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Users\L.Some\Desktop\"/>
    </mc:Choice>
  </mc:AlternateContent>
  <xr:revisionPtr revIDLastSave="0" documentId="13_ncr:1_{FE7BE440-7CC2-41B0-BC9E-1088CFD8031E}" xr6:coauthVersionLast="36" xr6:coauthVersionMax="47" xr10:uidLastSave="{00000000-0000-0000-0000-000000000000}"/>
  <bookViews>
    <workbookView xWindow="-105" yWindow="-105" windowWidth="19425" windowHeight="10425" xr2:uid="{9C8B8AE8-CB06-4122-A5C3-F414E0B27AD1}"/>
  </bookViews>
  <sheets>
    <sheet name="BFA ATWA FR Y3" sheetId="4" r:id="rId1"/>
    <sheet name="PIVOT" sheetId="7" r:id="rId2"/>
    <sheet name="LIST TRANSACTION" sheetId="6" r:id="rId3"/>
    <sheet name="Sheet1" sheetId="5" state="hidden" r:id="rId4"/>
  </sheets>
  <externalReferences>
    <externalReference r:id="rId5"/>
  </externalReferences>
  <definedNames>
    <definedName name="_xlnm._FilterDatabase" localSheetId="2" hidden="1">'LIST TRANSACTION'!$A$1:$T$7520</definedName>
    <definedName name="budget_loa">'[1]Budget Funding Summary'!$B$1:$D$65</definedName>
    <definedName name="Grand_Total">'[1]Std Donor Financial Report'!$C$17:$J$81</definedName>
  </definedNames>
  <calcPr calcId="191029"/>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55" i="4" l="1"/>
  <c r="AI156" i="4"/>
  <c r="AI143" i="4"/>
  <c r="AI500" i="4"/>
  <c r="AI499" i="4"/>
  <c r="AI498" i="4"/>
  <c r="AI497" i="4"/>
  <c r="AI496" i="4"/>
  <c r="AI495" i="4"/>
  <c r="AI494" i="4"/>
  <c r="AI493" i="4"/>
  <c r="AI492" i="4"/>
  <c r="AI491" i="4"/>
  <c r="AI490" i="4"/>
  <c r="AI489" i="4"/>
  <c r="AI488" i="4"/>
  <c r="AI487" i="4"/>
  <c r="AI486" i="4"/>
  <c r="AI485" i="4"/>
  <c r="AI484" i="4"/>
  <c r="AI483" i="4"/>
  <c r="AI482" i="4"/>
  <c r="AI481" i="4"/>
  <c r="AI480" i="4"/>
  <c r="AI479" i="4"/>
  <c r="AI478" i="4"/>
  <c r="AI477" i="4"/>
  <c r="AI476" i="4"/>
  <c r="AI475" i="4"/>
  <c r="AI474" i="4"/>
  <c r="AI473" i="4"/>
  <c r="AI472" i="4"/>
  <c r="AI471" i="4"/>
  <c r="AI470" i="4"/>
  <c r="AI469" i="4"/>
  <c r="AI468" i="4"/>
  <c r="AI467" i="4"/>
  <c r="AI466" i="4"/>
  <c r="AI465" i="4"/>
  <c r="AI464" i="4"/>
  <c r="AI463" i="4"/>
  <c r="AI462" i="4"/>
  <c r="AI461" i="4"/>
  <c r="AI460" i="4"/>
  <c r="AI459" i="4"/>
  <c r="AI458" i="4"/>
  <c r="AI456" i="4"/>
  <c r="AI455" i="4"/>
  <c r="AI454" i="4"/>
  <c r="AI453" i="4"/>
  <c r="AI452" i="4"/>
  <c r="AI451" i="4"/>
  <c r="AI450" i="4"/>
  <c r="AI449" i="4"/>
  <c r="AI448" i="4"/>
  <c r="AI447" i="4"/>
  <c r="AI446" i="4"/>
  <c r="AI445" i="4"/>
  <c r="AI444" i="4"/>
  <c r="AI443" i="4"/>
  <c r="AI442" i="4"/>
  <c r="AI441" i="4"/>
  <c r="AI440" i="4"/>
  <c r="AI439" i="4"/>
  <c r="AI438" i="4"/>
  <c r="AI437" i="4"/>
  <c r="AI436" i="4"/>
  <c r="AI435" i="4"/>
  <c r="AI434" i="4"/>
  <c r="AI433" i="4"/>
  <c r="AI432" i="4"/>
  <c r="AI431" i="4"/>
  <c r="AI430" i="4"/>
  <c r="AI429" i="4"/>
  <c r="AI428" i="4"/>
  <c r="AI427" i="4"/>
  <c r="AI426" i="4"/>
  <c r="AI425" i="4"/>
  <c r="AI424" i="4"/>
  <c r="AI423" i="4"/>
  <c r="AI422" i="4"/>
  <c r="AI421" i="4"/>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2" i="4"/>
  <c r="AI391" i="4"/>
  <c r="AI390" i="4"/>
  <c r="AI389" i="4"/>
  <c r="AI388" i="4"/>
  <c r="AI387" i="4"/>
  <c r="AI386" i="4"/>
  <c r="AI385" i="4"/>
  <c r="AI384" i="4"/>
  <c r="AI383" i="4"/>
  <c r="AI382" i="4"/>
  <c r="AI381" i="4"/>
  <c r="AI380" i="4"/>
  <c r="AI379" i="4"/>
  <c r="AI378" i="4"/>
  <c r="AI377" i="4"/>
  <c r="AI376" i="4"/>
  <c r="AI375"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K177" i="4" s="1"/>
  <c r="AI168" i="4"/>
  <c r="AI167" i="4"/>
  <c r="AI166" i="4"/>
  <c r="AI165" i="4"/>
  <c r="AI164" i="4"/>
  <c r="AI163" i="4"/>
  <c r="AI154" i="4"/>
  <c r="AI153" i="4"/>
  <c r="AI152" i="4"/>
  <c r="AI151" i="4"/>
  <c r="AI150" i="4"/>
  <c r="AI149" i="4"/>
  <c r="AI148" i="4"/>
  <c r="AI147" i="4"/>
  <c r="AI146" i="4"/>
  <c r="AI145" i="4"/>
  <c r="AI144"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K119" i="4" s="1"/>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K94" i="4" s="1"/>
  <c r="AI93" i="4"/>
  <c r="AI92" i="4"/>
  <c r="AI91" i="4"/>
  <c r="AI90" i="4"/>
  <c r="AI89" i="4"/>
  <c r="AI88" i="4"/>
  <c r="AI87" i="4"/>
  <c r="AI86" i="4"/>
  <c r="AI85" i="4"/>
  <c r="AI84" i="4"/>
  <c r="AI83" i="4"/>
  <c r="AI79" i="4"/>
  <c r="AI78" i="4"/>
  <c r="AI77" i="4"/>
  <c r="AI76" i="4"/>
  <c r="AI75" i="4"/>
  <c r="AI74" i="4"/>
  <c r="AI71" i="4"/>
  <c r="AI68" i="4"/>
  <c r="AI67" i="4"/>
  <c r="AI66" i="4"/>
  <c r="AI62" i="4"/>
  <c r="AI61"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14" i="4"/>
  <c r="AI15" i="4"/>
  <c r="AI16" i="4"/>
  <c r="AI17" i="4"/>
  <c r="AI18" i="4"/>
  <c r="AI13" i="4"/>
  <c r="AJ119" i="4" l="1"/>
  <c r="AJ245" i="4"/>
  <c r="AI457" i="4"/>
  <c r="AI502" i="4"/>
  <c r="AI374" i="4"/>
  <c r="AI393" i="4"/>
  <c r="AI157" i="4"/>
  <c r="AI252" i="4"/>
  <c r="AJ177" i="4"/>
  <c r="T247" i="4"/>
  <c r="U22" i="4"/>
  <c r="U21" i="4"/>
  <c r="AB169" i="4"/>
  <c r="X235" i="4"/>
  <c r="U511" i="4"/>
  <c r="P511" i="4"/>
  <c r="Z505" i="4"/>
  <c r="AB505" i="4" s="1"/>
  <c r="Z503" i="4"/>
  <c r="AB503" i="4" s="1"/>
  <c r="Z501" i="4"/>
  <c r="AB501" i="4" s="1"/>
  <c r="U500" i="4"/>
  <c r="P500" i="4"/>
  <c r="U499" i="4"/>
  <c r="P499" i="4"/>
  <c r="T498" i="4"/>
  <c r="S498" i="4"/>
  <c r="O498" i="4"/>
  <c r="N498" i="4"/>
  <c r="H498" i="4"/>
  <c r="G498" i="4"/>
  <c r="T497" i="4"/>
  <c r="S497" i="4"/>
  <c r="O497" i="4"/>
  <c r="N497" i="4"/>
  <c r="H497" i="4"/>
  <c r="G497" i="4"/>
  <c r="Z496" i="4"/>
  <c r="AB496" i="4" s="1"/>
  <c r="Z495" i="4"/>
  <c r="AB495" i="4" s="1"/>
  <c r="U494" i="4"/>
  <c r="P494" i="4"/>
  <c r="U493" i="4"/>
  <c r="P493" i="4"/>
  <c r="Z492" i="4"/>
  <c r="AB492" i="4" s="1"/>
  <c r="T491" i="4"/>
  <c r="S491" i="4"/>
  <c r="O491" i="4"/>
  <c r="N491" i="4"/>
  <c r="H491" i="4"/>
  <c r="G491" i="4"/>
  <c r="T490" i="4"/>
  <c r="S490" i="4"/>
  <c r="O490" i="4"/>
  <c r="N490" i="4"/>
  <c r="H490" i="4"/>
  <c r="G490" i="4"/>
  <c r="Z489" i="4"/>
  <c r="AB489" i="4" s="1"/>
  <c r="Z488" i="4"/>
  <c r="AB488" i="4" s="1"/>
  <c r="U487" i="4"/>
  <c r="P487" i="4"/>
  <c r="T486" i="4"/>
  <c r="S486" i="4"/>
  <c r="O486" i="4"/>
  <c r="N486" i="4"/>
  <c r="H486" i="4"/>
  <c r="G486" i="4"/>
  <c r="Z485" i="4"/>
  <c r="AB485" i="4" s="1"/>
  <c r="T484" i="4"/>
  <c r="S484" i="4"/>
  <c r="O484" i="4"/>
  <c r="N484" i="4"/>
  <c r="H484" i="4"/>
  <c r="G484" i="4"/>
  <c r="Z483" i="4"/>
  <c r="AB483" i="4" s="1"/>
  <c r="Z482" i="4"/>
  <c r="AB482" i="4" s="1"/>
  <c r="Z481" i="4"/>
  <c r="AB481" i="4" s="1"/>
  <c r="T480" i="4"/>
  <c r="S480" i="4"/>
  <c r="O480" i="4"/>
  <c r="N480" i="4"/>
  <c r="H480" i="4"/>
  <c r="T479" i="4"/>
  <c r="S479" i="4"/>
  <c r="O479" i="4"/>
  <c r="N479" i="4"/>
  <c r="H479" i="4"/>
  <c r="U478" i="4"/>
  <c r="P478" i="4"/>
  <c r="Z477" i="4"/>
  <c r="AB477" i="4" s="1"/>
  <c r="H477" i="4"/>
  <c r="Z476" i="4"/>
  <c r="AB476" i="4" s="1"/>
  <c r="Z475" i="4"/>
  <c r="AB475" i="4" s="1"/>
  <c r="Z474" i="4"/>
  <c r="AB474" i="4" s="1"/>
  <c r="Z473" i="4"/>
  <c r="AB473" i="4" s="1"/>
  <c r="U472" i="4"/>
  <c r="P472" i="4"/>
  <c r="H472" i="4"/>
  <c r="G472" i="4"/>
  <c r="U471" i="4"/>
  <c r="P471" i="4"/>
  <c r="H471" i="4"/>
  <c r="G471" i="4"/>
  <c r="Z470" i="4"/>
  <c r="AB470" i="4" s="1"/>
  <c r="Z469" i="4"/>
  <c r="AB469" i="4" s="1"/>
  <c r="U468" i="4"/>
  <c r="P468" i="4"/>
  <c r="Z467" i="4"/>
  <c r="AB467" i="4" s="1"/>
  <c r="Z466" i="4"/>
  <c r="AB466" i="4" s="1"/>
  <c r="U465" i="4"/>
  <c r="P465" i="4"/>
  <c r="H465" i="4"/>
  <c r="G465" i="4"/>
  <c r="U464" i="4"/>
  <c r="P464" i="4"/>
  <c r="H464" i="4"/>
  <c r="G464" i="4"/>
  <c r="Z463" i="4"/>
  <c r="AB463" i="4" s="1"/>
  <c r="Z462" i="4"/>
  <c r="AB462" i="4" s="1"/>
  <c r="U461" i="4"/>
  <c r="P461" i="4"/>
  <c r="Z460" i="4"/>
  <c r="AB460" i="4" s="1"/>
  <c r="Z459" i="4"/>
  <c r="AB459" i="4" s="1"/>
  <c r="Z458" i="4"/>
  <c r="AB458" i="4" s="1"/>
  <c r="Z456" i="4"/>
  <c r="AB456" i="4" s="1"/>
  <c r="H456" i="4"/>
  <c r="G456" i="4"/>
  <c r="Z455" i="4"/>
  <c r="AB455" i="4" s="1"/>
  <c r="G455" i="4"/>
  <c r="Z454" i="4"/>
  <c r="AB454" i="4" s="1"/>
  <c r="G454" i="4"/>
  <c r="Z453" i="4"/>
  <c r="AB453" i="4" s="1"/>
  <c r="G453" i="4"/>
  <c r="Z452" i="4"/>
  <c r="AB452" i="4" s="1"/>
  <c r="H452" i="4"/>
  <c r="G452" i="4"/>
  <c r="Z451" i="4"/>
  <c r="AB451" i="4" s="1"/>
  <c r="H451" i="4"/>
  <c r="G451" i="4"/>
  <c r="Z450" i="4"/>
  <c r="AB450" i="4" s="1"/>
  <c r="G450" i="4"/>
  <c r="Z449" i="4"/>
  <c r="AB449" i="4" s="1"/>
  <c r="H449" i="4"/>
  <c r="G449" i="4"/>
  <c r="Z448" i="4"/>
  <c r="AB448" i="4" s="1"/>
  <c r="H448" i="4"/>
  <c r="G448" i="4"/>
  <c r="Z447" i="4"/>
  <c r="AB447" i="4" s="1"/>
  <c r="G447" i="4"/>
  <c r="Z446" i="4"/>
  <c r="AB446" i="4" s="1"/>
  <c r="G446" i="4"/>
  <c r="Z445" i="4"/>
  <c r="AB445" i="4" s="1"/>
  <c r="Z444" i="4"/>
  <c r="AB444" i="4" s="1"/>
  <c r="Z443" i="4"/>
  <c r="AB443" i="4" s="1"/>
  <c r="H443" i="4"/>
  <c r="Z442" i="4"/>
  <c r="AB442" i="4" s="1"/>
  <c r="H442" i="4"/>
  <c r="Z441" i="4"/>
  <c r="AB441" i="4" s="1"/>
  <c r="H441" i="4"/>
  <c r="Z440" i="4"/>
  <c r="AB440" i="4" s="1"/>
  <c r="H440" i="4"/>
  <c r="N439" i="4"/>
  <c r="P439" i="4" s="1"/>
  <c r="Z439" i="4" s="1"/>
  <c r="AB439" i="4" s="1"/>
  <c r="H439" i="4"/>
  <c r="N438" i="4"/>
  <c r="H438" i="4"/>
  <c r="Z437" i="4"/>
  <c r="AB437" i="4" s="1"/>
  <c r="U436" i="4"/>
  <c r="N436" i="4"/>
  <c r="P436" i="4" s="1"/>
  <c r="H436" i="4"/>
  <c r="Z435" i="4"/>
  <c r="AB435" i="4" s="1"/>
  <c r="Z434" i="4"/>
  <c r="AB434" i="4" s="1"/>
  <c r="U433" i="4"/>
  <c r="P433" i="4"/>
  <c r="Z432" i="4"/>
  <c r="AB432" i="4" s="1"/>
  <c r="Z431" i="4"/>
  <c r="AB431" i="4" s="1"/>
  <c r="U430" i="4"/>
  <c r="P430" i="4"/>
  <c r="Z429" i="4"/>
  <c r="AB429" i="4" s="1"/>
  <c r="Z428" i="4"/>
  <c r="AB428" i="4" s="1"/>
  <c r="U427" i="4"/>
  <c r="P427" i="4"/>
  <c r="Z426" i="4"/>
  <c r="AB426" i="4" s="1"/>
  <c r="U425" i="4"/>
  <c r="P425" i="4"/>
  <c r="U424" i="4"/>
  <c r="P424" i="4"/>
  <c r="Z423" i="4"/>
  <c r="AB423" i="4" s="1"/>
  <c r="Z422" i="4"/>
  <c r="AB422" i="4" s="1"/>
  <c r="U421" i="4"/>
  <c r="P421" i="4"/>
  <c r="Z420" i="4"/>
  <c r="AB420" i="4" s="1"/>
  <c r="Z419" i="4"/>
  <c r="AB419" i="4" s="1"/>
  <c r="Z418" i="4"/>
  <c r="AB418" i="4" s="1"/>
  <c r="H418" i="4"/>
  <c r="G418" i="4"/>
  <c r="Z417" i="4"/>
  <c r="AB417" i="4" s="1"/>
  <c r="H417" i="4"/>
  <c r="G417" i="4"/>
  <c r="Z416" i="4"/>
  <c r="AB416" i="4" s="1"/>
  <c r="Z415" i="4"/>
  <c r="AB415" i="4" s="1"/>
  <c r="U414" i="4"/>
  <c r="P414" i="4"/>
  <c r="Z413" i="4"/>
  <c r="AB413" i="4" s="1"/>
  <c r="H413" i="4"/>
  <c r="Z412" i="4"/>
  <c r="AB412" i="4" s="1"/>
  <c r="H412" i="4"/>
  <c r="Z411" i="4"/>
  <c r="AB411" i="4" s="1"/>
  <c r="H411" i="4"/>
  <c r="Z410" i="4"/>
  <c r="AB410" i="4" s="1"/>
  <c r="H410" i="4"/>
  <c r="Z409" i="4"/>
  <c r="AB409" i="4" s="1"/>
  <c r="H409" i="4"/>
  <c r="Z408" i="4"/>
  <c r="AB408" i="4" s="1"/>
  <c r="Z407" i="4"/>
  <c r="AB407" i="4" s="1"/>
  <c r="U406" i="4"/>
  <c r="P406" i="4"/>
  <c r="Z405" i="4"/>
  <c r="AB405" i="4" s="1"/>
  <c r="Z404" i="4"/>
  <c r="AB404" i="4" s="1"/>
  <c r="Z403" i="4"/>
  <c r="AB403" i="4" s="1"/>
  <c r="H403" i="4"/>
  <c r="G403" i="4"/>
  <c r="Z402" i="4"/>
  <c r="AB402" i="4" s="1"/>
  <c r="H402" i="4"/>
  <c r="G402" i="4"/>
  <c r="Z401" i="4"/>
  <c r="AB401" i="4" s="1"/>
  <c r="Z400" i="4"/>
  <c r="AB400" i="4" s="1"/>
  <c r="U399" i="4"/>
  <c r="P399" i="4"/>
  <c r="Z398" i="4"/>
  <c r="AB398" i="4" s="1"/>
  <c r="Z397" i="4"/>
  <c r="AB397" i="4" s="1"/>
  <c r="Z396" i="4"/>
  <c r="AB396" i="4" s="1"/>
  <c r="Z395" i="4"/>
  <c r="AB395" i="4" s="1"/>
  <c r="Z394" i="4"/>
  <c r="AB394" i="4" s="1"/>
  <c r="N392" i="4"/>
  <c r="H392" i="4"/>
  <c r="N391" i="4"/>
  <c r="H391" i="4"/>
  <c r="P390" i="4"/>
  <c r="H390" i="4"/>
  <c r="Z389" i="4"/>
  <c r="AB389" i="4" s="1"/>
  <c r="H389" i="4"/>
  <c r="P388" i="4"/>
  <c r="Z388" i="4" s="1"/>
  <c r="AB388" i="4" s="1"/>
  <c r="H388" i="4"/>
  <c r="P387" i="4"/>
  <c r="Z386" i="4"/>
  <c r="AB386" i="4" s="1"/>
  <c r="N385" i="4"/>
  <c r="O385" i="4" s="1"/>
  <c r="H385" i="4"/>
  <c r="Z384" i="4"/>
  <c r="AB384" i="4" s="1"/>
  <c r="H384" i="4"/>
  <c r="G384" i="4"/>
  <c r="Z383" i="4"/>
  <c r="AB383" i="4" s="1"/>
  <c r="H383" i="4"/>
  <c r="Z382" i="4"/>
  <c r="AB382" i="4" s="1"/>
  <c r="H382" i="4"/>
  <c r="G382" i="4"/>
  <c r="Z381" i="4"/>
  <c r="AB381" i="4" s="1"/>
  <c r="H381" i="4"/>
  <c r="Z380" i="4"/>
  <c r="AB380" i="4" s="1"/>
  <c r="Z379" i="4"/>
  <c r="AB379" i="4" s="1"/>
  <c r="Z378" i="4"/>
  <c r="AB378" i="4" s="1"/>
  <c r="Z377" i="4"/>
  <c r="AB377" i="4" s="1"/>
  <c r="Z376" i="4"/>
  <c r="AB376" i="4" s="1"/>
  <c r="Z375" i="4"/>
  <c r="AB375" i="4" s="1"/>
  <c r="Z373" i="4"/>
  <c r="AB373" i="4" s="1"/>
  <c r="Z372" i="4"/>
  <c r="AB372" i="4" s="1"/>
  <c r="Z371" i="4"/>
  <c r="AB371" i="4" s="1"/>
  <c r="U370" i="4"/>
  <c r="P370" i="4"/>
  <c r="U369" i="4"/>
  <c r="P369" i="4"/>
  <c r="U368" i="4"/>
  <c r="P368" i="4"/>
  <c r="U367" i="4"/>
  <c r="H367" i="4"/>
  <c r="U366" i="4"/>
  <c r="H366" i="4"/>
  <c r="U365" i="4"/>
  <c r="H365" i="4"/>
  <c r="U364" i="4"/>
  <c r="H364" i="4"/>
  <c r="U363" i="4"/>
  <c r="Z363" i="4" s="1"/>
  <c r="AB363" i="4" s="1"/>
  <c r="H363" i="4"/>
  <c r="U362" i="4"/>
  <c r="H362" i="4"/>
  <c r="U361" i="4"/>
  <c r="Z361" i="4" s="1"/>
  <c r="AB361" i="4" s="1"/>
  <c r="H361" i="4"/>
  <c r="U360" i="4"/>
  <c r="P360" i="4"/>
  <c r="U359" i="4"/>
  <c r="P359" i="4"/>
  <c r="U358" i="4"/>
  <c r="P358" i="4"/>
  <c r="U357" i="4"/>
  <c r="H357" i="4"/>
  <c r="U356" i="4"/>
  <c r="H356" i="4"/>
  <c r="U355" i="4"/>
  <c r="Z355" i="4" s="1"/>
  <c r="AB355" i="4" s="1"/>
  <c r="H355" i="4"/>
  <c r="U354" i="4"/>
  <c r="H354" i="4"/>
  <c r="U353" i="4"/>
  <c r="Z353" i="4" s="1"/>
  <c r="AB353" i="4" s="1"/>
  <c r="H353" i="4"/>
  <c r="U352" i="4"/>
  <c r="P352" i="4"/>
  <c r="U351" i="4"/>
  <c r="P351" i="4"/>
  <c r="U350" i="4"/>
  <c r="P350" i="4"/>
  <c r="U349" i="4"/>
  <c r="P349" i="4"/>
  <c r="U348" i="4"/>
  <c r="P348" i="4"/>
  <c r="Z347" i="4"/>
  <c r="AB347" i="4" s="1"/>
  <c r="Z346" i="4"/>
  <c r="AB346" i="4" s="1"/>
  <c r="H346" i="4"/>
  <c r="Z345" i="4"/>
  <c r="AB345" i="4" s="1"/>
  <c r="U344" i="4"/>
  <c r="P344" i="4"/>
  <c r="Z343" i="4"/>
  <c r="AB343" i="4" s="1"/>
  <c r="Z342" i="4"/>
  <c r="AB342" i="4" s="1"/>
  <c r="U341" i="4"/>
  <c r="U340" i="4"/>
  <c r="P340" i="4"/>
  <c r="Z339" i="4"/>
  <c r="AB339" i="4" s="1"/>
  <c r="Z338" i="4"/>
  <c r="AB338" i="4" s="1"/>
  <c r="Z337" i="4"/>
  <c r="AB337" i="4" s="1"/>
  <c r="Z336" i="4"/>
  <c r="AB336" i="4" s="1"/>
  <c r="Z335" i="4"/>
  <c r="AB335" i="4" s="1"/>
  <c r="U334" i="4"/>
  <c r="P334" i="4"/>
  <c r="Z333" i="4"/>
  <c r="AB333" i="4" s="1"/>
  <c r="Z332" i="4"/>
  <c r="AB332" i="4" s="1"/>
  <c r="H332" i="4"/>
  <c r="Z331" i="4"/>
  <c r="AB331" i="4" s="1"/>
  <c r="Z330" i="4"/>
  <c r="AB330" i="4" s="1"/>
  <c r="Z329" i="4"/>
  <c r="AB329" i="4" s="1"/>
  <c r="U328" i="4"/>
  <c r="P328" i="4"/>
  <c r="U327" i="4"/>
  <c r="P327" i="4"/>
  <c r="AK322" i="4" s="1"/>
  <c r="H327" i="4"/>
  <c r="Z326" i="4"/>
  <c r="AB326" i="4" s="1"/>
  <c r="Z325" i="4"/>
  <c r="AB325" i="4" s="1"/>
  <c r="Z324" i="4"/>
  <c r="AB324" i="4" s="1"/>
  <c r="Z323" i="4"/>
  <c r="AB323" i="4" s="1"/>
  <c r="U322" i="4"/>
  <c r="P322" i="4"/>
  <c r="U321" i="4"/>
  <c r="P321" i="4"/>
  <c r="H321" i="4"/>
  <c r="Z320" i="4"/>
  <c r="AB320" i="4" s="1"/>
  <c r="Z319" i="4"/>
  <c r="AB319" i="4" s="1"/>
  <c r="Z318" i="4"/>
  <c r="AB318" i="4" s="1"/>
  <c r="Z317" i="4"/>
  <c r="AB317" i="4" s="1"/>
  <c r="U316" i="4"/>
  <c r="P316" i="4"/>
  <c r="U315" i="4"/>
  <c r="P315" i="4"/>
  <c r="H315" i="4"/>
  <c r="Z314" i="4"/>
  <c r="AB314" i="4" s="1"/>
  <c r="Z313" i="4"/>
  <c r="AB313" i="4" s="1"/>
  <c r="Z312" i="4"/>
  <c r="AB312" i="4" s="1"/>
  <c r="H312" i="4"/>
  <c r="Z311" i="4"/>
  <c r="AB311" i="4" s="1"/>
  <c r="U310" i="4"/>
  <c r="P310" i="4"/>
  <c r="Z309" i="4"/>
  <c r="AB309" i="4" s="1"/>
  <c r="T308" i="4"/>
  <c r="P308" i="4"/>
  <c r="AJ308" i="4" s="1"/>
  <c r="AJ304" i="4" s="1"/>
  <c r="Z307" i="4"/>
  <c r="AB307" i="4" s="1"/>
  <c r="Z306" i="4"/>
  <c r="AB306" i="4" s="1"/>
  <c r="Z305" i="4"/>
  <c r="AB305" i="4" s="1"/>
  <c r="Z304" i="4"/>
  <c r="AB304" i="4" s="1"/>
  <c r="Z303" i="4"/>
  <c r="AB303" i="4" s="1"/>
  <c r="U302" i="4"/>
  <c r="P302" i="4"/>
  <c r="AK298" i="4" s="1"/>
  <c r="U301" i="4"/>
  <c r="P301" i="4"/>
  <c r="Z300" i="4"/>
  <c r="AB300" i="4" s="1"/>
  <c r="Z299" i="4"/>
  <c r="AB299" i="4" s="1"/>
  <c r="Z298" i="4"/>
  <c r="AB298" i="4" s="1"/>
  <c r="Z297" i="4"/>
  <c r="AB297" i="4" s="1"/>
  <c r="Z296" i="4"/>
  <c r="AB296" i="4" s="1"/>
  <c r="Z295" i="4"/>
  <c r="AB295" i="4" s="1"/>
  <c r="Z294" i="4"/>
  <c r="AB294" i="4" s="1"/>
  <c r="Z293" i="4"/>
  <c r="AB293" i="4" s="1"/>
  <c r="Z292" i="4"/>
  <c r="AB292" i="4" s="1"/>
  <c r="U291" i="4"/>
  <c r="P291" i="4"/>
  <c r="U290" i="4"/>
  <c r="P290" i="4"/>
  <c r="Z289" i="4"/>
  <c r="AB289" i="4" s="1"/>
  <c r="H289" i="4"/>
  <c r="Z288" i="4"/>
  <c r="AB288" i="4" s="1"/>
  <c r="Z287" i="4"/>
  <c r="AB287" i="4" s="1"/>
  <c r="Z286" i="4"/>
  <c r="AB286" i="4" s="1"/>
  <c r="Z285" i="4"/>
  <c r="AB285" i="4" s="1"/>
  <c r="Z284" i="4"/>
  <c r="AB284" i="4" s="1"/>
  <c r="P283" i="4"/>
  <c r="Z283" i="4" s="1"/>
  <c r="AB283" i="4" s="1"/>
  <c r="Z282" i="4"/>
  <c r="AB282" i="4" s="1"/>
  <c r="O281" i="4"/>
  <c r="P281" i="4" s="1"/>
  <c r="AK277" i="4" s="1"/>
  <c r="H281" i="4"/>
  <c r="Z280" i="4"/>
  <c r="AB280" i="4" s="1"/>
  <c r="Z279" i="4"/>
  <c r="AB279" i="4" s="1"/>
  <c r="Z278" i="4"/>
  <c r="AB278" i="4" s="1"/>
  <c r="U277" i="4"/>
  <c r="P277" i="4"/>
  <c r="Z276" i="4"/>
  <c r="AB276" i="4" s="1"/>
  <c r="P275" i="4"/>
  <c r="Z275" i="4" s="1"/>
  <c r="AB275" i="4" s="1"/>
  <c r="H275" i="4"/>
  <c r="Z274" i="4"/>
  <c r="AB274" i="4" s="1"/>
  <c r="Z273" i="4"/>
  <c r="AB273" i="4" s="1"/>
  <c r="Z272" i="4"/>
  <c r="AB272" i="4" s="1"/>
  <c r="Z271" i="4"/>
  <c r="AB271" i="4" s="1"/>
  <c r="Z270" i="4"/>
  <c r="AB270" i="4" s="1"/>
  <c r="Z269" i="4"/>
  <c r="AB269" i="4" s="1"/>
  <c r="O268" i="4"/>
  <c r="H268" i="4"/>
  <c r="P267" i="4"/>
  <c r="Z267" i="4" s="1"/>
  <c r="AB267" i="4" s="1"/>
  <c r="Z266" i="4"/>
  <c r="AB266" i="4" s="1"/>
  <c r="Z265" i="4"/>
  <c r="AB265" i="4" s="1"/>
  <c r="Z264" i="4"/>
  <c r="AB264" i="4" s="1"/>
  <c r="P263" i="4"/>
  <c r="P262" i="4"/>
  <c r="H262" i="4"/>
  <c r="Z261" i="4"/>
  <c r="AB261" i="4" s="1"/>
  <c r="Z260" i="4"/>
  <c r="AB260" i="4" s="1"/>
  <c r="Z259" i="4"/>
  <c r="AB259" i="4" s="1"/>
  <c r="Z258" i="4"/>
  <c r="AB258" i="4" s="1"/>
  <c r="U257" i="4"/>
  <c r="P257" i="4"/>
  <c r="U256" i="4"/>
  <c r="P256" i="4"/>
  <c r="Z255" i="4"/>
  <c r="AB255" i="4" s="1"/>
  <c r="Z254" i="4"/>
  <c r="AB254" i="4" s="1"/>
  <c r="Z253" i="4"/>
  <c r="AB253" i="4" s="1"/>
  <c r="Z251" i="4"/>
  <c r="AB251" i="4" s="1"/>
  <c r="H251" i="4"/>
  <c r="Z250" i="4"/>
  <c r="AB250" i="4" s="1"/>
  <c r="Z249" i="4"/>
  <c r="AB249" i="4" s="1"/>
  <c r="Z248" i="4"/>
  <c r="AB248" i="4" s="1"/>
  <c r="Z247" i="4"/>
  <c r="AB247" i="4" s="1"/>
  <c r="Z246" i="4"/>
  <c r="AB246" i="4" s="1"/>
  <c r="Z245" i="4"/>
  <c r="AB245" i="4" s="1"/>
  <c r="U244" i="4"/>
  <c r="P244" i="4"/>
  <c r="Z243" i="4"/>
  <c r="AB243" i="4" s="1"/>
  <c r="Z242" i="4"/>
  <c r="AB242" i="4" s="1"/>
  <c r="Z241" i="4"/>
  <c r="AB241" i="4" s="1"/>
  <c r="Z240" i="4"/>
  <c r="AB240" i="4" s="1"/>
  <c r="Z239" i="4"/>
  <c r="AB239" i="4" s="1"/>
  <c r="P238" i="4"/>
  <c r="H238" i="4"/>
  <c r="P237" i="4"/>
  <c r="H237" i="4"/>
  <c r="P236" i="4"/>
  <c r="H236" i="4"/>
  <c r="U235" i="4"/>
  <c r="P235" i="4"/>
  <c r="H235" i="4"/>
  <c r="U234" i="4"/>
  <c r="P234" i="4"/>
  <c r="H234" i="4"/>
  <c r="P233" i="4"/>
  <c r="H233" i="4"/>
  <c r="P232" i="4"/>
  <c r="H232" i="4"/>
  <c r="Z231" i="4"/>
  <c r="AB231" i="4" s="1"/>
  <c r="Z230" i="4"/>
  <c r="AB230" i="4" s="1"/>
  <c r="Z229" i="4"/>
  <c r="AB229" i="4" s="1"/>
  <c r="Z228" i="4"/>
  <c r="AB228" i="4" s="1"/>
  <c r="Z227" i="4"/>
  <c r="AB227" i="4" s="1"/>
  <c r="U226" i="4"/>
  <c r="P226" i="4"/>
  <c r="Z225" i="4"/>
  <c r="AB225" i="4" s="1"/>
  <c r="Z224" i="4"/>
  <c r="AB224" i="4" s="1"/>
  <c r="Z223" i="4"/>
  <c r="AB223" i="4" s="1"/>
  <c r="P222" i="4"/>
  <c r="H222" i="4"/>
  <c r="P221" i="4"/>
  <c r="H221" i="4"/>
  <c r="P220" i="4"/>
  <c r="H220" i="4"/>
  <c r="P219" i="4"/>
  <c r="H219" i="4"/>
  <c r="P218" i="4"/>
  <c r="H218" i="4"/>
  <c r="P217" i="4"/>
  <c r="H217" i="4"/>
  <c r="P216" i="4"/>
  <c r="AK216" i="4" s="1"/>
  <c r="H216" i="4"/>
  <c r="P215" i="4"/>
  <c r="P214" i="4"/>
  <c r="U213" i="4"/>
  <c r="P213" i="4"/>
  <c r="P212" i="4"/>
  <c r="H212" i="4"/>
  <c r="O211" i="4"/>
  <c r="H211" i="4"/>
  <c r="O210" i="4"/>
  <c r="P210" i="4" s="1"/>
  <c r="H210" i="4"/>
  <c r="O209" i="4"/>
  <c r="H209" i="4"/>
  <c r="O208" i="4"/>
  <c r="H208" i="4"/>
  <c r="P207" i="4"/>
  <c r="P206" i="4"/>
  <c r="U205" i="4"/>
  <c r="P205" i="4"/>
  <c r="U204" i="4"/>
  <c r="P204" i="4"/>
  <c r="Z203" i="4"/>
  <c r="AB203" i="4" s="1"/>
  <c r="H203" i="4"/>
  <c r="Z202" i="4"/>
  <c r="AB202" i="4" s="1"/>
  <c r="Z201" i="4"/>
  <c r="AB201" i="4" s="1"/>
  <c r="H201" i="4"/>
  <c r="Z200" i="4"/>
  <c r="AB200" i="4" s="1"/>
  <c r="Z199" i="4"/>
  <c r="AB199" i="4" s="1"/>
  <c r="Z198" i="4"/>
  <c r="AB198" i="4" s="1"/>
  <c r="Z197" i="4"/>
  <c r="AB197" i="4" s="1"/>
  <c r="H197" i="4"/>
  <c r="U196" i="4"/>
  <c r="P196" i="4"/>
  <c r="Z195" i="4"/>
  <c r="AB195" i="4" s="1"/>
  <c r="Z194" i="4"/>
  <c r="AB194" i="4" s="1"/>
  <c r="Z193" i="4"/>
  <c r="AB193" i="4" s="1"/>
  <c r="Z192" i="4"/>
  <c r="AB192" i="4" s="1"/>
  <c r="Z191" i="4"/>
  <c r="AB191" i="4" s="1"/>
  <c r="H191" i="4"/>
  <c r="G191" i="4"/>
  <c r="Z190" i="4"/>
  <c r="AB190" i="4" s="1"/>
  <c r="T189" i="4"/>
  <c r="P189" i="4"/>
  <c r="AK184" i="4" s="1"/>
  <c r="H189" i="4"/>
  <c r="Z188" i="4"/>
  <c r="AB188" i="4" s="1"/>
  <c r="Z187" i="4"/>
  <c r="AB187" i="4" s="1"/>
  <c r="Z186" i="4"/>
  <c r="AB186" i="4" s="1"/>
  <c r="Z185" i="4"/>
  <c r="AB185" i="4" s="1"/>
  <c r="Z184" i="4"/>
  <c r="AB184" i="4" s="1"/>
  <c r="Z183" i="4"/>
  <c r="AB183" i="4" s="1"/>
  <c r="H183" i="4"/>
  <c r="Z182" i="4"/>
  <c r="AB182" i="4" s="1"/>
  <c r="H182" i="4"/>
  <c r="G182" i="4"/>
  <c r="Z181" i="4"/>
  <c r="AB181" i="4" s="1"/>
  <c r="H181" i="4"/>
  <c r="Z180" i="4"/>
  <c r="AB180" i="4" s="1"/>
  <c r="H180" i="4"/>
  <c r="G180" i="4"/>
  <c r="Z179" i="4"/>
  <c r="AB179" i="4" s="1"/>
  <c r="Z178" i="4"/>
  <c r="AB178" i="4" s="1"/>
  <c r="Z177" i="4"/>
  <c r="AB177" i="4" s="1"/>
  <c r="Z176" i="4"/>
  <c r="AB176" i="4" s="1"/>
  <c r="Z175" i="4"/>
  <c r="AB175" i="4" s="1"/>
  <c r="Z174" i="4"/>
  <c r="AB174" i="4" s="1"/>
  <c r="Z173" i="4"/>
  <c r="AB173" i="4" s="1"/>
  <c r="Z172" i="4"/>
  <c r="AB172" i="4" s="1"/>
  <c r="Z171" i="4"/>
  <c r="AB171" i="4" s="1"/>
  <c r="Z170" i="4"/>
  <c r="AB170" i="4" s="1"/>
  <c r="Z168" i="4"/>
  <c r="AB168" i="4" s="1"/>
  <c r="H168" i="4"/>
  <c r="Z167" i="4"/>
  <c r="AB167" i="4" s="1"/>
  <c r="H167" i="4"/>
  <c r="Z166" i="4"/>
  <c r="AB166" i="4" s="1"/>
  <c r="H166" i="4"/>
  <c r="Z165" i="4"/>
  <c r="AB165" i="4" s="1"/>
  <c r="H165" i="4"/>
  <c r="Z164" i="4"/>
  <c r="AB164" i="4" s="1"/>
  <c r="H164" i="4"/>
  <c r="Z163" i="4"/>
  <c r="AB163" i="4" s="1"/>
  <c r="H163" i="4"/>
  <c r="Z162" i="4"/>
  <c r="AB162" i="4" s="1"/>
  <c r="Z161" i="4"/>
  <c r="AB161" i="4" s="1"/>
  <c r="Z160" i="4"/>
  <c r="AB160" i="4" s="1"/>
  <c r="Z159" i="4"/>
  <c r="AB159" i="4" s="1"/>
  <c r="Z158" i="4"/>
  <c r="AB158" i="4" s="1"/>
  <c r="I157" i="4"/>
  <c r="I507" i="4" s="1"/>
  <c r="I514" i="4" s="1"/>
  <c r="S156" i="4"/>
  <c r="U156" i="4" s="1"/>
  <c r="N156" i="4"/>
  <c r="P156" i="4" s="1"/>
  <c r="G156" i="4"/>
  <c r="Z155" i="4"/>
  <c r="AB155" i="4" s="1"/>
  <c r="T154" i="4"/>
  <c r="O154" i="4"/>
  <c r="P154" i="4" s="1"/>
  <c r="H154" i="4"/>
  <c r="T153" i="4"/>
  <c r="O153" i="4"/>
  <c r="T152" i="4"/>
  <c r="O152" i="4"/>
  <c r="H152" i="4"/>
  <c r="T151" i="4"/>
  <c r="U151" i="4" s="1"/>
  <c r="O151" i="4"/>
  <c r="P151" i="4" s="1"/>
  <c r="T150" i="4"/>
  <c r="O150" i="4"/>
  <c r="P150" i="4" s="1"/>
  <c r="H150" i="4"/>
  <c r="T149" i="4"/>
  <c r="O149" i="4"/>
  <c r="H149" i="4"/>
  <c r="T148" i="4"/>
  <c r="U148" i="4" s="1"/>
  <c r="O148" i="4"/>
  <c r="H148" i="4"/>
  <c r="U147" i="4"/>
  <c r="P147" i="4"/>
  <c r="H147" i="4"/>
  <c r="U146" i="4"/>
  <c r="P146" i="4"/>
  <c r="H146" i="4"/>
  <c r="T145" i="4"/>
  <c r="S145" i="4"/>
  <c r="N145" i="4"/>
  <c r="H145" i="4"/>
  <c r="G145" i="4"/>
  <c r="T144" i="4"/>
  <c r="S144" i="4"/>
  <c r="P144" i="4"/>
  <c r="H144" i="4"/>
  <c r="G144" i="4"/>
  <c r="T143" i="4"/>
  <c r="O143" i="4"/>
  <c r="P143" i="4" s="1"/>
  <c r="H143" i="4"/>
  <c r="T142" i="4"/>
  <c r="U142" i="4" s="1"/>
  <c r="O142" i="4"/>
  <c r="H142" i="4"/>
  <c r="T141" i="4"/>
  <c r="S141" i="4"/>
  <c r="O141" i="4"/>
  <c r="N141" i="4"/>
  <c r="H141" i="4"/>
  <c r="G141" i="4"/>
  <c r="S140" i="4"/>
  <c r="N140" i="4"/>
  <c r="P140" i="4" s="1"/>
  <c r="H140" i="4"/>
  <c r="G140" i="4"/>
  <c r="T139" i="4"/>
  <c r="O139" i="4"/>
  <c r="H139" i="4"/>
  <c r="U138" i="4"/>
  <c r="P138" i="4"/>
  <c r="H138" i="4"/>
  <c r="T137" i="4"/>
  <c r="S137" i="4"/>
  <c r="O137" i="4"/>
  <c r="N137" i="4"/>
  <c r="H137" i="4"/>
  <c r="G137" i="4"/>
  <c r="S136" i="4"/>
  <c r="N136" i="4"/>
  <c r="H136" i="4"/>
  <c r="G136" i="4"/>
  <c r="S135" i="4"/>
  <c r="N135" i="4"/>
  <c r="H135" i="4"/>
  <c r="G135" i="4"/>
  <c r="T134" i="4"/>
  <c r="U134" i="4" s="1"/>
  <c r="O134" i="4"/>
  <c r="H134" i="4"/>
  <c r="S133" i="4"/>
  <c r="N133" i="4"/>
  <c r="H133" i="4"/>
  <c r="G133" i="4"/>
  <c r="U132" i="4"/>
  <c r="P132" i="4"/>
  <c r="H132" i="4"/>
  <c r="T131" i="4"/>
  <c r="U131" i="4" s="1"/>
  <c r="O131" i="4"/>
  <c r="H131" i="4"/>
  <c r="U130" i="4"/>
  <c r="P130" i="4"/>
  <c r="H130" i="4"/>
  <c r="T129" i="4"/>
  <c r="U129" i="4" s="1"/>
  <c r="O129" i="4"/>
  <c r="P129" i="4" s="1"/>
  <c r="H129" i="4"/>
  <c r="T128" i="4"/>
  <c r="O128" i="4"/>
  <c r="H128" i="4"/>
  <c r="U127" i="4"/>
  <c r="P127" i="4"/>
  <c r="H127" i="4"/>
  <c r="T126" i="4"/>
  <c r="U126" i="4" s="1"/>
  <c r="O126" i="4"/>
  <c r="H126" i="4"/>
  <c r="U125" i="4"/>
  <c r="P125" i="4"/>
  <c r="U124" i="4"/>
  <c r="P124" i="4"/>
  <c r="U123" i="4"/>
  <c r="P123" i="4"/>
  <c r="U122" i="4"/>
  <c r="P122" i="4"/>
  <c r="U121" i="4"/>
  <c r="P121" i="4"/>
  <c r="H121" i="4"/>
  <c r="U120" i="4"/>
  <c r="P120" i="4"/>
  <c r="Z119" i="4"/>
  <c r="AB119" i="4" s="1"/>
  <c r="U118" i="4"/>
  <c r="P118" i="4"/>
  <c r="U117" i="4"/>
  <c r="P117" i="4"/>
  <c r="U116" i="4"/>
  <c r="P116" i="4"/>
  <c r="U115" i="4"/>
  <c r="P115" i="4"/>
  <c r="U114" i="4"/>
  <c r="P114" i="4"/>
  <c r="U113" i="4"/>
  <c r="P113" i="4"/>
  <c r="H113" i="4"/>
  <c r="U112" i="4"/>
  <c r="P112" i="4"/>
  <c r="H112" i="4"/>
  <c r="U111" i="4"/>
  <c r="P111" i="4"/>
  <c r="U110" i="4"/>
  <c r="P110" i="4"/>
  <c r="U109" i="4"/>
  <c r="P109" i="4"/>
  <c r="H109" i="4"/>
  <c r="U108" i="4"/>
  <c r="P108" i="4"/>
  <c r="H108" i="4"/>
  <c r="U107" i="4"/>
  <c r="P107" i="4"/>
  <c r="U106" i="4"/>
  <c r="P106" i="4"/>
  <c r="H106" i="4"/>
  <c r="U105" i="4"/>
  <c r="P105" i="4"/>
  <c r="H105" i="4"/>
  <c r="U104" i="4"/>
  <c r="P104" i="4"/>
  <c r="H104" i="4"/>
  <c r="U103" i="4"/>
  <c r="P103" i="4"/>
  <c r="H103" i="4"/>
  <c r="U102" i="4"/>
  <c r="P102" i="4"/>
  <c r="H102" i="4"/>
  <c r="U101" i="4"/>
  <c r="P101" i="4"/>
  <c r="H101" i="4"/>
  <c r="U100" i="4"/>
  <c r="P100" i="4"/>
  <c r="H100" i="4"/>
  <c r="T99" i="4"/>
  <c r="O99" i="4"/>
  <c r="H99" i="4"/>
  <c r="T98" i="4"/>
  <c r="U98" i="4" s="1"/>
  <c r="O98" i="4"/>
  <c r="H98" i="4"/>
  <c r="U97" i="4"/>
  <c r="P97" i="4"/>
  <c r="H97" i="4"/>
  <c r="U96" i="4"/>
  <c r="P96" i="4"/>
  <c r="H96" i="4"/>
  <c r="U95" i="4"/>
  <c r="P95" i="4"/>
  <c r="U94" i="4"/>
  <c r="P94" i="4"/>
  <c r="U93" i="4"/>
  <c r="P93" i="4"/>
  <c r="U92" i="4"/>
  <c r="P92" i="4"/>
  <c r="U91" i="4"/>
  <c r="P91" i="4"/>
  <c r="T90" i="4"/>
  <c r="S90" i="4"/>
  <c r="O90" i="4"/>
  <c r="N90" i="4"/>
  <c r="G90" i="4"/>
  <c r="T89" i="4"/>
  <c r="S89" i="4"/>
  <c r="O89" i="4"/>
  <c r="N89" i="4"/>
  <c r="G89" i="4"/>
  <c r="Z88" i="4"/>
  <c r="AB88" i="4" s="1"/>
  <c r="T87" i="4"/>
  <c r="S87" i="4"/>
  <c r="O87" i="4"/>
  <c r="N87" i="4"/>
  <c r="G87" i="4"/>
  <c r="T86" i="4"/>
  <c r="S86" i="4"/>
  <c r="O86" i="4"/>
  <c r="N86" i="4"/>
  <c r="G86" i="4"/>
  <c r="Z85" i="4"/>
  <c r="AB85" i="4" s="1"/>
  <c r="S84" i="4"/>
  <c r="N84" i="4"/>
  <c r="G84" i="4"/>
  <c r="S83" i="4"/>
  <c r="N83" i="4"/>
  <c r="P83" i="4" s="1"/>
  <c r="G83" i="4"/>
  <c r="Z82" i="4"/>
  <c r="AB82" i="4" s="1"/>
  <c r="Z81" i="4"/>
  <c r="AB81" i="4" s="1"/>
  <c r="Z80" i="4"/>
  <c r="AB80" i="4" s="1"/>
  <c r="U79" i="4"/>
  <c r="P79" i="4"/>
  <c r="U78" i="4"/>
  <c r="P78" i="4"/>
  <c r="Z77" i="4"/>
  <c r="AB77" i="4" s="1"/>
  <c r="T76" i="4"/>
  <c r="S76" i="4"/>
  <c r="O76" i="4"/>
  <c r="N76" i="4"/>
  <c r="G76" i="4"/>
  <c r="S75" i="4"/>
  <c r="N75" i="4"/>
  <c r="H75" i="4"/>
  <c r="O75" i="4" s="1"/>
  <c r="G75" i="4"/>
  <c r="Z74" i="4"/>
  <c r="AB74" i="4" s="1"/>
  <c r="H74" i="4"/>
  <c r="Z73" i="4"/>
  <c r="AB73" i="4" s="1"/>
  <c r="Z72" i="4"/>
  <c r="AB72" i="4" s="1"/>
  <c r="S71" i="4"/>
  <c r="N71" i="4"/>
  <c r="G71" i="4"/>
  <c r="Z70" i="4"/>
  <c r="AB70" i="4" s="1"/>
  <c r="Z69" i="4"/>
  <c r="AB69" i="4" s="1"/>
  <c r="U68" i="4"/>
  <c r="P68" i="4"/>
  <c r="S67" i="4"/>
  <c r="P67" i="4"/>
  <c r="G67" i="4"/>
  <c r="U66" i="4"/>
  <c r="P66" i="4"/>
  <c r="Z65" i="4"/>
  <c r="AB65" i="4" s="1"/>
  <c r="Z64" i="4"/>
  <c r="AB64" i="4" s="1"/>
  <c r="Z63" i="4"/>
  <c r="AB63" i="4" s="1"/>
  <c r="T62" i="4"/>
  <c r="O62" i="4"/>
  <c r="T61" i="4"/>
  <c r="O61" i="4"/>
  <c r="Z60" i="4"/>
  <c r="AB60" i="4" s="1"/>
  <c r="Z59" i="4"/>
  <c r="AB59" i="4" s="1"/>
  <c r="Z58" i="4"/>
  <c r="AB58" i="4" s="1"/>
  <c r="Z57" i="4"/>
  <c r="AB57" i="4" s="1"/>
  <c r="Z56" i="4"/>
  <c r="AB56" i="4" s="1"/>
  <c r="Z55" i="4"/>
  <c r="AB55" i="4" s="1"/>
  <c r="Z54" i="4"/>
  <c r="AB54" i="4" s="1"/>
  <c r="N53" i="4"/>
  <c r="H53" i="4"/>
  <c r="T53" i="4" s="1"/>
  <c r="G53" i="4"/>
  <c r="N52" i="4"/>
  <c r="H52" i="4"/>
  <c r="T52" i="4" s="1"/>
  <c r="G52" i="4"/>
  <c r="U51" i="4"/>
  <c r="N51" i="4"/>
  <c r="G51" i="4"/>
  <c r="U50" i="4"/>
  <c r="N50" i="4"/>
  <c r="P50" i="4" s="1"/>
  <c r="U49" i="4"/>
  <c r="N49" i="4"/>
  <c r="G49" i="4"/>
  <c r="U48" i="4"/>
  <c r="N48" i="4"/>
  <c r="G48" i="4"/>
  <c r="U47" i="4"/>
  <c r="N47" i="4"/>
  <c r="G47" i="4"/>
  <c r="U46" i="4"/>
  <c r="N46" i="4"/>
  <c r="G46" i="4"/>
  <c r="U45" i="4"/>
  <c r="N45" i="4"/>
  <c r="G45" i="4"/>
  <c r="U44" i="4"/>
  <c r="N44" i="4"/>
  <c r="G44" i="4"/>
  <c r="U43" i="4"/>
  <c r="N43" i="4"/>
  <c r="G43" i="4"/>
  <c r="U42" i="4"/>
  <c r="N42" i="4"/>
  <c r="G42" i="4"/>
  <c r="U41" i="4"/>
  <c r="N41" i="4"/>
  <c r="G41" i="4"/>
  <c r="U40" i="4"/>
  <c r="N40" i="4"/>
  <c r="G40" i="4"/>
  <c r="U39" i="4"/>
  <c r="N39" i="4"/>
  <c r="G39" i="4"/>
  <c r="U38" i="4"/>
  <c r="N38" i="4"/>
  <c r="G38" i="4"/>
  <c r="U37" i="4"/>
  <c r="N37" i="4"/>
  <c r="G37" i="4"/>
  <c r="U36" i="4"/>
  <c r="N36" i="4"/>
  <c r="G36" i="4"/>
  <c r="U35" i="4"/>
  <c r="N35" i="4"/>
  <c r="G35" i="4"/>
  <c r="U34" i="4"/>
  <c r="N34" i="4"/>
  <c r="P34" i="4" s="1"/>
  <c r="G34" i="4"/>
  <c r="U33" i="4"/>
  <c r="N33" i="4"/>
  <c r="G33" i="4"/>
  <c r="U32" i="4"/>
  <c r="N32" i="4"/>
  <c r="G32" i="4"/>
  <c r="U31" i="4"/>
  <c r="N31" i="4"/>
  <c r="G31" i="4"/>
  <c r="U30" i="4"/>
  <c r="N30" i="4"/>
  <c r="G30" i="4"/>
  <c r="U29" i="4"/>
  <c r="N29" i="4"/>
  <c r="U28" i="4"/>
  <c r="N28" i="4"/>
  <c r="U27" i="4"/>
  <c r="N27" i="4"/>
  <c r="G27" i="4"/>
  <c r="U26" i="4"/>
  <c r="N26" i="4"/>
  <c r="P26" i="4" s="1"/>
  <c r="G26" i="4"/>
  <c r="U25" i="4"/>
  <c r="N25" i="4"/>
  <c r="G25" i="4"/>
  <c r="U24" i="4"/>
  <c r="N24" i="4"/>
  <c r="P24" i="4" s="1"/>
  <c r="G24" i="4"/>
  <c r="U23" i="4"/>
  <c r="N23" i="4"/>
  <c r="G23" i="4"/>
  <c r="P22" i="4"/>
  <c r="P21" i="4"/>
  <c r="Z20" i="4"/>
  <c r="AB20" i="4" s="1"/>
  <c r="Z19" i="4"/>
  <c r="AB19" i="4" s="1"/>
  <c r="U18" i="4"/>
  <c r="N18" i="4"/>
  <c r="H18" i="4"/>
  <c r="G18" i="4"/>
  <c r="S17" i="4"/>
  <c r="N17" i="4"/>
  <c r="H17" i="4"/>
  <c r="G17" i="4"/>
  <c r="U16" i="4"/>
  <c r="P16" i="4"/>
  <c r="H16" i="4"/>
  <c r="U15" i="4"/>
  <c r="P15" i="4"/>
  <c r="S14" i="4"/>
  <c r="N14" i="4"/>
  <c r="P14" i="4" s="1"/>
  <c r="G14" i="4"/>
  <c r="U13" i="4"/>
  <c r="P13" i="4"/>
  <c r="AK304" i="4" l="1"/>
  <c r="AK308" i="4"/>
  <c r="AI504" i="4"/>
  <c r="AJ121" i="4"/>
  <c r="AK121" i="4"/>
  <c r="AJ147" i="4"/>
  <c r="AK147" i="4"/>
  <c r="Z216" i="4"/>
  <c r="AB216" i="4" s="1"/>
  <c r="AJ216" i="4"/>
  <c r="AJ220" i="4"/>
  <c r="AK220" i="4"/>
  <c r="AJ232" i="4"/>
  <c r="AK232" i="4"/>
  <c r="AJ150" i="4"/>
  <c r="AK150" i="4"/>
  <c r="AK281" i="4"/>
  <c r="AJ281" i="4"/>
  <c r="AJ277" i="4" s="1"/>
  <c r="AK13" i="4"/>
  <c r="AJ13" i="4"/>
  <c r="AJ221" i="4"/>
  <c r="AK221" i="4"/>
  <c r="AJ236" i="4"/>
  <c r="AK236" i="4"/>
  <c r="AK302" i="4"/>
  <c r="AJ302" i="4"/>
  <c r="AJ298" i="4" s="1"/>
  <c r="AK425" i="4"/>
  <c r="AJ425" i="4"/>
  <c r="AJ421" i="4" s="1"/>
  <c r="AJ151" i="4"/>
  <c r="AK151" i="4"/>
  <c r="AJ154" i="4"/>
  <c r="AK154" i="4"/>
  <c r="AK26" i="4"/>
  <c r="AJ26" i="4"/>
  <c r="AK118" i="4"/>
  <c r="AJ118" i="4"/>
  <c r="AJ217" i="4"/>
  <c r="AK217" i="4"/>
  <c r="AJ24" i="4"/>
  <c r="AK24" i="4"/>
  <c r="AJ129" i="4"/>
  <c r="AK129" i="4"/>
  <c r="AJ140" i="4"/>
  <c r="AK140" i="4"/>
  <c r="AK144" i="4"/>
  <c r="AJ144" i="4"/>
  <c r="AJ218" i="4"/>
  <c r="AK218" i="4"/>
  <c r="AJ222" i="4"/>
  <c r="AK222" i="4"/>
  <c r="AJ234" i="4"/>
  <c r="AK234" i="4"/>
  <c r="AJ237" i="4"/>
  <c r="AK237" i="4"/>
  <c r="AJ132" i="4"/>
  <c r="AK132" i="4"/>
  <c r="AJ138" i="4"/>
  <c r="AK138" i="4"/>
  <c r="AJ146" i="4"/>
  <c r="AK146" i="4"/>
  <c r="AJ233" i="4"/>
  <c r="AK233" i="4"/>
  <c r="AJ14" i="4"/>
  <c r="AK14" i="4"/>
  <c r="AJ21" i="4"/>
  <c r="AK21" i="4"/>
  <c r="AK127" i="4"/>
  <c r="AJ127" i="4"/>
  <c r="Z210" i="4"/>
  <c r="AB210" i="4" s="1"/>
  <c r="AJ210" i="4"/>
  <c r="AK210" i="4"/>
  <c r="AJ219" i="4"/>
  <c r="AK219" i="4"/>
  <c r="AJ238" i="4"/>
  <c r="AK238" i="4"/>
  <c r="AJ327" i="4"/>
  <c r="AJ322" i="4" s="1"/>
  <c r="AK327" i="4"/>
  <c r="AK34" i="4"/>
  <c r="AJ34" i="4"/>
  <c r="AK83" i="4"/>
  <c r="AJ83" i="4"/>
  <c r="AK15" i="4"/>
  <c r="AJ15" i="4"/>
  <c r="AJ22" i="4"/>
  <c r="AK22" i="4"/>
  <c r="AK130" i="4"/>
  <c r="AJ130" i="4"/>
  <c r="AJ156" i="4"/>
  <c r="AK156" i="4"/>
  <c r="AJ235" i="4"/>
  <c r="AK235" i="4"/>
  <c r="Z302" i="4"/>
  <c r="AB302" i="4" s="1"/>
  <c r="Z500" i="4"/>
  <c r="AB500" i="4" s="1"/>
  <c r="Z130" i="4"/>
  <c r="AB130" i="4" s="1"/>
  <c r="P498" i="4"/>
  <c r="U490" i="4"/>
  <c r="Z237" i="4"/>
  <c r="AB237" i="4" s="1"/>
  <c r="Z13" i="4"/>
  <c r="AB13" i="4" s="1"/>
  <c r="U479" i="4"/>
  <c r="P32" i="4"/>
  <c r="P40" i="4"/>
  <c r="U17" i="4"/>
  <c r="U139" i="4"/>
  <c r="P209" i="4"/>
  <c r="P47" i="4"/>
  <c r="P51" i="4"/>
  <c r="U154" i="4"/>
  <c r="Z154" i="4" s="1"/>
  <c r="AB154" i="4" s="1"/>
  <c r="Z340" i="4"/>
  <c r="AB340" i="4" s="1"/>
  <c r="P25" i="4"/>
  <c r="P28" i="4"/>
  <c r="P31" i="4"/>
  <c r="P39" i="4"/>
  <c r="P46" i="4"/>
  <c r="U61" i="4"/>
  <c r="P71" i="4"/>
  <c r="U87" i="4"/>
  <c r="P134" i="4"/>
  <c r="U149" i="4"/>
  <c r="P152" i="4"/>
  <c r="Z214" i="4"/>
  <c r="AB214" i="4" s="1"/>
  <c r="Z222" i="4"/>
  <c r="AB222" i="4" s="1"/>
  <c r="Z262" i="4"/>
  <c r="AB262" i="4" s="1"/>
  <c r="P268" i="4"/>
  <c r="AK264" i="4" s="1"/>
  <c r="Z281" i="4"/>
  <c r="AB281" i="4" s="1"/>
  <c r="Z341" i="4"/>
  <c r="AB341" i="4" s="1"/>
  <c r="Z367" i="4"/>
  <c r="AB367" i="4" s="1"/>
  <c r="P392" i="4"/>
  <c r="Z424" i="4"/>
  <c r="AB424" i="4" s="1"/>
  <c r="Z464" i="4"/>
  <c r="AB464" i="4" s="1"/>
  <c r="Z22" i="4"/>
  <c r="AB22" i="4" s="1"/>
  <c r="P36" i="4"/>
  <c r="U71" i="4"/>
  <c r="P99" i="4"/>
  <c r="P128" i="4"/>
  <c r="P136" i="4"/>
  <c r="U143" i="4"/>
  <c r="Z143" i="4" s="1"/>
  <c r="AB143" i="4" s="1"/>
  <c r="U152" i="4"/>
  <c r="U189" i="4"/>
  <c r="U252" i="4" s="1"/>
  <c r="Z215" i="4"/>
  <c r="AB215" i="4" s="1"/>
  <c r="Z218" i="4"/>
  <c r="AB218" i="4" s="1"/>
  <c r="Z244" i="4"/>
  <c r="AB244" i="4" s="1"/>
  <c r="Z257" i="4"/>
  <c r="AB257" i="4" s="1"/>
  <c r="Z263" i="4"/>
  <c r="AB263" i="4" s="1"/>
  <c r="U308" i="4"/>
  <c r="Z26" i="4"/>
  <c r="AB26" i="4" s="1"/>
  <c r="P149" i="4"/>
  <c r="P23" i="4"/>
  <c r="P62" i="4"/>
  <c r="P18" i="4"/>
  <c r="Z18" i="4" s="1"/>
  <c r="AB18" i="4" s="1"/>
  <c r="P29" i="4"/>
  <c r="P37" i="4"/>
  <c r="P42" i="4"/>
  <c r="P44" i="4"/>
  <c r="P49" i="4"/>
  <c r="U52" i="4"/>
  <c r="U62" i="4"/>
  <c r="U67" i="4"/>
  <c r="Z67" i="4" s="1"/>
  <c r="AB67" i="4" s="1"/>
  <c r="U83" i="4"/>
  <c r="Z83" i="4" s="1"/>
  <c r="AB83" i="4" s="1"/>
  <c r="U99" i="4"/>
  <c r="Z114" i="4"/>
  <c r="AB114" i="4" s="1"/>
  <c r="Z118" i="4"/>
  <c r="AB118" i="4" s="1"/>
  <c r="Z122" i="4"/>
  <c r="AB122" i="4" s="1"/>
  <c r="U128" i="4"/>
  <c r="U136" i="4"/>
  <c r="Z138" i="4"/>
  <c r="AB138" i="4" s="1"/>
  <c r="P145" i="4"/>
  <c r="P153" i="4"/>
  <c r="Z196" i="4"/>
  <c r="AB196" i="4" s="1"/>
  <c r="Z206" i="4"/>
  <c r="AB206" i="4" s="1"/>
  <c r="Z219" i="4"/>
  <c r="AB219" i="4" s="1"/>
  <c r="Z356" i="4"/>
  <c r="AB356" i="4" s="1"/>
  <c r="Z364" i="4"/>
  <c r="AB364" i="4" s="1"/>
  <c r="Z207" i="4"/>
  <c r="AB207" i="4" s="1"/>
  <c r="P211" i="4"/>
  <c r="Z238" i="4"/>
  <c r="AB238" i="4" s="1"/>
  <c r="Z369" i="4"/>
  <c r="AB369" i="4" s="1"/>
  <c r="P35" i="4"/>
  <c r="P84" i="4"/>
  <c r="P133" i="4"/>
  <c r="P135" i="4"/>
  <c r="P142" i="4"/>
  <c r="P148" i="4"/>
  <c r="U150" i="4"/>
  <c r="Z150" i="4" s="1"/>
  <c r="AB150" i="4" s="1"/>
  <c r="Z220" i="4"/>
  <c r="AB220" i="4" s="1"/>
  <c r="Z232" i="4"/>
  <c r="AB232" i="4" s="1"/>
  <c r="Z315" i="4"/>
  <c r="AB315" i="4" s="1"/>
  <c r="Z344" i="4"/>
  <c r="AB344" i="4" s="1"/>
  <c r="Z357" i="4"/>
  <c r="AB357" i="4" s="1"/>
  <c r="Z365" i="4"/>
  <c r="AB365" i="4" s="1"/>
  <c r="Z390" i="4"/>
  <c r="AB390" i="4" s="1"/>
  <c r="Z421" i="4"/>
  <c r="AB421" i="4" s="1"/>
  <c r="P486" i="4"/>
  <c r="Z494" i="4"/>
  <c r="AB494" i="4" s="1"/>
  <c r="P30" i="4"/>
  <c r="P98" i="4"/>
  <c r="P208" i="4"/>
  <c r="Z212" i="4"/>
  <c r="AB212" i="4" s="1"/>
  <c r="Z316" i="4"/>
  <c r="AB316" i="4" s="1"/>
  <c r="Z327" i="4"/>
  <c r="AB327" i="4" s="1"/>
  <c r="Z105" i="4"/>
  <c r="AB105" i="4" s="1"/>
  <c r="P126" i="4"/>
  <c r="P131" i="4"/>
  <c r="U140" i="4"/>
  <c r="U153" i="4"/>
  <c r="P38" i="4"/>
  <c r="P45" i="4"/>
  <c r="U53" i="4"/>
  <c r="U84" i="4"/>
  <c r="U14" i="4"/>
  <c r="Z14" i="4" s="1"/>
  <c r="AB14" i="4" s="1"/>
  <c r="P17" i="4"/>
  <c r="Z21" i="4"/>
  <c r="AB21" i="4" s="1"/>
  <c r="P27" i="4"/>
  <c r="Z27" i="4" s="1"/>
  <c r="AB27" i="4" s="1"/>
  <c r="P33" i="4"/>
  <c r="Z33" i="4" s="1"/>
  <c r="AB33" i="4" s="1"/>
  <c r="P41" i="4"/>
  <c r="P43" i="4"/>
  <c r="P48" i="4"/>
  <c r="P61" i="4"/>
  <c r="Z116" i="4"/>
  <c r="AB116" i="4" s="1"/>
  <c r="Z124" i="4"/>
  <c r="AB124" i="4" s="1"/>
  <c r="U133" i="4"/>
  <c r="U135" i="4"/>
  <c r="P137" i="4"/>
  <c r="P139" i="4"/>
  <c r="U144" i="4"/>
  <c r="Z146" i="4"/>
  <c r="AB146" i="4" s="1"/>
  <c r="Z213" i="4"/>
  <c r="AB213" i="4" s="1"/>
  <c r="Z217" i="4"/>
  <c r="AB217" i="4" s="1"/>
  <c r="Z221" i="4"/>
  <c r="AB221" i="4" s="1"/>
  <c r="Z233" i="4"/>
  <c r="AB233" i="4" s="1"/>
  <c r="Z354" i="4"/>
  <c r="AB354" i="4" s="1"/>
  <c r="Z362" i="4"/>
  <c r="AB362" i="4" s="1"/>
  <c r="Z366" i="4"/>
  <c r="AB366" i="4" s="1"/>
  <c r="Z387" i="4"/>
  <c r="AB387" i="4" s="1"/>
  <c r="P391" i="4"/>
  <c r="P438" i="4"/>
  <c r="P457" i="4" s="1"/>
  <c r="P479" i="4"/>
  <c r="P490" i="4"/>
  <c r="Z24" i="4"/>
  <c r="AB24" i="4" s="1"/>
  <c r="Z50" i="4"/>
  <c r="AB50" i="4" s="1"/>
  <c r="Z487" i="4"/>
  <c r="AB487" i="4" s="1"/>
  <c r="Z111" i="4"/>
  <c r="AB111" i="4" s="1"/>
  <c r="Z92" i="4"/>
  <c r="AB92" i="4" s="1"/>
  <c r="Z103" i="4"/>
  <c r="AB103" i="4" s="1"/>
  <c r="Z235" i="4"/>
  <c r="AB235" i="4" s="1"/>
  <c r="Z277" i="4"/>
  <c r="AB277" i="4" s="1"/>
  <c r="Z290" i="4"/>
  <c r="AB290" i="4" s="1"/>
  <c r="Z348" i="4"/>
  <c r="AB348" i="4" s="1"/>
  <c r="Z352" i="4"/>
  <c r="AB352" i="4" s="1"/>
  <c r="Z310" i="4"/>
  <c r="AB310" i="4" s="1"/>
  <c r="Z349" i="4"/>
  <c r="AB349" i="4" s="1"/>
  <c r="Z478" i="4"/>
  <c r="AB478" i="4" s="1"/>
  <c r="P480" i="4"/>
  <c r="P90" i="4"/>
  <c r="Z93" i="4"/>
  <c r="AB93" i="4" s="1"/>
  <c r="Z101" i="4"/>
  <c r="AB101" i="4" s="1"/>
  <c r="Z109" i="4"/>
  <c r="AB109" i="4" s="1"/>
  <c r="Z204" i="4"/>
  <c r="AB204" i="4" s="1"/>
  <c r="Z291" i="4"/>
  <c r="AB291" i="4" s="1"/>
  <c r="Z321" i="4"/>
  <c r="AB321" i="4" s="1"/>
  <c r="U497" i="4"/>
  <c r="Z499" i="4"/>
  <c r="AB499" i="4" s="1"/>
  <c r="Z34" i="4"/>
  <c r="AB34" i="4" s="1"/>
  <c r="U86" i="4"/>
  <c r="U90" i="4"/>
  <c r="Z94" i="4"/>
  <c r="AB94" i="4" s="1"/>
  <c r="Z97" i="4"/>
  <c r="AB97" i="4" s="1"/>
  <c r="Z110" i="4"/>
  <c r="AB110" i="4" s="1"/>
  <c r="Z113" i="4"/>
  <c r="AB113" i="4" s="1"/>
  <c r="P141" i="4"/>
  <c r="Z256" i="4"/>
  <c r="AB256" i="4" s="1"/>
  <c r="Z360" i="4"/>
  <c r="AB360" i="4" s="1"/>
  <c r="Z433" i="4"/>
  <c r="AB433" i="4" s="1"/>
  <c r="U484" i="4"/>
  <c r="P76" i="4"/>
  <c r="Z117" i="4"/>
  <c r="AB117" i="4" s="1"/>
  <c r="Z121" i="4"/>
  <c r="AB121" i="4" s="1"/>
  <c r="Z125" i="4"/>
  <c r="AB125" i="4" s="1"/>
  <c r="Z156" i="4"/>
  <c r="AB156" i="4" s="1"/>
  <c r="Z234" i="4"/>
  <c r="AB234" i="4" s="1"/>
  <c r="Z301" i="4"/>
  <c r="AB301" i="4" s="1"/>
  <c r="Z328" i="4"/>
  <c r="AB328" i="4" s="1"/>
  <c r="Z471" i="4"/>
  <c r="AB471" i="4" s="1"/>
  <c r="Z15" i="4"/>
  <c r="AB15" i="4" s="1"/>
  <c r="Z78" i="4"/>
  <c r="AB78" i="4" s="1"/>
  <c r="P86" i="4"/>
  <c r="Z96" i="4"/>
  <c r="AB96" i="4" s="1"/>
  <c r="Z112" i="4"/>
  <c r="AB112" i="4" s="1"/>
  <c r="Z115" i="4"/>
  <c r="AB115" i="4" s="1"/>
  <c r="Z151" i="4"/>
  <c r="AB151" i="4" s="1"/>
  <c r="Z359" i="4"/>
  <c r="AB359" i="4" s="1"/>
  <c r="P385" i="4"/>
  <c r="Z427" i="4"/>
  <c r="AB427" i="4" s="1"/>
  <c r="U491" i="4"/>
  <c r="U480" i="4"/>
  <c r="Z68" i="4"/>
  <c r="AB68" i="4" s="1"/>
  <c r="Z79" i="4"/>
  <c r="AB79" i="4" s="1"/>
  <c r="Z104" i="4"/>
  <c r="AB104" i="4" s="1"/>
  <c r="Z106" i="4"/>
  <c r="AB106" i="4" s="1"/>
  <c r="Z132" i="4"/>
  <c r="AB132" i="4" s="1"/>
  <c r="U137" i="4"/>
  <c r="U145" i="4"/>
  <c r="Z147" i="4"/>
  <c r="AB147" i="4" s="1"/>
  <c r="Z468" i="4"/>
  <c r="AB468" i="4" s="1"/>
  <c r="P484" i="4"/>
  <c r="Z16" i="4"/>
  <c r="AB16" i="4" s="1"/>
  <c r="O52" i="4"/>
  <c r="P52" i="4" s="1"/>
  <c r="Z107" i="4"/>
  <c r="AB107" i="4" s="1"/>
  <c r="Z120" i="4"/>
  <c r="AB120" i="4" s="1"/>
  <c r="Z123" i="4"/>
  <c r="AB123" i="4" s="1"/>
  <c r="Z66" i="4"/>
  <c r="AB66" i="4" s="1"/>
  <c r="U76" i="4"/>
  <c r="P89" i="4"/>
  <c r="Z91" i="4"/>
  <c r="AB91" i="4" s="1"/>
  <c r="Z95" i="4"/>
  <c r="AB95" i="4" s="1"/>
  <c r="Z102" i="4"/>
  <c r="AB102" i="4" s="1"/>
  <c r="U141" i="4"/>
  <c r="Z350" i="4"/>
  <c r="AB350" i="4" s="1"/>
  <c r="Z358" i="4"/>
  <c r="AB358" i="4" s="1"/>
  <c r="Z430" i="4"/>
  <c r="AB430" i="4" s="1"/>
  <c r="Z465" i="4"/>
  <c r="AB465" i="4" s="1"/>
  <c r="Z472" i="4"/>
  <c r="AB472" i="4" s="1"/>
  <c r="U486" i="4"/>
  <c r="P87" i="4"/>
  <c r="U89" i="4"/>
  <c r="Z100" i="4"/>
  <c r="AB100" i="4" s="1"/>
  <c r="Z108" i="4"/>
  <c r="AB108" i="4" s="1"/>
  <c r="Z127" i="4"/>
  <c r="AB127" i="4" s="1"/>
  <c r="Z226" i="4"/>
  <c r="AB226" i="4" s="1"/>
  <c r="Z322" i="4"/>
  <c r="AB322" i="4" s="1"/>
  <c r="Z334" i="4"/>
  <c r="AB334" i="4" s="1"/>
  <c r="Z351" i="4"/>
  <c r="AB351" i="4" s="1"/>
  <c r="P491" i="4"/>
  <c r="P497" i="4"/>
  <c r="U498" i="4"/>
  <c r="Z236" i="4"/>
  <c r="AB236" i="4" s="1"/>
  <c r="P75" i="4"/>
  <c r="Z129" i="4"/>
  <c r="AB129" i="4" s="1"/>
  <c r="Z406" i="4"/>
  <c r="AB406" i="4" s="1"/>
  <c r="O53" i="4"/>
  <c r="P53" i="4" s="1"/>
  <c r="Z370" i="4"/>
  <c r="AB370" i="4" s="1"/>
  <c r="Z425" i="4"/>
  <c r="AB425" i="4" s="1"/>
  <c r="Z414" i="4"/>
  <c r="AB414" i="4" s="1"/>
  <c r="Z461" i="4"/>
  <c r="AB461" i="4" s="1"/>
  <c r="Z368" i="4"/>
  <c r="AB368" i="4" s="1"/>
  <c r="T75" i="4"/>
  <c r="U75" i="4" s="1"/>
  <c r="Z493" i="4"/>
  <c r="AB493" i="4" s="1"/>
  <c r="U457" i="4"/>
  <c r="Z205" i="4"/>
  <c r="AB205" i="4" s="1"/>
  <c r="Z436" i="4"/>
  <c r="AB436" i="4" s="1"/>
  <c r="Z399" i="4"/>
  <c r="AB399" i="4" s="1"/>
  <c r="Z135" i="4" l="1"/>
  <c r="AB135" i="4" s="1"/>
  <c r="AJ229" i="4"/>
  <c r="AM229" i="4"/>
  <c r="AJ213" i="4"/>
  <c r="AM213" i="4"/>
  <c r="Z136" i="4"/>
  <c r="AB136" i="4" s="1"/>
  <c r="Z145" i="4"/>
  <c r="AB145" i="4" s="1"/>
  <c r="AI506" i="4"/>
  <c r="U157" i="4"/>
  <c r="Z498" i="4"/>
  <c r="AB498" i="4" s="1"/>
  <c r="AK208" i="4"/>
  <c r="AJ208" i="4"/>
  <c r="AK52" i="4"/>
  <c r="AJ52" i="4"/>
  <c r="AK89" i="4"/>
  <c r="AJ89" i="4"/>
  <c r="AK76" i="4"/>
  <c r="AJ76" i="4"/>
  <c r="AJ137" i="4"/>
  <c r="AK137" i="4"/>
  <c r="AJ41" i="4"/>
  <c r="AK41" i="4"/>
  <c r="AJ45" i="4"/>
  <c r="AK45" i="4"/>
  <c r="AJ148" i="4"/>
  <c r="AK148" i="4"/>
  <c r="AK211" i="4"/>
  <c r="AJ211" i="4"/>
  <c r="AJ145" i="4"/>
  <c r="AK145" i="4"/>
  <c r="AJ29" i="4"/>
  <c r="AK29" i="4"/>
  <c r="AJ128" i="4"/>
  <c r="AK128" i="4"/>
  <c r="AJ28" i="4"/>
  <c r="AK28" i="4"/>
  <c r="AJ53" i="4"/>
  <c r="AK53" i="4"/>
  <c r="AK497" i="4"/>
  <c r="AJ497" i="4"/>
  <c r="AK484" i="4"/>
  <c r="AJ484" i="4"/>
  <c r="AK490" i="4"/>
  <c r="AJ490" i="4"/>
  <c r="AJ33" i="4"/>
  <c r="AK33" i="4"/>
  <c r="AJ38" i="4"/>
  <c r="AK38" i="4"/>
  <c r="AJ18" i="4"/>
  <c r="AK18" i="4"/>
  <c r="AK99" i="4"/>
  <c r="AJ99" i="4"/>
  <c r="AJ134" i="4"/>
  <c r="AK134" i="4"/>
  <c r="AJ25" i="4"/>
  <c r="AK25" i="4"/>
  <c r="AJ40" i="4"/>
  <c r="AK40" i="4"/>
  <c r="AK479" i="4"/>
  <c r="AJ479" i="4"/>
  <c r="AK135" i="4"/>
  <c r="AJ135" i="4"/>
  <c r="AJ32" i="4"/>
  <c r="AK32" i="4"/>
  <c r="AK457" i="4"/>
  <c r="AJ457" i="4"/>
  <c r="AK98" i="4"/>
  <c r="AJ98" i="4"/>
  <c r="AJ133" i="4"/>
  <c r="AK133" i="4"/>
  <c r="AJ75" i="4"/>
  <c r="AK75" i="4"/>
  <c r="AK87" i="4"/>
  <c r="AJ87" i="4"/>
  <c r="AJ86" i="4"/>
  <c r="AK86" i="4"/>
  <c r="AJ17" i="4"/>
  <c r="AK17" i="4"/>
  <c r="AJ30" i="4"/>
  <c r="AK30" i="4"/>
  <c r="Z51" i="4"/>
  <c r="AB51" i="4" s="1"/>
  <c r="AK51" i="4"/>
  <c r="AJ51" i="4"/>
  <c r="AK23" i="4"/>
  <c r="AJ23" i="4"/>
  <c r="AJ36" i="4"/>
  <c r="AK36" i="4"/>
  <c r="P374" i="4"/>
  <c r="AJ268" i="4"/>
  <c r="AJ264" i="4" s="1"/>
  <c r="AK268" i="4"/>
  <c r="AJ131" i="4"/>
  <c r="AK131" i="4"/>
  <c r="AJ84" i="4"/>
  <c r="AK84" i="4"/>
  <c r="AJ49" i="4"/>
  <c r="AK49" i="4"/>
  <c r="AK149" i="4"/>
  <c r="AJ149" i="4"/>
  <c r="Z32" i="4"/>
  <c r="AB32" i="4" s="1"/>
  <c r="AJ141" i="4"/>
  <c r="AK141" i="4"/>
  <c r="AK90" i="4"/>
  <c r="AJ90" i="4"/>
  <c r="Z28" i="4"/>
  <c r="AB28" i="4" s="1"/>
  <c r="AK61" i="4"/>
  <c r="AJ61" i="4"/>
  <c r="AK126" i="4"/>
  <c r="AJ126" i="4"/>
  <c r="AK35" i="4"/>
  <c r="AJ35" i="4"/>
  <c r="AJ44" i="4"/>
  <c r="AK44" i="4"/>
  <c r="Z46" i="4"/>
  <c r="AB46" i="4" s="1"/>
  <c r="AK46" i="4"/>
  <c r="AJ46" i="4"/>
  <c r="AK47" i="4"/>
  <c r="AJ47" i="4"/>
  <c r="AK491" i="4"/>
  <c r="AJ491" i="4"/>
  <c r="AJ480" i="4"/>
  <c r="AK480" i="4"/>
  <c r="AJ48" i="4"/>
  <c r="AK48" i="4"/>
  <c r="AK486" i="4"/>
  <c r="AJ486" i="4"/>
  <c r="AK42" i="4"/>
  <c r="AJ42" i="4"/>
  <c r="AK39" i="4"/>
  <c r="AJ39" i="4"/>
  <c r="AJ209" i="4"/>
  <c r="AK209" i="4"/>
  <c r="AJ27" i="4"/>
  <c r="AK27" i="4"/>
  <c r="AJ62" i="4"/>
  <c r="AK62" i="4"/>
  <c r="AK139" i="4"/>
  <c r="AJ139" i="4"/>
  <c r="AJ43" i="4"/>
  <c r="AK43" i="4"/>
  <c r="AK153" i="4"/>
  <c r="AJ153" i="4"/>
  <c r="AJ37" i="4"/>
  <c r="AK37" i="4"/>
  <c r="AJ136" i="4"/>
  <c r="AK136" i="4"/>
  <c r="AK152" i="4"/>
  <c r="AJ152" i="4"/>
  <c r="AK31" i="4"/>
  <c r="AJ31" i="4"/>
  <c r="AK498" i="4"/>
  <c r="AJ498" i="4"/>
  <c r="Z490" i="4"/>
  <c r="AB490" i="4" s="1"/>
  <c r="Z142" i="4"/>
  <c r="AB142" i="4" s="1"/>
  <c r="Z137" i="4"/>
  <c r="AB137" i="4" s="1"/>
  <c r="Z41" i="4"/>
  <c r="AB41" i="4" s="1"/>
  <c r="Z76" i="4"/>
  <c r="AB76" i="4" s="1"/>
  <c r="Z84" i="4"/>
  <c r="AB84" i="4" s="1"/>
  <c r="Z134" i="4"/>
  <c r="AB134" i="4" s="1"/>
  <c r="Z23" i="4"/>
  <c r="AB23" i="4" s="1"/>
  <c r="U502" i="4"/>
  <c r="Z479" i="4"/>
  <c r="AB479" i="4" s="1"/>
  <c r="Z99" i="4"/>
  <c r="AB99" i="4" s="1"/>
  <c r="Z40" i="4"/>
  <c r="AB40" i="4" s="1"/>
  <c r="Z29" i="4"/>
  <c r="AB29" i="4" s="1"/>
  <c r="Z25" i="4"/>
  <c r="AB25" i="4" s="1"/>
  <c r="Z131" i="4"/>
  <c r="AB131" i="4" s="1"/>
  <c r="Z30" i="4"/>
  <c r="AB30" i="4" s="1"/>
  <c r="Z133" i="4"/>
  <c r="AB133" i="4" s="1"/>
  <c r="Z189" i="4"/>
  <c r="AB189" i="4" s="1"/>
  <c r="Z486" i="4"/>
  <c r="AB486" i="4" s="1"/>
  <c r="Z152" i="4"/>
  <c r="AB152" i="4" s="1"/>
  <c r="Z140" i="4"/>
  <c r="AB140" i="4" s="1"/>
  <c r="Z484" i="4"/>
  <c r="AB484" i="4" s="1"/>
  <c r="Z148" i="4"/>
  <c r="AB148" i="4" s="1"/>
  <c r="Z61" i="4"/>
  <c r="AB61" i="4" s="1"/>
  <c r="Z45" i="4"/>
  <c r="AB45" i="4" s="1"/>
  <c r="Z17" i="4"/>
  <c r="AB17" i="4" s="1"/>
  <c r="Z144" i="4"/>
  <c r="AB144" i="4" s="1"/>
  <c r="Z139" i="4"/>
  <c r="AB139" i="4" s="1"/>
  <c r="U374" i="4"/>
  <c r="P252" i="4"/>
  <c r="AJ252" i="4" s="1"/>
  <c r="Z141" i="4"/>
  <c r="AB141" i="4" s="1"/>
  <c r="Z308" i="4"/>
  <c r="AB308" i="4" s="1"/>
  <c r="Z31" i="4"/>
  <c r="AB31" i="4" s="1"/>
  <c r="P393" i="4"/>
  <c r="Z36" i="4"/>
  <c r="AB36" i="4" s="1"/>
  <c r="Z491" i="4"/>
  <c r="AB491" i="4" s="1"/>
  <c r="Z98" i="4"/>
  <c r="AB98" i="4" s="1"/>
  <c r="Z149" i="4"/>
  <c r="AB149" i="4" s="1"/>
  <c r="Z211" i="4"/>
  <c r="AB211" i="4" s="1"/>
  <c r="Z209" i="4"/>
  <c r="AB209" i="4" s="1"/>
  <c r="Z35" i="4"/>
  <c r="AB35" i="4" s="1"/>
  <c r="Z53" i="4"/>
  <c r="AB53" i="4" s="1"/>
  <c r="Z87" i="4"/>
  <c r="AB87" i="4" s="1"/>
  <c r="Z43" i="4"/>
  <c r="AB43" i="4" s="1"/>
  <c r="Z90" i="4"/>
  <c r="AB90" i="4" s="1"/>
  <c r="Z37" i="4"/>
  <c r="AB37" i="4" s="1"/>
  <c r="Z71" i="4"/>
  <c r="AB71" i="4" s="1"/>
  <c r="Z126" i="4"/>
  <c r="AB126" i="4" s="1"/>
  <c r="Z49" i="4"/>
  <c r="AB49" i="4" s="1"/>
  <c r="Z497" i="4"/>
  <c r="AB497" i="4" s="1"/>
  <c r="Z38" i="4"/>
  <c r="AB38" i="4" s="1"/>
  <c r="Z44" i="4"/>
  <c r="AB44" i="4" s="1"/>
  <c r="Z128" i="4"/>
  <c r="AB128" i="4" s="1"/>
  <c r="Z268" i="4"/>
  <c r="AB268" i="4" s="1"/>
  <c r="Z39" i="4"/>
  <c r="AB39" i="4" s="1"/>
  <c r="Z391" i="4"/>
  <c r="AB391" i="4" s="1"/>
  <c r="Z153" i="4"/>
  <c r="AB153" i="4" s="1"/>
  <c r="Z438" i="4"/>
  <c r="AB438" i="4" s="1"/>
  <c r="Z42" i="4"/>
  <c r="AB42" i="4" s="1"/>
  <c r="Z392" i="4"/>
  <c r="AB392" i="4" s="1"/>
  <c r="Z47" i="4"/>
  <c r="AB47" i="4" s="1"/>
  <c r="Z62" i="4"/>
  <c r="AB62" i="4" s="1"/>
  <c r="Z52" i="4"/>
  <c r="AB52" i="4" s="1"/>
  <c r="Z48" i="4"/>
  <c r="AB48" i="4" s="1"/>
  <c r="Z208" i="4"/>
  <c r="AB208" i="4" s="1"/>
  <c r="Z480" i="4"/>
  <c r="AB480" i="4" s="1"/>
  <c r="Z86" i="4"/>
  <c r="AB86" i="4" s="1"/>
  <c r="Z89" i="4"/>
  <c r="AB89" i="4" s="1"/>
  <c r="P502" i="4"/>
  <c r="U4" i="4"/>
  <c r="Z75" i="4"/>
  <c r="AB75" i="4" s="1"/>
  <c r="Z457" i="4"/>
  <c r="AB457" i="4" s="1"/>
  <c r="P157" i="4"/>
  <c r="AM494" i="4" l="1"/>
  <c r="AJ494" i="4"/>
  <c r="AM475" i="4"/>
  <c r="AJ475" i="4"/>
  <c r="AM487" i="4"/>
  <c r="AJ487" i="4"/>
  <c r="AJ205" i="4"/>
  <c r="AJ481" i="4"/>
  <c r="AM481" i="4"/>
  <c r="AK374" i="4"/>
  <c r="AJ374" i="4"/>
  <c r="Z252" i="4"/>
  <c r="AB252" i="4" s="1"/>
  <c r="AK252" i="4"/>
  <c r="Z374" i="4"/>
  <c r="AB374" i="4" s="1"/>
  <c r="AK157" i="4"/>
  <c r="AJ157" i="4"/>
  <c r="AJ502" i="4"/>
  <c r="AK502" i="4"/>
  <c r="P504" i="4"/>
  <c r="Z502" i="4"/>
  <c r="AB502" i="4" s="1"/>
  <c r="U385" i="4"/>
  <c r="Z157" i="4"/>
  <c r="AB157" i="4" s="1"/>
  <c r="P4" i="4"/>
  <c r="C140" i="7"/>
  <c r="AK504" i="4" l="1"/>
  <c r="AJ504" i="4"/>
  <c r="P506" i="4"/>
  <c r="U393" i="4"/>
  <c r="U504" i="4" s="1"/>
  <c r="Z385" i="4"/>
  <c r="AB385" i="4" s="1"/>
  <c r="AK506" i="4" l="1"/>
  <c r="AJ506" i="4"/>
  <c r="P512" i="4"/>
  <c r="Z393" i="4"/>
  <c r="AB393" i="4" s="1"/>
  <c r="U506" i="4" l="1"/>
  <c r="Z504" i="4"/>
  <c r="AB504" i="4" s="1"/>
  <c r="U512" i="4" l="1"/>
  <c r="Z506" i="4"/>
  <c r="AB506" i="4" l="1"/>
  <c r="AD3" i="4" l="1"/>
</calcChain>
</file>

<file path=xl/sharedStrings.xml><?xml version="1.0" encoding="utf-8"?>
<sst xmlns="http://schemas.openxmlformats.org/spreadsheetml/2006/main" count="112103" uniqueCount="6037">
  <si>
    <t xml:space="preserve">Adolescent Transition in West Africa </t>
  </si>
  <si>
    <t>ACTIVITY</t>
  </si>
  <si>
    <t>CO / PARTNER INFO</t>
  </si>
  <si>
    <t>Y1 BUDGET (01/12/2019 - 31/12/2020)</t>
  </si>
  <si>
    <t>Y3 BUDGET (01/01/2022 - 31/12/2022)</t>
  </si>
  <si>
    <t>Y4 BUDGET (01/01/2023 - 31/12/2023)</t>
  </si>
  <si>
    <t>Budget line code</t>
  </si>
  <si>
    <t>Applicant partner</t>
  </si>
  <si>
    <t>Unit</t>
  </si>
  <si>
    <t># of Units</t>
  </si>
  <si>
    <t>Unit Rate</t>
  </si>
  <si>
    <t xml:space="preserve">ACTUAL SPEND 
</t>
  </si>
  <si>
    <t>Costs 
(in Euro)</t>
  </si>
  <si>
    <t xml:space="preserve"> - PLEASE, FIRST READ BUDGET NOTES AT BOTTOM OF THIS TEMPLATE -</t>
  </si>
  <si>
    <t>DIRECT PROGRAMME COSTS</t>
  </si>
  <si>
    <t>A. GENERAL PROGRAMME MANAGEMENT COSTS</t>
  </si>
  <si>
    <t>Human Resources (technical staff)</t>
  </si>
  <si>
    <t>Program Manager</t>
  </si>
  <si>
    <t>SCI</t>
  </si>
  <si>
    <t>month</t>
  </si>
  <si>
    <t>Programme Coordinator (3)</t>
  </si>
  <si>
    <t>Health TA (100%)</t>
  </si>
  <si>
    <t>Health &amp; Research Intern (100%)</t>
  </si>
  <si>
    <t>Programme Coordinator (partner (3))</t>
  </si>
  <si>
    <t>J&amp;D, AMMIE, AZND</t>
  </si>
  <si>
    <t>Supervisors (partner (8))</t>
  </si>
  <si>
    <t>Human Resources (supporting staff)</t>
  </si>
  <si>
    <t>Assistant Meal (1) 100%</t>
  </si>
  <si>
    <t>Assistant Programme (1) 100%</t>
  </si>
  <si>
    <t>Finance officer SCI (2) (100%)</t>
  </si>
  <si>
    <t>Finance Assistant SCI Ouayigouya (100%)</t>
  </si>
  <si>
    <t>Supply chain Officer SCI Ouayigouya (100%)</t>
  </si>
  <si>
    <t>Procurement  Assistant SCI (100%) (2)</t>
  </si>
  <si>
    <t>Security officer (100%)</t>
  </si>
  <si>
    <t>MEAL Officer (100%)</t>
  </si>
  <si>
    <t>Driver (1) (100%)</t>
  </si>
  <si>
    <t>Finance partner (3)</t>
  </si>
  <si>
    <t>MEAL partner (3)</t>
  </si>
  <si>
    <t>Driver Partner (3)</t>
  </si>
  <si>
    <t>National director partner (25%) (3)</t>
  </si>
  <si>
    <t>Country Director SCI (4%)</t>
  </si>
  <si>
    <t>Awards Staff (4%)  2 staff</t>
  </si>
  <si>
    <t>Administration Staff (4%) 2 staff</t>
  </si>
  <si>
    <t>Field Office Manager (Ouagadougou) (10%)</t>
  </si>
  <si>
    <t>Security Staff (4%)</t>
  </si>
  <si>
    <t>MEAL Staff (6%)</t>
  </si>
  <si>
    <t>Regional Health TA (28 days)</t>
  </si>
  <si>
    <t>Fringe benefits and Allowances</t>
  </si>
  <si>
    <t>Fringe benefits and Allowances (Technical staff)</t>
  </si>
  <si>
    <t>Fringe benefits and Allowances (Supporting staff)</t>
  </si>
  <si>
    <t>Travel &amp; Perdiem</t>
  </si>
  <si>
    <t>International Air tickets</t>
  </si>
  <si>
    <t>583550</t>
  </si>
  <si>
    <t>Regional Coordination Meeting</t>
  </si>
  <si>
    <t>Rt ticket</t>
  </si>
  <si>
    <t>583551</t>
  </si>
  <si>
    <t>Regional Support Mission (Health TA)</t>
  </si>
  <si>
    <t>In-Country Air tickets</t>
  </si>
  <si>
    <t>Visa costs</t>
  </si>
  <si>
    <t>visa</t>
  </si>
  <si>
    <t>Local transportation (Technical staff)</t>
  </si>
  <si>
    <t>583552</t>
  </si>
  <si>
    <t>Petrol for Monthly Meeting in BFA Country Office</t>
  </si>
  <si>
    <t>trip</t>
  </si>
  <si>
    <t>583553</t>
  </si>
  <si>
    <t>Petrol for Quarterly Coordination Meeting</t>
  </si>
  <si>
    <t>583554</t>
  </si>
  <si>
    <t>Petrol for Regional Support Mission (Health TA)</t>
  </si>
  <si>
    <t>Local transportation (Supporting staff)</t>
  </si>
  <si>
    <t>583555</t>
  </si>
  <si>
    <t>Petrol for Supervision missions (Country Office Staff to the field)</t>
  </si>
  <si>
    <t>Per diem international travel</t>
  </si>
  <si>
    <t>583556</t>
  </si>
  <si>
    <t>Per diems  (5 days x 3 persons)</t>
  </si>
  <si>
    <t>day</t>
  </si>
  <si>
    <t>583557</t>
  </si>
  <si>
    <t>Hotel for Regional (4 nights x 3 persons)</t>
  </si>
  <si>
    <t>night</t>
  </si>
  <si>
    <t>583558</t>
  </si>
  <si>
    <t>Per diems (10 days per trip x 1 trip per year)</t>
  </si>
  <si>
    <t>583559</t>
  </si>
  <si>
    <t>Hotel (9 nights per trip x 1 trips/year)</t>
  </si>
  <si>
    <t>Per diem in-country travel</t>
  </si>
  <si>
    <t>Monthly Meeting in BFA Country Office</t>
  </si>
  <si>
    <t>583560</t>
  </si>
  <si>
    <t>583561</t>
  </si>
  <si>
    <t>Quarterly Coordination Meeting</t>
  </si>
  <si>
    <t>583562</t>
  </si>
  <si>
    <t>Per diems (3 days/meeting x 4 meetings/year x 11 persons)</t>
  </si>
  <si>
    <t>583563</t>
  </si>
  <si>
    <t>Hotel (2 nights/meeting x 4 meetings/year x 11 persons)</t>
  </si>
  <si>
    <r>
      <t xml:space="preserve">Supervision missions (Country Office Staff to the field) </t>
    </r>
    <r>
      <rPr>
        <i/>
        <sz val="10"/>
        <rFont val="Arial"/>
        <family val="2"/>
      </rPr>
      <t>support staff</t>
    </r>
  </si>
  <si>
    <t>583564</t>
  </si>
  <si>
    <t>Per diems (4 days per trip x 4 persons x 3 trips per year x 3 regions)</t>
  </si>
  <si>
    <t>583565</t>
  </si>
  <si>
    <t>Hotel (3 nights per trip x 3 trips/year x 4 persons x 23regions)</t>
  </si>
  <si>
    <t>Equipment</t>
  </si>
  <si>
    <t>Office equipment</t>
  </si>
  <si>
    <t>laptop</t>
  </si>
  <si>
    <t>583566</t>
  </si>
  <si>
    <t>Laptop kits (18 SCI)</t>
  </si>
  <si>
    <t>583567</t>
  </si>
  <si>
    <t>Laptop kits (17 partner)</t>
  </si>
  <si>
    <t>Partner</t>
  </si>
  <si>
    <t>583568</t>
  </si>
  <si>
    <t>Telephones (16 SCI)</t>
  </si>
  <si>
    <t>telephone</t>
  </si>
  <si>
    <t>583569</t>
  </si>
  <si>
    <t>Telephones (20 partner)</t>
  </si>
  <si>
    <t>583570</t>
  </si>
  <si>
    <t>Antivirus subscription (per year) (18 SCI)</t>
  </si>
  <si>
    <t>kit</t>
  </si>
  <si>
    <t>unit</t>
  </si>
  <si>
    <t>583571</t>
  </si>
  <si>
    <t>Antivirus subscription (per year) (17 Partner)</t>
  </si>
  <si>
    <t>583572</t>
  </si>
  <si>
    <t>Microsoft Office (18 SCI)</t>
  </si>
  <si>
    <t>583573</t>
  </si>
  <si>
    <t>Microsoft Office (17 Partner)</t>
  </si>
  <si>
    <t>583574</t>
  </si>
  <si>
    <t>Desks (10 SCI)</t>
  </si>
  <si>
    <t>desks</t>
  </si>
  <si>
    <t>583575</t>
  </si>
  <si>
    <t>Desks (14 Partner)</t>
  </si>
  <si>
    <t>583576</t>
  </si>
  <si>
    <t>Chairs (15 SCI + 10 for visitors)</t>
  </si>
  <si>
    <t>chairs</t>
  </si>
  <si>
    <t>583577</t>
  </si>
  <si>
    <t>Chairs (14 Partner)</t>
  </si>
  <si>
    <t>583578</t>
  </si>
  <si>
    <t>Whiteboard</t>
  </si>
  <si>
    <t>whiteboard</t>
  </si>
  <si>
    <t>Other equipment</t>
  </si>
  <si>
    <t>583579</t>
  </si>
  <si>
    <t>Cameras (3 SCI)</t>
  </si>
  <si>
    <t>Camera</t>
  </si>
  <si>
    <t>583580</t>
  </si>
  <si>
    <t>Cameras (8 Partner)</t>
  </si>
  <si>
    <t>583581</t>
  </si>
  <si>
    <t>Vehicle (1)</t>
  </si>
  <si>
    <t>vehicle</t>
  </si>
  <si>
    <t>583582</t>
  </si>
  <si>
    <t>Vehicle (3)</t>
  </si>
  <si>
    <t>583583</t>
  </si>
  <si>
    <t>Motorcycles (4 SCI)</t>
  </si>
  <si>
    <t>mororcycles</t>
  </si>
  <si>
    <t>583584</t>
  </si>
  <si>
    <t>Motorcycles (11 Partner)</t>
  </si>
  <si>
    <t>Studies</t>
  </si>
  <si>
    <t>583585</t>
  </si>
  <si>
    <t>Baseline study</t>
  </si>
  <si>
    <t>study</t>
  </si>
  <si>
    <t>583586</t>
  </si>
  <si>
    <t>Mid-term evaluation</t>
  </si>
  <si>
    <t>evaluation</t>
  </si>
  <si>
    <t>583587</t>
  </si>
  <si>
    <t>End evaluation</t>
  </si>
  <si>
    <t>583588</t>
  </si>
  <si>
    <t>Accountability Mechanism</t>
  </si>
  <si>
    <t>605504</t>
  </si>
  <si>
    <t>Baseline, endline and formative research</t>
  </si>
  <si>
    <t>lumpsum</t>
  </si>
  <si>
    <t>Audit costs</t>
  </si>
  <si>
    <t>583589</t>
  </si>
  <si>
    <t>External audit</t>
  </si>
  <si>
    <t>audit</t>
  </si>
  <si>
    <t>Other costs</t>
  </si>
  <si>
    <t>Office utilities and supplies</t>
  </si>
  <si>
    <t>Office rent</t>
  </si>
  <si>
    <t>583590</t>
  </si>
  <si>
    <t>Monthly Premises Costs (Ouagadougou)</t>
  </si>
  <si>
    <t>583591</t>
  </si>
  <si>
    <t>Monthly Premises Costs (Dédougou)</t>
  </si>
  <si>
    <t>583592</t>
  </si>
  <si>
    <t>Monthly Premises Costs (Ouayigouya)</t>
  </si>
  <si>
    <t>583593</t>
  </si>
  <si>
    <t>Monthly Premises Costs (Kaya)</t>
  </si>
  <si>
    <t>Vehicle petrol (400 euro/month * X months)</t>
  </si>
  <si>
    <t>583595</t>
  </si>
  <si>
    <t>Vehicle Insurance</t>
  </si>
  <si>
    <t>583596</t>
  </si>
  <si>
    <t>Vehicle Maintenance</t>
  </si>
  <si>
    <t>583597</t>
  </si>
  <si>
    <t>Vehicle petrol (3 cars * 400 euro/month * X months)</t>
  </si>
  <si>
    <t>583598</t>
  </si>
  <si>
    <t>583599</t>
  </si>
  <si>
    <t>583600</t>
  </si>
  <si>
    <t>Motorcycle petrol (4 motorcycles * 76 euro/month * X months)</t>
  </si>
  <si>
    <t>583601</t>
  </si>
  <si>
    <t>Motorcycle petrol (11 motorcycles * 76 euro/month * X months)</t>
  </si>
  <si>
    <t>583602</t>
  </si>
  <si>
    <t>Motorcycle Insurance (4 SCI)</t>
  </si>
  <si>
    <t>583603</t>
  </si>
  <si>
    <t>Motorcycle Insurance (11 partner)</t>
  </si>
  <si>
    <t>583604</t>
  </si>
  <si>
    <t>Motorcycle Maintenance (4 SCI)</t>
  </si>
  <si>
    <t>583605</t>
  </si>
  <si>
    <t>Motorcycle Maintenance (11 Partner)</t>
  </si>
  <si>
    <t>583606</t>
  </si>
  <si>
    <t>First Aid Kit (5 SCI) (for each motorcycle &amp; vehicle)</t>
  </si>
  <si>
    <t>583607</t>
  </si>
  <si>
    <t>First Aid Kit (14 Partner) (for each motorcycle &amp; vehicle)</t>
  </si>
  <si>
    <t>583608</t>
  </si>
  <si>
    <t>Monthly Communication Costs for Programme staff</t>
  </si>
  <si>
    <t>583610</t>
  </si>
  <si>
    <t>Child Safeguarding Training for project staff (Partner &amp; SCI) (80 people)</t>
  </si>
  <si>
    <t>training</t>
  </si>
  <si>
    <t>583611</t>
  </si>
  <si>
    <t>Bank Fees</t>
  </si>
  <si>
    <t>I52800412</t>
  </si>
  <si>
    <t>Country Shared Costs - International salaries</t>
  </si>
  <si>
    <t>N52800412</t>
  </si>
  <si>
    <t>Country Shared Costs - National salaries</t>
  </si>
  <si>
    <t>F52800412</t>
  </si>
  <si>
    <t>Country Shared Costs - Non salary benefits*</t>
  </si>
  <si>
    <t>P52800412</t>
  </si>
  <si>
    <t>Country Shared Costs - Premise costs</t>
  </si>
  <si>
    <t>T52800412</t>
  </si>
  <si>
    <t>Country Shared Costs - Travel &amp; Lodging</t>
  </si>
  <si>
    <t>V52800412</t>
  </si>
  <si>
    <t>Country Shared Costs – Vehicle &amp; transport costs</t>
  </si>
  <si>
    <t>C52800412</t>
  </si>
  <si>
    <t>Country Shared Costs - Other</t>
  </si>
  <si>
    <t xml:space="preserve">Partners Shared Costs </t>
  </si>
  <si>
    <t xml:space="preserve">SUBTOTAL A. PROGRAMME MANAGEMENT COSTS </t>
  </si>
  <si>
    <t>B. PROGRAMME ACTIVITY COSTS</t>
  </si>
  <si>
    <t>GENERAL PROGRAMME ACTIVITY COSTS</t>
  </si>
  <si>
    <t>583612</t>
  </si>
  <si>
    <t>Partner assessment Finalization and MoU</t>
  </si>
  <si>
    <t>partner</t>
  </si>
  <si>
    <t>583613</t>
  </si>
  <si>
    <t>Project introduction to DoE and DoH and adaptation to local context</t>
  </si>
  <si>
    <t>region</t>
  </si>
  <si>
    <t>583614</t>
  </si>
  <si>
    <t>General programme strategy planning</t>
  </si>
  <si>
    <t>meeting</t>
  </si>
  <si>
    <t>583615</t>
  </si>
  <si>
    <t>Project kick off</t>
  </si>
  <si>
    <t>583616</t>
  </si>
  <si>
    <t>Project partner capacity building workshops on SCI procedures</t>
  </si>
  <si>
    <t>session</t>
  </si>
  <si>
    <t>583617</t>
  </si>
  <si>
    <t>Office setlement in Ouahugouya</t>
  </si>
  <si>
    <t>SUBTOTAL General Programme Activity Costs</t>
  </si>
  <si>
    <t xml:space="preserve">SUBTOTAL B. GENERAL PROGRAMME ACTIVITY COSTS </t>
  </si>
  <si>
    <t>1.</t>
  </si>
  <si>
    <t xml:space="preserve">OUTCOME 1: Adolescents have access to quality life skills education, including SRHR information, to make informed decisions </t>
  </si>
  <si>
    <t>1.1</t>
  </si>
  <si>
    <t>Output 1.1: 300.000 (150.000 girls &amp; 150.000 boys) Adolescents are provided with quality Life Skills Education, including SRHR information, in schools</t>
  </si>
  <si>
    <t>1.1.1</t>
  </si>
  <si>
    <t>Programme Activity 1.1.1: In-School LES</t>
  </si>
  <si>
    <t>1.2.1.1 Advocate to create political will for Life Skills Education</t>
  </si>
  <si>
    <t>583618</t>
  </si>
  <si>
    <t>Collaborate with Regional, Provincial and Departmental Education/School administration to jointly decide with schools, which grades or ages, by which teachers, how and when LSE will be delivered (class/grade-based or age-based, co-curricular or extra-curricular)</t>
  </si>
  <si>
    <t>SCI/Partner</t>
  </si>
  <si>
    <t>Human Resources (Activity-specific Technical staff)</t>
  </si>
  <si>
    <t>Fringe benefits and Allowances (Activity-specific Technical staff)</t>
  </si>
  <si>
    <t>Travel &amp; Perdiem (Activity-specific) (3days*25 participants)</t>
  </si>
  <si>
    <t>Equipment (Activity-specific) stationnary (1kit*25 participants)</t>
  </si>
  <si>
    <t>Other costs (Activity-specific) meals</t>
  </si>
  <si>
    <t>participant</t>
  </si>
  <si>
    <t>Other costs (Activity-specific) meeting room</t>
  </si>
  <si>
    <t>583619</t>
  </si>
  <si>
    <t>Ensure that LSE is incorporated in annual school calendars/jointly plan LSE session timetables</t>
  </si>
  <si>
    <t>Travel &amp; Perdiem (Activity-specific)</t>
  </si>
  <si>
    <t>Equipment (Activity-specific)</t>
  </si>
  <si>
    <t>Other costs (Activity-specific)(1meal*1planning session*808schools)</t>
  </si>
  <si>
    <t>Local partner</t>
  </si>
  <si>
    <t>meal</t>
  </si>
  <si>
    <t>583620</t>
  </si>
  <si>
    <t>Develop/adapt and pre-test LSE curriculum with key stakeholders (including training manual and resource books for students).</t>
  </si>
  <si>
    <t>604278</t>
  </si>
  <si>
    <t xml:space="preserve">Design and printing of small Pilot test adapted/developed curriculum  </t>
  </si>
  <si>
    <t>support</t>
  </si>
  <si>
    <t>604279</t>
  </si>
  <si>
    <t xml:space="preserve">Design and printings </t>
  </si>
  <si>
    <t xml:space="preserve">Equipment (Activity-specific) </t>
  </si>
  <si>
    <t>Other costs (Activity-specific) (1consulation to develop the curriculum)</t>
  </si>
  <si>
    <t>curriculum</t>
  </si>
  <si>
    <t>Pilot test adapted/developed curriculum, including assessing pre/post knowledge and attitudes of teachers/educators and students; collecting input from students and teachers/educators on the content and teaching methods, challenges in teaching and learning; and revising the curriculum to address issues identified</t>
  </si>
  <si>
    <t>Travel &amp; Perdiem (Activity-specific) (1team*4participants(1SCI1DoE1Partner1driver)*3regions*2day)</t>
  </si>
  <si>
    <t>Other costs (Activity-specific) (fuel for trip)</t>
  </si>
  <si>
    <t>Establish and train of a pool of 2424 LSE trainers/teachers (40 trainers of trainers,  teachers in 75 secondary school,   733 primary schools (2 teachers and 1 director per school))</t>
  </si>
  <si>
    <t>teacher/trainers</t>
  </si>
  <si>
    <t>Training of training for the 40 trainers, 6project staff SCI (1PM, 3Coordinators, 1MEAL Officer SCI, 1Health TA), 35project staff partner (3coordinators, 3MEAL, 8 supervisors, 35 animators)</t>
  </si>
  <si>
    <t>Travel &amp; Perdiem (Activity-specific)  ((50teachers trainers *38EUR*3days</t>
  </si>
  <si>
    <t>Day</t>
  </si>
  <si>
    <t>Travel &amp; Perdiem (Activity-specific) 50projectstaffwhotravel*46EUR*3days</t>
  </si>
  <si>
    <t>Equipment (Activity-specific) (kit material for participants)</t>
  </si>
  <si>
    <t>Other costs (Activity-specific) (meal):105participants*2days</t>
  </si>
  <si>
    <t>Other costs (Activity-specific) (meetin room renting):1room*2sessions*2days</t>
  </si>
  <si>
    <t>Travel &amp; Perdiem (Activity-specific)  ((1teachers trainers*100sessions *3days*38EUR</t>
  </si>
  <si>
    <t>Travel &amp; Perdiem (Activity-specific)  ((1teachers trainers*100sessions*2days*10000of training fees</t>
  </si>
  <si>
    <t>Travel &amp; Perdiem (Activity-specific) 49projectstaffwhotravel*46EUR*3days</t>
  </si>
  <si>
    <t>Travel &amp; Perdiem (Activity-specific) 2850teachers/directorswhotravel*38EUR*3days</t>
  </si>
  <si>
    <t>Travel &amp; Perdiem (Activity-specific) 35teachers/directorswhodidnottravel*8EUR*2days</t>
  </si>
  <si>
    <t>Other costs (Activity-specific) (meal):3555people*2days</t>
  </si>
  <si>
    <t>Other costs (Activity-specific) (meetin room renting):1room*100sessions*2days</t>
  </si>
  <si>
    <t>Establishing supervision systems for educators, conduct supportive supervision and provide mentorship to educators/teachers</t>
  </si>
  <si>
    <t>Travel &amp; Perdiem (Activity-specific) (2days(3foryear2)*50trainers pedagogical advisors)</t>
  </si>
  <si>
    <t>incentive</t>
  </si>
  <si>
    <t>Other costs (Activity-specific)</t>
  </si>
  <si>
    <t>583625</t>
  </si>
  <si>
    <t>Based on supportive supervision, provide follow-up training and support to teachers and schools as needed.</t>
  </si>
  <si>
    <t>Travel &amp; Perdiem (Activity-specific)  ((1teachers trainers*100sessions *1days*38EUR</t>
  </si>
  <si>
    <t>Travel &amp; Perdiem (Activity-specific)  ((1teachers trainers*100sessions*1days*10000of training fees</t>
  </si>
  <si>
    <t>Travel &amp; Perdiem (Activity-specific) 49projectstaffwhotravel*46EUR*1days</t>
  </si>
  <si>
    <t>Travel &amp; Perdiem (Activity-specific) 2850teachers/directorswhotravel*38EUR*1days</t>
  </si>
  <si>
    <t>Travel &amp; Perdiem (Activity-specific) 35teachers/directorswhodidnottravel*8EUR*1days</t>
  </si>
  <si>
    <t>Other costs (Activity-specific) (meal):3555people*1days</t>
  </si>
  <si>
    <t>Other costs (Activity-specific) (meetin room renting):1room*100sessions*1days</t>
  </si>
  <si>
    <t xml:space="preserve">Establishing formal agreements between education and health systems to ensure referrals to health services and health talks in schools and students and adolescents may jointly visit health centers to increase their comfort in seeking services (230 community based health centers) </t>
  </si>
  <si>
    <t>Other costs (Activity-specific) (Health center motivation for school adolescents referals to health services and health talks in schools): 1150*11,43Euro per year starting in the 2nd year</t>
  </si>
  <si>
    <t>agreements</t>
  </si>
  <si>
    <t xml:space="preserve">Support monitoring and evaluation activities: Teachers,  list of sessions, attendance lists, pre and post tests for trainings of teachers and of students </t>
  </si>
  <si>
    <t>Fringe benefits and Allowances (Activity-specific Technical staff) (Motivation of teachers/directors for collecting M&amp;E data for the project): 808schools*3teachers/directors*3,81EUR</t>
  </si>
  <si>
    <t>teacher</t>
  </si>
  <si>
    <t>Conduct adolescent friendly communications activities around COVID-19 risks and measures. Adopt a community strategy by forming "virtual" clubs with beneficiaries and reach adolescents by messages through mobile phones (5 to 10 adolescents per mobile).</t>
  </si>
  <si>
    <t>Club</t>
  </si>
  <si>
    <t>SUBTOTAL Activity 1.1.1</t>
  </si>
  <si>
    <t>OUTPUT 1.2: 115000 Adolescent girls (in 808 schools) have the knowledge, materials, and in-school facilities to manage their menstruation in a hygienic, healthy and dignified fashion</t>
  </si>
  <si>
    <t>Programme Activity 1.2.1: School sanitation and menstrual hygiene management</t>
  </si>
  <si>
    <t>Mobilise school and wider community (no cost)</t>
  </si>
  <si>
    <t xml:space="preserve">Support local construction and rehabilitation,  of 500 gender-segregated school latrines (with the national or UNICEF JMP recommended pupil-to-toilet ratio) for 250 schools (construction of 100 latrines &amp; rehabilitation of 400 latrines) </t>
  </si>
  <si>
    <t>Construction of 100 latrines</t>
  </si>
  <si>
    <t>Equipment (Activity-specific)(latrine for school): contract of construction 100 latrines</t>
  </si>
  <si>
    <t>latrine</t>
  </si>
  <si>
    <t>Rehabilitation of 400 latrines</t>
  </si>
  <si>
    <t>Equipment (Activity-specific) (latrine for school): contract of rehabilitation 400 latrines</t>
  </si>
  <si>
    <t xml:space="preserve">Support accessibility of water for cleaning/flushing facilities and for personal cleaning (construction of 100 facilities &amp; rehabilitation of 400 facilities) </t>
  </si>
  <si>
    <t>Construction of 100 water points</t>
  </si>
  <si>
    <t>Equipment (Activity-specific)(water point for school): contract of construction of 100 water points</t>
  </si>
  <si>
    <t>water point</t>
  </si>
  <si>
    <t>Rehabilitation of 400 water points</t>
  </si>
  <si>
    <t>Equipment (Activity-specific) (water point for school): contract of rehabilitation of 400 water points</t>
  </si>
  <si>
    <t>Ensure maintenance plan is in place</t>
  </si>
  <si>
    <t>plan</t>
  </si>
  <si>
    <t>Develop/adapt menstrual hygiene management training and resource material</t>
  </si>
  <si>
    <t>Engage regional or local social business on reusable menstrual hygiene kits</t>
  </si>
  <si>
    <t>kits</t>
  </si>
  <si>
    <t xml:space="preserve">Distribute 150.000  reusable menstrual hygiene pads to adolescents in 950 schools + 10 kits per school/year x 1.150 schools in case of emergencies in school </t>
  </si>
  <si>
    <t xml:space="preserve">Distribute 135.000  reusable menstrual hygiene pads in 950 schools </t>
  </si>
  <si>
    <t>Equipment (Activity-specific) (1kit hygiene pad* 28550 adolescents girls/year x 4 years)</t>
  </si>
  <si>
    <t>Establishing 11500 reusable menstrual hygiene pads kits in 950 schools for emergencies cases per year (10 kits per school)</t>
  </si>
  <si>
    <t>Equipment (Activity-specific) (10kit*1150schools per year)</t>
  </si>
  <si>
    <t>material</t>
  </si>
  <si>
    <t>Work with 808schools (75 secondary &amp; 733 primary) to include MHM elements into School Improvement Plans</t>
  </si>
  <si>
    <t>Other costs (Activity-specific) (Drink for 1 meeting with SMC*11,43EUR*808school in year 1,2 and 4)</t>
  </si>
  <si>
    <t>Work with 808schools (75 secondary &amp; 733 primary) to include MHM elements in school budget</t>
  </si>
  <si>
    <t>Other costs (Activity-specific) (Drink for 1 meeting with SMC*11,43EUR* 808 school in year 1,2 and 4)</t>
  </si>
  <si>
    <t>Engage PTA, SMC, Local/District Government Units to share information about inclusion of MHM in Schools</t>
  </si>
  <si>
    <t>Other costs (Activity-specific) (Drink for 1 meeting with SMC*11,43EUR*808school per year)</t>
  </si>
  <si>
    <t>meetings</t>
  </si>
  <si>
    <t>Work with 808 schools (75secondary &amp; 733 primary)  and community on environmentally friendly waste management system and support discrete waste disposal in schools</t>
  </si>
  <si>
    <t>waste disposa material</t>
  </si>
  <si>
    <t>Provide training to teachers, SMC and PTA on WASH Operations &amp; Maintenance (No cost, will be adressed in other planning, budgeting and M&amp;E meetings)</t>
  </si>
  <si>
    <t>Work with 808 schools (75 secondary &amp; 733 primary) on sustainable access to sanitary pads. Promote accessibility of menstrual materials on school grounds. (No cost, Regular session of making reusable pads at school)</t>
  </si>
  <si>
    <t xml:space="preserve">Work with 808 schools (75secondary &amp; 733 primary) to ensure that boys and girls ideas are included in the development of contextual MHM interventions. </t>
  </si>
  <si>
    <t>Other costs (Activity-specific) (drink for 1meeting with adolescents reresentatives*1150schools*15,24EUR</t>
  </si>
  <si>
    <t xml:space="preserve">Establish and train of a pool of 2850 MHM trainers/teachers 50 trainers of trainers, </t>
  </si>
  <si>
    <t>Travel &amp; Perdiem (Activity-specific)  ((40teachers trainers *38EUR*2days</t>
  </si>
  <si>
    <t>Travel &amp; Perdiem (Activity-specific) 50projectstaffwhotravel*46EUR*2days</t>
  </si>
  <si>
    <t>Training of the 2424 teachers by the 40 trainers</t>
  </si>
  <si>
    <t>Travel &amp; Perdiem (Activity-specific) 35projectstaffwhotravel*46EUR*2days</t>
  </si>
  <si>
    <t>Travel &amp; Perdiem (Activity-specific) 3415teachers/directorswhotravel*38EUR*2days</t>
  </si>
  <si>
    <t>Other costs (Activity-specific) (meal):2850 + 49 people*2days</t>
  </si>
  <si>
    <t>SUBTOTAL Activity 1.2.1</t>
  </si>
  <si>
    <t>OUTPUT 1.4: 1000 communities demonstrate support for ASRHR OR LSE/SE</t>
  </si>
  <si>
    <t>Programme Activity 1.2.1:Promote a supportive social environment among families, communities for adolescent LSE/ASRHR and gender equality</t>
  </si>
  <si>
    <t>Build parents support for life skills Education in school through the school management committees (SMCs).</t>
  </si>
  <si>
    <t xml:space="preserve">Promote and support hand washing and physical distancing through media and social media campaigns. </t>
  </si>
  <si>
    <t>Communication designs/conception of visuals (banners, posters, flyers….)</t>
  </si>
  <si>
    <t>Printing of communication material (banners, posters, flyers….)</t>
  </si>
  <si>
    <t>Communicationdesign and conception of audio (radio broadcasting)</t>
  </si>
  <si>
    <t>Broadcasting of campaign(6 mois X 4 semaines X 3 difusions)</t>
  </si>
  <si>
    <t>Diffusion</t>
  </si>
  <si>
    <t>Human Resources (Activity-specific Technical staff) (Animator)</t>
  </si>
  <si>
    <t>animator</t>
  </si>
  <si>
    <t>Equipment (Activity-specific) (motorbike and telephone for animators)</t>
  </si>
  <si>
    <t>motorbike+phone</t>
  </si>
  <si>
    <t>Equipment (Activity-specific) (First Aid Kit for animators mororbikes)</t>
  </si>
  <si>
    <t>Other costs (Activity-specific) (drink during meeting with SMC on LES/ASRHR and gender equality)</t>
  </si>
  <si>
    <t xml:space="preserve">partner </t>
  </si>
  <si>
    <t>Other costs (Activity-specific) (Fuel and maintenance for animators motorbikes)</t>
  </si>
  <si>
    <t>Other costs (Activity-specific) (Communication for animators)</t>
  </si>
  <si>
    <t>SUBTOTAL Activity 1.4.1</t>
  </si>
  <si>
    <t>2.</t>
  </si>
  <si>
    <t>OUTCOME 2: 230 health facilities offer quality adolescent-responsive SRH services that are used by adolescent girls and boys</t>
  </si>
  <si>
    <t>2.1</t>
  </si>
  <si>
    <t>OUTPUT 2.1: Improved SRHR service delivery for adolescents in 230 health facilities</t>
  </si>
  <si>
    <t>2.1.1</t>
  </si>
  <si>
    <t>Programme Activity 2.1.1: SRHR service delivery improvement for adolescents</t>
  </si>
  <si>
    <t>With Department of Health (DOH) including regional and provincial levels, determine current package of services offered to adolescents in 230 existing service delivery points where adolescents seek services (undertaken by project Intern &amp; MEAL)</t>
  </si>
  <si>
    <t xml:space="preserve">Travel &amp; Perdiem (Activity-specific) (8provinces*2days*3staffs*46,50EUR </t>
  </si>
  <si>
    <t>Travel &amp; Perdiem (Activity-specific) (8trips*91,47EUR for fuel fuel</t>
  </si>
  <si>
    <t>With DOH, identify areas for improvement in package of SRHR services that can be delivered to adolescents at specific service delivery levels; Provide technical assistance to DOH to expand recommendations of services delivery packages and define minimum SRHR service package for adolescents (workshop)</t>
  </si>
  <si>
    <t>Travel &amp; Perdiem (Activity-specific) (1*25 participants*20EUR</t>
  </si>
  <si>
    <t>Other costs (Activity-specific) meeting room 1 day</t>
  </si>
  <si>
    <t>In project catchment area, assess existing quality and capacity of service delivery points to provide the SRHR service package to adolescents with quality  (undertaken by project Intern &amp; MEAL)</t>
  </si>
  <si>
    <t>Travel &amp; Perdiem (Activity-specific) (8provinces*2days*3staffs*46,50EUR including fuel</t>
  </si>
  <si>
    <t>Travel &amp; Perdiem (Activity-specific) (1trips*8provinces*60000CFA</t>
  </si>
  <si>
    <t>area</t>
  </si>
  <si>
    <t>Based on assessment, work with DOH to expand range of services available to reach adolescents. Including through training (see below), quality improvement and infrastructure improvements</t>
  </si>
  <si>
    <t>Equipment (Activity-specific) (SRHR products for 8provinces*6097,96EUR the second year, 5183,27EUR the third year and 3201,43 in year 4</t>
  </si>
  <si>
    <t>Costing of workplans and inclusion of ASRHR in local budgets: provide technical assistance to support ASRHR-responsive budgeting, including developing costed plans for delivery of adolescent responsive health services (no cost, must be done by attending SMC and municipality budgeting sessions )</t>
  </si>
  <si>
    <t>Encourage close collaboration between DoE and DoH to ensure quality of refferal and provisions between schools and health centres and implementation of existing agreements</t>
  </si>
  <si>
    <t>Travel &amp; Perdiem (Activity-specific) (1meeting*8provinces*18participants*30,49EUR)</t>
  </si>
  <si>
    <t>Other costs (Activity-specific) 1 meal for participants</t>
  </si>
  <si>
    <t>food</t>
  </si>
  <si>
    <t>Other costs (Activity-specific) 1day*1meeting room*8provinces*38,11</t>
  </si>
  <si>
    <t>meeting room</t>
  </si>
  <si>
    <t>Support local construction of  gender-segregated school latrines for health centers (construction of latrines &amp; rehabilitation of latrines)</t>
  </si>
  <si>
    <t>Support local rehabilitation of  gender-segregated school latrines for health centers (construction of latrines &amp; rehabilitation of latrines)</t>
  </si>
  <si>
    <t>Support accessibility of water for cleaning/flushing facilities and for personal cleaning (construction of  facilities of  facilities)</t>
  </si>
  <si>
    <t>Support accessibility of water for cleaning/flushing facilities and for personal cleaning (rehabilitation of  facilities)</t>
  </si>
  <si>
    <t>water point et latrine</t>
  </si>
  <si>
    <t>Training Health Care Workers and facility staff on integrated COVID-19 response / risk prevention in line with CO and national government strategy.</t>
  </si>
  <si>
    <t>The provision of pharmaceutical products to health centers (already provided for in the budget but budget needs to increased).</t>
  </si>
  <si>
    <t>Provision of personal protective equipment (PPE) (gloves, masks, coveralls) to health workers</t>
  </si>
  <si>
    <t>Support placement of handwashing devices and distribution of hydro-alcoholic gel to health facility staff.</t>
  </si>
  <si>
    <t>Provision of disinfection kits consisting of hand-held devices, chlorine and protective gear</t>
  </si>
  <si>
    <t>If needed: provision of technical assistance to MoH</t>
  </si>
  <si>
    <t>Support standard and transmission-based Infection Prevention and Control (IPC) precautions implemented at health facilities.</t>
  </si>
  <si>
    <t>Support creation of isolation areas.</t>
  </si>
  <si>
    <t>Support the limitation of visitors and movements within health facilities, limiting number of health workers with contact with any one patient, and limiting exams if not necessary.</t>
  </si>
  <si>
    <t>Promote adherence to patient transfer protocols and use of face masks for patients when referring to limit transmission to others.</t>
  </si>
  <si>
    <t>Promote PPE conservation strategies.</t>
  </si>
  <si>
    <t>During large scale response: first implement partial suspension of non-emergency services such as routine or follow-up visits and preventive services such as ante-natal care etc.</t>
  </si>
  <si>
    <t>SUBTOTAL Activity 2.1.1</t>
  </si>
  <si>
    <t>2.2</t>
  </si>
  <si>
    <t xml:space="preserve">OUTPUT 2.2: 690 health service providers have the knowledge, skills, and attitudes to provide adolescent-responsive SRH services </t>
  </si>
  <si>
    <t>2.2.1</t>
  </si>
  <si>
    <t>Programme Activity 2.2.1: Adolescent- competent workforce strengthening: Develop the capacity of health service providers to be adolescent-competent and gender-equitable</t>
  </si>
  <si>
    <t>Identify the different cadres involved in provision of services for adolescents at the various service delivery points e.g. community health workers at community level, pharmacists and pharmacy technicians at chemists, school nurses, nurses/midwives/clinical officers/doctors in private and public health facilities  (undertaken by project Intern &amp; MEAL)</t>
  </si>
  <si>
    <t>Travel &amp; Perdiem (Activity-specific)  (3staff*3days*3regions) including fuel</t>
  </si>
  <si>
    <t>Travel &amp; Perdiem (Activity-specific) (1trip*3regions*60000CFA</t>
  </si>
  <si>
    <t>Identify core competencies required by each cadre as per MOH guidance and WHO recommendations and assess existing capacity against the core competencies to determine capacity gaps (see facility assessment tool in ASRHR Common Approach Appendix 6) (undertaken by project Intern &amp; MEAL)</t>
  </si>
  <si>
    <t>Travel &amp; Perdiem (Activity-specific) (3staff*3days*3regions) including fuel</t>
  </si>
  <si>
    <t>Putting in place mechanisms to keep staff motivated through continuous capacity building, mentorship and supervision, through recognition of well performing staff and their facilities</t>
  </si>
  <si>
    <t>Equipment (Activity-specific) (Rewarding the best health centers): 3health centers*8provinces*1year: 1st price value 700 000CFA, 2nd 500 000CFA and 3rd 300 000CFA</t>
  </si>
  <si>
    <t>health center</t>
  </si>
  <si>
    <t>Other costs (Activity-specific) (1award ceremony*8provinces</t>
  </si>
  <si>
    <t>Award ceremony</t>
  </si>
  <si>
    <t>-Conduct in-service training with DOH for 690 health workers of 230 community based health centres  on ASRHR, including “values clarification” to address negative attitudes and biases that providers have towards adolescents</t>
  </si>
  <si>
    <t>Travel &amp; Perdiem (Activity-specific) (1in-service training*230health centers*30,49EUR per year)</t>
  </si>
  <si>
    <t>Other costs (Activity-specific) (food during the session at health center):230 health centers*2sessions*7,62EUR</t>
  </si>
  <si>
    <t xml:space="preserve">-Support DOH to incorporate ASRHR into ongoing supervision and mentorship approaches, including continuing reflection and dialogue efforts to address providers’ attitudes and behaviours </t>
  </si>
  <si>
    <t>Travel &amp; Perdiem (Activity-specific) (2staff of DOH*16DS*2 supervision a year*3days</t>
  </si>
  <si>
    <t>Travel &amp; Perdiem (Activity-specific) (9cars*2 supervisions* 60000CFA for the fuel)</t>
  </si>
  <si>
    <t>fuel</t>
  </si>
  <si>
    <t>Adolescent participation in program design, implementation &amp; monitoring</t>
  </si>
  <si>
    <t>Travel &amp; Perdiem (Activity-specific) (3 adolescents*2meetings*3regions*4days)</t>
  </si>
  <si>
    <t>Travel &amp; Perdiem (Activity-specific) (3 adolescents*2trips*3regions</t>
  </si>
  <si>
    <t>transport</t>
  </si>
  <si>
    <t>Promote adolescent responsive SRH services (in-service training)</t>
  </si>
  <si>
    <t>SUBTOTAL Activity 2.2.1</t>
  </si>
  <si>
    <t>SUBTOTAL C. PROGRAMME ACTIVITY COSTS</t>
  </si>
  <si>
    <t>TOTAL DIRECT PROGRAMME COSTS</t>
  </si>
  <si>
    <t>SUBTOTAL INDIRECT COSTS</t>
  </si>
  <si>
    <t>GRAND TOTAL</t>
  </si>
  <si>
    <t>Please note:</t>
  </si>
  <si>
    <t>(i) This is an Activity-Based Budget Template. Therefore, please allocate all your activity-specific costs under the corresponding Activity Budget Lines.</t>
  </si>
  <si>
    <r>
      <t>(ii)</t>
    </r>
    <r>
      <rPr>
        <sz val="7"/>
        <rFont val="Arial"/>
        <family val="2"/>
      </rPr>
      <t xml:space="preserve">    </t>
    </r>
    <r>
      <rPr>
        <sz val="11"/>
        <rFont val="Arial"/>
        <family val="2"/>
      </rPr>
      <t>All supporting costs of Country Office (CO) and Local Partners should be included in the direct costs budget lines, detailing units and unit costs within an ‘all-inclusive budget’ (and, therefore, not as a percentage of direct costs).</t>
    </r>
  </si>
  <si>
    <t>(iii) CO and local partner costs should be detailed in the same format, using the ‘Applicant partner’-column to detail name of CO or local partner.</t>
  </si>
  <si>
    <t>(iv) Budget line ‘A. GENERAL PROGRAMME MANAGEMENT COSTS’ includes costs of CO and local partner organizations, including Human Resources (technical and supporting staff), Travel &amp; Perdiem, Equipment, Studies, Audit and Other costs.</t>
  </si>
  <si>
    <r>
      <t>(v)</t>
    </r>
    <r>
      <rPr>
        <sz val="7"/>
        <rFont val="Arial"/>
        <family val="2"/>
      </rPr>
      <t xml:space="preserve">  </t>
    </r>
    <r>
      <rPr>
        <sz val="11"/>
        <rFont val="Arial"/>
        <family val="2"/>
      </rPr>
      <t>Budget line ‘B. PROGRAMME ACTIVITY COSTS’ includes General Programme Activity costs (pre-launch, kick-off meetings, etc.) and Activity-specific costs.</t>
    </r>
  </si>
  <si>
    <t>(vi) Please note, if splitting the costs by Activity is complex, these costs can be included in Budget line 'B. PROGRAMME ACTIVITY COSTS' under the heading ‘General Programme Activity Costs’.</t>
  </si>
  <si>
    <t>(vii) Within the established Budget line categories, other cost lines can be added.</t>
  </si>
  <si>
    <t>(viii) Please indicate in the description of the Human Resources Budget Lines the proportion of staff time spent on project (LOE%). The unit rate in case of salaries is a full time monthly salary.</t>
  </si>
  <si>
    <t>(ix) Please include a yearly external project audit in your budget. A donor audit protocol will apply.</t>
  </si>
  <si>
    <t>(x) According to Donor guidelines, "organisations can apply their own costing systems as a basis for the budget and reporting. The costing system has to be compliant to: (a) No profit or risk provision in the tariffs; (b) Attribution to the subsidy will be done on the basis of actual time spent.</t>
  </si>
  <si>
    <t>(xi) Donor guidelines do not allow you to provide a Contingency Reserve in the Budget.</t>
  </si>
  <si>
    <t>Hotel (2 nights per month x 10 months x 2 persons)</t>
  </si>
  <si>
    <t>Per diems (3 days per month x 10 months x 10 persons)</t>
  </si>
  <si>
    <t>Director Programm &amp; Operation (4%)</t>
  </si>
  <si>
    <t>DPDQ</t>
  </si>
  <si>
    <t>TA MEAL</t>
  </si>
  <si>
    <t>AWARD DIRECTOR</t>
  </si>
  <si>
    <t>FINANCE DIRECTOR</t>
  </si>
  <si>
    <t>COMMUNICATION &amp; ADVOCACY DIRECTOR</t>
  </si>
  <si>
    <t>SECURITY DIRECTOR</t>
  </si>
  <si>
    <t>Finance Staff  (4%) 4 staff</t>
  </si>
  <si>
    <t>Logistique Staff  (4%) 4 staff</t>
  </si>
  <si>
    <t>HR Staff   (6%) 3 staff</t>
  </si>
  <si>
    <t>Child Safeguarding 2 Staff (4%)</t>
  </si>
  <si>
    <t>Communication Staff (6%) 2 staff</t>
  </si>
  <si>
    <t>Y2 ACTUALS</t>
  </si>
  <si>
    <t>ACTUAL SPEND 
reporting period Year 2
(01/01/2021 - 31/12/2021)</t>
  </si>
  <si>
    <t>Approved Total programme Dec 2021</t>
  </si>
  <si>
    <t>total spent Y1 Y2 and planned Y3 Y4</t>
  </si>
  <si>
    <t>Difference</t>
  </si>
  <si>
    <t xml:space="preserve">Changement Y 3 </t>
  </si>
  <si>
    <t>explanation Y 3</t>
  </si>
  <si>
    <t>Changement Y 4</t>
  </si>
  <si>
    <t>explanation Y 4</t>
  </si>
  <si>
    <t xml:space="preserve">Meeting </t>
  </si>
  <si>
    <t>caused by Y 1 and 2</t>
  </si>
  <si>
    <t xml:space="preserve">ATWA sponsored a workshop organised by the MoE about the creation of FLE modules. This expense was not initially planned but has been suggested by the Embassy. </t>
  </si>
  <si>
    <t>Teacher training</t>
  </si>
  <si>
    <t xml:space="preserve">The bactch of teachers trained in Y1 and Y2 will have moved to other classes so a new batch will need to be trained mostly in schools where it will not be possible for ATWA to negociated the availability of the teacher initially trained. </t>
  </si>
  <si>
    <t xml:space="preserve">teachers will be having 2 training days in Y4 (1 each trimester as per supervision) to fill in the gaps in knowlegde that would have been reported by the supervisors. </t>
  </si>
  <si>
    <t>Teach  adolescents girls in 808 schools how to make reusable menstrual hygiene pads (cost for material)</t>
  </si>
  <si>
    <t>Equipment (Activity-specific) (1material of making reusable pad* adolescents/year x 4 years</t>
  </si>
  <si>
    <t xml:space="preserve">The budget for pads distribution  and training on pads production has been combined into one line. After training, each girl will get to make her own pad and keep it. </t>
  </si>
  <si>
    <t>The advocacy will be done with all stakehohders (school workers, students, communities, goverment officials…. Hence the increase in cost)</t>
  </si>
  <si>
    <t>Initially not planned in Y4</t>
  </si>
  <si>
    <t>A last round of meeting will be held with stakeholders in the final year to gather feedback and assess direct impact</t>
  </si>
  <si>
    <t>856778</t>
  </si>
  <si>
    <t>856779</t>
  </si>
  <si>
    <t>856780</t>
  </si>
  <si>
    <t>856781</t>
  </si>
  <si>
    <t>856782</t>
  </si>
  <si>
    <t>856783</t>
  </si>
  <si>
    <t>856784</t>
  </si>
  <si>
    <t>856785</t>
  </si>
  <si>
    <t>extra since Y 2 on request EKN</t>
  </si>
  <si>
    <t xml:space="preserve">there is a need for continuous support due to teachers being replaced (due to  insecurity)! </t>
  </si>
  <si>
    <t>BL using the other BLs (BL 296)</t>
  </si>
  <si>
    <t>10. 950</t>
  </si>
  <si>
    <t>BURKINA FASO, DONOR APPROVED Y3 BUDGET (November 2022)</t>
  </si>
  <si>
    <t>DONOR APPROVED YEAR 3 REVISED BUDGET 
(November 2022)</t>
  </si>
  <si>
    <t>BVA</t>
  </si>
  <si>
    <t>Y3 ACTUALS</t>
  </si>
  <si>
    <t>ACTUAL SPEND 
reporting period Year 3
(01/01/2022 - 31/12/2022)</t>
  </si>
  <si>
    <t>REMAINING BALANCE reporting period Year 3</t>
  </si>
  <si>
    <t>Reporting Year 3 
Spending rate %</t>
  </si>
  <si>
    <r>
      <t xml:space="preserve">Clarification/Justification on spending rate variance should be provided in the following cases:
 - Overspending of 10% or more on </t>
    </r>
    <r>
      <rPr>
        <b/>
        <u/>
        <sz val="11"/>
        <color theme="1"/>
        <rFont val="Calibri"/>
        <family val="2"/>
        <scheme val="minor"/>
      </rPr>
      <t>main cost categories</t>
    </r>
    <r>
      <rPr>
        <b/>
        <sz val="11"/>
        <color theme="1"/>
        <rFont val="Calibri"/>
        <family val="2"/>
        <scheme val="minor"/>
      </rPr>
      <t xml:space="preserve"> level: In case an overspend in any of the main budget sub-headings (Country BL’s indicating subtotals ‘HR Support staff’, ‘HR Technical staff’, ‘Travel &amp; perdiem’, ‘Equipment’, ‘Other costs’, ‘Programme monitoring and evaluation costs’, ‘Activities Output 1.1’, ‘Activities Output 1.2’, ‘Activities Output 1.3’,  ‘Activities Output 1.4’, ‘Activities Output 2.1’ and ‘Activities Output 2.2’) of the latest approved year budget per country has occured by the Partner exceeding 10% or more, prior notification by the Partner to the Lead and from Lead to Donor is required. In all cases, an overspend of the year budget per country should be explained by the Partner in the interim and annual financial reports.
 - Overspending or underspending of 25% or more on year budget line </t>
    </r>
    <r>
      <rPr>
        <b/>
        <u/>
        <sz val="11"/>
        <color theme="1"/>
        <rFont val="Calibri"/>
        <family val="2"/>
        <scheme val="minor"/>
      </rPr>
      <t>item</t>
    </r>
    <r>
      <rPr>
        <b/>
        <sz val="11"/>
        <color theme="1"/>
        <rFont val="Calibri"/>
        <family val="2"/>
        <scheme val="minor"/>
      </rPr>
      <t xml:space="preserve"> level.</t>
    </r>
  </si>
  <si>
    <t>FINANCIAL REPORT TEMPLATE YEAR 3</t>
  </si>
  <si>
    <t>583127</t>
  </si>
  <si>
    <t>583128</t>
  </si>
  <si>
    <t>583129</t>
  </si>
  <si>
    <t>583130</t>
  </si>
  <si>
    <t>583132</t>
  </si>
  <si>
    <t>583133</t>
  </si>
  <si>
    <t>583134</t>
  </si>
  <si>
    <t>583135</t>
  </si>
  <si>
    <t>583136</t>
  </si>
  <si>
    <t>583137</t>
  </si>
  <si>
    <t>583138</t>
  </si>
  <si>
    <t>583139</t>
  </si>
  <si>
    <t>583140</t>
  </si>
  <si>
    <t>583141</t>
  </si>
  <si>
    <t>583142</t>
  </si>
  <si>
    <t>583143</t>
  </si>
  <si>
    <t>583144</t>
  </si>
  <si>
    <t>583147</t>
  </si>
  <si>
    <t>583151</t>
  </si>
  <si>
    <t>583152</t>
  </si>
  <si>
    <t>583154</t>
  </si>
  <si>
    <t>583155</t>
  </si>
  <si>
    <t>583157</t>
  </si>
  <si>
    <t>605505</t>
  </si>
  <si>
    <t>693811</t>
  </si>
  <si>
    <t>604268</t>
  </si>
  <si>
    <t>604269</t>
  </si>
  <si>
    <t>604270</t>
  </si>
  <si>
    <t>604271</t>
  </si>
  <si>
    <t>604272</t>
  </si>
  <si>
    <t>604275</t>
  </si>
  <si>
    <t>604277</t>
  </si>
  <si>
    <t>583624</t>
  </si>
  <si>
    <t>604280</t>
  </si>
  <si>
    <t>583628</t>
  </si>
  <si>
    <t>583629</t>
  </si>
  <si>
    <t>583630</t>
  </si>
  <si>
    <t>583631</t>
  </si>
  <si>
    <t>583632</t>
  </si>
  <si>
    <t>583638</t>
  </si>
  <si>
    <t>604266</t>
  </si>
  <si>
    <t>604267</t>
  </si>
  <si>
    <t>693812</t>
  </si>
  <si>
    <t>604273</t>
  </si>
  <si>
    <t>604274</t>
  </si>
  <si>
    <t>604276</t>
  </si>
  <si>
    <t>583641</t>
  </si>
  <si>
    <t>604281</t>
  </si>
  <si>
    <t>604282</t>
  </si>
  <si>
    <t>604283</t>
  </si>
  <si>
    <t>604284</t>
  </si>
  <si>
    <t>583642</t>
  </si>
  <si>
    <t>583644</t>
  </si>
  <si>
    <t>583645</t>
  </si>
  <si>
    <t>583646</t>
  </si>
  <si>
    <t>604285</t>
  </si>
  <si>
    <t>604286</t>
  </si>
  <si>
    <t>604287</t>
  </si>
  <si>
    <t>604288</t>
  </si>
  <si>
    <t>604289</t>
  </si>
  <si>
    <t>604290</t>
  </si>
  <si>
    <t>604291</t>
  </si>
  <si>
    <t>604292</t>
  </si>
  <si>
    <t>604293</t>
  </si>
  <si>
    <t>604294</t>
  </si>
  <si>
    <t>604295</t>
  </si>
  <si>
    <t>604296</t>
  </si>
  <si>
    <t>583649</t>
  </si>
  <si>
    <t>583650</t>
  </si>
  <si>
    <t>583652</t>
  </si>
  <si>
    <t>583131</t>
  </si>
  <si>
    <t>583145</t>
  </si>
  <si>
    <t>583148</t>
  </si>
  <si>
    <t>583149</t>
  </si>
  <si>
    <t>583150</t>
  </si>
  <si>
    <t>583594</t>
  </si>
  <si>
    <t>583626</t>
  </si>
  <si>
    <t>583627</t>
  </si>
  <si>
    <t>583633</t>
  </si>
  <si>
    <t>583634</t>
  </si>
  <si>
    <t>583635</t>
  </si>
  <si>
    <t>583636</t>
  </si>
  <si>
    <t>583637</t>
  </si>
  <si>
    <t>583639</t>
  </si>
  <si>
    <t>583640</t>
  </si>
  <si>
    <t>583643</t>
  </si>
  <si>
    <t>583647</t>
  </si>
  <si>
    <t>583648</t>
  </si>
  <si>
    <t>583651</t>
  </si>
  <si>
    <t>INCEXP</t>
  </si>
  <si>
    <t>Account</t>
  </si>
  <si>
    <t>Country</t>
  </si>
  <si>
    <t>Costc</t>
  </si>
  <si>
    <t>Project</t>
  </si>
  <si>
    <t>DRC</t>
  </si>
  <si>
    <t>DRC Description</t>
  </si>
  <si>
    <t>DEA</t>
  </si>
  <si>
    <t>DEA (T)</t>
  </si>
  <si>
    <t>Period</t>
  </si>
  <si>
    <t>Transaction Date</t>
  </si>
  <si>
    <t>Transaction Currency</t>
  </si>
  <si>
    <t>Amount in Transaction Currency</t>
  </si>
  <si>
    <t>Amount in  USD</t>
  </si>
  <si>
    <t>Donor Currency</t>
  </si>
  <si>
    <t>Donor Cur Amount</t>
  </si>
  <si>
    <t>Trans No</t>
  </si>
  <si>
    <t>Analysis Type</t>
  </si>
  <si>
    <t>Analysis</t>
  </si>
  <si>
    <t>Transaction Desc (Text)</t>
  </si>
  <si>
    <t>E</t>
  </si>
  <si>
    <t>4110</t>
  </si>
  <si>
    <t>854</t>
  </si>
  <si>
    <t>85400</t>
  </si>
  <si>
    <t>8549052</t>
  </si>
  <si>
    <t>A2-Human Resources (supporting staff)</t>
  </si>
  <si>
    <t>Deputy Country Director Program (4%)</t>
  </si>
  <si>
    <t>XOF</t>
  </si>
  <si>
    <t>EUR</t>
  </si>
  <si>
    <t>STAFF</t>
  </si>
  <si>
    <t>Time Code : N - OUB1991121-OMNI-ADJIBADE SALAMATOU/Loyer de Serge ANDRIAMANDIMBY/JANVIER 2022</t>
  </si>
  <si>
    <t>8549051</t>
  </si>
  <si>
    <t>Time Code : N - OUB2051121-OMNI-BONANE GOLANE BERNARD/Loyer de Benoit DELSARTE/JANVIER 2022</t>
  </si>
  <si>
    <t>6000</t>
  </si>
  <si>
    <t>85406</t>
  </si>
  <si>
    <t>8549054</t>
  </si>
  <si>
    <t>E-Other costs</t>
  </si>
  <si>
    <t>PROPERTY</t>
  </si>
  <si>
    <t>854P0062</t>
  </si>
  <si>
    <t>Premise allocation : [52800412] [15.23%] [30477657] - OUB1251221-OMNI-YAMEOGO CHEICK KADER/Loyer du bureau pays/JANVIER 2022</t>
  </si>
  <si>
    <t>6022</t>
  </si>
  <si>
    <t>Premise allocation : [52800412] [15.24%] [30472659] - OUB4801221-CHQ 1719947-ONEA/Consommation d´eau du bureau pays/septembre-Octobre 2021</t>
  </si>
  <si>
    <t>6020</t>
  </si>
  <si>
    <t>Premise allocation : [52800412] [15.24%] [30474503] - OUB4821221-CHQ 1719950-SONABEL/Consommation d´élèctricité du bureau pays:DECEMBRE 2021</t>
  </si>
  <si>
    <t>OUB620122-CHQ1719960-SONABEL/Consommation d'élèctricité de BENOIT DELSARTE/DECEMBRE 2021/AJUST</t>
  </si>
  <si>
    <t>6060</t>
  </si>
  <si>
    <t>85407</t>
  </si>
  <si>
    <t>854P0073</t>
  </si>
  <si>
    <t>Premise allocation : [52800412] [50.64%] [30480118] - DDCPB070122/ OMNI/ COULIBALY Mamou/ Prestation de service d'entretien et nettoyage du bureau de Dédougou du 01  au 15 Janvier 2022</t>
  </si>
  <si>
    <t>5130</t>
  </si>
  <si>
    <t>8549057</t>
  </si>
  <si>
    <t>VEHICLE</t>
  </si>
  <si>
    <t>854V0538</t>
  </si>
  <si>
    <t>Batterie du véhicule ATWA</t>
  </si>
  <si>
    <t>VAT | Batterie du véhicule ATWA</t>
  </si>
  <si>
    <t>7400</t>
  </si>
  <si>
    <t>8549059</t>
  </si>
  <si>
    <t>C1-Baseline study</t>
  </si>
  <si>
    <t>BANKACC</t>
  </si>
  <si>
    <t>FRAIS SUR VMRT INTERBANCAIRE DU 20/01/2022 FAV INITIATIVE OASIS NIGER SUR Banque Internationale pour l' Afrique au Niger</t>
  </si>
  <si>
    <t>4010</t>
  </si>
  <si>
    <t>8549060</t>
  </si>
  <si>
    <t>Time Code : N - SALAIRE DU MOIS DE JANVIER 2022 DE GUIRA Sayouba</t>
  </si>
  <si>
    <t>Logistique Staff  (4%) 2 staff</t>
  </si>
  <si>
    <t>Time Code : N - SALAIRE DU MOIS DE JANVIER 2022 DE KABORE Hamza</t>
  </si>
  <si>
    <t>Time Code : N - SALAIRE DU MOIS DE JANVIER 2022 DE OUATTARA Siaka</t>
  </si>
  <si>
    <t>Deputy Director of Support Services (4%)</t>
  </si>
  <si>
    <t>Time Code : N - SALAIRE DU MOIS DE JANVIER 2022 DE PARE/KARAMBIRI Aminata</t>
  </si>
  <si>
    <t>Time Code : N - SALAIRE DU MOIS DE JANVIER 2022 DE KOUANDA Rachidatou</t>
  </si>
  <si>
    <t>8549058</t>
  </si>
  <si>
    <t>HR Staff   (6%) 2 staff</t>
  </si>
  <si>
    <t>Time Code : N - SALAIRE DU MOIS DE JANVIER 2022 DE COULIDIATY Aimé Parfait</t>
  </si>
  <si>
    <t>8549062</t>
  </si>
  <si>
    <t>Communication Staff (6%) 1 staff</t>
  </si>
  <si>
    <t>Time Code : N - SALAIRE DU MOIS DE JANVIER 2022 DE OUEDRAOGO Hubert</t>
  </si>
  <si>
    <t>Time Code : N - SALAIRE DU MOIS DE JANVIER 2022 DE SAGNON Sanlé Régis Kader</t>
  </si>
  <si>
    <t>Time Code : N - SALAIRE DU MOIS DE JANVIER 2022 DE BOUDA Jacques</t>
  </si>
  <si>
    <t>Time Code : N - SALAIRE DU MOIS DE JANVIER 2022 DE SOUBEIGA/SAWADOGO Inès Laeticia</t>
  </si>
  <si>
    <t>85408</t>
  </si>
  <si>
    <t>Time Code : N - SALAIRE DU MOIS DE JANVIER 2022 DE DAMIBA Jacques Malgdawindé</t>
  </si>
  <si>
    <t>Time Code : N - SALAIRE DU MOIS DE JANVIER 2022 DE WANGRE Didier</t>
  </si>
  <si>
    <t>Time Code : N - SALAIRE DU MOIS DE JANVIER 2022 DE CISSE Idriss As-Ami</t>
  </si>
  <si>
    <t>Finance Staff  (4%) 2 staff</t>
  </si>
  <si>
    <t>Time Code : N - SALAIRE DU MOIS DE JANVIER 2022 DE KINDA Hervé</t>
  </si>
  <si>
    <t>8549063</t>
  </si>
  <si>
    <t>Time Code : N - SALAIRE DU MOIS DE JANVIER 2022 DE SIDIBE Moumouni</t>
  </si>
  <si>
    <t>Time Code : N - SALAIRE DU MOIS DE JANVIER 2022 DE OUEDRAOGO Wendingomdé Joseph Arnaud</t>
  </si>
  <si>
    <t>8540008</t>
  </si>
  <si>
    <t>A1-Human Resources (technical staff)</t>
  </si>
  <si>
    <t>Time Code : N - SALAIRE DU MOIS DE JANVIER 2022 DE KIEMA Yaya</t>
  </si>
  <si>
    <t>Time Code : N - SALAIRE DU MOIS DE JANVIER 2022 DE ZAGUE-SOME Lena Yasmine</t>
  </si>
  <si>
    <t>8549055</t>
  </si>
  <si>
    <t>Time Code : N - SALAIRE DU MOIS DE JANVIER 2022 DE NABI Grégoire</t>
  </si>
  <si>
    <t>Time Code : N - SALAIRE DU MOIS DE JANVIER 2022 DE OUEDRAOGO Touwindé Christophe</t>
  </si>
  <si>
    <t>Time Code : N - SALAIRE DU MOIS DE JANVIER 2022 DE ZOMA Jean</t>
  </si>
  <si>
    <t>Time Code : N - SALAIRE DU MOIS DE JANVIER 2022 DE YAMEOGO Wendkoaguenda Lucie</t>
  </si>
  <si>
    <t>Time Code : N - SALAIRE DU MOIS DE JANVIER 2022 DE SORE Safiétou</t>
  </si>
  <si>
    <t>Time Code : N - SALAIRE DU MOIS DE JANVIER 2022 DE YAMEOGO Dahlia Ramata Stephanie</t>
  </si>
  <si>
    <t>Time Code : N - SALAIRE DU MOIS DE JANVIER 2022 DE KI/KERE Léonie</t>
  </si>
  <si>
    <t>Time Code : N - SALAIRE DU MOIS DE JANVIER 2022 DE KONFE TRAORE Aicha</t>
  </si>
  <si>
    <t>Time Code : N - SALAIRE DU MOIS DE JANVIER 2022 DE SAWADOGO Augustine Marie wendyam</t>
  </si>
  <si>
    <t>85401</t>
  </si>
  <si>
    <t>Time Code : N - SALAIRE DU MOIS DE JANVIER 2022 DE GANSORE Hassane Moctar</t>
  </si>
  <si>
    <t>Time Code : N - SALAIRE DU MOIS DE JANVIER 2022 DE GUIRO Shérita Djémila</t>
  </si>
  <si>
    <t>Time Code : N - SALAIRE DU MOIS DE JANVIER 2022 DE SORY Yacouba</t>
  </si>
  <si>
    <t>Child Safeguarding Staff (4%)</t>
  </si>
  <si>
    <t>Time Code : N - SALAIRE DU MOIS DE JANVIER 2022 DE SINON Boukari</t>
  </si>
  <si>
    <t>Time Code : N - SALAIRE DU MOIS DE JANVIER 2022 DE KAMBIRE Sié</t>
  </si>
  <si>
    <t>Time Code : N - SALAIRE DU MOIS DE JANVIER 2022 DE SOU Sié Sylvain</t>
  </si>
  <si>
    <t>4000</t>
  </si>
  <si>
    <t>USD</t>
  </si>
  <si>
    <t>Time Code : N - 9982557 BASICPAY</t>
  </si>
  <si>
    <t>Time Code : N - 9985201 BASICPAY</t>
  </si>
  <si>
    <t>4170</t>
  </si>
  <si>
    <t>Time Code : N - 9982557 INS</t>
  </si>
  <si>
    <t>4190</t>
  </si>
  <si>
    <t>Time Code : N - 9982557 CIGNA ER</t>
  </si>
  <si>
    <t>Time Code : N - 9985201 EPA</t>
  </si>
  <si>
    <t>Time Code : N - 9985201 INS</t>
  </si>
  <si>
    <t>4200</t>
  </si>
  <si>
    <t>Time Code : N - 9982557 LONG TERM SAVINGS PLAN</t>
  </si>
  <si>
    <t>Time Code : N - 9982557 EPA</t>
  </si>
  <si>
    <t>Time Code : N - 9985201 CIGNA ER</t>
  </si>
  <si>
    <t>Time Code : N - 9985201 COMPLEX</t>
  </si>
  <si>
    <t>Time Code : N - 9985201 LONG TERM SAVINGS PLAN</t>
  </si>
  <si>
    <t>Time Code : N - CNSS DU MOIS DE JANVIER 2022 DE NABI Grégoire</t>
  </si>
  <si>
    <t>Time Code : N - CNSS DU MOIS DE JANVIER 2022 DE SIDIBE Moumouni</t>
  </si>
  <si>
    <t>Time Code : N - CNSS DU MOIS DE JANVIER 2022 DE KABORE Hamza</t>
  </si>
  <si>
    <t>Time Code : N - CNSS DU MOIS DE JANVIER 2022 DE OUEDRAOGO Wendingomdé Joseph Arnaud</t>
  </si>
  <si>
    <t>Time Code : N - CNSS DU MOIS DE JANVIER 2022 DE KINDA Hervé</t>
  </si>
  <si>
    <t>Time Code : N - CNSS DU MOIS DE JANVIER 2022 DE COULIDIATY Aimé Parfait</t>
  </si>
  <si>
    <t>Time Code : N - CNSS DU MOIS DE JANVIER 2022 DE PARE/KARAMBIRI Aminata</t>
  </si>
  <si>
    <t>Time Code : N - CNSS DU MOIS DE JANVIER 2022 DE BOUDA Jacques</t>
  </si>
  <si>
    <t>Time Code : N - CNSS DU MOIS DE JANVIER 2022 DE OUEDRAOGO Hubert</t>
  </si>
  <si>
    <t>Time Code : N - CNSS DU MOIS DE JANVIER 2022 DE GUIRA Sayouba</t>
  </si>
  <si>
    <t>Time Code : N - CNSS DU MOIS DE JANVIER 2022 DE GANSORE Hassane Moctar</t>
  </si>
  <si>
    <t>Time Code : N - CNSS DU MOIS DE JANVIER 2022 DE SOUBEIGA/SAWADOGO Inès Laeticia</t>
  </si>
  <si>
    <t>4300</t>
  </si>
  <si>
    <t>Time Code : N - IUTS DU MOIS DE JANVIER 2022 DE GUIRA Sayouba</t>
  </si>
  <si>
    <t>Time Code : N - CNSS DU MOIS DE JANVIER 2022 DE ZOMA Jean</t>
  </si>
  <si>
    <t>Time Code : N - CNSS DU MOIS DE JANVIER 2022 DE SINON Boukari</t>
  </si>
  <si>
    <t>Time Code : N - CNSS DU MOIS DE JANVIER 2022 DE SORY Yacouba</t>
  </si>
  <si>
    <t>Time Code : N - IUTS DU MOIS DE JANVIER 2022 DE OUEDRAOGO Wendingomdé Joseph Arnaud</t>
  </si>
  <si>
    <t>Time Code : N - IUTS DU MOIS DE JANVIER 2022 DE SIDIBE Moumouni</t>
  </si>
  <si>
    <t>Time Code : N - CNSS DU MOIS DE JANVIER 2022 DE OUEDRAOGO Touwindé Christophe</t>
  </si>
  <si>
    <t>Time Code : N - CNSS DU MOIS DE JANVIER 2022 DE WANGRE Didier</t>
  </si>
  <si>
    <t>Time Code : N - CNSS DU MOIS DE JANVIER 2022 DE SOU Sié Sylvain</t>
  </si>
  <si>
    <t>Time Code : N - IUTS DU MOIS DE JANVIER 2022 DE SOUBEIGA/SAWADOGO Inès Laeticia</t>
  </si>
  <si>
    <t>Time Code : N - IUTS DU MOIS DE JANVIER 2022 DE OUEDRAOGO Hubert</t>
  </si>
  <si>
    <t>Time Code : N - CNSS DU MOIS DE JANVIER 2022 DE OUATTARA Siaka</t>
  </si>
  <si>
    <t>Time Code : N - CNSS DU MOIS DE JANVIER 2022 DE GUIRO Shérita Djémila</t>
  </si>
  <si>
    <t>Time Code : N - CNSS DU MOIS DE JANVIER 2022 DE KI/KERE Léonie</t>
  </si>
  <si>
    <t>Time Code : N - CNSS DU MOIS DE JANVIER 2022 DE YAMEOGO Dahlia Ramata Stephanie</t>
  </si>
  <si>
    <t>Time Code : N - CNSS DU MOIS DE JANVIER 2022 DE SAGNON Sanlé Régis Kader</t>
  </si>
  <si>
    <t>Time Code : N - CNSS DU MOIS DE JANVIER 2022 DE KAMBIRE Sié</t>
  </si>
  <si>
    <t>Time Code : N - IUTS DU MOIS DE JANVIER 2022 DE KINDA Hervé</t>
  </si>
  <si>
    <t>Time Code : N - IUTS DU MOIS DE JANVIER 2022 DE NABI Grégoire</t>
  </si>
  <si>
    <t>Time Code : N - IUTS DU MOIS DE JANVIER 2022 DE PARE/KARAMBIRI Aminata</t>
  </si>
  <si>
    <t>Time Code : N - IUTS DU MOIS DE JANVIER 2022 DE GANSORE Hassane Moctar</t>
  </si>
  <si>
    <t>Time Code : N - CNSS DU MOIS DE JANVIER 2022 DE CISSE Idriss As-Ami</t>
  </si>
  <si>
    <t>Time Code : N - CNSS DU MOIS DE JANVIER 2022 DE KOUANDA Rachidatou</t>
  </si>
  <si>
    <t>Time Code : N - CNSS DU MOIS DE JANVIER 2022 DE SORE Safiétou</t>
  </si>
  <si>
    <t>Time Code : N - IUTS DU MOIS DE JANVIER 2022 DE KABORE Hamza</t>
  </si>
  <si>
    <t>Time Code : N - CNSS DU MOIS DE JANVIER 2022 DE DAMIBA Jacques Malgdawindé</t>
  </si>
  <si>
    <t>Time Code : N - IUTS DU MOIS DE JANVIER 2022 DE COULIDIATY Aimé Parfait</t>
  </si>
  <si>
    <t>Time Code : N - CNSS DU MOIS DE JANVIER 2022 DE KIEMA Yaya</t>
  </si>
  <si>
    <t>Time Code : N - CNSS DU MOIS DE JANVIER 2022 DE YAMEOGO Wendkoaguenda Lucie</t>
  </si>
  <si>
    <t>Time Code : N - IUTS DU MOIS DE JANVIER 2022 DE BOUDA Jacques</t>
  </si>
  <si>
    <t>Time Code : N - CNSS DU MOIS DE JANVIER 2022 DE SAWADOGO Augustine Marie wendyam</t>
  </si>
  <si>
    <t>Time Code : N - CNSS DU MOIS DE JANVIER 2022 DE ZAGUE-SOME Lena Yasmine</t>
  </si>
  <si>
    <t>Time Code : N - CNSS DU MOIS DE JANVIER 2022 DE KONFE TRAORE Aicha</t>
  </si>
  <si>
    <t>Time Code : N - IUTS DU MOIS DE JANVIER 2022 DE CISSE Idriss As-Ami</t>
  </si>
  <si>
    <t>Time Code : N - IUTS DU MOIS DE JANVIER 2022 DE KI/KERE Léonie</t>
  </si>
  <si>
    <t>Time Code : N - IUTS DU MOIS DE JANVIER 2022 DE OUEDRAOGO Touwindé Christophe</t>
  </si>
  <si>
    <t>Time Code : N - IUTS DU MOIS DE JANVIER 2022 DE SINON Boukari</t>
  </si>
  <si>
    <t>Time Code : N - IUTS DU MOIS DE JANVIER 2022 DE OUATTARA Siaka</t>
  </si>
  <si>
    <t>Time Code : N - IUTS DU MOIS DE JANVIER 2022 DE SAWADOGO Augustine Marie wendyam</t>
  </si>
  <si>
    <t>Time Code : N - IUTS DU MOIS DE JANVIER 2022 DE ZAGUE-SOME Lena Yasmine</t>
  </si>
  <si>
    <t>Time Code : N - IUTS DU MOIS DE JANVIER 2022 DE KAMBIRE Sié</t>
  </si>
  <si>
    <t>Time Code : N - IUTS DU MOIS DE JANVIER 2022 DE KONFE TRAORE Aicha</t>
  </si>
  <si>
    <t>Time Code : N - IUTS DU MOIS DE JANVIER 2022 DE YAMEOGO Wendkoaguenda Lucie</t>
  </si>
  <si>
    <t>Time Code : N - IUTS DU MOIS DE JANVIER 2022 DE KIEMA Yaya</t>
  </si>
  <si>
    <t>Time Code : N - IUTS DU MOIS DE JANVIER 2022 DE WANGRE Didier</t>
  </si>
  <si>
    <t>Time Code : N - IUTS DU MOIS DE JANVIER 2022 DE SAGNON Sanlé Régis Kader</t>
  </si>
  <si>
    <t>Time Code : N - IUTS DU MOIS DE JANVIER 2022 DE ZOMA Jean</t>
  </si>
  <si>
    <t>Time Code : N - IUTS DU MOIS DE JANVIER 2022 DE KOUANDA Rachidatou</t>
  </si>
  <si>
    <t>Time Code : N - IUTS DU MOIS DE JANVIER 2022 DE YAMEOGO Dahlia Ramata Stephanie</t>
  </si>
  <si>
    <t>Time Code : N - IUTS DU MOIS DE JANVIER 2022 DE SOU Sié Sylvain</t>
  </si>
  <si>
    <t>Time Code : N - IUTS DU MOIS DE JANVIER 2022 DE SORY Yacouba</t>
  </si>
  <si>
    <t>Time Code : N - IUTS DU MOIS DE JANVIER 2022 DE DAMIBA Jacques Malgdawindé</t>
  </si>
  <si>
    <t>Time Code : A - CNSS DU MOIS DE JANVIER 2022 DE DAHANI Daouda Martial Hubert</t>
  </si>
  <si>
    <t>Time Code : N - IUTS DU MOIS DE JANVIER 2022 DE SORE Safiétou</t>
  </si>
  <si>
    <t>Time Code : N - IUTS DU MOIS DE JANVIER 2022 DE GUIRO Shérita Djémila</t>
  </si>
  <si>
    <t>Time Code : A - IUTS DU MOIS DE JANVIER 2022 DE DAHANI Daouda Martial Hubert</t>
  </si>
  <si>
    <t>8540007</t>
  </si>
  <si>
    <t>I4-water poin contract of rehabilitation of 400 water points</t>
  </si>
  <si>
    <t>KAATJ200122 / Gansore Hassane Moctar - Justif / Frais de depots especes en banque</t>
  </si>
  <si>
    <t>5510</t>
  </si>
  <si>
    <t>KAATJ200122 / Gansore Hassane Moctar - Justif / Justif prise en charge de 5 staffs lors de la mission de réception provisoire des forages dans les provinces du namentennga et du sanmatenga</t>
  </si>
  <si>
    <t>B1-Travel &amp; Perdiem</t>
  </si>
  <si>
    <t>DDATB140122/ OMNI/ CISSE IDRISS/ Rembourssement/ Mission de séminaire sur les implications fiscales de la loi des finances pour l'execution du budget de l'Etat Exercice 2022/ Allocation nourriture</t>
  </si>
  <si>
    <t>DDATR140122/ OMNI/ CISSE IDRISS/ Reverssement/ Trop percu/ Mission de séminaire sur les implications fiscales de la loi des finances pour l'execution du budget de l'Etat Exercice 2022/ Allocation nourriture</t>
  </si>
  <si>
    <t>5115</t>
  </si>
  <si>
    <t>KAATJ200122 / Gansore Hassane Moctar - Justif / Justif prise en charge du carburant lors de la mission de réception provisoire des forages dans les provinces du namentennga et du sanmatenga</t>
  </si>
  <si>
    <t>5097</t>
  </si>
  <si>
    <t>KAATJ200122 / Gansore Hassane Moctar - Justif / Avance prise en charge frais de communication lors de la mission de réception provisoire des forages dans les provinces du namentennga et du sanmatenga</t>
  </si>
  <si>
    <t>5501</t>
  </si>
  <si>
    <t>DDATB140122/ OMNI/ CISSE IDRISS/ Rembourssement/ Mission de séminaire sur les implications fiscales de la loi des finances pour l'execution du budget de l'Etat Exercice 2022/ Transport A/R Dedougou Ouagadougou</t>
  </si>
  <si>
    <t>854P0064</t>
  </si>
  <si>
    <t>Premise allocation : [52800412] [3.09%] [30478022] - KAB400122-OMNI-SAWADOGO Guinguiri Georges-loyer de janvier 2022</t>
  </si>
  <si>
    <t>Premise allocation : [52800412] [3.09%] [30478022] - KAB410122-OMNI-SAWADOGO Zoenabo-Frais de nettoyage des locaux de SCI pour la période de janvier 2022</t>
  </si>
  <si>
    <t>6090</t>
  </si>
  <si>
    <t>Premise allocation : [52800412] [15.23%] [30477630] - SCI WCA/Hosting costs pour 2 staffs régionaux: Nathanaiel CONGO et Emmanuel DORI/Mois de JANVIER 2022</t>
  </si>
  <si>
    <t>Premise allocation : [52800412] [15.23%] [30477630] - SCI WCA/Codes: 90500 – 9050009 – 99800604 – 612760/Hosting costs pour les 4 staffs régionaux de ECHO PPP(ANDA OUMAROU; EZECHIEL MACON;AUGUSTIN KABORE;ZENA AWAD)/Mois de JANVIER 2022</t>
  </si>
  <si>
    <t>4060</t>
  </si>
  <si>
    <t>Time Code : N - 202201 Annual leave accrual/Lena Yasmine Zague-Some</t>
  </si>
  <si>
    <t>Time Code : N - 202201 Annual leave accrual/Yaya  Kiema</t>
  </si>
  <si>
    <t>4061</t>
  </si>
  <si>
    <t>Time Code : N - 202201 Annual leave accrual/Benoit  DELSARTE</t>
  </si>
  <si>
    <t>Time Code : N - 202201 Annual leave accrual/Idriss As-Ami Cisse</t>
  </si>
  <si>
    <t>Time Code : N - 202201 Annual leave accrual/Jacques Malgdawindé DAMIBA</t>
  </si>
  <si>
    <t>Time Code : N - 202201 Annual leave accrual/Wangre  Didier</t>
  </si>
  <si>
    <t>Time Code : N - 202201 Annual leave accrual/Regis Kader Sanlé Sagnon</t>
  </si>
  <si>
    <t>Time Code : N - 202201 Annual leave accrual/Yacouba  Sory</t>
  </si>
  <si>
    <t>Time Code : N - 202201 Annual leave accrual/Hassane Moctar Gansore</t>
  </si>
  <si>
    <t>Time Code : N - 202201 Annual leave accrual/Sidibe  Moumouni</t>
  </si>
  <si>
    <t>Time Code : N - 202201 Annual leave accrual/Touwinde Christophe Ouedraogo</t>
  </si>
  <si>
    <t>Time Code : N - 202201 Annual leave accrual/Kouanda  Rachidatou</t>
  </si>
  <si>
    <t>Time Code : N - 202201 Annual leave accrual/Siaka  Ouattara</t>
  </si>
  <si>
    <t>Time Code : N - 202201 Annual leave accrual/Sié  Kambire</t>
  </si>
  <si>
    <t>Premise allocation : [52800412] [50.64%] [30480140] - DDCPJ130122/ OMNI/ JUSTIFS/ CISSE IDRISS/ Avance Programme/ Paiement de Facture Sonabel pour le mois de Decembre 2021</t>
  </si>
  <si>
    <t>Premise allocation : [52800412] [50.64%] [30480137] - DDCPJ130122/ OMNI/ JUSTIFS/ CISSE IDRISS/ Avance Programme/ Paiement de Facture Sonabel pour le mois de Decembre 2021</t>
  </si>
  <si>
    <t>4998</t>
  </si>
  <si>
    <t>Country Shared Costs - Non salary benefits</t>
  </si>
  <si>
    <t>4019</t>
  </si>
  <si>
    <t>4018</t>
  </si>
  <si>
    <t>5191</t>
  </si>
  <si>
    <t>7491</t>
  </si>
  <si>
    <t>6290</t>
  </si>
  <si>
    <t>PO Auto-Accrual re PO: 10038281 / Disque dur externe 1 terra</t>
  </si>
  <si>
    <t>PO Auto-Accrual re PO: 10038281 / Un sac de marque catepilar</t>
  </si>
  <si>
    <t>5598</t>
  </si>
  <si>
    <t>6298</t>
  </si>
  <si>
    <t>FRAIS BANCAIRE SCI OHG P01</t>
  </si>
  <si>
    <t>4210</t>
  </si>
  <si>
    <t>Time Code : A - TERMINAL_GRANT_2022429</t>
  </si>
  <si>
    <t>Time Code : N - 202201 Annual leave accrual/Laetitia  Sawadogo</t>
  </si>
  <si>
    <t>Time Code : N - Assurance maladie Janvier  2022de WANGRE DIDIER</t>
  </si>
  <si>
    <t>Time Code : N - Assurance maladie Janvier  2022de GANSORE HASSANE MOCTAR</t>
  </si>
  <si>
    <t>Time Code : N - Assurance maladie Janvier  2022de CISSE IDRISS AS AMI</t>
  </si>
  <si>
    <t>Time Code : N - 202201 Annual leave accrual/Jacques  Bouda</t>
  </si>
  <si>
    <t>Time Code : N - 202201 Annual leave accrual/Boukari  SINON</t>
  </si>
  <si>
    <t>Time Code : N - Assurance maladie Janvier  2022de OUATTARA SIAKA</t>
  </si>
  <si>
    <t>Time Code : N - 202201 Annual leave accrual/COULIDIATY  Aimé Parfait</t>
  </si>
  <si>
    <t>Time Code : N - Assurance maladie Janvier  2022de KIEMA YAYA</t>
  </si>
  <si>
    <t>Time Code : N - 202201 Annual leave accrual/Aminata  PARE/KARAMBIRI</t>
  </si>
  <si>
    <t>Time Code : N - 202201 Annual leave accrual/Hervé  KINDA</t>
  </si>
  <si>
    <t>Time Code : N - OUEDRAOGO TOUWINDE CHRISTOPHE/Assurance/Charge de janvier 2022 /Incorporation 3 Enfants (DEDIOS, CHRISTOIN, CHRISTMI) et 1 conjoint (ODETTE)</t>
  </si>
  <si>
    <t>Time Code : N - Assurance maladie Janvier  2022de SAGNON SANLE R KADER</t>
  </si>
  <si>
    <t>Time Code : N - Assurance maladie Janvier  2022de ZAGUE SOME LENA YASMINE</t>
  </si>
  <si>
    <t>Time Code : N - 202201 Annual leave accrual/Sayouba  Guira</t>
  </si>
  <si>
    <t>Time Code : N - 202201 Annual leave accrual/Hubert  OUEDRAOGO</t>
  </si>
  <si>
    <t>Time Code : N - 202201 Annual leave accrual/Serge  ANDRIAMANDIMBY</t>
  </si>
  <si>
    <t>Time Code : N - 202201 Annual leave accrual/Grégoire  NABI</t>
  </si>
  <si>
    <t>Time Code : N - Assurance maladie Janvier  2022de DAMIBA JACQUES MALGDAWINDE</t>
  </si>
  <si>
    <t>Time Code : N - 202201 Annual leave accrual/Wendingomde Joseph Arnaud  OUEDRAOGO</t>
  </si>
  <si>
    <t>Time Code : A - Assurance maladie Janvier  2022de DAHANI DAOUDA M HUBERT</t>
  </si>
  <si>
    <t>Time Code : N - TERMINAL_GRANT_8540399</t>
  </si>
  <si>
    <t>Time Code : N - TERMINAL_GRANT_2035753</t>
  </si>
  <si>
    <t>Time Code : N - TERMINAL_GRANT_2039252</t>
  </si>
  <si>
    <t>Time Code : N - TERMINAL_GRANT_2030902</t>
  </si>
  <si>
    <t>Time Code : N - TERMINAL_GRANT_8540279</t>
  </si>
  <si>
    <t>Time Code : N - TERMINAL_GRANT_2041743</t>
  </si>
  <si>
    <t>Time Code : N - TERMINAL_GRANT_8540358</t>
  </si>
  <si>
    <t>Time Code : N - TERMINAL_GRANT_2019466</t>
  </si>
  <si>
    <t>Time Code : N - TERMINAL_GRANT_2023197</t>
  </si>
  <si>
    <t>Time Code : N - TERMINAL_GRANT_2034399</t>
  </si>
  <si>
    <t>Time Code : N - TERMINAL_GRANT_2030994</t>
  </si>
  <si>
    <t>Time Code : N - TERMINAL_GRANT_2027008</t>
  </si>
  <si>
    <t>Time Code : N - TERMINAL_GRANT_2023596</t>
  </si>
  <si>
    <t>Time Code : N - TERMINAL_GRANT_2014872</t>
  </si>
  <si>
    <t>Time Code : N - TERMINAL_GRANT_2038727</t>
  </si>
  <si>
    <t>Time Code : N - TERMINAL_GRANT_2024193</t>
  </si>
  <si>
    <t>Time Code : N - TERMINAL_GRANT_2012170</t>
  </si>
  <si>
    <t>Time Code : N - TERMINAL_GRANT_8540386</t>
  </si>
  <si>
    <t>Time Code : N - TERMINAL_GRANT_8540401</t>
  </si>
  <si>
    <t>Time Code : N - TERMINAL_GRANT_8540100</t>
  </si>
  <si>
    <t>Time Code : A - 202201 Annual leave accrual/Dahani  Daouda. Martial. Hubert</t>
  </si>
  <si>
    <t>Time Code : N - TERMINAL_GRANT_2031020</t>
  </si>
  <si>
    <t>Time Code : N - Assurance maladie Janvier  2022de YAMEOGO WENDKOAGUENDA LUCIE</t>
  </si>
  <si>
    <t>Time Code : N - Assurance maladie Janvier  2022de SOU SIE SYLVAIN</t>
  </si>
  <si>
    <t>Time Code : N - Assurance maladie Janvier  2022de SAWADOGO AUGUSTINE MARIE W</t>
  </si>
  <si>
    <t>Time Code : N - Assurance maladie Janvier  2022de OUEDRAOGO WENDINGOMDE JOSEPH ARNAUD</t>
  </si>
  <si>
    <t>Time Code : N - TERMINAL_GRANT_2031224</t>
  </si>
  <si>
    <t>Time Code : N - TERMINAL_GRANT_2013061</t>
  </si>
  <si>
    <t>Time Code : N - Assurance maladie Janvier  2022de COULIDIATY AIME PARFAIT</t>
  </si>
  <si>
    <t>Time Code : N - Assurance maladie Janvier  2022de KABORE HAMZA</t>
  </si>
  <si>
    <t>Time Code : N - Assurance maladie Janvier  2022de KINDA Hervé</t>
  </si>
  <si>
    <t>Time Code : N - Assurance maladie Janvier  2022de ZOMA JEAN</t>
  </si>
  <si>
    <t>Time Code : N - TERMINAL_GRANT_2017279</t>
  </si>
  <si>
    <t>Time Code : N - TERMINAL_GRANT_8540039</t>
  </si>
  <si>
    <t>Time Code : N - TERMINAL_GRANT_2024413</t>
  </si>
  <si>
    <t>Time Code : N - TERMINAL_GRANT_2011105</t>
  </si>
  <si>
    <t>Time Code : N - Assurance maladie Janvier  2022de YAMEOGO DAHLIA RAMATA S</t>
  </si>
  <si>
    <t>Time Code : N - TERMINAL_GRANT_8540396</t>
  </si>
  <si>
    <t>Time Code : N - TERMINAL_GRANT_8540392</t>
  </si>
  <si>
    <t>Time Code : N - TERMINAL_GRANT_8540353</t>
  </si>
  <si>
    <t>Time Code : N - Assurance maladie Janvier  2022de KI KERE LEONIE</t>
  </si>
  <si>
    <t>Time Code : N - Assurance maladie Janvier  2022de KONFE TRAORE AICHA</t>
  </si>
  <si>
    <t>Time Code : N - TERMINAL_GRANT_2020577</t>
  </si>
  <si>
    <t>Time Code : N - TERMINAL_GRANT_8540206</t>
  </si>
  <si>
    <t>Time Code : N - TERMINAL_GRANT_2014079</t>
  </si>
  <si>
    <t>Time Code : N - 202201 Annual leave accrual/Lucie Wendkoaguenda.  YAMEOGO</t>
  </si>
  <si>
    <t>Time Code : N - 202201 Annual leave accrual/Léonie  Ki</t>
  </si>
  <si>
    <t>Time Code : N - SORY Yacouba/Assurance/Charge de Janvier 2022 /Incorporation un conjoint (SORY Siépou Idriss Chafik) et de 3 enfants (CHAFIK,AMARIA,FAIZA)</t>
  </si>
  <si>
    <t>Time Code : N - 202201 Annual leave accrual/Aïcha  KONFE/TRAORE</t>
  </si>
  <si>
    <t>Time Code : N - 202201 Annual leave accrual/Sawadogo  Augustine Marie Wendyam</t>
  </si>
  <si>
    <t>Time Code : N - Assurance maladie Janvier  2022de SIDIBE MOUMOUNI</t>
  </si>
  <si>
    <t>Time Code : N - Assurance maladie Janvier  2022de SINON BOUKARI</t>
  </si>
  <si>
    <t>Time Code : N - 202201 Annual leave accrual/Sherita Djemila  Guiro</t>
  </si>
  <si>
    <t>Time Code : N - 202201 Annual leave accrual/Sié Sylvain  SOU</t>
  </si>
  <si>
    <t>Time Code : N - 202201 Annual leave accrual/Safietou  Sore</t>
  </si>
  <si>
    <t>Time Code : N - Assurance maladie Janvier  2022de OUEDRAOGO HUBERT</t>
  </si>
  <si>
    <t>Time Code : N - Assurance maladie Janvier  2022de PARE/KARAMBIRE AMINATA</t>
  </si>
  <si>
    <t>Time Code : N - Assurance maladie Janvier  2022de BOUDA JACQUES</t>
  </si>
  <si>
    <t>Time Code : N - Assurance maladie Janvier  2022de NABI GREGOIRE</t>
  </si>
  <si>
    <t>Time Code : N - Assurance maladie Janvier  2022de GUIRA SAYOUBA</t>
  </si>
  <si>
    <t>Time Code : N - Assurance maladie Janvier  2022de SAWADOGO INES  LAETITIA</t>
  </si>
  <si>
    <t>Time Code : N - 202201 Annual leave accrual/Dahlia Ramata Stéphanie  YAMEOGO</t>
  </si>
  <si>
    <t>Time Code : N - Assurance maladie Janvier  2022de KAMBIRE SIE</t>
  </si>
  <si>
    <t>Time Code : N - 202201 Annual leave accrual/Hamza  Kabore</t>
  </si>
  <si>
    <t>Time Code : N - 202201 Annual leave accrual/Jean  ZOMA</t>
  </si>
  <si>
    <t>Premise allocation : [52800412] [50.64%] [30480118] - DDCPJ130122/ OMNI/ JUSTIFS/ CISSE IDRISS/ Avance Programme/ Paiement de Facture Sonabel pour le mois de Decembre 2021</t>
  </si>
  <si>
    <t>Premise allocation : [52800412] [14.52%] [30481840] - OUB1251221-OMNI-YAMEOGO CHEICK KADER/Loyer du bureau pays/FEVRIER 2022</t>
  </si>
  <si>
    <t>854P0076</t>
  </si>
  <si>
    <t>Premise allocation : [52800412] [47.15%] [30484706] - FACTURE ONEA DU MOIS DE NOVEMBRE DU BUREAU DE OHG</t>
  </si>
  <si>
    <t>Premise allocation : [52800412] [47.15%] [12643806] - Facture d'ONEA de la période d'octobre 2021 du bureau de Ouahigouya/Annulation (Facture non SCI)</t>
  </si>
  <si>
    <t>Premise allocation : [52800412] [47.15%] [40243414] - Facture d'ONEA de la période d'octobre 2021 du bureau de Ouahigouya</t>
  </si>
  <si>
    <t>Premise allocation : [52800412] [47.15%] [30484706] - FACTURE SONABEL DU MOIS DE DECEMBRE</t>
  </si>
  <si>
    <t>Premise allocation : [52800412] [47.15%] [30484706] - REV-PO Auto-Accrual re PO: 10035266 / Bombone D'Eau De 19L</t>
  </si>
  <si>
    <t>REV-PO Auto-Accrual re PO: 10038281 / Disque dur externe 1 terra</t>
  </si>
  <si>
    <t>REV-PO Auto-Accrual re PO: 10038281 / Un sac de marque catepilar</t>
  </si>
  <si>
    <t>Un sac de marque Caterpillar</t>
  </si>
  <si>
    <t>Disque dur externe 1 terra</t>
  </si>
  <si>
    <t>Time Code : N - OUB070222-OMNI-SERGE ADRIAMANDIMBY/Remboursement consommation d'élèctricité JANVIER 2022</t>
  </si>
  <si>
    <t>5590</t>
  </si>
  <si>
    <t>Per diems (3 days per month x 40 months x 2 persons)</t>
  </si>
  <si>
    <t>OUATJ790122/JUSTIF/KIEMA/YAYA/Frais de test COVID pour participation à la session de formation INSO-HEIST 24 au 27 Janvier 2022 à Ouagadougou</t>
  </si>
  <si>
    <t>6062</t>
  </si>
  <si>
    <t>Premise allocation : [52800412] [14.52%] [30482128] - OUC010222/CAISSE/ASSOCIATION YILMDE PLUS/Frais de ramassage d'ordure bureau pays pour le mois de Janvier 2023</t>
  </si>
  <si>
    <t>6070</t>
  </si>
  <si>
    <t>Premise allocation : [52800412] [47.15%] [30484706] - OUB290222-CHQ 1719965-TOTAL BURKINA SA/Achat et recherge de Tomcard pour le groupe élèctrogène du bureau de Ouahigouya</t>
  </si>
  <si>
    <t>Time Code : N - OUB310222-RECEVEUR DES IMPOTS OUAGA 5/Droit d'enregistrement sur contrat bail de Benoit DELSARTE (01/07/2021 au 30/06/2022)</t>
  </si>
  <si>
    <t>Time Code : N - OUB300222-RECEVEUR DES IMPOTS OUAGA 5/Droit d'enregistrement sur contrat de bail de Serge ANDRIAMANDIMBY (01/11/2021 au 30/10/2022)</t>
  </si>
  <si>
    <t>Premise allocation : [52800412] [47.15%] [30484706] - Batterie pour onduleur 12V 7AH (Long)</t>
  </si>
  <si>
    <t>OUATJ020222/JUSTIF/KAMBIRE SIE/Perdiem de KIEMA Yaya,GANSONRE Hassane Moctar,DAHANI Hubert dans le cadre de la planification des activités de l'an 2022 du programme ATWA</t>
  </si>
  <si>
    <t>OUATJ020222/JUSTIF/KAMBIRE SIE/Perdiem de BAGUE Lamine,OUEDRAOGO Amidou, KABORE P.Fabrice dans le cadre de la planification des activités de l'an 2022 du programme ATWA</t>
  </si>
  <si>
    <t>OUATJ020222/JUSTIF/KAMBIRE SIE/Transport aller-retour de DAHANI Hubert,SAWADOGO Eugénie dans le cadre de la planification des activités de l'an 2022 du programme ATWA</t>
  </si>
  <si>
    <t>OUATJ020222/JUSTIF/KAMBIRE SIE/Perdiem de SINARE Bouba,OUEDRAOGO Tasséré, SAWADOGO Adama dans le cadre de la planification des activités de l'an 2022 du programme ATWA</t>
  </si>
  <si>
    <t>OUATJ020222/JUSTIF/KAMBIRE SIE/Perdiem de SAWADOGO Mahama,SAWADOGO Eugénie, ZANGRE Eli dans le cadre de la planification des activités de l'an 2022 du programme ATWA</t>
  </si>
  <si>
    <t>OUATJ020222/JUSTIF/KAMBIRE SIE/Transport aller-retour de OUEDRAOGO Tasséré,GANSONRE Hassane Moctar dans le cadre de la planification des activités de l'an 2022 du programme ATWA</t>
  </si>
  <si>
    <t>OUATJ020222/JUSTIF/KAMBIRE SIE/Transport aller-retour de ZANGRE Eli,SAWADOGO Mahama,KIEMA Yaya dans le cadre de la planification des activités de l'an 2022 du programme ATWA</t>
  </si>
  <si>
    <t>Premise allocation : [52800412] [3.01%] [40243360] - PAIEMENT SONABEL MOIS DE JANVIER 2022 BUREAU SCI KAYA</t>
  </si>
  <si>
    <t>Premise allocation : [52800412] [51.17%] [30481981] - DDCPB030222/OMNI/COULIBALY Mamou/ Prestation de service d'entretien et nettoyage du bureau de Dédougou du 15 Janvier au 15 Février 2022</t>
  </si>
  <si>
    <t>Premise allocation : [52800412] [3.01%] [30484706] - Paiement frais de nettoyage du mois de février 2022 pour le bureau SCI de kaya</t>
  </si>
  <si>
    <t>Hotel (2 nights per month x 40 months x 2 persons)</t>
  </si>
  <si>
    <t>OUATC150222/CAISSE/GUIRO SHERITA/Achat de repas pré meeting planification ATWA</t>
  </si>
  <si>
    <t>Premise allocation : [52800412] [3.01%] [30483126] - KAC010222 /association wasong ma -espèces /paiement des frais de ramassage d'ordures mois de janvier 2022</t>
  </si>
  <si>
    <t>Premise allocation : [52800412] [3.01%] [30483126] - KAC030222 /sco zom -espèces /paiement de la facture de recharge de bonbonne d'eau pour le bureau de kaya facture n°03318 du 18 janvier 2022</t>
  </si>
  <si>
    <t>Premise allocation : [52800412] [3.01%] [30483126] - KAC030222 /sco zom -espèces /paiement de la facture de recharge de bonbonne d'eau pour le bureau de kaya facture n°03319 du 14 février 2022</t>
  </si>
  <si>
    <t>Premise allocation : [52800412] [14.52%] [30482106] - SCI WCA/Hosting costs pour 2 staffs régionaux: Nathanaiel CONGO et Emmanuel DORI/Mois de FEVRIER 2022</t>
  </si>
  <si>
    <t>Premise allocation : [52800412] [14.52%] [30482106] - SCI WCA/Codes: 90500 – 9050009 – 99800604 – 612760/Hosting costs pour les 4 staffs régionaux de ECHO PPP(ANDA OUMAROU; EZECHIEL MACON;AUGUSTIN KABORE;ZENA AWAD)/Mois de FEVRIER 2022</t>
  </si>
  <si>
    <t>Time Code : N - OUB1310222/OMNI/TOTAL BURKINA/Approvisionnement en carburant de la TOM CARD N°457600 du groupe électrogène du DPO ID 854V0119.</t>
  </si>
  <si>
    <t>Time Code : N - OUB1310222/OMNI/TOTAL BURKINA/Approvisionnement en carburant de la TOM CARD N°451813 du groupe électrogène du CD.</t>
  </si>
  <si>
    <t>4120</t>
  </si>
  <si>
    <t>Time Code : N - OUB910222-OMNI-LYCEE Français SAINT EXUPERY/Frais de scolarité des enfants du Directeur pays (Mia Kheira DELSARTE, Veda Mugisha DELSARTE, Zara Muhitsi DELSARTE) pour la période de Janvier à Juin 2022</t>
  </si>
  <si>
    <t>Premise allocation : [52800412] [14.52%] [30484706] - OUC180222/SANON EUGENIE/Achat de savon liquide pour le nettoyage du bureau Pays Save The Children</t>
  </si>
  <si>
    <t>854V0547</t>
  </si>
  <si>
    <t>OHATJ010222/JUSTIF/KOUANDA RACHIDATOU/AVANCE PROGRAMME POUR KIEMA YAYA /MISSION RECEPTION PROVISOIR DES FORAGES/ACHAT DE CHANBRE A AIR</t>
  </si>
  <si>
    <t>OHATJ010222/JUSTIF/KOUANDA RACHIDATOU/AVANCE PROGRAMME POUR KIEMA YAYA /MISSION RECEPTION PROVISOIR DES FORAGES/ETAT DE PRISE EN CHARGE SORTIE DE RECEPTION DES FORAGES A GOURCY</t>
  </si>
  <si>
    <t>OHATJ010222/JUSTIF/KOUANDA RACHIDATOU/AVANCE PROGRAMME POUR KIEMA YAYA /MISSION RECEPTION PROVISOIR DES FORAGES/ETAT DE PRISE EN CHARGE SORTIE DE RECEPTION DES FORAGES A OUAHIGOUYA</t>
  </si>
  <si>
    <t>5094</t>
  </si>
  <si>
    <t>OHATJ010222/JUSTIF/KOUANDA RACHIDATOU/AVANCE PROGRAMME POUR KIEMA YAYA /MISSION RECEPTION PROVISOIR DES FORAGES/FRAIS DE COMMUNICATION</t>
  </si>
  <si>
    <t>Premise allocation : [52800412] [47.15%] [30484706] - FACTURE SONABEL DU MOIS DE JANVIER 2022 DU BUREAU DE OHG</t>
  </si>
  <si>
    <t>Time Code : N - SALAIRE DU MOIS DE FEVRIER 2022 DE GUIRO Shérita Djémila</t>
  </si>
  <si>
    <t>Time Code : N - SALAIRE DU MOIS DE FEVRIER 2022 DE KAMBIRE Sié</t>
  </si>
  <si>
    <t>Time Code : N - SALAIRE DU MOIS DE FEVRIER 2022 DE SORY Yacouba</t>
  </si>
  <si>
    <t>Time Code : N - SALAIRE DU MOIS DE FEVRIER 2022 DE SOU Sié Sylvain</t>
  </si>
  <si>
    <t>Time Code : N - CNSS DU MOIS DE FEVRIER 2022 DE NABI Grégoire</t>
  </si>
  <si>
    <t>Time Code : N - CNSS DU MOIS DE FEVRIER 2022 DE OUEDRAOGO Wendingomdé Joseph Arnaud</t>
  </si>
  <si>
    <t>Time Code : N - CNSS DU MOIS DE FEVRIER 2022 DE SOUBEIGA/SAWADOGO Inès Laeticia</t>
  </si>
  <si>
    <t>Time Code : N - CNSS DU MOIS DE FEVRIER 2022 DE COULIDIATY Aimé Parfait</t>
  </si>
  <si>
    <t>Time Code : N - CNSS DU MOIS DE FEVRIER 2022 DE GUIRA Sayouba</t>
  </si>
  <si>
    <t>Time Code : N - CNSS DU MOIS DE FEVRIER 2022 DE KABORE Hamza</t>
  </si>
  <si>
    <t>Time Code : N - CNSS DU MOIS DE FEVRIER 2022 DE BOUDA Jacques</t>
  </si>
  <si>
    <t>Time Code : N - CNSS DU MOIS DE FEVRIER 2022 DE PARE/KARAMBIRI Aminata</t>
  </si>
  <si>
    <t>Time Code : N - CNSS DU MOIS DE FEVRIER 2022 DE BONOU Samson</t>
  </si>
  <si>
    <t>Time Code : N - CNSS DU MOIS DE FEVRIER 2022 DE SIDIBE Moumouni</t>
  </si>
  <si>
    <t>Time Code : N - CNSS DU MOIS DE FEVRIER 2022 DE SINON Boukari</t>
  </si>
  <si>
    <t>Time Code : N - CNSS DU MOIS DE FEVRIER 2022 DE GANSORE Hassane Moctar</t>
  </si>
  <si>
    <t>Time Code : N - CNSS DU MOIS DE FEVRIER 2022 DE WANGRE Didier</t>
  </si>
  <si>
    <t>Time Code : N - CNSS DU MOIS DE FEVRIER 2022 DE GUIRO Shérita Djémila</t>
  </si>
  <si>
    <t>Time Code : N - CNSS DU MOIS DE FEVRIER 2022 DE YALPOUGDOU Hervé</t>
  </si>
  <si>
    <t>Time Code : N - CNSS DU MOIS DE FEVRIER 2022 DE YAMEOGO Dahlia Ramata Stephanie</t>
  </si>
  <si>
    <t>Time Code : N - CNSS DU MOIS DE FEVRIER 2022 DE SAGNON Sanlé Régis Kader</t>
  </si>
  <si>
    <t>Time Code : N - CNSS DU MOIS DE FEVRIER 2022 DE KOUANDA Rachidatou</t>
  </si>
  <si>
    <t>Time Code : N - CNSS DU MOIS DE FEVRIER 2022 DE SAWADOGO Augustine Marie wendyam</t>
  </si>
  <si>
    <t>Time Code : N - IUTS DU MOIS DE FEVRIER 2022 DE OUEDRAOGO Wendingomdé Joseph Arnaud</t>
  </si>
  <si>
    <t>Time Code : N - CNSS DU MOIS DE FEVRIER 2022 DE DAMIBA Jacques Malgdawindé</t>
  </si>
  <si>
    <t>Time Code : N - IUTS DU MOIS DE FEVRIER 2022 DE BOUDA Jacques</t>
  </si>
  <si>
    <t>Time Code : N - CNSS DU MOIS DE FEVRIER 2022 DE OUATTARA Siaka</t>
  </si>
  <si>
    <t>Time Code : N - IUTS DU MOIS DE FEVRIER 2022 DE NABI Grégoire</t>
  </si>
  <si>
    <t>Time Code : N - CNSS DU MOIS DE FEVRIER 2022 DE SORY Yacouba</t>
  </si>
  <si>
    <t>Time Code : N - CNSS DU MOIS DE FEVRIER 2022 DE SOU Sié Sylvain</t>
  </si>
  <si>
    <t>Time Code : N - IUTS DU MOIS DE FEVRIER 2022 DE COULIDIATY Aimé Parfait</t>
  </si>
  <si>
    <t>Time Code : N - IUTS DU MOIS DE FEVRIER 2022 DE SINON Boukari</t>
  </si>
  <si>
    <t>Time Code : N - IUTS DU MOIS DE FEVRIER 2022 DE KABORE Hamza</t>
  </si>
  <si>
    <t>Time Code : N - IUTS DU MOIS DE FEVRIER 2022 DE GUIRA Sayouba</t>
  </si>
  <si>
    <t>Time Code : N - CNSS DU MOIS DE FEVRIER 2022 DE CISSE Idriss As-Ami</t>
  </si>
  <si>
    <t>Time Code : N - IUTS DU MOIS DE FEVRIER 2022 DE SIDIBE Moumouni</t>
  </si>
  <si>
    <t>Time Code : N - CNSS DU MOIS DE FEVRIER 2022 DE KONFE TRAORE Aicha</t>
  </si>
  <si>
    <t>Time Code : N - IUTS DU MOIS DE FEVRIER 2022 DE BONOU Samson</t>
  </si>
  <si>
    <t>Time Code : N - IUTS DU MOIS DE FEVRIER 2022 DE SOUBEIGA/SAWADOGO Inès Laeticia</t>
  </si>
  <si>
    <t>Time Code : N - CNSS DU MOIS DE FEVRIER 2022 DE YAMEOGO Wendkoaguenda Lucie</t>
  </si>
  <si>
    <t>Time Code : N - IUTS DU MOIS DE FEVRIER 2022 DE PARE/KARAMBIRI Aminata</t>
  </si>
  <si>
    <t>Time Code : N - CNSS DU MOIS DE FEVRIER 2022 DE OUEDRAOGO Touwindé Christophe</t>
  </si>
  <si>
    <t>Time Code : N - CNSS DU MOIS DE FEVRIER 2022 DE SORE Safiétou</t>
  </si>
  <si>
    <t>Time Code : N - CNSS DU MOIS DE FEVRIER 2022 DE KAMBIRE Sié</t>
  </si>
  <si>
    <t>Time Code : N - CNSS DU MOIS DE FEVRIER 2022 DE KIEMA Yaya</t>
  </si>
  <si>
    <t>Time Code : N - IUTS DU MOIS DE FEVRIER 2022 DE GANSORE Hassane Moctar</t>
  </si>
  <si>
    <t>Time Code : N - CNSS DU MOIS DE FEVRIER 2022 DE KI/KERE Léonie</t>
  </si>
  <si>
    <t>Time Code : N - SALAIRE DU MOIS DE FEVRIER 2022 DE KI/KERE Léonie</t>
  </si>
  <si>
    <t>Time Code : N - SALAIRE DU MOIS DE FEVRIER 2022 DE YAMEOGO Wendkoaguenda Lucie</t>
  </si>
  <si>
    <t>Time Code : N - SALAIRE DU MOIS DE FEVRIER 2022 DE SORE Safiétou</t>
  </si>
  <si>
    <t>Time Code : N - SALAIRE DU MOIS DE FEVRIER 2022 DE KONFE TRAORE Aicha</t>
  </si>
  <si>
    <t>Time Code : N - SALAIRE DU MOIS DE FEVRIER 2022 DE YALPOUGDOU Hervé</t>
  </si>
  <si>
    <t>Time Code : N - SALAIRE DU MOIS DE FEVRIER 2022 DE YAMEOGO Dahlia Ramata Stephanie</t>
  </si>
  <si>
    <t>Time Code : N - SALAIRE DU MOIS DE FEVRIER 2022 DE SAWADOGO Augustine Marie wendyam</t>
  </si>
  <si>
    <t>MT SALAIRE DU MOIS DE FEVRIER 2022 DE ZOMA Jean</t>
  </si>
  <si>
    <t>MT CNSS DU MOIS DE FEVRIER 2022 DE ZAGUE-SOME Lena Yasmine</t>
  </si>
  <si>
    <t>MT CNSS DU MOIS DE FEVRIER 2022 DE TOE Hadja Aliza Sandrine</t>
  </si>
  <si>
    <t>MT CNSS DU MOIS DE FEVRIER 2022 DE ZOMA Jean</t>
  </si>
  <si>
    <t>Time Code : A - CNSS DU MOIS DE FEVRIER 2022 DE DAHANI Daouda Martial Hubert</t>
  </si>
  <si>
    <t>Time Code : N - IUTS DU MOIS DE FEVRIER 2022 DE YALPOUGDOU Hervé</t>
  </si>
  <si>
    <t>Time Code : N - IUTS DU MOIS DE FEVRIER 2022 DE YAMEOGO Dahlia Ramata Stephanie</t>
  </si>
  <si>
    <t>Time Code : N - IUTS DU MOIS DE FEVRIER 2022 DE OUATTARA Siaka</t>
  </si>
  <si>
    <t>Time Code : N - IUTS DU MOIS DE FEVRIER 2022 DE WANGRE Didier</t>
  </si>
  <si>
    <t>Time Code : N - IUTS DU MOIS DE FEVRIER 2022 DE SORY Yacouba</t>
  </si>
  <si>
    <t>Time Code : N - IUTS DU MOIS DE FEVRIER 2022 DE CISSE Idriss As-Ami</t>
  </si>
  <si>
    <t>Time Code : N - IUTS DU MOIS DE FEVRIER 2022 DE SOU Sié Sylvain</t>
  </si>
  <si>
    <t>Time Code : N - IUTS DU MOIS DE FEVRIER 2022 DE KONFE TRAORE Aicha</t>
  </si>
  <si>
    <t>Time Code : N - IUTS DU MOIS DE FEVRIER 2022 DE SAGNON Sanlé Régis Kader</t>
  </si>
  <si>
    <t>Time Code : N - IUTS DU MOIS DE FEVRIER 2022 DE DAMIBA Jacques Malgdawindé</t>
  </si>
  <si>
    <t>Time Code : N - IUTS DU MOIS DE FEVRIER 2022 DE SAWADOGO Augustine Marie wendyam</t>
  </si>
  <si>
    <t>Time Code : N - IUTS DU MOIS DE FEVRIER 2022 DE KIEMA Yaya</t>
  </si>
  <si>
    <t>Time Code : N - IUTS DU MOIS DE FEVRIER 2022 DE KAMBIRE Sié</t>
  </si>
  <si>
    <t>Time Code : N - IUTS DU MOIS DE FEVRIER 2022 DE YAMEOGO Wendkoaguenda Lucie</t>
  </si>
  <si>
    <t>Time Code : N - IUTS DU MOIS DE FEVRIER 2022 DE OUEDRAOGO Touwindé Christophe</t>
  </si>
  <si>
    <t>Time Code : N - IUTS DU MOIS DE FEVRIER 2022 DE KOUANDA Rachidatou</t>
  </si>
  <si>
    <t>Time Code : N - IUTS DU MOIS DE FEVRIER 2022 DE KI/KERE Léonie</t>
  </si>
  <si>
    <t>MT IUTS DU MOIS DE FEVRIER 2022 DE ZAGUE-SOME Lena Yasmine</t>
  </si>
  <si>
    <t>Time Code : A - IUTS DU MOIS DE FEVRIER 2022 DE DAHANI Daouda Martial Hubert</t>
  </si>
  <si>
    <t>MT IUTS DU MOIS DE FEVRIER 2022 DE TOE Hadja Aliza Sandrine</t>
  </si>
  <si>
    <t>MT IUTS DU MOIS DE FEVRIER 2022 DE ZOMA Jean</t>
  </si>
  <si>
    <t>Time Code : N - IUTS DU MOIS DE FEVRIER 2022 DE SORE Safiétou</t>
  </si>
  <si>
    <t>Time Code : N - IUTS DU MOIS DE FEVRIER 2022 DE GUIRO Shérita Djémila</t>
  </si>
  <si>
    <t>MT SALAIRE DU MOIS DE FEVRIER 2022 DE TOE Hadja Aliza Sandrine</t>
  </si>
  <si>
    <t>MT SALAIRE DU MOIS DE FEVRIER 2022 DE ZAGUE-SOME Lena Yasmine</t>
  </si>
  <si>
    <t>Time Code : N - SALAIRE DU MOIS DE FEVRIER 2022 DE SIDIBE Moumouni</t>
  </si>
  <si>
    <t>Time Code : N - SALAIRE DU MOIS DE FEVRIER 2022 DE KABORE Hamza</t>
  </si>
  <si>
    <t>Time Code : N - SALAIRE DU MOIS DE FEVRIER 2022 DE COULIDIATY Aimé Parfait</t>
  </si>
  <si>
    <t>Time Code : N - SALAIRE DU MOIS DE FEVRIER 2022 DE WANGRE Didier</t>
  </si>
  <si>
    <t>Time Code : N - SALAIRE DU MOIS DE FEVRIER 2022 DE KOUANDA Rachidatou</t>
  </si>
  <si>
    <t>Time Code : N - SALAIRE DU MOIS DE FEVRIER 2022 DE SINON Boukari</t>
  </si>
  <si>
    <t>Time Code : N - SALAIRE DU MOIS DE FEVRIER 2022 DE GUIRA Sayouba</t>
  </si>
  <si>
    <t>Time Code : N - SALAIRE DU MOIS DE FEVRIER 2022 DE KIEMA Yaya</t>
  </si>
  <si>
    <t>Time Code : N - SALAIRE DU MOIS DE FEVRIER 2022 DE PARE/KARAMBIRI Aminata</t>
  </si>
  <si>
    <t>Time Code : N - SALAIRE DU MOIS DE FEVRIER 2022 DE OUEDRAOGO Touwindé Christophe</t>
  </si>
  <si>
    <t>Time Code : N - SALAIRE DU MOIS DE FEVRIER 2022 DE NABI Grégoire</t>
  </si>
  <si>
    <t>Time Code : N - SALAIRE DU MOIS DE FEVRIER 2022 DE GANSORE Hassane Moctar</t>
  </si>
  <si>
    <t>Time Code : N - SALAIRE DU MOIS DE FEVRIER 2022 DE DAMIBA Jacques Malgdawindé</t>
  </si>
  <si>
    <t>Time Code : N - SALAIRE DU MOIS DE FEVRIER 2022 DE BOUDA Jacques</t>
  </si>
  <si>
    <t>Time Code : N - SALAIRE DU MOIS DE FEVRIER 2022 DE SAGNON Sanlé Régis Kader</t>
  </si>
  <si>
    <t>Time Code : N - SALAIRE DU MOIS DE FEVRIER 2022 DE CISSE Idriss As-Ami</t>
  </si>
  <si>
    <t>Time Code : N - SALAIRE DU MOIS DE FEVRIER 2022 DE OUEDRAOGO Wendingomdé Joseph Arnaud</t>
  </si>
  <si>
    <t>Time Code : N - SALAIRE DU MOIS DE FEVRIER 2022 DE BONOU Samson</t>
  </si>
  <si>
    <t>Time Code : N - SALAIRE DU MOIS DE FEVRIER 2022 DE OUATTARA Siaka</t>
  </si>
  <si>
    <t>Time Code : N - SALAIRE DU MOIS DE FEVRIER 2022 DE SOUBEIGA/SAWADOGO Inès Laeticia</t>
  </si>
  <si>
    <t>FRAIS BANCAIRE SCI OHG P02</t>
  </si>
  <si>
    <t>MT TERMINAL_GRANT_2019466</t>
  </si>
  <si>
    <t>Time Code : N - 202202 Annual leave accrual/Boukari  SINON</t>
  </si>
  <si>
    <t>Time Code : N - 202202 Annual leave accrual/Benoit  DELSARTE</t>
  </si>
  <si>
    <t>Time Code : N - 202202 Annual leave accrual/Jacques  Bouda</t>
  </si>
  <si>
    <t>Time Code : N - 202202 Annual leave accrual/Grégoire  NABI</t>
  </si>
  <si>
    <t>Time Code : N - 202202 Annual leave accrual/Serge  ANDRIAMANDIMBY</t>
  </si>
  <si>
    <t>Time Code : N - 202202 Annual leave accrual/Sidibe  Moumouni</t>
  </si>
  <si>
    <t>Time Code : N - TERMINAL_GRANT_2036440</t>
  </si>
  <si>
    <t>MT Assurance maladie Février  2022 de ZAGUE SOME LENA YASMINE</t>
  </si>
  <si>
    <t>Time Code : A - Assurance maladie Février  2022 de DAHANI DAOUDA M HUBERT</t>
  </si>
  <si>
    <t>Missing Timesheet DEA</t>
  </si>
  <si>
    <t>MT 202202 Annual leave accrual/Lena Yasmine Zague-Some</t>
  </si>
  <si>
    <t>Time Code : A - 202202 Annual leave accrual/Dahani  Daouda. Martial. Hubert</t>
  </si>
  <si>
    <t>Time Code : N - Assurance maladie Février  2022 de WANGRE DIDIER</t>
  </si>
  <si>
    <t>Time Code : N - Assurance maladie Février  2022 de KAMBIRE SIE</t>
  </si>
  <si>
    <t>Time Code : N - Assurance maladie Février  2022 de COULIDIATY AIME PARFAIT</t>
  </si>
  <si>
    <t>Time Code : N - Assurance maladie Février  2022 de OUATTARA SIAKA</t>
  </si>
  <si>
    <t>Time Code : N - Assurance maladie Février  2022 de SAGNON SANLE R KADER</t>
  </si>
  <si>
    <t>Time Code : N - Assurance maladie Février  2022 de DAMIBA JACQUES MALGDAWINDE</t>
  </si>
  <si>
    <t>Time Code : N - Assurance maladie Février  2022 de KABORE HAMZA</t>
  </si>
  <si>
    <t>Time Code : N - SORY Yacouba/Assurance/Charge de Février 2022 /Incorporation un conjoint (SORY Siépou Idriss Chafik) et de 3 enfants (CHAFIK,AMARIA,FAIZA)</t>
  </si>
  <si>
    <t>Time Code : N - 202202 Annual leave accrual/Sié Sylvain  SOU</t>
  </si>
  <si>
    <t>Time Code : N - Assurance maladie Février  2022 de CISSE IDRISS AS AMI</t>
  </si>
  <si>
    <t>Time Code : N - Assurance maladie Février  2022 de SOU SIE SYLVAIN</t>
  </si>
  <si>
    <t>Time Code : N - Assurance maladie Février  2022 de KIEMA YAYA</t>
  </si>
  <si>
    <t>Time Code : N - TERMINAL_GRANT_2013058</t>
  </si>
  <si>
    <t>Time Code : N - 202202 Annual leave accrual/Léonie  Ki</t>
  </si>
  <si>
    <t>Time Code : N - Assurance maladie Février  2022 de YAMEOGO DAHLIA RAMATA S</t>
  </si>
  <si>
    <t>Time Code : N - YALPOUGDOU HERVE/Assurance/Charge de février 2022</t>
  </si>
  <si>
    <t>Time Code : N - OUEDRAOGO TOUWINDE CHRISTOPHE/Assurance/Charge de février 2022 /Incorporation 3 Enfants (DEDIOS, CHRISTOIN, CHRISTMI) et 1 conjoint (ODETTE)</t>
  </si>
  <si>
    <t>Time Code : N - Assurance maladie Février  2022 de YAMEOGO WENDKOAGUENDA LUCIE</t>
  </si>
  <si>
    <t>Time Code : N - Assurance maladie Février  2022 de KONFE TRAORE AICHA</t>
  </si>
  <si>
    <t>Time Code : N - Assurance maladie Février  2022 de KI KERE LEONIE</t>
  </si>
  <si>
    <t>Time Code : N - Assurance maladie Février  2022 de SAWADOGO AUGUSTINE MARIE W</t>
  </si>
  <si>
    <t>Time Code : N - 202202 Annual leave accrual/Aïcha  KONFE/TRAORE</t>
  </si>
  <si>
    <t>Time Code : N - 202202 Annual leave accrual/Sherita Djemila  Guiro</t>
  </si>
  <si>
    <t>Time Code : N - Assurance maladie Février  2022 de NABI GREGOIRE</t>
  </si>
  <si>
    <t>Time Code : N - 202202 Annual leave accrual/Dahlia Ramata Stéphanie  YAMEOGO</t>
  </si>
  <si>
    <t>Time Code : N - Assurance maladie Février  2022 de SIDIBE MOUMOUNI</t>
  </si>
  <si>
    <t>Time Code : N - Assurance maladie Février  2022 de SINON BOUKARI</t>
  </si>
  <si>
    <t>Time Code : N - 202202 Annual leave accrual/COULIDIATY  Aimé Parfait</t>
  </si>
  <si>
    <t>Time Code : N - Assurance maladie Février  2022 de GUIRA SAYOUBA</t>
  </si>
  <si>
    <t>Time Code : N - 202202 Annual leave accrual/Samson  Bonou</t>
  </si>
  <si>
    <t>Time Code : N - 202202 Annual leave accrual/Lucie Wendkoaguenda.  YAMEOGO</t>
  </si>
  <si>
    <t>Time Code : N - Assurance maladie Février  2022 de GANSORE HASSANE MOCTAR</t>
  </si>
  <si>
    <t>Time Code : N - 202202 Annual leave accrual/Sayouba  Guira</t>
  </si>
  <si>
    <t>Time Code : N - 202202 Annual leave accrual/Yalpougdou  Herve</t>
  </si>
  <si>
    <t>Time Code : N - Assurance maladie Février  2022 de BOUDA JACQUES</t>
  </si>
  <si>
    <t>Time Code : N - Assurance maladie Février  2022 de SAWADOGO INES  LAETITIA</t>
  </si>
  <si>
    <t>Time Code : N - 202202 Annual leave accrual/Laetitia  Sawadogo</t>
  </si>
  <si>
    <t>Time Code : N - 202202 Annual leave accrual/Wendingomde Joseph Arnaud  OUEDRAOGO</t>
  </si>
  <si>
    <t>Time Code : N - BONOU Samson/Charge de Février 2022/Incorporation d'un conjoint (SIEZA Hansamou Raissa)</t>
  </si>
  <si>
    <t>Time Code : N - 202202 Annual leave accrual/Aminata  PARE/KARAMBIRI</t>
  </si>
  <si>
    <t>Time Code : N - Assurance maladie Février  2022 de OUEDRAOGO WENDINGOMDE JOSEPH ARNAUD</t>
  </si>
  <si>
    <t>Time Code : N - 202202 Annual leave accrual/Safietou  Sore</t>
  </si>
  <si>
    <t>Time Code : N - Assurance maladie Février  2022 de PARE/KARAMBIRE AMINATA</t>
  </si>
  <si>
    <t>Time Code : N - 202202 Annual leave accrual/Hamza  Kabore</t>
  </si>
  <si>
    <t>Time Code : N - Assurance maladie Février  2022 de BONOU SAMSON</t>
  </si>
  <si>
    <t>Time Code : N - 202202 Annual leave accrual/Sawadogo  Augustine Marie Wendyam</t>
  </si>
  <si>
    <t>Time Code : N - 202202 Annual leave accrual/Kouanda  Rachidatou</t>
  </si>
  <si>
    <t>Time Code : N - 202202 Annual leave accrual/Touwinde Christophe Ouedraogo</t>
  </si>
  <si>
    <t>Time Code : N - 202202 Annual leave accrual/Siaka  Ouattara</t>
  </si>
  <si>
    <t>Time Code : N - 202202 Annual leave accrual/Jacques Malgdawindé DAMIBA</t>
  </si>
  <si>
    <t>Time Code : N - 202202 Annual leave accrual/Regis Kader Sanlé Sagnon</t>
  </si>
  <si>
    <t>Time Code : N - 202202 Annual leave accrual/Hassane Moctar Gansore</t>
  </si>
  <si>
    <t>Time Code : N - 202202 Annual leave accrual/Yacouba  Sory</t>
  </si>
  <si>
    <t>Time Code : N - 202202 Annual leave accrual/Sié  Kambire</t>
  </si>
  <si>
    <t>Time Code : N - 202202 Annual leave accrual/Idriss As-Ami Cisse</t>
  </si>
  <si>
    <t>Time Code : N - 202202 Annual leave accrual/Wangre  Didier</t>
  </si>
  <si>
    <t>Time Code : N - 202202 Annual leave accrual/Yaya  Kiema</t>
  </si>
  <si>
    <t>Premise allocation : [52800412] [14.52%] [30484706] - OUC170222/CAISSE/DORIS HEMA/Achat de matériel de néttoyage(ballaie,pele)</t>
  </si>
  <si>
    <t>8549056</t>
  </si>
  <si>
    <t>Terminal GrantBFDANIDA</t>
  </si>
  <si>
    <t>Terminal GrantBF</t>
  </si>
  <si>
    <t>Terminal grant</t>
  </si>
  <si>
    <t>TERMINAL GRANT AU 31/12/2013 KAFANDO Bertrand Wendkiéta Eric</t>
  </si>
  <si>
    <t>AJUSTEMENT TERMINAL GRANT KAFANDO Bertrand Wendkiéta Eric</t>
  </si>
  <si>
    <t>Terminal grant 2 TRIMESTRE 2014</t>
  </si>
  <si>
    <t>Terminal grant 1 TRIMESTRE 2014</t>
  </si>
  <si>
    <t>Terminal grant DAYAMBA FREDERIQ 1 TRIMESTRE 2014</t>
  </si>
  <si>
    <t>VIREMENT SALAIRE ET SOLDE TT COMPTE-ERIC</t>
  </si>
  <si>
    <t>Terminal grant MARS 15</t>
  </si>
  <si>
    <t>EXCHANGE RATE 2120</t>
  </si>
  <si>
    <t>Terminal grant JUNE  15</t>
  </si>
  <si>
    <t>Terminal grant Septembre  15</t>
  </si>
  <si>
    <t>Terminal grant Décembre  15</t>
  </si>
  <si>
    <t>Terminal grant Mars 2016</t>
  </si>
  <si>
    <t>Terminal grant avril 2016</t>
  </si>
  <si>
    <t>Terminal grant MAY  2016</t>
  </si>
  <si>
    <t>Terminal grant JUNE 2016</t>
  </si>
  <si>
    <t>Terminal grant JULY 2016</t>
  </si>
  <si>
    <t>TERMINAL_GRANT_8540170</t>
  </si>
  <si>
    <t>TERMINAL_GRANT_8540086</t>
  </si>
  <si>
    <t>Solde de tout  compte TRAORE Moussa</t>
  </si>
  <si>
    <t>Solde de tout compte de KAFANDO BERTRAND W, ERIC</t>
  </si>
  <si>
    <t>Terminal Grant mois de Janvier  2019 de Moussa TRAORE</t>
  </si>
  <si>
    <t>staff parti TG payé</t>
  </si>
  <si>
    <t>OUB210420-OMNI-SOLDE DE TOUT COMPTE TRAORE MOUSSA</t>
  </si>
  <si>
    <t>TERMINAL_GRANT_2019529</t>
  </si>
  <si>
    <t>TERMINAL_GRANT_2022965</t>
  </si>
  <si>
    <t>SOF 52800412 Country Shared Costs - Premise costs</t>
  </si>
  <si>
    <t>SOF 52800412 Country Shared Costs - Travel &amp; Lodging</t>
  </si>
  <si>
    <t>OUATB520421-OMNI-SOLDE DE TOUT COMPTE DE KEBRE ABDOULAYE</t>
  </si>
  <si>
    <t>OUATB1010421-OMNI-SOLDE DE TOUT COMPTE DE KAFANDO Bertrand W Eric</t>
  </si>
  <si>
    <t>SOF 52800412 Country Shared Costs - Non salary benefits</t>
  </si>
  <si>
    <t>SOF 5280412 Country Shared Costs - Travel &amp; Lodging</t>
  </si>
  <si>
    <t>OUB1880921/Serge ANDRIAMANDIMBY/Versement du surplus des frais de scolarité de l´enfant de Serge DPO</t>
  </si>
  <si>
    <t>6320</t>
  </si>
  <si>
    <t>Premise allocation : [52800412] [52.05%] [30488277] - INTERNET DU BUREAU DE OUAHIGOUYA POUR LA PERIODE DU MOIS DE FEVRIER 2022</t>
  </si>
  <si>
    <t>Time Code : N - INTERNET DOMICILE DE SAYOUBA MARS 2022</t>
  </si>
  <si>
    <t>Time Code : N - INTERNET DOMICILE DE SIDIBE MARS 2022</t>
  </si>
  <si>
    <t>Time Code : N - INTERNET DOMICILE DE  HUBERT MARS 2022</t>
  </si>
  <si>
    <t>Time Code : N - INTERNET DOMICILE DE BENOIT AVRIL 2022</t>
  </si>
  <si>
    <t>Premise allocation : [52800412] [52.05%] [30489511] - Nettoyage entretien et enlèvement d'ordures du mois de janvier 2022 du bureau de Ouahigouya</t>
  </si>
  <si>
    <t>6300</t>
  </si>
  <si>
    <t>Premise allocation : [52800412] [52.05%] [30488277] - Frais de communication: forfait maitrisé JANVIER 2022 BASE DE OUAHIGOUYA</t>
  </si>
  <si>
    <t>Premise allocation : [52800412] [52.05%] [30488277] - Frais de communication flotte JANVIER 2022/BASE DE OUAHIGOUYA</t>
  </si>
  <si>
    <t>Premise allocation : [52800412] [45.64%] [30488277] - Frais de communication: forfait maitrisé JANVIER 2022 BASE DE DEDOUGOU</t>
  </si>
  <si>
    <t>Premise allocation : [52800412] [11.95%] [30488277] - Redevance mensuelle connexion internet DEDOUGOU FEVRIER 2022</t>
  </si>
  <si>
    <t>Premise allocation : [52800412] [11.95%] [30488277] - Frais de communication flotte JANVIER 2022/BASE DE OUAGA</t>
  </si>
  <si>
    <t>Premise allocation : [52800412] [11.95%] [30488277] - Frais de communication: forfait maitrisé JANVIER 2022 BASE DE OUAGA</t>
  </si>
  <si>
    <t>Frais de communication: forfait maitrisé JANVIER 2022 ATWA</t>
  </si>
  <si>
    <t>Frais de communication flotte JANVIER 2022/ATWA.</t>
  </si>
  <si>
    <t>5201</t>
  </si>
  <si>
    <t>SUBGRANT</t>
  </si>
  <si>
    <t>60001561/JUSTIF/DECAISSEMENTS DE FONDS TRANCHE 1 AMMIE JANVIER - MARS 2022/Pour paiement du salaire du suivi-evaluation pour le mois de janvier 2022</t>
  </si>
  <si>
    <t>60001561/JUSTIF/DECAISSEMENTS DE FONDS TRANCHE 1 AMMIE JANVIER - MARS 2022/Pour paiement du salaire du chauffeur pour le mois de janvier 2022</t>
  </si>
  <si>
    <t>60001561/JUSTIF/DECAISSEMENTS DE FONDS TRANCHE 1 AMMIE JANVIER - MARS 2022/Pour paiement des frais de motivation financière de la directrice nationale pour le mois de janvier 2022</t>
  </si>
  <si>
    <t>60001561/JUSTIF/DECAISSEMENTS DE FONDS TRANCHE 1 AMMIE JANVIER - MARS 2022/Pour paiement de la retenue IUTS sur les salaires du mois de janvier 2022</t>
  </si>
  <si>
    <t>60001561/JUSTIF/DECAISSEMENTS DE FONDS TRANCHE 1 AMMIE JANVIER - MARS 2022/Pour paiement des cotisations sociales sur les salaires du mois de janvier 2022</t>
  </si>
  <si>
    <t>60001561/JUSTIF/DECAISSEMENTS DE FONDS TRANCHE 1 AMMIE JANVIER - MARS 2022/Dotation mensuelle en carburant des superviseurs terrains et MEAL pour le mois de février 2022</t>
  </si>
  <si>
    <t>60001561/JUSTIF/DECAISSEMENTS DE FONDS TRANCHE 1 AMMIE JANVIER - MARS 2022/Pour paiement du salaire du chauffeur pour le mois de février 2022</t>
  </si>
  <si>
    <t>60001561/JUSTIF/DECAISSEMENTS DE FONDS TRANCHE 1 AMMIE JANVIER - MARS 2022/Pour paiement de la retenue IUTS sur les salaires du mois de février 2022</t>
  </si>
  <si>
    <t>60001561/JUSTIF/DECAISSEMENTS DE FONDS TRANCHE 1 AMMIE JANVIER - MARS 2022/Pour paiement des cotisations sociales sur les salaires du mois de février 2022</t>
  </si>
  <si>
    <t>60001561/JUSTIF/DECAISSEMENTS DE FONDS TRANCHE 1 AMMIE JANVIER - MARS 2022/Pour paiement de frais de mission et carburant et subsistance pour la rencontre d'échange avec les acteurs du CEB de Kossouka</t>
  </si>
  <si>
    <t>H7-Based on supportive supervision, provide follow-up training and support to teachers and schools as needed.</t>
  </si>
  <si>
    <t>60001561/JUSTIF/DECAISSEMENTS DE FONDS TRANCHE 1 AMMIE JANVIER - MARS 2022/Pour paiement des frais de subsistance, des frais de formation  des enseignants et AME de Séguénéga et Kossouka sur la GHM</t>
  </si>
  <si>
    <t>60001561/JUSTIF/DECAISSEMENTS DE FONDS TRANCHE 1 AMMIE JANVIER - MARS 2022/Pour paiement de la facture de location de salle  de formation  des enseignants et AME de gourcy sur la GHM</t>
  </si>
  <si>
    <t>60001561/JUSTIF/DECAISSEMENTS DE FONDS TRANCHE 1 AMMIE JANVIER - MARS 2022/Pour paiement de la facture d'entretien et repartion de moto</t>
  </si>
  <si>
    <t>60001561/JUSTIF/DECAISSEMENTS DE FONDS TRANCHE 1 AMMIE JANVIER - MARS 2022/Pour paiement de la facture d'entretien et repartion du vehicules</t>
  </si>
  <si>
    <t>60001561/JUSTIF/DECAISSEMENTS DE FONDS TRANCHE 1 AMMIE JANVIER - MARS 2022/Pour paiement du salaire du chauffeur pour le mois de Mars 2022</t>
  </si>
  <si>
    <t>60001561/JUSTIF/DECAISSEMENTS DE FONDS TRANCHE 1 AMMIE JANVIER - MARS 2022/Pour paiement de la retenue IUTS sur les salaires du mois de Mars 2022</t>
  </si>
  <si>
    <t>60001561/JUSTIF/DECAISSEMENTS DE FONDS TRANCHE 1 AMMIE JANVIER - MARS 2022/Pour paiement des cotisations sociales sur les salaires du mois de Mars 2022</t>
  </si>
  <si>
    <t>60001561/JUSTIF/DECAISSEMENTS DE FONDS TRANCHE 1 AMMIE JANVIER - MARS 2022/Pour paiement des frais de subsistance, des frais de formation  des enseignants et AME de gourcy sur la GHM</t>
  </si>
  <si>
    <t>60001561/JUSTIF/DECAISSEMENTS DE FONDS TRANCHE 1 AMMIE JANVIER - MARS 2022/Pour paiement des frais de subsistance, des frais de formation  des enseignants et AME de Yatenga sur la GHM</t>
  </si>
  <si>
    <t>60001561/JUSTIF/DECAISSEMENTS DE FONDS TRANCHE 1 AMMIE JANVIER - MARS 2022/Pour paiement de la facture de pause café et dejeuner   de formation  des enseignants et AME  sur la GHM</t>
  </si>
  <si>
    <t>60001561/JUSTIF/DECAISSEMENTS DE FONDS TRANCHE 1 AMMIE JANVIER - MARS 2022/Pour paiement de la facture de location de salle  de formation  des enseignants et AME de Séguénéga  sur la GHM</t>
  </si>
  <si>
    <t>60001561/JUSTIF/DECAISSEMENTS DE FONDS TRANCHE 1 AMMIE JANVIER - MARS 2022/Pour paiement des frais de suivi des sessions de formation sur les journées pédagogiques</t>
  </si>
  <si>
    <t>Programme Coordonator (partner (3))</t>
  </si>
  <si>
    <t>60001561/JUSTIF/DECAISSEMENTS DE FONDS TRANCHE 1 AMMIE JANVIER - MARS 2022/Pour paiement du salaire du coordonnateur pour le mois de janvier 2022</t>
  </si>
  <si>
    <t>60001561/JUSTIF/DECAISSEMENTS DE FONDS TRANCHE 1 AMMIE JANVIER - MARS 2022/Pour paiement du salaire du comptable pour le mois de janvier 2022</t>
  </si>
  <si>
    <t>60001561/JUSTIF/DECAISSEMENTS DE FONDS TRANCHE 1 AMMIE JANVIER - MARS 2022/Pour paiement du salaire des superviseurs terrains pour le mois de janvier 2022</t>
  </si>
  <si>
    <t>60001561/JUSTIF/DECAISSEMENTS DE FONDS TRANCHE 1 AMMIE JANVIER - MARS 2022/Pour paiement du salaire du coordonnateur pour le mois de février 2022</t>
  </si>
  <si>
    <t>60001561/JUSTIF/DECAISSEMENTS DE FONDS TRANCHE 1 AMMIE JANVIER - MARS 2022/Pour paiement du salaire du suivi-evaluation pour le mois de février 2022</t>
  </si>
  <si>
    <t>60001561/JUSTIF/DECAISSEMENTS DE FONDS TRANCHE 1 AMMIE JANVIER - MARS 2022/Pour paiement du salaire du comptable pour le mois de février 2022</t>
  </si>
  <si>
    <t>60001561/JUSTIF/DECAISSEMENTS DE FONDS TRANCHE 1 AMMIE JANVIER - MARS 2022/Pour paiement du salaire des superviseurs terrains pour le mois de février 2022</t>
  </si>
  <si>
    <t>60001561/JUSTIF/DECAISSEMENTS DE FONDS TRANCHE 1 AMMIE JANVIER - MARS 2022/Pour paiement du salaire du coordonnateur pour le mois de Mars 2022</t>
  </si>
  <si>
    <t>60001561/JUSTIF/DECAISSEMENTS DE FONDS TRANCHE 1 AMMIE JANVIER - MARS 2022/Pour paiement du salaire des superviseurs terrains pour le mois de Mars 2022</t>
  </si>
  <si>
    <t>60001561/JUSTIF/DECAISSEMENTS DE FONDS TRANCHE 1 AMMIE JANVIER - MARS 2022/Pour paiement du salaire du suivi-evaluation pour le mois de Mars 2022</t>
  </si>
  <si>
    <t>60001561/JUSTIF/DECAISSEMENTS DE FONDS TRANCHE 1 AMMIE JANVIER - MARS 2022/Pour paiement du salaire du comptable pour le mois de Mars 2022</t>
  </si>
  <si>
    <t>Partner shared costs</t>
  </si>
  <si>
    <t>60001561/JUSTIF/DECAISSEMENTS DE FONDS TRANCHE 1 AMMIE JANVIER - MARS 2022/Pour paiement des frais de transfert des fonds à SCI</t>
  </si>
  <si>
    <t>Vehicle petrol (3 cars * 76 euro/month * X months)</t>
  </si>
  <si>
    <t>60001561/JUSTIF/DECAISSEMENTS DE FONDS TRANCHE 1 AMMIE JANVIER - MARS 2022/Pour paiement des frais de carburant et de subsistance pour la réception des forages et latrines de l'equipe du projet</t>
  </si>
  <si>
    <t>60001561/JUSTIF/DECAISSEMENTS DE FONDS TRANCHE 1 AMMIE JANVIER - MARS 2022/Pour règlement de la facture de location du mois de janvier 2022</t>
  </si>
  <si>
    <t>60001561/JUSTIF/DECAISSEMENTS DE FONDS TRANCHE 1 AMMIE JANVIER - MARS 2022/Pour paiement de la retenue IRF sur le loyer du mois de janvier 2022</t>
  </si>
  <si>
    <t>60001561/JUSTIF/DECAISSEMENTS DE FONDS TRANCHE 1 AMMIE JANVIER - MARS 2022/Pour paiement de la facture de photocopie des outils de suivis</t>
  </si>
  <si>
    <t>60001561/JUSTIF/DECAISSEMENTS DE FONDS TRANCHE 1 AMMIE JANVIER - MARS 2022/Pour paiement de la retenue à la source sur la facture de photocopie des outils de suivis</t>
  </si>
  <si>
    <t>60001561/JUSTIF/DECAISSEMENTS DE FONDS TRANCHE 1 AMMIE JANVIER - MARS 2022/Pour règlement de la facture de location du mois deMars 2022</t>
  </si>
  <si>
    <t>60001561/JUSTIF/DECAISSEMENTS DE FONDS TRANCHE 1 AMMIE JANVIER - MARS 2022/Frais de demande de chequier</t>
  </si>
  <si>
    <t>60001561/JUSTIF/DECAISSEMENTS DE FONDS TRANCHE 1 AMMIE JANVIER - MARS 2022/Frais de virement de salaire</t>
  </si>
  <si>
    <t>60001561/JUSTIF/DECAISSEMENTS DE FONDS TRANCHE 1 AMMIE JANVIER - MARS 2022/Pour règlement de la facture d'achat de fournitures de bureau</t>
  </si>
  <si>
    <t>60001561/JUSTIF/DECAISSEMENTS DE FONDS TRANCHE 1 AMMIE JANVIER - MARS 2022/Pour règlement des droits d'enregistrement</t>
  </si>
  <si>
    <t>60001561/JUSTIF/DECAISSEMENTS DE FONDS TRANCHE 1 AMMIE JANVIER - MARS 2022/Pour paiement des frais de motivation financière de la directrice nationale pour le mois de février 2022</t>
  </si>
  <si>
    <t>60001561/JUSTIF/DECAISSEMENTS DE FONDS TRANCHE 1 AMMIE JANVIER - MARS 2022/Pour règlement de la facture de location du mois de février 2022</t>
  </si>
  <si>
    <t>60001561/JUSTIF/DECAISSEMENTS DE FONDS TRANCHE 1 AMMIE JANVIER - MARS 2022/Pour paiement de la retenue IRF sur le loyer du mois de février 2022</t>
  </si>
  <si>
    <t>60001561/JUSTIF/DECAISSEMENTS DE FONDS TRANCHE 1 AMMIE JANVIER - MARS 2022/Pour paiement de la facture de location de salle de la session de formation des AME sur la GHM</t>
  </si>
  <si>
    <t>60001561/JUSTIF/DECAISSEMENTS DE FONDS TRANCHE 1 AMMIE JANVIER - MARS 2022/Pour paiement de la facture de pause café et déjeuner des frais de formation  des enseignants et AME de Séguénéga et Kossouka sur la GHM</t>
  </si>
  <si>
    <t>60001561/JUSTIF/DECAISSEMENTS DE FONDS TRANCHE 1 AMMIE JANVIER - MARS 2022/Pour paiement de la retenue à la source sur la facture de pause café et déjeuner des frais de formation  des enseignants et AME de Séguénéga et Kossouka sur la GHM</t>
  </si>
  <si>
    <t>60001561/JUSTIF/DECAISSEMENTS DE FONDS TRANCHE 1 AMMIE JANVIER - MARS 2022/Pour paiement de la facture de location de salle  de formation  des enseignants et AME de Oula sur la GHM</t>
  </si>
  <si>
    <t>60001561/JUSTIF/DECAISSEMENTS DE FONDS TRANCHE 1 AMMIE JANVIER - MARS 2022/Pour paiement de la retenue à la source sur la facture de pause café et dejeuner   de formation  des enseignants et AME  sur la GHM</t>
  </si>
  <si>
    <t>60001561/JUSTIF/DECAISSEMENTS DE FONDS TRANCHE 1 AMMIE JANVIER - MARS 2022/Pour paiement des frais de suivi des sessions de formation sur la gestion hygienique des menstrues</t>
  </si>
  <si>
    <t>60001561/JUSTIF/DECAISSEMENTS DE FONDS TRANCHE 1 AMMIE JANVIER - MARS 2022/Achat de carburant pour la mission de formation à Ouaga</t>
  </si>
  <si>
    <t>60001561/JUSTIF/DECAISSEMENTS DE FONDS TRANCHE 1 AMMIE JANVIER - MARS 2022/Pour paiement des frais de subsistance du DPPNF Zondoma des suivis des dispensation des modules</t>
  </si>
  <si>
    <t>60001561/JUSTIF/DECAISSEMENTS DE FONDS TRANCHE 1 AMMIE JANVIER - MARS 2022/Pour paiement des frais de motivation financière de la directrice nationale pour le mois de Mars 2022</t>
  </si>
  <si>
    <t>60001561/JUSTIF/DECAISSEMENTS DE FONDS TRANCHE 1 AMMIE JANVIER - MARS 2022/Pour paiement de la retenue IRF sur le loyer du mois deMars 2022</t>
  </si>
  <si>
    <t>Premise allocation : [52800412] [2.83%] [30489511] - TRANCHE 3 PAIEMENT LOYER DU BUREAU  SCI KAYA MOIS DE FEVRIER 2022</t>
  </si>
  <si>
    <t>Premise allocation : [52800412] [2.83%] [30489511] - 1ERE TRANCHE LOYER DU BUREAU SCI KAYA MOIS DE FEVRIER 2022</t>
  </si>
  <si>
    <t>Premise allocation : [52800412] [2.83%] [30489511] - TRANCHE 2 paiement loyer sci kaya mois de fevrier 2022</t>
  </si>
  <si>
    <t>Premise allocation : [52800412] [52.05%] [30489511] - REV-PO Auto-Accrual re PO: 10035266 / Bombone D'Eau De 19L</t>
  </si>
  <si>
    <t>Premise allocation : [52800412] [52.05%] [30489511] - REV-PO Auto-Accrual re PO: 10043847 / Jerrican de 20 litres l'unité</t>
  </si>
  <si>
    <t>Frais de communication flotte FEVRIER 2022/ATWA.</t>
  </si>
  <si>
    <t>Premise allocation : [52800412] [11.95%] [30488277] - Frais de communication forfait maitrisé FEVRIER 2022 BASE DE OUAGA</t>
  </si>
  <si>
    <t>Premise allocation : [52800412] [52.05%] [30488277] - Frais de communication flotte FEVRIER 2022/BASE DE OUAHIGOUYA</t>
  </si>
  <si>
    <t>Premise allocation : [52800412] [11.95%] [30488277] - Frais de connexion Mars 2022/DEDOUGOU</t>
  </si>
  <si>
    <t>Premise allocation : [52800412] [11.95%] [30488277] - Frais de communication flotte FEVRIER 2022/BASE DE OUAGA</t>
  </si>
  <si>
    <t>Premise allocation : [52800412] [52.05%] [30488277] - Frais de communication forfait maitrisé FEVRIER 2022 BASE DE OUAHIGOUYA</t>
  </si>
  <si>
    <t>Premise allocation : [52800412] [45.64%] [30488277] - Frais de communication forfait maitrisé FEVRIER 2022 BASE DE DEDOUGOU</t>
  </si>
  <si>
    <t>Frais de communication forfait maitrisé FEVRIER 2022 ATWA</t>
  </si>
  <si>
    <t>Premise allocation : [52800412] [52.05%] [30489511] - FACTURE ONEA DU MOIS DE OCTOBRE 2022 DU BUREAU DE OUAHIGOUYA</t>
  </si>
  <si>
    <t>Premise allocation : [52800412] [2.83%] [30487129] - KAC010322 /association wasong ma -espèce /ramassage d'ordures du mois de février 2022</t>
  </si>
  <si>
    <t>MT OUB180322-OMNI-LYCEE Français SAINT EXUPERY/Frais d'inscription des deux enfants de la directrice PDQ (Karina LOPEZ) pour l'année scolaire 2021 2022</t>
  </si>
  <si>
    <t>Premise allocation : [52800412] [52.05%] [30489511] - Jerrican de 20 litres l'unité</t>
  </si>
  <si>
    <t>Premise allocation : [52800412] [11.95%] [30485896] - OUC030322/CAISSE/ASSOCIATION YILMDE PLUS/Frais de ramassage d'ordure bureau pays pour le mois de Février 2022</t>
  </si>
  <si>
    <t>Premise allocation : [52800412] [11.95%] [30489511] - OUC110322/CAISSE/MENUSIERIE DE LA MODE MODERN/Achat de canaux de serrures des bureaux au rez de chausset, R+1 et aux toilettes des femmes du rez de chausset, graissage des portes</t>
  </si>
  <si>
    <t>Premise allocation : [52800412] [11.95%] [30489511] - OUC100322/CAISSE/ATS TRADING/Achat de téléphone flotte Nokia 106 pour Ki Léonie assistante finance.</t>
  </si>
  <si>
    <t>OUATC120322/CAISSE/MENUSIERIE DE LA MODE MODERN/Achat de serrures de portes à clé multiple(réparation porte de bureau)</t>
  </si>
  <si>
    <t>7142</t>
  </si>
  <si>
    <t>Chambre Climatisée Single (Standard) De 1 À 7Jrs</t>
  </si>
  <si>
    <t>VAT | Chambre Climatisée Single (Standard) De 1 À 7Jrs</t>
  </si>
  <si>
    <t>Premise allocation : [52800412] [45.64%] [30486269] - DDCPJ060222/Justif/OMNI/OUATTARA Siaka/Avance programme/Consommation d'eau du bureau de Dédougou du mois d'octobre 2021/Paiement facture SONABEL janvier 2022 et ONEA octobre et novembre 2021</t>
  </si>
  <si>
    <t>Premise allocation : [52800412] [45.64%] [30486269] - DDCPJ060222/Justif/OMNI/OUATTARA Siaka/Avance programme/Consommation d'eau du bureau de Dédougou du mois de novembre 2021/Paiement facture SONABEL janvier 2022 et ONEA octobre et novembre 2021</t>
  </si>
  <si>
    <t>Premise allocation : [52800412] [45.64%] [30486269] - DDCPJ060222/Justif/OMNI/OUATTARA Siaka/Avance programme/Consommation d'électricité du bureau de Dédougou du mois de Janvier 2022/Paiement facture SONABEL janvier 2022 et ONEA octobre et novembre 2021</t>
  </si>
  <si>
    <t>Premise allocation : [52800412] [2.83%] [30489511] - PAIEMENT SONABEL MOIS DE FEVRIER 2022</t>
  </si>
  <si>
    <t>Premise allocation : [52800412] [11.95%] [30487016] - OUC080322/CAISSE/HEMA DORIS/Achat d'assiète pour approvisionnement du bureau Pays</t>
  </si>
  <si>
    <t>Time Code : N - INTERNET DOMICILE DE SAYOUBA AVRIL 2022</t>
  </si>
  <si>
    <t>Time Code : N - INTERNET DOMICILE DE  HUBERT AVRIL 2022</t>
  </si>
  <si>
    <t>Time Code : N - INTERNET DOMICILE DE SIDIBE AVRIL 2022</t>
  </si>
  <si>
    <t>Time Code : N - Assurance maladie  Mars 2022 de SINON BOUKARI</t>
  </si>
  <si>
    <t>Time Code : N - Assurance maladie  Mars 2022 de OUEDRAOGO HUBERT</t>
  </si>
  <si>
    <t>Time Code : N - Assurance maladie  Mars 2022 de DAMIBA JACQUES MALGDAWINDE</t>
  </si>
  <si>
    <t>Time Code : N - Assurance maladie  Mars 2022 de NABI GREGOIRE</t>
  </si>
  <si>
    <t>Time Code : N - Assurance maladie  Mars 2022 de GANSORE HASSANE MOCTAR</t>
  </si>
  <si>
    <t>Time Code : N - Assurance maladie  Mars 2022 de SAGNON SANLE R KADER</t>
  </si>
  <si>
    <t>Time Code : N - Assurance maladie  Mars 2022 de WANGRE DIDIER</t>
  </si>
  <si>
    <t>Time Code : N - Assurance maladie  Mars 2022 de KIEMA YAYA</t>
  </si>
  <si>
    <t>Time Code : N - Assurance maladie  Mars 2022 de OUATTARA SIAKA</t>
  </si>
  <si>
    <t>Time Code : N - Assurance maladie  Mars 2022 de CISSE IDRISS AS AMI</t>
  </si>
  <si>
    <t>Time Code : N - Assurance maladie  Mars 2022 de BOUDA JACQUES</t>
  </si>
  <si>
    <t>Time Code : N - Assurance maladie  Mars 2022 de SIDIBE MOUMOUNI</t>
  </si>
  <si>
    <t>Time Code : N - OUEDRAOGO TOUWINDE CHRISTOPHE/Assurance/Charge de mars 2022/Incorporation 3 Enfants (DEDIOS, CHRISTOIN, CHRISTMI) et 1 conjoint (ODETTE)</t>
  </si>
  <si>
    <t>MT Assurance maladie  Mars 2022 de ZAGUE SOME LENA YASMINE</t>
  </si>
  <si>
    <t>Time Code : A - Assurance maladie  Mars 2022 de DAHANI DAOUDA M HUBERT</t>
  </si>
  <si>
    <t>MT Générateur de 20KVA avec inverseur de 40A , disposant d´un Tableau d´affichage numérique  avec système d´ arrêt et de  démarrage automatique et installation/DIRECTRICE PDQ</t>
  </si>
  <si>
    <t>MT OUC160322/CAISSE/Achat de timbres pour enregistrement de contrat de bail Karina LOPEZ ( 5 copies de 4 Pages)</t>
  </si>
  <si>
    <t>Time Code : N - Assurance maladie  Mars 2022 de KABORE HAMZA</t>
  </si>
  <si>
    <t>Time Code : N - Assurance maladie  Mars 2022 de BONOU SAMSON</t>
  </si>
  <si>
    <t>Time Code : N - Assurance maladie  Mars 2022 de KAMBIRE SIE</t>
  </si>
  <si>
    <t>Time Code : N - Assurance maladie  Mars 2022 de PARE/KARAMBIRE AMINATA</t>
  </si>
  <si>
    <t>Time Code : N - Assurance maladie  Mars 2022 de COULIDIATY AIME PARFAIT</t>
  </si>
  <si>
    <t>Time Code : N - Assurance maladie  Mars 2022 de GUIRA SAYOUBA</t>
  </si>
  <si>
    <t>Time Code : N - Assurance maladie  Mars 2022 de NEBIE NOEL</t>
  </si>
  <si>
    <t>Time Code : N - Assurance maladie  Mars 2022 de OUEDRAOGO WENDINGOMDE JOSEPH ARNAUD</t>
  </si>
  <si>
    <t>Time Code : N - BONOU Samson/Charge de Mars 2022/Incorporation d'un conjoint (SIEZA Hansamou Raissa)</t>
  </si>
  <si>
    <t>Time Code : N - SORY Yacouba/Assurance/Charge de Mars 2022 /Incorporation un conjoint (SORY Siépou Idriss Chafik) et de 3 enfants (CHAFIK,AMARIA,FAIZA)</t>
  </si>
  <si>
    <t>Time Code : N - Assurance maladie  Mars 2022 de SAWADOGO AUGUSTINE MARIE W</t>
  </si>
  <si>
    <t>Time Code : N - Assurance maladie  Mars 2022 de SOU SIE SYLVAIN</t>
  </si>
  <si>
    <t>Time Code : N - Assurance maladie  Mars 2022 de ZOMA JEAN</t>
  </si>
  <si>
    <t>Time Code : N - Assurance maladie  Mars 2022 de YAMEOGO WENDKOAGUENDA LUCIE</t>
  </si>
  <si>
    <t>Time Code : N - Assurance maladie  Mars 2022 de KONFE TRAORE AICHA</t>
  </si>
  <si>
    <t>Time Code : N - Assurance maladie  Mars 2022 de YAMEOGO DAHLIA RAMATA S</t>
  </si>
  <si>
    <t>Time Code : N - Assurance maladie  Mars 2022 de KI KERE LEONIE</t>
  </si>
  <si>
    <t>Premise allocation : [52800412] [2.83%] [30489511] - PAIEMENT LOYER MOIS DE MARS BUREAU SCI KAYA</t>
  </si>
  <si>
    <t>DDATJ070222/ OMNI/ JUSTIFS/ SORY Yacouba/Avance programme/ Formation HEFAT de INSO à Ouaga/ Prise en charge crédit de communication Security Officer</t>
  </si>
  <si>
    <t>5096</t>
  </si>
  <si>
    <t>Achat de pause-café et déjeuner au profit des participants à l'atelier de formation des comités de gestion des points d'eau installés dans les établissements scolaires et formations sanitaires de la Région du Nord dans le cadre de la mise e</t>
  </si>
  <si>
    <t>VAT | Achat de pause-café et déjeuner au profit des participants à l'atelier de formation des comités de gestion des points d'eau installés dans les établissements scolaires et formations sanitaires de la Région du Nord dans le cadre de la mise e</t>
  </si>
  <si>
    <t>DDATJ070222/ OMNI/ JUSTIFS/ SORY Yacouba/Avance programme/ Formation HEFAT de INSO à Ouaga/ Prise en charge allocation nourriture Security Officer</t>
  </si>
  <si>
    <t>DDATJ070222/ OMNI/ JUSTIFS/ SORY Yacouba/Avance programme/ Formation HEFAT de INSO à Ouaga/ Prise en charge transport Security Officer</t>
  </si>
  <si>
    <t>Location de salle pour la formation des comités de gestion des points d'eau installés dans les établissements scolaires et formations sanitaires dans la Région du Nord dans le cadre de la mise en œuvre du projet ATWA</t>
  </si>
  <si>
    <t>MT OUB660322-OMNI-KARINA LOPEZ/VISA FEES KARINA LOPEZ/RELOCATION EXPENSES</t>
  </si>
  <si>
    <t>4930</t>
  </si>
  <si>
    <t>MT OUB660322-OMNI-KARINA LOPEZ/MEDICAL CLEARANCE DEPENDENT CHUKWUEMEKE ENYE /RELOCATION EXPENSES</t>
  </si>
  <si>
    <t>MT OUB660322-OMNI-KARINA LOPEZ/MEDICAL CLEARANCE DEPENDENT ORIEKA ENYE /RELOCATION EXPENSES</t>
  </si>
  <si>
    <t>MT OUB660322-OMNI-KARINA LOPEZ/COVID TEST DEPENDENT CHUKWUEMEKE ENYE /RELOCATION EXPENSES</t>
  </si>
  <si>
    <t>MT OUB660322-OMNI-KARINA LOPEZ/MEDICAL CLEARANCE DEPENDENT MABIELU ENYE /RELOCATION EXPENSES</t>
  </si>
  <si>
    <t>MT OUB660322-OMNI-KARINA LOPEZ/MEDICAL CLEARANCE STAFF KARINA LOPEZ/RELOCATION EXPENSES</t>
  </si>
  <si>
    <t>MT OUB660322-OMNI-KARINA LOPEZ/COVID TEST STAFF KARINA LOPEZ/RELOCATION EXPENSES</t>
  </si>
  <si>
    <t>Premise allocation : [52800412] [11.95%] [30486443] - SCI WCA/Codes: 90500 – 9050009 – 99800604 – 612760/Hosting costs pour les 4 staffs régionaux de ECHO PPP(ANDA OUMAROU; EZECHIEL MACON;AUGUSTIN KABORE;ZENA AWAD)/Mois de MARS 2022</t>
  </si>
  <si>
    <t>Premise allocation : [52800412] [11.95%] [30486443] - SCI WCA/Hosting costs pour 2 staffs régionaux: Nathanaiel CONGO et Emmanuel DORI/Mois de MARS 2022</t>
  </si>
  <si>
    <t>Premise allocation : [52800412] [45.64%] [30487238] - DDCPB030322/ OMNI/ COULIBALY Mamou/ Prestation de service d'entretien et nettoyage du bureau de Dédougou du 15 fevrier au 14 mars 2022</t>
  </si>
  <si>
    <t>Premise allocation : [52800412] [2.83%] [30487129] - KAC050322 /sco zam -omniplus :paiement de la facture de recharge de bonbonnes d'eau pour le bureau sci de kaya factur n°03382</t>
  </si>
  <si>
    <t>Premise allocation : [52800412] [2.83%] [30489511] - PAIEMENT DEUXIEME TRANCHE LOYER MOIS DE MARS</t>
  </si>
  <si>
    <t>Time Code : N - SALAIRE DU MOIS DE MARS 2022 DE SORY Yacouba</t>
  </si>
  <si>
    <t>Time Code : N - SALAIRE DU MOIS DE MARS 2022 DE SOU Sié Sylvain</t>
  </si>
  <si>
    <t>Time Code : N - SALAIRE DU MOIS DE MARS 2022 DE GUIRO Shérita Djémila</t>
  </si>
  <si>
    <t>Time Code : N - SALAIRE DU MOIS DE MARS 2022 DE KAMBIRE Sié</t>
  </si>
  <si>
    <t>Time Code : N - SALAIRE DU MOIS DE MARS 2022 DE KI/KERE Léonie</t>
  </si>
  <si>
    <t>Time Code : N - SALAIRE DU MOIS DE MARS 2022 DE KOUANDA Rachidatou</t>
  </si>
  <si>
    <t>Premise allocation : [52800412] [2.83%] [30489511] - PAIEMENT TROISIEME TRANCHE</t>
  </si>
  <si>
    <t>Premise allocation : [52800412] [52.05%] [30489511] - FACTURE NETTOYAGE DU MOIS DE MARS DU BUREAU DE OUAHIGOUYA</t>
  </si>
  <si>
    <t>Premise allocation : [52800412] [2.83%] [30489511] - PAIEMENT PREMIERE TRANCHE LOYER KAYA MOIS DE MARS</t>
  </si>
  <si>
    <t>MT IUTS DU MOIS DE MARS 2022 DE ZAGUE-SOME Lena Yasmine</t>
  </si>
  <si>
    <t>Time Code : A - IUTS DU MOIS DE MARS 2022 DE DAHANI Daouda Martial Hubert</t>
  </si>
  <si>
    <t>MT IUTS DU MOIS DE MARS 2022 DE SORE Safiétou</t>
  </si>
  <si>
    <t>Time Code : N - IUTS DU MOIS DE MARS 2022 DE YAMEOGO Dahlia Ramata Stephanie</t>
  </si>
  <si>
    <t>Time Code : N - IUTS DU MOIS DE MARS 2022 DE KONFE TRAORE Aicha</t>
  </si>
  <si>
    <t>Time Code : N - IUTS DU MOIS DE MARS 2022 DE KAMBIRE Sié</t>
  </si>
  <si>
    <t>Time Code : N - IUTS DU MOIS DE MARS 2022 DE SAGNON Sanlé Régis Kader</t>
  </si>
  <si>
    <t>Time Code : N - IUTS DU MOIS DE MARS 2022 DE KI/KERE Léonie</t>
  </si>
  <si>
    <t>Time Code : N - IUTS DU MOIS DE MARS 2022 DE OUATTARA Siaka</t>
  </si>
  <si>
    <t>Time Code : N - IUTS DU MOIS DE MARS 2022 DE CISSE Idriss As-Ami</t>
  </si>
  <si>
    <t>Time Code : N - IUTS DU MOIS DE MARS 2022 DE DAMIBA Jacques Malgdawindé</t>
  </si>
  <si>
    <t>Time Code : N - IUTS DU MOIS DE MARS 2022 DE YAMEOGO Wendkoaguenda Lucie</t>
  </si>
  <si>
    <t>Time Code : N - IUTS DU MOIS DE MARS 2022 DE SORY Yacouba</t>
  </si>
  <si>
    <t>Time Code : N - IUTS DU MOIS DE MARS 2022 DE WANGRE Didier</t>
  </si>
  <si>
    <t>MT SALAIRE DU MOIS DE MARS 2022 DE SORE Safiétou</t>
  </si>
  <si>
    <t>Time Code : N - SALAIRE DU MOIS DE MARS 2022 DE YAMEOGO Wendkoaguenda Lucie</t>
  </si>
  <si>
    <t>Time Code : N - SALAIRE DU MOIS DE MARS 2022 DE SAWADOGO Augustine Marie wendyam</t>
  </si>
  <si>
    <t>Time Code : N - SALAIRE DU MOIS DE MARS 2022 DE ZOMA Jean</t>
  </si>
  <si>
    <t>Time Code : N - SALAIRE DU MOIS DE MARS 2022 DE TOE Hadja Aliza Sandrine</t>
  </si>
  <si>
    <t>Time Code : N - SALAIRE DU MOIS DE MARS 2022 DE YAMEOGO Dahlia Ramata Stephanie</t>
  </si>
  <si>
    <t>Time Code : N - SALAIRE DU MOIS DE MARS 2022 DE KONFE TRAORE Aicha</t>
  </si>
  <si>
    <t>Time Code : N - SALAIRE DU MOIS DE MARS 2022 DE NABI Grégoire</t>
  </si>
  <si>
    <t>Time Code : N - IUTS DU MOIS DE MARS 2022 DE GUIRO Shérita Djémila</t>
  </si>
  <si>
    <t>Time Code : N - SALAIRE DU MOIS DE MARS 2022 DE SIDIBE Moumouni</t>
  </si>
  <si>
    <t>MT SALAIRE DU MOIS DE MARS 2022 DE ZAGUE-SOME Lena Yasmine</t>
  </si>
  <si>
    <t>Time Code : N - SALAIRE DU MOIS DE MARS 2022 DE CISSE Idriss As-Ami</t>
  </si>
  <si>
    <t>Time Code : N - SALAIRE DU MOIS DE MARS 2022 DE COULIDIATY Aimé Parfait</t>
  </si>
  <si>
    <t>Time Code : N - SALAIRE DU MOIS DE MARS 2022 DE NEBIE Noël</t>
  </si>
  <si>
    <t>Time Code : N - SALAIRE DU MOIS DE MARS 2022 DE SAGNON Sanlé Régis Kader</t>
  </si>
  <si>
    <t>Time Code : N - SALAIRE DU MOIS DE MARS 2022 DE OUATTARA Siaka</t>
  </si>
  <si>
    <t>Time Code : N - SALAIRE DU MOIS DE MARS 2022 DE OUEDRAOGO Hubert</t>
  </si>
  <si>
    <t>Time Code : N - SALAIRE DU MOIS DE MARS 2022 DE PARE/KARAMBIRI Aminata</t>
  </si>
  <si>
    <t>Time Code : N - SALAIRE DU MOIS DE MARS 2022 DE GUIRA Sayouba</t>
  </si>
  <si>
    <t>Time Code : N - SALAIRE DU MOIS DE MARS 2022 DE WANGRE Didier</t>
  </si>
  <si>
    <t>Time Code : N - SALAIRE DU MOIS DE MARS 2022 DE KIEMA Yaya</t>
  </si>
  <si>
    <t>Time Code : N - SALAIRE DU MOIS DE MARS 2022 DE DAMIBA Jacques Malgdawindé</t>
  </si>
  <si>
    <t>Time Code : N - SALAIRE DU MOIS DE MARS 2022 DE BOUDA Jacques</t>
  </si>
  <si>
    <t>Time Code : N - SALAIRE DU MOIS DE MARS 2022 DE OUEDRAOGO Touwindé Christophe</t>
  </si>
  <si>
    <t>Time Code : N - SALAIRE DU MOIS DE MARS 2022 DE SINON Boukari</t>
  </si>
  <si>
    <t>Time Code : N - SALAIRE DU MOIS DE MARS 2022 DE KABORE Hamza</t>
  </si>
  <si>
    <t>Time Code : N - SALAIRE DU MOIS DE MARS 2022 DE GANSORE Hassane Moctar</t>
  </si>
  <si>
    <t>Time Code : N - SALAIRE DU MOIS DE MARS 2022 DE OUEDRAOGO Wendingomdé Joseph Arnaud</t>
  </si>
  <si>
    <t>Time Code : N - SALAIRE DU MOIS DE MARS 2022 DE BONOU Samson</t>
  </si>
  <si>
    <t>Time Code : N - IUTS DU MOIS DE MARS 2022 DE OUEDRAOGO Touwindé Christophe</t>
  </si>
  <si>
    <t>Time Code : N - IUTS DU MOIS DE MARS 2022 DE OUEDRAOGO Wendingomdé Joseph Arnaud</t>
  </si>
  <si>
    <t>Time Code : N - IUTS DU MOIS DE MARS 2022 DE SOU Sié Sylvain</t>
  </si>
  <si>
    <t>Time Code : N - IUTS DU MOIS DE MARS 2022 DE SINON Boukari</t>
  </si>
  <si>
    <t>Time Code : N - IUTS DU MOIS DE MARS 2022 DE KIEMA Yaya</t>
  </si>
  <si>
    <t>Time Code : N - IUTS DU MOIS DE MARS 2022 DE BOUDA Jacques</t>
  </si>
  <si>
    <t>Time Code : N - IUTS DU MOIS DE MARS 2022 DE PARE/KARAMBIRI Aminata</t>
  </si>
  <si>
    <t>Time Code : N - IUTS DU MOIS DE MARS 2022 DE GUIRA Sayouba</t>
  </si>
  <si>
    <t>Time Code : N - CNSS DU MOIS DE MARS 2022 DE GUIRO Shérita Djémila</t>
  </si>
  <si>
    <t>Time Code : N - IUTS DU MOIS DE MARS 2022 DE TOE Hadja Aliza Sandrine</t>
  </si>
  <si>
    <t>Time Code : N - IUTS DU MOIS DE MARS 2022 DE NEBIE Noël</t>
  </si>
  <si>
    <t>Time Code : N - IUTS DU MOIS DE MARS 2022 DE KOUANDA Rachidatou</t>
  </si>
  <si>
    <t>Time Code : N - IUTS DU MOIS DE MARS 2022 DE SIDIBE Moumouni</t>
  </si>
  <si>
    <t>Time Code : N - IUTS DU MOIS DE MARS 2022 DE ZOMA Jean</t>
  </si>
  <si>
    <t>Time Code : N - IUTS DU MOIS DE MARS 2022 DE GANSORE Hassane Moctar</t>
  </si>
  <si>
    <t>Time Code : N - IUTS DU MOIS DE MARS 2022 DE SAWADOGO Augustine Marie wendyam</t>
  </si>
  <si>
    <t>MT CNSS DU MOIS DE MARS 2022 DE ZAGUE-SOME Lena Yasmine</t>
  </si>
  <si>
    <t>Time Code : A - CNSS DU MOIS DE MARS 2022 DE DAHANI Daouda Martial Hubert</t>
  </si>
  <si>
    <t>Time Code : N - CNSS DU MOIS DE MARS 2022 DE DAMIBA Jacques Malgdawindé</t>
  </si>
  <si>
    <t>Time Code : N - IUTS DU MOIS DE MARS 2022 DE KABORE Hamza</t>
  </si>
  <si>
    <t>Time Code : N - CNSS DU MOIS DE MARS 2022 DE CISSE Idriss As-Ami</t>
  </si>
  <si>
    <t>Time Code : N - IUTS DU MOIS DE MARS 2022 DE NABI Grégoire</t>
  </si>
  <si>
    <t>Time Code : N - CNSS DU MOIS DE MARS 2022 DE OUEDRAOGO Touwindé Christophe</t>
  </si>
  <si>
    <t>Time Code : N - CNSS DU MOIS DE MARS 2022 DE SORY Yacouba</t>
  </si>
  <si>
    <t>Time Code : N - CNSS DU MOIS DE MARS 2022 DE SOU Sié Sylvain</t>
  </si>
  <si>
    <t>Time Code : N - CNSS DU MOIS DE MARS 2022 DE YAMEOGO Wendkoaguenda Lucie</t>
  </si>
  <si>
    <t>Time Code : N - CNSS DU MOIS DE MARS 2022 DE ZOMA Jean</t>
  </si>
  <si>
    <t>Time Code : N - CNSS DU MOIS DE MARS 2022 DE YAMEOGO Dahlia Ramata Stephanie</t>
  </si>
  <si>
    <t>Time Code : N - CNSS DU MOIS DE MARS 2022 DE WANGRE Didier</t>
  </si>
  <si>
    <t>Time Code : N - CNSS DU MOIS DE MARS 2022 DE OUATTARA Siaka</t>
  </si>
  <si>
    <t>Time Code : N - CNSS DU MOIS DE MARS 2022 DE OUEDRAOGO Wendingomdé Joseph Arnaud</t>
  </si>
  <si>
    <t>Time Code : N - CNSS DU MOIS DE MARS 2022 DE KOUANDA Rachidatou</t>
  </si>
  <si>
    <t>Time Code : N - CNSS DU MOIS DE MARS 2022 DE BONOU Samson</t>
  </si>
  <si>
    <t>Time Code : N - IUTS DU MOIS DE MARS 2022 DE BONOU Samson</t>
  </si>
  <si>
    <t>Time Code : N - CNSS DU MOIS DE MARS 2022 DE KAMBIRE Sié</t>
  </si>
  <si>
    <t>Time Code : N - CNSS DU MOIS DE MARS 2022 DE KI/KERE Léonie</t>
  </si>
  <si>
    <t>Time Code : N - IUTS DU MOIS DE MARS 2022 DE OUEDRAOGO Hubert</t>
  </si>
  <si>
    <t>Time Code : N - CNSS DU MOIS DE MARS 2022 DE KIEMA Yaya</t>
  </si>
  <si>
    <t>Time Code : N - CNSS DU MOIS DE MARS 2022 DE SAWADOGO Augustine Marie wendyam</t>
  </si>
  <si>
    <t>Time Code : N - IUTS DU MOIS DE MARS 2022 DE COULIDIATY Aimé Parfait</t>
  </si>
  <si>
    <t>Time Code : N - CNSS DU MOIS DE MARS 2022 DE TOE Hadja Aliza Sandrine</t>
  </si>
  <si>
    <t>Time Code : N - CNSS DU MOIS DE MARS 2022 DE SAGNON Sanlé Régis Kader</t>
  </si>
  <si>
    <t>Time Code : N - CNSS DU MOIS DE MARS 2022 DE KONFE TRAORE Aicha</t>
  </si>
  <si>
    <t>MT CNSS DU MOIS DE MARS 2022 DE SORE Safiétou</t>
  </si>
  <si>
    <t>Time Code : N - CNSS DU MOIS DE MARS 2022 DE OUEDRAOGO Hubert</t>
  </si>
  <si>
    <t>Time Code : N - CNSS DU MOIS DE MARS 2022 DE GANSORE Hassane Moctar</t>
  </si>
  <si>
    <t>Time Code : N - CNSS DU MOIS DE MARS 2022 DE KABORE Hamza</t>
  </si>
  <si>
    <t>Time Code : N - CNSS DU MOIS DE MARS 2022 DE BOUDA Jacques</t>
  </si>
  <si>
    <t>Time Code : N - CNSS DU MOIS DE MARS 2022 DE COULIDIATY Aimé Parfait</t>
  </si>
  <si>
    <t>Time Code : N - CNSS DU MOIS DE MARS 2022 DE NABI Grégoire</t>
  </si>
  <si>
    <t>Time Code : N - CNSS DU MOIS DE MARS 2022 DE SIDIBE Moumouni</t>
  </si>
  <si>
    <t>Time Code : N - CNSS DU MOIS DE MARS 2022 DE SINON Boukari</t>
  </si>
  <si>
    <t>Time Code : N - CNSS DU MOIS DE MARS 2022 DE NEBIE Noël</t>
  </si>
  <si>
    <t>Time Code : N - CNSS DU MOIS DE MARS 2022 DE PARE/KARAMBIRI Aminata</t>
  </si>
  <si>
    <t>Time Code : N - CNSS DU MOIS DE MARS 2022 DE GUIRA Sayouba</t>
  </si>
  <si>
    <t>Premise allocation : [52800412] [52.05%] [40249188] - Electricité(Période de février 2022) du bureau de Ouahigouya</t>
  </si>
  <si>
    <t>Premise allocation : [52800412] [45.64%] [30487238] - DDCPJ050322/Justif/OMNI/ OUATTARA SIAKA/ AVANCE PROGRAMME/ Pour paiement de factures SONABEL du bureau de Dédougou du mois de Février 2022</t>
  </si>
  <si>
    <t>MT 9980783 EPA</t>
  </si>
  <si>
    <t>MT 9980783 INS</t>
  </si>
  <si>
    <t>MT 9980783 CIGNA ER</t>
  </si>
  <si>
    <t>MT 9980783 LONG TERM SAVINGS PLAN</t>
  </si>
  <si>
    <t>MT 9980783 BASICPAY</t>
  </si>
  <si>
    <t>MT OUB870322-OMNI-RECEVEUR DES IMPOTS/Droits d'enregistrement sur contrat de bail de KARINA LOPEZ (15/03/2022 au 14/03/2023)</t>
  </si>
  <si>
    <t>OHATJ290322/JUSTIF/KOUANDA RACHIDATOU/MISSION DE FORMATION DES MEMBRES DES COMITES DE GESTION DES POINTS D'EAU DU 16 AU 18/03/2022 A OUAHIGOUYA/ETAT DE PRISE EN CHARGE DES PARTICIPANTS NON RESIDENTS YATENGA</t>
  </si>
  <si>
    <t>OHATJ290322/JUSTIF/KOUANDA RACHIDATOU/MISSION DE FORMATION DES MEMBRES DES COMITES DE GESTION DES POINTS D'EAU DU 16 AU 18/03/2022 A OUAHIGOUYA/ACHAT D'UNITE DE COMMUNICATION</t>
  </si>
  <si>
    <t>OHATJ300322/JUSTIF/KIEMA YAYA/MISSION DE FORMATION DES MEMBRES DES COMITES DE GESTION DES POINTS D'EAU DU 16 AU 18/03/2022 A OUAHIGOUYA/PRISE EN CHARGE PARTICIPANTS NON RESIDENTS ZANDOMA</t>
  </si>
  <si>
    <t>OHATJ300322/JUSTIF/KIEMA YAYA/MISSION DE FORMATION DES MEMBRES DES COMITES DE GESTION DES POINTS D'EAU DU 16 AU 18/03/2022 A OUAHIGOUYA/PRISE EN CHARGE DES PARTICIPANTS  RESIDENTS</t>
  </si>
  <si>
    <t>OHATJ300322/JUSTIF/KIEMA YAYA/MISSION DE FORMATION DES MEMBRES DES COMITES DE GESTION DES POINTS D'EAU DU 16 AU 18/03/2022 A OUAHIGOUYA/PRISE EN CHARGE DES PARTICIPANTS NON RESIDENTS YATENGA</t>
  </si>
  <si>
    <t>OHATJ300322/JUSTIF/KIEMA YAYA/MISSION DE FORMATION DES MEMBRES DES COMITES DE GESTION DES POINTS D'EAU DU 16 AU 18/03/2022 A OUAHIGOUYA/PRISE EN CHARGE DES PARTICIPANTS NON RESIDENTS LOROUM</t>
  </si>
  <si>
    <t>OHATJ300322/JUSTIF/KIEMA YAYA/MISSION DE FORMATION DES MEMBRES DES COMITES DE GESTION DES POINTS D'EAU DU 16 AU 18/03/2022 A OUAHIGOUYA/PRISE EN CHARGE DES POINTS FOCAUX</t>
  </si>
  <si>
    <t>OHATJ300322/JUSTIF/KIEMA YAYA/MISSION DE FORMATION DES MEMBRES DES COMITES DE GESTION DES POINTS D'EAU DU 16 AU 18/03/2022 A OUAHIGOUYA/FRAIS DE COMMUNICATION</t>
  </si>
  <si>
    <t>Time Code : N - OUJ690322/JUSTIF/KABORE HAMZA/Avantage personnel:Frais de demande de changement de branchement SONABEL en date du 28/03/22</t>
  </si>
  <si>
    <t>OUJ510322/JUSTIF/SOU SIE SYLVAIN/Allocation nourriture FOM et Driver/Mission d'installation et de reorganisation du bureau de Dédougou.</t>
  </si>
  <si>
    <t>5190</t>
  </si>
  <si>
    <t>OUJ510322/JUSTIF/SOU SIE SYLVAIN/Frais de péages/Mission d'installation et de reorganisation du bureau de Dédougou.</t>
  </si>
  <si>
    <t>5110</t>
  </si>
  <si>
    <t>854V0143</t>
  </si>
  <si>
    <t>OUJ510322/JUSTIF/SOU SIE SYLVAIN/Achat de carburant/Mission d'installation et de reorganisation du bureau de Dédougou.</t>
  </si>
  <si>
    <t>854V0513</t>
  </si>
  <si>
    <t>Recharge de carburant super 91 pour YBR 125 2006 2F 03 IT Gansonré Hassane Moctar</t>
  </si>
  <si>
    <t>Time Code : N - 202203 Annual leave accrual/Boukari  SINON</t>
  </si>
  <si>
    <t>Time Code : N - 202203 Annual leave accrual/Kouanda  Rachidatou</t>
  </si>
  <si>
    <t>Time Code : N - 202203 Annual leave accrual/Touwinde Christophe Ouedraogo</t>
  </si>
  <si>
    <t>Time Code : N - 202203 Annual leave accrual/Benoit  DELSARTE</t>
  </si>
  <si>
    <t>Time Code : N - 202203 Annual leave accrual/Idriss As-Ami Cisse</t>
  </si>
  <si>
    <t>Time Code : N - 202203 Annual leave accrual/Yacouba  Sory</t>
  </si>
  <si>
    <t>Time Code : N - 202203 Annual leave accrual/Jacques Malgdawindé DAMIBA</t>
  </si>
  <si>
    <t>Time Code : N - 202203 Annual leave accrual/Regis Kader Sanlé Sagnon</t>
  </si>
  <si>
    <t>Time Code : N - 202203 Annual leave accrual/Yaya  Kiema</t>
  </si>
  <si>
    <t>Time Code : N - 202203 Annual leave accrual/Wangre  Didier</t>
  </si>
  <si>
    <t>Time Code : N - 202203 Annual leave accrual/Hassane Moctar Gansore</t>
  </si>
  <si>
    <t>Time Code : N - 202203 Annual leave accrual/Sié  Kambire</t>
  </si>
  <si>
    <t>Time Code : N - 202203 Annual leave accrual/Siaka  Ouattara</t>
  </si>
  <si>
    <t>Premise allocation : [52800412] [11.95%] [30489511] - OUC300322/CAISSE/EBTF/Frais de renouvèlement d'une moto 11DY 3894 IT</t>
  </si>
  <si>
    <t>5120</t>
  </si>
  <si>
    <t>PO Auto-Accrual re PO: 10046796 / Renouvellement assurance véh 0164 D7 03 IT</t>
  </si>
  <si>
    <t>854V0498</t>
  </si>
  <si>
    <t>PO Auto-Accrual re PO: 10046797 / Renouvellement assurance moto ATWA crypton partenaire 1482 6E 03</t>
  </si>
  <si>
    <t>854V0499</t>
  </si>
  <si>
    <t>PO Auto-Accrual re PO: 10046797 / Renouvellement assurance moto ATWA crypton partenaire 1483 6E 03</t>
  </si>
  <si>
    <t>854V0501</t>
  </si>
  <si>
    <t>PO Auto-Accrual re PO: 10046797 / Renouvellement assurance moto ATWA crypton partenaire 1486 6E 03</t>
  </si>
  <si>
    <t>854V0502</t>
  </si>
  <si>
    <t>PO Auto-Accrual re PO: 10046797 / Renouvellement assurance moto ATWA crypton partenaire 1488 6E 03</t>
  </si>
  <si>
    <t>854V0505</t>
  </si>
  <si>
    <t>PO Auto-Accrual re PO: 10046797 / Renouvellement assurance moto ATWA crypton partenaire 1461 6E 03</t>
  </si>
  <si>
    <t>854V0514</t>
  </si>
  <si>
    <t>PO Auto-Accrual re PO: 10046797 / Renouvellement assurance moto ATWA YBR  2009 2F 03 IT</t>
  </si>
  <si>
    <t>PO Auto-Accrual re PO: 10046797 / Renouvellement assurance moto ATWA YBR  2006 2F 03 IT</t>
  </si>
  <si>
    <t>854V0515</t>
  </si>
  <si>
    <t>PO Auto-Accrual re PO: 10046797 / Renouvellement assurance moto ATWA YBR  9582 2D 03 IT</t>
  </si>
  <si>
    <t>854V0500</t>
  </si>
  <si>
    <t>PO Auto-Accrual re PO: 10046797 / Renouvellement assurance moto ATWA crypton partenaire 1484 6E 03</t>
  </si>
  <si>
    <t>Essence super 91 pour trois motos  YBR 125, 2009 2F 03 IT; KIEMA Yaya</t>
  </si>
  <si>
    <t>854V0539</t>
  </si>
  <si>
    <t>PO Auto-Accrual re PO: 10046796 / Renouvellement assurance véh 0170 D7 03 IT</t>
  </si>
  <si>
    <t>854V0540</t>
  </si>
  <si>
    <t>PO Auto-Accrual re PO: 10046796 / Renouvellement assurance véh 0445 D8 03 IT</t>
  </si>
  <si>
    <t>854V0535</t>
  </si>
  <si>
    <t>PO Auto-Accrual re PO: 10046796 / Renouvellement assurance véh 0182 D7 03 IT</t>
  </si>
  <si>
    <t>854V0497</t>
  </si>
  <si>
    <t>PO Auto-Accrual re PO: 10046797 / Renouvellement assurance moto ATWA crypton partenaire 1480 6E 03</t>
  </si>
  <si>
    <t>854V0496</t>
  </si>
  <si>
    <t>PO Auto-Accrual re PO: 10046797 / Renouvellement assurance moto ATWA crypton partenaire 1479 6E 03</t>
  </si>
  <si>
    <t>854V0495</t>
  </si>
  <si>
    <t>PO Auto-Accrual re PO: 10046797 / Renouvellement assurance moto ATWA crypton partenaire 1478 6E 03</t>
  </si>
  <si>
    <t>854V0503</t>
  </si>
  <si>
    <t>PO Auto-Accrual re PO: 10046797 / Renouvellement assurance moto ATWA crypton partenaire 1452 6E 03</t>
  </si>
  <si>
    <t>854V0512</t>
  </si>
  <si>
    <t>PO Auto-Accrual re PO: 10046797 / Renouvellement assurance moto ATWA crypton partenaire  1999 2F 03 IT</t>
  </si>
  <si>
    <t>854V0504</t>
  </si>
  <si>
    <t>PO Auto-Accrual re PO: 10046797 / Renouvellement assurance moto ATWA crypton partenaire 1454 6E 03</t>
  </si>
  <si>
    <t>KAATJ420322-Justif-GANSONRE Hassane Moctar prise en charge de staffs formation des PMO sur la politique de sauvegarde de l'enfance à Ouaga du 23 au 24 mars 2022</t>
  </si>
  <si>
    <t>DDATJ040322/Justif/OMNI/DAHANI Hubert/ Avance Programme/Allocation nourriture staff/ Formation Child Safeguarding et Monotoring staff PMO dans le cadre du projet ATWA</t>
  </si>
  <si>
    <t>DDATJ040322/Justif/OMNI/DAHANI Hubert/ Avance Programme/Transport staff/ Formation Child Safeguarding et Monotoring staff PMO dans le cadre du projet ATWA</t>
  </si>
  <si>
    <t>KAATJ420322-Justif-GANSONRE Hassane Moctar frais transport de staffs formation des PMO sur la politique de sauvegarde de l'enfance à Ouaga du 23 au 24 mars 2022</t>
  </si>
  <si>
    <t>PO Auto-Accrual re PO: 10038131 / Pause-Dejeuné  (Pour I À 15 Personnes)</t>
  </si>
  <si>
    <t>PO Auto-Accrual re PO: 10049027 / Pause-Café (Matin)(Pour 16 À 30 Personnes)</t>
  </si>
  <si>
    <t>PO Auto-Accrual re PO: 10049027 / Pause-Dejeuné (Pour 16 À 30 Personnes)</t>
  </si>
  <si>
    <t>PO Auto-Accrual re PO: 10049030 / Chambre climatisée single (Standard) de 1 à 7jrs</t>
  </si>
  <si>
    <t>PO Auto-Accrual re PO: 10045098 / Chambre climatisée single (Standard) de 1 à 7jrs</t>
  </si>
  <si>
    <t>PO Auto-Accrual re PO: 10038126 / Salle de reunion de 25 places</t>
  </si>
  <si>
    <t>PO Auto-Accrual re PO: 10038126 / Pause-café matin</t>
  </si>
  <si>
    <t>PO Auto-Accrual re PO: 10038126 / Déjeuner BUFFET (Entrée + plat chaud + dessert+ boisson sucrée)</t>
  </si>
  <si>
    <t>PO Auto-Accrual re PO: 10038126 / Eau en salle  (2 bouteilles de 0,5l/ Pers/ jour)</t>
  </si>
  <si>
    <t>Time Code : N - 202203 Annual leave accrual/Sayouba  Guira</t>
  </si>
  <si>
    <t>Time Code : N - OUB130721-OMNI-UAB/KOUANDA RACHIDATOU/Assurance/Charge de mars 2022/Incorporation 1 enfant (CAMILLA)</t>
  </si>
  <si>
    <t>Time Code : N - 202203 Annual leave accrual/Hubert  OUEDRAOGO</t>
  </si>
  <si>
    <t>Time Code : N - 202203 Annual leave accrual/Aminata  PARE/KARAMBIRI</t>
  </si>
  <si>
    <t>Time Code : N - OUB990322-OMNI-SERGE ADRIAMANDIMBY/Remboursement SONABEL</t>
  </si>
  <si>
    <t>Time Code : N - 202203 Annual leave accrual/COULIDIATY  Aimé Parfait</t>
  </si>
  <si>
    <t>Time Code : N - 202203 Annual leave accrual/Wendingomde Joseph Arnaud  OUEDRAOGO</t>
  </si>
  <si>
    <t>Time Code : N - 202203 Annual leave accrual/Sidibe  Moumouni</t>
  </si>
  <si>
    <t>Time Code : N - 202203 Annual leave accrual/Noel  Nebie</t>
  </si>
  <si>
    <t>Time Code : N - 202203 Annual leave accrual/Hamza  Kabore</t>
  </si>
  <si>
    <t>Time Code : N - 202203 Annual leave accrual/Serge  ANDRIAMANDIMBY</t>
  </si>
  <si>
    <t>Time Code : N - 202203 Annual leave accrual/Jacques  Bouda</t>
  </si>
  <si>
    <t>Time Code : N - 202203 Annual leave accrual/Grégoire  NABI</t>
  </si>
  <si>
    <t>Time Code : N - OUB130721-OMNI-UAB/KOUANDA RACHIDATOU/Assurance/Charge de février 2022 /Incorporation 1 enfant (CAMILLA)</t>
  </si>
  <si>
    <t>Time Code : N - OUB130721-OMNI-UAB/KOUANDA RACHIDATOU/Assurance/Charge de janvier 2022 /Incorporation 1 enfant (CAMILLA)</t>
  </si>
  <si>
    <t>Time Code : N - 202203 Annual leave accrual/Samson  Bonou</t>
  </si>
  <si>
    <t>MT OUB1010322-OMNI-KARINA LOPEZ/Remboursement achat bouteille de gaz/Relocation expenses</t>
  </si>
  <si>
    <t>MT OUB1010322-OMNI-KARINA LOPEZ/Remboursement achat Lampe et table à repasser/Relocation expenses</t>
  </si>
  <si>
    <t>MT OUB1010322-OMNI-KARINA LOPEZ/Remboursement achat de fer à repasser/Relocation expenses</t>
  </si>
  <si>
    <t>MT OUB1010322-OMNI-KARINA LOPEZ/Remboursement achat fontaine d'eau/Relocation expenses</t>
  </si>
  <si>
    <t>MT OUB1010322-OMNI-KARINA LOPEZ/Remboursement achat de commodes/Relocation expenses</t>
  </si>
  <si>
    <t>MT OUB1010322-OMNI-KARINA LOPEZ/Remboursement achat de bouteilles pour fontaine d'eau/Relocation expenses</t>
  </si>
  <si>
    <t>MT OUB1010322-OMNI-KARINA LOPEZ/Remboursement achat de tables de bureaux/Relocation expenses</t>
  </si>
  <si>
    <t>MT OUB1010322-OMNI-KARINA LOPEZ/Remboursement achat d'outils de cuisine/Relocation expenses</t>
  </si>
  <si>
    <t>MT OUB1010322-OMNI-KARINA LOPEZ/Remboursement achat de seaux de 100L/Relocation expenses</t>
  </si>
  <si>
    <t>DDFB0322/ECOBANK/Frais bancaire Commission et autres du compte banque de Dédougou du mois de mars 2022</t>
  </si>
  <si>
    <t>FRAIS BANCAIRE SCI OHG P03</t>
  </si>
  <si>
    <t>MT OUB970322-OMNI-LYCEE Français SAINT EXUPERY/Frais de scolarité des deux enfants (ENYE Orieka Santino, ENYE Mabielu Ines) de la directrice PDQ (Karina LOPEZ) pour la période de Janvier à Juin 2022</t>
  </si>
  <si>
    <t>MT 202203 Annual leave accrual/Safietou  Sore</t>
  </si>
  <si>
    <t>MT 202203 Annual leave accrual/Lena Yasmine Zague-Some</t>
  </si>
  <si>
    <t>Time Code : A - 202203 Annual leave accrual/Dahani  Daouda. Martial. Hubert</t>
  </si>
  <si>
    <t>Time Code : N - 202203 Annual leave accrual/Lucie Wendkoaguenda.  YAMEOGO</t>
  </si>
  <si>
    <t>Time Code : N - 202203 Annual leave accrual/Dahlia Ramata Stéphanie  YAMEOGO</t>
  </si>
  <si>
    <t>Time Code : N - 202203 Annual leave accrual/Hadja Aliza Toe</t>
  </si>
  <si>
    <t>Time Code : N - 202203 Annual leave accrual/Sherita Djemila  Guiro</t>
  </si>
  <si>
    <t>Time Code : N - 202203 Annual leave accrual/Jean  ZOMA</t>
  </si>
  <si>
    <t>Time Code : N - 202203 Annual leave accrual/Aïcha  KONFE/TRAORE</t>
  </si>
  <si>
    <t>Time Code : N - 202203 Annual leave accrual/Sawadogo  Augustine Marie Wendyam</t>
  </si>
  <si>
    <t>Time Code : N - 202203 Annual leave accrual/Sié Sylvain  SOU</t>
  </si>
  <si>
    <t>Time Code : N - 202203 Annual leave accrual/Léonie  Ki</t>
  </si>
  <si>
    <t>MT TERMINAL_GRANT_2041743</t>
  </si>
  <si>
    <t>Time Code : N - TERMINAL_GRANT_2012905</t>
  </si>
  <si>
    <t>OUAC261121-EGSNWP/Gardienage et surveillance résidence DPO mois d´octobre 2021</t>
  </si>
  <si>
    <t>OUAC261121-EGSNWP/Gardienage et surveillance résidence CD mois d´octobre 2021</t>
  </si>
  <si>
    <t>Premise allocation : [52800412] [45.02%] [30493504] - TRANCHE 3 LOYER DU MOIS DE JANVIER DU BUREAU DE OHG</t>
  </si>
  <si>
    <t>Premise allocation : [52800412] [45.02%] [30493504] - TRANCHE 1 PAIEMENT LOYER DU MOIS DE JANVIER DU BUREAU DE OHG</t>
  </si>
  <si>
    <t>Premise allocation : [52800412] [45.02%] [30493504] - TRANCHE 2 LOYER DU MOIS DE JANVIER DU BUREAU DE OHG</t>
  </si>
  <si>
    <t>60001561/JUSTIF/DECAISSEMENTS DE FONDS TRANCHE 1 AMMIE JANVIER - MARS 2022/Pour paiement du salaire du coordonnateur pour le mois d'avril 2022</t>
  </si>
  <si>
    <t>60001561/JUSTIF/DECAISSEMENTS DE FONDS TRANCHE 1 AMMIE JANVIER - MARS 2022/Pour paiement du salaire du suivi-evaluation pour le mois d'avril 2022</t>
  </si>
  <si>
    <t>60001561/JUSTIF/DECAISSEMENTS DE FONDS TRANCHE 1 AMMIE JANVIER - MARS 2022/Pour paiement du salaire du comptable pour le mois d'avril 2022</t>
  </si>
  <si>
    <t>60001561/JUSTIF/DECAISSEMENTS DE FONDS TRANCHE 1 AMMIE JANVIER - MARS 2022/Pour paiement du salaire des superviseurs terrains pour le mois d'avril 2022</t>
  </si>
  <si>
    <t>60001561/JUSTIF/DECAISSEMENTS DE FONDS TRANCHE 1 AMMIE JANVIER - MARS 2022/Pour paiement de la retenue IUTS sur les salaires du mois d'avril 2022 2022</t>
  </si>
  <si>
    <t>60001561/JUSTIF/DECAISSEMENTS DE FONDS TRANCHE 1 AMMIE JANVIER - MARS 2022/Pour paiement des cotisations sociales sur les salaires du mois d'avril 2022</t>
  </si>
  <si>
    <t>60001561/JUSTIF/DECAISSEMENTS DE FONDS TRANCHE 1 AMMIE JANVIER - MARS 2022/Pour paiement du salaire du chauffeur pour le mois d'avril 2022</t>
  </si>
  <si>
    <t>60001561/JUSTIF/DECAISSEMENTS DE FONDS TRANCHE 1 AMMIE JANVIER - MARS 2022/Pour paiement des frais de motivation financière de la directrice nationale pour le mois d'avril 2022</t>
  </si>
  <si>
    <t>H1-Ensure that LSE is incorporated in annual school calendars/jointly plan</t>
  </si>
  <si>
    <t>60001561/JUSTIF/DECAISSEMENTS DE FONDS TRANCHE 1 AMMIE JANVIER - MARS 2022/Pour paiement de la retenue à la source sur la facture de pause café pour les réalisation des atelier provinciaux Yatenga et Zondoma</t>
  </si>
  <si>
    <t>60001561/JUSTIF/DECAISSEMENTS DE FONDS TRANCHE 1 AMMIE JANVIER - MARS 2022/Dotation mensuelle du carburant des acteurs terrains (Avril 2022)</t>
  </si>
  <si>
    <t>60001561/JUSTIF/DECAISSEMENTS DE FONDS TRANCHE 1 AMMIE JANVIER - MARS 2022/Pour paiement de la facture de confection de pancartes</t>
  </si>
  <si>
    <t>60001561/JUSTIF/DECAISSEMENTS DE FONDS TRANCHE 1 AMMIE JANVIER - MARS 2022/Pour règlement de la facture de location du mois d'avril  2022</t>
  </si>
  <si>
    <t>60001561/JUSTIF/DECAISSEMENTS DE FONDS TRANCHE 1 AMMIE JANVIER - MARS 2022/Pour paiement de la retenue IRF sur le loyer du mois d'avril  2022</t>
  </si>
  <si>
    <t>60001561/JUSTIF/DECAISSEMENTS DE FONDS TRANCHE 1 AMMIE JANVIER - MARS 2022/Pour paiement des frais de reparation des motos</t>
  </si>
  <si>
    <t>60001561/JUSTIF/DECAISSEMENTS DE FONDS TRANCHE 1 AMMIE JANVIER - MARS 2022/Frais de virement de fonds</t>
  </si>
  <si>
    <t>60001561/JUSTIF/DECAISSEMENTS DE FONDS TRANCHE 1 AMMIE JANVIER - MARS 2022/Pour paiement des frais de suivi des dispensations des cours</t>
  </si>
  <si>
    <t>Q-Adolescent participation in program design, implementation &amp; monitoring</t>
  </si>
  <si>
    <t>60001561/JUSTIF/DECAISSEMENTS DE FONDS TRANCHE 1 AMMIE JANVIER - MARS 2022/Réalisation de la  formation des ambassadeurs en leadership dans le cadre du projet ATWA</t>
  </si>
  <si>
    <t>60001561/JUSTIF/DECAISSEMENTS DE FONDS TRANCHE 1 AMMIE JANVIER - MARS 2022/Pour paiement de la facture de session  de  formation des ambassadeurs en leadership dans le cadre du projet ATWA</t>
  </si>
  <si>
    <t>60001561/JUSTIF/DECAISSEMENTS DE FONDS TRANCHE 1 AMMIE JANVIER - MARS 2022/Pour paiement de la retenue à la source sur les facture de session  de  formation des ambassadeurs en leadership dans le cadre du projet ATWA</t>
  </si>
  <si>
    <t>I2-contract of rehabilitation 400 latrines</t>
  </si>
  <si>
    <t>60001561/JUSTIF/DECAISSEMENTS DE FONDS TRANCHE 1 AMMIE JANVIER - MARS 2022/Pour paiement de la facture de réhabilitation des latrines DPEPS</t>
  </si>
  <si>
    <t>60001561/JUSTIF/DECAISSEMENTS DE FONDS TRANCHE 1 AMMIE JANVIER - MARS 2022/Pour paiement de la facture de réhabilitation des forages DPEPS</t>
  </si>
  <si>
    <t>60001561/JUSTIF/DECAISSEMENTS DE FONDS TRANCHE 1 AMMIE JANVIER - MARS 2022/Pour paiement des retenues à la source sur les  facture de réhabilitation des forages DPEPS</t>
  </si>
  <si>
    <t>60001561/JUSTIF/DECAISSEMENTS DE FONDS TRANCHE 1 AMMIE JANVIER - MARS 2022/Pour paiement des frais de réalisation des journées pedagogique de Gourcy</t>
  </si>
  <si>
    <t>60001561/JUSTIF/DECAISSEMENTS DE FONDS TRANCHE 1 AMMIE JANVIER - MARS 2022/Pour la réalisation de l'atelier bilan provincial du yatenga</t>
  </si>
  <si>
    <t>60001561/JUSTIF/DECAISSEMENTS DE FONDS TRANCHE 1 AMMIE JANVIER - MARS 2022/Pour la réalisation de l'atelier bilan provincial du Zondoma</t>
  </si>
  <si>
    <t>60001561/JUSTIF/DECAISSEMENTS DE FONDS TRANCHE 1 AMMIE JANVIER - MARS 2022/Pour paiement des frais de réalisation des journées pedagogique de Lèba</t>
  </si>
  <si>
    <t>60001561/JUSTIF/DECAISSEMENTS DE FONDS TRANCHE 1 AMMIE JANVIER - MARS 2022/Pour paiement de la facture de pause café pour les réalisation des atelier provinciaux Yatenga et Zondoma</t>
  </si>
  <si>
    <t>60001561/JUSTIF/DECAISSEMENTS DE FONDS TRANCHE 1 AMMIE JANVIER - MARS 2022/Pour paiement de la facture de rehabilitation des latrines</t>
  </si>
  <si>
    <t>60001561/JUSTIF/DECAISSEMENTS DE FONDS TRANCHE 1 AMMIE JANVIER - MARS 2022/Pour paiement des frais de réalisation des forages</t>
  </si>
  <si>
    <t>60001561/JUSTIF/DECAISSEMENTS DE FONDS TRANCHE 1 AMMIE JANVIER - MARS 2022/Pour paiement des frais de réalisation des latrines</t>
  </si>
  <si>
    <t>60001561/JUSTIF/DECAISSEMENTS DE FONDS TRANCHE 1 AMMIE JANVIER - MARS 2022/Pour paiement de la retenue à la source sur la facture de rehabilitation des latrines</t>
  </si>
  <si>
    <t>Premise allocation : [52800412] [45.02%] [30493502] - Facture ONEA(Période du mois de décembre 2022) du bureau de Ouahigouya</t>
  </si>
  <si>
    <t>Premise allocation : [52800412] [45.02%] [30493504] - Nettoyage entretien et enlèvement d´ordures du mois de Février 2022 du bureau de OUAHIGOUYA</t>
  </si>
  <si>
    <t>Premise allocation : [52800412] [45.02%] [30493502] - Facture ONEA(Période de Janvier 2022) du bureau de Ouahigouya</t>
  </si>
  <si>
    <t>Premise allocation : [52800412] [3.33%] [30493401] - PAIEMENT ONEA</t>
  </si>
  <si>
    <t>Pause-Dejeuné  (Pour I À 15 Personnes)</t>
  </si>
  <si>
    <t>VAT | Pause-Dejeuné  (Pour I À 15 Personnes)</t>
  </si>
  <si>
    <t>VAT | Pause-Café (Matin)(Pour 16 À 30 Personnes)</t>
  </si>
  <si>
    <t>VAT | Pause-Dejeuné (Pour 16 À 30 Personnes)</t>
  </si>
  <si>
    <t>Pause-Dejeuné (Pour 16 À 30 Personnes)</t>
  </si>
  <si>
    <t>Pause-Café (Matin)(Pour 16 À 30 Personnes)</t>
  </si>
  <si>
    <t>REV-PO Auto-Accrual re PO: 10038126 / Eau en salle  (2 bouteilles de 0,5l/ Pers/ jour)</t>
  </si>
  <si>
    <t>REV-PO Auto-Accrual re PO: 10045098 / Chambre climatisée single (Standard) de 1 à 7jrs</t>
  </si>
  <si>
    <t>REV-PO Auto-Accrual re PO: 10038126 / Salle de reunion de 25 places</t>
  </si>
  <si>
    <t>REV-PO Auto-Accrual re PO: 10038126 / Pause-café matin</t>
  </si>
  <si>
    <t>REV-PO Auto-Accrual re PO: 10038126 / Déjeuner BUFFET (Entrée + plat chaud + dessert+ boisson sucrée)</t>
  </si>
  <si>
    <t>REV-PO Auto-Accrual re PO: 10049030 / Chambre climatisée single (Standard) de 1 à 7jrs</t>
  </si>
  <si>
    <t>REV-PO Auto-Accrual re PO: 10049027 / Pause-Café (Matin)(Pour 16 À 30 Personnes)</t>
  </si>
  <si>
    <t>REV-PO Auto-Accrual re PO: 10049027 / Pause-Dejeuné (Pour 16 À 30 Personnes)</t>
  </si>
  <si>
    <t>REV-PO Auto-Accrual re PO: 10038131 / Pause-Dejeuné  (Pour I À 15 Personnes)</t>
  </si>
  <si>
    <t>Premise allocation : [52800412] [45.02%] [30494804] - REV-PO Auto-Accrual re PO: 10035266 / Bombone D´Eau De 19L</t>
  </si>
  <si>
    <t>REV-PO Auto-Accrual re PO: 10046797 / Renouvellement assurance moto ATWA crypton partenaire 1482 6E 03</t>
  </si>
  <si>
    <t>REV-PO Auto-Accrual re PO: 10046797 / Renouvellement assurance moto ATWA crypton partenaire 1483 6E 03</t>
  </si>
  <si>
    <t>REV-PO Auto-Accrual re PO: 10046797 / Renouvellement assurance moto ATWA crypton partenaire 1486 6E 03</t>
  </si>
  <si>
    <t>REV-PO Auto-Accrual re PO: 10046797 / Renouvellement assurance moto ATWA crypton partenaire 1488 6E 03</t>
  </si>
  <si>
    <t>REV-PO Auto-Accrual re PO: 10046797 / Renouvellement assurance moto ATWA crypton partenaire 1452 6E 03</t>
  </si>
  <si>
    <t>REV-PO Auto-Accrual re PO: 10046796 / Renouvellement assurance véh 0170 D7 03 IT</t>
  </si>
  <si>
    <t>REV-PO Auto-Accrual re PO: 10046796 / Renouvellement assurance véh 0445 D8 03 IT</t>
  </si>
  <si>
    <t>REV-PO Auto-Accrual re PO: 10046796 / Renouvellement assurance véh 0182 D7 03 IT</t>
  </si>
  <si>
    <t>REV-PO Auto-Accrual re PO: 10046796 / Renouvellement assurance véh 0164 D7 03 IT</t>
  </si>
  <si>
    <t>REV-PO Auto-Accrual re PO: 10046797 / Renouvellement assurance moto ATWA crypton partenaire 1480 6E 03</t>
  </si>
  <si>
    <t>REV-PO Auto-Accrual re PO: 10046797 / Renouvellement assurance moto ATWA crypton partenaire 1479 6E 03</t>
  </si>
  <si>
    <t>REV-PO Auto-Accrual re PO: 10046797 / Renouvellement assurance moto ATWA crypton partenaire 1478 6E 03</t>
  </si>
  <si>
    <t>REV-PO Auto-Accrual re PO: 10046797 / Renouvellement assurance moto ATWA crypton partenaire 1461 6E 03</t>
  </si>
  <si>
    <t>REV-PO Auto-Accrual re PO: 10046797 / Renouvellement assurance moto ATWA crypton partenaire  1999 2F 03 IT</t>
  </si>
  <si>
    <t>REV-PO Auto-Accrual re PO: 10046797 / Renouvellement assurance moto ATWA YBR  2009 2F 03 IT</t>
  </si>
  <si>
    <t>REV-PO Auto-Accrual re PO: 10046797 / Renouvellement assurance moto ATWA YBR  2006 2F 03 IT</t>
  </si>
  <si>
    <t>REV-PO Auto-Accrual re PO: 10046797 / Renouvellement assurance moto ATWA YBR  9582 2D 03 IT</t>
  </si>
  <si>
    <t>REV-PO Auto-Accrual re PO: 10046797 / Renouvellement assurance moto ATWA crypton partenaire 1484 6E 03</t>
  </si>
  <si>
    <t>REV-PO Auto-Accrual re PO: 10046797 / Renouvellement assurance moto ATWA crypton partenaire 1454 6E 03</t>
  </si>
  <si>
    <t>Premise allocation : [52800412] [45.54%] [30493440] - Redevance mensuelle connexion internet DEDOUGOU MARS 2022</t>
  </si>
  <si>
    <t>Premise allocation : [52800412] [45.54%] [30493440] - ONATEL_FACTURE_FLOTTE_MARS_2022_DEDOUGOU</t>
  </si>
  <si>
    <t>Premise allocation : [52800412] [45.02%] [30493440] - ONATEL_FACTURE_FLOTTE_MARS_2022_BASE DE OUAHIGOUYA</t>
  </si>
  <si>
    <t>Premise allocation : [52800412] [15.68%] [30493440] - ONATEL_FACTURE_FLOTTE_MARS_2022_BASE DE OUAGA</t>
  </si>
  <si>
    <t>ONATEL_FACTURE_FLOTTE_MARS_2022_ATWA.</t>
  </si>
  <si>
    <t>Premise allocation : [52800412] [45.54%] [30491267] - DDCPC010422/ KONATE ABDOU RASAC/ Achat et reparation du robinet des toilettes du bureau de Dedougou</t>
  </si>
  <si>
    <t>Time Code : N - OUB040422-OMNI-BONANE GOLANE BERNARD/Remboursement IRF/Loyer de Benoit DELSARTE</t>
  </si>
  <si>
    <t>OHATC060422/PETTYCASH/ETRAF SERVICES/ACHAT ET MONTAGE DE SERRURE ET CANON POUR LE BUREAU LOGISTIQUE SCI OHG LE 24/01/2022</t>
  </si>
  <si>
    <t>OHATC070422/PETTYCASH/ETRAF SERVICES/TRANSPORT DE CARBURANT DU GENERATEUR DU BUREAU SCI OHG PAR TAXI MOTO DE LA STATION TOTAL LE 09/03/2022</t>
  </si>
  <si>
    <t>Premise allocation : [52800412] [45.54%] [30494845] - Ouverture de dossier 6510 Document douanier 28590  Carte Jaune 5000</t>
  </si>
  <si>
    <t>Premise allocation : [52800412] [45.54%] [30494845] - HAD 6550</t>
  </si>
  <si>
    <t>6081</t>
  </si>
  <si>
    <t>Premise allocation : [52800412] [45.02%] [30493504] - Achat de quatre extincteurs  CO2 5 KG pour le sous-bureau de Ouahigouya</t>
  </si>
  <si>
    <t>Premise allocation : [52800412] [45.02%] [30493504] - Achat d´extincteurs ABC 6 KG pour le sous-bureau de Ouahigouya</t>
  </si>
  <si>
    <t>Premise allocation : [52800412] [45.02%] [30493504] - Livraison de sept extincteurs pour le sous-bureau de Ouahigouya</t>
  </si>
  <si>
    <t>Premise allocation : [52800412] [3.33%] [30491379] - KAC090422 /sonabel kaya -espèces /paiement de la pénalité de retard sur le paiement de la facture du mois de février 2022</t>
  </si>
  <si>
    <t>Premise allocation : [52800412] [15.68%] [30492125] - OUSCC030422/CAISSE/ASSOCIATION YILMDE PLUS/Frais de ramassage d'ordure bureau pays pour le mois de Mars 2022</t>
  </si>
  <si>
    <t>Time Code : N - INTERNET DOMICILE DE BENOIT MAI 2022</t>
  </si>
  <si>
    <t>OHATJ010422/JUSTIF/KIEMA YAYA/MISSION RENCONTRE DE PLANIFICATION DES ACTIVITES ATWA TRIMESTRE II LE 08/04/2022 A OUGADOUGOU/PERDIEM DAHANI HUBERT</t>
  </si>
  <si>
    <t>OHATJ010422/JUSTIF/KIEMA YAYA/MISSION RENCONTRE DE PLANIFICATION DES ACTIVITES ATWA TRIMESTRE II LE 08/04/2022 A OUGADOUGOU/PERDIEM GANSORE HASSANE MOCTAR</t>
  </si>
  <si>
    <t>OHATJ010422/JUSTIF/KIEMA YAYA/MISSION RENCONTRE DE PLANIFICATION DES ACTIVITES ATWA TRIMESTRE II LE 08/04/2022 A OUGADOUGOU/PERDIEM KIEMA YAYA</t>
  </si>
  <si>
    <t>OHATJ010422/JUSTIF/KIEMA YAYA/MISSION RENCONTRE DE PLANIFICATION DES ACTIVITES ATWA TRIMESTRE II LE 08/04/2022 A OUGADOUGOU/FRAIS DE TRANSPORT DAHANI HUBERT</t>
  </si>
  <si>
    <t>OHATJ010422/JUSTIF/KIEMA YAYA/MISSION RENCONTRE DE PLANIFICATION DES ACTIVITES ATWA TRIMESTRE II LE 08/04/2022 A OUGADOUGOU/FRAIS DE TRANSPORT GANSORE MOCTAR HASANNE</t>
  </si>
  <si>
    <t>OHATJ010422/JUSTIF/KIEMA YAYA/MISSION RENCONTRE DE PLANIFICATION DES ACTIVITES ATWA TRIMESTRE II LE 08/04/2022 A OUGADOUGOU/ FRAIS DE TRANSPORT KIEMA YAYA</t>
  </si>
  <si>
    <t>Time Code : N - INTERNET DOMICILE DE SIDIBE MAI 2022</t>
  </si>
  <si>
    <t>Time Code : N - INTERNET DOMICILE DE SAYOUBA MAI 2022</t>
  </si>
  <si>
    <t>Premise allocation : [52800412] [45.54%] [30491267] - DDCPB030422/ OMNI/ ZINA ALI/ Loyer du bureau de Dédougou des mois de Janvier  2022</t>
  </si>
  <si>
    <t>Premise allocation : [52800412] [45.54%] [30491267] - DDCPB030422/ OMNI/ ZINA ALI/ Loyer du bureau de Dédougou des mois de Fevrier  2022</t>
  </si>
  <si>
    <t>Premise allocation : [52800412] [45.54%] [30491267] - DDCPB030422/ OMNI/ ZINA ALI/ Loyer du bureau de Dédougou des mois de Mars  2022</t>
  </si>
  <si>
    <t>Premise allocation : [52800412] [3.33%] [30493401] - SONABEL_FACTURE MARS 2022_SCI KAYA</t>
  </si>
  <si>
    <t>Premise allocation : [52800412] [45.54%] [30491267] - DDCPJ020422/ OMNI/ JUSTIFS/ OUATTARA Siaka/ Avance Programme/ Enregistrement du contrat de bail du bureau de Dédougou</t>
  </si>
  <si>
    <t>OHATB250422/OMNI/KIEMA YAYA/REMBOURSEMENT DE PREFINANCEMENT LORS DE LA FORMATION DES COMMITES DE GESTION DE POINTS D'EAU DU 16-18/03/2022 A OHG/FRAIS DU FORMATEUR</t>
  </si>
  <si>
    <t>Time Code : N - OUB270422-OMNI-Frais de transport de TOE Hadja Aliza Sandrine</t>
  </si>
  <si>
    <t>Time Code : N - OUB270422-OMNI-Frais de transport de NEBIE Noel</t>
  </si>
  <si>
    <t>Time Code : N - OUB270422-OMNI-Frais de transport et d'installation de SOU Sié Sylvain</t>
  </si>
  <si>
    <t>Premise allocation : [52800412] [45.54%] [30491267] - DDCPC020422/ OMNI/ COULIBALY Mamou/ Prestation de service d'entretien et nettoyage du bureau de Dedougou du 15 mars au 14 avril 2022</t>
  </si>
  <si>
    <t>Premise allocation : [52800412] [3.33%] [30493401] - SAWADOGO ZOENABO_frais de nettoyage du bureau de Kaya_mpois de avril 2022.</t>
  </si>
  <si>
    <t>Time Code : N - OUB400422-OMNI-RECEVEUR DES IMPOTS OUAGA 5/IRF sur Loyer de Benoit DELSARTE JUILLET 2021</t>
  </si>
  <si>
    <t>Time Code : N - OUB380422-OMNI-RECEVEUR DES IMPOTS OUAGA 5/IRF sur Loyer de Benoit DELSARTE (NOVEMBRE à JANVIER 2022)</t>
  </si>
  <si>
    <t>OUATJ600322/JUSTIF/GUIRO Sherita Djemila/Perdiem de KIEMA Yaya dans le cadre formation des partenaires de mise en œuvre sur le CSG et outils Meal</t>
  </si>
  <si>
    <t>H4-Training of training for the trainers</t>
  </si>
  <si>
    <t>Training of training for the 50 trainers, 6project staff SCI (1PM, 3Coordinators, 1MEAL Officer SCI, 1Health TA), 49project staff partner (3coordinators, 3MEAL, 8 supervisors, 35 animators)</t>
  </si>
  <si>
    <t>OUJ640222/JUSTIF/OUEDRAOGO TOUWINDE Christophe/Frais de transport aller et retour Ouaga-Koudougou-Ouaga par transport en commun pour participation à l'atelier d'elaboration du document national d'orientation de l'education à la vie familiale au Burkina Fa</t>
  </si>
  <si>
    <t>OUJ640222/JUSTIF/OUEDRAOGO TOUWINDE Christophe/Frais de transport aller et retour Ouaga-Koudougou-Ouaga par transport en commun pour participation à l´atelier d´elaboration du document national d´orientation de l´education à la vie familiale au Burkina Fa</t>
  </si>
  <si>
    <t>OUJ640222/JUSTIF/OUEDRAOGO TOUWINDE Christophe/allocation perdiems du 20 au 27 février 2022 pour participation à l'atelier d'elaboration du document national d'orientation de l'education à la vie familiale au Burkina Faso</t>
  </si>
  <si>
    <t>5511</t>
  </si>
  <si>
    <t>OUJ640222/JUSTIF/OUEDRAOGO TOUWINDE Christophe/Hebergement à l'hotel Beneb Suka 07 nuitées pour participation à l'atelier d'elaboration du document national d'orientation de l'education à la vie familiale au Burkina Faso</t>
  </si>
  <si>
    <t>OUJ640222/JUSTIF/OUEDRAOGO TOUWINDE Christophe/allocation perdiems du 20 au 27 février 2022 pour participation à l´atelier d´elaboration du document national d´orientation de l´education à la vie familiale au Burkina Faso</t>
  </si>
  <si>
    <t>OUJ640222/JUSTIF/OUEDRAOGO TOUWINDE Christophe/Hebergement à l´hotel Beneb Suka 07 nuitées pour participation à l´atelier d´elaboration du document national d´orientation de l´education à la vie familiale au Burkina Faso</t>
  </si>
  <si>
    <t>OUATJ600322/JUSTIF/GUIRO Sherita Djemila/Transport aller de BELOUM Irene dans le cadre formation des partenaires de mise en œuvre sur le CSG et outils Meal</t>
  </si>
  <si>
    <t>OUATJ600322/JUSTIF/GUIRO Sherita Djemila/Frais de communication dans le cadre formation des partenaires de mise en œuvre sur le CSG et outils Meal</t>
  </si>
  <si>
    <t>OUATJ600322/JUSTIF/GUIRO Sherita Djemila/Perdiem de BAGUE Lamine, OUEDRAOGO Amidou, KABORE P Fabrice, BELOUM Irene, OUEDRAOGO Issouf, chauffeur KONKOLE Séni, dans le cadre formation des partenaires de mise en œuvre sur le CSG et outils Meal</t>
  </si>
  <si>
    <t>OUATJ600322/JUSTIF/GUIRO Sherita Djemila/Transport aller retour de OUEDRAOGO Issouf dans le cadre formation des partenaires de mise en œuvre sur le CSG et outils Meal</t>
  </si>
  <si>
    <t>DDFB010422/ OMNI/ ECOBANK/Frais de virement interbancaires sur le comptes de Dédougou</t>
  </si>
  <si>
    <t>Premise allocation : [52800412] [45.54%] [30491267] - DDCPJ050422/ OMNI/ JUSTIFS/ OUATTARA Siaka/ Avance Programme/ ONEA/Consommation d'eau du bureau de Dedougou Mois de Decembre 2021</t>
  </si>
  <si>
    <t>Premise allocation : [52800412] [45.54%] [30491267] - DDCPJ050422/ OMNI/ JUSTIFS/ OUATTARA Siaka/ Avance Programme/ ONEA/ Consommation d'eau du bureau de Dedougou Mois de Janvier 2022</t>
  </si>
  <si>
    <t>Premise allocation : [52800412] [45.54%] [30491267] - DDCPJ050422/ OMNI/ JUSTIFS/ OUATTARA Siaka/ Avance Programme/SONABEL/ Consommation d'electricité du bureau de Dedougou pour le mois de Mars 2022</t>
  </si>
  <si>
    <t>Premise allocation : [52800412] [45.02%] [30493504] - TRANCHE 3 LOYER DU MOIS D´AVRIL DU BUREAU SCI OHG.</t>
  </si>
  <si>
    <t>Premise allocation : [52800412] [45.02%] [30493504] - TRANCHE 2 LOYER DU MOIS D´AVRIL DU BUREAU SCI OHG</t>
  </si>
  <si>
    <t>Premise allocation : [52800412] [45.02%] [30493504] - TRANCHE 1 LOYER DU MOIS D´AVRIL DU BUREAU SCI OHG</t>
  </si>
  <si>
    <t>Premise allocation : [52800412] [45.02%] [30493504] - FACTURE DE NETTOYAGE DU MOIS D´AVRIL DU BUREAU DE OHG</t>
  </si>
  <si>
    <t>Premise allocation : [52800412] [45.02%] [30493502] - FACTURE SONABEL DU MOIS D´AVRIL DU BUREAU DE OHG</t>
  </si>
  <si>
    <t>Premise allocation : [52800412] [15.68%] [30494845] - OUC150422/CAISSE/ATPSD/CHANGEMENT DES ACCESSOIRES PLOMBERIE ET DEBOUCHAGE (MECANISME WC, ROBINET DE LAVABO, SOUDE COSTIQUE)</t>
  </si>
  <si>
    <t>Premise allocation : [52800412] [15.68%] [30494845] - OUC090422/CAISSE/ENERGIE MULTI SERVICE/COMPLEMENT POUR LA MAINTENANCE DES CLIMATISEURS</t>
  </si>
  <si>
    <t>OUB430421-OMNI-UAB ASSURANCES/SAGNON Regis/Assurance/Charge de Décembre 2021 à Mars 2022 /Incorporation de son Epouse (KONOBO P. Pauline)</t>
  </si>
  <si>
    <t>OUB430421-OMNI-UAB ASSURANCES/ZAGUE Lena Yasmine /Assurance/Charge de Février 2022 à Mars 2022 /Incorporation Epoux (RAMDE Paul M. F. Chritain)</t>
  </si>
  <si>
    <t>Premise allocation : [52800412] [3.33%] [30494845] - Handling Charge - line level</t>
  </si>
  <si>
    <t>Premise allocation : [52800412] [3.33%] [30493401] - SAWADOGO GUINGUIRI GEORGES_loyer Bureau_kaya_Avril 2022_SAWADOGO GUINGUIRI GEORGES</t>
  </si>
  <si>
    <t>Premise allocation : [52800412] [3.33%] [30494809] - SAWADOGO GUINGUIRI GEORGES_loyer Bureau_kaya_Avril 2022_SAWADOGO GUINGUIRI GEORGES</t>
  </si>
  <si>
    <t>Premise allocation : [52800412] [15.68%] [30491545] - SCI WCA/Hosting costs pour 2 staffs régionaux: Nathanaiel CONGO et Emmanuel DORI/Mois de AVRIL 2022</t>
  </si>
  <si>
    <t>Premise allocation : [52800412] [15.68%] [30491545] - SCI WCA/Codes: 90500 – 9050009 – 99800604 – 612760/Hosting costs pour les 4 staffs régionaux de ECHO PPP(ANDA OUMAROU; EZECHIEL MACON;AUGUSTIN KABORE;ZENA AWAD)/Mois de AVRIL 2022</t>
  </si>
  <si>
    <t>Time Code : N - SALAIRE DU MOIS D'AVRIL 2022 DE SOU Sié Sylvain</t>
  </si>
  <si>
    <t>Time Code : N - SALAIRE DU MOIS D'AVRIL 2022 DE SORY Yacouba</t>
  </si>
  <si>
    <t>Time Code : N - SALAIRE DU MOIS D'AVRIL 2022 DE SOU Sié Sylvain/REAJUST</t>
  </si>
  <si>
    <t>Time Code : N - SALAIRE DU MOIS D'AVRIL 2022 DE KAMBIRE Sié</t>
  </si>
  <si>
    <t>Time Code : N - SALAIRE DU MOIS D'AVRIL 2022 DE KINDA HervéSALAIRE DU MOIS D'AVRIL 2022 DE KINDA HervéSALAIRE DU MOIS D'AVRIL 2022 DE KINDA HervéSALAIRE DU MOIS D'AVRIL 2022 DE KINDA HervéSALAIRE DU MOIS D'AVRIL 2022 DE KINDA HervéSALAIRE DU MOIS D'AVRIL</t>
  </si>
  <si>
    <t>Time Code : N - SALAIRE DU MOIS D'AVRIL 2022 DE GUIRO Shérita Djémila</t>
  </si>
  <si>
    <t>Time Code : N - SALAIRE DU MOIS D'AVRIL 2022 DE OUEDRAOGO Bila Basile</t>
  </si>
  <si>
    <t>Time Code : N - SALAIRE DU MOIS D'AVRIL 2022 DE KAMBIRE Sié/REAJUST</t>
  </si>
  <si>
    <t>Time Code : N - SALAIRE DU MOIS D'AVRIL 2022 DE SORY Yacouba/REAJUST</t>
  </si>
  <si>
    <t>Time Code : N - SALAIRE DU MOIS D'AVRIL 2022 DE GUIRO Shérita Djémila/REAJUST</t>
  </si>
  <si>
    <t>Time Code : N - SALAIRE DU MOIS D'AVRIL 2022 DE OUEDRAOGO Bila Basile/REAJUST</t>
  </si>
  <si>
    <t>Time Code : N - SALAIRE DU MOIS D'AVRIL 2022 DE SAGNON Sanlé Régis Kader</t>
  </si>
  <si>
    <t>K3-Equipment 1material of making reusable pad</t>
  </si>
  <si>
    <t>Teach 115.000 adolescents girls how to make reusable menstrual hygiene pads (cost for material)</t>
  </si>
  <si>
    <t>OUATJ500422/JUSTIF/GUIRO SHERITA DJEMILA/Transport aller/retour de Guiro Shérita et Kambiré Sié dans le cadre de la supervision de la formation des adolescentes sur la confection des serviettes hygiénique.</t>
  </si>
  <si>
    <t>OUATJ500422/JUSTIF/GUIRO SHERITA DJEMILA/Perdiem de Kambiré Sié dans le cadre de la supervision de la formation des adolescentes sur la confection des serviettes hygiénique.</t>
  </si>
  <si>
    <t>OUATJ500422/JUSTIF/GUIRO SHERITA DJEMILA/Perdiem de Guiro Shérita dans le cadre de la supervision de la formation des adolescentes sur la confection des serviettes hygiénique.</t>
  </si>
  <si>
    <t>OUATJ500422/JUSTIF/GUIRO SHERITA DJEMILA/Frais de communication de Guiro Shérita et Kambiré Sié dans le cadre de la supervision de la formation des adolescentes sur la confection des serviettes hygiénique.</t>
  </si>
  <si>
    <t>Time Code : N - CNSS DU MOIS D'AVRIL 2022 DE OUATTARA Siaka</t>
  </si>
  <si>
    <t>Time Code : N - CNSS DU MOIS D'AVRIL 2022 DE GUIRA Sayouba/REAJUST</t>
  </si>
  <si>
    <t>Time Code : N - CNSS DU MOIS D'AVRIL 2022 DE OUEDRAOGO Touwindé Christophe/REAJUST</t>
  </si>
  <si>
    <t>Time Code : N - IUTS DU MOIS D'AVRIL 2022 DE NIGNAN Annielle</t>
  </si>
  <si>
    <t>Time Code : N - IUTS DU MOIS D'AVRIL 2022 DE GUIRA Sayouba/REAJUST</t>
  </si>
  <si>
    <t>Time Code : N - CNSS DU MOIS D'AVRIL 2022 DE YAMEOGO Dahlia Ramata Stephanie</t>
  </si>
  <si>
    <t>Time Code : N - CNSS DU MOIS D'AVRIL 2022 DE YALPOUGDOU Hervé</t>
  </si>
  <si>
    <t>Time Code : N - CNSS DU MOIS D'AVRIL 2022 DE KOUANDA Rachidatou</t>
  </si>
  <si>
    <t>Time Code : N - CNSS DU MOIS D'AVRIL 2022 DE SOU Sié Sylvain/REAJUST</t>
  </si>
  <si>
    <t>Time Code : N - CNSS DU MOIS D'AVRIL 2022 DE CISSE Idriss As-Ami/REAJUST</t>
  </si>
  <si>
    <t>Time Code : N - IUTS DU MOIS D'AVRIL 2022 DE BOUDA Jacques/REAJUST</t>
  </si>
  <si>
    <t>Time Code : N - IUTS DU MOIS D'AVRIL 2022 DE NEBIE Noël/REAJUST</t>
  </si>
  <si>
    <t>Time Code : N - CNSS DU MOIS D'AVRIL 2022 DE KAMBIRE Sié</t>
  </si>
  <si>
    <t>Time Code : N - CNSS DU MOIS D'AVRIL 2022 DE OUEDRAOGO Bila Basile</t>
  </si>
  <si>
    <t>Time Code : N - IUTS DU MOIS D'AVRIL 2022 DE OUEDRAOGO Wendingomdé Joseph Arnaud</t>
  </si>
  <si>
    <t>Time Code : N - CNSS DU MOIS D'AVRIL 2022 DE DAMIBA Jacques Malgdawindé</t>
  </si>
  <si>
    <t>Time Code : N - CNSS DU MOIS D'AVRIL 2022 DE WANGRE Didier</t>
  </si>
  <si>
    <t>Time Code : N - CNSS DU MOIS D'AVRIL 2022 DE OUEDRAOGO Touwindé Christophe</t>
  </si>
  <si>
    <t>Time Code : N - IUTS DU MOIS D'AVRIL 2022 DE PARE/KARAMBIRI Aminata/REAJUST</t>
  </si>
  <si>
    <t>Time Code : N - CNSS DU MOIS D'AVRIL 2022 DE KONFE TRAORE Aicha</t>
  </si>
  <si>
    <t>Time Code : N - CNSS DU MOIS D'AVRIL 2022 DE KI/KERE Léonie</t>
  </si>
  <si>
    <t>Time Code : N - IUTS DU MOIS D'AVRIL 2022 DE SIDIBE Moumouni</t>
  </si>
  <si>
    <t>Time Code : N - IUTS DU MOIS D'AVRIL 2022 DE SINON Boukari</t>
  </si>
  <si>
    <t>Time Code : N - IUTS DU MOIS D'AVRIL 2022 DE GUIRA Sayouba</t>
  </si>
  <si>
    <t>Time Code : N - IUTS DU MOIS D'AVRIL 2022 DE BONOU Samson</t>
  </si>
  <si>
    <t>Time Code : N - CNSS DU MOIS D'AVRIL 2022 DE CISSE Idriss As-Ami</t>
  </si>
  <si>
    <t>Time Code : N - CNSS DU MOIS D'AVRIL 2022 DE KIEMA Yaya</t>
  </si>
  <si>
    <t>Time Code : N - CNSS DU MOIS D'AVRIL 2022 DE YAMEOGO Dahlia Ramata Stephanie/REAJUST</t>
  </si>
  <si>
    <t>Time Code : N - IUTS DU MOIS D'AVRIL 2022 DE GANSORE Hassane Moctar</t>
  </si>
  <si>
    <t>Time Code : N - CNSS DU MOIS D'AVRIL 2022 DE SORY Yacouba</t>
  </si>
  <si>
    <t>Time Code : N - IUTS DU MOIS D'AVRIL 2022 DE KABORE Hamza/REAJUST</t>
  </si>
  <si>
    <t>Time Code : N - CNSS DU MOIS D'AVRIL 2022 DE KAMBOU Sansan Christian/REAJUST</t>
  </si>
  <si>
    <t>Time Code : N - CNSS DU MOIS D'AVRIL 2022 DE PARE/KARAMBIRI Aminata/REAJUST</t>
  </si>
  <si>
    <t>Time Code : N - CNSS DU MOIS D'AVRIL 2022 DE KABORE Hamza</t>
  </si>
  <si>
    <t>Time Code : N - CNSS DU MOIS D'AVRIL 2022 DE PARE/KARAMBIRI Aminata</t>
  </si>
  <si>
    <t>Time Code : N - CNSS DU MOIS D'AVRIL 2022 DE COULIDIATY Aimé Parfait/REAJUST</t>
  </si>
  <si>
    <t>Time Code : N - CNSS DU MOIS D'AVRIL 2022 DE SIDIBE Moumouni</t>
  </si>
  <si>
    <t>Time Code : N - CNSS DU MOIS D'AVRIL 2022 DE SINON Boukari</t>
  </si>
  <si>
    <t>Time Code : N - CNSS DU MOIS D'AVRIL 2022 DE OUEDRAOGO Wendingomdé Joseph Arnaud/REAJUST</t>
  </si>
  <si>
    <t>Time Code : N - CNSS DU MOIS D'AVRIL 2022 DE SIDIBE Moumouni/REAJUST</t>
  </si>
  <si>
    <t>Time Code : N - CNSS DU MOIS D'AVRIL 2022 DE SINON Boukari/REAJUST</t>
  </si>
  <si>
    <t>Time Code : N - CNSS DU MOIS D'AVRIL 2022 DE GANSORE Hassane Moctar</t>
  </si>
  <si>
    <t>Time Code : N - CNSS DU MOIS D'AVRIL 2022 DE BONOU Samson/REAJUST</t>
  </si>
  <si>
    <t>Time Code : N - CNSS DU MOIS D'AVRIL 2022 DE BOUDA Jacques/REAJUST</t>
  </si>
  <si>
    <t>Time Code : N - CNSS DU MOIS D'AVRIL 2022 DE KAMBOU Sansan Christian</t>
  </si>
  <si>
    <t>Time Code : N - CNSS DU MOIS D'AVRIL 2022 DE NEBIE Noël</t>
  </si>
  <si>
    <t>Time Code : N - CNSS DU MOIS D'AVRIL 2022 DE COULIDIATY Aimé Parfait</t>
  </si>
  <si>
    <t>Time Code : N - CNSS DU MOIS D'AVRIL 2022 DE GANSORE Hassane Moctar/REAJUST</t>
  </si>
  <si>
    <t>Time Code : N - CNSS DU MOIS D'AVRIL 2022 DE NEBIE Noël/REAJUST</t>
  </si>
  <si>
    <t>Time Code : N - CNSS DU MOIS D'AVRIL 2022 DE BOUDA Jacques</t>
  </si>
  <si>
    <t>Time Code : N - CNSS DU MOIS D'AVRIL 2022 DE BONOU Samson</t>
  </si>
  <si>
    <t>Time Code : N - CNSS DU MOIS D'AVRIL 2022 DE OUEDRAOGO Wendingomdé Joseph Arnaud</t>
  </si>
  <si>
    <t>Time Code : N - CNSS DU MOIS D'AVRIL 2022 DE KABORE Hamza/REAJUST</t>
  </si>
  <si>
    <t>Time Code : N - CNSS DU MOIS D'AVRIL 2022 DE NABI Grégoire/REAJUST</t>
  </si>
  <si>
    <t>Time Code : N - CNSS DU MOIS D'AVRIL 2022 DE NABI Grégoire</t>
  </si>
  <si>
    <t>Time Code : N - CNSS DU MOIS D'AVRIL 2022 DE NIGNAN Annielle/REAJUST</t>
  </si>
  <si>
    <t>Time Code : N - OUBAB450422/OMNI/INTERNET PUISSANCE PLUS/Facture N°0642/01/22/DFC/DG-IPP mois de Mai 2022, facturation service internet domicile Coulidiaty Parfait</t>
  </si>
  <si>
    <t>Time Code : N - OUBAB450422/OMNI/INTERNET PUISSANCE PLUS/Facture N°0642/01/22/DFC/DG-IPP mois de Avril 2022, facturation service internet domicile Coulidiaty Parfait</t>
  </si>
  <si>
    <t>Time Code : N - CNSS DU MOIS D'AVRIL 2022 DE NIGNAN Annielle</t>
  </si>
  <si>
    <t>Time Code : N - OUBAB450422/OMNI/INTERNET PUISSANCE PLUS/Facture N°0642/01/22/DFC/DG-IPP mois de janvier 2022, facturation service internet domicile Coulidiaty Parfait</t>
  </si>
  <si>
    <t>Time Code : A - IUTS DU MOIS D´AVRIL 2022 DE DAHANI Daouda Martial Hubert</t>
  </si>
  <si>
    <t>Time Code : N - IUTS DU MOIS D'AVRIL 2022 DE GUIRO Shérita Djémila/REAJUST</t>
  </si>
  <si>
    <t>Time Code : N - IUTS DU MOIS D'AVRIL 2022 DE SORE Safiétou</t>
  </si>
  <si>
    <t>Time Code : N - IUTS DU MOIS D'AVRIL 2022 DE GUIRO Shérita Djémila</t>
  </si>
  <si>
    <t>Time Code : N - IUTS DU MOIS D'AVRIL 2022 DE SORE Safiétou/REAJUST</t>
  </si>
  <si>
    <t>Time Code : N - SALAIRE DU MOIS D'AVRIL 2022 DE KIEMA Yaya</t>
  </si>
  <si>
    <t>Time Code : N - SALAIRE DU MOIS D'AVRIL 2022 DE WANGRE Didier/REAJUST</t>
  </si>
  <si>
    <t>Time Code : N - SALAIRE DU MOIS D'AVRIL 2022 DE KABORE Hamza</t>
  </si>
  <si>
    <t>Time Code : N - SALAIRE DU MOIS D'AVRIL 2022 DE OUATTARA Siaka/REAJUST</t>
  </si>
  <si>
    <t>Time Code : N - SALAIRE DU MOIS D'AVRIL 2022 DE KABORE Hamza/REAJUST</t>
  </si>
  <si>
    <t>Time Code : N - SALAIRE DU MOIS D'AVRIL 2022 DE SIDIBE Moumouni/REAJUST</t>
  </si>
  <si>
    <t>Time Code : N - SALAIRE DU MOIS D'AVRIL 2022 DE SINON Boukari/REAJUST</t>
  </si>
  <si>
    <t>Time Code : N - SALAIRE DU MOIS D'AVRIL 2022 DE GUIRA Sayouba</t>
  </si>
  <si>
    <t>Time Code : N - SALAIRE DU MOIS D'AVRIL 2022 DE KOUANDA Rachidatou</t>
  </si>
  <si>
    <t>Time Code : N - SALAIRE DU MOIS D'AVRIL 2022 DE BONOU Samson</t>
  </si>
  <si>
    <t>Time Code : N - SALAIRE DU MOIS D'AVRIL 2022 DE KOUANDA Rachidatou/REAJUST</t>
  </si>
  <si>
    <t>Time Code : N - SALAIRE DU MOIS D'AVRIL 2022 DE WANGRE Didier</t>
  </si>
  <si>
    <t>Time Code : N - SALAIRE DU MOIS D'AVRIL 2022 DE NEBIE Noël</t>
  </si>
  <si>
    <t>Time Code : N - SALAIRE DU MOIS D'AVRIL 2022 DE OUEDRAOGO Wendingomdé Joseph Arnaud</t>
  </si>
  <si>
    <t>Time Code : N - SALAIRE DU MOIS D'AVRIL 2022 DE BOUDA Jacques</t>
  </si>
  <si>
    <t>Time Code : N - SALAIRE DU MOIS D'AVRIL 2022 DE OUATTARA Siaka</t>
  </si>
  <si>
    <t>Time Code : N - SALAIRE DU MOIS D'AVRIL 2022 DE CISSE Idriss As-Ami</t>
  </si>
  <si>
    <t>Time Code : N - SALAIRE DU MOIS D'AVRIL 2022 DE CISSE Idriss As-Ami/REAJUST</t>
  </si>
  <si>
    <t>Time Code : N - SALAIRE DU MOIS D'AVRIL 2022 DE BOUDA Jacques/REAJUST</t>
  </si>
  <si>
    <t>Time Code : N - SALAIRE DU MOIS D'AVRIL 2022 DE SIDIBE Moumouni</t>
  </si>
  <si>
    <t>Time Code : N - SALAIRE DU MOIS D'AVRIL 2022 DE SINON Boukari</t>
  </si>
  <si>
    <t>Time Code : N - SALAIRE DU MOIS D'AVRIL 2022 DE SAGNON Sanlé Régis Kader/REAJUST</t>
  </si>
  <si>
    <t>Time Code : N - SALAIRE DU MOIS D'AVRIL 2022 DE DAMIBA Jacques Malgdawindé</t>
  </si>
  <si>
    <t>Time Code : N - SALAIRE DU MOIS D'AVRIL 2022 DE COULIDIATY Aimé Parfait/REAJUST</t>
  </si>
  <si>
    <t>Time Code : N - SALAIRE DU MOIS D'AVRIL 2022 DE OUEDRAOGO Wendingomdé Joseph Arnaud/REAJUST</t>
  </si>
  <si>
    <t>Time Code : N - SALAIRE DU MOIS D'AVRIL 2022 DE COULIDIATY Aimé Parfait</t>
  </si>
  <si>
    <t>Time Code : N - SALAIRE DU MOIS D'AVRIL 2022 DE KAMBOU Sansan Christian/REAJUST</t>
  </si>
  <si>
    <t>Time Code : N - SALAIRE DU MOIS D'AVRIL 2022 DE GANSORE Hassane Moctar</t>
  </si>
  <si>
    <t>Time Code : N - SALAIRE DU MOIS D'AVRIL 2022 DE ZAGUE-SOME Lena Yasmine/REAJUST</t>
  </si>
  <si>
    <t>Time Code : N - SALAIRE DU MOIS D'AVRIL 2022 DE PARE/KARAMBIRI Aminata/REAJUST</t>
  </si>
  <si>
    <t>Time Code : N - SALAIRE DU MOIS D'AVRIL 2022 DE ZAGUE-SOME Lena Yasmine</t>
  </si>
  <si>
    <t>Time Code : N - SALAIRE DU MOIS D'AVRIL 2022 DE OUEDRAOGO Touwindé Christophe</t>
  </si>
  <si>
    <t>Time Code : N - SALAIRE DU MOIS D'AVRIL 2022 DE PARE/KARAMBIRI Aminata</t>
  </si>
  <si>
    <t>Time Code : N - SALAIRE DU MOIS D'AVRIL 2022 DE NABI Grégoire</t>
  </si>
  <si>
    <t>Time Code : N - SALAIRE DU MOIS D'AVRIL 2022 DE NABI Grégoire/REAJUST</t>
  </si>
  <si>
    <t>Time Code : N - SALAIRE DU MOIS D'AVRIL 2022 DE NIGNAN Annielle</t>
  </si>
  <si>
    <t>Time Code : N - SALAIRE DU MOIS D'AVRIL 2022 DE NIGNAN Annielle/REAJUST</t>
  </si>
  <si>
    <t>Time Code : N - SALAIRE DU MOIS D'AVRIL 2022 DE OUEDRAOGO Touwindé Christophe/REAJUST</t>
  </si>
  <si>
    <t>Time Code : N - SALAIRE DU MOIS D'AVRIL 2022 DE KAMBOU Sansan Christian</t>
  </si>
  <si>
    <t>Time Code : N - SALAIRE DU MOIS D'AVRIL 2022 DE KIEMA Yaya/REAJUST</t>
  </si>
  <si>
    <t>Time Code : N - SALAIRE DU MOIS D'AVRIL 2022 DE NEBIE Noël/REAJUST</t>
  </si>
  <si>
    <t>Time Code : N - SALAIRE DU MOIS D'AVRIL 2022 DE BONOU Samson/REAJUST</t>
  </si>
  <si>
    <t>Time Code : N - SALAIRE DU MOIS D'AVRIL 2022 DE GUIRA Sayouba/REAJUST</t>
  </si>
  <si>
    <t>Time Code : N - SALAIRE DU MOIS D'AVRIL 2022 DE DAMIBA Jacques Malgdawindé/REAJUST</t>
  </si>
  <si>
    <t>Time Code : N - SALAIRE DU MOIS D'AVRIL 2022 DE KONFE TRAORE Aicha/REAJUST</t>
  </si>
  <si>
    <t>Time Code : N - SALAIRE DU MOIS D'AVRIL 2022 DE KI/KERE Léonie</t>
  </si>
  <si>
    <t>Time Code : N - SALAIRE DU MOIS D'AVRIL 2022 DE KONFE TRAORE Aicha</t>
  </si>
  <si>
    <t>Time Code : N - SALAIRE DU MOIS D'AVRIL 2022 DE SAWADOGO Augustine Marie wendyam/REAJUST</t>
  </si>
  <si>
    <t>Time Code : N - SALAIRE DU MOIS D'AVRIL 2022 DE YAMEOGO Dahlia Ramata Stephanie</t>
  </si>
  <si>
    <t>Time Code : N - SALAIRE DU MOIS D'AVRIL 2022 DE YALPOUGDOU Hervé</t>
  </si>
  <si>
    <t>Time Code : N - SALAIRE DU MOIS D'AVRIL 2022 DE YAMEOGO Wendkoaguenda Lucie</t>
  </si>
  <si>
    <t>Time Code : N - SALAIRE DU MOIS D'AVRIL 2022 DE SORE Safiétou</t>
  </si>
  <si>
    <t>Time Code : N - SALAIRE DU MOIS D'AVRIL 2022 DE YAMEOGO Dahlia Ramata Stephanie/REAJUST</t>
  </si>
  <si>
    <t>Time Code : N - SALAIRE DU MOIS D'AVRIL 2022 DE ZOMA Jean</t>
  </si>
  <si>
    <t>Time Code : N - SALAIRE DU MOIS D'AVRIL 2022 DE YALPOUGDOU Hervé/REAJUST</t>
  </si>
  <si>
    <t>Time Code : N - SALAIRE DU MOIS D'AVRIL 2022 DE TOE Hadja Aliza Sandrine/REAJUST</t>
  </si>
  <si>
    <t>Time Code : N - SALAIRE DU MOIS D'AVRIL 2022 DE SAWADOGO Augustine Marie wendyam</t>
  </si>
  <si>
    <t>Time Code : N - SALAIRE DU MOIS D'AVRIL 2022 DE TOE Hadja Aliza Sandrine</t>
  </si>
  <si>
    <t>Time Code : N - SALAIRE DU MOIS D'AVRIL 2022 DE ZOMA Jean/REAJUST</t>
  </si>
  <si>
    <t>Time Code : N - SALAIRE DU MOIS D'AVRIL 2022 DE KI/KERE Léonie/REAJUST</t>
  </si>
  <si>
    <t>Time Code : N - SALAIRE DU MOIS D'AVRIL 2022 DE SORE Safiétou/REAJUST</t>
  </si>
  <si>
    <t>Time Code : N - SALAIRE DU MOIS D'AVRIL 2022 DE YAMEOGO Wendkoaguenda Lucie/REAJUST</t>
  </si>
  <si>
    <t>Time Code : N - SALAIRE DU MOIS D'AVRIL 2022 DE GANSORE Hassane Moctar/REAJUST</t>
  </si>
  <si>
    <t>Time Code : N - OUBAB450422/OMNI/INTERNET PUISSANCE PLUS/Facture N°0642/01/22/DFC/DG-IPP mois de février 2022, facturation service internet domicile Coulidiaty Parfait</t>
  </si>
  <si>
    <t>Time Code : N - IUTS DU MOIS D'AVRIL 2022 DE BONOU Samson/REAJUST</t>
  </si>
  <si>
    <t>Time Code : N - CNSS DU MOIS D'AVRIL 2022 DE DAMIBA Jacques Malgdawindé/REAJUST</t>
  </si>
  <si>
    <t>Time Code : N - CNSS DU MOIS D'AVRIL 2022 DE SAGNON Sanlé Régis Kader</t>
  </si>
  <si>
    <t>Time Code : N - IUTS DU MOIS D'AVRIL 2022 DE BOUDA Jacques</t>
  </si>
  <si>
    <t>Time Code : N - CNSS DU MOIS D'AVRIL 2022 DE GUIRA Sayouba</t>
  </si>
  <si>
    <t>Time Code : N - CNSS DU MOIS D'AVRIL 2022 DE KOUANDA Rachidatou/REAJUST</t>
  </si>
  <si>
    <t>Time Code : N - CNSS DU MOIS D'AVRIL 2022 DE OUEDRAOGO Bila Basile/REAJUST</t>
  </si>
  <si>
    <t>Time Code : N - CNSS DU MOIS D'AVRIL 2022 DE SORE Safiétou</t>
  </si>
  <si>
    <t>Time Code : N - CNSS DU MOIS D'AVRIL 2022 DE TOE Hadja Aliza Sandrine/REAJUST</t>
  </si>
  <si>
    <t>Time Code : N - CNSS DU MOIS D'AVRIL 2022 DE SAWADOGO Augustine Marie wendyam/REAJUST</t>
  </si>
  <si>
    <t>Time Code : N - CNSS DU MOIS D'AVRIL 2022 DE ZAGUE-SOME Lena Yasmine</t>
  </si>
  <si>
    <t>Time Code : N - CNSS DU MOIS D'AVRIL 2022 DE GUIRO Shérita Djémila</t>
  </si>
  <si>
    <t>Time Code : N - IUTS DU MOIS D'AVRIL 2022 DE NEBIE Noël</t>
  </si>
  <si>
    <t>Time Code : N - CNSS DU MOIS D'AVRIL 2022 DE SAWADOGO Augustine Marie wendyam</t>
  </si>
  <si>
    <t>Time Code : N - CNSS DU MOIS D'AVRIL 2022 DE KONFE TRAORE Aicha/REAJUST</t>
  </si>
  <si>
    <t>Time Code : N - IUTS DU MOIS D'AVRIL 2022 DE KAMBOU Sansan Christian/REAJUST</t>
  </si>
  <si>
    <t>Time Code : N - IUTS DU MOIS D'AVRIL 2022 DE KAMBOU Sansan Christian</t>
  </si>
  <si>
    <t>Time Code : N - IUTS DU MOIS D'AVRIL 2022 DE GANSORE Hassane Moctar/REAJUST</t>
  </si>
  <si>
    <t>Time Code : N - CNSS DU MOIS D'AVRIL 2022 DE ZOMA Jean</t>
  </si>
  <si>
    <t>Time Code : N - IUTS DU MOIS D'AVRIL 2022 DE OUEDRAOGO Wendingomdé Joseph Arnaud/REAJUST</t>
  </si>
  <si>
    <t>Time Code : N - CNSS DU MOIS D'AVRIL 2022 DE ZOMA Jean/REAJUST</t>
  </si>
  <si>
    <t>Time Code : N - IUTS DU MOIS D'AVRIL 2022 DE SIDIBE Moumouni/REAJUST</t>
  </si>
  <si>
    <t>Time Code : N - CNSS DU MOIS D'AVRIL 2022 DE KIEMA Yaya/REAJUST</t>
  </si>
  <si>
    <t>Time Code : N - CNSS DU MOIS D'AVRIL 2022 DE TOE Hadja Aliza Sandrine</t>
  </si>
  <si>
    <t>Time Code : N - IUTS DU MOIS D'AVRIL 2022 DE PARE/KARAMBIRI Aminata</t>
  </si>
  <si>
    <t>Time Code : N - IUTS DU MOIS D'AVRIL 2022 DE COULIDIATY Aimé Parfait</t>
  </si>
  <si>
    <t>Time Code : N - IUTS DU MOIS D'AVRIL 2022 DE NABI Grégoire</t>
  </si>
  <si>
    <t>Time Code : N - IUTS DU MOIS D'AVRIL 2022 DE NABI Grégoire/REAJUST</t>
  </si>
  <si>
    <t>Time Code : N - CNSS DU MOIS D'AVRIL 2022 DE WANGRE Didier/REAJUST</t>
  </si>
  <si>
    <t>Time Code : N - CNSS DU MOIS D'AVRIL 2022 DE OUATTARA Siaka/REAJUST</t>
  </si>
  <si>
    <t>Time Code : N - IUTS DU MOIS D'AVRIL 2022 DE COULIDIATY Aimé Parfait/REAJUST</t>
  </si>
  <si>
    <t>Time Code : N - CNSS DU MOIS D'AVRIL 2022 DE SORY Yacouba/REAJUST</t>
  </si>
  <si>
    <t>Time Code : N - IUTS DU MOIS D'AVRIL 2022 DE KABORE Hamza</t>
  </si>
  <si>
    <t>Time Code : N - CNSS DU MOIS D'AVRIL 2022 DE ZAGUE-SOME Lena Yasmine/REAJUST</t>
  </si>
  <si>
    <t>Time Code : N - CNSS DU MOIS D'AVRIL 2022 DE YALPOUGDOU Hervé/REAJUST</t>
  </si>
  <si>
    <t>Time Code : N - CNSS DU MOIS D'AVRIL 2022 DE YAMEOGO Wendkoaguenda Lucie</t>
  </si>
  <si>
    <t>Time Code : N - CNSS DU MOIS D'AVRIL 2022 DE SAGNON Sanlé Régis Kader/REAJUST</t>
  </si>
  <si>
    <t>Time Code : N - IUTS DU MOIS D'AVRIL 2022 DE SINON Boukari/REAJUST</t>
  </si>
  <si>
    <t>Time Code : N - CNSS DU MOIS D'AVRIL 2022 DE KI/KERE Léonie/REAJUST</t>
  </si>
  <si>
    <t>Time Code : N - CNSS DU MOIS D'AVRIL 2022 DE SORE Safiétou/REAJUST</t>
  </si>
  <si>
    <t>Time Code : N - CNSS DU MOIS D'AVRIL 2022 DE KAMBIRE Sié/REAJUST</t>
  </si>
  <si>
    <t>Time Code : N - IUTS DU MOIS D'AVRIL 2022 DE NIGNAN Annielle/REAJUST</t>
  </si>
  <si>
    <t>Time Code : N - CNSS DU MOIS D'AVRIL 2022 DE SOU Sié Sylvain</t>
  </si>
  <si>
    <t>Time Code : N - CNSS DU MOIS D'AVRIL 2022 DE YAMEOGO Wendkoaguenda Lucie/REAJUST</t>
  </si>
  <si>
    <t>Time Code : N - CNSS DU MOIS D'AVRIL 2022 DE GUIRO Shérita Djémila/REAJUST</t>
  </si>
  <si>
    <t>Time Code : N - IUTS DU MOIS D'AVRIL 2022 DE YALPOUGDOU Hervé</t>
  </si>
  <si>
    <t>Time Code : N - IUTS DU MOIS D'AVRIL 2022 DE YAMEOGO Dahlia Ramata Stephanie</t>
  </si>
  <si>
    <t>Time Code : N - IUTS DU MOIS D'AVRIL 2022 DE SAGNON Sanlé Régis Kader</t>
  </si>
  <si>
    <t>Time Code : N - IUTS DU MOIS D'AVRIL 2022 DE SAWADOGO Augustine Marie wendyam</t>
  </si>
  <si>
    <t>Time Code : N - IUTS DU MOIS D'AVRIL 2022 DE CISSE Idriss As-Ami</t>
  </si>
  <si>
    <t>Time Code : N - IUTS DU MOIS D'AVRIL 2022 DE KIEMA Yaya</t>
  </si>
  <si>
    <t>Time Code : N - IUTS DU MOIS D'AVRIL 2022 DE TOE Hadja Aliza Sandrine</t>
  </si>
  <si>
    <t>Time Code : N - IUTS DU MOIS D'AVRIL 2022 DE KONFE TRAORE Aicha</t>
  </si>
  <si>
    <t>Time Code : N - IUTS DU MOIS D'AVRIL 2022 DE KAMBIRE Sié/REAJUST</t>
  </si>
  <si>
    <t>Time Code : N - IUTS DU MOIS D'AVRIL 2022 DE KIEMA Yaya/REAJUST</t>
  </si>
  <si>
    <t>Time Code : N - IUTS DU MOIS D'AVRIL 2022 DE SAWADOGO Augustine Marie wendyam/REAJUST</t>
  </si>
  <si>
    <t>Time Code : N - IUTS DU MOIS D'AVRIL 2022 DE OUEDRAOGO Touwindé Christophe/REAJUST</t>
  </si>
  <si>
    <t>Time Code : N - IUTS DU MOIS D'AVRIL 2022 DE WANGRE Didier</t>
  </si>
  <si>
    <t>Time Code : N - IUTS DU MOIS D'AVRIL 2022 DE KOUANDA Rachidatou</t>
  </si>
  <si>
    <t>Time Code : N - IUTS DU MOIS D'AVRIL 2022 DE OUEDRAOGO Bila Basile</t>
  </si>
  <si>
    <t>Time Code : N - IUTS DU MOIS D'AVRIL 2022 DE YAMEOGO Wendkoaguenda Lucie</t>
  </si>
  <si>
    <t>Time Code : N - IUTS DU MOIS D'AVRIL 2022 DE ZAGUE-SOME Lena Yasmine</t>
  </si>
  <si>
    <t>Time Code : N - IUTS DU MOIS D'AVRIL 2022 DE YAMEOGO Wendkoaguenda Lucie/REAJUST</t>
  </si>
  <si>
    <t>Time Code : N - IUTS DU MOIS D'AVRIL 2022 DE TOE Hadja Aliza Sandrine/REAJUST</t>
  </si>
  <si>
    <t>Time Code : N - IUTS DU MOIS D'AVRIL 2022 DE SORY Yacouba</t>
  </si>
  <si>
    <t>Time Code : N - IUTS DU MOIS D'AVRIL 2022 DE KI/KERE Léonie/REAJUST</t>
  </si>
  <si>
    <t>Time Code : N - IUTS DU MOIS D'AVRIL 2022 DE SORY Yacouba/REAJUST</t>
  </si>
  <si>
    <t>Time Code : N - IUTS DU MOIS D'AVRIL 2022 DE SOU Sié Sylvain/REAJUST</t>
  </si>
  <si>
    <t>Time Code : N - IUTS DU MOIS D'AVRIL 2022 DE YALPOUGDOU Hervé/REAJUST</t>
  </si>
  <si>
    <t>Time Code : N - IUTS DU MOIS D'AVRIL 2022 DE YAMEOGO Dahlia Ramata Stephanie/REAJUST</t>
  </si>
  <si>
    <t>Time Code : N - IUTS DU MOIS D'AVRIL 2022 DE WANGRE Didier/REAJUST</t>
  </si>
  <si>
    <t>Time Code : N - IUTS DU MOIS D'AVRIL 2022 DE ZOMA Jean</t>
  </si>
  <si>
    <t>Time Code : N - IUTS DU MOIS D'AVRIL 2022 DE SOU Sié Sylvain</t>
  </si>
  <si>
    <t>Time Code : N - IUTS DU MOIS D'AVRIL 2022 DE KI/KERE Léonie</t>
  </si>
  <si>
    <t>Time Code : N - IUTS DU MOIS D'AVRIL 2022 DE KAMBIRE Sié</t>
  </si>
  <si>
    <t>Time Code : N - IUTS DU MOIS D'AVRIL 2022 DE OUEDRAOGO Touwindé Christophe</t>
  </si>
  <si>
    <t>Time Code : N - IUTS DU MOIS D'AVRIL 2022 DE OUATTARA Siaka</t>
  </si>
  <si>
    <t>Time Code : N - IUTS DU MOIS D'AVRIL 2022 DE DAMIBA Jacques Malgdawindé/REAJUST</t>
  </si>
  <si>
    <t>Time Code : N - IUTS DU MOIS D'AVRIL 2022 DE CISSE Idriss As-Ami/REAJUST</t>
  </si>
  <si>
    <t>Time Code : N - IUTS DU MOIS D'AVRIL 2022 DE DAMIBA Jacques Malgdawindé</t>
  </si>
  <si>
    <t>Time Code : N - IUTS DU MOIS D'AVRIL 2022 DE ZOMA Jean/REAJUST</t>
  </si>
  <si>
    <t>Time Code : N - IUTS DU MOIS D'AVRIL 2022 DE OUEDRAOGO Bila Basile/REAJUST</t>
  </si>
  <si>
    <t>Time Code : N - IUTS DU MOIS D'AVRIL 2022 DE ZAGUE-SOME Lena Yasmine/REAJUST</t>
  </si>
  <si>
    <t>Time Code : N - IUTS DU MOIS D'AVRIL 2022 DE OUATTARA Siaka/REAJUST</t>
  </si>
  <si>
    <t>Time Code : N - IUTS DU MOIS D'AVRIL 2022 DE KONFE TRAORE Aicha/REAJUST</t>
  </si>
  <si>
    <t>Time Code : N - IUTS DU MOIS D'AVRIL 2022 DE KOUANDA Rachidatou/REAJUST</t>
  </si>
  <si>
    <t>Time Code : N - IUTS DU MOIS D'AVRIL 2022 DE SAGNON Sanlé Régis Kader/REAJUST</t>
  </si>
  <si>
    <t>Time Code : A - CNSS DU MOIS D´AVRIL 2022 DE DAHANI Daouda Martial Hubert</t>
  </si>
  <si>
    <t>Time Code : N - 9980783 BASICPAY</t>
  </si>
  <si>
    <t>Time Code : N - 9980783 CIGNA ER</t>
  </si>
  <si>
    <t>Time Code : N - 9980783 INS</t>
  </si>
  <si>
    <t>Time Code : N - 9980783 EPA</t>
  </si>
  <si>
    <t>Time Code : N - 9980783 LONG TERM SAVINGS PLAN</t>
  </si>
  <si>
    <t>4990</t>
  </si>
  <si>
    <t>8549053</t>
  </si>
  <si>
    <t>2226428 BASICPAY</t>
  </si>
  <si>
    <t>2226428 CIGNA ER</t>
  </si>
  <si>
    <t>2226428 EPA</t>
  </si>
  <si>
    <t>2226428 INS</t>
  </si>
  <si>
    <t>2226428 LONG TERM SAVINGS PLAN</t>
  </si>
  <si>
    <t>Premise allocation : [52800412] [45.02%] [30493504] - Main d´œuvre pour l´installation de 15 réglettes de 120 bureau SCI/Ouahigouya</t>
  </si>
  <si>
    <t>6050</t>
  </si>
  <si>
    <t>Premise allocation : [52800412] [45.02%] [30493504] - achat de 15 réglettes complètes  de 120</t>
  </si>
  <si>
    <t>Premise allocation : [52800412] [45.02%] [30493504] - Achat de goulotte 30/40</t>
  </si>
  <si>
    <t>Premise allocation : [52800412] [45.02%] [30493504] - Achat de câble 2x1/5</t>
  </si>
  <si>
    <t>Time Code : N - TERMINAL_GRANT_2029740</t>
  </si>
  <si>
    <t>DDFB0422/ OMNI/ ECOBANK/Frais bancaire du mois de Avril 2022</t>
  </si>
  <si>
    <t>H9-Support monitoring and evaluation activities: Teachers,  list of sessions,</t>
  </si>
  <si>
    <t>Support monitoring and evaluation activities: Teachers,  list of sessions, attendance lists, pre and post tests for trainings of teachers and of students</t>
  </si>
  <si>
    <t>DDATB100422/ OMNI/ DAHANI Hubert/ Rembourssement/ Sorties de planification formation en confection de serviettes hygieniques réutilisables au profit des adolescentes ATWA/ Transport A/R Dedougou Toma Toughan</t>
  </si>
  <si>
    <t>DDATB100422/ OMNI/ DAHANI Hubert/ Rembourssement/ Sorties de planification formation en confection de serviettes hygieniques réutilisables au profit des adolescentes ATWA/ Allocation nourriture coordinateur ATWA</t>
  </si>
  <si>
    <t>DDATB100422/ OMNI/ DAHANI Hubert/ Rembourssement/ Sorties de planification formation en confection de serviettes hygieniques réutilisables au profit des adolescentes ATWA/ Hebergement 2 nuitées du coordonateur ATWA</t>
  </si>
  <si>
    <t>OUAC210422-HCOY/Hébergement de SINARE Bouba, Sawadogo Adam,Nana Abdoul Rahim, Sawadogo Issaka,Ouedraogo Hamidou,Bague Lamine,Béloum Irene,Konkolé Séni lors de l'atelier de planification du programme ATWA du 02 au 05 Février 2022</t>
  </si>
  <si>
    <t>OUAC010422-HCOY/Location de salle et restauration: Atelier de planification ATWA</t>
  </si>
  <si>
    <t>Time Code : N - 202204 Annual leave accrual/Jacques Malgdawindé DAMIBA</t>
  </si>
  <si>
    <t>Time Code : N - 202204 Annual leave accrual/Kouanda  Rachidatou</t>
  </si>
  <si>
    <t>Time Code : N - 202204 Annual leave accrual/Hassane Moctar Gansore</t>
  </si>
  <si>
    <t>Time Code : N - 202204 Annual leave accrual/Wangre  Didier</t>
  </si>
  <si>
    <t>Time Code : N - 202204 Annual leave accrual/Yacouba  Sory</t>
  </si>
  <si>
    <t>Time Code : N - 202204 Annual leave accrual/Bila Basile  Ouedraogo</t>
  </si>
  <si>
    <t>Time Code : N - 202204 Annual leave accrual/Touwinde Christophe Ouedraogo</t>
  </si>
  <si>
    <t>Time Code : N - 202204 Annual leave accrual/Sié  Kambire</t>
  </si>
  <si>
    <t>Time Code : N - 202204 Annual leave accrual/Yaya  Kiema</t>
  </si>
  <si>
    <t>Time Code : N - 202204 Annual leave accrual/Idriss As-Ami Cisse</t>
  </si>
  <si>
    <t>Time Code : N - 202204 Annual leave accrual/Lena Yasmine Zague-Some</t>
  </si>
  <si>
    <t>Time Code : N - 202204 Annual leave accrual/Regis Kader Sanlé Sagnon</t>
  </si>
  <si>
    <t>Time Code : N - 202204 Annual leave accrual/Siaka  Ouattara</t>
  </si>
  <si>
    <t>FRAIS BANCAIRE SCI OHG P04</t>
  </si>
  <si>
    <t>Time Code : N - 202204 Annual leave accrual/Grégoire  NABI</t>
  </si>
  <si>
    <t>Time Code : N - 202204 Annual leave accrual/Jacques  Bouda</t>
  </si>
  <si>
    <t>Time Code : N - 202204 Annual leave accrual/Benoit  DELSARTE</t>
  </si>
  <si>
    <t>Time Code : N - 202204 Annual leave accrual/Hamza  Kabore</t>
  </si>
  <si>
    <t>Time Code : N - 202204 Annual leave accrual/Sidibe  Moumouni</t>
  </si>
  <si>
    <t>Time Code : N - 202204 Annual leave accrual/Serge  ANDRIAMANDIMBY</t>
  </si>
  <si>
    <t>Time Code : N - 202204 Annual leave accrual/Boukari  SINON</t>
  </si>
  <si>
    <t>Time Code : A - 202204 Annual leave accrual/Dahani  Daouda. Martial. Hubert</t>
  </si>
  <si>
    <t>Time Code : N - 202204 Annual leave accrual/Sawadogo  Augustine Marie Wendyam</t>
  </si>
  <si>
    <t>Time Code : N - 202204 Annual leave accrual/Wendingomde Joseph Arnaud  OUEDRAOGO</t>
  </si>
  <si>
    <t>Time Code : N - 202204 Annual leave accrual/Sherita Djemila  Guiro</t>
  </si>
  <si>
    <t>Time Code : N - 202204 Annual leave accrual/Sié Sylvain  SOU</t>
  </si>
  <si>
    <t>Time Code : N - 202204 Annual leave accrual/Sayouba  Guira</t>
  </si>
  <si>
    <t>Time Code : N - 202204 Annual leave accrual/Aïcha  KONFE/TRAORE</t>
  </si>
  <si>
    <t>Time Code : N - 202204 Annual leave accrual/Safietou  Sore</t>
  </si>
  <si>
    <t>Time Code : N - 202204 Annual leave accrual/Samson  Bonou</t>
  </si>
  <si>
    <t>Time Code : N - 202204 Annual leave accrual/Noel  Nebie</t>
  </si>
  <si>
    <t>Time Code : N - 202204 Annual leave accrual/Yalpougdou  Herve</t>
  </si>
  <si>
    <t>Time Code : N - 202204 Annual leave accrual/COULIDIATY  Aimé Parfait</t>
  </si>
  <si>
    <t>Time Code : N - 202204 Annual leave accrual/Aminata  PARE/KARAMBIRI</t>
  </si>
  <si>
    <t>Time Code : N - 202204 Annual leave accrual/Lucie Wendkoaguenda.  YAMEOGO</t>
  </si>
  <si>
    <t>Time Code : N - 202204 Annual leave accrual/Sansan Christian  Kambou</t>
  </si>
  <si>
    <t>Time Code : N - 202204 Annual leave accrual/Léonie  Ki</t>
  </si>
  <si>
    <t>Time Code : N - 202204 Annual leave accrual/Hadja Aliza Toe</t>
  </si>
  <si>
    <t>Time Code : N - 202204 Annual leave accrual/Dahlia Ramata Stéphanie  YAMEOGO</t>
  </si>
  <si>
    <t>Time Code : N - 202204 Annual leave accrual/Jean  ZOMA</t>
  </si>
  <si>
    <t>B2-Office equipment</t>
  </si>
  <si>
    <t>lavage du véhicule Toyota Hilux 0170 D7 03 IT</t>
  </si>
  <si>
    <t>Achat de joint  pour Toyota Hilux 0170 D7 03 IT</t>
  </si>
  <si>
    <t>Achat de liquide de refroidissement  pour Toyota Hilux 0170 D7 03 IT</t>
  </si>
  <si>
    <t>Achat de courroie compresseur  pour Toyota Hilux 0170 D7 03 IT</t>
  </si>
  <si>
    <t>Achat de courroie alternateur  pour Toyota Hilux 0170 D7 03 IT</t>
  </si>
  <si>
    <t>Achat de filtres à polène  pour Toyota Hilux 0170 D7 03 IT</t>
  </si>
  <si>
    <t>Achat d'huile 90 pour Toyota Hilux 0170 D7 03 IT</t>
  </si>
  <si>
    <t>Achat d'huile moteur Toyota Hilux 0170 D7 03 IT</t>
  </si>
  <si>
    <t>5140</t>
  </si>
  <si>
    <t>Maintenance régulière du véhicule du véhicule du partenaire AMMIE 0170 D7 03 IT</t>
  </si>
  <si>
    <t>PA Non Premises : 30480118 - DDFB010122/ ECOBANK/ Frais de virements interbancaires sur les comptes des prestataires du projets de Dedougou</t>
  </si>
  <si>
    <t>PA Non Premises : 30480118 - DDFB020122/ ECOBANK/ Frais de virements interbancaires sur les comptes des prestataires du projets de Dedougou</t>
  </si>
  <si>
    <t>PA Non Premises : 30480137 - DDFB0122/ ECOBANK/Frais bancaire du mois de Janvier 2022</t>
  </si>
  <si>
    <t>5093</t>
  </si>
  <si>
    <t>PA Non Premises : 12619329 - PO Auto-Accrual re PO: 10036690 / Insecticide Fatala</t>
  </si>
  <si>
    <t>PA Non Premises : 12619329 - PO Auto-Accrual re PO: 10036690 / Paquet de 1kg</t>
  </si>
  <si>
    <t>PA Non Premises : 12619329 - PO Auto-Accrual re PO: 10036690 / Sucre blond (sosuco)</t>
  </si>
  <si>
    <t>PA Non Premises : 12619329 - PO Auto-Accrual re PO: 10036690 / Carton de savon liquide</t>
  </si>
  <si>
    <t>PA Non Premises : 12619329 - PO Auto-Accrual re PO: 10035270 / achat de savon SN CITEC Moyen</t>
  </si>
  <si>
    <t>PA Non Premises : 12619329 - PO Auto-Accrual re PO: 10035270 / Marque OMO paquet de 500G</t>
  </si>
  <si>
    <t>PA Non Premises : 12619329 - PO Auto-Accrual re PO: 10035270 / Achat de désodorisant marque ORO 300ML</t>
  </si>
  <si>
    <t>PA Non Premises : 12619329 - PO Auto-Accrual re PO: 10036690 / Paquet de 12</t>
  </si>
  <si>
    <t>PA Non Premises : 12619329 - PO Auto-Accrual re PO: 10036690 / Paquet de douze serpières</t>
  </si>
  <si>
    <t>PA Non Premises : 12619329 - PO Auto-Accrual re PO: 10035270 / Achat d´insecticide grand format 600ML marque KUNFU MASTER</t>
  </si>
  <si>
    <t>PA Non Premises : 12619329 - PO Auto-Accrual re PO: 10036690 / Gros paquet de thé lipton</t>
  </si>
  <si>
    <t>PA Non Premises : 12619329 - PO Auto-Accrual re PO: 10036690 / Paquet de stick de nescafé</t>
  </si>
  <si>
    <t>PA Non Premises : 12619329 - PO Auto-Accrual re PO: 10035266 / Bombone D´Eau De 19L</t>
  </si>
  <si>
    <t>PA Non Premises : 30480118 - DDFB0122/ ECOBANK/Frais bancaire du mois de Janvier 2022</t>
  </si>
  <si>
    <t>60001561/JUSTIF MAI/DECAISSEMENTS DE FONDS TRANCHE 1 AMMIE JANVIER - MARS 2022/Pour paiement des frais de réalisation de l'atelier regional</t>
  </si>
  <si>
    <t>60001561/JUSTIF MAI/DECAISSEMENTS DE FONDS TRANCHE 1 AMMIE JANVIER - MARS 2022/Location de salle atelier regional "Oula"</t>
  </si>
  <si>
    <t>60001561/JUSTIF MAI/DECAISSEMENTS DE FONDS TRANCHE 1 AMMIE JANVIER - MARS 2022/Location de salle atelier provinciale "Gourcy"</t>
  </si>
  <si>
    <t>60001561/JUSTIF MAI/DECAISSEMENTS DE FONDS TRANCHE 1 AMMIE JANVIER - MARS 2022/Pour paiement du salaire du suivi-evaluation pour le mois de mai 2022</t>
  </si>
  <si>
    <t>60001561/JUSTIF MAI/DECAISSEMENTS DE FONDS TRANCHE 1 AMMIE JANVIER - MARS 2022/Pour paiement du salaire du chauffeur pour le mois de mai 2022</t>
  </si>
  <si>
    <t>60001561/JUSTIF MAI/DECAISSEMENTS DE FONDS TRANCHE 1 AMMIE JANVIER - MARS 2022/Pour paiement des frais de motivation financière de la directrice nationale pour le mois de mai 2022</t>
  </si>
  <si>
    <t>60001561/JUSTIF MAI/DECAISSEMENTS DE FONDS TRANCHE 1 AMMIE JANVIER - MARS 2022/Pour paiement de la retenue IUTS sur les salaires du mois de mai 2023</t>
  </si>
  <si>
    <t>60001561/JUSTIF MAI/DECAISSEMENTS DE FONDS TRANCHE 1 AMMIE JANVIER - MARS 2022/Pour paiement de la retenue IUTS sur les salaires du mois de mai 2022</t>
  </si>
  <si>
    <t>60001561/JUSTIF MAI/DECAISSEMENTS DE FONDS TRANCHE 1 AMMIE JANVIER - MARS 2022/Pour paiement des cotisations sociales sur les salaires du mois de mai 2022</t>
  </si>
  <si>
    <t>60001561/JUSTIF MAI/DECAISSEMENTS DE FONDS TRANCHE 1 AMMIE JANVIER - MARS 2022/Pour paiement des frais de carburant et subsistance du chauffeur pour l'entretien et reparation du vehicule</t>
  </si>
  <si>
    <t>60001561/JUSTIF MAI/DECAISSEMENTS DE FONDS TRANCHE 1 AMMIE JANVIER - MARS 2022/Pour la réalisation des journée pedagogique "Yatenga"</t>
  </si>
  <si>
    <t>60001561/JUSTIF MAI/DECAISSEMENTS DE FONDS TRANCHE 1 AMMIE JANVIER - MARS 2022/Pour règlement de la facture de pause café de l'atelier bilan regional</t>
  </si>
  <si>
    <t>60001561/JUSTIF MAI/DECAISSEMENTS DE FONDS TRANCHE 1 AMMIE JANVIER - MARS 2022/Pour paiement de la retenue à la source sur  la facture de pause café de l'atelier bilan regional</t>
  </si>
  <si>
    <t>60001561/JUSTIF MAI/DECAISSEMENTS DE FONDS TRANCHE 1 AMMIE JANVIER - MARS 2022/Pour la réalisation des journée pedagogique de Tougo et Boussou</t>
  </si>
  <si>
    <t>60001561/JUSTIF MAI/DECAISSEMENTS DE FONDS TRANCHE 1 AMMIE JANVIER - MARS 2022/Pour paiement de la facture de réhabilitation des forages</t>
  </si>
  <si>
    <t>60001561/JUSTIF MAI/DECAISSEMENTS DE FONDS TRANCHE 1 AMMIE JANVIER - MARS 2022/Pour règlement de la facture de rehabilitation des forgages</t>
  </si>
  <si>
    <t>60001561/JUSTIF MAI/DECAISSEMENTS DE FONDS TRANCHE 1 AMMIE JANVIER - MARS 2022/Pour paiement des frais de réhalisation des journées pedagogique Bassi</t>
  </si>
  <si>
    <t>60001561/JUSTIF MAI/DECAISSEMENTS DE FONDS TRANCHE 1 AMMIE JANVIER - MARS 2022/Pour la réalisation des sessions de formation des élèves en fabrication des kits "Zondoma"</t>
  </si>
  <si>
    <t>60001561/JUSTIF MAI/DECAISSEMENTS DE FONDS TRANCHE 1 AMMIE JANVIER - MARS 2022/Pour paiement du salaire du coordonnateur pour le mois de mai 2022</t>
  </si>
  <si>
    <t>60001561/JUSTIF MAI/DECAISSEMENTS DE FONDS TRANCHE 1 AMMIE JANVIER - MARS 2022/Pour paiement du salaire du comptable pour le mois de mai 2022</t>
  </si>
  <si>
    <t>60001561/JUSTIF MAI/DECAISSEMENTS DE FONDS TRANCHE 1 AMMIE JANVIER - MARS 2022/Pour paiement du salaire des superviseurs terrains pour le mois de mai 2022</t>
  </si>
  <si>
    <t>60001561/JUSTIF MAI/DECAISSEMENTS DE FONDS TRANCHE 1 AMMIE JANVIER - MARS 2022/Pour paiement des frais de réhalisation des sessions de formations des élèves en GHM "Yatenga"</t>
  </si>
  <si>
    <t>60001561/JUSTIF MAI /DECAISSEMENTS DE FONDS TRANCHE 1 AMMIE JANVIER - MARS 2022/Pour la réalisation des sessions de formation des élèves en fabrication des kits "Yatenga"</t>
  </si>
  <si>
    <t>60001561/JUSTIF MAI/DECAISSEMENTS DE FONDS TRANCHE 1 AMMIE JANVIER - MARS 2022/Dotation du carburant du moi de Mai 2022</t>
  </si>
  <si>
    <t>60001561/JUSTIF MAI/DECAISSEMENTS DE FONDS TRANCHE 1 AMMIE JANVIER - MARS 2022/Pour règlement de la facture de location du mois de mai 2022</t>
  </si>
  <si>
    <t>60001561/JUSTIF MAI/DECAISSEMENTS DE FONDS TRANCHE 1 AMMIE JANVIER - MARS 2022/Pour paiement de la retenue IRF sur le loyer du mois de mai 2022</t>
  </si>
  <si>
    <t>60001561/JUSTIF MAI/DECAISSEMENTS DE FONDS TRANCHE 1 AMMIE JANVIER - MARS 2022/Pour paiement de la facture d'entretien et reparation de vehicule</t>
  </si>
  <si>
    <t>60001561/JUSTIF MAI/DECAISSEMENTS DE FONDS TRANCHE 1 AMMIE JANVIER - MARS 2022/Pour paiement des frais de suivi des rehabilitation des latrines et des forages</t>
  </si>
  <si>
    <t>60001561/JUSTIF MAI/DECAISSEMENTS DE FONDS TRANCHE 1 AMMIE JANVIER - MARS 2022/Pour paiement des frais de fonctionnement</t>
  </si>
  <si>
    <t>60001561/JUSTIF MAI/DECAISSEMENTS DE FONDS TRANCHE 1 AMMIE JANVIER - MARS 2022/Pour paiement des frais de suivi des réhabilitation des latrines et forages</t>
  </si>
  <si>
    <t>60001561/JUSTIF MAI/DECAISSEMENTS DE FONDS TRANCHE 1 AMMIE JANVIER - MARS 2022/Pour paiement des frais de carburant pour les sessions de formation des élèves en GHM</t>
  </si>
  <si>
    <t>60001561/JUSTIF MAI/DECAISSEMENTS DE FONDS TRANCHE 1 AMMIE JANVIER - MARS 2022/Frais de virement</t>
  </si>
  <si>
    <t>60001561/JUSTIF MAI/DECAISSEMENTS DE FONDS TRANCHE 1 AMMIE JANVIER - MARS 2022/Pour paiement des frais de réhalisation des sessions de formations des élèves en GHM "Zondoma"</t>
  </si>
  <si>
    <t>60001561/JUSTIF MAI/DECAISSEMENTS DE FONDS TRANCHE 1 AMMIE JANVIER - MARS 2022/Pour la réalisation des suivi supervision des dispensation des modules</t>
  </si>
  <si>
    <t>PA Non Premises : 30489511 - REV-PO Auto-Accrual re PO: 10035266 / Bombone D´Eau De 19L</t>
  </si>
  <si>
    <t>854V0027</t>
  </si>
  <si>
    <t>PA Non Premises : 40253508 - Jerrican 20 littre</t>
  </si>
  <si>
    <t>PA Non Premises : 40253508 - entonnoir</t>
  </si>
  <si>
    <t>PA Non Premises : 40253112 - Recharge de bonbonne d'Eau minéral Aquaterra pour le bureau de Ouahigouya.</t>
  </si>
  <si>
    <t>PA Non Premises : 40253112 - Recharge de bonbonne d´Eau minéral Aquaterra pour le bureau de Ouahigouya.</t>
  </si>
  <si>
    <t>Premise allocation : [52800412] [48.93%] [30499024] - REV-PO Auto-Accrual re PO: 10058267 / Bombone D´Eau De 19L</t>
  </si>
  <si>
    <t>Premise allocation : [52800412] [48.93%] [30499030] - REV-PO Auto-Accrual re PO: 10058267 / Bombone D´Eau De 19L</t>
  </si>
  <si>
    <t>Premise allocation : [52800412] [48.93%] [30497075] - REV-PO Auto-Accrual re PO: 10058267 / Bombone D´Eau De 19L</t>
  </si>
  <si>
    <t>Premise allocation : [52800412] [51.85%] [30498766] - ONATEL_FACTURE_FORFAIT_MAITRISE_MARS_2022_BASE DE DEDOUGOU</t>
  </si>
  <si>
    <t>Premise allocation : [52800412] [17.86%] [30498766] - ONATEL_FACTURE_FLOTTE_AVRIL_2022_BASE DE OUAGA</t>
  </si>
  <si>
    <t>Premise allocation : [52800412] [48.93%] [30498766] - ONATEL_FACTURE_FORFAIT_MAITRISE_MARS_2022_BASE DE OUAHIGOUYA</t>
  </si>
  <si>
    <t>Premise allocation : [52800412] [48.93%] [30498766] - ONATEL_FACTURE_FLOTTE_AVRIL_2022_BASE DE OUAHIGOUYA</t>
  </si>
  <si>
    <t>Premise allocation : [52800412] [17.86%] [30498766] - ONATEL_FACTURE_FORFAIT_MAITRISE_MARS_2022_BASE DE OUAGA</t>
  </si>
  <si>
    <t>Premise allocation : [52800412] [51.85%] [30498766] - ONATEL_FACTURE_FLOTTE_AVRIL_2022_DEDOUGOU</t>
  </si>
  <si>
    <t>Premise allocation : [52800412] [51.85%] [30498766] - ONATEL_CONEXION_INTERNET_DEDOUGOU</t>
  </si>
  <si>
    <t>ONATEL_FACTURE_FORFAIT_MAITRISE_MARS_2022_ATWA</t>
  </si>
  <si>
    <t>ONATEL_FACTURE_FLOTTE_AVRIL_2022_ATWA.</t>
  </si>
  <si>
    <t>Premise allocation : [52800412] [48.93%] [30499027] - PO Auto-Accrual re PO: 10064033 / Recharge de bonbonne d´Eau minéral Aquaterra pour le bureau de Ouahigouya.</t>
  </si>
  <si>
    <t>Premise allocation : [52800412] [48.93%] [30497075] - VAT | Bombone D´Eau De 19</t>
  </si>
  <si>
    <t>Premise allocation : [52800412] [48.93%] [30497075] - Bombone D´Eau De 19L</t>
  </si>
  <si>
    <t>Premise allocation : [52800412] [48.93%] [30499030] - VAT | Bombone D´Eau De 19</t>
  </si>
  <si>
    <t>Premise allocation : [52800412] [48.93%] [30499024] - VAT | Bombone D´Eau De 19</t>
  </si>
  <si>
    <t>Premise allocation : [52800412] [48.93%] [30499024] - Bombone D´Eau De 19L</t>
  </si>
  <si>
    <t>Premise allocation : [52800412] [48.93%] [30499030] - Bombone D´Eau De 19L</t>
  </si>
  <si>
    <t>Time Code : N - mensualité pour le loyer de Benoit DELSARTE/MAI 2022</t>
  </si>
  <si>
    <t>OHATJ020522/JUSTIF/KIEMA YAYA/MISSION DE PARTICIPATION A LA FORMATION HEIST AVEC INSO DU 09-12/05/2022 A OUAGADOUGOU/PERDIEM KIEMA YAYA</t>
  </si>
  <si>
    <t>OHATJ020522/JUSTIF/KIEMA YAYA/MISSION DE PARTICIPATION A LA FORMATION HEIST AVEC INSO DU 09-12/05/2022 A OUAGADOUGOU/FRAIS DE TRANSPORT ALLER-RETOUR</t>
  </si>
  <si>
    <t>OHATJ020522/JUSTIF/KIEMA YAYA/MISSION DE PARTICIPATION A LA FORMATION HEIST AVEC INSO DU 09-12/05/2022 A OUAGADOUGOU/FRAIS DE COMMUNICATION</t>
  </si>
  <si>
    <t>DDATJ010522/ OMNI/ JUSTIFS/ SORY Yacouba/ Avance Programme/ Reunion sur la situation sécuritaire dans le cadre du projet ATWA avec l'Ambassade des Pays Bas/ Prise en charge allocation nourriture security officer</t>
  </si>
  <si>
    <t>DDATJ010522/ OMNI/ JUSTIFS/ SORY Yacouba/ Avance Programme/ Reunion sur la situation sécuritaire dans le cadre du projet ATWA avec l'Ambassade des Pays Bas/ Prise en charge transport du security officer</t>
  </si>
  <si>
    <t>OHATC010522/CSH/WANGRE DIDIER/AJUSTEMENT/REMBOURSEMENT DES PERDIEMS LORS DE LA VISITE REGIONALE HEAD OF SUPPLY CHAIN A OUAGDOUGOU</t>
  </si>
  <si>
    <t>OHATC010522/CSH/KOUANDA RACHIDATOU/AJUSTEMENT/REMBOURSEMENT FRAIS DE TRANSPORT ALLER-RETOUR LORS DE LA VISITE REGIONALE HEAD OF SUPPLY CHAIN A OUAGDOUGOU</t>
  </si>
  <si>
    <t>OHATC010522/CSH/WANGRE DIDIER/AJUSTEMENT/REMBOURSEMENT FRAIS DE TRANSPORT ALLER-RETOUR LORS DE LA VISITE REGIONALE HEAD OF SUPPLY CHAIN A OUAGDOUGOU</t>
  </si>
  <si>
    <t>OHATC010522/CSH/KOUANDA RACHIDATOU/AJUSTEMENT/REMBOURSEMENT DES PERDIEMS LORS DE LA VISITE REGIONALE HEAD OF SUPPLY CHAIN A OUAGDOUGOU</t>
  </si>
  <si>
    <t>Premise allocation : [52800412] [17.86%] [30496148] - OUSCC030522/CAISSE/ASSOCIATION YILDE PLU/Frais de ramassage d'ordure bureau pays pour le mois d'Avril 2022.</t>
  </si>
  <si>
    <t>30496409-DDFB010522/ OMNI/ ECOBANK/Frais de virement interbancaires sur le comptes de Dédougou</t>
  </si>
  <si>
    <t>Time Code : N - OUB170522-OMNI-INTERNET PUISSANCE PLUS/Facture N°0240/03/22/DFC/DG-IPP/Facturation du service internet au domicile de Coulidiaty Parfait/Mars 2022</t>
  </si>
  <si>
    <t>Time Code : N - OUB330522-OMNI-SERGE ADRIAMANDIMBY/Remboursement consommation d'éléctricité du mois de Mai 2022</t>
  </si>
  <si>
    <t>OHATC040522/CSH/GARAGE TOUKGUILI/ENTRETIEN ET REPARATION DE LA MOTO IMM 9582 2D 03 IT</t>
  </si>
  <si>
    <t>OHATC030522/CSH/GARAGE TOUKGUILI/ENTRETIEN ET REPARATION DE LA MOTO IMM 2009 2F 03 IT</t>
  </si>
  <si>
    <t>DDATJ040522/Justif/OMNI/SORY Yacouba/ Avance Programme/Allocation nourriture/ Induction des enqueteurs en sécurité dans le cadre du projet ATWA</t>
  </si>
  <si>
    <t>DDATJ040522/Justif/OMNI/SORY Yacouba/ Avance Programme/Frais de communication/Induction des enqueteurs en sécurité dans le cadre du projet ATWA</t>
  </si>
  <si>
    <t>OHATJ250522/JUSTIF/KAMBIRE SIE/MISSION DE SUPERVISION DE LA FORMATION DES ADOLESCENTES SUR LA CONCEPTION DES KITS DE SERVIETTES HYGIENIQUES A OHG DU 11 AU 21/05/2022/PERDIEM KAMBIRE SIE</t>
  </si>
  <si>
    <t>OHATJ250522/JUSTIF/KAMBIRE SIE/MISSION DE SUPERVISION DE LA FORMATION DES ADOLESCENTES SUR LA CONCEPTION DES KITS DE SERVIETTES HYGIENIQUES A OHG DU 11 AU 21/05/2022/TRANSPORT ALLER RETOUR</t>
  </si>
  <si>
    <t>DDATJ040522/Justif/OMNI/SORY Yacouba/ Avance ProgrammeTransport/ Induction des enqueteurs en sécurité dans le cadre du projet ATWA</t>
  </si>
  <si>
    <t>30496409-DDFB020522/ OMNI/ ECOBANK/Frais de virement interbancaires sur le comptes de Dédougou</t>
  </si>
  <si>
    <t>Time Code : N - OUB410522-OMNI-GROUP VIVENDU AFRICA (GVA BURKINA)/Facture N°B2C manuelle 001/04/2022/Frais d'intallation d'internet au domicile de KARINA LOPEZ</t>
  </si>
  <si>
    <t>Time Code : N - OUB600522-OMNI-BONANE GOLANE BERNARD/Reversement IRF sur loyer de Benoit DELSARTE déduit sur le loyer de Mai à Juillet 2022</t>
  </si>
  <si>
    <t>F8-Collaborate with Regional, Provincial and Departments</t>
  </si>
  <si>
    <t>Collaborate with Regional, Provincial and Departmental Education/School administration to jointly decide with schools, which grades or ages, by which teachers, how and when LSE will be delivered (class/grade-based or age-based, co-curricular or extra-curr</t>
  </si>
  <si>
    <t>OUATW010522/PAIEMENT PARTICIPANTS/ Prise en charge des participants non résidents OUAHIGOUYA et DEDOUGOU/ Tranche1 du 15 au 18 MAI 2022 à Koudougou / Atelier d’élaboration du guide d’utilisation du document national d’orientation de l’éducation à la vie f</t>
  </si>
  <si>
    <t>OUATW010522/PAIEMENT PARTICIPANTS/Prise en charge des participants non résidents KAYA/ Tranche1 du 15 au 18 MAI 2022 à Koudougou / Atelier d’élaboration du guide d’utilisation du document national d’orientation de l’éducation à la vie familiale en milieu</t>
  </si>
  <si>
    <t>OUATW010522/PAIEMENT PARTICIPANTS/Prise en charge des participants non résidents Ouaga ST-ATD/ Tranche1 du 15 au 18 MAI 2022 à Koudougou / Atelier d’élaboration du guide d’utilisation du document national d’orientation de l’éducation à la vie familiale en</t>
  </si>
  <si>
    <t>OUATW010522/PAIEMENT PARTICIPANTS/Etat de Prise en charge des participants non Ouaga DREF/ Tranche1 du 15 au 18 MAI 2022 à Koudougou / Atelier d’élaboration du guide d’utilisation du document national d’orientation de l’éducation à la vie familiale en mil</t>
  </si>
  <si>
    <t>OUATW010522/PAIEMENT PARTICIPANTS/Etat de Prise en charge chauffeurs/ Tranche1 du 15 au 18 MAI 2022 à Koudougou / Atelier d’élaboration du guide d’utilisation du document national d’orientation de l’éducation à la vie familiale en milieu scolaire au Burki</t>
  </si>
  <si>
    <t>OUATW010522/PAIEMENT PARTICIPANTS/Prise en charge chauffeurs/ Tranche1 du 15 au 18 MAI 2022 à Koudougou / Atelier d’élaboration du guide d’utilisation du document national d’orientation de l’éducation à la vie familiale en milieu scolaire au Burkina Faso</t>
  </si>
  <si>
    <t>K2-Establishing 11500 reusable menstrual hygiene pads kits in 1150 schools for emergencies</t>
  </si>
  <si>
    <t>Establishing 11500 reusable menstrual hygiene pads kits in 1150 schools for emergencies cases per year (10 kits per school)</t>
  </si>
  <si>
    <t>OUATB390522-OMNI-PALOBDE AFRIQUE/Règlement du reliquat de la facture n°PA/2021/018 Livraison des kits Nord, Centre Nord, Boucle du Mouhoun</t>
  </si>
  <si>
    <t>Premise allocation : [52800412] [17.86%] [30496148] - OUC090522/CAISSE/ONEA/Règlement de la redevence,consommation ONEA au bureau pays mois de décembre 2021</t>
  </si>
  <si>
    <t>Premise allocation : [52800412] [51.85%] [30496409] - DDCPC010522/ COULIBALY Mamou/ Prestation de service d'entretien et nettoyage du bureau de Dédougou du 15 Avril au 14 Mai 2022</t>
  </si>
  <si>
    <t>Premise allocation : [52800412] [17.86%] [30496148] - OUC080522/CAISSE/HEMA DORIS/Achat d'eau minérale et de tasses pour les visiteurs de SCI.</t>
  </si>
  <si>
    <t>Renouvellement assurance véh 0164 D7 03 IT</t>
  </si>
  <si>
    <t>Renouvellement assurance véh 0182 D7 03 IT</t>
  </si>
  <si>
    <t>Renouvellement assurance véh 0445 D8 03 IT</t>
  </si>
  <si>
    <t>Renouvellement assurance véh 0170 D7 03 IT</t>
  </si>
  <si>
    <t>OUATW020522/PAIEMENT PERDIEM/Etat de Prise en charge non résidents Ouaga DREF/ Tranche2 du 18 au 21 Mai 2022 à Koudougou / Atelier d’élaboration du guide d’utilisation du document national d’orientation de l’éducation à la vie familiale en milieu scolaire</t>
  </si>
  <si>
    <t>OUATW020522/PAIEMENT PERDIEM/Etat de Prise en charge non résident Ouaga DREF/ Tranche2 du 18 au 21 Mai 2022 à Koudougou / Atelier d’élaboration du guide d’utilisation du document national d’orientation de l’éducation à la vie familiale en milieu scolaire</t>
  </si>
  <si>
    <t>OUATW020522/PAIEMENT PERDIEM/ Prise en charge des participants non résidents OUAHIGOUYA et DEDOUGOU/ Tranche2 du 18 au 21 Mai 2022 à Koudougou / Atelier d’élaboration du guide d’utilisation du document national d’orientation de l’éducation à la vie famili</t>
  </si>
  <si>
    <t>OUATW020522/PAIEMENT PERDIEM/Prise en charge des participants non résidents KAYA/ Tranche2 du 18 au 21 Mai 2022 à Koudougou / Atelier d’élaboration du guide d’utilisation du document national d’orientation de l’éducation à la vie familiale en milieu scola</t>
  </si>
  <si>
    <t>OUATW020522/PAIEMENT PERDIEM/Etat de Prise en charge  non résidentsOuaga DREF/ Tranche2 du 18 au 21 Mai 2022 à Koudougou / Atelier d’élaboration du guide d’utilisation du document national d’orientation de l’éducation à la vie familiale en milieu scolaire</t>
  </si>
  <si>
    <t>OUATW020522/PAIEMENT PERDIEM/Prise en charge chauffeurs/ Tranche2 du 18 au 21 Mai 2022 à Koudougou / Atelier d’élaboration du guide d’utilisation du document national d’orientation de l’éducation à la vie familiale en milieu scolaire au Burkina Faso</t>
  </si>
  <si>
    <t>OUATW020522/PAIEMENT PERDIEM/Prise en charge des participants non résidents Ouaga ST-ATD/ Tranche2 du 18 au 21 Mai 2022 à Koudougou / Atelier d’élaboration du guide d’utilisation du document national d’orientation de l’éducation à la vie familiale en mili</t>
  </si>
  <si>
    <t>OUATW020522/PAIEMENT PERDIEM/Etat de Prise en charge des participants non Ouaga DREF/ Tranche2 du 18 au 21 Mai 2022 à Koudougou / Atelier d’élaboration du guide d’utilisation du document national d’orientation de l’éducation à la vie familiale en milieu s</t>
  </si>
  <si>
    <t>Premise allocation : [52800412] [48.93%] [30499024] - FACTURE SONABEL DU MOIS D´AVRIL DU BUREAU DE OHG</t>
  </si>
  <si>
    <t>Premise allocation : [52800412] [48.93%] [30497075] - FACTURE SONABEL DU MOIS D´AVRIL DU BUREAU DE OHG</t>
  </si>
  <si>
    <t>Premise allocation : [52800412] [48.93%] [30499030] - FACTURE SONABEL DU MOIS D´AVRIL DU BUREAU DE OHG</t>
  </si>
  <si>
    <t>Time Code : N - SALAIRE DU MOIS DE MAI DE GUIRO Shérita Djémila</t>
  </si>
  <si>
    <t>Time Code : N - SALAIRE DU MOIS DE MAI DE SORY Yacouba</t>
  </si>
  <si>
    <t>Time Code : N - SALAIRE DU MOIS DE MAI DE KAMBIRE Sié</t>
  </si>
  <si>
    <t>Time Code : N - SALAIRE DU MOIS DE MAI DE OUEDRAOGO Bila Basile</t>
  </si>
  <si>
    <t>5125</t>
  </si>
  <si>
    <t>OUC170522/CAISSE/EBTF/Opération pour l'exonération douanière de kit laptop lenovo T14(Français) projet ATWA</t>
  </si>
  <si>
    <t>OUB1140522/BANK/OMNI-INITIATIVE OASIS NIGER/Règlement facture n°003/SCI-BF/2022 paiement 14% du contrat n°155/SCI/2020.</t>
  </si>
  <si>
    <t>Time Code : N - SALAIRE DU MOIS DE MAI DE KONFE TRAORE Aicha</t>
  </si>
  <si>
    <t>Time Code : N - SALAIRE DU MOIS DE MAI DE TOE Hadja Aliza Sandrine</t>
  </si>
  <si>
    <t>Time Code : N - SALAIRE DU MOIS DE MAI DE SORE Safiétou</t>
  </si>
  <si>
    <t>Time Code : N - SALAIRE DU MOIS DE MAI DE YAMEOGO Wendkoaguenda Lucie</t>
  </si>
  <si>
    <t>Time Code : N - SALAIRE DU MOIS DE MAI DE ZOMA Jean</t>
  </si>
  <si>
    <t>Time Code : N - SALAIRE DU MOIS DE MAI DE YAMEOGO Dahlia Ramata Stephanie</t>
  </si>
  <si>
    <t>MT IUTS DU MOIS DE MAI DE GANSORE Hassane Moctar</t>
  </si>
  <si>
    <t>Time Code : N - IUTS DU MOIS DE MAI DE ZOMA Jean</t>
  </si>
  <si>
    <t>Time Code : N - IUTS DU MOIS DE MAI DE YAMEOGO Dahlia Ramata Stephanie</t>
  </si>
  <si>
    <t>Time Code : N - IUTS DU MOIS DE MAI DE TOE Hadja Aliza Sandrine</t>
  </si>
  <si>
    <t>Time Code : N - IUTS DU MOIS DE MAI DE KOUANDA Rachidatou</t>
  </si>
  <si>
    <t>Time Code : N - IUTS DU MOIS DE MAI DE OUEDRAOGO Bila Basile</t>
  </si>
  <si>
    <t>Time Code : M - IUTS DU MOIS DE MAI DE OUEDRAOGO Touwindé Christophe</t>
  </si>
  <si>
    <t>Time Code : N - IUTS DU MOIS DE MAI DE ZAGUE-SOME Lena Yasmine</t>
  </si>
  <si>
    <t>Time Code : N - IUTS DU MOIS DE MAI DE YAMEOGO Wendkoaguenda Lucie</t>
  </si>
  <si>
    <t>Time Code : N - IUTS DU MOIS DE MAI DE DAMIBA Jacques Malgdawindé</t>
  </si>
  <si>
    <t>Time Code : N - IUTS DU MOIS DE MAI DE SORE Safiétou</t>
  </si>
  <si>
    <t>Time Code : A - IUTS DU MOIS DE MAI DE DAHANI Daouda Martial Hubert</t>
  </si>
  <si>
    <t>Time Code : N - SALAIRE DU MOIS DE MAI DE SAGNON Sanlé Régis Kader</t>
  </si>
  <si>
    <t>Time Code : N - SALAIRE DU MOIS DE MAI DE NEBIE Noël</t>
  </si>
  <si>
    <t>Time Code : N - SALAIRE DU MOIS DE MAI DE OUATTARA Siaka</t>
  </si>
  <si>
    <t>Time Code : N - SALAIRE DU MOIS DE MAI DE CISSE Idriss As-Ami</t>
  </si>
  <si>
    <t>Time Code : N - SALAIRE DU MOIS DE MAI DE KIEMA Yaya</t>
  </si>
  <si>
    <t>Time Code : N - SALAIRE DU MOIS DE MAI DE KOUANDA Rachidatou</t>
  </si>
  <si>
    <t>Time Code : N - SALAIRE DU MOIS DE MAI DE PARE/KARAMBIRI Aminata</t>
  </si>
  <si>
    <t>Time Code : N - SALAIRE DU MOIS DE MAI DE NIGNAN Annielle</t>
  </si>
  <si>
    <t>Time Code : N - SALAIRE DU MOIS DE MAI DE SIDIBE Moumouni</t>
  </si>
  <si>
    <t>Time Code : N - SALAIRE DU MOIS DE MAI DE SINON Boukari</t>
  </si>
  <si>
    <t>Time Code : N - SALAIRE DU MOIS DE MAI DE OUEDRAOGO Hubert</t>
  </si>
  <si>
    <t>Time Code : N - SALAIRE DU MOIS DE MAI DE SAWADOGO Augustine Marie wendyam</t>
  </si>
  <si>
    <t>Time Code : N - SALAIRE DU MOIS DE MAI DE COULIDIATY Aimé Parfait</t>
  </si>
  <si>
    <t>Time Code : N - SALAIRE DU MOIS DE MAI DE DAMIBA Jacques Malgdawindé</t>
  </si>
  <si>
    <t>Time Code : N - SALAIRE DU MOIS DE MAI DE WANGRE Didier</t>
  </si>
  <si>
    <t>Time Code : M - SALAIRE DU MOIS DE MAI DE OUEDRAOGO Touwindé Christophe</t>
  </si>
  <si>
    <t>Time Code : N - SALAIRE DU MOIS DE MAI DE KABORE Hamza</t>
  </si>
  <si>
    <t>Time Code : N - SALAIRE DU MOIS DE MAI DE OUEDRAOGO Wendingomdé Joseph Arnaud</t>
  </si>
  <si>
    <t>Time Code : N - SALAIRE DU MOIS DE MAI DE NABI Grégoire</t>
  </si>
  <si>
    <t>MT SALAIRE DU MOIS DE MAI DE GANSORE Hassane Moctar</t>
  </si>
  <si>
    <t>Time Code : N - SALAIRE DU MOIS DE MAI DE KAMBOU Sansan Christian</t>
  </si>
  <si>
    <t>Time Code : N - SALAIRE DU MOIS DE MAI DE OUEDRAOGO Touwindé Christophe</t>
  </si>
  <si>
    <t>Time Code : N - SALAIRE DU MOIS DE MAI DE ZAGUE-SOME Lena Yasmine</t>
  </si>
  <si>
    <t>Time Code : N - CNSS DU MOIS DE MAI DE NEBIE Noël</t>
  </si>
  <si>
    <t>Time Code : N - CNSS DU MOIS DE MAI DE SINON Boukari</t>
  </si>
  <si>
    <t>Time Code : N - CNSS DU MOIS DE MAI DE OUEDRAOGO Wendingomdé Joseph Arnaud</t>
  </si>
  <si>
    <t>Time Code : N - CNSS DU MOIS DE MAI DE NABI Grégoire</t>
  </si>
  <si>
    <t>Time Code : N - CNSS DU MOIS DE MAI DE ZAGUE-SOME Lena Yasmine</t>
  </si>
  <si>
    <t>Time Code : N - CNSS DU MOIS DE MAI DE OUEDRAOGO Bila Basile</t>
  </si>
  <si>
    <t>Time Code : N - CNSS DU MOIS DE MAI DE NIGNAN Annielle</t>
  </si>
  <si>
    <t>Time Code : N - CNSS DU MOIS DE MAI DE OUEDRAOGO Touwindé Christophe</t>
  </si>
  <si>
    <t>Time Code : M - CNSS DU MOIS DE MAI DE OUEDRAOGO Touwindé Christophe</t>
  </si>
  <si>
    <t>Time Code : N - CNSS DU MOIS DE MAI DE SIDIBE Moumouni</t>
  </si>
  <si>
    <t>Time Code : N - CNSS DU MOIS DE MAI DE KABORE Hamza</t>
  </si>
  <si>
    <t>Time Code : N - CNSS DU MOIS DE MAI DE SORY Yacouba</t>
  </si>
  <si>
    <t>Time Code : N - CNSS DU MOIS DE MAI DE YAMEOGO Dahlia Ramata Stephanie</t>
  </si>
  <si>
    <t>Time Code : N - IUTS DU MOIS DE MAI DE SINON Boukari</t>
  </si>
  <si>
    <t>Time Code : N - CNSS DU MOIS DE MAI DE TOE Hadja Aliza Sandrine</t>
  </si>
  <si>
    <t>Time Code : N - CNSS DU MOIS DE MAI DE KOUANDA Rachidatou</t>
  </si>
  <si>
    <t>Time Code : N - CNSS DU MOIS DE MAI DE COULIDIATY Aimé Parfait</t>
  </si>
  <si>
    <t>Time Code : N - CNSS DU MOIS DE MAI DE ZOMA Jean</t>
  </si>
  <si>
    <t>Time Code : N - CNSS DU MOIS DE MAI DE CISSE Idriss As-Ami</t>
  </si>
  <si>
    <t>Time Code : N - CNSS DU MOIS DE MAI DE KAMBOU Sansan Christian</t>
  </si>
  <si>
    <t>Time Code : N - CNSS DU MOIS DE MAI DE SAWADOGO Augustine Marie wendyam</t>
  </si>
  <si>
    <t>Time Code : N - CNSS DU MOIS DE MAI DE KAMBIRE Sié</t>
  </si>
  <si>
    <t>Time Code : N - CNSS DU MOIS DE MAI DE KONFE TRAORE Aicha</t>
  </si>
  <si>
    <t>Time Code : N - CNSS DU MOIS DE MAI DE DAMIBA Jacques Malgdawindé</t>
  </si>
  <si>
    <t>Time Code : N - CNSS DU MOIS DE MAI DE YAMEOGO Wendkoaguenda Lucie</t>
  </si>
  <si>
    <t>MT CNSS DU MOIS DE MAI DE GANSORE Hassane Moctar</t>
  </si>
  <si>
    <t>Time Code : N - IUTS DU MOIS DE MAI DE KAMBOU Sansan Christian</t>
  </si>
  <si>
    <t>Time Code : N - IUTS DU MOIS DE MAI DE OUATTARA Siaka</t>
  </si>
  <si>
    <t>Time Code : N - IUTS DU MOIS DE MAI DE SORY Yacouba</t>
  </si>
  <si>
    <t>Time Code : N - IUTS DU MOIS DE MAI DE CISSE Idriss As-Ami</t>
  </si>
  <si>
    <t>Time Code : N - CNSS DU MOIS DE MAI DE WANGRE Didier</t>
  </si>
  <si>
    <t>Time Code : N - IUTS DU MOIS DE MAI DE WANGRE Didier</t>
  </si>
  <si>
    <t>Time Code : N - CNSS DU MOIS DE MAI DE OUEDRAOGO Hubert</t>
  </si>
  <si>
    <t>Time Code : N - CNSS DU MOIS DE MAI DE PARE/KARAMBIRI Aminata</t>
  </si>
  <si>
    <t>Time Code : N - IUTS DU MOIS DE MAI DE PARE/KARAMBIRI Aminata</t>
  </si>
  <si>
    <t>Time Code : N - CNSS DU MOIS DE MAI DE SORE Safiétou</t>
  </si>
  <si>
    <t>Time Code : N - IUTS DU MOIS DE MAI DE SIDIBE Moumouni</t>
  </si>
  <si>
    <t>Time Code : N - CNSS DU MOIS DE MAI DE GUIRO Shérita Djémila</t>
  </si>
  <si>
    <t>Time Code : N - IUTS DU MOIS DE MAI DE COULIDIATY Aimé Parfait</t>
  </si>
  <si>
    <t>Time Code : N - IUTS DU MOIS DE MAI DE NABI Grégoire</t>
  </si>
  <si>
    <t>Time Code : N - IUTS DU MOIS DE MAI DE NIGNAN Annielle</t>
  </si>
  <si>
    <t>Time Code : N - IUTS DU MOIS DE MAI DE KONFE TRAORE Aicha</t>
  </si>
  <si>
    <t>Time Code : N - IUTS DU MOIS DE MAI DE NEBIE Noël</t>
  </si>
  <si>
    <t>Time Code : N - IUTS DU MOIS DE MAI DE GUIRO Shérita Djémila</t>
  </si>
  <si>
    <t>Time Code : N - IUTS DU MOIS DE MAI DE KABORE Hamza</t>
  </si>
  <si>
    <t>Time Code : N - CNSS DU MOIS DE MAI DE KIEMA Yaya</t>
  </si>
  <si>
    <t>Time Code : N - IUTS DU MOIS DE MAI DE OUEDRAOGO Touwindé Christophe</t>
  </si>
  <si>
    <t>Time Code : N - CNSS DU MOIS DE MAI DE OUATTARA Siaka</t>
  </si>
  <si>
    <t>Time Code : N - IUTS DU MOIS DE MAI DE SAWADOGO Augustine Marie wendyam</t>
  </si>
  <si>
    <t>Time Code : N - IUTS DU MOIS DE MAI DE OUEDRAOGO Wendingomdé Joseph Arnaud</t>
  </si>
  <si>
    <t>Time Code : N - IUTS DU MOIS DE MAI DE KIEMA Yaya</t>
  </si>
  <si>
    <t>Time Code : N - IUTS DU MOIS DE MAI DE KAMBIRE Sié</t>
  </si>
  <si>
    <t>Time Code : N - IUTS DU MOIS DE MAI DE OUEDRAOGO Hubert</t>
  </si>
  <si>
    <t>Time Code : N - CNSS DU MOIS DE MAI DE SAGNON Sanlé Régis Kader</t>
  </si>
  <si>
    <t>Time Code : N - IUTS DU MOIS DE MAI DE SAGNON Sanlé Régis Kader</t>
  </si>
  <si>
    <t>Time Code : A - CNSS DU MOIS DE MAI DE DAHANI Daouda Martial Hubert</t>
  </si>
  <si>
    <t>Time Code : N - 9982557 BACKPAY</t>
  </si>
  <si>
    <t>Time Code : N - 9985201 BACKPAY</t>
  </si>
  <si>
    <t>Time Code : N - OUB1590522-CHQ ECBK 1720004-ONEA/Consommation d'eau de SERGE ADRIAMANDIMBY/JANVIER 2022</t>
  </si>
  <si>
    <t>Time Code : N - OUB1470522-OMNI-INTERNET PUISSANCE PLUS/ FN°0234/06/22/DFC/DG-IPP Facturation du service internet au domicile de COULIDATY Parfait pour le mois de Juin 2022</t>
  </si>
  <si>
    <t>Time Code : N - OUB1590522-CHQ ECBK 1720004-ONEA/Consommation d'eau de SERGE ADRIAMANDIMBY/FEVRIER 2022</t>
  </si>
  <si>
    <t>DDCPJ120522/Justif/OMNI/OUEDRAOGO Diane/Avance programme/Transport Assistant RH / Mission de coordination visite médicale dédougou</t>
  </si>
  <si>
    <t>DDCPJ120522/Justif/OMNI/OUEDRAOGO Diane/Avance programme/Frais de communication Assistant RH / Mission de coordination visite médicale dédougou</t>
  </si>
  <si>
    <t>DDCPJ120522/Justif/OMNI/OUEDRAOGO Diane/Avance programme/Allocation nourriture Assistant RH / Mission de coordination visite médicale dédougou</t>
  </si>
  <si>
    <t>Premise allocation : [52800412] [17.86%] [30496907] - SCI WCA/Hosting costs pour 2 staffs régionaux: Nathanaiel CONGO et Emmanuel DORI/Mois de MAI 2022</t>
  </si>
  <si>
    <t>Premise allocation : [52800412] [17.86%] [30496907] - SCI WCA/Codes: 90500 – 9050009 – 99800604 – 612760/Hosting costs pour les 4 staffs régionaux de ECHO PPP(ANDA OUMAROU; EZECHIEL MACON;AUGUSTIN KABORE;ZENA AWAD)/Mois de MAI 2022</t>
  </si>
  <si>
    <t>Premise allocation : [52800412] [17.86%] [30497169] - OUB1560522-SONABEL-CHQ 1720006-Consommation d'électricité du bureau pays/AVRIL 2022</t>
  </si>
  <si>
    <t>Premise allocation : [52800412] [51.85%] [30499155] - PO Auto-Accrual re PO: 10062886 / Raynal_Assurance 2022 VEH 11KJ8959 IT_SCI DEDOUGOU</t>
  </si>
  <si>
    <t>PO Auto-Accrual re PO: 10063571 / Renouvellement assurance moto ATWA crypton partenaire 1480 6E 03</t>
  </si>
  <si>
    <t>PO Auto-Accrual re PO: 10063571 / Renouvellement assurance moto ATWA crypton partenaire 1484 6E 03</t>
  </si>
  <si>
    <t>PO Auto-Accrual re PO: 10063571 / Renouvellement assurance moto ATWA crypton partenaire 1461 6E 03</t>
  </si>
  <si>
    <t>PO Auto-Accrual re PO: 10063571 / Renouvellement assurance moto ATWA crypton partenaire 1479 6E 03</t>
  </si>
  <si>
    <t>PO Auto-Accrual re PO: 10063571 / Renouvellement assurance moto ATWA crypton partenaire 1478 6E 03</t>
  </si>
  <si>
    <t>PO Auto-Accrual re PO: 10063571 / Renouvellement assurance moto ATWA crypton partenaire 1454 6E 03</t>
  </si>
  <si>
    <t>PO Auto-Accrual re PO: 10063571 / Renouvellement assurance moto ATWA crypton partenaire 1483 6E 03</t>
  </si>
  <si>
    <t>PO Auto-Accrual re PO: 10063571 / Renouvellement assurance moto ATWA YBR  9582 2D 03 IT</t>
  </si>
  <si>
    <t>PO Auto-Accrual re PO: 10063571 / Renouvellement assurance moto ATWA YBR  2006 2F 03 IT</t>
  </si>
  <si>
    <t>PO Auto-Accrual re PO: 10063571 / Renouvellement assurance moto ATWA YBR  2009 2F 03 IT</t>
  </si>
  <si>
    <t>PO Auto-Accrual re PO: 10063571 / Renouvellement assurance moto ATWA crypton partenaire  1999 2F 03 IT</t>
  </si>
  <si>
    <t>PO Auto-Accrual re PO: 10063571 / Renouvellement assurance moto ATWA crypton partenaire 1452 6E 03</t>
  </si>
  <si>
    <t>PO Auto-Accrual re PO: 10063571 / Renouvellement assurance moto ATWA crypton partenaire 1482 6E 03</t>
  </si>
  <si>
    <t>PO Auto-Accrual re PO: 10063571 / Renouvellement assurance moto ATWA crypton partenaire 1486 6E 03</t>
  </si>
  <si>
    <t>PO Auto-Accrual re PO: 10063571 / Renouvellement assurance moto ATWA crypton partenaire 1488 6E 03</t>
  </si>
  <si>
    <t>Premise allocation : [52800412] [48.93%] [30499155] - PO Auto-Accrual re PO: 10064033 / Recharge de bonbonne d'Eau minéral Aquaterra pour le bureau de Ouahigouya.</t>
  </si>
  <si>
    <t>Time Code : N - 202205 Annual leave accrual/Yaya  Kiema</t>
  </si>
  <si>
    <t>Time Code : N - 202205 Annual leave accrual/Regis Kader Sanlé Sagnon</t>
  </si>
  <si>
    <t>Time Code : N - 202205 Annual leave accrual/Sié  Kambire</t>
  </si>
  <si>
    <t>Time Code : N - 202205 Annual leave accrual/Yacouba  Sory</t>
  </si>
  <si>
    <t>Time Code : N - 202205 Annual leave accrual/Idriss As-Ami Cisse</t>
  </si>
  <si>
    <t>Time Code : N - 202205 Annual leave accrual/Wangre  Didier</t>
  </si>
  <si>
    <t>Time Code : N - 202205 Annual leave accrual/Lena Yasmine Zague-Some</t>
  </si>
  <si>
    <t>Time Code : N - 202205 Annual leave accrual/Boukari  SINON</t>
  </si>
  <si>
    <t>Time Code : N - 202205 Annual leave accrual/Benoit  DELSARTE</t>
  </si>
  <si>
    <t>Time Code : N - 202205 Annual leave accrual/Jacques Malgdawindé DAMIBA</t>
  </si>
  <si>
    <t>Time Code : N - 202205 Annual leave accrual/OUEDRAOGO  Bila Basile</t>
  </si>
  <si>
    <t>Premise allocation : [52800412] [17.86%] [30497686] - OUSCC280522/CAISSE/ASSOCIATION YILMDE PLUS/Frais de ramassage d'ordure bureau pays pour le mois de Mai 2022.</t>
  </si>
  <si>
    <t>30497200-BOCAB110522/COMLEXE DIOULASSOBA/HEBERGEMENT/STAFF Finance Officer et Supply Chain Assistant/FORMATION DES STAF SUR S2S GO LIVE A BOBO DU 18/02 AU 23/02 2022</t>
  </si>
  <si>
    <t>OUATB1400522/SERA HCOY/HEBERGEMENT DE SORY YACOUBA LORS DE LA FORMATION SUR LA SECURITE DES ENQUETEURS DU PROJET ATWA DU 09-11/2022 A OUAGADOUGOU</t>
  </si>
  <si>
    <t>OUATJ540522/JUSTIF/OUEDRAOGO T CHRISTOPHE/Allocation nourriture 2 STAFF SCI (TA et Finance)/Atelier d'élaboration du guide d'utilisation du document national d'orientation de l'education à la vie familiale en milieu scolaire au Burkina Faso</t>
  </si>
  <si>
    <t>OUATJ540522/JUSTIF/OUEDRAOGO T CHRISTOPHE/Transport aller retour 2 STAFF SCI (TA et Finance))/Atelier d'élaboration du guide d'utilisation du document national d'orientation de l'education à la vie familiale en milieu scolaire au Burkina Faso</t>
  </si>
  <si>
    <t>DDATJ020522/ OMNI/ JUSTIFS/ CISSE Idriss/ Avance Programme/ Supervision des sessions de formation des Adolessents ATWA sur la confection de serviettes hygieniques lavables/ Reutilisables dans les CEB de TOMA, Gossina et de Yaba dans la province du  Nayala</t>
  </si>
  <si>
    <t>DDATJ050522/ OMNI/ JUSTIFS/ SAGNON Regis Kader/ Avance Programme/ Supervision des sessions de formation des Adolessents ATWA sur la confection de serviettes hygieniques lavables/ Reutilisables dans les CEB de TOMA, Gossina et de Yaba dans la province du</t>
  </si>
  <si>
    <t>OUATB1330522-OMNI-HCOY/Hébergement de SORY YACOUBA dans le cadre de la réunion sur la situation sécuritaire du projet ATWA du 03 au 05 Mai 2022</t>
  </si>
  <si>
    <t>DDATJ030522/Justif/OMNI/DAHANI Hubert/ Avance Programme/Allocation nourriture/Supervision des sessions de formation des Adolessents ATWA sur la confection de serviettes hygieniques lavables/ Reutilisables dans les CEB de TOMA, Gossina et de Yaba dans la p</t>
  </si>
  <si>
    <t>DDATJ030522/Justif/OMNI/DAHANI Hubert/ Avance Programme/Hébergement/Supervision des sessions de formation des Adolessents ATWA sur la confection de serviettes hygieniques lavables/ Reutilisables dans les CEB de TOMA, Gossina et de Yaba dans la province du</t>
  </si>
  <si>
    <t>DDATJ030522/Justif/OMNI/DAHANI Hubert/ Avance Programme/Hébergement/Achat de carburant/Supervision des sessions de formation des Adolessents ATWA sur la confection de serviettes hygieniques lavables/ Reutilisables dans les CEB de TOMA, Gossina et de Yaba</t>
  </si>
  <si>
    <t>PO Auto-Accrual re PO: 10061460 / Location de deux (02) petites salles de réunion d'une capacité de 25 à 30 personnes à Beneb Souka Hotel à Koudougou pour 05 jours dans le cadre de l’activité conjointe ATWA/MENAPL sur l’élaboration du guide d’utilis</t>
  </si>
  <si>
    <t>PO Auto-Accrual re PO: 10061460 / Location d'une salle de réunion d'une capacité de 80 à 100 personnes à Beneb Souka Hotel à Koudougou pour 06 jours dans le cadre de l’activité conjointe ATWA/MENAPL sur l’élaboration du guide d’utilisation du référe</t>
  </si>
  <si>
    <t>PO Auto-Accrual re PO: 10059902 / Chambre climatisée single (Standard) de 1 à 7jrs</t>
  </si>
  <si>
    <t>PO Auto-Accrual re PO: 10058208 / Chambre climatisée single (Standard) de 1 à 7jrs</t>
  </si>
  <si>
    <t>PO Auto-Accrual re PO: 10060885 / Hébergement de Kambire Sié du 11 au 21 mai 2022 au Nord Ouahigouya  dans le cadre de la supervision de la formation des adolescentes dans la région du NORD.</t>
  </si>
  <si>
    <t>Time Code : N - 202205 Annual leave accrual/Serge  ANDRIAMANDIMBY</t>
  </si>
  <si>
    <t>Time Code : N - 202205 Annual leave accrual/Siaka  Ouattara</t>
  </si>
  <si>
    <t>Time Code : N - 202205 Annual leave accrual/Hubert  OUEDRAOGO</t>
  </si>
  <si>
    <t>Time Code : N - 202205 Annual leave accrual/Touwinde Christophe Ouedraogo</t>
  </si>
  <si>
    <t>Time Code : M - 202205 Annual leave accrual/Touwinde Christophe Ouedraogo</t>
  </si>
  <si>
    <t>Time Code : N - 202205 Annual leave accrual/Kouanda  Rachidatou</t>
  </si>
  <si>
    <t>Time Code : N - 202205 Annual leave accrual/Ange Bi Achille Irie</t>
  </si>
  <si>
    <t>Time Code : N - 202205 Annual leave accrual/Aminata  PARE/KARAMBIRI</t>
  </si>
  <si>
    <t>Time Code : N - 202205 Annual leave accrual/Grégoire  NABI</t>
  </si>
  <si>
    <t>Time Code : N - 202205 Annual leave accrual/Hamza  Kabore</t>
  </si>
  <si>
    <t>Time Code : N - 202205 Annual leave accrual/Sidibe  Moumouni</t>
  </si>
  <si>
    <t>Time Code : N - 202205 Annual leave accrual/COULIDIATY  Aimé Parfait</t>
  </si>
  <si>
    <t>Time Code : N - 202205 Annual leave accrual/Annielle  Nignan</t>
  </si>
  <si>
    <t>Time Code : N - 202205 Annual leave accrual/Noel  Nebie</t>
  </si>
  <si>
    <t>MT 202205 Annual leave accrual/Hassane Moctar Gansore</t>
  </si>
  <si>
    <t>Time Code : N - TERMINAL_GRANT_2046481</t>
  </si>
  <si>
    <t>DDFB0522/ECOBANK/COMMISSION - AUTRES //FRAIS DE GESTION SUR COMPTE COURANT/ MAI 2022</t>
  </si>
  <si>
    <t>Time Code : N - 202205 Annual leave accrual/Aïcha  KONFE/TRAORE</t>
  </si>
  <si>
    <t>Time Code : N - 202205 Annual leave accrual/Safietou  Sore</t>
  </si>
  <si>
    <t>Time Code : N - 202205 Annual leave accrual/Lucie Wendkoaguenda.  YAMEOGO</t>
  </si>
  <si>
    <t>Time Code : N - 202205 Annual leave accrual/Sawadogo  Augustine Marie Wendyam</t>
  </si>
  <si>
    <t>Time Code : N - 202205 Annual leave accrual/Sansan Christian  Kambou</t>
  </si>
  <si>
    <t>Time Code : N - 202205 Annual leave accrual/Sherita Djemila  Guiro</t>
  </si>
  <si>
    <t>Time Code : N - 202205 Annual leave accrual/Dahlia Ramata Stéphanie  YAMEOGO</t>
  </si>
  <si>
    <t>Time Code : N - 202205 Annual leave accrual/Wendingomde Joseph Arnaud  OUEDRAOGO</t>
  </si>
  <si>
    <t>Time Code : N - 202205 Annual leave accrual/Hadja Aliza Toe</t>
  </si>
  <si>
    <t>Time Code : N - 202205 Annual leave accrual/Jean  ZOMA</t>
  </si>
  <si>
    <t>Time Code : M - TERMINAL_GRANT_2034399</t>
  </si>
  <si>
    <t>Time Code : N - TERMINAL_GRANT_2049729</t>
  </si>
  <si>
    <t>MT TERMINAL_GRANT_2031020</t>
  </si>
  <si>
    <t>Time Code : A - 202205 Annual leave accrual/Dahani  Daouda, Martial, Hubert</t>
  </si>
  <si>
    <t>JUSTIF/DECAISSEMENT TRANCHE 1 AZND  JANVIER - MARS 2022/ Fringe benefits and Allowances (Activity-specific Technical staff) (Motivation of teachers/directors for collecting M&amp;E data for the project): 808schools*3teachers/directors*3,81EUR MAI 2022</t>
  </si>
  <si>
    <t>JUSTIF/DECAISSEMENT TRANCHE 1 AZND  JANVIER - MARS 2022/ Based on supportive supervision, provide follow-up training and support to teachers and schools as needed. MAI 2022</t>
  </si>
  <si>
    <t>JUSTIF/DECAISSEMENT TRANCHE 1 AZND  JANVIER - MARS 2022/ Partners Shared Costs</t>
  </si>
  <si>
    <t>JUSTIF/DECAISSEMENT TRANCHE 1 AZND  JANVIER - MARS 2022/ MEAL partner (1) MAI 2022</t>
  </si>
  <si>
    <t>JUSTIF/DECAISSEMENT TRANCHE 1 AZND  JANVIER - MARS 2022/ Fringe benefits and Allowances (Activity-specific Technical staff) (Motivation of teachers/directors for collecting M&amp;E data for the project): 808schools*3teachers/directors*3,81EUR AVRIL 2022</t>
  </si>
  <si>
    <t>JUSTIF/DECAISSEMENT TRANCHE 1 AZND  JANVIER - MARS 2022/ Based on supportive supervision, provide follow-up training and support to teachers and schools as needed. AVRIL 2022</t>
  </si>
  <si>
    <t>H5-Training of the 3450 teachers by the 50 trainers</t>
  </si>
  <si>
    <t>Training of the 3450 teachers by the 50 trainers</t>
  </si>
  <si>
    <t>JUSTIF/DECAISSEMENT TRANCHE 1 AZND  JANVIER - MARS 2022/ Other costs (Activity-specific) (meetin room renting):1room*100sessions*2days AVRIL 2022</t>
  </si>
  <si>
    <t>JUSTIF/DECAISSEMENT TRANCHE 1 AZND  JANVIER - MARS 2022/ Partners Shared Costs AVRIL 2022</t>
  </si>
  <si>
    <t>JUSTIF/DECAISSEMENT TRANCHE 1 AZND  JANVIER - MARS 2022/ Motorcycle Maintenance (11 Partner) (1)</t>
  </si>
  <si>
    <t>JUSTIF/DECAISSEMENT TRANCHE 1 AZND  JANVIER - MARS 2022/ National director partner (25%) (1)) AVRIL 2022</t>
  </si>
  <si>
    <t>JUSTIF/DECAISSEMENT TRANCHE 1 AZND  JANVIER - MARS 2022/ Finance partner (1)) AVRIL 2022</t>
  </si>
  <si>
    <t>JUSTIF/DECAISSEMENT TRANCHE 1 AZND  JANVIER - MARS 2022/ Motorcycle Maintenance (11 Partner) (1) Mars 2022</t>
  </si>
  <si>
    <t>JUSTIF/DECAISSEMENT TRANCHE 1 AZND  JANVIER - MARS 2022/ Partners Shared Costs Frais bancaire de Janvier 2022</t>
  </si>
  <si>
    <t>JUSTIF/DECAISSEMENT TRANCHE 1 AZND  JANVIER - MARS 2022/ Other costs (Activity-specific) (meetin room renting):1room*100sessions*2days Activités de Mars 2022</t>
  </si>
  <si>
    <t>JUSTIF/DECAISSEMENT TRANCHE 1 AZND  JANVIER - MARS 2022/ Partners Shared Costs de Janvier et Février 2022</t>
  </si>
  <si>
    <t>JUSTIF/DECAISSEMENT TRANCHE 1 AZND  JANVIER - MARS 2022/ MEAL partner (1) Salaire de Janvier et Février 2022</t>
  </si>
  <si>
    <t>JUSTIF/DECAISSEMENT TRANCHE 1 AZND  JANVIER - MARS 2022/ Programme Coordinator (partner (1) Salaire de Janvier et Février 2022</t>
  </si>
  <si>
    <t>JUSTIF/DECAISSEMENT TRANCHE 1 AZND  JANVIER - MARS 2022/ Supervisors (partner 2) Salaire de Janvier et Février 2022</t>
  </si>
  <si>
    <t>JUSTIF/DECAISSEMENT TRANCHE 1 AZND  JANVIER - MARS 2022/ Finance partner (1)) Salaire de Janvier et Février 2022</t>
  </si>
  <si>
    <t>JUSTIF/DECAISSEMENT TRANCHE 1 AZND  JANVIER - MARS 2022/ Driver Partner (1) Salaire de Janvier et Février 2022</t>
  </si>
  <si>
    <t>JUSTIF/DECAISSEMENT TRANCHE 1 AZND  JANVIER - MARS 2022/ National director partner (25%) (1) Salaire de Janvier et Février 2022</t>
  </si>
  <si>
    <t>JUSTIF/DECAISSEMENT TRANCHE 1 AZND  JANVIER - MARS 2022/ Motorcycle petrol (11 motorcycles * 76 euro/month * X months) de Janvier et Février 2022</t>
  </si>
  <si>
    <t>JUSTIF/DECAISSEMENT TRANCHE 1 AZND  JANVIER - MARS 2022/ Programme Coordinator (partner (1) AVRIL 2022</t>
  </si>
  <si>
    <t>JUSTIF/DECAISSEMENT TRANCHE 1 AZND  JANVIER - MARS 2022/ Supervisors (partner 2) Mars 2022</t>
  </si>
  <si>
    <t>JUSTIF/DECAISSEMENT TRANCHE 1 AZND  JANVIER - MARS 2022/ Finance partner (1)) Mars 2022</t>
  </si>
  <si>
    <t>JUSTIF/DECAISSEMENT TRANCHE 1 AZND  JANVIER - MARS 2022/ MEAL partner (1) Mars 2022</t>
  </si>
  <si>
    <t>JUSTIF/DECAISSEMENT TRANCHE 1 AZND  JANVIER - MARS 2022/ Driver Partner (1) Mars 2022</t>
  </si>
  <si>
    <t>JUSTIF/DECAISSEMENT TRANCHE 1 AZND  JANVIER - MARS 2022/ National director partner (25%) (1)) Mars 2022</t>
  </si>
  <si>
    <t>JUSTIF/DECAISSEMENT TRANCHE 1 AZND  JANVIER - MARS 2022/ Vehicle Maintenance Mars 2022</t>
  </si>
  <si>
    <t>JUSTIF/DECAISSEMENT TRANCHE 1 AZND  JANVIER - MARS 2022/ Motorcycle petrol (11 motorcycles * 76 euro/month * X months) Mars 2022</t>
  </si>
  <si>
    <t>JUSTIF/DECAISSEMENT TRANCHE 1 AZND  JANVIER - MARS 2022/ Supervisors (partner 2) AVRIL 2022</t>
  </si>
  <si>
    <t>JUSTIF/DECAISSEMENT TRANCHE 1 AZND  JANVIER - MARS 2022/ MEAL partner (1) AVRIL 2022</t>
  </si>
  <si>
    <t>JUSTIF/DECAISSEMENT TRANCHE 1 AZND  JANVIER - MARS 2022/ Driver Partner (1) AVRIL 2022</t>
  </si>
  <si>
    <t>JUSTIF/DECAISSEMENT TRANCHE 1 AZND  JANVIER - MARS 2022/ Vehicle Maintenance AVRIL 2022</t>
  </si>
  <si>
    <t>JUSTIF/DECAISSEMENT TRANCHE 1 AZND  JANVIER - MARS 2022/ Motorcycle petrol (11 motorcycles * 76 euro/month * X months) AVRIL 2022</t>
  </si>
  <si>
    <t>JUSTIF/DECAISSEMENT TRANCHE 1 AZND  JANVIER - MARS 2022/ Programme Coordinator (partner (1) MAI 2022</t>
  </si>
  <si>
    <t>JUSTIF/DECAISSEMENT TRANCHE 1 AZND  JANVIER - MARS 2022/ Supervisors (partner 2) MAI 2022</t>
  </si>
  <si>
    <t>JUSTIF/DECAISSEMENT TRANCHE 1 AZND  JANVIER - MARS 2022/ Finance partner (1)) MAI 2022</t>
  </si>
  <si>
    <t>JUSTIF/DECAISSEMENT TRANCHE 1 AZND  JANVIER - MARS 2022/ Driver Partner (1) MAI 2022</t>
  </si>
  <si>
    <t>JUSTIF/DECAISSEMENT TRANCHE 1 AZND  JANVIER - MARS 2022/ National director partner (25%) (1)) MAI 2022</t>
  </si>
  <si>
    <t>JUSTIF/DECAISSEMENT TRANCHE 1 AZND  JANVIER - MARS 2022/ Vehicle petrol ( 1 cars * 76 euro/month * X months) MAI 2022</t>
  </si>
  <si>
    <t>JUSTIF/DECAISSEMENT TRANCHE 1 AZND  JANVIER - MARS 2022/ Motorcycle petrol (11 motorcycles * 76 euro/month * X months) MAI 2022</t>
  </si>
  <si>
    <t>60001561/JUSTIF JUIN/DECAISSEMENTS DE FONDS TRANCHE 1 AMMIE JANVIER - MARS 2022/POUR PAIEMENT DU SALAIRE DU SUIVI-EVALUATION POUR LE MOIS DE JUIN 2022</t>
  </si>
  <si>
    <t>60001561/JUSTIF JUIN/DECAISSEMENTS DE FONDS TRANCHE 1 AMMIE JANVIER - MARS 2022/POUR PAIEMENT DU SALAIRE DU COMPTABLE POUR LE MOIS DE JUIN 2022</t>
  </si>
  <si>
    <t>60001561/JUSTIF JUIN/DECAISSEMENTS DE FONDS TRANCHE 1 AMMIE JANVIER - MARS 2022/POUR PAIEMENT DU SALAIRE DES SUPERVISEURS TERRAINS POUR LE MOIS DE JUIN 2022</t>
  </si>
  <si>
    <t>60001561/JUSTIF JUIN/DECAISSEMENTS DE FONDS TRANCHE 1 AMMIE JANVIER - MARS 2022/POUR PAIEMENT DE LA RETENUE IUTS SUR LES SALAIRES DU MOIS DE JUIN 2022</t>
  </si>
  <si>
    <t>60001561/JUSTIF JUIN/DECAISSEMENTS DE FONDS TRANCHE 1 AMMIE JANVIER - MARS 2022/POUR PAIEMENT DE LA RETENUE IUTS SUR LES SALAIRES DU MOIS DE JUIN 2023</t>
  </si>
  <si>
    <t>60001561/JUSTIF JUIN/DECAISSEMENTS DE FONDS TRANCHE 1 AMMIE JANVIER - MARS 2022/POUR PAIEMENT DE LA RETENUE IUTS SUR LES SALAIRES DU MOIS DE JUIN 2025</t>
  </si>
  <si>
    <t>60001561/JUSTIF JUIN/DECAISSEMENTS DE FONDS TRANCHE 1 AMMIE JANVIER - MARS 2022/POUR PAIEMENT DES COTISATIONS SOCIALES SUR LES SALAIRES DU MOIS DE JUIN 2022</t>
  </si>
  <si>
    <t>60001561/JUSTIF JUIN/DECAISSEMENTS DE FONDS TRANCHE 1 AMMIE JANVIER - MARS 2022/POUR PAIEMENT DU SALAIRE DU COORDONNATEUR POUR LE MOIS DE JUIN 2022</t>
  </si>
  <si>
    <t>60001561/JUSTIF JUIN/DECAISSEMENTS DE FONDS TRANCHE 1 AMMIE JANVIER - MARS 2022/POUR PAIEMENT DE LA FACTURE DE REPRODUCTION DES OUTILS</t>
  </si>
  <si>
    <t>60001561/JUSTIF JUIN/DECAISSEMENTS DE FONDS TRANCHE 1 AMMIE JANVIER - MARS 2022/POUR PAIEMENT DES RETENUES SUR LES FACTURES DE REPRODUCTION DES OUTILS</t>
  </si>
  <si>
    <t>H6-Establishing supervision systems for educators,mentorship</t>
  </si>
  <si>
    <t>60001561/JUSTIF JUIN/DECAISSEMENTS DE FONDS TRANCHE 1 AMMIE JANVIER - MARS 2022/POUR PAIEMENT DES FRAIS DE SUIVI DES DISPENSATION DES MODULES</t>
  </si>
  <si>
    <t>60001561/JUSTIF JUIN/DECAISSEMENTS DE FONDS TRANCHE 1 AMMIE JANVIER - MARS 2022/POUR PAIEMENT DU SALAIRE DU CHAUFFEUR POUR LE MOIS DE JUIN 2022</t>
  </si>
  <si>
    <t>60001561/JUSTIF JUIN/DECAISSEMENTS DE FONDS TRANCHE 1 AMMIE JANVIER - MARS 2022/POUR PAIEMENT DE LA RETENUE IUTS SUR LES SALAIRES DU MOIS DE JUIN 2026</t>
  </si>
  <si>
    <t>60001561/JUSTIF JUIN/DECAISSEMENTS DE FONDS TRANCHE 1 AMMIE JANVIER - MARS 2022/FRAIS DE VISITE TECHNIQUES</t>
  </si>
  <si>
    <t>60001561/JUSTIF JUIN/DECAISSEMENTS DE FONDS TRANCHE 1 AMMIE JANVIER - MARS 2022/DOTATION MENSUEL DE CARBURANT</t>
  </si>
  <si>
    <t>H8-Establishing formal agreements between education and health systems to ensure referrals</t>
  </si>
  <si>
    <t>Establishing formal agreements between education and health systems to ensure referrals to health services and health talks in schools and students and adolescents may jointly visit health centers to increase their comfort in seeking services (230 communi</t>
  </si>
  <si>
    <t>60001561/JUSTIF JUIN/DECAISSEMENTS DE FONDS TRANCHE 1 AMMIE JANVIER - MARS 2022/POUR PAIEMENT DES FRAIS DE SUBSISTANCE DES AGENTS DE SANTÉ</t>
  </si>
  <si>
    <t>60001561/JUSTIF JUIN/DECAISSEMENTS DE FONDS TRANCHE 1 AMMIE JANVIER - MARS 2022/POUR PAIEMENT DE LA FACTURE D'ACHAT DE FOURNITURES DE BUREAU</t>
  </si>
  <si>
    <t>60001561/JUSTIF JUIN/DECAISSEMENTS DE FONDS TRANCHE 1 AMMIE JANVIER - MARS 2022/POUR RÈGLEMENT DE LA FACTURE DE LOCATION DU MOIS DE JUIN 2022</t>
  </si>
  <si>
    <t>60001561/JUSTIF JUIN/DECAISSEMENTS DE FONDS TRANCHE 1 AMMIE JANVIER - MARS 2022/POUR PAIEMENT DE LA RETENUE IRF SUR LE LOYER DU MOIS DE JUIN 2022</t>
  </si>
  <si>
    <t>60001561/JUSTIF JUIN/DECAISSEMENTS DE FONDS TRANCHE 1 AMMIE JANVIER - MARS 2022/POUR PAIEMENT DE LA FACTURE DE REHABILITATION DES LATRINES</t>
  </si>
  <si>
    <t>60001561/JUSTIF JUIN/DECAISSEMENTS DE FONDS TRANCHE 1 AMMIE JANVIER - MARS 2022/POUR PAIEMENT DE LA FACTURE DE REHABILITATION DES FORAGES</t>
  </si>
  <si>
    <t>60001561/JUSTIF JUIN/DECAISSEMENTS DE FONDS TRANCHE 1 AMMIE JANVIER - MARS 2022/POUR PAIEMENT DE LA FACTURE D'ÉLECTRICITÉ</t>
  </si>
  <si>
    <t>60001561/JUSTIF JUIN/DECAISSEMENTS DE FONDS TRANCHE 1 AMMIE JANVIER - MARS 2022/FRAIS DE VIREMENT DE SALAIRE</t>
  </si>
  <si>
    <t>60001561/JUSTIF JUIN/DECAISSEMENTS DE FONDS TRANCHE 1 AMMIE JANVIER - MARS 2022/POUR PAIEMENT DE LA RETENUE IUTS SUR LES SALAIRES DU MOIS DE JUIN 2027</t>
  </si>
  <si>
    <t>60001561/JUSTIF JUIN/DECAISSEMENTS DE FONDS TRANCHE 1 AMMIE JANVIER - MARS 2022/POUR PAIEMENT DE LA RETENUE IUTS SUR LES SALAIRES DU MOIS DE JUIN 2024</t>
  </si>
  <si>
    <t>60001561/JUSTIF JUIN/DECAISSEMENTS DE FONDS TRANCHE 1 AMMIE JANVIER - MARS 2022/POUR PAIEMENT DES FRAIS DE MOTIVATION FINANCIÈRE DE LA DIRECTRICE NATIONALE POUR LE MOIS DE JUIN 2022</t>
  </si>
  <si>
    <t>Assurance maladie 2022 de GANSORE HASSANE MOCTAR</t>
  </si>
  <si>
    <t>854V0105</t>
  </si>
  <si>
    <t>PA Non Premises : 12677082 - REV-PO Auto-Accrual re PO: 10050528 / Ouverture de dossier 6510 Document douanier 28590  Carte Jaune 5000</t>
  </si>
  <si>
    <t>PA Non Premises : 12677082 - REV-PO Auto-Accrual re PO: 10050528 / HAD 6550</t>
  </si>
  <si>
    <t>854V0103</t>
  </si>
  <si>
    <t>6910</t>
  </si>
  <si>
    <t>C4-External audit</t>
  </si>
  <si>
    <t>Avance de 40% pour l'audit du projet ATWA</t>
  </si>
  <si>
    <t>PA Non Premises : 30499024 - REV-PO Auto-Accrual re PO: 10058267 / Bombone D´Eau De 19L</t>
  </si>
  <si>
    <t>PA Non Premises : 30499027 - PO Auto-Accrual re PO: 10064033 / Recharge de bonbonne d´Eau minéral Aquaterra pour le bureau de Ouahigouya.</t>
  </si>
  <si>
    <t>Premise allocation : [52800412] [51.49%] [30500989] - Facture ONEA du mois de Février du breau de Ouahigouya</t>
  </si>
  <si>
    <t>Premise allocation : [52800412] [3.73%] [40270731] - ONEA_FACTURE MOIS DE MARS 2022_BUREAU SCI KAYA</t>
  </si>
  <si>
    <t>Premise allocation : [52800412] [3.73%] [40268849] - SAWADOGO ZOENABO_NETTOYAGE_BUREAU SCI_MAI 2022</t>
  </si>
  <si>
    <t>PNEU 205/R16 C_Veh 0445 D8 03 IT8 ATWA   Montage parallélisme valves</t>
  </si>
  <si>
    <t>Premise allocation : [52800412] [42.49%] [30501235] - ZINA ALI_FRAIS DE LOYER DU MOIS D´AVRIL-MAI ET JUIN_ SOUS BUREAU DEDOUGOU</t>
  </si>
  <si>
    <t>VAT | PNEU 205/R16 C_Veh 0445 D8 03 IT8 ATWA   Montage parallélisme valves</t>
  </si>
  <si>
    <t>BENEB SOUKA HOTEL/Location d'une salle de réunion à Koudougou dans le cadre de l’activité conjointe ATWA/MENAPL sur l’élaboration du guide d’utilisation du référentiel national de l’EVF au Burkina du 16 au 20 Mai 2022/Projet ATWA</t>
  </si>
  <si>
    <t>VAT | Location de deux (02) petites salles de réunion d'une capacité de 25 à 30 personnes à Beneb Souka Hotel à Koudougou pour 05 jours dans le cadre de l’activité conjointe ATWA/MENAPL sur l’élaboration du guide d’utilisation du référentiel nati</t>
  </si>
  <si>
    <t>VAT | BENEB SOUKA HOTEL/Location d'une salle de réunion à Koudougou dans le cadre de l’activité conjointe ATWA/MENAPL sur l’élaboration du guide d’utilisation du référentiel national de l’EVF au Burkina du 16 au 20 Mai 2022/Projet ATWA</t>
  </si>
  <si>
    <t>Location de deux (02) petites salles de réunion d'une capacité de 25 à 30 personnes à Beneb Souka Hotel à Koudougou pour 05 jours dans le cadre de l’activité conjointe ATWA/MENAPL sur l’élaboration du guide d’utilisation du référentiel nati</t>
  </si>
  <si>
    <t>Hébergement de Kambire Sié du 11 au 21 mai 2022 au Nord Ouahigouya  dans le cadre de la supervision de la formation des adolescentes dans la région du NORD.</t>
  </si>
  <si>
    <t>Renouvellement assurance moto ATWA crypton partenaire 1480 6E 03</t>
  </si>
  <si>
    <t>Renouvellement assurance moto ATWA crypton partenaire 1479 6E 03</t>
  </si>
  <si>
    <t>Renouvellement assurance moto ATWA crypton partenaire 1478 6E 03</t>
  </si>
  <si>
    <t>Renouvellement assurance moto ATWA crypton partenaire 1486 6E 03</t>
  </si>
  <si>
    <t>Renouvellement assurance moto ATWA crypton partenaire 1483 6E 03</t>
  </si>
  <si>
    <t>Renouvellement assurance moto ATWA crypton partenaire 1482 6E 03</t>
  </si>
  <si>
    <t>Renouvellement assurance moto ATWA crypton partenaire 1454 6E 03</t>
  </si>
  <si>
    <t>Renouvellement assurance moto ATWA crypton partenaire 1484 6E 03</t>
  </si>
  <si>
    <t>Renouvellement assurance moto ATWA YBR  9582 2D 03 IT</t>
  </si>
  <si>
    <t>Renouvellement assurance moto ATWA YBR  2006 2F 03 IT</t>
  </si>
  <si>
    <t>Renouvellement assurance moto ATWA YBR  2009 2F 03 IT</t>
  </si>
  <si>
    <t>Renouvellement assurance moto ATWA crypton partenaire  1999 2F 03 IT</t>
  </si>
  <si>
    <t>Renouvellement assurance moto ATWA crypton partenaire 1461 6E 03</t>
  </si>
  <si>
    <t>Renouvellement assurance moto ATWA crypton partenaire 1452 6E 03</t>
  </si>
  <si>
    <t>Renouvellement assurance moto ATWA crypton partenaire 1488 6E 03</t>
  </si>
  <si>
    <t>Premise allocation : [52800412] [51.49%] [30503026] - Recharge de bonbonne d´Eau minéral Aquaterra pour le bureau de Ouahigouya.</t>
  </si>
  <si>
    <t>2226428 CIGNA ER/ANGE IRIE/MAI 2022</t>
  </si>
  <si>
    <t>2226428 LONG TERM SAVINGS PLAN/ANGE IRIE/MAI 2022</t>
  </si>
  <si>
    <t>2226428 EPA/ANGE IRIE/MAI 2022</t>
  </si>
  <si>
    <t>2226428 INS/ANGE IRIE/MAI 2022</t>
  </si>
  <si>
    <t>2226428 BASICPAY/ANGE IRIE/MAI 2022</t>
  </si>
  <si>
    <t>Premise allocation : [52800412] [51.49%] [30500989] - Tranche 2 loyer du mois de Mai du bureau SCI Ouahigouya</t>
  </si>
  <si>
    <t>Premise allocation : [52800412] [51.49%] [30500989] - Tranche 3 loyer du mois de Mai du bureau SCI Ouahigouya</t>
  </si>
  <si>
    <t>Premise allocation : [52800412] [51.49%] [30500989] - Nettoyage-entretien et enlèvement des ordures du bureau de Ouahigouya(Mois de Mai 2022)</t>
  </si>
  <si>
    <t>Premise allocation : [52800412] [51.49%] [30500989] - Tranche 1 loyer du mois de Mai du bureau SCI Ouahigouya</t>
  </si>
  <si>
    <t>Premise allocation : [52800412] [51.49%] [30503026] - REV-PO Auto-Accrual re PO: 10064033 / Recharge de bonbonne d´Eau minéral Aquaterra pour le bureau de Ouahigouya.</t>
  </si>
  <si>
    <t>REV-PO Auto-Accrual re PO: 10063571 / Renouvellement assurance moto ATWA crypton partenaire 1482 6E 03</t>
  </si>
  <si>
    <t>REV-PO Auto-Accrual re PO: 10063571 / Renouvellement assurance moto ATWA crypton partenaire 1478 6E 03</t>
  </si>
  <si>
    <t>REV-PO Auto-Accrual re PO: 10063571 / Renouvellement assurance moto ATWA crypton partenaire 1484 6E 03</t>
  </si>
  <si>
    <t>REV-PO Auto-Accrual re PO: 10063571 / Renouvellement assurance moto ATWA crypton partenaire 1488 6E 03</t>
  </si>
  <si>
    <t>REV-PO Auto-Accrual re PO: 10063571 / Renouvellement assurance moto ATWA crypton partenaire 1486 6E 03</t>
  </si>
  <si>
    <t>REV-PO Auto-Accrual re PO: 10063571 / Renouvellement assurance moto ATWA crypton partenaire 1483 6E 03</t>
  </si>
  <si>
    <t>REV-PO Auto-Accrual re PO: 10063571 / Renouvellement assurance moto ATWA YBR  9582 2D 03 IT</t>
  </si>
  <si>
    <t>REV-PO Auto-Accrual re PO: 10063571 / Renouvellement assurance moto ATWA YBR  2009 2F 03 IT</t>
  </si>
  <si>
    <t>REV-PO Auto-Accrual re PO: 10063571 / Renouvellement assurance moto ATWA crypton partenaire  1999 2F 03 IT</t>
  </si>
  <si>
    <t>REV-PO Auto-Accrual re PO: 10063571 / Renouvellement assurance moto ATWA crypton partenaire 1461 6E 03</t>
  </si>
  <si>
    <t>REV-PO Auto-Accrual re PO: 10063571 / Renouvellement assurance moto ATWA crypton partenaire 1452 6E 03</t>
  </si>
  <si>
    <t>REV-PO Auto-Accrual re PO: 10063571 / Renouvellement assurance moto ATWA crypton partenaire 1480 6E 03</t>
  </si>
  <si>
    <t>REV-PO Auto-Accrual re PO: 10063571 / Renouvellement assurance moto ATWA crypton partenaire 1454 6E 03</t>
  </si>
  <si>
    <t>REV-PO Auto-Accrual re PO: 10063571 / Renouvellement assurance moto ATWA YBR  2006 2F 03 IT</t>
  </si>
  <si>
    <t>REV-PO Auto-Accrual re PO: 10063571 / Renouvellement assurance moto ATWA crypton partenaire 1479 6E 03</t>
  </si>
  <si>
    <t>REV-PO Auto-Accrual re PO: 10060885 / Hébergement de Kambire Sié du 11 au 21 mai 2022 au Nord Ouahigouya  dans le cadre de la supervision de la formation des adolescentes dans la région du NORD.</t>
  </si>
  <si>
    <t>REV-PO Auto-Accrual re PO: 10059902 / Chambre climatisée single (Standard) de 1 à 7jrs</t>
  </si>
  <si>
    <t>REV-PO Auto-Accrual re PO: 10058208 / Chambre climatisée single (Standard) de 1 à 7jrs</t>
  </si>
  <si>
    <t>REV-PO Auto-Accrual re PO: 10061460 / Location de deux (02) petites salles de réunion d'une capacité de 25 à 30 personnes à Beneb Souka Hotel à Koudougou pour 05 jours dans le cadre de l’activité conjointe ATWA/MENAPL sur l’élaboration du guide d’utilis</t>
  </si>
  <si>
    <t>REV-PO Auto-Accrual re PO: 10061460 / Location d'une salle de réunion d'une capacité de 80 à 100 personnes à Beneb Souka Hotel à Koudougou pour 06 jours dans le cadre de l’activité conjointe ATWA/MENAPL sur l’élaboration du guide d’utilisation du référe</t>
  </si>
  <si>
    <t>DDATB040622/ OMNI/ OUATTARA Siaka/ Rembourssement/ Hebergement dans le cadre de l'activité conjointe ATWA/ MENAPL sur l'elaboration du guide d'utilisation du référentiel national de l'EVF au Burkina Faso / Hebergement staff du 15 au 21 mai 2022 à Koudougo</t>
  </si>
  <si>
    <t>Premise allocation : [52800412] [3.73%] [40273583] - ONEA_FACTURE FEVRIER 2022_BUREAU SCI KAYA</t>
  </si>
  <si>
    <t>DEBIT DIVERS CLIENTSFRAIS DE VIREMENT INTERBANCAIRE DU 25/05/2022 DO SAVE THE CHILDREN INTERNATIONAL BF FAV INITIATIVE OASIS NIGER SUR Banque Internationale pour l Afrique au Niger</t>
  </si>
  <si>
    <t>Premise allocation : [52800412] [51.49%] [30500989] - Facture ONEA du mois de Mars du breau de Ouahigouya</t>
  </si>
  <si>
    <t>Premise allocation : [52800412] [42.49%] [30500736] - DDCPJ030622/ OMNI/ JUSTIF/ OUATTARA Siaka/ Avance Programme/ Paiement facture Sonabel Avril</t>
  </si>
  <si>
    <t>Time Code : N - OUB150622-CHQ 1720010-SONABEL/Consommation d'électricité du domicile de KARINA LOPEZ/Avril 2022</t>
  </si>
  <si>
    <t>Time Code : N - OUB260622-OMNI-Serge ADRIAMANDIMBY/Remboursement consommation d'élèctricité Mai 2022</t>
  </si>
  <si>
    <t>Time Code : N - OUC130622/CAISSE/ENERGIE MULTI SERVICES/Maintenance des climatiseurs du DPO (dépoussiérage général air coprime,nettoyage interne et externe,remontage)</t>
  </si>
  <si>
    <t>Premise allocation : [52800412] [15.45%] [30500657] - OUC120622/CAISSE/ATPSD/Travaux de plomberie du bureau pays:changement des accessoires plomberie et débouchage</t>
  </si>
  <si>
    <t>Remboursement prime/OUEDRAOGO Kamanga</t>
  </si>
  <si>
    <t>Time Code : N - OUB590622-OMNI-Remboursement consommation d'élèctricité de Serge ANDRIAMANDIMBY Mai 2022</t>
  </si>
  <si>
    <t>Essence super 91 pour 1 moto</t>
  </si>
  <si>
    <t>Premise allocation : [52800412] [42.49%] [30500736] - DDCPC030622/ COULIBALY Mamou/ Prestation de service d'entretien et nettoyage du bureau de Dédougou du 15 Mai au 14 Juin 2022</t>
  </si>
  <si>
    <t>Premise allocation : [52800412] [15.45%] [30500895] - SCI WCA/Codes: 90500 – 9050009 – 99800604 – 612760/Hosting costs pour les 4 staffs régionaux de ECHO PPP(ANDA OUMAROU; EZECHIEL MACON;AUGUSTIN KABORE;ZENA AWAD)/Mois de JUIN 2022</t>
  </si>
  <si>
    <t>Premise allocation : [52800412] [15.45%] [30500895] - SCI WCA/Hosting costs pour 2 staffs régionaux: Nathanaiel CONGO et Emmanuel DORI/Mois de JUIN 2022</t>
  </si>
  <si>
    <t>Premise allocation : [52800412] [3.73%] [40275505] - SONABEL_ SCI KAYA_ MAI 2022</t>
  </si>
  <si>
    <t>Premise allocation : [52800412] [15.45%] [30501034] - OUB710622-CHQ 1720015-SONABEL/Consommation d'élèctricité du bureau pays pour le mois de Mai 2022</t>
  </si>
  <si>
    <t>KAATJ030622-justif -Gansore Hassane Moctarfrais de reversement de la rencontre des partenaire bénéficiare de financemennt des pays Bas dans le domaine de DSSR</t>
  </si>
  <si>
    <t>Time Code : N - OUB720622-CHQ 1720014-SONABEL/Consommation d'élèctricité du Directeur pays pour le mois de Mai 2022</t>
  </si>
  <si>
    <t>Time Code : N - mensualité pour le loyer de Benoit DELSARTE/JUIN 2022</t>
  </si>
  <si>
    <t>Time Code : N - TRIANDE ALIMATA/LOYER DIARRA EMMANUEL DU 01 JUIN AU 30 JUIN 2022</t>
  </si>
  <si>
    <t>Time Code : N - OUJ990522/JUSTIF/IRIE BI ARCHILLE ANGE/Achat d'une table à manger plus 6 chaises</t>
  </si>
  <si>
    <t>Time Code : N - OUJ990522/JUSTIF/IRIE BI ARCHILLE ANGE/Achat d'une fontaine Boreal</t>
  </si>
  <si>
    <t>Time Code : N - OUJ990522/JUSTIF/IRIE BI ARCHILLE ANGE/Achat d'un fer à repasser</t>
  </si>
  <si>
    <t>Time Code : N - OUJ990522/JUSTIF/IRIE BI ARCHILLE ANGE/Frais de nettoyage et installation</t>
  </si>
  <si>
    <t>Time Code : N - OUJ990522/JUSTIF/IRIE BI ARCHILLE ANGE/Achat de lit 2 places, matelas 3, 2 et 1 place</t>
  </si>
  <si>
    <t>Time Code : N - OUB860622-OMNI-Frais d'installation de NEBIE NOEL</t>
  </si>
  <si>
    <t>Time Code : N - OUB860622-OMNI-Frais d'installation de TOE HADJA ALIZA SANDRINE</t>
  </si>
  <si>
    <t>DDCPJ070622/ OMNI/ JUSTIF/ OUEDRAOGO Diane/Avance Programme/ Mission de supervision visite médicale Dedougou/ Allocation nourriture</t>
  </si>
  <si>
    <t>DDCPJ070622/ OMNI/ JUSTIF/ OUEDRAOGO Diane/Avance Programme/ Mission de supervision visite médicale Dedougou/ Frais de communication</t>
  </si>
  <si>
    <t>DDCPJ070622/ OMNI/ JUSTIF/ OUEDRAOGO Diane/Avance Programme/ Mission de supervision visite médicale Dedougou/ Transport</t>
  </si>
  <si>
    <t>Premise allocation : [52800412] [51.49%] [30502193] - Facture sonabel du mois de Mai 2022 du bureau de Ouahigouya</t>
  </si>
  <si>
    <t>Time Code : N - SALAIRE DU MOIS DE JUIN DE SORY Yacouba</t>
  </si>
  <si>
    <t>Time Code : N - SALAIRE DU MOIS DE JUIN DE GUIRO Shérita Djémila</t>
  </si>
  <si>
    <t>Time Code : N - SALAIRE DU MOIS DE JUIN DE KAMBIRE Sié</t>
  </si>
  <si>
    <t>MT SALAIRE DU MOIS DE JUIN DE NIGNAN Annielle</t>
  </si>
  <si>
    <t>MT SALAIRE DU MOIS DE JUIN DE SAWADOGO Salimata</t>
  </si>
  <si>
    <t>MT SALAIRE DU MOIS DE JUIN DE SAWADOGO Augustine Marie wendyam</t>
  </si>
  <si>
    <t>DDCPR070622/ OMNI/ OUEDRAOGO Diane/ Rembourssement/Avance Programme/ Mission de supervision visite médicale Dedougou/ Allocation nourriture</t>
  </si>
  <si>
    <t>Time Code : N - CNSS DU MOIS DE JUIN DE KAMBOU Sansan Christian</t>
  </si>
  <si>
    <t>Time Code : N - CNSS DU MOIS DE JUIN DE COULIDIATY Aimé Parfait</t>
  </si>
  <si>
    <t>Time Code : N - CNSS DU MOIS DE JUIN DE ZOURE Hassimi</t>
  </si>
  <si>
    <t>Time Code : N - CNSS DU MOIS DE JUIN DE SIDIBE Moumouni</t>
  </si>
  <si>
    <t>Time Code : N - CNSS DU MOIS DE JUIN DE NEBIE Noël</t>
  </si>
  <si>
    <t>Time Code : N - CNSS DU MOIS DE JUIN DE GANSORE Hassane Moctar</t>
  </si>
  <si>
    <t>Time Code : N - CNSS DU MOIS DE JUIN DE SINON Boukari</t>
  </si>
  <si>
    <t>Time Code : N - CNSS DU MOIS DE JUIN DE KABORE Hamza</t>
  </si>
  <si>
    <t>Time Code : N - CNSS DU MOIS DE JUIN DE OUEDRAOGO Wendingomdé Joseph Arnaud</t>
  </si>
  <si>
    <t>MT CNSS DU MOIS DE JUIN DE NIGNAN Annielle</t>
  </si>
  <si>
    <t>MT CNSS DU MOIS DE JUIN DE SAWADOGO Augustine Marie wendyam</t>
  </si>
  <si>
    <t>MT CNSS DU MOIS DE JUIN DE SAWADOGO Salimata</t>
  </si>
  <si>
    <t>85405</t>
  </si>
  <si>
    <t>MT CNSS DU MOIS DE JUIN DE OUEDRAOGO Bila Basile</t>
  </si>
  <si>
    <t>Time Code : N - CNSS DU MOIS DE JUIN DE NABI Grégoire</t>
  </si>
  <si>
    <t>Time Code : N - IUTS DU MOIS DE JUIN DE COULIDIATY Aimé Parfait</t>
  </si>
  <si>
    <t>Time Code : N - IUTS DU MOIS DE JUIN DE KABORE Hamza</t>
  </si>
  <si>
    <t>Time Code : N - CNSS DU MOIS DE JUIN DE KAMBIRE Sié</t>
  </si>
  <si>
    <t>Time Code : N - CNSS DU MOIS DE JUIN DE KIEMA Yaya</t>
  </si>
  <si>
    <t>Time Code : N - CNSS DU MOIS DE JUIN DE GUIRO Shérita Djémila</t>
  </si>
  <si>
    <t>Time Code : N - CNSS DU MOIS DE JUIN DE SORE Safiétou</t>
  </si>
  <si>
    <t>Time Code : N - IUTS DU MOIS DE JUIN DE SIDIBE Moumouni</t>
  </si>
  <si>
    <t>Time Code : N - CNSS DU MOIS DE JUIN DE OUATTARA Siaka</t>
  </si>
  <si>
    <t>Time Code : N - CNSS DU MOIS DE JUIN DE OUEDRAOGO Hubert</t>
  </si>
  <si>
    <t>Time Code : N - CNSS DU MOIS DE JUIN DE ZAGUE-SOME Lena Yasmine</t>
  </si>
  <si>
    <t>Time Code : N - CNSS DU MOIS DE JUIN DE KONFE TRAORE Aicha</t>
  </si>
  <si>
    <t>Time Code : N - CNSS DU MOIS DE JUIN DE CISSE Idriss As-Ami</t>
  </si>
  <si>
    <t>Time Code : N - CNSS DU MOIS DE JUIN DE TOE Hadja Aliza Sandrine</t>
  </si>
  <si>
    <t>Time Code : N - IUTS DU MOIS DE JUIN DE SINON Boukari</t>
  </si>
  <si>
    <t>Time Code : N - IUTS DU MOIS DE JUIN DE ZOURE Hassimi</t>
  </si>
  <si>
    <t>Time Code : N - CNSS DU MOIS DE JUIN DE OUEDRAOGO Touwindé Christophe</t>
  </si>
  <si>
    <t>Time Code : N - IUTS DU MOIS DE JUIN DE OUEDRAOGO Hubert</t>
  </si>
  <si>
    <t>Time Code : N - IUTS DU MOIS DE JUIN DE NABI Grégoire</t>
  </si>
  <si>
    <t>Time Code : N - CNSS DU MOIS DE JUIN DE ZOMA Jean</t>
  </si>
  <si>
    <t>Time Code : N - CNSS DU MOIS DE JUIN DE WANGRE Didier</t>
  </si>
  <si>
    <t>Time Code : N - CNSS DU MOIS DE JUIN DE KOUANDA Rachidatou</t>
  </si>
  <si>
    <t>Time Code : N - IUTS DU MOIS DE JUIN DE KAMBOU Sansan Christian</t>
  </si>
  <si>
    <t>Time Code : N - CNSS DU MOIS DE JUIN DE YAMEOGO Dahlia Ramata Stephanie</t>
  </si>
  <si>
    <t>Time Code : N - IUTS DU MOIS DE JUIN DE NEBIE Noël</t>
  </si>
  <si>
    <t>Time Code : N - CNSS DU MOIS DE JUIN DE SAGNON Sanlé Régis Kader</t>
  </si>
  <si>
    <t>Time Code : N - CNSS DU MOIS DE JUIN DE PARE/KARAMBIRI Aminata</t>
  </si>
  <si>
    <t>Time Code : N - IUTS DU MOIS DE JUIN DE PARE/KARAMBIRI Aminata</t>
  </si>
  <si>
    <t>Time Code : N - CNSS DU MOIS DE JUIN DE SORY Yacouba</t>
  </si>
  <si>
    <t>Time Code : N - IUTS DU MOIS DE JUIN DE GANSORE Hassane Moctar</t>
  </si>
  <si>
    <t>Time Code : N - CNSS DU MOIS DE JUIN DE DAMIBA Jacques Malgdawindé</t>
  </si>
  <si>
    <t>Time Code : N - IUTS DU MOIS DE JUIN DE OUEDRAOGO Wendingomdé Joseph Arnaud</t>
  </si>
  <si>
    <t>MT SALAIRE DU MOIS DE JUIN DE OUEDRAOGO Bila Basile</t>
  </si>
  <si>
    <t>Time Code : N - SALAIRE DU MOIS DE JUIN DE KONFE TRAORE Aicha</t>
  </si>
  <si>
    <t>Time Code : N - SALAIRE DU MOIS DE JUIN DE SORE Safiétou</t>
  </si>
  <si>
    <t>Time Code : N - SALAIRE DU MOIS DE JUIN DE TOE Hadja Aliza Sandrine</t>
  </si>
  <si>
    <t>Time Code : N - SALAIRE DU MOIS DE JUIN DE YAMEOGO Dahlia Ramata Stephanie</t>
  </si>
  <si>
    <t>Time Code : N - SALAIRE DU MOIS DE JUIN DE ZOMA Jean</t>
  </si>
  <si>
    <t>Time Code : N - SALAIRE DU MOIS DE JUIN DE GANSORE Hassane Moctar</t>
  </si>
  <si>
    <t>MT SALAIRE DU MOIS DE JUIN DE YAMEOGO Wendkoaguenda Lucie</t>
  </si>
  <si>
    <t>Time Code : A - CNSS DU MOIS DE JUIN DE DAHANI Daouda Martial Hubert</t>
  </si>
  <si>
    <t>MT CNSS DU MOIS DE JUIN DE YAMEOGO Wendkoaguenda Lucie</t>
  </si>
  <si>
    <t>MT IUTS DU MOIS DE JUIN DE NIGNAN Annielle</t>
  </si>
  <si>
    <t>MT IUTS DU MOIS DE JUIN DE SAWADOGO Salimata</t>
  </si>
  <si>
    <t>Time Code : N - IUTS DU MOIS DE JUIN DE SAGNON Sanlé Régis Kader</t>
  </si>
  <si>
    <t>Time Code : N - IUTS DU MOIS DE JUIN DE KOUANDA Rachidatou</t>
  </si>
  <si>
    <t>Time Code : N - IUTS DU MOIS DE JUIN DE OUATTARA Siaka</t>
  </si>
  <si>
    <t>Time Code : N - IUTS DU MOIS DE JUIN DE WANGRE Didier</t>
  </si>
  <si>
    <t>Time Code : N - IUTS DU MOIS DE JUIN DE TOE Hadja Aliza Sandrine</t>
  </si>
  <si>
    <t>Time Code : N - IUTS DU MOIS DE JUIN DE SORY Yacouba</t>
  </si>
  <si>
    <t>Time Code : N - IUTS DU MOIS DE JUIN DE KONFE TRAORE Aicha</t>
  </si>
  <si>
    <t>Time Code : N - IUTS DU MOIS DE JUIN DE ZOMA Jean</t>
  </si>
  <si>
    <t>Time Code : N - IUTS DU MOIS DE JUIN DE DAMIBA Jacques Malgdawindé</t>
  </si>
  <si>
    <t>Time Code : N - IUTS DU MOIS DE JUIN DE CISSE Idriss As-Ami</t>
  </si>
  <si>
    <t>Time Code : N - IUTS DU MOIS DE JUIN DE ZAGUE-SOME Lena Yasmine</t>
  </si>
  <si>
    <t>Time Code : N - IUTS DU MOIS DE JUIN DE OUEDRAOGO Touwindé Christophe</t>
  </si>
  <si>
    <t>Time Code : N - IUTS DU MOIS DE JUIN DE KIEMA Yaya</t>
  </si>
  <si>
    <t>Time Code : N - IUTS DU MOIS DE JUIN DE KAMBIRE Sié</t>
  </si>
  <si>
    <t>Time Code : N - IUTS DU MOIS DE JUIN DE YAMEOGO Dahlia Ramata Stephanie</t>
  </si>
  <si>
    <t>MT IUTS DU MOIS DE JUIN DE SAWADOGO Augustine Marie wendyam</t>
  </si>
  <si>
    <t>Time Code : A - IUTS DU MOIS DE JUIN DE DAHANI Daouda Martial Hubert</t>
  </si>
  <si>
    <t>MT IUTS DU MOIS DE JUIN DE YAMEOGO Wendkoaguenda Lucie</t>
  </si>
  <si>
    <t>MT IUTS DU MOIS DE JUIN DE OUEDRAOGO Bila Basile</t>
  </si>
  <si>
    <t>Time Code : N - IUTS DU MOIS DE JUIN DE GUIRO Shérita Djémila</t>
  </si>
  <si>
    <t>Time Code : N - IUTS DU MOIS DE JUIN DE SORE Safiétou</t>
  </si>
  <si>
    <t>Time Code : N - SALAIRE DU MOIS DE JUIN DE OUEDRAOGO Hubert</t>
  </si>
  <si>
    <t>Time Code : N - SALAIRE DU MOIS DE JUIN DE OUEDRAOGO Wendingomdé Joseph Arnaud</t>
  </si>
  <si>
    <t>Time Code : N - SALAIRE DU MOIS DE JUIN DE NEBIE Noël</t>
  </si>
  <si>
    <t>Time Code : N - SALAIRE DU MOIS DE JUIN DE SIDIBE Moumouni</t>
  </si>
  <si>
    <t>Time Code : N - SALAIRE DU MOIS DE JUIN DE WANGRE Didier</t>
  </si>
  <si>
    <t>Time Code : N - SALAIRE DU MOIS DE JUIN DE PARE/KARAMBIRI Aminata</t>
  </si>
  <si>
    <t>Time Code : N - SALAIRE DU MOIS DE JUIN DE OUATTARA Siaka</t>
  </si>
  <si>
    <t>Time Code : N - SALAIRE DU MOIS DE JUIN DE COULIDIATY Aimé Parfait</t>
  </si>
  <si>
    <t>Time Code : N - SALAIRE DU MOIS DE JUIN DE KABORE Hamza</t>
  </si>
  <si>
    <t>Time Code : N - SALAIRE DU MOIS DE JUIN DE SINON Boukari</t>
  </si>
  <si>
    <t>Time Code : N - SALAIRE DU MOIS DE JUIN DE ZOURE Hassimi</t>
  </si>
  <si>
    <t>Time Code : N - SALAIRE DU MOIS DE JUIN DE KIEMA Yaya</t>
  </si>
  <si>
    <t>Time Code : N - SALAIRE DU MOIS DE JUIN DE SAGNON Sanlé Régis Kader</t>
  </si>
  <si>
    <t>Time Code : N - SALAIRE DU MOIS DE JUIN DE DAMIBA Jacques Malgdawindé</t>
  </si>
  <si>
    <t>Time Code : N - SALAIRE DU MOIS DE JUIN DE KAMBOU Sansan Christian</t>
  </si>
  <si>
    <t>Time Code : N - SALAIRE DU MOIS DE JUIN DE KOUANDA Rachidatou</t>
  </si>
  <si>
    <t>Time Code : N - SALAIRE DU MOIS DE JUIN DE CISSE Idriss As-Ami</t>
  </si>
  <si>
    <t>Time Code : N - SALAIRE DU MOIS DE JUIN DE NABI Grégoire</t>
  </si>
  <si>
    <t>Time Code : N - SALAIRE DU MOIS DE JUIN DE ZAGUE-SOME Lena Yasmine</t>
  </si>
  <si>
    <t>Time Code : N - SALAIRE DU MOIS DE JUIN DE OUEDRAOGO Touwindé Christophe</t>
  </si>
  <si>
    <t>FRAIS DE VIREMENT INTERBANCAIRE DU 16/06/2022 DO SAVE THE CHILDREN INTERNATIONAL BF FAV KPM COTE DIVOIRE SUR Societe Generale de Banques en Cote dIvoire, S,A,</t>
  </si>
  <si>
    <t>Time Code : N - OUB940622-OMNI-ENTREPRISE LHAGOURAI MULTISERVICE SARL/Frais d'agence pour la recherche d'une villa à usage d'habitation à la zone du bois pour IRIE ACHILLE</t>
  </si>
  <si>
    <t>Time Code : N - OUB980622-OMNI-INTERNET PUISSANCE PLUS/Redevance mensuelle connectivité internet pour le compte de Parfait COULIDIATY du mois de Juillet 2022</t>
  </si>
  <si>
    <t>Time Code : N - OUB930622-OMNI-ENTREPRISE LHAGOURAI MULTISERVICE SARL/Frais d'agence pour la recherche d'une villa à usage d'habitation à la zone du bois pour KARINA LOPEZ</t>
  </si>
  <si>
    <t>Premise allocation : [52800412] [3.73%] [30502238] - KAC100622 /sco zam burkina -espèces /paiement de la facture relative à la recharge d'eau aquaterra</t>
  </si>
  <si>
    <t>VAT | PNEU 205/R16 C_Veh 0170 D7 03 IT &amp; 0182 D7 03 IT ATWA Montage parallélisme valves</t>
  </si>
  <si>
    <t>PNEU 205/R16 C_Veh 0170 D7 03 IT &amp; 0182 D7 03 IT ATWA Montage parallélisme valves</t>
  </si>
  <si>
    <t>6010</t>
  </si>
  <si>
    <t>Premise allocation : [52800412] [15.45%] [30502346] - OUB1180622-OMNI-RECEVEUR DES IMPOTS OUAGA V/Droit d'enregistrement sur loyer de SCI à usage de bureau et de parking ( du 15/06/2022 au 13/06/2023)</t>
  </si>
  <si>
    <t>Premise allocation : [52800412] [42.49%] [30502017] - DDCPJ150622/ JUSTIF/ OMNI/ CISSE Idriss/ Avance Programme/ Paiement de facture Sonabel, Onea et Approvisionnement caisse/ Facture Sonabel mois de mai 2022</t>
  </si>
  <si>
    <t>Premise allocation : [52800412] [42.49%] [30502017] - DDCPJ150622/ JUSTIF/ OMNI/ CISSE Idriss/ Avance Programme/ Paiement de facture Sonabel, Onea et Approvisionnement caisse/ Facture Onea mois de Fevrier et Mars 2022</t>
  </si>
  <si>
    <t>OUMSB1080622-OMNI-ONATEL/ Frais de communication :  Forfait maitrisé ATWA Partenaire pour de Mai 2022</t>
  </si>
  <si>
    <t>OUMSB1090622-OMNI-ONATEL/Frais de communication :  Forfait maitrisé ATWA Partenaire pour de Mars 2022</t>
  </si>
  <si>
    <t>OUATJ090622/JUSTIF/GUIRO SHERITA DJEMILA/Allocation nourriture et nuitée amicale de Dahani Hubert pour la mission régional ATWA</t>
  </si>
  <si>
    <t>OUATJ090622/JUSTIF/GUIRO SHERITA DJEMILA/Allocation nourriture et nuitée amicale de Gansoré Hassane Moctar pour la mission régional ATWA</t>
  </si>
  <si>
    <t>OUATJ090622/JUSTIF/GUIRO SHERITA DJEMILA/Allocation nourriture et nuitée amicale de Kiema YAYA pour la mission régional ATWA</t>
  </si>
  <si>
    <t>OUATJ090622/JUSTIF/GUIRO SHERITA DJEMILA/Test covid de Gansoré Hassane Moctar du 03/06 pour participer la mission régional ATWA</t>
  </si>
  <si>
    <t>OUATJ090622/JUSTIF/GUIRO SHERITA DJEMILA/Test covid de Gansoré Hassane Moctar du 10/06 pour participer la mission régional ATWA</t>
  </si>
  <si>
    <t>OUATJ090622/JUSTIF/GUIRO SHERITA DJEMILA/Test covid de Dahani Hubert  du 03/06 pour participer la mission régional ATWA</t>
  </si>
  <si>
    <t>OUATJ090622/JUSTIF/GUIRO SHERITA DJEMILA/Test covid de Dahani Hubert  du 10/06 pour participer la mission régional ATWA</t>
  </si>
  <si>
    <t>OUATJ090622/JUSTIF/GUIRO SHERITA DJEMILA/Test covid de Kiema YAYA  du 03/06 pour participer la mission régional ATWA</t>
  </si>
  <si>
    <t>OUATJ090622/JUSTIF/GUIRO SHERITA DJEMILA/Test covid de Kiema YAYA  du 10/06 pour participer la mission régional ATWA</t>
  </si>
  <si>
    <t>OUATJ090622/JUSTIF/GUIRO SHERITA DJEMILA/Test covid de KAMBIRE Sié  du 03/06 pour participer la mission régional ATWA</t>
  </si>
  <si>
    <t>OUATJ090622/JUSTIF/GUIRO SHERITA DJEMILA/Test covid de KAMBIRE Sié  du 10/06 pour participer la mission régional ATWA</t>
  </si>
  <si>
    <t>OUATJ090622/JUSTIF/GUIRO SHERITA DJEMILA/Test covid de Ouedraogo T Christophe  du 10/06 pour participer la mission régional ATWA</t>
  </si>
  <si>
    <t>OUMSB1070622-OMNI-ONATEL/Frais de communication : Flotte ATWA  Staff SCI pour le mois de  Mai 2022.</t>
  </si>
  <si>
    <t>Premise allocation : [52800412] [51.49%] [30502346] - OUMSB1090622-OMNI-ONATEL/Frais de communication :  Forfait maitrisé BASE OUAHIGOUYA pour de Mars 2022.</t>
  </si>
  <si>
    <t>Premise allocation : [52800412] [3.73%] [30502346] - OUMSB1060622-OMNI-ONATEL SA/Frais de connexion internet BASE KAYA/MAI 2022</t>
  </si>
  <si>
    <t>Premise allocation : [52800412] [51.49%] [30502346] - OUMSB1070622-OMNI-ONATEL/Frais de communication : Flotte OUAHIGOUYA pour le mois de Mai 2022.</t>
  </si>
  <si>
    <t>Premise allocation : [52800412] [51.49%] [30502346] - OUMSB1080622-OMNI-ONATEL/ Frais de communication :  Forfait maitrisé BASE OUAHIGOUYA pour de Mai 2022.</t>
  </si>
  <si>
    <t>Premise allocation : [52800412] [42.49%] [30502346] - OUMSB1060622-OMNI-ONATEL SA/Frais de connexion internet DEDOUGOU/MAI 2022</t>
  </si>
  <si>
    <t>Premise allocation : [52800412] [42.49%] [30502346] - OUMSB1070622-OMNI-ONATEL/Frais de communication : Flotte BASE DEDOUGOU pour le mois de Mai 2022.</t>
  </si>
  <si>
    <t>Premise allocation : [52800412] [42.49%] [30502346] - OUMSB1080622-OMNI-ONATEL/ Frais de communication :  Forfait maitrisé BASE DE DEDOUGOU pour de Mai 2022.</t>
  </si>
  <si>
    <t>Premise allocation : [52800412] [42.49%] [30502346] - OUMSB1090622-OMNI-ONATEL/Frais de communication :  Forfait maitrisé BASE DE DEDOUGOU pour de Mars 2022.</t>
  </si>
  <si>
    <t>Premise allocation : [52800412] [15.45%] [30502346] - OUMSB1070622-OMNI-ONATEL/Frais de communication : Flotte BASE OUAGA pour le mois de Mai 2022.</t>
  </si>
  <si>
    <t>Premise allocation : [52800412] [15.45%] [30502346] - OUMSB1080622-OMNI-ONATEL/ Frais de communication :  Forfait maitrisé BASE DE OUAGA pour de Mai 2022.</t>
  </si>
  <si>
    <t>Premise allocation : [52800412] [15.45%] [30502346] - OUMSB1090622-OMNI-ONATEL/Frais de communication :  Forfait maitrisé BASE DE OUAGA pour de Mars 2022.</t>
  </si>
  <si>
    <t>Time Code : N - OUJ990522/JUSTIF/IRIE BI ARCHILLE ANGE/Achat de 5oreillers</t>
  </si>
  <si>
    <t>Time Code : N - OUJ990522/JUSTIF/IRIE BI ARCHILLE ANGE/Achat de serrure et canon plus installation</t>
  </si>
  <si>
    <t>Time Code : N - OUB1150622-OMNI-IRIE BI ACHILLE ANGE/Achat de crédit cash power electricité</t>
  </si>
  <si>
    <t>Time Code : N - OUJ990522/JUSTIF/IRIE BI ARCHILLE ANGE/Frais d'installation support rideau</t>
  </si>
  <si>
    <t>Time Code : N - OUJ990522/JUSTIF/IRIE BI ARCHILLE ANGE/Achat de couette housse de couette et drap</t>
  </si>
  <si>
    <t>Time Code : N - OUB1150622-OMNI-IRIE BI ACHILLE ANGE/Nettoyage canapé</t>
  </si>
  <si>
    <t>KAATJ030622-justif -Gansore Hassane Moctar prise en charge de la rencontre des partenaire bénéficiare de financemennt des pays Bas dans le domaine de DSSR</t>
  </si>
  <si>
    <t>KAATJ030622-justif -Gansore Hassane Moctar péage de la rencontre des partenaire bénéficiare de financemennt des pays Bas dans le domaine de DSSR</t>
  </si>
  <si>
    <t>DDCPC110622/ HOTEL DIARRA/ Hebergement staff Safety and Security Director Sidibe Moumouni</t>
  </si>
  <si>
    <t>DDATJ100622/ JUSTIFS/ OMNI/ SORY Yacouba/ Avance Programme/ Termes de Référence pour l’évaluation du contexte sécuritaire dans les regions du Nord et du Centre-Nord pour le compte « Adolescent transition in West Africa (ATWA) »/ Prise en charge allocation</t>
  </si>
  <si>
    <t>DDATJ100622/ JUSTIFS/ OMNI/ SORY Yacouba/ Avance Programme/ Termes de Référence pour l’évaluation du contexte sécuritaire dans les regions du Nord et du Centre-Nord pour le compte « Adolescent transition in West Africa (ATWA) »/ Prise en charge Hebergemen</t>
  </si>
  <si>
    <t>6390</t>
  </si>
  <si>
    <t>KAATJ030622-justif -Gansore Hassane Moctar frais de communication de la rencontre des partenaire bénéficiare de financemennt des pays Bas dans le domaine de DSSR</t>
  </si>
  <si>
    <t>DDATJ100622/ JUSTIFS/ OMNI/ SORY Yacouba/ Avance Programme/ Termes de Référence pour l’évaluation du contexte sécuritaire dans les regions du Nord et du Centre-Nord pour le compte « Adolescent transition in West Africa (ATWA) »/ Achat de credit internet</t>
  </si>
  <si>
    <t>DDATJ100622/ JUSTIFS/ OMNI/ SORY Yacouba/ Avance Programme/ Termes de Référence pour l’évaluation du contexte sécuritaire dans les regions du Nord et du Centre-Nord pour le compte « Adolescent transition in West Africa (ATWA) »/ Prise en charge frais de t</t>
  </si>
  <si>
    <t>DDATJ100622/ JUSTIFS/ OMNI/ SORY Yacouba/ Avance Programme/ Termes de Référence pour l’évaluation du contexte sécuritaire dans les regions du Nord et du Centre-Nord pour le compte « Adolescent transition in West Africa (ATWA) »/ Achat credit de communicat</t>
  </si>
  <si>
    <t>DDATJ100622/ JUSTIFS/ OMNI/ SORY Yacouba/ Avance Programme/ Termes de Référence pour l’évaluation du contexte sécuritaire dans les regions du Nord et du Centre-Nord pour le compte « Adolescent transition in West Africa (ATWA) »/ Achat de credit de communi</t>
  </si>
  <si>
    <t>KAATJ030622-justif -Gansore Hassane Moctar transport de la rencontre des partenaire bénéficiare de financemennt des pays Bas dans le domaine de DSSR</t>
  </si>
  <si>
    <t>Premise allocation : [52800412] [42.49%] [30502017] - DDCPC100622/ SAGNON Regis Kader/ Rembourssement enlevement ordures du bureau SCI de Dedougou des mois de Fevrier, Mars et Avril 2022</t>
  </si>
  <si>
    <t>Premise allocation : [52800412] [15.45%] [30502298] - OUC390622/CAISSE/KI LEONIE/Achat de timbre pour enregistrement contrat de bail(parking et bureau SCI)</t>
  </si>
  <si>
    <t>Premise allocation : [52800412] [15.45%] [30502346] - OUMSB1630622-OMNI-EGSN WP/GARDIENNAGE DU BUREAU PAYS Zone du bois pour le mois de Juin 2022</t>
  </si>
  <si>
    <t>Premise allocation : [52800412] [3.73%] [30502346] - OUMSB1630622-OMNI-EGSN WP/Gardiennage du bureau de Kaya pour la période de Juin 2022</t>
  </si>
  <si>
    <t>Premise allocation : [52800412] [15.45%] [30502346] - OUB1570622-OMNI-RECEVEUR DES IMPOTS OUAGA V/Droit d'enregistrement sur loyer de SCI à usage de bureau et de parking ( du 13/06/2023 au 13/06/2024)</t>
  </si>
  <si>
    <t>Vehicle petrol (76 euro/month * X months)</t>
  </si>
  <si>
    <t>PO Auto-Accrual re PO: 10071600 / Total_appro TOM-Card 469916_veh 0164 D7 03 IT_ATWA</t>
  </si>
  <si>
    <t>Premise allocation : [52800412] [42.49%] [30502346] - OUMSB1630622-OMNI-EGSN WP/Gardiennage du bureau de Dédougou pour le mois de Juin 2022</t>
  </si>
  <si>
    <t>Time Code : N - 202206 Annual leave accrual/Jacques Malgdawindé DAMIBA</t>
  </si>
  <si>
    <t>Time Code : N - 202206 Annual leave accrual/Hassane Moctar Gansore</t>
  </si>
  <si>
    <t>Time Code : N - 202206 Annual leave accrual/Regis Kader Sanlé Sagnon</t>
  </si>
  <si>
    <t>Time Code : N - 202206 Annual leave accrual/Idriss As-Ami Cisse</t>
  </si>
  <si>
    <t>Time Code : N - 202206 Annual leave accrual/Wangre  Didier</t>
  </si>
  <si>
    <t>Time Code : N - 202206 Annual leave accrual/Yaya  Kiema</t>
  </si>
  <si>
    <t>Time Code : N - 202206 Annual leave accrual/Touwinde Christophe Ouedraogo</t>
  </si>
  <si>
    <t>Time Code : N - 202206 Annual leave accrual/Yacouba  Sory</t>
  </si>
  <si>
    <t>Time Code : N - 202206 Annual leave accrual/Kouanda  Rachidatou</t>
  </si>
  <si>
    <t>Time Code : N - 202206 Annual leave accrual/Siaka  Ouattara</t>
  </si>
  <si>
    <t>Time Code : N - 202206 Annual leave accrual/Sié  Kambire</t>
  </si>
  <si>
    <t>6961</t>
  </si>
  <si>
    <t>OUMSB1630622-OMNI-EGSN WP/Gardiennage du bureau de Ouahigouya pour la période de Juin 2022</t>
  </si>
  <si>
    <t>85403</t>
  </si>
  <si>
    <t>I3-Equipment (Activity-specific)(water point for school): contract of construction of 100 water points</t>
  </si>
  <si>
    <t>OUAC100622/ACCRUAL/EYANOF/Travaux de realisation de deux forages positifs équipés de pompe à motricité humaine (PMH) à Ouahigouya dans le Nord</t>
  </si>
  <si>
    <t>6220</t>
  </si>
  <si>
    <t>OUAC030622-ACCRUAL-DANOFFICE IT/ Purchase of laptops and accessories</t>
  </si>
  <si>
    <t>K1-Equipment (Activity-specific) (1kit</t>
  </si>
  <si>
    <t>Distribute 135.000  reusable menstrual hygiene pads in 1150 schools</t>
  </si>
  <si>
    <t>PO Auto-Accrual re PO: 10075842 / Achats de serviettes hygiéniques à usage unique pour adolescentes</t>
  </si>
  <si>
    <t>Time Code : N - 202206 Annual leave accrual/Serge  ANDRIAMANDIMBY</t>
  </si>
  <si>
    <t>Time Code : N - OUMSB1630622-OMNI-EGSN WP/Gardiennage du DOMICILE IRIE ANGE ACHILLE pour le mois de Juin 2022</t>
  </si>
  <si>
    <t>Time Code : N - 202206 Annual leave accrual/Ange Bi Achille Irie</t>
  </si>
  <si>
    <t>Time Code : N - 202206 Annual leave accrual/Benoit  DELSARTE</t>
  </si>
  <si>
    <t>Time Code : N - 202206 Annual leave accrual/Hassimi  ZOURE</t>
  </si>
  <si>
    <t>Time Code : N - 202206 Annual leave accrual/Boukari  SINON</t>
  </si>
  <si>
    <t>Time Code : N - OUMSB1630622-OMNI-EGSN WP/Gardienage et surveillance résidence CD mois de Juin 2022</t>
  </si>
  <si>
    <t>Time Code : N - 202206 Annual leave accrual/Lena Yasmine Zague-Some</t>
  </si>
  <si>
    <t>Time Code : N - OUMSB1630622-OMNI-EGSN WP/Gardienage et surveillance résidence DPO mois de Juin 2022</t>
  </si>
  <si>
    <t>Time Code : N - 202206 Annual leave accrual/Sidibe  Moumouni</t>
  </si>
  <si>
    <t>Time Code : N - 202206 Annual leave accrual/Grégoire  NABI</t>
  </si>
  <si>
    <t>MT 202206 Annual leave accrual/SAWADOGO  Salimata</t>
  </si>
  <si>
    <t>DDFB010622/ ECOBANK/Frais de virement interbancaires sur le comptes de Dédougou</t>
  </si>
  <si>
    <t>DDFB0622/ ECOBANK/Frais bancaire du mois de Juin 2022</t>
  </si>
  <si>
    <t>FRAIS BANCAIRE SCI P06</t>
  </si>
  <si>
    <t>Time Code : N - ASSURANCE MALADIE DE KAMBOU SANSAN CHRISTIAN  AVRIL 2022  A JUIN 2022</t>
  </si>
  <si>
    <t>Time Code : N - OUMSB1630622-OMNI-EGSN WP/Gardiennage du DOMICILE KARINA LOPEZ pour le mois de Juin 2022</t>
  </si>
  <si>
    <t>Time Code : N - 202206 Annual leave accrual/Sherita Djemila  Guiro</t>
  </si>
  <si>
    <t>Time Code : N - ASSURANCE MALADIE DE  NEBIE NOEL AVRIL 2022  A JUIN 2022</t>
  </si>
  <si>
    <t>Time Code : N - ASSURANCE MALADIE DE PARE KARAMBIRE AMINATA AVRIL 2022  A JUIN 2022</t>
  </si>
  <si>
    <t>Time Code : N - ASSURANCE MALADIE DE OUEDRAOGO WENDINGOMDE JOSEPH A AVRL 2022  A JUIN 2022</t>
  </si>
  <si>
    <t>Time Code : N - ASSURANCE MALADIE DE NABI GREGOIRE AVRIL 2022  A JUIN 2022</t>
  </si>
  <si>
    <t>Time Code : N - 202206 Annual leave accrual/Wendingomde Joseph Arnaud  OUEDRAOGO</t>
  </si>
  <si>
    <t>Time Code : N - 202206 Annual leave accrual/COULIDIATY  Aimé Parfait</t>
  </si>
  <si>
    <t>Time Code : N - ASSURANCE MALADIE DE OUEDRAOGO HUBERT AVRIL 2022  A JUIN 2022</t>
  </si>
  <si>
    <t>Time Code : N - ASSURANCE MALADIE DE SINON BOUKARI AVRIL 2022 A JUIN 2022</t>
  </si>
  <si>
    <t>Time Code : N - ASSURANCE MALADIE DE SIDIBE MOUMOUNI AVRIL 2022 A JUIN 2022</t>
  </si>
  <si>
    <t>Time Code : N - 202206 Annual leave accrual/Hamza  Kabore</t>
  </si>
  <si>
    <t>Time Code : N - ASSURANCE MALADIE DE GANSORE HASSANE MOCTAR AVRIL 2022 A JUIN 2022</t>
  </si>
  <si>
    <t>Time Code : N - 202206 Annual leave accrual/Aïcha  KONFE/TRAORE</t>
  </si>
  <si>
    <t>Time Code : N - ASSURANCE MALADIE DE ZAGUE SOME LENA YASMINE AVRIL 2022 A JUIN 2022</t>
  </si>
  <si>
    <t>Time Code : N - 202206 Annual leave accrual/Hubert  OUEDRAOGO</t>
  </si>
  <si>
    <t>Time Code : N - 202206 Annual leave accrual/Safietou  Sore</t>
  </si>
  <si>
    <t>Time Code : N - 202206 Annual leave accrual/Hadja Aliza Toe</t>
  </si>
  <si>
    <t>Time Code : N - 202206 Annual leave accrual/Noel  Nebie</t>
  </si>
  <si>
    <t>Time Code : N - 202206 Annual leave accrual/Sansan Christian  Kambou</t>
  </si>
  <si>
    <t>Time Code : N - 202206 Annual leave accrual/Jean  ZOMA</t>
  </si>
  <si>
    <t>Time Code : N - 202206 Annual leave accrual/Aminata  PARE/KARAMBIRI</t>
  </si>
  <si>
    <t>Time Code : N - ASSURANCE MALADIE DE ZOURE HASSIMI AVRIL 2022 A JUIN 2022</t>
  </si>
  <si>
    <t>MT 202206 Annual leave accrual/Lucie Wendkoaguenda.  YAMEOGO</t>
  </si>
  <si>
    <t>MT ASSURANCE MALADIE DE YAMEOGO W LUCIE  AVRIL 2022  A JUIN 2027</t>
  </si>
  <si>
    <t>MT TERMINAL_GRANT_2027008</t>
  </si>
  <si>
    <t>MT ASSURANCE MALADIE DE OUEDRAOGO BILA BASILE  AVRIL 2022 A JUIN 2022</t>
  </si>
  <si>
    <t>MT ASSURANCE MALADIE DE OUEDRAOGO BILA BASILE  AVRIL 2022 A JUIN 2023</t>
  </si>
  <si>
    <t>MT ASSURANCE MALADIE DE OUEDRAOGO BILA BASILE  AVRIL 2022 A JUIN 2024</t>
  </si>
  <si>
    <t>MT ASSURANCE MALADIE DE OUEDRAOGO BILA BASILE  AVRIL 2022 A JUIN 2025</t>
  </si>
  <si>
    <t>MT ASSURANCE MALADIE DE OUEDRAOGO BILA BASILE  AVRIL 2022 A JUIN 2026</t>
  </si>
  <si>
    <t>Time Code : N - ASSURANCE MALADIE DE DAMIBA JACQUES MALGDAWINDE AVRIL 2022 A JUIN 2022</t>
  </si>
  <si>
    <t>Time Code : N - ASSURANCE MALADIE DE OUEDRAOGO TOUWINDE CHRISTOPHE AVRIL 2022 A JUIN 2022</t>
  </si>
  <si>
    <t>Time Code : N - ASSURANCE MALADIE DE WANGRE DIDIER AVRIL 2022 A JUIN 2022</t>
  </si>
  <si>
    <t>Time Code : N - ASSURANCE MALADIE DE KIEMA YAYA AVRIL 2022 A JUIN 2022</t>
  </si>
  <si>
    <t>Time Code : N - ASSURANCE MALADIE DE KABORE HAMZA  AVRIL 2022  A JUIN 2022</t>
  </si>
  <si>
    <t>Time Code : N - TERMINAL_GRANT_2032465</t>
  </si>
  <si>
    <t>Time Code : N - ASSURANCE MALADIE DE KONFE TRAORE AICHA AVRIL 2022  A JUIN 2022</t>
  </si>
  <si>
    <t>Time Code : N - ASSURANCE MALADIE DE TOE Hadja Aliza Sandrine AVRIL 2022 A JUIN 2022</t>
  </si>
  <si>
    <t>Time Code : N - ASSURANCE MALADIE DE OUATTARA SIAKA AVRIL 2022 A JUIN 2022</t>
  </si>
  <si>
    <t>Time Code : N - ASSURANCE MALADIE DE YAMEOGO DAHLIA RAMATA  AVRIL2022  A JUIN 2022</t>
  </si>
  <si>
    <t>Time Code : N - ASSURANCE MALADIE DE SORE SAFIETOU AVRIL 2022 A JUIN 2022</t>
  </si>
  <si>
    <t>Time Code : N - ASSURANCE MALADIE DE CISSE IDRISS AS AMI AVRIL 2022 A JUIN 2022</t>
  </si>
  <si>
    <t>Time Code : N - ASSURANCE MALADIE DE SORY YACOUBA AVRIL 2022 A JUIN 2022</t>
  </si>
  <si>
    <t>Time Code : N - ASSURANCE MALADIE DE COULIDIATY AIME PARFAIT AVRIL 2022 A JUIN 2022</t>
  </si>
  <si>
    <t>Time Code : N - 202206 Annual leave accrual/Dahlia Ramata Stéphanie  YAMEOGO</t>
  </si>
  <si>
    <t>Time Code : N - ASSURANCE MALADIE DE SAGNON SANLE R KADER AVRIL 2022 A JUIN 2022</t>
  </si>
  <si>
    <t>Time Code : N - ASSURANCE MALADIE DE KAMBIRE SIE AVRIL 2022 A JUIN 2022</t>
  </si>
  <si>
    <t>Time Code : N - ASSURANCE MALADIE DE KOUANDA RACHIDATOU AVRIL 2022 A JUIN 2022</t>
  </si>
  <si>
    <t>Time Code : N - ASSURANCE MALADIE DE ZOMA JEAN AVRIL 2022 A JUIN 2022</t>
  </si>
  <si>
    <t>MT 202206 Annual leave accrual/OUEDRAOGO  Bila Basile</t>
  </si>
  <si>
    <t>Time Code : A - 202206 Annual leave accrual/Dahani  Daouda. Martial. Hubert</t>
  </si>
  <si>
    <t>Time Code : N - ASSURANCE MALADIE DE GUIRO  SHERITA DJEMILA AVRIL 2022 A JUIN 2022</t>
  </si>
  <si>
    <t>Time Code : A - ASSURANCE MALADIE DE DAHANI DAOUDA M HUBERT AVRIL 2022 A JUIN 2022</t>
  </si>
  <si>
    <t>MT 202206 Annual leave accrual/Annielle  Nignan</t>
  </si>
  <si>
    <t>MT 202206 Annual leave accrual/Sawadogo  Augustine Marie Wendyam</t>
  </si>
  <si>
    <t>MT ASSURANCE MALADIE DE SAWADOGO AUGUSTINE MARIE W  AVRIL 2022  A JUIN 2022</t>
  </si>
  <si>
    <t>JUSTIF/DECAISSEMENT TRANCHE 1 AZND  JANVIER - MARS 2022/ Driver Partner (1) Salaire de JUIN 2022</t>
  </si>
  <si>
    <t>JUSTIF/DECAISSEMENT TRANCHE 1 AZND  JANVIER - MARS 2022/ National director partner (25%) (1)) JUIN 2022</t>
  </si>
  <si>
    <t>JUSTIF/DECAISSEMENT TRANCHE 1 AZND  JANVIER - MARS 2022/ Vehicle petrol ( 1 cars * 76 euro/month * X months) JUIN 2022</t>
  </si>
  <si>
    <t>JUSTIF/DECAISSEMENT TRANCHE 1 AZND  JANVIER - MARS 2022/ Vehicle Maintenance JUIN 2022</t>
  </si>
  <si>
    <t>JUSTIF/DECAISSEMENT TRANCHE 1 AZND  JANVIER - MARS 2022/ Motorcycle Maintenance (11 Partner) JUIN 2022</t>
  </si>
  <si>
    <t>JUSTIF/DECAISSEMENT TRANCHE 1 AZND  JANVIER - MARS 2022/ Based on supportive supervision, provide follow-up training and support to teachers and schools as needed.Costs JUIN 2022</t>
  </si>
  <si>
    <t>JUSTIF/DECAISSEMENT TRANCHE 1 AZND  JANVIER - MARS 2022/ Partners Shared Costs JUIN 2022</t>
  </si>
  <si>
    <t>JUSTIF/DECAISSEMENT TRANCHE 1 AZND  JANVIER - MARS 2022/ Fringe benefits and Allowances (Activity-specific Technical staff) (Motivation of teachers/directors for collecting M&amp;E data for the project): 808schools*3teachers/directors*3,81EUR  JUIN 2022</t>
  </si>
  <si>
    <t>JUSTIF/DECAISSEMENT TRANCHE 1 AZND  JANVIER - MARS 2022/ Equipment (Activity-specific) (latrine for school): contract of rehabilitation 400 latrines JUIN 2022</t>
  </si>
  <si>
    <t>JUSTIF/DECAISSEMENT TRANCHE 1 AZND  JANVIER - MARS 2022/ Rehabilitation of 400 water points JUIN 2022</t>
  </si>
  <si>
    <t>JUSTIF/DECAISSEMENT TRANCHE 1 AZND  JANVIER - MARS 2022/ MEAL partner (1) Salaire de JUIN 2022</t>
  </si>
  <si>
    <t>JUSTIF/DECAISSEMENT TRANCHE 1 AZND  JANVIER - MARS 2022/ Programme Coordinator (partner (1) Salaire de JUIN 2022</t>
  </si>
  <si>
    <t>JUSTIF/DECAISSEMENT TRANCHE 1 AZND  JANVIER - MARS 2022/ Supervisors (partner 2) Salaire de JUIN 2022</t>
  </si>
  <si>
    <t>JUSTIF/DECAISSEMENT TRANCHE 1 AZND  JANVIER - MARS 2022/ Finance partner (1)) Salaire de JUIN 2022</t>
  </si>
  <si>
    <t>JUSTIF/DECAISSEMENT TRANCHE 1 AZND  JANVIER - MARS 2022/ Motorcycle petrol (11 motorcycles * 76 euro/month * X months) JUIN 2022</t>
  </si>
  <si>
    <t>PA Non Premises : 40269751 - WEND-DINDA SERVICES Achat de contacteur D80 pour la maintenance du groupe électrogène et de l´inverseur automatique pour le bureau Kaya.</t>
  </si>
  <si>
    <t>PA Non Premises : 40269751 - WEND-DINDA SERVICES Maintenance du groupe électrogène_Base de Kaya_Achat de Bidon d´huile.</t>
  </si>
  <si>
    <t>PA Non Premises : 40269751 - WEND-DINDA SERVICES Achat de Filtre à huile pour la maintenance du groupe électrogène et de l´inverseur automatique pour le bureau Kaya.</t>
  </si>
  <si>
    <t>PA Non Premises : 40269751 - WEND-DINDA SERVICES main d´œuvre pour la maintenance du groupe électrogène et de l´inverseur automatique pour le bureau Kaya.</t>
  </si>
  <si>
    <t>PA Non Premises : 40269751 - WEND-DINDA SERVICES Achat de pré-Filtre à gasoil pour la maintenance du groupe électrogène et de l´inverseur automatique pour le bureau Kaya.</t>
  </si>
  <si>
    <t>PA Non Premises : 40269751 - WEND-DINDA SERVICES Achat de Filtre à gazoil pour la maintenance du groupe électrogène et de l´inverseur automatique pour le bureau Kaya.</t>
  </si>
  <si>
    <t>PA Non Premises : 40267562 - 10 sachets par boîte</t>
  </si>
  <si>
    <t>PA Non Premises : 40267562 - 1 litre par bidon</t>
  </si>
  <si>
    <t>PA Non Premises : 40267562 - VAT | 25 sticks par boîte</t>
  </si>
  <si>
    <t>PA Non Premises : 40267562 - 100 sachets par boîte</t>
  </si>
  <si>
    <t>PA Non Premises : 40267562 - VAT | 25 paquets par carton</t>
  </si>
  <si>
    <t>PA Non Premises : 40267562 - VAT | 120 sachets par boîte</t>
  </si>
  <si>
    <t>PA Non Premises : 40267562 - VAT | 10 sachets par boîte</t>
  </si>
  <si>
    <t>PA Non Premises : 40267562 - VAT | Bidon de 1 litre, 12 degré</t>
  </si>
  <si>
    <t>PA Non Premises : 40267562 - Bidon de 1 litre, 12 degré</t>
  </si>
  <si>
    <t>PA Non Premises : 40267562 - 120 sachets par boîte</t>
  </si>
  <si>
    <t>PA Non Premises : 40267562 - VAT | 100 sachets par boîte</t>
  </si>
  <si>
    <t>PA Non Premises : 40267562 - 25 sticks par boîte</t>
  </si>
  <si>
    <t>PA Non Premises : 40267562 - 25 sachets par boîte</t>
  </si>
  <si>
    <t>PA Non Premises : 40267562 - VAT | 1 litre par bidon</t>
  </si>
  <si>
    <t>PA Non Premises : 40267562 - VAT | 25 sachets par boîte</t>
  </si>
  <si>
    <t>OHATJ280522/JUSTIF/KIEMA YAYA/REÇU DE VACCINATION DE /KAMBIRÉ SIÉ/5097/85408/8540008/52800412/583562 APPROUVÉ PAR JANNIE GOEDKOOP</t>
  </si>
  <si>
    <t>OHATJ280522/JUSTIF/KIEMA YAYA/ACHAT D'UNITÉ DE CONNECTION /KIEMA YAYA/ /5097/85408/8540008/52800412/583562 APPROUVÉ PAR JANNIE GOEDKOOP</t>
  </si>
  <si>
    <t>OHATJ280522/JUSTIF/KIEMA YAYA/FRAIS DE TRANSPORT ALLER-RETOUR  DÉDOUGOU- OUAGADOUGOU /5097/85408/8540008/52800412/583562 APPROUVÉ PAR JANNIE GOEDKOOP</t>
  </si>
  <si>
    <t>OHATJ280522/JUSTIF/KIEMA YAYAFRAIS DE TRANSPORT ALLER-RETOUR KAYA- OUAGADOUGOU /5097/85408/8540008/52800412/583562 APPROUVÉ PAR JANNIE GOEDKOOP</t>
  </si>
  <si>
    <t>OHATJ280522/JUSTIF/KIEMA YAYA/ALLOCATION NOURRITURE ET NUITÉE AMICALE/DAHANI HUBERT/ DU 4 AU 07 JUIN 2022 ET DU 12 AU 13 JUIN 2022/5097/85408/8540008/52800412/583562 APPROUVÉ PAR JANNIE GOEDKOOP</t>
  </si>
  <si>
    <t>OHATJ280522/JUSTIF/KIEMA YAYA/ALLOCATION NOURRITURE ET NUITÉE AMICALE DE GANSONRÉ HASSANE  DU 4 AU 05 JUIN 2022 ET DU 12 AU 13 JUIN 2022/5097/85408/8540008/52800412/583562 APPROUVÉ PAR JANNIE GOEDKOOP</t>
  </si>
  <si>
    <t>OHATJ280522/JUSTIF/KIEMA YAYA/ALLOCATION NOURRITURE ET NUITÉE AMICALE /KIEMA YAYA/ DU 4 AU 05 JUIN 2022 ET DU 12 AU 13 JUIN 2022/5097/85408/8540008/52800412/583562 APPROUVÉ PAR JANNIE GOEDKOOP</t>
  </si>
  <si>
    <t>OHATJ280522/JUSTIF/KIEMA YAYA/FRAIS DE TRANSPORT ALLER-RETOUR OUAHIGOUYA- OUAGADOUGOU /KIEMA YAYA//5097/85408/8540008/52800412/583562 APPROUVÉ PAR JANNIE GOEDKOOP</t>
  </si>
  <si>
    <t>OHATJ280522/JUSTIF/KIEMA YAYA/ACHAT D'UNITÉ DE COMMUNICATION /KIEMA YAYA/ /5097/85408/8540008/52800412/583562 APPROUVÉ PAR JANNIE GOEDKOOP</t>
  </si>
  <si>
    <t>PA Non Premises : 12733397 - REV-PO Auto-Accrual re PO: 10060904 / 25 sticks par boîte</t>
  </si>
  <si>
    <t>PA Non Premises : 12733397 - REV-PO Auto-Accrual re PO: 10060904 / 100 sachets par boîte</t>
  </si>
  <si>
    <t>PA Non Premises : 12733397 - REV-PO Auto-Accrual re PO: 10060904 / 25 sachets par boîte</t>
  </si>
  <si>
    <t>PA Non Premises : 12733397 - REV-PO Auto-Accrual re PO: 10060904 / 1 litre par bidon</t>
  </si>
  <si>
    <t>PA Non Premises : 12733397 - REV-PO Auto-Accrual re PO: 10060904 / 10 sachets par boîte</t>
  </si>
  <si>
    <t>PA Non Premises : 12733397 - REV-PO Auto-Accrual re PO: 10060904 / 120 sachets par boîte</t>
  </si>
  <si>
    <t>PA Non Premises : 12733397 - REV-PO Auto-Accrual re PO: 10060904 / Bidon de 1 litre, 12 degré</t>
  </si>
  <si>
    <t>60002714/JUSTIF JUILLET/DECAISSEMENTS DE FONDS TRANCHE 2 AMMIE JUIN - DECEMBRE 2022/POUR PAIEMENT DES FRAIS DE CARBURANT ET SUBISTANCE POUR LA MISSION D'ENTRETIEN ET REPARATION DU VEHICULE À OUAGADOUGOU</t>
  </si>
  <si>
    <t>60002714/JUSTIF JUILLET/DECAISSEMENTS DE FONDS TRANCHE 2 AMMIE JUIN - DECEMBRE 2022/POUR PAIEMENT DES FRAIS DE MOTIVATION FINANCIÈRE DE LA DIRECTRICE NATIONALE POUR LE MOIS DE JUILLET 2022</t>
  </si>
  <si>
    <t>60002714/JUSTIF JUILLET/DECAISSEMENTS DE FONDS TRANCHE 2 AMMIE JUIN - DECEMBRE 2022/POUR PAIEMENT DE LA RETENUE IUTS SUR LES SALAIRES DU MOIS DE JUILLET 2022</t>
  </si>
  <si>
    <t>60002714/JUSTIF JUILLET/DECAISSEMENTS DE FONDS TRANCHE 2 AMMIE JUIN - DECEMBRE 2022/POUR PAIEMENT DES COTISATIONS SOCIALES SUR LES SALAIRES DU MOIS DE JUILLET 2022</t>
  </si>
  <si>
    <t>60002714/JUSTIF JUILLET/DECAISSEMENTS DE FONDS TRANCHE 2 AMMIE JUIN - DECEMBRE 2022/POUR PAIEMENT DU SALAIRE DU SUIVI-EVALUATION POUR LE MOIS DE JUILLET 2022</t>
  </si>
  <si>
    <t>60002714/JUSTIF JUILLET/DECAISSEMENTS DE FONDS TRANCHE 2 AMMIE JUIN - DECEMBRE 2022/POUR PAIEMENT DU SALAIRE DU CHAUFFEUR POUR LE MOIS DE JUILLET 2022</t>
  </si>
  <si>
    <t>Premise allocation : [52800412] [1.78%] [40282985] - SONABEL_ SCI KAYA_ juin_2022</t>
  </si>
  <si>
    <t>60002714/JUSTIF JUILLET/DECAISSEMENTS DE FONDS TRANCHE 2 AMMIE JUIN - DECEMBRE 2022/POUR PAIEMENT DU SALAIRE DU COORDONNATEUR POUR LE MOIS DE JUILLET 2022</t>
  </si>
  <si>
    <t>60002714/JUSTIF JUILLET/DECAISSEMENTS DE FONDS TRANCHE 2 AMMIE JUIN - DECEMBRE 2022/POUR PAIEMENT DU SALAIRE DU COMPTABLE POUR LE MOIS DE JUILLET 2022</t>
  </si>
  <si>
    <t>60002714/JUSTIF JUILLET/DECAISSEMENTS DE FONDS TRANCHE 2 AMMIE JUIN - DECEMBRE 2022/POUR PAIEMENT DU SALAIRE DES SUPERVISEURS TERRAINS POUR LE MOIS DE JUILLET 2022</t>
  </si>
  <si>
    <t>60002714/JUSTIF JUILLET/DECAISSEMENTS DE FONDS TRANCHE 2 AMMIE JUIN - DECEMBRE 2022/DOTATION MENSUEL DU CARBURANT POUR LE MOIS DE JUILLET 2022</t>
  </si>
  <si>
    <t>P2--Conduct in-service training with DOH for 690 health workers of 230 community based health centres  on ASRH</t>
  </si>
  <si>
    <t>60002714/JUSTIF JUILLET/DECAISSEMENTS DE FONDS TRANCHE 2 AMMIE JUIN - DECEMBRE 2022/POUR PAIEMENT DE LA FACTURE D'ACHAT DE FOURNITURES DE BUREAU POUR LA SESSION DE L'ATELIER DE CLARIFICATION DES VALEURS DES PRESTATAIRES DE SERVICES SUR LA SANTÉ ET LES DRO</t>
  </si>
  <si>
    <t>60002714/JUSTIF JUILLET/DECAISSEMENTS DE FONDS TRANCHE 2 AMMIE JUIN - DECEMBRE 2022/POUR PAIEMENT DE LA FACTURE D'ACHAT DE PAUSE CAFÉ ET DEJEUNER DE LA SESSION DE L'ATELIER DE CLARIFICATION DES VALEURS DES PRESTATAIRES DE SERVICES SUR LA SANTÉ ET LES DROI</t>
  </si>
  <si>
    <t>60002714/JUSTIF JUILLET/DECAISSEMENTS DE FONDS TRANCHE 2 AMMIE JUIN - DECEMBRE 2022/POUR PAIEMENT DE LA RETENUE SUR LA FACTURE D'ACHAT DE PAUSE CAFÉ ET DEJEUNER DE  LA SESSION DE L'ATELIER DE CLARIFICATION DES VALEURS DES PRESTATAIRES DE SERVICES SUR LA S</t>
  </si>
  <si>
    <t>60002714/JUSTIF JUILLET/DECAISSEMENTS DE FONDS TRANCHE 2 AMMIE JUIN - DECEMBRE 2022/POUR PAIEMENT DE LA FACTURE LOCATION DE SALLE DE LA SESSION DE L'ATELIER DE CLARIFICATION DES VALEURS DES PRESTATAIRES DE SERVICES SUR LA SANTÉ ET LES DROITS SEXUELS ET RE</t>
  </si>
  <si>
    <t>60002714/JUSTIF JUILLET/DECAISSEMENTS DE FONDS TRANCHE 2 AMMIE JUIN - DECEMBRE 2022/POUR PAIEMENT DE LA RETENUE SUR LA FACTURE DE LOCATION DE SALLE DE  LA SESSION DE L'ATELIER DE CLARIFICATION DES VALEURS DES PRESTATAIRES DE SERVICES SUR LA SANTÉ ET LES D</t>
  </si>
  <si>
    <t>60002714/JUSTIF JUILLET/DECAISSEMENTS DE FONDS TRANCHE 2 AMMIE JUIN - DECEMBRE 2022/POUR RÈGLEMENT DE LA FACTURE DE LOCATION DU MOIS DE JUILLET 2022</t>
  </si>
  <si>
    <t>60002714/JUSTIF JUILLET/DECAISSEMENTS DE FONDS TRANCHE 2 AMMIE JUIN - DECEMBRE 2022/POUR PAIEMENT DE LA RETENUE IRF SUR LE LOYER DU MOIS DE JUILLET 2022</t>
  </si>
  <si>
    <t>60002714/JUSTIF JUILLET/DECAISSEMENTS DE FONDS TRANCHE 2 AMMIE JUIN - DECEMBRE 2022/POUR PAIEMENT DES FRAIS DE TRANSPORT ET MISSION DES PARTICIPANTS DE LA SESSION DE L'ATELIER DE CLARIFICATION DES VALEURS DES PRESTATAIRES DE SERVICES SUR LA SANTÉ ET LES D</t>
  </si>
  <si>
    <t>60002714/JUSTIF JUILLET/DECAISSEMENTS DE FONDS TRANCHE 2 AMMIE JUIN - DECEMBRE 2022/FRAIS DE VIREMENT DE SALAIRE DU CHAUFFEUR</t>
  </si>
  <si>
    <t>MT 2226428 INS/ACHILE IRIE</t>
  </si>
  <si>
    <t>MT 2226428 EPA/ACHILE IRIE</t>
  </si>
  <si>
    <t>MT 2226428 CIGNA ER/ACHILE IRIE</t>
  </si>
  <si>
    <t>MT 2226428 BASICPAY /ACHILE IRIE</t>
  </si>
  <si>
    <t>MT 2226428 LONG TERM SAVINGS PLAN/ACHILE IRIE</t>
  </si>
  <si>
    <t>Premise allocation : [52800412] [70.04%] [30506547] - Paiement du nettoyage du bureau de OHG(Mois de juin 2022),</t>
  </si>
  <si>
    <t>Premise allocation : [52800412] [1.78%] [40286472] - SAWADOGO ZOENABO_NETTOYAGE_BUREAU SCI_JUIN 2022</t>
  </si>
  <si>
    <t>Achats de serviettes hygiéniques à usage unique pour adolescentes</t>
  </si>
  <si>
    <t>REV-PO Auto-Accrual re PO: 10075842 / Achats de serviettes hygiéniques à usage unique pour adolescentes</t>
  </si>
  <si>
    <t>Premise allocation : [52800412] [12.50%] [30505920] - OUC040722/CAISSE/ZOMA JEAN/CAISSE/Manutention divers (vides les ordures de la fosse, ramassage des ordures dans l'enceinte du parking)</t>
  </si>
  <si>
    <t>Premise allocation : [52800412] [12.50%] [30505920] - OUC050722/CAISSE/JEAN ZOMA/Traitement à l'insecticide des herbes de l'enceinte du parking du bureau</t>
  </si>
  <si>
    <t>REV-PO Auto-Accrual re PO: 10071600 / Total_appro TOM-Card 469916_veh 0164 D7 03 IT_ATWA</t>
  </si>
  <si>
    <t>Time Code : N - OUB250722-CHQ 1720017-SONABEL/Consommation d'élèctricité au domicile de Carina LOPEZ/MAI 2022</t>
  </si>
  <si>
    <t>Premise allocation : [52800412] [1.78%] [30507127] - KAC020722 /association wasong ma -espèces /frais de ramassage d'ordures du bureau de Kaya mois de mars 2022</t>
  </si>
  <si>
    <t>Premise allocation : [52800412] [70.04%] [30506547] - Paiement du loyer du bureau de OHG(juin 2022)</t>
  </si>
  <si>
    <t>Premise allocation : [52800412] [1.78%] [30507127] - KAC020722 /association wasong ma -espèces /frais de ramassage d'ordures du bureau de Kaya mois de avril 2022</t>
  </si>
  <si>
    <t>Premise allocation : [52800412] [1.78%] [30507127] - KAC020722 /association wasong ma -espèces /frais de ramassage d'ordures du bureau de Kaya mois de mai 2022</t>
  </si>
  <si>
    <t>Premise allocation : [52800412] [70.04%] [30506547] - Paiement du loyer du bureau 1(Juin 2022)</t>
  </si>
  <si>
    <t>Premise allocation : [52800412] [1.78%] [30507127] - KAC020722 /association wasong ma -espèces /frais de ramassage d'ordures du bureau de Kaya mois de juin 2022</t>
  </si>
  <si>
    <t>Premise allocation : [52800412] [12.50%] [30505920] - OUC070722/CAISSE/ASSOCIATION YILMDE PLUS/Frais de ramassage d'ordure bureau pays pour le mois de juin 2022.</t>
  </si>
  <si>
    <t>Premise allocation : [52800412] [12.50%] [30505920] - OUC090722/CAISSE/ATPSD/Travaux de plomberie bureau pays pour le changement d'un mecanisme et un robinet lavabo débouchage et réparation des fuites.</t>
  </si>
  <si>
    <t>6970</t>
  </si>
  <si>
    <t>Achat de lampe de projeteur du projet ATWA</t>
  </si>
  <si>
    <t>Réparation du circuit d'alimentation projet projet ATWA</t>
  </si>
  <si>
    <t>5020</t>
  </si>
  <si>
    <t>Main d'œuvre réparation</t>
  </si>
  <si>
    <t>OUSIC130722/CAISSE/RCIE/Confection de badges pour SORE SAFIETOU</t>
  </si>
  <si>
    <t>Time Code : N - OUB130722-OMNI-LYCEE Français SAINT EXUPERY/Frais de réinscription des enfants du PDQ Karina LOPEZ (Orieka Enye et Mabielu Enye) pour l'année 2022-2023</t>
  </si>
  <si>
    <t>Time Code : N - OUB220722-OMNI-LYCEE Français SAINT EXUPERY/Frais de réinscription des enfants du CD Benoit DELSARTE (ZARA Mushitsi DELSARTE, Mia Kheira DELSARTE et VEDA Mugisha DELSARTE) pour l'année 2022</t>
  </si>
  <si>
    <t>Total_appro TOM-Card 469916_veh 0164 D7 03 IT_ATWA</t>
  </si>
  <si>
    <t>OUAT200722/CAISSE/OUEDRAOGO B BASILE/Renouvellement visite technique du vehicule (ATWA) 0164D703 IT</t>
  </si>
  <si>
    <t>6120</t>
  </si>
  <si>
    <t>ACHAT DE BUREAU 4 EN 1 POUR L'UTILISATION DU BUREAU PAYS SUPPORTE PAR LE PROJET ATWA</t>
  </si>
  <si>
    <t>Premise allocation : [52800412] [70.04%] [30507041] - Recharge de bonbonne d'Eau minéral Aquaterra pour le bureau de Ouahigouya.</t>
  </si>
  <si>
    <t>Time Code : N - OUC220722/CAISSE/Depoussierage general maintenance des climatiseurs de la Residence de Achile Irie</t>
  </si>
  <si>
    <t>Time Code : N - OUB440722-OMNI-Frais de transport et d'installation deDAMIBA Jacques Malgdawinde/COUNTRY OFFICE</t>
  </si>
  <si>
    <t>DDATC040722/ DAHANI Hubert/ Achat de centure lombaire Salva et Transport</t>
  </si>
  <si>
    <t>Premise allocation : [52800412] [12.50%] [30505854] - SCI WCA/Hosting costs pour 2 staffs régionaux: Nathanaiel CONGO et Emmanuel DORI/Mois de JUILLET 2022</t>
  </si>
  <si>
    <t>Premise allocation : [52800412] [12.50%] [30505854] - SCI WCA/Codes: 90500 – 9050009 – 99800604 – 612760/Hosting costs pour les 4 staffs régionaux de ECHO PPP(ANDA OUMAROU; EZECHIEL MACON;AUGUSTIN KABORE;ZENA AWAD)/Mois de JUILLET 2022</t>
  </si>
  <si>
    <t>Time Code : N - OUB680722-CHQ 1720022-SONABEL/Avantage personnel: consommation Electricité du Directeur pays pour le mois de Juin 2022</t>
  </si>
  <si>
    <t>Premise allocation : [52800412] [12.50%] [30505971] - OUB800722-CHQ 1720028-SONABEL/Consommation d'électricité du bureau pays pour le mois de Juin 2022</t>
  </si>
  <si>
    <t>Premise allocation : [52800412] [12.50%] [30505971] - OUB750722-CHQ 1720020-ONEA/Consommation d'eau du bureau pays pour le mois de Mars 2022</t>
  </si>
  <si>
    <t>Premise allocation : [52800412] [12.50%] [30505971] - OUB750722-CHQ 1720020-ONEA/Consommation d'eau du bureau pays pour le mois de Avril 2022</t>
  </si>
  <si>
    <t>Time Code : N - OUB690722-OMNI-BENOIT DELSARTE/Remboursement Plomberie flexible de WC et main d'oeuvre le 13/02/2022 à son domicile Villa Bernadette</t>
  </si>
  <si>
    <t>Time Code : N - OUB690722-OMNI-BENOIT DELSARTE/Remboursement ramassage d'ordures du 28/02/2022 à son domicile Villa Bernadette</t>
  </si>
  <si>
    <t>Time Code : N - OUB690722-OMNI-BENOIT DELSARTE/Remboursement ramassage d'ordures du 31/05/2022 à son domicile Villa Bernadette</t>
  </si>
  <si>
    <t>Time Code : N - OUB690722-OMNI-BENOIT DELSARTE/Remboursement Plomberie flexible de douche et main d'oeuvre le 14/05/2022 à son domicile Villa Bernadette</t>
  </si>
  <si>
    <t>Time Code : N - OUB690722-OMNI-BENOIT DELSARTE/Remboursement ramassage d'ordures du 28/03/2022 à son domicile Villa Bernadette</t>
  </si>
  <si>
    <t>Time Code : N - OUB690722-OMNI-BENOIT DELSARTE/Remboursement recharge de bouteille de gaz le 27/06/2022 à son domicile Villa Bernadette</t>
  </si>
  <si>
    <t>Time Code : N - OUB760722-CHQ 1720026-ONEA/Consommation d'eau de Benoit DELSARTE pour le mois de Mars 2022</t>
  </si>
  <si>
    <t>Time Code : N - OUB690722-OMNI-BENOIT DELSARTE/Remboursement Rafraichissement et mets de la réunion OCHA, HC, Regional Hum Director, CD le 07/01/2022</t>
  </si>
  <si>
    <t>Time Code : N - OUB780722-CHQ 1720027-ONEA/Consommation d'eau de KARINA LOPEZ pour le mois de Mars 2022</t>
  </si>
  <si>
    <t>Time Code : N - OUB770722-CHQ 1720023-ONEA/Consommation d'eau de Serge ADRIAMANDIMBY pour le mois de Mars 2022</t>
  </si>
  <si>
    <t>Time Code : N - OUB760722-CHQ 1720026-ONEA/Consommation d'eau de Benoit DELSARTE pour le mois d Avril 2022</t>
  </si>
  <si>
    <t>Time Code : N - OUB690722-OMNI-BENOIT DELSARTE/Remboursement Changement de serrure de porte et main d'oeuvre le 10/06/2022 à son domicile Villa Bernadette</t>
  </si>
  <si>
    <t>Time Code : N - OUB690722-OMNI-BENOIT DELSARTE/Remboursement ramassage d'ordures du 31/01/2022 à son domicile Villa Bernadette</t>
  </si>
  <si>
    <t>Time Code : N - OUB770722-CHQ 1720023-ONEA/Consommation d'eau de Serge ADRIAMANDIMBY pour le mois d AVRIL 2022</t>
  </si>
  <si>
    <t>Time Code : N - OUB690722-OMNI-BENOIT DELSARTE/Remboursement Plomberie flexible de WC et main d'oeuvre le 10/03/2022 à son domicile Villa Bernadette</t>
  </si>
  <si>
    <t>Time Code : N - OUB690722-OMNI-BENOIT DELSARTE/Remboursement recharge de bouteille de gaz le 05/04/2022 à son domicile Villa Bernadette</t>
  </si>
  <si>
    <t>Time Code : N - OUB780722-CHQ 1720027-ONEA/Consommation d'eau de KARINA LOPEZ pour le mois d AVRIL 2022</t>
  </si>
  <si>
    <t>Time Code : N - mensualité pour le loyer de Benoit DELSARTE/JUILLET 2022</t>
  </si>
  <si>
    <t>DDFB010722/ECOBANK/Frais de virement interbancaire</t>
  </si>
  <si>
    <t>Premise allocation : [52800412] [12.50%] [30508645] - OUC280722-CAISSE-GUIRO SHERITA DJEMILA/Achat de materiel de nettoyage pour le Bureau pays Save the Children: POUBELLE,PELLE,GAN de nettoyage</t>
  </si>
  <si>
    <t>Time Code : N - OUB1410722 Salaire du mois de Juillet 2022 de GUIRO Shérita Djémila</t>
  </si>
  <si>
    <t>Time Code : N - OUB1410722 Salaire du mois de Juillet 2022 de KAMBIRE Sié</t>
  </si>
  <si>
    <t>Time Code : N - OUB1410722 Salaire du mois de Juillet 2022 de SORY Yacouba</t>
  </si>
  <si>
    <t>Time Code : N - OUB1410722 Salaire du mois de Juillet 2022 de OUEDRAOGO Bila Basile</t>
  </si>
  <si>
    <t>Premise allocation : [52800412] [45.79%] [30506438] - DDCPB180722/OMNI/COULIBALY Mamou/Entretient du bureau de Dédougou du 15 Juin au 14 Juillet 2022</t>
  </si>
  <si>
    <t>Time Code : N - OUAC010722 IUTS du mois de Juillet 2022 de SORE Safiétou</t>
  </si>
  <si>
    <t>Time Code : N - OUB1410722 Salaire du mois de Juillet 2022 de SAWADOGO Augustine Marie wendyam</t>
  </si>
  <si>
    <t>Time Code : N - OUB1410722 Salaire du mois de Juillet 2022 de SAGNON Sanlé Régis Kader</t>
  </si>
  <si>
    <t>Time Code : N - OUB1410722 Salaire du mois de Juillet 2022 de KIEMA Yaya</t>
  </si>
  <si>
    <t>Time Code : N - OUB1410722 Salaire du mois de Juillet 2022 de SIDIBE Moumouni</t>
  </si>
  <si>
    <t>Time Code : N - OUB1410722 Salaire du mois de Juillet 2022 de KOUANDA Rachidatou</t>
  </si>
  <si>
    <t>Time Code : N - OUB1410722 Salaire du mois de Juillet 2022 de PARE/KARAMBIRI Aminata</t>
  </si>
  <si>
    <t>Time Code : N - OUB1410722 Salaire du mois de Juillet 2022 de KAMBOU Sansan Christian</t>
  </si>
  <si>
    <t>Time Code : N - OUB1410722 Salaire du mois de Juillet 2022 de OUEDRAOGO Hubert</t>
  </si>
  <si>
    <t>Time Code : N - OUB1410722 Salaire du mois de Juillet 2022 de OUATTARA Siaka</t>
  </si>
  <si>
    <t>Time Code : N - OUB1410722 Salaire du mois de Juillet 2022 de OUEDRAOGO Wendingomdé Joseph Arnaud</t>
  </si>
  <si>
    <t>Time Code : N - OUB1410722 Salaire du mois de Juillet 2022 de NEBIE Noël</t>
  </si>
  <si>
    <t>Time Code : N - OUB1410722 Salaire du mois de Juillet 2022 de DAMIBA Jacques Malgdawindé</t>
  </si>
  <si>
    <t>Time Code : N - OUB1410722 Salaire du mois de Juillet 2022 de ZOURE Hassimi</t>
  </si>
  <si>
    <t>Time Code : N - OUB1410722 Salaire du mois de Juillet 2022 de CISSE Idriss As-Ami</t>
  </si>
  <si>
    <t>Time Code : N - OUB1410722 Salaire du mois de Juillet 2022 de COULIDIATY Aimé Parfait</t>
  </si>
  <si>
    <t>Time Code : N - OUB1410722 Salaire du mois de Juillet 2022 de ZAGUE-SOME Lena Yasmine</t>
  </si>
  <si>
    <t>Time Code : N - OUB1410722 Salaire du mois de Juillet 2022 de GANSORE Hassane Moctar</t>
  </si>
  <si>
    <t>Time Code : N - OUB1410722 Salaire du mois de Juillet 2022 de NABI Grégoire</t>
  </si>
  <si>
    <t>Time Code : N - OUB1410722 Salaire du mois de Juillet 2022 de KABORE Hamza</t>
  </si>
  <si>
    <t>8540017</t>
  </si>
  <si>
    <t>Time Code : N - OUB1410722 Salaire du mois de Juillet 2022 de SAWADOGO Salimata</t>
  </si>
  <si>
    <t>Time Code : N - OUB1410722 Salaire du mois de Juillet 2022 de OUEDRAOGO Touwindé Christophe</t>
  </si>
  <si>
    <t>Time Code : N - OUB1410722 Salaire du mois de Juillet 2022 de SORE Safiétou</t>
  </si>
  <si>
    <t>Time Code : N - OUB1410722 Salaire du mois de Juillet 2022 de TOE Hadja Aliza Sandrine</t>
  </si>
  <si>
    <t>Time Code : N - OUB1410722 Salaire du mois de Juillet 2022 de YAMEOGO Wendkoaguenda Lucie</t>
  </si>
  <si>
    <t>Time Code : N - OUB1410722 Salaire du mois de Juillet 2022 de WANGRE Didier</t>
  </si>
  <si>
    <t>Time Code : N - OUB1410722 Salaire du mois de Juillet 2022 de ZOMA Jean</t>
  </si>
  <si>
    <t>Time Code : N - OUB1410722 Salaire du mois de Juillet 2022 de KONFE TRAORE Aicha</t>
  </si>
  <si>
    <t>Time Code : N - OUB1410722 Salaire du mois de Juillet 2022 de YAMEOGO Dahlia Ramata Stephanie</t>
  </si>
  <si>
    <t>Time Code : N - OUB1410722 Salaire du mois de Juillet 2022 de YALPOUGDOU Hervé</t>
  </si>
  <si>
    <t>Time Code : N - OUB1410722 Salaire du mois de Juillet 2022 de SINON Boukari</t>
  </si>
  <si>
    <t>Time Code : A - OUAC010722 IUTS du mois de Juillet 2022 de DAHANI Daouda Martial Hubert</t>
  </si>
  <si>
    <t>Time Code : N - OUAC010722 IUTS du mois de Juillet 2022 de KONFE TRAORE Aicha</t>
  </si>
  <si>
    <t>Time Code : N - OUAC010722 IUTS du mois de Juillet 2022 de OUEDRAOGO Touwindé Christophe</t>
  </si>
  <si>
    <t>Time Code : N - OUAC010722 IUTS du mois de Juillet 2022 de SORY Yacouba</t>
  </si>
  <si>
    <t>Time Code : N - OUAC010722 IUTS du mois de Juillet 2022 de OUATTARA Siaka</t>
  </si>
  <si>
    <t>Time Code : N - OUAC010722 IUTS du mois de Juillet 2022 de DAMIBA Jacques Malgdawindé</t>
  </si>
  <si>
    <t>Time Code : N - OUAC010722 IUTS du mois de Juillet 2022 de WANGRE Didier</t>
  </si>
  <si>
    <t>Time Code : N - OUAC010722 IUTS du mois de Juillet 2022 de YAMEOGO Wendkoaguenda Lucie</t>
  </si>
  <si>
    <t>Time Code : N - OUAC010722 IUTS du mois de Juillet 2022 de OUEDRAOGO Bila Basile</t>
  </si>
  <si>
    <t>Time Code : N - OUAC010722 IUTS du mois de Juillet 2022 de ZAGUE-SOME Lena Yasmine</t>
  </si>
  <si>
    <t>Time Code : N - OUAC010722 IUTS du mois de Juillet 2022 de KIEMA Yaya</t>
  </si>
  <si>
    <t>Time Code : N - OUAC010722 IUTS du mois de Juillet 2022 de KAMBIRE Sié</t>
  </si>
  <si>
    <t>Time Code : N - OUAC010722 IUTS du mois de Juillet 2022 de YALPOUGDOU Hervé</t>
  </si>
  <si>
    <t>Time Code : N - OUAC010722 IUTS du mois de Juillet 2022 de CISSE Idriss As-Ami</t>
  </si>
  <si>
    <t>Time Code : N - OUAC010722 IUTS du mois de Juillet 2022 de SAGNON Sanlé Régis Kader</t>
  </si>
  <si>
    <t>Time Code : N - OUAC010722 IUTS du mois de Juillet 2022 de KABORE Hamza</t>
  </si>
  <si>
    <t>Time Code : N - OUAC010722 IUTS du mois de Juillet 2022 de SINON Boukari</t>
  </si>
  <si>
    <t>Time Code : N - OUAC010722 IUTS du mois de Juillet 2022 de OUEDRAOGO Wendingomdé Joseph Arnaud</t>
  </si>
  <si>
    <t>Time Code : N - OUAC010722 IUTS du mois de Juillet 2022 de GANSORE Hassane Moctar</t>
  </si>
  <si>
    <t>Time Code : N - OUAC010722 IUTS du mois de Juillet 2022 de NEBIE Noël</t>
  </si>
  <si>
    <t>Time Code : N - OUAC010722 IUTS du mois de Juillet 2022 de NABI Grégoire</t>
  </si>
  <si>
    <t>Time Code : N - OUAC010722 IUTS du mois de Juillet 2022 de KOUANDA Rachidatou</t>
  </si>
  <si>
    <t>Time Code : N - OUAC010722 IUTS du mois de Juillet 2022 de COULIDIATY Aimé Parfait</t>
  </si>
  <si>
    <t>Time Code : N - OUAC010722 IUTS du mois de Juillet 2022 de KAMBOU Sansan Christian</t>
  </si>
  <si>
    <t>Time Code : N - OUAC010722 IUTS du mois de Juillet 2022 de PARE/KARAMBIRI Aminata</t>
  </si>
  <si>
    <t>Time Code : N - OUAC010722 IUTS du mois de Juillet 2022 de OUEDRAOGO Hubert</t>
  </si>
  <si>
    <t>Time Code : N - OUAC010722 IUTS du mois de Juillet 2022 de GUIRO Shérita Djémila</t>
  </si>
  <si>
    <t>Time Code : N - OUAC010722 IUTS du mois de Juillet 2022 de TOE Hadja Aliza Sandrine</t>
  </si>
  <si>
    <t>Time Code : N - OUAC010722 IUTS du mois de Juillet 2022 de SAWADOGO Salimata</t>
  </si>
  <si>
    <t>Time Code : N - OUAC010722 IUTS du mois de Juillet 2022 de ZOMA Jean</t>
  </si>
  <si>
    <t>Time Code : N - OUAC010722 IUTS du mois de Juillet 2022 de SIDIBE Moumouni</t>
  </si>
  <si>
    <t>Time Code : N - OUAC010722 IUTS du mois de Juillet 2022 de SAWADOGO Augustine Marie wendyam</t>
  </si>
  <si>
    <t>Time Code : N - OUAC010722 IUTS du mois de Juillet 2022 de YAMEOGO Dahlia Ramata Stephanie</t>
  </si>
  <si>
    <t>Time Code : N - OUAC010722 IUTS du mois de Juillet 2022 de ZOURE Hassimi</t>
  </si>
  <si>
    <t>Encre pour imprimante 26A; 719</t>
  </si>
  <si>
    <t>Carton de rame de papier</t>
  </si>
  <si>
    <t>DDATB290722/OMNI/Achat d'imperméables dans le cadre du projet ATWA</t>
  </si>
  <si>
    <t>Time Code : N - OUB1420722/BANK-OMNI/Allocation coût de la vie DAMIBA Jacques Malgdawindé</t>
  </si>
  <si>
    <t>Time Code : N - OUB1420722/BANK-OMNI/Allocation coût de la vie OUEDRAOGO Touwindé Christophe</t>
  </si>
  <si>
    <t>Time Code : N - OUB1420722/BANK-OMNI/Allocation coût de la vie CISSE Idriss As-Ami</t>
  </si>
  <si>
    <t>Time Code : N - OUB1420722/BANK-OMNI/Allocation coût de la vie ZOMA Jean</t>
  </si>
  <si>
    <t>Time Code : N - OUB1420722/BANK-OMNI/Allocation coût de la vie TOE Hadja Aliza Sandrine</t>
  </si>
  <si>
    <t>Time Code : N - OUB1420722/BANK-OMNI/Allocation coût de la vie YAMEOGO Wendkoaguenda Lucie</t>
  </si>
  <si>
    <t>Time Code : N - OUB1420722/BANK-OMNI/Allocation coût de la vie WANGRE Didier</t>
  </si>
  <si>
    <t>Time Code : N - OUB1420722/BANK-OMNI/Allocation coût de la vie KOUANDA Rachidatou</t>
  </si>
  <si>
    <t>Time Code : N - OUB1420722/BANK-OMNI/Allocation coût de la vie SORY Yacouba</t>
  </si>
  <si>
    <t>Time Code : N - OUB1420722/BANK-OMNI/Allocation coût de la vie YALPOUGDOU Hervé</t>
  </si>
  <si>
    <t>Time Code : N - OUB1420722/BANK-OMNI/Allocation coût de la vie YAMEOGO Dahlia Ramata Stephanie</t>
  </si>
  <si>
    <t>Time Code : N - OUB1420722/BANK-OMNI/Allocation coût de la vie KONFE TRAORE Aicha</t>
  </si>
  <si>
    <t>Time Code : N - OUB1420722/BANK-OMNI/Allocation coût de la vie OUEDRAOGO Bila Basile</t>
  </si>
  <si>
    <t>Time Code : N - OUB1420722/BANK-OMNI/Allocation coût de la vie GUIRO Shérita Djémila</t>
  </si>
  <si>
    <t>Time Code : N - OUB1420722/BANK-OMNI/Allocation coût de la vie COULIDIATY Aimé Parfait</t>
  </si>
  <si>
    <t>Time Code : N - OUB1420722/BANK-OMNI/Allocation coût de la vie KABORE Hamza</t>
  </si>
  <si>
    <t>Time Code : N - OUB1420722/BANK-OMNI/Allocation coût de la vie SORE Safiétou</t>
  </si>
  <si>
    <t>Time Code : N - OUB1420722/BANK-OMNI/Allocation coût de la vie ZAGUE-SOME Lena Yasmine</t>
  </si>
  <si>
    <t>Time Code : N - OUB1420722/BANK-OMNI/Allocation coût de la vie NEBIE Noël</t>
  </si>
  <si>
    <t>Time Code : N - OUB1420722/BANK-OMNI/Allocation coût de la vie OUEDRAOGO Wendingomdé Joseph Arnaud</t>
  </si>
  <si>
    <t>Time Code : N - OUB1420722/BANK-OMNI/Allocation coût de la vie OUEDRAOGO Hubert</t>
  </si>
  <si>
    <t>Time Code : N - OUB1420722/BANK-OMNI/Allocation coût de la vie NABI Grégoire</t>
  </si>
  <si>
    <t>Time Code : N - OUB1420722/BANK-OMNI/Allocation coût de la vie SIDIBE Moumouni</t>
  </si>
  <si>
    <t>Time Code : N - OUB1420722/BANK-OMNI/Allocation coût de la vie KAMBOU Sansan Christian</t>
  </si>
  <si>
    <t>Time Code : N - OUB1420722/BANK-OMNI/Allocation coût de la vie KAMBIRE Sié</t>
  </si>
  <si>
    <t>Time Code : N - OUB1420722/BANK-OMNI/Allocation coût de la vie SAWADOGO Augustine Marie wendyam</t>
  </si>
  <si>
    <t>Time Code : N - OUB1420722/BANK-OMNI/Allocation coût de la vie PARE/KARAMBIRI Aminata</t>
  </si>
  <si>
    <t>Time Code : N - 2226428 LONG TERM SAVINGS PLAN</t>
  </si>
  <si>
    <t>Time Code : N - 2226428 EPA</t>
  </si>
  <si>
    <t>Time Code : N - 2226428 CIGNA ER</t>
  </si>
  <si>
    <t>Time Code : N - OUB1420722/BANK-OMNI/Allocation coût de la vie SINON Boukari</t>
  </si>
  <si>
    <t>Time Code : N - OUB1420722/BANK-OMNI/Allocation coût de la vie GANSORE Hassane Moctar</t>
  </si>
  <si>
    <t>Time Code : N - 2226428 INS</t>
  </si>
  <si>
    <t>Time Code : N - OUB1420722/BANK-OMNI/Allocation coût de la vie SAGNON Sanlé Régis Kader</t>
  </si>
  <si>
    <t>Time Code : N - OUJ440722/JUSTIF/GUIRO SHERITA DJAMILA/Frais de renouvellement visa Benoît DELSARTE</t>
  </si>
  <si>
    <t>Time Code : N - OUB1420722/BANK-OMNI/Allocation coût de la vie OUATTARA Siaka</t>
  </si>
  <si>
    <t>Time Code : N - OUB1420722/BANK-OMNI/Allocation coût de la vie KIEMA Yaya</t>
  </si>
  <si>
    <t>Time Code : A - OUB1420722/BANK-OMNI/Allocation coût de la vie DAHANI Daouda Martial Hubert</t>
  </si>
  <si>
    <t>Time Code : N - 2226428 BASICPAY</t>
  </si>
  <si>
    <t>Time Code : N - ASSURANCE MALADIE DE SIDIBE MOUMOUNI JUILLET 2022</t>
  </si>
  <si>
    <t>Time Code : N - ASSURANCE MALADIE DE SINON BOUKARI JUILLET 2022</t>
  </si>
  <si>
    <t>Time Code : N - OUB1580722/BANK-OMNI/UAB ASSURANCES/SAWADOGO SALIMATA/Assurance/Charge de juin à juillet 2022/Incorporation de lui-même</t>
  </si>
  <si>
    <t>Time Code : N - ASSURANCE MALADIE DE GANSORE HASSANE MOCTAR JUILLET 2022</t>
  </si>
  <si>
    <t>Time Code : N - ASSURANCE MALADIE DE SAGNON SANLE R KADER JUILLET 2022</t>
  </si>
  <si>
    <t>Time Code : N - ASSURANCE MALADIE DE NABI GREGOIRE JUILLET 2022</t>
  </si>
  <si>
    <t>Time Code : N - ASSURANCE MALADIE DE KOUANDA RACHIDATOU JUILLET 2022</t>
  </si>
  <si>
    <t>Time Code : N - OUB1570722/BANK-OMNI/UAB/ASSURANCE/SAGNON Sanlé Régis Kader/Assurance/Avril à Juillet 2022 /Incorporation de son enfant (SAGNON Giovani joseph Siépoi)</t>
  </si>
  <si>
    <t>Time Code : N - ASSURANCE MALADIE DE  NEBIE NOEL JUILLET 2022</t>
  </si>
  <si>
    <t>Time Code : N - ASSURANCE MALADIE DE ZAGUE SOME LENA YASMINE JUILLET 2022</t>
  </si>
  <si>
    <t>Time Code : N - ASSURANCE MALADIE DE OUEDRAOGO WENDINGOMDE JOSEPH A JUILLET 2022</t>
  </si>
  <si>
    <t>Time Code : N - ASSURANCE MALADIE DE PARE KARAMBIRE AMINATA JUILLET 2022</t>
  </si>
  <si>
    <t>Time Code : N - ASSURANCE MALADIE DE KABORE HAMZA JUILLET 2022</t>
  </si>
  <si>
    <t>Time Code : N - ASSURANCE MALADIE DE ZOURE HASSIMI JUILLET 2022</t>
  </si>
  <si>
    <t>Time Code : N - ASSURANCE MALADIE DE SORE SAFIETOU JUILLET 2022</t>
  </si>
  <si>
    <t>Time Code : N - ASSURANCE MALADIE DE SAWADOGO AUGUSTINE MARIE W  JUILLET 2022</t>
  </si>
  <si>
    <t>Time Code : N - ASSURANCE MALADIE DE OUEDRAOGO HUBERT JUILLET 2022</t>
  </si>
  <si>
    <t>Time Code : N - ASSURANCE MALADIE DE KAMBIRE SIE JUILLET 2022</t>
  </si>
  <si>
    <t>Time Code : N - ASSURANCE MALADIE DE OUATTARA SIAKA JUILLET 2022</t>
  </si>
  <si>
    <t>Time Code : N - ASSURANCE MALADIE DE YAMEOGO DAHLIA RAMATA  JUILLET 2022</t>
  </si>
  <si>
    <t>Time Code : N - ASSURANCE MALADIE DE OUEDRAOGO BILA BASILE  JUILLET 2022</t>
  </si>
  <si>
    <t>Time Code : N - ASSURANCE MALADIE DE SORY YACOUBA JUILLET 2022</t>
  </si>
  <si>
    <t>Time Code : N - ASSURANCE MALADIE DE KIEMA YAYA JUILLET 2022</t>
  </si>
  <si>
    <t>Time Code : N - ASSURANCE MALADIE DE YALPOUGDOU HERVE JUILLET 2022</t>
  </si>
  <si>
    <t>Time Code : N - ASSURANCE MALADIE DE KONFE TRAORE AICHA JUILLET 2022</t>
  </si>
  <si>
    <t>Time Code : N - ASSURANCE MALADIE DE TOE Hadja Aliza Sandrine JUILLET 2022</t>
  </si>
  <si>
    <t>Time Code : N - ASSURANCE MALADIE DE DAMIBA JACQUES MALGDAWINDE JUILLET 2022</t>
  </si>
  <si>
    <t>Time Code : N - ASSURANCE MALADIE DE YAMEOGO W LUCIE  JUILLET 2022</t>
  </si>
  <si>
    <t>Time Code : N - ASSURANCE MALADIE DE ZOMA JEAN JUILLET 2022</t>
  </si>
  <si>
    <t>Time Code : N - ASSURANCE MALADIE DE CISSE IDRISS AS AMI JUILLET 2022</t>
  </si>
  <si>
    <t>Time Code : N - ASSURANCE MALADIE DE KAMBOU SANSAN CHRISTIAN JUILLET 2022</t>
  </si>
  <si>
    <t>Time Code : N - ASSURANCE MALADIE DE OUEDRAOGO TOUWINDE CHRISTOPHE JUILLET 2022</t>
  </si>
  <si>
    <t>Time Code : N - ASSURANCE MALADIE DE WANGRE DIDIER JUILLET 2022</t>
  </si>
  <si>
    <t>Time Code : N - ASSURANCE MALADIE DE COULIDIATY AIME PARFAIT JUILLET 2022</t>
  </si>
  <si>
    <t>Time Code : N - ASSURANCE MALADIE DE GUIRO  SHERITA DJEMILA JUILLET 2022</t>
  </si>
  <si>
    <t>Time Code : A - ASSURANCE MALADIE DE DAHANI DAOUDA M HUBERT JUILLET 2022</t>
  </si>
  <si>
    <t>OUMSB1600722/BANK-OMNI/ONATEL SA/ONATEL/Frais de communication : Flotte ATWA  Staff SCI pour le mois de  Juin 2022.</t>
  </si>
  <si>
    <t>Premise allocation : [52800412] [1.78%] [30507180] - OUMSB1600722/BANK-OMNI/ONATEL SA/ONATEL/Frais de Connexion Internet BASE KAYA pour le mois de Juin 2022.</t>
  </si>
  <si>
    <t>Premise allocation : [52800412] [12.50%] [30507180] - OUMSB1600722/BANK-OMNI/ONATEL SA/ONATEL/Frais de communication : Flotte BASE OUAGA pour le mois de Juin 2022.</t>
  </si>
  <si>
    <t>Premise allocation : [52800412] [45.79%] [30507180] - OUMSB1610722/BANK-OMNI/ONATEL SA/Frais de communication :  Forfait maitrisé BASE DE DEDOUGOU pour de Juin 2022.</t>
  </si>
  <si>
    <t>Premise allocation : [52800412] [45.79%] [30507180] - OUMSB1600722/BANK-OMNI/ONATEL SA/ONATEL/Frais de communication : Flotte BASE DEDOUGOU pour le mois de Juin 2022.</t>
  </si>
  <si>
    <t>Premise allocation : [52800412] [45.79%] [30507180] - OUMSB1600722/BANK-OMNI/ONATEL SA/ONATEL/Frais de Connexion Internet  DEDOUGOU pour le mois de Juin 2022.</t>
  </si>
  <si>
    <t>Premise allocation : [52800412] [70.04%] [30507180] - OUMSB1610722/BANK-OMNI/ONATEL SA/Frais de communication :  Forfait maitrisé BASE OUAHIGOUYA pour de Juin  2022.</t>
  </si>
  <si>
    <t>Premise allocation : [52800412] [70.04%] [30507180] - OUMSB1600722/BANK-OMNI/ONATEL SA/ONATEL/Frais de communication : Flotte OUAHIGOUYA pour le mois de Juin 2022.</t>
  </si>
  <si>
    <t>Premise allocation : [52800412] [12.50%] [30507180] - OUMSB1610722/BANK-OMNI/ONATEL SA/Frais de communication :  Forfait maitrisé BASE DE OUAGA pour de Juin 2022.</t>
  </si>
  <si>
    <t>OUMSB1610722/BANK-OMNI/ONATEL SA/Frais de communication :  Forfait maitrisé ATWA Partenaire pour de Juin 2022</t>
  </si>
  <si>
    <t>Time Code : N - CNSS du mois de Juillet 2022 de GUIRO Shérita Djémila</t>
  </si>
  <si>
    <t>Time Code : N - CNSS du mois de Juillet 2022 de SORE Safiétou</t>
  </si>
  <si>
    <t>Time Code : N - CNSS du mois de Juillet 2022 de SAGNON Sanlé Régis Kader</t>
  </si>
  <si>
    <t>Time Code : N - CNSS du mois de Juillet 2022 de YAMEOGO Wendkoaguenda Lucie</t>
  </si>
  <si>
    <t>Time Code : N - CNSS du mois de Juillet 2022 de ZOMA Jean</t>
  </si>
  <si>
    <t>Time Code : N - CNSS du mois de Juillet 2022 de OUEDRAOGO Touwindé Christophe</t>
  </si>
  <si>
    <t>Time Code : N - CNSS du mois de Juillet 2022 de KONFE TRAORE Aicha</t>
  </si>
  <si>
    <t>Time Code : N - CNSS du mois de Juillet 2022 de KIEMA Yaya</t>
  </si>
  <si>
    <t>Time Code : N - CNSS du mois de Juillet 2022 de SAWADOGO Augustine Marie wendyam</t>
  </si>
  <si>
    <t>Time Code : N - CNSS du mois de Juillet 2022 de NEBIE Noël</t>
  </si>
  <si>
    <t>Time Code : N - CNSS du mois de Juillet 2022 de YALPOUGDOU Hervé</t>
  </si>
  <si>
    <t>Time Code : N - CNSS du mois de Juillet 2022 de OUEDRAOGO Bila Basile</t>
  </si>
  <si>
    <t>Time Code : N - CNSS du mois de Juillet 2022 de TOE Hadja Aliza Sandrine</t>
  </si>
  <si>
    <t>Time Code : N - CNSS du mois de Juillet 2022 de WANGRE Didier</t>
  </si>
  <si>
    <t>Time Code : N - CNSS du mois de Juillet 2022 de DAMIBA Jacques Malgdawindé</t>
  </si>
  <si>
    <t>Time Code : N - CNSS du mois de Juillet 2022 de SIDIBE Moumouni</t>
  </si>
  <si>
    <t>Time Code : N - CNSS du mois de Juillet 2022 de KAMBOU Sansan Christian</t>
  </si>
  <si>
    <t>Time Code : N - CNSS du mois de Juillet 2022 de KAMBIRE Sié</t>
  </si>
  <si>
    <t>Time Code : N - CNSS du mois de Juillet 2022 de YAMEOGO Dahlia Ramata Stephanie</t>
  </si>
  <si>
    <t>Time Code : N - CNSS du mois de Juillet 2022 de SORY Yacouba</t>
  </si>
  <si>
    <t>Time Code : N - CNSS du mois de Juillet 2022 de OUATTARA Siaka</t>
  </si>
  <si>
    <t>Time Code : N - CNSS du mois de Juillet 2022 de OUEDRAOGO Wendingomdé Joseph Arnaud</t>
  </si>
  <si>
    <t>Time Code : N - CNSS du mois de Juillet 2022 de CISSE Idriss As-Ami</t>
  </si>
  <si>
    <t>Time Code : N - CNSS du mois de Juillet 2022 de KOUANDA Rachidatou</t>
  </si>
  <si>
    <t>Time Code : N - CNSS du mois de Juillet 2022 de COULIDIATY Aimé Parfait</t>
  </si>
  <si>
    <t>Time Code : N - CNSS du mois de Juillet 2022 de PARE/KARAMBIRI Aminata</t>
  </si>
  <si>
    <t>Time Code : N - CNSS du mois de Juillet 2022 de KABORE Hamza</t>
  </si>
  <si>
    <t>Time Code : N - CNSS du mois de Juillet 2022 de SAWADOGO Salimata</t>
  </si>
  <si>
    <t>Time Code : N - CNSS du mois de Juillet 2022 de ZAGUE-SOME Lena Yasmine</t>
  </si>
  <si>
    <t>Time Code : N - CNSS du mois de Juillet 2022 de GANSORE Hassane Moctar</t>
  </si>
  <si>
    <t>Time Code : N - CNSS du mois de Juillet 2022 de SINON Boukari</t>
  </si>
  <si>
    <t>Time Code : N - CNSS du mois de Juillet 2022 de ZOURE Hassimi</t>
  </si>
  <si>
    <t>Time Code : N - CNSS du mois de Juillet 2022 de OUEDRAOGO Hubert</t>
  </si>
  <si>
    <t>Time Code : N - CNSS du mois de Juillet 2022 de NABI Grégoire</t>
  </si>
  <si>
    <t>Time Code : A - CNSS du mois de Juillet 2022 de DAHANI Daouda Martial Hubert</t>
  </si>
  <si>
    <t>DDFB0722/ECOBANK/Frais d'agio du mois Juillet 2022</t>
  </si>
  <si>
    <t>FRAIS BANCAIRE SCI P07</t>
  </si>
  <si>
    <t>Time Code : N - 202207 Annual leave accrual/Grégoire  NABI</t>
  </si>
  <si>
    <t>Time Code : N - 202207 Annual leave accrual/Aminata  PARE/KARAMBIRI</t>
  </si>
  <si>
    <t>Time Code : N - 202207 Annual leave accrual/Siaka  Ouattara</t>
  </si>
  <si>
    <t>Time Code : N - 202207 Annual leave accrual/Hassimi  ZOURE</t>
  </si>
  <si>
    <t>Time Code : N - 202207 Annual leave accrual/Hamza  Kabore</t>
  </si>
  <si>
    <t>Time Code : N - 202207 Annual leave accrual/Ange Bi Achille Irie</t>
  </si>
  <si>
    <t>Time Code : N - 202207 Annual leave accrual/Hassane Moctar Gansore</t>
  </si>
  <si>
    <t>Time Code : N - 202207 Annual leave accrual/Benoit  DELSARTE</t>
  </si>
  <si>
    <t>Time Code : N - 202207 Annual leave accrual/Sidibe  Moumouni</t>
  </si>
  <si>
    <t>Time Code : N - 202207 Annual leave accrual/COULIDIATY  Aimé Parfait</t>
  </si>
  <si>
    <t>Time Code : N - 202207 Annual leave accrual/Yaya  Kiema</t>
  </si>
  <si>
    <t>Time Code : N - 202207 Annual leave accrual/Sawadogo  Augustine Marie Wendyam</t>
  </si>
  <si>
    <t>Time Code : N - 202207 Annual leave accrual/Noel  Nebie</t>
  </si>
  <si>
    <t>Time Code : N - 202207 Annual leave accrual/Wendingomde Joseph Arnaud  OUEDRAOGO</t>
  </si>
  <si>
    <t>Time Code : N - 202207 Annual leave accrual/Hubert  OUEDRAOGO</t>
  </si>
  <si>
    <t>Time Code : N - 202207 Annual leave accrual/Serge  ANDRIAMANDIMBY</t>
  </si>
  <si>
    <t>Time Code : A - 202207 Annual leave accrual/Dahani  Daouda. Martial. Hubert</t>
  </si>
  <si>
    <t>Time Code : N - 202207 Annual leave accrual/Jean  ZOMA</t>
  </si>
  <si>
    <t>Time Code : N - 202207 Annual leave accrual/Sherita Djemila  Guiro</t>
  </si>
  <si>
    <t>Time Code : N - 202207 Annual leave accrual/Yacouba  Sory</t>
  </si>
  <si>
    <t>Time Code : N - 202207 Annual leave accrual/Wangre  Didier</t>
  </si>
  <si>
    <t>Time Code : N - 202207 Annual leave accrual/Aïcha  KONFE/TRAORE</t>
  </si>
  <si>
    <t>Time Code : N - 202207 Annual leave accrual/Lucie Wendkoaguenda.  YAMEOGO</t>
  </si>
  <si>
    <t>Time Code : N - 202207 Annual leave accrual/Sansan Christian  Kambou</t>
  </si>
  <si>
    <t>Time Code : N - 202207 Annual leave accrual/Safietou  Sore</t>
  </si>
  <si>
    <t>Time Code : N - 202207 Annual leave accrual/Yalpougdou  Herve</t>
  </si>
  <si>
    <t>Time Code : N - 202207 Annual leave accrual/Hadja Aliza Toe</t>
  </si>
  <si>
    <t>Time Code : N - 202207 Annual leave accrual/Dahlia Ramata Stéphanie  YAMEOGO</t>
  </si>
  <si>
    <t>OUATJ440722-JUSTIFS-KAMBIRE SIE/frais de communication</t>
  </si>
  <si>
    <t>OUATJ440722-JUSTIFS-KAMBIRE SIE/Allocation nourriture</t>
  </si>
  <si>
    <t>OUATJ440722-JUSTIFS-KAMBIRE SIE/frais de transport ouagadougou kaya A/R</t>
  </si>
  <si>
    <t>PO Auto-Accrual re PO: 10083754 / Renouvellement AIT VEH 0182 D7 03 IT HAD 6500 XOF</t>
  </si>
  <si>
    <t>PO Auto-Accrual re PO: 10083754 / Renouvellement AIT VEH 0170 D7 03 IT  HAD 6500 XOF</t>
  </si>
  <si>
    <t>PO Auto-Accrual re PO: 10083754 / Renouvellement AIT VEH 0170 D7 03 IT Ouverture de dossier : 6550 XOF  Doucment Douanier ( EXo , AIT) 36950  Carte jaune 5000</t>
  </si>
  <si>
    <t>PO Auto-Accrual re PO: 10083754 / Renouvellement AIT VEH 0164 D7 03 IT HAD 6500 XOF</t>
  </si>
  <si>
    <t>PO Auto-Accrual re PO: 10083754 / Renouvellement AIT VEH 0445 D8 03 IT HAD 6500 XOF</t>
  </si>
  <si>
    <t>PO Auto-Accrual re PO: 10083754 / Renouvellement AIT VEH 0445 D8 03 IT Ouverture de dossier : 6550 XOF  Doucment Douanier ( EXo , AIT) 36950  Carte jaune 5000</t>
  </si>
  <si>
    <t>PO Auto-Accrual re PO: 10083754 / Renouvellement AIT VEH 0164 D7 03 IT Ouverture de dossier : 6550 XOF  Doucment Douanier ( EXo , AIT) 36950  Carte jaune 5000</t>
  </si>
  <si>
    <t>PO Auto-Accrual re PO: 10083754 / Renouvellement AIT VEH 1282 D7 03 IT Ouverture de dossier : 6550 XOF  Doucment Douanier ( EXo , AIT) 36950  Carte jaune 5000</t>
  </si>
  <si>
    <t>Time Code : N - 202207 Annual leave accrual/Idriss As-Ami Cisse</t>
  </si>
  <si>
    <t>Time Code : N - 202207 Annual leave accrual/Regis Kader Sanlé Sagnon</t>
  </si>
  <si>
    <t>Time Code : N - 202207 Annual leave accrual/Lena Yasmine Zague-Some</t>
  </si>
  <si>
    <t>Time Code : N - 202207 Annual leave accrual/SAWADOGO  Salimata</t>
  </si>
  <si>
    <t>Time Code : N - 202207 Annual leave accrual/Kouanda  Rachidatou</t>
  </si>
  <si>
    <t>Time Code : N - 202207 Annual leave accrual/OUEDRAOGO  Bila Basile</t>
  </si>
  <si>
    <t>Time Code : N - 202207 Annual leave accrual/Boukari  SINON</t>
  </si>
  <si>
    <t>Time Code : N - 202207 Annual leave accrual/Sié  Kambire</t>
  </si>
  <si>
    <t>Time Code : N - 202207 Annual leave accrual/Touwinde Christophe Ouedraogo</t>
  </si>
  <si>
    <t>Time Code : N - 202207 Annual leave accrual/Jacques Malgdawindé DAMIBA</t>
  </si>
  <si>
    <t>JUSTIF/DECAISSEMENT TRANCHE 1 AZND  JANVIER - MARS 2022/ Programme Coordinator (partner (1) Salaire de JUILLET 2022</t>
  </si>
  <si>
    <t>JUSTIF/DECAISSEMENT TRANCHE 1 AZND  JANVIER - MARS 2022/ Supervisors (partner 2) Salaire de JUILLET 2022</t>
  </si>
  <si>
    <t>JUSTIF/DECAISSEMENT TRANCHE 1 AZND  JANVIER - MARS 2022/ Finance partner (1)) Salaire de JUILLET 2022</t>
  </si>
  <si>
    <t>JUSTIF/DECAISSEMENT TRANCHE 1 AZND  JANVIER - MARS 2022/ MEAL partner (1) Salaire de JUILLET 2022</t>
  </si>
  <si>
    <t>JUSTIF/DECAISSEMENT TRANCHE 1 AZND  JANVIER - MARS 2022/ National director partner (25%) (1)) JUILLET 2022</t>
  </si>
  <si>
    <t>JUSTIF/DECAISSEMENT TRANCHE 1 AZND  JANVIER - MARS 2022/ Fringe benefits and Allowances (Activity-specific Technical staff) (Motivation of teachers/directors for collecting M&amp;E data for the project): 808schools*3teachers/directors*3,81EUR</t>
  </si>
  <si>
    <t>JUSTIF/DECAISSEMENT TRANCHE 1 AZND  JANVIER - MARS 2022/ Equipment (Activity-specific) (latrine for school): contract of rehabilitation 400 latrines</t>
  </si>
  <si>
    <t>JUSTIF/DECAISSEMENT TRANCHE 1 AZND  JANVIER - MARS 2022/ Rehabilitation of 400 water points</t>
  </si>
  <si>
    <t>JUSTIF/DECAISSEMENT TRANCHE 1 AZND  JANVIER - MARS 2022/ Driver Partner (1) Salaire de JUILLET 2022</t>
  </si>
  <si>
    <t>JUSTIF/DECAISSEMENT TRANCHE 1 AZND  JANVIER - MARS 2022/ Vehicle petrol ( 1 cars * 76 euro/month * X months)JUILLET 2022</t>
  </si>
  <si>
    <t>JUSTIF/DECAISSEMENT TRANCHE 1 AZND  JANVIER - MARS 2022/ Motorcycle petrol (11 motorcycles * 76 euro/month * X months) JUILLET 2022</t>
  </si>
  <si>
    <t>JUSTIF/DECAISSEMENT TRANCHE 1 AZND  JANVIER - MARS 2022/ Partners Shared Costs JUILLET</t>
  </si>
  <si>
    <t>528-OUATJ1070522/JUSTIF/KAMBIRE SIE/SCNL Code:(code projet:PGLSO-013/PBFSO-002;Code SOF:52800412) Frais de communication pour KAMBIRE SIE dans le cadre de la rencontre régionale du projet ATWA au Niger du 05-12Juin 2022.Rejected:Claim should be adjusted</t>
  </si>
  <si>
    <t>60002714/JUSTIF AOUT/DECAISSEMENTS DE FONDS TRANCHE 2 AMMIE JUIN - DECEMBRE 2022/POUR PAIEMENT DU SALAIRE DU SUIVI-EVALUATION POUR LE MOIS D'AOÛT 2022</t>
  </si>
  <si>
    <t>60002714/JUSTIF AOUT/DECAISSEMENTS DE FONDS TRANCHE 2 AMMIE JUIN - DECEMBRE 2022/POUR PAIEMENT DE LA RETENUE IUTS SUR LES SALAIRES DU MOIS D'AOÛT 2022</t>
  </si>
  <si>
    <t>60002714/JUSTIF AOUT/DECAISSEMENTS DE FONDS TRANCHE 2 AMMIE JUIN - DECEMBRE 2022/POUR PAIEMENT DES COTISATIONS SOCIALES SUR LES SALAIRES DU MOIS D'AOÛT 2022</t>
  </si>
  <si>
    <t>60002714/JUSTIF AOUT/DECAISSEMENTS DE FONDS TRANCHE 2 AMMIE JUIN - DECEMBRE 2022/POUR PAIEMENT DU SALAIRE DU COMPTABLE POUR LE MOIS D'AOÛT 2022</t>
  </si>
  <si>
    <t>60002714/JUSTIF AOUT/DECAISSEMENTS DE FONDS TRANCHE 2 AMMIE JUIN - DECEMBRE 2022/POUR PAIEMENT DU SALAIRE DES SUPERVISEURS TERRAINS POUR LE MOIS D'AOÛT 2022</t>
  </si>
  <si>
    <t>60002714/JUSTIF AOUT/DECAISSEMENTS DE FONDS TRANCHE 2 AMMIE JUIN - DECEMBRE 2022/POUR PAIEMENT DU SALAIRE DU COORDONNATEUR POUR LE MOIS D'AOÛT 2022</t>
  </si>
  <si>
    <t>60002714/JUSTIF AOUT/DECAISSEMENTS DE FONDS TRANCHE 2 AMMIE JUIN - DECEMBRE 2022/POUR RÈGLEMENT DE LA FACTURE DE RÉHABILITATION DE LATRINES</t>
  </si>
  <si>
    <t>60002714/JUSTIF AOUT/DECAISSEMENTS DE FONDS TRANCHE 2 AMMIE JUIN - DECEMBRE 2022/POUR RÈGLEMENT DE LA FACTURE D'ACHAT DE CONSOMMABLES INFORMATIQUES</t>
  </si>
  <si>
    <t>60002714/JUSTIF AOUT/DECAISSEMENTS DE FONDS TRANCHE 2 AMMIE JUIN - DECEMBRE 2022/DOTATION MENSUEL DU CARBURANT POUR LE MOIS D'AOÛT 2022</t>
  </si>
  <si>
    <t>60002714/JUSTIF AOUT/DECAISSEMENTS DE FONDS TRANCHE 2 AMMIE JUIN - DECEMBRE 2022/POUR RÈGLEMENT DE LA FACTURE DE LOCATION DU MOIS D'AOÛT 2022</t>
  </si>
  <si>
    <t>60002714/JUSTIF AOUT/DECAISSEMENTS DE FONDS TRANCHE 2 AMMIE JUIN - DECEMBRE 2022/POUR PAIEMENT DE LA RETENUE IRF SUR LE LOYER DU MOIS D'AOÛT 2022</t>
  </si>
  <si>
    <t>60002714/JUSTIF AOUT/DECAISSEMENTS DE FONDS TRANCHE 2 AMMIE JUIN - DECEMBRE 2022/POUR PAIEMENT DE LA FACTURE D'ENTRETIEN ET REPARATION DE MOTO</t>
  </si>
  <si>
    <t>60002714/JUSTIF AOUT/DECAISSEMENTS DE FONDS TRANCHE 2 AMMIE JUIN - DECEMBRE 2022/FRAIS DE VIREMENT DE FONDS</t>
  </si>
  <si>
    <t>60002714/JUSTIF AOUT/DECAISSEMENTS DE FONDS TRANCHE 2 AMMIE JUIN - DECEMBRE 2022/POUR PAIEMENT DES FRAIS DE  SUIVI / SENSIBILISATION DES AGENTS DE SANTÉ DANS LES ÉCOLES</t>
  </si>
  <si>
    <t>60002714/JUSTIF AOUT/DECAISSEMENTS DE FONDS TRANCHE 2 AMMIE JUIN - DECEMBRE 2022/POUR PAIEMENT DES FRAIS DE MOTIVATION FINANCIÈRE DES ENSEIGNANTS DISPENSATAIRES DES COURS</t>
  </si>
  <si>
    <t>60002714/JUSTIF AOUT/DECAISSEMENTS DE FONDS TRANCHE 2 AMMIE JUIN - DECEMBRE 2022/POUR PAIEMENT DES FRAIS DE SUIVI DES CCEB ET DP DES DISPENSATIONS DES MODULES</t>
  </si>
  <si>
    <t>60002714/JUSTIF AOUT/DECAISSEMENTS DE FONDS TRANCHE 2 AMMIE JUIN - DECEMBRE 2022/POUR PAIEMENT DU SALAIRE DU CHAUFFEUR POUR LE MOIS D'AOÛT 2022</t>
  </si>
  <si>
    <t>60002714/JUSTIF AOUT/DECAISSEMENTS DE FONDS TRANCHE 2 AMMIE JUIN - DECEMBRE 2022/POUR PAIEMENT DES FRAIS DE MOTIVATION FINANCIÈRE DE LA DIRECTRICE NATIONALE POUR LE MOIS D'AOÛT 2022</t>
  </si>
  <si>
    <t>60002714/JUSTIF AOUT/DECAISSEMENTS DE FONDS TRANCHE 2 AMMIE JUIN - DECEMBRE 2022/POUR PAIEMENT DES FRAIS DE SUBSISTANCE POUR LE PAIEMENT DES FRAIS SAISSIE DES DONNÉES</t>
  </si>
  <si>
    <t>Premise allocation : [52800412] [44.08%] [30513671] - Achat Point d'accès Cisco Meraki MR56 avec licence entreprise de 3 ans pour bureau de Dédougou</t>
  </si>
  <si>
    <t>Premise allocation : [52800412] [3.04%] [30513796] - Achat Point d'accès Cisco Meraki MR56 avec licence entreprise de 3 ans pour bureau de Kaya</t>
  </si>
  <si>
    <t>Premise allocation : [52800412] [3.04%] [30513796] - SAWADOGO G Georges_Loyer bureau kaya_JUILLET 2022-</t>
  </si>
  <si>
    <t>OHATJ440722/JUSTIF/KIEMA YAYA/ALLOCATION NOURRITURE ET NUITEE AMICALE DE KIEMA YAYA</t>
  </si>
  <si>
    <t>OHATJ440722/JUSTIF/KIEMA YAYA/FRAIS DE TRANSPORT ALLER-RETOUR OUAHIGOUYA-OUAGADOUGOU</t>
  </si>
  <si>
    <t>Renouvellement AIT VEH 1282 D7 03 IT Ouverture de dossier : 6550 XOF  Doucment Douanier ( EXo , AIT) 36950  Carte jaune 5000</t>
  </si>
  <si>
    <t>Renouvellement AIT VEH 0170 D7 03 IT Ouverture de dossier : 6550 XOF  Doucment Douanier ( EXo , AIT) 36950  Carte jaune 5000</t>
  </si>
  <si>
    <t>Renouvellement AIT VEH 0445 D8 03 IT Ouverture de dossier : 6550 XOF  Doucment Douanier ( EXo , AIT) 36950  Carte jaune 5000</t>
  </si>
  <si>
    <t>Renouvellement AIT VEH 0445 D8 03 IT HAD 6500 XOF</t>
  </si>
  <si>
    <t>Renouvellement AIT VEH 0170 D7 03 IT  HAD 6500 XOF</t>
  </si>
  <si>
    <t>Renouvellement AIT VEH 0182 D7 03 IT HAD 6500 XOF</t>
  </si>
  <si>
    <t>Renouvellement AIT VEH 0164 D7 03 IT Ouverture de dossier : 6550 XOF  Doucment Douanier ( EXo , AIT) 36950  Carte jaune 5000</t>
  </si>
  <si>
    <t>Renouvellement AIT VEH 0164 D7 03 IT HAD 6500 XOF</t>
  </si>
  <si>
    <t>Premise allocation : [52800412] [3.04%] [40288967] - SAWADOGO ZOENABO_NETTOYAGE_BUREAU SCI_JUILLET 2022</t>
  </si>
  <si>
    <t>Premise allocation : [52800412] [59.93%] [30512207] - Paiement du loyer du bureau OHG Juillet 2022</t>
  </si>
  <si>
    <t>Premise allocation : [52800412] [59.93%] [30512207] - Paiement du loyer du bureau juillet 2022</t>
  </si>
  <si>
    <t>Premise allocation : [52800412] [59.93%] [30512207] - Paiment du loyer du bureau ohg juillet 2022</t>
  </si>
  <si>
    <t>Hébergement OUEDRAOGO Touwinde du 25 au 30 juillet Appui  Atelier de formation des prestataires de service SDSR nuitée du 30 y compris</t>
  </si>
  <si>
    <t>4160</t>
  </si>
  <si>
    <t>GBP</t>
  </si>
  <si>
    <t>Diversity Travel-1061880A-Lead Pax - ORIEKA SANTINO ENYE LOPEZ-TAR-4240-20220610073755-85400/8549061/999020XX/XX007-Hotel - TRYP by Wyndham São Paulo Guarulhos Airport Sao Paulo-Guarulhos-Trans No:1057853-1136898</t>
  </si>
  <si>
    <t>Diversity Travel-1061880A-Lou S. Diane Maureen Irie / Ovo D M ADOU Epse IRIE / Bi G S Marc Aurel Irie / Lou K Ange Maelys Irie / Lou M. Eden Irie-TAR-12264-20220718171648-85400/8549061/999020xx/XX007-Flight-ABJ-OUA/OUA-ABJ-Trans No:1059120-1137787</t>
  </si>
  <si>
    <t>REV-PO Auto-Accrual re PO: 10083754 / Renouvellement AIT VEH 0164 D7 03 IT Ouverture de dossier : 6550 XOF  Doucment Douanier ( EXo , AIT) 36950  Carte jaune 5000</t>
  </si>
  <si>
    <t>REV-PO Auto-Accrual re PO: 10083754 / Renouvellement AIT VEH 0445 D8 03 IT HAD 6500 XOF</t>
  </si>
  <si>
    <t>REV-PO Auto-Accrual re PO: 10083754 / Renouvellement AIT VEH 0164 D7 03 IT HAD 6500 XOF</t>
  </si>
  <si>
    <t>REV-PO Auto-Accrual re PO: 10083754 / Renouvellement AIT VEH 0170 D7 03 IT Ouverture de dossier : 6550 XOF  Doucment Douanier ( EXo , AIT) 36950  Carte jaune 5000</t>
  </si>
  <si>
    <t>REV-PO Auto-Accrual re PO: 10083754 / Renouvellement AIT VEH 0170 D7 03 IT  HAD 6500 XOF</t>
  </si>
  <si>
    <t>REV-PO Auto-Accrual re PO: 10083754 / Renouvellement AIT VEH 0445 D8 03 IT Ouverture de dossier : 6550 XOF  Doucment Douanier ( EXo , AIT) 36950  Carte jaune 5000</t>
  </si>
  <si>
    <t>REV-PO Auto-Accrual re PO: 10083754 / Renouvellement AIT VEH 1282 D7 03 IT Ouverture de dossier : 6550 XOF  Doucment Douanier ( EXo , AIT) 36950  Carte jaune 5000</t>
  </si>
  <si>
    <t>REV-PO Auto-Accrual re PO: 10083754 / Renouvellement AIT VEH 0182 D7 03 IT HAD 6500 XOF</t>
  </si>
  <si>
    <t>Premise allocation : [52800412] [44.08%] [30510684] - DDCPB040822/ OMNI/ KONATE ABDOU RASAC/ Paiement factures d'electricité du bureau de Dedougou mois de Juin 2022</t>
  </si>
  <si>
    <t>Premise allocation : [52800412] [44.08%] [30510684] - DDCPB040822/ OMNI/ KONATE ABDOU RASAC/ Paiement factures d'eau du bureau de Dedougou mois de Avril et Mai 2022</t>
  </si>
  <si>
    <t>Premise allocation : [52800412] [15.82%] [30511148] - OUSCC020822/CAISSE/ASSOCIATION YILMDE PLUS/Frais de ramassage d'ordure bureau pays pour le mois de juillet 2022.</t>
  </si>
  <si>
    <t>Time Code : N - OUB120822-OMNI-INTERNET PUISSANCE PLUS/Fact n°0216/08/22/DFC/DG-IPP/Facturation du service internet au domicile de Parfait COULDIATY pour le mois d'Août 2022</t>
  </si>
  <si>
    <t>Time Code : N - OUB080822-OMNI-SERGE ANDRIAMANDIMBY/Remboursement consommation élèctricité du mois de Juin 2022</t>
  </si>
  <si>
    <t>Time Code : N - OUB240822-OMNI-SALAMATOU ADJIBADE/Loyer du domicile de Serge ANDRIAMANDIMBY/Août à Octobre 2022</t>
  </si>
  <si>
    <t>6340</t>
  </si>
  <si>
    <t>Premise allocation : [52800412] [44.08%] [30511108] - BOCPC070822/ OUEDRAOGO Diane/Frais de la liasse comptable du bureau de Dédougou des mois de Avril à Juin 2022</t>
  </si>
  <si>
    <t>Premise allocation : [52800412] [15.82%] [30511120] - OUB560822-CHQ 1720039-SONABEL/Consommation d'élèctricité du Bureau pays pour le mois de Juillet 2022</t>
  </si>
  <si>
    <t>Premise allocation : [52800412] [3.04%] [40293933] - ONEA_FACTURE AVRIL 2022_BUREAU SCI KAYA</t>
  </si>
  <si>
    <t>Premise allocation : [52800412] [3.04%] [40293932] - ONEA_FACTURE MAI 2022_BUREAU SCI KAYA</t>
  </si>
  <si>
    <t>Time Code : N - OUB540822-CHQ 1720038-SONABEL/Consommation d'élèctricité de KARINA LOPEZ/Juin 2022</t>
  </si>
  <si>
    <t>Premise allocation : [52800412] [44.08%] [30512068] - ZINA ALI_FRAIS DE LOYER DU MOIS de Juillet_ Aout Septembre du SOUS BUREAU DEDOUGOU</t>
  </si>
  <si>
    <t>Premise allocation : [52800412] [3.04%] [30512456] - KAC030822 /sonabel kaya -espèces /achat de disjoncteur tetrapolair 10/30A pour le compteur du bureau de kaya</t>
  </si>
  <si>
    <t>Chambre climatisée double de 13 à 21jrs</t>
  </si>
  <si>
    <t>Shipping Charges - Niveau ligne</t>
  </si>
  <si>
    <t>VAT | Chambre climatisée double de 13 à 21jrs</t>
  </si>
  <si>
    <t>Premise allocation : [52800412] [59.93%] [30510415] - OHSSB360822/ONEA/PAIEMENT FACTURE AVRIL</t>
  </si>
  <si>
    <t>Premise allocation : [52800412] [59.93%] [30510415] - OHSSB360822/ONEA/PAIEMENT FACTURE MAI</t>
  </si>
  <si>
    <t>Premise allocation : [52800412] [59.93%] [30510415] - OHSSB350822/SONABEL/PAIEMENT FACTURE  JUIN</t>
  </si>
  <si>
    <t>DDFB010822/ ECOBANK/Frais de virement interbancaires sur le comptes de Dédougou</t>
  </si>
  <si>
    <t>DDFB020822/ OMNI/ ECOBANK/Frais de virement interbancaires sur le comptes de Dédougou</t>
  </si>
  <si>
    <t>DDCPB090822/ OMNI/ OST/ Frais de visite médicale des staff du projet à Dédougou</t>
  </si>
  <si>
    <t>Premise allocation : [52800412] [3.04%] [40294944] - SONABEL_ SCI KAYA_ juillet_2022</t>
  </si>
  <si>
    <t>Premise allocation : [52800412] [44.08%] [30511136] - DDCPB110822/ OMNI/ COULIBALY MAMOU/ Entretien et nettoyage du bureau de Dédougou du 15 Juillet au 14 Aout 2022</t>
  </si>
  <si>
    <t>Premise allocation : [52800412] [3.04%] [30513796] - Papier toilette(unité) POUR LE BUREAU SAVE DE KAYA_ COUT PARTAGE</t>
  </si>
  <si>
    <t>Premise allocation : [52800412] [3.04%] [30513796] - Paquet de 250 g (120 stick)Nescafé Classic pour le save de Kaya coût partagé</t>
  </si>
  <si>
    <t>Premise allocation : [52800412] [3.04%] [30513796] - VAT | Papier toilette(unité) POUR LE BUREAU SAVE DE KAYA_ COUT PARTAGE</t>
  </si>
  <si>
    <t>Premise allocation : [52800412] [3.04%] [30513796] - VAT | Savon liquide bidon de 5L pour le bureau save de Kaya_ cout partagé</t>
  </si>
  <si>
    <t>Premise allocation : [52800412] [3.04%] [30513796] - Nescafé Or(Paquet) pour le bureau save de Kaya coût partagé.</t>
  </si>
  <si>
    <t>Premise allocation : [52800412] [3.04%] [30513796] - Chicorée leroux(carton) pour le bureau save de Kaya cout partagé.</t>
  </si>
  <si>
    <t>Premise allocation : [52800412] [3.04%] [30513796] - VAT | Chicorée leroux(carton) pour le bureau save de Kaya cout partagé.</t>
  </si>
  <si>
    <t>Premise allocation : [52800412] [3.04%] [30513796] - VAT | Paquet de 250 g (120 stick)Nescafé Classic pour le save de Kaya coût partagé</t>
  </si>
  <si>
    <t>Premise allocation : [52800412] [3.04%] [30513796] - VAT | Déodorant Elegant Yuri couleur Noir(carton) pour le bureau save de kaya_cout partagé.</t>
  </si>
  <si>
    <t>Premise allocation : [52800412] [3.04%] [30513796] - VAT | Nescafé Or(Paquet) pour le bureau save de Kaya coût partagé.</t>
  </si>
  <si>
    <t>Premise allocation : [52800412] [3.04%] [30513796] - Savon liquide bidon de 5L pour le bureau save de Kaya_ cout partagé</t>
  </si>
  <si>
    <t>Premise allocation : [52800412] [3.04%] [30513796] - Déodorant Elegant Yuri couleur Noir(carton) pour le bureau save de kaya_cout partagé.</t>
  </si>
  <si>
    <t>Premise allocation : [52800412] [3.04%] [30513796] - VAT | Pelle en plastique POUR LE BUREAU SAVE DE KAYA_COUT PARTATGE.</t>
  </si>
  <si>
    <t>Premise allocation : [52800412] [3.04%] [30513796] - Pelle en plastique POUR LE BUREAU SAVE DE KAYA_COUT PARTATGE.</t>
  </si>
  <si>
    <t>6091</t>
  </si>
  <si>
    <t>Premise allocation : [52800412] [15.82%] [30511535] - OUC110822/HEMA DORIS/Frais de manutentionaires (deplacement des bureaux des couloires au parking et demenagement des GPE de la cours du bureau au parking)</t>
  </si>
  <si>
    <t>Premise allocation : [52800412] [44.08%] [30512107] - DDCPB130822/ OMNI/ KONATE ABDOU RASAC/ Consommation d'électricité du bureau de Dédougou du mois de Juillet 2022</t>
  </si>
  <si>
    <t>Time Code : N - KAB760822 /ost -omniplus /Visite médicale annuelle GANSORE Hassane Moctar</t>
  </si>
  <si>
    <t>Time Code : N - OUJ1140622/JUSTIF/IRIE BI ACHILLE ANGE /Achat ustensile de cuisine et accessoires de lit</t>
  </si>
  <si>
    <t>Time Code : N - OUJ1140622/JUSTIF/IRIE BI ACHILLE ANGE /Achat table centrale</t>
  </si>
  <si>
    <t>Time Code : N - OUJ1140622/JUSTIF/IRIE BI ACHILLE ANGE /Achat machine à laver</t>
  </si>
  <si>
    <t>Time Code : N - OUJ1140622/JUSTIF/IRIE BI ACHILLE ANGE /Achat table basse</t>
  </si>
  <si>
    <t>Premise allocation : [52800412] [15.82%] [30511535] - OUC160822/HEMA DORIS/Frais de manutentionaires (deplacement des bureaux des couloires au parking et demenagement des GPE de la cours du bureau au parking)</t>
  </si>
  <si>
    <t>Achat d'une batterie pour le véhicule du partenaire, sans entretien, 12 V 75 AH</t>
  </si>
  <si>
    <t>OUATJ850722/JUSTIF/OUEDRAOGO T CHRISTOPHE/Frais de transport Aller-retour Ouaga-Ouahigouya-Ouaga par transport en commun pour la mission d'appui aux formateur de la DSF lors de la formation des agents de santé prestataires de service des SSR des adolescen</t>
  </si>
  <si>
    <t>OUATJ850722/JUSTIF/OUEDRAOGO T CHRISTOPHE/Allocation nourriture, du 25 au 30 Juillet 2022 pour la mission d'appui aux formateur de la DSF lors de la formation des agents de santé prestataires de service des SSR des adolescentes et adolescents de la région</t>
  </si>
  <si>
    <t>OUJ470322/JUSTIF/SIDIBE MOUMOUNI/Ticket de voyage Ouaga-Bobo-Ouaga pour la mission sécuritaire Bobo,Sindou,Dedougou</t>
  </si>
  <si>
    <t>Premise allocation : [52800412] [3.04%] [30512456] - KAC100822 /sco zam -espèces / recharge des bonbonne d'eau acquaterra pour le bureau SCI Kaya</t>
  </si>
  <si>
    <t>Premise allocation : [52800412] [15.82%] [30511328] - SCI WCA/Codes: 90500 – 9050009 – 99800604 – 612760/Hosting costs pour les 3 staffs régionaux de ECHO PPP(ANDA OUMAROU; EZECHIEL MACON;AUGUSTIN KABORE;)/Mois de AOUT 2022</t>
  </si>
  <si>
    <t>Premise allocation : [52800412] [15.82%] [30511328] - SCI WCA/Hosting costs pour 2 staffs régionaux: Nathanaiel CONGO et Emmanuel DORI/Mois de JUILLET 2022</t>
  </si>
  <si>
    <t>Premise allocation : [52800412] [3.04%] [30512456] - KAC130822 /sco zam burkina -espèces /recharge des bonbonne d'eau acquaterra pour le bureau SCI Kaya</t>
  </si>
  <si>
    <t>Premise allocation : [52800412] [3.04%] [30512456] - KAC120822 /librairie papeterie de kaya -espèces /achat de registre de 300P original</t>
  </si>
  <si>
    <t>Time Code : N - OUB1060822 SALAIRE DU MOIS D'AOUT 2022 DE OUEDRAOGO Bila Basile</t>
  </si>
  <si>
    <t>Time Code : N - OUB1060822 SALAIRE DU MOIS D'AOUT 2022 DE SORY Yacouba</t>
  </si>
  <si>
    <t>Time Code : N - OUB1060822 SALAIRE DU MOIS D'AOUT 2022 DE KAMBIRE Sié</t>
  </si>
  <si>
    <t>Time Code : N - OUB1060822 SALAIRE DU MOIS D'AOUT 2022 DE GUIRO Shérita Djémila</t>
  </si>
  <si>
    <t>Time Code : N - OUB1060822 SALAIRE DU MOIS D'AOUT 2022 DE YALPOUGDOU Hervé</t>
  </si>
  <si>
    <t>Time Code : N - OUB1060822 SALAIRE DU MOIS D'AOUT 2022 DE KONFE TRAORE Aicha</t>
  </si>
  <si>
    <t>Time Code : N - OUB1060822 SALAIRE DU MOIS D'AOUT 2022 DE YAMEOGO Dahlia Ramata Stephanie</t>
  </si>
  <si>
    <t>Time Code : N - OUB1060822 SALAIRE DU MOIS D'AOUT 2022 DE ZOMA Jean</t>
  </si>
  <si>
    <t>Time Code : N - OUB1060822 SALAIRE DU MOIS D'AOUT 2022 DE TOE Hadja Aliza Sandrine</t>
  </si>
  <si>
    <t>Time Code : N - OUB1070822-OMNI-IRIE BI ACHILLE ANGE/Remboursement Achat de cash power pour le domicile de Achille IRIE</t>
  </si>
  <si>
    <t>Time Code : N - OUB1060822 SALAIRE DU MOIS D'AOUT 2022 DE YAMEOGO Wendkoaguenda Lucie</t>
  </si>
  <si>
    <t>Time Code : N - OUB1060822 SALAIRE DU MOIS D'AOUT 2022 DE WANGRE Didier</t>
  </si>
  <si>
    <t>Time Code : N - OUB1060822 SALAIRE DU MOIS D'AOUT 2022 DE SORE Safiétou</t>
  </si>
  <si>
    <t>Time Code : N - OUB1060822 SALAIRE DU MOIS D'AOUT 2022 DE GANSORE Hassane Moctar</t>
  </si>
  <si>
    <t>Time Code : N - OUAC010822 IUTS DU MOIS D'AOUT 2022 DE DAHANI Daouda Martial Hubert</t>
  </si>
  <si>
    <t>Time Code : N - OUAC010822 IUTS DU MOIS D'AOUT 2022 DE CISSE Idriss As-Ami</t>
  </si>
  <si>
    <t>Time Code : N - OUAC010822 IUTS DU MOIS D'AOUT 2022 DE KAMBIRE Sié</t>
  </si>
  <si>
    <t>Time Code : N - OUAC010822 IUTS DU MOIS D'AOUT 2022 DE OUATTARA Siaka</t>
  </si>
  <si>
    <t>Time Code : N - OUAC010822 IUTS DU MOIS D'AOUT 2022 DE SAGNON Sanlé Régis Kader</t>
  </si>
  <si>
    <t>Time Code : N - OUAC010822 IUTS DU MOIS D'AOUT 2022 DE KONFE TRAORE Aicha</t>
  </si>
  <si>
    <t>Time Code : N - OUAC010822 IUTS DU MOIS D'AOUT 2022 DE TOE Hadja Aliza Sandrine</t>
  </si>
  <si>
    <t>Time Code : N - OUAC010822 IUTS DU MOIS D'AOUT 2022 DE DAMIBA Jacques Malgdawindé</t>
  </si>
  <si>
    <t>Time Code : N - OUAC010822 IUTS DU MOIS D'AOUT 2022 DE OUEDRAOGO Bila Basile</t>
  </si>
  <si>
    <t>Time Code : N - OUAC010822 IUTS DU MOIS D'AOUT 2022 DE WANGRE Didier</t>
  </si>
  <si>
    <t>Time Code : N - OUAC010822 IUTS DU MOIS D'AOUT 2022 DE ZOMA Jean</t>
  </si>
  <si>
    <t>Time Code : N - OUAC010822 IUTS DU MOIS D'AOUT 2022 DE YALPOUGDOU Hervé</t>
  </si>
  <si>
    <t>Time Code : N - OUAC010822 IUTS DU MOIS D'AOUT 2022 DE YAMEOGO Dahlia Ramata Stephanie</t>
  </si>
  <si>
    <t>Time Code : N - OUAC010822 IUTS DU MOIS D'AOUT 2022 DE ZAGUE-SOME Lena Yasmine</t>
  </si>
  <si>
    <t>Time Code : N - OUAC010822 IUTS DU MOIS D'AOUT 2022 DE KIEMA Yaya</t>
  </si>
  <si>
    <t>Time Code : N - OUAC010822 IUTS DU MOIS D'AOUT 2022 DE OUEDRAOGO Touwindé Christophe</t>
  </si>
  <si>
    <t>Time Code : N - OUAC010822 IUTS DU MOIS D'AOUT 2022 DE SORY Yacouba</t>
  </si>
  <si>
    <t>Time Code : N - OUAC010822 IUTS DU MOIS D'AOUT 2022 DE KOUANDA Rachidatou</t>
  </si>
  <si>
    <t>Time Code : N - OUAC010822 IUTS DU MOIS D'AOUT 2022 DE YAMEOGO Wendkoaguenda Lucie</t>
  </si>
  <si>
    <t>Time Code : N - OUAC010822 IUTS DU MOIS D'AOUT 2022 DE SORE Safiétou</t>
  </si>
  <si>
    <t>Time Code : N - OUAC010822 IUTS DU MOIS D'AOUT 2022 DE GUIRO Shérita Djémila</t>
  </si>
  <si>
    <t>Time Code : N - OUB1060822 SALAIRE DU MOIS D'AOUT 2022 DE CISSE Idriss As-Ami</t>
  </si>
  <si>
    <t>Time Code : N - OUB1060822 SALAIRE DU MOIS D'AOUT 2022 DE OUEDRAOGO Hubert</t>
  </si>
  <si>
    <t>Time Code : N - OUB1060822 SALAIRE DU MOIS D'AOUT 2022 DE KOUANDA Rachidatou</t>
  </si>
  <si>
    <t>Time Code : N - OUB1060822 SALAIRE DU MOIS D'AOUT 2022 DE KIEMA Yaya</t>
  </si>
  <si>
    <t>Time Code : N - OUB1060822 SALAIRE DU MOIS D'AOUT 2022 DE NEBIE Noël</t>
  </si>
  <si>
    <t>Time Code : N - OUB1060822 SALAIRE DU MOIS D'AOUT 2022 DE PARE/KARAMBIRI Aminata</t>
  </si>
  <si>
    <t>Time Code : N - OUB1060822 SALAIRE DU MOIS D'AOUT 2022 DE NIGNAN Annielle</t>
  </si>
  <si>
    <t>Time Code : N - OUB1060822 SALAIRE DU MOIS D'AOUT 2022 DE KAMBOU Sansan Christian</t>
  </si>
  <si>
    <t>Time Code : N - OUB1060822 SALAIRE DU MOIS D'AOUT 2022 DE SIDIBE Moumouni</t>
  </si>
  <si>
    <t>Time Code : N - OUB1060822 SALAIRE DU MOIS D'AOUT 2022 DE ZOURE Hassimi</t>
  </si>
  <si>
    <t>Time Code : N - OUB1060822 SALAIRE DU MOIS D'AOUT 2022 DE DAMIBA Jacques Malgdawindé</t>
  </si>
  <si>
    <t>Time Code : N - OUB1060822 SALAIRE DU MOIS D'AOUT 2022 DE KABORE Hamza</t>
  </si>
  <si>
    <t>Time Code : N - OUB1060822 SALAIRE DU MOIS D'AOUT 2022 DE COULIDIATY Aimé Parfait</t>
  </si>
  <si>
    <t>Time Code : N - OUB1060822 SALAIRE DU MOIS D'AOUT 2022 DE OUATTARA Siaka</t>
  </si>
  <si>
    <t>Time Code : N - OUB1060822 SALAIRE DU MOIS D'AOUT 2022 DE SAGNON Sanlé Régis Kader</t>
  </si>
  <si>
    <t>Time Code : N - OUB1060822 SALAIRE DU MOIS D'AOUT 2022 DE SAWADOGO Augustine Marie wendyam</t>
  </si>
  <si>
    <t>Time Code : N - OUB1060822 SALAIRE DU MOIS D'AOUT 2022 DE OUEDRAOGO Wendingomdé Joseph Arnaud</t>
  </si>
  <si>
    <t>Time Code : N - OUB1060822 SALAIRE DU MOIS D'AOUT 2022 DE SINON Boukari</t>
  </si>
  <si>
    <t>Time Code : N - OUB1060822 SALAIRE DU MOIS D'AOUT 2022 DE NABI Grégoire</t>
  </si>
  <si>
    <t>Time Code : N - OUB1060822 SALAIRE DU MOIS D'AOUT 2022 DE ZAGUE-SOME Lena Yasmine</t>
  </si>
  <si>
    <t>Time Code : N - OUB1060822 SALAIRE DU MOIS D'AOUT 2022 DE DAHANI Daouda Martial Hubert</t>
  </si>
  <si>
    <t>Time Code : N - OUB1060822 SALAIRE DU MOIS D'AOUT 2022 DE OUEDRAOGO Touwindé Christophe</t>
  </si>
  <si>
    <t>Time Code : N - OUB1060822 SALAIRE DU MOIS D'AOUT 2022 DE SAWADOGO Salimata</t>
  </si>
  <si>
    <t>Time Code : N - OUB1040822-OMNI-INTERNATIONAL SCHOLL OF OUAGADOUGOU/Scolarité de l'enfant de Serge Andriamandimby(Iantso Andriamandimby) pour l'année académique 2022 2023</t>
  </si>
  <si>
    <t>Time Code : N - OUAC010822 IUTS DU MOIS D'AOUT 2022 DE SINON Boukari</t>
  </si>
  <si>
    <t>Time Code : N - OUAC010822 IUTS DU MOIS D'AOUT 2022 DE NEBIE Noël</t>
  </si>
  <si>
    <t>Time Code : N - OUAC010822 IUTS DU MOIS D'AOUT 2022 DE COULIDIATY Aimé Parfait</t>
  </si>
  <si>
    <t>Time Code : N - OUAC010822 IUTS DU MOIS D'AOUT 2022 DE OUEDRAOGO Hubert</t>
  </si>
  <si>
    <t>Time Code : N - OUAC010822 IUTS DU MOIS D'AOUT 2022 DE KABORE Hamza</t>
  </si>
  <si>
    <t>Time Code : N - OUAC010822 IUTS DU MOIS D'AOUT 2022 DE ZOURE Hassimi</t>
  </si>
  <si>
    <t>Time Code : N - OUAC010822 IUTS DU MOIS D'AOUT 2022 DE KAMBOU Sansan Christian</t>
  </si>
  <si>
    <t>Time Code : N - OUAC010822 IUTS DU MOIS D'AOUT 2022 DE NABI Grégoire</t>
  </si>
  <si>
    <t>Time Code : N - OUAC010822 IUTS DU MOIS D'AOUT 2022 DE SAWADOGO Salimata</t>
  </si>
  <si>
    <t>Time Code : N - OUAC010822 IUTS DU MOIS D'AOUT 2022 DE NIGNAN Annielle</t>
  </si>
  <si>
    <t>Time Code : N - OUAC010822 IUTS DU MOIS D'AOUT 2022 DE GANSORE Hassane Moctar</t>
  </si>
  <si>
    <t>Time Code : N - OUAC010822 IUTS DU MOIS D'AOUT 2022 DE PARE/KARAMBIRI Aminata</t>
  </si>
  <si>
    <t>Time Code : N - OUAC010822 IUTS DU MOIS D'AOUT 2022 DE SAWADOGO Augustine Marie wendyam</t>
  </si>
  <si>
    <t>Time Code : N - OUAC010822 IUTS DU MOIS D'AOUT 2022 DE SIDIBE Moumouni</t>
  </si>
  <si>
    <t>Time Code : N - OUAC010822 IUTS DU MOIS D'AOUT 2022 DE OUEDRAOGO Wendingomdé Joseph Arnaud</t>
  </si>
  <si>
    <t>Premise allocation : [52800412] [15.82%] [30512098] - OUC230822/CAISSE/HEMA DORIS/Frais de manutentionaires(deplacement des bureaux des couloires au parking et demenagement des GPE de la cours du bureau au parking)</t>
  </si>
  <si>
    <t>Premise allocation : [52800412] [15.82%] [30512098] - OUC200822/COGITES/Achat de carton d'insecticide marque ORO</t>
  </si>
  <si>
    <t>6195</t>
  </si>
  <si>
    <t>OUC280722/CAISSE/EZT/Achat de refroidisseur pour ordinateur/GUIRO SHERITA.</t>
  </si>
  <si>
    <t>Time Code : N - OUB1300822 CNSS DU MOIS D'AOUT 2022 DE NABI Grégoire</t>
  </si>
  <si>
    <t>Time Code : N - OUB1300822 CNSS DU MOIS D'AOUT 2022 DE SINON Boukari</t>
  </si>
  <si>
    <t>Time Code : N - OUB1300822 CNSS DU MOIS D'AOUT 2022 DE SAWADOGO Salimata</t>
  </si>
  <si>
    <t>Time Code : N - OUB1300822 CNSS DU MOIS D'AOUT 2022 DE NIGNAN Annielle</t>
  </si>
  <si>
    <t>Time Code : N - OUB1300822 CNSS DU MOIS D'AOUT 2022 DE SAWADOGO Augustine Marie wendyam</t>
  </si>
  <si>
    <t>Time Code : N - OUB1300822 CNSS DU MOIS D'AOUT 2022 DE SIDIBE Moumouni</t>
  </si>
  <si>
    <t>Time Code : N - OUB1300822 CNSS DU MOIS D'AOUT 2022 DE COULIDIATY Aimé Parfait</t>
  </si>
  <si>
    <t>Time Code : N - OUB1300822 CNSS DU MOIS D'AOUT 2022 DE OUEDRAOGO Wendingomdé Joseph Arnaud</t>
  </si>
  <si>
    <t>Time Code : N - OUB1300822 CNSS DU MOIS D'AOUT 2022 DE GANSORE Hassane Moctar</t>
  </si>
  <si>
    <t>Time Code : N - OUB1300822 CNSS DU MOIS D'AOUT 2022 DE KAMBOU Sansan Christian</t>
  </si>
  <si>
    <t>Time Code : N - OUB1300822 CNSS DU MOIS D'AOUT 2022 DE NEBIE Noël</t>
  </si>
  <si>
    <t>Time Code : N - OUB1300822 CNSS DU MOIS D'AOUT 2022 DE ZOURE Hassimi</t>
  </si>
  <si>
    <t>Time Code : N - OUB1300822 CNSS DU MOIS D'AOUT 2022 DE KABORE Hamza</t>
  </si>
  <si>
    <t>Time Code : N - OUB1300822 CNSS DU MOIS D'AOUT 2022 DE YALPOUGDOU Hervé</t>
  </si>
  <si>
    <t>Time Code : N - OUB1300822 CNSS DU MOIS D'AOUT 2022 DE YAMEOGO Dahlia Ramata Stephanie</t>
  </si>
  <si>
    <t>Time Code : N - OUB1300822 CNSS DU MOIS D'AOUT 2022 DE SORE Safiétou</t>
  </si>
  <si>
    <t>Time Code : N - OUB1300822 CNSS DU MOIS D'AOUT 2022 DE CISSE Idriss As-Ami</t>
  </si>
  <si>
    <t>Time Code : N - OUB1300822 CNSS DU MOIS D'AOUT 2022 DE ZOMA Jean</t>
  </si>
  <si>
    <t>Time Code : N - OUB1300822 CNSS DU MOIS D'AOUT 2022 DE OUEDRAOGO Bila Basile</t>
  </si>
  <si>
    <t>Time Code : N - OUB1300822 CNSS DU MOIS D'AOUT 2022 DE KOUANDA Rachidatou</t>
  </si>
  <si>
    <t>Time Code : N - OUB1300822 CNSS DU MOIS D'AOUT 2022 DE TOE Hadja Aliza Sandrine</t>
  </si>
  <si>
    <t>Time Code : N - OUB1300822 CNSS DU MOIS D'AOUT 2022 DE PARE/KARAMBIRI Aminata</t>
  </si>
  <si>
    <t>Time Code : N - OUB1300822 CNSS DU MOIS D'AOUT 2022 DE OUATTARA Siaka</t>
  </si>
  <si>
    <t>Time Code : N - OUB1300822 CNSS DU MOIS D'AOUT 2022 DE KIEMA Yaya</t>
  </si>
  <si>
    <t>Time Code : N - OUB1300822 CNSS DU MOIS D'AOUT 2022 DE DAHANI Daouda Martial Hubert</t>
  </si>
  <si>
    <t>Time Code : N - OUB1300822 CNSS DU MOIS D'AOUT 2022 DE KONFE TRAORE Aicha</t>
  </si>
  <si>
    <t>Time Code : N - OUB1300822 CNSS DU MOIS D'AOUT 2022 DE ZAGUE-SOME Lena Yasmine</t>
  </si>
  <si>
    <t>Time Code : N - OUB1300822 CNSS DU MOIS D'AOUT 2022 DE OUEDRAOGO Touwindé Christophe</t>
  </si>
  <si>
    <t>Time Code : N - OUB1300822 CNSS DU MOIS D'AOUT 2022 DE GUIRO Shérita Djémila</t>
  </si>
  <si>
    <t>Time Code : N - OUB1300822 CNSS DU MOIS D'AOUT 2022 DE KAMBIRE Sié</t>
  </si>
  <si>
    <t>Time Code : N - OUB1300822 CNSS DU MOIS D'AOUT 2022 DE YAMEOGO Wendkoaguenda Lucie</t>
  </si>
  <si>
    <t>Time Code : N - OUB1300822 CNSS DU MOIS D'AOUT 2022 DE OUEDRAOGO Hubert</t>
  </si>
  <si>
    <t>Time Code : N - OUB1300822 CNSS DU MOIS D'AOUT 2022 DE SORY Yacouba</t>
  </si>
  <si>
    <t>Time Code : N - OUB1300822 CNSS DU MOIS D'AOUT 2022 DE WANGRE Didier</t>
  </si>
  <si>
    <t>Time Code : N - OUB1300822 CNSS DU MOIS D'AOUT 2022 DE SAGNON Sanlé Régis Kader</t>
  </si>
  <si>
    <t>Time Code : N - OUB1300822 CNSS DU MOIS D'AOUT 2022 DE DAMIBA Jacques Malgdawindé</t>
  </si>
  <si>
    <t>Time Code : N - TERMINAL_GRANT_2022429</t>
  </si>
  <si>
    <t>Time Code : N - ASSURANCE MALADIE DE KONFE TRAORE AICHA AOUT 2022</t>
  </si>
  <si>
    <t>Time Code : N - ASSURANCE MALADIE DE YAMEOGO W LUCIE  AOUT 2022</t>
  </si>
  <si>
    <t>Time Code : N - ASSURANCE MALADIE DE YALPOUGDOU HERVE AOUT 2022</t>
  </si>
  <si>
    <t>Time Code : N - ASSURANCE MALADIE DE DAMIBA JACQUES MALGDAWINDE AOUT 2022</t>
  </si>
  <si>
    <t>Time Code : N - ASSURANCE MALADIE DE OUEDRAOGO TOUWINDE CHRISTOPHE  AOUT 2022</t>
  </si>
  <si>
    <t>Time Code : N - ASSURANCE MALADIE DE KABORE HAMZA AOUT 2022</t>
  </si>
  <si>
    <t>Time Code : N - ASSURANCE MALADIE DE WANGRE DIDIER  AOUT 2022</t>
  </si>
  <si>
    <t>Time Code : N - ASSURANCE MALADIE DE OUEDRAOGO WENDINGOMDE JOSEPH A AOUT 2022</t>
  </si>
  <si>
    <t>Time Code : N - ASSURANCE MALADIE DE TOE Hadja Aliza Sandrine  AOUT 2022</t>
  </si>
  <si>
    <t>Time Code : N - ASSURANCE MALADIE DE OUEDRAOGO BILA BASILE AOUT 2022</t>
  </si>
  <si>
    <t>Time Code : N - ASSURANCE MALADIE DE YAMEOGO DAHLIA RAMATA  AOUT 2022</t>
  </si>
  <si>
    <t>Time Code : N - ASSURANCE MALADIE DE COULIDIATY AIME PARFAIT AOUT 2022</t>
  </si>
  <si>
    <t>Time Code : N - ASSURANCE MALADIE DE KOUANDA RACHIDATOU  AOUT 2022</t>
  </si>
  <si>
    <t>Time Code : N - ASSURANCE MALADIE DE  NEBIE NOEL AOUT 2022</t>
  </si>
  <si>
    <t>Time Code : N - ASSURANCE MALADIE DE SORY YACOUBA  AOUT 2022</t>
  </si>
  <si>
    <t>Time Code : N - ASSURANCE MALADIE DE KAMBOU SANSAN CHRISTIAN AOUT 2022</t>
  </si>
  <si>
    <t>Time Code : N - ASSURANCE MALADIE DE ZOMA JEAN AOUT 2022</t>
  </si>
  <si>
    <t>Time Code : N - ASSURANCE MALADIE DE KAMBIRE SIE AOUT 2022</t>
  </si>
  <si>
    <t>Time Code : N - 202208 Annual leave accrual/Aïcha  KONFE/TRAORE</t>
  </si>
  <si>
    <t>Time Code : N - OUB1320822/BANK-OMNI/EGSN6WP/Gardiennage du DOMICILE KARINA LOPEZ pour le mois d'Août 2022</t>
  </si>
  <si>
    <t>Time Code : N - ASSURANCE MALADIE DE OUEDRAOGO HUBERT AOUT 2022</t>
  </si>
  <si>
    <t>Time Code : N - 202208 Annual leave accrual/Sherita Djemila  Guiro</t>
  </si>
  <si>
    <t>Time Code : N - ASSURANCE MALADIE DE GANSORE HASSANE MOCTAR AOUT 2022</t>
  </si>
  <si>
    <t>Time Code : N - ASSURANCE MALADIE DE PARE KARAMBIRE AMINATA AOUT 2022</t>
  </si>
  <si>
    <t>Time Code : N - 202208 Annual leave accrual/Yacouba  Sory</t>
  </si>
  <si>
    <t>Time Code : N - 202208 Annual leave accrual/Wangre  Didier</t>
  </si>
  <si>
    <t>Time Code : N - ASSURANCE MALADIE DE SORE SAFIETOU   AOUT 2022</t>
  </si>
  <si>
    <t>Time Code : N - ASSURANCE MALADIE DE SIDIBE MOUMOUNI AOUT 2022</t>
  </si>
  <si>
    <t>Time Code : N - ASSURANCE MALADIE DE SINON BOUKARI AOUT 2022</t>
  </si>
  <si>
    <t>Time Code : N - 202208 Annual leave accrual/Jean  ZOMA</t>
  </si>
  <si>
    <t>Time Code : N - 202208 Annual leave accrual/Sansan Christian  Kambou</t>
  </si>
  <si>
    <t>Time Code : N - ASSURANCE MALADIE DE ZOURE HASSIMI  AOUT 2022</t>
  </si>
  <si>
    <t>Time Code : N - 202208 Annual leave accrual/Hamza  Kabore</t>
  </si>
  <si>
    <t>Time Code : N - ASSURANCE MALADIE DE KIEMA YAYA  AOUT 2022</t>
  </si>
  <si>
    <t>Time Code : N - 202208 Annual leave accrual/Dahlia Ramata Stéphanie  YAMEOGO</t>
  </si>
  <si>
    <t>Time Code : N - 202208 Annual leave accrual/Lucie Wendkoaguenda.  YAMEOGO</t>
  </si>
  <si>
    <t>Time Code : N - 202208 Annual leave accrual/Safietou  Sore</t>
  </si>
  <si>
    <t>Time Code : N - 202208 Annual leave accrual/Hadja Aliza Toe</t>
  </si>
  <si>
    <t>Time Code : N - ASSURANCE MALADIE DE SAWADOGO AUGUSTINE MARIE W  AOUT 2022</t>
  </si>
  <si>
    <t>Time Code : N - 202208 Annual leave accrual/Annielle  Nignan</t>
  </si>
  <si>
    <t>Time Code : N - 202208 Annual leave accrual/COULIDIATY  Aimé Parfait</t>
  </si>
  <si>
    <t>Time Code : N - ASSURANCE MALADIE DE NABI GREGOIRE AOUT 2022</t>
  </si>
  <si>
    <t>Time Code : N - 202208 Annual leave accrual/Hubert  OUEDRAOGO</t>
  </si>
  <si>
    <t>Time Code : N - ASSURANCE MALADIE DE DAHANI DAOUDA M HUBERT AOUT 2022</t>
  </si>
  <si>
    <t>Time Code : N - ASSURANCE MALADIE DE GUIRO  SHERITA DJEMILA  AOUT 2022</t>
  </si>
  <si>
    <t>Time Code : N - ASSURANCE MALADIE DE ZAGUE SOME LENA YASMINE AOUT 2022</t>
  </si>
  <si>
    <t>Time Code : N - 202208 Annual leave accrual/Yalpougdou  Herve</t>
  </si>
  <si>
    <t>Time Code : N - 202208 Annual leave accrual/Noel  Nebie</t>
  </si>
  <si>
    <t>DDFB0822/ ECOBANK/Frais bancaire du mois de Aout 2022</t>
  </si>
  <si>
    <t>FRAIS BANCAIRE SCI P08</t>
  </si>
  <si>
    <t>Time Code : N - 202208 Annual leave accrual/Siaka  Ouattara</t>
  </si>
  <si>
    <t>Time Code : N - 202208 Annual leave accrual/Serge  ANDRIAMANDIMBY</t>
  </si>
  <si>
    <t>Time Code : N - 202208 Annual leave accrual/Sidibe  Moumouni</t>
  </si>
  <si>
    <t>Time Code : N - 202208 Annual leave accrual/Hassimi  ZOURE</t>
  </si>
  <si>
    <t>Time Code : N - 202208 Annual leave accrual/SAWADOGO  Salimata</t>
  </si>
  <si>
    <t>Time Code : N - ASSURANCE MALADIE DE CISSE IDRISS AS AMI AOUT 2022</t>
  </si>
  <si>
    <t>Time Code : N - 202208 Annual leave accrual/Sawadogo  Augustine Marie Wendyam</t>
  </si>
  <si>
    <t>Time Code : N - 202208 Annual leave accrual/Boukari  SINON</t>
  </si>
  <si>
    <t>Time Code : N - 202208 Annual leave accrual/Ange Bi Achille Irie</t>
  </si>
  <si>
    <t>Time Code : N - 202208 Annual leave accrual/Aminata  PARE/KARAMBIRI</t>
  </si>
  <si>
    <t>Time Code : N - 202208 Annual leave accrual/Wendingomde Joseph Arnaud  OUEDRAOGO</t>
  </si>
  <si>
    <t>Time Code : N - OUB1320822/BANK-OMNI/EGSN6WP/Gardienage et surveillance résidence DPO mois d'Août 2022</t>
  </si>
  <si>
    <t>Time Code : N - 202208 Annual leave accrual/Hassane Moctar Gansore</t>
  </si>
  <si>
    <t>Time Code : N - 202208 Annual leave accrual/Touwinde Christophe Ouedraogo</t>
  </si>
  <si>
    <t>Time Code : N - ASSURANCE MALADIE DE SAGNON SANLE R KADER AOUT 2022</t>
  </si>
  <si>
    <t>Time Code : N - ASSURANCE MALADIE DE OUATTARA SIAKA  AOUT 2022</t>
  </si>
  <si>
    <t>Time Code : N - 202208 Annual leave accrual/Grégoire  NABI</t>
  </si>
  <si>
    <t>Time Code : N - OUB1320822/BANK-OMNI/EGSN6WP/Gardiennage du DOMICILE IRIE ANGE ACHILLE pour le mois d'Août 2022</t>
  </si>
  <si>
    <t>Premise allocation : [52800412] [15.82%] [30512662] - OUB1320822/BANK-OMNI/EGSN6WP/GARDIENNAGE DU BUREAU PAYS Zone du bois pour le mois d'Août 2022</t>
  </si>
  <si>
    <t>Premise allocation : [52800412] [15.82%] [30512662] - OUB1320822/BANK-OMNI/EGSN6WP/Gardienage du parking bureau de ouaga pour la période d'Août 2022</t>
  </si>
  <si>
    <t>Premise allocation : [52800412] [44.08%] [30512662] - OUB1320822/BANK-OMNI/EGSN6WP/Gardiennage du bureau de Dédougou pour le mois d'Août 2022</t>
  </si>
  <si>
    <t>Time Code : N - 202208 Annual leave accrual/Sié  Kambire</t>
  </si>
  <si>
    <t>Time Code : N - 202208 Annual leave accrual/Kouanda  Rachidatou</t>
  </si>
  <si>
    <t>Time Code : N - 202208 Annual leave accrual/Idriss As-Ami Cisse</t>
  </si>
  <si>
    <t>Time Code : N - 202208 Annual leave accrual/Dahani  Daouda. Martial. Hubert</t>
  </si>
  <si>
    <t>Time Code : N - 202208 Annual leave accrual/Regis Kader Sanlé Sagnon</t>
  </si>
  <si>
    <t>Time Code : N - 202208 Annual leave accrual/OUEDRAOGO  Bila Basile</t>
  </si>
  <si>
    <t>Time Code : N - 202208 Annual leave accrual/Lena Yasmine Zague-Some</t>
  </si>
  <si>
    <t>Time Code : N - 202208 Annual leave accrual/Jacques Malgdawindé DAMIBA</t>
  </si>
  <si>
    <t>Time Code : N - 202208 Annual leave accrual/Yaya  Kiema</t>
  </si>
  <si>
    <t>Premise allocation : [52800412] [15.82%] [30512662] - OUB1320822/BANK-OMNI/EGSN6WP/Gardienage du parking bureau de ouaga pour la période du 13 juillet au 31 juillet  2022</t>
  </si>
  <si>
    <t>PO Auto-Accrual re PO: 10089043 / Chambre climatisée double de 13 à 21jrs</t>
  </si>
  <si>
    <t>OUB1320822/BANK-OMNI/EGSN6WP/Gardiennage du magasin de Ouahigouya pour la période d'Août 2022</t>
  </si>
  <si>
    <t>OUB1320822/BANK-OMNI/EGSN6WP/Gardiennage du bureau de Ouahigouya pour la période d'Août 2022</t>
  </si>
  <si>
    <t>OUB1320822/BANK-OMNI/EGSN6WP/Gardiennage du bureau de Kaya pour la période d'Août 2022</t>
  </si>
  <si>
    <t>Solde de 60% pour l'audit du projet ATWA</t>
  </si>
  <si>
    <t>60002714/JUSTIF SEPTEMBRE/DECAISSEMENTS DE FONDS TRANCHE 2 AMMIE JUIN - DECEMBRE 2022/POUR PAIEMENT DE LA RETENUE IUTS SUR LES SALAIRES DU MOIS DE SEPTEMBRE  2022</t>
  </si>
  <si>
    <t>60002714/JUSTIF SEPTEMBRE/DECAISSEMENTS DE FONDS TRANCHE 2 AMMIE JUIN - DECEMBRE 2022/DOTATION MENSUEL DU CARBURANT POUR LE MOIS D'AOÛT 2022</t>
  </si>
  <si>
    <t>60002714/JUSTIF SEPTEMBRE/DECAISSEMENTS DE FONDS TRANCHE 2 AMMIE JUIN - DECEMBRE 2022/POUR PAIEMENT DE LA RETENUE À LA SOURCE SUR  LA FACTURE DE SUIVI DE RÉHABILITATION DU CENTRE MEDICAL</t>
  </si>
  <si>
    <t>60002714/JUSTIF SEPTEMBRE/DECAISSEMENTS DE FONDS TRANCHE 2 AMMIE JUIN - DECEMBRE 2022/POUR PAIEMENT DES FRAIS DE SUBSISTANCE DES PARTICIPANTS-ES DES JOURNÉES PÉDAGOGIQUE YATENGA ET ZONDOMA</t>
  </si>
  <si>
    <t>60002714/JUSTIF SEPTEMBRE/DECAISSEMENTS DE FONDS TRANCHE 2 AMMIE JUIN - DECEMBRE 2022/POUR PAIEMENT DES FRAIS DE FORMATION DE LA FABRICATION DES KITS HYGIÈNIQUE ET FRAIS DE SUIVI DES CEB</t>
  </si>
  <si>
    <t>60002714/JUSTIF SEPTEMBRE/DECAISSEMENTS DE FONDS TRANCHE 2 AMMIE JUIN - DECEMBRE 2022/POUR PAIEMENT DU SALAIRE DU CHAUFFEUR POUR LE MOIS DE SEPTEMBRE  2022</t>
  </si>
  <si>
    <t>60002714/JUSTIF SEPTEMBRE/DECAISSEMENTS DE FONDS TRANCHE 2 AMMIE JUIN - DECEMBRE 2022/POUR PAIEMENT DES FRAIS DE MOTIVATION FINANCIÈRE DE LA DIRECTRICE NATIONALE POUR LE MOIS DE SEPTEMBRE  2022</t>
  </si>
  <si>
    <t>60002714/JUSTIF SEPTEMBRE/DECAISSEMENTS DE FONDS TRANCHE 2 AMMIE JUIN - DECEMBRE 2022/POUR PAIEMENT DES COTISATIONS SOCIALES SUR LES SALAIRES DU MOIS DE SEPTEMBRE  2022</t>
  </si>
  <si>
    <t>60002714/JUSTIF SEPTEMBRE/DECAISSEMENTS DE FONDS TRANCHE 2 AMMIE JUIN - DECEMBRE 2022/POUR RÈGLEMENT DE LA FACTURE DE LOCATION DU MOIS DE SEPTEMBRE  2022</t>
  </si>
  <si>
    <t>60002714/JUSTIF SEPTEMBRE/DECAISSEMENTS DE FONDS TRANCHE 2 AMMIE JUIN - DECEMBRE 2022/POUR PAIEMENT DU SALAIRE DU COMPTABLE POUR LE MOIS DE SEPTEMBRE  2022</t>
  </si>
  <si>
    <t>60002714/JUSTIF SEPTEMBRE/DECAISSEMENTS DE FONDS TRANCHE 2 AMMIE JUIN - DECEMBRE 2022/POUR PAIEMENT DU SALAIRE DES SUPERVISEURS TERRAINS POUR LE MOIS DE SEPTEMBRE  2022</t>
  </si>
  <si>
    <t>60002714/JUSTIF SEPTEMBRE/DECAISSEMENTS DE FONDS TRANCHE 2 AMMIE JUIN - DECEMBRE 2022/POUR PAIEMENT DE LA RETENUE IRF SUR LE LOYER DU MOIS DE SEPTEMBRE  2022</t>
  </si>
  <si>
    <t>60002714/JUSTIF SEPTEMBRE/DECAISSEMENTS DE FONDS TRANCHE 2 AMMIE JUIN - DECEMBRE 2022/POUR PAIEMENT DU SALAIRE DU COORDONNATEUR POUR LE MOIS DE SEPTEMBRE   2022</t>
  </si>
  <si>
    <t>60002714/JUSTIF SEPTEMBRE/DECAISSEMENTS DE FONDS TRANCHE 2 AMMIE JUIN - DECEMBRE 2022/POUR PAIEMENT DU SALAIRE DU SUIVI-EVALUATION POUR LE MOIS DE SEPTEMBRE  2022</t>
  </si>
  <si>
    <t>60002714/JUSTIF SEPTEMBRE/DECAISSEMENTS DE FONDS TRANCHE 2 AMMIE JUIN - DECEMBRE 2022/POUR PAIEMENT DE LA FACTURE D'ÉLECTRICITÉ</t>
  </si>
  <si>
    <t>60002714/JUSTIF SEPTEMBRE/DECAISSEMENTS DE FONDS TRANCHE 2 AMMIE JUIN - DECEMBRE 2022/POUR PAIEMENT DE LA FACTURE DE RÉHABILITATION DU CENTRE MEDICAL SCOLAIRE</t>
  </si>
  <si>
    <t>60002714/JUSTIF SEPTEMBRE/DECAISSEMENTS DE FONDS TRANCHE 2 AMMIE JUIN - DECEMBRE 2022/POUR PAIEMENT DE LA RETENUE À LA SOURCE DE LA FACTURE DE RÉHABILITATION DU CENTRE MEDICAL SCOLAIRE</t>
  </si>
  <si>
    <t>60002714/JUSTIF SEPTEMBRE/DECAISSEMENTS DE FONDS TRANCHE 2 AMMIE JUIN - DECEMBRE 2022/POUR PAIEMENT DE LA FACTURE DE SUIVI DE RÉHABILITATION DU CENTRE MEDICAL</t>
  </si>
  <si>
    <t>60002714/JUSTIF SEPTEMBRE/DECAISSEMENTS DE FONDS TRANCHE 2 AMMIE JUIN - DECEMBRE 2022/POUR PAIEMENT DES FRAIS DE SUIVI DES RÉHABILITATIONS DES LATRINES ET DES FORAGES</t>
  </si>
  <si>
    <t>854P0071</t>
  </si>
  <si>
    <t>Premise allocation : [52800412] [1.32%] [30519283] - Premises allocation - Exception : 40277492 - ACHAT DE FUT POUR STOCKAGE DE CARBURANT POUR LE GROUPE ELECTROGENE,</t>
  </si>
  <si>
    <t>JUSTIF/Décaissement Tranche N°2/2022 - AZND - Projet "ATWA" - Juillet à Décembre 2022/ Programme Coordinator (partner (1) Salaire de AOÛT 2022</t>
  </si>
  <si>
    <t>JUSTIF/Décaissement Tranche N°2/2022 - AZND - Projet "ATWA" - Juillet à Décembre 2022/ Supervisors (partner 2) Salaire de AOÛT 2022</t>
  </si>
  <si>
    <t>JUSTIF/Décaissement Tranche N°2/2022 - AZND - Projet "ATWA" - Juillet à Décembre 2022/ Driver Partner (1) Salaire de AOÛT 2022</t>
  </si>
  <si>
    <t>JUSTIF/Décaissement Tranche N°2/2022 - AZND - Projet "ATWA" - Juillet à Décembre 2022/ National director partner (25%) (1)) Salaire de AOÛT 2022</t>
  </si>
  <si>
    <t>JUSTIF/Décaissement Tranche N°2/2022 - AZND - Projet "ATWA" - Juillet à Décembre 2022/ Finance partner (1)) Salaire de AOÛT 2022</t>
  </si>
  <si>
    <t>JUSTIF/Décaissement Tranche N°2/2022 - AZND - Projet "ATWA" - Juillet à Décembre 2022/ MEAL partner (1) Salaire de AOÛT 2022</t>
  </si>
  <si>
    <t>JUSTIF/Décaissement Tranche N°2/2022 - AZND - Projet "ATWA" - Juillet à Décembre 2022/ Vehicle petrol ( 1 cars * 76 euro/month * X months)AOÛT 2022</t>
  </si>
  <si>
    <t>JUSTIF/Décaissement Tranche N°2/2022 - AZND - Projet "ATWA" - Juillet à Décembre 2022/ Partners Shared Costs AOÛT 2022</t>
  </si>
  <si>
    <t>Premise allocation : [52800412] [1.32%] [30519283] - FACTURE D´ELECTRICITE SONABEL DU MOIS DE JUIN 2022</t>
  </si>
  <si>
    <t>SAGNON Sanlé Régis Kader/Assurance/Aout 2022 /Incorporation de son enfant (SAGNON Giovani joseph Siépoi)</t>
  </si>
  <si>
    <t>NIGNAN Annielle/Assurance/Aout 2022 /son Incorporation celui de son Conjoint (ZITIYENGA Eder ) et ceux de ses enfants (ZETIYENGA Aria,ZETIYENGA Grace)</t>
  </si>
  <si>
    <t>REV-PO Auto-Accrual re PO: 10089043 / Chambre climatisée double de 13 à 21jrs</t>
  </si>
  <si>
    <t>Premise allocation : [52800412] [48.08%] [40309767] - Connectivité Broadband 3M GOLD / Redevance mensuelle bureau de OUAHIGOUYA</t>
  </si>
  <si>
    <t>Premise allocation : [52800412] [48.08%] [40309767] - VAT | Connectivité Broadband 3M GOLD / Redevance mensuelle bureau de OUAHIGOUYA</t>
  </si>
  <si>
    <t>Premise allocation : [52800412] [18.32%] [40309769] - Connectivité BROADBAND 8M GOLD/Redevance mensuelle base de Ouagadougou periode octobre 2022</t>
  </si>
  <si>
    <t>Premise allocation : [52800412] [18.32%] [40309769] - VAT | Connectivité BROADBAND 8M GOLD/Redevance mensuelle base de Ouagadougou periode octobre 2022</t>
  </si>
  <si>
    <t>Time Code : N - OUB060922-OMNI-KARINA LOPEZ/Remboursement Hotel transit aéroport Brésil/Dépenses liées au congé annuel</t>
  </si>
  <si>
    <t>Time Code : N - OUB030922-OMNI-INTERNET PUISSANCE PLUS/FN° 186/09/22/DFC/DG-IPP Facturation service internet au domicile de COULIDIATY Parfait/Septembre 2022</t>
  </si>
  <si>
    <t>Time Code : N - OUB060922-OMNI-KARINA LOPEZ/Remboursement Test covid avant le départ pour un dépendant/Dépenses liées au congé annuel</t>
  </si>
  <si>
    <t>Time Code : N - OUB060922-OMNI-KARINA LOPEZ/Remboursement Test covid avant le retour pour le staff et 3 dépendants/Dépenses liées au congé annuel</t>
  </si>
  <si>
    <t>Time Code : N - OUB350922-CHQ 1720045-SONABEL/Consommation d'élèctricité de KARINA LOPEZ pour le mois de Juillet 2022</t>
  </si>
  <si>
    <t>Premise allocation : [52800412] [1.32%] [40303018] - Bimensualité pour service de nettoyage du bureau de Dori</t>
  </si>
  <si>
    <t>Premise allocation : [52800412] [2.20%] [30519416] - SAWADOGO G Georges_Loyer bureau kaya_AOUT 2022-</t>
  </si>
  <si>
    <t>Premise allocation : [52800412] [2.20%] [30519416] - Shipping Charges - Niveau ligne</t>
  </si>
  <si>
    <t>Premise allocation : [52800412] [2.20%] [40304153] - SAWADOGO ZOENABO_NETTOYAGE_BUREAU SCI_AOUT 2022</t>
  </si>
  <si>
    <t>Premise allocation : [52800412] [48.08%] [30514723] - OHSSB290922/SONABEL/PAIEMENT FACTURE JUILLET</t>
  </si>
  <si>
    <t>Premise allocation : [52800412] [1.32%] [30516068] - OUB140922-OMNI-ONATEL SA/Frais de connexion internet DORI/Juillet 2022</t>
  </si>
  <si>
    <t>Premise allocation : [52800412] [2.20%] [30516068] - OUB140922-OMNI-ONATEL SA/Frais de connexion internet KAYA/Juillet 2022</t>
  </si>
  <si>
    <t>Premise allocation : [52800412] [2.20%] [30516068] - OUB160922-OMNI-ONATEL SAFrais de communication : Forfait maitrisé KAYA pour le mois de Juillet  2022.</t>
  </si>
  <si>
    <t>Premise allocation : [52800412] [43.53%] [30516068] - OUB140922-OMNI-ONATEL SA/Frais de connexion internet DEDOUGOU/Juillet 2022</t>
  </si>
  <si>
    <t>Premise allocation : [52800412] [43.53%] [30516068] - OUB160922-OMNI-ONATEL SAFrais de communication :  Forfait maitrisé BASE DE DEDOUGOU pour de Juillet 2022.</t>
  </si>
  <si>
    <t>Premise allocation : [52800412] [1.32%] [30516068] - OUB160922-OMNI-ONATEL SAFrais de communication : Forfait maitrisé DORI pour le mois de Juillet  2022.</t>
  </si>
  <si>
    <t>Premise allocation : [52800412] [48.08%] [30516068] - OUB160922-OMNI-ONATEL SAFrais de communication :  Forfait maitrisé BASE OUAHIGOUYA pour de Juillet  2022.</t>
  </si>
  <si>
    <t>Premise allocation : [52800412] [18.32%] [30516068] - OUB160922-OMNI-ONATEL SAFrais de communication :  Forfait maitrisé BASE DE OUAGA pour de Juillet 2022.</t>
  </si>
  <si>
    <t>OUB160922-OMNI-ONATEL SAFrais de communication :  Forfait maitrisé ATWA Partenaire pour de Juillet 2022</t>
  </si>
  <si>
    <t>Premise allocation : [52800412] [2.20%] [30516068] - OUB150922-OMNI-ONATEL/Frais de communication : Flotte BASE KAYA pour le mois de Juillet 2022.</t>
  </si>
  <si>
    <t>Premise allocation : [52800412] [18.32%] [30516068] - OUB150922-OMNI-ONATEL/Frais de communication : Flotte BASE OUAGA pour le mois de Juillet 2022.</t>
  </si>
  <si>
    <t>Premise allocation : [52800412] [48.08%] [30516068] - OUB150922-OMNI-ONATEL/Frais de communication : Flotte OUAHIGOUYA pour le mois de Juillet 2022.</t>
  </si>
  <si>
    <t>Premise allocation : [52800412] [43.53%] [30516068] - OUB150922-OMNI-ONATEL/Frais de communication : Flotte BASE DEDOUGOU pour le mois de Juillet 2022.</t>
  </si>
  <si>
    <t>Premise allocation : [52800412] [1.32%] [30516068] - OUB150922-OMNI-ONATEL/Frais de communication : Flotte BASE DORI pour le mois de  Juillet 2022</t>
  </si>
  <si>
    <t>OUB150922-OMNI-ONATEL/Frais de communication : Flotte ATWA  Staff SCI pour le mois de  Juillet 2022.</t>
  </si>
  <si>
    <t>Premise allocation : [52800412] [18.32%] [30515502] - OUC050922/CAISSE/ASSOCIATION YILMDE PLUS/Frais de ramassage d'ordure bureau pays pour le mois d'Août 2022</t>
  </si>
  <si>
    <t>Premise allocation : [52800412] [18.32%] [40305155] - Consommation électricité base de Ouagadougou/période aout 2022</t>
  </si>
  <si>
    <t>Premise allocation : [52800412] [2.20%] [30515713] - KAC070922 /ouattara abdouramane -espèces /frais d'achat de gasoil pour le fonctionnement du groupe électrogène de la base de kaya</t>
  </si>
  <si>
    <t>Premise allocation : [52800412] [1.32%] [30515652] - DOSSB230922/OMNI/Virement SAMTOUMA ANNE/Frais de prestation de service de nettoyage de SAMTOUMA ANNE du bureau de la base de Dori pour le mois de Juillet 2022</t>
  </si>
  <si>
    <t>Premise allocation : [52800412] [1.32%] [30515652] - DOSSB230922/OMNI/Virement SAMTOUMA ANNE/Frais de prestation de service de nettoyage de SAMTOUMA ANNE du bureau de la base de Dori pour le mois d'Aout  2022</t>
  </si>
  <si>
    <t>Premise allocation : [52800412] [18.32%] [40305153] - Consommation eau base de Ouagadougou / période juin 2022</t>
  </si>
  <si>
    <t>Premise allocation : [52800412] [18.32%] [40309785] - Consommation eau base Ouagadougou / période mai 2022</t>
  </si>
  <si>
    <t>DDFB010922/ OMNI/ ECOBANK/Frais de virement interbancaires sur le comptes de Dedougou</t>
  </si>
  <si>
    <t>Premise allocation : [52800412] [2.20%] [30515713] - KAC110922 /sco zam burkina -espèces /frais de recharge des bonbonnes d'eau aquatera pour le bureau sci kaya</t>
  </si>
  <si>
    <t>Premise allocation : [52800412] [2.20%] [30515713] - KAC120922 /ouedraogo nongdo -espèces /frais d'achat de barrique d'eau politank pour le bureau sci kaya</t>
  </si>
  <si>
    <t>Premise allocation : [52800412] [43.53%] [30516123] - DDCPB030922/ OMNI/ CISSE Idriss/ Consommation d'électricité du bureau de Dédougou du mois de Aout 2022</t>
  </si>
  <si>
    <t>Premise allocation : [52800412] [43.53%] [30516123] - DDCPB040922/ OMNI/ COULIBALY MAMOU/ Entretien et nettoyage du bureau de Dédougou du 15 Aout au 14 Septembre 2022</t>
  </si>
  <si>
    <t>OUB550922-OMNI-Serge ANDRIAMANDIMBY/Remboursement consommation d'élèctricité du mois de SEPTEMBRE 2022</t>
  </si>
  <si>
    <t>DDFB020922/ OMNI/  ECOBANK/Frais de virement interbancaires sur le comptes de Dedougou</t>
  </si>
  <si>
    <t>Premise allocation : [52800412] [2.20%] [40306399] - SONABEL_ SCI KAYA_ AOUT_2022</t>
  </si>
  <si>
    <t>Premise allocation : [52800412] [48.08%] [30516316] - OUW030922/WIZALL-BANK/OUEDRAOGO FRANCOIS/Desherbage de la cours du bureau de OHG OUEDRAOGO François.</t>
  </si>
  <si>
    <t>Time Code : N - OUB580922-OMNI-SANCFISRedevance mensuelle connectivité internet 7M/7M GOLD pour le domicile de BENOIT DELSARTE</t>
  </si>
  <si>
    <t>Time Code : N - OUB580922-OMNI-SANCFISRedevance mensuelle connectivité internet 7M/7M GOLD pour le domicile de SIDIBE MOUMOUNI</t>
  </si>
  <si>
    <t>Time Code : N - OUB580922-OMNI-SANCFISRedevance mensuelle connectivité internet 7M/7M GOLD pour le domicile de OUEDRAOGO HUBERT</t>
  </si>
  <si>
    <t>Time Code : N - OUB580922-OMNI-SANCFISRedevance mensuelle connectivité internet 7M/7M GOLD pour le domicile de AMINATA PARE</t>
  </si>
  <si>
    <t>Time Code : N - OUB810922-OMNI-UAB SA-OUEDRAOGO Touwinde Chrisophe/Assurance/Aout à Septembre 2022 / Incorporation de son enfant (OUEDRAOGO Barkwendé Christ Elishama)</t>
  </si>
  <si>
    <t>DDFB030922/ ECOBANK/Frais de virement interbancaires sur le comptes de Dedougou</t>
  </si>
  <si>
    <t>Premise allocation : [52800412] [2.20%] [30517214] - KAC190922-OUATTARA ABDOURAMANE REMBOURSEMENT  de carburant pour le groupe électrogène du bureau de Kaya</t>
  </si>
  <si>
    <t>Premise allocation : [52800412] [2.20%] [30519416] - Onduleur In Line, ou Onduleur Line Interactive, ou encore onduleur à veille active avec câbles spécial onduleur</t>
  </si>
  <si>
    <t>Premise allocation : [52800412] [2.20%] [30519416] - SPEAKER (Haut parleur)  pour les réunion Microsoft Teams</t>
  </si>
  <si>
    <t>Premise allocation : [52800412] [18.32%] [30519416] - VAT | Service Canalbox pro ref CIA000AJ03 CONNEXION INTERNET BUREAU PAYS période du 01-30/09/2022</t>
  </si>
  <si>
    <t>Premise allocation : [52800412] [18.32%] [30519416] - Service Canalbox pro ref CIA000AJ03 CONNEXION INTERNET BUREAU PAYS période du 01-30/09/2022</t>
  </si>
  <si>
    <t>OUATJ1080822/JUSTIF/SORE SAFIETOU/Frais de péage pour l'atelier de clarification des valeurs des prestataires de services sur la santé et les droits sexuels et reproductifs(SDSR) des adolescentes sensible au genre.</t>
  </si>
  <si>
    <t>OUATJ1080822/JUSTIF/SORE SAFIETOU/Perdiem de OUEDRAOGO T.Christophe pour participation à l'atelier de clarification des valeurs des prestataires de services sur la santé et les droits sexuels et reproductifs(SDSR) des adolescentes sensible au genre.</t>
  </si>
  <si>
    <t>OUATJ1080822/JUSTIF/SORE SAFIETOU/Perdiem de Valian/Zoundi Sylvie pour participation à l'atelier de clarification des valeurs des prestataires de services sur la santé et les droits sexuels et reproductifs(SDSR) des adolescentes sensible au genre.</t>
  </si>
  <si>
    <t>OUATJ1080822/JUSTIF/SORE SAFIETOU/Perdiem de KAMBIRE Sié pour participation à l'atelier de clarification des valeurs des prestataires de services sur la santé et les droits sexuels et reproductifs(SDSR) des adolescentes sensible au genre.</t>
  </si>
  <si>
    <t>OUATJ1080822/JUSTIF/SORE SAFIETOU/Perdiem de SORE Safiétou pour participation à l'atelier de clarification des valeurs des prestataires de services sur la santé et les droits sexuels et reproductifs(SDSR) des adolescentes sensible au genre.</t>
  </si>
  <si>
    <t>OUATJ1080822/JUSTIF/SORE SAFIETOU/Perdiem du driver pour participation à l'atelier de clarification des valeurs des prestataires de services sur la santé et les droits sexuels et reproductifs(SDSR) des adolescentes sensible au genre.</t>
  </si>
  <si>
    <t>Premise allocation : [52800412] [18.32%] [30516316] - OUC180922/CAISSE/ETABLISSEMENT DU JARDIN TAGABEM/Entretien de la cours(désherbé), bureau pays SCI.</t>
  </si>
  <si>
    <t>Time Code : N - OUB1270922-CHQ 1720050-ONEA/Consommation d'eau de SERGE ANDRIAMANDIMBY pour le mois de Mai 2022</t>
  </si>
  <si>
    <t>Time Code : N - OUB1270922-CHQ 1720050-ONEA/Consommation d'eau de SERGE ANDRIAMANDIMBY pour le mois de Juin 2022</t>
  </si>
  <si>
    <t>Time Code : N - OUB1010822-OMNI-BONANE GOLANE BERNARD/Loyer du domicile de Benoit DELSARTE pour le mois de Septembre 2022</t>
  </si>
  <si>
    <t>Time Code : N - OUB840922-CHQ 1720052-ONEA/Consommation d'eau au domicile de KARINA Lopez pour le mois de Juin 2022</t>
  </si>
  <si>
    <t>Premise allocation : [52800412] [18.32%] [30518068] - SCI WCA/Codes: 90500 – 9050009 – 99800604 – 612760/Hosting costs pour les 3 staffs régionaux de ECHO PPP(ANDA OUMAROU; EZECHIEL MACON;AUGUSTIN KABORE;)/Mois de AOUT 2022/AJUST</t>
  </si>
  <si>
    <t>Premise allocation : [52800412] [18.32%] [30518068] - SCI WCA/Hosting costs pour 2 staffs régionaux: Nathanaiel CONGO et Emmanuel DORI/Mois de SEPTEMBRE 2022</t>
  </si>
  <si>
    <t>Premise allocation : [52800412] [18.32%] [30516199] - SCI WCA/Codes: 90500 – 9050009 – 99800604 – 612760/Hosting costs pour les 3 staffs régionaux de ECHO PPP(ANDA OUMAROU; EZECHIEL MACON;AUGUSTIN KABORE;)/Mois de AOUT 2022</t>
  </si>
  <si>
    <t>Premise allocation : [52800412] [18.32%] [30516199] - SCI WCA/Hosting costs pour 2 staffs régionaux: Nathanaiel CONGO et Emmanuel DORI/Mois de JUILLET 2022</t>
  </si>
  <si>
    <t>Premise allocation : [52800412] [18.32%] [30518068] - SCI WCA/Hosting costs pour 2 staffs régionaux: Nathanaiel CONGO et Emmanuel DORI/Mois de JUILLET 2022/AJUST</t>
  </si>
  <si>
    <t>Premise allocation : [52800412] [18.32%] [30518068] - SCI WCA/Codes: 90500 – 9050009 – 99800604 – 612760/Hosting costs pour les 3 staffs régionaux de ECHO PPP(ANDA OUMAROU; EZECHIEL MACON;AUGUSTIN KABORE;)/Mois de SEPTEMBRE 2022</t>
  </si>
  <si>
    <t>Premise allocation : [52800412] [48.08%] [30516507] - OUMSB1120922-OMNI-E.G.S.N-WP/Gardiennage du bureau de Ouahigouya pour la période de Septembre 2022</t>
  </si>
  <si>
    <t>854P0068</t>
  </si>
  <si>
    <t>Premise allocation : [52800412] [2.20%] [30516507] - OUMSB1120922-OMNI-E.G.S.N-WP/Gardiennage du bureau de Kaya pour la période de Septembre 2022</t>
  </si>
  <si>
    <t>Premise allocation : [52800412] [18.32%] [30516507] - OUMSB1120922-OMNI-E.G.S.N-WP/GARDIENNAGE DU BUREAU PAYS Zone du bois pour le mois de Septembre 2022</t>
  </si>
  <si>
    <t>Premise allocation : [52800412] [43.53%] [30516507] - OUMSB1120922-OMNI-E.G.S.N-WP/Gardiennage du bureau de Dédougou pour le mois de Septembre 2022</t>
  </si>
  <si>
    <t>Time Code : N - OUMSB1120922-OMNI-E.G.S.N-WP/Gardienage et surveillance résidence CD mois de Septembre 2022</t>
  </si>
  <si>
    <t>Premise allocation : [52800412] [1.32%] [30516507] - OUMSB1120922-OMNI-E.G.S.N-WP/Gardiennage du bureau de Dori pour le mois de Septembre 2022</t>
  </si>
  <si>
    <t>Time Code : N - OUMSB1120922-OMNI-E.G.S.N-WP/Gardienage et surveillance résidence DPO mois de Septembre 2022</t>
  </si>
  <si>
    <t>Time Code : N - OUB1190922-OMNI-IRIE BI ACHILLE ANGE/Remboursement achat cash power au domicile de Achille IRIE</t>
  </si>
  <si>
    <t>Time Code : N - OUMSB1120922-OMNI-E.G.S.N-WP/Gardiennage du DOMICILE IRIE ANGE ACHILLE pour le mois de Septembre 2022</t>
  </si>
  <si>
    <t>Time Code : N - OUMSB1120922-OMNI-E.G.S.N-WP/Gardiennage du DOMICILE KARINA LOPEZ pour le mois de Septembre 2022</t>
  </si>
  <si>
    <t>Time Code : N - SALAIRE DU MOIS DE SEPTEMBRE 2022 DE KINDA Narcisse</t>
  </si>
  <si>
    <t>Time Code : N - SALAIRE DU MOIS DE SEPTEMBRE 2022 DE YAMEOGO Dahlia Ramata Stephanie</t>
  </si>
  <si>
    <t>Time Code : N - SALAIRE DU MOIS DE SEPTEMBRE 2022 DE YALPOUGDOU Hervé</t>
  </si>
  <si>
    <t>Time Code : N - SALAIRE DU MOIS DE SEPTEMBRE 2022 DE ZOMA Jean</t>
  </si>
  <si>
    <t>Time Code : N - SALAIRE DU MOIS DE SEPTEMBRE 2022 DE WANGRE Didier</t>
  </si>
  <si>
    <t>Time Code : N - SALAIRE DU MOIS DE SEPTEMBRE 2022 DE KONFE TRAORE Aicha</t>
  </si>
  <si>
    <t>Time Code : N - SALAIRE DU MOIS DE SEPTEMBRE 2022 DE YAMEOGO Wendkoaguenda Lucie</t>
  </si>
  <si>
    <t>Time Code : N - SALAIRE DU MOIS DE SEPTEMBRE 2022 DE TOE Hadja Aliza Sandrine</t>
  </si>
  <si>
    <t>Time Code : N - SALAIRE DU MOIS DE SEPTEMBRE 2022 DE SORE Safiétou</t>
  </si>
  <si>
    <t>Time Code : N - SALAIRE DU MOIS DE SEPTEMBRE 2022 DE NEBIE Noël</t>
  </si>
  <si>
    <t>Time Code : N - SALAIRE DU MOIS DE SEPTEMBRE 2022 DE PARE/KARAMBIRI Aminata</t>
  </si>
  <si>
    <t>Time Code : N - SALAIRE DU MOIS DE SEPTEMBRE 2022 DE SAGNON Sanlé Régis Kader</t>
  </si>
  <si>
    <t>Time Code : N - SALAIRE DU MOIS DE SEPTEMBRE 2022 DE KABORE Hamza</t>
  </si>
  <si>
    <t>Time Code : N - SALAIRE DU MOIS DE SEPTEMBRE 2022 DE OUATTARA Siaka</t>
  </si>
  <si>
    <t>Time Code : N - SALAIRE DU MOIS DE SEPTEMBRE 2022 DE OUEDRAOGO Hubert</t>
  </si>
  <si>
    <t>Time Code : N - SALAIRE DU MOIS DE SEPTEMBRE 2022 DE ZOURE Hassimi</t>
  </si>
  <si>
    <t>Time Code : N - SALAIRE DU MOIS DE SEPTEMBRE 2022 DE SAWADOGO Augustine Marie wendyam</t>
  </si>
  <si>
    <t>Time Code : N - SALAIRE DU MOIS DE SEPTEMBRE 2022 DE COULIDIATY Aimé Parfait</t>
  </si>
  <si>
    <t>Time Code : N - SALAIRE DU MOIS DE SEPTEMBRE 2022 DE OUEDRAOGO Wendingomdé Joseph Arnaud</t>
  </si>
  <si>
    <t>Time Code : N - SALAIRE DU MOIS DE SEPTEMBRE 2022 DE NIGNAN Annielle</t>
  </si>
  <si>
    <t>Time Code : N - SALAIRE DU MOIS DE SEPTEMBRE 2022 DE DAMIBA Jacques Malgdawindé</t>
  </si>
  <si>
    <t>Time Code : N - SALAIRE DU MOIS DE SEPTEMBRE 2022 DE CONGO Ratamanegré Ramiz Fabrice</t>
  </si>
  <si>
    <t>Time Code : N - SALAIRE DU MOIS DE SEPTEMBRE 2022 DE SIDIBE Moumouni</t>
  </si>
  <si>
    <t>Time Code : N - SALAIRE DU MOIS DE SEPTEMBRE 2022 DE KAMBOU Sansan Christian</t>
  </si>
  <si>
    <t>Time Code : N - SALAIRE DU MOIS DE SEPTEMBRE 2022 DE KIEMA Yaya</t>
  </si>
  <si>
    <t>Time Code : N - SALAIRE DU MOIS DE SEPTEMBRE 2022 DE CISSE Idriss As-Ami</t>
  </si>
  <si>
    <t>Time Code : N - SALAIRE DU MOIS DE SEPTEMBRE 2022 DE GANSORE Hassane Moctar</t>
  </si>
  <si>
    <t>Time Code : N - SALAIRE DU MOIS DE SEPTEMBRE 2022 DE DAHANI Daouda Martial Hubert</t>
  </si>
  <si>
    <t>Time Code : N - SALAIRE DU MOIS DE SEPTEMBRE 2022 DE SAWADOGO Salimata</t>
  </si>
  <si>
    <t>Time Code : N - SALAIRE DU MOIS DE SEPTEMBRE 2022 DE OUEDRAOGO Touwindé Christophe</t>
  </si>
  <si>
    <t>Time Code : N - SALAIRE DU MOIS DE SEPTEMBRE 2022 DE ZAGUE-SOME Lena Yasmine</t>
  </si>
  <si>
    <t>Time Code : M - SALAIRE DU MOIS DE SEPTEMBRE 2022 DE ZAGUE-SOME Lena Yasmine</t>
  </si>
  <si>
    <t>Premise allocation : [52800412] [1.32%] [30516356] - DOSSC070922/Caisse/Remboursement OUEDRAOGO FRANK ALAIN/Changement de serrure de a porte d'entrée</t>
  </si>
  <si>
    <t>Premise allocation : [52800412] [1.32%] [30516356] - DOSSC170922/Caisse/Remboursement OUEDRAOGO F ALAIN/Achat de 25 paquets d'eau pour le bureau de la base de Ouaga</t>
  </si>
  <si>
    <t>Premise allocation : [52800412] [1.32%] [30516356] - DOSSC180922/Caisse/Remboursement OUEDRAOGO F ALAIN/Achat de 25 paquets d'eau pour le bureau de la base de Ouaga</t>
  </si>
  <si>
    <t>Time Code : N - SALAIRE DU MOIS DE SEPTEMBRE 2022 DE OUEDRAOGO Bila Basile</t>
  </si>
  <si>
    <t>Time Code : N - SALAIRE DU MOIS DE SEPTEMBRE 2022 DE ZOUNDI Wênndinda Dénis</t>
  </si>
  <si>
    <t>Time Code : N - SALAIRE DU MOIS DE SEPTEMBRE 2022 DE GUIRO Shérita Djémila</t>
  </si>
  <si>
    <t>Time Code : N - SALAIRE DU MOIS DE SEPTEMBRE 2022 DE SORY Yacouba</t>
  </si>
  <si>
    <t>Time Code : N - SALAIRE DU MOIS DE SEPTEMBRE 2022 DE KAMBIRE Sié</t>
  </si>
  <si>
    <t>Premise allocation : [52800412] [48.08%] [30519416] - FACTURE D'ELECTRICITE DU BUREAU DE OUAHIGOUYA(PERIODE DE AOUT 2022)</t>
  </si>
  <si>
    <t>DDATJ060922/Justif/OMNI/KIEMA Yaya/Avance programme/Prise en charge chauffeur/ Formation du personnel de santé ATWA en CVTA</t>
  </si>
  <si>
    <t>DDATJ060922/Justif/OMNI/KIEMA Yaya/Avance programme/achat de crédit et carburant pour les courses/ Formation du personnel de santé ATWA en CVTA</t>
  </si>
  <si>
    <t>DDATJ060922/Justif/OMNI/KIEMA Yaya/Avance programme/Prise en charge formateur1/ Formation du personnel de santé ATWA en CVTA</t>
  </si>
  <si>
    <t>DDATJ060922/Justif/OMNI/KIEMA Yaya/Avance programme/Prise en charge formateur2/ Formation du personnel de santé ATWA en CVTA</t>
  </si>
  <si>
    <t>DDATJ060922/Justif/OMNI/KIEMA Yaya/Avance programme/Prise en charge Résidents/ Formation du personnel de santé ATWA en CVTA</t>
  </si>
  <si>
    <t>DDATJ060922/Justif/OMNI/KIEMA Yaya/Avance programme/Prise en charge frais de retrait orange money/ Formation du personnel de santé ATWA en CVTA</t>
  </si>
  <si>
    <t>Time Code : N - OUC230922-WEND DINDA SERVICE/Réparation du circuit élèctrique et fourniture de matériel chez KARINA LOPEZ</t>
  </si>
  <si>
    <t>Time Code : N - OUB1440922-CHQ 1720053-SONABEL/Consommation d'élèctricité de BENOIT DELSARTE pour le mois de Juillet 2022</t>
  </si>
  <si>
    <t>Time Code : N - OUB1460922-CHQ 1720055-ONEA-Consommation d'eau du mois de Juin 2022 de Achille IRIE</t>
  </si>
  <si>
    <t>Time Code : N - OUB1460922-CHQ 1720055-ONEA-Consommation d'eau du mois de Mai 2022 de Achille IRIE</t>
  </si>
  <si>
    <t>Time Code : N - OUB1480922-CHQ 1720048-SONABEL/Consommation d'élèctricité de BENOIT DELSARTE pour le mois d'Août 2022</t>
  </si>
  <si>
    <t>DDATC080922/Achat de crédit de connexion/Formation des agents de santé sur les valeurs SDSR dans le cadre du projet ATWA</t>
  </si>
  <si>
    <t>Time Code : N - OUB1470922-CHQ 1720056-ONEA/Consommation d'eau du mois de Mai 2022 de BENOIT DELSARTE</t>
  </si>
  <si>
    <t>Time Code : N - OUB1470922-CHQ 1720056-ONEA/Consommation d'eau du mois de Juin 2022 de BENOIT DELSARTE</t>
  </si>
  <si>
    <t>Premise allocation : [52800412] [1.32%] [30516836] - DOSSJ320922/Justif SAWADOGO MADY/Paiement de la facture de la SONABEL pour la consommation de Juillet/Paiement des factures ONEA (consommation du mois de Mai et Juin) et la facture de SONABEL (consommat</t>
  </si>
  <si>
    <t>Premise allocation : [52800412] [1.32%] [30516836] - DOSSJ320922/Justif SAWADOGO MADY/Paiement de la facture ONEA pour la consommation de Juin/Paiement des factures ONEA (consommation du mois de Mai et Juin) et la facture de SONABEL (consommation de Juill</t>
  </si>
  <si>
    <t>Premise allocation : [52800412] [1.32%] [30516836] - DOSSJ320922/Justif SAWADOGO MADY/Paiement de la facture ONEA pour la consommation de Mai/Paiement des factures ONEA (consommation du mois de Mai et Juin) et la facture de SONABEL (consommation de Juille</t>
  </si>
  <si>
    <t>Premise allocation : [52800412] [48.08%] [30517193] - OHSSB430922/ADELI/ENTRETIEN, NETTOYAGE ET ENLEVEMENT D'ORDURES POUR LE MOIS DE JUILLET 2022</t>
  </si>
  <si>
    <t>Premise allocation : [52800412] [48.08%] [30517193] - OHSSB430922/ADELI/ENTRETIEN, NETTOYAGE ET ENLEVEMENT D'ORDURES POUR LE MOIS D'AOUT 2022</t>
  </si>
  <si>
    <t>Time Code : N - ASSURANCE MALADIE DE CISSE IDRISS AS AMI SEPTEMBRE 2022</t>
  </si>
  <si>
    <t>Time Code : N - ASSURANCE MALADIE DE GANSORE HASSANE MOCTAR SEPTEMBRE 2022</t>
  </si>
  <si>
    <t>Time Code : N - ASSURANCE MALADIE DE DAHANI DAOUDA M HUBERT SEPTEMBRE 2022</t>
  </si>
  <si>
    <t>Time Code : N - ASSURANCE MALADIE DE OUEDRAOGO HUBERT SEPTEMBRE 2022</t>
  </si>
  <si>
    <t>Time Code : N - ASSURANCE MALADIE DE SAWADOGO AUGUSTINE MARIE W  SEPTEMBRE 2022</t>
  </si>
  <si>
    <t>Time Code : N - ASSURANCE MALADIE DE SIDIBE MOUMOUNI SEPTEMBRE 2022</t>
  </si>
  <si>
    <t>Time Code : N - ASSURANCE MALADIE DE ZAGUE SOME LENA YASMINE SEPTEMBRE 2022</t>
  </si>
  <si>
    <t>Time Code : M - ASSURANCE MALADIE DE ZAGUE SOME LENA YASMINE SEPTEMBRE 2022</t>
  </si>
  <si>
    <t>Time Code : N - ASSURANCE MALADIE DE KIEMA YAYA SEPTEMBRE 2022</t>
  </si>
  <si>
    <t>Time Code : N - ASSURANCE MALADIE DE  NEBIE NOEL SEPTEMBRE 2022</t>
  </si>
  <si>
    <t>Time Code : N - ASSURANCE MALADIE DE CONGO R FABRICE SEPTEMBRE 2022</t>
  </si>
  <si>
    <t>Time Code : N - NIGNAN Annielle/Assurance/Septembre 2022 /son Incorporation celui de son Conjoint (ZITIYENGA Eder ) et ceux de ses enfants (ZETIYENGA Aria,ZETIYENGA Grace)</t>
  </si>
  <si>
    <t>Time Code : N - ASSURANCE MALADIE DE GUIRO  SHERITA DJEMILA SEPTEMBRE 2022</t>
  </si>
  <si>
    <t>Time Code : N - ASSURANCE MALADIE DE ZOURE HASSIMI SEPTEMBRE 2022</t>
  </si>
  <si>
    <t>Time Code : N - ASSURANCE MALADIE DE PARE KARAMBIRE AMINATA SEPTEMBRE 2022</t>
  </si>
  <si>
    <t>Time Code : N - ASSURANCE MALADIE DE SORE SAFIETOU SEPTEMBRE 2022</t>
  </si>
  <si>
    <t>Time Code : N - ASSURANCE MALADIE DE KAMBOU SANSAN CHRISTIAN SEPTEMBRE 2022</t>
  </si>
  <si>
    <t>Time Code : N - ASSURANCE MALADIE DE OUEDRAOGO TOUWINDE CHRISTOPHE SEPTEMBRE 2022</t>
  </si>
  <si>
    <t>Time Code : N - ASSURANCE MALADIE DE YAMEOGO W LUCIE  SEPTEMBRE 2022</t>
  </si>
  <si>
    <t>Time Code : N - ASSURANCE MALADIE DE SORY YACOUBA SEPTEMBRE 2022</t>
  </si>
  <si>
    <t>Time Code : N - ASSURANCE MALADIE DE ZOMA JEAN SEPTEMBRE 2022</t>
  </si>
  <si>
    <t>Time Code : N - SAGNON Sanlé Régis Kader/Assurance/Septembre 2022 /Incorporation de son enfant (SAGNON Giovani joseph Siépoi)</t>
  </si>
  <si>
    <t>Time Code : N - ASSURANCE MALADIE DE KAMBIRE SIE SEPTEMBRE 2022</t>
  </si>
  <si>
    <t>Time Code : N - ASSURANCE MALADIE DE OUATTARA SIAKA SEPTEMBRE 2022</t>
  </si>
  <si>
    <t>Time Code : N - ASSURANCE MALADIE DE OUEDRAOGO BILA BASILE SEPTEMBRE 2022</t>
  </si>
  <si>
    <t>Time Code : N - ASSURANCE MALADIE DE KABORE HAMZA SEPTEMBRE 2022</t>
  </si>
  <si>
    <t>Time Code : N - ASSURANCE MALADIE DE DAMIBA JACQUES MALGDAWINDE SEPTEMBRE 2022</t>
  </si>
  <si>
    <t>Time Code : N - ASSURANCE MALADIE DE COULIDIATY AIME PARFAIT SEPTEMBRE 2022</t>
  </si>
  <si>
    <t>Time Code : N - ASSURANCE MALADIE DE OUEDRAOGO WENDINGOMDE JOSEPH A SEPTEMBRE 2022</t>
  </si>
  <si>
    <t>Time Code : N - ASSURANCE MALADIE DE KONFE TRAORE AICHA SEPTEMBRE 2022</t>
  </si>
  <si>
    <t>Time Code : N - ASSURANCE MALADIE DE WANGRE DIDIER SEPTEMBRE 2022</t>
  </si>
  <si>
    <t>Time Code : N - ASSURANCE MALADIE DE TOE Hadja Aliza Sandrine SEPTEMBRE 2022</t>
  </si>
  <si>
    <t>Time Code : N - ASSURANCE MALADIE DE YALPOUGDOU HERVE SEPTEMBRE 2022</t>
  </si>
  <si>
    <t>Time Code : N - ASSURANCE MALADIE DE YAMEOGO DAHLIA RAMATA  SEPTEMBRE 2022</t>
  </si>
  <si>
    <t>Time Code : N - ASSURANCE MALADIE DE SAGNON SANLE R KADER SEPTEMBRE 2022</t>
  </si>
  <si>
    <t>Time Code : N - ASSURANCE MALADIE DE ZOUNDI W DENIS SEPTEMBRE 2022</t>
  </si>
  <si>
    <t>Time Code : N - TERMINAL_GRANT_2043300</t>
  </si>
  <si>
    <t>Time Code : M - TERMINAL_GRANT_2019466</t>
  </si>
  <si>
    <t>Time Code : N - OUB1610922-OMNI-ALLOCATION COUT DE LA VIE DE CONGO R R FABRICE</t>
  </si>
  <si>
    <t>Time Code : N - OUB1610922-OMNI-ALLOCATION COUT DE LA VIE DE ZOURE HASSIMI</t>
  </si>
  <si>
    <t>Time Code : N - OUB1610922-OMNI-ALLOCATION COUT DE LA VIE DE SAWADOGO SALIMATA</t>
  </si>
  <si>
    <t>OUMSB1550922-OMNI-ONATEL SA/Frais de communication :  Forfait maitrisé ATWA Partenaire pour de AOUT 2022</t>
  </si>
  <si>
    <t>OUMSB1540922-OMNI-ONATEL/Frais de communication : Flotte ATWA  Staff SCI pour le mois de  AOUT 2022.</t>
  </si>
  <si>
    <t>Premise allocation : [52800412] [1.32%] [30517604] - OUMSB1560922-OMNI-ONATEL SA/Frais de connexion internet DORI/Juin 2022</t>
  </si>
  <si>
    <t>Premise allocation : [52800412] [1.32%] [30519154] - OUMSB1540922-OMNI-ONATEL/Frais de communication : Flotte BASE KAYA pour le mois de  AOUT 2022</t>
  </si>
  <si>
    <t>Premise allocation : [52800412] [1.32%] [30519154] - OUMSB1540922-OMNI-ONATEL/Frais de communication : Flotte BASE DORI pour le mois de  AOUT 2022</t>
  </si>
  <si>
    <t>Premise allocation : [52800412] [48.08%] [30517604] - OUMSB1550922-OMNI-ONATEL SA/Frais de communication :  Forfait maitrisé BASE OUAHIGOUYA pour de AOUT  2022.</t>
  </si>
  <si>
    <t>Premise allocation : [52800412] [48.08%] [30519154] - OUMSB1540922-OMNI-ONATEL/Frais de communication : Flotte OUAHIGOUYA pour le mois de AOUT 2022.</t>
  </si>
  <si>
    <t>Premise allocation : [52800412] [2.20%] [30517604] - OUMSB1560922-OMNI-ONATEL SA/Frais de connexion internet BASE KAYA/Juin 2022</t>
  </si>
  <si>
    <t>Premise allocation : [52800412] [2.20%] [30517604] - OUMSB1550922-OMNI-ONATEL SA/Frais de communication : Forfait maitrisé KAYA pour le mois de AOUT  2022.</t>
  </si>
  <si>
    <t>Premise allocation : [52800412] [43.53%] [30517604] - OUMSB1550922-OMNI-ONATEL SA/Frais de communication :  Forfait maitrisé BASE DE DEDOUGOU pour de AOUT 2022.</t>
  </si>
  <si>
    <t>Premise allocation : [52800412] [43.53%] [30519154] - OUMSB1540922-OMNI-ONATEL/Frais de communication : Flotte BASE DEDOUGOU pour le mois de AOUT 2022.</t>
  </si>
  <si>
    <t>Premise allocation : [52800412] [18.32%] [30519154] - OUMSB1540922-OMNI-ONATEL/Frais de communication : Flotte BASE OUAGA pour le mois de AOUT 2022.</t>
  </si>
  <si>
    <t>Premise allocation : [52800412] [1.32%] [30517604] - OUMSB1550922-OMNI-ONATEL SA/Frais de communication : Forfait maitrisé DORI pour le mois de AOUT  2022.</t>
  </si>
  <si>
    <t>Premise allocation : [52800412] [43.53%] [30517604] - OUMSB1560922-OMNI-ONATEL SA/Frais de connexion internet DEDOUGOU/Juin 2022</t>
  </si>
  <si>
    <t>Premise allocation : [52800412] [18.32%] [30517604] - OUMSB1550922-OMNI-ONATEL SA/Frais de communication :  Forfait maitrisé BASE DE OUAGA pour de AOUT 2022.</t>
  </si>
  <si>
    <t>Premise allocation : [52800412] [2.20%] [30517286] - KAC200922-ENTREPRISE SAKANDE ET FRERES POUR ACHAT DE TELEPHONNE SANSSUG B310</t>
  </si>
  <si>
    <t>BOATJ100922/Justif/OMNI/GANSORE Moctar/Prise en charge formateur1/ Formation du personnel de santé ATWA en CVTA</t>
  </si>
  <si>
    <t>BOATJ100922/Justif/OMNI/GANSORE Moctar/Frais de communication du PARRAIN de l'activité : Directeur Régional de la Santé et de l'Hygiène de la Boucle du Mouhoun</t>
  </si>
  <si>
    <t>BOATJ100922/Justif/OMNI/GANSORE Moctar/Fourniture bureautique /activités pré et post formation</t>
  </si>
  <si>
    <t>BOATJ080922/Justif/OMNI/AVANCE programme Sagnon Régis/Prise en charge participants non résidents 1/4/ Atelier de clarification des valeurs des prestataires des services de santésur SDSR</t>
  </si>
  <si>
    <t>BOATJ080922/Justif/OMNI/AVANCE programme Sagnon Régis/Prise en charge participants non résidents 4/4/ Atelier de clarification des valeurs des prestataires des services de santésur SDSR</t>
  </si>
  <si>
    <t>BOATJ080922/Justif/OMNI/AVANCE programme Sagnon Régis/Pause café du 12/09/2022/ Atelier de clarification des valeurs des prestataires des services de santésur SDSR</t>
  </si>
  <si>
    <t>BOATJ080922/Justif/OMNI/AVANCE programme Sagnon Régis/Frais de retrait orange money/ Atelier de clarification des valeurs des prestataires des services de santésur SDSR</t>
  </si>
  <si>
    <t>BOATJ080922/Justif/OMNI/AVANCE programme Sagnon Régis/Frais de péages/ Atelier de clarification des valeurs des prestataires des services de santésur SDSR</t>
  </si>
  <si>
    <t>BOATJ100922/Justif/OMNI/GANSORE Moctar/Frais de Restauration des participants formation des</t>
  </si>
  <si>
    <t>BOATJ080922/Justif/OMNI/AVANCE programme Sagnon Régis/Prise en charge participants non résidents 2/4/ Atelier de clarification des valeurs des prestataires des services de santésur SDSR</t>
  </si>
  <si>
    <t>BOATJ080922/Justif/OMNI/AVANCE programme Sagnon Régis/Prise en charge participants non résidents 3/4/ Atelier de clarification des valeurs des prestataires des services de santésur SDSR</t>
  </si>
  <si>
    <t>BOATJ080922/Justif/OMNI/AVANCE programme Sagnon Régis/Carburant participant non résidents ouaga/ Atelier de clarification des valeurs des prestataires des services de santésur SDSR</t>
  </si>
  <si>
    <t>BOATJ080922/Justif/OMNI/AVANCE programme Sagnon Régis/Allocation nourriture staff SCI/ Atelier de clarification des valeurs des prestataires des services de santésur SDSR</t>
  </si>
  <si>
    <t>Premise allocation : [52800412] [43.53%] [30517344] - DDCPC090922/Frais d'enlèvement des ordures du bureau de dedougou</t>
  </si>
  <si>
    <t>Premise allocation : [52800412] [2.20%] [30517286] - KAC210922-SCO ZAM BURKINA POUR ACHAT D'EAU pour le bureau SCI KAYA</t>
  </si>
  <si>
    <t>Time Code : N - 202209 Annual leave accrual/Hassane Moctar Gansore</t>
  </si>
  <si>
    <t>Time Code : N - 202209 Annual leave accrual/Siaka  Ouattara</t>
  </si>
  <si>
    <t>Time Code : N - 202209 Annual leave accrual/Yacouba  Sory</t>
  </si>
  <si>
    <t>Time Code : N - 202209 Annual leave accrual/Lena Yasmine Zague-Some</t>
  </si>
  <si>
    <t>Time Code : M - 202209 Annual leave accrual/Lena Yasmine Zague-Some</t>
  </si>
  <si>
    <t>Time Code : N - 202209 Annual leave accrual/SAWADOGO  Salimata</t>
  </si>
  <si>
    <t>Time Code : N - 202209 Annual leave accrual/Dahani  Daouda. Martial. Hubert</t>
  </si>
  <si>
    <t>Time Code : N - 202209 Annual leave accrual/OUEDRAOGO  Bila Basile</t>
  </si>
  <si>
    <t>Time Code : N - 202209 Annual leave accrual/Touwinde Christophe Ouedraogo</t>
  </si>
  <si>
    <t>Time Code : N - 202209 Annual leave accrual/Idriss As-Ami Cisse</t>
  </si>
  <si>
    <t>854V0145</t>
  </si>
  <si>
    <t>BOATJ080922/Justif/OMNI/AVANCE programme Sagnon Régis/Carburant staff SCI/ Atelier de clarification des valeurs des prestataires des services de santésur SDSR</t>
  </si>
  <si>
    <t>Time Code : N - 202209 Annual leave accrual/Wendingomde Joseph Arnaud  OUEDRAOGO</t>
  </si>
  <si>
    <t>Time Code : N - 202209 Annual leave accrual/Aïcha  KONFE/TRAORE</t>
  </si>
  <si>
    <t>Time Code : N - 202209 Annual leave accrual/Hamza  Kabore</t>
  </si>
  <si>
    <t>Time Code : N - 202209 Annual leave accrual/Annielle  Nignan</t>
  </si>
  <si>
    <t>Time Code : N - 202209 Annual leave accrual/Hubert  OUEDRAOGO</t>
  </si>
  <si>
    <t>Time Code : N - 202209 Annual leave accrual/Dahlia Ramata Stéphanie  YAMEOGO</t>
  </si>
  <si>
    <t>Time Code : N - CNSS DU MOIS DE SEPTEMBRE 2022 DE KABORE Hamza</t>
  </si>
  <si>
    <t>Time Code : N - CNSS DU MOIS DE SEPTEMBRE 2022 DE SAWADOGO Augustine Marie wendyam</t>
  </si>
  <si>
    <t>Time Code : N - 202209 Annual leave accrual/Hadja Aliza Toe</t>
  </si>
  <si>
    <t>Time Code : N - CNSS DU MOIS DE SEPTEMBRE 2022 DE COULIDIATY Aimé Parfait</t>
  </si>
  <si>
    <t>Time Code : N - 202209 Annual leave accrual/Wendennda  Dénis  ZOUNDI</t>
  </si>
  <si>
    <t>Time Code : N - 202209 Annual leave accrual/Yalpougdou  Herve</t>
  </si>
  <si>
    <t>Time Code : N - CNSS DU MOIS DE SEPTEMBRE 2022 DE NEBIE Noël</t>
  </si>
  <si>
    <t>Time Code : N - CNSS DU MOIS DE SEPTEMBRE 2022 DE NIGNAN Annielle</t>
  </si>
  <si>
    <t>Time Code : N - CNSS DU MOIS DE SEPTEMBRE 2022 DE ZOURE Hassimi</t>
  </si>
  <si>
    <t>Time Code : N - CNSS DU MOIS DE SEPTEMBRE 2022 DE CONGO Ratamanegré Ramiz Fabrice</t>
  </si>
  <si>
    <t>Time Code : N - 202209 Annual leave accrual/Lucie Wendkoaguenda.  YAMEOGO</t>
  </si>
  <si>
    <t>Time Code : N - CNSS DU MOIS DE SEPTEMBRE 2022 DE GANSORE Hassane Moctar</t>
  </si>
  <si>
    <t>Time Code : N - CNSS DU MOIS DE SEPTEMBRE 2022 DE OUEDRAOGO Wendingomdé Joseph Arnaud</t>
  </si>
  <si>
    <t>Time Code : N - CNSS DU MOIS DE SEPTEMBRE 2022 DE SIDIBE Moumouni</t>
  </si>
  <si>
    <t>Time Code : N - CNSS DU MOIS DE SEPTEMBRE 2022 DE KAMBOU Sansan Christian</t>
  </si>
  <si>
    <t>Time Code : N - 202209 Annual leave accrual/Jean  ZOMA</t>
  </si>
  <si>
    <t>Time Code : N - 202209 Annual leave accrual/Safietou  Sore</t>
  </si>
  <si>
    <t>Time Code : N - 202209 Annual leave accrual/Sié  Kambire</t>
  </si>
  <si>
    <t>Time Code : N - 202209 Annual leave accrual/ Ratamanegre Ramiz Fabrice  CONGO</t>
  </si>
  <si>
    <t>Time Code : N - 202209 Annual leave accrual/Noel  Nebie</t>
  </si>
  <si>
    <t>Time Code : N - 202209 Annual leave accrual/Sherita Djemila  Guiro</t>
  </si>
  <si>
    <t>Time Code : N - 202209 Annual leave accrual/Aminata  PARE/KARAMBIRI</t>
  </si>
  <si>
    <t>Time Code : N - CNSS DU MOIS DE SEPTEMBRE 2022 DE SAWADOGO Salimata</t>
  </si>
  <si>
    <t>Time Code : N - 202209 Annual leave accrual/Wangre  Didier</t>
  </si>
  <si>
    <t>Time Code : N - CNSS DU MOIS DE SEPTEMBRE 2022 DE TOE Hadja Aliza Sandrine</t>
  </si>
  <si>
    <t>Time Code : N - IUTS DU MOIS DE SEPTEMBRE 2022 DE KABORE Hamza</t>
  </si>
  <si>
    <t>Time Code : N - CNSS DU MOIS DE SEPTEMBRE 2022 DE OUATTARA Siaka</t>
  </si>
  <si>
    <t>Time Code : N - CNSS DU MOIS DE SEPTEMBRE 2022 DE OUEDRAOGO Touwindé Christophe</t>
  </si>
  <si>
    <t>Time Code : N - IUTS DU MOIS DE SEPTEMBRE 2022 DE OUEDRAOGO Hubert</t>
  </si>
  <si>
    <t>Time Code : N - CNSS DU MOIS DE SEPTEMBRE 2022 DE ZOMA Jean</t>
  </si>
  <si>
    <t>Time Code : N - IUTS DU MOIS DE SEPTEMBRE 2022 DE ZOURE Hassimi</t>
  </si>
  <si>
    <t>Time Code : N - IUTS DU MOIS DE SEPTEMBRE 2022 DE SAWADOGO Salimata</t>
  </si>
  <si>
    <t>Time Code : N - CNSS DU MOIS DE SEPTEMBRE 2022 DE SAGNON Sanlé Régis Kader</t>
  </si>
  <si>
    <t>Time Code : N - CNSS DU MOIS DE SEPTEMBRE 2022 DE CISSE Idriss As-Ami</t>
  </si>
  <si>
    <t>Time Code : N - IUTS DU MOIS DE SEPTEMBRE 2022 DE KAMBOU Sansan Christian</t>
  </si>
  <si>
    <t>Time Code : N - IUTS DU MOIS DE SEPTEMBRE 2022 DE PARE/KARAMBIRI Aminata</t>
  </si>
  <si>
    <t>Time Code : N - CNSS DU MOIS DE SEPTEMBRE 2022 DE YAMEOGO Wendkoaguenda Lucie</t>
  </si>
  <si>
    <t>Time Code : N - CNSS DU MOIS DE SEPTEMBRE 2022 DE PARE/KARAMBIRI Aminata</t>
  </si>
  <si>
    <t>Time Code : N - CNSS DU MOIS DE SEPTEMBRE 2022 DE YAMEOGO Dahlia Ramata Stephanie</t>
  </si>
  <si>
    <t>Time Code : N - CNSS DU MOIS DE SEPTEMBRE 2022 DE DAHANI Daouda Martial Hubert</t>
  </si>
  <si>
    <t>Time Code : N - CNSS DU MOIS DE SEPTEMBRE 2022 DE DAMIBA Jacques Malgdawindé</t>
  </si>
  <si>
    <t>Time Code : N - IUTS DU MOIS DE SEPTEMBRE 2022 DE NIGNAN Annielle</t>
  </si>
  <si>
    <t>Time Code : N - IUTS DU MOIS DE SEPTEMBRE 2022 DE SIDIBE Moumouni</t>
  </si>
  <si>
    <t>Time Code : N - CNSS DU MOIS DE SEPTEMBRE 2022 DE OUEDRAOGO Hubert</t>
  </si>
  <si>
    <t>Time Code : N - CNSS DU MOIS DE SEPTEMBRE 2022 DE ZOUNDI Wênndinda Dénis</t>
  </si>
  <si>
    <t>Time Code : N - IUTS DU MOIS DE SEPTEMBRE 2022 DE COULIDIATY Aimé Parfait</t>
  </si>
  <si>
    <t>Time Code : N - CNSS DU MOIS DE SEPTEMBRE 2022 DE ZAGUE-SOME Lena Yasmine</t>
  </si>
  <si>
    <t>Time Code : M - CNSS DU MOIS DE SEPTEMBRE 2022 DE ZAGUE-SOME Lena Yasmine</t>
  </si>
  <si>
    <t>Time Code : N - CNSS DU MOIS DE SEPTEMBRE 2022 DE KIEMA Yaya</t>
  </si>
  <si>
    <t>Time Code : N - CNSS DU MOIS DE SEPTEMBRE 2022 DE GUIRO Shérita Djémila</t>
  </si>
  <si>
    <t>Time Code : N - CNSS DU MOIS DE SEPTEMBRE 2022 DE OUEDRAOGO Bila Basile</t>
  </si>
  <si>
    <t>Time Code : N - IUTS DU MOIS DE SEPTEMBRE 2022 DE GANSORE Hassane Moctar</t>
  </si>
  <si>
    <t>Time Code : N - IUTS DU MOIS DE SEPTEMBRE 2022 DE NEBIE Noël</t>
  </si>
  <si>
    <t>Time Code : N - IUTS DU MOIS DE SEPTEMBRE 2022 DE SAWADOGO Augustine Marie wendyam</t>
  </si>
  <si>
    <t>Time Code : N - IUTS DU MOIS DE SEPTEMBRE 2022 DE CONGO Ratamanegré Ramiz Fabrice</t>
  </si>
  <si>
    <t>Time Code : N - CNSS DU MOIS DE SEPTEMBRE 2022 DE YALPOUGDOU Hervé</t>
  </si>
  <si>
    <t>Time Code : N - CNSS DU MOIS DE SEPTEMBRE 2022 DE WANGRE Didier</t>
  </si>
  <si>
    <t>Time Code : N - CNSS DU MOIS DE SEPTEMBRE 2022 DE SORY Yacouba</t>
  </si>
  <si>
    <t>Time Code : N - CNSS DU MOIS DE SEPTEMBRE 2022 DE KAMBIRE Sié</t>
  </si>
  <si>
    <t>Time Code : N - CNSS DU MOIS DE SEPTEMBRE 2022 DE SORE Safiétou</t>
  </si>
  <si>
    <t>Time Code : N - CNSS DU MOIS DE SEPTEMBRE 2022 DE KINDA Narcisse</t>
  </si>
  <si>
    <t>Time Code : N - CNSS DU MOIS DE SEPTEMBRE 2022 DE KONFE TRAORE Aicha</t>
  </si>
  <si>
    <t>Time Code : N - IUTS DU MOIS DE SEPTEMBRE 2022 DE OUEDRAOGO Wendingomdé Joseph Arnaud</t>
  </si>
  <si>
    <t>Time Code : N - 202209 Annual leave accrual/Ange Bi Achille Irie</t>
  </si>
  <si>
    <t>Time Code : N - 202209 Annual leave accrual/Sansan Christian  Kambou</t>
  </si>
  <si>
    <t>Time Code : N - 202209 Annual leave accrual/Hassimi  ZOURE</t>
  </si>
  <si>
    <t>Time Code : N - 202209 Annual leave accrual/Jacques Malgdawindé DAMIBA</t>
  </si>
  <si>
    <t>Time Code : N - 202209 Annual leave accrual/Regis Kader Sanlé Sagnon</t>
  </si>
  <si>
    <t>Time Code : N - 202209 Annual leave accrual/Benoit  DELSARTE</t>
  </si>
  <si>
    <t>Time Code : N - 202209 Annual leave accrual/Serge  ANDRIAMANDIMBY</t>
  </si>
  <si>
    <t>Time Code : N - 202209 Annual leave accrual/Sawadogo  Augustine Marie Wendyam</t>
  </si>
  <si>
    <t>Time Code : N - 202209 Annual leave accrual/COULIDIATY  Aimé Parfait</t>
  </si>
  <si>
    <t>Time Code : N - 202209 Annual leave accrual/Sidibe  Moumouni</t>
  </si>
  <si>
    <t>Time Code : N - 202209 Annual leave accrual/Yaya  Kiema</t>
  </si>
  <si>
    <t>Time Code : N - IUTS DU MOIS DE SEPTEMBRE 2022 DE KINDA Narcisse</t>
  </si>
  <si>
    <t>Time Code : N - IUTS DU MOIS DE SEPTEMBRE 2022 DE WANGRE Didier</t>
  </si>
  <si>
    <t>Time Code : N - IUTS DU MOIS DE SEPTEMBRE 2022 DE SAGNON Sanlé Régis Kader</t>
  </si>
  <si>
    <t>Time Code : N - IUTS DU MOIS DE SEPTEMBRE 2022 DE DAMIBA Jacques Malgdawindé</t>
  </si>
  <si>
    <t>Time Code : N - IUTS DU MOIS DE SEPTEMBRE 2022 DE YAMEOGO Wendkoaguenda Lucie</t>
  </si>
  <si>
    <t>Time Code : N - IUTS DU MOIS DE SEPTEMBRE 2022 DE KAMBIRE Sié</t>
  </si>
  <si>
    <t>Time Code : N - IUTS DU MOIS DE SEPTEMBRE 2022 DE KIEMA Yaya</t>
  </si>
  <si>
    <t>Time Code : N - IUTS DU MOIS DE SEPTEMBRE 2022 DE CISSE Idriss As-Ami</t>
  </si>
  <si>
    <t>Time Code : N - IUTS DU MOIS DE SEPTEMBRE 2022 DE ZAGUE-SOME Lena Yasmine</t>
  </si>
  <si>
    <t>Time Code : M - IUTS DU MOIS DE SEPTEMBRE 2022 DE ZAGUE-SOME Lena Yasmine</t>
  </si>
  <si>
    <t>Time Code : N - IUTS DU MOIS DE SEPTEMBRE 2022 DE ZOUNDI Wênndinda Dénis</t>
  </si>
  <si>
    <t>Time Code : N - IUTS DU MOIS DE SEPTEMBRE 2022 DE YALPOUGDOU Hervé</t>
  </si>
  <si>
    <t>Time Code : N - IUTS DU MOIS DE SEPTEMBRE 2022 DE YAMEOGO Dahlia Ramata Stephanie</t>
  </si>
  <si>
    <t>Time Code : N - IUTS DU MOIS DE SEPTEMBRE 2022 DE TOE Hadja Aliza Sandrine</t>
  </si>
  <si>
    <t>Time Code : N - IUTS DU MOIS DE SEPTEMBRE 2022 DE SORY Yacouba</t>
  </si>
  <si>
    <t>Time Code : N - IUTS DU MOIS DE SEPTEMBRE 2022 DE OUEDRAOGO Touwindé Christophe</t>
  </si>
  <si>
    <t>Time Code : N - IUTS DU MOIS DE SEPTEMBRE 2022 DE OUATTARA Siaka</t>
  </si>
  <si>
    <t>Time Code : N - IUTS DU MOIS DE SEPTEMBRE 2022 DE KONFE TRAORE Aicha</t>
  </si>
  <si>
    <t>Time Code : N - IUTS DU MOIS DE SEPTEMBRE 2022 DE ZOMA Jean</t>
  </si>
  <si>
    <t>FRAIS BANCAIRE SCI P09</t>
  </si>
  <si>
    <t>DDFB0922/ ECOBANK/Frais d'agio du mois Septembre 2022</t>
  </si>
  <si>
    <t>Time Code : N - IUTS DU MOIS DE SEPTEMBRE 2022 DE OUEDRAOGO Bila Basile</t>
  </si>
  <si>
    <t>Time Code : N - IUTS DU MOIS DE SEPTEMBRE 2022 DE DAHANI Daouda Martial Hubert</t>
  </si>
  <si>
    <t>Time Code : N - IUTS DU MOIS DE SEPTEMBRE 2022 DE SORE Safiétou</t>
  </si>
  <si>
    <t>Time Code : N - IUTS DU MOIS DE SEPTEMBRE 2022 DE GUIRO Shérita Djémila</t>
  </si>
  <si>
    <t>JUSTIF/Décaissement Tranche N°2/2022 - AZND - Projet "ATWA" - Juillet à Décembre 2022/ Vehicle petrol ( 1 cars * 76 euro/month * X months) SEPTEMBRE 2022</t>
  </si>
  <si>
    <t>JUSTIF/Décaissement Tranche N°2/2022 - AZND - Projet "ATWA" - Juillet à Décembre 2022/ Motorcycle petrol (11 motorcycles * 76 euro/month * X months) SEPTEMBRE 2022</t>
  </si>
  <si>
    <t>JUSTIF/Décaissement Tranche N°2/2022 - AZND - Projet "ATWA" - Juillet à Décembre 2022/ Programme Coordinator (partner (1) Salaire de SEPTEMBRE 2022</t>
  </si>
  <si>
    <t>JUSTIF/Décaissement Tranche N°2/2022 - AZND - Projet "ATWA" - Juillet à Décembre 2022/ Supervisors (partner 2) Salaire de SEPTEMBRE 2022</t>
  </si>
  <si>
    <t>JUSTIF/Décaissement Tranche N°2/2022 - AZND - Projet "ATWA" - Juillet à Décembre 2022/ Finance partner (1)) Salaire de SEPTEMBRE 2022</t>
  </si>
  <si>
    <t>JUSTIF/Décaissement Tranche N°2/2022 - AZND - Projet "ATWA" - Juillet à Décembre 2022/ MEAL partner (1) Salaire de SEPTEMBRE 2022</t>
  </si>
  <si>
    <t>JUSTIF/Décaissement Tranche N°2/2022 - AZND - Projet "ATWA" - Juillet à Décembre 2022/ Driver Partner (1) Salaire de SEPTEMBRE 2022</t>
  </si>
  <si>
    <t>JUSTIF/Décaissement Tranche N°2/2022 - AZND - Projet "ATWA" - Juillet à Décembre 2022/ National director partner (25%) (1)) Salaire de SEPTEMBRE 2022</t>
  </si>
  <si>
    <t>JUSTIF/Décaissement Tranche N°2/2022 - AZND - Projet "ATWA" - Juillet à Décembre 2022/ Motorcycle Maintenance (11 Partner) SEPTEMBRE 2022</t>
  </si>
  <si>
    <t>JUSTIF/Décaissement Tranche N°2/2022 - AZND - Projet "ATWA" - Juillet à Décembre 2022/ Partners Shared Costs  SEPTEMBRE 2022</t>
  </si>
  <si>
    <t>JUSTIF/Décaissement Tranche N°2/2022 - AZND - Projet "ATWA" - Juillet à Décembre 2022/ Equipment (Activity-specific) (latrine for school): contract of rehabilitation 400 latrines SEPTEMBRE 2022</t>
  </si>
  <si>
    <t>JUSTIF/Décaissement Tranche N°2/2022 - AZND - Projet "ATWA" - Juillet à Décembre 2022/ Rehabilitation of 400 water points SEPTEMBRE 2022</t>
  </si>
  <si>
    <t>JUSTIF/Décaissement Tranche N°2/2022 - AZND - Projet "ATWA" - Juillet à Décembre 2022/ Travel &amp; Perdiem (Activity-specific) (1in-service training*230health centers*30,49EUR per year) SEPTEMBRE 2022</t>
  </si>
  <si>
    <t>Paiement du loyer du bureau de Ouahigouya(Mois de sept 2022)</t>
  </si>
  <si>
    <t>PAIEMENT POUR LE NETTOYAGE DU BUREAU DE OUAHIGOUYA(Mois de septembre 2022)</t>
  </si>
  <si>
    <t>Premise allocation : [52800412] [46.27%] [30524644] - PAIEMENT POUR LE NETTOYAGE DU BUREAU DE OUAHIGOUYA(Mois de septembre 2022)</t>
  </si>
  <si>
    <t>Bougie de la moto YBR</t>
  </si>
  <si>
    <t>Main d'œuvre pour la réparation de la moto YBR</t>
  </si>
  <si>
    <t>Pneu avant et arrière 318</t>
  </si>
  <si>
    <t>Peau de selle de la moto YBR</t>
  </si>
  <si>
    <t>Huile de vidange de la moto YBR</t>
  </si>
  <si>
    <t>Batterie 12V 5A de la moto YBR</t>
  </si>
  <si>
    <t>Deux chambres à air de la moto YBR</t>
  </si>
  <si>
    <t>Premise allocation : [52800412] [2.59%] [40322179] - FRAIS DE NETTOYAGE BUREAU SCI KAYA MOIS DE SEPTEMBRE 2022</t>
  </si>
  <si>
    <t>Premise allocation : [52800412] [13.70%] [30521003] - OUC011022/CAISSE/ASSOCIATION YILMDE PLUS/FRAIS DE ramassage d'ordure bureau pays pour le mois de Septembre 2022.</t>
  </si>
  <si>
    <t>Achat de câble d´alimentation de 4x20mm souple pour le raccordement du groupe électrogène au bâtiment en remplacement du câble endommagé</t>
  </si>
  <si>
    <t>Achat de PVC de 60 pour la protection du câble d´alimentation de 4x20mm souple pour le raccordement du groupe électrogène au bâtiment en remplacement du câble endommagé</t>
  </si>
  <si>
    <t>Main d´œuvre pour la pose et raccordement du câble d´alimentation de 4x20mm souple pour le raccordement du groupe électrogène au bâtiment en remplacement du câble endommagé</t>
  </si>
  <si>
    <t>Goulotte</t>
  </si>
  <si>
    <t>Premise allocation : [52800412] [39.56%] [30522243] - DDCPC011022/Achat d'eau minérale babali pour la consommation des STAFF Dédougou</t>
  </si>
  <si>
    <t>Premise allocation : [52800412] [39.56%] [30521694] - DDCPC011022/Achat d'eau minérale babali pour la consommation des STAFF Dédougou</t>
  </si>
  <si>
    <t>Premise allocation : [52800412] [39.56%] [30522553] - 30522243-DDCPC011022/Achat d'eau minérale babali pour la consommation des STAFF Dédougou</t>
  </si>
  <si>
    <t>Premise allocation : [52800412] [2.59%] [40319133] - Reglement FACTURE ONEA JUILLET 2022 BASE DE KAYA</t>
  </si>
  <si>
    <t>Premise allocation : [52800412] [2.59%] [40319135] - Règlement facture ONEA BASE KAYA DE JUIN 2022</t>
  </si>
  <si>
    <t>854V0574</t>
  </si>
  <si>
    <t>Maintenance du generateur PERKINS 35KVA du bureau de Ouahigouya(Première maintenance)</t>
  </si>
  <si>
    <t>Maintenance du generateur PERKINS du bureau de Ouahigouya(Première maintenance)</t>
  </si>
  <si>
    <t>Time Code : N - OUB251022-CHQ 1720060/SONABEL/Consommation d'élèctricité de KARINA LOPEZ pour le mois d'août 2022</t>
  </si>
  <si>
    <t>Time Code : N - OUB191022-OMNI-UAB/SONDO STEPHANE/Assurance SEPTEMBRE à OCTOBRE 2022/Son incorporation, son conjoint GUINGANI Téné Emeline, et ses enfants SONDO Mathis Dylane et SONDO Elsa Auriane</t>
  </si>
  <si>
    <t>Time Code : N - OUB191022-OMNI-UAB/KINDA NARCISSE/Assurance Septembre à Octobre 2022/Son incorporation</t>
  </si>
  <si>
    <t>Time Code : N - OUB191022-OMNI-UAB/OUEDRAOGO HUBERT/Assurance Septembre à Octobre 2022/Incorporation de son enfant (OUEDRAOGO Christvi Amandha Sha)</t>
  </si>
  <si>
    <t>Premise allocation : [52800412] [2.59%] [30521331] - KAC021022 /ouedraogo nongdo -espèces /frais d'achat de barrique d'eau politank pour le bureau sci kaya</t>
  </si>
  <si>
    <t>Premise allocation : [52800412] [39.56%] [30522243] - DDCPC021022/Achat et installation d'une ampoule étanche pour la devanture du bureau de Dédougou</t>
  </si>
  <si>
    <t>Premise allocation : [52800412] [39.56%] [30522553] - 30522243-DDCPC021022/Achat et installation d'une ampoule étanche pour la devanture du bureau de Dédougou</t>
  </si>
  <si>
    <t>Premise allocation : [52800412] [2.59%] [30521331] - KAC031022 /association wasongma -espèces /règlement des frais de ramassage d'ordures du bureau de sci kaya mois de juillet août septembre 2022</t>
  </si>
  <si>
    <t>Premise allocation : [52800412] [13.70%] [30521788] - OUB401022-CHQ 1720064-SONABEL/Consommation d'élèctricité du Bureau Pays pour le mois de SEPTEMBRE 2022</t>
  </si>
  <si>
    <t>Premise allocation : [52800412] [39.56%] [30521694] - DDCPC021022/Achat et installation d'une ampoule étanche pour la devanture du bureau de Dédougou</t>
  </si>
  <si>
    <t>Time Code : N - OUB531022-OMNI-FRAIS DE SCOLARITE 2022 2023/SORY Yacouba</t>
  </si>
  <si>
    <t>Time Code : N - OUB531022-OMNI-FRAIS DE SCOLARITE 2022 2023/NABI Gregoire</t>
  </si>
  <si>
    <t>Time Code : N - OUB531022-OMNI-FRAIS DE SCOLARITE 2022 2023/NIGNAN Annielle</t>
  </si>
  <si>
    <t>Time Code : N - OUB531022-OMNI-FRAIS DE SCOLARITE 2022 2023/PARE/KARAMBIRI Aminata</t>
  </si>
  <si>
    <t>Time Code : N - OUB531022-OMNI-FRAIS DE SCOLARITE 2022 2023/OUEDRAOGO Bila Basile</t>
  </si>
  <si>
    <t>Time Code : N - OUB531022-OMNI-FRAIS DE SCOLARITE 2022 2023/COULIDIATY Aimé Parfait</t>
  </si>
  <si>
    <t>Time Code : N - OUB531022-OMNI-FRAIS DE SCOLARITE 2022 2023/KONFE Aicha</t>
  </si>
  <si>
    <t>Time Code : N - OUB531022-OMNI-FRAIS DE SCOLARITE 2022 2023/NEBIE Noël</t>
  </si>
  <si>
    <t>Time Code : N - OUB531022-OMNI-FRAIS DE SCOLARITE 2022 2023/KAMBOU Christian</t>
  </si>
  <si>
    <t>Time Code : N - OUB531022-OMNI-FRAIS DE SCOLARITE 2022 2023/YAMEOGA Lucie</t>
  </si>
  <si>
    <t>Time Code : N - OUB531022-OMNI-FRAIS DE SCOLARITE 2022 2023/OUEDRAOGO W Joseph</t>
  </si>
  <si>
    <t>Time Code : N - OUB531022-OMNI-FRAIS DE SCOLARITE 2022 2023/KIEMA Yaya</t>
  </si>
  <si>
    <t>Time Code : N - OUB531022-OMNI-FRAIS DE SCOLARITE 2022 2023/SAGNON Sanlé Regis</t>
  </si>
  <si>
    <t>Time Code : N - OUB531022-OMNI-FRAIS DE SCOLARITE 2022 2023/GANSORE Hassane Moctar</t>
  </si>
  <si>
    <t>Premise allocation : [52800412] [2.59%] [30521331] - KAC081022 /sco zam -espèces / frais d'achat de fourniture diverses vinaigre de cidre vinaigre blancet insecticides kaltox pour le bureau sci kaya</t>
  </si>
  <si>
    <t>Premise allocation : [52800412] [2.59%] [30521331] - KAC071022 /sco zam -espèces /achat de café carte noir en boite</t>
  </si>
  <si>
    <t>Premise allocation : [52800412] [2.59%] [30524644] - KAC051022 /librairie papeterie de kaya -espèces /achat de cachet printer 542 marque shiny couleur rouge avec mention save the children bureau de kaya secteur 04 avec le logo au milieu</t>
  </si>
  <si>
    <t>Premise allocation : [52800412] [2.59%] [30524644] - Main d'oeuvre</t>
  </si>
  <si>
    <t>Premise allocation : [52800412] [2.59%] [30524644] - Néon de 060</t>
  </si>
  <si>
    <t>Premise allocation : [52800412] [46.27%] [30524644] - Maintenance des climatiseurs de la salle de réunion</t>
  </si>
  <si>
    <t>Maintenance des climatiseurs de la salle de réunion</t>
  </si>
  <si>
    <t>Time Code : N - OUC081022/CAISSE/KI LEONIE/Droit fixes pour renouvellement contrat de bail de Bénoit DELSARTE(Annulation).</t>
  </si>
  <si>
    <t>Time Code : N - OUC081022/CAISSE/KI LEONIE/Droit fixes pour renouvellement contrat de bail de Bénoit DELSARTE.</t>
  </si>
  <si>
    <t>Time Code : N - OUC081022/CAISSE/KI LEONIE/Droits fixes pour le renouvellement contrat de bail de Benoit DELSARTE</t>
  </si>
  <si>
    <t>Time Code : N - OUB731022-CHQ 1720068-SONABEL/Consommation d'élèctricité pour le mois de Septembre 2022</t>
  </si>
  <si>
    <t>Premise allocation : [52800412] [2.59%] [30521331] - KAC111022 /sco zam -espèces /achat de bonbonnes d'eau aquaterre pour le bureau sci kaya</t>
  </si>
  <si>
    <t>Premise allocation : [52800412] [39.56%] [30521694] - DDCPB011022/OMNI/COULIBALY Mamou/Retenue sur Entretien du bureau de Dédougou du 15 Septembre au 14 Octobre 2022</t>
  </si>
  <si>
    <t>Time Code : N - OUB751022-OMNI-FRAIS DE TRANSPORT ET D'INSTALLATIONFRAIS DE TRANSPORT DE YAMEOGO W. ALICE</t>
  </si>
  <si>
    <t>Time Code : N - OUB751022-OMNI-FRAIS DE TRANSPORT ET D'INSTALLATIONFRAIS DE TRANSPORT DE KINDA NARCISSE</t>
  </si>
  <si>
    <t>Time Code : N - SAWADOGO SALIMATA/Assurance/Charge de  Aout 2022 /Incorporation de lui-même</t>
  </si>
  <si>
    <t>Time Code : N - SAWADOGO SALIMATA/Assurance/Charge de  septembre 2022 /Incorporation de lui-même</t>
  </si>
  <si>
    <t>Time Code : N - OUB851022-OMNI-BENOIT DELSARTE-Frais de restauration/Remboursement de travaux de plomberie et frais divers</t>
  </si>
  <si>
    <t>Time Code : N - OUB851022-OMNI-BENOIT DELSARTE-Test PCR COVID/Remboursement de travaux de plomberie et frais divers</t>
  </si>
  <si>
    <t>Time Code : N - OUB851022-OMNI-BENOIT DELSARTE-Réparation de portes/Remboursement de travaux de plomberie et frais divers</t>
  </si>
  <si>
    <t>Time Code : N - OUB851022-OMNI-BENOIT DELSARTE-soude costique colle/Remboursement de travaux de plomberie et frais divers</t>
  </si>
  <si>
    <t>Time Code : N - OUB851022-OMNI-BENOIT DELSARTE-Débouchage de toilettes/Remboursement de travaux de plomberie et frais divers</t>
  </si>
  <si>
    <t>Time Code : N - OUB851022-OMNI-BENOIT DELSARTE-Achat de poignets/Remboursement de travaux de plomberie et frais divers</t>
  </si>
  <si>
    <t>Time Code : N - OUB851022-OMNI-BENOIT DELSARTE-Achat de flexible de douche/Remboursement de travaux de plomberie et frais divers</t>
  </si>
  <si>
    <t>Time Code : N - OUB851022-OMNI-BENOIT DELSARTE-Achat de TUBE LED T8 6500K 9W/Remboursement de travaux de plomberie et frais divers</t>
  </si>
  <si>
    <t>Time Code : N - OUB851022-OMNI-BENOIT DELSARTE-Ramassage de poubelle pour le mois de Juillet 2022/Remboursement de travaux de plomberie et frais divers</t>
  </si>
  <si>
    <t>Time Code : N - OUB851022-OMNI-BENOIT DELSARTE-Ramassage de poubelle pour le mois d'aout 2022/Remboursement de travaux de plomberie et frais divers</t>
  </si>
  <si>
    <t>Premise allocation : [52800412] [13.70%] [30521788] - OUB781022-OMNI-UMT TECHNOLOGIES/Achat d'eau Aquaterra (63 bombonnes)</t>
  </si>
  <si>
    <t>854V0013</t>
  </si>
  <si>
    <t>CARTE pour groupe electrogene</t>
  </si>
  <si>
    <t>Premise allocation : [52800412] [13.70%] [30521454] - SCI WCA/Codes: 90500 – 9050009 – 99800604 – 612760/Hosting costs pour les 3 staffs régionaux de ECHO PPP(ANDA OUMAROU; EZECHIEL MACON;AUGUSTIN KABORE;)/Mois de OCTOBRE 2022</t>
  </si>
  <si>
    <t>Premise allocation : [52800412] [13.70%] [30521454] - SCI WCA/Hosting costs pour 2 staffs régionaux: Nathanaiel CONGO et Emmanuel DORI/Mois d Octobre 2022</t>
  </si>
  <si>
    <t>Premise allocation : [52800412] [2.59%] [40324489] - FACTURE SONABEL BUREAU SCI KAYA SEPTEMBRE 2022</t>
  </si>
  <si>
    <t>Time Code : N - OUB1010822-OMNI-BONANE GOLANE BERNARD/Loyer de Benoit DELSARTE pour le mois D´ Octobre 2022</t>
  </si>
  <si>
    <t>6930</t>
  </si>
  <si>
    <t>Maintenance et réparation d'un ordinateur DELL</t>
  </si>
  <si>
    <t>VAT | Chambre climatisée double+ de 21jrs</t>
  </si>
  <si>
    <t>Chambre climatisée double+ de 21jrs</t>
  </si>
  <si>
    <t>Handling Charge - line level</t>
  </si>
  <si>
    <t>OUMSB1141022-OMNI-ONATEL S.A/ONATEL/Frais de communication : Flotte ATWA  Staff SCI pour le mois de  SEPTEMBRE 2022.</t>
  </si>
  <si>
    <t>Premise allocation : [52800412] [2.59%] [30521986] - OUMSB1151022-OMNI-ONATEL SA/Frais de connexion internet KAYA/SEPTEMBRE 2022</t>
  </si>
  <si>
    <t>Premise allocation : [52800412] [46.27%] [30521986] - OUMSB1141022-OMNI-ONATEL S.A/ONATEL/Frais de communication : Flotte OUAHIGOUYA pour le mois de SEPTEMBRE 2022.</t>
  </si>
  <si>
    <t>Premise allocation : [52800412] [13.70%] [30521986] - OUMSB1161022-OMNI-ONATEL SA/Frais de communication :  Forfait maitrisé BASE DE OUAGA pour de SEPTEMBRE  2022.</t>
  </si>
  <si>
    <t>Premise allocation : [52800412] [13.70%] [30521986] - OUMSB1141022-OMNI-ONATEL S.A/ONATEL/Frais de communication : Flotte BASE OUAGA pour le mois de SEPTEMBRE 2022.</t>
  </si>
  <si>
    <t>Premise allocation : [52800412] [39.56%] [30521986] - OUMSB1151022-OMNI-ONATEL SA/Frais de connexion internet DEDOUGOU/SEPTEMBRE 2022</t>
  </si>
  <si>
    <t>Premise allocation : [52800412] [39.56%] [30521986] - OUMSB1161022-OMNI-ONATEL SA/Frais de communication :  Forfait maitrisé BASE DE DEDOUGOU pour de SEPTEMBRE  2022.</t>
  </si>
  <si>
    <t>Premise allocation : [52800412] [39.56%] [30521986] - OUMSB1141022-OMNI-ONATEL S.A/ONATEL/Frais de communication : Flotte BASE DEDOUGOU pour le mois de SEPTEMBRE 2022.</t>
  </si>
  <si>
    <t>Premise allocation : [52800412] [46.27%] [30521986] - OUMSB1161022-OMNI-ONATEL SA/Frais de communication :  Forfait maitrisé BASE OUAHIGOUYA pour de SEPTEMBRE   2022.</t>
  </si>
  <si>
    <t>Premise allocation : [52800412] [2.59%] [30521986] - OUMSB1161022-OMNI-ONATEL SA/Frais de communication : Forfait maitrisé KAYA pour le mois de SEPTEMBRE   2022.</t>
  </si>
  <si>
    <t>Premise allocation : [52800412] [2.59%] [30521986] - OUMSB1141022-OMNI-ONATEL S.A/ONATEL/Frais de communication : Flotte BASE KAYA pour le mois de  SEPTEMBRE 2022</t>
  </si>
  <si>
    <t>OUMSB1161022-OMNI-ONATEL SA/Frais de communication :  Forfait maitrisé ATWA Partenaire pour de SEPTEMBRE  2022</t>
  </si>
  <si>
    <t>agrafeuse</t>
  </si>
  <si>
    <t>Cartouche d´encre 415A couleur jaune</t>
  </si>
  <si>
    <t>Cartouche d´encre 415A couleur bleue</t>
  </si>
  <si>
    <t>Cartouche d´encre 315A couleur noire</t>
  </si>
  <si>
    <t>Cartouche d´encre 415A couleur magenta</t>
  </si>
  <si>
    <t>Cartouche d´encre CEXV59</t>
  </si>
  <si>
    <t>paquet de colle en bâton</t>
  </si>
  <si>
    <t>encreur</t>
  </si>
  <si>
    <t>scotch GF</t>
  </si>
  <si>
    <t>Time Code : N - OUB1281022-OMNI-SALAIRE DU MOIS D'OCTOBRE 2022 DE SORY Yacouba</t>
  </si>
  <si>
    <t>Time Code : N - OUB1281022-OMNI-SALAIRE DU MOIS D'OCTOBRE 2022 DE KAMBIRE Sié</t>
  </si>
  <si>
    <t>Time Code : N - OUB1281022-OMNI-SALAIRE DU MOIS D'OCTOBRE 2022 DE GUIRO Shérita Djémila</t>
  </si>
  <si>
    <t>Time Code : N - OUB1281022-OMNI-SALAIRE DU MOIS D'OCTOBRE 2022 DE OUEDRAOGO Bila Basile</t>
  </si>
  <si>
    <t>Time Code : N - OUMSB1181022-OMNI-E.G.S.N-WP/Gardienage et surveillance résidence CD mois de OCTOBRE 2022</t>
  </si>
  <si>
    <t>Premise allocation : [52800412] [39.56%] [30521986] - OUMSB1181022-OMNI-E.G.S.N-WP/Gardiennage du bureau de Dédougou pour le mois de OCTOBRE 2022</t>
  </si>
  <si>
    <t>Premise allocation : [52800412] [46.27%] [30524644] - PAIEMENT DE LA FACTURE D'ELECTRICITE DU MOIS DE SEPT DU BUREAU DE OUAHIGOUYA</t>
  </si>
  <si>
    <t>Premise allocation : [52800412] [2.59%] [30521986] - OUMSB1181022-OMNI-E.G.S.N-WP/Gardiennage du bureau de Kaya pour la période de OCTOBRE 2022</t>
  </si>
  <si>
    <t>Premise allocation : [52800412] [13.70%] [30521986] - OUMSB1181022-OMNI-E.G.S.N-WP/GARDIENNAGE DU BUREAU PAYS Zone du bois pour le mois de OCTOBRE 2022</t>
  </si>
  <si>
    <t>Premise allocation : [52800412] [46.27%] [30521986] - OUMSB1181022-OMNI-E.G.S.N-WP/Gardiennage du bureau de Ouahigouya pour la période de OCTOBRE 2022</t>
  </si>
  <si>
    <t>Premise allocation : [52800412] [13.70%] [30524644] - OUMSB1181022-OMNI-E.G.S.N-WP/GARDIENNAGE PARKING DU BUREAU PAYS Zone du bois pour le mois de OCTOBRE 2022</t>
  </si>
  <si>
    <t>Premise allocation : [52800412] [13.70%] [30521986] - OUB1171022-OMNI-UMT TECHNOLOGIES/Achat d'eau AQUATERRA (68 Bombones)</t>
  </si>
  <si>
    <t>PAIEMENT DE LA FACTURE D´ELECTRICITE DU MOIS DE SEPT DU BUREAU DE OUAHIGOUYA</t>
  </si>
  <si>
    <t>Time Code : N - OUAC031022-OMNI-CNSS DU MOIS D'OCTOBRE 2022 DE SAWADOGO Salimata</t>
  </si>
  <si>
    <t>Time Code : N - OUAC031022-OMNI-CNSS DU MOIS D'OCTOBRE 2022 DE NABI Grégoire</t>
  </si>
  <si>
    <t>Time Code : N - OUAC031022-OMNI-CNSS DU MOIS D'OCTOBRE 2022 DE RAMDE/YAMEOGO Wendpouiré Alice</t>
  </si>
  <si>
    <t>Time Code : N - OUAC031022-OMNI-CNSS DU MOIS D'OCTOBRE 2022 DE KABORE Hamza</t>
  </si>
  <si>
    <t>Time Code : N - OUAC031022-OMNI-CNSS DU MOIS D'OCTOBRE 2022 DE SIDIBE Moumouni</t>
  </si>
  <si>
    <t>Time Code : N - OUAC031022-OMNI-CNSS DU MOIS D'OCTOBRE 2022 DE NIGNAN Annielle</t>
  </si>
  <si>
    <t>Time Code : N - OUAC031022-OMNI-CNSS DU MOIS D'OCTOBRE 2022 DE KAMBOU Sansan Christian</t>
  </si>
  <si>
    <t>Time Code : N - OUAC031022-OMNI-CNSS DU MOIS D'OCTOBRE 2022 DE ZOURE Hassimi</t>
  </si>
  <si>
    <t>Time Code : N - OUAC031022-OMNI-CNSS DU MOIS D'OCTOBRE 2022 DE KI/KERE Léonie</t>
  </si>
  <si>
    <t>Time Code : N - OUAC031022-OMNI-CNSS DU MOIS D'OCTOBRE 2022 DE COULIDIATY Aimé Parfait</t>
  </si>
  <si>
    <t>Time Code : N - OUAC031022-OMNI-CNSS DU MOIS D'OCTOBRE 2022 DE GANSORE Hassane Moctar</t>
  </si>
  <si>
    <t>Time Code : N - OUAC031022-OMNI-CNSS DU MOIS D'OCTOBRE 2022 DE SAWADOGO Augustine Marie wendyam</t>
  </si>
  <si>
    <t>Time Code : N - OUAC031022-OMNI-CNSS DU MOIS D'OCTOBRE 2022 DE OUEDRAOGO Wendingomdé Joseph Arnaud</t>
  </si>
  <si>
    <t>Time Code : N - OUAC031022-OMNI-CNSS DU MOIS D'OCTOBRE 2022 DE DAMIBA Jacques Malgdawindé</t>
  </si>
  <si>
    <t>Time Code : N - OUAC031022-OMNI-CNSS DU MOIS D'OCTOBRE 2022 DE NEBIE Noël</t>
  </si>
  <si>
    <t>Time Code : N - OUAC031022-OMNI-CNSS DU MOIS D'OCTOBRE 2022 DE YAMEOGO Dahlia Ramata Stephanie</t>
  </si>
  <si>
    <t>Time Code : N - OUAC031022-OMNI-CNSS DU MOIS D'OCTOBRE 2022 DE KINDA Narcisse</t>
  </si>
  <si>
    <t>Time Code : N - OUAC011022-IUTS DU MOIS D'OCTOBRE 2022 DE NEBIE Noël</t>
  </si>
  <si>
    <t>Time Code : N - OUAC031022-OMNI-CNSS DU MOIS D'OCTOBRE 2022 DE SONDO Stéphane</t>
  </si>
  <si>
    <t>Time Code : N - OUAC031022-OMNI-CNSS DU MOIS D'OCTOBRE 2022 DE DAHANI Daouda Martial Hubert</t>
  </si>
  <si>
    <t>Time Code : M - OUAC031022-OMNI-CNSS DU MOIS D'OCTOBRE 2022 DE TOE Hadja Aliza Sandrine</t>
  </si>
  <si>
    <t>Time Code : N - OUAC031022-OMNI-CNSS DU MOIS D'OCTOBRE 2022 DE YAMEOGO Wendkoaguenda Lucie</t>
  </si>
  <si>
    <t>Time Code : N - OUAC011022-IUTS DU MOIS D'OCTOBRE 2022 DE OUEDRAOGO Hubert</t>
  </si>
  <si>
    <t>Time Code : N - OUAC011022-IUTS DU MOIS D'OCTOBRE 2022 DE KAMBOU Sansan Christian</t>
  </si>
  <si>
    <t>Time Code : N - OUAC031022-OMNI-CNSS DU MOIS D'OCTOBRE 2022 DE SORY Yacouba</t>
  </si>
  <si>
    <t>Time Code : N - OUAC031022-OMNI-CNSS DU MOIS D'OCTOBRE 2022 DE GUIRO Shérita Djémila</t>
  </si>
  <si>
    <t>Time Code : N - OUAC011022-IUTS DU MOIS D'OCTOBRE 2022 DE SAWADOGO Augustine Marie wendyam</t>
  </si>
  <si>
    <t>Time Code : N - OUAC031022-OMNI-CNSS DU MOIS D'OCTOBRE 2022 DE OUEDRAOGO Bila Basile</t>
  </si>
  <si>
    <t>Time Code : N - OUAC031022-OMNI-CNSS DU MOIS D'OCTOBRE 2022 DE ZOMA Jean</t>
  </si>
  <si>
    <t>Time Code : N - OUAC031022-OMNI-CNSS DU MOIS D'OCTOBRE 2022 DE SAGNON Sanlé Régis Kader</t>
  </si>
  <si>
    <t>Time Code : N - OUAC011022-IUTS DU MOIS D'OCTOBRE 2022 DE COULIDIATY Aimé Parfait</t>
  </si>
  <si>
    <t>Time Code : N - OUAC031022-OMNI-CNSS DU MOIS D'OCTOBRE 2022 DE SORE Safiétou</t>
  </si>
  <si>
    <t>Time Code : N - OUAC031022-OMNI-CNSS DU MOIS D'OCTOBRE 2022 DE KAMBIRE Sié</t>
  </si>
  <si>
    <t>Time Code : N - OUAC011022-IUTS DU MOIS D'OCTOBRE 2022 DE NIGNAN Annielle</t>
  </si>
  <si>
    <t>Time Code : N - OUAC011022-IUTS DU MOIS D'OCTOBRE 2022 DE SIDIBE Moumouni</t>
  </si>
  <si>
    <t>Time Code : N - OUAC011022-IUTS DU MOIS D'OCTOBRE 2022 DE ZOURE Hassimi</t>
  </si>
  <si>
    <t>Time Code : N - OUAC011022-IUTS DU MOIS D'OCTOBRE 2022 DE KABORE Hamza</t>
  </si>
  <si>
    <t>Time Code : N - OUAC011022-IUTS DU MOIS D'OCTOBRE 2022 DE NABI Grégoire</t>
  </si>
  <si>
    <t>Time Code : N - OUAC011022-IUTS DU MOIS D'OCTOBRE 2022 DE GANSORE Hassane Moctar</t>
  </si>
  <si>
    <t>Time Code : N - OUAC031022-OMNI-CNSS DU MOIS D'OCTOBRE 2022 DE PARE/KARAMBIRI Aminata</t>
  </si>
  <si>
    <t>Time Code : N - OUAC011022-IUTS DU MOIS D'OCTOBRE 2022 DE PARE/KARAMBIRI Aminata</t>
  </si>
  <si>
    <t>Time Code : N - OUAC031022-OMNI-CNSS DU MOIS D'OCTOBRE 2022 DE KIEMA Yaya</t>
  </si>
  <si>
    <t>Time Code : N - OUAC031022-OMNI-CNSS DU MOIS D'OCTOBRE 2022 DE OUATTARA Siaka</t>
  </si>
  <si>
    <t>Time Code : N - OUAC031022-OMNI-CNSS DU MOIS D'OCTOBRE 2022 DE KONFE TRAORE Aicha</t>
  </si>
  <si>
    <t>Time Code : N - OUAC031022-OMNI-CNSS DU MOIS D'OCTOBRE 2022 DE OUEDRAOGO Hubert</t>
  </si>
  <si>
    <t>Time Code : N - OUAC011022-IUTS DU MOIS D'OCTOBRE 2022 DE SAWADOGO Salimata</t>
  </si>
  <si>
    <t>Time Code : N - OUAC011022-IUTS DU MOIS D'OCTOBRE 2022 DE OUEDRAOGO Wendingomdé Joseph Arnaud</t>
  </si>
  <si>
    <t>Time Code : N - OUAC031022-OMNI-CNSS DU MOIS D'OCTOBRE 2022 DE WANGRE Didier</t>
  </si>
  <si>
    <t>Time Code : N - OUB1281022-OMNI-SALAIRE DU MOIS D'OCTOBRE 2022 DE YAMEOGO Wendkoaguenda Lucie</t>
  </si>
  <si>
    <t>Time Code : M - OUB1281022-OMNI-SALAIRE DU MOIS D'OCTOBRE 2022 DE TOE Hadja Aliza Sandrine</t>
  </si>
  <si>
    <t>Time Code : N - OUB1281022-OMNI-SALAIRE DU MOIS D'OCTOBRE 2022 DE SORE Safiétou</t>
  </si>
  <si>
    <t>Time Code : N - OUMSB1181022-OMNI-E.G.S.N-WP/Gardienage et surveillance résidence DPO mois de OCTOBRE 2022</t>
  </si>
  <si>
    <t>Time Code : N - OUB1281022-OMNI-SALAIRE DU MOIS D'OCTOBRE 2022 DE ZOMA Jean</t>
  </si>
  <si>
    <t>Time Code : N - OUB1281022-OMNI-SALAIRE DU MOIS D'OCTOBRE 2022 DE KINDA Narcisse</t>
  </si>
  <si>
    <t>Time Code : N - OUB1281022-OMNI-SALAIRE DU MOIS D'OCTOBRE 2022 DE YAMEOGO Dahlia Ramata Stephanie</t>
  </si>
  <si>
    <t>Time Code : N - OUMSB1181022-OMNI-E.G.S.N-WP/Gardiennage du DOMICILE KARINA LOPEZ pour le mois de OCTOBRE 2022</t>
  </si>
  <si>
    <t>Time Code : N - OUB1281022-OMNI-SALAIRE DU MOIS D'OCTOBRE 2022 DE SONDO Stéphane</t>
  </si>
  <si>
    <t>Time Code : N - OUB1211022-OMNI-SERGE ANDRIAMANDIMBY/Remboursement SONABEL consommation d'élèctricité du mois d'octobre 2022</t>
  </si>
  <si>
    <t>Time Code : N - OUB1281022-OMNI-SALAIRE DU MOIS D'OCTOBRE 2022 DE KONFE TRAORE Aicha</t>
  </si>
  <si>
    <t>Time Code : N - OUB1281022-OMNI-SALAIRE DU MOIS D'OCTOBRE 2022 DE GANSORE Hassane Moctar</t>
  </si>
  <si>
    <t>Time Code : N - OUAC011022-IUTS DU MOIS D'OCTOBRE 2022 DE GUIRO Shérita Djémila</t>
  </si>
  <si>
    <t>Time Code : N - OUAC011022-IUTS DU MOIS D'OCTOBRE 2022 DE SORE Safiétou</t>
  </si>
  <si>
    <t>Time Code : N - OUAC011022-IUTS DU MOIS D'OCTOBRE 2022 DE KONFE TRAORE Aicha</t>
  </si>
  <si>
    <t>Time Code : N - OUAC011022-IUTS DU MOIS D'OCTOBRE 2022 DE KIEMA Yaya</t>
  </si>
  <si>
    <t>Time Code : M - OUAC011022-IUTS DU MOIS D'OCTOBRE 2022 DE TOE Hadja Aliza Sandrine</t>
  </si>
  <si>
    <t>Time Code : N - OUAC011022-IUTS DU MOIS D'OCTOBRE 2022 DE KI/KERE Léonie</t>
  </si>
  <si>
    <t>Time Code : N - OUAC011022-IUTS DU MOIS D'OCTOBRE 2022 DE YAMEOGO Wendkoaguenda Lucie</t>
  </si>
  <si>
    <t>Time Code : N - OUAC011022-IUTS DU MOIS D'OCTOBRE 2022 DE ZOMA Jean</t>
  </si>
  <si>
    <t>Time Code : N - OUAC011022-IUTS DU MOIS D'OCTOBRE 2022 DE OUATTARA Siaka</t>
  </si>
  <si>
    <t>Time Code : N - OUAC011022-IUTS DU MOIS D'OCTOBRE 2022 DE YAMEOGO Dahlia Ramata Stephanie</t>
  </si>
  <si>
    <t>Time Code : N - OUAC011022-IUTS DU MOIS D'OCTOBRE 2022 DE DAHANI Daouda Martial Hubert</t>
  </si>
  <si>
    <t>Time Code : N - OUAC011022-IUTS DU MOIS D'OCTOBRE 2022 DE KAMBIRE Sié</t>
  </si>
  <si>
    <t>Time Code : N - OUAC011022-IUTS DU MOIS D'OCTOBRE 2022 DE OUEDRAOGO Bila Basile</t>
  </si>
  <si>
    <t>Time Code : N - OUAC011022-IUTS DU MOIS D'OCTOBRE 2022 DE SORY Yacouba</t>
  </si>
  <si>
    <t>Time Code : N - OUAC011022-IUTS DU MOIS D'OCTOBRE 2022 DE KINDA Narcisse</t>
  </si>
  <si>
    <t>Time Code : N - OUAC011022-IUTS DU MOIS D'OCTOBRE 2022 DE DAMIBA Jacques Malgdawindé</t>
  </si>
  <si>
    <t>Time Code : N - OUAC011022-IUTS DU MOIS D'OCTOBRE 2022 DE RAMDE/YAMEOGO Wendpouiré Alice</t>
  </si>
  <si>
    <t>Time Code : N - OUAC011022-IUTS DU MOIS D'OCTOBRE 2022 DE SAGNON Sanlé Régis Kader</t>
  </si>
  <si>
    <t>Time Code : N - OUAC011022-IUTS DU MOIS D'OCTOBRE 2022 DE WANGRE Didier</t>
  </si>
  <si>
    <t>Time Code : N - OUAC011022-IUTS DU MOIS D'OCTOBRE 2022 DE SONDO Stéphane</t>
  </si>
  <si>
    <t>Time Code : N - OUB1281022-OMNI-SALAIRE DU MOIS D'OCTOBRE 2022 DE RAMDE/YAMEOGO Wendpouiré Alice</t>
  </si>
  <si>
    <t>Time Code : N - OUB1281022-OMNI-SALAIRE DU MOIS D'OCTOBRE 2022 DE COULIDIATY Aimé Parfait</t>
  </si>
  <si>
    <t>Time Code : N - OUB1281022-OMNI-SALAIRE DU MOIS D'OCTOBRE 2022 DE DAMIBA Jacques Malgdawindé</t>
  </si>
  <si>
    <t>Time Code : N - OUB1281022-OMNI-SALAIRE DU MOIS D'OCTOBRE 2022 DE KABORE Hamza</t>
  </si>
  <si>
    <t>Time Code : N - OUB1281022-OMNI-SALAIRE DU MOIS D'OCTOBRE 2022 DE WANGRE Didier</t>
  </si>
  <si>
    <t>Time Code : N - OUB1281022-OMNI-SALAIRE DU MOIS D'OCTOBRE 2022 DE NIGNAN Annielle</t>
  </si>
  <si>
    <t>Time Code : N - OUB1281022-OMNI-SALAIRE DU MOIS D'OCTOBRE 2022 DE KI/KERE Léonie</t>
  </si>
  <si>
    <t>Time Code : N - OUB1281022-OMNI-SALAIRE DU MOIS D'OCTOBRE 2022 DE KAMBOU Sansan Christian</t>
  </si>
  <si>
    <t>Time Code : N - OUB1281022-OMNI-SALAIRE DU MOIS D'OCTOBRE 2022 DE SAGNON Sanlé Régis Kader</t>
  </si>
  <si>
    <t>Time Code : N - OUB1281022-OMNI-SALAIRE DU MOIS D'OCTOBRE 2022 DE OUEDRAOGO Wendingomdé Joseph Arnaud</t>
  </si>
  <si>
    <t>Time Code : N - OUB1281022-OMNI-SALAIRE DU MOIS D'OCTOBRE 2022 DE NEBIE Noël</t>
  </si>
  <si>
    <t>Time Code : N - OUB1281022-OMNI-SALAIRE DU MOIS D'OCTOBRE 2022 DE PARE/KARAMBIRI Aminata</t>
  </si>
  <si>
    <t>Time Code : N - OUB1281022-OMNI-SALAIRE DU MOIS D'OCTOBRE 2022 DE OUEDRAOGO Hubert</t>
  </si>
  <si>
    <t>Time Code : N - OUB1281022-OMNI-SALAIRE DU MOIS D'OCTOBRE 2022 DE SIDIBE Moumouni</t>
  </si>
  <si>
    <t>Time Code : N - OUB1281022-OMNI-SALAIRE DU MOIS D'OCTOBRE 2022 DE ZOURE Hassimi</t>
  </si>
  <si>
    <t>Time Code : N - OUB1281022-OMNI-SALAIRE DU MOIS D'OCTOBRE 2022 DE OUATTARA Siaka</t>
  </si>
  <si>
    <t>Time Code : N - OUB1281022-OMNI-SALAIRE DU MOIS D'OCTOBRE 2022 DE SAWADOGO Augustine Marie wendyam</t>
  </si>
  <si>
    <t>Time Code : N - OUB1281022-OMNI-SALAIRE DU MOIS D'OCTOBRE 2022 DE KIEMA Yaya</t>
  </si>
  <si>
    <t>Time Code : N - OUB1281022-OMNI-SALAIRE DU MOIS D'OCTOBRE 2022 DE NABI Grégoire</t>
  </si>
  <si>
    <t>Time Code : N - OUB1281022-OMNI-SALAIRE DU MOIS D'OCTOBRE 2022 DE SAWADOGO Salimata</t>
  </si>
  <si>
    <t>Time Code : N - OUB1281022-OMNI-SALAIRE DU MOIS D'OCTOBRE 2022 DE DAHANI Daouda Martial Hubert</t>
  </si>
  <si>
    <t>Time Code : N - ASSURANCE MALADIE DE KIEMA YAYA OCTOBRE 2022</t>
  </si>
  <si>
    <t>Time Code : N - SAGNON Sanlé Régis Kader/Assurance/Octobre 2022 /Incorporation de son enfant (SAGNON Giovani joseph Siépoi)</t>
  </si>
  <si>
    <t>Time Code : N - ASSURANCE MALADIE DE DAMIBA JACQUES MALGDAWINDE OCTOBRE 2022</t>
  </si>
  <si>
    <t>Time Code : N - ASSURANCE MALADIE DE OUATTARA SIAKA OCTOBRE 2022</t>
  </si>
  <si>
    <t>Time Code : N - ASSURANCE MALADIE DE SAGNON SANLE R KADER OCTOBRE 2022</t>
  </si>
  <si>
    <t>Time Code : M - ASSURANCE MALADIE DE ZAGUE SOME LENA YASMINE OCTOBRE 2022</t>
  </si>
  <si>
    <t>Time Code : N - ASSURANCE MALADIE DE KI KERE LEONIE OCTOBRE 2022</t>
  </si>
  <si>
    <t>Time Code : N - ASSURANCE MALADIE DE WANGRE DIDIER OCTOBRE 2022</t>
  </si>
  <si>
    <t>Time Code : N - ASSURANCE MALADIE DE GANSORE HASSANE MOCTAR OCTOBRE 2022</t>
  </si>
  <si>
    <t>Time Code : N - ASSURANCE MALADIE DE DAHANI DAOUDA M HUBERT OCTOBRE 2022</t>
  </si>
  <si>
    <t>Time Code : N - ASSURANCE MALADIE DE ZOMA JEAN OCTOBRE 2022</t>
  </si>
  <si>
    <t>Time Code : N - ASSURANCE MALADIE DE KONFE TRAORE AICHA OCTOBRE 2022</t>
  </si>
  <si>
    <t>Time Code : N - ASSURANCE MALADIE DE KAMBOU SANSAN CHRISTIAN OCTOBRE 2022</t>
  </si>
  <si>
    <t>Time Code : N - ASSURANCE MALADIE DE COULIDIATY AIME PARFAIT OCTOBRE 2022</t>
  </si>
  <si>
    <t>Time Code : M - ASSURANCE MALADIE DE TOE Hadja Aliza Sandrine OCTOBRE 2022</t>
  </si>
  <si>
    <t>Time Code : N - ASSURANCE MALADIE DE  NEBIE NOEL OCTOBRE 2022</t>
  </si>
  <si>
    <t>Time Code : N - ASSURANCE MALADIE DE YAMEOGO DAHLIA RAMATA  OCTOBRE 2022</t>
  </si>
  <si>
    <t>Time Code : N - ASSURANCE MALADIE DE YAMEOGO W LUCIE  OCTOBRE 2022</t>
  </si>
  <si>
    <t>Time Code : N - ASSURANCE MALADIE DE KABORE HAMZA OCTOBRE 2022</t>
  </si>
  <si>
    <t>Time Code : N - ASSURANCE MALADIE DE OUEDRAOGO WENDINGOMDE JOSEPH A OCTOBRE 2022</t>
  </si>
  <si>
    <t>Time Code : N - ASSURANCE MALADIE DE  OUEDRAOGO BILA BASILE OCTOBRE 2022</t>
  </si>
  <si>
    <t>Time Code : N - ASSURANCE MALADIE DE SIDIBE MOUMOUNI OCTOBRE 2022</t>
  </si>
  <si>
    <t>Time Code : N - ASSURANCE MALADIE DE SORY YACOUBA OCTOBRE 2022</t>
  </si>
  <si>
    <t>Time Code : N - ASSURANCE MALADIE DE GUIRO  SHERITA DJEMILA OCTOBRE 2022</t>
  </si>
  <si>
    <t>Time Code : N - NIGNAN Annielle/Assurance/Octobre 2022 /son Incorporation celui de son Conjoint (ZITIYENGA Eder ) et ceux de ses enfants (ZETIYENGA Aria,ZETIYENGA Grace)</t>
  </si>
  <si>
    <t>Time Code : N - ASSURANCE MALADIE DE ZOURE HASSIMI OCTOBRE 2022</t>
  </si>
  <si>
    <t>Time Code : N - ASSURANCE MALADIE DE NABI GREGOIRE OCTOBRE 2022</t>
  </si>
  <si>
    <t>Time Code : N - ASSURANCE MALADIE DE KAMBIRE SIE OCTOBRE 2022</t>
  </si>
  <si>
    <t>Time Code : N - ASSURANCE MALADIE DE SORE SAFIETOU OCTOBRE 2022</t>
  </si>
  <si>
    <t>Time Code : N - ASSURANCE MALADIE DE OUEDRAOGO HUBERT OCTOBRE 2022</t>
  </si>
  <si>
    <t>Time Code : N - SAWADOGO SALIMATA/Assurance/Charge de oectobre 2022 /Incorporation de lui-même</t>
  </si>
  <si>
    <t>Time Code : N - ASSURANCE MALADIE DE SAWADOGO AUGUSTINE MARIE W OCTOBRE 2022</t>
  </si>
  <si>
    <t>Time Code : N - ASSURANCE MALADIE DE PARE KARAMBIRE AMINATA OCTOBRE 2022</t>
  </si>
  <si>
    <t>Premise allocation : [52800412] [2.59%] [30521915] - KAJ161022/JUSTIF/CISSE IDRISSA ENREGISTREMENT CONTRAT DE BAIL DU BUREAU SCI KAYA</t>
  </si>
  <si>
    <t>Premise allocation : [52800412] [2.59%] [30521915] - KAJ161022/JUSTIF/CISSE IDRISS A/ ENREGISTREMENT CONTRAT DE BAIL DU BUREAU SCI KAYA</t>
  </si>
  <si>
    <t>Premise allocation : [52800412] [2.59%] [30521988] - KAC161022 /complete services -espèces /paiement de la main d'œuvre pour le nettoyage et le désherbage du bureau de la base de kaya</t>
  </si>
  <si>
    <t>Premise allocation : [52800412] [2.59%] [30521988] - KAC211022 /somyalgre services -espèces /Achat de carnet de reçu auto carbonné avec trois souches</t>
  </si>
  <si>
    <t>OUATW071022/BANK-WIZALL/YARBANGA AMADOU/FUTUR TELECOM:Achat de téléphone pour la flotte de l'assistant finance de Ouahigouya</t>
  </si>
  <si>
    <t>DDCPB031022/Visite médicale annuelle Sécurity Officer ATWA</t>
  </si>
  <si>
    <t>DDCPB03102022/Visite médicale annuelle du coordinateur Régional ATWA boucle du Mouhoun</t>
  </si>
  <si>
    <t>DDCPB031020222/Visite médicale du finance officer ATWA Boucle du Mouhoun</t>
  </si>
  <si>
    <t>DDCPB03102022/Visite médicale annuelle du finance assistant ATWA boucle du Mouhoun</t>
  </si>
  <si>
    <t>DDCPB03102022/Visite médicale annuelle du Supply Chain Assistant Boucle du Mouhoun</t>
  </si>
  <si>
    <t>7143</t>
  </si>
  <si>
    <t>C3-Accountability Mechanism</t>
  </si>
  <si>
    <t>Hébergements des participants à la formation sur la redevabilité le 27 octobre 2022 à Dédougou</t>
  </si>
  <si>
    <t>VAT | Hébergements des participants à la formation sur la redevabilité le 27 octobre 2022 à Dédougou</t>
  </si>
  <si>
    <t>Pause-café et déjeuner pour la formation des PMO sur la redevabilité le 27 octobre 2022 la chambre de commerce de Dédougou</t>
  </si>
  <si>
    <t>Premise allocation : [52800412] [2.59%] [30522131] - OUMSB1301022-OMNI-E.G.S.N-WP/Gardiennage du bureau de Kaya pour la période de JUILLET 2022</t>
  </si>
  <si>
    <t>Premise allocation : [52800412] [46.27%] [30522131] - OUMSB1301022-OMNI-E.G.S.N-WP/Gardiennage du bureau de Ouahigouya pour la période de JUILLET 2022</t>
  </si>
  <si>
    <t>Premise allocation : [52800412] [39.56%] [30522131] - OUMSB1301022-OMNI-E.G.S.N-WP/Gardiennage du bureau de Dédougou pour le mois de JUILLET 2022</t>
  </si>
  <si>
    <t>Premise allocation : [52800412] [39.56%] [30524644] - RADIO COMMUNICATION INFORMATIQUE ELECTRNIQUE_CONFECTION DE BADGE D4IDENTIFICATION POUR STAFF_BUREAU DEDOUGOU</t>
  </si>
  <si>
    <t>Premise allocation : [52800412] [13.70%] [30522131] - OUMSB1301022-OMNI-E.G.S.N-WP/GARDIENNAGE DU BUREAU PAYS Zone du bois pour le mois de JUILLET 2022</t>
  </si>
  <si>
    <t>Premise allocation : [52800412] [39.56%] [30522243] - DDCPB021022/Consommation d'électricité du bureau de Dédougou du mois de Septembre 2022</t>
  </si>
  <si>
    <t>Premise allocation : [52800412] [39.56%] [30522243] - DDCPB021022/Consommation d'eau du bureau de Dédougou des mois de Juin et Juillet 2022</t>
  </si>
  <si>
    <t>Time Code : N - OUMSB1301022-OMNI-E.G.S.N-WP/Gardienage et surveillance résidence CD mois de JUILLET 2022</t>
  </si>
  <si>
    <t>Time Code : N - OUB501022-OMNI-RECEVEUR DES IMPOTS OUAGA V/Droit d'enregistrement sur avenant du contrat de bail de Benoit DELSARTE (01/07/2022 au 29/06/2024)</t>
  </si>
  <si>
    <t>Time Code : N - OUB501022-OMNI-RECEVEUR DES IMPOTS OUAGA V/Complément Droit d'enregistrement sur avenant du contrat de bail de Benoit DELSARTE (01/07/2022 au 29/06/2024)</t>
  </si>
  <si>
    <t>Time Code : N - OUMSB1301022-OMNI-E.G.S.N-WP/Gardiennage du DOMICILE KARINA LOPEZ pour le mois de JUILLET 2022</t>
  </si>
  <si>
    <t>Time Code : N - OUMSB1301022-OMNI-E.G.S.N-WP/Gardienage et surveillance résidence DPO mois de JUILLET 2022</t>
  </si>
  <si>
    <t>DDFB1022ECOBANK /Frais d'agio du mois d'OCTOBRE 2022</t>
  </si>
  <si>
    <t>BOATJ080922/Justif/OMNI/Avance DAHANI Hubert/Hébergement TA SSR/Formation des agents de santé  sur les valeurs de la SDSR des adolescentes sensible au genre</t>
  </si>
  <si>
    <t>BOATJ080922/Justif/OMNI/Avance DAHANI Hubert/Prise en charge des non résidents/Formation des agents de santé  sur les valeurs de la SDSR des adolescentes sensible au genre 1/2</t>
  </si>
  <si>
    <t>BOATJ080922/Justif/OMNI/Avance DAHANI Hubert/Prise en charge des non résidents/Formation des agents de santé  sur les valeurs de la SDSR des adolescentes sensible au genre 2/2</t>
  </si>
  <si>
    <t>BOATJ080922/Justif/OMNI/Avance DAHANI Hubert/Achat de crédit de communiction, de super et de gel hydroalcoolique / Formation des agents de santé  sur les valeurs de la SDSR des adolescentes sensible au genre</t>
  </si>
  <si>
    <t>BOATJ080922/Justif/OMNI/Avance DAHANI Hubert/Frais de Photocopies et credit de communication/Formation des agents de santé  sur les valeurs de la SDSR des adolescentes sensible au genre</t>
  </si>
  <si>
    <t>BOATJ080922/Justif/OMNI/Avance DAHANI Hubert/Frais de communication des MCD/Formation des agents de santé  sur les valeurs de la SDSR des adolescentes sensible au genre</t>
  </si>
  <si>
    <t>BOATJ080922/Justif/OMNI/Avance DAHANI Hubert/Frais d'impression des attestation/Formation des agents de santé  sur les valeurs de la SDSR des adolescentes sensible au genre</t>
  </si>
  <si>
    <t>BOATJ080922/Justif/OMNI/Avance DAHANI Hubert/Frais de mégas de connexion staff/Formation des agents de santé  sur les valeurs de la SDSR des adolescentes sensible au genre</t>
  </si>
  <si>
    <t>BOATJ080922/Justif/OMNI/Avance DAHANI Hubert/Carburant non residents/Formation des agents de santé  sur les valeurs de la SDSR des adolescentes sensible au genre 1/6</t>
  </si>
  <si>
    <t>BOATJ080922/Justif/OMNI/Avance DAHANI Hubert/Carburant non residents/Formation des agents de santé  sur les valeurs de la SDSR des adolescentes sensible au genre 2/6</t>
  </si>
  <si>
    <t>BOATJ080922/Justif/OMNI/Avance DAHANI Hubert/Carburant non residents/Formation des agents de santé  sur les valeurs de la SDSR des adolescentes sensible au genre 3/6</t>
  </si>
  <si>
    <t>BOATJ080922/Justif/OMNI/Avance DAHANI Hubert/Carburant non residents/Formation des agents de santé  sur les valeurs de la SDSR des adolescentes sensible au genre 4/6</t>
  </si>
  <si>
    <t>BOATJ080922/Justif/OMNI/Avance DAHANI Hubert/Carburant non residents/Formation des agents de santé  sur les valeurs de la SDSR des adolescentes sensible au genre 5/6</t>
  </si>
  <si>
    <t>BOATJ080922/Justif/OMNI/Avance DAHANI Hubert/Carburant non residents/Formation des agents de santé  sur les valeurs de la SDSR des adolescentes sensible au genre 6/6</t>
  </si>
  <si>
    <t>PO Auto-Accrual re PO: 10097850 / Chambre climatisée double+ de 21jrs</t>
  </si>
  <si>
    <t>OUAC051022-INITIATIVE OASIS NIGER/Paiement 18% du contrat N°155/SCI/SC/2020 Préparatifs Endline (plan d'échantillonnage, outils finaux pour la collecte des données, fiches et formulaires de collecte, liste des agents terrain, plan de formation des agents</t>
  </si>
  <si>
    <t>PO Auto-Accrual re PO: 10119810 / Chambre climatisée double+ de 21jrs</t>
  </si>
  <si>
    <t>Time Code : N - 202210 Annual leave accrual/Wangre  Didier</t>
  </si>
  <si>
    <t>Time Code : N - 202210 Annual leave accrual/Siaka  Ouattara</t>
  </si>
  <si>
    <t>Time Code : N - 202210 Annual leave accrual/Léonie  Ki</t>
  </si>
  <si>
    <t>Time Code : N - 202210 Annual leave accrual/Jacques Malgdawindé DAMIBA</t>
  </si>
  <si>
    <t>Time Code : N - 202210 Annual leave accrual/SAWADOGO  Salimata</t>
  </si>
  <si>
    <t>Time Code : N - 202210 Annual leave accrual/OUEDRAOGO  Bila Basile</t>
  </si>
  <si>
    <t>Time Code : M - 202210 Annual leave accrual/Lena Yasmine Zague-Some</t>
  </si>
  <si>
    <t>Time Code : N - 202210 Annual leave accrual/Daouda Martial Hubert  Dahani</t>
  </si>
  <si>
    <t>Time Code : N - 202210 Annual leave accrual/Regis Kader Sanlé Sagnon</t>
  </si>
  <si>
    <t>Time Code : N - 202210 Annual leave accrual/Yaya  Kiema</t>
  </si>
  <si>
    <t>Time Code : N - 202210 Annual leave accrual/Sié  Kambire</t>
  </si>
  <si>
    <t>Time Code : N - 202210 Annual leave accrual/Alice Ramde Yameogo</t>
  </si>
  <si>
    <t>Time Code : N - 202210 Annual leave accrual/Hassane Moctar Gansore</t>
  </si>
  <si>
    <t>Time Code : N - 202210 Annual leave accrual/Benoit  DELSARTE</t>
  </si>
  <si>
    <t>Time Code : N - 202210 Annual leave accrual/Yacouba  Sory</t>
  </si>
  <si>
    <t>Time Code : N - 202210 Annual leave accrual/Wendingomde Joseph Arnaud  OUEDRAOGO</t>
  </si>
  <si>
    <t>Time Code : N - 202210 Annual leave accrual/Hassimi  ZOURE</t>
  </si>
  <si>
    <t>Time Code : N - 202210 Annual leave accrual/Hubert  OUEDRAOGO</t>
  </si>
  <si>
    <t>Time Code : N - 202210 Annual leave accrual/COULIDIATY  Aimé Parfait</t>
  </si>
  <si>
    <t>Time Code : N - 202210 Annual leave accrual/Hamza  Kabore</t>
  </si>
  <si>
    <t>Time Code : N - 202210 Annual leave accrual/Noel  Nebie</t>
  </si>
  <si>
    <t>Time Code : N - 202210 Annual leave accrual/Sansan Christian  Kambou</t>
  </si>
  <si>
    <t>Time Code : N - 202210 Annual leave accrual/Grégoire  NABI</t>
  </si>
  <si>
    <t>Time Code : N - 202210 Annual leave accrual/Sidibe  Moumouni</t>
  </si>
  <si>
    <t>Time Code : N - 202210 Annual leave accrual/Serge  ANDRIAMANDIMBY</t>
  </si>
  <si>
    <t>Time Code : N - 202210 Annual leave accrual/Aminata  PARE/KARAMBIRI</t>
  </si>
  <si>
    <t>Time Code : N - 202210 Annual leave accrual/Sawadogo  Augustine Marie Wendyam</t>
  </si>
  <si>
    <t>Time Code : N - 202210 Annual leave accrual/Annielle  Nignan</t>
  </si>
  <si>
    <t>Time Code : N - 202210 Annual leave accrual/Sherita Djemila  Guiro</t>
  </si>
  <si>
    <t>Time Code : N - 202210 Annual leave accrual/Narcisse  Kinda</t>
  </si>
  <si>
    <t>Time Code : N - 202210 Annual leave accrual/Stephane  SONDO</t>
  </si>
  <si>
    <t>Time Code : N - 202210 Annual leave accrual/Aïcha  KONFE/TRAORE</t>
  </si>
  <si>
    <t>Time Code : N - 202210 Annual leave accrual/Jean  ZOMA</t>
  </si>
  <si>
    <t>Time Code : N - 202210 Annual leave accrual/Lucie Wendkoaguenda.  YAMEOGO</t>
  </si>
  <si>
    <t>Time Code : N - 202210 Annual leave accrual/Safietou  Sore</t>
  </si>
  <si>
    <t>Time Code : M - 202210 Annual leave accrual/Hadja Aliza Toe</t>
  </si>
  <si>
    <t>Time Code : N - 202210 Annual leave accrual/Dahlia Ramata Stéphanie  YAMEOGO</t>
  </si>
  <si>
    <t>Premise allocation : [52800412] [18.21%] [30528129] - OUB190222-CHQ ECOBANK 0000990/PLANETE ENFANTS ET DEVELOPPEMENT/Reglement facture 001/2022 Loyer de Janvier 2022</t>
  </si>
  <si>
    <t>CHQN°0000934/justif mars/Salaire mois de mars 2022 superviseur Nouna</t>
  </si>
  <si>
    <t>CHQN°0000934/justif mars/Salaire mois de mars 2022 superviseur tougan</t>
  </si>
  <si>
    <t>CHQN° 000868/Justifs avril/Superviseurs SOUROU</t>
  </si>
  <si>
    <t>CHQN° 000870/Justifs avril/Indemnité du point focal</t>
  </si>
  <si>
    <t>CHQN°0000943/Justifs avril/ Prise en charge des frais de communication du Directeur régional lors de la formation des jeunes ambassadeurs en leaderships</t>
  </si>
  <si>
    <t>CHQN°0000943/ Justifs avril/Prise en charge du formateur de Toma lors de la formation des jeunes ambassadeurs en leaderships</t>
  </si>
  <si>
    <t>CHQN°0000943/ Justifs avril/Prise en charge du formateur de Nouna lors de la formation des jeunes ambassadeurs en leaderships</t>
  </si>
  <si>
    <t>CHQN°000944/Justifs avril/ Prise en charge des participants Résidents lors de la journée pédagogique au SOUROU salle1</t>
  </si>
  <si>
    <t>CHQN°000944/ Justifs avril/Prise en charge des formateurs lors de la journée pédagogique au SOUROU</t>
  </si>
  <si>
    <t>CHQN°000944/Justifs avril/ Prise en charge des participants Résidents lors de la journée pédagogique au SOUROU salle2</t>
  </si>
  <si>
    <t>CHQN°000944/ Justifs avril/Prise en charge des participants Résidents lors de la journée pédagogique au SOUROU salle2</t>
  </si>
  <si>
    <t>CHQN°000944/ Justifs avril/Prise en charge du DPEPPNF lors de la journée pédagogique au SOUROU</t>
  </si>
  <si>
    <t>CHQN°000944/ Justifs avril/Prise en charge des participants Résidents lors de la journée pédagogique au SOUROU salle3</t>
  </si>
  <si>
    <t>CHQN°000944/Justifs avril/ Prise en charge des frais  de retrait orange money lors de la journée pédagogique au SOUROU</t>
  </si>
  <si>
    <t>CHQN°000944/ Justifs avril/Prise en charge des frais  de mission du MEAL lors de la journée pédagogique au SOUROU</t>
  </si>
  <si>
    <t>CHQN°000944/ Prise en charge des frais  d'hébergement du MEAL lors de la journée pédagogique au SOUROU</t>
  </si>
  <si>
    <t>CHQN°000944/ Justifs avril/Prise en charge des frais  de mission de la comptable lors de la journée pédagogique au SOUROU</t>
  </si>
  <si>
    <t>CHQN°000944/Justifs avril/ Prise en charge des frais  d'hébergement de la comptable lors de la journée pédagogique au SOUROU</t>
  </si>
  <si>
    <t>CHQN°000944/Justifs avril/ Prise en charge des frais  d'hébergement du coordonnateur lors de la journée pédagogique au SOUROU</t>
  </si>
  <si>
    <t>CHQN°000944/Justifs avril/ Prise en charge des frais  d'hébergement du coordonnateur régional lors de la journée pédagogique au SOUROU</t>
  </si>
  <si>
    <t>CHQN°000944/Justifs avril/ Prise en charge des frais  de transport de l'équipe lors de la journée pédagogique au SOUROU</t>
  </si>
  <si>
    <t>CHQN°0000945/Justifs avril/ Prise en charge de la restauration lors de la formation des jeunes ambassadeurs en leaderships Tougan</t>
  </si>
  <si>
    <t>Retenue à la source/Justifs avril/restauration lors de la formation des jeunes ambassadeurs en leaderships Tougan</t>
  </si>
  <si>
    <t>CHQN°0000947/Justifs avril/ Remboursement des frais d'achat d'eau pour les participants lors de la signature et de la finalisation du protocole entre la santé et l'éducation</t>
  </si>
  <si>
    <t>CHQN°0000947/Justifs avril/ Remboursement des frais d'hébergement du coordonnateur régional lors de la signature et de la finalisation du protocole entre la santé et l'éducation</t>
  </si>
  <si>
    <t>CHQN°0000947/Justifs avril/Remboursement des frais d'hébergement du coordonnateur régional lors de la signature et de la finalisation du protocole entre la santé et l'éducation</t>
  </si>
  <si>
    <t>CHQN°0000947/Justifs avril/ Remboursement des frais d'hébergement du coordonnateur SOSJD lors de la signature et de la finalisation du protocole entre la santé et l'éducation</t>
  </si>
  <si>
    <t>CHQN°0000947/Justifs avril/ Remboursement des frais d'achat de collation pour les participants lors de la signature et de la finalisation du protocole entre la santé et l'éducation</t>
  </si>
  <si>
    <t>CHQN°0000948/Justifs avril/Remboursement des frais de carburant du Directeur Exécutif mois d'avril 2022</t>
  </si>
  <si>
    <t>CHQN°0000949/Justifs avril/Remboursement des frais d'achat de mégas pour la connxion internet mois d'avril 2022</t>
  </si>
  <si>
    <t>Justifs avril/Retenue à la source de la restauration lors de la formation des jeunes ambassadeurs en leaderships Toma</t>
  </si>
  <si>
    <t>Justifs avril/Retenue à la source de la restauration lors de la formation des jeunes ambassadeurs en leaderships Nouna</t>
  </si>
  <si>
    <t>CHQN°0000851/Justifs avril/ Prise en charge de la restauration lors de la formation des jeunes ambassadeurs en leaderships Nouna</t>
  </si>
  <si>
    <t>N4-Based on assessment, work with DOH to expand range of services including through training  quality improvement and infrastructure</t>
  </si>
  <si>
    <t>CHQN°0000852/ Justifs avril/Prise en charge des points focaux du SOUROU lors des critères de distribution des HLS et visite dans les écoles</t>
  </si>
  <si>
    <t>CHQN°0000852/Justifs avril/Prise en charge des points focaux du NAYALA lors des critères de distribution des HLS et visite dans les écoles</t>
  </si>
  <si>
    <t>CHQN°0000852/Justifs avril/ Prise en charge des points focaux de la KOSSI lors des critères de distribution des HLS et visite dans les écoles</t>
  </si>
  <si>
    <t>Justifs avril/Retenue à la source de la restauration au NAYALA lors des critères de distribution des HLS et visite dans les écoles</t>
  </si>
  <si>
    <t>CHQN°0000852/Justifs avril/ Prise en charge de la restauration au NAYALA lors des critères de distribution des HLS et visite dans les écoles</t>
  </si>
  <si>
    <t>Justifs avril/Retenue à la source de la restauration à la KOSSI lors des critères de distribution des HLS et visite dans les écoles</t>
  </si>
  <si>
    <t>CHQN°0000852/ Justifs avril/Prise en charge de la restauration à la KOSSI lors des critères de distribution des HLS et visite dans les écoles</t>
  </si>
  <si>
    <t>Justifs avril/Retenue à la source de la restauration au SOUROU lors des critères de distribution des HLS et visite dans les écoles</t>
  </si>
  <si>
    <t>CHQN°000853/ Justifs avril/Prise en charge du DPEPPNF lors de la journée pédagogique au NAYALA</t>
  </si>
  <si>
    <t>CHQN°000853/ Justifs avril/Prise en charge des participants Résidents lors de la journée pédagogique au NAYALA salle1</t>
  </si>
  <si>
    <t>CHQN°000853/Justifs avril/ Prise en charge des participants Résidents lors de la journée pédagogique au NAYALA salle1</t>
  </si>
  <si>
    <t>CHQN°000853/Justifs avril/ Prise en charge de l'enseignant qui a donné les cours lors de la journée pédagogique au NAYALA salle1</t>
  </si>
  <si>
    <t>CHQN°000853/ Justifs avril/Prise en charge des participants Résidents lors de la journée pédagogique au NAYALA salle2</t>
  </si>
  <si>
    <t>CHQN°000853/Justifs avril/ Prise en charge des participants Résidents de GOSSINA lors de la journée pédagogique au NAYALA</t>
  </si>
  <si>
    <t>CHQN°000853/ Justifs avril/Prise en charge des participants Résidents de GOSSINA lors de la journée pédagogique au NAYALA</t>
  </si>
  <si>
    <t>CHQN°000853/Justifs avril/Prise en charge de l'enseignant qui a donné les cours à GOSSINA lors de la journée pédagogique au NAYALA</t>
  </si>
  <si>
    <t>CHQN°000853/ Justifs avril/Prise en charge des participants Résidents de YABA lors de la journée pédagogique au NAYALA</t>
  </si>
  <si>
    <t>CHQN°000853/Justifs avril/ Prise en charge des participants Résidents de YABA lors de la journée pédagogique au NAYALA</t>
  </si>
  <si>
    <t>CHQN°000853/Justifs avril/ Prise en charge des frais  d'hébergement du MEAL SOSJD lors de la journée pédagogique au NAYALA</t>
  </si>
  <si>
    <t>CHQN°000853/Justifs avril/ Prise en charge des frais  de mission du cordonnateur SOSJD lors de la journée pédagogique au NAYALA</t>
  </si>
  <si>
    <t>CHQN°000853/Justifs avril/ Prise en charge des frais  de mission du comptable SOSJD lors de la journée pédagogique au NAYALA</t>
  </si>
  <si>
    <t>CHQN°000853/Justifs avril/ Prise en charge des frais  d'hébergement du comptable SOSJD lors de la journée pédagogique au NAYALA</t>
  </si>
  <si>
    <t>CHQN°000853/Justifs avril/ Prise en charge des frais  d'hébergement du Point focal SOSJD lors de la journée pédagogique au NAYALA</t>
  </si>
  <si>
    <t>CHQN°000853/ Justifs avril/Prise en charge des frais  de mission du MEAL SOSJD lors de la journée pédagogique (KOSSI-NAYALA)</t>
  </si>
  <si>
    <t>CHQN°000853/ Justifs avril/Prise en charge des frais  de mission du Point Focal SOSJD lors de la journée pédagogique(KOSSI-NAYALA)</t>
  </si>
  <si>
    <t>CHQN°000853/ Justifs avril/Prise en charge des frais  de mission du coordonnateur SOSJD lors de la journée pédagogique (KOSSI-NAYALA)</t>
  </si>
  <si>
    <t>CHQN°000853/Justifs avril/ Prise en charge des frais  d'hébergement de la comptable et du MEAL SOSJD lors de la journée pédagogique (KOSSI)</t>
  </si>
  <si>
    <t>CHQN°000853/ Justifs avril/Prise en charge des frais  d'hébergement du Point Focal SOSJD lors de la journée pédagogique à la KOSSI</t>
  </si>
  <si>
    <t>CHQN°000853/Justifs avril/ Prise en charge des frais  d'hébergement du coordonnateur SOSJD lors de la journée pédagogique à la KOSSI</t>
  </si>
  <si>
    <t>CHQN°000853/Justifs avril/ Prise en charge des frais  de transprt de l'équipe SOSJD lors de la journée pédagogique au NAYALA</t>
  </si>
  <si>
    <t>CHQN°000853/ Justifs avril/Prise en charge des frais  d'hébergement et transport du superviseur du SOUROU lors de la journée pédagogique à la KOSSI</t>
  </si>
  <si>
    <t>CHQN°000853/Justifs avril/ Prise en charge des frais  de mission du coordonnateur régional SCI lors de la journée pédagogique SOUROU-NAYAL-KOSSI</t>
  </si>
  <si>
    <t>CHQN°000853/ Justifs avril/Prise en charge des frais  d'hébergement du coordonnateur régional SCI lors de la journée pédagogique SOUROU-NAYALA- KOSSI</t>
  </si>
  <si>
    <t>CHQN°000853/Justifs avril/ Prise en charge des frais  d'hébergement du coordonnateur régional SCI lors de la journée pédagogique SOUROU-NAYALA- KOSSI</t>
  </si>
  <si>
    <t>CHQN°000853/ Justifs avril/Prise en charge des frais  de transport du coordonnateur régional lors de la journée pédagogique SOUROU-NAYALA-KOSSI</t>
  </si>
  <si>
    <t>CHQN°000853/Justifs avril/Prise en charge des frais d'achat de masque lors de la journée pédagogique SOUROU-NAYALA-KOSSI</t>
  </si>
  <si>
    <t>CHQN°000853/ Justifs avril/Prise en charge des frais d'impression et achat d'effacile lors de la journée pédagogique SOUROU-NAYALA-KOSSI</t>
  </si>
  <si>
    <t>CHQN°000853/ Justifs avril/Prise en charge des frais d'impression lors de la journée pédagogique SOUROU-NAYALA-KOSSI</t>
  </si>
  <si>
    <t>CHQN°000853/Justifs avril/ Prise en charge des frais  de mission du MEAL de SOSJD lors de la journée pédagogique à Nouna et Tougan</t>
  </si>
  <si>
    <t>CHQN°000853/Justifs avril/ Prise en charge des frais  de mission du comptable de SOSJD lors de la journée pédagogique à Nouna et Tougan</t>
  </si>
  <si>
    <t>CHQN°000853/ Justifs avril/Prise en charge des frais  de mission du coordonnateur de SOSJD lors de la journée pédagogique à Nouna et Tougan</t>
  </si>
  <si>
    <t>CHQN°000854/ Justifs avril/Prise en charge des participants résidents lors de la journée pédagogique à Nouna</t>
  </si>
  <si>
    <t>CHQN°000854/Justifs avril/ Prise en charge des participants résidents lors de la journée pédagogique à Nouna</t>
  </si>
  <si>
    <t>CHQN°000854/ Justifs avril/Prise en charge du DPEPPNF lors de la journée pédagogique à Nouna</t>
  </si>
  <si>
    <t>CHQN°000854/ Justifs avril/Prise en charge des formateurs lors de la journée pédagogique à Nouna</t>
  </si>
  <si>
    <t>CHQN°000854/ Justifs avril/Prise en charge de l'enseignant qui a donné le cours lors de la journée pédagogique à Nouna</t>
  </si>
  <si>
    <t>CHQN°000854/Justifs avril/ Prise en charge de la location de salle lors de la journée pédagogique à Nouna</t>
  </si>
  <si>
    <t>CHQN°000854/ Justifs avril/Prise en charge de la location de salle lors de la journée pédagogique à Nouna</t>
  </si>
  <si>
    <t>CHQN°000854/Justifs avril/ Prise en charge de l'enseignant qui a donné le cours à DJIBASSO lors de la journée pédagogique à la KOSSI</t>
  </si>
  <si>
    <t>CHQN°000854/Justifs avril/Prise en charge des formateurs de DJIBASSO lors de la journée pédagogique à  la KOSSI</t>
  </si>
  <si>
    <t>CHQN°000854/ Justifs avril/Prise en charge de la location de salle à DJIBASSO lors de la journée pédagogique à la KOSSI</t>
  </si>
  <si>
    <t>CHQN°000854/Justifs avril/ Prise en charge de la restauration à DJIBASSO lors de la journée pédagogique à la KOSSI</t>
  </si>
  <si>
    <t>CHQN°000854/Justifs avril/ Prise en charge de l'enseignant qui a donné le cours à DOUMBALA lors de la journée pédagogique à la KOSSI</t>
  </si>
  <si>
    <t>CHQN°000854/ Justifs avril/Prise en charge des participants résidents de DOUMBALA lors de la journée pédagogique à la KOSSI</t>
  </si>
  <si>
    <t>CHQN°000854/Justifs avril/ Prise en charge des participants résidents de DOUMBALA lors de la journée pédagogique à la KOSSI</t>
  </si>
  <si>
    <t>CHQN°000854/Justifs avril/Prise en charge de l'enseignant qui a donné le cours à MADOUBA lors de la journée pédagogique à la KOSSI</t>
  </si>
  <si>
    <t>CHQN°000854/ Justifs avril/Prise en charge des participants résidents de MADOUBA lors de la journée pédagogique à la KOSSI</t>
  </si>
  <si>
    <t>CHQN°000854/ Justifs avril/Prise en charge des frais d'hébergement de l'équipe SOSJD lors de la journée pédagogique à la KOSSI</t>
  </si>
  <si>
    <t>CHQN°000854/Justifs avril/ Prise en charge des frais de transport de l'équipe SOSJD lors de la journée pédagogique à la KOSSI</t>
  </si>
  <si>
    <t>CHQN°000854/ Justifs avril/Prise en charge des frais d'impression lors de la journée pédagogique à la KOSSI</t>
  </si>
  <si>
    <t>CHQN°000854/ Justifs avril/Prise en charge des frais d'hébergement  du MEAL SOSJD lors de la journée pédagogique au SOUROU</t>
  </si>
  <si>
    <t>CHQN°000854/Justifs avril/ Prise en charge des frais d'hébergement  du coordonnateur SOSJD lors de la journée pédagogique au SOUROU</t>
  </si>
  <si>
    <t>CHQN°000854/ Justifs avril/Prise en charge des frais d'hébergement  du Point Focal SOSJD lors de la journée pédagogique au SOUROU</t>
  </si>
  <si>
    <t>CHQN°000854/ Justifs avril/Prise en charge des frais d'hébergement  du comptable SOSJD lors de la journée pédagogique au SOUROU</t>
  </si>
  <si>
    <t>CHQN°000854/Justifs avril/ Prise en charge des frais de transport de l'équipe SOSJD lors de la journée pédagogique au SOUROU</t>
  </si>
  <si>
    <t>CHQN°0000860/Justifs avril/achat de fournitures de nettoyage</t>
  </si>
  <si>
    <t>Justifs avril/Retenue à la source de la restauration lors de la journée pédagogique au NAYALA</t>
  </si>
  <si>
    <t>Justifs avril/Retenue à la source de la restauration à GOSSINA lors de la journée pédagogique au NAYALA</t>
  </si>
  <si>
    <t>CHQN°000864/ Justifs avril/Prise en charge de la restauration à YABA lors de la journée pédagogique</t>
  </si>
  <si>
    <t>CHQN°0000866/ Justifs avril/Remboursement des frais d'envois de plis</t>
  </si>
  <si>
    <t>CHQN°0000866/Justifs avril/ Remboursement des frais d'envois de plis</t>
  </si>
  <si>
    <t>CHQN°0000871/Justifs avril/Prise en charge des frais d'entretien du bureau mois d'avril 2022</t>
  </si>
  <si>
    <t>CHQN°0000875/Justifs avril/ Règlement de la facture d'électricité mois d'avril 2022</t>
  </si>
  <si>
    <t>CHQN°0000876/ Justifs avril/ Achat de fournitures de bureau</t>
  </si>
  <si>
    <t>CHQN°000877/Justifs avril/ Prise en charge de la restauration à Nouna lors de la journée pédagogique à la KOSSI</t>
  </si>
  <si>
    <t>CHQN°0000878/ Justifs avril/Remboursement des frais des agents de saisies des listes des élèves du projet</t>
  </si>
  <si>
    <t>CHQN°0000879/Justifs avril/Remboursement des frais d'envois de plis</t>
  </si>
  <si>
    <t>CHQN°0000879/Remboursement des frais d'envois de plis</t>
  </si>
  <si>
    <t>CHQN°0000938/ Justifs avril/Prise en charge des encadreurs pour la supervision dans les salles des cours dispensés SOUROU</t>
  </si>
  <si>
    <t>CHQN°0000938/Justifs avril/ Prise en charge des encadreurs pour la supervision dans les salles des cours dispensés SOUROU</t>
  </si>
  <si>
    <t>CHQN°0000939/Justifs avril/ Prise en charge des encadreurs pour la supervision dans les salles des cours dispensés NAYALA</t>
  </si>
  <si>
    <t>CHQN°0000939/ Justifs avril/Prise en charge des encadreurs pour la supervision dans les salles des cours dispensés NAYALA</t>
  </si>
  <si>
    <t>CHQN°0000940/ Justifs avril/Prise en charge des encadreurs pour la supervision dans les salles des cours dispensés Nouna</t>
  </si>
  <si>
    <t>CHQN°0000940/Justifs avril/ Prise en charge des encadreurs pour la supervision dans les salles des cours dispensés Doumbala</t>
  </si>
  <si>
    <t>CHQN°0000940/Justifs avril/ Prise en charge des encadreurs pour la supervision dans les salles des cours dispensés Dokuy</t>
  </si>
  <si>
    <t>CHQN°0000940/Justifs avril/ Prise en charge des encadreurs pour la supervision dans les salles des cours dispensés Madouba</t>
  </si>
  <si>
    <t>Relevé bancaire/Justifs avril/Taxes sur certification de chèque</t>
  </si>
  <si>
    <t>Relevé bancaire/ Justifs avril/Coûts partagés par les partenaires /agios bancaire</t>
  </si>
  <si>
    <t>CHQN°0000911/justif mars/Entretien du bureau des mois de janvier et fevrier 2022</t>
  </si>
  <si>
    <t>CHQN°0000912/justif mars/Frais de communication du Directeur Administratif et Financier</t>
  </si>
  <si>
    <t>CHQN°0000913/justif mars/Sonabel du mois de janvier 2022</t>
  </si>
  <si>
    <t>CHQN°0000914/justif mars/Frais de carburant du Directeur Exécutif</t>
  </si>
  <si>
    <t>CHQN°0000915/justif mars/achat de masque /Rencontre du protocole d'éducation et santé SOUROU</t>
  </si>
  <si>
    <t>CHQN°0000915/justif mars/Prise en charge des non residents /Rencontre du protocole d'éducation et santé Sourou</t>
  </si>
  <si>
    <t>CHQN°0000915/justif mars/Prise en charge des non residents /Rencontre du protocole d'éducation et santé KOSSI</t>
  </si>
  <si>
    <t>CHQN°0000915/justif mars/Allocation nourriture superviseur SOS JD KOSSI/Rencontre du protocole d'éducation et santé</t>
  </si>
  <si>
    <t>CHQN°0000915/justif mars/Hébergement superviseur SOS JD KOSSI/Rencontre du protocole d'éducation et santé</t>
  </si>
  <si>
    <t>CHQN°0000915/justif mars/Transport superviseur SOS JD KOSSI/Rencontre du protocole d'éducation et santé</t>
  </si>
  <si>
    <t>CHQN°0000915/justif mars/Hébergement superviseur SOS JD SOUROU/Rencontre du protocole d'éducation et santé</t>
  </si>
  <si>
    <t>CHQN°0000915/justif mars/Transport superviseur SOS JD SOUROU/Rencontre du protocole d'éducation et santé</t>
  </si>
  <si>
    <t>CHQN°0000915/justif mars/Allocation nourriture superviseur SOS JD TOMA/Rencontre du protocole d'éducation et santé</t>
  </si>
  <si>
    <t>CHQN°0000915justif mars//Hébergement superviseur SOS JD TOMA/Rencontre du protocole d'éducation et santé</t>
  </si>
  <si>
    <t>CHQN°0000915/justif mars/Transport superviseur SOS JD TOMA/Rencontre du protocole d'éducation et santé</t>
  </si>
  <si>
    <t>CHQN°0000915/justif mars/Transport Non resident du SOUROU/Rencontre du protocole d'éducation et santé</t>
  </si>
  <si>
    <t>CHQN°0000915/justif mars/Transport Non resident du NOUNA/Rencontre du protocole d'éducation et santé</t>
  </si>
  <si>
    <t>CHQN°0000915/justif mars/Transport Non resident du TOMA/Rencontre du protocole d'éducation et santé</t>
  </si>
  <si>
    <t>CHQN°0000921/justif mars/SONABEL Février 2022</t>
  </si>
  <si>
    <t>CHQN°0000922/justif mars/Facture connexion mars 2022</t>
  </si>
  <si>
    <t>CHQN°0000925/justif mars/RESTAURATION/Rencontre d'élaboration du protocole santé et éducation</t>
  </si>
  <si>
    <t>Retenue à la source/justif mars/RESTAURATION/Rencontre d'élaboration du protocole santé et éducation</t>
  </si>
  <si>
    <t>CHQN°0000926/justif mars/Allocation nourritre chauffeur/Entretien véhicule</t>
  </si>
  <si>
    <t>CHQN°0000929/justif mars/IRF moisde Janvier, fevrier,mars et avril 2022</t>
  </si>
  <si>
    <t>CHQN°0000930/justif mars/Loyer moisde janvier, fevrier,mars et avril 2022</t>
  </si>
  <si>
    <t>CHQN°0000930/justif mars/PEC journée pédagogique au Sourou</t>
  </si>
  <si>
    <t>CHQN°0000937/justif mars/Prise en charge des residents/Finalisation protocole santé et éducationNOUNA</t>
  </si>
  <si>
    <t>CHQN°0000937/justif mars/Frais de communication/Finalisation protocole santé et éducation TOMA</t>
  </si>
  <si>
    <t>CHQN°0000937/justif mars/Prise en charge des residents/Finalisation protocole santé et éducation TOMA</t>
  </si>
  <si>
    <t>CHQN°0000937/justif mars/Frais de communication/Finalisation protocole santé et éducation TOUGAN</t>
  </si>
  <si>
    <t>CHQN°0000937/justif mars/Prise en charge des residents/Finalisation protocole santé et éducation TOUGAN</t>
  </si>
  <si>
    <t>CHQN°0000937/justif mars/Allocation nourriture Coordinateur ATWA SCI/Finalisation protocole santé et éducation</t>
  </si>
  <si>
    <t>CHQN°0000937/justif mars/Frais d'impression/Finalisation protocole santé et éducation</t>
  </si>
  <si>
    <t>CHQN°0000937/justif mars/Frais d'impression et cache nez/Finalisation protocole santé et éducation</t>
  </si>
  <si>
    <t>justif mars/Relevé bancaire frais de certification de chèque</t>
  </si>
  <si>
    <t>justif mars/Relevé bancaire/Agion du mois Mars 2022</t>
  </si>
  <si>
    <t>CHQN°0000937/justif mars/Transport coordinateur ATWA SCI et Coordonateur SOS JD/Finalisation protocole santé et éducation TOMA</t>
  </si>
  <si>
    <t>CHQN°0000937/justif mars/Transport coordinateur ATWA SCI et Coordonateur SOS JD/Finalisation protocole santé et éducation Tougan</t>
  </si>
  <si>
    <t>CHQN°0000937/justif mars/Transport coordinateur ATWA SCI et Coordonateur SOS JD/Finalisation protocole santé et éducation Nouna</t>
  </si>
  <si>
    <t>CHQN°0000941/justif mars/Entretien du bureau nettoyage mars 2022</t>
  </si>
  <si>
    <t>CHQN°0001055/Justif juin/ frais de transport</t>
  </si>
  <si>
    <t>CHQN°0001056 /Justif juin/Remboursement des frais de carburant du Directeur Exécutif mois de juin 2023</t>
  </si>
  <si>
    <t>CHQN°0001057 /Justif juin/ Remboursement des frais d'achat de mégas pour la connexion internet mois de juin 2022</t>
  </si>
  <si>
    <t>CHQN°0001058/Justif juin/ Règlement de la facture d'électricité du mois de mai 2022</t>
  </si>
  <si>
    <t>CHQN°0001059:/Justif juin/ Prise en charge des frais de mission du coordonnateur lors de la rencontre des partenaires bénéficiaire du financement des Pays-Bas dans le domaine de la DSRR à KOMBISSIRI</t>
  </si>
  <si>
    <t>CHQN°0001059/Justif juin/ frais de transport</t>
  </si>
  <si>
    <t>CHQN°0001060/Justif juin/ Prise en charge des enseignants pour les cours dispensées et les encadreurs pour la supervision dans les écoles YABA</t>
  </si>
  <si>
    <t>CHQN°0001060/Justif juin/ Prise en charge des enseignants pour les cours dispensées et les encadreurs pour la supervision dans les écoles GOSSINA</t>
  </si>
  <si>
    <t>CHQN°0001060/Justif juin/ Prise en charge des enseignants pour les cours dispensées et les encadreurs pour la supervision dans les écoles YE</t>
  </si>
  <si>
    <t>CHQN°0001060/ Justif juin/Prise en charge des enseignants pour les cours dispensées et les encadreurs pour la supervision dans les écoles du secondaire</t>
  </si>
  <si>
    <t>CHQN°0001060/Justif juin/ Prise en charge des encadreurs pour la supervision dans les écoles DPEPPNF SOUROU</t>
  </si>
  <si>
    <t>CHQN°0001060/ Justif juin/Prise en charge des encadreurs pour la supervision dans les écoles DPEPPNF SOUROU</t>
  </si>
  <si>
    <t>CHQN°0001060/ Justif juin/Prise en charge des enseignants pour les cours dispensées pour la supervision dans les écoles SOUROU</t>
  </si>
  <si>
    <t>CHQN°0001060/Justif juin/ Prise en charge des enseignants pour les cours dispensées pour la supervision dans les écoles du post primaire de la KOSSI</t>
  </si>
  <si>
    <t>CHQN°0001060/ Justif juin/Prise en charge des enseignants pour les cours dispensées pour la supervision dans les écoles du post primaire de la KOSSI</t>
  </si>
  <si>
    <t>CHQN°0001060/Justif juin/ Prise en charge des enseignants pour les cours dispensées pour la supervision dans les écoles de Djibasso</t>
  </si>
  <si>
    <t>CHQN°0001060/Justif juin/ Prise en charge des enseignants pour les cours dispensées pour la supervision dans les écoles de Madouba</t>
  </si>
  <si>
    <t>CHQN°0001060/ Justif juin/Prise en charge des enseignants pour les cours dispensées pour la supervision dans les écoles de Madouba</t>
  </si>
  <si>
    <t>CHQN°0001060/Justif juin/ Prise en charge des enseignants pour les cours dispensées pour la supervision dans les écoles de Nouna</t>
  </si>
  <si>
    <t>CHQN°0001060/ Justif juin/Prise en charge des enseignants pour les cours dispensées pour la supervision dans les écoles de Doumbala</t>
  </si>
  <si>
    <t>CHQN°0001060/Justif juin/ Prise en charge des enseignants pour les cours dispensées pour la supervision dans les écoles de Doumbala</t>
  </si>
  <si>
    <t>CHQN°0001060/ Justif juin/Prise en charge des enseignants pour les cours dispensées pour la supervision dans les écoles de Dokuy</t>
  </si>
  <si>
    <t>CHQN°0001060/Justif juin/ Prise en charge des enseignants pour les cours dispensées pour la supervision dans les écoles de Dokuy</t>
  </si>
  <si>
    <t>CHQN°0001060/ Justif juin/Frais de retrait orange money</t>
  </si>
  <si>
    <t>CHQN°0001061/Justif juin/Prise en charge de la supervision des prestataires de santé pour les cours dispensés dans les établissements cible du projet</t>
  </si>
  <si>
    <t>CHQN°0001061/Justif juin/ Frais de retrait orange money</t>
  </si>
  <si>
    <t>CHQN°0001065/Justif juin/Prise en charge du superviseur du NAYALA pour la compilation et la collecte des donnés</t>
  </si>
  <si>
    <t>CHQN°0001065/Justif juin/Prise en charge du superviseur du SOUROU pour la compilation et la collecte des donnés</t>
  </si>
  <si>
    <t>CHQN°0001065/Justif juin/Prise en charge du superviseur de la KOSSI pour la compilation et la collecte des donnés</t>
  </si>
  <si>
    <t>CHQN°0001064/Justif juin/Prise en charge des frais de transport des superviseurs</t>
  </si>
  <si>
    <t>CHQN°0001065/Justif juin/Prise en charge des frais de transport des superviseurs</t>
  </si>
  <si>
    <t>CHQN°0001065/Justif juin/Prise en charge des frais d'hébergement du superviseur du SOUROU pour la compilation et la collecte des donnés</t>
  </si>
  <si>
    <t>CHQN°0001065/Justif juin/Prise en charge des frais d'hébergement du superviseur de la KOSSI pour la compilation et la collecte des donnés</t>
  </si>
  <si>
    <t>CHQN°0001065/Justif juin/Prise en charge des frais d'hébergement du superviseur du NAYALA pour la compilation et la collecte des donnés</t>
  </si>
  <si>
    <t>CHQN°0001067/Justif juin/ Prise en charge de l'agent de nettoyage mois de juin 2022</t>
  </si>
  <si>
    <t>CHQN°0001068/Justif juin/ Prise en charge des frais d'envoie de plis</t>
  </si>
  <si>
    <t>CHQN°0001068/ Justif juin/Prise en charge des frais d'envoie de plis</t>
  </si>
  <si>
    <t>CHQN°0001068/Justif juin/ Prise en charge des frais de lavage du véhicule</t>
  </si>
  <si>
    <t>Relevé bancaire/ Justif juin/Agios bancaire du mois de juin 2022</t>
  </si>
  <si>
    <t>CHQN°0001069/ Remboursement des frais de mission du superviseur du SOUROU pour la compilation et la collecte des donnés</t>
  </si>
  <si>
    <t>CHQN°0001069/ Remboursement des frais d'hébergement du superviseur du SOUROU pour la compilation et la collecte des donnés</t>
  </si>
  <si>
    <t>CHQN°0001069/ Paiement des retenues à la source du superviseur du SOUROU</t>
  </si>
  <si>
    <t>CHQN°0001069/ Remboursement des frais de mission du superviseur de la KOSSI pour la compilation et la collecte des donnés</t>
  </si>
  <si>
    <t>CHQN°0001069/ Remboursement des frais d'hébergement du superviseur de la KOSSI pour la compilation et la collecte des donnés</t>
  </si>
  <si>
    <t>CHQN°0001069/ Remboursement des frais de mission du superviseur du NAYALA pour la compilation et la collecte des donnés</t>
  </si>
  <si>
    <t>CHQN°0001069/ Remboursement des frais d'hébergement du superviseur du NAYALA pour la compilation et la collecte des donnés</t>
  </si>
  <si>
    <t>CHQN°0001069/ Paiement des retenues à la source du superviseur du NAYALA</t>
  </si>
  <si>
    <t>CHQN°0001070/ Prise en charge des frais de mission de la comptable pour la vérification et la signature du rapport financier du mois de juillet 2022</t>
  </si>
  <si>
    <t>CHQN°0001070/ Prise en charge des frais de transport (Dédougou-Ouaga) aller-retour</t>
  </si>
  <si>
    <t>CHQN°0001071/ Remboursement des frais d'achat de fourniture de bureau</t>
  </si>
  <si>
    <t>CHQN°0001071/ Remboursement des frais d'entretien de l'imprimante</t>
  </si>
  <si>
    <t>CHQN°0001073/ Remboursement des frais de carburant du Directeur Exécutif mois de juillet 2022</t>
  </si>
  <si>
    <t>CHQN°0001074/ Remboursement des frais d'achat de mégas pour la connxion internet mois de juillet 2022</t>
  </si>
  <si>
    <t>CHQN°0001075/ Règlement de la facture d'électricité du mois de juillet 2022</t>
  </si>
  <si>
    <t>CHQN°0001076/ Remboursement des frais de mission du superviseur du SOUROU pour la compilation et la collecte des donnés</t>
  </si>
  <si>
    <t>CHQN°0001076/ Remboursement des frais d'hébergement du superviseur du SOUROU pour la compilation et la collecte des donnés</t>
  </si>
  <si>
    <t>CHQN°0001076/ Remboursement des frais de transport aller-retour du superviseur du SOUROU</t>
  </si>
  <si>
    <t>CHQN°0001076/ Remboursement des frais de mission du superviseur du NAYALA pour la compilation et la collecte des donnés</t>
  </si>
  <si>
    <t>CHQN°0001076/ Remboursement des frais d'hébergement du superviseur du NAYALA pour la compilation et la collecte des donnés</t>
  </si>
  <si>
    <t>CHQN°0001076/ Remboursement des frais de transport aller-retour du superviseur du NAYALA</t>
  </si>
  <si>
    <t>CHQN°0001076/ Remboursement des frais d'hébergement du superviseur de la KOSSI pour la compilation et la collecte des donnés</t>
  </si>
  <si>
    <t>CHQN°0001076/ Remboursement des frais de transport aller-retour du superviseur de la KOSSI</t>
  </si>
  <si>
    <t>CHQN°0001079/ Prise en charge de l'agent de nettoyage mois de juillet 2022</t>
  </si>
  <si>
    <t>CHQN°0001082/ Remboursement des frais d'envois de plis et d'impression</t>
  </si>
  <si>
    <t>Relevé bancaire/ Agio du mois de juillet 2022</t>
  </si>
  <si>
    <t>CHQN°0000943/ Justifs avril/Prise en charge du formateur de Tougan lors de la formation des jeunes ambassadeurs en leaderships</t>
  </si>
  <si>
    <t>CHQN°000944/ Justifs avril/Prise en charge des participants Résidents lors de la journée pédagogique au SOUROU salle1</t>
  </si>
  <si>
    <t>CHQN°000944/Justifs avril/ Prise en charge des frais  de mission du coordonnateur lors de la journée pédagogique au SOUROU</t>
  </si>
  <si>
    <t>CHQN°000944/Justifs avril/ Prise en charge des frais  de mission du coordonnateur régional lors de la journée pédagogique au SOUROU</t>
  </si>
  <si>
    <t>CHQN°000944/ Justifs avril/Prise en charge des frais  de mission du MEAL officer lors de la journée pédagogique au SOUROU</t>
  </si>
  <si>
    <t>CHQN°000944/Justifs avril/ Prise en charge des frais  d'hébergement du MEAL officer lors de la journée pédagogique au SOUROU</t>
  </si>
  <si>
    <t>Justifs avril/Retenue à la source de la restauration lors de la journée pédagogique au SOUROU</t>
  </si>
  <si>
    <t>CHQN°000946/Justifs avril/ Prise en charge de la restauration lors de la journée pédagogique au SOUROU</t>
  </si>
  <si>
    <t>CHQN°0000950/Justifs avril/ Prise en charge de la restauration lors de la formation des jeunes ambassadeurs en leaderships Toma</t>
  </si>
  <si>
    <t>CHQN°0000852/Justifs avril/ Prise en charge de la restauration au SOUROU lors des critères de distribution des HLS et visite dans les écoles</t>
  </si>
  <si>
    <t>CHQN°000853/ Justifs avril/Prise en charge des formateurs lors de la journée pédagogique au NAYALA salle1</t>
  </si>
  <si>
    <t>CHQN°000853/Justifs avril/ Prise en charge des participants Résidents lors de la journée pédagogique au NAYALA salle2</t>
  </si>
  <si>
    <t>CHQN°000853/Justifs avril/ Prise en charge des formateurs lors de la journée pédagogique au NAYALA salle2</t>
  </si>
  <si>
    <t>CHQN°000853/ Justifs avril/Prise en charge des formateurs de GOSSINA lors de la journée pédagogique au NAYALA</t>
  </si>
  <si>
    <t>CHQN°000853/Justifs avril/Prise en charge des formateurs de YABA lors de la journée pédagogique au NAYALA</t>
  </si>
  <si>
    <t>CHQN°000853/Justifs avril/ Prise en charge des frais  de mission du MEAL SOSJD lors de la journée pédagogique au NAYALA</t>
  </si>
  <si>
    <t>CHQN°000853/Justifs avril/ Prise en charge des frais  d'hébergement du coordonnateur SOSJD lors de la journée pédagogique au NAYALA</t>
  </si>
  <si>
    <t>CHQN°000853/ Justifs avril/Prise en charge des frais  de mission du comptable SOSJD lors de la journée pédagogique (KOSSI-NAYALA)</t>
  </si>
  <si>
    <t>CHQN°000853/Justifs avril/ Prise en charge des frais  de mission du superviseur du SOUROU lors de la journée pédagogique à la KOSSI</t>
  </si>
  <si>
    <t>CHQN°000944/Justifs avril/ Prise en charge des frais de communication de l'équipe SOSJD lors de la journée pédagogique SOUROU-NAYALA-KOSSI</t>
  </si>
  <si>
    <t>CHQN°000853/ Justifs avril/Prise en charge des frais de communication de l'équipe SOSJD lors de la journée pédagogique SOUROU-NAYALA-KOSSI</t>
  </si>
  <si>
    <t>CHQN°000853/Justifs avril/ Prise en charge des frais d'impression lors de la journée pédagogique SOUROU-NAYALA-KOSSI</t>
  </si>
  <si>
    <t>CHQN°000853/ Justifs avril/Prise en charge des frais  de mission du Point Focal de SOSJD lors de la journée pédagogique à Nouna et Tougan</t>
  </si>
  <si>
    <t>CHQN°000854/Justifs avril/ Prise en charge des formateurs lors de la journée pédagogique à Nouna</t>
  </si>
  <si>
    <t>CHQN°000854/Justifs avril/ Prise en charge de l'enseignant qui a donné le cours lors de la journée pédagogique à Nouna</t>
  </si>
  <si>
    <t>CHQN°000854/ Justifs avril/Prise en charge des participants résidents de DJIBASSO lors de la journée pédagogique à la KOSSI</t>
  </si>
  <si>
    <t>CHQN°000854/ PJustifs avril/rise en charge de la location de la salle de DOUMBALA lors de la journée pédagogique à la KOSSI</t>
  </si>
  <si>
    <t>Justifs avril/Retenue à la source de la restauration lors de la journée pédagogique de DJOUMBALA à la KOSSI</t>
  </si>
  <si>
    <t>CHQN°000854/ Justifs avril/Prise en charge de la restauration à DOUMBALA lors de la journée pédagogique à la KOSSI</t>
  </si>
  <si>
    <t>Justifs avril/Retenue à la source de la restauration lors de la journée pédagogique de MADOUBA à la KOSSI</t>
  </si>
  <si>
    <t>CHQN°000854/Justifs avril/ Prise en charge des frais d'achat de masques lors de la journée pédagogique à la KOSSI</t>
  </si>
  <si>
    <t>CHQN°000855/ Justifs avril/Prise en charge des frais de déplacements des autorités lors de la journée régionale à Dédougou Toma</t>
  </si>
  <si>
    <t>CHQN°000855/Justifs avril/ Prise en charge des frais de déplacements des autorités lors de la journée régionale à Dédougou Tougan</t>
  </si>
  <si>
    <t>CHQN°000855/Justifs avril/ Prise en charge des frais de déplacements des participants de Tougan lors de la journée régionale à Dédougou/ TAO Lamine</t>
  </si>
  <si>
    <t>CHQN°000855/ Justifs avril/Prise en charge des frais de déplacements des participants de Tougan lors de la journée régionale à Dédougou Tougan/ SERME Aicha</t>
  </si>
  <si>
    <t>CHQN°000855/Justifs avril/ Prise en charge des frais de déplacements des participants de nouna lors de la journée régionale à Dédougou/ TRAORE Issoufou</t>
  </si>
  <si>
    <t>CHQN°000855/Justifs avril/ Prise en charge des frais de déplacements des participants  de nouna lors de la journée régionale à Dédougou/ TRAORE Germain</t>
  </si>
  <si>
    <t>CHQN°000855/ Justifs avril/Prise en charge des frais de déplacements des participants de nouna lors de la journée régionale à Dédougou/ WONI Baba</t>
  </si>
  <si>
    <t>CHQN°000855/ Justifs avril/Prise en charge des frais de déplacements des participants de Toma lors de la journée régionale à Dédougou</t>
  </si>
  <si>
    <t>CHQN°000855/Justifs avril/ Prise en charge des frais de mission du superviseur de Toma lors de la journée régionale à Dédougou</t>
  </si>
  <si>
    <t>CHQN°000855/Justifs avril/ Prise en charge des frais d'hébergement du superviseur de Toma lors de la journée régionale à Dédougou</t>
  </si>
  <si>
    <t>CHQN°000855/Justifs avril/ Prise en charge des frais de transport du superviseur de Toma lors de la journée régionale à Dédougou</t>
  </si>
  <si>
    <t>CHQN°000855/Justifs avril/ Prise en charge des frais de mission du superviseur de Tougan lors de la journée régionale à Dédougou</t>
  </si>
  <si>
    <t>CHQN°000855/ Justifs avril/Prise en charge des frais d'hébergement du superviseur de Tougan lors de la journée régionale à Dédougou</t>
  </si>
  <si>
    <t>CHQN°000855/Justifs avril/ Prise en charge des frais de transport du superviseur de Tougan lors de la journée régionale à Dédougou</t>
  </si>
  <si>
    <t>CHQN°000855/ Justifs avril/Prise en charge des frais de mission du superviseur de Nouna lors de la journée régionale à Dédougou</t>
  </si>
  <si>
    <t>CHQN°000855/ Justifs avril/Prise en charge des frais de transport du superviseur de Nouna lors de la journée régionale à Dédougou</t>
  </si>
  <si>
    <t>CHQN°000855/ Justifs avril/Prise en charge des frais d'hébergement du chargé de programme de SOSJD Ouaga lors de la journée régionale à Dédougou</t>
  </si>
  <si>
    <t>CHQN°000855/Justifs avril/ Prise en charge des frais de transport du chargé de programme de SOSJD Ouaga lors de la journée régionale à Dédougou</t>
  </si>
  <si>
    <t>CHQN°000855/ Justifs avril/Prise en charge de la restauration lors de l'atelier provincial à Nouna</t>
  </si>
  <si>
    <t>CHQN°000856/Justifs avril/ Prise en charge des participants Non-Résidents lors de l'atelier provincial au NAYALA</t>
  </si>
  <si>
    <t>CHQN°000856/ Justifs avril/Prise en charge des participants Non-Résidents lors de l'atelier provincial au NAYALA</t>
  </si>
  <si>
    <t>CHQN°000856/ Justifs avril/Prise en charge des participants Non-Résidents lors de l'atelier provincialau NAYALA</t>
  </si>
  <si>
    <t>CHQN°000856/Justifs avril/ Prise en charge des participants Résidents lors de l'atelier provincial au NAYALA</t>
  </si>
  <si>
    <t>CHQN°000856/ Justifs avril/Prise en charge des participants Résidents lors de l'atelier provincial au NAYALA</t>
  </si>
  <si>
    <t>CHQN°000856/ Justifs avril/Prise en charge du haut commissaire lors de l'atelier provincial au NAYALA</t>
  </si>
  <si>
    <t>CHQN°000856/ Justifs avril/Prise en charge du DPEPPNF lors de l'atelier provinciall au NAYALA</t>
  </si>
  <si>
    <t>CHQN°000856/Justifs avril/ Prise en charge des frais de communication du Point Focal lors de l'atelier provincial au NAYALA</t>
  </si>
  <si>
    <t>CHQN°000856/ Justifs avril/Prise en charge des frais de communication du MCD et du DP lors de l'atelier provincial au NAYALA</t>
  </si>
  <si>
    <t>CHQN°000857/ Justifs avril/Prise en charge du haut commissaire lors de l'atelier provincial au SOUROU</t>
  </si>
  <si>
    <t>CHQN°000857/ Justifs avril/Prise en charge des frais de communication du DP et du MCD lors de l'atelier provinciall au SOUROU</t>
  </si>
  <si>
    <t>CHQN°000857/Justifs avril/ Prise en charge des frais de communication du Point Focal lors de l'atelier provinciall au SOUROU</t>
  </si>
  <si>
    <t>CHQN°000857/ Justifs avril/Prise en charge des participants Résidents lors de l'atelier provincial au SOUROU</t>
  </si>
  <si>
    <t>CHQN°000857/Justifs avril/ Prise en charge des participants Résidents lors de l'atelier provincial au SOUROU</t>
  </si>
  <si>
    <t>CHQN°000857/ Justifs avril/Prise en charge de la location de la salle lors de l'atelier provincial au SOUROU</t>
  </si>
  <si>
    <t>CHQN°000857/Justifs avril/ Prise en charge des frais d'impression lors de l'atelier provincial au SOUROU</t>
  </si>
  <si>
    <t>Justifs avril/Retenue à la source de la restauration lors de l'atelier provincial au SOUROU</t>
  </si>
  <si>
    <t>CHQN°000857/Justifs avril/ Prise en charge de la restauration lors de l'atelier provincial au SOUROU</t>
  </si>
  <si>
    <t>CHQN°000858/Justifs avril/ Prise en charge des participants Résidents lors de l'atelier provincial à la KOSSI</t>
  </si>
  <si>
    <t>CHQN°000858/ Justifs avril/Prise en charge des participants Non-Résidents lors de l'atelier provincial à la KOSSI</t>
  </si>
  <si>
    <t>CHQN°000858/Justifs avril/ Prise en charge des participants Non-Résidents lors de l'atelier provincial à la KOSSI</t>
  </si>
  <si>
    <t>CHQN°000858/Justifs avril/ Prise en charge du Haut commissaire lors de l'atelier provincial à la KOSSI</t>
  </si>
  <si>
    <t>CHQN°000858/Justifs avril/ Prise en charge de la communication des points focaux lors de l'atelier provincial à la KOSSI</t>
  </si>
  <si>
    <t>CHQN°000858/ Justifs avril/Prise en charge des frais d'impression lors de l'atelier provincial à la KOSSI</t>
  </si>
  <si>
    <t>CHQN°000858/Justifs avril/ Prise en charge des frais de location de salle lors de l'atelier provincial à la KOSSI</t>
  </si>
  <si>
    <t>CHQN°000859/Justifs avril/ Prise en charge des frais de communication du SGR lors de l'atelier Régional à Dédougou</t>
  </si>
  <si>
    <t>CHQN°000859/ Justifs avril/Prise en charge des membres du Governorat lors de l'atelier Régional à Dédougou</t>
  </si>
  <si>
    <t>CHQN°000859/ Justifs avril/Prise en charge des frais de communication du protocole lors de l'atelier Régional à Dédougou</t>
  </si>
  <si>
    <t>CHQN°000859/ Justifs avril/Prise en charge des membres du Gouvernorat lors de l'atelier Régional à Dédougou</t>
  </si>
  <si>
    <t>CHQN°000859/ Justifs avril/Prise en charge des frais de communication des Directeurs Régionaux lors de l'atelier Régional à Dédougou</t>
  </si>
  <si>
    <t>CHQN°000859/ Justifs avril/Prise en charge des DPEPPNF lors de l'atelier Régional à Dédougou</t>
  </si>
  <si>
    <t>CHQN°000859/Justifs avril/ Prise en charge des MCD lors de l'atelier Régional à Dédougou</t>
  </si>
  <si>
    <t>CHQN°000859/Justifs avril/ Prise en charge des DPEPS lors de l'atelier Régional à Dédougou</t>
  </si>
  <si>
    <t>CHQN°000859/ Justifs avril/Prise en charge des Points focaux lors de l'atelier Régional à Dédougou</t>
  </si>
  <si>
    <t>Justifs avril/Retenue à la souce de la restauration lors de l'atelier Régional à Dédougou</t>
  </si>
  <si>
    <t>CHQN°000859/Justifs avril/ Prise en charge de la restauration lors de l'atelier Régional à Dédougou</t>
  </si>
  <si>
    <t>CHQN°000863/ Justifs avril/Prise en charge de la restauration à GOSSINA lors de la journée pédagogique</t>
  </si>
  <si>
    <t>Justifs avril/Retenue à la source de la restauration à YABA lors de la journée pédagogique au NAYALA</t>
  </si>
  <si>
    <t>Justifs avril/Retenue à la souce de la restauration à Toma lors de l'atelier Provincial</t>
  </si>
  <si>
    <t>CHQN°000865/Justifs avril/ Prise en charge de la restauration à Toma lors de l'atelier Provincial</t>
  </si>
  <si>
    <t>CHQN°0000866/Justifs avril/ Justifs avril/Remboursement des frais d'envois de plis</t>
  </si>
  <si>
    <t>CHQN°0000866/Justifs avril/Remboursement des frais d'envois de plis</t>
  </si>
  <si>
    <t>CHQN°0000868 / Justifs avril/Remboursement des frais d'achat de carburant du superviseur de la Kossi</t>
  </si>
  <si>
    <t>CHQN°0000872 / Justifs avril/Remboursement des frais d'entretien moto du superviseur du NAYALA mois de janvier 2022</t>
  </si>
  <si>
    <t>CHQN°0000872 / Justifs avril/Remboursement des frais d'entretien moto du superviseur du NAYALA mois de mars 2022</t>
  </si>
  <si>
    <t>CHQN°0000873 /Justifs avril/Remboursement des frais d'entretien du moto du superviseur de la Kossi mois de janvier 2022</t>
  </si>
  <si>
    <t>CHQN°0000873 /Justifs avril/Remboursement des frais d'entretien du moto du superviseur de la Kossi mois de février 2022</t>
  </si>
  <si>
    <t>CHQN°0000873 /Justifs avril/Remboursement des frais d'entretien du moto du superviseur de la Kossi mois de mars 2022</t>
  </si>
  <si>
    <t>CHQN°0000874/Justifs avril/Remboursement des frais d'entretien moto du superviseur du Sourou mois de février 2022</t>
  </si>
  <si>
    <t>CHQN°0000874/Justifs avril/Remboursement des frais d'entretien moto du superviseur du Sourou mois de mars 2022</t>
  </si>
  <si>
    <t>Justifs avril/Retenue à la source de la restauration à Nouna lors de la journée pédagogique à la KOSSI</t>
  </si>
  <si>
    <t>CHQN°0000940/Justifs avril/ Prise en charge des encadreurs pour la supervision dans les salles des cours dispensés Djibasso</t>
  </si>
  <si>
    <t>CHQN°0000924/ Justifs avril/Consommation de carburant pour véhicules</t>
  </si>
  <si>
    <t>Justifs avril/Consommation  carburant du superviseur du SOUROU</t>
  </si>
  <si>
    <t>Justifs avril/Consommation  carburant du MEAL</t>
  </si>
  <si>
    <t>CHQN°0000795/justif mars/Prise en charge de l'équipe de supervision/facture ZANTE Charles Alain/ Formation des enseignants et AME sur la GHM dans le NAYALA</t>
  </si>
  <si>
    <t>CHQN°0000795/justif mars/ETS WENDKOUNI achat de markers/ Formation des enseignants et AME sur la GHM dans le NAYALA</t>
  </si>
  <si>
    <t>CHQN°0000795/justif mars/BUREAUTIQUE SERVICE Frais de photocopie/ Formation des enseignants et AME sur la GHM dans le NAYALA</t>
  </si>
  <si>
    <t>CHQN°0000795/justif mars/BIENTAMA Hébergement du coordonateur SOS JD/ Formation des enseignants et AME sur la GHM dans le NAYALA</t>
  </si>
  <si>
    <t>CHQN°0000795/justif mars/Allocation nourriture coordonateur SOS JD/ Formation des enseignants et AME sur la GHM dans le NAYALA</t>
  </si>
  <si>
    <t>CHQN°0000906/justif mars/Remboursement frais envoi de plis et achat de petit fourniture</t>
  </si>
  <si>
    <t>CHQN°0000903/justif mars/Achat de carburant du superviseur Tougan</t>
  </si>
  <si>
    <t>CHQN°0000902/justif mars/Achat de carburant du superviseur TOMA</t>
  </si>
  <si>
    <t>CHQN°0000901/justif mars/Achat de carburant du superviseur Nouna</t>
  </si>
  <si>
    <t>CHQN°0000800/justif mars/Règlement facture ONATEL janvier et fevrier pour la connexion</t>
  </si>
  <si>
    <t>CHQN°0000799/justif mars/Frais de saisie</t>
  </si>
  <si>
    <t>CHQN°0000797/justif mars/Frais de carburant du Directeur Exécutif janvier et fevrier</t>
  </si>
  <si>
    <t>CHQN°0000795/justif mars/BIENTAMA Hébergement du coordonateur SCI ATWA kaya/ Formation des enseignants et AME sur la GHM dans le NAYALA</t>
  </si>
  <si>
    <t>CHQN°0000795/justif mars/frais de transport coordonateur SCI ATWA kaya/ Formation des enseignants et AME sur la GHM dans le NAYALA</t>
  </si>
  <si>
    <t>CHQN°0000795/justif mars/BIENTAMA Hébergement du coordonateur SCI ATWA dedougou/ Formation des enseignants et AME sur la GHM dans le NAYALA</t>
  </si>
  <si>
    <t>CHQN°0000795/justif mars/frais de transport coordonateur SCI ATWA Dédougou/ Formation des enseignants et AME sur la GHM dans le NAYALA</t>
  </si>
  <si>
    <t>CHQN°0000794/justif mars/Prise en charge des résidents TOMA2/ Formation des enseignants et AME sur la GHM dans le NAYALA</t>
  </si>
  <si>
    <t>CHQN°0000794/justif mars/Prise en charge des non résidents TOMA2/ Formation des enseignants et AME sur la GHM dans le NAYALA</t>
  </si>
  <si>
    <t>CHQN°0000794/justif mars/Facture formateur KY D Remi/ Formation des enseignants et AME sur la GHM dans le NAYALA</t>
  </si>
  <si>
    <t>CHQN°0000794/justif mars/Facture formateur PARE Appolinaire/ Formation des enseignants et AME sur la GHM dans le NAYALA</t>
  </si>
  <si>
    <t>CHQN°0000795/justif mars/frais de transport coordonateur SOS JD/ Formation des enseignants et AME sur la GHM dans le NAYALA</t>
  </si>
  <si>
    <t>CHQN°0000794/justif mars/Facture formateur TRAORE Gaston/ Formation des enseignants et AME sur la GHM dans le NAYALA</t>
  </si>
  <si>
    <t>CHQN°0000794/justif mars/Facture restauration ETS WENDKOUNI/ Formation des enseignants et AME sur la GHM dans le NAYALA</t>
  </si>
  <si>
    <t>CHQN°0000794/justif mars/Prise en charge des résidents/ Formation des enseignants et AME sur la GHM dans le NAYALA</t>
  </si>
  <si>
    <t>CHQN°0000794/justif mars/Prise en charge des non-résidents/ Formation des enseignants et AME sur la GHM dans le NAYALA</t>
  </si>
  <si>
    <t>CHQN°0000794/justif mars/Location de salle/ Formation des enseignants et AME sur la GHM dans le NAYALA</t>
  </si>
  <si>
    <t>CHQN°0000793/justif mars/Prise en charge des résidents/ Formation des enseignants et AME sur la GHM dans le NAYALA YE</t>
  </si>
  <si>
    <t>CHQN°0000793/justif mars/Prise en charge des non résidents/ Formation des enseignants et AME sur la GHM dans le NAYALA YE</t>
  </si>
  <si>
    <t>CHQN°0000793/justif mars/Prise en charge Formateur DAO Soaliho/ Formation des enseignants et AME sur la GHM dans le NAYALA YE</t>
  </si>
  <si>
    <t>CHQN°0000793/justif mars/Prise en charge Formateur BANHORO Zakaye/ Formation des enseignants et AME sur la GHM dans le NAYALA YE</t>
  </si>
  <si>
    <t>CHQN°0000793/justif mars/Prise en charge Formateur BENE Moussa/ Formation des enseignants et AME sur la GHM dans le NAYALA YE</t>
  </si>
  <si>
    <t>CHQN°0000793/justif mars/LYBAO Sarlncopie et impression/ Formation des enseignants et AME sur la GHM dans le NAYALA YE</t>
  </si>
  <si>
    <t>CHQN°0000793/justif mars/Prise en charge Location de salle/ Formation des enseignants et AME sur la GHM dans le NAYALA YE</t>
  </si>
  <si>
    <t>CHQN°0000792/justif mars/Prise en charge des résidents/ Formation des enseignants et AME sur la GHM dans le NAYALA GOSSINA</t>
  </si>
  <si>
    <t>CHQN°0000792/justif mars/Prise en charge des non résidents/ Formation des enseignants et AME sur la GHM dans le NAYALA GOSSINA</t>
  </si>
  <si>
    <t>CHQN°0000792/justif mars/Prise en charge Formateur KABORE Patindsaongo/ Formation des enseignants et AME sur la GHM dans le NAYALA GOSSINA</t>
  </si>
  <si>
    <t>CHQN°0000792/justif mars/Prise en charge Formateur KY Raoul/ Formation des enseignants et AME sur la GHM dans le NAYALA GOSSINA</t>
  </si>
  <si>
    <t>CHQN°0000791/justif mars/Prise en charge des résidents/ Formation des enseignants et AME sur la GHM dans le NAYALA YABA</t>
  </si>
  <si>
    <t>CHQN°0000791/justif mars/Prise en charge Formateur OUEDRAOGO Cathérine/ Formation des enseignants et AME sur la GHM dans le NAYALA YABA</t>
  </si>
  <si>
    <t>CHQN°0000791/justif mars/Prise en charge Formateur DAO Angèl/ Formation des enseignants et AME sur la GHM dans le NAYALA YABA</t>
  </si>
  <si>
    <t>CHQN°0000915/justif mars/Prise en charge des non residents /Rencontre du protocole d'éducation et santé NAYALA</t>
  </si>
  <si>
    <t>CHQN°0000915/justif mars/Allocation nourriture superviseur SOS JD SOUROU/Rencontre du protocole d'éducation et santé</t>
  </si>
  <si>
    <t>Retenue à la source/justif mars/Restauration facture N°0031 WENDKOUNI/Formation sur le GHM à Yé</t>
  </si>
  <si>
    <t>CHQN°0000917/justif mars/Restauration facture N°0033 WENDKOUNI/Formation sur le GHM à YABA</t>
  </si>
  <si>
    <t>CHQN°0000918/justif mars/Restauration facture N°0030 WENDKOUNI/Formation sur le GHM à GOSSINA</t>
  </si>
  <si>
    <t>Retenue à la source/justif mars/Restauration facture N°0030 WENDKOUNI/Formation sur le GHM à GOSSINA</t>
  </si>
  <si>
    <t>CHQN°0000919/justif mars/Restauration facture N°0032 WENDKOUNI/Formation sur le GHM à TOMA</t>
  </si>
  <si>
    <t>Retenue à la source/justif mars/Restauration facture N°0032 WENDKOUNI/Formation sur le GHM à TOMA</t>
  </si>
  <si>
    <t>CHQN°0000920/justif mars/Frais envoi de plis</t>
  </si>
  <si>
    <t>CHQN°0000923/justif mars/Entretien véhicule</t>
  </si>
  <si>
    <t>CHQN°0000930/justif mars/Annulation/PEC journée pédagogique au Sourou</t>
  </si>
  <si>
    <t>CHQN°0000932/justif mars/Restauration sur la GHM 2e Session</t>
  </si>
  <si>
    <t>Retenue à la source/justif mars/Restauration sur la GHM 2e Session</t>
  </si>
  <si>
    <t>CHQN°0000933/justif mars/Restauration sur la GHM 2e Session TOMA</t>
  </si>
  <si>
    <t>Retenue à la source/justif mars/Restauration sur la GHM 2e Session TOMA</t>
  </si>
  <si>
    <t>CHQN°0000936/justif mars/Achat de megas pour la connexion</t>
  </si>
  <si>
    <t>CHQN°0000937/justif mars/Frais de communication/Finalisation protocole santé et éducation NOUNA</t>
  </si>
  <si>
    <t>CHQN°0000937/Allocation nourriture coordonateur SOS JD/Finalisation protocole santé et éducation</t>
  </si>
  <si>
    <t>CHQN°000942/justif mars/Frais envoi de plis</t>
  </si>
  <si>
    <t>CHQN°0001055/Justif juin/ frais de mission de la comptable à Ouagadougou pour la vérification et la signature du rapport financier du mois de juin 2022</t>
  </si>
  <si>
    <t>CHQN°0001060/Justif juin/ Prise en charge des enseignants pour les cours dispensées et les encadreurs pour la supervision dans les écoles TOMA</t>
  </si>
  <si>
    <t>CHQN°0001060/Justif juin/ Prise en charge des encadreurs pour la supervision dans les écoles DPEPS SOUROU</t>
  </si>
  <si>
    <t>CHQN°0001063/Justif juin/ prise en charge des frais de mission du chauffeur à Ouagadougou pour changer les roues du véhicule</t>
  </si>
  <si>
    <t>CHQN°0001063/ Justif juin/prise en charge des frais de péages</t>
  </si>
  <si>
    <t>Justif juin/Consommation de carburant du superviseur de la KOSSI</t>
  </si>
  <si>
    <t>Justif juin/Consommation de carburant du superviseur du NAYALA</t>
  </si>
  <si>
    <t>Justif juin/Consommation de carburant du superviseur véhicule</t>
  </si>
  <si>
    <t>Justif juin/Consommation de carburant du superviseur du SOUROU</t>
  </si>
  <si>
    <t>CHQN°0001069/ Paiement des retenues à la source du superviseur de la KOSSI</t>
  </si>
  <si>
    <t>CHQN°0001071/ Remboursement des frais d'envois de plis</t>
  </si>
  <si>
    <t>CHQN°0001072/ Remboursement des frais d'entretien moto du superviseur du NAYALA mois de juin 2022</t>
  </si>
  <si>
    <t>CHQN°0001076/ Remboursement des frais de mission du superviseur de la KOSSI pour la compilation et la collecte des donnés</t>
  </si>
  <si>
    <t>CHQN°0001080/ Remboursement des frais d'envois de plis et d'impression</t>
  </si>
  <si>
    <t>CHQN°0001081/ Remboursement des frais d'entretien moto du superviseur du SOUROU mois de juillet 2022</t>
  </si>
  <si>
    <t>Consommation de carburant véhicule du mois de juillet 2022</t>
  </si>
  <si>
    <t>Consommation de carburant du superviseur du SOUROU de juillet 2022</t>
  </si>
  <si>
    <t>Consommation de carburant du superviseur du NAYALA de juillet 2022</t>
  </si>
  <si>
    <t>CHQN°000853/ Justifs avril/Prise en charge des frais  de mission du Point Focal SOSJD lors de la journée pédagogique au NAYALA</t>
  </si>
  <si>
    <t>CHQN° 000868/Justifs avril/Superviseurs KOSSI</t>
  </si>
  <si>
    <t>CHQN° 000868/Justifs avril/Partenaire:  financier</t>
  </si>
  <si>
    <t>CHQN° 000868/Justifs avril/Partenaire: MEAL</t>
  </si>
  <si>
    <t>Justifs avril/Retenue à la source de la restauration lors de la journée pédagogique de DJIBASSO à la KOSSI</t>
  </si>
  <si>
    <t>CHQN°000854/Justifs avril/ Prise en charge des formateurs de DOUMBALA lors de la journée pédagogique à  la KOSSI</t>
  </si>
  <si>
    <t>CHQN°000854/ Justifs avril/Prise en charge des formateurs de MADOUBA lors de la journée pédagogique à  la KOSSI</t>
  </si>
  <si>
    <t>CHQN°000854/ Justifs avril/Prise en charge de la restauration à MADOUBA lors de la journée pédagogique à la KOSSI</t>
  </si>
  <si>
    <t>CHQN°000854/ Justifs avril/Prise en charge des frais de transport de l'équipe SOSJD lors de la journée pédagogique à la KOSSI</t>
  </si>
  <si>
    <t>CHQN°000855/Justifs avril/ Prise en charge des chauffeurs lors de la journée régionale à Dédougou</t>
  </si>
  <si>
    <t>CHQN°000855/ Justifs avril/Prise en charge des frais de déplacements des autorités lors de la journée régionale à Dédougou Nouna</t>
  </si>
  <si>
    <t>CHQN°000855/Justifs avril/ Prise en charge des frais de déplacements des participants de Tougan lors de la journée régionale à Dédougou/ SERI Assimi</t>
  </si>
  <si>
    <t>CHQN°0000909/justif mars/Salaire Fevrier 2022 Partenaire: MEAL (1)</t>
  </si>
  <si>
    <t>CHQN°0000909/justif mars/Salaire Fevrier 2022 Partenaire: conducteur (1)</t>
  </si>
  <si>
    <t>CHQN°0000909/justif mars/Salaire Fevrier 2022 Directeur national  (25%) (1)</t>
  </si>
  <si>
    <t>CHQN°0000905/justif mars/Paiement SONABEL Décembre 2021</t>
  </si>
  <si>
    <t>CHQN°0000904/justif mars/Achat de carburant du MEAL</t>
  </si>
  <si>
    <t>justif mars/Remboursement Achat de carburant du superviseur Nouna</t>
  </si>
  <si>
    <t>CHQN°0000798/justif mars/Frais de communication de janvier et fevrier du coordonateur</t>
  </si>
  <si>
    <t>CHQN°0000795/justif mars/Allocation nourriture coordonateur SCI ATWA kaya/ Formation des enseignants et AME sur la GHM dans le NAYALA</t>
  </si>
  <si>
    <t>CHQN°0000795/justif mars/Allocation nourriture coordonateur SCI ATWA Dédougou/ Formation des enseignants et AME sur la GHM dans le NAYALA</t>
  </si>
  <si>
    <t>CHQN°0000792/justif mars/Achat de bic et photocopie/ Formation des enseignants et AME sur la GHM dans le NAYALA GOSSINA</t>
  </si>
  <si>
    <t>CHQN°0000791/justif mars/Prise en charge des non résidents/ Formation des enseignants et AME sur la GHM dans le NAYALA YABA</t>
  </si>
  <si>
    <t>CHQN°0000791/justif mars/Prise en charge Formateur TOE Maxime/ Formation des enseignants et AME sur la GHM dans le NAYALA YABA</t>
  </si>
  <si>
    <t>CHQN°0000916/justif mars/Restauration facture N°0031 WENDKOUNI/Formation sur le GHM à Yé</t>
  </si>
  <si>
    <t>Retenue à la source/justif mars/Restauration facture N°0033 WENDKOUNI/Formation sur le GHM à YABA</t>
  </si>
  <si>
    <t>CHQN°0000924/justif mars/Achat carburant véhicule</t>
  </si>
  <si>
    <t>CHQN°0000927/justif mars/indemnité point focal mois de janvier et février 2022</t>
  </si>
  <si>
    <t>CHQN°0000934/justif mars/Salaire mois de mars 2022 Coordonateur</t>
  </si>
  <si>
    <t>CHQN°0000934/justif mars/Salaire mois de mars 2022 superviseur toma</t>
  </si>
  <si>
    <t>CHQN°0000934/justif mars/Salaire mois de mars 2022 Comptable</t>
  </si>
  <si>
    <t>CHQN°0000934/justif mars/Salaire mois de mars 2022 MEAL</t>
  </si>
  <si>
    <t>CHQN°0000934/justif mars/Salaire mois de mars 2022 Chauffeur</t>
  </si>
  <si>
    <t>CHQN°0000934/justif mars/Salaire mois de mars 2022 indemnité Directeur Exécutif</t>
  </si>
  <si>
    <t>CHQN°0000935/ justif mars/indemnité Point Focal mars 2022</t>
  </si>
  <si>
    <t>CHQN°0001062/Justif juin/Salaire mois de juin 2022 Coordonateur</t>
  </si>
  <si>
    <t>CHQN°000855/ Justifs avril/Prise en charge des frais d'hébergement du superviseur de Nouna lors de la journée régionale à Dédougou</t>
  </si>
  <si>
    <t>CHQN°000855/Justifs avril/ Prise en charge des frais de mission du chargé de programme de SOSJD Ouaga lors de la journée régionale à Dédougou</t>
  </si>
  <si>
    <t>CHQN°000855/Justifs avril/ Prise en charge des frais d'achat de masques lors de la journée régionale à Dédougou</t>
  </si>
  <si>
    <t>Justifs avril/Retenue à la source de la restauration lors de l'atelier provincial à Nouna</t>
  </si>
  <si>
    <t>CHQN° 000868/Justifs avril/Superviseurs NAYALA</t>
  </si>
  <si>
    <t>CHQN°000857/ Justifs avril/Prise en charge des participants Non-Résidents lors de l'atelier provincial au SOUROU</t>
  </si>
  <si>
    <t>CHQN°000858/ Justifs avril/Prise en charge de la communication du DP et du MCD lors de l'atelier provincial à la KOSSI</t>
  </si>
  <si>
    <t>CHQN°000859/ Justifs avril/Prise en charge des Résidents/ Directeurs Régionaux lors de l'atelier Régional à Dédougou</t>
  </si>
  <si>
    <t>CHQN°000862/ Justifs avril/Prise en charge de la restauration à Toma lors de la journée pédagogique</t>
  </si>
  <si>
    <t>CHQN° 000868/Justifs avril/Coordinateur de programme</t>
  </si>
  <si>
    <t>CHQN°0000908/justif mars/Salaire Janvier 2022 Superviseurs (partenaire (3) Toma</t>
  </si>
  <si>
    <t>CHQN°0000908/justif mars/Salaire Janvier 2022 Partenaire:  financier (1)</t>
  </si>
  <si>
    <t>CHQN°0000908/justif mars/Salaire Janvier 2022 Partenaire: MEAL (1)</t>
  </si>
  <si>
    <t>CHQN°0000908/justif mars/Salaire Janvier 2022 Partenaire: conducteur (1)</t>
  </si>
  <si>
    <t>CHQN°0000908/justif mars/Salaire Janvier 2022 Directeur national  (25%) (1)</t>
  </si>
  <si>
    <t>CHQN°0000909/justif mars/Salaire Février 2022 Coordinateur de programme (partenaire (1)</t>
  </si>
  <si>
    <t>CHQN°0000909/justif mars/Salaire Février 2022 Superviseurs (partenaire (3) Nouna</t>
  </si>
  <si>
    <t>CHQN°0000795/justif mars/ESPOIR TELECOM Frais de retrait orange money/ Formation des enseignants et AME sur la GHM dans le NAYALA</t>
  </si>
  <si>
    <t>CHQN° 000868/Justifs avril/Partenaire: conducteur</t>
  </si>
  <si>
    <t>CHQN°0000909/justif mars/Salaire Fevrier 2022 Superviseurs (partenaire (3) Tougan</t>
  </si>
  <si>
    <t>CHQN°0000909/justif mars/Salaire Janvier 2022 Superviseurs (partenaire (3) Toma</t>
  </si>
  <si>
    <t>CHQN°0000909/justif mars/Salaire Fevrier 2022 Partenaire:  financier (1)</t>
  </si>
  <si>
    <t>CHQN° 000868/Justifs avril/Directeur national</t>
  </si>
  <si>
    <t>CHQN°0000874/Justifs avril/Remboursement des frais d'entretien moto du superviseur du Sourou mois de janvier 2022</t>
  </si>
  <si>
    <t>Justifs avril/Remboursement des frais d'entretien moto du superviseur du Sourou mois de mars 2022</t>
  </si>
  <si>
    <t>CHQN°0000908/justif mars/Salaire Janvier 2022 Coordinateur de programme (partenaire (1)</t>
  </si>
  <si>
    <t>CHQN°0000908/justif mars/Salaire Janvier 2022 Superviseurs (partenaire (3) Nouna</t>
  </si>
  <si>
    <t>CHQN°0000908/justif mars/Salaire Janvier 2022 Superviseurs (partenaire (3) Tougan</t>
  </si>
  <si>
    <t>CHQN°0001062/Justif juin/Salaire mois de juin 2022 superviseur Nouna</t>
  </si>
  <si>
    <t>CHQN°0001062Justif juin//Salaire mois de juin 2022 superviseur toma</t>
  </si>
  <si>
    <t>CHQN°0001062/Justif juin/Salaire mois de juin 2022 superviseur tougan</t>
  </si>
  <si>
    <t>CHQN°0001062/Justif juin/Salaire mois de juin 2022 2022 Comptable</t>
  </si>
  <si>
    <t>CHQN°0001062/Justif juin/Salaire mois de juin 2022 2022 MEAL</t>
  </si>
  <si>
    <t>CHQN°0001062/Justif juin/Salaire mois de juin 2022 Chauffeur</t>
  </si>
  <si>
    <t>CHQN°0001062/Justif juin/Salaire mois de juin 2022 indemnité Directeur Exécutif</t>
  </si>
  <si>
    <t>CHQN°0001066/ Justif juin/Indemnité du point focal mois de juin 2022</t>
  </si>
  <si>
    <t>CHQN°0001077/Salaire mois de juillet 2022 Coordonateur</t>
  </si>
  <si>
    <t>CHQN°0001077/Salaire mois de juillet 2022 superviseur Nouna</t>
  </si>
  <si>
    <t>CHQN°0001077/Salaire mois de juillet 2022 superviseur toma</t>
  </si>
  <si>
    <t>CHQN°0001077/Salaire mois de juillet 2022 superviseur tougan</t>
  </si>
  <si>
    <t>CHQN°0001077/Salaire mois de juillet 2022 2022 Comptable</t>
  </si>
  <si>
    <t>CHQN°0001077/Salaire mois de juillet 2022 2022 MEAL</t>
  </si>
  <si>
    <t>CHQN°0001077/Salaire mois de juillet 2022 Chauffeur</t>
  </si>
  <si>
    <t>CHQN°0001077/Salaire mois de juillet 2022 indemnité Directeur Exécutif</t>
  </si>
  <si>
    <t>CHQN°0001078/ Indemnité du point focal mois de juillet 2022</t>
  </si>
  <si>
    <t>CHQN°0001083/ Remboursement des frais d'entretien moto du mois de mars, avril mai et juillet 2022</t>
  </si>
  <si>
    <t>Consommation de carburant du superviseur de la KOSSI de juillet 2022</t>
  </si>
  <si>
    <t>CHQN°000944/Justifs avril/ Prise en charge de la location de la salle lors de la journée pédagogique au SOUROU</t>
  </si>
  <si>
    <t>Justifs avril/Consommation carburant du superviseur du NAYALA</t>
  </si>
  <si>
    <t>CHQN°000944/ Justifs avril/Prise en charge des frais d'impression lors de la journée pédagogique au SOUROU</t>
  </si>
  <si>
    <t>Premise allocation : [52800412] [18.21%] [30528129] - Planète enfants et developpement règlement de la facture N° 005/2021 SCI Loyer de Janvier à Mars 2021/Chèque N° 0000796</t>
  </si>
  <si>
    <t>PA Non Premises : 40269751 - WEND-DINDA SERVICES Achat Bactérie 100A pour la maintenance du groupe électrogène et de l´inverseur automatique pour le bureau Kaya.</t>
  </si>
  <si>
    <t>PA Non Premises : 40267562 - 25 paquets par carton</t>
  </si>
  <si>
    <t>PA Non Premises : 40279610 - Shipping Charges - Niveau ligne</t>
  </si>
  <si>
    <t>PA Non Premises : 40279610 - SAWADOGO G Georges_Loyer bureau kaya_mais 2022-</t>
  </si>
  <si>
    <t>PA Non Premises : 40268513 - SAWADOGO G Georges_Loyer bureau kaya_mais 2022-</t>
  </si>
  <si>
    <t>L3-Engage PTA, SMC, Local/District Government Units to share information about inclusion of MHM in Schools</t>
  </si>
  <si>
    <t>60002714/JUSTIF OCTOBRE/DECAISSEMENTS DE FONDS TRANCHE 2 AMMIE JUIN - DECEMBRE 2022/Pour paiement des frais de réalisation de la session de plaidoyers avec les acteurs du DPEPPNF Zondoma</t>
  </si>
  <si>
    <t>60002714/JUSTIF OCTOBRE/DECAISSEMENTS DE FONDS TRANCHE 2 AMMIE JUIN - DECEMBRE 2022/Pour paiement de la facture de pause café et dejeuner des participants à la session de plaidoyer avec les acteurs du DPEPPNF Zondoma</t>
  </si>
  <si>
    <t>60002714/JUSTIF OCTOBRE/DECAISSEMENTS DE FONDS TRANCHE 2 AMMIE JUIN - DECEMBRE 2022/Pour paiement de la retenue à la source sur la facture de pause café et dejeuner des participants à la session de plaidoyer avec les acteurs du DPEPPNF Zondoma</t>
  </si>
  <si>
    <t>60002714/JUSTIF OCTOBRE/DECAISSEMENTS DE FONDS TRANCHE 2 AMMIE JUIN - DECEMBRE 2022/Pour paiement des frais de carburant vehicules pour courses internes et réalisation des sessions de plaidoyers</t>
  </si>
  <si>
    <t>60002714/JUSTIF OCTOBRE/DECAISSEMENTS DE FONDS TRANCHE 2 AMMIE JUIN - DECEMBRE 2022/Pour paiement des frais de réalisation de la session de plaidoyers avec les acteurs du DPEPS Zondoma , DPEPPNF Yatenga et DPEPS yatenga</t>
  </si>
  <si>
    <t>60002714/JUSTIF OCTOBRE/DECAISSEMENTS DE FONDS TRANCHE 2 AMMIE JUIN - DECEMBRE 2022/Pour règlement de la facture de location du mois d'octobre 2022</t>
  </si>
  <si>
    <t>60002714/JUSTIF OCTOBRE/DECAISSEMENTS DE FONDS TRANCHE 2 AMMIE JUIN - DECEMBRE 2022/Pour paiement de la retenue IRF sur le loyer du mois d'octobre 2022</t>
  </si>
  <si>
    <t>60002714/JUSTIF OCTOBRE/DECAISSEMENTS DE FONDS TRANCHE 2 AMMIE JUIN - DECEMBRE 2022/Pour paiement de la facture de fournitures de bureau</t>
  </si>
  <si>
    <t>60002714/JUSTIF OCTOBRE/DECAISSEMENTS DE FONDS TRANCHE 2 AMMIE JUIN - DECEMBRE 2022/Pour paiement de la facture de location de salle pour la session de plaidoyer du DPEPS / Zondoma</t>
  </si>
  <si>
    <t>60002714/JUSTIF OCTOBRE/DECAISSEMENTS DE FONDS TRANCHE 2 AMMIE JUIN - DECEMBRE 2022/Pour paiement de la retenue à la source sur la facture de location de salle pour la session de plaidoyer du DPEPS / Zondoma</t>
  </si>
  <si>
    <t>60002714/JUSTIF OCTOBRE/DECAISSEMENTS DE FONDS TRANCHE 2 AMMIE JUIN - DECEMBRE 2022/Pour paiement de la facture de maintenances des imprimantes et d'ordinateurs</t>
  </si>
  <si>
    <t>60002714/JUSTIF OCTOBRE/DECAISSEMENTS DE FONDS TRANCHE 2 AMMIE JUIN - DECEMBRE 2022/Pour paiement de la retenue à la source sur la facture de maintenances des imprimantes et d'ordinateurs</t>
  </si>
  <si>
    <t>60002714/JUSTIF OCTOBRE/DECAISSEMENTS DE FONDS TRANCHE 2 AMMIE JUIN - DECEMBRE 2022/Pour paiement de la facture de pause café et dejeuner pour les atelier de plaidoyers des acteurs du DPEPS Zondoma et DPEPPNF Yatenga</t>
  </si>
  <si>
    <t>60002714/JUSTIF OCTOBRE/DECAISSEMENTS DE FONDS TRANCHE 2 AMMIE JUIN - DECEMBRE 2022/Pour paiement de la retenue à la source sur la facture de pause café et dejeuner pour les atelier de plaidoyers des acteurs du DPEPS Zondoma et DPEPPNF Yatenga</t>
  </si>
  <si>
    <t>60002714/JUSTIF OCTOBRE/DECAISSEMENTS DE FONDS TRANCHE 2 AMMIE JUIN - DECEMBRE 2022/Pour paiement des frais de subsistance et carburants aux participant-es à la session de formation des enseignants sur les MGF, GHM et SSR</t>
  </si>
  <si>
    <t>60002714/JUSTIF OCTOBRE/DECAISSEMENTS DE FONDS TRANCHE 2 AMMIE JUIN - DECEMBRE 2022/Pour paiement de la facture de pause café et dejeuner  aux participant-es à la session de formation des enseignants sur les MGF, GHM et SSR</t>
  </si>
  <si>
    <t>60002714/JUSTIF OCTOBRE/DECAISSEMENTS DE FONDS TRANCHE 2 AMMIE JUIN - DECEMBRE 2022/Pour paiement de la facture de location de salle pour la session de formation des enseignants</t>
  </si>
  <si>
    <t>60002714/JUSTIF OCTOBRE/DECAISSEMENTS DE FONDS TRANCHE 2 AMMIE JUIN - DECEMBRE 2022/Pour paiement de la retenue à la source sur la facture de location de salle et pause café et dejeuner des participants à la session de formation des enseignants</t>
  </si>
  <si>
    <t>60002714/JUSTIF OCTOBRE/DECAISSEMENTS DE FONDS TRANCHE 2 AMMIE JUIN - DECEMBRE 2022/Pour paiement de la facture de location de salle pour la session de plaidoyer du DPEPPNF/Yatenga</t>
  </si>
  <si>
    <t>60002714/JUSTIF OCTOBRE/DECAISSEMENTS DE FONDS TRANCHE 2 AMMIE JUIN - DECEMBRE 2022/Frais de gestion du compte</t>
  </si>
  <si>
    <t>60002714/JUSTIF OCTOBRE/DECAISSEMENTS DE FONDS TRANCHE 2 AMMIE JUIN - DECEMBRE 2022/Pour paiement du salaire du coordonnateur pour le mois d'octobre 2022</t>
  </si>
  <si>
    <t>60002714/JUSTIF OCTOBRE/DECAISSEMENTS DE FONDS TRANCHE 2 AMMIE JUIN - DECEMBRE 2022/Pour paiement du salaire du comptable pour le mois d'octobre 2022</t>
  </si>
  <si>
    <t>60002714/JUSTIF OCTOBRE/DECAISSEMENTS DE FONDS TRANCHE 2 AMMIE JUIN - DECEMBRE 2022/Pour paiement du salaire des superviseurs terrains pour le mois d'octobre 2022</t>
  </si>
  <si>
    <t>60002714/JUSTIF OCTOBRE/DECAISSEMENTS DE FONDS TRANCHE 2 AMMIE JUIN - DECEMBRE 2022/Pour paiement de la retenue IUTS sur les salaires du mois d'octobre 2022</t>
  </si>
  <si>
    <t>60002714/JUSTIF OCTOBRE/DECAISSEMENTS DE FONDS TRANCHE 2 AMMIE JUIN - DECEMBRE 2022/Pour paiement des cotisations sociales sur les salaires du mois d'octobre 2022</t>
  </si>
  <si>
    <t>60002714/JUSTIF OCTOBRE/DECAISSEMENTS DE FONDS TRANCHE 2 AMMIE JUIN - DECEMBRE 2022/Dotation mensuel du carburant pour le mois d'octobre  2022</t>
  </si>
  <si>
    <t>60002714/JUSTIF OCTOBRE/DECAISSEMENTS DE FONDS TRANCHE 2 AMMIE JUIN - DECEMBRE 2022/Pour paiement du salaire du suivi-evaluation pour le mois d'octobre 2022</t>
  </si>
  <si>
    <t>60002714/JUSTIF OCTOBRE/DECAISSEMENTS DE FONDS TRANCHE 2 AMMIE JUIN - DECEMBRE 2022/Pour paiement du salaire du chauffeur pour le mois d'octobre 2022</t>
  </si>
  <si>
    <t>60002714/JUSTIF OCTOBRE/DECAISSEMENTS DE FONDS TRANCHE 2 AMMIE JUIN - DECEMBRE 2022/Pour paiement des frais de motivation financière de la directrice nationale pour le mois d'octobre 2022</t>
  </si>
  <si>
    <t>JUSTIF/Décaissement Tranche N°2/2022 - AZND - Projet "ATWA" - Juillet à Décembre 2022/ Driver Partner (1) Salaire de OCTOBRE 2022</t>
  </si>
  <si>
    <t>JUSTIF/Décaissement Tranche N°2/2022 - AZND - Projet "ATWA" - Juillet à Décembre 2022/ Vehicle petrol ( 1 cars * 76 euro/month * X months) OCTOBRE 2022</t>
  </si>
  <si>
    <t>JUSTIF/Décaissement Tranche N°2/2022 - AZND - Projet "ATWA" - Juillet à Décembre 2022/ Vehicle Maintenance/  OCTOBRE 2022</t>
  </si>
  <si>
    <t>JUSTIF/Décaissement Tranche N°2/2022 - AZND - Projet "ATWA" - Juillet à Décembre 2022/ Motorcycle Maintenance (11 Partner) OCTOBRE 2022</t>
  </si>
  <si>
    <t>JUSTIF/Décaissement Tranche N°2/2022 - AZND - Projet "ATWA" - Juillet à Décembre 2022/ Partners Shared Costs / OCTOBRE 2022</t>
  </si>
  <si>
    <t>JUSTIF/Décaissement Tranche N°2/2022 - AZND - Projet "ATWA" - Juillet à Décembre 2022/ Equipment (Activity-specific) (latrine for school): contract of rehabilitation 400 latrines/ OCTOBRE 2022</t>
  </si>
  <si>
    <t>JUSTIF/Décaissement Tranche N°2/2022 - AZND - Projet "ATWA" - Juillet à Décembre 2022/ Motorcycle petrol (11 motorcycles * 76 euro/month * X months) OCTOBRE 2022</t>
  </si>
  <si>
    <t>JUSTIF/Décaissement Tranche N°2/2022 - AZND - Projet "ATWA" - Juillet à Décembre 2022/ Programme Coordinator (partner (1) Salaire de OCTOBRE 2022</t>
  </si>
  <si>
    <t>JUSTIF/Décaissement Tranche N°2/2022 - AZND - Projet "ATWA" - Juillet à Décembre 2022/ Supervisors (partner 2) Salaire de OCTOBRE 2022</t>
  </si>
  <si>
    <t>JUSTIF/Décaissement Tranche N°2/2022 - AZND - Projet "ATWA" - Juillet à Décembre 2022/ Finance partner (1)) Salaire de OCTOBRE 2022</t>
  </si>
  <si>
    <t>JUSTIF/Décaissement Tranche N°2/2022 - AZND - Projet "ATWA" - Juillet à Décembre 2022/ MEAL partner (1) Salaire de OCTOBRE 2022</t>
  </si>
  <si>
    <t>JUSTIF/Décaissement Tranche N°2/2022 - AZND - Projet "ATWA" - Juillet à Décembre 2022/ National director partner (25%) (1)) Salaire de OCTOBRE 2022</t>
  </si>
  <si>
    <t>JUSTIF/Décaissement Tranche N°2/2022 - AZND - Projet "ATWA" - Juillet à Décembre 2022/ Rehabilitation of 400 water points/ OCTOBRE 2022</t>
  </si>
  <si>
    <t>Premise allocation : [52800412] [18.21%] [30528129] - PLANETE ENFANTS ET DEVELOPPEMENT/CHQ ECOBANK 0001060/Loyer SCI</t>
  </si>
  <si>
    <t>PA Non Premises : 40319684 - ACHAT DE CHARGEUR AUTOMATIQUE ET DE PUIT DE TERRE POUR LE GROUPE ELECTROGENE DU BUREAU CSI DE KAYA</t>
  </si>
  <si>
    <t>PA Non Premises : 40320606 - LOYER SCI KAYA MOIS DE SEPTEMBRE 2022</t>
  </si>
  <si>
    <t>DEBIT DIVERS CLIENTSFRAIS DE VIREMENT INTERBANCAIRE DU 19/09/2022 DO SAVE THE CHILDREN INTERNATIONAL BF FAV KPMG COTE DIVOIRE SUR Societe Generale de Banques en Cote dIvoire, S.A. N01oc06222790145 N01OC06222790145</t>
  </si>
  <si>
    <t>Time Code : N - OUBAB821022-OMNI-Redevance mensuelle connectivité internet pour le compte de PARFAIT COULIDATY/Novembre 2022</t>
  </si>
  <si>
    <t>REV-PO Auto-Accrual re PO: 10119810 / Chambre climatisée double+ de 21jrs</t>
  </si>
  <si>
    <t>REV-PO Auto-Accrual re PO: 10097850 / Chambre climatisée double+ de 21jrs</t>
  </si>
  <si>
    <t>Premise allocation : [52800412] [2.44%] [30526295] - KACPC011122 /association wasong ma -espèces /ramassage des ordures du bureau de kaya mois d'octobre 2022</t>
  </si>
  <si>
    <t>Premise allocation : [52800412] [18.21%] [30526095] - OUC021122/ASSOCIATION YILMDE PLUS/Frais de ramassage d'ordure bureau pays pour le mois d'Octobre 2022.</t>
  </si>
  <si>
    <t>Premise allocation : [52800412] [18.21%] [40338877] - VAT | Connectivité BROADBAND 8M GOLD/Redevance mensuelle base de Ouagadougou periode octobre 2022</t>
  </si>
  <si>
    <t>Premise allocation : [52800412] [54.11%] [40338867] - VAT | Connectivité Broadband 3M GOLD / Redevance mensuelle bureau de OUAHIGOUYA</t>
  </si>
  <si>
    <t>Premise allocation : [52800412] [54.11%] [40338867] - Connectivité Broadband 3M GOLD / Redevance mensuelle bureau de OUAHIGOUYA</t>
  </si>
  <si>
    <t>Premise allocation : [52800412] [18.21%] [40338877] - Connectivité BROADBAND 8M GOLD/Redevance mensuelle base de Ouagadougou periode octobre 2022</t>
  </si>
  <si>
    <t>Premise allocation : [52800412] [37.96%] [30526816] - DDCPC011122/ BURKINA PROPRE/ Enlèvements d'ordures du bureau de Dédougou</t>
  </si>
  <si>
    <t>Time Code : N - OUB101122-OMNI-OST/Examens médicaux annuels septembre 2022/ZOURE ASSIMI</t>
  </si>
  <si>
    <t>Time Code : N - OUB111122-OMNI-OST/Visite médicale annuelle septembre 2022/SAWADOGO SALIMATA</t>
  </si>
  <si>
    <t>Time Code : N - OUB101122-OMNI-OST/Examens médicaux annuels septembre 2022/SIDIBE Moumouni</t>
  </si>
  <si>
    <t>Time Code : N - OUB101122-OMNI-OST/Examens médicaux annuels septembre 2022/DAMIBA J MALGDAWINDE</t>
  </si>
  <si>
    <t>Time Code : N - OUB111122-OMNI-OST/Visite médicale annuelle septembre 2022/DAMIBA J MALGDAWINDE</t>
  </si>
  <si>
    <t>Time Code : N - OUB101122-OMNI-OST/Examens médicaux annuels septembre 2022/SAWADOGO SALIMATA</t>
  </si>
  <si>
    <t>Time Code : N - OUB111122-OMNI-OST/Visite médicale annuelle septembre 2022/ZOURE Hassimi</t>
  </si>
  <si>
    <t>Time Code : N - OUB111122-OMNI-OST/Visite médicale annuelle septembre 2022/SIDIBE Moumouni</t>
  </si>
  <si>
    <t>Time Code : N - OUB101122-OMNI-OST/Examens médicaux annuels septembre 2022/ KI KERE LEONIE</t>
  </si>
  <si>
    <t>Time Code : N - OUB101122-OMNI-OST/Examens médicaux annuels septembre 2022/NABI Grégoire</t>
  </si>
  <si>
    <t>Time Code : N - OUB111122-OMNI-OST/Visite médicale annuelle septembre 2022/NABI Grégoire</t>
  </si>
  <si>
    <t>Time Code : N - OUB111122-OMNI-OST/Visite médicale annuelle septembre 2022/OUEDRAOGO Wendingomdé Joseph Arnaud</t>
  </si>
  <si>
    <t>Time Code : N - OUB101122-OMNI-OST/Examens médicaux annuels septembre 2022/GUIRO SHERITA DJEMILA</t>
  </si>
  <si>
    <t>Time Code : N - OUB101122-OMNI-OST/Examens médicaux annuels septembre 2022/NEBIE NOEL</t>
  </si>
  <si>
    <t>Time Code : N - OUB111122-OMNI-OST/Visite médicale annuelle septembre 2022/ COULIDIATY Aimé Parfait</t>
  </si>
  <si>
    <t>Time Code : N - OUB101122-OMNI-OST/Examens médicaux annuels septembre 2022/BELEMSOBGO EVARISTE</t>
  </si>
  <si>
    <t>Time Code : N - OUB111122-OMNI-OST/Visite médicale annuelle septembre 2022/KABORE Hamza</t>
  </si>
  <si>
    <t>Time Code : N - OUB111122-OMNI-OST/Visite médicale annuelle septembre 2022/PARE/KARAMBIRI Aminata</t>
  </si>
  <si>
    <t>Time Code : N - OUB101122-OMNI-OST/Examens médicaux annuels septembre 2022/SORE SAFIETOU</t>
  </si>
  <si>
    <t>Time Code : N - OUB101122-OMNI-OST/Examens médicaux annuels septembre 2022 / KAMBIRE Sié</t>
  </si>
  <si>
    <t>Time Code : N - OUB111122-OMNI-OST/Visite médicale annuelle septembre 2022/ SAWADOGO Augustine Marie Wendyam</t>
  </si>
  <si>
    <t>Time Code : N - OUB101122-OMNI-OST/Examens médicaux annuels septembre 2022/ SAWADOGO Augustine Marie Wendyam</t>
  </si>
  <si>
    <t>Time Code : N - OUB101122-OMNI-OST/Examens médicaux annuels septembre 2022/ COULIDIATY Aimé Parfait</t>
  </si>
  <si>
    <t>Time Code : N - OUB111122-OMNI-OST/Visite médicale annuelle septembre 2022/KAMBIRE Sié</t>
  </si>
  <si>
    <t>Time Code : N - OUB101122-OMNI-OST/Examens médicaux annuels septembre 2022/PARE/KARAMBIRI Aminata</t>
  </si>
  <si>
    <t>Time Code : N - OUB111122-OMNI-OST/Visite médicale annuelle septembre 2022/GUIRO SHERITA DJEMILA</t>
  </si>
  <si>
    <t>Time Code : N - OUB101122-OMNI-OST/Examens médicaux annuels septembre 2022/KABORE Hamza</t>
  </si>
  <si>
    <t>Time Code : N - OUB101122-OMNI-OST/Examens médicaux annuels septembre 2022/OUEDRAOGO Wendingomdé Joseph Arnaud</t>
  </si>
  <si>
    <t>Time Code : N - OUB111122-OMNI-OST/Visite médicale annuelle septembre 2022/NEBIE NOEL</t>
  </si>
  <si>
    <t>Time Code : N - OUB101122-OMNI-OST/Examens médicaux annuels septembre 2022/YAMEOGO Wendkoaguenda Lucie</t>
  </si>
  <si>
    <t>Time Code : N - OUB101122-OMNI-OST/Examens médicaux annuels septembre 2022/YAMEOGO Dahlia Ramata Stephanie</t>
  </si>
  <si>
    <t>Time Code : N - OUB101122-OMNI-OST/Examens médicaux annuels septembre 2022/YALPOUGDOU HERVE</t>
  </si>
  <si>
    <t>Time Code : N - OUB111122-OMNI-OST/Visite médicale annuelle septembre 2022/ZOMA Jean</t>
  </si>
  <si>
    <t>Time Code : N - OUB101122-OMNI-OST/Examens médicaux annuels septembre 2022/KONFE Aicha</t>
  </si>
  <si>
    <t>Time Code : N - OUB111122-OMNI-OST/Visite médicale annuelle septembre 2022/YAMEOGO Wendkoaguenda Lucie</t>
  </si>
  <si>
    <t>Time Code : N - OUB111122-OMNI-OST/Visite médicale annuelle septembre 2022/YAMEOGO Dahlia Ramata Stephanie</t>
  </si>
  <si>
    <t>Time Code : N - OUB111122-OMNI-OST/Visite médicale annuelle septembre 2022/KONFE Aicha</t>
  </si>
  <si>
    <t>Time Code : N - OUB101122-OMNI-OST/Examens médicaux annuels septembre 2022/ZOMA Jean</t>
  </si>
  <si>
    <t>Time Code : N - OUC111122/GOD POWER MULTI SERVICE/Entretient de fontaine de Karina Lopez.</t>
  </si>
  <si>
    <t>Time Code : N - OUC131122/WEND-DINDA SERVICE/Reparation du circuit électrique et fourniture de matériel chez BENOIT DELSARTE.</t>
  </si>
  <si>
    <t>Time Code : N - OUC141122/WEND-DINDA SERVICE/Travaux de reparation d'électricité (interrupteur étanche,ampoule de porte) chez KARINA LOPEZ</t>
  </si>
  <si>
    <t>Premise allocation : [52800412] [2.44%] [40340709] - LOYER D'OCTOBRE 2022 BUREAU SCI</t>
  </si>
  <si>
    <t>Premise allocation : [52800412] [2.44%] [40340709] - Handling Charge - line level</t>
  </si>
  <si>
    <t>OUC151122/IT SPACE/Achat de téléphone flotte pour Assistant finance Dédougou Yameogo Alice</t>
  </si>
  <si>
    <t>Premise allocation : [52800412] [2.44%] [30526295] - KACPC031122 /ouedraogo mouniratou -espèces /frais de manutention pour le démenangement de la base dans le nouveau bureau sci kaya</t>
  </si>
  <si>
    <t>Time Code : N - OUB221122-OMNI-BONANE GOLANE BERNARD/Location d'une villa de 5 chambres sise à Zogona pour le compte de BENOIT DELSARTE/NOVEMBRE 2022</t>
  </si>
  <si>
    <t>Time Code : N - OUB231122-OMNI-NEEMA MULTI SERVICES/Location d'une villa pour le compte de Karina LOPEZ du 15 Novembre au 15 Décembre 2022</t>
  </si>
  <si>
    <t>Time Code : N - OUB141122-OMNI-SANCFIS:Redevance mensuelle de l'internet ligne au domicile de PARE AMINATA pour le mois de DECEMBRE 2022</t>
  </si>
  <si>
    <t>Time Code : N - OUB241122-OMNI-ADJIBADE SALAMATOU/Loyer du domicile de SERGE ANDRIAMANDIMBY/Novembre 2022</t>
  </si>
  <si>
    <t>Time Code : N - OUB131122-OMNI-RECEVEUR DES IMPOTS OUAGA 5/Droit d'enregistrement pour le renouvellement du contrat de bail de Serge ADRIAMANDIMBY du 31/10/2022 au 30/10/2023</t>
  </si>
  <si>
    <t>Time Code : N - OUB141122-OMNI-SANCFIS:Redevance mensuelle de l'internet ligne au domicile de SIDIBE MOUMOUNI pour le mois de DECEMBRE 2022</t>
  </si>
  <si>
    <t>Time Code : N - OUB141122-OMNI-SANCFIS:Redevance mensuelle de l'internet ligne au domicile de BENOIT DELSARTE pour le mois de DECEMBRE 2022</t>
  </si>
  <si>
    <t>Premise allocation : [52800412] [2.44%] [40335885] - Frais de nettoyage du bureau SCI Kaya mois d'Octobre 2022</t>
  </si>
  <si>
    <t>ACHAT d'écran 14 dell</t>
  </si>
  <si>
    <t>Premise allocation : [52800412] [2.44%] [30526295] - KACPC061122 /frais d'acaht d'eau aquaterra pou le bureau sci kaya</t>
  </si>
  <si>
    <t>Time Code : N - OUB301122-OMNI-UAB SA/RAMDE W.Alice/ Assurance/Novembre 2022 /son Incorporation , incorporation de son époux (RAMDE K. Fernand) Incorporation de ses Enfants (RAMDE M. Anderson,RAMDE R.Ségolène Monica)</t>
  </si>
  <si>
    <t>Time Code : N - OUB1121122-CHQ 1720078-ONEA/Consommation d'eau de Serge ANDRIAMANDIMBY/Septembre 2022</t>
  </si>
  <si>
    <t>Time Code : N - OUB1121122-CHQ 1720078-ONEA/Consommation d'eau de Serge ANDRIAMANDIMBY/Aout 2022</t>
  </si>
  <si>
    <t>DDFB011122/Frais de virement interbancaire sur le compte de Dédougou</t>
  </si>
  <si>
    <t>Premise allocation : [52800412] [37.96%] [30526816] - DDCPB081122/COULIBABY MAMOU/ Entretien et nettoyage du bureau de Dédougou du 15 Otobre au 14 Novembre 2022</t>
  </si>
  <si>
    <t>Premise allocation : [52800412] [37.96%] [30526816] - DDCPB071122/KONATE Abdou Rasac/ consommation d'électricité du bureau de Dédougoudu mois d'Octobre 2022</t>
  </si>
  <si>
    <t>Time Code : N - OUB1151122-CHQ 1720080-ONEA/Consommation d'eau de KARINA LOPEZ pour le mois d'aout 2022</t>
  </si>
  <si>
    <t>Time Code : N - OUB1151122-CHQ 1720080-ONEA/Consommation d'eau de KARINA LOPEZ pour le mois de septembre 2022</t>
  </si>
  <si>
    <t>Premise allocation : [52800412] [2.44%] [40335883] - FACTURE DE OCTOBRE 2022 DE L'ANCIEN BUREAU SCI</t>
  </si>
  <si>
    <t>KAATJ271022/JUSTIF/GANSONRE HASSANE MOCTAR/JUSTIF TRANSPORT  DE L'EQUIPE SCI VENU DE OUAGA POUR LA SUPERVISION  A L'ATELIER DE FORMATION DE MEMBRES DES BUREAUX DES COMITES DE GESTION DES OUVRAGES HYDRAULIQUE (PMH) REALISES PAR L'ONG SAVE THE CHILDREN INTE</t>
  </si>
  <si>
    <t>KAATJ271022/JUSTIF/GANSONRE HASSANE MOCTAR/JUSTIF DE LA PRISE EN CHARGE DES FORMATEURS A L'ATELIER DE FORMATION DE MEMBRES DES BUREAUX DES COMITES DE GESTION DES OUVRAGES HYDRAULIQUE (PMH) REALISES PAR L'ONG SAVE THE CHILDREN INTERNATIONAL DANS LE CADRE D</t>
  </si>
  <si>
    <t>KAATJ271022/JUSTIF/GANSONRE HASSANE MOCTAR/JUSTIF DE LA PRISE EN CHARGE DES PARTICIPANTS NON-RESIDENTS  A L'ATELIER DE FORMATION DE MEMBRES DES BUREAUX DES COMITES DE GESTION DES OUVRAGES HYDRAULIQUE (PMH) REALISES PAR L'ONG SAVE THE CHILDREN INTERNATIONA</t>
  </si>
  <si>
    <t>KAATJ271022/JUSTIF/GANSONRE HASSANE MOCTAR/JUSTIF FRAIS DE  COORDINATION DE L'ATELIER DE FORMATION DE MEMBRES DES BUREAUX DES COMITES DE GESTION DES OUVRAGES HYDRAULIQUE (PMH) REALISES PAR L'ONG SAVE THE CHILDREN INTERNATIONAL DANS LE CADRE DE LA MISE EN</t>
  </si>
  <si>
    <t>KAATJ271022/JUSTIF/GANSONRE HASSANE MOCTAR/JUSTIF FRAIS DE  CARBURANT DES PARTICIPANTS DEPLACES (LES MENBRES COGES) A L'ATELIER DE FORMATION DE MEMBRES DES BUREAUX DES COMITES DE GESTION DES OUVRAGES HYDRAULIQUE (PMH) REALISES PAR L'ONG SAVE THE CHILDREN</t>
  </si>
  <si>
    <t>KAATJ271022/JUSTIF/GANSONRE HASSANE MOCTAR/JUSTIF PERDIEM DE L'EQUIPE SCI VENU DE OUAGA POUR LA SUPERVISION  A L'ATELIER DE FORMATION DE MEMBRES DES BUREAUX DES COMITES DE GESTION DES OUVRAGES HYDRAULIQUE (PMH) REALISES PAR L'ONG SAVE THE CHILDREN INTERNA</t>
  </si>
  <si>
    <t>KAATJ271022/JUSTIF/GANSONRE HASSANE MOCTAR/JUSTIF FRAIS DE COMMUNICATION ET DE CONNEXION INTERNET POUR L'ORGANISATION DE  L'ATELIER DE FORMATION DE MEMBRES DES BUREAUX DES COMITES DE GESTION DES OUVRAGES HYDRAULIQUE (PMH) REALISES PAR L'ONG SAVE THE CHILD</t>
  </si>
  <si>
    <t>DDATJ051122/SORY YACOUBA/Frais de transport/ sécurity officer</t>
  </si>
  <si>
    <t>DDATJ051122/SORY YACOUBA/ Prise en charge frais de communication sécurityofficer</t>
  </si>
  <si>
    <t>DDATJ051122/SORY YACOUBA/Prise en charge allocation nourriture sécurity officer</t>
  </si>
  <si>
    <t>Chmbr clim (Exctif/prvlège) de 1 à 7jrs</t>
  </si>
  <si>
    <t>Premise allocation : [52800412] [18.21%] [30526803] - OUMSB651122-OMNI-E.G.S.N-WP/GARDIENNAGE DU BUREAU PAYS Zone du bois pour le mois de NOVEMBRE 2022</t>
  </si>
  <si>
    <t>Premise allocation : [52800412] [2.44%] [30526803] - OUMSB651122-OMNI-E.G.S.N-WP/Gardiennage du bureau de Kaya pour la période de NOVEMBRE 2022</t>
  </si>
  <si>
    <t>Premise allocation : [52800412] [37.96%] [30526803] - OUMSB651122-OMNI-E.G.S.N-WP/Gardiennage du bureau de Dédougou pour le mois de NOVEMBRE 2022</t>
  </si>
  <si>
    <t>Premise allocation : [52800412] [54.11%] [30526803] - OUMSB651122-OMNI-E.G.S.N-WP/Gardiennage du bureau de Ouahigouya pour la période de NOVEMBRE 2022</t>
  </si>
  <si>
    <t>Time Code : M - ASSURANCE MALADIE DE ZAGUE SOME LENA YASMINE NOVEMBRE 2022</t>
  </si>
  <si>
    <t>Time Code : N - ASSURANCE MALADIE DE SAGNON SANLE R KADER NOVEMBRE 2022</t>
  </si>
  <si>
    <t>Time Code : N - ASSURANCE MALADIE DE ZOURE HASSIMI NOVEMBRE 2022</t>
  </si>
  <si>
    <t>Time Code : N - ASSURANCE MALADIE DE SIDIBE MOUMOUNI NOVEMBRE 2022</t>
  </si>
  <si>
    <t>Time Code : N - ASSURANCE MALADIE DE KI KERE LEONIE  NOVEMBRE 2022</t>
  </si>
  <si>
    <t>Time Code : N - SAWADOGO SALIMATA/Assurance/Charge de novembre 2022 /Incorporation de lui-même</t>
  </si>
  <si>
    <t>Time Code : N - ASSURANCE MALADIE DE DAMIBA JACQUES MALGDAWINDE NOVEMBRE 2022</t>
  </si>
  <si>
    <t>Time Code : N - SAGNON Sanlé Régis Kader/Assurance/Novembre 2022 /Incorporation de son enfant (SAGNON Giovani joseph Siépoi)</t>
  </si>
  <si>
    <t>Time Code : N - ASSURANCE MALADIE DE NABI GREGOIRE NOVEMBRE 2022</t>
  </si>
  <si>
    <t>Time Code : N - ASSURANCE MALADIE DE WANGRE DIDIER NOVEMBRE 2022</t>
  </si>
  <si>
    <t>Time Code : N - ASSURANCE MALADIE DE DAHANI DAOUDA M HUBERT NOVEMBRE 2022</t>
  </si>
  <si>
    <t>Time Code : N - OUMSB651122-OMNI-E.G.S.N-WP/Gardienage et surveillance résidence DPO mois de NOVEMBRE 2022</t>
  </si>
  <si>
    <t>Time Code : N - ASSURANCE MALADIE DE GANSORE HASSANE MOCTAR NOVEMBRE 2022</t>
  </si>
  <si>
    <t>Time Code : N - ASSURANCE MALADIE DE KOUANDA RACHIDATOU NOVEMBRE 2022</t>
  </si>
  <si>
    <t>Time Code : N - OUMSB651122-OMNI-E.G.S.N-WP/Gardiennage du DOMICILE KARINA LOPEZ pour le mois de NOVEMBRE 2022</t>
  </si>
  <si>
    <t>Time Code : N - ASSURANCE MALADIE DE KIEMA YAYA NOVEMBRE 2022</t>
  </si>
  <si>
    <t>Time Code : N - ASSURANCE MALADIE DE OUATTARA SIAKA NOVEMBRE 2022</t>
  </si>
  <si>
    <t>Time Code : N - OUMSB651122-OMNI-E.G.S.N-WP/Gardienage et surveillance résidence CD mois de NOVEMBRE 2022</t>
  </si>
  <si>
    <t>Time Code : N - ASSURANCE MALADIE DE YALPOUGDOU HERVE NOVEMBRE 2022</t>
  </si>
  <si>
    <t>Time Code : N - ASSURANCE MALADIE DE YAMEOGO DAHLIA RAMATA  NOVEMBRE 2022</t>
  </si>
  <si>
    <t>Time Code : N - ASSURANCE MALADIE DE KONFE TRAORE AICHA NOVEMBRE 2022</t>
  </si>
  <si>
    <t>Time Code : N - ASSURANCE MALADIE DE ZOMA JEAN NOVEMBRE 2022</t>
  </si>
  <si>
    <t>Time Code : N - ASSURANCE MALADIE DE YAMEOGO W LUCIE  NOVEMBRE 2022</t>
  </si>
  <si>
    <t>MT ASSURANCE MALADIE DE TOE Hadja Aliza Sandrine NOVEMBRE 2022</t>
  </si>
  <si>
    <t>Time Code : N - ASSURANCE MALADIE DE SORE SAFIETOU NOVEMBRE 2022</t>
  </si>
  <si>
    <t>Time Code : N - BELEMSOBGO EVARISTE/Assurance/Charge de novembre 2022 /Incorporation de lui-même et de épouse (ZANGO VERONIQUE)</t>
  </si>
  <si>
    <t>Time Code : N - ASSURANCE MALADIE DE OUEDRAOGO BILA BASILE NOVEMBRE 2022</t>
  </si>
  <si>
    <t>Time Code : N - ASSURANCE MALADIE DE NEBIE NOEL NOVEMBRE 2022</t>
  </si>
  <si>
    <t>Time Code : N - ASSURANCE MALADIE DE SAWADOGO AUGUSTINE MARIE W  NOVEMBRE 2022</t>
  </si>
  <si>
    <t>Time Code : N - ASSURANCE MALADIE DE OUEDRAOGO WENDINGOMDE JOSEPH A NOVEMBRE 2022</t>
  </si>
  <si>
    <t>Time Code : N - ASSURANCE MALADIE DE KABORE HAMZA NOVEMBRE 2022</t>
  </si>
  <si>
    <t>Time Code : N - ASSURANCE MALADIE DE SORY YACOUBA NOVEMBRE</t>
  </si>
  <si>
    <t>Time Code : S - ASSURANCE MALADIE DE SORY YACOUBA NOVEMBRE</t>
  </si>
  <si>
    <t>Time Code : N - ASSURANCE MALADIE DE GUIRO  SHERITA DJEMILA NOVEMBRE 2022</t>
  </si>
  <si>
    <t>Time Code : N - ASSURANCE MALADIE DE COULIDIATY AIME PARFAIT NOVEMBRE 2022</t>
  </si>
  <si>
    <t>Time Code : N - ASSURANCE MALADIE DE KAMBIRE SIE NOVEMBRE 2022</t>
  </si>
  <si>
    <t>Time Code : N - ASSURANCE MALADIE DE PARE KARAMBIRE AMINATA NOVEMBRE 2022</t>
  </si>
  <si>
    <t>Premise allocation : [52800412] [18.21%] [30526870] - OUC271122/CAISSE/SANON EUGENIE/Achat de savons liquides 20 litres pour le nettoyage du bureau Pays Save The Children.</t>
  </si>
  <si>
    <t>KAATB771122/OMNI/GANSONRE HASSANE MOCTAR/ PAIEMENT DES FRAIS DE LOCATION MOTO IMMATRICULEE N°LRPRPHJ03MA030246 POUR LES ACTIVITES DE ATWA MOIS OCTOBRE 2022</t>
  </si>
  <si>
    <t>Time Code : N - OUB701122-OMNI-LYCEE Français SAINT EXUPERY/Frais de scolarité des 2 enfants (ENYE Orieka Santino, ENYE Mabielu Ines) de la directrice PDQ Karina LOPEZ pour la période de Septembre à Décembre 2022</t>
  </si>
  <si>
    <t>Time Code : N - OUB751122-OMNI-LYCEE Français SAINT EXUPERY/Frais de scolarité des enfants de Benoit DELSARTE (DELSARTE ZARA MUSHITSI/DELSARTE MIA KEIRA/DELSARTE VEDA MUGISHA) pour la période de Septembre à Décembre 2022</t>
  </si>
  <si>
    <t>Premise allocation : [52800412] [18.21%] [30526857] - SCI WCA/Codes: 90500 – 9050009 – 99800604 – 612760/Hosting costs pour les 3 staffs régionaux de ECHO PPP(ANDA OUMAROU; EZECHIEL MACON;AUGUSTIN KABORE;)/Mois de NOVEMBRE 2022</t>
  </si>
  <si>
    <t>Premise allocation : [52800412] [18.21%] [30526857] - SCI WCA/Hosting costs pour 2 staffs régionaux: Nathanaiel CONGO et Emmanuel DORI/Mois d NOVEMBRE 2022</t>
  </si>
  <si>
    <t>Premise allocation : [52800412] [54.11%] [40338876] - Règlement de la facture sonabel du mois d'Octobre 2022 de la base de Ouahigouya</t>
  </si>
  <si>
    <t>Time Code : N - OUB791122-OMNI-SALAIRE DU MOIS DE NOVEMBRE 2022 DE GUIRO Shérita Djémila</t>
  </si>
  <si>
    <t>Time Code : N - OUB791122-OMNI-SALAIRE DU MOIS DE NOVEMBRE 2022 DE SORY Yacouba</t>
  </si>
  <si>
    <t>Time Code : S - OUB791122-OMNI-SALAIRE DU MOIS DE NOVEMBRE 2022 DE SORY Yacouba</t>
  </si>
  <si>
    <t>Time Code : N - OUB791122-OMNI-SALAIRE DU MOIS DE NOVEMBRE 2022 DE KAMBIRE Sié</t>
  </si>
  <si>
    <t>Time Code : N - OUB791122-OMNI-SALAIRE DU MOIS DE NOVEMBRE 2022 DE OUEDRAOGO Bila Basile</t>
  </si>
  <si>
    <t>Time Code : N - OUB791122-OMNI-SALAIRE DU MOIS DE NOVEMBRE 2022 DE SORE Safiétou</t>
  </si>
  <si>
    <t>Time Code : N - OUB791122-OMNI-SALAIRE DU MOIS DE NOVEMBRE 2022 DE ZOMA Jean</t>
  </si>
  <si>
    <t>Time Code : N - OUB791122-OMNI-SALAIRE DU MOIS DE NOVEMBRE 2022 DE KONFE TRAORE Aicha</t>
  </si>
  <si>
    <t>Time Code : N - OUB791122-OMNI-SALAIRE DU MOIS DE NOVEMBRE 2022 DE YAMEOGO Wendkoaguenda Lucie</t>
  </si>
  <si>
    <t>Time Code : N - OUB791122-OMNI-SALAIRE DU MOIS DE NOVEMBRE 2022 DE KINDA Narcisse</t>
  </si>
  <si>
    <t>Time Code : N - OUB791122-OMNI-SALAIRE DU MOIS DE NOVEMBRE 2022 DE YALPOUGDOU Hervé</t>
  </si>
  <si>
    <t>Time Code : N - OUB791122-OMNI-SALAIRE DU MOIS DE NOVEMBRE 2022 DE YAMEOGO Dahlia Ramata Stephanie</t>
  </si>
  <si>
    <t>Time Code : N - OUB791122-OMNI-SALAIRE DU MOIS DE NOVEMBRE 2022 DE NABI Grégoire</t>
  </si>
  <si>
    <t>Time Code : N - OUB791122-OMNI-SALAIRE DU MOIS DE NOVEMBRE 2022 DE SAWADOGO Salimata</t>
  </si>
  <si>
    <t>Time Code : N - OUB791122-OMNI-SALAIRE DU MOIS DE NOVEMBRE 2022 DE SONDO Stéphane</t>
  </si>
  <si>
    <t>Time Code : N - OUB791122-OMNI-SALAIRE DU MOIS DE NOVEMBRE 2022 DE DAMIBA Jacques Malgdawindé</t>
  </si>
  <si>
    <t>Time Code : N - OUB791122-OMNI-SALAIRE DU MOIS DE NOVEMBRE 2022 DE KOUANDA Rachidatou</t>
  </si>
  <si>
    <t>Time Code : N - OUB791122-OMNI-SALAIRE DU MOIS DE NOVEMBRE 2022 DE BELEMSOBGO  Evariste</t>
  </si>
  <si>
    <t>Time Code : N - OUB791122-OMNI-SALAIRE DU MOIS DE NOVEMBRE 2022 DE SIDIBE Moumouni</t>
  </si>
  <si>
    <t>Time Code : N - OUB791122-OMNI-SALAIRE DU MOIS DE NOVEMBRE 2022 DE SAWADOGO Augustine Marie wendyam</t>
  </si>
  <si>
    <t>Time Code : N - OUB791122-OMNI-SALAIRE DU MOIS DE NOVEMBRE 2022 DE RAMDE/YAMEOGO Wendpouiré Alice</t>
  </si>
  <si>
    <t>Time Code : N - OUB791122-OMNI-SALAIRE DU MOIS DE NOVEMBRE 2022 DE ZOURE Hassimi</t>
  </si>
  <si>
    <t>Time Code : N - OUB791122-OMNI-SALAIRE DU MOIS DE NOVEMBRE 2022 DE SAGNON Sanlé Régis Kader</t>
  </si>
  <si>
    <t>Time Code : N - OUB791122-OMNI-SALAIRE DU MOIS DE NOVEMBRE 2022 DE WANGRE Didier</t>
  </si>
  <si>
    <t>Time Code : N - OUB791122-OMNI-SALAIRE DU MOIS DE NOVEMBRE 2022 DE KIEMA Yaya</t>
  </si>
  <si>
    <t>Time Code : N - OUB791122-OMNI-SALAIRE DU MOIS DE NOVEMBRE 2022 DE OUATTARA Siaka</t>
  </si>
  <si>
    <t>Time Code : N - OUB791122-OMNI-SALAIRE DU MOIS DE NOVEMBRE 2022 DE KI/KERE Léonie</t>
  </si>
  <si>
    <t>Time Code : N - OUB791122-OMNI-SALAIRE DU MOIS DE NOVEMBRE 2022 DE PARE/KARAMBIRI Aminata</t>
  </si>
  <si>
    <t>Time Code : N - OUB791122-OMNI-SALAIRE DU MOIS DE NOVEMBRE 2022 DE DAHANI Daouda Martial Hubert</t>
  </si>
  <si>
    <t>Time Code : N - OUB791122-OMNI-SALAIRE DU MOIS DE NOVEMBRE 2022 DE OUEDRAOGO Wendingomdé Joseph Arnaud</t>
  </si>
  <si>
    <t>Time Code : N - OUB791122-OMNI-SALAIRE DU MOIS DE NOVEMBRE 2022 DE COULIDIATY Aimé Parfait</t>
  </si>
  <si>
    <t>Time Code : N - OUB791122-OMNI-SALAIRE DU MOIS DE NOVEMBRE 2022 DE KABORE Hamza</t>
  </si>
  <si>
    <t>Time Code : N - OUB791122-OMNI-SALAIRE DU MOIS DE NOVEMBRE 2022 DE GANSORE Hassane Moctar</t>
  </si>
  <si>
    <t>Time Code : N - OUB791122-OMNI-SALAIRE DU MOIS DE NOVEMBRE 2022 DE NEBIE Noël</t>
  </si>
  <si>
    <t>Premise allocation : [52800412] [54.11%] [30527926] - OUW151122/BANK-WIZALL/KINDA NARCISSE/Remboursement sur paiement facture ONEA du mois de juin et juillet 2022.</t>
  </si>
  <si>
    <t>OUECW211122/BANK-WIZALL/BADINI MOUMOUNY5Garage Touhguili)/Achat de chambre a air pour reparation de moto immatriculée  YBR 125 2009 2F 03 IT</t>
  </si>
  <si>
    <t>OUMSB911122-OMNI-ONATEL S.A/ONATEL/Frais de communication : Flotte ATWA  Staff SCI pour le mois de  OCTOBRE  2022.</t>
  </si>
  <si>
    <t>6200</t>
  </si>
  <si>
    <t>OUATW171122/BANK-WIZALL/TOURE ABEN VICTOR (RCIE)/Radio communication informatique electroniqur(RCIE): Confection de 6 badges pour le personnel de ATWA</t>
  </si>
  <si>
    <t>Premise allocation : [52800412] [2.44%] [30527537] - OUMSB891122-OMNI-ONATEL SA/Frais de connexion internet BASE KAYA pour le mois d'Octobre 2022</t>
  </si>
  <si>
    <t>Premise allocation : [52800412] [2.44%] [30527537] - OUMSB911122-OMNI-ONATEL S.A/ONATEL/Frais de communication : Flotte BASE KAYA pour le mois de  OCTOBRE  2022</t>
  </si>
  <si>
    <t>Premise allocation : [52800412] [54.11%] [30527537] - OUMSB911122-OMNI-ONATEL S.A/ONATEL/Frais de communication : Flotte OUAHIGOUYA pour le mois de OCTOBRE  2022.</t>
  </si>
  <si>
    <t>Premise allocation : [52800412] [18.21%] [30527537] - OUMSB911122-OMNI-ONATEL S.A/ONATEL/Frais de communication : Flotte BASE OUAGA pour le mois de OCTOBRE  2022.</t>
  </si>
  <si>
    <t>Premise allocation : [52800412] [37.96%] [30527537] - OUMSB891122-OMNI-ONATEL SA/Frais de connexion internet DEDOUGOU pour le mois d'Octobre 2022</t>
  </si>
  <si>
    <t>Premise allocation : [52800412] [37.96%] [30527537] - OUMSB911122-OMNI-ONATEL S.A/ONATEL/Frais de communication : Flotte BASE DEDOUGOU pour le mois de OCTOBRE  2022.</t>
  </si>
  <si>
    <t>Premise allocation : [52800412] [54.11%] [30527537] - OUMSB901122-OMNI-ONATEL SA/Frais de communication :  Forfait maitrisé BASE OUAHIGOUYA pour de OCTOBRE    2022.</t>
  </si>
  <si>
    <t>Premise allocation : [52800412] [37.96%] [30527537] - OUMSB901122-OMNI-ONATEL SA/Frais de communication :  Forfait maitrisé BASE DE DEDOUGOU pour de OCTOBRE   2022.</t>
  </si>
  <si>
    <t>Premise allocation : [52800412] [18.21%] [30527537] - OUMSB901122-OMNI-ONATEL SA/Frais de communication :  Forfait maitrisé BASE DE OUAGA pour de OCTOBRE   2022.</t>
  </si>
  <si>
    <t>Premise allocation : [52800412] [2.44%] [30527537] - OUMSB901122-OMNI-ONATEL SA/Frais de communication : Forfait maitrisé KAYA pour le mois de OCTOBRE    2022.</t>
  </si>
  <si>
    <t>OUMSB901122-OMNI-ONATEL SA/Frais de communication :  Forfait maitrisé ATWA Partenaire pour de OCTOBRE   2022</t>
  </si>
  <si>
    <t>Time Code : N - OUB1171122-CHQ 1720089-SONABEL/Consommation d'élèctricité de BENOIT DELSARTE pour le mois d'octobre 2022</t>
  </si>
  <si>
    <t>Time Code : N - OUB1211122-CHQ 1720086-ONEA/Consommation d'eau de BENOIT DELSARTE pour le mois d Aout 2022</t>
  </si>
  <si>
    <t>Time Code : N - OUB1211122-CHQ 1720086-ONEA/Consommation d'eau de BENOIT DELSARTE pour le mois de Juillet 2022</t>
  </si>
  <si>
    <t>Premise allocation : [52800412] [2.44%] [30527915] - KAC151122/ENTREPRISE ZAMTAKO ISSOUF ET FRERES/ Achat de ralonge ingelec</t>
  </si>
  <si>
    <t>Premise allocation : [52800412] [2.44%] [30527915] - KAC141122/ENTREPRISE LAKANDE ET FRERES /Achat de téléphone portable pour les vigiles de la Base</t>
  </si>
  <si>
    <t>PO Auto-Accrual re PO: 10127843 / Achat de Kits pour la formation de filles au nord , centre nord, boucle du Mouhoun</t>
  </si>
  <si>
    <t>PO Auto-Accrual re PO: 10127844 / Transport de Kits pour la formation de filles au nord , centre nord, boucle du Mouhoun</t>
  </si>
  <si>
    <t>PO Auto-Accrual re PO: 10133344 / Carton de rame de papier</t>
  </si>
  <si>
    <t>PO Auto-Accrual re PO: 10133344 / Cartouche d'encre pour photocopieuse Canon image 2550 IR 3235</t>
  </si>
  <si>
    <t>PO Auto-Accrual re PO: 10133344 / Cartouche d'encre 26 A</t>
  </si>
  <si>
    <t>PO Auto-Accrual re PO: 10133344 / Scotch papier</t>
  </si>
  <si>
    <t>PO Auto-Accrual re PO: 10133344 / Transparents en plastique 10 paquets de 100</t>
  </si>
  <si>
    <t>PO Auto-Accrual re PO: 10130599 / Hebergement GUIRO Sherita projet ATWA Formation des adolescentes du 21-26 novembre 2022</t>
  </si>
  <si>
    <t>Premise allocation : [52800412] [2.44%] [30527915] - KAC181122/SCO-Zam/Burkina/ Achat de sachet d'eau balali en pack</t>
  </si>
  <si>
    <t>Premise allocation : [52800412] [2.44%] [30527915] - KACPC111122/OUATTARA ABDOURAMANE/ Frais d'achat de gazoil pour le fonctionnement du groupe électrogène de la base de kaya N° Agresso 854V0027</t>
  </si>
  <si>
    <t>Time Code : N - 202211 Annual leave accrual/Wangre  Didier</t>
  </si>
  <si>
    <t>Time Code : N - 202211 Annual leave accrual/Hassane Moctar Gansore</t>
  </si>
  <si>
    <t>Time Code : N - 202211 Annual leave accrual/Léonie  Ki</t>
  </si>
  <si>
    <t>Time Code : N - 202211 Annual leave accrual/Yaya  Kiema</t>
  </si>
  <si>
    <t>Time Code : M - 202211 Annual leave accrual/Lena Yasmine Zague-Some</t>
  </si>
  <si>
    <t>Time Code : N - 202211 Annual leave accrual/Kouanda  Rachidatou</t>
  </si>
  <si>
    <t>Time Code : N - 202211 Annual leave accrual/Jacques Malgdawindé DAMIBA</t>
  </si>
  <si>
    <t>Time Code : N - 202211 Annual leave accrual/Yacouba  Sory</t>
  </si>
  <si>
    <t>Time Code : N - 202211 Annual leave accrual/OUEDRAOGO  Bila Basile</t>
  </si>
  <si>
    <t>Time Code : N - 202211 Annual leave accrual/Regis Kader Sanlé Sagnon</t>
  </si>
  <si>
    <t>Time Code : N - 202211 Annual leave accrual/Siaka  Ouattara</t>
  </si>
  <si>
    <t>Time Code : N - 202211 Annual leave accrual/Sié  Kambire</t>
  </si>
  <si>
    <t>Time Code : N - 202211 Annual leave accrual/Daouda Martial Hubert  Dahani</t>
  </si>
  <si>
    <t>Time Code : N - 202211 Annual leave accrual/Benoit  DELSARTE</t>
  </si>
  <si>
    <t>Time Code : N - 202211 Annual leave accrual/SAWADOGO  Salimata</t>
  </si>
  <si>
    <t>Time Code : N - 202211 Annual leave accrual/Alice Ramde Yameogo</t>
  </si>
  <si>
    <t>Time Code : S - 202211 Annual leave accrual/Yacouba  Sory</t>
  </si>
  <si>
    <t>Premise allocation : [52800412] [2.44%] [30527915] - KAC191122/SCO-Zam/burkina/ Achat de sachet d'eau babali en pack</t>
  </si>
  <si>
    <t>Time Code : N - 202211 Annual leave accrual/Grégoire  NABI</t>
  </si>
  <si>
    <t>Time Code : N - 202211 Annual leave accrual/Noel  Nebie</t>
  </si>
  <si>
    <t>Time Code : N - 202211 Annual leave accrual/Evariste  Belemsobgo</t>
  </si>
  <si>
    <t>Time Code : N - 202211 Annual leave accrual/COULIDIATY  Aimé Parfait</t>
  </si>
  <si>
    <t>Time Code : N - OUAC041122-CNSS DU MOIS DE NOVEMBRE 2022 DE NABI Grégoire</t>
  </si>
  <si>
    <t>Time Code : N - OUB1011122-OMNI-Remboursement SERGE ANDRIAMANDIMBY/Consommation d'élèctricité compteur local de ADJIBADE Salamatou</t>
  </si>
  <si>
    <t>Time Code : N - 202211 Annual leave accrual/Aminata  PARE/KARAMBIRI</t>
  </si>
  <si>
    <t>Time Code : N - 202211 Annual leave accrual/Sawadogo  Augustine Marie Wendyam</t>
  </si>
  <si>
    <t>Time Code : N - 202211 Annual leave accrual/Serge  ANDRIAMANDIMBY</t>
  </si>
  <si>
    <t>Time Code : N - OUAC041122-CNSS DU MOIS DE NOVEMBRE 2022 DE SAWADOGO Salimata</t>
  </si>
  <si>
    <t>Time Code : N - 202211 Annual leave accrual/Sidibe  Moumouni</t>
  </si>
  <si>
    <t>Time Code : N - 202211 Annual leave accrual/Wendingomde Joseph Arnaud  OUEDRAOGO</t>
  </si>
  <si>
    <t>Time Code : N - 202211 Annual leave accrual/Hassimi  ZOURE</t>
  </si>
  <si>
    <t>Time Code : N - 202211 Annual leave accrual/Hamza  Kabore</t>
  </si>
  <si>
    <t>Time Code : N - OUAC021122-IUTS DU MOIS DE NOVEMBRE 2022 DE KINDA Narcisse</t>
  </si>
  <si>
    <t>Time Code : N - OUAC021122-IUTS DU MOIS DE NOVEMBRE 2022 DE DAHANI Daouda Martial Hubert</t>
  </si>
  <si>
    <t>Time Code : N - OUAC021122-IUTS DU MOIS DE NOVEMBRE 2022 DE DAMIBA Jacques Malgdawindé</t>
  </si>
  <si>
    <t>Time Code : N - OUAC021122-IUTS DU MOIS DE NOVEMBRE 2022 DE KOUANDA Rachidatou</t>
  </si>
  <si>
    <t>Time Code : N - OUAC021122-IUTS DU MOIS DE NOVEMBRE 2022 DE KI/KERE Léonie</t>
  </si>
  <si>
    <t>Time Code : N - OUAC021122-IUTS DU MOIS DE NOVEMBRE 2022 DE PARE/KARAMBIRI Aminata</t>
  </si>
  <si>
    <t>Time Code : N - OUAC021122-IUTS DU MOIS DE NOVEMBRE 2022 DE OUEDRAOGO Bila Basile</t>
  </si>
  <si>
    <t>Time Code : N - OUAC021122-IUTS DU MOIS DE NOVEMBRE 2022 DE GUIRO Shérita Djémila</t>
  </si>
  <si>
    <t>Time Code : N - OUAC021122-IUTS DU MOIS DE NOVEMBRE 2022 DE SORE Safiétou</t>
  </si>
  <si>
    <t>Time Code : N - OUAC021122-IUTS DU MOIS DE NOVEMBRE 2022 DE OUATTARA Siaka</t>
  </si>
  <si>
    <t>Time Code : N - OUAC021122-IUTS DU MOIS DE NOVEMBRE 2022 DE WANGRE Didier</t>
  </si>
  <si>
    <t>Time Code : N - OUAC021122-IUTS DU MOIS DE NOVEMBRE 2022 DE YALPOUGDOU Hervé</t>
  </si>
  <si>
    <t>Time Code : N - OUAC021122-IUTS DU MOIS DE NOVEMBRE 2022 DE YAMEOGO Dahlia Ramata Stephanie</t>
  </si>
  <si>
    <t>Time Code : N - OUAC021122-IUTS DU MOIS DE NOVEMBRE 2022 DE SORY Yacouba</t>
  </si>
  <si>
    <t>Time Code : S - OUAC021122-IUTS DU MOIS DE NOVEMBRE 2022 DE SORY Yacouba</t>
  </si>
  <si>
    <t>Time Code : N - OUAC021122-IUTS DU MOIS DE NOVEMBRE 2022 DE YAMEOGO Wendkoaguenda Lucie</t>
  </si>
  <si>
    <t>Time Code : N - OUAC021122-IUTS DU MOIS DE NOVEMBRE 2022 DE SAGNON Sanlé Régis Kader</t>
  </si>
  <si>
    <t>Time Code : N - OUAC021122-IUTS DU MOIS DE NOVEMBRE 2022 DE KIEMA Yaya</t>
  </si>
  <si>
    <t>Time Code : N - OUAC021122-IUTS DU MOIS DE NOVEMBRE 2022 DE ZOMA Jean</t>
  </si>
  <si>
    <t>Time Code : N - OUAC021122-IUTS DU MOIS DE NOVEMBRE 2022 DE RAMDE/YAMEOGO Wendpouiré Alice</t>
  </si>
  <si>
    <t>Time Code : N - OUAC021122-IUTS DU MOIS DE NOVEMBRE 2022 DE KAMBIRE Sié</t>
  </si>
  <si>
    <t>Time Code : N - OUAC021122-IUTS DU MOIS DE NOVEMBRE 2022 DE SONDO Stéphane</t>
  </si>
  <si>
    <t>Time Code : N - OUAC041122-CNSS DU MOIS DE NOVEMBRE 2022 DE GUIRO Shérita Djémila</t>
  </si>
  <si>
    <t>Time Code : N - OUAC021122-IUTS DU MOIS DE NOVEMBRE 2022 DE KONFE TRAORE Aicha</t>
  </si>
  <si>
    <t>Time Code : N - OUAC041122-CNSS DU MOIS DE NOVEMBRE 2022 DE KABORE Hamza</t>
  </si>
  <si>
    <t>Time Code : N - OUAC041122-CNSS DU MOIS DE NOVEMBRE 2022 DE SIDIBE Moumouni</t>
  </si>
  <si>
    <t>Time Code : N - OUAC041122-CNSS DU MOIS DE NOVEMBRE 2022 DE BELEMSOBGO  Evariste</t>
  </si>
  <si>
    <t>Time Code : N - OUAC041122-CNSS DU MOIS DE NOVEMBRE 2022 DE ZOURE Hassimi</t>
  </si>
  <si>
    <t>Time Code : N - 202211 Annual leave accrual/Yalpougdou  Herve</t>
  </si>
  <si>
    <t>Time Code : N - OUAC041122-CNSS DU MOIS DE NOVEMBRE 2022 DE PARE/KARAMBIRI Aminata</t>
  </si>
  <si>
    <t>Time Code : N - OUAC041122-CNSS DU MOIS DE NOVEMBRE 2022 DE DAHANI Daouda Martial Hubert</t>
  </si>
  <si>
    <t>Time Code : N - 202211 Annual leave accrual/Stephane  SONDO</t>
  </si>
  <si>
    <t>Time Code : N - 202211 Annual leave accrual/Jean  ZOMA</t>
  </si>
  <si>
    <t>Time Code : N - 202211 Annual leave accrual/Sherita Djemila  Guiro</t>
  </si>
  <si>
    <t>Time Code : N - 202211 Annual leave accrual/Aïcha  KONFE/TRAORE</t>
  </si>
  <si>
    <t>Time Code : N - 202211 Annual leave accrual/Narcisse  Kinda</t>
  </si>
  <si>
    <t>Time Code : N - 202211 Annual leave accrual/Safietou  Sore</t>
  </si>
  <si>
    <t>Time Code : N - OUAC041122-CNSS DU MOIS DE NOVEMBRE 2022 DE GANSORE Hassane Moctar</t>
  </si>
  <si>
    <t>Time Code : N - TERMINAL_GRANT_2012532</t>
  </si>
  <si>
    <t>Time Code : N - 202211 Annual leave accrual/Lucie Wendkoaguenda.  YAMEOGO</t>
  </si>
  <si>
    <t>Time Code : N - OUAC041122-CNSS DU MOIS DE NOVEMBRE 2022 DE SAWADOGO Augustine Marie wendyam</t>
  </si>
  <si>
    <t>Time Code : N - 202211 Annual leave accrual/Dahlia Ramata Stéphanie  YAMEOGO</t>
  </si>
  <si>
    <t>Time Code : N - OUAC041122-CNSS DU MOIS DE NOVEMBRE 2022 DE YAMEOGO Wendkoaguenda Lucie</t>
  </si>
  <si>
    <t>Time Code : N - OUAC041122-CNSS DU MOIS DE NOVEMBRE 2022 DE RAMDE/YAMEOGO Wendpouiré Alice</t>
  </si>
  <si>
    <t>Time Code : N - OUAC041122-CNSS DU MOIS DE NOVEMBRE 2022 DE ZOMA Jean</t>
  </si>
  <si>
    <t>Time Code : N - OUAC041122-CNSS DU MOIS DE NOVEMBRE 2022 DE KOUANDA Rachidatou</t>
  </si>
  <si>
    <t>Time Code : N - OUAC041122-CNSS DU MOIS DE NOVEMBRE 2022 DE KINDA Narcisse</t>
  </si>
  <si>
    <t>Time Code : N - OUAC021122-IUTS DU MOIS DE NOVEMBRE 2022 DE SIDIBE Moumouni</t>
  </si>
  <si>
    <t>Time Code : N - OUAC041122-CNSS DU MOIS DE NOVEMBRE 2022 DE COULIDIATY Aimé Parfait</t>
  </si>
  <si>
    <t>Time Code : N - OUAC041122-CNSS DU MOIS DE NOVEMBRE 2022 DE SONDO Stéphane</t>
  </si>
  <si>
    <t>Time Code : N - OUAC041122-CNSS DU MOIS DE NOVEMBRE 2022 DE WANGRE Didier</t>
  </si>
  <si>
    <t>Time Code : S - TERMINAL_GRANT_2038727</t>
  </si>
  <si>
    <t>Time Code : N - OUAC021122-IUTS DU MOIS DE NOVEMBRE 2022 DE SAWADOGO Salimata</t>
  </si>
  <si>
    <t>Time Code : N - OUAC041122-CNSS DU MOIS DE NOVEMBRE 2022 DE DAMIBA Jacques Malgdawindé</t>
  </si>
  <si>
    <t>Time Code : N - OUAC021122-IUTS DU MOIS DE NOVEMBRE 2022 DE SAWADOGO Augustine Marie wendyam</t>
  </si>
  <si>
    <t>Time Code : N - OUAC041122-CNSS DU MOIS DE NOVEMBRE 2022 DE SAGNON Sanlé Régis Kader</t>
  </si>
  <si>
    <t>Time Code : N - OUAC041122-CNSS DU MOIS DE NOVEMBRE 2022 DE YALPOUGDOU Hervé</t>
  </si>
  <si>
    <t>Time Code : N - OUAC041122-CNSS DU MOIS DE NOVEMBRE 2022 DE YAMEOGO Dahlia Ramata Stephanie</t>
  </si>
  <si>
    <t>Time Code : N - OUAC021122-IUTS DU MOIS DE NOVEMBRE 2022 DE BELEMSOBGO  Evariste</t>
  </si>
  <si>
    <t>Time Code : N - OUAC041122-CNSS DU MOIS DE NOVEMBRE 2022 DE OUATTARA Siaka</t>
  </si>
  <si>
    <t>Time Code : N - OUAC041122-CNSS DU MOIS DE NOVEMBRE 2022 DE SORE Safiétou</t>
  </si>
  <si>
    <t>Time Code : N - OUAC041122-CNSS DU MOIS DE NOVEMBRE 2022 DE OUEDRAOGO Bila Basile</t>
  </si>
  <si>
    <t>Time Code : N - OUAC021122-IUTS DU MOIS DE NOVEMBRE 2022 DE COULIDIATY Aimé Parfait</t>
  </si>
  <si>
    <t>Time Code : N - OUAC041122-CNSS DU MOIS DE NOVEMBRE 2022 DE KAMBIRE Sié</t>
  </si>
  <si>
    <t>Time Code : N - OUAC041122-CNSS DU MOIS DE NOVEMBRE 2022 DE KIEMA Yaya</t>
  </si>
  <si>
    <t>Time Code : N - OUAC021122-IUTS DU MOIS DE NOVEMBRE 2022 DE GANSORE Hassane Moctar</t>
  </si>
  <si>
    <t>Time Code : N - OUAC021122-IUTS DU MOIS DE NOVEMBRE 2022 DE OUEDRAOGO Wendingomdé Joseph Arnaud</t>
  </si>
  <si>
    <t>Time Code : N - OUAC021122-IUTS DU MOIS DE NOVEMBRE 2022 DE NABI Grégoire</t>
  </si>
  <si>
    <t>Time Code : N - OUAC021122-IUTS DU MOIS DE NOVEMBRE 2022 DE KABORE Hamza</t>
  </si>
  <si>
    <t>Time Code : N - OUAC041122-CNSS DU MOIS DE NOVEMBRE 2022 DE KONFE TRAORE Aicha</t>
  </si>
  <si>
    <t>Time Code : N - OUAC041122-CNSS DU MOIS DE NOVEMBRE 2022 DE OUEDRAOGO Wendingomdé Joseph Arnaud</t>
  </si>
  <si>
    <t>Time Code : N - OUAC021122-IUTS DU MOIS DE NOVEMBRE 2022 DE NEBIE Noël</t>
  </si>
  <si>
    <t>Time Code : N - OUAC041122-CNSS DU MOIS DE NOVEMBRE 2022 DE SORY Yacouba</t>
  </si>
  <si>
    <t>Time Code : S - OUAC041122-CNSS DU MOIS DE NOVEMBRE 2022 DE SORY Yacouba</t>
  </si>
  <si>
    <t>Time Code : N - OUAC041122-CNSS DU MOIS DE NOVEMBRE 2022 DE NEBIE Noël</t>
  </si>
  <si>
    <t>Time Code : N - TERMINAL_GRANT_8540222</t>
  </si>
  <si>
    <t>Time Code : N - OUAC041122-CNSS DU MOIS DE NOVEMBRE 2022 DE KI/KERE Léonie</t>
  </si>
  <si>
    <t>Time Code : N - OUAC021122-IUTS DU MOIS DE NOVEMBRE 2022 DE ZOURE Hassimi</t>
  </si>
  <si>
    <t>MT 202211 Annual leave accrual/Hadja Aliza Toe</t>
  </si>
  <si>
    <t>CHQN°0000897/Justifs de mai/Salaire mois de mai 2022 superviseur Nouna</t>
  </si>
  <si>
    <t>CHQN°0000897/Justifs de mai/Salaire mois de mai 2022 superviseur tougan</t>
  </si>
  <si>
    <t>CHQN°0000897/Justifs de mai/Salaire mois de mai 2022 Coordonateur</t>
  </si>
  <si>
    <t>CHQN°0000884/Justifs de mai/PEC formateurs à Da B/Participation à la formation GHM du primaire et post primaire du SOUROU</t>
  </si>
  <si>
    <t>CHQN°0000884/Justifs de mai/PEC formateurs à Dona A/Participation à la formation GHM du primaire et post primaire du SOUROU</t>
  </si>
  <si>
    <t>CHQN°0000884/Justifs de mai/PEC formateurs à RAL/Participation à la formation GHM du primaire et post primaire du SOUROU</t>
  </si>
  <si>
    <t>CHQN°0000884/Justifs de mai/PEC formateurs à Tourou drabo A/Participation à la formation GHM du primaire et post primaire du SOUROU</t>
  </si>
  <si>
    <t>CHQN°0000884/Justifs de mai/PEC formateurs à Alwata D B/Participation à la formation GHM du primaire et post primaire du SOUROU</t>
  </si>
  <si>
    <t>CHQN°0000884/Justifs de mai/PEC formateurs à Alwata Diarra B/Participation à la formation GHM du primaire et post primaire du SOUROU</t>
  </si>
  <si>
    <t>CHQN°0000884/Justifs de mai/PEC formateurs à Tourou A/Participation à la formation GHM du primaire et post primaire du SOUROU</t>
  </si>
  <si>
    <t>CHQN°0000884/Justifs de mai/PEC formateurs à Alwata A/Participation à la formation GHM du primaire et post primaire du SOUROU</t>
  </si>
  <si>
    <t>CHQN°0000884/Justifs de mai/PEC formateurs à Boussou B/Participation à la formation GHM du primaire et post primaire du SOUROU</t>
  </si>
  <si>
    <t>CHQN°0000884/Justifs de mai/PEC formateurs à Lech B/Participation à la formation GHM du primaire et post primaire du SOUROU</t>
  </si>
  <si>
    <t>CHQN°0000884/Justifs de mai/Restauration/Participation à la formation GHM du primaire et post primaire du SOUROU</t>
  </si>
  <si>
    <t>CHQN°0000884/Justifs de mai/PEC Communication point focal DPEPS/Participation à la formation GHM du primaire et post primaire du SOUROU</t>
  </si>
  <si>
    <t>CHQN°0000884/Justifs de mai/PEC point focal DPEPS/Participation à la formation GHM du primaire et post primaire du SOUROU</t>
  </si>
  <si>
    <t>CHQN°0000884/Justifs de mai/PEC formateurs à CEG Kassan/Participation à la formation GHM du primaire et post primaire du SOUROU</t>
  </si>
  <si>
    <t>CHQN°0000884/Justifs de mai/PEC formateurs à CEG Boussoum/Participation à la formation GHM du primaire et post primaire du SOUROU</t>
  </si>
  <si>
    <t>CHQN°0000884/Justifs de mai/PEC formateurs à LC Tougan/Participation à la formation GHM du primaire et post primaire du SOUROU</t>
  </si>
  <si>
    <t>CHQN°0000884/Justifs de mai/Photocopie/Participation à la formation GHM du primaire et post primaire du SOUROU</t>
  </si>
  <si>
    <t>CHQN°0000884/Justifs de mai/Allocation nourriture Coordonateur SOS JD/Participation à la formation GHM du primaire et post primaire du Kossi</t>
  </si>
  <si>
    <t>CHQN°0000884/Justifs de mai/Hébergement Coordonateur SOS JD/Participation à la formation GHM du primaire et post primaire du Kossi</t>
  </si>
  <si>
    <t>CHQN°0000885/Justifs de mai/Frais de communication point focal/Participation à la formation GHM du primaire et post primaire du Kossi</t>
  </si>
  <si>
    <t>CHQN°0000885/Justifs de mai/Formateurs encadreurs Soin/Participation à la formation GHM du primaire et post primaire du Kossi</t>
  </si>
  <si>
    <t>CHQN°0000885/Justifs de mai/Formateurs encadreurs Nouna secteur 5/Participation à la formation GHM du primaire et post primaire du Kossi</t>
  </si>
  <si>
    <t>CHQN°0000885/Justifs de mai/Formateurs Konakora/Participation à la formation GHM du primaire et post primaire du Kossi</t>
  </si>
  <si>
    <t>CHQN°0000885/Justifs de mai/Formateurs encadreurs Nouna secteur 6A/Participation à la formation GHM du primaire et post primaire du Kossi</t>
  </si>
  <si>
    <t>CHQN°0000885/Justifs de mai/Formateurs encadreurs Nouna secteur 6B/Participation à la formation GHM du primaire et post primaire du Kossi</t>
  </si>
  <si>
    <t>CHQN°0000885/Justifs de mai/Formateurs encadreurs Nouna Bernard M/Participation à la formation GHM du primaire et post primaire du Kossi</t>
  </si>
  <si>
    <t>CHQN°0000885/Justifs de mai/Formateurs encadreurs Nouna Centre A/Participation à la formation GHM du primaire et post primaire du Kossi</t>
  </si>
  <si>
    <t>CHQN°0000885/Justifs de mai/Formateurs encadreurs Nouna Konsiri/Participation à la formation GHM du primaire et post primaire du Kossi</t>
  </si>
  <si>
    <t>CHQN°0000885/Justifs de mai/Formateurs encadreurs Nouna Centre B/Participation à la formation GHM du primaire et post primaire du Kossi</t>
  </si>
  <si>
    <t>CHQN°0000885/Justifs de mai/Formateurs encadreurs Nouna Dembo/Participation à la formation GHM du primaire et post primaire du Kossi</t>
  </si>
  <si>
    <t>CHQN°0000885/Justifs de mai/Restauration/Participation à la formation GHM du primaire et post primaire du Kossi</t>
  </si>
  <si>
    <t>CHQN°0000885/Justifs de mai/Formateurs encadreurs Nouna Lycée Provincial/Participation à la formation GHM du primaire et post primaire du Kossi</t>
  </si>
  <si>
    <t>CHQN°0000885/Justifs de mai/Formateurs encadreurs Nouna Lycée Communal/Participation à la formation GHM du primaire et post primaire du Kossi</t>
  </si>
  <si>
    <t>CHQN°0000885/Justifs de mai/Formateurs encadreurs CEG Dara/Participation à la formation GHM du primaire et post primaire du Kossi</t>
  </si>
  <si>
    <t>CHQN°0000885/Justifs de mai/Photocopie et impression/Participation à la formation GHM du primaire et post primaire du Kossi</t>
  </si>
  <si>
    <t>CHQN°0000886/PEC Enseignant chargé du cours/Participation à lajournée pédagogique du Kossi</t>
  </si>
  <si>
    <t>CHQN°0000886/Justifs de mai/Photocopie/Participation à lajournée pédagogique du Kossi</t>
  </si>
  <si>
    <t>CHQN°0000886/Justifs de mai/Impression/Participation à lajournée pédagogique du Kossi</t>
  </si>
  <si>
    <t>CHQN°0000888/Justifs de mai/Sonabel avril 2022</t>
  </si>
  <si>
    <t>CHQN°0000887/Justifs de mai/Transport de carton et kits intrants/Participation à la formation GHM du primaire et post primaire du Kossi</t>
  </si>
  <si>
    <t>CHQN°0000887/Justifs de mai/Transport de carton et kits/Participation à la formation GHM du primaire et post primaire du Kossi</t>
  </si>
  <si>
    <t>CHQN°0000887/Justifs de mai/Transport de carton/Participation à la formation GHM du primaire et post primaire du Kossi</t>
  </si>
  <si>
    <t>CHQN°0000887/Justifs de mai/Transport de Kit SHL/Participation à la formation GHM du primaire et post primaire du Kossi</t>
  </si>
  <si>
    <t>CHQN°0000887/Justifs de mai/Allocation nourriture Point focal SOS JD/Participation à la formation GHM du primaire et post primaire du Kossi</t>
  </si>
  <si>
    <t>CHQN°0000887/Justifs de mai/Hébergement et transport Point focal SOS JD/Participation à la formation GHM du primaire et post primaire du Kossi</t>
  </si>
  <si>
    <t>CHQN°0000887/Justifs de mai/Hébergement coordonateur SOS JD/Participation à la formation GHM du primaire et post primaire du Kossi</t>
  </si>
  <si>
    <t>CHQN°0000887/Justifs de mai/transport coordonateur SOS JD/Participation à la formation GHM du primaire et post primaire du Kossi</t>
  </si>
  <si>
    <t>CHQN°0000887/Justifs de mai/Hébergement Point focal SOS JD/Participation à la formation GHM du primaire et post primaire du Kossi</t>
  </si>
  <si>
    <t>CHQN°0000887/Justifs de mai/Transport Point focal SOS JD/Participation à la formation GHM du primaire et post primaire du Kossi</t>
  </si>
  <si>
    <t>CHQN°0000896/Justifs de mai/Frais de visite technique du véhicule</t>
  </si>
  <si>
    <t>CHQN°0000896/Justifs de mai/Allocation nourriture du chauffeur/Mission de visite technique du véhicule</t>
  </si>
  <si>
    <t>CHQN°0000896/Justifs de mai/Frais de peage/Mission de visite technique du véhicule</t>
  </si>
  <si>
    <t>CHQN°0000899/Justifs de mai/Frais de peage/Mission de visite technique du véhicule</t>
  </si>
  <si>
    <t>Relevé bancaire/Justifs de mai/ Frais bancaires</t>
  </si>
  <si>
    <t>CHQN°0000880/Justifs de mai/Frais de communication du point focal pour organisation/Participation à la journée pédagogique du post primaire au NAYALA</t>
  </si>
  <si>
    <t>CHQN°0000880/Justifs de mai/PEC Non Résidents/Participation à la journée pédagogique du post primaire au NAYALA</t>
  </si>
  <si>
    <t>CHQN°0000880/Justifs de mai/Allocation nourriture Coordonateur SOS JD/Participation à la journée pédagogique du post primaire au NAYALA</t>
  </si>
  <si>
    <t>CHQN°0000880/Justifs de mai/Restauration/Participation à la journée pédagogique du post primaire au NAYALA</t>
  </si>
  <si>
    <t>CHQN°0000881/Justifs de mai/PEC des formateurs à Sui/Participation à la GMH et la confection des serviettes hygiénistes réutilisable</t>
  </si>
  <si>
    <t>CHQN°0000881/Justifs de mai/PEC des formateurs à Kwon B/Participation à la GMH et la confection des serviettes hygiénistes réutilisable</t>
  </si>
  <si>
    <t>CHQN°0000881/Justifs de mai/PEC des formateurs à To/Participation à la GMH et la confection des serviettes hygiénistes réutilisable</t>
  </si>
  <si>
    <t>CHQN°0000881/Justifs de mai/PEC des formateurs à Raotenga/Participation à la GMH et la confection des serviettes hygiénistes réutilisable</t>
  </si>
  <si>
    <t>CHQN°0000881/Justifs de mai/PEC des formateurs à Toma secteur 7/Participation à la GMH et la confection des serviettes hygiénistes réutilisable</t>
  </si>
  <si>
    <t>CHQN°0000881/Justifs de mai/PEC des formateurs à Yaba A/Participation à la GMH et la confection des serviettes hygiénistes réutilisable</t>
  </si>
  <si>
    <t>CHQN°0000881/Justifs de mai/Impression et copie/Participation à la GMH et la confection des serviettes hygiénistes réutilisable</t>
  </si>
  <si>
    <t>CHQN°0000881/Justifs de mai/Allocation nourriture Coordonateur SOS JD/Participation à la GMH et la confection des serviettes hygiénistes réutilisable</t>
  </si>
  <si>
    <t>CHQN°0000882/Justifs de mai/PEC des formateur à CEG To/Participation à la GMH et la confection des serviettes hygiénistes réutilisable NAYALA</t>
  </si>
  <si>
    <t>CHQN°0000882/Justifs de mai/Impressions et copie/Participation à la GMH et la confection des serviettes hygiénistes réutilisable NAYALA</t>
  </si>
  <si>
    <t>CHQN°0000882/Justifs de mai/Allocation nourriture du coordonateur SOS  JD/Participation à la GMH et la confection des serviettes hygiénistes réutilisable NAYALA</t>
  </si>
  <si>
    <t>CHQN°0000883/Justifs de mai/PEC NON Résident/Participation aux journée pédagogiques au Sourou</t>
  </si>
  <si>
    <t>CHQN°0000883/Justifs de mai/Hébergement du comptable SOS /Participation aux journée pédagogiques au Sourou</t>
  </si>
  <si>
    <t>CHQN°0000883/Justifs de mai/Transport du comptable SOS /Participation aux journée pédagogiques au Sourou</t>
  </si>
  <si>
    <t>CHQN°0000884/Justifs de mai/PEC formateurs Tougan B/Participation à la formation GHM du primaire et post primaire du SOUROU</t>
  </si>
  <si>
    <t>CHQN°0000884/Justifs de mai/PEC formateurs à Kassan A/Participation à la formation GHM du primaire et post primaire du SOUROU</t>
  </si>
  <si>
    <t>CHQN°0000884/Justifs de mai/PEC formateurs à B ZERBO/Participation à la formation GHM du primaire et post primaire du SOUROU</t>
  </si>
  <si>
    <t>CHQN°0000884/Justifs de mai/PEC formateurs à Tourou drabo B/Participation à la formation GHM du primaire et post primaire du SOUROU</t>
  </si>
  <si>
    <t>CHQN°0000884/Justifs de mai/PEC formateurs à Niankoré C/Participation à la formation GHM du primaire et post primaire du SOUROU</t>
  </si>
  <si>
    <t>CHQN°0000884/Justifs de mai/PEC formateurs à Nassan B/Participation à la formation GHM du primaire et post primaire du SOUROU</t>
  </si>
  <si>
    <t>CHQN°0000884/Justifs de mai/Impression/Participation à la formation GHM du primaire et post primaire du SOUROU</t>
  </si>
  <si>
    <t>CHQN°0000884/Justifs de mai/Restauration/Participation à la formation GHM du primaire et post primaire du Kossi</t>
  </si>
  <si>
    <t>CHQN°0000885/Justifs de mai/PEC point focal/Participation à la formation GHM du primaire et post primaire du Kossi</t>
  </si>
  <si>
    <t>CHQN°0000885/Justifs de mai/Formateurs encadreurs Nouna secteur 1/Participation à la formation GHM du primaire et post primaire du Kossi</t>
  </si>
  <si>
    <t>CHQN°0000885/Justifs de mai/Formateurs encadreurs Nouna Cergy/Participation à la formation GHM du primaire et post primaire du Kossi</t>
  </si>
  <si>
    <t>CHQN°0000885/Justifs de mai/Formateurs encadreurs Nouna Kansara/Participation à la formation GHM du primaire et post primaire du Kossi</t>
  </si>
  <si>
    <t>CHQN°0000886/Justifs de mai/PEC DPEPS pour l'organisation/Participation à lajournée pédagogique du Kossi</t>
  </si>
  <si>
    <t>CHQN°0000886/Justifs de mai/PEC Formateur/Participation à lajournée pédagogique du Kossi</t>
  </si>
  <si>
    <t>CHQN°0000886/Justifs de mai/PEC Non residents/Participation à lajournée pédagogique du Kossi</t>
  </si>
  <si>
    <t>CHQN°0000889/Justifs de mai/Carburant du Directeur Exécutif</t>
  </si>
  <si>
    <t>CHQN°0000887/Justifs de mai/Transport de carton et sacs/Participation à la formation GHM du primaire et post primaire du Kossi</t>
  </si>
  <si>
    <t>CHQN°0000887/Justifs de mai/Allocation nourriture coordonateur SOS JD/Participation à la formation GHM du primaire et post primaire du Kossi</t>
  </si>
  <si>
    <t>CHQN°0000890/Justifs de mai/Achat de megas pour la connexion</t>
  </si>
  <si>
    <t>CHQN°0000891/Justifs de mai/Frais d'entretien moto du superviseur sourou</t>
  </si>
  <si>
    <t>CHQN°0000892/Justifs de mai/Consommation carburant superviseur kossi</t>
  </si>
  <si>
    <t>CHQN°0000893/Justifs de mai/Consommation carburant superviseur nayala</t>
  </si>
  <si>
    <t>CHQN°0000895/Justifs de mai/Transport du comptable/Mission de validation du rapport financier</t>
  </si>
  <si>
    <t>CHQN°0001051/Justifs de mai/Frais d'entretien moto du superviseur Kossi</t>
  </si>
  <si>
    <t>CHQN°0001052/Justifs de mai/Frais d'entretien moto du superviseur nayala</t>
  </si>
  <si>
    <t>CHQN°0001053/Justifs de mai/Frais d'envoi de pli</t>
  </si>
  <si>
    <t>CHQN°0000924/Justifs de mai/Consommation carburant véhicule mois de Mai 2022</t>
  </si>
  <si>
    <t>Justifs de mai/Consommation carburant du MEAL</t>
  </si>
  <si>
    <t>CHQN°0001088/ Remboursement des frais de transport aller-retour du superviseur du NAYALA pour la compilation et la collecte des donnés</t>
  </si>
  <si>
    <t>CHQN°0001089/ Prise en charge des frais de mission de la comptable pour la vérification et la signature du rapport financier du mois d'Août 2022</t>
  </si>
  <si>
    <t>CHQN°0001090/ Remboursement des frais d'entretien du bureau</t>
  </si>
  <si>
    <t>Consommation de carburant du superviseur de la KOSSI Août 2022</t>
  </si>
  <si>
    <t>CHQN°0001084/ Règlement des factures de MOOV-AFRICA des mois de juillet et août 2022</t>
  </si>
  <si>
    <t>CHQN°0001085/ Règlement de la facture d'électricité du mois de juillet 2022</t>
  </si>
  <si>
    <t>CHQN°0001086/ Remboursement des frais d'achat de mégas pour la connxion internet mois de Août 2022</t>
  </si>
  <si>
    <t>CHQN°0000883/Justifs de mai/PEC DPEPS Supervision/Participation aux journée pédagogiques au Sourou</t>
  </si>
  <si>
    <t>CHQN°0000886/Justifs de mai/PEC Formateur et point focal/Participation à lajournée pédagogique du Kossi</t>
  </si>
  <si>
    <t>CHQN°0000886/Justifs de mai/Restauration/Participation à lajournée pédagogique du Kossi</t>
  </si>
  <si>
    <t>CHQN°0000894/Justifs de mai/Consommation carburant superviseur Sourou</t>
  </si>
  <si>
    <t>CHQN°0000895/Justifs de mai/Allocation nourriture du comptable/Mission de validation du rapport financier</t>
  </si>
  <si>
    <t>CHQN°0000900/Justifs de mai/Frais d'entretien moto du superviseur sourou</t>
  </si>
  <si>
    <t>CHQN°0000897/Justifs de mai/Salaire mois de mai 2022 superviseur toma</t>
  </si>
  <si>
    <t>CHQN°0000897/Justifs de mai/Salaire mois de mai 2022 Comptable</t>
  </si>
  <si>
    <t>CHQN°0000897/Justifs de mai/Salaire mois de mai 2022 MEAL</t>
  </si>
  <si>
    <t>CHQN°0000897/Justifs de mai/Salaire mois de mai 2022 Chauffeur</t>
  </si>
  <si>
    <t>CHQN°0000897/Justifs de mai/Salaire mois de mai 2022 indemnité Directeur Exécutif</t>
  </si>
  <si>
    <t>CHQN°0000898/Justifs de mai/Salaire mois de mai 2022 indemnité Point Focal</t>
  </si>
  <si>
    <t>CHQN°0001091/ Indemnité du point focal mois d'août 2022</t>
  </si>
  <si>
    <t>CHQN°0001088/ Remboursement des frais de transport aller-retour du superviseur de la KOSSI pour la compilation et la collecte des donnés</t>
  </si>
  <si>
    <t>CHQN°0001088/ Remboursement des frais de transport aller-retour du superviseur du SOUROU pour la compilation et la collecte des donnés</t>
  </si>
  <si>
    <t>CHQN°0001088/ Remboursement des frais de mission du superviseur du NAYALA pour la compilation et la collecte des donnés</t>
  </si>
  <si>
    <t>CHQN°0001088/ Remboursement des frais d'hébergement du superviseur du NAYALA pour la compilation et la collecte des donnés</t>
  </si>
  <si>
    <t>CHQN°0001089/ Prise en charge des frais de transport aller-retour de la comptable pour la vérification et la signature du rapport financier du mois d'Août 2022</t>
  </si>
  <si>
    <t>CHQN°0001090/ Remboursement des frais d'envoies de plis</t>
  </si>
  <si>
    <t>CHQN°0001090/ Remboursement des frais de scannage de documents</t>
  </si>
  <si>
    <t>CHQN°0001090/ Remboursement des frais d'entretien de la climatisation</t>
  </si>
  <si>
    <t>CHQN°0001092/ Prise en charge de l'agent de nettoyage mois d'août 2022</t>
  </si>
  <si>
    <t>Relevé bancaire/ Agio du mois d'août 2022</t>
  </si>
  <si>
    <t>CHQN°0001087/ Remboursement des frais de carburant du Directeur Exécutif mois d'Août 2022</t>
  </si>
  <si>
    <t>CHQN°0001088/ Remboursement des frais de mission du superviseur de la KOSSI pour la compilation et la collecte des donnés</t>
  </si>
  <si>
    <t>CHQN°0001088/ Remboursement des frais d'hébergement du superviseur de la KOSSI pour la compilation et la collecte des donnés</t>
  </si>
  <si>
    <t>CHQN°0001088/ Remboursement des frais de mission du superviseur du SOUROU pour la compilation et la collecte des donnés</t>
  </si>
  <si>
    <t>CHQN°0001088/ Remboursement des frais d'hébergement du superviseur du SOUROU pour la compilation et la collecte des donnés</t>
  </si>
  <si>
    <t>CHQN°0000880/Justifs de mai/Frais de communication DPEPS/Participation à la journée pédagogique du post primaire au NAYALA</t>
  </si>
  <si>
    <t>CHQN°0000880/Justifs de mai/PEC Formateur/Participation à la journée pédagogique du post primaire au NAYALA</t>
  </si>
  <si>
    <t>CHQN°0000880/Justifs de mai/PEC Résidents/Participation à la journée pédagogique du post primaire au NAYALA</t>
  </si>
  <si>
    <t>CHQN°0000880/Justifs de mai/Allocation nourriture Comptable SOS JD/Participation à la journée pédagogique du post primaire au NAYALA</t>
  </si>
  <si>
    <t>CHQN°0000880/Justifs de mai/Hébergement Comptable SOS JD/Participation à la journée pédagogique du post primaire au NAYALA</t>
  </si>
  <si>
    <t>CHQN°0000880/Justifs de mai/Transport Comptable SOS JD/Participation à la journée pédagogique du post primaire au NAYALA</t>
  </si>
  <si>
    <t>CHQN°0000880/Justifs de mai/Hébergement Coordonateur SOS JD/Participation à la journée pédagogique du post primaire au NAYALA</t>
  </si>
  <si>
    <t>CHQN°0000880/Justifs de mai/Frais de photocopie/Participation à la journée pédagogique du post primaire au NAYALA</t>
  </si>
  <si>
    <t>CHQN°0000881/Justifs de mai/Frais communication point focal/Participation à la GMH et la confection des serviettes hygiénistes réutilisable</t>
  </si>
  <si>
    <t>CHQN°0000881/Justifs de mai/PEC Résident/Participation à la GMH et la confection des serviettes hygiénistes réutilisable</t>
  </si>
  <si>
    <t>CHQN°0000881/Justifs de mai/PEC des formateurs à Toma Nord/Participation à la GMH et la confection des serviettes hygiénistes réutilisable</t>
  </si>
  <si>
    <t>CHQN°0000881/Justifs de mai/PEC des formateurs à KONTI/Participation à la GMH et la confection des serviettes hygiénistes réutilisable</t>
  </si>
  <si>
    <t>CHQN°0000881/Justifs de mai/PEC des formateurs à Kolan/Participation à la GMH et la confection des serviettes hygiénistes réutilisable</t>
  </si>
  <si>
    <t>CHQN°0000881/Justifs de mai/PEC des formateurs à Zouma A/Participation à la GMH et la confection des serviettes hygiénistes réutilisable</t>
  </si>
  <si>
    <t>CHQN°0000881/Justifs de mai/PEC des formateurs à KOIN A/Participation à la GMH et la confection des serviettes hygiénistes réutilisable</t>
  </si>
  <si>
    <t>CHQN°0000881/Justifs de mai/PEC des formateurs à YABA C/Participation à la GMH et la confection des serviettes hygiénistes réutilisable</t>
  </si>
  <si>
    <t>CHQN°0000881/Justifs de mai/PEC des formateurs à Siena/Participation à la GMH et la confection des serviettes hygiénistes réutilisable</t>
  </si>
  <si>
    <t>CHQN°0000881/Justifs de mai/PEC des formateurs à YABA D/Participation à la GMH et la confection des serviettes hygiénistes réutilisable</t>
  </si>
  <si>
    <t>CHQN°0000881/Justifs de mai/PEC des formateurs à Saran/Participation à la GMH et la confection des serviettes hygiénistes réutilisable</t>
  </si>
  <si>
    <t>CHQN°0000881/Justifs de mai/PEC des formateurs à KERA/Participation à la GMH et la confection des serviettes hygiénistes réutilisable</t>
  </si>
  <si>
    <t>CHQN°0000881/Justifs de mai/PEC des formateurs à Toma Sect 1/Participation à la GMH et la confection des serviettes hygiénistes réutilisable</t>
  </si>
  <si>
    <t>CHQN°0000881/Justifs de mai/PEC des formateurs à Bounou B/Participation à la GMH et la confection des serviettes hygiénistes réutilisable</t>
  </si>
  <si>
    <t>CHQN°0000881/Justifs de mai/PEC des formateurs à Toma Centre B/Participation à la GMH et la confection des serviettes hygiénistes réutilisable</t>
  </si>
  <si>
    <t>CHQN°0000881/Justifs de mai/PEC des formateurs à KISSON/Participation à la GMH et la confection des serviettes hygiénistes réutilisable</t>
  </si>
  <si>
    <t>CHQN°0000881/Justifs de mai/PEC des formateurs à Sien/Participation à la GMH et la confection des serviettes hygiénistes réutilisable</t>
  </si>
  <si>
    <t>CHQN°0000881/Justifs de mai/PEC des formateurs à Sapala A/Participation à la GMH et la confection des serviettes hygiénistes réutilisable</t>
  </si>
  <si>
    <t>CHQN°0000881/Justifs de mai/PEC des formateurs à Kwon A/Participation à la GMH et la confection des serviettes hygiénistes réutilisable</t>
  </si>
  <si>
    <t>CHQN°0000881/Justifs de mai/PEC des formateurs à Madamao/Participation à la GMH et la confection des serviettes hygiénistes réutilisable</t>
  </si>
  <si>
    <t>CHQN°0000881/Justifs de mai/PEC des formateurs à GOSSINA C/Participation à la GMH et la confection des serviettes hygiénistes réutilisable</t>
  </si>
  <si>
    <t>CHQN°0000881/Justifs de mai/PEC des formateurs à Bosson/Participation à la GMH et la confection des serviettes hygiénistes réutilisable</t>
  </si>
  <si>
    <t>CHQN°0000881/Justifs de mai/PEC des formateurs à Biba B/Participation à la GMH et la confection des serviettes hygiénistes réutilisable</t>
  </si>
  <si>
    <t>CHQN°0000881/Justifs de mai/PEC des formateurs à Lekoun/Participation à la GMH et la confection des serviettes hygiénistes réutilisable</t>
  </si>
  <si>
    <t>CHQN°0000881/Justifs de mai/PEC des formateurs à Gossina B/Participation à la GMH et la confection des serviettes hygiénistes réutilisable</t>
  </si>
  <si>
    <t>CHQN°0000881/Justifs de mai/PEC des formateurs à Toma centre A/Participation à la GMH et la confection des serviettes hygiénistes réutilisable</t>
  </si>
  <si>
    <t>CHQN°0000881/Justifs de mai/PEC des formateurs à Sielle A/Participation à la GMH et la confection des serviettes hygiénistes réutilisable</t>
  </si>
  <si>
    <t>CHQN°0000881/Justifs de mai/PEC des formateurs à Zelassé A/Participation à la GMH et la confection des serviettes hygiénistes réutilisable</t>
  </si>
  <si>
    <t>CHQN°0000881/Justifs de mai/PEC des formateurs à Lah/Participation à la GMH et la confection des serviettes hygiénistes réutilisable</t>
  </si>
  <si>
    <t>CHQN°0000881/Justifs de mai/PEC des formateurs à Tarba/Participation à la GMH et la confection des serviettes hygiénistes réutilisable</t>
  </si>
  <si>
    <t>CHQN°0000881/Justifs de mai/PEC des formateurs à Ecole Amitié/Participation à la GMH et la confection des serviettes hygiénistes réutilisable</t>
  </si>
  <si>
    <t>CHQN°0000881/Justifs de mai/PEC des formateurs à Koayo/Participation à la GMH et la confection des serviettes hygiénistes réutilisable</t>
  </si>
  <si>
    <t>CHQN°0000881/Justifs de mai/PEC des formateurs à Gossina A/Participation à la GMH et la confection des serviettes hygiénistes réutilisable</t>
  </si>
  <si>
    <t>CHQN°0000881/Justifs de mai/PEC des formateurs à Toma sud/Participation à la GMH et la confection des serviettes hygiénistes réutilisable</t>
  </si>
  <si>
    <t>CHQN°0000881/Justifs de mai/PEC des formateurs à Biba A/Participation à la GMH et la confection des serviettes hygiénistes réutilisable</t>
  </si>
  <si>
    <t>CHQN°0000881Justifs de mai/Hébergement Coordonateur SOS JD/Participation à la GMH et la confection des serviettes hygiénistes réutilisable</t>
  </si>
  <si>
    <t>CHQN°0000881/Justifs de mai/Allocation nourriture Superviseur Sourou SOS JD/Participation à la GMH et la confection des serviettes hygiénistes réutilisable</t>
  </si>
  <si>
    <t>CHQN°0000881/Hébergement Superviseur sourou SOS JD/Participation à la GMH et la confection des serviettes hygiénistes réutilisable</t>
  </si>
  <si>
    <t>CHQN°0000881/Restauration/Participation à la GMH et la confection des serviettes hygiénistes réutilisable</t>
  </si>
  <si>
    <t>CHQN°0000882/Justifs de mai/PEC Point focal/Participation à la GMH et la confection des serviettes hygiénistes réutilisable NAYALA</t>
  </si>
  <si>
    <t>CHQN°0000882/Justifs de mai/PEC frais de communication Point focal/Participation à la GMH et la confection des serviettes hygiénistes réutilisable NAYALA</t>
  </si>
  <si>
    <t>CHQN°0000882/Justifs de mai/PEC des formateur à CEG Saran/Participation à la GMH et la confection des serviettes hygiénistes réutilisable NAYALA</t>
  </si>
  <si>
    <t>CHQN°0000882/Justifs de mai/PEC des formateur à CEG Kera/Participation à la GMH et la confection des serviettes hygiénistes réutilisable NAYALA</t>
  </si>
  <si>
    <t>CHQN°0000882/Justifs de mai/PEC des formateur à CEG Yaba/Participation à la GMH et la confection des serviettes hygiénistes réutilisable NAYALA</t>
  </si>
  <si>
    <t>CHQN°0000882/Justifs de mai/PEC des formateur à CEG Zelassé/Participation à la GMH et la confection des serviettes hygiénistes réutilisable NAYALA</t>
  </si>
  <si>
    <t>CHQN°0000882/Justifs de mai/PEC des formateur à CEG Gossina/Participation à la GMH et la confection des serviettes hygiénistes réutilisable NAYALA</t>
  </si>
  <si>
    <t>CHQN°0000882/Justifs de mai/Carburant formateur/Participation à la GMH et la confection des serviettes hygiénistes réutilisable NAYALA</t>
  </si>
  <si>
    <t>CHQN°0000882/Justifs de mai/Hébergement du coordonateur SOS  JD/Participation à la GMH et la confection des serviettes hygiénistes réutilisable NAYALA</t>
  </si>
  <si>
    <t>CHQN°0000882/Justifs de mai/Allocation nourriture du comptable SOS  JD/Participation à la GMH et la confection des serviettes hygiénistes réutilisable NAYALA</t>
  </si>
  <si>
    <t>CHQN°0000882/Justifs de mai/Hébergement du comptable SOS  JD/Participation à la GMH et la confection des serviettes hygiénistes réutilisable NAYALA</t>
  </si>
  <si>
    <t>CHQN°0000882/Justifs de mai/Restauration/Participation à la GMH et la confection des serviettes hygiénistes réutilisable NAYALA</t>
  </si>
  <si>
    <t>CHQN°0000883/Justifs de mai/PEC frais de communication DPEPS pour organisation/Participation aux journée pédagogiques au Sourou</t>
  </si>
  <si>
    <t>CHQN°0000883/Justifs de mai/PEC frais de communication du point focal DPEPS/Participation aux journée pédagogiques au Sourou</t>
  </si>
  <si>
    <t>CHQN°0000883/Justifs de mai/PEC point focal DPEPS/Participation aux journée pédagogiques au Sourou</t>
  </si>
  <si>
    <t>CHQN°0000883/Justifs de mai/PEC Résident/Participation aux journée pédagogiques au Sourou</t>
  </si>
  <si>
    <t>CHQN°0000883/Justifs de mai/PEC communication des formateurs/Participation aux journée pédagogiques au Sourou</t>
  </si>
  <si>
    <t>CHQN°0000883/Justifs de mai/PEC communication des Encadreurs/Participation aux journée pédagogiques au Sourou</t>
  </si>
  <si>
    <t>CHQN°0000883/Justifs de mai/location de salle et impression /Participation aux journée pédagogiques au Sourou</t>
  </si>
  <si>
    <t>CHQN°0000883/Justifs de mai/impression /Participation aux journée pédagogiques au Sourou</t>
  </si>
  <si>
    <t>CHQN°0000883/Justifs de mai/Allocation nourriture du comptable SOS /Participation aux journée pédagogiques au Sourou</t>
  </si>
  <si>
    <t>CHQN°0000883/Justifs de mai/Restauration /Participation aux journée pédagogiques au Sourou</t>
  </si>
  <si>
    <t>CHQN°0000884/Justifs de mai/PEC Communication du point focal DPEPPNF/Participation à la formation GHM du primaire et post primaire du SOUROU</t>
  </si>
  <si>
    <t>CHQN°0000884/Justifs de mai/PEC point focal DPEPPNF/Participation à la formation GHM du primaire et post primaire du SOUROU</t>
  </si>
  <si>
    <t>CHQN°0000884/Justifs de mai/PEC formateurs seteur7/Participation à la formation GHM du primaire et post primaire du SOUROU</t>
  </si>
  <si>
    <t>CHQN°0000884/Justifs de mai/PEC formateurs à DONA A/Participation à la formation GHM du primaire et post primaire du SOUROU</t>
  </si>
  <si>
    <t>CHQN°0000884/Justifs de mai/PEC formateurs à Bandjié/Participation à la formation GHM du primaire et post primaire du SOUROU</t>
  </si>
  <si>
    <t>CHQN°0000884/Justifs de mai/PEC formateurs à Ecole koura A/Participation à la formation GHM du primaire et post primaire du SOUROU</t>
  </si>
  <si>
    <t>CHQN°0000884/Justifs de mai/PEC formateurs à RAL A/Participation à la formation GHM du primaire et post primaire du SOUROU</t>
  </si>
  <si>
    <t>CHQN°0000884/Justifs de mai/PEC formateurs à secteur 5/Participation à la formation GHM du primaire et post primaire du SOUROU</t>
  </si>
  <si>
    <t>CHQN°0000884/Justifs de mai/PEC formateurs à DONA B/Participation à la formation GHM du primaire et post primaire du SOUROU</t>
  </si>
  <si>
    <t>CHQN°0000884/Justifs de mai/PEC formateurs à Daka/Participation à la formation GHM du primaire et post primaire du SOUROU</t>
  </si>
  <si>
    <t>CHQN°0000884/Justifs de mai/PEC formateurs à secteur 7/Participation à la formation GHM du primaire et post primaire du SOUROU</t>
  </si>
  <si>
    <t>CHQN°0000884/Justifs de mai/PEC formateurs à Yeguere A et B/Participation à la formation GHM du primaire et post primaire du SOUROU</t>
  </si>
  <si>
    <t>CHQN°0000884/Justifs de mai/PEC formateurs à Kassan B/Participation à la formation GHM du primaire et post primaire du SOUROU</t>
  </si>
  <si>
    <t>CHQN°0000884/Justifs de mai/PEC formateurs à Kawara/Participation à la formation GHM du primaire et post primaire du SOUROU</t>
  </si>
  <si>
    <t>CHQN°0000883/Justifs de mai/PEC Proffesseur/Participation aux journée pédagogiques au Sourou</t>
  </si>
  <si>
    <t>CHQN°0000886/Justifs de mai/PEC residents/Participation à lajournée pédagogique du Kossi</t>
  </si>
  <si>
    <t>DEUXIEME TRANCHE/Loyer KARINA LOPEZ</t>
  </si>
  <si>
    <t>PREMIERE TRANCHE  DU LOYER DE KARINA POUR LA PERIODE DU 15 MARS AU 14 MAI  2022</t>
  </si>
  <si>
    <t>TROISIEME TRANCHE/Loyer KARINA LOPEZ</t>
  </si>
  <si>
    <t>Premise allocation : [52800412] [4.09%] [30535335] - ANNULATION/PA Non Premises : 40269751 - WEND-DINDA SERVICES Achat Bactérie 100A pour la maintenance du groupe électrogène et de l´inverseur automatique pour le bureau Kaya.</t>
  </si>
  <si>
    <t>Premise allocation : [52800412] [4.09%] [30535335] - PA Non Premises : 40269751 - WEND-DINDA SERVICES Achat Bactérie 100A pour la maintenance du groupe électrogène et de l´inverseur automatique pour le bureau Kaya.</t>
  </si>
  <si>
    <t>NEEMA MULTI SERVICE/LOYER DE KARINA LOPEZ DU 15 MAI AU 14 AOUT 2022</t>
  </si>
  <si>
    <t>Premise allocation : [52800412] [4.09%] [30535335] - ANNULATION/PA Non Premises : 40267562 - 25 paquets par carton</t>
  </si>
  <si>
    <t>Premise allocation : [52800412] [4.09%] [30535335] - PA Non Premises : 40267562 - 25 paquets par carton</t>
  </si>
  <si>
    <t>Premise allocation : [52800412] [4.09%] [30535335] - PA Non Premises : 40268513 - SAWADOGO G Georges_Loyer bureau kaya_mais 2022-</t>
  </si>
  <si>
    <t>Premise allocation : [52800412] [4.09%] [30535335] - ANNULATION/PA Non Premises : 40268513 - SAWADOGO G Georges_Loyer bureau kaya_mais 2022-</t>
  </si>
  <si>
    <t>Premise allocation : [52800412] [4.09%] [30535335] - PA Non Premises : 40279610 - SAWADOGO G Georges_Loyer bureau kaya_mais 2022-</t>
  </si>
  <si>
    <t>Premise allocation : [52800412] [4.09%] [30535335] - PA Non Premises : 40279610 - Shipping Charges - Niveau ligne</t>
  </si>
  <si>
    <t>Premise allocation : [52800412] [4.09%] [30535335] - ANNULATION/PA Non Premises : 40279610 - Shipping Charges - Niveau ligne</t>
  </si>
  <si>
    <t>Premise allocation : [52800412] [4.09%] [30535335] - ANNULATION/PA Non Premises : 40279610 - SAWADOGO G Georges_Loyer bureau kaya_mais 2022-</t>
  </si>
  <si>
    <t>528 - OHATJ280522/JUSTIF/KIEMA YAYA/ACHAT D´UNITÉ DE CONNECTION /KIEMA YAYA/ /5097/85408/8540008/52800412/583562 APPROUVÉ PAR JANNIE GOEDKOOP -</t>
  </si>
  <si>
    <t>528 - OHATJ280522/JUSTIF/KIEMA YAYAFRAIS DE TRANSPORT ALLER-RETOUR KAYA- OUAGADOUGOU /5097/85408/8540008/52800412/583562 APPROUVÉ PAR JANNIE GOEDKOOP</t>
  </si>
  <si>
    <t>528 - OHATJ280522/JUSTIF/KIEMA YAYA/ACHAT D´UNITÉ DE COMMUNICATION /KIEMA YAYA/ /5097/85408/8540008/52800412/583562 APPROUVÉ PAR JANNIE GOEDKOOP -</t>
  </si>
  <si>
    <t>528 - OHATJ280522/JUSTIF/KIEMA YAYA/FRAIS DE TRANSPORT ALLER-RETOUR  DÉDOUGOU- OUAGADOUGOU /5097/85408/8540008/52800412/583562 APPROUVÉ PAR JANNIE GOEDKOOP -</t>
  </si>
  <si>
    <t>528 - OHATJ280522/JUSTIF/KIEMA YAYA/FRAIS  OUAGADOUGOU /KIEMA YAYA//5097/85408/8540008/52800412</t>
  </si>
  <si>
    <t>528 - OHATJ280522/JUSTIF/KIEMA YAYA/ALLOCATION NOURRITURE ET NUITÉE AMICALE/DAHANI HUBERT/ DU 4 AU 07 JUIN 2022 ET DU 12 AU 13 JUIN 2022/5097/85408/8540008/52800412/583562 APPROUVÉ PAR JANNIE GOEDKOOP</t>
  </si>
  <si>
    <t>528 - OHATJ280522/JUSTIF/KIEMA YAYA/ALLOCATION NOURRITURE ET  ET DU 12 AU 13 JUIN 2022/5097/85408/8540008/52800412/583562 APPROUVÉ PAR</t>
  </si>
  <si>
    <t>528 - OHATJ280522/JUSTIF/KIEMA DE GANSONRÉ HASSANE  DU 4 AU 05 JUIN 2022 ET DU 12 AU 13 JUIN 2022/5097/85408/8540008/52800412/583562 APPROUVÉ PAR JANNIE GOEDKOOP -</t>
  </si>
  <si>
    <t>528 - OHATJ280522/JUSTIF/KIEMA YAYA/REÇU DE VACCINATION DE /GANSORÉ HASSANE /5097/85408/8540008/52800412/583562 APPROUVÉ PAR JANNIE GOEDKOOP -</t>
  </si>
  <si>
    <t>JUSTIF/Décaissement Tranche N°2/2022 - AZND - Projet "ATWA" - Juillet à Décembre 2022/ Motorcycle petrol (11 motorcycles * 76 euro/month * X months) Décembre 2022</t>
  </si>
  <si>
    <t>P3-Support DOH to incorporate ASRHR into ongoing supervision</t>
  </si>
  <si>
    <t>-Support DOH to incorporate ASRHR into ongoing supervision and mentorship approaches, including continuing reflection and dialogue efforts to address providers’ attitudes and behaviours</t>
  </si>
  <si>
    <t>JUSTIF/Décaissement Tranche N°2/2022 - AZND - Projet "ATWA" - Juillet à Décembre 2022/Travel &amp; Perdiem (Activity-specific) (2staff of DOH*16DS*2 supervision a year*3days Décembre  2022</t>
  </si>
  <si>
    <t>JUSTIF/Décaissement Tranche N°2/2022 - AZND - Projet "ATWA" - Juillet à Décembre 2022/ MEAL partner (1) Salaire de NOVEMBRE 2022</t>
  </si>
  <si>
    <t>JUSTIF/Décaissement Tranche N°2/2022 - AZND - Projet "ATWA" - Juillet à Décembre 2022/ National director partner (25%) (1)) Salaire de NOVEMBRE 2022</t>
  </si>
  <si>
    <t>JUSTIF/Décaissement Tranche N°2/2022 - AZND - Projet "ATWA" - Juillet à Décembre 2022/ Per diems (3 days per month x 3 months x 2 persons)/ NOVEMBRE 2022</t>
  </si>
  <si>
    <t>JUSTIF/Décaissement Tranche N°2/2022 - AZND - Projet "ATWA" - Juillet à Décembre 2022/ Motorcycle petrol (11 motorcycles * 76 euro/month * X months) NOVEMBRE 2022</t>
  </si>
  <si>
    <t>JUSTIF/Décaissement Tranche N°2/2022 - AZND - Projet "ATWA" - Juillet à Décembre 2022/ Other costs (Activity-specific)(1meal*1planning session*808schools) NOVEMBRE 2022</t>
  </si>
  <si>
    <t>JUSTIF/Décaissement Tranche N°2/2022 - AZND - Projet "ATWA" - Juillet à Décembre 2022/ Based on supportive supervision, provide follow-up training and support to teachers and schools as needed.</t>
  </si>
  <si>
    <t>JUSTIF/Décaissement Tranche N°2/2022 - AZND - Projet "ATWA" - Juillet à Décembre 2022/ Rehabilitation of 400 water points/ NOVEMBRE 2022</t>
  </si>
  <si>
    <t>JUSTIF/Décaissement Tranche N°2/2022 - AZND - Projet "ATWA" - Juillet à Décembre 2022/ Travel &amp; Perdiem (Activity-specific) (3 adolescents*2meetings*3regions*4days) / NOVEMBRE 2022</t>
  </si>
  <si>
    <t>JUSTIF/Décaissement Tranche N°2/2022 - AZND - Projet "ATWA" - Juillet à Décembre 2022/ Equipment (Activity-specific) (latrine for school): contract of rehabilitation 400 latrines/ NOVEMBRE 2022</t>
  </si>
  <si>
    <t>JUSTIF/Décaissement Tranche N°2/2022 - AZND - Projet "ATWA" - Juillet à Décembre 2022/ Based on assessment, work with DOH to expand range of services available to reach adolescents. Including through training (see below), quality improvement and infrastru</t>
  </si>
  <si>
    <t>JUSTIF/Décaissement Tranche N°2/2022 - AZND - Projet "ATWA" - Juillet à Décembre 2022/ Partners Shared Costs  Décembre 2022</t>
  </si>
  <si>
    <t>JUSTIF/Décaissement Tranche N°2/2022 - AZND - Projet "ATWA" - Juillet à Décembre 2022/ Based on assessment, work with DOH to expand range of services available to reach adolescents. Including through training (see below), quality improvement and Décembre</t>
  </si>
  <si>
    <t>JUSTIF/Décaissement Tranche N°2/2022 - AZND - Projet "ATWA" - Juillet à Décembre 2022/ Travel &amp; Perdiem (Activity-specific) (2staff of DOH*16DS*2 supervision a year*3days / NOVEMBRE 2022</t>
  </si>
  <si>
    <t>JUSTIF/Décaissement Tranche N°2/2022 - AZND - Projet "ATWA" - Juillet à Décembre 2022/ Partners Shared Costs / NOVEMBRE 2022</t>
  </si>
  <si>
    <t>JUSTIF/Décaissement Tranche N°2/2022 - AZND - Projet "ATWA" - Juillet à Décembre 2022/ Finance partner (1)) Salaire de NOVEMBRE 2022</t>
  </si>
  <si>
    <t>JUSTIF/Décaissement Tranche N°2/2022 - AZND - Projet "ATWA" - Juillet à Décembre 2022/ Driver Partner (1) Salaire de NOVEMBRE 2022</t>
  </si>
  <si>
    <t>JUSTIF/Décaissement Tranche N°2/2022 - AZND - Projet "ATWA" - Juillet à Décembre 2022/ Vehicle petrol ( 1 cars * 76 euro/month * X months) NOVEMBRE 2022</t>
  </si>
  <si>
    <t>JUSTIF/Décaissement Tranche N°2/2022 - AZND - Projet "ATWA" - Juillet à Décembre 2022/ Vehicle Maintenance/  NOVEMBRE 2022</t>
  </si>
  <si>
    <t>JUSTIF/Décaissement Tranche N°2/2022 - AZND - Projet "ATWA" - Juillet à Décembre 2022/ Motorcycle Maintenance (11 Partner) NOVEMBRE 2022</t>
  </si>
  <si>
    <t>JUSTIF/Décaissement Tranche N°2/2022 - AZND - Projet "ATWA" - Juillet à Décembre 2022/ Driver Partner (1) Salaire de Décembre 2022</t>
  </si>
  <si>
    <t>JUSTIF/Décaissement Tranche N°2/2022 - AZND - Projet "ATWA" - Juillet à Décembre 2022/ National director partner (25%) (1)) Salaire de Décembre 2022</t>
  </si>
  <si>
    <t>JUSTIF/Décaissement Tranche N°2/2022 - AZND - Projet "ATWA" - Juillet à Décembre 2022/ Per diems (3 days per month x 3 months x 2 persons)/ Décembre 2022</t>
  </si>
  <si>
    <t>JUSTIF/Décaissement Tranche N°2/2022 - AZND - Projet "ATWA" - Juillet à Décembre 2022/ Vehicle petrol ( 1 cars * 76 euro/month * X months) Décembre 2022</t>
  </si>
  <si>
    <t>JUSTIF/Décaissement Tranche N°2/2022 - AZND - Projet "ATWA" - Juillet à Décembre 2022/ Programme Coordinator (partner (1) Salaire de NOVEMBRE 2022</t>
  </si>
  <si>
    <t>JUSTIF/Décaissement Tranche N°2/2022 - AZND - Projet "ATWA" - Juillet à Décembre 2022/ Supervisors (partner 2) Salaire de NOVEMBRE 2022</t>
  </si>
  <si>
    <t>JUSTIF/Décaissement Tranche N°2/2022 - AZND - Projet "ATWA" - Juillet à Décembre 2022/ MEAL partner (1) Salaire de Décembre 2022</t>
  </si>
  <si>
    <t>JUSTIF/Décaissement Tranche N°2/2022 - AZND - Projet "ATWA" - Juillet à Décembre 2022/ Programme Coordinator (partner (1) Salaire de Decembre 2022</t>
  </si>
  <si>
    <t>JUSTIF/Décaissement Tranche N°2/2022 - AZND - Projet "ATWA" - Juillet à Décembre 2022/ Supervisors (partner 2) Salaire de Décembre 2022</t>
  </si>
  <si>
    <t>JUSTIF/Décaissement Tranche N°2/2022 - AZND - Projet "ATWA" - Juillet à Décembre 2022/ Finance partner (1)) Salaire de Décembre 2022</t>
  </si>
  <si>
    <t>Premise allocation : [52800412] [31.53%] [30535335] - Paiement du loyer du bureau OHG Juillet 2022</t>
  </si>
  <si>
    <t>Premise allocation : [52800412] [31.53%] [30535335] - Paiement du loyer du bureau juillet 2022</t>
  </si>
  <si>
    <t>Paiment du loyer du bureau ohg juillet 2022</t>
  </si>
  <si>
    <t>Paiement du loyer du bureau OHG Juillet 2022</t>
  </si>
  <si>
    <t>Paiement du loyer du bureau juillet 2022</t>
  </si>
  <si>
    <t>Premise allocation : [52800412] [31.53%] [30535335] - Paiment du loyer du bureau ohg juillet 2022</t>
  </si>
  <si>
    <t>NEEMA MULTI SERVICE/LOYER DE KARINA LOPEZ DU 15 AOUT AU 14 NOVEMBRE 2022</t>
  </si>
  <si>
    <t>CHQN°0001077/Salaire mois de septembre 2022 Coordonateur</t>
  </si>
  <si>
    <t>CHQN°0001102/ Indemnité du point focal mois de septembre 2022</t>
  </si>
  <si>
    <t>CHQN°0001100/Salaire mois d'août 2022 Coordonateur</t>
  </si>
  <si>
    <t>CHQN°0001126/Salaire mois d'août 2022 superviseur tougan</t>
  </si>
  <si>
    <t>CHQN°0001114/Prise en charge de la rencontre préparatoire pour le maillage des agents de santé dans les écoles</t>
  </si>
  <si>
    <t>CHQN°0001103/ Prise en charge de l'agent de nettoyage mois de septembre 2022</t>
  </si>
  <si>
    <t>CHQN°0001105/ Remboursement des frais d'achat de carburant du superviseur du NAYALA</t>
  </si>
  <si>
    <t>Consommation de carburant du superviseur de la KOSSI septembre 2022</t>
  </si>
  <si>
    <t>CHQN°0001095/ Remboursement des frais d'entretien moto du superviseur du NAYALA (mois d'août 2022)</t>
  </si>
  <si>
    <t>CHQN°0001096/ Remboursement des frais d'entretien moto du superviseur de la KOSSI (mois d'août 2022)</t>
  </si>
  <si>
    <t>CHQN°0001108/Prise en charge pour achat d'unité pour la connection internet du chargé de programme (mois d'octobre 2022)</t>
  </si>
  <si>
    <t>CHQN°0001109/Achat de carburant pour le superviseur NAYALA (mois d'octobre 2022)</t>
  </si>
  <si>
    <t>CHQN°0001110/Achat de carburant pour le superviseur KOSSI (mois d'octobre 2022)</t>
  </si>
  <si>
    <t>CHQN°0001111/Achat de fournitures de bureau</t>
  </si>
  <si>
    <t>CHQN°0001135/Remboursement des frais d'entretien de moto du superviseur SOUROU</t>
  </si>
  <si>
    <t>Agios bancaire</t>
  </si>
  <si>
    <t>Carburant vehicule du mois d'octobre 2022</t>
  </si>
  <si>
    <t>CHQN°0001100/Salaire mois d'août 2022 superviseur toma</t>
  </si>
  <si>
    <t>CHQN°0001100/Salaire mois d'août 2022 superviseur tougan</t>
  </si>
  <si>
    <t>CHQN°0001100/Salaire mois d'août 2022 Comptable</t>
  </si>
  <si>
    <t>CHQN°0001100/Salaire mois d'août 2022 MEAL</t>
  </si>
  <si>
    <t>CHQN°0001100/Salaire mois d'août 2022 Chauffeur</t>
  </si>
  <si>
    <t>CHQN°0001100/Salaire mois d'août 2022 indemnité Directeur Exécutif</t>
  </si>
  <si>
    <t>CHQN°0001101/Salaire mois de septembre 2022 superviseur Nouna</t>
  </si>
  <si>
    <t>CHQN°0001101/Salaire mois de septembre 2022 superviseur toma</t>
  </si>
  <si>
    <t>CHQN°0001101/Salaire mois de septembre 2022 superviseur tougan</t>
  </si>
  <si>
    <t>CHQN°0001101/Salaire mois de septembre 2022 Comptable</t>
  </si>
  <si>
    <t>CHQN°0001101/Salaire mois de septembre 2022 MEAL</t>
  </si>
  <si>
    <t>CHQN°0001101/Salaire mois de septembre 2022 Chauffeur</t>
  </si>
  <si>
    <t>CHQN°0001101/Salaire mois de septembre 2022 indemnité Directeur Exécutif</t>
  </si>
  <si>
    <t>CHQN°0001100/Salaire mois d'août 2022 superviseur Nouna</t>
  </si>
  <si>
    <t>CHQN°0001126/Salaire mois d'août 2022 Coordonateur</t>
  </si>
  <si>
    <t>CHQN°0001126/Salaire mois d'août 2022 superviseur Nouna</t>
  </si>
  <si>
    <t>CHQN°0001126/Salaire mois d'août 2022 superviseur toma</t>
  </si>
  <si>
    <t>CHQN°0001126/Salaire mois d'août 2022 Comptable</t>
  </si>
  <si>
    <t>CHQN°0001126/Salaire mois d'août 2022 MEAL</t>
  </si>
  <si>
    <t>CHQN°0001126/Salaire mois d'août 2022 Chauffeur</t>
  </si>
  <si>
    <t>CHQN°0001126/Salaire mois d'août 2022 indemnité Directeur Exécutif</t>
  </si>
  <si>
    <t>CHQN°000116/Prise en chage d el'IRF  du loyer du bureau SOS JD des mois de mai a décembre 2022</t>
  </si>
  <si>
    <t>CHAN°0001117/Prise en charge du loyer du bureau SOS JD Dedougou des mois de mai a décembre 2022</t>
  </si>
  <si>
    <t>CHQN°0001119/Prise en charge de la formation de PMO ATWA sur la rédévabilité et le mecanisme de rédévabilité a SCI</t>
  </si>
  <si>
    <t>CHQN°0001118/Remboursemment  des frais d'envoi de pli et d'achat d'acide pour le véhicule</t>
  </si>
  <si>
    <t>CHQN°0001124/Prise en charge des indemnités du point focal</t>
  </si>
  <si>
    <t>CHQN°0001125/Prise en charge des frais de nettoyage de bureau (mois d'octobre 2022 )</t>
  </si>
  <si>
    <t>CHQN0001134/Remboursement de frais de carburant du superviseur du NAYALA</t>
  </si>
  <si>
    <t>CHQN°0001122/ Règlement de le facture internet du mois d'octobre 2022</t>
  </si>
  <si>
    <t>CHQN°0001120/Paiement de facture d'électricité du mois d'octore 2022</t>
  </si>
  <si>
    <t>CHQN°0001106/ Remboursement des frais d'envoies de plis et d'achat d'encre et de cable pour l'imprimante</t>
  </si>
  <si>
    <t>Relevé bancaire/ Taxes sur demande de chequiers non barré</t>
  </si>
  <si>
    <t>Relevé bancaire/ Agio du mois de septembre 2022</t>
  </si>
  <si>
    <t>CHQN°0001093/ Prise en charge des frais d'achat de carburant du Directeur Exécutif (mois de septembre 2022)</t>
  </si>
  <si>
    <t>CHQN°0001094/ Prise en charge des frais d'achat d'unité pour la connxion internet du chargé de programme (mois de septembre 2022)</t>
  </si>
  <si>
    <t>CHQN°0001097/ Prise en charge des frais de mission du chargé de programme pour la rencontre avec le MCD de Tougan sur le centre d'écoute jeunes</t>
  </si>
  <si>
    <t>CHQN°0001098/ Règlement de la facture d'électricité du mois d'août 2022</t>
  </si>
  <si>
    <t>CHQN°0001099/ Règlement des factures de MOOV-AFRICA des mois d'août 2022</t>
  </si>
  <si>
    <t>CHQN°0001107/Prise en charge des frais d'achat de carburant du directeur exécutif (mois d'octobre 2022)</t>
  </si>
  <si>
    <t>CHQN°0001112/Prise en charge de la rehabilitation du centre d'écoute jeunes de TOUGAN</t>
  </si>
  <si>
    <t>CHQN°1113/Achat de consommable de bureau</t>
  </si>
  <si>
    <t>CHQN°0001133/Remboursement des frais d'entretien de moto du superviseur KOSSI</t>
  </si>
  <si>
    <t>CHQN°0001136/Remboursement des frais d'entretien de moto du superviseur NAYALA</t>
  </si>
  <si>
    <t>CHQN°0001137/Remboursement des frais de carburant de moto du superviseur KOSSI</t>
  </si>
  <si>
    <t>CHQN°0001123/Prise en charge de la mission de verification et signature du rapport financier du mois d'octobre 2022</t>
  </si>
  <si>
    <t>Paiement du loyer du bureau de OHG(Mois d´Aout 2022)</t>
  </si>
  <si>
    <t>Paiement du loyer du bureau de OHG(Mois d´aout 2022)</t>
  </si>
  <si>
    <t>Premise allocation : [52800412] [31.53%] [30535335] - Paiement du loyer du bureau de OHG(Mois d´Aout 2022)</t>
  </si>
  <si>
    <t>Premise allocation : [52800412] [31.53%] [30535335] - Paiement du loyer du bureau de OHG(Mois d´aout 2022)</t>
  </si>
  <si>
    <t>Premise allocation : [52800412] [31.53%] [30535335] - Paiement du loyer du bureau de Ouahigouya(Mois de sept 2022)</t>
  </si>
  <si>
    <t>Paiment du loyer du bureau de Ouahigouya(Mois de sept 2022</t>
  </si>
  <si>
    <t>Premise allocation : [52800412] [31.53%] [30535335] - Paiment du loyer du bureau de Ouahigouya(Mois de sept 2022</t>
  </si>
  <si>
    <t>Time Code : N - OUB291022-OMNI-ADJIBADE TRIANDE ALIMATA/Loyer du domicile de DIARRA EMMANUEL/Décembre 2022</t>
  </si>
  <si>
    <t>JUSTIF/DECEMBRE/Décaissement tranche N°3/2022_AMMIE_Projet ATWA_Octobre-Décembre 2022/Pour paiement des frais de subsistance et carburant des participants à la session de formation  de Gourcy</t>
  </si>
  <si>
    <t>JUSTIF/DECEMBRE/Décaissement tranche N°3/2022_AMMIE_Projet ATWA_Octobre-Décembre 2022/Pour paiement des frais de réalisation des sessions de formation</t>
  </si>
  <si>
    <t>JUSTIF/DECEMBRE/Décaissement tranche N°3/2022_AMMIE_Projet ATWA_Octobre-Décembre 2022/Pour paiement des frais de réalisation de la session de plaidoyers sur le DPEPS</t>
  </si>
  <si>
    <t>JUSTIF/DECEMBRE/Décaissement tranche N°3/2022_AMMIE_Projet ATWA_Octobre-Décembre 2022/Pour paiement des frais de pause-café et déjeuner des participants à la session de plaidoyers avec les acteurs de l'éducation</t>
  </si>
  <si>
    <t>JUSTIF/DECEMBRE/Décaissement tranche N°3/2022_AMMIE_Projet ATWA_Octobre-Décembre 2022/Pour paiement de la facture de location de salle des sessions de plaidoyer avec les acteur de l'éducation</t>
  </si>
  <si>
    <t>JUSTIF/DECEMBRE/Décaissement tranche N°3/2022_AMMIE_Projet ATWA_Octobre-Décembre 2022/Pour paiement des frais d'impot du nord (pause-café et dejeuner des participants)</t>
  </si>
  <si>
    <t>JUSTIF/DECEMBRE/Décaissement tranche N°3/2022_AMMIE_Projet ATWA_Octobre-Décembre 2022/Pour paiement de la facture d'achat de fourniture de bureau</t>
  </si>
  <si>
    <t>JUSTIF/DECEMBRE/Décaissement tranche N°3/2022_AMMIE_Projet ATWA_Octobre-Décembre 2022/Pour paiement de la facture d'achat des produits pharmaceutique (PHARMACIE DU NORD)</t>
  </si>
  <si>
    <t>JUSTIF/DECEMBRE/Décaissement tranche N°3/2022_AMMIE_Projet ATWA_Octobre-Décembre 2022/Pour paiement de la facture d'achat des produits pharmaceutique(NAYOLSBA)</t>
  </si>
  <si>
    <t>JUSTIF/DECEMBRE/Décaissement tranche N°3/2022_AMMIE_Projet ATWA_Octobre-Décembre 2022/Pour paiement des IRF du mois de novembre 2022</t>
  </si>
  <si>
    <t>P1-Putting in place mechanisms to keep staff motivated</t>
  </si>
  <si>
    <t>JUSTIF/DECEMBRE/Décaissement tranche N°3/2022_AMMIE_Projet ATWA_Octobre-Décembre 2022/Pour paiement de la facture de confection de blouses</t>
  </si>
  <si>
    <t>JUSTIF/DECEMBRE/Décaissement tranche N°3/2022_AMMIE_Projet ATWA_Octobre-Décembre 2022/Pour règlement de la facture de location du mois de décembre 2022</t>
  </si>
  <si>
    <t>JUSTIF/DECEMBRE/Décaissement tranche N°3/2022_AMMIE_Projet ATWA_Octobre-Décembre 2022/Pour paiement de l'IRF du mois de décembre  2022</t>
  </si>
  <si>
    <t>JUSTIF/DECEMBRE/Décaissement tranche N°3/2022_AMMIE_Projet ATWA_Octobre-Décembre 2022/Pour paiement de la facture de mobilier de bureau pour le Ds de Ouahigouya</t>
  </si>
  <si>
    <t>JUSTIF/DECEMBRE/Décaissement tranche N°3/2022_AMMIE_Projet ATWA_Octobre-Décembre 2022/Frais de gestion du compte</t>
  </si>
  <si>
    <t>JUSTIF/NOVEMBRE/Décaissement tranche N°3/2022_AMMIE_Projet ATWA_Octobre-Décembre 2022/Pour règlement de la facture de location du mois novembre 2022</t>
  </si>
  <si>
    <t>JUSTIF/NOVEMBRE/Décaissement tranche N°3/2022_AMMIE_Projet ATWA_Octobre-Décembre 2022/Frais de gestion du compte</t>
  </si>
  <si>
    <t>JUSTIF/NOVEMBRE/Décaissement tranche N°3/2022_AMMIE_Projet ATWA_Octobre-Décembre 2022/Dotaion mensuelle de carburant des superviseurs terrains et MEAL pour le mois de novembre</t>
  </si>
  <si>
    <t>JUSTIF/NOVEMBRE/Décaissement tranche N°3/2022_AMMIE_Projet ATWA_Octobre-Décembre 2022/Pour règlement de la facture de d'entretien et reparation de moto</t>
  </si>
  <si>
    <t>JUSTIF/DECEMBRE/Décaissement tranche N°3/2022_AMMIE_Projet ATWA_Octobre-Décembre 2022/Pour paiement de la facture de pause café et dejeunes de pause-café et déjeuner des participants à la session de formation</t>
  </si>
  <si>
    <t>JUSTIF/DECEMBRE/Décaissement tranche N°3/2022_AMMIE_Projet ATWA_Octobre-Décembre 2022/Pour paiement de la facture de location de salle des sessions de formation des enseignats sur la SSR et GHM CITE SARL</t>
  </si>
  <si>
    <t>JUSTIF/DECEMBRE/Décaissement tranche N°3/2022_AMMIE_Projet ATWA_Octobre-Décembre 2022/Pour paiement des frais d'impot du nord</t>
  </si>
  <si>
    <t>JUSTIF/DECEMBRE/Décaissement tranche N°3/2022_AMMIE_Projet ATWA_Octobre-Décembre 2022/Pour la réalisation de la session de formation des enseignant sur la SSRJ</t>
  </si>
  <si>
    <t>JUSTIF/DECEMBRE/Décaissement tranche N°3/2022_AMMIE_Projet ATWA_Octobre-Décembre 2022/Pour paiement de la retenue à la source sur les facture de pause café et dejeuner</t>
  </si>
  <si>
    <t>JUSTIF/DECEMBRE/Décaissement tranche N°3/2022_AMMIE_Projet ATWA_Octobre-Décembre 2022/Pour paiement des frais de carburant et de transport des participants</t>
  </si>
  <si>
    <t>JUSTIF/DECEMBRE/Décaissement tranche N°3/2022_AMMIE_Projet ATWA_Octobre-Décembre 2022/Pour paiement de la facture de pause-café et pause-dejeuner</t>
  </si>
  <si>
    <t>JUSTIF/DECEMBRE/Décaissement tranche N°3/2022_AMMIE_Projet ATWA_Octobre-Décembre 2022/Pour paiement de la dotation mensuelle de carburant du mois de décembre 2022</t>
  </si>
  <si>
    <t>JUSTIF/DECEMBRE/Décaissement tranche N°3/2022_AMMIE_Projet ATWA_Octobre-Décembre 2022/Pour paiement de la facture de pause café et dejeuner pour la session de formation des professeurs de lycées et collèges</t>
  </si>
  <si>
    <t>JUSTIF/DECEMBRE/Décaissement tranche N°3/2022_AMMIE_Projet ATWA_Octobre-Décembre 2022/Pour paiement de la retenue à la source sur la facture de pause café et dejeuner pour la session de formation des professeurs de lycées et collèges</t>
  </si>
  <si>
    <t>JUSTIF/DECEMBRE/Décaissement tranche N°3/2022_AMMIE_Projet ATWA_Octobre-Décembre 2022/Pour paiement des IUTS du mois de novembre 2022</t>
  </si>
  <si>
    <t>JUSTIF/DECEMBRE/Décaissement tranche N°3/2022_AMMIE_Projet ATWA_Octobre-Décembre 2022/Pour paiement des IUTS du mois de décembre  2022</t>
  </si>
  <si>
    <t>JUSTIF/DECEMBRE/Décaissement tranche N°3/2022_AMMIE_Projet ATWA_Octobre-Décembre 2022/Pour paiement des frais de suivi des dispensation des modules</t>
  </si>
  <si>
    <t>JUSTIF/NOVEMBRE/Décaissement tranche N°3/2022_AMMIE_Projet ATWA_Octobre-Décembre 2022/Pour paiement du salaire du coordonnateur pour le mois de novembre 2022</t>
  </si>
  <si>
    <t>JUSTIF/NOVEMBRE/Décaissement tranche N°3/2022_AMMIE_Projet ATWA_Octobre-Décembre 2022/Pour paiement du salaire du suivi-evaluation pour le mois novembre 2022</t>
  </si>
  <si>
    <t>JUSTIF/NOVEMBRE/Décaissement tranche N°3/2022_AMMIE_Projet ATWA_Octobre-Décembre 2022/Pour paiement du salaire du comptable pour le mois novembre 2022</t>
  </si>
  <si>
    <t>JUSTIF/NOVEMBRE/Décaissement tranche N°3/2022_AMMIE_Projet ATWA_Octobre-Décembre 2022/Pour paiement du salaire des superviseurs terrains pour le mois novembre 2022</t>
  </si>
  <si>
    <t>JUSTIF/NOVEMBRE/Décaissement tranche N°3/2022_AMMIE_Projet ATWA_Octobre-Décembre 2022/Pour paiement du salaire du chauffeur pour le mois novembre 2022</t>
  </si>
  <si>
    <t>JUSTIF/NOVEMBRE/Décaissement tranche N°3/2022_AMMIE_Projet ATWA_Octobre-Décembre 2022/Pour paiement des frais de motivation financière de la directrice nationale pour le mois novembre 2022</t>
  </si>
  <si>
    <t>JUSTIF/DECEMBRE/Décaissement tranche N°3/2022_AMMIE_Projet ATWA_Octobre-Décembre 2022/Pour paiement des cotisations sociales du mois de novembre 2022</t>
  </si>
  <si>
    <t>JUSTIF/DECEMBRE/Décaissement tranche N°3/2022_AMMIE_Projet ATWA_Octobre-Décembre 2022/Pour paiement du salaire du coordonnateur pour le mois de décembre 2022</t>
  </si>
  <si>
    <t>JUSTIF/DECEMBRE/Décaissement tranche N°3/2022_AMMIE_Projet ATWA_Octobre-Décembre 2022/Pour paiement du salaire du suivi-evaluation pour le mois décembre 2022</t>
  </si>
  <si>
    <t>JUSTIF/DECEMBRE/Décaissement tranche N°3/2022_AMMIE_Projet ATWA_Octobre-Décembre 2022/Pour paiement du salaire du comptable pour le mois décembre 2022</t>
  </si>
  <si>
    <t>JUSTIF/DECEMBRE/Décaissement tranche N°3/2022_AMMIE_Projet ATWA_Octobre-Décembre 2022/Pour paiement du salaire des superviseurs terrains pour le mois décembre 2022</t>
  </si>
  <si>
    <t>JUSTIF/DECEMBRE/Décaissement tranche N°3/2022_AMMIE_Projet ATWA_Octobre-Décembre 2022/Pour paiement du salaire du chauffeur pour le mois décembre 2022</t>
  </si>
  <si>
    <t>JUSTIF/DECEMBRE/Décaissement tranche N°3/2022_AMMIE_Projet ATWA_Octobre-Décembre 2022/Pour paiement des frais de motivation financière de la directrice nationale pour le mois décembre 2022</t>
  </si>
  <si>
    <t>Premise allocation : [52800412] [4.09%] [30535335] - Pause-Déjeuné Service C (Pour Plus De 30 Personnes)</t>
  </si>
  <si>
    <t>Time Code : N - OUB231122-OMNI-NEEMA MULTI SERVICES/Location d´une villa pour le compte de Karina LOPEZ du 15 Décembre au 15 Janvier 2022</t>
  </si>
  <si>
    <t>Time Code : N - OUB221122-OMNI-BONANE GOLANE BERNARD/Location d´une villa de 5 chambres sise à Zogona pour le compte de BENOIT DELSARTE/DECEMBRE 2022</t>
  </si>
  <si>
    <t>Time Code : N - OUB241122-OMNI-ADJIBADE SALAMATOU/Loyer du domicile de SERGE ANDRIAMANDIMBY/Décembre 2022</t>
  </si>
  <si>
    <t>Time Code : N - Diversity Travel-1111935A-BELLA KIGOMA DELSARTE / VEDA MUGISHA DELSARTE-TAR-1919-20221111102030-85400/8549051/999020xx/007-Flight - OUA-CDG/CDG-BOD-Trans No:1111400-1183325</t>
  </si>
  <si>
    <t>Achat de Kits pour la formation de filles au nord , centre nord, boucle du Mouhoun</t>
  </si>
  <si>
    <t>Transport de Kits pour la formation de filles au nord , centre nord, boucle du Mouhoun</t>
  </si>
  <si>
    <t>5031</t>
  </si>
  <si>
    <t>854V9000</t>
  </si>
  <si>
    <t>Motos YAMAHA CRYPTONS 07 C avec carte grise. plaque d´immatriculation et casque de sécurité</t>
  </si>
  <si>
    <t>VAT | Motos YAMAHA CRYPTONS 07 C avec carte grise. plaque d´immatriculation et casque de sécurité</t>
  </si>
  <si>
    <t>ANNULATION/KAATB771122/OMNI/GANSONRE HASSANE MOCTAR/ PAIEMENT DES FRAIS DE LOCATION MOTO IMMATRICULEE N°LRPRPHJ03MA030246 POUR LES ACTIVITES DE ATWA MOIS OCTOBRE 2022</t>
  </si>
  <si>
    <t>5145</t>
  </si>
  <si>
    <t>PA Non Premises : 40339790 - Fortigat 80F pour bureau de Dédougou</t>
  </si>
  <si>
    <t>PA Non Premises : 40339790 - Shipment Fortigat 80F pour bureau de Dédougou</t>
  </si>
  <si>
    <t>Cartouche d'encre pour photocopieuse Canon image 2550 IR 3235</t>
  </si>
  <si>
    <t>Cartouche d'encre 26 A</t>
  </si>
  <si>
    <t>Scotch papier</t>
  </si>
  <si>
    <t>Transparents en plastique 10 paquets de 100</t>
  </si>
  <si>
    <t>Premise allocation : [52800412] [25.54%] [30535335] - Shipping Charges - Niveau ligne</t>
  </si>
  <si>
    <t>Premise allocation : [52800412] [25.54%] [30535335] - ZINA ALI_FRAIS DE LOYER DU MOIS d'octobre_ Novembre décembre du SOUS BUREAU DEDOUGOU</t>
  </si>
  <si>
    <t>Premise allocation : [52800412] [31.53%] [40345555] - Paiement du loyer de Novembre 2022 du bureau de SCI Ouahigouya</t>
  </si>
  <si>
    <t>Premise allocation : [52800412] [31.53%] [40345555] - Handling Charge - line level</t>
  </si>
  <si>
    <t>REV-PO Auto-Accrual re PO: 10133344 / Cartouche d'encre 26 A</t>
  </si>
  <si>
    <t>REV-PO Auto-Accrual re PO: 10133344 / Scotch papier</t>
  </si>
  <si>
    <t>REV-PO Auto-Accrual re PO: 10133344 / Transparents en plastique 10 paquets de 100</t>
  </si>
  <si>
    <t>REV-PO Auto-Accrual re PO: 10133344 / Carton de rame de papier</t>
  </si>
  <si>
    <t>REV-PO Auto-Accrual re PO: 10133344 / Cartouche d'encre pour photocopieuse Canon image 2550 IR 3235</t>
  </si>
  <si>
    <t>REV-PO Auto-Accrual re PO: 10130599 / Hebergement GUIRO Sherita projet ATWA Formation des adolescentes du 21-26 novembre 2022</t>
  </si>
  <si>
    <t>KAC211122/ HOTEL DES HERITIERS/ hébergement de OUEDRAOGO Bila basil du 13 au 14 septembre 2022</t>
  </si>
  <si>
    <t>REV-PO Auto-Accrual re PO: 10127843 / Achat de Kits pour la formation de filles au nord , centre nord, boucle du Mouhoun</t>
  </si>
  <si>
    <t>REV-PO Auto-Accrual re PO: 10127844 / Transport de Kits pour la formation de filles au nord , centre nord, boucle du Mouhoun</t>
  </si>
  <si>
    <t>Premise allocation : [52800412] [31.53%] [30535335] - marque ORO 300ml</t>
  </si>
  <si>
    <t>Premise allocation : [52800412] [4.09%] [40350132] - Paiement de facture de l'agent de Nettoyage du bureau SCI mois de Novembre 2022</t>
  </si>
  <si>
    <t>Premise allocation : [52800412] [31.53%] [30535335] - Javel en poudre</t>
  </si>
  <si>
    <t>Premise allocation : [52800412] [4.09%] [30535335] - Onduleur In Line, ou Onduleur Line Interactive, ou encore onduleur à veille active avec câbles spécial onduleur</t>
  </si>
  <si>
    <t>Premise allocation : [52800412] [31.53%] [30535335] - Balai à manche pour la cour</t>
  </si>
  <si>
    <t>Premise allocation : [52800412] [31.53%] [30535335] - marque OMO paquet de 500g</t>
  </si>
  <si>
    <t>Premise allocation : [52800412] [31.53%] [30535335] - SN Citec moyen</t>
  </si>
  <si>
    <t>Premise allocation : [52800412] [31.53%] [30535335] - Tête de loup pour nettoyer les toiles d'araignés</t>
  </si>
  <si>
    <t>Premise allocation : [52800412] [31.53%] [30535335] - Marque lotus pour les toilettes</t>
  </si>
  <si>
    <t>Premise allocation : [52800412] [31.53%] [30535335] - brosse pour nettoyer les toilettes</t>
  </si>
  <si>
    <t>Premise allocation : [52800412] [31.53%] [30535335] - grand format 600 ml marque kungfu master</t>
  </si>
  <si>
    <t>Premise allocation : [52800412] [31.53%] [30535335] - Serpière pour le nettoyage de sol</t>
  </si>
  <si>
    <t>Premise allocation : [52800412] [31.53%] [30535335] - torchon essuie meuble</t>
  </si>
  <si>
    <t>Premise allocation : [52800412] [31.53%] [30535335] - Balai à manche pour maison</t>
  </si>
  <si>
    <t>Premise allocation : [52800412] [31.53%] [30535335] - liquide bidon de 1l</t>
  </si>
  <si>
    <t>Premise allocation : [52800412] [31.53%] [30535335] - Gel hydroalcoolique</t>
  </si>
  <si>
    <t>Premise allocation : [52800412] [31.53%] [30535335] - savon lave main pour douche</t>
  </si>
  <si>
    <t>Premise allocation : [52800412] [31.53%] [30535335] - Eponge pour faire la vaisselle</t>
  </si>
  <si>
    <t>Time Code : N - Diversity Travel-1119497A-VEDA MUGISHA DELSARTE / BELLA KIGOMA DELSARTE-TAR-1919-20221122141511-85400/8549051/999020XX/0007-Flight - BOD-CDG/CDG-OUA-Trans No:1116287-1188753</t>
  </si>
  <si>
    <t>Time Code : N - OUB02122022-OMNI-OST VISITE MEDICALE ANNUELLE/KIEMA Yaya</t>
  </si>
  <si>
    <t>Time Code : M - OUB05122022-OMNI-TOE HADJA ALIZA SANDRINE-Complément de salaire pour congés de maternité Novembre et rappel Septembre et Octobre 2022</t>
  </si>
  <si>
    <t>Time Code : N - OUB02122022-OMNI-OST VISITE MEDICALE ANNUELLE/WANGRE Didier</t>
  </si>
  <si>
    <t>Time Code : N - OUB03122022-OMNI-ZAGUE SOME LENA YASMINE-Complément de salaire pour congés de maternité Novembre et rappel Septembre et Octobre 2022</t>
  </si>
  <si>
    <t>Premise allocation : [52800412] [4.09%] [30535335] - ACHAT DE GASOIL POUR LE VEHICULE 11 KJ 8959</t>
  </si>
  <si>
    <t>OUATC061222-GUIRO SHERITA-DECORATION DE STAND DANS LE CADRE DU FESTIVAL DE L'AMITIE ENTRE LES PEUPLES DU BURKINA FASO ET PAYS-BAS</t>
  </si>
  <si>
    <t>OUATC061222-GUIRO SHERITA-IMPRESSION DE BROCHURES ET ONE PAGER ATWA DANS LE CADRE DU FESTIVAL DE L'AMITIE ENTRE LES PEUPLES DU BURKINA FASO ET PAYS-BAS</t>
  </si>
  <si>
    <t>Premise allocation : [52800412] [4.09%] [30531739] - KACPC021222/SANON KAMISSA SITA/Règlement des frais d'envoie de plis (spécimen de signature de BANCE Yacouba) à ouagadougou</t>
  </si>
  <si>
    <t>Premise allocation : [52800412] [4.09%] [30531739] - KACPC051222/ASSOCIATION WASONG-MA/Ramassage d'ordure du bureau de kaya mois de novembre 2022</t>
  </si>
  <si>
    <t>Premise allocation : [52800412] [4.09%] [30531739] - KACPC051222/ASSOCIATION WASONG-MA/Ramassage d'ordure du bureau de kaya mois de décembre 2022</t>
  </si>
  <si>
    <t>Premise allocation : [52800412] [4.09%] [30531739] - KACPC041222/OUEDRAOGO MOUNIRATOU/ Remboursement achat de 4 pack d'eau babali pour le nouveau bureau de la base</t>
  </si>
  <si>
    <t>Time Code : N - OUB481222-CHQ 1720092-SONABEL/Consommation d'élèctricité de KARINA LOPEZ pour le mois de Septembre 2022</t>
  </si>
  <si>
    <t>Time Code : N - OUB24122022-OMNI-KARINA LOPEZ-Achat de machines à laver</t>
  </si>
  <si>
    <t>FRAIS DE VIREMENT INTERBANCAIRE DU  16/11/2022 DO SAVE THE CHILDREN INTERNATIONAL BF FAV INITIATIVE OASIS NIGER SUR Banque Internationale pour l' Afrique au Niger</t>
  </si>
  <si>
    <t>Premise allocation : [52800412] [4.09%] [30533201] - LOYER DUBUREAU DE KAYA MOIS DE NOVEMBRE 2022</t>
  </si>
  <si>
    <t>Premise allocation : [52800412] [4.09%] [40352420] - FACTURE AGENT DE NETTOYAGE BUREAU KAYA SCI NOVEMBRE</t>
  </si>
  <si>
    <t>Premise allocation : [52800412] [4.09%] [40347668] - Facture de l'agent de nettoyage du nouveau bureau SCI</t>
  </si>
  <si>
    <t>Premise allocation : [52800412] [4.09%] [40347670] - AGENT de nettoyage  nouveau bureau SCI Kaya</t>
  </si>
  <si>
    <t>Premise allocation : [52800412] [4.09%] [40347669] - Facture de novembre de l'Agent de Nettoyage de l'ancien Bureau</t>
  </si>
  <si>
    <t>Hebergement GUIRO Sherita projet ATWA Formation des adolescentes du 21-26 novembre 2022</t>
  </si>
  <si>
    <t>VAT | Hebergement GUIRO Sherita projet ATWA Formation des adolescentes du 21-26 novembre 2022</t>
  </si>
  <si>
    <t>KAATW041222/WIZALL/ PRISE EN CHARGE A LA FORMATION DES ADOLESCENTS A LA CONFECTION DES SERVIETTES HYGIENIQUES REUTILISABLES</t>
  </si>
  <si>
    <t>Premise allocation : [52800412] [4.09%] [30535335] - CARBURANT POUR GROUPE ELECTROGENE</t>
  </si>
  <si>
    <t>Premise allocation : [52800412] [31.53%] [40345553] - Paiement de la facture d'eau du mois d'Août pour le bureau de Ouahigouya</t>
  </si>
  <si>
    <t>Premise allocation : [52800412] [31.53%] [40345552] - Paiement de la facture d'eau du mois de septembre 2022 de la base de Ouahigouya</t>
  </si>
  <si>
    <t>Premise allocation : [52800412] [4.09%] [30531739] - KACPC071222/OUEDRAOGO NONGDO/frais de réparation de plomberie/pompe WC</t>
  </si>
  <si>
    <t>KAATW071222/WIZALL/ PRISE EN CHARGE DES PARTICIPANTS A LA FORMATION DES ADOLESCENTES A LA CONFECTION DES SERVIETTES HYGIENIQUES REUTILISABLE</t>
  </si>
  <si>
    <t>Time Code : N - OUB471222-CHQ 1720088-SONABEL/Consommation d'élèctricité de KARINA LOPEZ pour le mois d Octobre 2022</t>
  </si>
  <si>
    <t>Time Code : N - OUB331222-OMNI-SANCFIS: Redevance mensuelle de l'internet ligne au domicile de BENOIT DELSARTE/NOVEMBRE 2022</t>
  </si>
  <si>
    <t>Time Code : N - OUB331222-OMNI-SANCFIS: Redevance mensuelle de l'internet ligne au domicile de PARE EMMANUEL/NOVEMBRE 2022</t>
  </si>
  <si>
    <t>Premise allocation : [52800412] [31.53%] [30532205] - OUB341222-OMNI-SANCFIS/Redevance mensuelle de la période de Novembre 2022 Bureau de Ouahigouya connectivité internet broadband 3M GOLD</t>
  </si>
  <si>
    <t>Premise allocation : [52800412] [15.03%] [30535335] - Service Canalbox pro ref CIA000AJ03 CONNEXION INTERNET BUREAU PAYS période du 01-31/12/2022</t>
  </si>
  <si>
    <t>Premise allocation : [52800412] [15.03%] [30535335] - VAT | Service Canalbox pro ref CIA000AJ03 CONNEXION INTERNET BUREAU PAYS période du 01-31/12/2022</t>
  </si>
  <si>
    <t>Premise allocation : [52800412] [4.09%] [30531370] - KACPB511222/ OUEDRAOGO NONGDO- omniplus/Paiement des frais d'Achat d'eau pour le bureau de SCI Kaya mois de Octobre 2022</t>
  </si>
  <si>
    <t>Premise allocation : [52800412] [4.09%] [30531370] - KACPB511222/ OUEDRAOGO NONGDO- omniplus/Paiement des frais d'Achat d'eau pour le bureau de SCI Kaya mois de novembre 2022</t>
  </si>
  <si>
    <t>Premise allocation : [52800412] [4.09%] [30531370] - KACPB511222/ OUEDRAOGO NONGDO- omniplus/Paiement des frais d'Achat d'eau pour le bureau de SCI Kaya mois de  Décembre 2022</t>
  </si>
  <si>
    <t>Premise allocation : [52800412] [4.09%] [40350316] - FACTURE DE SEPTEMBRE 2022 ONEA BUREAU SCI KAYA</t>
  </si>
  <si>
    <t>Premise allocation : [52800412] [4.09%] [40352434] - FACTURE BUREAU SCI KAYA PERIODE AOUT 2022</t>
  </si>
  <si>
    <t>Premise allocation : [52800412] [25.54%] [30532205] - OUB541222-OMNI-ZINA ALI/Loyer du bureau de Dédougou pour la période de Octobre novembre et décembre 2022</t>
  </si>
  <si>
    <t>VAT | Chambre climatisée single(Exécutif ou privilège)  + de 21jrs</t>
  </si>
  <si>
    <t>Chambre climatisée single(Exécutif ou privilège)  + de 21jrs</t>
  </si>
  <si>
    <t>KAATJ191222/JUSTIF/GANSONRE HASSANE MOCTAR/ JUSTIF FRAIS DE COMMUNICATION POUR LA FORMATION DES ELEVES ADOLESCENTES DANS 45 ETABLISSEMENT DE LA REGION DU CENTRE NORD SUR LA CONFECTION DES SERVIETTES HYGIENIQUE LAVABLE A LA MAIN ET SUR LA GESTION HYGIENE M</t>
  </si>
  <si>
    <t>KAATJ191222/JUSTIF/GANSONRE HASSANE MOCTAR/JUSTIF FRAIS D'HEBERGEMENT DU COORDONNATEUR AZND SINARE BOUBA ET DU CHAUFFEUR AZND SAWADOGO ISSAKA POUR LA FORMATION DES ELEVES ADOLESCENTES DANS 45 ETABLISSEMENT DE LA REGION DU CENTRE NORD SUR LA CONFECTION DES</t>
  </si>
  <si>
    <t>KAATJ191222/JUSTIF/GANSONRE HASSANE MOCTAR/JUSTIF FRAIS D'HEBERGEMENT DU COORDONNATEUR ATWA CENTRE NORD  POUR LA FORMATION DES ELEVES ADOLESCENTES DANS 45 ETABLISSEMENT DE LA REGION DU CENTRE NORD SUR LA CONFECTION DES SERVIETTES HYGIENIQUE LAVABLE A LA M</t>
  </si>
  <si>
    <t>KAATJ191222/JUSTIF/GANSONRE HASSANE MOCTAR/JUSTIF FRAIS D'HEBERGEMENT DU MEAL PMO AZND OUEDRAOGO TASSERE POUR LA FORMATION DES ELEVES ADOLESCENTES DANS 45 ETABLISSEMENT DE LA REGION DU CENTRE NORD SUR LA CONFECTION DES SERVIETTES HYGIENIQUE LAVABLE A LA M</t>
  </si>
  <si>
    <t>KAATJ191222/JUSTIF/GANSONRE HASSANE MOCTAR/ JUSTIF FRAIS D'HEBERGEMENT DU SUPERVISEUR PMO AZND SANA ABDOUL RAHIM POUR LA FORMATION DES ELEVES ADOLESCENTES DANS 45 ETABLISSEMENT DE LA REGION DU CENTRE NORD SUR LA CONFECTION DES SERVIETTES HYGIENIQUE LAVABL</t>
  </si>
  <si>
    <t>KAATJ191222/JUSTIF/GANSONRE HASSANE MOCTAR/ JUSTIF PERDIEM DE L'EQUIPE SCI ET PMO POUR LA FORMATION DES ELEVES ADOLESCENTES DANS 45 ETABLISSEMENT DE LA REGION DU CENTRE NORD SUR LA CONFECTION DES SERVIETTES HYGIENIQUE LAVABLE A LA MAIN ET SUR LA GESTION H</t>
  </si>
  <si>
    <t>Premise allocation : [52800412] [25.54%] [30532354] - DDCPB021222/COULIBALY MAMOU/ Entretien et nettoyage du bureau de Dédougou du 15 Novembre au 14Décembre 2022</t>
  </si>
  <si>
    <t>Premise allocation : [52800412] [4.09%] [30531739] - KAJ361022/PAHIMA BERTRAND PINGDWENDE/ justif avance programme pour recharge mensuelle de megas orange pour la base SCI de Kaya</t>
  </si>
  <si>
    <t>Premise allocation : [52800412] [4.09%] [40352421] - Facture SONABEL mois de Novembre 2022 Bureau de Kaya</t>
  </si>
  <si>
    <t>Premise allocation : [52800412] [4.09%] [30531739] - KAJ361022/PAHIMA BERTRAND PINGDWENDE/ justif avance programme pour frais d'envoi de flybox orange</t>
  </si>
  <si>
    <t>Premise allocation : [52800412] [4.09%] [40354839] - FACTURE DE DECEMBRE AGENT DE NETTOYAGE DU BUREAU SCI KAYA</t>
  </si>
  <si>
    <t>Premise allocation : [52800412] [4.09%] [40354832] - FACTURE DE DECEMBRE 2022 AGENT DE NETTOYAGE BUREAU SCI KAYA</t>
  </si>
  <si>
    <t>Premise allocation : [52800412] [4.09%] [40354836] - FACTURE DE L'AGENT DE NETTOYAGE DECEMBRE 2022 DU BUREAU SCI</t>
  </si>
  <si>
    <t>Premise allocation : [52800412] [31.53%] [40353166] - Règlement du loyer du mois de Décembre 2022 de la base de Ouahigouya</t>
  </si>
  <si>
    <t>Premise allocation : [52800412] [31.53%] [40353166] - Shipping Charges - line level</t>
  </si>
  <si>
    <t>Premise allocation : [52800412] [4.09%] [30535335] - Câblage réseau Informatique du nouveau Bâtiment SCI KAYA</t>
  </si>
  <si>
    <t>Premise allocation : [52800412] [4.09%] [30531739] - KAJ361022/PAHIMA BERTRAND PINGDWENDE/ justif avance programme pour achat de FLYBOX Orange pour la base SCI de Kaya</t>
  </si>
  <si>
    <t>Premise allocation : [52800412] [4.09%] [40354827] - FACTURE AGENT DE NETTOYAGE BUREAU SCI KAYA DE DEEMBRE</t>
  </si>
  <si>
    <t>Premise allocation : [52800412] [4.09%] [40354834] - FACTURE DE SONABEL ANCIEN BUREAU SCI KAYA</t>
  </si>
  <si>
    <t>Time Code : N - ASSURANCE MALADIE DE KI KERE LEONIE DECEMBRE 2022</t>
  </si>
  <si>
    <t>Time Code : N - ASSURANCE MALADIE DE KOUANDA RACHIDATOU DECEMBRE 2022</t>
  </si>
  <si>
    <t>Time Code : N - ASSURANCE MALADIE DE GANSORE HASSANE MOCTAR DECEMBRE 2022</t>
  </si>
  <si>
    <t>Time Code : N - SAGNON Sanlé Régis Kader/Assurance/Décembre 2022 /Incorporation de son enfant (SAGNON Giovani joseph Siépoi)</t>
  </si>
  <si>
    <t>Time Code : N - ASSURANCE MALADIE DE DAMIBA JACQUES MALGDAWINDE DECEMBRE 2022</t>
  </si>
  <si>
    <t>Time Code : N - ASSURANCE MALADIE DE DAHANI DAOUDA M HUBERT DECEMBRE 2022</t>
  </si>
  <si>
    <t>Time Code : N - SAWADOGO SALIMATA/Assurance/Charge de  décembre 2022 /Incorporation de lui-même</t>
  </si>
  <si>
    <t>Time Code : N - ASSURANCE MALADIE DE KIEMA YAYA DECEMBRE 2022</t>
  </si>
  <si>
    <t>Time Code : N - ASSURANCE MALADIE DE ZOURE HASSIMI DECEMBRE 2022</t>
  </si>
  <si>
    <t>Time Code : N - ASSURANCE MALADIE DE WANGRE DIDIER DECEMBRE 2022</t>
  </si>
  <si>
    <t>Time Code : N - ASSURANCE MALADIE DE ZAGUE SOME LENA YASMINE DECEMBRE 2022</t>
  </si>
  <si>
    <t>Time Code : N - ASSURANCE MALADIE DE SAGNON SANLE R KADER DECEMBRE 2022</t>
  </si>
  <si>
    <t>Time Code : A - ASSURANCE MALADIE DE OUEDRAOGO BILA BASILE DECEMBRE 2022</t>
  </si>
  <si>
    <t>Time Code : N - ASSURANCE MALADIE DE COULIDIATY AIME PARFAIT DECEMBRE 2022</t>
  </si>
  <si>
    <t>Time Code : N - NIGNAN Annielle/Assurance/Décembre 2022 /son Incorporation celui de son Conjoint (ZITIYENGA Eder ) et ceux de ses enfants (ZETIYENGA Aria,ZETIYENGA Grace)</t>
  </si>
  <si>
    <t>Time Code : N - ASSURANCE MALADIE DE YAMEOGO DAHLIA RAMATA  DECEMBRE 2022</t>
  </si>
  <si>
    <t>Time Code : N - ASSURANCE MALADIE DE KONFE TRAORE AICHA DECEMBRE 2022</t>
  </si>
  <si>
    <t>Time Code : M - ASSURANCE MALADIE DE TOE Hadja Aliza Sandrine DECEMBRE 2022</t>
  </si>
  <si>
    <t>Time Code : N - ASSURANCE MALADIE DE YAMEOGO W LUCIE  DECEMBRE 2022</t>
  </si>
  <si>
    <t>Time Code : N - ASSURANCE MALADIE DE ZOMA JEAN DECEMBRE 2022</t>
  </si>
  <si>
    <t>Time Code : N - OUB191022-OMNI-UAB/SONDO STEPHANE/Assurance NOVEMBRE 2022/Son incorporation, son conjoint GUINGANI Téné Emeline, et ses enfants SONDO Mathis Dylane et SONDO Elsa Auriane</t>
  </si>
  <si>
    <t>Time Code : N - OUB191022-OMNI-UAB/SONDO STEPHANE/Assurance DECEMBRE 2022/Son incorporation, son conjoint GUINGANI Téné Emeline, et ses enfants SONDO Mathis Dylane et SONDO Elsa Auriane</t>
  </si>
  <si>
    <t>Time Code : N - ASSURANCE MALADIE DE SAWADOGO AUGUSTINE MARIE W DECEMBRE 2022</t>
  </si>
  <si>
    <t>Time Code : N - ASSURANCE MALADIE DE SORE SAFIETOU DECEMBRE 2022</t>
  </si>
  <si>
    <t>Time Code : N - ASSURANCE MALADIE DE KABORE HAMZA DECEMBRE 2022</t>
  </si>
  <si>
    <t>Time Code : N - BELEMSOBGO EVARISTE/Assurance/Charge de  décembre 2022 /Incorporation de lui-même et de épouse (ZANGO VERONIQUE)</t>
  </si>
  <si>
    <t>Time Code : N - ASSURANCE MALADIE DE PARE KARAMBIRE AMINATA DECEMBRE 2022</t>
  </si>
  <si>
    <t>Time Code : N - ASSURANCE MALADIE DE KAMBIRE SIE DECEMBRE 2022</t>
  </si>
  <si>
    <t>Time Code : N - ASSURANCE MALADIE DE GUIRO  SHERITA DJEMILA DECEMBRE 2022</t>
  </si>
  <si>
    <t>Time Code : S - ASSURANCE MALADIE DE SORY YACOUBA DECEMBRE 2022</t>
  </si>
  <si>
    <t>Time Code : N - ASSURANCE MALADIE DE SORY YACOUBA DECEMBRE 2022</t>
  </si>
  <si>
    <t>Time Code : N - OUB881222 OMNI-SALAIRE DU MOIS DE DECEMBRE 2022 DE SORE Safiétou</t>
  </si>
  <si>
    <t>Time Code : N - OUB881222 OMNI-SALAIRE DU MOIS DE DECEMBRE 2022 DE SONDO Stéphane</t>
  </si>
  <si>
    <t>Time Code : N - OUB100122022-CHQ1720095-SONABEL-Consommation électricité de BENOIT DELSARTE pour le mois de Novembre 2022</t>
  </si>
  <si>
    <t>Time Code : N - OUB881222 OMNI-SALAIRE DU MOIS DE DECEMBRE 2022 DE ZOMA Jean</t>
  </si>
  <si>
    <t>Time Code : N - OUB881222 OMNI-SALAIRE DU MOIS DE DECEMBRE 2022 DE YAMEOGO Wendkoaguenda Lucie</t>
  </si>
  <si>
    <t>Time Code : N - OUB881222 OMNI-SALAIRE DU MOIS DE DECEMBRE 2022 DE YAMEOGO Dahlia Ramata Stephanie</t>
  </si>
  <si>
    <t>Time Code : N - OUB881222 OMNI-SALAIRE DU MOIS DE DECEMBRE 2022 DE KONFE TRAORE Aicha</t>
  </si>
  <si>
    <t>Time Code : N - OUB881222 OMNI-SALAIRE DU MOIS DE DECEMBRE 2022 DE DAMIBA Jacques Malgdawindé</t>
  </si>
  <si>
    <t>Time Code : N - OUB881222 OMNI-SALAIRE DU MOIS DE DECEMBRE 2022 DE KOUANDA Rachidatou</t>
  </si>
  <si>
    <t>Time Code : N - OUB881222 OMNI-SALAIRE DU MOIS DE DECEMBRE 2022 DE WANGRE Didier</t>
  </si>
  <si>
    <t>Time Code : N - OUB881222 OMNI-SALAIRE DU MOIS DE DECEMBRE 2022 DE NIGNAN Annielle</t>
  </si>
  <si>
    <t>Time Code : N - OUB881222 OMNI-SALAIRE DU MOIS DE DECEMBRE 2022 DE PARE/KARAMBIRI Aminata</t>
  </si>
  <si>
    <t>Time Code : N - OUB881222 OMNI-SALAIRE DU MOIS DE DECEMBRE 2022 DE BELEMSOBGO  Evariste</t>
  </si>
  <si>
    <t>Time Code : N - OUB881222 OMNI-SALAIRE DU MOIS DE DECEMBRE 2022 DE RAMDE/YAMEOGO Wendpouiré Alice</t>
  </si>
  <si>
    <t>Time Code : N - OUB881222 OMNI-SALAIRE DU MOIS DE DECEMBRE 2022 DE ZOURE Hassimi</t>
  </si>
  <si>
    <t>Time Code : N - OUB881222 OMNI-SALAIRE DU MOIS DE DECEMBRE 2022 DE SAGNON Sanlé Régis Kader</t>
  </si>
  <si>
    <t>Time Code : N - OUB881222 OMNI-SALAIRE DU MOIS DE DECEMBRE 2022 DE SAWADOGO Augustine Marie wendyam</t>
  </si>
  <si>
    <t>Time Code : N - OUB881222 OMNI-SALAIRE DU MOIS DE DECEMBRE 2022 DE KIEMA Yaya</t>
  </si>
  <si>
    <t>Time Code : N - OUB881222 OMNI-SALAIRE DU MOIS DE DECEMBRE 2022 DE KI/KERE Léonie</t>
  </si>
  <si>
    <t>Time Code : N - OUB881222 OMNI-SALAIRE DU MOIS DE DECEMBRE 2022 DE GANSORE Hassane Moctar</t>
  </si>
  <si>
    <t>Time Code : N - OUB881222 OMNI-SALAIRE DU MOIS DE DECEMBRE 2022 DE KABORE Hamza</t>
  </si>
  <si>
    <t>Time Code : N - OUB881222 OMNI-SALAIRE DU MOIS DE DECEMBRE 2022 DE DAHANI Daouda Martial Hubert</t>
  </si>
  <si>
    <t>Time Code : N - OUB881222 OMNI-SALAIRE DU MOIS DE DECEMBRE 2022 DE COULIDIATY Aimé Parfait</t>
  </si>
  <si>
    <t>Time Code : N - OUB881222 OMNI-SALAIRE DU MOIS DE DECEMBRE 2022 DE SAWADOGO Salimata</t>
  </si>
  <si>
    <t>Premise allocation : [52800412] [4.09%] [30532204] - KACPC181222/JEAN NOEL INFORMATIQUE /Achat de cable HDM adaptateur électrique et de cable USB pour imprimante CANON Ir2645i de la base</t>
  </si>
  <si>
    <t>Premise allocation : [52800412] [4.09%] [30532204] - KACPC101222/OUATTARA ABDOURAMANE/ remboursement pour achat de 4 cadenas pour le groupe électrogène</t>
  </si>
  <si>
    <t>Time Code : N - OUB881222 OMNI-SALAIRE DU MOIS DE DECEMBRE 2022 DE KAMBIRE Sié</t>
  </si>
  <si>
    <t>Time Code : N - OUB881222 OMNI-SALAIRE DU MOIS DE DECEMBRE 2022 DE GUIRO Shérita Djémila</t>
  </si>
  <si>
    <t>Time Code : N - OUB881222 OMNI-SALAIRE DU MOIS DE DECEMBRE 2022 DE SORY Yacouba</t>
  </si>
  <si>
    <t>Time Code : S - OUB881222 OMNI-SALAIRE DU MOIS DE DECEMBRE 2022 DE SORY Yacouba</t>
  </si>
  <si>
    <t>Premise allocation : [52800412] [31.53%] [40354624] - Paiement mensuel pour le nettoyage du bureau de Ouahigouya</t>
  </si>
  <si>
    <t>Premise allocation : [52800412] [4.09%] [30532204] - KACPC181222/JEAN NOEL INFORMATIQUE /Achat de 4 Gigas Ram pour ordinateur</t>
  </si>
  <si>
    <t>Premise allocation : [52800412] [4.09%] [30532204] - KACPC191222/JEAN NOEL INFORMATIQUE/achat d'adaptateur HDMI-DISPPLAY pour le branchement de l'ordinateur  de bureau des divers de la base</t>
  </si>
  <si>
    <t>Premise allocation : [52800412] [4.09%] [30532204] - KACPC171222/SCO-ZAM/BURKINA /Recharge de bonbonnes d'eau</t>
  </si>
  <si>
    <t>Premise allocation : [52800412] [31.53%] [40354612] - Paiement de la facture SONABEL du mois de Novembre 2022 de la base de Ouahigouya</t>
  </si>
  <si>
    <t>Time Code : N - OUB1111222-OMNI-SANCFIS/Redevance mensuelle de l'internet ligne de BENOIT DELSARTE pour le mois de Juin 2022</t>
  </si>
  <si>
    <t>Premise allocation : [52800412] [15.03%] [30531686] - SCI WCA/Codes: 90500 – 9050009 – 99800604 – 612760/Hosting costs pour les 2 staffs régionaux de ECHO PPP(ANDA OUMAROU;AUGUSTIN KABORE;)/Mois de DECEMBRE 2022</t>
  </si>
  <si>
    <t>Premise allocation : [52800412] [15.03%] [30531686] - SCI WCA/Hosting costs pour 2 staffs régionaux: Nathanaiel CONGO et Emmanuel DORI/Mois d DECEMBRE 2022</t>
  </si>
  <si>
    <t>DDATB051222/Achat de lubrifiants pour moto lors de la formation à la confection des serviettes hygiéniques</t>
  </si>
  <si>
    <t>DDATB051222/Frais d'envois de colis complémentaires (modules imprimés)</t>
  </si>
  <si>
    <t>PAUSE - CAFE ET DEJEUNER POUR 26 PARTICIPANTS DU 19 AU 21 DECEMBRE 2022 A KAYA A LA MAISON DE LA FEMME</t>
  </si>
  <si>
    <t>PAUSE - CAFE ET DEJEUNER POUR 30 PARTICIPANTS DU 19 AU 21 DECEMBRE 2022 A KAYA A LA MAISON DE LA FEMME</t>
  </si>
  <si>
    <t>impression et livraison de modules de formation des Ados sur la confection des serviettes hygiéniques</t>
  </si>
  <si>
    <t>VAT | impression et livraison de modules de formation des Ados sur la confection des serviettes hygiéniques</t>
  </si>
  <si>
    <t>KAATW141222/WIZAL/PRISE EN CHARGE DES FORMATEURS  A LA FORMATION DES ENSEIGNANTS SUR LA SANTE ET LES DROIT SEXUELS ET REPRODUCTIFS (SDSR) DES ADOLESCENT (E) S</t>
  </si>
  <si>
    <t>OUMSB1081222-OMNI-ONATEL/Frais de communication : Flotte ATWA  Staff SCI pour le mois de  NOVEMBRE  2022.</t>
  </si>
  <si>
    <t>KAATW141222/WIZAL/PRISE EN CHARGE DES PARTICIPANTS  A LA FORMATION DES ENSEIGNANTS SUR LA SANTE ET LES DROIT SEXUELS ET REPRODUCTIFS (SDSR) DES ADOLESCENT (E) S</t>
  </si>
  <si>
    <t>Premise allocation : [52800412] [4.09%] [30532205] - OUMSB1081222-OMNI-ONATEL/Frais de communication : Flotte BASE KAYA pour le mois de  NOVEMBRE  2022</t>
  </si>
  <si>
    <t>Premise allocation : [52800412] [15.03%] [30532205] - OUMSB1081222-OMNI-ONATEL/Frais de communication : Flotte BASE OUAGA pour le mois de NOVEMBRE  2022.</t>
  </si>
  <si>
    <t>Premise allocation : [52800412] [4.09%] [30532205] - OUMSB1071222-ONATEL SA/Frais de connexion internet BASE KAYA/NOVEMBRE 2022</t>
  </si>
  <si>
    <t>PAUSE - CAFE ET DEJEUNER POUR 27 PARTICIPANTS DU 19 AU 21 DECEMBRE 2022 A KAYA A LA MAISON DE LA FEMME</t>
  </si>
  <si>
    <t>KAATW131222/WIZAL/PRISE EN CHARGE DES PARTICIPANTS FORMATION DES ENSEIGNANTS SUR LA SANTE ET LES DROITS SEXUELS ET REPRODUCTIFS (SDSR) DES ADOLESCENT € S</t>
  </si>
  <si>
    <t>KAATW131222/WIZAL/PRISE EN CHARGE DES FRAIS DE FORMATION DES ENSEIGNANTS SUR LA SANTE ET LES DROITS SEXUELS ET REPRODUCTIFS (SDSR) DES ADOLESCENT € S</t>
  </si>
  <si>
    <t>DDATB051222/Allocation nourriture et perdiems pour la session de formation à la confection des serviettes hygiéniques</t>
  </si>
  <si>
    <t>DDATB051222/Frais de transport  pour la session de formation à la confection des serviettes hygiéniques</t>
  </si>
  <si>
    <t>DDATB051222/Achats complémentaire d'un carton de Rame de papier</t>
  </si>
  <si>
    <t>DDATB051222/Frais d'hébergement du coordinateur pour la session de formation à la confection de serviettes hygiéniques  au profit des adolescents</t>
  </si>
  <si>
    <t>Premise allocation : [52800412] [25.54%] [30532205] - OUMSB1071222-ONATEL SA/Frais de connexion internet DEDOUGOU/NOVEMBRE 2022</t>
  </si>
  <si>
    <t>Premise allocation : [52800412] [25.54%] [30532205] - OUMSB1081222-OMNI-ONATEL/Frais de communication : Flotte BASE DEDOUGOU pour le mois de NOVEMBRE  2022.</t>
  </si>
  <si>
    <t>Premise allocation : [52800412] [31.53%] [30532205] - OUMSB1081222-OMNI-ONATEL/Frais de communication : Flotte OUAHIGOUYA pour le mois de NOVEMBRE  2022.</t>
  </si>
  <si>
    <t>Premise allocation : [52800412] [31.53%] [30532205] - OUB112122022-OMNI-SANCFIS-Redevance mensuelle de la période de Janvier 2022 Bureau de Ouahigouya connectivité internet broadband 3M GOLD</t>
  </si>
  <si>
    <t>Time Code : N - OUJ891222/JUSTIF/BENOIT DELSARTE/Frais de visa pour DELSARTE et ses enfants</t>
  </si>
  <si>
    <t>Time Code : N - OUB1111222-OMNI-SANCFIS/Redevance mensuelle de l'internet ligne de PARE AMINATA pour le mois de Juin 2022</t>
  </si>
  <si>
    <t>Time Code : N - OUMSB1051222-OMNI/E.G.S.N-WP/Gardiennage du DOMICILE KARINA LOPEZ pour le mois de DECEMBRE 2022</t>
  </si>
  <si>
    <t>Time Code : N - OUMSB1051222-OMNI/E.G.S.N-WP/Gardienage et surveillance résidence CD mois de DECEMBRE 2022</t>
  </si>
  <si>
    <t>Time Code : N - OUB1311222-OMNI-IUTS /Complément de salaire de ZAGUE SOME LENA</t>
  </si>
  <si>
    <t>KAATB1221222/OMNI/GANSONRE HASSANE MOCTAR/ PAIEMENT DES FRAIS DE LOCATION MOTO IMMATRICULEE LPRPHJ030MA030246 POUR LA MISE EN OUEVRE DES ACTIVITES DU PROJET ATWA POUR LE MOIS DE NOVEMBRE 2022</t>
  </si>
  <si>
    <t>Hebergement de Ramata KAYILI CIV Finance Coordinator en déploiement au Burkina Faso / Base Zone Ouest du 10 au 22 Décembre 2022.</t>
  </si>
  <si>
    <t>VAT | Hébergement de 1 Staff SCI KAMBIRE Sié pendant 4 nuitées du 18 au 22 décembre pour Formation des enseignants sur la Santé et les Droits Sexuels et Reproductifs (SDSR ) des adolescent(e)s à Kaya</t>
  </si>
  <si>
    <t>KAATB1531222/OMNI/GANSONRE HASSANE MOCTAR/ PAIEMENT DES FRAIS DE LOCATION MOTO IMMATRICULEE LPRPHJ030MA030246 POUR LA MISE EN OUEVRE DES ACTIVITES DU PROJET ATWA POUR LE MOIS DE DECEMBRE 2022</t>
  </si>
  <si>
    <t>Pause-café et déjeuner de 29 participants à Boulsa du 19 AU 21 décembre 2022 à la mairie de Boulsa</t>
  </si>
  <si>
    <t>Hébergement de 1 Staff SCI KAMBIRE Sié pendant 4 nuitées du 18 au 22 décembre pour Formation des enseignants sur la Santé et les Droits Sexuels et Reproductifs (SDSR ) des adolescent(e)s à Kaya</t>
  </si>
  <si>
    <t>LOCATION DE 03 SALLES DE 30 PARTICIPANTS PAR SALLE</t>
  </si>
  <si>
    <t>Premise allocation : [52800412] [4.09%] [30532469] - KACPB1541222/PLANETE MEUBLES -omniplus/Achat fauteuil de bureau  Dossier Haut Ergonomique Medical pour le FOM</t>
  </si>
  <si>
    <t>Premise allocation : [52800412] [4.09%] [30532205] - OUMSB1051222-OMNI/E.G.S.N-WP/Gardiennage du bureau de Kaya pour la période de DECEMBRE 2022</t>
  </si>
  <si>
    <t>Premise allocation : [52800412] [31.53%] [40357947] - Règlement de la facture d'eau du mois de Novembre 2022 de la  de Ouahigouya.</t>
  </si>
  <si>
    <t>Premise allocation : [52800412] [31.53%] [30532205] - OUMSB1051222-OMNI/E.G.S.N-WP/Gardiennage du bureau de Ouahigouya pour la période de DECEMBRE 2022</t>
  </si>
  <si>
    <t>Premise allocation : [52800412] [25.54%] [30532205] - OUMSB1051222-OMNI/E.G.S.N-WP/Gardiennage du bureau de Dédougou pour le mois de DECEMBRE 2022</t>
  </si>
  <si>
    <t>Premise allocation : [52800412] [4.09%] [30532204] - KACPC201222/SCO-ZAM BURKINA/ recharge de bonbones d'eau</t>
  </si>
  <si>
    <t>OUMSB1091222-OMNI-ONATEL SA/Frais de communication :  Forfait maitrisé ATWA Partenaire pour de NOVEMBRE   2022</t>
  </si>
  <si>
    <t>OUATJ681222/JUSTIF/GUIRO SHERITA/Frais de communication dans le cadre de la formation des enseignants sur la SSRA</t>
  </si>
  <si>
    <t>Premise allocation : [52800412] [4.09%] [30532470] - OUMSB1091222-OMNI-ONATEL SA/Frais de communication : Forfait maitrisé KAYA pour le mois de NOVEMBRE    2022.</t>
  </si>
  <si>
    <t>OUATJ681222/JUSTIF/GUIRO SHERITA/Hébergement du Coordonnateurs ATWA à Boulsa dans le cadre de la formation des enseignants sur la SSRA</t>
  </si>
  <si>
    <t>OUATJ681222/JUSTIF/GUIRO SHERITA/Perdiem de GANSONRE Hassane M. dans le cadre de la formation des enseignants sur la SSRA</t>
  </si>
  <si>
    <t>OUATJ681222/JUSTIF/GUIRO SHERITA/Perdiem de KAMBIRE Sié. dans le cadre de la formation des enseignants sur la SSRA</t>
  </si>
  <si>
    <t>OUATJ681222/JUSTIF/GUIRO SHERITA/Impression de documents, Scannage, Chemise cartonné et Photocopie dans le cadre de la formation des enseignants sur la SSRA</t>
  </si>
  <si>
    <t>OUATJ681222/JUSTIF/GUIRO SHERITA/Perdiem de ZOUNDI Dénis dans le cadre de la formation des enseignants sur la SSRA</t>
  </si>
  <si>
    <t>OUC261222 /secur tech -espèces /confection de badges pour OUEDRAOGO BILA BASILE</t>
  </si>
  <si>
    <t>OUATW121222 /traore boubacar -wizall /etraf services changement de la serrure du bureau finance de la base de ouahigouya</t>
  </si>
  <si>
    <t>OUATJ681222/JUSTIF/GUIRO SHERITA/Location de salle à Boulsa dans le cadre de la formation des enseignants sur la SSRA</t>
  </si>
  <si>
    <t>OUATJ681222/JUSTIF/GUIRO SHERITA/Location d'un  vidéo projecteur à Kaya dans le cadre de la formation des enseignants sur la SSRA</t>
  </si>
  <si>
    <t>OUATJ681222/JUSTIF/GUIRO SHERITA/Location d'un  vidéo projecteur à Boulsa dans le cadre de la formation des enseignants sur la SSRA</t>
  </si>
  <si>
    <t>OUATJ681222/JUSTIF/GUIRO SHERITA/Transport aller-Retour Kaya-Boulsa-Kaya dans le cadre de la formation des enseignants sur la SSRA</t>
  </si>
  <si>
    <t>OUATJ681222/JUSTIF/GUIRO SHERITA/Péages dans le cadre de la formation des enseignants sur la SSRA</t>
  </si>
  <si>
    <t>Premise allocation : [52800412] [25.54%] [30532470] - OUMSB1091222-OMNI-ONATEL SA/Frais de communication :  Forfait maitrisé BASE DE DEDOUGOU pour de NOVEMBRE   2022.</t>
  </si>
  <si>
    <t>Premise allocation : [52800412] [15.03%] [30532470] - OUMSB1091222-OMNI-ONATEL SA/Frais de communication :  Forfait maitrisé BASE DE OUAGA pour de NOVEMBRE   2022.</t>
  </si>
  <si>
    <t>Premise allocation : [52800412] [31.53%] [30532470] - OUMSB1091222-OMNI-ONATEL SA/Frais de communication :  Forfait maitrisé BASE OUAHIGOUYA pour de NOVEMBRE    2022.</t>
  </si>
  <si>
    <t>Time Code : N - OUB1231222-OMNI-CADEAUX DE FIN D'ANNEE/COULIDIATY Parfait</t>
  </si>
  <si>
    <t>Time Code : N - OUB871222-OMNI-FRAIS DE SCOLARITE/SORE Safiétou</t>
  </si>
  <si>
    <t>Time Code : N - OUB1231222-OMNI-CADEAUX DE FIN D'ANNEE/KABORE Hamza</t>
  </si>
  <si>
    <t>Time Code : N - OUB1231222-OMNI-CADEAUX DE FIN D'ANNEE/SORY YACOUBA</t>
  </si>
  <si>
    <t>Time Code : S - OUB1231222-OMNI-CADEAUX DE FIN D'ANNEE/SORY YACOUBA</t>
  </si>
  <si>
    <t>Time Code : N - OUB1231222-OMNI-CADEAUX DE FIN D'ANNEE/NIGNAN Annielle</t>
  </si>
  <si>
    <t>Time Code : N - OUB1231222-OMNI-CADEAUX DE FIN D'ANNEE/PARE KARAMBIRI Aminata</t>
  </si>
  <si>
    <t>Time Code : N - OUB1231222-OMNI-CADEAUX DE FIN D'ANNEE/SORE Safiatou</t>
  </si>
  <si>
    <t>Time Code : N - OUB1231222-OMNI-CADEAUX DE FIN D'ANNEE/BELEMSOBGO Evariste</t>
  </si>
  <si>
    <t>Time Code : N - OUB1231222-OMNI-CADEAUX DE FIN D'ANNEE/ YAMEOGO Lucie</t>
  </si>
  <si>
    <t>Time Code : N - OUB1231222-OMNI-CADEAUX DE FIN D'ANNEE/YAMEOGO Dahlia</t>
  </si>
  <si>
    <t>Time Code : M - OUB1231222-OMNI-CADEAUX DE FIN D'ANNEE/TOE Hadja Aliza Sandrine</t>
  </si>
  <si>
    <t>Time Code : N - OUB871222-OMNI-FRAIS DE SCOLARITE/ZOMA Jean</t>
  </si>
  <si>
    <t>Time Code : N - OUB871222-OMNI-FRAIS DE SCOLARITE/SONDO Stéphane</t>
  </si>
  <si>
    <t>Time Code : N - OUB1231222-OMNI-CADEAUX DE FIN D'ANNEE/Kientega, Ouinongue</t>
  </si>
  <si>
    <t>Time Code : N - OUB1231222-OMNI-CADEAUX DE FIN D'ANNEE/ZOMA Jean</t>
  </si>
  <si>
    <t>Time Code : N - OUB1231222-OMNI-CADEAUX DE FIN D'ANNEE/KONFE Aïcha</t>
  </si>
  <si>
    <t>Time Code : N - OUB1231222-OMNI-CADEAUX DE FIN D´ANNEE/ZOMA Jean</t>
  </si>
  <si>
    <t>Time Code : N - OUB1231222-OMNI-CADEAUX DE FIN D´ANNEE/KONFE Aïcha</t>
  </si>
  <si>
    <t>Time Code : N - OUB1231222-OMNI-CADEAUX DE FIN D´ANNEE/Kientega, Ouinongue</t>
  </si>
  <si>
    <t>Time Code : N - OUB1231222-OMNI-CADEAUX DE FIN D´ANNEE/ YAMEOGO Lucie</t>
  </si>
  <si>
    <t>Time Code : M - OUB1231222-OMNI-CADEAUX DE FIN D´ANNEE/TOE Hadja Aliza Sandrine</t>
  </si>
  <si>
    <t>Time Code : N - OUB1231222-OMNI-CADEAUX DE FIN D´ANNEE/YAMEOGO Dahlia</t>
  </si>
  <si>
    <t>OUBAC441222/CAISSE/SANON EUGENIE/Frais de ramassage d´ordure chez Benoit DELSARTE mois de Juillet</t>
  </si>
  <si>
    <t>Time Code : N - OUB1231222-OMNI-CADEAUX DE FIN D´ANNEE/KABORE Hamza</t>
  </si>
  <si>
    <t>Time Code : N - OUB1231222-OMNI-CADEAUX DE FIN D´ANNEE/NIGNAN Annielle</t>
  </si>
  <si>
    <t>Time Code : N - OUB1231222-OMNI-CADEAUX DE FIN D´ANNEE/BELEMSOBGO Evariste</t>
  </si>
  <si>
    <t>Time Code : N - OUB1231222-OMNI-CADEAUX DE FIN D´ANNEE/SORY YACOUBA</t>
  </si>
  <si>
    <t>Time Code : S - OUB1231222-OMNI-CADEAUX DE FIN D´ANNEE/SORY YACOUBA</t>
  </si>
  <si>
    <t>Time Code : N - OUB1231222-OMNI-CADEAUX DE FIN D´ANNEE/COULIDIATY Parfait</t>
  </si>
  <si>
    <t>Time Code : N - OUB1231222-OMNI-CADEAUX DE FIN D´ANNEE/SORE Safiatou</t>
  </si>
  <si>
    <t>Time Code : N - OUB1231222-OMNI-CADEAUX DE FIN D´ANNEE/PARE KARAMBIRI Aminata</t>
  </si>
  <si>
    <t>Time Code : N - OUB1231222-OMNI-CADEAUX DE FIN D'ANNEE/KI Léonie</t>
  </si>
  <si>
    <t>Time Code : N - OUC271222 /ATPSD -espèces /changement d'un kit de douche chez Karina Lopez</t>
  </si>
  <si>
    <t>Time Code : N - OUC171222 /sanon eugenie -achat de crédit de communication pour assistance à la gestion des visas au service immigration</t>
  </si>
  <si>
    <t>Time Code : N - OUB1231222-OMNI-CADEAUX DE FIN D'ANNEE/KIEMA	Yaya</t>
  </si>
  <si>
    <t>Time Code : N - OUB1231222-OMNI-CADEAUX DE FIN D'ANNEE/SAGNON Régis</t>
  </si>
  <si>
    <t>Time Code : N - OUB1231222-OMNI-CADEAUX DE FIN D'ANNEE/GANSORE HASSANE MOCTAR</t>
  </si>
  <si>
    <t>OUBAC441222/CAISSE/SANON EUGENIE/Frais de ramassage d´ordure chez Benoit DELSARTE mois de Novembre</t>
  </si>
  <si>
    <t>OUJ041122/JUSTIF/GUIRO SHERITA DJEMILA/Frais renouvellement visa DELSARTE Mia Kheira, DELSARTE ZARA MUSHITSI, DELSARTE Veda Mugish.</t>
  </si>
  <si>
    <t>Time Code : N - OUC281222 /ATPSD -espèces /sci west central africa code changement d'un kit de douche chez karina lopez</t>
  </si>
  <si>
    <t>Time Code : N - OUB1231222-OMNI-CADEAUX DE FIN D'ANNEE/KOUANDA Rachidatou</t>
  </si>
  <si>
    <t>Time Code : N - OUB1231222-OMNI-CADEAUX DE FIN D'ANNEE/RAMDE/YAMEOGO W. ALICE</t>
  </si>
  <si>
    <t>Time Code : N - OUB1231222-OMNI-CADEAUX DE FIN D'ANNEE/ZAGUE-SOME Léna Yasmine</t>
  </si>
  <si>
    <t>Time Code : N - OUB1231222-OMNI-CADEAUX DE FIN D´ANNEE/KIEMA	Yaya</t>
  </si>
  <si>
    <t>Time Code : N - OUB1231222-OMNI-CADEAUX DE FIN D´ANNEE/GANSORE HASSANE MOCTAR</t>
  </si>
  <si>
    <t>Time Code : N - OUB1231222-OMNI-CADEAUX DE FIN D´ANNEE/SAGNON Régis</t>
  </si>
  <si>
    <t>Time Code : N - OUB1231222-OMNI-CADEAUX DE FIN D´ANNEE/KOUANDA Rachidatou</t>
  </si>
  <si>
    <t>Time Code : N - OUB1231222-OMNI-CADEAUX DE FIN D´ANNEE/RAMDE/YAMEOGO W. ALICE</t>
  </si>
  <si>
    <t>Time Code : N - OUB1231222-OMNI-CADEAUX DE FIN D´ANNEE/ZAGUE-SOME Léna Yasmine</t>
  </si>
  <si>
    <t>Time Code : N - OUB1231222-OMNI-CADEAUX DE FIN D´ANNEE/KI Léonie</t>
  </si>
  <si>
    <t>Time Code : M - TERMINAL_GRANT_2046481</t>
  </si>
  <si>
    <t>Time Code : A - TERMINAL_GRANT_8540222</t>
  </si>
  <si>
    <t>Time Code : N - TERMINAL_GRANT_2058432</t>
  </si>
  <si>
    <t>Time Code : N - TERMINAL_GRANT_2059559</t>
  </si>
  <si>
    <t>Time Code : N - TERMINAL_GRANT_2052844</t>
  </si>
  <si>
    <t>DDATJ011122/DAHANI HUBERT/Achat de carburant , lubrifiant</t>
  </si>
  <si>
    <t>DDATJ011122/DAHANI HUBERT/Envoie de plis</t>
  </si>
  <si>
    <t>DDATJ011122/DAHANI HUBERT/Achat de crédit de communication (personnels des directions provinciales de l'education et coordonnateur ATWA</t>
  </si>
  <si>
    <t>DDATJ011122/DAHANI HUBERT/Frais d'hébergement TOMA</t>
  </si>
  <si>
    <t>DDATJ011122/DAHANI HUBERT/Frais d'hébergement TOUGAN /1</t>
  </si>
  <si>
    <t>DDATJ011122/DAHANI HUBERT/Frais d'hébergement NOUNA</t>
  </si>
  <si>
    <t>DDATJ011122/DAHANI HUBERT/Frais d'hébergement Tougan /2</t>
  </si>
  <si>
    <t>DDATJ011122/DAHANI HUBERT/Allocation nourriture et perdiems</t>
  </si>
  <si>
    <t>DDATJ011122/DAHANI HUBERT/Achat de fournitures de bureau</t>
  </si>
  <si>
    <t>DDATJ011122/DAHANI HUBERT/Saisie et impressions</t>
  </si>
  <si>
    <t>DDATJ011122/DAHANI HUBERT/Frais de transport</t>
  </si>
  <si>
    <t>Premise allocation : [52800412] [4.09%] [30535335] - KACPB1641222/OMNI/PLOMBERI DAKOUPA/FOURNITURE ET INSTALLATION DE SUPERSSEUR AU BUREAU DE SCI À KAYA</t>
  </si>
  <si>
    <t>Premise allocation : [52800412] [4.09%] [30532473] - KAAC041222/ACCRUALS/SAWADOGO GEORCES/ ACCRUALS LOYER   DU MOIS DE    DECEMBRE BASE 1  SCI KAYA</t>
  </si>
  <si>
    <t>Premise allocation : [52800412] [4.09%] [30532473] - KAAC031222/ACCRUALS/ONEA/ ACCRUALS CONSOMMATION D'EAU  DU MOIS DE   NOVEMBRE BASE 1  SCI KAYA</t>
  </si>
  <si>
    <t>KAAC041222/ACCRUALS/SAWADOGO GEORCES/ ACCRUALS LOYER   DU MOIS DE    DECEMBRE BASE 1  SCI KAYA</t>
  </si>
  <si>
    <t>Premise allocation : [52800412] [4.09%] [30532473] - KAAC031222/ACCRUALS/SONABEL/ ACCRUALS CONSOMMATION ELECTRICITE  DU MOIS DE   DECEMBRE BASE 1  SCI KAYA</t>
  </si>
  <si>
    <t>Premise allocation : [52800412] [4.09%] [30532473] - KAAC031222/ACCRUALS/ONEA/ ACCRUALS CONSOMMATION D'EAU  DU MOIS DE   DECEMBRE BASE 1  SCI KAYA</t>
  </si>
  <si>
    <t>Premise allocation : [52800412] [4.09%] [30532473] - KAAC041222/ACCRUALS/SAWADOGO GEORCES/ ACCRUALS LOYER   DU MOIS DE   NOVEMBRE   BASE 1  SCI KAYA</t>
  </si>
  <si>
    <t>Premise allocation : [52800412] [4.09%] [30532473] - KAAC021222/ACCRUALS/SONABEL/ ACCRUALS CONSOMMATION ELECTRICITE  DU MOIS DE   DECEMBRE BASE  2 SCI KAYA</t>
  </si>
  <si>
    <t>DDATJ171122/SORY YACOUBA /Frais de restauration des écolières lors de la formation sur la confection des serviettes hygiéniques</t>
  </si>
  <si>
    <t>DDATJ171122/SORY YACOUBA /Prise en charge du personnel d'appui du côté de la DPEPPNF/NAYALA  lors de la formation sur la confection des serviettes hygiéniques</t>
  </si>
  <si>
    <t>DDATJ171122/SORY YACOUBA /Prise en charge des institutrices /institutrices/AME  lors de la formation sur la confection des serviettes hygiéniques</t>
  </si>
  <si>
    <t>DDATJ171122/SORY YACOUBA /Frais de communication equipe SCI( logistique et sécurité)  lors de la formation sur la confection des serviettes hygiéniques</t>
  </si>
  <si>
    <t>DDATJ171122/SORY YACOUBA /Frais de communication equipe DPEPPNF /Nayala lors de la formation sur la confection des serviettes hygiéniques</t>
  </si>
  <si>
    <t>DDATJ171122/SORY YACOUBA /Prise en charge des frais de retrait "ORANGE MONEY lors de la formation sur la confection des serviettes hygiéniques</t>
  </si>
  <si>
    <t>DDATJ171122/SORY YACOUBA /Prise en charge des directeurs d'écoles lors de la formation sur la confection des serviettes hygiéniques</t>
  </si>
  <si>
    <t>DDATJ171122/SORY YACOUBA /Frais d'envoi de plis lors de la formation sur la confection des serviettes hygiéniques</t>
  </si>
  <si>
    <t>DDATJ171122/SORY YACOUBA /Achat de 02 paquets de papiers transparents complémentaires  lors de la formation sur la confection des serviettes hygiéniques</t>
  </si>
  <si>
    <t>DDATJ171122/SORY YACOUBA /Frais d'achéminement de 08 sacs de kits /SHL Palobdé lors de la formation sur la confection des serviettes hygiéniques</t>
  </si>
  <si>
    <t>DDATJ171122/SORY YACOUBA /Frais d'impression complémentaire lors de la formation sur la confection des serviettes hygiéniques</t>
  </si>
  <si>
    <t>DDATJ061222/KONATE ABDOU RASAC/Allocation nourriture pour la mission retour de la coordinatrice finance du 22 au 24 Décembre 2022</t>
  </si>
  <si>
    <t>DDATJ061222/KONATE ABDOU RASAC/Frais de péage pour la mission retour de la coordinatrice finance du 22 au 24 Décembre 2022</t>
  </si>
  <si>
    <t>Premise allocation : [52800412] [25.54%] [30534022] - DDCPB041222/KONATE ABDOU RASAC / Consommation d'eau du bureau du mois de Novembre 2022</t>
  </si>
  <si>
    <t>Premise allocation : [52800412] [25.54%] [30532660] - DDCPB041222/KONATE ABDOU RASAC / Consommation d'eau du bureau du mois de Novembre 2022</t>
  </si>
  <si>
    <t>Premise allocation : [52800412] [25.54%] [30532660] - DDCPB041222/KONATE ABDOU RASAC / Consommation d'électricité du bureau du mois de Novembre 2022</t>
  </si>
  <si>
    <t>854V0142</t>
  </si>
  <si>
    <t>DDATJ061222/KONATE ABDOU RASAC/Frais de carburant pour la mission retour de la coordinatrice finance du 22 au 24 Décembre 2022</t>
  </si>
  <si>
    <t>DDFB1222 ECOBANK/Frais d'agio et de virement interbancaire du mois de DECEMBRE 2022</t>
  </si>
  <si>
    <t>Time Code : N - OUAC021222 OMNI-IUTS DU MOIS DE DECEMBRE 2022 DE YAMEOGO Wendkoaguenda Lucie</t>
  </si>
  <si>
    <t>Time Code : S - OUAC021222 OMNI-IUTS DU MOIS DE DECEMBRE 2022 DE SORY Yacouba</t>
  </si>
  <si>
    <t>Time Code : N - OUAC021222 OMNI-IUTS DU MOIS DE DECEMBRE 2022 DE RAMDE/YAMEOGO Wendpouiré Alice</t>
  </si>
  <si>
    <t>Time Code : N - OUAC021222 OMNI-IUTS DU MOIS DE DECEMBRE 2022 DE KAMBIRE Sié</t>
  </si>
  <si>
    <t>Time Code : N - OUAC021222 OMNI-IUTS DU MOIS DE DECEMBRE 2022 DE YAMEOGO Dahlia Ramata Stephanie</t>
  </si>
  <si>
    <t>Time Code : N - OUAC021222 OMNI-IUTS DU MOIS DE DECEMBRE 2022 DE SORE Safiétou</t>
  </si>
  <si>
    <t>Time Code : N - OUAC021222 OMNI-IUTS DU MOIS DE DECEMBRE 2022 DE DAHANI Daouda Martial Hubert</t>
  </si>
  <si>
    <t>Time Code : N - OUAC021222 OMNI-IUTS DU MOIS DE DECEMBRE 2022 DE SAGNON Sanlé Régis Kader</t>
  </si>
  <si>
    <t>Time Code : N - OUAC021222 OMNI-IUTS DU MOIS DE DECEMBRE 2022 DE SONDO Stéphane</t>
  </si>
  <si>
    <t>Time Code : N - OUAC021222 OMNI-IUTS DU MOIS DE DECEMBRE 2022 DE SORY Yacouba</t>
  </si>
  <si>
    <t>Time Code : N - OUAC021222 OMNI-IUTS DU MOIS DE DECEMBRE 2022 DE PARE/KARAMBIRI Aminata</t>
  </si>
  <si>
    <t>Time Code : N - OUAC021222 OMNI-IUTS DU MOIS DE DECEMBRE 2022 DE WANGRE Didier</t>
  </si>
  <si>
    <t>Time Code : N - OUAC041222 OMNI-CNSS DU MOIS DE DECEMBRE 2022 DE GUIRO Shérita Djémila</t>
  </si>
  <si>
    <t>Time Code : N - OUAC021222 OMNI-IUTS DU MOIS DE DECEMBRE 2022 DE DAMIBA Jacques Malgdawindé</t>
  </si>
  <si>
    <t>Time Code : N - OUAC021222 OMNI-IUTS DU MOIS DE DECEMBRE 2022 DE KONFE TRAORE Aicha</t>
  </si>
  <si>
    <t>Time Code : N - OUAC021222 OMNI-IUTS DU MOIS DE DECEMBRE 2022 DE GUIRO Shérita Djémila</t>
  </si>
  <si>
    <t>Time Code : N - OUAC021222 OMNI-IUTS DU MOIS DE DECEMBRE 2022 DE KOUANDA Rachidatou</t>
  </si>
  <si>
    <t>Time Code : N - OUAC021222 OMNI-IUTS DU MOIS DE DECEMBRE 2022 DE ZOMA Jean</t>
  </si>
  <si>
    <t>Time Code : N - OUAC021222 OMNI-IUTS DU MOIS DE DECEMBRE 2022 DE KI/KERE Léonie</t>
  </si>
  <si>
    <t>Time Code : N - OUAC021222 OMNI-IUTS DU MOIS DE DECEMBRE 2022 DE KIEMA Yaya</t>
  </si>
  <si>
    <t>Time Code : A - OUAC021222 OMNI-IUTS DU MOIS DE DECEMBRE 2022 DE OUEDRAOGO Bila Basile</t>
  </si>
  <si>
    <t>202212/Annual leave accrual/Hassimi  ZOURE</t>
  </si>
  <si>
    <t>202212/Annual leave accrual/Annielle  Nignan</t>
  </si>
  <si>
    <t>202212/Annual leave accrual/Evariste  Belemsobgo</t>
  </si>
  <si>
    <t>202212/Annual leave accrual/Hamza  Kabore</t>
  </si>
  <si>
    <t>202212/Annual leave accrual/Jean  ZOMA</t>
  </si>
  <si>
    <t>202212/Annual leave accrual/Aminata  PARE/KARAMBIRI</t>
  </si>
  <si>
    <t>Time Code : N - OUAC041222 OMNI-CNSS DU MOIS DE DECEMBRE 2022 DE SAWADOGO Salimata</t>
  </si>
  <si>
    <t>Time Code : N - OUAC041222 OMNI-CNSS DU MOIS DE DECEMBRE 2022 DE DAHANI Daouda Martial Hubert</t>
  </si>
  <si>
    <t>Time Code : N - OUAC041222 OMNI-CNSS DU MOIS DE DECEMBRE 2022 DE SAWADOGO Augustine Marie wendyam</t>
  </si>
  <si>
    <t>Time Code : N - OUAC041222 OMNI-CNSS DU MOIS DE DECEMBRE 2022 DE NIGNAN Annielle</t>
  </si>
  <si>
    <t>Time Code : N - OUAC041222 OMNI-CNSS DU MOIS DE DECEMBRE 2022 DE BELEMSOBGO  Evariste</t>
  </si>
  <si>
    <t>Time Code : N - OUAC041222 OMNI-CNSS DU MOIS DE DECEMBRE 2022 DE PARE/KARAMBIRI Aminata</t>
  </si>
  <si>
    <t>Time Code : N - OUAC041222 OMNI-CNSS DU MOIS DE DECEMBRE 2022 DE KABORE Hamza</t>
  </si>
  <si>
    <t>Time Code : N - OUAC041222 OMNI-CNSS DU MOIS DE DECEMBRE 2022 DE ZOURE Hassimi</t>
  </si>
  <si>
    <t>Time Code : N - OUAC041222 OMNI-CNSS DU MOIS DE DECEMBRE 2022 DE GANSORE Hassane Moctar</t>
  </si>
  <si>
    <t>Time Code : N - OUAC021222 OMNI-IUTS DU MOIS DE DECEMBRE 2022 DE BELEMSOBGO  Evariste</t>
  </si>
  <si>
    <t>Time Code : N - OUAC041222 OMNI-CNSS DU MOIS DE DECEMBRE 2022 DE SONDO Stéphane</t>
  </si>
  <si>
    <t>Time Code : N - OUAC041222 OMNI-CNSS DU MOIS DE DECEMBRE 2022 DE KOUANDA Rachidatou</t>
  </si>
  <si>
    <t>Time Code : N - OUAC021222 OMNI-IUTS DU MOIS DE DECEMBRE 2022 DE SAWADOGO Salimata</t>
  </si>
  <si>
    <t>Time Code : N - OUAC041222 OMNI-CNSS DU MOIS DE DECEMBRE 2022 DE ZOMA Jean</t>
  </si>
  <si>
    <t>Time Code : N - OUAC021222 OMNI-IUTS DU MOIS DE DECEMBRE 2022 DE KABORE Hamza</t>
  </si>
  <si>
    <t>Time Code : N - OUAC021222 OMNI-IUTS DU MOIS DE DECEMBRE 2022 DE GANSORE Hassane Moctar</t>
  </si>
  <si>
    <t>Time Code : N - OUAC041222 OMNI-CNSS DU MOIS DE DECEMBRE 2022 DE SORE Safiétou</t>
  </si>
  <si>
    <t>Time Code : N - OUAC041222 OMNI-CNSS DU MOIS DE DECEMBRE 2022 DE YAMEOGO Wendkoaguenda Lucie</t>
  </si>
  <si>
    <t>Time Code : N - OUAC041222 OMNI-CNSS DU MOIS DE DECEMBRE 2022 DE DAMIBA Jacques Malgdawindé</t>
  </si>
  <si>
    <t>Time Code : N - OUAC041222 OMNI-CNSS DU MOIS DE DECEMBRE 2022 DE KAMBIRE Sié</t>
  </si>
  <si>
    <t>Time Code : N - OUAC041222 OMNI-CNSS DU MOIS DE DECEMBRE 2022 DE KIEMA Yaya</t>
  </si>
  <si>
    <t>Time Code : N - OUAC041222 OMNI-CNSS DU MOIS DE DECEMBRE 2022 DE RAMDE/YAMEOGO Wendpouiré Alice</t>
  </si>
  <si>
    <t>Time Code : N - OUAC041222 OMNI-CNSS DU MOIS DE DECEMBRE 2022 DE SAGNON Sanlé Régis Kader</t>
  </si>
  <si>
    <t>Time Code : N - OUAC021222 OMNI-IUTS DU MOIS DE DECEMBRE 2022 DE ZOURE Hassimi</t>
  </si>
  <si>
    <t>Time Code : N - OUAC021222 OMNI-IUTS DU MOIS DE DECEMBRE 2022 DE COULIDIATY Aimé Parfait</t>
  </si>
  <si>
    <t>Time Code : N - OUAC021222 OMNI-IUTS DU MOIS DE DECEMBRE 2022 DE SAWADOGO Augustine Marie wendyam</t>
  </si>
  <si>
    <t>Time Code : N - OUAC041222 OMNI-CNSS DU MOIS DE DECEMBRE 2022 DE COULIDIATY Aimé Parfait</t>
  </si>
  <si>
    <t>Time Code : N - OUAC041222 OMNI-CNSS DU MOIS DE DECEMBRE 2022 DE YAMEOGO Dahlia Ramata Stephanie</t>
  </si>
  <si>
    <t>Time Code : N - OUAC041222 OMNI-CNSS DU MOIS DE DECEMBRE 2022 DE WANGRE Didier</t>
  </si>
  <si>
    <t>Time Code : N - OUAC041222 OMNI-CNSS DU MOIS DE DECEMBRE 2022 DE KI/KERE Léonie</t>
  </si>
  <si>
    <t>Time Code : N - OUAC021222 OMNI-IUTS DU MOIS DE DECEMBRE 2022 DE NIGNAN Annielle</t>
  </si>
  <si>
    <t>Time Code : N - OUAC041222 OMNI-CNSS DU MOIS DE DECEMBRE 2022 DE SORY Yacouba</t>
  </si>
  <si>
    <t>Time Code : S - OUAC041222 OMNI-CNSS DU MOIS DE DECEMBRE 2022 DE SORY Yacouba</t>
  </si>
  <si>
    <t>Time Code : N - OUAC041222 OMNI-CNSS DU MOIS DE DECEMBRE 2022 DE KONFE TRAORE Aicha</t>
  </si>
  <si>
    <t>Time Code : A - OUAC041222 OMNI-CNSS DU MOIS DE DECEMBRE 2022 DE OUEDRAOGO Bila Basile</t>
  </si>
  <si>
    <t>202212/Annual leave accrual/SAWADOGO  Salimata</t>
  </si>
  <si>
    <t>Annulation/202212/Annual leave accrual/Regis Kader Sanlé Sagnon</t>
  </si>
  <si>
    <t>202212/Annual leave accrual/Yaya  Kiema</t>
  </si>
  <si>
    <t>202212/Annual leave accrual/Regis Kader Sanlé Sagnon</t>
  </si>
  <si>
    <t>202212/Annual leave accrual/Benoit  DELSARTE</t>
  </si>
  <si>
    <t>202212/Annual leave accrual/Yacouba  Sory</t>
  </si>
  <si>
    <t>202212/Annual leave accrual/Kouanda  Rachidatou</t>
  </si>
  <si>
    <t>202212/Annual leave accrual/Jacques Malgdawindé DAMIBA</t>
  </si>
  <si>
    <t>202212/Annual leave accrual/Sié  Kambire</t>
  </si>
  <si>
    <t>202212/Annual leave accrual/Wangre  Didier</t>
  </si>
  <si>
    <t>202212/Annual leave accrual/Daouda Martial Hubert  Dahani</t>
  </si>
  <si>
    <t>202212/Annual leave accrual/Lena Yasmine Zague-Some</t>
  </si>
  <si>
    <t>202212/Annual leave accrual/Hassane Moctar Gansore</t>
  </si>
  <si>
    <t>Annalation/202212/Annual leave accrual/Yaya  Kiema</t>
  </si>
  <si>
    <t>202212/Annual leave accrual/Lucie Wendkoaguenda.  YAMEOGO</t>
  </si>
  <si>
    <t>202212/Annual leave accrual/Sawadogo  Augustine Marie Wendyam</t>
  </si>
  <si>
    <t>202212/Annual leave accrual/Sherita Djemila  Guiro</t>
  </si>
  <si>
    <t>202212/Annual leave accrual/Safietou  Sore</t>
  </si>
  <si>
    <t>202212/Annual leave accrual/Hadja Aliza Toe</t>
  </si>
  <si>
    <t>202212/Annual leave accrual/Aïcha  KONFE/TRAORE</t>
  </si>
  <si>
    <t>202212/Annual leave accrual/Dahlia Ramata Stéphanie  YAMEOGO</t>
  </si>
  <si>
    <t>202212/Annual leave accrual/COULIDIATY  Aimé Parfait</t>
  </si>
  <si>
    <t>Annalation/202212/Annual leave accrual/COULIDIATY  Aimé Parfait</t>
  </si>
  <si>
    <t>202212/Annual leave accrual/Léonie  Ki</t>
  </si>
  <si>
    <t>OUAC401222-ONATEL/Frais de communication :  Forfait maitrisé BASE OUAHIGOUYA pour de DECEMBRE    2022.</t>
  </si>
  <si>
    <t>OUAC411222-ONATEL/Frais de communication : Flotte OUAHIGOUYA pour le mois de DECEMBRE  2022.</t>
  </si>
  <si>
    <t>PO Auto-Accrual re PO: 10137129 / Chambre climatisée single(Exécutif ou privilège)  + de 21jrs</t>
  </si>
  <si>
    <t>KAAC110122/ACCRUALS/AGENTS DE SANTE/ VISITE DES AGENTS DE SANTÉ DANS LES CLASSES</t>
  </si>
  <si>
    <t>OUAC401222-ONATEL/Frais de communication :  Forfait maitrisé ATWA Partenaire pour de DECEMBRE   2022</t>
  </si>
  <si>
    <t>OUAC411222-ONATEL/Frais de communication : Flotte ATWA  Staff SCI pour le mois de  DECEMBRE  2022.</t>
  </si>
  <si>
    <t>KAAC091222/ACCRUALS/SUPERVISION/ ACCRUALS PAIEMENT DES SUIVI ET SUPERVISION DES APPRENTISSAGES DES ADOLESCENTS DU PRIMAIRE ET DU POST-PRIMAIRE SUR LA SANTE SEXUELLE ET REPRODUCTIVE DES ABOLESCENTS (SSRA)  DANS LES ETABLISSEMENTS COUVERTS PAR LE PROJET ATW</t>
  </si>
  <si>
    <t>Justif NOVEMBRE CHQN°0001138/Prise en charge du chargé de programme pour la rencontre avec le MCD sur le centre d'écoute jeunes</t>
  </si>
  <si>
    <t>Justif NOVEMBRE CHQN°0001139/Prise en charge de la formation des enseignants du primaire sur la SSRAJ a Toma</t>
  </si>
  <si>
    <t>Justif NOVEMBRE CHQN°0001140/Prise en charge De la restauration pour la formation des enseignants du primaire sur la SSRAJ a Toma</t>
  </si>
  <si>
    <t>Justif NOVEMBRE CHQN°0001142/Prise en charge de la formation des enseignants du primaire sur la SSRAJ a Tougan</t>
  </si>
  <si>
    <t>Justif NOVEMBRE CHQN°0001144/Prise en charge de la formation des enseignants du primaire sur la SSRAJ a NOUNA</t>
  </si>
  <si>
    <t>Justif NOVEMBRE CHQN°0001145/Prise en charge de la Restauration a la formation des enseignants du primaire sur la SSRAJ a NOUNA</t>
  </si>
  <si>
    <t>Justif NOVEMBRE CHQN°0001143/Prise en charge de la la restauration a la formation des enseignants du primaire sur la SSRAJ a Tougan</t>
  </si>
  <si>
    <t>Justif NOVEMBRE CHQN°0001153/Polongement de la mission a tougan pour la formation des enseignats du primaire du Sourou sur la SSJ</t>
  </si>
  <si>
    <t>Justif NOVEMBRE CHQN°0001143/Prise en charge du repas additionnel lors de la formation des enseignants du primaire du SOUROU sur la SSRAJ</t>
  </si>
  <si>
    <t>Justif NOVEMBRE Agios bancaire Novembre</t>
  </si>
  <si>
    <t>JUSTIF Décaissement tranche N°02/2022_SOS/JD CHQN°0001160/Prise en charge de la confection et la pose de panneaux</t>
  </si>
  <si>
    <t>JUSTIF Décaissement tranche N°02/2022_SOS/JD CHQN°0001165/Prise en charge de la formation des enseignants du post primaire sur la SSRAJ</t>
  </si>
  <si>
    <t>JUSTIF Décaissement tranche N°02/2022_SOS/JDCHQN°0001167/Accord de transfert de fonds pour l'acquisition de matériel, d'équipement et de produits au profit du centre d'écoute jeunes de Tougan</t>
  </si>
  <si>
    <t>JUSTIF Décaissement tranche N°02/2022_SOS/JD CHQN°0001173/Remboursement des frais d'envoi de serviettes hygiéniques jettable et réutilisable a Tougan, Toma et Nouna</t>
  </si>
  <si>
    <t>JUSTIF Décaissement tranche N°02/2022_SOS/JDAgios bancaire Novembre</t>
  </si>
  <si>
    <t>Justif NOVEMBRE CHQN°0001146/Salaire mois de novembre  2022 Coordonateur</t>
  </si>
  <si>
    <t>Justif NOVEMBRE CHQN°0001146/Salaire mois De novembre 2022 superviseur Nouna</t>
  </si>
  <si>
    <t>Justif NOVEMBRE CHQN°0001146/Salaire mois de novembre 2022 superviseur toma</t>
  </si>
  <si>
    <t>Justif NOVEMBRE CHQN°0001146/Salaire mois d'août 2022 Novembre tougan</t>
  </si>
  <si>
    <t>Justif NOVEMBRE CHQN°0001146/Salaire mois NOVEMBRE 2022 Comptable</t>
  </si>
  <si>
    <t>Justif NOVEMBRE CHQN°0001146/Salaire mois NOVEMBRE 2022 MEAL</t>
  </si>
  <si>
    <t>Justif NOVEMBRE CHQN°0001146/Salaire mois Novembre 2022 Chauffeur</t>
  </si>
  <si>
    <t>Justif NOVEMBRE CHQN°0001146/Salaire mois novembre 2022 indemnité Directeur Exécutif</t>
  </si>
  <si>
    <t>Justif NOVEMBRE CHQN°0001154/Prise en charge des indemnités du point Focal pour le mois de Novembre</t>
  </si>
  <si>
    <t>JUSTIF  Décaissement tranche N°02/2022_SOS/JDCHQN°0001174/Prise en charge des indemnités du point Focal pour le mois de décembre</t>
  </si>
  <si>
    <t>JUSTIF Décaissement tranche N°02/2022_SOS/JDCHQN°0001179/Salaire mois de Décembre  2022 Coordonateur</t>
  </si>
  <si>
    <t>JUSTIFDécaissement tranche N°02/2022_SOS/JD CHQN°0001179/Salaire mois De décembre 2022 superviseur Nouna</t>
  </si>
  <si>
    <t>JUSTIFDécaissement tranche N°02/2022_SOS/JD CHQN°0001179/Salaire mois de Décembre 2022 superviseur toma</t>
  </si>
  <si>
    <t>JUSTIF Décaissement tranche N°02/2022_SOS/JDCHQN°0001179/Salaire mois Décembre 2022 Superviseur tougan</t>
  </si>
  <si>
    <t>JUSTIFDécaissement tranche N°02/2022_SOS/JD CHQN°0001179/Salaire mois Décembre 2022 Comptable</t>
  </si>
  <si>
    <t>JUSTIF Décaissement tranche N°02/2022_SOS/JD CHQN°0001179/Salaire mois Décembre 2022 MEAL</t>
  </si>
  <si>
    <t>JUSTIF Décaissement tranche N°02/2022_SOS/JD CHQN°0001179/Salaire mois Décembre 2022 Chauffeur</t>
  </si>
  <si>
    <t>JUSTIF Décaissement tranche N°02/2022_SOS/JDCHQN°0001179/Salaire mois Décembre 2022 indemnité Directeur Exécutif</t>
  </si>
  <si>
    <t>justif NOVEMBRE  SOS JD CHQN°0001121/Prise en charge des frais d'achat de carburant du directeur exécutif (mois de novembre 2022)</t>
  </si>
  <si>
    <t>Justif NOVEMBRE CHQN°0001130/Achat de carburant pour le véhicule (stock de carburant carte Total)</t>
  </si>
  <si>
    <t>Justif NOVEMBRE Frais d'établissement de chèque certifiés relatif au renouvellement du stock de carburant</t>
  </si>
  <si>
    <t>Justif NOVEMBRE CHQN°0001127/'Prise en charge pour achat d'unité pour la connection internet du chargé de programme (mois de novembre 2022)</t>
  </si>
  <si>
    <t>Justif NOVEMBRE CHQN°0001131/'Achat de carburant pour le superviseur NAYALA (mois de novembre 2022)</t>
  </si>
  <si>
    <t>Justif NOVEMBRE CHQN°0001132/'Achat de carburant pour le superviseur Kossi (mois de novembre 2022)</t>
  </si>
  <si>
    <t>Justif NOVEMBRE CHQN°1141/Prise en charge du chauffeur pour le remplacement de la batterie du véhicule</t>
  </si>
  <si>
    <t>Justif NOVEMBRE CHQN°0001129/Achat de batterie du véhicule</t>
  </si>
  <si>
    <t>Justif NOVEMBRE  CHQN°0001147/Prise en charge de la la restauration a la formation des enseignants du primaire sur la SSRAJ a Tougan</t>
  </si>
  <si>
    <t>Justif NOVEMBRE CHQN°0001148/Règlement de la facture d'entretient du véhicule</t>
  </si>
  <si>
    <t>Justif NOVEMBRE CHQN°0001151/Prise en charge du remplacement des plaquettes de frein et réparation du retroviseur du véhicule</t>
  </si>
  <si>
    <t>Justif NOVEMBRE CHQN0001159/Paiement de facture d'internet du mois de Novembre 2022</t>
  </si>
  <si>
    <t>Justif NOVEMBRE CHQN°0001156/ Règement de la facture d'électriité</t>
  </si>
  <si>
    <t>Justif NOVEMBRE CHQN°0001159/Paiement des retenues a la source des sommes versées au prestataires du mois de Novembre</t>
  </si>
  <si>
    <t>Justif NOVEMBRE CHQN°0001157/Remboursement des frais d'envoi de pli et d'achat de tickets de payage</t>
  </si>
  <si>
    <t>Justif NOVEMBRE CHQN°0001169/Remboursementdes frais de carburant du superviseur NAYALA</t>
  </si>
  <si>
    <t>Justif NOVEMBRE CHQN°0001168/Remboursementdes frais de carburant du superviseur KOSSI + Régularisationdu chèque n°0001135 du 28/10/2022 a l'ordre de GARDIAGA  Sita</t>
  </si>
  <si>
    <t>Justif NOVEMBRE CHQ°0001155/Prise en charge du nettoyage du bureau pour le mois de Novembre 2022</t>
  </si>
  <si>
    <t>Justif NOVEMBRE Consommation sur le stock de carburant véhicule de la carte Total du mois d'octobre 2022</t>
  </si>
  <si>
    <t>JUSTIF Décaissement tranche N°02/2022_SOS/JD CHQN°0001166/Prise en charge de mission du comptable pour le vérification des pièces et l'élaboration du rapport financier du mois de novembre 2022</t>
  </si>
  <si>
    <t>JUSTIFDécaissement tranche N°02/2022_SOS/JD  CHQN°0001164/'Prise en charge des frais d'achat de carburant du directeur exécutif (mois de Décembre  2022)</t>
  </si>
  <si>
    <t>JUSTIFDécaissement tranche N°02/2022_SOS/JD CHQN°0001161/'Achat de carburant pour le superviseur NAYALA (mois de Décembre 2022)</t>
  </si>
  <si>
    <t>JUSTIFDécaissement tranche N°02/2022_SOS/JD CHQN°0001162/'Achat de carburant pour le superviseur Kossi (mois de Décembre 2022)</t>
  </si>
  <si>
    <t>JUSTIFDécaissement tranche N°02/2022_SOS/JD CHQN°0001163/'Achat de carburant pour le superviseur SOUROU (mois de Décembre 2022)</t>
  </si>
  <si>
    <t>JUSTIFDécaissement tranche N°02/2022_SOS/JD CHQN°0001171/Prise en charge pour achat d'unité pour la connection internet du chargé de programme (mois de novembre 2022)</t>
  </si>
  <si>
    <t>JUSTIFDécaissement tranche N°02/2022_SOS/JD CHQN°0001170  /Remboursement  des frais d'envoi de plis</t>
  </si>
  <si>
    <t>JUSTIF Décaissement tranche N°02/2022_SOS/JD CHQN°0001178/Prise en charge du nettoyage du bureau pour le mois de Décembre 2022</t>
  </si>
  <si>
    <t>JUSTIFDécaissement tranche N°02/2022_SOS/JD CHQN°0001176/Reglement de facture délectricité pour la consommation du mois de décembre 2022</t>
  </si>
  <si>
    <t>JUSTIFDécaissement tranche N°02/2022_SOS/JD CHQN°0001175/Reglement de facture délectricité pour la consommation du mois de Novembre 2023</t>
  </si>
  <si>
    <t>JUSTIFDécaissement tranche N°02/2022_SOS/JD CHQN°0001177/Règlement de la facture d'internet pour la consommation du mois de Novembre</t>
  </si>
  <si>
    <t>JUSTIFDécaissement tranche N°02/2022_SOS/JD CHQN°0001185/Règlement de la facture d'internet pour la consommation du mois de Décembre</t>
  </si>
  <si>
    <t>JUSTIF Décaissement tranche N°02/2022_SOS/JD CHQN°0001182/Remboursement des frais d'entretien de la moto du superviseur Nayala pour le mois de décembre 2022</t>
  </si>
  <si>
    <t>JUSTIF Décaissement tranche N°02/2022_SOS/JD CHQN°0001181/Prise ne charge de l'entretien et la réparation de la photocopieuse</t>
  </si>
  <si>
    <t>JUSTIF  Décaissement tranche N°02/2022_SOS/JDCHQN°0001183/Prise en charge de mission du comptable pour le vérification des pièces et l'élaboration du rapport financier du mois de novembre 2022</t>
  </si>
  <si>
    <t>JUSTIFDécaissement tranche N°02/2022_SOS/JD CHQN°0001184/Remboursement des frais de remplacement de serrure et d'envoi de pli</t>
  </si>
  <si>
    <t>JUSTIF Décaissement tranche N°02/2022_SOS/JD CHQN°000 1180/Prise en charge de la supervision des enseignants par les encadreurs</t>
  </si>
  <si>
    <t>ANNULATION/KAAC110122/ACCRUALS/AGENTS DE SANTE/ VISITE DES AGENTS DE SANTÉ DANS LES CLASSES</t>
  </si>
  <si>
    <t>Étiquettes de lignes</t>
  </si>
  <si>
    <t>(vide)</t>
  </si>
  <si>
    <t>Total général</t>
  </si>
  <si>
    <t>Somme de Donor Cur Amount</t>
  </si>
  <si>
    <t>The project recruited a program assistant so the administration team has not been charging on the project</t>
  </si>
  <si>
    <t>The project recruited a security officert so the security director has not been charging on the project</t>
  </si>
  <si>
    <t>No new antivirus subscription was needed</t>
  </si>
  <si>
    <t>New laptop was purchased for the MEAL officer and repairs were done on the partner's laptops</t>
  </si>
  <si>
    <t>Insurance was more expensive than budgeted</t>
  </si>
  <si>
    <t>Training of trainers did not happen in 2022</t>
  </si>
  <si>
    <t>repaIrs were needed and were charged on this budget line</t>
  </si>
  <si>
    <t>The project doesn't have a saveguarding officer so we have been requesting more support from the CO saveguarding officer hence more time charged</t>
  </si>
  <si>
    <t>The project benefited from more support from the CO MEAL team because the project MEAL assistant has been out on sick leave for a long period</t>
  </si>
  <si>
    <t>The health TA visit has been rescheduled in 2023</t>
  </si>
  <si>
    <t>This budget was allocated to SCI team for monitoring trips in the regions. More trips were needed in the regions to organise contigency plans about the closing of schools and limited access to the zones</t>
  </si>
  <si>
    <t xml:space="preserve">As explained before: this donor does not agree on overspendings of this amount. </t>
  </si>
  <si>
    <t>For under- and over expenditure more than 10% please provide a short explanation</t>
  </si>
  <si>
    <r>
      <rPr>
        <sz val="10"/>
        <color rgb="FFFF0000"/>
        <rFont val="Arial"/>
        <family val="2"/>
      </rPr>
      <t>Due to the increased insecurity</t>
    </r>
    <r>
      <rPr>
        <sz val="10"/>
        <rFont val="Arial"/>
        <family val="2"/>
      </rPr>
      <t>, The project requested more support from the CO logistics team for material distribution in the field</t>
    </r>
  </si>
  <si>
    <r>
      <rPr>
        <sz val="10"/>
        <color rgb="FFFF0000"/>
        <rFont val="Arial"/>
        <family val="2"/>
      </rPr>
      <t>With permission from the donor,</t>
    </r>
    <r>
      <rPr>
        <sz val="10"/>
        <rFont val="Arial"/>
        <family val="2"/>
      </rPr>
      <t xml:space="preserve"> New motocycles were purchased for the field coordinators because the intial motorbikes that were being used have been banned in the regions. </t>
    </r>
  </si>
  <si>
    <t>A partnership coordinatior has been added to the team and also charges her hours to this budgetline</t>
  </si>
  <si>
    <t>The project requested more support from the CO HR team  for new recruitments</t>
  </si>
  <si>
    <t>Due to insecurity trip to some villages were cancelled</t>
  </si>
  <si>
    <t>few zones were left out due to insecurity but still couldn't be visited beacause the zones are still not safe</t>
  </si>
  <si>
    <t>Agreements established was done with other activities so no specific cost was incurred</t>
  </si>
  <si>
    <t xml:space="preserve">more monitoring was done also in preparation of the production of reusable pads by the girls </t>
  </si>
  <si>
    <t>The remaining budget is intented for the final receptions and the payment of the last settlement</t>
  </si>
  <si>
    <t>most schools in the Boucle du Mouhoun region could not hold the trainings due to insecurity</t>
  </si>
  <si>
    <t>Reusable pad cost came up cheaper that budgeted</t>
  </si>
  <si>
    <t>A budget was kept to organise health workers visit to the schools. Unfortunetly some schools could not hold the planned sessions</t>
  </si>
  <si>
    <t xml:space="preserve">Most health districts did not plan the annual recognision activities for their health centers so we could not support the activity for most of them. Only the supervision was done in 1/3 of the regions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</si>
</sst>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_ ;_ * \-#,##0_ ;_ * &quot;-&quot;_ ;_ @_ "/>
    <numFmt numFmtId="165" formatCode="_ * #,##0.00_ ;_ * \-#,##0.00_ ;_ * &quot;-&quot;??_ ;_ @_ "/>
    <numFmt numFmtId="166" formatCode="_-* #,##0.00_-;\-* #,##0.00_-;_-* &quot;-&quot;??_-;_-@_-"/>
    <numFmt numFmtId="167" formatCode="_-* #,##0\ _€_-;\-* #,##0\ _€_-;_-* &quot;-&quot;??\ _€_-;_-@_-"/>
    <numFmt numFmtId="168" formatCode="_-* #,##0_-;\-* #,##0_-;_-* &quot;-&quot;??_-;_-@_-"/>
    <numFmt numFmtId="169" formatCode="_-* #,##0.00\ _€_-;\-* #,##0.00\ _€_-;_-* &quot;-&quot;??\ _€_-;_-@_-"/>
    <numFmt numFmtId="170" formatCode="_(* #,##0_);_(* \(#,##0\);_(* &quot;-&quot;??_);_(@_)"/>
    <numFmt numFmtId="171" formatCode="[$-F400]h:mm:ss\ AM/PM"/>
  </numFmts>
  <fonts count="2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1"/>
      <name val="Calibri"/>
      <family val="2"/>
      <scheme val="minor"/>
    </font>
    <font>
      <sz val="10"/>
      <name val="Arial"/>
      <family val="2"/>
    </font>
    <font>
      <b/>
      <sz val="11"/>
      <name val="Calibri"/>
      <family val="2"/>
      <scheme val="minor"/>
    </font>
    <font>
      <b/>
      <sz val="12"/>
      <name val="Arial"/>
      <family val="2"/>
    </font>
    <font>
      <sz val="12"/>
      <name val="Arial"/>
      <family val="2"/>
    </font>
    <font>
      <sz val="12"/>
      <color theme="1"/>
      <name val="Calibri"/>
      <family val="2"/>
      <scheme val="minor"/>
    </font>
    <font>
      <i/>
      <sz val="11"/>
      <color theme="1"/>
      <name val="Calibri"/>
      <family val="2"/>
      <scheme val="minor"/>
    </font>
    <font>
      <b/>
      <i/>
      <sz val="10"/>
      <name val="Arial"/>
      <family val="2"/>
    </font>
    <font>
      <i/>
      <sz val="10"/>
      <name val="Arial"/>
      <family val="2"/>
    </font>
    <font>
      <b/>
      <sz val="10"/>
      <color rgb="FF0070C0"/>
      <name val="Arial"/>
      <family val="2"/>
    </font>
    <font>
      <i/>
      <sz val="11"/>
      <color rgb="FF000000"/>
      <name val="Calibri"/>
      <family val="2"/>
      <scheme val="minor"/>
    </font>
    <font>
      <sz val="11"/>
      <color rgb="FF000000"/>
      <name val="Calibri"/>
      <family val="2"/>
      <scheme val="minor"/>
    </font>
    <font>
      <sz val="11"/>
      <color rgb="FF00B050"/>
      <name val="Calibri"/>
      <family val="2"/>
      <scheme val="minor"/>
    </font>
    <font>
      <sz val="11"/>
      <name val="Arial"/>
      <family val="2"/>
    </font>
    <font>
      <b/>
      <i/>
      <sz val="11"/>
      <color rgb="FF000000"/>
      <name val="Calibri"/>
      <family val="2"/>
      <scheme val="minor"/>
    </font>
    <font>
      <sz val="11"/>
      <color rgb="FF000000"/>
      <name val="Calibri"/>
      <family val="2"/>
    </font>
    <font>
      <b/>
      <sz val="16"/>
      <name val="Arial"/>
      <family val="2"/>
    </font>
    <font>
      <b/>
      <sz val="11"/>
      <name val="Arial"/>
      <family val="2"/>
    </font>
    <font>
      <sz val="7"/>
      <name val="Arial"/>
      <family val="2"/>
    </font>
    <font>
      <b/>
      <sz val="12"/>
      <name val="Calibri"/>
      <family val="2"/>
      <scheme val="minor"/>
    </font>
    <font>
      <b/>
      <u/>
      <sz val="11"/>
      <color theme="1"/>
      <name val="Calibri"/>
      <family val="2"/>
      <scheme val="minor"/>
    </font>
    <font>
      <sz val="10"/>
      <color rgb="FFFF0000"/>
      <name val="Arial"/>
      <family val="2"/>
    </font>
  </fonts>
  <fills count="20">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ED0F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00B0F0"/>
        <bgColor indexed="64"/>
      </patternFill>
    </fill>
    <fill>
      <patternFill patternType="solid">
        <fgColor theme="5" tint="0.59999389629810485"/>
        <bgColor indexed="64"/>
      </patternFill>
    </fill>
    <fill>
      <patternFill patternType="solid">
        <fgColor rgb="FFFF0000"/>
        <bgColor indexed="64"/>
      </patternFill>
    </fill>
    <fill>
      <patternFill patternType="solid">
        <fgColor theme="5"/>
        <bgColor indexed="64"/>
      </patternFill>
    </fill>
    <fill>
      <patternFill patternType="solid">
        <fgColor theme="7"/>
        <bgColor indexed="64"/>
      </patternFill>
    </fill>
  </fills>
  <borders count="1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6">
    <xf numFmtId="0" fontId="0" fillId="0" borderId="0"/>
    <xf numFmtId="165" fontId="1" fillId="0" borderId="0" applyFont="0" applyFill="0" applyBorder="0" applyAlignment="0" applyProtection="0"/>
    <xf numFmtId="164" fontId="1" fillId="0" borderId="0" applyFont="0" applyFill="0" applyBorder="0" applyAlignment="0" applyProtection="0"/>
    <xf numFmtId="166" fontId="6" fillId="0" borderId="0" applyFont="0" applyFill="0" applyBorder="0" applyAlignment="0" applyProtection="0"/>
    <xf numFmtId="169" fontId="10" fillId="0" borderId="0" applyFont="0" applyFill="0" applyBorder="0" applyAlignment="0" applyProtection="0"/>
    <xf numFmtId="0" fontId="6" fillId="0" borderId="0"/>
  </cellStyleXfs>
  <cellXfs count="508">
    <xf numFmtId="0" fontId="0" fillId="0" borderId="0" xfId="0"/>
    <xf numFmtId="1" fontId="4" fillId="0" borderId="0" xfId="0" applyNumberFormat="1" applyFont="1" applyAlignment="1">
      <alignment horizontal="center" vertical="center"/>
    </xf>
    <xf numFmtId="0" fontId="4" fillId="0" borderId="0" xfId="0" applyFont="1" applyAlignment="1">
      <alignment horizontal="left" vertical="center" wrapText="1"/>
    </xf>
    <xf numFmtId="3" fontId="0" fillId="0" borderId="0" xfId="0" applyNumberFormat="1" applyAlignment="1">
      <alignment horizontal="left"/>
    </xf>
    <xf numFmtId="49" fontId="0" fillId="0" borderId="0" xfId="0" applyNumberFormat="1" applyAlignment="1">
      <alignment horizontal="left" wrapText="1"/>
    </xf>
    <xf numFmtId="0" fontId="0" fillId="0" borderId="0" xfId="0" applyAlignment="1">
      <alignment wrapText="1"/>
    </xf>
    <xf numFmtId="0" fontId="6" fillId="0" borderId="0" xfId="0" applyFont="1" applyAlignment="1">
      <alignment horizontal="right" vertical="center" wrapText="1"/>
    </xf>
    <xf numFmtId="49" fontId="6"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right"/>
    </xf>
    <xf numFmtId="0" fontId="3" fillId="0" borderId="0" xfId="0" quotePrefix="1" applyFont="1" applyAlignment="1">
      <alignment horizontal="left"/>
    </xf>
    <xf numFmtId="49" fontId="0" fillId="0" borderId="0" xfId="0" applyNumberFormat="1" applyAlignment="1">
      <alignment horizontal="center" wrapText="1"/>
    </xf>
    <xf numFmtId="167" fontId="0" fillId="0" borderId="0" xfId="0" applyNumberFormat="1"/>
    <xf numFmtId="3" fontId="0" fillId="0" borderId="0" xfId="0" applyNumberFormat="1" applyAlignment="1">
      <alignment wrapText="1"/>
    </xf>
    <xf numFmtId="3" fontId="0" fillId="0" borderId="0" xfId="0" applyNumberFormat="1"/>
    <xf numFmtId="1" fontId="4" fillId="0" borderId="2" xfId="0" applyNumberFormat="1" applyFont="1" applyBorder="1" applyAlignment="1">
      <alignment horizontal="center" vertical="center" wrapText="1"/>
    </xf>
    <xf numFmtId="0" fontId="4" fillId="0" borderId="5" xfId="0" applyFont="1" applyBorder="1" applyAlignment="1">
      <alignment horizontal="center" vertical="center" wrapText="1"/>
    </xf>
    <xf numFmtId="49" fontId="4" fillId="0" borderId="5" xfId="0" applyNumberFormat="1" applyFont="1" applyBorder="1" applyAlignment="1">
      <alignment horizontal="center" vertical="center" wrapText="1"/>
    </xf>
    <xf numFmtId="1" fontId="4" fillId="0" borderId="2" xfId="0" applyNumberFormat="1" applyFont="1" applyBorder="1" applyAlignment="1">
      <alignment horizontal="center" vertical="center"/>
    </xf>
    <xf numFmtId="0" fontId="4" fillId="3" borderId="2" xfId="0" applyFont="1" applyFill="1" applyBorder="1" applyAlignment="1">
      <alignment horizontal="center" vertical="center" wrapText="1"/>
    </xf>
    <xf numFmtId="0" fontId="0" fillId="0" borderId="2" xfId="0" applyBorder="1" applyAlignment="1">
      <alignment horizontal="center" vertical="center"/>
    </xf>
    <xf numFmtId="49" fontId="0" fillId="0" borderId="2" xfId="0" applyNumberFormat="1" applyBorder="1" applyAlignment="1">
      <alignment horizontal="center" vertical="center" wrapText="1"/>
    </xf>
    <xf numFmtId="0" fontId="0" fillId="0" borderId="2" xfId="0" applyBorder="1" applyAlignment="1">
      <alignment vertical="center" wrapText="1"/>
    </xf>
    <xf numFmtId="3" fontId="0" fillId="0" borderId="2" xfId="0" applyNumberFormat="1" applyBorder="1" applyAlignment="1">
      <alignment vertical="center" wrapText="1"/>
    </xf>
    <xf numFmtId="1" fontId="8" fillId="4" borderId="2" xfId="0" applyNumberFormat="1" applyFont="1" applyFill="1" applyBorder="1" applyAlignment="1">
      <alignment horizontal="center" vertical="center"/>
    </xf>
    <xf numFmtId="0" fontId="4" fillId="4" borderId="2" xfId="0" applyFont="1" applyFill="1" applyBorder="1" applyAlignment="1">
      <alignment horizontal="left" vertical="center" wrapText="1"/>
    </xf>
    <xf numFmtId="0" fontId="9" fillId="4" borderId="2" xfId="0" applyFont="1" applyFill="1" applyBorder="1" applyAlignment="1">
      <alignment horizontal="center" vertical="center"/>
    </xf>
    <xf numFmtId="49" fontId="0" fillId="4" borderId="2" xfId="0" applyNumberFormat="1" applyFill="1" applyBorder="1" applyAlignment="1">
      <alignment horizontal="center" vertical="center" wrapText="1"/>
    </xf>
    <xf numFmtId="0" fontId="0" fillId="4" borderId="2" xfId="0" applyFill="1" applyBorder="1" applyAlignment="1">
      <alignment vertical="center" wrapText="1"/>
    </xf>
    <xf numFmtId="168" fontId="6" fillId="4" borderId="2" xfId="3" applyNumberFormat="1" applyFill="1" applyBorder="1" applyAlignment="1">
      <alignment vertical="center" wrapText="1"/>
    </xf>
    <xf numFmtId="3" fontId="6" fillId="4" borderId="2" xfId="3" applyNumberFormat="1" applyFill="1" applyBorder="1" applyAlignment="1">
      <alignment vertical="center" wrapText="1"/>
    </xf>
    <xf numFmtId="3" fontId="6" fillId="2" borderId="2" xfId="3" applyNumberFormat="1" applyFill="1" applyBorder="1" applyAlignment="1">
      <alignment vertical="center" wrapText="1"/>
    </xf>
    <xf numFmtId="0" fontId="4" fillId="0" borderId="2" xfId="0" applyFont="1" applyBorder="1" applyAlignment="1">
      <alignment vertical="center" wrapText="1"/>
    </xf>
    <xf numFmtId="168" fontId="6" fillId="0" borderId="2" xfId="3" applyNumberFormat="1" applyBorder="1" applyAlignment="1">
      <alignment vertical="center" wrapText="1"/>
    </xf>
    <xf numFmtId="3" fontId="6" fillId="0" borderId="2" xfId="3" applyNumberFormat="1" applyBorder="1" applyAlignment="1">
      <alignment vertical="center" wrapText="1"/>
    </xf>
    <xf numFmtId="1" fontId="4" fillId="5" borderId="2" xfId="0" applyNumberFormat="1" applyFont="1" applyFill="1" applyBorder="1" applyAlignment="1">
      <alignment horizontal="center" vertical="center"/>
    </xf>
    <xf numFmtId="0" fontId="4" fillId="5" borderId="2" xfId="0" applyFont="1" applyFill="1" applyBorder="1" applyAlignment="1">
      <alignment vertical="center" wrapText="1"/>
    </xf>
    <xf numFmtId="0" fontId="0" fillId="5" borderId="2" xfId="0" applyFill="1" applyBorder="1" applyAlignment="1">
      <alignment horizontal="center" vertical="center"/>
    </xf>
    <xf numFmtId="49" fontId="0" fillId="5" borderId="2" xfId="0" applyNumberFormat="1" applyFill="1" applyBorder="1" applyAlignment="1">
      <alignment horizontal="center" vertical="center" wrapText="1"/>
    </xf>
    <xf numFmtId="0" fontId="0" fillId="5" borderId="2" xfId="0" applyFill="1" applyBorder="1" applyAlignment="1">
      <alignment vertical="center" wrapText="1"/>
    </xf>
    <xf numFmtId="168" fontId="6" fillId="5" borderId="2" xfId="3" applyNumberFormat="1" applyFill="1" applyBorder="1" applyAlignment="1">
      <alignment vertical="center" wrapText="1"/>
    </xf>
    <xf numFmtId="3" fontId="6" fillId="5" borderId="2" xfId="3" applyNumberFormat="1" applyFill="1" applyBorder="1" applyAlignment="1">
      <alignment vertical="center" wrapText="1"/>
    </xf>
    <xf numFmtId="3" fontId="0" fillId="2" borderId="2" xfId="0" applyNumberFormat="1" applyFill="1" applyBorder="1" applyAlignment="1">
      <alignment vertical="center" wrapText="1"/>
    </xf>
    <xf numFmtId="0" fontId="6" fillId="0" borderId="2" xfId="0" applyFont="1" applyBorder="1" applyAlignment="1">
      <alignment horizontal="center" vertical="center"/>
    </xf>
    <xf numFmtId="49" fontId="6" fillId="0" borderId="2" xfId="0" applyNumberFormat="1" applyFont="1" applyBorder="1" applyAlignment="1">
      <alignment horizontal="center" vertical="center" wrapText="1"/>
    </xf>
    <xf numFmtId="1" fontId="0" fillId="0" borderId="2" xfId="0" applyNumberFormat="1" applyBorder="1"/>
    <xf numFmtId="0" fontId="0" fillId="0" borderId="2" xfId="0" applyBorder="1" applyAlignment="1">
      <alignment horizontal="center"/>
    </xf>
    <xf numFmtId="0" fontId="6" fillId="0" borderId="2" xfId="0" applyFont="1" applyBorder="1" applyAlignment="1">
      <alignment vertical="center" wrapText="1"/>
    </xf>
    <xf numFmtId="164" fontId="1" fillId="0" borderId="2" xfId="2" applyFont="1" applyBorder="1"/>
    <xf numFmtId="3" fontId="6" fillId="0" borderId="2" xfId="0" applyNumberFormat="1" applyFont="1" applyBorder="1" applyAlignment="1">
      <alignment vertical="center" wrapText="1"/>
    </xf>
    <xf numFmtId="1" fontId="6" fillId="0" borderId="2" xfId="0" applyNumberFormat="1" applyFont="1" applyBorder="1" applyAlignment="1">
      <alignment vertical="center" wrapText="1"/>
    </xf>
    <xf numFmtId="164" fontId="1" fillId="0" borderId="2" xfId="2" applyFont="1" applyBorder="1" applyAlignment="1">
      <alignment wrapText="1"/>
    </xf>
    <xf numFmtId="1" fontId="0" fillId="0" borderId="2" xfId="0" applyNumberFormat="1" applyBorder="1" applyAlignment="1">
      <alignment horizontal="center"/>
    </xf>
    <xf numFmtId="0" fontId="0" fillId="0" borderId="2" xfId="0" applyBorder="1"/>
    <xf numFmtId="3" fontId="0" fillId="0" borderId="2" xfId="0" applyNumberFormat="1" applyBorder="1" applyAlignment="1">
      <alignment horizontal="center" vertical="center"/>
    </xf>
    <xf numFmtId="3" fontId="5" fillId="6" borderId="2" xfId="4" applyNumberFormat="1" applyFont="1" applyFill="1" applyBorder="1" applyAlignment="1">
      <alignment horizontal="center" vertical="center" wrapText="1"/>
    </xf>
    <xf numFmtId="164" fontId="5" fillId="0" borderId="2" xfId="2" applyFont="1" applyBorder="1" applyAlignment="1">
      <alignment horizontal="center" vertical="center" wrapText="1"/>
    </xf>
    <xf numFmtId="167" fontId="5" fillId="6" borderId="2" xfId="4" applyNumberFormat="1" applyFont="1" applyFill="1" applyBorder="1" applyAlignment="1">
      <alignment horizontal="center" vertical="center" wrapText="1"/>
    </xf>
    <xf numFmtId="0" fontId="6" fillId="0" borderId="2" xfId="0" applyFont="1" applyBorder="1"/>
    <xf numFmtId="164" fontId="5" fillId="6" borderId="2" xfId="2" applyFont="1" applyFill="1" applyBorder="1" applyAlignment="1">
      <alignment horizontal="center" vertical="center" wrapText="1"/>
    </xf>
    <xf numFmtId="3" fontId="5" fillId="0" borderId="2" xfId="4" applyNumberFormat="1" applyFont="1" applyBorder="1" applyAlignment="1">
      <alignment horizontal="center" vertical="center" wrapText="1"/>
    </xf>
    <xf numFmtId="167" fontId="5" fillId="0" borderId="2" xfId="4" applyNumberFormat="1" applyFont="1" applyBorder="1" applyAlignment="1">
      <alignment horizontal="center" vertical="center" wrapText="1"/>
    </xf>
    <xf numFmtId="0" fontId="5" fillId="0" borderId="2" xfId="5" applyFont="1" applyBorder="1" applyAlignment="1">
      <alignment horizontal="left" vertical="center" wrapText="1"/>
    </xf>
    <xf numFmtId="3" fontId="5" fillId="0" borderId="2" xfId="4" applyNumberFormat="1" applyFont="1" applyFill="1" applyBorder="1" applyAlignment="1">
      <alignment horizontal="center" vertical="center" wrapText="1"/>
    </xf>
    <xf numFmtId="167" fontId="5" fillId="0" borderId="2" xfId="4" applyNumberFormat="1" applyFont="1" applyFill="1" applyBorder="1" applyAlignment="1">
      <alignment horizontal="center" vertical="center" wrapText="1"/>
    </xf>
    <xf numFmtId="0" fontId="0" fillId="0" borderId="2" xfId="0" applyBorder="1" applyAlignment="1">
      <alignment wrapText="1"/>
    </xf>
    <xf numFmtId="0" fontId="5" fillId="6" borderId="2" xfId="5" applyFont="1" applyFill="1" applyBorder="1" applyAlignment="1">
      <alignment horizontal="left" vertical="center" wrapText="1"/>
    </xf>
    <xf numFmtId="0" fontId="4" fillId="6" borderId="2" xfId="0" applyFont="1" applyFill="1" applyBorder="1" applyAlignment="1">
      <alignment vertical="center" wrapText="1"/>
    </xf>
    <xf numFmtId="0" fontId="0" fillId="6" borderId="2" xfId="0" applyFill="1" applyBorder="1" applyAlignment="1">
      <alignment horizontal="center" vertical="center"/>
    </xf>
    <xf numFmtId="0" fontId="6" fillId="6" borderId="2" xfId="0" applyFont="1" applyFill="1" applyBorder="1" applyAlignment="1">
      <alignment vertical="center" wrapText="1"/>
    </xf>
    <xf numFmtId="0" fontId="11" fillId="0" borderId="2" xfId="0" applyFont="1" applyBorder="1"/>
    <xf numFmtId="0" fontId="11" fillId="6" borderId="2" xfId="0" applyFont="1" applyFill="1" applyBorder="1"/>
    <xf numFmtId="0" fontId="4" fillId="6" borderId="2"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0" fillId="6" borderId="2" xfId="0" applyFill="1" applyBorder="1"/>
    <xf numFmtId="0" fontId="6" fillId="6" borderId="2" xfId="0" applyFont="1" applyFill="1" applyBorder="1" applyAlignment="1">
      <alignment horizontal="left" vertical="center" wrapText="1"/>
    </xf>
    <xf numFmtId="0" fontId="0" fillId="0" borderId="2" xfId="0" applyBorder="1" applyAlignment="1">
      <alignment horizontal="center" wrapText="1"/>
    </xf>
    <xf numFmtId="164" fontId="1" fillId="0" borderId="2" xfId="2" applyFont="1" applyFill="1" applyBorder="1"/>
    <xf numFmtId="3" fontId="0" fillId="6" borderId="5" xfId="0" applyNumberFormat="1" applyFill="1" applyBorder="1" applyAlignment="1">
      <alignment vertical="center" wrapText="1"/>
    </xf>
    <xf numFmtId="0" fontId="6" fillId="9" borderId="2" xfId="0" applyFont="1" applyFill="1" applyBorder="1" applyAlignment="1">
      <alignment horizontal="center" vertical="center"/>
    </xf>
    <xf numFmtId="49" fontId="6" fillId="9" borderId="2" xfId="0" applyNumberFormat="1" applyFont="1" applyFill="1" applyBorder="1" applyAlignment="1">
      <alignment horizontal="center" vertical="center" wrapText="1"/>
    </xf>
    <xf numFmtId="0" fontId="6" fillId="9" borderId="2" xfId="0" applyFont="1" applyFill="1" applyBorder="1" applyAlignment="1">
      <alignment vertical="center" wrapText="1"/>
    </xf>
    <xf numFmtId="170" fontId="6" fillId="9" borderId="2" xfId="1" applyNumberFormat="1" applyFont="1" applyFill="1" applyBorder="1" applyAlignment="1">
      <alignment vertical="center" wrapText="1"/>
    </xf>
    <xf numFmtId="1" fontId="0" fillId="6" borderId="2" xfId="0" applyNumberFormat="1" applyFill="1" applyBorder="1"/>
    <xf numFmtId="0" fontId="0" fillId="6" borderId="2" xfId="0" applyFill="1" applyBorder="1" applyAlignment="1">
      <alignment wrapText="1"/>
    </xf>
    <xf numFmtId="3" fontId="6" fillId="6" borderId="2" xfId="0" applyNumberFormat="1" applyFont="1" applyFill="1" applyBorder="1" applyAlignment="1">
      <alignment vertical="center" wrapText="1"/>
    </xf>
    <xf numFmtId="0" fontId="0" fillId="6" borderId="1" xfId="0" applyFill="1" applyBorder="1" applyAlignment="1">
      <alignment wrapText="1"/>
    </xf>
    <xf numFmtId="3" fontId="0" fillId="0" borderId="5" xfId="0" applyNumberFormat="1" applyBorder="1" applyAlignment="1">
      <alignment vertical="center" wrapText="1"/>
    </xf>
    <xf numFmtId="1" fontId="4" fillId="7" borderId="2" xfId="0" applyNumberFormat="1" applyFont="1" applyFill="1" applyBorder="1" applyAlignment="1">
      <alignment horizontal="center" vertical="center"/>
    </xf>
    <xf numFmtId="0" fontId="4" fillId="7" borderId="2" xfId="0" applyFont="1" applyFill="1" applyBorder="1" applyAlignment="1">
      <alignment horizontal="right" vertical="center" wrapText="1"/>
    </xf>
    <xf numFmtId="0" fontId="4" fillId="7" borderId="2" xfId="0" applyFont="1" applyFill="1" applyBorder="1" applyAlignment="1">
      <alignment horizontal="center" vertical="center"/>
    </xf>
    <xf numFmtId="49" fontId="0" fillId="7" borderId="2" xfId="0" applyNumberFormat="1" applyFill="1" applyBorder="1" applyAlignment="1">
      <alignment horizontal="center" vertical="center" wrapText="1"/>
    </xf>
    <xf numFmtId="0" fontId="0" fillId="7" borderId="2" xfId="0" applyFill="1" applyBorder="1" applyAlignment="1">
      <alignment vertical="center" wrapText="1"/>
    </xf>
    <xf numFmtId="168" fontId="6" fillId="7" borderId="2" xfId="3" applyNumberFormat="1" applyFill="1" applyBorder="1" applyAlignment="1">
      <alignment vertical="center" wrapText="1"/>
    </xf>
    <xf numFmtId="3" fontId="14" fillId="7" borderId="2" xfId="3" applyNumberFormat="1" applyFont="1" applyFill="1" applyBorder="1" applyAlignment="1">
      <alignment vertical="center" wrapText="1"/>
    </xf>
    <xf numFmtId="0" fontId="6" fillId="0" borderId="1" xfId="0" applyFont="1" applyBorder="1"/>
    <xf numFmtId="49" fontId="6" fillId="3" borderId="2" xfId="0" applyNumberFormat="1" applyFont="1" applyFill="1" applyBorder="1" applyAlignment="1">
      <alignment horizontal="center" vertical="center" wrapText="1"/>
    </xf>
    <xf numFmtId="0" fontId="6" fillId="3" borderId="2" xfId="0" applyFont="1" applyFill="1" applyBorder="1" applyAlignment="1">
      <alignment vertical="center" wrapText="1"/>
    </xf>
    <xf numFmtId="164" fontId="6" fillId="3" borderId="2" xfId="2" applyFont="1" applyFill="1" applyBorder="1" applyAlignment="1">
      <alignment vertical="center" wrapText="1"/>
    </xf>
    <xf numFmtId="164" fontId="6" fillId="0" borderId="2" xfId="2" applyFont="1" applyFill="1" applyBorder="1" applyAlignment="1">
      <alignment vertical="center" wrapText="1"/>
    </xf>
    <xf numFmtId="0" fontId="0" fillId="0" borderId="1" xfId="0" applyBorder="1"/>
    <xf numFmtId="1" fontId="4" fillId="10" borderId="2" xfId="0" applyNumberFormat="1" applyFont="1" applyFill="1" applyBorder="1" applyAlignment="1">
      <alignment horizontal="center" vertical="center"/>
    </xf>
    <xf numFmtId="0" fontId="4" fillId="10" borderId="2" xfId="0" applyFont="1" applyFill="1" applyBorder="1" applyAlignment="1">
      <alignment horizontal="right" vertical="center" wrapText="1"/>
    </xf>
    <xf numFmtId="0" fontId="4" fillId="10" borderId="2" xfId="0" applyFont="1" applyFill="1" applyBorder="1" applyAlignment="1">
      <alignment horizontal="center" vertical="center"/>
    </xf>
    <xf numFmtId="49" fontId="0" fillId="10" borderId="2" xfId="0" applyNumberFormat="1" applyFill="1" applyBorder="1" applyAlignment="1">
      <alignment horizontal="center" vertical="center" wrapText="1"/>
    </xf>
    <xf numFmtId="0" fontId="0" fillId="10" borderId="2" xfId="0" applyFill="1" applyBorder="1" applyAlignment="1">
      <alignment vertical="center" wrapText="1"/>
    </xf>
    <xf numFmtId="168" fontId="6" fillId="10" borderId="2" xfId="3" applyNumberFormat="1" applyFill="1" applyBorder="1" applyAlignment="1">
      <alignment vertical="center" wrapText="1"/>
    </xf>
    <xf numFmtId="3" fontId="6" fillId="10" borderId="2" xfId="3" applyNumberFormat="1" applyFill="1" applyBorder="1" applyAlignment="1">
      <alignment vertical="center" wrapText="1"/>
    </xf>
    <xf numFmtId="1" fontId="4" fillId="2" borderId="2" xfId="0" applyNumberFormat="1" applyFont="1" applyFill="1" applyBorder="1" applyAlignment="1">
      <alignment horizontal="center" vertical="center"/>
    </xf>
    <xf numFmtId="0" fontId="4" fillId="2" borderId="2" xfId="0" applyFont="1" applyFill="1" applyBorder="1" applyAlignment="1">
      <alignment vertical="center" wrapText="1"/>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wrapText="1"/>
    </xf>
    <xf numFmtId="0" fontId="0" fillId="2" borderId="2" xfId="0" applyFill="1" applyBorder="1" applyAlignment="1">
      <alignment vertical="center" wrapText="1"/>
    </xf>
    <xf numFmtId="168" fontId="6" fillId="2" borderId="2" xfId="3" applyNumberFormat="1" applyFill="1" applyBorder="1" applyAlignment="1">
      <alignment vertical="center" wrapText="1"/>
    </xf>
    <xf numFmtId="1" fontId="4" fillId="6" borderId="2" xfId="0" applyNumberFormat="1" applyFont="1" applyFill="1" applyBorder="1" applyAlignment="1">
      <alignment horizontal="center" vertical="center"/>
    </xf>
    <xf numFmtId="0" fontId="6" fillId="6" borderId="2" xfId="0" applyFont="1" applyFill="1" applyBorder="1" applyAlignment="1">
      <alignment horizontal="center" vertical="center"/>
    </xf>
    <xf numFmtId="0" fontId="8" fillId="0" borderId="2" xfId="0" applyFont="1" applyBorder="1" applyAlignment="1">
      <alignment horizontal="left" vertical="center" wrapText="1"/>
    </xf>
    <xf numFmtId="0" fontId="4" fillId="0" borderId="2" xfId="0" applyFont="1" applyBorder="1" applyAlignment="1">
      <alignment horizontal="center" vertical="center"/>
    </xf>
    <xf numFmtId="164" fontId="6" fillId="0" borderId="2" xfId="2" applyFont="1" applyBorder="1" applyAlignment="1">
      <alignment vertical="center" wrapText="1"/>
    </xf>
    <xf numFmtId="1" fontId="0" fillId="0" borderId="2" xfId="0" applyNumberFormat="1" applyBorder="1" applyAlignment="1">
      <alignment horizontal="center" wrapText="1"/>
    </xf>
    <xf numFmtId="0" fontId="15" fillId="0" borderId="2" xfId="0" applyFont="1" applyBorder="1" applyAlignment="1">
      <alignment horizontal="justify" vertical="center" wrapText="1"/>
    </xf>
    <xf numFmtId="0" fontId="16" fillId="0" borderId="2" xfId="0" applyFont="1" applyBorder="1" applyAlignment="1">
      <alignment horizontal="justify" vertical="center" wrapText="1"/>
    </xf>
    <xf numFmtId="164" fontId="1" fillId="6" borderId="6" xfId="2" applyFont="1" applyFill="1" applyBorder="1"/>
    <xf numFmtId="0" fontId="4" fillId="0" borderId="2" xfId="0" applyFont="1" applyBorder="1" applyAlignment="1">
      <alignment horizontal="left" vertical="center" wrapText="1"/>
    </xf>
    <xf numFmtId="1" fontId="0" fillId="0" borderId="2" xfId="0" applyNumberFormat="1" applyBorder="1" applyAlignment="1">
      <alignment vertical="center" wrapText="1"/>
    </xf>
    <xf numFmtId="164" fontId="1" fillId="6" borderId="2" xfId="2" applyFont="1" applyFill="1" applyBorder="1" applyAlignment="1">
      <alignment wrapText="1"/>
    </xf>
    <xf numFmtId="1" fontId="0" fillId="6" borderId="2" xfId="0" applyNumberFormat="1" applyFill="1" applyBorder="1" applyAlignment="1">
      <alignment wrapText="1"/>
    </xf>
    <xf numFmtId="164" fontId="1" fillId="0" borderId="2" xfId="2" applyFont="1" applyFill="1" applyBorder="1" applyAlignment="1">
      <alignment vertical="center" wrapText="1"/>
    </xf>
    <xf numFmtId="3" fontId="6" fillId="0" borderId="2" xfId="3" applyNumberFormat="1" applyFill="1" applyBorder="1" applyAlignment="1">
      <alignment vertical="center" wrapText="1"/>
    </xf>
    <xf numFmtId="0" fontId="0" fillId="0" borderId="6" xfId="0" applyBorder="1" applyAlignment="1">
      <alignment wrapText="1"/>
    </xf>
    <xf numFmtId="164" fontId="1" fillId="0" borderId="6" xfId="2" applyFont="1" applyFill="1" applyBorder="1"/>
    <xf numFmtId="168" fontId="6" fillId="0" borderId="2" xfId="3" applyNumberFormat="1" applyFill="1" applyBorder="1" applyAlignment="1">
      <alignment vertical="center" wrapText="1"/>
    </xf>
    <xf numFmtId="164" fontId="1" fillId="0" borderId="6" xfId="2" applyFont="1" applyBorder="1"/>
    <xf numFmtId="0" fontId="16" fillId="0" borderId="6" xfId="0" applyFont="1" applyBorder="1" applyAlignment="1">
      <alignment horizontal="justify" vertical="center" wrapText="1"/>
    </xf>
    <xf numFmtId="0" fontId="0" fillId="6" borderId="6" xfId="0" applyFill="1" applyBorder="1" applyAlignment="1">
      <alignment wrapText="1"/>
    </xf>
    <xf numFmtId="1" fontId="0" fillId="0" borderId="2" xfId="0" applyNumberFormat="1" applyBorder="1" applyAlignment="1">
      <alignment wrapText="1"/>
    </xf>
    <xf numFmtId="49" fontId="6" fillId="0" borderId="6" xfId="0" applyNumberFormat="1" applyFont="1" applyBorder="1" applyAlignment="1">
      <alignment horizontal="center" vertical="center" wrapText="1"/>
    </xf>
    <xf numFmtId="1" fontId="0" fillId="0" borderId="6" xfId="0" applyNumberFormat="1" applyBorder="1" applyAlignment="1">
      <alignment wrapText="1"/>
    </xf>
    <xf numFmtId="164" fontId="1" fillId="0" borderId="6" xfId="2" applyFont="1" applyBorder="1" applyAlignment="1">
      <alignment wrapText="1"/>
    </xf>
    <xf numFmtId="0" fontId="0" fillId="0" borderId="6" xfId="0" applyBorder="1" applyAlignment="1">
      <alignment vertical="center" wrapText="1"/>
    </xf>
    <xf numFmtId="168" fontId="6" fillId="0" borderId="6" xfId="3" applyNumberFormat="1" applyBorder="1" applyAlignment="1">
      <alignment vertical="center" wrapText="1"/>
    </xf>
    <xf numFmtId="3" fontId="6" fillId="0" borderId="6" xfId="3" applyNumberFormat="1" applyBorder="1" applyAlignment="1">
      <alignment vertical="center" wrapText="1"/>
    </xf>
    <xf numFmtId="0" fontId="0" fillId="0" borderId="5" xfId="0" applyBorder="1" applyAlignment="1">
      <alignment wrapText="1"/>
    </xf>
    <xf numFmtId="49" fontId="0" fillId="0" borderId="5" xfId="0" applyNumberFormat="1" applyBorder="1" applyAlignment="1">
      <alignment horizontal="center" vertical="center" wrapText="1"/>
    </xf>
    <xf numFmtId="0" fontId="0" fillId="0" borderId="5" xfId="0" applyBorder="1" applyAlignment="1">
      <alignment vertical="center" wrapText="1"/>
    </xf>
    <xf numFmtId="164" fontId="1" fillId="6" borderId="7" xfId="2" applyFont="1" applyFill="1" applyBorder="1"/>
    <xf numFmtId="1" fontId="0" fillId="6" borderId="7" xfId="0" applyNumberFormat="1" applyFill="1" applyBorder="1"/>
    <xf numFmtId="3" fontId="6" fillId="0" borderId="5" xfId="3" applyNumberFormat="1" applyBorder="1" applyAlignment="1">
      <alignment vertical="center" wrapText="1"/>
    </xf>
    <xf numFmtId="1" fontId="0" fillId="0" borderId="6" xfId="0" applyNumberFormat="1" applyBorder="1"/>
    <xf numFmtId="166" fontId="6" fillId="0" borderId="2" xfId="3" applyBorder="1" applyAlignment="1">
      <alignment vertical="center" wrapText="1"/>
    </xf>
    <xf numFmtId="49" fontId="6" fillId="0" borderId="2" xfId="0" applyNumberFormat="1" applyFont="1" applyBorder="1" applyAlignment="1">
      <alignment horizontal="center" vertical="center"/>
    </xf>
    <xf numFmtId="0" fontId="18" fillId="6" borderId="2" xfId="0" applyFont="1" applyFill="1" applyBorder="1" applyAlignment="1">
      <alignment vertical="center" wrapText="1"/>
    </xf>
    <xf numFmtId="0" fontId="4" fillId="6" borderId="2" xfId="0" applyFont="1" applyFill="1" applyBorder="1" applyAlignment="1">
      <alignment horizontal="right" vertical="center" wrapText="1"/>
    </xf>
    <xf numFmtId="0" fontId="4" fillId="6" borderId="2" xfId="0" applyFont="1" applyFill="1" applyBorder="1" applyAlignment="1">
      <alignment horizontal="center" vertical="center"/>
    </xf>
    <xf numFmtId="49" fontId="0" fillId="6" borderId="2" xfId="0" applyNumberFormat="1" applyFill="1" applyBorder="1" applyAlignment="1">
      <alignment horizontal="center" vertical="center" wrapText="1"/>
    </xf>
    <xf numFmtId="0" fontId="0" fillId="6" borderId="2" xfId="0" applyFill="1" applyBorder="1" applyAlignment="1">
      <alignment vertical="center" wrapText="1"/>
    </xf>
    <xf numFmtId="168" fontId="6" fillId="6" borderId="2" xfId="3" applyNumberFormat="1" applyFill="1" applyBorder="1" applyAlignment="1">
      <alignment vertical="center" wrapText="1"/>
    </xf>
    <xf numFmtId="3" fontId="6" fillId="6" borderId="2" xfId="3" applyNumberFormat="1" applyFill="1" applyBorder="1" applyAlignment="1">
      <alignment vertical="center" wrapText="1"/>
    </xf>
    <xf numFmtId="1" fontId="0" fillId="0" borderId="6" xfId="0" applyNumberFormat="1" applyBorder="1" applyAlignment="1">
      <alignment vertical="center"/>
    </xf>
    <xf numFmtId="164" fontId="1" fillId="0" borderId="6" xfId="2" applyFont="1" applyBorder="1" applyAlignment="1">
      <alignment vertical="center"/>
    </xf>
    <xf numFmtId="0" fontId="16" fillId="6" borderId="2" xfId="0" applyFont="1" applyFill="1" applyBorder="1" applyAlignment="1">
      <alignment horizontal="justify" vertical="center" wrapText="1"/>
    </xf>
    <xf numFmtId="164" fontId="1" fillId="6" borderId="2" xfId="2" applyFont="1" applyFill="1" applyBorder="1" applyAlignment="1">
      <alignment vertical="center" wrapText="1"/>
    </xf>
    <xf numFmtId="1" fontId="0" fillId="6" borderId="2" xfId="0" applyNumberFormat="1" applyFill="1" applyBorder="1" applyAlignment="1">
      <alignment vertical="center" wrapText="1"/>
    </xf>
    <xf numFmtId="1" fontId="0" fillId="6" borderId="6" xfId="0" applyNumberFormat="1" applyFill="1" applyBorder="1" applyAlignment="1">
      <alignment vertical="center"/>
    </xf>
    <xf numFmtId="164" fontId="1" fillId="6" borderId="6" xfId="2" applyFont="1" applyFill="1" applyBorder="1" applyAlignment="1">
      <alignment vertical="center"/>
    </xf>
    <xf numFmtId="1" fontId="0" fillId="6" borderId="6" xfId="0" applyNumberFormat="1" applyFill="1" applyBorder="1" applyAlignment="1">
      <alignment vertical="center" wrapText="1"/>
    </xf>
    <xf numFmtId="164" fontId="1" fillId="6" borderId="6" xfId="2" applyFont="1" applyFill="1" applyBorder="1" applyAlignment="1">
      <alignment vertical="center" wrapText="1"/>
    </xf>
    <xf numFmtId="164" fontId="1" fillId="0" borderId="6" xfId="2" applyFont="1" applyBorder="1" applyAlignment="1">
      <alignment vertical="center" wrapText="1"/>
    </xf>
    <xf numFmtId="0" fontId="19" fillId="0" borderId="2" xfId="0" applyFont="1" applyBorder="1" applyAlignment="1">
      <alignment horizontal="justify" vertical="center" wrapText="1"/>
    </xf>
    <xf numFmtId="0" fontId="0" fillId="6" borderId="6" xfId="0" applyFill="1" applyBorder="1" applyAlignment="1">
      <alignment vertical="center" wrapText="1"/>
    </xf>
    <xf numFmtId="3" fontId="6" fillId="7" borderId="2" xfId="3" applyNumberFormat="1" applyFill="1" applyBorder="1" applyAlignment="1">
      <alignment vertical="center" wrapText="1"/>
    </xf>
    <xf numFmtId="2" fontId="0" fillId="0" borderId="6" xfId="0" applyNumberFormat="1" applyBorder="1" applyAlignment="1">
      <alignment vertical="center" wrapText="1"/>
    </xf>
    <xf numFmtId="2" fontId="0" fillId="0" borderId="6" xfId="0" applyNumberFormat="1" applyBorder="1" applyAlignment="1">
      <alignment vertical="center"/>
    </xf>
    <xf numFmtId="1" fontId="0" fillId="6" borderId="2" xfId="0" applyNumberFormat="1" applyFill="1" applyBorder="1" applyAlignment="1">
      <alignment horizontal="center"/>
    </xf>
    <xf numFmtId="1" fontId="0" fillId="0" borderId="6" xfId="0" applyNumberFormat="1" applyBorder="1" applyAlignment="1">
      <alignment vertical="center" wrapText="1"/>
    </xf>
    <xf numFmtId="3" fontId="0" fillId="0" borderId="2" xfId="0" quotePrefix="1" applyNumberFormat="1" applyBorder="1" applyAlignment="1">
      <alignment vertical="center" wrapText="1"/>
    </xf>
    <xf numFmtId="164" fontId="1" fillId="0" borderId="2" xfId="2" quotePrefix="1" applyFont="1" applyBorder="1" applyAlignment="1">
      <alignment vertical="center" wrapText="1"/>
    </xf>
    <xf numFmtId="0" fontId="6" fillId="0" borderId="6" xfId="0" applyFont="1" applyBorder="1" applyAlignment="1">
      <alignment vertical="center" wrapText="1"/>
    </xf>
    <xf numFmtId="0" fontId="0" fillId="0" borderId="6" xfId="0" applyBorder="1" applyAlignment="1">
      <alignment horizontal="center" vertical="center"/>
    </xf>
    <xf numFmtId="49" fontId="0" fillId="0" borderId="6" xfId="0" applyNumberFormat="1" applyBorder="1" applyAlignment="1">
      <alignment horizontal="center" vertical="center" wrapText="1"/>
    </xf>
    <xf numFmtId="164" fontId="6" fillId="0" borderId="6" xfId="2" applyFont="1" applyBorder="1" applyAlignment="1">
      <alignment vertical="center" wrapText="1"/>
    </xf>
    <xf numFmtId="164" fontId="1" fillId="6" borderId="2" xfId="2" applyFont="1" applyFill="1" applyBorder="1"/>
    <xf numFmtId="0" fontId="0" fillId="6" borderId="2" xfId="0" applyFill="1" applyBorder="1" applyAlignment="1">
      <alignment horizontal="center"/>
    </xf>
    <xf numFmtId="0" fontId="0" fillId="11" borderId="0" xfId="0" applyFill="1"/>
    <xf numFmtId="0" fontId="4" fillId="10" borderId="5" xfId="0" applyFont="1" applyFill="1" applyBorder="1" applyAlignment="1">
      <alignment horizontal="right" vertical="center" wrapText="1"/>
    </xf>
    <xf numFmtId="0" fontId="4" fillId="10" borderId="5" xfId="0" applyFont="1" applyFill="1" applyBorder="1" applyAlignment="1">
      <alignment horizontal="center" vertical="center"/>
    </xf>
    <xf numFmtId="49" fontId="0" fillId="10" borderId="5" xfId="0" applyNumberFormat="1" applyFill="1" applyBorder="1" applyAlignment="1">
      <alignment horizontal="center" vertical="center" wrapText="1"/>
    </xf>
    <xf numFmtId="0" fontId="0" fillId="10" borderId="5" xfId="0" applyFill="1" applyBorder="1" applyAlignment="1">
      <alignment vertical="center" wrapText="1"/>
    </xf>
    <xf numFmtId="168" fontId="6" fillId="10" borderId="5" xfId="3" applyNumberFormat="1" applyFill="1" applyBorder="1" applyAlignment="1">
      <alignment vertical="center" wrapText="1"/>
    </xf>
    <xf numFmtId="3" fontId="6" fillId="10" borderId="5" xfId="3" applyNumberFormat="1" applyFill="1" applyBorder="1" applyAlignment="1">
      <alignment vertical="center" wrapText="1"/>
    </xf>
    <xf numFmtId="0" fontId="4" fillId="0" borderId="2" xfId="0" applyFont="1" applyBorder="1" applyAlignment="1">
      <alignment horizontal="right" vertical="center" wrapText="1"/>
    </xf>
    <xf numFmtId="0" fontId="20" fillId="0" borderId="2" xfId="0" applyFont="1" applyBorder="1" applyAlignment="1">
      <alignment horizontal="justify" vertical="center" wrapText="1"/>
    </xf>
    <xf numFmtId="164" fontId="1" fillId="0" borderId="2" xfId="2" applyFont="1" applyBorder="1" applyAlignment="1">
      <alignment vertical="center"/>
    </xf>
    <xf numFmtId="1" fontId="0" fillId="0" borderId="2" xfId="0" applyNumberFormat="1" applyBorder="1" applyAlignment="1">
      <alignment vertical="center"/>
    </xf>
    <xf numFmtId="0" fontId="16" fillId="0" borderId="2" xfId="0" applyFont="1" applyBorder="1" applyAlignment="1">
      <alignment wrapText="1"/>
    </xf>
    <xf numFmtId="0" fontId="6" fillId="6" borderId="2" xfId="0" applyFont="1" applyFill="1" applyBorder="1" applyAlignment="1">
      <alignment wrapText="1"/>
    </xf>
    <xf numFmtId="1" fontId="0" fillId="6" borderId="6" xfId="0" applyNumberFormat="1" applyFill="1" applyBorder="1" applyAlignment="1">
      <alignment wrapText="1"/>
    </xf>
    <xf numFmtId="4" fontId="0" fillId="0" borderId="2" xfId="0" quotePrefix="1" applyNumberFormat="1" applyBorder="1" applyAlignment="1">
      <alignment vertical="center" wrapText="1"/>
    </xf>
    <xf numFmtId="1" fontId="0" fillId="6" borderId="6" xfId="0" applyNumberFormat="1" applyFill="1" applyBorder="1"/>
    <xf numFmtId="2" fontId="0" fillId="6" borderId="6" xfId="0" applyNumberFormat="1" applyFill="1" applyBorder="1"/>
    <xf numFmtId="0" fontId="6" fillId="0" borderId="2" xfId="0" applyFont="1" applyBorder="1" applyAlignment="1">
      <alignment horizontal="left" vertical="center" wrapText="1"/>
    </xf>
    <xf numFmtId="0" fontId="0" fillId="0" borderId="2" xfId="0" applyBorder="1" applyAlignment="1">
      <alignment horizontal="left" vertical="center" wrapText="1"/>
    </xf>
    <xf numFmtId="168" fontId="0" fillId="0" borderId="2" xfId="0" applyNumberFormat="1" applyBorder="1" applyAlignment="1">
      <alignment vertical="center" wrapText="1"/>
    </xf>
    <xf numFmtId="166" fontId="0" fillId="0" borderId="2" xfId="0" applyNumberFormat="1" applyBorder="1" applyAlignment="1">
      <alignment vertical="center" wrapText="1"/>
    </xf>
    <xf numFmtId="0" fontId="11" fillId="6" borderId="2" xfId="0" quotePrefix="1" applyFont="1" applyFill="1" applyBorder="1" applyAlignment="1">
      <alignment wrapText="1"/>
    </xf>
    <xf numFmtId="3" fontId="0" fillId="6" borderId="2" xfId="0" quotePrefix="1" applyNumberFormat="1" applyFill="1" applyBorder="1" applyAlignment="1">
      <alignment vertical="center" wrapText="1"/>
    </xf>
    <xf numFmtId="0" fontId="15" fillId="0" borderId="2" xfId="0" quotePrefix="1" applyFont="1" applyBorder="1" applyAlignment="1">
      <alignment wrapText="1"/>
    </xf>
    <xf numFmtId="164" fontId="1" fillId="0" borderId="2" xfId="2" applyFont="1" applyBorder="1" applyAlignment="1">
      <alignment vertical="center" wrapText="1"/>
    </xf>
    <xf numFmtId="0" fontId="6" fillId="8" borderId="2" xfId="0" applyFont="1" applyFill="1" applyBorder="1" applyAlignment="1">
      <alignment vertical="center" wrapText="1"/>
    </xf>
    <xf numFmtId="0" fontId="6" fillId="0" borderId="2" xfId="0" applyFont="1" applyBorder="1" applyAlignment="1">
      <alignment horizontal="right" vertical="center" wrapText="1"/>
    </xf>
    <xf numFmtId="0" fontId="4" fillId="7" borderId="2" xfId="0" applyFont="1" applyFill="1" applyBorder="1" applyAlignment="1">
      <alignment horizontal="right" vertical="center"/>
    </xf>
    <xf numFmtId="0" fontId="4" fillId="0" borderId="2" xfId="0" applyFont="1" applyBorder="1" applyAlignment="1">
      <alignment horizontal="right" vertical="center"/>
    </xf>
    <xf numFmtId="0" fontId="8" fillId="4" borderId="2" xfId="0" applyFont="1" applyFill="1" applyBorder="1" applyAlignment="1">
      <alignment horizontal="right" vertical="center" wrapText="1"/>
    </xf>
    <xf numFmtId="1" fontId="21" fillId="4" borderId="2" xfId="0" applyNumberFormat="1" applyFont="1" applyFill="1" applyBorder="1" applyAlignment="1">
      <alignment horizontal="center" vertical="center"/>
    </xf>
    <xf numFmtId="0" fontId="21" fillId="4" borderId="2" xfId="0" applyFont="1" applyFill="1" applyBorder="1" applyAlignment="1">
      <alignment horizontal="left" vertical="center" wrapText="1"/>
    </xf>
    <xf numFmtId="0" fontId="21" fillId="4" borderId="2" xfId="0" applyFont="1" applyFill="1" applyBorder="1" applyAlignment="1">
      <alignment horizontal="center" vertical="center"/>
    </xf>
    <xf numFmtId="49" fontId="0" fillId="4" borderId="6" xfId="0" applyNumberFormat="1" applyFill="1" applyBorder="1" applyAlignment="1">
      <alignment horizontal="center" vertical="center" wrapText="1"/>
    </xf>
    <xf numFmtId="0" fontId="0" fillId="4" borderId="6" xfId="0" applyFill="1" applyBorder="1" applyAlignment="1">
      <alignment vertical="center" wrapText="1"/>
    </xf>
    <xf numFmtId="168" fontId="6" fillId="4" borderId="6" xfId="3" applyNumberFormat="1" applyFill="1" applyBorder="1" applyAlignment="1">
      <alignment vertical="center" wrapText="1"/>
    </xf>
    <xf numFmtId="3" fontId="6" fillId="4" borderId="6" xfId="3" applyNumberFormat="1" applyFill="1" applyBorder="1" applyAlignment="1">
      <alignment vertical="center" wrapText="1"/>
    </xf>
    <xf numFmtId="168" fontId="6" fillId="0" borderId="0" xfId="3" applyNumberFormat="1" applyBorder="1" applyAlignment="1">
      <alignment wrapText="1"/>
    </xf>
    <xf numFmtId="0" fontId="0" fillId="0" borderId="0" xfId="0" applyAlignment="1">
      <alignment horizontal="left" vertical="center" wrapText="1"/>
    </xf>
    <xf numFmtId="0" fontId="0" fillId="0" borderId="0" xfId="0" applyAlignment="1">
      <alignment horizontal="right"/>
    </xf>
    <xf numFmtId="1" fontId="0" fillId="0" borderId="0" xfId="0" applyNumberFormat="1" applyAlignment="1">
      <alignment horizontal="center"/>
    </xf>
    <xf numFmtId="164" fontId="5" fillId="2" borderId="2" xfId="2" applyFont="1" applyFill="1" applyBorder="1" applyAlignment="1">
      <alignment horizontal="center" vertical="center" wrapText="1"/>
    </xf>
    <xf numFmtId="1" fontId="6" fillId="6" borderId="2" xfId="0" applyNumberFormat="1" applyFont="1" applyFill="1" applyBorder="1" applyAlignment="1">
      <alignment vertical="center" wrapText="1"/>
    </xf>
    <xf numFmtId="49" fontId="6" fillId="6" borderId="2" xfId="0" applyNumberFormat="1" applyFont="1" applyFill="1" applyBorder="1" applyAlignment="1">
      <alignment horizontal="center" vertical="center" wrapText="1"/>
    </xf>
    <xf numFmtId="0" fontId="0" fillId="12" borderId="0" xfId="0" applyFill="1"/>
    <xf numFmtId="0" fontId="4" fillId="0" borderId="2" xfId="0" applyFont="1" applyBorder="1" applyAlignment="1">
      <alignment horizontal="center"/>
    </xf>
    <xf numFmtId="164" fontId="0" fillId="0" borderId="0" xfId="2" applyFont="1" applyFill="1" applyAlignment="1">
      <alignment horizontal="center"/>
    </xf>
    <xf numFmtId="164" fontId="0" fillId="0" borderId="0" xfId="2" applyFont="1" applyFill="1" applyAlignment="1">
      <alignment horizontal="center" vertical="center" wrapText="1"/>
    </xf>
    <xf numFmtId="164" fontId="0" fillId="0" borderId="2" xfId="2" applyFont="1" applyFill="1" applyBorder="1" applyAlignment="1">
      <alignment horizontal="center" vertical="center" wrapText="1"/>
    </xf>
    <xf numFmtId="164" fontId="0" fillId="6" borderId="2" xfId="2" applyFont="1" applyFill="1" applyBorder="1" applyAlignment="1">
      <alignment horizontal="center" vertical="center" wrapText="1"/>
    </xf>
    <xf numFmtId="164" fontId="0" fillId="0" borderId="6" xfId="2" applyFont="1" applyFill="1" applyBorder="1" applyAlignment="1">
      <alignment horizontal="center" vertical="center" wrapText="1"/>
    </xf>
    <xf numFmtId="164" fontId="0" fillId="0" borderId="2" xfId="2" applyFont="1" applyFill="1" applyBorder="1" applyAlignment="1">
      <alignment horizontal="center" vertical="center"/>
    </xf>
    <xf numFmtId="164" fontId="6" fillId="0" borderId="0" xfId="2" applyFont="1" applyFill="1" applyBorder="1" applyAlignment="1">
      <alignment horizontal="center" vertical="center" wrapText="1"/>
    </xf>
    <xf numFmtId="164" fontId="0" fillId="0" borderId="0" xfId="2" applyFont="1" applyFill="1" applyAlignment="1">
      <alignment horizontal="center" wrapText="1"/>
    </xf>
    <xf numFmtId="164" fontId="11" fillId="0" borderId="0" xfId="2" applyFont="1" applyFill="1" applyAlignment="1">
      <alignment horizontal="center"/>
    </xf>
    <xf numFmtId="3" fontId="0" fillId="13" borderId="0" xfId="0" applyNumberFormat="1" applyFill="1" applyAlignment="1">
      <alignment vertical="center"/>
    </xf>
    <xf numFmtId="0" fontId="0" fillId="13" borderId="0" xfId="0" applyFill="1"/>
    <xf numFmtId="164" fontId="0" fillId="13" borderId="0" xfId="2" applyFont="1" applyFill="1" applyAlignment="1">
      <alignment horizontal="center"/>
    </xf>
    <xf numFmtId="3" fontId="3" fillId="13" borderId="2" xfId="0" applyNumberFormat="1" applyFont="1" applyFill="1" applyBorder="1" applyAlignment="1">
      <alignment horizontal="center" vertical="center" wrapText="1"/>
    </xf>
    <xf numFmtId="164" fontId="3" fillId="13" borderId="2" xfId="2" applyFont="1" applyFill="1" applyBorder="1" applyAlignment="1">
      <alignment horizontal="center" vertical="center" wrapText="1"/>
    </xf>
    <xf numFmtId="164" fontId="0" fillId="13" borderId="0" xfId="2" applyFont="1" applyFill="1" applyAlignment="1">
      <alignment horizontal="center" vertical="center" wrapText="1"/>
    </xf>
    <xf numFmtId="3" fontId="6" fillId="13" borderId="2" xfId="3" applyNumberFormat="1" applyFill="1" applyBorder="1" applyAlignment="1">
      <alignment vertical="center" wrapText="1"/>
    </xf>
    <xf numFmtId="164" fontId="0" fillId="13" borderId="2" xfId="2" applyFont="1" applyFill="1" applyBorder="1" applyAlignment="1">
      <alignment horizontal="center" vertical="center" wrapText="1"/>
    </xf>
    <xf numFmtId="3" fontId="0" fillId="13" borderId="2" xfId="0" applyNumberFormat="1" applyFill="1" applyBorder="1" applyAlignment="1">
      <alignment vertical="center" wrapText="1"/>
    </xf>
    <xf numFmtId="3" fontId="6" fillId="13" borderId="2" xfId="0" applyNumberFormat="1" applyFont="1" applyFill="1" applyBorder="1" applyAlignment="1">
      <alignment vertical="center" wrapText="1"/>
    </xf>
    <xf numFmtId="164" fontId="6" fillId="13" borderId="2" xfId="2" applyFont="1" applyFill="1" applyBorder="1" applyAlignment="1">
      <alignment horizontal="center" vertical="center" wrapText="1"/>
    </xf>
    <xf numFmtId="3" fontId="14" fillId="13" borderId="2" xfId="3" applyNumberFormat="1" applyFont="1" applyFill="1" applyBorder="1" applyAlignment="1">
      <alignment vertical="center" wrapText="1"/>
    </xf>
    <xf numFmtId="3" fontId="0" fillId="13" borderId="0" xfId="0" applyNumberFormat="1" applyFill="1"/>
    <xf numFmtId="164" fontId="0" fillId="13" borderId="6" xfId="2" applyFont="1" applyFill="1" applyBorder="1" applyAlignment="1">
      <alignment horizontal="center" vertical="center" wrapText="1"/>
    </xf>
    <xf numFmtId="164" fontId="2" fillId="13" borderId="2" xfId="2" applyFont="1" applyFill="1" applyBorder="1" applyAlignment="1">
      <alignment horizontal="center" vertical="center" wrapText="1"/>
    </xf>
    <xf numFmtId="164" fontId="0" fillId="13" borderId="7" xfId="2" applyFont="1" applyFill="1" applyBorder="1" applyAlignment="1">
      <alignment horizontal="center" vertical="center"/>
    </xf>
    <xf numFmtId="164" fontId="0" fillId="13" borderId="6" xfId="2" applyFont="1" applyFill="1" applyBorder="1" applyAlignment="1">
      <alignment horizontal="center" vertical="center"/>
    </xf>
    <xf numFmtId="164" fontId="0" fillId="13" borderId="2" xfId="2" quotePrefix="1" applyFont="1" applyFill="1" applyBorder="1" applyAlignment="1">
      <alignment horizontal="center" vertical="center" wrapText="1"/>
    </xf>
    <xf numFmtId="164" fontId="0" fillId="13" borderId="2" xfId="2" applyFont="1" applyFill="1" applyBorder="1" applyAlignment="1">
      <alignment horizontal="center" vertical="center"/>
    </xf>
    <xf numFmtId="3" fontId="6" fillId="13" borderId="5" xfId="3" applyNumberFormat="1" applyFill="1" applyBorder="1" applyAlignment="1">
      <alignment vertical="center" wrapText="1"/>
    </xf>
    <xf numFmtId="164" fontId="0" fillId="13" borderId="5" xfId="2" applyFont="1" applyFill="1" applyBorder="1" applyAlignment="1">
      <alignment horizontal="center" vertical="center" wrapText="1"/>
    </xf>
    <xf numFmtId="164" fontId="6" fillId="13" borderId="0" xfId="2" applyFont="1" applyFill="1" applyBorder="1" applyAlignment="1">
      <alignment horizontal="center" vertical="center" wrapText="1"/>
    </xf>
    <xf numFmtId="164" fontId="0" fillId="13" borderId="0" xfId="2" applyFont="1" applyFill="1" applyAlignment="1">
      <alignment horizontal="center" wrapText="1"/>
    </xf>
    <xf numFmtId="164" fontId="11" fillId="13" borderId="0" xfId="2" applyFont="1" applyFill="1" applyAlignment="1">
      <alignment horizontal="center"/>
    </xf>
    <xf numFmtId="3" fontId="0" fillId="0" borderId="0" xfId="0" applyNumberFormat="1" applyAlignment="1">
      <alignment vertical="center" wrapText="1"/>
    </xf>
    <xf numFmtId="0" fontId="3" fillId="0" borderId="0" xfId="0" applyFont="1"/>
    <xf numFmtId="0" fontId="3" fillId="0" borderId="2" xfId="0" applyFont="1" applyBorder="1" applyAlignment="1">
      <alignment wrapText="1"/>
    </xf>
    <xf numFmtId="0" fontId="0" fillId="0" borderId="0" xfId="0" applyAlignment="1">
      <alignment vertical="center" wrapText="1"/>
    </xf>
    <xf numFmtId="0" fontId="0" fillId="0" borderId="0" xfId="0" applyAlignment="1">
      <alignment horizontal="center"/>
    </xf>
    <xf numFmtId="1" fontId="5" fillId="0" borderId="2" xfId="0" applyNumberFormat="1" applyFont="1" applyBorder="1"/>
    <xf numFmtId="0" fontId="5" fillId="0" borderId="2" xfId="0" applyFont="1" applyBorder="1" applyAlignment="1">
      <alignment vertical="center" wrapText="1"/>
    </xf>
    <xf numFmtId="1" fontId="5" fillId="6" borderId="2" xfId="0" applyNumberFormat="1" applyFont="1" applyFill="1" applyBorder="1"/>
    <xf numFmtId="3" fontId="5" fillId="0" borderId="5" xfId="0" applyNumberFormat="1" applyFont="1" applyBorder="1" applyAlignment="1">
      <alignment vertical="center" wrapText="1"/>
    </xf>
    <xf numFmtId="168" fontId="6" fillId="0" borderId="2" xfId="3" applyNumberFormat="1" applyFont="1" applyBorder="1" applyAlignment="1">
      <alignment vertical="center" wrapText="1"/>
    </xf>
    <xf numFmtId="3" fontId="6" fillId="0" borderId="2" xfId="3" applyNumberFormat="1" applyFont="1" applyBorder="1" applyAlignment="1">
      <alignment vertical="center" wrapText="1"/>
    </xf>
    <xf numFmtId="0" fontId="5" fillId="7" borderId="2" xfId="0" applyFont="1" applyFill="1" applyBorder="1" applyAlignment="1">
      <alignment vertical="center" wrapText="1"/>
    </xf>
    <xf numFmtId="168" fontId="6" fillId="7" borderId="2" xfId="3" applyNumberFormat="1" applyFont="1" applyFill="1" applyBorder="1" applyAlignment="1">
      <alignment vertical="center" wrapText="1"/>
    </xf>
    <xf numFmtId="0" fontId="5" fillId="0" borderId="2" xfId="0" applyFont="1" applyBorder="1"/>
    <xf numFmtId="3" fontId="6" fillId="7" borderId="2" xfId="3" applyNumberFormat="1" applyFont="1" applyFill="1" applyBorder="1" applyAlignment="1">
      <alignment vertical="center" wrapText="1"/>
    </xf>
    <xf numFmtId="0" fontId="0" fillId="6" borderId="0" xfId="0" applyFill="1"/>
    <xf numFmtId="164" fontId="6" fillId="6" borderId="2" xfId="2" applyFont="1" applyFill="1" applyBorder="1" applyAlignment="1">
      <alignment vertical="center" wrapText="1"/>
    </xf>
    <xf numFmtId="1" fontId="5" fillId="0" borderId="2" xfId="0" applyNumberFormat="1" applyFont="1" applyBorder="1" applyAlignment="1">
      <alignment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8" fillId="4"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0" fillId="6" borderId="2" xfId="0" applyFill="1" applyBorder="1" applyAlignment="1">
      <alignment horizontal="center" wrapText="1"/>
    </xf>
    <xf numFmtId="0" fontId="0" fillId="0" borderId="1" xfId="0" applyBorder="1" applyAlignment="1">
      <alignment horizontal="center" wrapText="1"/>
    </xf>
    <xf numFmtId="0" fontId="4" fillId="7"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0" fillId="0" borderId="6" xfId="0" applyBorder="1" applyAlignment="1">
      <alignment horizontal="center" wrapText="1"/>
    </xf>
    <xf numFmtId="0" fontId="0" fillId="6" borderId="6" xfId="0" applyFill="1" applyBorder="1" applyAlignment="1">
      <alignment horizontal="center" wrapText="1"/>
    </xf>
    <xf numFmtId="0" fontId="0" fillId="0" borderId="5" xfId="0" applyBorder="1" applyAlignment="1">
      <alignment horizontal="center" wrapText="1"/>
    </xf>
    <xf numFmtId="0" fontId="21" fillId="4" borderId="2" xfId="0" applyFont="1" applyFill="1" applyBorder="1" applyAlignment="1">
      <alignment horizontal="center" vertical="center" wrapText="1"/>
    </xf>
    <xf numFmtId="0" fontId="0" fillId="0" borderId="0" xfId="0" applyAlignment="1">
      <alignment horizontal="center" wrapText="1"/>
    </xf>
    <xf numFmtId="3" fontId="6" fillId="0" borderId="1" xfId="0" applyNumberFormat="1" applyFont="1" applyBorder="1" applyAlignment="1">
      <alignment vertical="center" wrapText="1"/>
    </xf>
    <xf numFmtId="0" fontId="4" fillId="0" borderId="2" xfId="0" applyFont="1" applyBorder="1" applyAlignment="1">
      <alignment horizontal="center" wrapText="1"/>
    </xf>
    <xf numFmtId="0" fontId="0" fillId="7" borderId="2" xfId="0" applyFill="1" applyBorder="1"/>
    <xf numFmtId="1" fontId="17" fillId="0" borderId="2" xfId="0" applyNumberFormat="1" applyFont="1" applyBorder="1" applyAlignment="1">
      <alignment horizontal="center"/>
    </xf>
    <xf numFmtId="0" fontId="17" fillId="0" borderId="5" xfId="0" applyFont="1" applyBorder="1" applyAlignment="1">
      <alignment horizontal="center" wrapText="1"/>
    </xf>
    <xf numFmtId="0" fontId="16" fillId="0" borderId="5" xfId="0" applyFont="1" applyBorder="1" applyAlignment="1">
      <alignment horizontal="justify" vertical="center" wrapText="1"/>
    </xf>
    <xf numFmtId="0" fontId="0" fillId="0" borderId="2" xfId="0" applyBorder="1" applyAlignment="1">
      <alignment horizontal="center" vertical="center" wrapText="1"/>
    </xf>
    <xf numFmtId="0" fontId="0" fillId="0" borderId="6"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7" xfId="0" applyBorder="1" applyAlignment="1">
      <alignment horizontal="center" wrapText="1"/>
    </xf>
    <xf numFmtId="0" fontId="5" fillId="0" borderId="2" xfId="0" applyFont="1"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vertical="center"/>
    </xf>
    <xf numFmtId="1" fontId="0" fillId="0" borderId="4" xfId="0" applyNumberFormat="1" applyBorder="1"/>
    <xf numFmtId="1" fontId="5" fillId="0" borderId="4" xfId="0" applyNumberFormat="1" applyFont="1" applyBorder="1"/>
    <xf numFmtId="164" fontId="3" fillId="15" borderId="2" xfId="2" applyFont="1" applyFill="1" applyBorder="1" applyAlignment="1">
      <alignment horizontal="center" vertical="center"/>
    </xf>
    <xf numFmtId="3" fontId="4" fillId="15" borderId="5" xfId="0" applyNumberFormat="1" applyFont="1" applyFill="1" applyBorder="1" applyAlignment="1">
      <alignment horizontal="center" vertical="center" wrapText="1"/>
    </xf>
    <xf numFmtId="3" fontId="0" fillId="0" borderId="0" xfId="0" applyNumberFormat="1" applyAlignment="1">
      <alignment vertical="center"/>
    </xf>
    <xf numFmtId="3" fontId="0" fillId="2" borderId="2" xfId="0" applyNumberFormat="1" applyFill="1" applyBorder="1" applyAlignment="1">
      <alignment vertical="center"/>
    </xf>
    <xf numFmtId="3" fontId="0" fillId="10" borderId="2" xfId="0" applyNumberFormat="1" applyFill="1" applyBorder="1" applyAlignment="1">
      <alignment vertical="center"/>
    </xf>
    <xf numFmtId="0" fontId="0" fillId="0" borderId="0" xfId="0" applyAlignment="1">
      <alignment vertical="center"/>
    </xf>
    <xf numFmtId="3" fontId="0" fillId="14" borderId="0" xfId="0" applyNumberFormat="1" applyFill="1" applyAlignment="1">
      <alignment vertical="center"/>
    </xf>
    <xf numFmtId="3" fontId="3" fillId="2" borderId="2" xfId="0" applyNumberFormat="1" applyFont="1" applyFill="1" applyBorder="1" applyAlignment="1">
      <alignment vertical="center" wrapText="1"/>
    </xf>
    <xf numFmtId="3" fontId="3" fillId="0" borderId="0" xfId="0" applyNumberFormat="1" applyFont="1" applyAlignment="1">
      <alignment vertical="center" wrapText="1"/>
    </xf>
    <xf numFmtId="3" fontId="3" fillId="10" borderId="2" xfId="0" applyNumberFormat="1" applyFont="1" applyFill="1" applyBorder="1" applyAlignment="1">
      <alignment vertical="center" wrapText="1"/>
    </xf>
    <xf numFmtId="3" fontId="3" fillId="14" borderId="0" xfId="0" applyNumberFormat="1" applyFont="1" applyFill="1" applyAlignment="1">
      <alignment vertical="center"/>
    </xf>
    <xf numFmtId="3" fontId="0" fillId="0" borderId="2" xfId="0" applyNumberFormat="1" applyBorder="1" applyAlignment="1">
      <alignment vertical="center"/>
    </xf>
    <xf numFmtId="3" fontId="0" fillId="6" borderId="2" xfId="0" applyNumberFormat="1" applyFill="1" applyBorder="1" applyAlignment="1">
      <alignment vertical="center"/>
    </xf>
    <xf numFmtId="3" fontId="0" fillId="6" borderId="0" xfId="0" applyNumberFormat="1" applyFill="1" applyAlignment="1">
      <alignment vertical="center"/>
    </xf>
    <xf numFmtId="3" fontId="0" fillId="2" borderId="0" xfId="0" applyNumberFormat="1" applyFill="1" applyAlignment="1">
      <alignment vertical="center"/>
    </xf>
    <xf numFmtId="0" fontId="0" fillId="2" borderId="2" xfId="0" applyFill="1" applyBorder="1" applyAlignment="1">
      <alignment horizontal="center" wrapText="1"/>
    </xf>
    <xf numFmtId="3" fontId="4" fillId="0" borderId="3" xfId="0" applyNumberFormat="1" applyFont="1" applyBorder="1" applyAlignment="1">
      <alignment horizontal="center"/>
    </xf>
    <xf numFmtId="3" fontId="4" fillId="0" borderId="8" xfId="0" applyNumberFormat="1" applyFont="1" applyBorder="1" applyAlignment="1">
      <alignment horizontal="center" vertical="center" wrapText="1"/>
    </xf>
    <xf numFmtId="3" fontId="0" fillId="0" borderId="1" xfId="0" applyNumberFormat="1" applyBorder="1" applyAlignment="1">
      <alignment vertical="center" wrapText="1"/>
    </xf>
    <xf numFmtId="3" fontId="6" fillId="0" borderId="1" xfId="3" applyNumberFormat="1" applyFill="1" applyBorder="1" applyAlignment="1">
      <alignment vertical="center" wrapText="1"/>
    </xf>
    <xf numFmtId="3" fontId="14" fillId="0" borderId="1" xfId="3" applyNumberFormat="1" applyFont="1" applyFill="1" applyBorder="1" applyAlignment="1">
      <alignment vertical="center" wrapText="1"/>
    </xf>
    <xf numFmtId="3" fontId="6" fillId="0" borderId="9" xfId="3" applyNumberFormat="1" applyFill="1" applyBorder="1" applyAlignment="1">
      <alignment vertical="center" wrapText="1"/>
    </xf>
    <xf numFmtId="3" fontId="6" fillId="0" borderId="8" xfId="3" applyNumberFormat="1" applyFill="1" applyBorder="1" applyAlignment="1">
      <alignment vertical="center" wrapText="1"/>
    </xf>
    <xf numFmtId="3" fontId="6" fillId="0" borderId="2" xfId="3" applyNumberFormat="1" applyFont="1" applyFill="1" applyBorder="1" applyAlignment="1">
      <alignment vertical="center" wrapText="1"/>
    </xf>
    <xf numFmtId="3" fontId="6" fillId="0" borderId="5" xfId="3" applyNumberFormat="1" applyFill="1" applyBorder="1" applyAlignment="1">
      <alignment vertical="center" wrapText="1"/>
    </xf>
    <xf numFmtId="3" fontId="6" fillId="0" borderId="0" xfId="0" applyNumberFormat="1" applyFont="1" applyAlignment="1">
      <alignment vertical="center" wrapText="1"/>
    </xf>
    <xf numFmtId="164" fontId="1" fillId="0" borderId="2" xfId="2" applyFont="1" applyFill="1" applyBorder="1" applyAlignment="1">
      <alignment wrapText="1"/>
    </xf>
    <xf numFmtId="3" fontId="0" fillId="16" borderId="6" xfId="0" applyNumberFormat="1" applyFill="1" applyBorder="1" applyAlignment="1">
      <alignment vertical="center"/>
    </xf>
    <xf numFmtId="0" fontId="7" fillId="3" borderId="1" xfId="0" applyFont="1" applyFill="1" applyBorder="1" applyAlignment="1">
      <alignment horizontal="left" vertical="center"/>
    </xf>
    <xf numFmtId="0" fontId="6" fillId="3" borderId="0" xfId="0" applyFont="1" applyFill="1" applyAlignment="1">
      <alignment horizontal="right"/>
    </xf>
    <xf numFmtId="0" fontId="24" fillId="3" borderId="1" xfId="0" applyFont="1" applyFill="1" applyBorder="1" applyAlignment="1">
      <alignment horizontal="center" vertical="center" wrapText="1"/>
    </xf>
    <xf numFmtId="164" fontId="3" fillId="0" borderId="1" xfId="2" applyFont="1" applyFill="1" applyBorder="1" applyAlignment="1">
      <alignment horizontal="center" vertical="center"/>
    </xf>
    <xf numFmtId="3" fontId="3" fillId="3" borderId="2" xfId="0" applyNumberFormat="1" applyFont="1" applyFill="1" applyBorder="1" applyAlignment="1">
      <alignment horizontal="center" vertical="center"/>
    </xf>
    <xf numFmtId="3" fontId="3" fillId="0" borderId="2"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3" fontId="3" fillId="0" borderId="2" xfId="0" applyNumberFormat="1" applyFont="1" applyBorder="1" applyAlignment="1">
      <alignment horizontal="left" vertical="center" wrapText="1"/>
    </xf>
    <xf numFmtId="0" fontId="4" fillId="0" borderId="2" xfId="0" applyFont="1" applyBorder="1" applyAlignment="1">
      <alignment horizontal="left" vertical="center"/>
    </xf>
    <xf numFmtId="9" fontId="0" fillId="0" borderId="2" xfId="0" applyNumberFormat="1" applyBorder="1" applyAlignment="1">
      <alignment horizontal="center" vertical="center" wrapText="1"/>
    </xf>
    <xf numFmtId="164" fontId="3" fillId="0" borderId="5" xfId="2" applyFont="1" applyFill="1" applyBorder="1" applyAlignment="1">
      <alignment horizontal="center" vertical="center" wrapText="1"/>
    </xf>
    <xf numFmtId="164" fontId="6" fillId="0" borderId="2" xfId="2" applyFont="1" applyFill="1" applyBorder="1" applyAlignment="1">
      <alignment horizontal="center" vertical="center" wrapText="1"/>
    </xf>
    <xf numFmtId="164" fontId="2" fillId="0" borderId="2" xfId="2" applyFont="1" applyFill="1" applyBorder="1" applyAlignment="1">
      <alignment horizontal="center" vertical="center" wrapText="1"/>
    </xf>
    <xf numFmtId="164" fontId="0" fillId="0" borderId="7" xfId="2" applyFont="1" applyFill="1" applyBorder="1" applyAlignment="1">
      <alignment horizontal="center" vertical="center"/>
    </xf>
    <xf numFmtId="164" fontId="0" fillId="0" borderId="6" xfId="2" applyFont="1" applyFill="1" applyBorder="1" applyAlignment="1">
      <alignment horizontal="center" vertical="center"/>
    </xf>
    <xf numFmtId="164" fontId="0" fillId="0" borderId="2" xfId="2" quotePrefix="1" applyFont="1" applyFill="1" applyBorder="1" applyAlignment="1">
      <alignment horizontal="center" vertical="center" wrapText="1"/>
    </xf>
    <xf numFmtId="164" fontId="0" fillId="0" borderId="5" xfId="2" applyFont="1" applyFill="1" applyBorder="1" applyAlignment="1">
      <alignment horizontal="center" vertical="center" wrapText="1"/>
    </xf>
    <xf numFmtId="1" fontId="5" fillId="0" borderId="2" xfId="0" applyNumberFormat="1" applyFont="1" applyBorder="1" applyAlignment="1">
      <alignment vertical="center"/>
    </xf>
    <xf numFmtId="1" fontId="0" fillId="0" borderId="4" xfId="0" applyNumberFormat="1" applyBorder="1" applyAlignment="1">
      <alignment vertical="center"/>
    </xf>
    <xf numFmtId="1" fontId="0" fillId="6" borderId="7" xfId="0" applyNumberFormat="1" applyFill="1" applyBorder="1" applyAlignment="1">
      <alignment vertical="center"/>
    </xf>
    <xf numFmtId="2" fontId="0" fillId="6" borderId="6" xfId="0" applyNumberFormat="1" applyFill="1" applyBorder="1" applyAlignment="1">
      <alignment vertical="center"/>
    </xf>
    <xf numFmtId="0" fontId="0" fillId="0" borderId="2" xfId="0" applyBorder="1" applyAlignment="1">
      <alignment horizontal="right" vertical="center" wrapText="1"/>
    </xf>
    <xf numFmtId="0" fontId="0" fillId="4" borderId="2" xfId="0" applyFill="1" applyBorder="1" applyAlignment="1">
      <alignment horizontal="right" vertical="center" wrapText="1"/>
    </xf>
    <xf numFmtId="0" fontId="0" fillId="5" borderId="2" xfId="0" applyFill="1" applyBorder="1" applyAlignment="1">
      <alignment horizontal="right" vertical="center" wrapText="1"/>
    </xf>
    <xf numFmtId="2" fontId="6" fillId="0" borderId="2" xfId="0" applyNumberFormat="1" applyFont="1" applyBorder="1" applyAlignment="1">
      <alignment horizontal="right" vertical="center" wrapText="1"/>
    </xf>
    <xf numFmtId="0" fontId="0" fillId="0" borderId="2" xfId="0" applyBorder="1" applyAlignment="1">
      <alignment horizontal="right" vertical="center"/>
    </xf>
    <xf numFmtId="167" fontId="5" fillId="0" borderId="2" xfId="4" applyNumberFormat="1" applyFont="1" applyFill="1" applyBorder="1" applyAlignment="1">
      <alignment horizontal="right" vertical="center" wrapText="1"/>
    </xf>
    <xf numFmtId="1" fontId="0" fillId="0" borderId="2" xfId="0" applyNumberFormat="1" applyBorder="1" applyAlignment="1">
      <alignment horizontal="right" vertical="center"/>
    </xf>
    <xf numFmtId="3" fontId="0" fillId="0" borderId="5" xfId="0" applyNumberFormat="1" applyBorder="1" applyAlignment="1">
      <alignment horizontal="right" vertical="center" wrapText="1"/>
    </xf>
    <xf numFmtId="0" fontId="0" fillId="2" borderId="2" xfId="0" applyFill="1" applyBorder="1" applyAlignment="1">
      <alignment horizontal="right" vertical="center" wrapText="1"/>
    </xf>
    <xf numFmtId="0" fontId="0" fillId="7" borderId="2" xfId="0" applyFill="1" applyBorder="1" applyAlignment="1">
      <alignment horizontal="right" vertical="center" wrapText="1"/>
    </xf>
    <xf numFmtId="0" fontId="0" fillId="10" borderId="2" xfId="0" applyFill="1" applyBorder="1" applyAlignment="1">
      <alignment horizontal="right" vertical="center" wrapText="1"/>
    </xf>
    <xf numFmtId="0" fontId="0" fillId="0" borderId="6" xfId="0" applyBorder="1" applyAlignment="1">
      <alignment horizontal="right" vertical="center" wrapText="1"/>
    </xf>
    <xf numFmtId="1" fontId="0" fillId="0" borderId="2" xfId="0" applyNumberFormat="1" applyBorder="1" applyAlignment="1">
      <alignment horizontal="right" vertical="center" wrapText="1"/>
    </xf>
    <xf numFmtId="1" fontId="5" fillId="0" borderId="2" xfId="0" applyNumberFormat="1" applyFont="1" applyBorder="1" applyAlignment="1">
      <alignment horizontal="right" vertical="center" wrapText="1"/>
    </xf>
    <xf numFmtId="1" fontId="0" fillId="6" borderId="7" xfId="0" applyNumberFormat="1" applyFill="1" applyBorder="1" applyAlignment="1">
      <alignment horizontal="right" vertical="center"/>
    </xf>
    <xf numFmtId="1" fontId="0" fillId="0" borderId="6" xfId="0" applyNumberFormat="1" applyBorder="1" applyAlignment="1">
      <alignment horizontal="right" vertical="center"/>
    </xf>
    <xf numFmtId="1" fontId="0" fillId="6" borderId="2" xfId="0" applyNumberFormat="1" applyFill="1" applyBorder="1" applyAlignment="1">
      <alignment horizontal="right" vertical="center" wrapText="1"/>
    </xf>
    <xf numFmtId="0" fontId="0" fillId="6" borderId="2" xfId="0" applyFill="1" applyBorder="1" applyAlignment="1">
      <alignment horizontal="right" vertical="center" wrapText="1"/>
    </xf>
    <xf numFmtId="0" fontId="0" fillId="6" borderId="6" xfId="0" applyFill="1" applyBorder="1" applyAlignment="1">
      <alignment horizontal="right" vertical="center" wrapText="1"/>
    </xf>
    <xf numFmtId="3" fontId="0" fillId="0" borderId="2" xfId="0" quotePrefix="1" applyNumberFormat="1" applyBorder="1" applyAlignment="1">
      <alignment horizontal="right" vertical="center" wrapText="1"/>
    </xf>
    <xf numFmtId="1" fontId="0" fillId="0" borderId="6" xfId="0" applyNumberFormat="1" applyBorder="1" applyAlignment="1">
      <alignment horizontal="right" vertical="center" wrapText="1"/>
    </xf>
    <xf numFmtId="0" fontId="0" fillId="10" borderId="5" xfId="0" applyFill="1" applyBorder="1" applyAlignment="1">
      <alignment horizontal="right" vertical="center" wrapText="1"/>
    </xf>
    <xf numFmtId="3" fontId="6" fillId="0" borderId="2" xfId="3" applyNumberFormat="1" applyBorder="1" applyAlignment="1">
      <alignment horizontal="right" vertical="center" wrapText="1"/>
    </xf>
    <xf numFmtId="1" fontId="0" fillId="6" borderId="6" xfId="0" applyNumberFormat="1" applyFill="1" applyBorder="1" applyAlignment="1">
      <alignment horizontal="right" vertical="center" wrapText="1"/>
    </xf>
    <xf numFmtId="1" fontId="0" fillId="6" borderId="6" xfId="0" applyNumberFormat="1" applyFill="1" applyBorder="1" applyAlignment="1">
      <alignment horizontal="right" vertical="center"/>
    </xf>
    <xf numFmtId="1" fontId="0" fillId="6" borderId="2" xfId="0" applyNumberFormat="1" applyFill="1" applyBorder="1" applyAlignment="1">
      <alignment horizontal="right" wrapText="1"/>
    </xf>
    <xf numFmtId="3" fontId="0" fillId="6" borderId="2" xfId="0" quotePrefix="1" applyNumberFormat="1" applyFill="1" applyBorder="1" applyAlignment="1">
      <alignment horizontal="right" vertical="center" wrapText="1"/>
    </xf>
    <xf numFmtId="0" fontId="0" fillId="4" borderId="6" xfId="0" applyFill="1" applyBorder="1" applyAlignment="1">
      <alignment horizontal="right" vertical="center" wrapText="1"/>
    </xf>
    <xf numFmtId="0" fontId="0" fillId="0" borderId="0" xfId="0" applyAlignment="1">
      <alignment horizontal="right" wrapText="1"/>
    </xf>
    <xf numFmtId="3" fontId="6" fillId="4" borderId="2" xfId="3" applyNumberFormat="1" applyFill="1" applyBorder="1" applyAlignment="1">
      <alignment horizontal="right" vertical="center" wrapText="1"/>
    </xf>
    <xf numFmtId="3" fontId="6" fillId="5" borderId="2" xfId="3" applyNumberFormat="1" applyFill="1" applyBorder="1" applyAlignment="1">
      <alignment horizontal="right" vertical="center" wrapText="1"/>
    </xf>
    <xf numFmtId="3" fontId="0" fillId="0" borderId="2" xfId="0" applyNumberFormat="1" applyBorder="1" applyAlignment="1">
      <alignment horizontal="right" vertical="center" wrapText="1"/>
    </xf>
    <xf numFmtId="4" fontId="0" fillId="0" borderId="2" xfId="0" applyNumberFormat="1" applyBorder="1" applyAlignment="1">
      <alignment horizontal="right" vertical="center" wrapText="1"/>
    </xf>
    <xf numFmtId="4" fontId="6" fillId="0" borderId="2" xfId="0" applyNumberFormat="1" applyFont="1" applyBorder="1" applyAlignment="1">
      <alignment horizontal="right" vertical="center" wrapText="1"/>
    </xf>
    <xf numFmtId="4" fontId="6" fillId="0" borderId="2" xfId="3" applyNumberFormat="1" applyBorder="1" applyAlignment="1">
      <alignment horizontal="right" vertical="center" wrapText="1"/>
    </xf>
    <xf numFmtId="4" fontId="6" fillId="0" borderId="2" xfId="3" applyNumberFormat="1" applyFill="1" applyBorder="1" applyAlignment="1">
      <alignment horizontal="right" vertical="center" wrapText="1"/>
    </xf>
    <xf numFmtId="4" fontId="14" fillId="7" borderId="2" xfId="3" applyNumberFormat="1" applyFont="1" applyFill="1" applyBorder="1" applyAlignment="1">
      <alignment horizontal="right" vertical="center" wrapText="1"/>
    </xf>
    <xf numFmtId="4" fontId="6" fillId="5" borderId="2" xfId="3" applyNumberFormat="1" applyFill="1" applyBorder="1" applyAlignment="1">
      <alignment horizontal="right" vertical="center" wrapText="1"/>
    </xf>
    <xf numFmtId="4" fontId="6" fillId="10" borderId="2" xfId="3" applyNumberFormat="1" applyFill="1" applyBorder="1" applyAlignment="1">
      <alignment horizontal="right" vertical="center" wrapText="1"/>
    </xf>
    <xf numFmtId="4" fontId="6" fillId="2" borderId="2" xfId="3" applyNumberFormat="1" applyFill="1" applyBorder="1" applyAlignment="1">
      <alignment horizontal="right" vertical="center" wrapText="1"/>
    </xf>
    <xf numFmtId="4" fontId="6" fillId="0" borderId="6" xfId="3" applyNumberFormat="1" applyBorder="1" applyAlignment="1">
      <alignment horizontal="right" vertical="center" wrapText="1"/>
    </xf>
    <xf numFmtId="4" fontId="6" fillId="6" borderId="2" xfId="3" applyNumberFormat="1" applyFill="1" applyBorder="1" applyAlignment="1">
      <alignment horizontal="right" vertical="center" wrapText="1"/>
    </xf>
    <xf numFmtId="4" fontId="6" fillId="10" borderId="5" xfId="3" applyNumberFormat="1" applyFill="1" applyBorder="1" applyAlignment="1">
      <alignment horizontal="right" vertical="center" wrapText="1"/>
    </xf>
    <xf numFmtId="4" fontId="6" fillId="7" borderId="2" xfId="3" applyNumberFormat="1" applyFill="1" applyBorder="1" applyAlignment="1">
      <alignment horizontal="right" vertical="center" wrapText="1"/>
    </xf>
    <xf numFmtId="4" fontId="6" fillId="4" borderId="2" xfId="3" applyNumberFormat="1" applyFill="1" applyBorder="1" applyAlignment="1">
      <alignment horizontal="right" vertical="center" wrapText="1"/>
    </xf>
    <xf numFmtId="4" fontId="0" fillId="0" borderId="0" xfId="0" applyNumberFormat="1"/>
    <xf numFmtId="4" fontId="4" fillId="0" borderId="5" xfId="0" applyNumberFormat="1" applyFont="1" applyBorder="1" applyAlignment="1">
      <alignment horizontal="center" vertical="center" wrapText="1"/>
    </xf>
    <xf numFmtId="4" fontId="0" fillId="0" borderId="2" xfId="0" applyNumberFormat="1" applyBorder="1" applyAlignment="1">
      <alignment vertical="center" wrapText="1"/>
    </xf>
    <xf numFmtId="4" fontId="6" fillId="4" borderId="2" xfId="3" applyNumberFormat="1" applyFill="1" applyBorder="1" applyAlignment="1">
      <alignment vertical="center" wrapText="1"/>
    </xf>
    <xf numFmtId="4" fontId="6" fillId="0" borderId="2" xfId="3" applyNumberFormat="1" applyBorder="1" applyAlignment="1">
      <alignment vertical="center" wrapText="1"/>
    </xf>
    <xf numFmtId="4" fontId="6" fillId="5" borderId="2" xfId="3" applyNumberFormat="1" applyFill="1" applyBorder="1" applyAlignment="1">
      <alignment vertical="center" wrapText="1"/>
    </xf>
    <xf numFmtId="4" fontId="6" fillId="0" borderId="2" xfId="0" applyNumberFormat="1" applyFont="1" applyBorder="1" applyAlignment="1">
      <alignment vertical="center" wrapText="1"/>
    </xf>
    <xf numFmtId="4" fontId="6" fillId="0" borderId="2" xfId="3" applyNumberFormat="1" applyFill="1" applyBorder="1" applyAlignment="1">
      <alignment vertical="center" wrapText="1"/>
    </xf>
    <xf numFmtId="4" fontId="14" fillId="7" borderId="2" xfId="3" applyNumberFormat="1" applyFont="1" applyFill="1" applyBorder="1" applyAlignment="1">
      <alignment vertical="center" wrapText="1"/>
    </xf>
    <xf numFmtId="4" fontId="6" fillId="10" borderId="2" xfId="3" applyNumberFormat="1" applyFill="1" applyBorder="1" applyAlignment="1">
      <alignment vertical="center" wrapText="1"/>
    </xf>
    <xf numFmtId="4" fontId="6" fillId="2" borderId="2" xfId="3" applyNumberFormat="1" applyFill="1" applyBorder="1" applyAlignment="1">
      <alignment vertical="center" wrapText="1"/>
    </xf>
    <xf numFmtId="4" fontId="6" fillId="0" borderId="6" xfId="3" applyNumberFormat="1" applyBorder="1" applyAlignment="1">
      <alignment vertical="center" wrapText="1"/>
    </xf>
    <xf numFmtId="4" fontId="6" fillId="0" borderId="2" xfId="3" applyNumberFormat="1" applyFont="1" applyFill="1" applyBorder="1" applyAlignment="1">
      <alignment vertical="center" wrapText="1"/>
    </xf>
    <xf numFmtId="4" fontId="6" fillId="0" borderId="5" xfId="3" applyNumberFormat="1" applyFill="1" applyBorder="1" applyAlignment="1">
      <alignment vertical="center" wrapText="1"/>
    </xf>
    <xf numFmtId="4" fontId="6" fillId="6" borderId="2" xfId="3" applyNumberFormat="1" applyFill="1" applyBorder="1" applyAlignment="1">
      <alignment vertical="center" wrapText="1"/>
    </xf>
    <xf numFmtId="4" fontId="6" fillId="10" borderId="5" xfId="3" applyNumberFormat="1" applyFill="1" applyBorder="1" applyAlignment="1">
      <alignment vertical="center" wrapText="1"/>
    </xf>
    <xf numFmtId="4" fontId="6" fillId="7" borderId="2" xfId="3" applyNumberFormat="1" applyFill="1" applyBorder="1" applyAlignment="1">
      <alignment vertical="center" wrapText="1"/>
    </xf>
    <xf numFmtId="4" fontId="6" fillId="4" borderId="6" xfId="3" applyNumberFormat="1" applyFill="1" applyBorder="1" applyAlignment="1">
      <alignment vertical="center" wrapText="1"/>
    </xf>
    <xf numFmtId="4" fontId="0" fillId="0" borderId="0" xfId="0" applyNumberFormat="1" applyAlignment="1">
      <alignment wrapText="1"/>
    </xf>
    <xf numFmtId="0" fontId="0" fillId="7" borderId="0" xfId="0" applyFill="1"/>
    <xf numFmtId="1" fontId="0" fillId="7" borderId="2" xfId="0" applyNumberFormat="1" applyFill="1" applyBorder="1" applyAlignment="1">
      <alignment horizontal="center"/>
    </xf>
    <xf numFmtId="0" fontId="0" fillId="7" borderId="2" xfId="0" applyFill="1" applyBorder="1" applyAlignment="1">
      <alignment horizontal="center" vertical="center"/>
    </xf>
    <xf numFmtId="165" fontId="0" fillId="0" borderId="0" xfId="1" applyFont="1"/>
    <xf numFmtId="165" fontId="0" fillId="6" borderId="0" xfId="1" applyFont="1" applyFill="1"/>
    <xf numFmtId="0" fontId="0" fillId="6" borderId="0" xfId="0" applyFill="1" applyAlignment="1">
      <alignment horizontal="left"/>
    </xf>
    <xf numFmtId="0" fontId="0" fillId="6" borderId="0" xfId="0" applyFill="1" applyAlignment="1">
      <alignment horizontal="left" indent="1"/>
    </xf>
    <xf numFmtId="165" fontId="0" fillId="7" borderId="0" xfId="1" applyFont="1" applyFill="1"/>
    <xf numFmtId="0" fontId="0" fillId="17" borderId="2" xfId="0" applyFill="1" applyBorder="1" applyAlignment="1">
      <alignment vertical="center"/>
    </xf>
    <xf numFmtId="0" fontId="0" fillId="17" borderId="2" xfId="0" applyFill="1" applyBorder="1" applyAlignment="1">
      <alignment wrapText="1"/>
    </xf>
    <xf numFmtId="49" fontId="6" fillId="17" borderId="2" xfId="0" applyNumberFormat="1" applyFont="1" applyFill="1" applyBorder="1" applyAlignment="1">
      <alignment horizontal="center" vertical="center" wrapText="1"/>
    </xf>
    <xf numFmtId="0" fontId="0" fillId="17" borderId="2" xfId="0" applyFill="1" applyBorder="1" applyAlignment="1">
      <alignment vertical="center" wrapText="1"/>
    </xf>
    <xf numFmtId="1" fontId="0" fillId="17" borderId="4" xfId="0" applyNumberFormat="1" applyFill="1" applyBorder="1"/>
    <xf numFmtId="3" fontId="6" fillId="17" borderId="2" xfId="0" applyNumberFormat="1" applyFont="1" applyFill="1" applyBorder="1" applyAlignment="1">
      <alignment vertical="center" wrapText="1"/>
    </xf>
    <xf numFmtId="164" fontId="0" fillId="17" borderId="2" xfId="2" applyFont="1" applyFill="1" applyBorder="1" applyAlignment="1">
      <alignment horizontal="center" vertical="center" wrapText="1"/>
    </xf>
    <xf numFmtId="0" fontId="0" fillId="17" borderId="2" xfId="0" applyFill="1" applyBorder="1" applyAlignment="1">
      <alignment horizontal="right" vertical="center" wrapText="1"/>
    </xf>
    <xf numFmtId="1" fontId="0" fillId="17" borderId="4" xfId="0" applyNumberFormat="1" applyFill="1" applyBorder="1" applyAlignment="1">
      <alignment vertical="center"/>
    </xf>
    <xf numFmtId="4" fontId="6" fillId="17" borderId="2" xfId="0" applyNumberFormat="1" applyFont="1" applyFill="1" applyBorder="1" applyAlignment="1">
      <alignment vertical="center" wrapText="1"/>
    </xf>
    <xf numFmtId="3" fontId="0" fillId="17" borderId="0" xfId="0" applyNumberFormat="1" applyFill="1" applyAlignment="1">
      <alignment vertical="center" wrapText="1"/>
    </xf>
    <xf numFmtId="0" fontId="5" fillId="17" borderId="2" xfId="0" applyFont="1" applyFill="1" applyBorder="1" applyAlignment="1">
      <alignment vertical="center" wrapText="1"/>
    </xf>
    <xf numFmtId="1" fontId="5" fillId="17" borderId="4" xfId="0" applyNumberFormat="1" applyFont="1" applyFill="1" applyBorder="1"/>
    <xf numFmtId="3" fontId="6" fillId="17" borderId="1" xfId="0" applyNumberFormat="1" applyFont="1" applyFill="1" applyBorder="1" applyAlignment="1">
      <alignment vertical="center" wrapText="1"/>
    </xf>
    <xf numFmtId="3" fontId="0" fillId="17" borderId="2" xfId="0" applyNumberFormat="1" applyFill="1" applyBorder="1" applyAlignment="1">
      <alignment vertical="center"/>
    </xf>
    <xf numFmtId="3" fontId="0" fillId="17" borderId="0" xfId="0" applyNumberFormat="1" applyFill="1" applyAlignment="1">
      <alignment vertical="center"/>
    </xf>
    <xf numFmtId="0" fontId="0" fillId="17" borderId="0" xfId="0" applyFill="1"/>
    <xf numFmtId="0" fontId="0" fillId="17" borderId="2" xfId="0" applyFill="1" applyBorder="1"/>
    <xf numFmtId="4" fontId="6" fillId="17" borderId="2" xfId="0" applyNumberFormat="1" applyFont="1" applyFill="1" applyBorder="1" applyAlignment="1">
      <alignment horizontal="right" vertical="center" wrapText="1"/>
    </xf>
    <xf numFmtId="4" fontId="0" fillId="17" borderId="2" xfId="0" applyNumberFormat="1" applyFill="1" applyBorder="1" applyAlignment="1">
      <alignment horizontal="right" vertical="center" wrapText="1"/>
    </xf>
    <xf numFmtId="9" fontId="0" fillId="17" borderId="2" xfId="0" applyNumberFormat="1" applyFill="1" applyBorder="1" applyAlignment="1">
      <alignment horizontal="center" vertical="center" wrapText="1"/>
    </xf>
    <xf numFmtId="0" fontId="0" fillId="17" borderId="2" xfId="0" applyFill="1" applyBorder="1" applyAlignment="1">
      <alignment horizontal="center" wrapText="1"/>
    </xf>
    <xf numFmtId="1" fontId="0" fillId="17" borderId="2" xfId="0" applyNumberFormat="1" applyFill="1" applyBorder="1"/>
    <xf numFmtId="1" fontId="0" fillId="17" borderId="2" xfId="0" applyNumberFormat="1" applyFill="1" applyBorder="1" applyAlignment="1">
      <alignment vertical="center"/>
    </xf>
    <xf numFmtId="1" fontId="5" fillId="17" borderId="2" xfId="0" applyNumberFormat="1" applyFont="1" applyFill="1" applyBorder="1"/>
    <xf numFmtId="0" fontId="6" fillId="6" borderId="2" xfId="0" applyFont="1" applyFill="1" applyBorder="1" applyAlignment="1">
      <alignment vertical="center"/>
    </xf>
    <xf numFmtId="1" fontId="0" fillId="6" borderId="4" xfId="0" applyNumberFormat="1" applyFill="1" applyBorder="1"/>
    <xf numFmtId="4" fontId="6" fillId="6" borderId="2" xfId="0" applyNumberFormat="1" applyFont="1" applyFill="1" applyBorder="1" applyAlignment="1">
      <alignment vertical="center" wrapText="1"/>
    </xf>
    <xf numFmtId="3" fontId="0" fillId="6" borderId="0" xfId="0" applyNumberFormat="1" applyFill="1" applyAlignment="1">
      <alignment vertical="center" wrapText="1"/>
    </xf>
    <xf numFmtId="0" fontId="5" fillId="6" borderId="2" xfId="0" applyFont="1" applyFill="1" applyBorder="1" applyAlignment="1">
      <alignment vertical="center" wrapText="1"/>
    </xf>
    <xf numFmtId="1" fontId="5" fillId="6" borderId="4" xfId="0" applyNumberFormat="1" applyFont="1" applyFill="1" applyBorder="1"/>
    <xf numFmtId="3" fontId="6" fillId="6" borderId="1" xfId="0" applyNumberFormat="1" applyFont="1" applyFill="1" applyBorder="1" applyAlignment="1">
      <alignment vertical="center" wrapText="1"/>
    </xf>
    <xf numFmtId="4" fontId="6" fillId="6" borderId="2" xfId="0" applyNumberFormat="1" applyFont="1" applyFill="1" applyBorder="1" applyAlignment="1">
      <alignment horizontal="right" vertical="center" wrapText="1"/>
    </xf>
    <xf numFmtId="4" fontId="6" fillId="7" borderId="2" xfId="0" applyNumberFormat="1" applyFont="1" applyFill="1" applyBorder="1" applyAlignment="1">
      <alignment horizontal="right" vertical="center" wrapText="1"/>
    </xf>
    <xf numFmtId="9" fontId="0" fillId="7" borderId="2" xfId="0" applyNumberFormat="1" applyFill="1" applyBorder="1" applyAlignment="1">
      <alignment horizontal="center" vertical="center" wrapText="1"/>
    </xf>
    <xf numFmtId="4" fontId="0" fillId="7" borderId="2" xfId="0" applyNumberFormat="1" applyFill="1" applyBorder="1" applyAlignment="1">
      <alignment horizontal="right" vertical="center" wrapText="1"/>
    </xf>
    <xf numFmtId="4" fontId="6" fillId="7" borderId="6" xfId="3" applyNumberFormat="1" applyFill="1" applyBorder="1" applyAlignment="1">
      <alignment horizontal="right" vertical="center" wrapText="1"/>
    </xf>
    <xf numFmtId="9" fontId="0" fillId="7" borderId="0" xfId="0" applyNumberFormat="1" applyFill="1" applyAlignment="1">
      <alignment horizontal="right" vertical="center"/>
    </xf>
    <xf numFmtId="9" fontId="0" fillId="7" borderId="0" xfId="0" applyNumberFormat="1" applyFill="1" applyAlignment="1">
      <alignment vertical="center"/>
    </xf>
    <xf numFmtId="1" fontId="0" fillId="17" borderId="2" xfId="0" applyNumberFormat="1" applyFill="1" applyBorder="1" applyAlignment="1">
      <alignment horizontal="center"/>
    </xf>
    <xf numFmtId="3" fontId="6" fillId="18" borderId="2" xfId="0" applyNumberFormat="1" applyFont="1" applyFill="1" applyBorder="1" applyAlignment="1">
      <alignment vertical="center" wrapText="1"/>
    </xf>
    <xf numFmtId="3" fontId="0" fillId="19" borderId="2" xfId="0" applyNumberFormat="1" applyFill="1" applyBorder="1" applyAlignment="1">
      <alignment vertical="center" wrapText="1"/>
    </xf>
    <xf numFmtId="3" fontId="3" fillId="3" borderId="2"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0" fillId="7" borderId="6" xfId="0" applyFill="1" applyBorder="1" applyAlignment="1">
      <alignment horizontal="center"/>
    </xf>
    <xf numFmtId="0" fontId="0" fillId="7" borderId="7" xfId="0" applyFill="1" applyBorder="1" applyAlignment="1">
      <alignment horizontal="center"/>
    </xf>
    <xf numFmtId="0" fontId="0" fillId="7" borderId="5" xfId="0" applyFill="1" applyBorder="1" applyAlignment="1">
      <alignment horizontal="center"/>
    </xf>
    <xf numFmtId="49" fontId="18" fillId="0" borderId="0" xfId="0" applyNumberFormat="1" applyFont="1" applyAlignment="1">
      <alignment horizontal="left" vertical="center" wrapText="1"/>
    </xf>
    <xf numFmtId="0" fontId="0" fillId="0" borderId="0" xfId="0" applyAlignment="1">
      <alignment vertical="center" wrapText="1"/>
    </xf>
    <xf numFmtId="171" fontId="18"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4" fillId="0" borderId="0" xfId="0" applyFont="1" applyAlignment="1">
      <alignment wrapText="1"/>
    </xf>
    <xf numFmtId="0" fontId="18" fillId="0" borderId="0" xfId="0" applyFont="1" applyAlignment="1">
      <alignment vertical="center" wrapText="1"/>
    </xf>
    <xf numFmtId="0" fontId="4" fillId="0" borderId="2" xfId="0" applyFont="1" applyBorder="1" applyAlignment="1">
      <alignment horizontal="center" vertical="center"/>
    </xf>
    <xf numFmtId="0" fontId="4" fillId="15" borderId="1" xfId="0" applyFont="1" applyFill="1" applyBorder="1" applyAlignment="1">
      <alignment horizontal="center" wrapText="1"/>
    </xf>
    <xf numFmtId="0" fontId="0" fillId="15" borderId="3" xfId="0" applyFill="1" applyBorder="1" applyAlignment="1">
      <alignment horizontal="center"/>
    </xf>
    <xf numFmtId="0" fontId="0" fillId="15" borderId="4" xfId="0" applyFill="1" applyBorder="1" applyAlignment="1">
      <alignment horizont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0" borderId="1"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0" fillId="0" borderId="0" xfId="0" applyAlignment="1">
      <alignment horizontal="center"/>
    </xf>
    <xf numFmtId="0" fontId="0" fillId="0" borderId="6" xfId="0" applyBorder="1" applyAlignment="1">
      <alignment horizontal="center" wrapText="1"/>
    </xf>
    <xf numFmtId="0" fontId="0" fillId="0" borderId="5" xfId="0" applyBorder="1" applyAlignment="1">
      <alignment horizontal="center" wrapText="1"/>
    </xf>
    <xf numFmtId="3" fontId="6" fillId="0" borderId="6"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6" xfId="3" applyNumberFormat="1" applyBorder="1" applyAlignment="1">
      <alignment horizontal="center" vertical="center" wrapText="1"/>
    </xf>
    <xf numFmtId="3" fontId="6" fillId="0" borderId="7" xfId="3" applyNumberFormat="1" applyBorder="1" applyAlignment="1">
      <alignment horizontal="center" vertical="center" wrapText="1"/>
    </xf>
    <xf numFmtId="3" fontId="6" fillId="0" borderId="5" xfId="3" applyNumberFormat="1" applyBorder="1" applyAlignment="1">
      <alignment horizontal="center" vertical="center" wrapText="1"/>
    </xf>
    <xf numFmtId="9" fontId="0" fillId="6" borderId="0" xfId="0" applyNumberFormat="1" applyFill="1"/>
    <xf numFmtId="4" fontId="0" fillId="6" borderId="0" xfId="0" applyNumberFormat="1" applyFill="1"/>
    <xf numFmtId="3" fontId="26" fillId="6" borderId="2" xfId="3" applyNumberFormat="1" applyFont="1" applyFill="1" applyBorder="1" applyAlignment="1">
      <alignment vertical="center" wrapText="1"/>
    </xf>
    <xf numFmtId="0" fontId="0" fillId="6" borderId="0" xfId="0" applyFill="1" applyAlignment="1">
      <alignment wrapText="1"/>
    </xf>
  </cellXfs>
  <cellStyles count="6">
    <cellStyle name="Comma_SPU Activity Planning Example" xfId="3" xr:uid="{4220E8C9-CF28-4463-BF08-3E8A0FE97251}"/>
    <cellStyle name="Milliers" xfId="1" builtinId="3"/>
    <cellStyle name="Milliers [0]" xfId="2" builtinId="6"/>
    <cellStyle name="Milliers 2" xfId="4" xr:uid="{8F1F7CC7-5512-459C-9167-5C1CAC6596A5}"/>
    <cellStyle name="Normal" xfId="0" builtinId="0"/>
    <cellStyle name="Normal 3" xfId="5" xr:uid="{0DF61A10-2E5D-44D2-80A7-92DBB18A47A8}"/>
  </cellStyles>
  <dxfs count="14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avethechildren1-my.sharepoint.com/personal/alphonse_bado_savethechildren_org/Documents/MES%20DOCUMENTS%20FPAM/RAPPORTS%20FINANCIERS/RAPPORT%20SOF%2052800412/BVA%20%20528004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ntrol"/>
      <sheetName val="Budget Funding Summary"/>
      <sheetName val="Feuil1"/>
      <sheetName val="Transaction Listing"/>
      <sheetName val="PIVOT "/>
      <sheetName val="donné template"/>
      <sheetName val="Feuil8"/>
      <sheetName val="GL JP1 AP132020"/>
      <sheetName val="Std Donor Financial Report"/>
      <sheetName val="Balance Table Checks"/>
    </sheetNames>
    <sheetDataSet>
      <sheetData sheetId="0"/>
      <sheetData sheetId="1">
        <row r="1">
          <cell r="B1" t="str">
            <v>DRC</v>
          </cell>
          <cell r="C1" t="str">
            <v>Budget DC</v>
          </cell>
        </row>
        <row r="2">
          <cell r="B2" t="str">
            <v>528004120000</v>
          </cell>
          <cell r="C2">
            <v>0</v>
          </cell>
        </row>
        <row r="3">
          <cell r="B3" t="str">
            <v>528004120001</v>
          </cell>
          <cell r="C3">
            <v>624053</v>
          </cell>
        </row>
        <row r="4">
          <cell r="B4" t="str">
            <v>528004120002</v>
          </cell>
          <cell r="C4">
            <v>759691</v>
          </cell>
        </row>
        <row r="5">
          <cell r="B5" t="str">
            <v>528004120003</v>
          </cell>
          <cell r="C5">
            <v>79919</v>
          </cell>
        </row>
        <row r="6">
          <cell r="B6" t="str">
            <v>528004120004</v>
          </cell>
          <cell r="C6">
            <v>211839</v>
          </cell>
        </row>
        <row r="7">
          <cell r="B7" t="str">
            <v>528004120005</v>
          </cell>
          <cell r="C7">
            <v>9000</v>
          </cell>
        </row>
        <row r="8">
          <cell r="B8" t="str">
            <v>528004120006</v>
          </cell>
          <cell r="C8">
            <v>9000</v>
          </cell>
        </row>
        <row r="9">
          <cell r="B9" t="str">
            <v>528004120007</v>
          </cell>
          <cell r="C9">
            <v>10000</v>
          </cell>
        </row>
        <row r="10">
          <cell r="B10" t="str">
            <v>528004120008</v>
          </cell>
          <cell r="C10">
            <v>0</v>
          </cell>
        </row>
        <row r="11">
          <cell r="B11" t="str">
            <v>528004120009</v>
          </cell>
          <cell r="C11">
            <v>16769</v>
          </cell>
        </row>
        <row r="12">
          <cell r="B12" t="str">
            <v>528004120010</v>
          </cell>
          <cell r="C12">
            <v>735056</v>
          </cell>
        </row>
        <row r="13">
          <cell r="B13" t="str">
            <v>528004120011</v>
          </cell>
          <cell r="C13">
            <v>1829</v>
          </cell>
        </row>
        <row r="14">
          <cell r="B14" t="str">
            <v>528004120012</v>
          </cell>
          <cell r="C14">
            <v>1829</v>
          </cell>
        </row>
        <row r="15">
          <cell r="B15" t="str">
            <v>528004120013</v>
          </cell>
          <cell r="C15">
            <v>4264</v>
          </cell>
        </row>
        <row r="16">
          <cell r="B16" t="str">
            <v>528004120014</v>
          </cell>
          <cell r="C16">
            <v>6098</v>
          </cell>
        </row>
        <row r="17">
          <cell r="B17" t="str">
            <v>528004120015</v>
          </cell>
          <cell r="C17">
            <v>4573</v>
          </cell>
        </row>
        <row r="18">
          <cell r="B18" t="str">
            <v>528004120016</v>
          </cell>
          <cell r="C18">
            <v>610</v>
          </cell>
        </row>
        <row r="19">
          <cell r="B19" t="str">
            <v>528004120017</v>
          </cell>
          <cell r="C19">
            <v>0</v>
          </cell>
        </row>
        <row r="20">
          <cell r="B20" t="str">
            <v>528004120018</v>
          </cell>
          <cell r="C20">
            <v>0</v>
          </cell>
        </row>
        <row r="21">
          <cell r="B21" t="str">
            <v>528004120019</v>
          </cell>
          <cell r="C21">
            <v>5160</v>
          </cell>
        </row>
        <row r="22">
          <cell r="B22" t="str">
            <v>528004120020</v>
          </cell>
          <cell r="C22">
            <v>75645</v>
          </cell>
        </row>
        <row r="23">
          <cell r="B23" t="str">
            <v>528004120021</v>
          </cell>
          <cell r="C23">
            <v>295301</v>
          </cell>
        </row>
        <row r="24">
          <cell r="B24" t="str">
            <v>528004120022</v>
          </cell>
          <cell r="C24">
            <v>3110</v>
          </cell>
        </row>
        <row r="25">
          <cell r="B25" t="str">
            <v>528004120023</v>
          </cell>
          <cell r="C25">
            <v>8712</v>
          </cell>
        </row>
        <row r="26">
          <cell r="B26" t="str">
            <v>528004120024</v>
          </cell>
          <cell r="C26">
            <v>353472</v>
          </cell>
        </row>
        <row r="27">
          <cell r="B27" t="str">
            <v>528004120025</v>
          </cell>
          <cell r="C27">
            <v>10671</v>
          </cell>
        </row>
        <row r="28">
          <cell r="B28" t="str">
            <v>528004120026</v>
          </cell>
          <cell r="C28">
            <v>123388</v>
          </cell>
        </row>
        <row r="29">
          <cell r="B29" t="str">
            <v>528004120027</v>
          </cell>
          <cell r="C29">
            <v>27715</v>
          </cell>
        </row>
        <row r="30">
          <cell r="B30" t="str">
            <v>528004120028</v>
          </cell>
          <cell r="C30">
            <v>27715</v>
          </cell>
        </row>
        <row r="31">
          <cell r="B31" t="str">
            <v>528004120029</v>
          </cell>
          <cell r="C31">
            <v>192086</v>
          </cell>
        </row>
        <row r="32">
          <cell r="B32" t="str">
            <v>528004120030</v>
          </cell>
          <cell r="C32">
            <v>274408</v>
          </cell>
        </row>
        <row r="33">
          <cell r="B33" t="str">
            <v>528004120031</v>
          </cell>
          <cell r="C33">
            <v>329290</v>
          </cell>
        </row>
        <row r="34">
          <cell r="B34" t="str">
            <v>528004120032</v>
          </cell>
          <cell r="C34">
            <v>289653</v>
          </cell>
        </row>
        <row r="35">
          <cell r="B35" t="str">
            <v>528004120033</v>
          </cell>
          <cell r="C35">
            <v>9147</v>
          </cell>
        </row>
        <row r="36">
          <cell r="B36" t="str">
            <v>528004120034</v>
          </cell>
          <cell r="C36">
            <v>484500</v>
          </cell>
        </row>
        <row r="37">
          <cell r="B37" t="str">
            <v>528004120035</v>
          </cell>
          <cell r="C37">
            <v>148300</v>
          </cell>
        </row>
        <row r="38">
          <cell r="B38" t="str">
            <v>528004120036</v>
          </cell>
          <cell r="C38">
            <v>184880</v>
          </cell>
        </row>
        <row r="39">
          <cell r="B39" t="str">
            <v>528004120037</v>
          </cell>
          <cell r="C39">
            <v>24674</v>
          </cell>
        </row>
        <row r="40">
          <cell r="B40" t="str">
            <v>528004120038</v>
          </cell>
          <cell r="C40">
            <v>24674</v>
          </cell>
        </row>
        <row r="41">
          <cell r="B41" t="str">
            <v>528004120039</v>
          </cell>
          <cell r="C41">
            <v>33912</v>
          </cell>
        </row>
        <row r="42">
          <cell r="B42" t="str">
            <v>528004120040</v>
          </cell>
          <cell r="C42">
            <v>17090</v>
          </cell>
        </row>
        <row r="43">
          <cell r="B43" t="str">
            <v>528004120041</v>
          </cell>
          <cell r="C43">
            <v>6746</v>
          </cell>
        </row>
        <row r="44">
          <cell r="B44" t="str">
            <v>528004120042</v>
          </cell>
          <cell r="C44">
            <v>122340</v>
          </cell>
        </row>
        <row r="45">
          <cell r="B45" t="str">
            <v>528004120043</v>
          </cell>
          <cell r="C45">
            <v>6622</v>
          </cell>
        </row>
        <row r="46">
          <cell r="B46" t="str">
            <v>528004120044</v>
          </cell>
          <cell r="C46">
            <v>4169</v>
          </cell>
        </row>
        <row r="47">
          <cell r="B47" t="str">
            <v>528004120045</v>
          </cell>
          <cell r="C47">
            <v>2964</v>
          </cell>
        </row>
        <row r="48">
          <cell r="B48" t="str">
            <v>528004120046</v>
          </cell>
          <cell r="C48">
            <v>115861</v>
          </cell>
        </row>
        <row r="49">
          <cell r="B49" t="str">
            <v>528004120047</v>
          </cell>
          <cell r="C49">
            <v>10708</v>
          </cell>
        </row>
        <row r="50">
          <cell r="B50" t="str">
            <v>528004120048</v>
          </cell>
          <cell r="C50">
            <v>1530</v>
          </cell>
        </row>
        <row r="51">
          <cell r="B51" t="str">
            <v>528004120049</v>
          </cell>
          <cell r="C51">
            <v>1530</v>
          </cell>
        </row>
        <row r="52">
          <cell r="B52" t="str">
            <v>528004120050</v>
          </cell>
          <cell r="C52">
            <v>91469</v>
          </cell>
        </row>
        <row r="53">
          <cell r="B53" t="str">
            <v>528004120051</v>
          </cell>
          <cell r="C53">
            <v>75005</v>
          </cell>
        </row>
        <row r="54">
          <cell r="B54" t="str">
            <v>528004120052</v>
          </cell>
          <cell r="C54">
            <v>21733</v>
          </cell>
        </row>
        <row r="55">
          <cell r="B55" t="str">
            <v>528004120053</v>
          </cell>
          <cell r="C55">
            <v>7687</v>
          </cell>
        </row>
        <row r="56">
          <cell r="B56" t="str">
            <v>528004120054</v>
          </cell>
          <cell r="C56">
            <v>365000</v>
          </cell>
        </row>
        <row r="57">
          <cell r="B57" t="str">
            <v>528004120055</v>
          </cell>
          <cell r="C57">
            <v>6449</v>
          </cell>
        </row>
        <row r="58">
          <cell r="B58" t="str">
            <v>528004120056</v>
          </cell>
          <cell r="C58">
            <v>353472</v>
          </cell>
        </row>
        <row r="59">
          <cell r="B59" t="str">
            <v>528004120057</v>
          </cell>
          <cell r="C59">
            <v>10671</v>
          </cell>
        </row>
        <row r="60">
          <cell r="B60" t="str">
            <v>528004120058</v>
          </cell>
          <cell r="C60">
            <v>6860</v>
          </cell>
        </row>
        <row r="61">
          <cell r="B61" t="str">
            <v>528004120059</v>
          </cell>
          <cell r="C61">
            <v>73176</v>
          </cell>
        </row>
        <row r="62">
          <cell r="B62" t="str">
            <v>528004120060</v>
          </cell>
          <cell r="C62">
            <v>146162</v>
          </cell>
        </row>
        <row r="63">
          <cell r="B63" t="str">
            <v>528004120061</v>
          </cell>
          <cell r="C63">
            <v>45049</v>
          </cell>
        </row>
        <row r="64">
          <cell r="B64" t="str">
            <v>528004129998</v>
          </cell>
          <cell r="C64">
            <v>0</v>
          </cell>
        </row>
        <row r="65">
          <cell r="B65" t="str">
            <v>528004129999</v>
          </cell>
          <cell r="C65">
            <v>0</v>
          </cell>
        </row>
      </sheetData>
      <sheetData sheetId="2"/>
      <sheetData sheetId="3"/>
      <sheetData sheetId="4">
        <row r="4">
          <cell r="A4">
            <v>0</v>
          </cell>
        </row>
      </sheetData>
      <sheetData sheetId="5"/>
      <sheetData sheetId="6"/>
      <sheetData sheetId="7"/>
      <sheetData sheetId="8">
        <row r="17">
          <cell r="E17" t="str">
            <v>LIFE OF AWARD</v>
          </cell>
        </row>
        <row r="18">
          <cell r="C18" t="str">
            <v>DRC Description</v>
          </cell>
          <cell r="D18" t="str">
            <v>Agresso DRC Code</v>
          </cell>
          <cell r="E18" t="str">
            <v>Budget As Per Fund Summary
(A)</v>
          </cell>
          <cell r="F18" t="str">
            <v xml:space="preserve">Actual Expenditure - Prior Months
(B)  </v>
          </cell>
          <cell r="G18" t="str">
            <v>Actual Expenditure Current Month/s  (C)</v>
          </cell>
          <cell r="H18" t="str">
            <v>Cumulative Expenditure
( D=B+C)</v>
          </cell>
          <cell r="I18" t="str">
            <v>Remaining Budget
(E = A-D)</v>
          </cell>
          <cell r="J18" t="str">
            <v>% Spent (LOA)
(D/A)</v>
          </cell>
        </row>
        <row r="19">
          <cell r="C19" t="str">
            <v>Partner advances</v>
          </cell>
          <cell r="D19" t="str">
            <v>999000020001</v>
          </cell>
          <cell r="E19">
            <v>0</v>
          </cell>
          <cell r="F19">
            <v>-8.9999999472638592E-3</v>
          </cell>
          <cell r="G19">
            <v>0</v>
          </cell>
          <cell r="H19">
            <v>-8.9999999472638592E-3</v>
          </cell>
          <cell r="I19">
            <v>8.9999999472638592E-3</v>
          </cell>
          <cell r="J19" t="str">
            <v>No Budget</v>
          </cell>
        </row>
        <row r="20">
          <cell r="C20" t="str">
            <v>Human Resources (technical staff)</v>
          </cell>
          <cell r="D20" t="str">
            <v>528004120001</v>
          </cell>
          <cell r="E20">
            <v>624053</v>
          </cell>
          <cell r="F20">
            <v>95012.087</v>
          </cell>
          <cell r="G20">
            <v>152.446</v>
          </cell>
          <cell r="H20">
            <v>95164.532999999996</v>
          </cell>
          <cell r="I20">
            <v>528888.46699999995</v>
          </cell>
          <cell r="J20">
            <v>0.15249431218181789</v>
          </cell>
        </row>
        <row r="21">
          <cell r="C21" t="str">
            <v>Human Resources (supporting staff)</v>
          </cell>
          <cell r="D21" t="str">
            <v>528004120002</v>
          </cell>
          <cell r="E21">
            <v>759691</v>
          </cell>
          <cell r="F21">
            <v>148187.041</v>
          </cell>
          <cell r="G21">
            <v>71.370999999999995</v>
          </cell>
          <cell r="H21">
            <v>148258.41200000001</v>
          </cell>
          <cell r="I21">
            <v>611432.58799999999</v>
          </cell>
          <cell r="J21">
            <v>0.19515620429885311</v>
          </cell>
        </row>
        <row r="22">
          <cell r="C22" t="str">
            <v>Travel &amp; Perdiem</v>
          </cell>
          <cell r="D22" t="str">
            <v>528004120003</v>
          </cell>
          <cell r="E22">
            <v>79919</v>
          </cell>
          <cell r="F22">
            <v>14544.590000000002</v>
          </cell>
          <cell r="G22">
            <v>2450.2309999999998</v>
          </cell>
          <cell r="H22">
            <v>16994.821000000004</v>
          </cell>
          <cell r="I22">
            <v>62924.178999999996</v>
          </cell>
          <cell r="J22">
            <v>0.21265057120334344</v>
          </cell>
        </row>
        <row r="23">
          <cell r="C23" t="str">
            <v>Office equipment</v>
          </cell>
          <cell r="D23" t="str">
            <v>528004120004</v>
          </cell>
          <cell r="E23">
            <v>211839</v>
          </cell>
          <cell r="F23">
            <v>217319.315</v>
          </cell>
          <cell r="G23">
            <v>0</v>
          </cell>
          <cell r="H23">
            <v>217319.315</v>
          </cell>
          <cell r="I23">
            <v>-5480.3150000000023</v>
          </cell>
          <cell r="J23">
            <v>1.0258701891530833</v>
          </cell>
        </row>
        <row r="24">
          <cell r="C24" t="str">
            <v>Baseline study</v>
          </cell>
          <cell r="D24" t="str">
            <v>528004120005</v>
          </cell>
          <cell r="E24">
            <v>9000</v>
          </cell>
          <cell r="F24">
            <v>153606.65599999999</v>
          </cell>
          <cell r="G24">
            <v>0</v>
          </cell>
          <cell r="H24">
            <v>153606.65599999999</v>
          </cell>
          <cell r="I24">
            <v>-144606.65599999999</v>
          </cell>
          <cell r="J24">
            <v>17.067406222222221</v>
          </cell>
        </row>
        <row r="25">
          <cell r="C25" t="str">
            <v>End evaluation</v>
          </cell>
          <cell r="D25" t="str">
            <v>528004120006</v>
          </cell>
          <cell r="E25">
            <v>9000</v>
          </cell>
          <cell r="F25">
            <v>0</v>
          </cell>
          <cell r="G25">
            <v>0</v>
          </cell>
          <cell r="H25">
            <v>0</v>
          </cell>
          <cell r="I25">
            <v>9000</v>
          </cell>
          <cell r="J25">
            <v>0</v>
          </cell>
        </row>
        <row r="26">
          <cell r="C26" t="str">
            <v>Accountability Mechanism</v>
          </cell>
          <cell r="D26" t="str">
            <v>528004120007</v>
          </cell>
          <cell r="E26">
            <v>10000</v>
          </cell>
          <cell r="F26">
            <v>0</v>
          </cell>
          <cell r="G26">
            <v>0</v>
          </cell>
          <cell r="H26">
            <v>0</v>
          </cell>
          <cell r="I26">
            <v>10000</v>
          </cell>
          <cell r="J26">
            <v>0</v>
          </cell>
        </row>
        <row r="27">
          <cell r="C27" t="str">
            <v>External audit</v>
          </cell>
          <cell r="D27" t="str">
            <v>528004120009</v>
          </cell>
          <cell r="E27">
            <v>16769</v>
          </cell>
          <cell r="F27">
            <v>0</v>
          </cell>
          <cell r="G27">
            <v>0</v>
          </cell>
          <cell r="H27">
            <v>0</v>
          </cell>
          <cell r="I27">
            <v>16769</v>
          </cell>
          <cell r="J27">
            <v>0</v>
          </cell>
        </row>
        <row r="28">
          <cell r="C28" t="str">
            <v>COVID communication</v>
          </cell>
          <cell r="D28" t="str">
            <v>528004120058</v>
          </cell>
          <cell r="E28">
            <v>6860</v>
          </cell>
          <cell r="F28">
            <v>0</v>
          </cell>
          <cell r="G28">
            <v>0</v>
          </cell>
          <cell r="H28">
            <v>0</v>
          </cell>
          <cell r="I28">
            <v>6860</v>
          </cell>
          <cell r="J28">
            <v>0</v>
          </cell>
        </row>
        <row r="29">
          <cell r="C29" t="str">
            <v>COVID construction</v>
          </cell>
          <cell r="D29" t="str">
            <v>528004120059</v>
          </cell>
          <cell r="E29">
            <v>73176</v>
          </cell>
          <cell r="F29">
            <v>0</v>
          </cell>
          <cell r="G29">
            <v>0</v>
          </cell>
          <cell r="H29">
            <v>0</v>
          </cell>
          <cell r="I29">
            <v>73176</v>
          </cell>
          <cell r="J29">
            <v>0</v>
          </cell>
        </row>
        <row r="30">
          <cell r="C30" t="str">
            <v>Covid products medical</v>
          </cell>
          <cell r="D30" t="str">
            <v>528004120060</v>
          </cell>
          <cell r="E30">
            <v>146162</v>
          </cell>
          <cell r="F30">
            <v>0</v>
          </cell>
          <cell r="G30">
            <v>0</v>
          </cell>
          <cell r="H30">
            <v>0</v>
          </cell>
          <cell r="I30">
            <v>146162</v>
          </cell>
          <cell r="J30">
            <v>0</v>
          </cell>
        </row>
        <row r="31">
          <cell r="C31" t="str">
            <v>Support COVID</v>
          </cell>
          <cell r="D31" t="str">
            <v>528004120061</v>
          </cell>
          <cell r="E31">
            <v>45049</v>
          </cell>
          <cell r="F31">
            <v>0</v>
          </cell>
          <cell r="G31">
            <v>0</v>
          </cell>
          <cell r="H31">
            <v>0</v>
          </cell>
          <cell r="I31">
            <v>45049</v>
          </cell>
          <cell r="J31">
            <v>0</v>
          </cell>
        </row>
        <row r="32">
          <cell r="C32" t="str">
            <v>Baseline endline formative</v>
          </cell>
          <cell r="D32" t="str">
            <v>528004120054</v>
          </cell>
          <cell r="E32">
            <v>365000</v>
          </cell>
          <cell r="F32">
            <v>0</v>
          </cell>
          <cell r="G32">
            <v>0</v>
          </cell>
          <cell r="H32">
            <v>0</v>
          </cell>
          <cell r="I32">
            <v>365000</v>
          </cell>
          <cell r="J32">
            <v>0</v>
          </cell>
        </row>
        <row r="33">
          <cell r="C33" t="str">
            <v>Other costs</v>
          </cell>
          <cell r="D33" t="str">
            <v>528004120010</v>
          </cell>
          <cell r="E33">
            <v>735056</v>
          </cell>
          <cell r="F33">
            <v>144991.52900000001</v>
          </cell>
          <cell r="G33">
            <v>907.83399999999995</v>
          </cell>
          <cell r="H33">
            <v>145899.36300000001</v>
          </cell>
          <cell r="I33">
            <v>589156.63699999999</v>
          </cell>
          <cell r="J33">
            <v>0.19848741184345139</v>
          </cell>
        </row>
        <row r="34">
          <cell r="C34" t="str">
            <v>Partner assessment Finalization and MoU</v>
          </cell>
          <cell r="D34" t="str">
            <v>528004120011</v>
          </cell>
          <cell r="E34">
            <v>1829</v>
          </cell>
          <cell r="F34">
            <v>646.08100000000002</v>
          </cell>
          <cell r="G34">
            <v>0</v>
          </cell>
          <cell r="H34">
            <v>646.08100000000002</v>
          </cell>
          <cell r="I34">
            <v>1182.9189999999999</v>
          </cell>
          <cell r="J34">
            <v>0.3532427556041553</v>
          </cell>
        </row>
        <row r="35">
          <cell r="C35" t="str">
            <v>Project introduction to DoE and DoH</v>
          </cell>
          <cell r="D35" t="str">
            <v>528004120012</v>
          </cell>
          <cell r="E35">
            <v>1829</v>
          </cell>
          <cell r="F35">
            <v>3950.7220000000002</v>
          </cell>
          <cell r="G35">
            <v>0</v>
          </cell>
          <cell r="H35">
            <v>3950.7220000000002</v>
          </cell>
          <cell r="I35">
            <v>-2121.7220000000002</v>
          </cell>
          <cell r="J35">
            <v>2.1600448332422091</v>
          </cell>
        </row>
        <row r="36">
          <cell r="C36" t="str">
            <v>General programme strategy planning</v>
          </cell>
          <cell r="D36" t="str">
            <v>528004120013</v>
          </cell>
          <cell r="E36">
            <v>4264</v>
          </cell>
          <cell r="F36">
            <v>4114.5280000000012</v>
          </cell>
          <cell r="G36">
            <v>0</v>
          </cell>
          <cell r="H36">
            <v>4114.5280000000012</v>
          </cell>
          <cell r="I36">
            <v>149.47199999999884</v>
          </cell>
          <cell r="J36">
            <v>0.96494559099437172</v>
          </cell>
        </row>
        <row r="37">
          <cell r="C37" t="str">
            <v>Project kick off</v>
          </cell>
          <cell r="D37" t="str">
            <v>528004120014</v>
          </cell>
          <cell r="E37">
            <v>6098</v>
          </cell>
          <cell r="F37">
            <v>6605.7520000000004</v>
          </cell>
          <cell r="G37">
            <v>0</v>
          </cell>
          <cell r="H37">
            <v>6605.7520000000004</v>
          </cell>
          <cell r="I37">
            <v>-507.75200000000041</v>
          </cell>
          <cell r="J37">
            <v>1.0832653328960316</v>
          </cell>
        </row>
        <row r="38">
          <cell r="C38" t="str">
            <v>Project partner capacity building workshops on SCI procedures</v>
          </cell>
          <cell r="D38" t="str">
            <v>528004120015</v>
          </cell>
          <cell r="E38">
            <v>4573</v>
          </cell>
          <cell r="F38">
            <v>6202.6839999999993</v>
          </cell>
          <cell r="G38">
            <v>0</v>
          </cell>
          <cell r="H38">
            <v>6202.6839999999993</v>
          </cell>
          <cell r="I38">
            <v>-1629.6839999999993</v>
          </cell>
          <cell r="J38">
            <v>1.3563708725125736</v>
          </cell>
        </row>
        <row r="39">
          <cell r="C39" t="str">
            <v>Collaborate with Regional, Provincial and Departments</v>
          </cell>
          <cell r="D39" t="str">
            <v>528004120019</v>
          </cell>
          <cell r="E39">
            <v>5160</v>
          </cell>
          <cell r="F39">
            <v>6813.0839999999998</v>
          </cell>
          <cell r="G39">
            <v>0</v>
          </cell>
          <cell r="H39">
            <v>6813.0839999999998</v>
          </cell>
          <cell r="I39">
            <v>-1653.0839999999998</v>
          </cell>
          <cell r="J39">
            <v>1.3203651162790697</v>
          </cell>
        </row>
        <row r="40">
          <cell r="C40" t="str">
            <v>Office setlement in Ouahugouya</v>
          </cell>
          <cell r="D40" t="str">
            <v>528004120016</v>
          </cell>
          <cell r="E40">
            <v>610</v>
          </cell>
          <cell r="F40">
            <v>3923.297</v>
          </cell>
          <cell r="G40">
            <v>0</v>
          </cell>
          <cell r="H40">
            <v>3923.297</v>
          </cell>
          <cell r="I40">
            <v>-3313.297</v>
          </cell>
          <cell r="J40">
            <v>6.4316344262295084</v>
          </cell>
        </row>
        <row r="41">
          <cell r="C41" t="str">
            <v>Ensure that LSE is incorporated in annual school calendars/jointly plan</v>
          </cell>
          <cell r="D41" t="str">
            <v>528004120020</v>
          </cell>
          <cell r="E41">
            <v>75645</v>
          </cell>
          <cell r="F41">
            <v>14989.445</v>
          </cell>
          <cell r="G41">
            <v>0</v>
          </cell>
          <cell r="H41">
            <v>14989.445</v>
          </cell>
          <cell r="I41">
            <v>60655.555</v>
          </cell>
          <cell r="J41">
            <v>0.19815513252693503</v>
          </cell>
        </row>
        <row r="42">
          <cell r="C42" t="str">
            <v>Develop/adapt and pre-test LSE curriculum with key stakeholders</v>
          </cell>
          <cell r="D42" t="str">
            <v>528004120021</v>
          </cell>
          <cell r="E42">
            <v>295301</v>
          </cell>
          <cell r="F42">
            <v>0</v>
          </cell>
          <cell r="G42">
            <v>0</v>
          </cell>
          <cell r="H42">
            <v>0</v>
          </cell>
          <cell r="I42">
            <v>295301</v>
          </cell>
          <cell r="J42">
            <v>0</v>
          </cell>
        </row>
        <row r="43">
          <cell r="C43" t="str">
            <v>Pilot test adapted/developed curriculum,</v>
          </cell>
          <cell r="D43" t="str">
            <v>528004120022</v>
          </cell>
          <cell r="E43">
            <v>3110</v>
          </cell>
          <cell r="F43">
            <v>0</v>
          </cell>
          <cell r="G43">
            <v>0</v>
          </cell>
          <cell r="H43">
            <v>0</v>
          </cell>
          <cell r="I43">
            <v>3110</v>
          </cell>
          <cell r="J43">
            <v>0</v>
          </cell>
        </row>
        <row r="44">
          <cell r="C44" t="str">
            <v>Training of training for the trainers</v>
          </cell>
          <cell r="D44" t="str">
            <v>528004120023</v>
          </cell>
          <cell r="E44">
            <v>8712</v>
          </cell>
          <cell r="F44">
            <v>10522.029</v>
          </cell>
          <cell r="G44">
            <v>0</v>
          </cell>
          <cell r="H44">
            <v>10522.029</v>
          </cell>
          <cell r="I44">
            <v>-1810.0290000000005</v>
          </cell>
          <cell r="J44">
            <v>1.2077627410468319</v>
          </cell>
        </row>
        <row r="45">
          <cell r="C45" t="str">
            <v>Training of the 3450 teachers by the 50 trainers</v>
          </cell>
          <cell r="D45" t="str">
            <v>528004120024</v>
          </cell>
          <cell r="E45">
            <v>353472</v>
          </cell>
          <cell r="F45">
            <v>0</v>
          </cell>
          <cell r="G45">
            <v>0</v>
          </cell>
          <cell r="H45">
            <v>0</v>
          </cell>
          <cell r="I45">
            <v>353472</v>
          </cell>
          <cell r="J45">
            <v>0</v>
          </cell>
        </row>
        <row r="46">
          <cell r="C46" t="str">
            <v>Establishing supervision systems for educators,mentorship</v>
          </cell>
          <cell r="D46" t="str">
            <v>528004120025</v>
          </cell>
          <cell r="E46">
            <v>10671</v>
          </cell>
          <cell r="F46">
            <v>0</v>
          </cell>
          <cell r="G46">
            <v>0</v>
          </cell>
          <cell r="H46">
            <v>0</v>
          </cell>
          <cell r="I46">
            <v>10671</v>
          </cell>
          <cell r="J46">
            <v>0</v>
          </cell>
        </row>
        <row r="47">
          <cell r="C47" t="str">
            <v>Based on supportive supervision, provide follow-up training and support to teachers and schools as needed.</v>
          </cell>
          <cell r="D47" t="str">
            <v>528004120026</v>
          </cell>
          <cell r="E47">
            <v>123388</v>
          </cell>
          <cell r="F47">
            <v>0</v>
          </cell>
          <cell r="G47">
            <v>0</v>
          </cell>
          <cell r="H47">
            <v>0</v>
          </cell>
          <cell r="I47">
            <v>123388</v>
          </cell>
          <cell r="J47">
            <v>0</v>
          </cell>
        </row>
        <row r="48">
          <cell r="C48" t="str">
            <v>Establishing formal agreements between education and health systems to ensure referrals</v>
          </cell>
          <cell r="D48" t="str">
            <v>528004120027</v>
          </cell>
          <cell r="E48">
            <v>27715</v>
          </cell>
          <cell r="F48">
            <v>0</v>
          </cell>
          <cell r="G48">
            <v>0</v>
          </cell>
          <cell r="H48">
            <v>0</v>
          </cell>
          <cell r="I48">
            <v>27715</v>
          </cell>
          <cell r="J48">
            <v>0</v>
          </cell>
        </row>
        <row r="49">
          <cell r="C49" t="str">
            <v>Support monitoring and evaluation activities: Teachers,  list of sessions,</v>
          </cell>
          <cell r="D49" t="str">
            <v>528004120028</v>
          </cell>
          <cell r="E49">
            <v>27715</v>
          </cell>
          <cell r="F49">
            <v>677.12400000000002</v>
          </cell>
          <cell r="G49">
            <v>0</v>
          </cell>
          <cell r="H49">
            <v>677.12400000000002</v>
          </cell>
          <cell r="I49">
            <v>27037.876</v>
          </cell>
          <cell r="J49">
            <v>2.4431679595886706E-2</v>
          </cell>
        </row>
        <row r="50">
          <cell r="C50" t="str">
            <v>contract of construction 100 latrines</v>
          </cell>
          <cell r="D50" t="str">
            <v>528004120029</v>
          </cell>
          <cell r="E50">
            <v>192086</v>
          </cell>
          <cell r="F50">
            <v>89070.994000000006</v>
          </cell>
          <cell r="G50">
            <v>0</v>
          </cell>
          <cell r="H50">
            <v>89070.994000000006</v>
          </cell>
          <cell r="I50">
            <v>103015.00599999999</v>
          </cell>
          <cell r="J50">
            <v>0.46370372645585833</v>
          </cell>
        </row>
        <row r="51">
          <cell r="C51" t="str">
            <v>contract of rehabilitation 400 latrines</v>
          </cell>
          <cell r="D51" t="str">
            <v>528004120030</v>
          </cell>
          <cell r="E51">
            <v>274408</v>
          </cell>
          <cell r="F51">
            <v>0</v>
          </cell>
          <cell r="G51">
            <v>0</v>
          </cell>
          <cell r="H51">
            <v>0</v>
          </cell>
          <cell r="I51">
            <v>274408</v>
          </cell>
          <cell r="J51">
            <v>0</v>
          </cell>
        </row>
        <row r="52">
          <cell r="C52" t="str">
            <v>Equipment (Activity-specific)(water point for school): contract of construction of 100 water points</v>
          </cell>
          <cell r="D52" t="str">
            <v>528004120031</v>
          </cell>
          <cell r="E52">
            <v>329290</v>
          </cell>
          <cell r="F52">
            <v>44019.656000000003</v>
          </cell>
          <cell r="G52">
            <v>0</v>
          </cell>
          <cell r="H52">
            <v>44019.656000000003</v>
          </cell>
          <cell r="I52">
            <v>285270.34399999998</v>
          </cell>
          <cell r="J52">
            <v>0.13368051261805705</v>
          </cell>
        </row>
        <row r="53">
          <cell r="C53" t="str">
            <v>water poin contract of rehabilitation of 400 water points</v>
          </cell>
          <cell r="D53" t="str">
            <v>528004120032</v>
          </cell>
          <cell r="E53">
            <v>289653</v>
          </cell>
          <cell r="F53">
            <v>0</v>
          </cell>
          <cell r="G53">
            <v>0</v>
          </cell>
          <cell r="H53">
            <v>0</v>
          </cell>
          <cell r="I53">
            <v>289653</v>
          </cell>
          <cell r="J53">
            <v>0</v>
          </cell>
        </row>
        <row r="54">
          <cell r="C54" t="str">
            <v>1consulation to develop the curriculum)</v>
          </cell>
          <cell r="D54" t="str">
            <v>528004120033</v>
          </cell>
          <cell r="E54">
            <v>9147</v>
          </cell>
          <cell r="F54">
            <v>0</v>
          </cell>
          <cell r="G54">
            <v>0</v>
          </cell>
          <cell r="H54">
            <v>0</v>
          </cell>
          <cell r="I54">
            <v>9147</v>
          </cell>
          <cell r="J54">
            <v>0</v>
          </cell>
        </row>
        <row r="55">
          <cell r="C55" t="str">
            <v>Equipment (Activity-specific) (1kit</v>
          </cell>
          <cell r="D55" t="str">
            <v>528004120034</v>
          </cell>
          <cell r="E55">
            <v>484500</v>
          </cell>
          <cell r="F55">
            <v>267501.30900000001</v>
          </cell>
          <cell r="G55">
            <v>0</v>
          </cell>
          <cell r="H55">
            <v>267501.30900000001</v>
          </cell>
          <cell r="I55">
            <v>216998.69099999999</v>
          </cell>
          <cell r="J55">
            <v>0.55211828482972136</v>
          </cell>
        </row>
        <row r="56">
          <cell r="C56" t="str">
            <v>Establishing 11500 reusable menstrual hygiene pads kits in 1150 schools for emergencies</v>
          </cell>
          <cell r="D56" t="str">
            <v>528004120035</v>
          </cell>
          <cell r="E56">
            <v>148300</v>
          </cell>
          <cell r="F56">
            <v>25463.397000000001</v>
          </cell>
          <cell r="G56">
            <v>0</v>
          </cell>
          <cell r="H56">
            <v>25463.397000000001</v>
          </cell>
          <cell r="I56">
            <v>122836.603</v>
          </cell>
          <cell r="J56">
            <v>0.171701935266352</v>
          </cell>
        </row>
        <row r="57">
          <cell r="C57" t="str">
            <v>Equipment 1material of making reusable pad</v>
          </cell>
          <cell r="D57" t="str">
            <v>528004120036</v>
          </cell>
          <cell r="E57">
            <v>184880</v>
          </cell>
          <cell r="F57">
            <v>0</v>
          </cell>
          <cell r="G57">
            <v>0</v>
          </cell>
          <cell r="H57">
            <v>0</v>
          </cell>
          <cell r="I57">
            <v>184880</v>
          </cell>
          <cell r="J57">
            <v>0</v>
          </cell>
        </row>
        <row r="58">
          <cell r="C58" t="str">
            <v>Work with 1.150 schools include MHM elements</v>
          </cell>
          <cell r="D58" t="str">
            <v>528004120037</v>
          </cell>
          <cell r="E58">
            <v>24674</v>
          </cell>
          <cell r="F58">
            <v>6184.0930000000008</v>
          </cell>
          <cell r="G58">
            <v>0</v>
          </cell>
          <cell r="H58">
            <v>6184.0930000000008</v>
          </cell>
          <cell r="I58">
            <v>18489.906999999999</v>
          </cell>
          <cell r="J58">
            <v>0.2506319607684202</v>
          </cell>
        </row>
        <row r="59">
          <cell r="C59" t="str">
            <v>Work with 1.150 schools (150 secondary &amp; 1000 primary) to include MHM elements in school budget</v>
          </cell>
          <cell r="D59" t="str">
            <v>528004120038</v>
          </cell>
          <cell r="E59">
            <v>24674</v>
          </cell>
          <cell r="F59">
            <v>8553.1569999999992</v>
          </cell>
          <cell r="G59">
            <v>0</v>
          </cell>
          <cell r="H59">
            <v>8553.1569999999992</v>
          </cell>
          <cell r="I59">
            <v>16120.843000000001</v>
          </cell>
          <cell r="J59">
            <v>0.34664655102537079</v>
          </cell>
        </row>
        <row r="60">
          <cell r="C60" t="str">
            <v>Engage PTA, SMC, Local/District Government Units to share information about inclusion of MHM in Schools</v>
          </cell>
          <cell r="D60" t="str">
            <v>528004120039</v>
          </cell>
          <cell r="E60">
            <v>33912</v>
          </cell>
          <cell r="F60">
            <v>8446.4439999999995</v>
          </cell>
          <cell r="G60">
            <v>0</v>
          </cell>
          <cell r="H60">
            <v>8446.4439999999995</v>
          </cell>
          <cell r="I60">
            <v>25465.556</v>
          </cell>
          <cell r="J60">
            <v>0.24906947393253123</v>
          </cell>
        </row>
        <row r="61">
          <cell r="C61" t="str">
            <v>Work with 1.150 schools and community on environmentally friendly waste management</v>
          </cell>
          <cell r="D61" t="str">
            <v>528004120040</v>
          </cell>
          <cell r="E61">
            <v>17090</v>
          </cell>
          <cell r="F61">
            <v>18882.343999999997</v>
          </cell>
          <cell r="G61">
            <v>0</v>
          </cell>
          <cell r="H61">
            <v>18882.343999999997</v>
          </cell>
          <cell r="I61">
            <v>-1792.3439999999973</v>
          </cell>
          <cell r="J61">
            <v>1.1048767700409594</v>
          </cell>
        </row>
        <row r="62">
          <cell r="C62" t="str">
            <v>Work with 1.150 schools  enure that boys and girls ideas are included</v>
          </cell>
          <cell r="D62" t="str">
            <v>528004120041</v>
          </cell>
          <cell r="E62">
            <v>6746</v>
          </cell>
          <cell r="F62">
            <v>3184.6610000000001</v>
          </cell>
          <cell r="G62">
            <v>0</v>
          </cell>
          <cell r="H62">
            <v>3184.6610000000001</v>
          </cell>
          <cell r="I62">
            <v>3561.3389999999999</v>
          </cell>
          <cell r="J62">
            <v>0.47208138155944263</v>
          </cell>
        </row>
        <row r="63">
          <cell r="C63" t="str">
            <v>training of traIners MHM</v>
          </cell>
          <cell r="D63" t="str">
            <v>528004120055</v>
          </cell>
          <cell r="E63">
            <v>6449</v>
          </cell>
          <cell r="F63">
            <v>0</v>
          </cell>
          <cell r="G63">
            <v>0</v>
          </cell>
          <cell r="H63">
            <v>0</v>
          </cell>
          <cell r="I63">
            <v>6449</v>
          </cell>
          <cell r="J63">
            <v>0</v>
          </cell>
        </row>
        <row r="64">
          <cell r="C64" t="str">
            <v>Training teachers</v>
          </cell>
          <cell r="D64" t="str">
            <v>528004120056</v>
          </cell>
          <cell r="E64">
            <v>353472</v>
          </cell>
          <cell r="F64">
            <v>0</v>
          </cell>
          <cell r="G64">
            <v>0</v>
          </cell>
          <cell r="H64">
            <v>0</v>
          </cell>
          <cell r="I64">
            <v>353472</v>
          </cell>
          <cell r="J64">
            <v>0</v>
          </cell>
        </row>
        <row r="65">
          <cell r="C65" t="str">
            <v>Supervision educators</v>
          </cell>
          <cell r="D65" t="str">
            <v>528004120057</v>
          </cell>
          <cell r="E65">
            <v>10671</v>
          </cell>
          <cell r="F65">
            <v>0</v>
          </cell>
          <cell r="G65">
            <v>0</v>
          </cell>
          <cell r="H65">
            <v>0</v>
          </cell>
          <cell r="I65">
            <v>10671</v>
          </cell>
          <cell r="J65">
            <v>0</v>
          </cell>
        </row>
        <row r="66">
          <cell r="C66" t="str">
            <v>Build parents support for life skills Education in school through the SMCs).</v>
          </cell>
          <cell r="D66" t="str">
            <v>528004120042</v>
          </cell>
          <cell r="E66">
            <v>122340</v>
          </cell>
          <cell r="F66">
            <v>20730.212</v>
          </cell>
          <cell r="G66">
            <v>0</v>
          </cell>
          <cell r="H66">
            <v>20730.212</v>
          </cell>
          <cell r="I66">
            <v>101609.788</v>
          </cell>
          <cell r="J66">
            <v>0.16944753964361614</v>
          </cell>
        </row>
        <row r="67">
          <cell r="C67" t="str">
            <v>With DOH determine  package of services  adolescents in 230 existing service delivery points where adolescents seek services</v>
          </cell>
          <cell r="D67" t="str">
            <v>528004120043</v>
          </cell>
          <cell r="E67">
            <v>6622</v>
          </cell>
          <cell r="F67">
            <v>6987.4770000000008</v>
          </cell>
          <cell r="G67">
            <v>0</v>
          </cell>
          <cell r="H67">
            <v>6987.4770000000008</v>
          </cell>
          <cell r="I67">
            <v>-365.47700000000077</v>
          </cell>
          <cell r="J67">
            <v>1.0551913319238901</v>
          </cell>
        </row>
        <row r="68">
          <cell r="C68" t="str">
            <v>With DOH, identify areas for improvement in package of SRHR services that can be delivered</v>
          </cell>
          <cell r="D68" t="str">
            <v>528004120044</v>
          </cell>
          <cell r="E68">
            <v>4169</v>
          </cell>
          <cell r="F68">
            <v>3103.8739999999998</v>
          </cell>
          <cell r="G68">
            <v>0</v>
          </cell>
          <cell r="H68">
            <v>3103.8739999999998</v>
          </cell>
          <cell r="I68">
            <v>1065.1260000000002</v>
          </cell>
          <cell r="J68">
            <v>0.74451283281362435</v>
          </cell>
        </row>
        <row r="69">
          <cell r="C69" t="str">
            <v>In project catchment area, assess existing quality and capacity of service delivery points to provide SRHR service</v>
          </cell>
          <cell r="D69" t="str">
            <v>528004120045</v>
          </cell>
          <cell r="E69">
            <v>2964</v>
          </cell>
          <cell r="F69">
            <v>1390.367</v>
          </cell>
          <cell r="G69">
            <v>0</v>
          </cell>
          <cell r="H69">
            <v>1390.367</v>
          </cell>
          <cell r="I69">
            <v>1573.633</v>
          </cell>
          <cell r="J69">
            <v>0.46908468286099864</v>
          </cell>
        </row>
        <row r="70">
          <cell r="C70" t="str">
            <v>Based on assessment, work with DOH to expand range of services including through training  quality improvement and infrastructure</v>
          </cell>
          <cell r="D70" t="str">
            <v>528004120046</v>
          </cell>
          <cell r="E70">
            <v>115861</v>
          </cell>
          <cell r="F70">
            <v>0</v>
          </cell>
          <cell r="G70">
            <v>0</v>
          </cell>
          <cell r="H70">
            <v>0</v>
          </cell>
          <cell r="I70">
            <v>115861</v>
          </cell>
          <cell r="J70">
            <v>0</v>
          </cell>
        </row>
        <row r="71">
          <cell r="C71" t="str">
            <v>Encourage close collaboration between DoE and DoH</v>
          </cell>
          <cell r="D71" t="str">
            <v>528004120047</v>
          </cell>
          <cell r="E71">
            <v>10708</v>
          </cell>
          <cell r="F71">
            <v>181804.41899999999</v>
          </cell>
          <cell r="G71">
            <v>1768.413</v>
          </cell>
          <cell r="H71">
            <v>183572.83199999999</v>
          </cell>
          <cell r="I71">
            <v>-172864.83199999999</v>
          </cell>
          <cell r="J71">
            <v>17.143521852820321</v>
          </cell>
        </row>
        <row r="72">
          <cell r="C72" t="str">
            <v>Identify the different cadres involved in provision of services for adolescents at the service delivery points e.g.</v>
          </cell>
          <cell r="D72" t="str">
            <v>528004120048</v>
          </cell>
          <cell r="E72">
            <v>1530</v>
          </cell>
          <cell r="F72">
            <v>0</v>
          </cell>
          <cell r="G72">
            <v>0</v>
          </cell>
          <cell r="H72">
            <v>0</v>
          </cell>
          <cell r="I72">
            <v>1530</v>
          </cell>
          <cell r="J72">
            <v>0</v>
          </cell>
        </row>
        <row r="73">
          <cell r="C73" t="str">
            <v>Identify core competencies required by each cadre as per MOH guidance and WHO recommendations and assess existing Appendix 6)</v>
          </cell>
          <cell r="D73" t="str">
            <v>528004120049</v>
          </cell>
          <cell r="E73">
            <v>1530</v>
          </cell>
          <cell r="F73">
            <v>0</v>
          </cell>
          <cell r="G73">
            <v>0</v>
          </cell>
          <cell r="H73">
            <v>0</v>
          </cell>
          <cell r="I73">
            <v>1530</v>
          </cell>
          <cell r="J73">
            <v>0</v>
          </cell>
        </row>
        <row r="74">
          <cell r="C74" t="str">
            <v>Putting in place mechanisms to keep staff motivated</v>
          </cell>
          <cell r="D74" t="str">
            <v>528004120050</v>
          </cell>
          <cell r="E74">
            <v>91469</v>
          </cell>
          <cell r="F74">
            <v>0</v>
          </cell>
          <cell r="G74">
            <v>0</v>
          </cell>
          <cell r="H74">
            <v>0</v>
          </cell>
          <cell r="I74">
            <v>91469</v>
          </cell>
          <cell r="J74">
            <v>0</v>
          </cell>
        </row>
        <row r="75">
          <cell r="C75" t="str">
            <v>-Conduct in-service training with DOH for 690 health workers of 230 community based health centres  on ASRH</v>
          </cell>
          <cell r="D75" t="str">
            <v>528004120051</v>
          </cell>
          <cell r="E75">
            <v>75005</v>
          </cell>
          <cell r="F75">
            <v>15241.554999999998</v>
          </cell>
          <cell r="G75">
            <v>0</v>
          </cell>
          <cell r="H75">
            <v>15241.554999999998</v>
          </cell>
          <cell r="I75">
            <v>59763.445</v>
          </cell>
          <cell r="J75">
            <v>0.20320718618758749</v>
          </cell>
        </row>
        <row r="76">
          <cell r="C76" t="str">
            <v>Support DOH to incorporate ASRHR into ongoing supervision</v>
          </cell>
          <cell r="D76" t="str">
            <v>528004120052</v>
          </cell>
          <cell r="E76">
            <v>21733</v>
          </cell>
          <cell r="F76">
            <v>0</v>
          </cell>
          <cell r="G76">
            <v>0</v>
          </cell>
          <cell r="H76">
            <v>0</v>
          </cell>
          <cell r="I76">
            <v>21733</v>
          </cell>
          <cell r="J76">
            <v>0</v>
          </cell>
        </row>
        <row r="77">
          <cell r="C77" t="str">
            <v>PAL 12/3/2019 2:46:13 PM</v>
          </cell>
          <cell r="D77" t="str">
            <v>528004120000</v>
          </cell>
          <cell r="E77">
            <v>0</v>
          </cell>
          <cell r="F77">
            <v>2.000000002375657E-3</v>
          </cell>
          <cell r="G77">
            <v>0</v>
          </cell>
          <cell r="H77">
            <v>2.000000002375657E-3</v>
          </cell>
          <cell r="I77">
            <v>-2.000000002375657E-3</v>
          </cell>
          <cell r="J77" t="str">
            <v>No Budget</v>
          </cell>
        </row>
        <row r="78">
          <cell r="C78" t="str">
            <v>Adolescent participation in program design, implementation &amp; monitoring</v>
          </cell>
          <cell r="D78" t="str">
            <v>528004120053</v>
          </cell>
          <cell r="E78">
            <v>7687</v>
          </cell>
          <cell r="F78">
            <v>1415.029</v>
          </cell>
          <cell r="G78">
            <v>0</v>
          </cell>
          <cell r="H78">
            <v>1415.029</v>
          </cell>
          <cell r="I78">
            <v>6271.9709999999995</v>
          </cell>
          <cell r="J78">
            <v>0.18408078574216208</v>
          </cell>
        </row>
        <row r="79">
          <cell r="C79" t="str">
            <v>Grand Total</v>
          </cell>
          <cell r="E79">
            <v>6893236</v>
          </cell>
          <cell r="F79">
            <v>1534084.9450000003</v>
          </cell>
          <cell r="G79">
            <v>5350.2950000000001</v>
          </cell>
          <cell r="H79">
            <v>1539435.2400000005</v>
          </cell>
          <cell r="I79">
            <v>5353800.7600000007</v>
          </cell>
          <cell r="J79">
            <v>0.22332548022438234</v>
          </cell>
        </row>
      </sheetData>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nou, Samson" refreshedDate="44980.477914351854" createdVersion="8" refreshedVersion="8" minRefreshableVersion="3" recordCount="10050" xr:uid="{83558FE8-7DB9-4DB7-93A1-CC6F4D300A37}">
  <cacheSource type="worksheet">
    <worksheetSource ref="A1:T1048576" sheet="LIST TRANSACTION"/>
  </cacheSource>
  <cacheFields count="20">
    <cacheField name="INCEXP" numFmtId="0">
      <sharedItems containsBlank="1"/>
    </cacheField>
    <cacheField name="Account" numFmtId="0">
      <sharedItems containsBlank="1"/>
    </cacheField>
    <cacheField name="Country" numFmtId="0">
      <sharedItems containsBlank="1"/>
    </cacheField>
    <cacheField name="Costc" numFmtId="0">
      <sharedItems containsBlank="1"/>
    </cacheField>
    <cacheField name="Project" numFmtId="0">
      <sharedItems containsBlank="1"/>
    </cacheField>
    <cacheField name="DRC" numFmtId="0">
      <sharedItems containsString="0" containsBlank="1" containsNumber="1" containsInteger="1" minValue="528004120001" maxValue="528004120053"/>
    </cacheField>
    <cacheField name="DRC Description" numFmtId="0">
      <sharedItems containsBlank="1" count="30">
        <s v="A2-Human Resources (supporting staff)"/>
        <s v="E-Other costs"/>
        <s v="C1-Baseline study"/>
        <s v="A1-Human Resources (technical staff)"/>
        <s v="I4-water poin contract of rehabilitation of 400 water points"/>
        <s v="B1-Travel &amp; Perdiem"/>
        <s v="H7-Based on supportive supervision, provide follow-up training and support to teachers and schools as needed."/>
        <s v="H1-Ensure that LSE is incorporated in annual school calendars/jointly plan"/>
        <s v="Q-Adolescent participation in program design, implementation &amp; monitoring"/>
        <s v="I2-contract of rehabilitation 400 latrines"/>
        <s v="H4-Training of training for the trainers"/>
        <s v="K3-Equipment 1material of making reusable pad"/>
        <s v="H9-Support monitoring and evaluation activities: Teachers,  list of sessions,"/>
        <s v="B2-Office equipment"/>
        <s v="F8-Collaborate with Regional, Provincial and Departments"/>
        <s v="K2-Establishing 11500 reusable menstrual hygiene pads kits in 1150 schools for emergencies"/>
        <s v="H5-Training of the 3450 teachers by the 50 trainers"/>
        <s v="H6-Establishing supervision systems for educators,mentorship"/>
        <s v="H8-Establishing formal agreements between education and health systems to ensure referrals"/>
        <s v="C4-External audit"/>
        <s v="I3-Equipment (Activity-specific)(water point for school): contract of construction of 100 water points"/>
        <s v="K1-Equipment (Activity-specific) (1kit"/>
        <s v="P2--Conduct in-service training with DOH for 690 health workers of 230 community based health centres  on ASRH"/>
        <s v="C3-Accountability Mechanism"/>
        <s v="N4-Based on assessment, work with DOH to expand range of services including through training  quality improvement and infrastructure"/>
        <s v="L3-Engage PTA, SMC, Local/District Government Units to share information about inclusion of MHM in Schools"/>
        <s v="P3-Support DOH to incorporate ASRHR into ongoing supervision"/>
        <s v="P1-Putting in place mechanisms to keep staff motivated"/>
        <m/>
        <s v="000 - n/a" u="1"/>
      </sharedItems>
    </cacheField>
    <cacheField name="DEA" numFmtId="0">
      <sharedItems containsBlank="1" containsMixedTypes="1" containsNumber="1" containsInteger="1" minValue="0" maxValue="856784" count="104">
        <n v="583145"/>
        <n v="583144"/>
        <n v="583590"/>
        <n v="583591"/>
        <n v="583599"/>
        <n v="605504"/>
        <n v="583147"/>
        <n v="583149"/>
        <n v="583146"/>
        <n v="583127"/>
        <n v="583150"/>
        <n v="583155"/>
        <n v="583148"/>
        <n v="583129"/>
        <n v="583128"/>
        <n v="856778"/>
        <n v="583138"/>
        <n v="583152"/>
        <n v="583133"/>
        <n v="583135"/>
        <n v="583134"/>
        <n v="583154"/>
        <n v="583136"/>
        <n v="583156"/>
        <n v="856779"/>
        <n v="583137"/>
        <n v="583153"/>
        <n v="583631"/>
        <n v="583556"/>
        <n v="583555"/>
        <n v="583593"/>
        <s v="F52800412"/>
        <s v="V52800412"/>
        <s v="T52800412"/>
        <s v="P52800412"/>
        <s v="N52800412"/>
        <s v="I52800412"/>
        <s v="C52800412"/>
        <n v="583592"/>
        <n v="583611"/>
        <n v="583560"/>
        <n v="583561"/>
        <n v="856781"/>
        <n v="583608"/>
        <n v="856782"/>
        <n v="583132"/>
        <n v="583625"/>
        <n v="583597"/>
        <n v="583143"/>
        <n v="583142"/>
        <n v="605506"/>
        <n v="583601"/>
        <n v="583131"/>
        <n v="583141"/>
        <n v="583140"/>
        <n v="583605"/>
        <n v="856780"/>
        <n v="583600"/>
        <n v="583598"/>
        <n v="583595"/>
        <n v="583603"/>
        <n v="583602"/>
        <n v="583610"/>
        <n v="583619"/>
        <n v="583652"/>
        <n v="583629"/>
        <n v="583562"/>
        <n v="583622"/>
        <n v="583635"/>
        <n v="583139"/>
        <n v="583627"/>
        <n v="583582"/>
        <n v="583604"/>
        <n v="583558"/>
        <n v="583618"/>
        <n v="583634"/>
        <n v="856783"/>
        <n v="583566"/>
        <n v="856784"/>
        <n v="583557"/>
        <n v="583559"/>
        <n v="583623"/>
        <n v="583624"/>
        <n v="583626"/>
        <n v="583589"/>
        <n v="583583"/>
        <n v="583563"/>
        <n v="583594"/>
        <n v="583630"/>
        <n v="583633"/>
        <n v="583650"/>
        <n v="583570"/>
        <n v="583596"/>
        <n v="583564"/>
        <n v="583565"/>
        <n v="583588"/>
        <n v="583645"/>
        <n v="583606"/>
        <n v="583638"/>
        <n v="583651"/>
        <n v="583649"/>
        <n v="583609"/>
        <m/>
        <n v="0" u="1"/>
      </sharedItems>
    </cacheField>
    <cacheField name="DEA (T)" numFmtId="0">
      <sharedItems containsBlank="1" count="101">
        <s v="Deputy Country Director Program (4%)"/>
        <s v="Country Director SCI (4%)"/>
        <s v="Monthly Premises Costs (Ouagadougou)"/>
        <s v="Monthly Premises Costs (Dédougou)"/>
        <s v="Vehicle Maintenance"/>
        <s v="Baseline, endline and formative research"/>
        <s v="Awards Staff (4%)  2 staff"/>
        <s v="Logistique Staff  (4%) 2 staff"/>
        <s v="Deputy Director of Support Services (4%)"/>
        <s v="Program Manager"/>
        <s v="HR Staff   (6%) 2 staff"/>
        <s v="MEAL Staff (6%)"/>
        <s v="Finance Staff  (4%) 2 staff"/>
        <s v="Health TA (100%)"/>
        <s v="Programme Coordinator (3)"/>
        <s v="Assistant Meal (1) 100%"/>
        <s v="MEAL Officer (100%)"/>
        <s v="Field Office Manager (Ouagadougou) (10%)"/>
        <s v="Finance officer SCI (2) (100%)"/>
        <s v="Supply chain Officer SCI Ouayigouya (100%)"/>
        <s v="Finance Assistant SCI Ouayigouya (100%)"/>
        <s v="Security Staff (4%)"/>
        <s v="Procurement  Assistant SCI (100%) (2)"/>
        <s v="Communication Staff (6%) 1 staff"/>
        <s v="Assistant Programme (1) 100%"/>
        <s v="Security officer (100%)"/>
        <s v="Child Safeguarding Staff (4%)"/>
        <s v="Rehabilitation of 400 water points"/>
        <s v="Per diems  (5 days x 3 persons)"/>
        <s v="Petrol for Supervision missions (Country Office Staff to the field)"/>
        <s v="Monthly Premises Costs (Kaya)"/>
        <s v="Country Shared Costs - Non salary benefits"/>
        <s v="Country Shared Costs – Vehicle &amp; transport costs"/>
        <s v="Country Shared Costs - Travel &amp; Lodging"/>
        <s v="Country Shared Costs - Premise costs"/>
        <s v="Country Shared Costs - National salaries"/>
        <s v="Country Shared Costs - International salaries"/>
        <s v="Country Shared Costs - Other"/>
        <s v="Monthly Premises Costs (Ouayigouya)"/>
        <s v="Bank Fees"/>
        <s v="Per diems (3 days per month x 40 months x 2 persons)"/>
        <s v="Hotel (2 nights per month x 40 months x 2 persons)"/>
        <s v="TA MEAL"/>
        <s v="Monthly Communication Costs for Programme staff"/>
        <s v="AWARD DIRECTOR"/>
        <s v="Supervisors (partner (8))"/>
        <s v="Based on supportive supervision, provide follow-up training and support to teachers and schools as needed."/>
        <s v="Vehicle petrol (3 cars * 76 euro/month * X months)"/>
        <s v="National director partner (25%) (3)"/>
        <s v="Driver Partner (3)"/>
        <s v="Partner shared costs"/>
        <s v="Motorcycle petrol (11 motorcycles * 76 euro/month * X months)"/>
        <s v="Programme Coordonator (partner (3))"/>
        <s v="MEAL partner (3)"/>
        <s v="Finance partner (3)"/>
        <s v="Motorcycle Maintenance (11 Partner)"/>
        <s v="DPDQ"/>
        <s v="Motorcycle petrol (4 motorcycles * 76 euro/month * X months)"/>
        <s v="Vehicle Insurance"/>
        <s v="Motorcycle Insurance (11 partner)"/>
        <s v="Motorcycle Insurance (4 SCI)"/>
        <s v="Child Safeguarding Training for project staff (Partner &amp; SCI) (80 people)"/>
        <s v="Ensure that LSE is incorporated in annual school calendars/jointly plan LSE session timetables"/>
        <s v="Adolescent participation in program design, implementation &amp; monitoring"/>
        <s v="Rehabilitation of 400 latrines"/>
        <s v="Per diems (3 days/meeting x 4 meetings/year x 11 persons)"/>
        <s v="Training of training for the 50 trainers, 6project staff SCI (1PM, 3Coordinators, 1MEAL Officer SCI, 1Health TA), 49project staff partner (3coordinators, 3MEAL, 8 supervisors, 35 animators)"/>
        <s v="Teach 115.000 adolescents girls how to make reusable menstrual hygiene pads (cost for material)"/>
        <s v="Driver (1) (100%)"/>
        <s v="Support monitoring and evaluation activities: Teachers,  list of sessions, attendance lists, pre and post tests for trainings of teachers and of students"/>
        <s v="Vehicle (3)"/>
        <s v="Motorcycle Maintenance (4 SCI)"/>
        <s v="Per diems (10 days per trip x 1 trip per year)"/>
        <s v="Collaborate with Regional, Provincial and Departmental Education/School administration to jointly decide with schools, which grades or ages, by which teachers, how and when LSE will be delivered (class/grade-based or age-based, co-curricular or extra-curr"/>
        <s v="Establishing 11500 reusable menstrual hygiene pads kits in 1150 schools for emergencies cases per year (10 kits per school)"/>
        <s v="FINANCE DIRECTOR"/>
        <s v="Laptop kits (18 SCI)"/>
        <s v="COMMUNICATION &amp; ADVOCACY DIRECTOR"/>
        <s v="Hotel for Regional (4 nights x 3 persons)"/>
        <s v="Hotel (9 nights per trip x 1 trips/year)"/>
        <s v="Training of the 3450 teachers by the 50 trainers"/>
        <s v="Establishing supervision systems for educators, conduct supportive supervision and provide mentorship to educators/teachers"/>
        <s v="Establishing formal agreements between education and health systems to ensure referrals to health services and health talks in schools and students and adolescents may jointly visit health centers to increase their comfort in seeking services (230 communi"/>
        <s v="External audit"/>
        <s v="Motorcycles (4 SCI)"/>
        <s v="Hotel (2 nights/meeting x 4 meetings/year x 11 persons)"/>
        <s v="Vehicle petrol (76 euro/month * X months)"/>
        <s v="Construction of 100 water points"/>
        <s v="Distribute 135.000  reusable menstrual hygiene pads in 1150 schools"/>
        <s v="-Conduct in-service training with DOH for 690 health workers of 230 community based health centres  on ASRHR, including “values clarification” to address negative attitudes and biases that providers have towards adolescents"/>
        <s v="Antivirus subscription (per year) (18 SCI)"/>
        <s v="Per diems (4 days per trip x 4 persons x 3 trips per year x 3 regions)"/>
        <s v="Hotel (3 nights per trip x 3 trips/year x 4 persons x 23regions)"/>
        <s v="Accountability Mechanism"/>
        <s v="Based on assessment, work with DOH to expand range of services available to reach adolescents. Including through training (see below), quality improvement and infrastructure improvements"/>
        <s v="First Aid Kit (5 SCI) (for each motorcycle &amp; vehicle)"/>
        <s v="Engage PTA, SMC, Local/District Government Units to share information about inclusion of MHM in Schools"/>
        <s v="-Support DOH to incorporate ASRHR into ongoing supervision and mentorship approaches, including continuing reflection and dialogue efforts to address providers’ attitudes and behaviours"/>
        <s v="Putting in place mechanisms to keep staff motivated through continuous capacity building, mentorship and supervision, through recognition of well performing staff and their facilities"/>
        <m/>
        <s v="n/a" u="1"/>
      </sharedItems>
    </cacheField>
    <cacheField name="Period" numFmtId="0">
      <sharedItems containsString="0" containsBlank="1" containsNumber="1" containsInteger="1" minValue="202201" maxValue="202302"/>
    </cacheField>
    <cacheField name="Transaction Date" numFmtId="0">
      <sharedItems containsString="0" containsBlank="1" containsNumber="1" containsInteger="1" minValue="41274" maxValue="44926"/>
    </cacheField>
    <cacheField name="Transaction Currency" numFmtId="0">
      <sharedItems containsBlank="1"/>
    </cacheField>
    <cacheField name="Amount in Transaction Currency" numFmtId="0">
      <sharedItems containsString="0" containsBlank="1" containsNumber="1" minValue="-60125978.289999999" maxValue="60125978.289999999"/>
    </cacheField>
    <cacheField name="Amount in  USD" numFmtId="0">
      <sharedItems containsString="0" containsBlank="1" containsNumber="1" minValue="-91009.75" maxValue="91009.75"/>
    </cacheField>
    <cacheField name="Donor Currency" numFmtId="0">
      <sharedItems containsBlank="1"/>
    </cacheField>
    <cacheField name="Donor Cur Amount" numFmtId="165">
      <sharedItems containsString="0" containsBlank="1" containsNumber="1" minValue="-91661.463000000003" maxValue="91661.463000000003"/>
    </cacheField>
    <cacheField name="Trans No" numFmtId="0">
      <sharedItems containsString="0" containsBlank="1" containsNumber="1" containsInteger="1" minValue="12619141" maxValue="40357716"/>
    </cacheField>
    <cacheField name="Analysis Type" numFmtId="0">
      <sharedItems containsBlank="1"/>
    </cacheField>
    <cacheField name="Analysis" numFmtId="0">
      <sharedItems containsBlank="1" containsMixedTypes="1" containsNumber="1" containsInteger="1" minValue="13485" maxValue="9985235"/>
    </cacheField>
    <cacheField name="Transaction Desc (Tex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50">
  <r>
    <s v="E"/>
    <s v="4110"/>
    <s v="854"/>
    <s v="85400"/>
    <s v="8549052"/>
    <n v="528004120002"/>
    <x v="0"/>
    <x v="0"/>
    <x v="0"/>
    <n v="202201"/>
    <n v="44529"/>
    <s v="XOF"/>
    <n v="20312.5"/>
    <n v="35.950000000000003"/>
    <s v="EUR"/>
    <n v="30.97"/>
    <n v="12619141"/>
    <s v="STAFF"/>
    <n v="9982557"/>
    <s v="Time Code : N - OUB1991121-OMNI-ADJIBADE SALAMATOU/Loyer de Serge ANDRIAMANDIMBY/JANVIER 2022"/>
  </r>
  <r>
    <s v="E"/>
    <s v="4110"/>
    <s v="854"/>
    <s v="85400"/>
    <s v="8549051"/>
    <n v="528004120002"/>
    <x v="0"/>
    <x v="1"/>
    <x v="1"/>
    <n v="202201"/>
    <n v="44530"/>
    <s v="XOF"/>
    <n v="33018.870000000003"/>
    <n v="58.43"/>
    <s v="EUR"/>
    <n v="50.335999999999999"/>
    <n v="12619141"/>
    <s v="STAFF"/>
    <n v="9985201"/>
    <s v="Time Code : N - OUB2051121-OMNI-BONANE GOLANE BERNARD/Loyer de Benoit DELSARTE/JANVIER 2022"/>
  </r>
  <r>
    <s v="E"/>
    <s v="6000"/>
    <s v="854"/>
    <s v="85406"/>
    <s v="8549054"/>
    <n v="528004120010"/>
    <x v="1"/>
    <x v="2"/>
    <x v="2"/>
    <n v="202201"/>
    <n v="44533"/>
    <s v="XOF"/>
    <n v="347305.56"/>
    <n v="600.6"/>
    <s v="EUR"/>
    <n v="529.46600000000001"/>
    <n v="12624495"/>
    <s v="PROPERTY"/>
    <s v="854P0062"/>
    <s v="Premise allocation : [52800412] [15.23%] [30477657] - OUB1251221-OMNI-YAMEOGO CHEICK KADER/Loyer du bureau pays/JANVIER 2022"/>
  </r>
  <r>
    <s v="E"/>
    <s v="6020"/>
    <s v="854"/>
    <s v="85406"/>
    <s v="8549054"/>
    <n v="528004120010"/>
    <x v="1"/>
    <x v="2"/>
    <x v="2"/>
    <n v="202201"/>
    <n v="44560"/>
    <s v="XOF"/>
    <n v="-121718.02"/>
    <n v="-210.49"/>
    <s v="EUR"/>
    <n v="-185.56"/>
    <n v="30479240"/>
    <s v="PROPERTY"/>
    <s v="854P0062"/>
    <s v="Premise allocation : [52800412] [15.24%] [30474503] - OUB4821221-CHQ 1719950-SONABEL/Consommation d´élèctricité du bureau pays:DECEMBRE 2021"/>
  </r>
  <r>
    <s v="E"/>
    <s v="6020"/>
    <s v="854"/>
    <s v="85406"/>
    <s v="8549054"/>
    <n v="528004120010"/>
    <x v="1"/>
    <x v="2"/>
    <x v="2"/>
    <n v="202201"/>
    <n v="44560"/>
    <s v="XOF"/>
    <n v="121718.02"/>
    <n v="210.49"/>
    <s v="EUR"/>
    <n v="185.56"/>
    <n v="30479240"/>
    <s v="PROPERTY"/>
    <s v="854P0062"/>
    <s v="Premise allocation : [52800412] [15.24%] [30474503] - OUB4821221-CHQ 1719950-SONABEL/Consommation d´élèctricité du bureau pays:DECEMBRE 2021"/>
  </r>
  <r>
    <s v="E"/>
    <s v="6022"/>
    <s v="854"/>
    <s v="85406"/>
    <s v="8549054"/>
    <n v="528004120010"/>
    <x v="1"/>
    <x v="2"/>
    <x v="2"/>
    <n v="202201"/>
    <n v="44560"/>
    <s v="XOF"/>
    <n v="-12494.39"/>
    <n v="-21.61"/>
    <s v="EUR"/>
    <n v="-19.050999999999998"/>
    <n v="30479240"/>
    <s v="PROPERTY"/>
    <s v="854P0062"/>
    <s v="Premise allocation : [52800412] [15.24%] [30472659] - OUB4801221-CHQ 1719947-ONEA/Consommation d´eau du bureau pays/septembre-Octobre 2021"/>
  </r>
  <r>
    <s v="E"/>
    <s v="6022"/>
    <s v="854"/>
    <s v="85406"/>
    <s v="8549054"/>
    <n v="528004120010"/>
    <x v="1"/>
    <x v="2"/>
    <x v="2"/>
    <n v="202201"/>
    <n v="44560"/>
    <s v="XOF"/>
    <n v="12495.39"/>
    <n v="21.61"/>
    <s v="EUR"/>
    <n v="19.050999999999998"/>
    <n v="30479240"/>
    <s v="PROPERTY"/>
    <s v="854P0062"/>
    <s v="Premise allocation : [52800412] [15.24%] [30472659] - OUB4801221-CHQ 1719947-ONEA/Consommation d´eau du bureau pays/septembre-Octobre 2021"/>
  </r>
  <r>
    <s v="E"/>
    <s v="4110"/>
    <s v="854"/>
    <s v="85400"/>
    <s v="8549051"/>
    <n v="528004120002"/>
    <x v="0"/>
    <x v="1"/>
    <x v="1"/>
    <n v="202201"/>
    <n v="44561"/>
    <s v="XOF"/>
    <n v="-8018.96"/>
    <n v="-13.87"/>
    <s v="EUR"/>
    <n v="-12.227"/>
    <n v="30480468"/>
    <s v="STAFF"/>
    <n v="9985201"/>
    <s v="OUB620122-CHQ1719960-SONABEL/Consommation d'élèctricité de BENOIT DELSARTE/DECEMBRE 2021/AJUST"/>
  </r>
  <r>
    <s v="E"/>
    <s v="6060"/>
    <s v="854"/>
    <s v="85407"/>
    <s v="8549054"/>
    <n v="528004120010"/>
    <x v="1"/>
    <x v="3"/>
    <x v="3"/>
    <n v="202201"/>
    <n v="44579"/>
    <s v="XOF"/>
    <n v="12228.64"/>
    <n v="21.1"/>
    <s v="EUR"/>
    <n v="18.643999999999998"/>
    <n v="12624495"/>
    <s v="PROPERTY"/>
    <s v="854P0073"/>
    <s v="Premise allocation : [52800412] [50.64%] [30480118] - DDCPB070122/ OMNI/ COULIBALY Mamou/ Prestation de service d'entretien et nettoyage du bureau de Dédougou du 01  au 15 Janvier 2022"/>
  </r>
  <r>
    <s v="E"/>
    <s v="5130"/>
    <s v="854"/>
    <s v="85406"/>
    <s v="8549057"/>
    <n v="528004120010"/>
    <x v="1"/>
    <x v="4"/>
    <x v="4"/>
    <n v="202201"/>
    <n v="44581"/>
    <s v="XOF"/>
    <n v="95000"/>
    <n v="163.91"/>
    <s v="EUR"/>
    <n v="144.828"/>
    <n v="40237689"/>
    <s v="VEHICLE"/>
    <s v="854V0538"/>
    <s v="Batterie du véhicule ATWA"/>
  </r>
  <r>
    <s v="E"/>
    <s v="5130"/>
    <s v="854"/>
    <s v="85406"/>
    <s v="8549057"/>
    <n v="528004120010"/>
    <x v="1"/>
    <x v="4"/>
    <x v="4"/>
    <n v="202201"/>
    <n v="44581"/>
    <s v="XOF"/>
    <n v="17100"/>
    <n v="29.5"/>
    <s v="EUR"/>
    <n v="26.065999999999999"/>
    <n v="40237689"/>
    <s v="VEHICLE"/>
    <s v="854V0538"/>
    <s v="VAT | Batterie du véhicule ATWA"/>
  </r>
  <r>
    <s v="E"/>
    <s v="7400"/>
    <s v="854"/>
    <s v="85400"/>
    <s v="8549059"/>
    <n v="528004120005"/>
    <x v="2"/>
    <x v="5"/>
    <x v="5"/>
    <n v="202201"/>
    <n v="44582"/>
    <s v="XOF"/>
    <n v="40000"/>
    <n v="69.010000000000005"/>
    <s v="EUR"/>
    <n v="60.975999999999999"/>
    <n v="30478457"/>
    <s v="BANKACC"/>
    <n v="85401"/>
    <s v="FRAIS SUR VMRT INTERBANCAIRE DU 20/01/2022 FAV INITIATIVE OASIS NIGER SUR Banque Internationale pour l' Afrique au Niger"/>
  </r>
  <r>
    <s v="E"/>
    <s v="4010"/>
    <s v="854"/>
    <s v="85400"/>
    <s v="8549060"/>
    <n v="528004120002"/>
    <x v="0"/>
    <x v="6"/>
    <x v="6"/>
    <n v="202201"/>
    <n v="44586"/>
    <s v="XOF"/>
    <n v="50664.63"/>
    <n v="87.41"/>
    <s v="EUR"/>
    <n v="77.233999999999995"/>
    <n v="12619141"/>
    <s v="STAFF"/>
    <n v="2017279"/>
    <s v="Time Code : N - SALAIRE DU MOIS DE JANVIER 2022 DE GUIRA Sayouba"/>
  </r>
  <r>
    <s v="E"/>
    <s v="4010"/>
    <s v="854"/>
    <s v="85400"/>
    <s v="8549057"/>
    <n v="528004120002"/>
    <x v="0"/>
    <x v="7"/>
    <x v="7"/>
    <n v="202201"/>
    <n v="44586"/>
    <s v="XOF"/>
    <n v="8690.4599999999991"/>
    <n v="14.99"/>
    <s v="EUR"/>
    <n v="13.244999999999999"/>
    <n v="12619141"/>
    <s v="STAFF"/>
    <n v="8540392"/>
    <s v="Time Code : N - SALAIRE DU MOIS DE JANVIER 2022 DE KABORE Hamza"/>
  </r>
  <r>
    <s v="E"/>
    <s v="4010"/>
    <s v="854"/>
    <s v="85400"/>
    <s v="8549059"/>
    <n v="528004120002"/>
    <x v="0"/>
    <x v="8"/>
    <x v="8"/>
    <n v="202201"/>
    <n v="44586"/>
    <s v="XOF"/>
    <n v="79426"/>
    <n v="137.04"/>
    <s v="EUR"/>
    <n v="121.086"/>
    <n v="12619141"/>
    <s v="STAFF"/>
    <n v="8540353"/>
    <s v="Time Code : N - SALAIRE DU MOIS DE JANVIER 2022 DE PARE/KARAMBIRI Aminata"/>
  </r>
  <r>
    <s v="E"/>
    <s v="4010"/>
    <s v="854"/>
    <s v="85406"/>
    <s v="8540008"/>
    <n v="528004120001"/>
    <x v="3"/>
    <x v="9"/>
    <x v="9"/>
    <n v="202201"/>
    <n v="44586"/>
    <s v="XOF"/>
    <n v="1047584.98"/>
    <n v="1807.46"/>
    <s v="EUR"/>
    <n v="1597.0350000000001"/>
    <n v="12619141"/>
    <s v="STAFF"/>
    <n v="2019466"/>
    <s v="Time Code : N - SALAIRE DU MOIS DE JANVIER 2022 DE ZAGUE-SOME Lena Yasmine"/>
  </r>
  <r>
    <s v="E"/>
    <s v="4010"/>
    <s v="854"/>
    <s v="85400"/>
    <s v="8549058"/>
    <n v="528004120002"/>
    <x v="0"/>
    <x v="10"/>
    <x v="10"/>
    <n v="202201"/>
    <n v="44586"/>
    <s v="XOF"/>
    <n v="198883.87"/>
    <n v="343.15"/>
    <s v="EUR"/>
    <n v="303.2"/>
    <n v="12619141"/>
    <s v="STAFF"/>
    <n v="2011105"/>
    <s v="Time Code : N - SALAIRE DU MOIS DE JANVIER 2022 DE COULIDIATY Aimé Parfait"/>
  </r>
  <r>
    <s v="E"/>
    <s v="4010"/>
    <s v="854"/>
    <s v="85400"/>
    <s v="8549060"/>
    <n v="528004120002"/>
    <x v="0"/>
    <x v="6"/>
    <x v="6"/>
    <n v="202201"/>
    <n v="44586"/>
    <s v="XOF"/>
    <n v="70803.039999999994"/>
    <n v="122.16"/>
    <s v="EUR"/>
    <n v="107.938"/>
    <n v="12619141"/>
    <s v="STAFF"/>
    <n v="2014079"/>
    <s v="Time Code : N - SALAIRE DU MOIS DE JANVIER 2022 DE SOUBEIGA/SAWADOGO Inès Laeticia"/>
  </r>
  <r>
    <s v="E"/>
    <s v="4010"/>
    <s v="854"/>
    <s v="85400"/>
    <s v="8549055"/>
    <n v="528004120002"/>
    <x v="0"/>
    <x v="11"/>
    <x v="11"/>
    <n v="202201"/>
    <n v="44586"/>
    <s v="XOF"/>
    <n v="53800.93"/>
    <n v="92.83"/>
    <s v="EUR"/>
    <n v="82.022999999999996"/>
    <n v="12619141"/>
    <s v="STAFF"/>
    <n v="8540039"/>
    <s v="Time Code : N - SALAIRE DU MOIS DE JANVIER 2022 DE NABI Grégoire"/>
  </r>
  <r>
    <s v="E"/>
    <s v="4010"/>
    <s v="854"/>
    <s v="85400"/>
    <s v="8549059"/>
    <n v="528004120002"/>
    <x v="0"/>
    <x v="12"/>
    <x v="12"/>
    <n v="202201"/>
    <n v="44586"/>
    <s v="XOF"/>
    <n v="51227.18"/>
    <n v="88.39"/>
    <s v="EUR"/>
    <n v="78.099999999999994"/>
    <n v="12619141"/>
    <s v="STAFF"/>
    <n v="2031224"/>
    <s v="Time Code : N - SALAIRE DU MOIS DE JANVIER 2022 DE KINDA Hervé"/>
  </r>
  <r>
    <s v="E"/>
    <s v="4010"/>
    <s v="854"/>
    <s v="85400"/>
    <s v="8549059"/>
    <n v="528004120002"/>
    <x v="0"/>
    <x v="12"/>
    <x v="12"/>
    <n v="202201"/>
    <n v="44586"/>
    <s v="XOF"/>
    <n v="90690.82"/>
    <n v="156.47"/>
    <s v="EUR"/>
    <n v="138.25399999999999"/>
    <n v="12619141"/>
    <s v="STAFF"/>
    <n v="8540206"/>
    <s v="Time Code : N - SALAIRE DU MOIS DE JANVIER 2022 DE OUEDRAOGO Wendingomdé Joseph Arnaud"/>
  </r>
  <r>
    <s v="E"/>
    <s v="4010"/>
    <s v="854"/>
    <s v="85406"/>
    <s v="8549052"/>
    <n v="528004120001"/>
    <x v="3"/>
    <x v="13"/>
    <x v="13"/>
    <n v="202201"/>
    <n v="44586"/>
    <s v="XOF"/>
    <n v="909363.74"/>
    <n v="1568.98"/>
    <s v="EUR"/>
    <n v="1386.319"/>
    <n v="12619141"/>
    <s v="STAFF"/>
    <n v="2034399"/>
    <s v="Time Code : N - SALAIRE DU MOIS DE JANVIER 2022 DE OUEDRAOGO Touwindé Christophe"/>
  </r>
  <r>
    <s v="E"/>
    <s v="4010"/>
    <s v="854"/>
    <s v="85401"/>
    <s v="8540008"/>
    <n v="528004120001"/>
    <x v="3"/>
    <x v="14"/>
    <x v="14"/>
    <n v="202201"/>
    <n v="44586"/>
    <s v="XOF"/>
    <n v="756125"/>
    <n v="1304.5899999999999"/>
    <s v="EUR"/>
    <n v="1152.7090000000001"/>
    <n v="12619141"/>
    <s v="STAFF"/>
    <n v="2031020"/>
    <s v="Time Code : N - SALAIRE DU MOIS DE JANVIER 2022 DE GANSORE Hassane Moctar"/>
  </r>
  <r>
    <s v="E"/>
    <s v="4010"/>
    <s v="854"/>
    <s v="85406"/>
    <s v="8549052"/>
    <n v="528004120002"/>
    <x v="0"/>
    <x v="15"/>
    <x v="15"/>
    <n v="202201"/>
    <n v="44586"/>
    <s v="XOF"/>
    <n v="390639"/>
    <n v="673.99"/>
    <s v="EUR"/>
    <n v="595.524"/>
    <n v="12619141"/>
    <s v="STAFF"/>
    <n v="2041743"/>
    <s v="Time Code : N - SALAIRE DU MOIS DE JANVIER 2022 DE SORE Safiétou"/>
  </r>
  <r>
    <s v="E"/>
    <s v="4010"/>
    <s v="854"/>
    <s v="85406"/>
    <s v="8549052"/>
    <n v="528004120002"/>
    <x v="0"/>
    <x v="16"/>
    <x v="16"/>
    <n v="202201"/>
    <n v="44586"/>
    <s v="XOF"/>
    <n v="180509.89"/>
    <n v="311.44"/>
    <s v="EUR"/>
    <n v="275.18200000000002"/>
    <n v="12619141"/>
    <s v="STAFF"/>
    <n v="2024193"/>
    <s v="Time Code : N - SALAIRE DU MOIS DE JANVIER 2022 DE KAMBIRE Sié"/>
  </r>
  <r>
    <s v="E"/>
    <s v="4010"/>
    <s v="854"/>
    <s v="85408"/>
    <s v="8540008"/>
    <n v="528004120001"/>
    <x v="3"/>
    <x v="14"/>
    <x v="14"/>
    <n v="202201"/>
    <n v="44586"/>
    <s v="XOF"/>
    <n v="224865.64"/>
    <n v="387.97"/>
    <s v="EUR"/>
    <n v="342.80200000000002"/>
    <n v="12619141"/>
    <s v="STAFF"/>
    <n v="2012170"/>
    <s v="Time Code : N - SALAIRE DU MOIS DE JANVIER 2022 DE KIEMA Yaya"/>
  </r>
  <r>
    <s v="E"/>
    <s v="4010"/>
    <s v="854"/>
    <s v="85406"/>
    <s v="8549052"/>
    <n v="528004120002"/>
    <x v="0"/>
    <x v="17"/>
    <x v="17"/>
    <n v="202201"/>
    <n v="44586"/>
    <s v="XOF"/>
    <n v="77336.75"/>
    <n v="133.43"/>
    <s v="EUR"/>
    <n v="117.896"/>
    <n v="12619141"/>
    <s v="STAFF"/>
    <n v="8540100"/>
    <s v="Time Code : N - SALAIRE DU MOIS DE JANVIER 2022 DE SOU Sié Sylvain"/>
  </r>
  <r>
    <s v="E"/>
    <s v="4010"/>
    <s v="854"/>
    <s v="85408"/>
    <s v="8549059"/>
    <n v="528004120002"/>
    <x v="0"/>
    <x v="18"/>
    <x v="18"/>
    <n v="202201"/>
    <n v="44586"/>
    <s v="XOF"/>
    <n v="169827.39"/>
    <n v="293.01"/>
    <s v="EUR"/>
    <n v="258.89800000000002"/>
    <n v="12619141"/>
    <s v="STAFF"/>
    <n v="2024413"/>
    <s v="Time Code : N - SALAIRE DU MOIS DE JANVIER 2022 DE DAMIBA Jacques Malgdawindé"/>
  </r>
  <r>
    <s v="E"/>
    <s v="4010"/>
    <s v="854"/>
    <s v="85406"/>
    <s v="8549052"/>
    <n v="528004120002"/>
    <x v="0"/>
    <x v="19"/>
    <x v="19"/>
    <n v="202201"/>
    <n v="44586"/>
    <s v="XOF"/>
    <n v="262409.12"/>
    <n v="452.75"/>
    <s v="EUR"/>
    <n v="400.041"/>
    <n v="12619141"/>
    <s v="STAFF"/>
    <n v="2023596"/>
    <s v="Time Code : N - SALAIRE DU MOIS DE JANVIER 2022 DE WANGRE Didier"/>
  </r>
  <r>
    <s v="E"/>
    <s v="4010"/>
    <s v="854"/>
    <s v="85407"/>
    <s v="8549059"/>
    <n v="528004120002"/>
    <x v="0"/>
    <x v="20"/>
    <x v="20"/>
    <n v="202201"/>
    <n v="44586"/>
    <s v="XOF"/>
    <n v="393696"/>
    <n v="679.27"/>
    <s v="EUR"/>
    <n v="600.18899999999996"/>
    <n v="12619141"/>
    <s v="STAFF"/>
    <n v="2030902"/>
    <s v="Time Code : N - SALAIRE DU MOIS DE JANVIER 2022 DE CISSE Idriss As-Ami"/>
  </r>
  <r>
    <s v="E"/>
    <s v="4010"/>
    <s v="854"/>
    <s v="85400"/>
    <s v="8549063"/>
    <n v="528004120002"/>
    <x v="0"/>
    <x v="21"/>
    <x v="21"/>
    <n v="202201"/>
    <n v="44586"/>
    <s v="XOF"/>
    <n v="103963.66"/>
    <n v="179.37"/>
    <s v="EUR"/>
    <n v="158.488"/>
    <n v="12619141"/>
    <s v="STAFF"/>
    <n v="2020577"/>
    <s v="Time Code : N - SALAIRE DU MOIS DE JANVIER 2022 DE SIDIBE Moumouni"/>
  </r>
  <r>
    <s v="E"/>
    <s v="4010"/>
    <s v="854"/>
    <s v="85406"/>
    <s v="8549052"/>
    <n v="528004120002"/>
    <x v="0"/>
    <x v="22"/>
    <x v="22"/>
    <n v="202201"/>
    <n v="44586"/>
    <s v="XOF"/>
    <n v="389836"/>
    <n v="672.61"/>
    <s v="EUR"/>
    <n v="594.30399999999997"/>
    <n v="12619141"/>
    <s v="STAFF"/>
    <n v="2035753"/>
    <s v="Time Code : N - SALAIRE DU MOIS DE JANVIER 2022 DE KOUANDA Rachidatou"/>
  </r>
  <r>
    <s v="E"/>
    <s v="4010"/>
    <s v="854"/>
    <s v="85400"/>
    <s v="8549062"/>
    <n v="528004120002"/>
    <x v="0"/>
    <x v="23"/>
    <x v="23"/>
    <n v="202201"/>
    <n v="44586"/>
    <s v="XOF"/>
    <n v="48786.07"/>
    <n v="84.17"/>
    <s v="EUR"/>
    <n v="74.370999999999995"/>
    <n v="12619141"/>
    <s v="STAFF"/>
    <n v="8540396"/>
    <s v="Time Code : N - SALAIRE DU MOIS DE JANVIER 2022 DE OUEDRAOGO Hubert"/>
  </r>
  <r>
    <s v="E"/>
    <s v="4010"/>
    <s v="854"/>
    <s v="85407"/>
    <s v="8549057"/>
    <n v="528004120002"/>
    <x v="0"/>
    <x v="22"/>
    <x v="22"/>
    <n v="202201"/>
    <n v="44586"/>
    <s v="XOF"/>
    <n v="405417"/>
    <n v="699.49"/>
    <s v="EUR"/>
    <n v="618.05499999999995"/>
    <n v="12619141"/>
    <s v="STAFF"/>
    <n v="2023197"/>
    <s v="Time Code : N - SALAIRE DU MOIS DE JANVIER 2022 DE SAGNON Sanlé Régis Kader"/>
  </r>
  <r>
    <s v="E"/>
    <s v="4010"/>
    <s v="854"/>
    <s v="85400"/>
    <s v="8549062"/>
    <n v="528004120002"/>
    <x v="0"/>
    <x v="23"/>
    <x v="23"/>
    <n v="202201"/>
    <n v="44586"/>
    <s v="XOF"/>
    <n v="6681.81"/>
    <n v="11.53"/>
    <s v="EUR"/>
    <n v="10.188000000000001"/>
    <n v="12619141"/>
    <s v="STAFF"/>
    <n v="2013061"/>
    <s v="Time Code : N - SALAIRE DU MOIS DE JANVIER 2022 DE BOUDA Jacques"/>
  </r>
  <r>
    <s v="E"/>
    <s v="4010"/>
    <s v="854"/>
    <s v="85406"/>
    <s v="8540008"/>
    <n v="528004120002"/>
    <x v="0"/>
    <x v="24"/>
    <x v="24"/>
    <n v="202201"/>
    <n v="44586"/>
    <s v="XOF"/>
    <n v="386621"/>
    <n v="667.06"/>
    <s v="EUR"/>
    <n v="589.40099999999995"/>
    <n v="12619141"/>
    <s v="STAFF"/>
    <n v="2039252"/>
    <s v="Time Code : N - SALAIRE DU MOIS DE JANVIER 2022 DE GUIRO Shérita Djémila"/>
  </r>
  <r>
    <s v="E"/>
    <s v="4010"/>
    <s v="854"/>
    <s v="85407"/>
    <s v="8549059"/>
    <n v="528004120002"/>
    <x v="0"/>
    <x v="18"/>
    <x v="18"/>
    <n v="202201"/>
    <n v="44586"/>
    <s v="XOF"/>
    <n v="256514.06"/>
    <n v="442.58"/>
    <s v="EUR"/>
    <n v="391.05500000000001"/>
    <n v="12619141"/>
    <s v="STAFF"/>
    <n v="2014872"/>
    <s v="Time Code : N - SALAIRE DU MOIS DE JANVIER 2022 DE OUATTARA Siaka"/>
  </r>
  <r>
    <s v="E"/>
    <s v="4010"/>
    <s v="854"/>
    <s v="85407"/>
    <s v="8540008"/>
    <n v="528004120002"/>
    <x v="0"/>
    <x v="25"/>
    <x v="25"/>
    <n v="202201"/>
    <n v="44586"/>
    <s v="XOF"/>
    <n v="501775.24"/>
    <n v="865.74"/>
    <s v="EUR"/>
    <n v="764.95"/>
    <n v="12619141"/>
    <s v="STAFF"/>
    <n v="2038727"/>
    <s v="Time Code : N - SALAIRE DU MOIS DE JANVIER 2022 DE SORY Yacouba"/>
  </r>
  <r>
    <s v="E"/>
    <s v="4010"/>
    <s v="854"/>
    <s v="85406"/>
    <s v="8549059"/>
    <n v="528004120002"/>
    <x v="0"/>
    <x v="12"/>
    <x v="12"/>
    <n v="202201"/>
    <n v="44586"/>
    <s v="XOF"/>
    <n v="12633.04"/>
    <n v="21.8"/>
    <s v="EUR"/>
    <n v="19.262"/>
    <n v="12619141"/>
    <s v="STAFF"/>
    <n v="2027008"/>
    <s v="Time Code : N - SALAIRE DU MOIS DE JANVIER 2022 DE SAWADOGO Augustine Marie wendyam"/>
  </r>
  <r>
    <s v="E"/>
    <s v="4010"/>
    <s v="854"/>
    <s v="85406"/>
    <s v="8549057"/>
    <n v="528004120002"/>
    <x v="0"/>
    <x v="7"/>
    <x v="7"/>
    <n v="202201"/>
    <n v="44586"/>
    <s v="XOF"/>
    <n v="133924.85"/>
    <n v="231.07"/>
    <s v="EUR"/>
    <n v="204.16900000000001"/>
    <n v="12619141"/>
    <s v="STAFF"/>
    <n v="8540358"/>
    <s v="Time Code : N - SALAIRE DU MOIS DE JANVIER 2022 DE ZOMA Jean"/>
  </r>
  <r>
    <s v="E"/>
    <s v="4010"/>
    <s v="854"/>
    <s v="85406"/>
    <s v="8549058"/>
    <n v="528004120002"/>
    <x v="0"/>
    <x v="26"/>
    <x v="26"/>
    <n v="202201"/>
    <n v="44586"/>
    <s v="XOF"/>
    <n v="59146.26"/>
    <n v="102.05"/>
    <s v="EUR"/>
    <n v="90.168999999999997"/>
    <n v="12619141"/>
    <s v="STAFF"/>
    <n v="8540401"/>
    <s v="Time Code : N - SALAIRE DU MOIS DE JANVIER 2022 DE SINON Boukari"/>
  </r>
  <r>
    <s v="E"/>
    <s v="4010"/>
    <s v="854"/>
    <s v="85406"/>
    <s v="8549057"/>
    <n v="528004120002"/>
    <x v="0"/>
    <x v="7"/>
    <x v="7"/>
    <n v="202201"/>
    <n v="44586"/>
    <s v="XOF"/>
    <n v="116072.01"/>
    <n v="200.27"/>
    <s v="EUR"/>
    <n v="176.95400000000001"/>
    <n v="12619141"/>
    <s v="STAFF"/>
    <n v="8540399"/>
    <s v="Time Code : N - SALAIRE DU MOIS DE JANVIER 2022 DE KONFE TRAORE Aicha"/>
  </r>
  <r>
    <s v="E"/>
    <s v="4010"/>
    <s v="854"/>
    <s v="85406"/>
    <s v="8549059"/>
    <n v="528004120002"/>
    <x v="0"/>
    <x v="12"/>
    <x v="12"/>
    <n v="202201"/>
    <n v="44586"/>
    <s v="XOF"/>
    <n v="41079.410000000003"/>
    <n v="70.88"/>
    <s v="EUR"/>
    <n v="62.628"/>
    <n v="12619141"/>
    <s v="STAFF"/>
    <n v="2030994"/>
    <s v="Time Code : N - SALAIRE DU MOIS DE JANVIER 2022 DE KI/KERE Léonie"/>
  </r>
  <r>
    <s v="E"/>
    <s v="4010"/>
    <s v="854"/>
    <s v="85406"/>
    <s v="8549059"/>
    <n v="528004120002"/>
    <x v="0"/>
    <x v="12"/>
    <x v="12"/>
    <n v="202201"/>
    <n v="44586"/>
    <s v="XOF"/>
    <n v="40272.480000000003"/>
    <n v="69.48"/>
    <s v="EUR"/>
    <n v="61.390999999999998"/>
    <n v="12619141"/>
    <s v="STAFF"/>
    <n v="8540386"/>
    <s v="Time Code : N - SALAIRE DU MOIS DE JANVIER 2022 DE YAMEOGO Dahlia Ramata Stephanie"/>
  </r>
  <r>
    <s v="E"/>
    <s v="4010"/>
    <s v="854"/>
    <s v="85406"/>
    <s v="8549059"/>
    <n v="528004120002"/>
    <x v="0"/>
    <x v="12"/>
    <x v="12"/>
    <n v="202201"/>
    <n v="44586"/>
    <s v="XOF"/>
    <n v="72220.66"/>
    <n v="124.61"/>
    <s v="EUR"/>
    <n v="110.10299999999999"/>
    <n v="12619141"/>
    <s v="STAFF"/>
    <n v="8540279"/>
    <s v="Time Code : N - SALAIRE DU MOIS DE JANVIER 2022 DE YAMEOGO Wendkoaguenda Lucie"/>
  </r>
  <r>
    <s v="E"/>
    <s v="4170"/>
    <s v="854"/>
    <s v="85400"/>
    <s v="8549052"/>
    <n v="528004120002"/>
    <x v="0"/>
    <x v="0"/>
    <x v="0"/>
    <n v="202201"/>
    <n v="44587"/>
    <s v="USD"/>
    <n v="4.5999999999999996"/>
    <n v="4.5999999999999996"/>
    <s v="EUR"/>
    <n v="4.0640000000000001"/>
    <n v="12619141"/>
    <s v="STAFF"/>
    <n v="9982557"/>
    <s v="Time Code : N - 9982557 INS"/>
  </r>
  <r>
    <s v="E"/>
    <s v="4170"/>
    <s v="854"/>
    <s v="85400"/>
    <s v="8549051"/>
    <n v="528004120002"/>
    <x v="0"/>
    <x v="1"/>
    <x v="1"/>
    <n v="202201"/>
    <n v="44587"/>
    <s v="USD"/>
    <n v="5.16"/>
    <n v="5.16"/>
    <s v="EUR"/>
    <n v="4.5590000000000002"/>
    <n v="12619141"/>
    <s v="STAFF"/>
    <n v="9985201"/>
    <s v="Time Code : N - 9985201 INS"/>
  </r>
  <r>
    <s v="E"/>
    <s v="4000"/>
    <s v="854"/>
    <s v="85400"/>
    <s v="8549052"/>
    <n v="528004120002"/>
    <x v="0"/>
    <x v="0"/>
    <x v="0"/>
    <n v="202201"/>
    <n v="44587"/>
    <s v="USD"/>
    <n v="183.96"/>
    <n v="183.96"/>
    <s v="EUR"/>
    <n v="162.54300000000001"/>
    <n v="12619141"/>
    <s v="STAFF"/>
    <n v="9982557"/>
    <s v="Time Code : N - 9982557 BASICPAY"/>
  </r>
  <r>
    <s v="E"/>
    <s v="4000"/>
    <s v="854"/>
    <s v="85400"/>
    <s v="8549051"/>
    <n v="528004120002"/>
    <x v="0"/>
    <x v="1"/>
    <x v="1"/>
    <n v="202201"/>
    <n v="44587"/>
    <s v="USD"/>
    <n v="206.37"/>
    <n v="206.37"/>
    <s v="EUR"/>
    <n v="182.34399999999999"/>
    <n v="12619141"/>
    <s v="STAFF"/>
    <n v="9985201"/>
    <s v="Time Code : N - 9985201 BASICPAY"/>
  </r>
  <r>
    <s v="E"/>
    <s v="4200"/>
    <s v="854"/>
    <s v="85400"/>
    <s v="8549051"/>
    <n v="528004120002"/>
    <x v="0"/>
    <x v="1"/>
    <x v="1"/>
    <n v="202201"/>
    <n v="44587"/>
    <s v="USD"/>
    <n v="20.64"/>
    <n v="20.64"/>
    <s v="EUR"/>
    <n v="18.236999999999998"/>
    <n v="12619141"/>
    <s v="STAFF"/>
    <n v="9985201"/>
    <s v="Time Code : N - 9985201 LONG TERM SAVINGS PLAN"/>
  </r>
  <r>
    <s v="E"/>
    <s v="4200"/>
    <s v="854"/>
    <s v="85400"/>
    <s v="8549052"/>
    <n v="528004120002"/>
    <x v="0"/>
    <x v="0"/>
    <x v="0"/>
    <n v="202201"/>
    <n v="44587"/>
    <s v="USD"/>
    <n v="18.399999999999999"/>
    <n v="18.399999999999999"/>
    <s v="EUR"/>
    <n v="16.257999999999999"/>
    <n v="12619141"/>
    <s v="STAFF"/>
    <n v="9982557"/>
    <s v="Time Code : N - 9982557 LONG TERM SAVINGS PLAN"/>
  </r>
  <r>
    <s v="E"/>
    <s v="4190"/>
    <s v="854"/>
    <s v="85400"/>
    <s v="8549052"/>
    <n v="528004120002"/>
    <x v="0"/>
    <x v="0"/>
    <x v="0"/>
    <n v="202201"/>
    <n v="44587"/>
    <s v="USD"/>
    <n v="32.81"/>
    <n v="32.81"/>
    <s v="EUR"/>
    <n v="28.99"/>
    <n v="12619141"/>
    <s v="STAFF"/>
    <n v="9982557"/>
    <s v="Time Code : N - 9982557 EPA"/>
  </r>
  <r>
    <s v="E"/>
    <s v="4190"/>
    <s v="854"/>
    <s v="85400"/>
    <s v="8549052"/>
    <n v="528004120002"/>
    <x v="0"/>
    <x v="0"/>
    <x v="0"/>
    <n v="202201"/>
    <n v="44587"/>
    <s v="USD"/>
    <n v="7.94"/>
    <n v="7.94"/>
    <s v="EUR"/>
    <n v="7.016"/>
    <n v="12619141"/>
    <s v="STAFF"/>
    <n v="9982557"/>
    <s v="Time Code : N - 9982557 CIGNA ER"/>
  </r>
  <r>
    <s v="E"/>
    <s v="4190"/>
    <s v="854"/>
    <s v="85400"/>
    <s v="8549051"/>
    <n v="528004120002"/>
    <x v="0"/>
    <x v="1"/>
    <x v="1"/>
    <n v="202201"/>
    <n v="44587"/>
    <s v="USD"/>
    <n v="34.67"/>
    <n v="34.67"/>
    <s v="EUR"/>
    <n v="30.634"/>
    <n v="12619141"/>
    <s v="STAFF"/>
    <n v="9985201"/>
    <s v="Time Code : N - 9985201 EPA"/>
  </r>
  <r>
    <s v="E"/>
    <s v="4190"/>
    <s v="854"/>
    <s v="85400"/>
    <s v="8549051"/>
    <n v="528004120002"/>
    <x v="0"/>
    <x v="1"/>
    <x v="1"/>
    <n v="202201"/>
    <n v="44587"/>
    <s v="USD"/>
    <n v="8.39"/>
    <n v="8.39"/>
    <s v="EUR"/>
    <n v="7.4130000000000003"/>
    <n v="12619141"/>
    <s v="STAFF"/>
    <n v="9985201"/>
    <s v="Time Code : N - 9985201 CIGNA ER"/>
  </r>
  <r>
    <s v="E"/>
    <s v="4190"/>
    <s v="854"/>
    <s v="85400"/>
    <s v="8549051"/>
    <n v="528004120002"/>
    <x v="0"/>
    <x v="1"/>
    <x v="1"/>
    <n v="202201"/>
    <n v="44587"/>
    <s v="USD"/>
    <n v="82.55"/>
    <n v="82.55"/>
    <s v="EUR"/>
    <n v="72.938999999999993"/>
    <n v="12619141"/>
    <s v="STAFF"/>
    <n v="9985201"/>
    <s v="Time Code : N - 9985201 COMPLEX"/>
  </r>
  <r>
    <s v="E"/>
    <s v="4200"/>
    <s v="854"/>
    <s v="85400"/>
    <s v="8549055"/>
    <n v="528004120002"/>
    <x v="0"/>
    <x v="11"/>
    <x v="11"/>
    <n v="202201"/>
    <n v="44588"/>
    <s v="XOF"/>
    <n v="5590"/>
    <n v="9.64"/>
    <s v="EUR"/>
    <n v="8.5180000000000007"/>
    <n v="12619141"/>
    <s v="STAFF"/>
    <n v="8540039"/>
    <s v="Time Code : N - CNSS DU MOIS DE JANVIER 2022 DE NABI Grégoire"/>
  </r>
  <r>
    <s v="E"/>
    <s v="4200"/>
    <s v="854"/>
    <s v="85400"/>
    <s v="8549060"/>
    <n v="528004120002"/>
    <x v="0"/>
    <x v="6"/>
    <x v="6"/>
    <n v="202201"/>
    <n v="44588"/>
    <s v="XOF"/>
    <n v="10481.25"/>
    <n v="18.079999999999998"/>
    <s v="EUR"/>
    <n v="15.975"/>
    <n v="12619141"/>
    <s v="STAFF"/>
    <n v="2014079"/>
    <s v="Time Code : N - CNSS DU MOIS DE JANVIER 2022 DE SOUBEIGA/SAWADOGO Inès Laeticia"/>
  </r>
  <r>
    <s v="E"/>
    <s v="4200"/>
    <s v="854"/>
    <s v="85400"/>
    <s v="8549060"/>
    <n v="528004120002"/>
    <x v="0"/>
    <x v="6"/>
    <x v="6"/>
    <n v="202201"/>
    <n v="44588"/>
    <s v="XOF"/>
    <n v="4031.25"/>
    <n v="6.96"/>
    <s v="EUR"/>
    <n v="6.15"/>
    <n v="12619141"/>
    <s v="STAFF"/>
    <n v="2017279"/>
    <s v="Time Code : N - CNSS DU MOIS DE JANVIER 2022 DE GUIRA Sayouba"/>
  </r>
  <r>
    <s v="E"/>
    <s v="4200"/>
    <s v="854"/>
    <s v="85400"/>
    <s v="8549058"/>
    <n v="528004120002"/>
    <x v="0"/>
    <x v="10"/>
    <x v="10"/>
    <n v="202201"/>
    <n v="44588"/>
    <s v="XOF"/>
    <n v="11425.71"/>
    <n v="19.71"/>
    <s v="EUR"/>
    <n v="17.414999999999999"/>
    <n v="12619141"/>
    <s v="STAFF"/>
    <n v="2011105"/>
    <s v="Time Code : N - CNSS DU MOIS DE JANVIER 2022 DE COULIDIATY Aimé Parfait"/>
  </r>
  <r>
    <s v="E"/>
    <s v="4200"/>
    <s v="854"/>
    <s v="85400"/>
    <s v="8549059"/>
    <n v="528004120002"/>
    <x v="0"/>
    <x v="8"/>
    <x v="8"/>
    <n v="202201"/>
    <n v="44588"/>
    <s v="XOF"/>
    <n v="6789.47"/>
    <n v="11.71"/>
    <s v="EUR"/>
    <n v="10.347"/>
    <n v="12619141"/>
    <s v="STAFF"/>
    <n v="8540353"/>
    <s v="Time Code : N - CNSS DU MOIS DE JANVIER 2022 DE PARE/KARAMBIRI Aminata"/>
  </r>
  <r>
    <s v="E"/>
    <s v="4200"/>
    <s v="854"/>
    <s v="85400"/>
    <s v="8549057"/>
    <n v="528004120002"/>
    <x v="0"/>
    <x v="7"/>
    <x v="7"/>
    <n v="202201"/>
    <n v="44588"/>
    <s v="XOF"/>
    <n v="14333.33"/>
    <n v="24.73"/>
    <s v="EUR"/>
    <n v="21.850999999999999"/>
    <n v="12619141"/>
    <s v="STAFF"/>
    <n v="8540392"/>
    <s v="Time Code : N - CNSS DU MOIS DE JANVIER 2022 DE KABORE Hamza"/>
  </r>
  <r>
    <s v="E"/>
    <s v="4200"/>
    <s v="854"/>
    <s v="85400"/>
    <s v="8549059"/>
    <n v="528004120002"/>
    <x v="0"/>
    <x v="12"/>
    <x v="12"/>
    <n v="202201"/>
    <n v="44588"/>
    <s v="XOF"/>
    <n v="10044.4"/>
    <n v="17.329999999999998"/>
    <s v="EUR"/>
    <n v="15.311999999999999"/>
    <n v="12619141"/>
    <s v="STAFF"/>
    <n v="8540206"/>
    <s v="Time Code : N - CNSS DU MOIS DE JANVIER 2022 DE OUEDRAOGO Wendingomdé Joseph Arnaud"/>
  </r>
  <r>
    <s v="E"/>
    <s v="4200"/>
    <s v="854"/>
    <s v="85400"/>
    <s v="8549059"/>
    <n v="528004120002"/>
    <x v="0"/>
    <x v="12"/>
    <x v="12"/>
    <n v="202201"/>
    <n v="44588"/>
    <s v="XOF"/>
    <n v="9759.8799999999992"/>
    <n v="16.84"/>
    <s v="EUR"/>
    <n v="14.879"/>
    <n v="12619141"/>
    <s v="STAFF"/>
    <n v="2031224"/>
    <s v="Time Code : N - CNSS DU MOIS DE JANVIER 2022 DE KINDA Hervé"/>
  </r>
  <r>
    <s v="E"/>
    <s v="5115"/>
    <s v="854"/>
    <s v="85401"/>
    <s v="8540007"/>
    <n v="528004120032"/>
    <x v="4"/>
    <x v="27"/>
    <x v="27"/>
    <n v="202201"/>
    <n v="44588"/>
    <s v="XOF"/>
    <n v="68000"/>
    <n v="117.32"/>
    <s v="EUR"/>
    <n v="103.66200000000001"/>
    <n v="30479365"/>
    <m/>
    <m/>
    <s v="KAATJ200122 / Gansore Hassane Moctar - Justif / Justif prise en charge du carburant lors de la mission de réception provisoire des forages dans les provinces du namentennga et du sanmatenga"/>
  </r>
  <r>
    <s v="E"/>
    <s v="5510"/>
    <s v="854"/>
    <s v="85407"/>
    <s v="8540008"/>
    <n v="528004120003"/>
    <x v="5"/>
    <x v="28"/>
    <x v="28"/>
    <n v="202201"/>
    <n v="44588"/>
    <s v="XOF"/>
    <n v="40500"/>
    <n v="69.88"/>
    <s v="EUR"/>
    <n v="61.744999999999997"/>
    <n v="30480118"/>
    <m/>
    <m/>
    <s v="DDATB140122/ OMNI/ CISSE IDRISS/ Rembourssement/ Mission de séminaire sur les implications fiscales de la loi des finances pour l'execution du budget de l'Etat Exercice 2022/ Allocation nourriture"/>
  </r>
  <r>
    <s v="E"/>
    <s v="5501"/>
    <s v="854"/>
    <s v="85407"/>
    <s v="8540008"/>
    <n v="528004120003"/>
    <x v="5"/>
    <x v="29"/>
    <x v="29"/>
    <n v="202201"/>
    <n v="44588"/>
    <s v="XOF"/>
    <n v="8000"/>
    <n v="13.8"/>
    <s v="EUR"/>
    <n v="12.193"/>
    <n v="30480118"/>
    <m/>
    <m/>
    <s v="DDATB140122/ OMNI/ CISSE IDRISS/ Rembourssement/ Mission de séminaire sur les implications fiscales de la loi des finances pour l'execution du budget de l'Etat Exercice 2022/ Transport A/R Dedougou Ouagadougou"/>
  </r>
  <r>
    <s v="E"/>
    <s v="5510"/>
    <s v="854"/>
    <s v="85407"/>
    <s v="8540008"/>
    <n v="528004120003"/>
    <x v="5"/>
    <x v="28"/>
    <x v="28"/>
    <n v="202201"/>
    <n v="44588"/>
    <s v="XOF"/>
    <n v="-3000"/>
    <n v="-5.18"/>
    <s v="EUR"/>
    <n v="-4.577"/>
    <n v="30480118"/>
    <m/>
    <m/>
    <s v="DDATR140122/ OMNI/ CISSE IDRISS/ Reverssement/ Trop percu/ Mission de séminaire sur les implications fiscales de la loi des finances pour l'execution du budget de l'Etat Exercice 2022/ Allocation nourriture"/>
  </r>
  <r>
    <s v="E"/>
    <s v="5510"/>
    <s v="854"/>
    <s v="85401"/>
    <s v="8540007"/>
    <n v="528004120032"/>
    <x v="4"/>
    <x v="27"/>
    <x v="27"/>
    <n v="202201"/>
    <n v="44588"/>
    <s v="XOF"/>
    <n v="65000"/>
    <n v="112.15"/>
    <s v="EUR"/>
    <n v="99.093000000000004"/>
    <n v="30479365"/>
    <m/>
    <m/>
    <s v="KAATJ200122 / Gansore Hassane Moctar - Justif / Justif prise en charge de 5 staffs lors de la mission de réception provisoire des forages dans les provinces du namentennga et du sanmatenga"/>
  </r>
  <r>
    <s v="E"/>
    <s v="5097"/>
    <s v="854"/>
    <s v="85401"/>
    <s v="8540007"/>
    <n v="528004120032"/>
    <x v="4"/>
    <x v="27"/>
    <x v="27"/>
    <n v="202201"/>
    <n v="44588"/>
    <s v="XOF"/>
    <n v="10000"/>
    <n v="17.25"/>
    <s v="EUR"/>
    <n v="15.242000000000001"/>
    <n v="30479365"/>
    <m/>
    <m/>
    <s v="KAATJ200122 / Gansore Hassane Moctar - Justif / Avance prise en charge frais de communication lors de la mission de réception provisoire des forages dans les provinces du namentennga et du sanmatenga"/>
  </r>
  <r>
    <s v="E"/>
    <s v="4200"/>
    <s v="854"/>
    <s v="85406"/>
    <s v="8549059"/>
    <n v="528004120002"/>
    <x v="0"/>
    <x v="12"/>
    <x v="12"/>
    <n v="202201"/>
    <n v="44588"/>
    <s v="XOF"/>
    <n v="9121.2099999999991"/>
    <n v="15.74"/>
    <s v="EUR"/>
    <n v="13.907999999999999"/>
    <n v="12619141"/>
    <s v="STAFF"/>
    <n v="8540386"/>
    <s v="Time Code : N - CNSS DU MOIS DE JANVIER 2022 DE YAMEOGO Dahlia Ramata Stephanie"/>
  </r>
  <r>
    <s v="E"/>
    <s v="4200"/>
    <s v="854"/>
    <s v="85407"/>
    <s v="8549057"/>
    <n v="528004120002"/>
    <x v="0"/>
    <x v="22"/>
    <x v="22"/>
    <n v="202201"/>
    <n v="44588"/>
    <s v="XOF"/>
    <n v="100987"/>
    <n v="174.24"/>
    <s v="EUR"/>
    <n v="153.95500000000001"/>
    <n v="12619141"/>
    <s v="STAFF"/>
    <n v="2023197"/>
    <s v="Time Code : N - CNSS DU MOIS DE JANVIER 2022 DE SAGNON Sanlé Régis Kader"/>
  </r>
  <r>
    <s v="E"/>
    <s v="4300"/>
    <s v="854"/>
    <s v="85400"/>
    <s v="8549059"/>
    <n v="528004120002"/>
    <x v="0"/>
    <x v="12"/>
    <x v="12"/>
    <n v="202201"/>
    <n v="44588"/>
    <s v="XOF"/>
    <n v="7655.14"/>
    <n v="13.21"/>
    <s v="EUR"/>
    <n v="11.672000000000001"/>
    <n v="12619141"/>
    <s v="STAFF"/>
    <n v="2031224"/>
    <s v="Time Code : N - IUTS DU MOIS DE JANVIER 2022 DE KINDA Hervé"/>
  </r>
  <r>
    <s v="E"/>
    <s v="4300"/>
    <s v="854"/>
    <s v="85400"/>
    <s v="8549059"/>
    <n v="528004120002"/>
    <x v="0"/>
    <x v="8"/>
    <x v="8"/>
    <n v="202201"/>
    <n v="44588"/>
    <s v="XOF"/>
    <n v="17235.79"/>
    <n v="29.74"/>
    <s v="EUR"/>
    <n v="26.277999999999999"/>
    <n v="12619141"/>
    <s v="STAFF"/>
    <n v="8540353"/>
    <s v="Time Code : N - IUTS DU MOIS DE JANVIER 2022 DE PARE/KARAMBIRI Aminata"/>
  </r>
  <r>
    <s v="E"/>
    <s v="4200"/>
    <s v="854"/>
    <s v="85408"/>
    <s v="8549059"/>
    <n v="528004120002"/>
    <x v="0"/>
    <x v="18"/>
    <x v="18"/>
    <n v="202201"/>
    <n v="44588"/>
    <s v="XOF"/>
    <n v="42753.62"/>
    <n v="73.77"/>
    <s v="EUR"/>
    <n v="65.182000000000002"/>
    <n v="12619141"/>
    <s v="STAFF"/>
    <n v="2024413"/>
    <s v="Time Code : N - CNSS DU MOIS DE JANVIER 2022 DE DAMIBA Jacques Malgdawindé"/>
  </r>
  <r>
    <s v="E"/>
    <s v="4200"/>
    <s v="854"/>
    <s v="85406"/>
    <s v="8549059"/>
    <n v="528004120002"/>
    <x v="0"/>
    <x v="12"/>
    <x v="12"/>
    <n v="202201"/>
    <n v="44588"/>
    <s v="XOF"/>
    <n v="12855.67"/>
    <n v="22.18"/>
    <s v="EUR"/>
    <n v="19.597999999999999"/>
    <n v="12619141"/>
    <s v="STAFF"/>
    <n v="8540279"/>
    <s v="Time Code : N - CNSS DU MOIS DE JANVIER 2022 DE YAMEOGO Wendkoaguenda Lucie"/>
  </r>
  <r>
    <s v="E"/>
    <s v="4300"/>
    <s v="854"/>
    <s v="85400"/>
    <s v="8549062"/>
    <n v="528004120002"/>
    <x v="0"/>
    <x v="23"/>
    <x v="23"/>
    <n v="202201"/>
    <n v="44588"/>
    <s v="XOF"/>
    <n v="101181"/>
    <n v="174.57"/>
    <s v="EUR"/>
    <n v="154.24600000000001"/>
    <n v="12619141"/>
    <s v="STAFF"/>
    <n v="2013061"/>
    <s v="Time Code : N - IUTS DU MOIS DE JANVIER 2022 DE BOUDA Jacques"/>
  </r>
  <r>
    <s v="E"/>
    <s v="4300"/>
    <s v="854"/>
    <s v="85408"/>
    <s v="8549059"/>
    <n v="528004120002"/>
    <x v="0"/>
    <x v="18"/>
    <x v="18"/>
    <n v="202201"/>
    <n v="44588"/>
    <s v="XOF"/>
    <n v="18090.07"/>
    <n v="31.21"/>
    <s v="EUR"/>
    <n v="27.577000000000002"/>
    <n v="12619141"/>
    <s v="STAFF"/>
    <n v="2024413"/>
    <s v="Time Code : N - IUTS DU MOIS DE JANVIER 2022 DE DAMIBA Jacques Malgdawindé"/>
  </r>
  <r>
    <s v="E"/>
    <s v="4300"/>
    <s v="854"/>
    <s v="85400"/>
    <s v="8549060"/>
    <n v="528004120002"/>
    <x v="0"/>
    <x v="6"/>
    <x v="6"/>
    <n v="202201"/>
    <n v="44588"/>
    <s v="XOF"/>
    <n v="9210.3799999999992"/>
    <n v="15.89"/>
    <s v="EUR"/>
    <n v="14.04"/>
    <n v="12619141"/>
    <s v="STAFF"/>
    <n v="2017279"/>
    <s v="Time Code : N - IUTS DU MOIS DE JANVIER 2022 DE GUIRA Sayouba"/>
  </r>
  <r>
    <s v="E"/>
    <s v="4200"/>
    <s v="854"/>
    <s v="85406"/>
    <s v="8549058"/>
    <n v="528004120002"/>
    <x v="0"/>
    <x v="26"/>
    <x v="26"/>
    <n v="202201"/>
    <n v="44588"/>
    <s v="XOF"/>
    <n v="10481.25"/>
    <n v="18.079999999999998"/>
    <s v="EUR"/>
    <n v="15.975"/>
    <n v="12619141"/>
    <s v="STAFF"/>
    <n v="8540401"/>
    <s v="Time Code : N - CNSS DU MOIS DE JANVIER 2022 DE SINON Boukari"/>
  </r>
  <r>
    <s v="E"/>
    <s v="4200"/>
    <s v="854"/>
    <s v="85407"/>
    <s v="8540008"/>
    <n v="528004120002"/>
    <x v="0"/>
    <x v="25"/>
    <x v="25"/>
    <n v="202201"/>
    <n v="44588"/>
    <s v="XOF"/>
    <n v="129000"/>
    <n v="222.57"/>
    <s v="EUR"/>
    <n v="196.65799999999999"/>
    <n v="12619141"/>
    <s v="STAFF"/>
    <n v="2038727"/>
    <s v="Time Code : N - CNSS DU MOIS DE JANVIER 2022 DE SORY Yacouba"/>
  </r>
  <r>
    <s v="E"/>
    <s v="4300"/>
    <s v="854"/>
    <s v="85407"/>
    <s v="8549059"/>
    <n v="528004120002"/>
    <x v="0"/>
    <x v="20"/>
    <x v="20"/>
    <n v="202201"/>
    <n v="44588"/>
    <s v="XOF"/>
    <n v="42555"/>
    <n v="73.42"/>
    <s v="EUR"/>
    <n v="64.872"/>
    <n v="12619141"/>
    <s v="STAFF"/>
    <n v="2030902"/>
    <s v="Time Code : N - IUTS DU MOIS DE JANVIER 2022 DE CISSE Idriss As-Ami"/>
  </r>
  <r>
    <s v="E"/>
    <s v="4300"/>
    <s v="854"/>
    <s v="85406"/>
    <s v="8549052"/>
    <n v="528004120001"/>
    <x v="3"/>
    <x v="13"/>
    <x v="13"/>
    <n v="202201"/>
    <n v="44588"/>
    <s v="XOF"/>
    <n v="170988"/>
    <n v="295.02"/>
    <s v="EUR"/>
    <n v="260.67399999999998"/>
    <n v="12619141"/>
    <s v="STAFF"/>
    <n v="2034399"/>
    <s v="Time Code : N - IUTS DU MOIS DE JANVIER 2022 DE OUEDRAOGO Touwindé Christophe"/>
  </r>
  <r>
    <s v="E"/>
    <s v="4300"/>
    <s v="854"/>
    <s v="85400"/>
    <s v="8549059"/>
    <n v="528004120002"/>
    <x v="0"/>
    <x v="12"/>
    <x v="12"/>
    <n v="202201"/>
    <n v="44588"/>
    <s v="XOF"/>
    <n v="14735.53"/>
    <n v="25.42"/>
    <s v="EUR"/>
    <n v="22.460999999999999"/>
    <n v="12619141"/>
    <s v="STAFF"/>
    <n v="8540206"/>
    <s v="Time Code : N - IUTS DU MOIS DE JANVIER 2022 DE OUEDRAOGO Wendingomdé Joseph Arnaud"/>
  </r>
  <r>
    <s v="E"/>
    <s v="4300"/>
    <s v="854"/>
    <s v="85407"/>
    <s v="8549059"/>
    <n v="528004120002"/>
    <x v="0"/>
    <x v="18"/>
    <x v="18"/>
    <n v="202201"/>
    <n v="44588"/>
    <s v="XOF"/>
    <n v="71305"/>
    <n v="123.03"/>
    <s v="EUR"/>
    <n v="108.70699999999999"/>
    <n v="12619141"/>
    <s v="STAFF"/>
    <n v="2014872"/>
    <s v="Time Code : N - IUTS DU MOIS DE JANVIER 2022 DE OUATTARA Siaka"/>
  </r>
  <r>
    <s v="E"/>
    <s v="4200"/>
    <s v="854"/>
    <s v="85406"/>
    <s v="8549052"/>
    <n v="528004120002"/>
    <x v="0"/>
    <x v="17"/>
    <x v="17"/>
    <n v="202201"/>
    <n v="44588"/>
    <s v="XOF"/>
    <n v="9477.5499999999993"/>
    <n v="16.350000000000001"/>
    <s v="EUR"/>
    <n v="14.446999999999999"/>
    <n v="12619141"/>
    <s v="STAFF"/>
    <n v="8540100"/>
    <s v="Time Code : N - CNSS DU MOIS DE JANVIER 2022 DE SOU Sié Sylvain"/>
  </r>
  <r>
    <s v="E"/>
    <s v="4300"/>
    <s v="854"/>
    <s v="85400"/>
    <s v="8549060"/>
    <n v="528004120002"/>
    <x v="0"/>
    <x v="6"/>
    <x v="6"/>
    <n v="202201"/>
    <n v="44588"/>
    <s v="XOF"/>
    <n v="10960.54"/>
    <n v="18.91"/>
    <s v="EUR"/>
    <n v="16.707999999999998"/>
    <n v="12619141"/>
    <s v="STAFF"/>
    <n v="2014079"/>
    <s v="Time Code : N - IUTS DU MOIS DE JANVIER 2022 DE SOUBEIGA/SAWADOGO Inès Laeticia"/>
  </r>
  <r>
    <s v="E"/>
    <s v="4300"/>
    <s v="854"/>
    <s v="85400"/>
    <s v="8549062"/>
    <n v="528004120002"/>
    <x v="0"/>
    <x v="23"/>
    <x v="23"/>
    <n v="202201"/>
    <n v="44588"/>
    <s v="XOF"/>
    <n v="27130.240000000002"/>
    <n v="46.81"/>
    <s v="EUR"/>
    <n v="41.36"/>
    <n v="12619141"/>
    <s v="STAFF"/>
    <n v="8540396"/>
    <s v="Time Code : N - IUTS DU MOIS DE JANVIER 2022 DE OUEDRAOGO Hubert"/>
  </r>
  <r>
    <s v="E"/>
    <s v="4200"/>
    <s v="854"/>
    <s v="85407"/>
    <s v="8549059"/>
    <n v="528004120002"/>
    <x v="0"/>
    <x v="18"/>
    <x v="18"/>
    <n v="202201"/>
    <n v="44588"/>
    <s v="XOF"/>
    <n v="129000"/>
    <n v="222.57"/>
    <s v="EUR"/>
    <n v="196.65799999999999"/>
    <n v="12619141"/>
    <s v="STAFF"/>
    <n v="2014872"/>
    <s v="Time Code : N - CNSS DU MOIS DE JANVIER 2022 DE OUATTARA Siaka"/>
  </r>
  <r>
    <s v="E"/>
    <s v="4200"/>
    <s v="854"/>
    <s v="85406"/>
    <s v="8540008"/>
    <n v="528004120002"/>
    <x v="0"/>
    <x v="24"/>
    <x v="24"/>
    <n v="202201"/>
    <n v="44588"/>
    <s v="XOF"/>
    <n v="97103"/>
    <n v="167.54"/>
    <s v="EUR"/>
    <n v="148.035"/>
    <n v="12619141"/>
    <s v="STAFF"/>
    <n v="2039252"/>
    <s v="Time Code : N - CNSS DU MOIS DE JANVIER 2022 DE GUIRO Shérita Djémila"/>
  </r>
  <r>
    <s v="E"/>
    <s v="4200"/>
    <s v="854"/>
    <s v="85406"/>
    <s v="8549059"/>
    <n v="528004120002"/>
    <x v="0"/>
    <x v="12"/>
    <x v="12"/>
    <n v="202201"/>
    <n v="44588"/>
    <s v="XOF"/>
    <n v="10267.549999999999"/>
    <n v="17.72"/>
    <s v="EUR"/>
    <n v="15.657"/>
    <n v="12619141"/>
    <s v="STAFF"/>
    <n v="2030994"/>
    <s v="Time Code : N - CNSS DU MOIS DE JANVIER 2022 DE KI/KERE Léonie"/>
  </r>
  <r>
    <s v="E"/>
    <s v="4300"/>
    <s v="854"/>
    <s v="85400"/>
    <s v="8549063"/>
    <n v="528004120002"/>
    <x v="0"/>
    <x v="21"/>
    <x v="21"/>
    <n v="202201"/>
    <n v="44588"/>
    <s v="XOF"/>
    <n v="18193.5"/>
    <n v="31.39"/>
    <s v="EUR"/>
    <n v="27.736000000000001"/>
    <n v="12619141"/>
    <s v="STAFF"/>
    <n v="2020577"/>
    <s v="Time Code : N - IUTS DU MOIS DE JANVIER 2022 DE SIDIBE Moumouni"/>
  </r>
  <r>
    <s v="E"/>
    <s v="4200"/>
    <s v="854"/>
    <s v="85406"/>
    <s v="8549052"/>
    <n v="528004120001"/>
    <x v="3"/>
    <x v="13"/>
    <x v="13"/>
    <n v="202201"/>
    <n v="44588"/>
    <s v="XOF"/>
    <n v="129000"/>
    <n v="222.57"/>
    <s v="EUR"/>
    <n v="196.65799999999999"/>
    <n v="12619141"/>
    <s v="STAFF"/>
    <n v="2034399"/>
    <s v="Time Code : N - CNSS DU MOIS DE JANVIER 2022 DE OUEDRAOGO Touwindé Christophe"/>
  </r>
  <r>
    <s v="E"/>
    <s v="4200"/>
    <s v="854"/>
    <s v="85406"/>
    <s v="8549052"/>
    <n v="528004120002"/>
    <x v="0"/>
    <x v="19"/>
    <x v="19"/>
    <n v="202201"/>
    <n v="44588"/>
    <s v="XOF"/>
    <n v="129000"/>
    <n v="222.57"/>
    <s v="EUR"/>
    <n v="196.65799999999999"/>
    <n v="12619141"/>
    <s v="STAFF"/>
    <n v="2023596"/>
    <s v="Time Code : N - CNSS DU MOIS DE JANVIER 2022 DE WANGRE Didier"/>
  </r>
  <r>
    <s v="E"/>
    <s v="4300"/>
    <s v="854"/>
    <s v="85406"/>
    <s v="8540008"/>
    <n v="528004120001"/>
    <x v="3"/>
    <x v="9"/>
    <x v="9"/>
    <n v="202201"/>
    <n v="44588"/>
    <s v="XOF"/>
    <n v="213255"/>
    <n v="367.94"/>
    <s v="EUR"/>
    <n v="325.10399999999998"/>
    <n v="12619141"/>
    <s v="STAFF"/>
    <n v="2019466"/>
    <s v="Time Code : N - IUTS DU MOIS DE JANVIER 2022 DE ZAGUE-SOME Lena Yasmine"/>
  </r>
  <r>
    <s v="E"/>
    <s v="4200"/>
    <s v="854"/>
    <s v="85406"/>
    <s v="8549052"/>
    <n v="528004120002"/>
    <x v="0"/>
    <x v="16"/>
    <x v="16"/>
    <n v="202201"/>
    <n v="44588"/>
    <s v="XOF"/>
    <n v="129000"/>
    <n v="222.57"/>
    <s v="EUR"/>
    <n v="196.65799999999999"/>
    <n v="12619141"/>
    <s v="STAFF"/>
    <n v="2024193"/>
    <s v="Time Code : N - CNSS DU MOIS DE JANVIER 2022 DE KAMBIRE Sié"/>
  </r>
  <r>
    <s v="E"/>
    <s v="4300"/>
    <s v="854"/>
    <s v="85401"/>
    <s v="8540008"/>
    <n v="528004120001"/>
    <x v="3"/>
    <x v="14"/>
    <x v="14"/>
    <n v="202201"/>
    <n v="44588"/>
    <s v="XOF"/>
    <n v="107782"/>
    <n v="185.96"/>
    <s v="EUR"/>
    <n v="164.31"/>
    <n v="12619141"/>
    <s v="STAFF"/>
    <n v="2031020"/>
    <s v="Time Code : N - IUTS DU MOIS DE JANVIER 2022 DE GANSORE Hassane Moctar"/>
  </r>
  <r>
    <s v="E"/>
    <s v="4200"/>
    <s v="854"/>
    <s v="85407"/>
    <s v="8549059"/>
    <n v="528004120002"/>
    <x v="0"/>
    <x v="20"/>
    <x v="20"/>
    <n v="202201"/>
    <n v="44588"/>
    <s v="XOF"/>
    <n v="99253"/>
    <n v="171.25"/>
    <s v="EUR"/>
    <n v="151.31299999999999"/>
    <n v="12619141"/>
    <s v="STAFF"/>
    <n v="2030902"/>
    <s v="Time Code : N - CNSS DU MOIS DE JANVIER 2022 DE CISSE Idriss As-Ami"/>
  </r>
  <r>
    <s v="E"/>
    <s v="4300"/>
    <s v="854"/>
    <s v="85408"/>
    <s v="8540008"/>
    <n v="528004120001"/>
    <x v="3"/>
    <x v="14"/>
    <x v="14"/>
    <n v="202201"/>
    <n v="44588"/>
    <s v="XOF"/>
    <n v="99441"/>
    <n v="171.57"/>
    <s v="EUR"/>
    <n v="151.596"/>
    <n v="12619141"/>
    <s v="STAFF"/>
    <n v="2012170"/>
    <s v="Time Code : N - IUTS DU MOIS DE JANVIER 2022 DE KIEMA Yaya"/>
  </r>
  <r>
    <s v="E"/>
    <s v="4200"/>
    <s v="854"/>
    <s v="85406"/>
    <s v="8549052"/>
    <n v="528004120002"/>
    <x v="0"/>
    <x v="22"/>
    <x v="22"/>
    <n v="202201"/>
    <n v="44588"/>
    <s v="XOF"/>
    <n v="97103"/>
    <n v="167.54"/>
    <s v="EUR"/>
    <n v="148.035"/>
    <n v="12619141"/>
    <s v="STAFF"/>
    <n v="2035753"/>
    <s v="Time Code : N - CNSS DU MOIS DE JANVIER 2022 DE KOUANDA Rachidatou"/>
  </r>
  <r>
    <s v="E"/>
    <s v="4200"/>
    <s v="854"/>
    <s v="85406"/>
    <s v="8549052"/>
    <n v="528004120002"/>
    <x v="0"/>
    <x v="15"/>
    <x v="15"/>
    <n v="202201"/>
    <n v="44588"/>
    <s v="XOF"/>
    <n v="97103"/>
    <n v="167.54"/>
    <s v="EUR"/>
    <n v="148.035"/>
    <n v="12619141"/>
    <s v="STAFF"/>
    <n v="2041743"/>
    <s v="Time Code : N - CNSS DU MOIS DE JANVIER 2022 DE SORE Safiétou"/>
  </r>
  <r>
    <s v="E"/>
    <s v="4300"/>
    <s v="854"/>
    <s v="85406"/>
    <s v="8549052"/>
    <n v="528004120002"/>
    <x v="0"/>
    <x v="15"/>
    <x v="15"/>
    <n v="202201"/>
    <n v="44588"/>
    <s v="XOF"/>
    <n v="36162"/>
    <n v="62.39"/>
    <s v="EUR"/>
    <n v="55.127000000000002"/>
    <n v="12619141"/>
    <s v="STAFF"/>
    <n v="2041743"/>
    <s v="Time Code : N - IUTS DU MOIS DE JANVIER 2022 DE SORE Safiétou"/>
  </r>
  <r>
    <s v="E"/>
    <s v="4300"/>
    <s v="854"/>
    <s v="85406"/>
    <s v="8540008"/>
    <n v="528004120002"/>
    <x v="0"/>
    <x v="24"/>
    <x v="24"/>
    <n v="202201"/>
    <n v="44588"/>
    <s v="XOF"/>
    <n v="40180"/>
    <n v="69.319999999999993"/>
    <s v="EUR"/>
    <n v="61.25"/>
    <n v="12619141"/>
    <s v="STAFF"/>
    <n v="2039252"/>
    <s v="Time Code : N - IUTS DU MOIS DE JANVIER 2022 DE GUIRO Shérita Djémila"/>
  </r>
  <r>
    <s v="E"/>
    <s v="7400"/>
    <s v="854"/>
    <s v="85401"/>
    <s v="8540007"/>
    <n v="528004120032"/>
    <x v="4"/>
    <x v="27"/>
    <x v="27"/>
    <n v="202201"/>
    <n v="44588"/>
    <s v="XOF"/>
    <n v="50"/>
    <n v="0.09"/>
    <s v="EUR"/>
    <n v="0.08"/>
    <n v="30479365"/>
    <s v="BANKACC"/>
    <n v="85402"/>
    <s v="KAATJ200122 / Gansore Hassane Moctar - Justif / Frais de depots especes en banque"/>
  </r>
  <r>
    <s v="E"/>
    <s v="4300"/>
    <s v="854"/>
    <s v="85406"/>
    <s v="8549059"/>
    <n v="528004120002"/>
    <x v="0"/>
    <x v="12"/>
    <x v="12"/>
    <n v="202201"/>
    <n v="44588"/>
    <s v="XOF"/>
    <n v="4050"/>
    <n v="6.99"/>
    <s v="EUR"/>
    <n v="6.1760000000000002"/>
    <n v="12619141"/>
    <s v="STAFF"/>
    <n v="2030994"/>
    <s v="Time Code : N - IUTS DU MOIS DE JANVIER 2022 DE KI/KERE Léonie"/>
  </r>
  <r>
    <s v="E"/>
    <s v="4300"/>
    <s v="854"/>
    <s v="85406"/>
    <s v="8549058"/>
    <n v="528004120002"/>
    <x v="0"/>
    <x v="26"/>
    <x v="26"/>
    <n v="202201"/>
    <n v="44588"/>
    <s v="XOF"/>
    <n v="9394.94"/>
    <n v="16.21"/>
    <s v="EUR"/>
    <n v="14.323"/>
    <n v="12619141"/>
    <s v="STAFF"/>
    <n v="8540401"/>
    <s v="Time Code : N - IUTS DU MOIS DE JANVIER 2022 DE SINON Boukari"/>
  </r>
  <r>
    <s v="E"/>
    <s v="4300"/>
    <s v="854"/>
    <s v="85406"/>
    <s v="8549059"/>
    <n v="528004120002"/>
    <x v="0"/>
    <x v="12"/>
    <x v="12"/>
    <n v="202201"/>
    <n v="44588"/>
    <s v="XOF"/>
    <n v="3995.86"/>
    <n v="6.89"/>
    <s v="EUR"/>
    <n v="6.0880000000000001"/>
    <n v="12619141"/>
    <s v="STAFF"/>
    <n v="2027008"/>
    <s v="Time Code : N - IUTS DU MOIS DE JANVIER 2022 DE SAWADOGO Augustine Marie wendyam"/>
  </r>
  <r>
    <s v="E"/>
    <s v="4300"/>
    <s v="854"/>
    <s v="85406"/>
    <s v="8549052"/>
    <n v="528004120002"/>
    <x v="0"/>
    <x v="16"/>
    <x v="16"/>
    <n v="202201"/>
    <n v="44588"/>
    <s v="XOF"/>
    <n v="71305"/>
    <n v="123.03"/>
    <s v="EUR"/>
    <n v="108.70699999999999"/>
    <n v="12619141"/>
    <s v="STAFF"/>
    <n v="2024193"/>
    <s v="Time Code : N - IUTS DU MOIS DE JANVIER 2022 DE KAMBIRE Sié"/>
  </r>
  <r>
    <s v="E"/>
    <s v="4300"/>
    <s v="854"/>
    <s v="85406"/>
    <s v="8549057"/>
    <n v="528004120002"/>
    <x v="0"/>
    <x v="7"/>
    <x v="7"/>
    <n v="202201"/>
    <n v="44588"/>
    <s v="XOF"/>
    <n v="16132.32"/>
    <n v="27.83"/>
    <s v="EUR"/>
    <n v="24.59"/>
    <n v="12619141"/>
    <s v="STAFF"/>
    <n v="8540399"/>
    <s v="Time Code : N - IUTS DU MOIS DE JANVIER 2022 DE KONFE TRAORE Aicha"/>
  </r>
  <r>
    <s v="E"/>
    <s v="4300"/>
    <s v="854"/>
    <s v="85406"/>
    <s v="8549059"/>
    <n v="528004120002"/>
    <x v="0"/>
    <x v="12"/>
    <x v="12"/>
    <n v="202201"/>
    <n v="44588"/>
    <s v="XOF"/>
    <n v="11595.52"/>
    <n v="20.010000000000002"/>
    <s v="EUR"/>
    <n v="17.68"/>
    <n v="12619141"/>
    <s v="STAFF"/>
    <n v="8540279"/>
    <s v="Time Code : N - IUTS DU MOIS DE JANVIER 2022 DE YAMEOGO Wendkoaguenda Lucie"/>
  </r>
  <r>
    <s v="E"/>
    <s v="4300"/>
    <s v="854"/>
    <s v="85406"/>
    <s v="8549052"/>
    <n v="528004120002"/>
    <x v="0"/>
    <x v="19"/>
    <x v="19"/>
    <n v="202201"/>
    <n v="44588"/>
    <s v="XOF"/>
    <n v="71305"/>
    <n v="123.03"/>
    <s v="EUR"/>
    <n v="108.70699999999999"/>
    <n v="12619141"/>
    <s v="STAFF"/>
    <n v="2023596"/>
    <s v="Time Code : N - IUTS DU MOIS DE JANVIER 2022 DE WANGRE Didier"/>
  </r>
  <r>
    <s v="E"/>
    <s v="4300"/>
    <s v="854"/>
    <s v="85407"/>
    <s v="8549057"/>
    <n v="528004120002"/>
    <x v="0"/>
    <x v="22"/>
    <x v="22"/>
    <n v="202201"/>
    <n v="44588"/>
    <s v="XOF"/>
    <n v="38457"/>
    <n v="66.349999999999994"/>
    <s v="EUR"/>
    <n v="58.625999999999998"/>
    <n v="12619141"/>
    <s v="STAFF"/>
    <n v="2023197"/>
    <s v="Time Code : N - IUTS DU MOIS DE JANVIER 2022 DE SAGNON Sanlé Régis Kader"/>
  </r>
  <r>
    <s v="E"/>
    <s v="4300"/>
    <s v="854"/>
    <s v="85406"/>
    <s v="8549057"/>
    <n v="528004120002"/>
    <x v="0"/>
    <x v="7"/>
    <x v="7"/>
    <n v="202201"/>
    <n v="44588"/>
    <s v="XOF"/>
    <n v="21870.89"/>
    <n v="37.74"/>
    <s v="EUR"/>
    <n v="33.345999999999997"/>
    <n v="12619141"/>
    <s v="STAFF"/>
    <n v="8540358"/>
    <s v="Time Code : N - IUTS DU MOIS DE JANVIER 2022 DE ZOMA Jean"/>
  </r>
  <r>
    <s v="E"/>
    <s v="4300"/>
    <s v="854"/>
    <s v="85406"/>
    <s v="8549052"/>
    <n v="528004120002"/>
    <x v="0"/>
    <x v="22"/>
    <x v="22"/>
    <n v="202201"/>
    <n v="44588"/>
    <s v="XOF"/>
    <n v="36965"/>
    <n v="63.78"/>
    <s v="EUR"/>
    <n v="56.354999999999997"/>
    <n v="12619141"/>
    <s v="STAFF"/>
    <n v="2035753"/>
    <s v="Time Code : N - IUTS DU MOIS DE JANVIER 2022 DE KOUANDA Rachidatou"/>
  </r>
  <r>
    <s v="E"/>
    <s v="4300"/>
    <s v="854"/>
    <s v="85406"/>
    <s v="8549059"/>
    <n v="528004120002"/>
    <x v="0"/>
    <x v="12"/>
    <x v="12"/>
    <n v="202201"/>
    <n v="44588"/>
    <s v="XOF"/>
    <n v="5630.4"/>
    <n v="9.7100000000000009"/>
    <s v="EUR"/>
    <n v="8.58"/>
    <n v="12619141"/>
    <s v="STAFF"/>
    <n v="8540386"/>
    <s v="Time Code : N - IUTS DU MOIS DE JANVIER 2022 DE YAMEOGO Dahlia Ramata Stephanie"/>
  </r>
  <r>
    <s v="E"/>
    <s v="4300"/>
    <s v="854"/>
    <s v="85406"/>
    <s v="8549052"/>
    <n v="528004120002"/>
    <x v="0"/>
    <x v="17"/>
    <x v="17"/>
    <n v="202201"/>
    <n v="44588"/>
    <s v="XOF"/>
    <n v="16617.599999999999"/>
    <n v="28.67"/>
    <s v="EUR"/>
    <n v="25.332000000000001"/>
    <n v="12619141"/>
    <s v="STAFF"/>
    <n v="8540100"/>
    <s v="Time Code : N - IUTS DU MOIS DE JANVIER 2022 DE SOU Sié Sylvain"/>
  </r>
  <r>
    <s v="E"/>
    <s v="4300"/>
    <s v="854"/>
    <s v="85407"/>
    <s v="8540008"/>
    <n v="528004120002"/>
    <x v="0"/>
    <x v="25"/>
    <x v="25"/>
    <n v="202201"/>
    <n v="44588"/>
    <s v="XOF"/>
    <n v="57925"/>
    <n v="99.94"/>
    <s v="EUR"/>
    <n v="88.305000000000007"/>
    <n v="12619141"/>
    <s v="STAFF"/>
    <n v="2038727"/>
    <s v="Time Code : N - IUTS DU MOIS DE JANVIER 2022 DE SORY Yacouba"/>
  </r>
  <r>
    <s v="E"/>
    <s v="4200"/>
    <s v="854"/>
    <s v="85406"/>
    <s v="8549057"/>
    <n v="528004120002"/>
    <x v="0"/>
    <x v="7"/>
    <x v="7"/>
    <n v="202201"/>
    <n v="44588"/>
    <s v="XOF"/>
    <n v="26483.439999999999"/>
    <n v="45.69"/>
    <s v="EUR"/>
    <n v="40.371000000000002"/>
    <n v="12619141"/>
    <s v="STAFF"/>
    <n v="8540399"/>
    <s v="Time Code : N - CNSS DU MOIS DE JANVIER 2022 DE KONFE TRAORE Aicha"/>
  </r>
  <r>
    <s v="E"/>
    <s v="4300"/>
    <s v="854"/>
    <s v="85400"/>
    <s v="8549055"/>
    <n v="528004120002"/>
    <x v="0"/>
    <x v="11"/>
    <x v="11"/>
    <n v="202201"/>
    <n v="44588"/>
    <s v="XOF"/>
    <n v="11319.32"/>
    <n v="19.53"/>
    <s v="EUR"/>
    <n v="17.256"/>
    <n v="12619141"/>
    <s v="STAFF"/>
    <n v="8540039"/>
    <s v="Time Code : N - IUTS DU MOIS DE JANVIER 2022 DE NABI Grégoire"/>
  </r>
  <r>
    <s v="E"/>
    <s v="4200"/>
    <s v="854"/>
    <s v="85400"/>
    <s v="8549062"/>
    <n v="528004120002"/>
    <x v="0"/>
    <x v="23"/>
    <x v="23"/>
    <n v="202201"/>
    <n v="44588"/>
    <s v="XOF"/>
    <n v="15176.47"/>
    <n v="26.18"/>
    <s v="EUR"/>
    <n v="23.132000000000001"/>
    <n v="12619141"/>
    <s v="STAFF"/>
    <n v="8540396"/>
    <s v="Time Code : N - CNSS DU MOIS DE JANVIER 2022 DE OUEDRAOGO Hubert"/>
  </r>
  <r>
    <s v="E"/>
    <s v="4200"/>
    <s v="854"/>
    <s v="85401"/>
    <s v="8540008"/>
    <n v="528004120001"/>
    <x v="3"/>
    <x v="14"/>
    <x v="14"/>
    <n v="202201"/>
    <n v="44588"/>
    <s v="XOF"/>
    <n v="129000"/>
    <n v="222.57"/>
    <s v="EUR"/>
    <n v="196.65799999999999"/>
    <n v="12619141"/>
    <s v="STAFF"/>
    <n v="2031020"/>
    <s v="Time Code : N - CNSS DU MOIS DE JANVIER 2022 DE GANSORE Hassane Moctar"/>
  </r>
  <r>
    <s v="E"/>
    <s v="4300"/>
    <s v="854"/>
    <s v="85400"/>
    <s v="8549057"/>
    <n v="528004120002"/>
    <x v="0"/>
    <x v="7"/>
    <x v="7"/>
    <n v="202201"/>
    <n v="44588"/>
    <s v="XOF"/>
    <n v="12220"/>
    <n v="21.08"/>
    <s v="EUR"/>
    <n v="18.626000000000001"/>
    <n v="12619141"/>
    <s v="STAFF"/>
    <n v="8540392"/>
    <s v="Time Code : N - IUTS DU MOIS DE JANVIER 2022 DE KABORE Hamza"/>
  </r>
  <r>
    <s v="E"/>
    <s v="4200"/>
    <s v="854"/>
    <s v="85400"/>
    <s v="8549062"/>
    <n v="528004120002"/>
    <x v="0"/>
    <x v="23"/>
    <x v="23"/>
    <n v="202201"/>
    <n v="44588"/>
    <s v="XOF"/>
    <n v="129000"/>
    <n v="222.57"/>
    <s v="EUR"/>
    <n v="196.65799999999999"/>
    <n v="12619141"/>
    <s v="STAFF"/>
    <n v="2013061"/>
    <s v="Time Code : N - CNSS DU MOIS DE JANVIER 2022 DE BOUDA Jacques"/>
  </r>
  <r>
    <s v="E"/>
    <s v="4300"/>
    <s v="854"/>
    <s v="85400"/>
    <s v="8549058"/>
    <n v="528004120002"/>
    <x v="0"/>
    <x v="10"/>
    <x v="10"/>
    <n v="202201"/>
    <n v="44588"/>
    <s v="XOF"/>
    <n v="38026.99"/>
    <n v="65.61"/>
    <s v="EUR"/>
    <n v="57.972000000000001"/>
    <n v="12619141"/>
    <s v="STAFF"/>
    <n v="2011105"/>
    <s v="Time Code : N - IUTS DU MOIS DE JANVIER 2022 DE COULIDIATY Aimé Parfait"/>
  </r>
  <r>
    <s v="E"/>
    <s v="4200"/>
    <s v="854"/>
    <s v="85408"/>
    <s v="8540008"/>
    <n v="528004120001"/>
    <x v="3"/>
    <x v="14"/>
    <x v="14"/>
    <n v="202201"/>
    <n v="44588"/>
    <s v="XOF"/>
    <n v="129000"/>
    <n v="222.57"/>
    <s v="EUR"/>
    <n v="196.65799999999999"/>
    <n v="12619141"/>
    <s v="STAFF"/>
    <n v="2012170"/>
    <s v="Time Code : N - CNSS DU MOIS DE JANVIER 2022 DE KIEMA Yaya"/>
  </r>
  <r>
    <s v="E"/>
    <s v="4200"/>
    <s v="854"/>
    <s v="85406"/>
    <s v="8549059"/>
    <n v="528004120002"/>
    <x v="0"/>
    <x v="12"/>
    <x v="12"/>
    <n v="202201"/>
    <n v="44588"/>
    <s v="XOF"/>
    <n v="10681.33"/>
    <n v="18.43"/>
    <s v="EUR"/>
    <n v="16.283999999999999"/>
    <n v="12619141"/>
    <s v="STAFF"/>
    <n v="2027008"/>
    <s v="Time Code : N - CNSS DU MOIS DE JANVIER 2022 DE SAWADOGO Augustine Marie wendyam"/>
  </r>
  <r>
    <s v="E"/>
    <s v="4200"/>
    <s v="854"/>
    <s v="85406"/>
    <s v="8540008"/>
    <n v="528004120001"/>
    <x v="3"/>
    <x v="9"/>
    <x v="9"/>
    <n v="202201"/>
    <n v="44588"/>
    <s v="XOF"/>
    <n v="129000"/>
    <n v="222.57"/>
    <s v="EUR"/>
    <n v="196.65799999999999"/>
    <n v="12619141"/>
    <s v="STAFF"/>
    <n v="2019466"/>
    <s v="Time Code : N - CNSS DU MOIS DE JANVIER 2022 DE ZAGUE-SOME Lena Yasmine"/>
  </r>
  <r>
    <s v="E"/>
    <s v="4200"/>
    <s v="854"/>
    <s v="85406"/>
    <s v="8549057"/>
    <n v="528004120002"/>
    <x v="0"/>
    <x v="7"/>
    <x v="7"/>
    <n v="202201"/>
    <n v="44588"/>
    <s v="XOF"/>
    <n v="14730.1"/>
    <n v="25.41"/>
    <s v="EUR"/>
    <n v="22.452000000000002"/>
    <n v="12619141"/>
    <s v="STAFF"/>
    <n v="8540358"/>
    <s v="Time Code : N - CNSS DU MOIS DE JANVIER 2022 DE ZOMA Jean"/>
  </r>
  <r>
    <s v="E"/>
    <s v="4200"/>
    <s v="854"/>
    <s v="85400"/>
    <s v="8549063"/>
    <n v="528004120002"/>
    <x v="0"/>
    <x v="21"/>
    <x v="21"/>
    <n v="202201"/>
    <n v="44588"/>
    <s v="XOF"/>
    <n v="11163.46"/>
    <n v="19.260000000000002"/>
    <s v="EUR"/>
    <n v="17.018000000000001"/>
    <n v="12619141"/>
    <s v="STAFF"/>
    <n v="2020577"/>
    <s v="Time Code : N - CNSS DU MOIS DE JANVIER 2022 DE SIDIBE Moumouni"/>
  </r>
  <r>
    <s v="E"/>
    <s v="4200"/>
    <s v="854"/>
    <s v="85406"/>
    <s v="8549052"/>
    <n v="528004120001"/>
    <x v="3"/>
    <x v="14"/>
    <x v="14"/>
    <n v="202201"/>
    <n v="44588"/>
    <s v="XOF"/>
    <n v="129000"/>
    <n v="222.57"/>
    <s v="EUR"/>
    <n v="196.65799999999999"/>
    <n v="30480438"/>
    <s v="STAFF"/>
    <n v="2022429"/>
    <s v="Time Code : A - CNSS DU MOIS DE JANVIER 2022 DE DAHANI Daouda Martial Hubert"/>
  </r>
  <r>
    <s v="E"/>
    <s v="4300"/>
    <s v="854"/>
    <s v="85406"/>
    <s v="8549052"/>
    <n v="528004120001"/>
    <x v="3"/>
    <x v="14"/>
    <x v="14"/>
    <n v="202201"/>
    <n v="44588"/>
    <s v="XOF"/>
    <n v="115630"/>
    <n v="199.5"/>
    <s v="EUR"/>
    <n v="176.274"/>
    <n v="30480438"/>
    <s v="STAFF"/>
    <n v="2022429"/>
    <s v="Time Code : A - IUTS DU MOIS DE JANVIER 2022 DE DAHANI Daouda Martial Hubert"/>
  </r>
  <r>
    <s v="E"/>
    <s v="6000"/>
    <s v="854"/>
    <s v="85401"/>
    <s v="8549054"/>
    <n v="528004120010"/>
    <x v="1"/>
    <x v="30"/>
    <x v="30"/>
    <n v="202201"/>
    <n v="44589"/>
    <s v="XOF"/>
    <n v="17191.52"/>
    <n v="29.66"/>
    <s v="EUR"/>
    <n v="26.207000000000001"/>
    <n v="12624495"/>
    <s v="PROPERTY"/>
    <s v="854P0064"/>
    <s v="Premise allocation : [52800412] [3.09%] [30478022] - KAB400122-OMNI-SAWADOGO Guinguiri Georges-loyer de janvier 2022"/>
  </r>
  <r>
    <s v="E"/>
    <s v="6060"/>
    <s v="854"/>
    <s v="85401"/>
    <s v="8549054"/>
    <n v="528004120010"/>
    <x v="1"/>
    <x v="30"/>
    <x v="30"/>
    <n v="202201"/>
    <n v="44590"/>
    <s v="XOF"/>
    <n v="3092"/>
    <n v="5.33"/>
    <s v="EUR"/>
    <n v="4.7089999999999996"/>
    <n v="12624495"/>
    <s v="PROPERTY"/>
    <s v="854P0064"/>
    <s v="Premise allocation : [52800412] [3.09%] [30478022] - KAB410122-OMNI-SAWADOGO Zoenabo-Frais de nettoyage des locaux de SCI pour la période de janvier 2022"/>
  </r>
  <r>
    <s v="E"/>
    <s v="6090"/>
    <s v="854"/>
    <s v="85406"/>
    <s v="8549054"/>
    <n v="528004120010"/>
    <x v="1"/>
    <x v="2"/>
    <x v="2"/>
    <n v="202201"/>
    <n v="44592"/>
    <s v="USD"/>
    <n v="-128.56"/>
    <n v="-128.56"/>
    <s v="EUR"/>
    <n v="-113.593"/>
    <n v="12624495"/>
    <s v="PROPERTY"/>
    <s v="854P0062"/>
    <s v="Premise allocation : [52800412] [15.23%] [30477630] - SCI WCA/Hosting costs pour 2 staffs régionaux: Nathanaiel CONGO et Emmanuel DORI/Mois de JANVIER 2022"/>
  </r>
  <r>
    <s v="E"/>
    <s v="6020"/>
    <s v="854"/>
    <s v="85407"/>
    <s v="8549054"/>
    <n v="528004120010"/>
    <x v="1"/>
    <x v="3"/>
    <x v="3"/>
    <n v="202201"/>
    <n v="44592"/>
    <s v="XOF"/>
    <n v="48.61"/>
    <n v="0.08"/>
    <s v="EUR"/>
    <n v="7.0999999999999994E-2"/>
    <n v="12624495"/>
    <s v="PROPERTY"/>
    <s v="854P0073"/>
    <s v="Premise allocation : [52800412] [50.64%] [30480140] - DDCPJ130122/ OMNI/ JUSTIFS/ CISSE IDRISS/ Avance Programme/ Paiement de Facture Sonabel pour le mois de Decembre 2021"/>
  </r>
  <r>
    <s v="E"/>
    <s v="6020"/>
    <s v="854"/>
    <s v="85407"/>
    <s v="8549054"/>
    <n v="528004120010"/>
    <x v="1"/>
    <x v="3"/>
    <x v="3"/>
    <n v="202201"/>
    <n v="44592"/>
    <s v="XOF"/>
    <n v="-112665.55"/>
    <n v="-194.39"/>
    <s v="EUR"/>
    <n v="-171.75899999999999"/>
    <n v="12624495"/>
    <s v="PROPERTY"/>
    <s v="854P0073"/>
    <s v="Premise allocation : [52800412] [50.64%] [30480140] - DDCPJ130122/ OMNI/ JUSTIFS/ CISSE IDRISS/ Avance Programme/ Paiement de Facture Sonabel pour le mois de Decembre 2021"/>
  </r>
  <r>
    <s v="E"/>
    <s v="6020"/>
    <s v="854"/>
    <s v="85407"/>
    <s v="8549054"/>
    <n v="528004120010"/>
    <x v="1"/>
    <x v="3"/>
    <x v="3"/>
    <n v="202201"/>
    <n v="44592"/>
    <s v="XOF"/>
    <n v="112665.55"/>
    <n v="194.39"/>
    <s v="EUR"/>
    <n v="171.75899999999999"/>
    <n v="12624495"/>
    <s v="PROPERTY"/>
    <s v="854P0073"/>
    <s v="Premise allocation : [52800412] [50.64%] [30480137] - DDCPJ130122/ OMNI/ JUSTIFS/ CISSE IDRISS/ Avance Programme/ Paiement de Facture Sonabel pour le mois de Decembre 2021"/>
  </r>
  <r>
    <s v="E"/>
    <s v="6090"/>
    <s v="854"/>
    <s v="85406"/>
    <s v="8549054"/>
    <n v="528004120010"/>
    <x v="1"/>
    <x v="2"/>
    <x v="2"/>
    <n v="202201"/>
    <n v="44592"/>
    <s v="USD"/>
    <n v="-257.13"/>
    <n v="-257.13"/>
    <s v="EUR"/>
    <n v="-227.19499999999999"/>
    <n v="12624495"/>
    <s v="PROPERTY"/>
    <s v="854P0062"/>
    <s v="Premise allocation : [52800412] [15.23%] [30477630] - SCI WCA/Codes: 90500 – 9050009 – 99800604 – 612760/Hosting costs pour les 4 staffs régionaux de ECHO PPP(ANDA OUMAROU; EZECHIEL MACON;AUGUSTIN KABORE;ZENA AWAD)/Mois de JANVIER 2022"/>
  </r>
  <r>
    <s v="E"/>
    <s v="4170"/>
    <s v="854"/>
    <s v="85400"/>
    <s v="8549062"/>
    <n v="528004120002"/>
    <x v="0"/>
    <x v="23"/>
    <x v="23"/>
    <n v="202201"/>
    <n v="44592"/>
    <s v="XOF"/>
    <n v="20213.169999999998"/>
    <n v="34.869999999999997"/>
    <s v="EUR"/>
    <n v="30.81"/>
    <n v="12619141"/>
    <s v="STAFF"/>
    <n v="2013061"/>
    <s v="Time Code : N - Assurance maladie Janvier  2022de BOUDA JACQUES"/>
  </r>
  <r>
    <s v="E"/>
    <s v="4170"/>
    <s v="854"/>
    <s v="85406"/>
    <s v="8549059"/>
    <n v="528004120002"/>
    <x v="0"/>
    <x v="12"/>
    <x v="12"/>
    <n v="202201"/>
    <n v="44592"/>
    <s v="XOF"/>
    <n v="2153.8000000000002"/>
    <n v="3.72"/>
    <s v="EUR"/>
    <n v="3.2869999999999999"/>
    <n v="12619141"/>
    <s v="STAFF"/>
    <n v="8540386"/>
    <s v="Time Code : N - Assurance maladie Janvier  2022de YAMEOGO DAHLIA RAMATA S"/>
  </r>
  <r>
    <s v="E"/>
    <s v="4170"/>
    <s v="854"/>
    <s v="85406"/>
    <s v="8549059"/>
    <n v="528004120002"/>
    <x v="0"/>
    <x v="12"/>
    <x v="12"/>
    <n v="202201"/>
    <n v="44592"/>
    <s v="XOF"/>
    <n v="3151.13"/>
    <n v="5.44"/>
    <s v="EUR"/>
    <n v="4.8070000000000004"/>
    <n v="12619141"/>
    <s v="STAFF"/>
    <n v="2030994"/>
    <s v="Time Code : N - Assurance maladie Janvier  2022de KI KERE LEONIE"/>
  </r>
  <r>
    <s v="E"/>
    <s v="4170"/>
    <s v="854"/>
    <s v="85400"/>
    <s v="8549062"/>
    <n v="528004120002"/>
    <x v="0"/>
    <x v="23"/>
    <x v="23"/>
    <n v="202201"/>
    <n v="44592"/>
    <s v="XOF"/>
    <n v="3583.64"/>
    <n v="6.18"/>
    <s v="EUR"/>
    <n v="5.4610000000000003"/>
    <n v="12619141"/>
    <s v="STAFF"/>
    <n v="8540396"/>
    <s v="Time Code : N - Assurance maladie Janvier  2022de OUEDRAOGO HUBERT"/>
  </r>
  <r>
    <s v="E"/>
    <s v="4170"/>
    <s v="854"/>
    <s v="85406"/>
    <s v="8549057"/>
    <n v="528004120002"/>
    <x v="0"/>
    <x v="7"/>
    <x v="7"/>
    <n v="202201"/>
    <n v="44592"/>
    <s v="XOF"/>
    <n v="11651.88"/>
    <n v="20.100000000000001"/>
    <s v="EUR"/>
    <n v="17.760000000000002"/>
    <n v="12619141"/>
    <s v="STAFF"/>
    <n v="8540399"/>
    <s v="Time Code : N - Assurance maladie Janvier  2022de KONFE TRAORE AICHA"/>
  </r>
  <r>
    <s v="E"/>
    <s v="4170"/>
    <s v="854"/>
    <s v="85400"/>
    <s v="8549059"/>
    <n v="528004120002"/>
    <x v="0"/>
    <x v="8"/>
    <x v="8"/>
    <n v="202201"/>
    <n v="44592"/>
    <s v="XOF"/>
    <n v="2064.52"/>
    <n v="3.56"/>
    <s v="EUR"/>
    <n v="3.1459999999999999"/>
    <n v="12619141"/>
    <s v="STAFF"/>
    <n v="8540353"/>
    <s v="Time Code : N - Assurance maladie Janvier  2022de PARE/KARAMBIRE AMINATA"/>
  </r>
  <r>
    <s v="E"/>
    <s v="4170"/>
    <s v="854"/>
    <s v="85400"/>
    <s v="8549055"/>
    <n v="528004120002"/>
    <x v="0"/>
    <x v="11"/>
    <x v="11"/>
    <n v="202201"/>
    <n v="44592"/>
    <s v="XOF"/>
    <n v="1319.97"/>
    <n v="2.2799999999999998"/>
    <s v="EUR"/>
    <n v="2.0150000000000001"/>
    <n v="12619141"/>
    <s v="STAFF"/>
    <n v="8540039"/>
    <s v="Time Code : N - Assurance maladie Janvier  2022de NABI GREGOIRE"/>
  </r>
  <r>
    <s v="E"/>
    <s v="4210"/>
    <s v="854"/>
    <s v="85406"/>
    <s v="8540008"/>
    <n v="528004120001"/>
    <x v="3"/>
    <x v="9"/>
    <x v="9"/>
    <n v="202201"/>
    <n v="44592"/>
    <s v="XOF"/>
    <n v="36328"/>
    <n v="62.68"/>
    <s v="EUR"/>
    <n v="55.383000000000003"/>
    <n v="12619141"/>
    <s v="STAFF"/>
    <n v="2019466"/>
    <s v="Time Code : N - TERMINAL_GRANT_2019466"/>
  </r>
  <r>
    <s v="E"/>
    <s v="4170"/>
    <s v="854"/>
    <s v="85400"/>
    <s v="8549060"/>
    <n v="528004120002"/>
    <x v="0"/>
    <x v="6"/>
    <x v="6"/>
    <n v="202201"/>
    <n v="44592"/>
    <s v="XOF"/>
    <n v="951.9"/>
    <n v="1.64"/>
    <s v="EUR"/>
    <n v="1.4490000000000001"/>
    <n v="12619141"/>
    <s v="STAFF"/>
    <n v="2017279"/>
    <s v="Time Code : N - Assurance maladie Janvier  2022de GUIRA SAYOUBA"/>
  </r>
  <r>
    <s v="E"/>
    <s v="4170"/>
    <s v="854"/>
    <s v="85400"/>
    <s v="8549059"/>
    <n v="528004120002"/>
    <x v="0"/>
    <x v="12"/>
    <x v="12"/>
    <n v="202201"/>
    <n v="44592"/>
    <s v="XOF"/>
    <n v="1529.29"/>
    <n v="2.64"/>
    <s v="EUR"/>
    <n v="2.3330000000000002"/>
    <n v="12619141"/>
    <s v="STAFF"/>
    <n v="2031224"/>
    <s v="Time Code : N - Assurance maladie Janvier  2022de KINDA Hervé"/>
  </r>
  <r>
    <s v="E"/>
    <s v="4170"/>
    <s v="854"/>
    <s v="85406"/>
    <s v="8549057"/>
    <n v="528004120002"/>
    <x v="0"/>
    <x v="7"/>
    <x v="7"/>
    <n v="202201"/>
    <n v="44592"/>
    <s v="XOF"/>
    <n v="3478.24"/>
    <n v="6"/>
    <s v="EUR"/>
    <n v="5.3010000000000002"/>
    <n v="12619141"/>
    <s v="STAFF"/>
    <n v="8540358"/>
    <s v="Time Code : N - Assurance maladie Janvier  2022de ZOMA JEAN"/>
  </r>
  <r>
    <s v="E"/>
    <s v="4170"/>
    <s v="854"/>
    <s v="85400"/>
    <s v="8549060"/>
    <n v="528004120002"/>
    <x v="0"/>
    <x v="6"/>
    <x v="6"/>
    <n v="202201"/>
    <n v="44592"/>
    <s v="XOF"/>
    <n v="930.16"/>
    <n v="1.6"/>
    <s v="EUR"/>
    <n v="1.4139999999999999"/>
    <n v="12619141"/>
    <s v="STAFF"/>
    <n v="2014079"/>
    <s v="Time Code : N - Assurance maladie Janvier  2022de SAWADOGO INES  LAETITIA"/>
  </r>
  <r>
    <s v="E"/>
    <s v="4060"/>
    <s v="854"/>
    <s v="85406"/>
    <s v="8549052"/>
    <n v="528004120002"/>
    <x v="0"/>
    <x v="15"/>
    <x v="15"/>
    <n v="202201"/>
    <n v="44592"/>
    <s v="XOF"/>
    <n v="7921.09"/>
    <n v="13.67"/>
    <s v="EUR"/>
    <n v="12.079000000000001"/>
    <n v="12619141"/>
    <s v="STAFF"/>
    <n v="2041743"/>
    <s v="Time Code : N - 202201 Annual leave accrual/Safietou  Sore"/>
  </r>
  <r>
    <s v="E"/>
    <s v="4170"/>
    <s v="854"/>
    <s v="85406"/>
    <s v="8549059"/>
    <n v="528004120002"/>
    <x v="0"/>
    <x v="12"/>
    <x v="12"/>
    <n v="202201"/>
    <n v="44592"/>
    <s v="XOF"/>
    <n v="3909.11"/>
    <n v="6.74"/>
    <s v="EUR"/>
    <n v="5.9550000000000001"/>
    <n v="12619141"/>
    <s v="STAFF"/>
    <n v="8540279"/>
    <s v="Time Code : N - Assurance maladie Janvier  2022de YAMEOGO WENDKOAGUENDA LUCIE"/>
  </r>
  <r>
    <s v="E"/>
    <s v="4170"/>
    <s v="854"/>
    <s v="85406"/>
    <s v="8549052"/>
    <n v="528004120002"/>
    <x v="0"/>
    <x v="16"/>
    <x v="16"/>
    <n v="202201"/>
    <n v="44592"/>
    <s v="XOF"/>
    <n v="11448.17"/>
    <n v="19.75"/>
    <s v="EUR"/>
    <n v="17.451000000000001"/>
    <n v="12619141"/>
    <s v="STAFF"/>
    <n v="2024193"/>
    <s v="Time Code : N - Assurance maladie Janvier  2022de KAMBIRE SIE"/>
  </r>
  <r>
    <s v="E"/>
    <s v="4170"/>
    <s v="854"/>
    <s v="85406"/>
    <s v="8549052"/>
    <n v="528004120002"/>
    <x v="0"/>
    <x v="17"/>
    <x v="17"/>
    <n v="202201"/>
    <n v="44592"/>
    <s v="XOF"/>
    <n v="4169.83"/>
    <n v="7.19"/>
    <s v="EUR"/>
    <n v="6.3529999999999998"/>
    <n v="12619141"/>
    <s v="STAFF"/>
    <n v="8540100"/>
    <s v="Time Code : N - Assurance maladie Janvier  2022de SOU SIE SYLVAIN"/>
  </r>
  <r>
    <s v="E"/>
    <s v="4170"/>
    <s v="854"/>
    <s v="85406"/>
    <s v="8549059"/>
    <n v="528004120002"/>
    <x v="0"/>
    <x v="12"/>
    <x v="12"/>
    <n v="202201"/>
    <n v="44592"/>
    <s v="XOF"/>
    <n v="1259.29"/>
    <n v="2.17"/>
    <s v="EUR"/>
    <n v="1.917"/>
    <n v="12619141"/>
    <s v="STAFF"/>
    <n v="2027008"/>
    <s v="Time Code : N - Assurance maladie Janvier  2022de SAWADOGO AUGUSTINE MARIE W"/>
  </r>
  <r>
    <s v="E"/>
    <s v="4170"/>
    <s v="854"/>
    <s v="85407"/>
    <s v="8540008"/>
    <n v="528004120002"/>
    <x v="0"/>
    <x v="25"/>
    <x v="25"/>
    <n v="202201"/>
    <n v="44592"/>
    <s v="XOF"/>
    <n v="48959"/>
    <n v="84.47"/>
    <s v="EUR"/>
    <n v="74.635999999999996"/>
    <n v="12619141"/>
    <s v="STAFF"/>
    <n v="2038727"/>
    <s v="Time Code : N - SORY Yacouba/Assurance/Charge de Janvier 2022 /Incorporation un conjoint (SORY Siépou Idriss Chafik) et de 3 enfants (CHAFIK,AMARIA,FAIZA)"/>
  </r>
  <r>
    <s v="E"/>
    <s v="4170"/>
    <s v="854"/>
    <s v="85400"/>
    <s v="8549059"/>
    <n v="528004120002"/>
    <x v="0"/>
    <x v="12"/>
    <x v="12"/>
    <n v="202201"/>
    <n v="44592"/>
    <s v="XOF"/>
    <n v="2938.82"/>
    <n v="5.07"/>
    <s v="EUR"/>
    <n v="4.4800000000000004"/>
    <n v="12619141"/>
    <s v="STAFF"/>
    <n v="8540206"/>
    <s v="Time Code : N - Assurance maladie Janvier  2022de OUEDRAOGO WENDINGOMDE JOSEPH ARNAUD"/>
  </r>
  <r>
    <s v="E"/>
    <s v="4170"/>
    <s v="854"/>
    <s v="85400"/>
    <s v="8549058"/>
    <n v="528004120002"/>
    <x v="0"/>
    <x v="10"/>
    <x v="10"/>
    <n v="202201"/>
    <n v="44592"/>
    <s v="XOF"/>
    <n v="4250.62"/>
    <n v="7.33"/>
    <s v="EUR"/>
    <n v="6.4770000000000003"/>
    <n v="12619141"/>
    <s v="STAFF"/>
    <n v="2011105"/>
    <s v="Time Code : N - Assurance maladie Janvier  2022de COULIDIATY AIME PARFAIT"/>
  </r>
  <r>
    <s v="E"/>
    <s v="4170"/>
    <s v="854"/>
    <s v="85400"/>
    <s v="8549063"/>
    <n v="528004120002"/>
    <x v="0"/>
    <x v="21"/>
    <x v="21"/>
    <n v="202201"/>
    <n v="44592"/>
    <s v="XOF"/>
    <n v="3266.24"/>
    <n v="5.64"/>
    <s v="EUR"/>
    <n v="4.9829999999999997"/>
    <n v="12619141"/>
    <s v="STAFF"/>
    <n v="2020577"/>
    <s v="Time Code : N - Assurance maladie Janvier  2022de SIDIBE MOUMOUNI"/>
  </r>
  <r>
    <s v="E"/>
    <s v="4170"/>
    <s v="854"/>
    <s v="85406"/>
    <s v="8549058"/>
    <n v="528004120002"/>
    <x v="0"/>
    <x v="26"/>
    <x v="26"/>
    <n v="202201"/>
    <n v="44592"/>
    <s v="XOF"/>
    <n v="1762.79"/>
    <n v="3.04"/>
    <s v="EUR"/>
    <n v="2.6859999999999999"/>
    <n v="12619141"/>
    <s v="STAFF"/>
    <n v="8540401"/>
    <s v="Time Code : N - Assurance maladie Janvier  2022de SINON BOUKARI"/>
  </r>
  <r>
    <s v="E"/>
    <s v="4170"/>
    <s v="854"/>
    <s v="85400"/>
    <s v="8549057"/>
    <n v="528004120002"/>
    <x v="0"/>
    <x v="7"/>
    <x v="7"/>
    <n v="202201"/>
    <n v="44592"/>
    <s v="XOF"/>
    <n v="1272.02"/>
    <n v="2.19"/>
    <s v="EUR"/>
    <n v="1.9350000000000001"/>
    <n v="12619141"/>
    <s v="STAFF"/>
    <n v="8540392"/>
    <s v="Time Code : N - Assurance maladie Janvier  2022de KABORE HAMZA"/>
  </r>
  <r>
    <s v="E"/>
    <s v="4060"/>
    <s v="854"/>
    <s v="85406"/>
    <s v="8540008"/>
    <n v="528004120002"/>
    <x v="0"/>
    <x v="24"/>
    <x v="24"/>
    <n v="202201"/>
    <n v="44592"/>
    <s v="XOF"/>
    <n v="10839.38"/>
    <n v="18.7"/>
    <s v="EUR"/>
    <n v="16.523"/>
    <n v="12619141"/>
    <s v="STAFF"/>
    <n v="2039252"/>
    <s v="Time Code : N - 202201 Annual leave accrual/Sherita Djemila  Guiro"/>
  </r>
  <r>
    <s v="E"/>
    <s v="4060"/>
    <s v="854"/>
    <s v="85406"/>
    <s v="8549052"/>
    <n v="528004120002"/>
    <x v="0"/>
    <x v="17"/>
    <x v="17"/>
    <n v="202201"/>
    <n v="44592"/>
    <s v="XOF"/>
    <n v="9337"/>
    <n v="16.11"/>
    <s v="EUR"/>
    <n v="14.234"/>
    <n v="12619141"/>
    <s v="STAFF"/>
    <n v="8540100"/>
    <s v="Time Code : N - 202201 Annual leave accrual/Sié Sylvain  SOU"/>
  </r>
  <r>
    <s v="E"/>
    <s v="4998"/>
    <s v="854"/>
    <s v="85400"/>
    <s v="8549063"/>
    <n v="528004120010"/>
    <x v="1"/>
    <x v="31"/>
    <x v="31"/>
    <n v="202201"/>
    <n v="44592"/>
    <s v="USD"/>
    <n v="17.12"/>
    <n v="17.12"/>
    <s v="EUR"/>
    <n v="15.127000000000001"/>
    <n v="12624771"/>
    <m/>
    <m/>
    <s v="Country Shared Costs - Non salary benefits"/>
  </r>
  <r>
    <s v="E"/>
    <s v="4998"/>
    <s v="854"/>
    <s v="85400"/>
    <s v="8549051"/>
    <n v="528004120010"/>
    <x v="1"/>
    <x v="31"/>
    <x v="31"/>
    <n v="202201"/>
    <n v="44592"/>
    <s v="USD"/>
    <n v="242.93"/>
    <n v="242.93"/>
    <s v="EUR"/>
    <n v="214.648"/>
    <n v="12624771"/>
    <m/>
    <m/>
    <s v="Country Shared Costs - Non salary benefits"/>
  </r>
  <r>
    <s v="E"/>
    <s v="4998"/>
    <s v="854"/>
    <s v="85400"/>
    <s v="8549052"/>
    <n v="528004120010"/>
    <x v="1"/>
    <x v="31"/>
    <x v="31"/>
    <n v="202201"/>
    <n v="44592"/>
    <s v="USD"/>
    <n v="108.88"/>
    <n v="108.88"/>
    <s v="EUR"/>
    <n v="96.203999999999994"/>
    <n v="12624771"/>
    <m/>
    <m/>
    <s v="Country Shared Costs - Non salary benefits"/>
  </r>
  <r>
    <s v="E"/>
    <s v="4998"/>
    <s v="854"/>
    <s v="85400"/>
    <s v="8549054"/>
    <n v="528004120010"/>
    <x v="1"/>
    <x v="31"/>
    <x v="31"/>
    <n v="202201"/>
    <n v="44592"/>
    <s v="USD"/>
    <n v="20.46"/>
    <n v="20.46"/>
    <s v="EUR"/>
    <n v="18.077999999999999"/>
    <n v="12624771"/>
    <m/>
    <m/>
    <s v="Country Shared Costs - Non salary benefits"/>
  </r>
  <r>
    <s v="E"/>
    <s v="4998"/>
    <s v="854"/>
    <s v="85400"/>
    <s v="8549055"/>
    <n v="528004120010"/>
    <x v="1"/>
    <x v="31"/>
    <x v="31"/>
    <n v="202201"/>
    <n v="44592"/>
    <s v="USD"/>
    <n v="22.55"/>
    <n v="22.55"/>
    <s v="EUR"/>
    <n v="19.925000000000001"/>
    <n v="12624771"/>
    <m/>
    <m/>
    <s v="Country Shared Costs - Non salary benefits"/>
  </r>
  <r>
    <s v="E"/>
    <s v="4998"/>
    <s v="854"/>
    <s v="85400"/>
    <s v="8549057"/>
    <n v="528004120010"/>
    <x v="1"/>
    <x v="31"/>
    <x v="31"/>
    <n v="202201"/>
    <n v="44592"/>
    <s v="USD"/>
    <n v="42.37"/>
    <n v="42.37"/>
    <s v="EUR"/>
    <n v="37.436999999999998"/>
    <n v="12624771"/>
    <m/>
    <m/>
    <s v="Country Shared Costs - Non salary benefits"/>
  </r>
  <r>
    <s v="E"/>
    <s v="4998"/>
    <s v="854"/>
    <s v="85400"/>
    <s v="8549058"/>
    <n v="528004120010"/>
    <x v="1"/>
    <x v="31"/>
    <x v="31"/>
    <n v="202201"/>
    <n v="44592"/>
    <s v="USD"/>
    <n v="47.01"/>
    <n v="47.01"/>
    <s v="EUR"/>
    <n v="41.536999999999999"/>
    <n v="12624771"/>
    <m/>
    <m/>
    <s v="Country Shared Costs - Non salary benefits"/>
  </r>
  <r>
    <s v="E"/>
    <s v="4998"/>
    <s v="854"/>
    <s v="85400"/>
    <s v="8549059"/>
    <n v="528004120010"/>
    <x v="1"/>
    <x v="31"/>
    <x v="31"/>
    <n v="202201"/>
    <n v="44592"/>
    <s v="USD"/>
    <n v="486.28"/>
    <n v="486.28"/>
    <s v="EUR"/>
    <n v="429.66699999999997"/>
    <n v="12624771"/>
    <m/>
    <m/>
    <s v="Country Shared Costs - Non salary benefits"/>
  </r>
  <r>
    <s v="E"/>
    <s v="4998"/>
    <s v="854"/>
    <s v="85400"/>
    <s v="8549060"/>
    <n v="528004120010"/>
    <x v="1"/>
    <x v="31"/>
    <x v="31"/>
    <n v="202201"/>
    <n v="44592"/>
    <s v="USD"/>
    <n v="37.25"/>
    <n v="37.25"/>
    <s v="EUR"/>
    <n v="32.912999999999997"/>
    <n v="12624771"/>
    <m/>
    <m/>
    <s v="Country Shared Costs - Non salary benefits"/>
  </r>
  <r>
    <s v="E"/>
    <s v="5191"/>
    <s v="854"/>
    <s v="85400"/>
    <s v="8549055"/>
    <n v="528004120010"/>
    <x v="1"/>
    <x v="32"/>
    <x v="32"/>
    <n v="202201"/>
    <n v="44592"/>
    <s v="USD"/>
    <n v="16.940000000000001"/>
    <n v="16.940000000000001"/>
    <s v="EUR"/>
    <n v="14.968"/>
    <n v="12624771"/>
    <m/>
    <m/>
    <s v="Country Shared Costs – Vehicle &amp; transport costs"/>
  </r>
  <r>
    <s v="E"/>
    <s v="5191"/>
    <s v="854"/>
    <s v="85400"/>
    <s v="8549057"/>
    <n v="528004120010"/>
    <x v="1"/>
    <x v="32"/>
    <x v="32"/>
    <n v="202201"/>
    <n v="44592"/>
    <s v="USD"/>
    <n v="69.209999999999994"/>
    <n v="69.209999999999994"/>
    <s v="EUR"/>
    <n v="61.152999999999999"/>
    <n v="12624771"/>
    <m/>
    <m/>
    <s v="Country Shared Costs – Vehicle &amp; transport costs"/>
  </r>
  <r>
    <s v="E"/>
    <s v="4998"/>
    <s v="854"/>
    <s v="85406"/>
    <s v="8549057"/>
    <n v="528004120010"/>
    <x v="1"/>
    <x v="31"/>
    <x v="31"/>
    <n v="202201"/>
    <n v="44592"/>
    <s v="USD"/>
    <n v="47.84"/>
    <n v="47.84"/>
    <s v="EUR"/>
    <n v="42.27"/>
    <n v="12624771"/>
    <m/>
    <m/>
    <s v="Country Shared Costs - Non salary benefits"/>
  </r>
  <r>
    <s v="E"/>
    <s v="4998"/>
    <s v="854"/>
    <s v="85406"/>
    <s v="8549058"/>
    <n v="528004120010"/>
    <x v="1"/>
    <x v="31"/>
    <x v="31"/>
    <n v="202201"/>
    <n v="44592"/>
    <s v="USD"/>
    <n v="13"/>
    <n v="13"/>
    <s v="EUR"/>
    <n v="11.487"/>
    <n v="12624771"/>
    <m/>
    <m/>
    <s v="Country Shared Costs - Non salary benefits"/>
  </r>
  <r>
    <s v="E"/>
    <s v="4998"/>
    <s v="854"/>
    <s v="85406"/>
    <s v="8549059"/>
    <n v="528004120010"/>
    <x v="1"/>
    <x v="31"/>
    <x v="31"/>
    <n v="202201"/>
    <n v="44592"/>
    <s v="USD"/>
    <n v="46.31"/>
    <n v="46.31"/>
    <s v="EUR"/>
    <n v="40.918999999999997"/>
    <n v="12624771"/>
    <m/>
    <m/>
    <s v="Country Shared Costs - Non salary benefits"/>
  </r>
  <r>
    <s v="E"/>
    <s v="4998"/>
    <s v="854"/>
    <s v="85408"/>
    <s v="8549059"/>
    <n v="528004120010"/>
    <x v="1"/>
    <x v="31"/>
    <x v="31"/>
    <n v="202201"/>
    <n v="44592"/>
    <s v="USD"/>
    <n v="16.98"/>
    <n v="16.98"/>
    <s v="EUR"/>
    <n v="15.003"/>
    <n v="12624771"/>
    <m/>
    <m/>
    <s v="Country Shared Costs - Non salary benefits"/>
  </r>
  <r>
    <s v="E"/>
    <s v="4998"/>
    <s v="854"/>
    <s v="85406"/>
    <s v="8549052"/>
    <n v="528004120010"/>
    <x v="1"/>
    <x v="31"/>
    <x v="31"/>
    <n v="202201"/>
    <n v="44592"/>
    <s v="USD"/>
    <n v="56.6"/>
    <n v="56.6"/>
    <s v="EUR"/>
    <n v="50.011000000000003"/>
    <n v="12624771"/>
    <m/>
    <m/>
    <s v="Country Shared Costs - Non salary benefits"/>
  </r>
  <r>
    <s v="E"/>
    <s v="4998"/>
    <s v="854"/>
    <s v="85406"/>
    <s v="8549054"/>
    <n v="528004120010"/>
    <x v="1"/>
    <x v="31"/>
    <x v="31"/>
    <n v="202201"/>
    <n v="44592"/>
    <s v="USD"/>
    <n v="14.85"/>
    <n v="14.85"/>
    <s v="EUR"/>
    <n v="13.121"/>
    <n v="12624771"/>
    <m/>
    <m/>
    <s v="Country Shared Costs - Non salary benefits"/>
  </r>
  <r>
    <s v="E"/>
    <s v="5598"/>
    <s v="854"/>
    <s v="85400"/>
    <s v="8549051"/>
    <n v="528004120010"/>
    <x v="1"/>
    <x v="33"/>
    <x v="33"/>
    <n v="202201"/>
    <n v="44592"/>
    <s v="USD"/>
    <n v="-46.2"/>
    <n v="-46.2"/>
    <s v="EUR"/>
    <n v="-40.820999999999998"/>
    <n v="12624771"/>
    <m/>
    <m/>
    <s v="Country Shared Costs - Travel &amp; Lodging"/>
  </r>
  <r>
    <s v="E"/>
    <s v="6298"/>
    <s v="854"/>
    <s v="85400"/>
    <s v="8549051"/>
    <n v="528004120010"/>
    <x v="1"/>
    <x v="34"/>
    <x v="34"/>
    <n v="202201"/>
    <n v="44592"/>
    <s v="USD"/>
    <n v="0.82"/>
    <n v="0.82"/>
    <s v="EUR"/>
    <n v="0.72499999999999998"/>
    <n v="12624771"/>
    <m/>
    <m/>
    <s v="Country Shared Costs - Premise costs"/>
  </r>
  <r>
    <s v="E"/>
    <s v="6298"/>
    <s v="854"/>
    <s v="85400"/>
    <s v="8549054"/>
    <n v="528004120010"/>
    <x v="1"/>
    <x v="34"/>
    <x v="34"/>
    <n v="202201"/>
    <n v="44592"/>
    <s v="USD"/>
    <n v="311.11"/>
    <n v="311.11"/>
    <s v="EUR"/>
    <n v="274.89"/>
    <n v="12624771"/>
    <m/>
    <m/>
    <s v="Country Shared Costs - Premise costs"/>
  </r>
  <r>
    <s v="E"/>
    <s v="6298"/>
    <s v="854"/>
    <s v="85400"/>
    <s v="8549055"/>
    <n v="528004120010"/>
    <x v="1"/>
    <x v="34"/>
    <x v="34"/>
    <n v="202201"/>
    <n v="44592"/>
    <s v="USD"/>
    <n v="307.92"/>
    <n v="307.92"/>
    <s v="EUR"/>
    <n v="272.072"/>
    <n v="12624771"/>
    <m/>
    <m/>
    <s v="Country Shared Costs - Premise costs"/>
  </r>
  <r>
    <s v="E"/>
    <s v="6298"/>
    <s v="854"/>
    <s v="85400"/>
    <s v="8549057"/>
    <n v="528004120010"/>
    <x v="1"/>
    <x v="34"/>
    <x v="34"/>
    <n v="202201"/>
    <n v="44592"/>
    <s v="USD"/>
    <n v="15.45"/>
    <n v="15.45"/>
    <s v="EUR"/>
    <n v="13.651"/>
    <n v="12624771"/>
    <m/>
    <m/>
    <s v="Country Shared Costs - Premise costs"/>
  </r>
  <r>
    <s v="E"/>
    <s v="5598"/>
    <s v="854"/>
    <s v="85400"/>
    <s v="8549059"/>
    <n v="528004120010"/>
    <x v="1"/>
    <x v="33"/>
    <x v="33"/>
    <n v="202201"/>
    <n v="44592"/>
    <s v="USD"/>
    <n v="98.9"/>
    <n v="98.9"/>
    <s v="EUR"/>
    <n v="87.385999999999996"/>
    <n v="12624771"/>
    <m/>
    <m/>
    <s v="Country Shared Costs - Travel &amp; Lodging"/>
  </r>
  <r>
    <s v="E"/>
    <s v="6298"/>
    <s v="854"/>
    <s v="85400"/>
    <s v="8549059"/>
    <n v="528004120010"/>
    <x v="1"/>
    <x v="34"/>
    <x v="34"/>
    <n v="202201"/>
    <n v="44592"/>
    <s v="USD"/>
    <n v="24.82"/>
    <n v="24.82"/>
    <s v="EUR"/>
    <n v="21.93"/>
    <n v="12624771"/>
    <m/>
    <m/>
    <s v="Country Shared Costs - Premise costs"/>
  </r>
  <r>
    <s v="E"/>
    <s v="4019"/>
    <s v="854"/>
    <s v="85406"/>
    <s v="8549057"/>
    <n v="528004120010"/>
    <x v="1"/>
    <x v="35"/>
    <x v="35"/>
    <n v="202201"/>
    <n v="44592"/>
    <s v="USD"/>
    <n v="69.819999999999993"/>
    <n v="69.819999999999993"/>
    <s v="EUR"/>
    <n v="61.692"/>
    <n v="12624771"/>
    <m/>
    <m/>
    <s v="Country Shared Costs - National salaries"/>
  </r>
  <r>
    <s v="E"/>
    <s v="4019"/>
    <s v="854"/>
    <s v="85406"/>
    <s v="8549058"/>
    <n v="528004120010"/>
    <x v="1"/>
    <x v="35"/>
    <x v="35"/>
    <n v="202201"/>
    <n v="44592"/>
    <s v="USD"/>
    <n v="34.44"/>
    <n v="34.44"/>
    <s v="EUR"/>
    <n v="30.43"/>
    <n v="12624771"/>
    <m/>
    <m/>
    <s v="Country Shared Costs - National salaries"/>
  </r>
  <r>
    <s v="E"/>
    <s v="4019"/>
    <s v="854"/>
    <s v="85406"/>
    <s v="8549059"/>
    <n v="528004120010"/>
    <x v="1"/>
    <x v="35"/>
    <x v="35"/>
    <n v="202201"/>
    <n v="44592"/>
    <s v="USD"/>
    <n v="77.650000000000006"/>
    <n v="77.650000000000006"/>
    <s v="EUR"/>
    <n v="68.61"/>
    <n v="12624771"/>
    <m/>
    <m/>
    <s v="Country Shared Costs - National salaries"/>
  </r>
  <r>
    <s v="E"/>
    <s v="4019"/>
    <s v="854"/>
    <s v="85406"/>
    <s v="8549052"/>
    <n v="528004120010"/>
    <x v="1"/>
    <x v="35"/>
    <x v="35"/>
    <n v="202201"/>
    <n v="44592"/>
    <s v="USD"/>
    <n v="138.47999999999999"/>
    <n v="138.47999999999999"/>
    <s v="EUR"/>
    <n v="122.358"/>
    <n v="12624771"/>
    <m/>
    <m/>
    <s v="Country Shared Costs - National salaries"/>
  </r>
  <r>
    <s v="E"/>
    <s v="4019"/>
    <s v="854"/>
    <s v="85406"/>
    <s v="8549054"/>
    <n v="528004120010"/>
    <x v="1"/>
    <x v="35"/>
    <x v="35"/>
    <n v="202201"/>
    <n v="44592"/>
    <s v="USD"/>
    <n v="6.76"/>
    <n v="6.76"/>
    <s v="EUR"/>
    <n v="5.9729999999999999"/>
    <n v="12624771"/>
    <m/>
    <m/>
    <s v="Country Shared Costs - National salaries"/>
  </r>
  <r>
    <s v="E"/>
    <s v="4019"/>
    <s v="854"/>
    <s v="85400"/>
    <s v="8549063"/>
    <n v="528004120010"/>
    <x v="1"/>
    <x v="35"/>
    <x v="35"/>
    <n v="202201"/>
    <n v="44592"/>
    <s v="USD"/>
    <n v="53.72"/>
    <n v="53.72"/>
    <s v="EUR"/>
    <n v="47.466000000000001"/>
    <n v="12624771"/>
    <m/>
    <m/>
    <s v="Country Shared Costs - National salaries"/>
  </r>
  <r>
    <s v="E"/>
    <s v="4018"/>
    <s v="854"/>
    <s v="85400"/>
    <s v="8549051"/>
    <n v="528004120010"/>
    <x v="1"/>
    <x v="36"/>
    <x v="36"/>
    <n v="202201"/>
    <n v="44592"/>
    <s v="USD"/>
    <n v="252.08"/>
    <n v="252.08"/>
    <s v="EUR"/>
    <n v="222.733"/>
    <n v="12624771"/>
    <m/>
    <m/>
    <s v="Country Shared Costs - International salaries"/>
  </r>
  <r>
    <s v="E"/>
    <s v="4019"/>
    <s v="854"/>
    <s v="85400"/>
    <s v="8549051"/>
    <n v="528004120010"/>
    <x v="1"/>
    <x v="35"/>
    <x v="35"/>
    <n v="202201"/>
    <n v="44592"/>
    <s v="USD"/>
    <n v="72.91"/>
    <n v="72.91"/>
    <s v="EUR"/>
    <n v="64.421999999999997"/>
    <n v="12624771"/>
    <m/>
    <m/>
    <s v="Country Shared Costs - National salaries"/>
  </r>
  <r>
    <s v="E"/>
    <s v="4018"/>
    <s v="854"/>
    <s v="85400"/>
    <s v="8549052"/>
    <n v="528004120010"/>
    <x v="1"/>
    <x v="36"/>
    <x v="36"/>
    <n v="202201"/>
    <n v="44592"/>
    <s v="USD"/>
    <n v="221.1"/>
    <n v="221.1"/>
    <s v="EUR"/>
    <n v="195.35900000000001"/>
    <n v="12624771"/>
    <m/>
    <m/>
    <s v="Country Shared Costs - International salaries"/>
  </r>
  <r>
    <s v="E"/>
    <s v="4019"/>
    <s v="854"/>
    <s v="85400"/>
    <s v="8549054"/>
    <n v="528004120010"/>
    <x v="1"/>
    <x v="35"/>
    <x v="35"/>
    <n v="202201"/>
    <n v="44592"/>
    <s v="USD"/>
    <n v="37.14"/>
    <n v="37.14"/>
    <s v="EUR"/>
    <n v="32.816000000000003"/>
    <n v="12624771"/>
    <m/>
    <m/>
    <s v="Country Shared Costs - National salaries"/>
  </r>
  <r>
    <s v="E"/>
    <s v="4019"/>
    <s v="854"/>
    <s v="85400"/>
    <s v="8549055"/>
    <n v="528004120010"/>
    <x v="1"/>
    <x v="35"/>
    <x v="35"/>
    <n v="202201"/>
    <n v="44592"/>
    <s v="USD"/>
    <n v="47.04"/>
    <n v="47.04"/>
    <s v="EUR"/>
    <n v="41.564"/>
    <n v="12624771"/>
    <m/>
    <m/>
    <s v="Country Shared Costs - National salaries"/>
  </r>
  <r>
    <s v="E"/>
    <s v="4019"/>
    <s v="854"/>
    <s v="85400"/>
    <s v="8549057"/>
    <n v="528004120010"/>
    <x v="1"/>
    <x v="35"/>
    <x v="35"/>
    <n v="202201"/>
    <n v="44592"/>
    <s v="USD"/>
    <n v="86.86"/>
    <n v="86.86"/>
    <s v="EUR"/>
    <n v="76.748000000000005"/>
    <n v="12624771"/>
    <m/>
    <m/>
    <s v="Country Shared Costs - National salaries"/>
  </r>
  <r>
    <s v="E"/>
    <s v="4019"/>
    <s v="854"/>
    <s v="85400"/>
    <s v="8549058"/>
    <n v="528004120010"/>
    <x v="1"/>
    <x v="35"/>
    <x v="35"/>
    <n v="202201"/>
    <n v="44592"/>
    <s v="USD"/>
    <n v="138.55000000000001"/>
    <n v="138.55000000000001"/>
    <s v="EUR"/>
    <n v="122.42"/>
    <n v="12624771"/>
    <m/>
    <m/>
    <s v="Country Shared Costs - National salaries"/>
  </r>
  <r>
    <s v="E"/>
    <s v="4019"/>
    <s v="854"/>
    <s v="85400"/>
    <s v="8549059"/>
    <n v="528004120010"/>
    <x v="1"/>
    <x v="35"/>
    <x v="35"/>
    <n v="202201"/>
    <n v="44592"/>
    <s v="USD"/>
    <n v="138"/>
    <n v="138"/>
    <s v="EUR"/>
    <n v="121.934"/>
    <n v="12624771"/>
    <m/>
    <m/>
    <s v="Country Shared Costs - National salaries"/>
  </r>
  <r>
    <s v="E"/>
    <s v="4019"/>
    <s v="854"/>
    <s v="85400"/>
    <s v="8549060"/>
    <n v="528004120010"/>
    <x v="1"/>
    <x v="35"/>
    <x v="35"/>
    <n v="202201"/>
    <n v="44592"/>
    <s v="USD"/>
    <n v="120.35"/>
    <n v="120.35"/>
    <s v="EUR"/>
    <n v="106.339"/>
    <n v="12624771"/>
    <m/>
    <m/>
    <s v="Country Shared Costs - National salaries"/>
  </r>
  <r>
    <s v="E"/>
    <s v="7491"/>
    <s v="854"/>
    <s v="85400"/>
    <s v="8549051"/>
    <n v="528004120010"/>
    <x v="1"/>
    <x v="37"/>
    <x v="37"/>
    <n v="202201"/>
    <n v="44592"/>
    <s v="USD"/>
    <n v="3.01"/>
    <n v="3.01"/>
    <s v="EUR"/>
    <n v="2.66"/>
    <n v="12624771"/>
    <m/>
    <m/>
    <s v="Country Shared Costs - Other"/>
  </r>
  <r>
    <s v="E"/>
    <s v="7491"/>
    <s v="854"/>
    <s v="85400"/>
    <s v="8549059"/>
    <n v="528004120010"/>
    <x v="1"/>
    <x v="37"/>
    <x v="37"/>
    <n v="202201"/>
    <n v="44592"/>
    <s v="USD"/>
    <n v="22.79"/>
    <n v="22.79"/>
    <s v="EUR"/>
    <n v="20.137"/>
    <n v="12624771"/>
    <m/>
    <m/>
    <s v="Country Shared Costs - Other"/>
  </r>
  <r>
    <s v="E"/>
    <s v="6290"/>
    <s v="854"/>
    <s v="85407"/>
    <s v="8540008"/>
    <n v="528004120010"/>
    <x v="1"/>
    <x v="38"/>
    <x v="38"/>
    <n v="202201"/>
    <n v="44592"/>
    <s v="XOF"/>
    <n v="50001.25"/>
    <n v="86.27"/>
    <s v="EUR"/>
    <n v="76.225999999999999"/>
    <n v="12619329"/>
    <m/>
    <m/>
    <s v="PO Auto-Accrual re PO: 10038281 / Disque dur externe 1 terra"/>
  </r>
  <r>
    <s v="E"/>
    <s v="6290"/>
    <s v="854"/>
    <s v="85407"/>
    <s v="8540008"/>
    <n v="528004120010"/>
    <x v="1"/>
    <x v="38"/>
    <x v="38"/>
    <n v="202201"/>
    <n v="44592"/>
    <s v="XOF"/>
    <n v="24997.73"/>
    <n v="43.13"/>
    <s v="EUR"/>
    <n v="38.109000000000002"/>
    <n v="12619329"/>
    <m/>
    <m/>
    <s v="PO Auto-Accrual re PO: 10038281 / Un sac de marque catepilar"/>
  </r>
  <r>
    <s v="E"/>
    <s v="4210"/>
    <s v="854"/>
    <s v="85406"/>
    <s v="8549052"/>
    <n v="528004120001"/>
    <x v="3"/>
    <x v="14"/>
    <x v="14"/>
    <n v="202201"/>
    <n v="44592"/>
    <s v="XOF"/>
    <n v="29954"/>
    <n v="51.68"/>
    <s v="EUR"/>
    <n v="45.662999999999997"/>
    <n v="30480438"/>
    <s v="STAFF"/>
    <n v="2022429"/>
    <s v="Time Code : A - TERMINAL_GRANT_2022429"/>
  </r>
  <r>
    <s v="E"/>
    <s v="4210"/>
    <s v="854"/>
    <s v="85400"/>
    <s v="8549058"/>
    <n v="528004120002"/>
    <x v="0"/>
    <x v="10"/>
    <x v="10"/>
    <n v="202201"/>
    <n v="44592"/>
    <s v="XOF"/>
    <n v="8018.99"/>
    <n v="13.84"/>
    <s v="EUR"/>
    <n v="12.228999999999999"/>
    <n v="12619141"/>
    <s v="STAFF"/>
    <n v="2011105"/>
    <s v="Time Code : N - TERMINAL_GRANT_2011105"/>
  </r>
  <r>
    <s v="E"/>
    <s v="4210"/>
    <s v="854"/>
    <s v="85406"/>
    <s v="8549052"/>
    <n v="528004120002"/>
    <x v="0"/>
    <x v="19"/>
    <x v="19"/>
    <n v="202201"/>
    <n v="44592"/>
    <s v="XOF"/>
    <n v="21337"/>
    <n v="36.81"/>
    <s v="EUR"/>
    <n v="32.524999999999999"/>
    <n v="12619141"/>
    <s v="STAFF"/>
    <n v="2023596"/>
    <s v="Time Code : N - TERMINAL_GRANT_2023596"/>
  </r>
  <r>
    <s v="E"/>
    <s v="4210"/>
    <s v="854"/>
    <s v="85400"/>
    <s v="8549062"/>
    <n v="528004120002"/>
    <x v="0"/>
    <x v="23"/>
    <x v="23"/>
    <n v="202201"/>
    <n v="44592"/>
    <s v="XOF"/>
    <n v="7303.53"/>
    <n v="12.6"/>
    <s v="EUR"/>
    <n v="11.132999999999999"/>
    <n v="12619141"/>
    <s v="STAFF"/>
    <n v="8540396"/>
    <s v="Time Code : N - TERMINAL_GRANT_8540396"/>
  </r>
  <r>
    <s v="E"/>
    <s v="4210"/>
    <s v="854"/>
    <s v="85400"/>
    <s v="8549057"/>
    <n v="528004120002"/>
    <x v="0"/>
    <x v="7"/>
    <x v="7"/>
    <n v="202201"/>
    <n v="44592"/>
    <s v="XOF"/>
    <n v="2923.67"/>
    <n v="5.04"/>
    <s v="EUR"/>
    <n v="4.4530000000000003"/>
    <n v="12619141"/>
    <s v="STAFF"/>
    <n v="8540392"/>
    <s v="Time Code : N - TERMINAL_GRANT_8540392"/>
  </r>
  <r>
    <s v="E"/>
    <s v="4210"/>
    <s v="854"/>
    <s v="85400"/>
    <s v="8549059"/>
    <n v="528004120002"/>
    <x v="0"/>
    <x v="8"/>
    <x v="8"/>
    <n v="202201"/>
    <n v="44592"/>
    <s v="XOF"/>
    <n v="3606.74"/>
    <n v="6.22"/>
    <s v="EUR"/>
    <n v="5.4960000000000004"/>
    <n v="12619141"/>
    <s v="STAFF"/>
    <n v="8540353"/>
    <s v="Time Code : N - TERMINAL_GRANT_8540353"/>
  </r>
  <r>
    <s v="E"/>
    <s v="4210"/>
    <s v="854"/>
    <s v="85400"/>
    <s v="8549060"/>
    <n v="528004120002"/>
    <x v="0"/>
    <x v="6"/>
    <x v="6"/>
    <n v="202201"/>
    <n v="44592"/>
    <s v="XOF"/>
    <n v="1953.59"/>
    <n v="3.37"/>
    <s v="EUR"/>
    <n v="2.9780000000000002"/>
    <n v="12619141"/>
    <s v="STAFF"/>
    <n v="2017279"/>
    <s v="Time Code : N - TERMINAL_GRANT_2017279"/>
  </r>
  <r>
    <s v="E"/>
    <s v="4210"/>
    <s v="854"/>
    <s v="85400"/>
    <s v="8549055"/>
    <n v="528004120002"/>
    <x v="0"/>
    <x v="11"/>
    <x v="11"/>
    <n v="202201"/>
    <n v="44592"/>
    <s v="XOF"/>
    <n v="5175.82"/>
    <n v="8.93"/>
    <s v="EUR"/>
    <n v="7.89"/>
    <n v="12619141"/>
    <s v="STAFF"/>
    <n v="8540039"/>
    <s v="Time Code : N - TERMINAL_GRANT_8540039"/>
  </r>
  <r>
    <s v="E"/>
    <s v="4210"/>
    <s v="854"/>
    <s v="85408"/>
    <s v="8549059"/>
    <n v="528004120002"/>
    <x v="0"/>
    <x v="18"/>
    <x v="18"/>
    <n v="202201"/>
    <n v="44592"/>
    <s v="XOF"/>
    <n v="7406.22"/>
    <n v="12.78"/>
    <s v="EUR"/>
    <n v="11.292"/>
    <n v="12619141"/>
    <s v="STAFF"/>
    <n v="2024413"/>
    <s v="Time Code : N - TERMINAL_GRANT_2024413"/>
  </r>
  <r>
    <s v="E"/>
    <s v="4210"/>
    <s v="854"/>
    <s v="85406"/>
    <s v="8549058"/>
    <n v="528004120002"/>
    <x v="0"/>
    <x v="26"/>
    <x v="26"/>
    <n v="202201"/>
    <n v="44592"/>
    <s v="XOF"/>
    <n v="2775.18"/>
    <n v="4.79"/>
    <s v="EUR"/>
    <n v="4.2320000000000002"/>
    <n v="12619141"/>
    <s v="STAFF"/>
    <n v="8540401"/>
    <s v="Time Code : N - TERMINAL_GRANT_8540401"/>
  </r>
  <r>
    <s v="E"/>
    <s v="4210"/>
    <s v="854"/>
    <s v="85400"/>
    <s v="8549063"/>
    <n v="528004120002"/>
    <x v="0"/>
    <x v="21"/>
    <x v="21"/>
    <n v="202201"/>
    <n v="44592"/>
    <s v="XOF"/>
    <n v="3960"/>
    <n v="6.83"/>
    <s v="EUR"/>
    <n v="6.0350000000000001"/>
    <n v="12619141"/>
    <s v="STAFF"/>
    <n v="2020577"/>
    <s v="Time Code : N - TERMINAL_GRANT_2020577"/>
  </r>
  <r>
    <s v="E"/>
    <s v="4210"/>
    <s v="854"/>
    <s v="85408"/>
    <s v="8540008"/>
    <n v="528004120001"/>
    <x v="3"/>
    <x v="14"/>
    <x v="14"/>
    <n v="202201"/>
    <n v="44592"/>
    <s v="XOF"/>
    <n v="33656"/>
    <n v="58.07"/>
    <s v="EUR"/>
    <n v="51.308999999999997"/>
    <n v="12619141"/>
    <s v="STAFF"/>
    <n v="2012170"/>
    <s v="Time Code : N - TERMINAL_GRANT_2012170"/>
  </r>
  <r>
    <s v="E"/>
    <s v="4210"/>
    <s v="854"/>
    <s v="85400"/>
    <s v="8549059"/>
    <n v="528004120002"/>
    <x v="0"/>
    <x v="12"/>
    <x v="12"/>
    <n v="202201"/>
    <n v="44592"/>
    <s v="XOF"/>
    <n v="4075.38"/>
    <n v="7.03"/>
    <s v="EUR"/>
    <n v="6.2119999999999997"/>
    <n v="12619141"/>
    <s v="STAFF"/>
    <n v="8540206"/>
    <s v="Time Code : N - TERMINAL_GRANT_8540206"/>
  </r>
  <r>
    <s v="E"/>
    <s v="4210"/>
    <s v="854"/>
    <s v="85400"/>
    <s v="8549060"/>
    <n v="528004120002"/>
    <x v="0"/>
    <x v="6"/>
    <x v="6"/>
    <n v="202201"/>
    <n v="44592"/>
    <s v="XOF"/>
    <n v="2825.06"/>
    <n v="4.87"/>
    <s v="EUR"/>
    <n v="4.3029999999999999"/>
    <n v="12619141"/>
    <s v="STAFF"/>
    <n v="2014079"/>
    <s v="Time Code : N - TERMINAL_GRANT_2014079"/>
  </r>
  <r>
    <s v="E"/>
    <s v="4210"/>
    <s v="854"/>
    <s v="85401"/>
    <s v="8540008"/>
    <n v="528004120001"/>
    <x v="3"/>
    <x v="14"/>
    <x v="14"/>
    <n v="202201"/>
    <n v="44592"/>
    <s v="XOF"/>
    <n v="27054"/>
    <n v="46.68"/>
    <s v="EUR"/>
    <n v="41.244999999999997"/>
    <n v="12619141"/>
    <s v="STAFF"/>
    <n v="2031020"/>
    <s v="Time Code : N - TERMINAL_GRANT_2031020"/>
  </r>
  <r>
    <s v="E"/>
    <s v="4210"/>
    <s v="854"/>
    <s v="85400"/>
    <s v="8549059"/>
    <n v="528004120002"/>
    <x v="0"/>
    <x v="12"/>
    <x v="12"/>
    <n v="202201"/>
    <n v="44592"/>
    <s v="XOF"/>
    <n v="2030.82"/>
    <n v="3.5"/>
    <s v="EUR"/>
    <n v="3.093"/>
    <n v="12619141"/>
    <s v="STAFF"/>
    <n v="2031224"/>
    <s v="Time Code : N - TERMINAL_GRANT_2031224"/>
  </r>
  <r>
    <s v="E"/>
    <s v="4210"/>
    <s v="854"/>
    <s v="85400"/>
    <s v="8549062"/>
    <n v="528004120002"/>
    <x v="0"/>
    <x v="23"/>
    <x v="23"/>
    <n v="202201"/>
    <n v="44592"/>
    <s v="XOF"/>
    <n v="52849"/>
    <n v="91.18"/>
    <s v="EUR"/>
    <n v="80.564999999999998"/>
    <n v="12619141"/>
    <s v="STAFF"/>
    <n v="2013061"/>
    <s v="Time Code : N - TERMINAL_GRANT_2013061"/>
  </r>
  <r>
    <s v="E"/>
    <s v="4061"/>
    <s v="854"/>
    <s v="85400"/>
    <s v="8549051"/>
    <n v="528004120002"/>
    <x v="0"/>
    <x v="1"/>
    <x v="1"/>
    <n v="202201"/>
    <n v="44592"/>
    <s v="USD"/>
    <n v="22.29"/>
    <n v="22.29"/>
    <s v="EUR"/>
    <n v="19.695"/>
    <n v="12619141"/>
    <s v="STAFF"/>
    <n v="9985201"/>
    <s v="Time Code : N - 202201 Annual leave accrual/Benoit  DELSARTE"/>
  </r>
  <r>
    <s v="E"/>
    <s v="4060"/>
    <s v="854"/>
    <s v="85406"/>
    <s v="8549052"/>
    <n v="528004120001"/>
    <x v="3"/>
    <x v="14"/>
    <x v="14"/>
    <n v="202201"/>
    <n v="44592"/>
    <s v="XOF"/>
    <n v="67899.399999999994"/>
    <n v="117.15"/>
    <s v="EUR"/>
    <n v="103.511"/>
    <n v="30480438"/>
    <s v="STAFF"/>
    <n v="2022429"/>
    <s v="Time Code : A - 202201 Annual leave accrual/Dahani  Daouda. Martial. Hubert"/>
  </r>
  <r>
    <s v="E"/>
    <s v="4060"/>
    <s v="854"/>
    <s v="85406"/>
    <s v="8540008"/>
    <n v="528004120001"/>
    <x v="3"/>
    <x v="9"/>
    <x v="9"/>
    <n v="202201"/>
    <n v="44592"/>
    <s v="XOF"/>
    <n v="99714.2"/>
    <n v="172.04"/>
    <s v="EUR"/>
    <n v="152.011"/>
    <n v="12619141"/>
    <s v="STAFF"/>
    <n v="2019466"/>
    <s v="Time Code : N - 202201 Annual leave accrual/Lena Yasmine Zague-Some"/>
  </r>
  <r>
    <s v="E"/>
    <s v="4060"/>
    <s v="854"/>
    <s v="85401"/>
    <s v="8540008"/>
    <n v="528004120001"/>
    <x v="3"/>
    <x v="14"/>
    <x v="14"/>
    <n v="202201"/>
    <n v="44592"/>
    <s v="XOF"/>
    <n v="63592.02"/>
    <n v="109.72"/>
    <s v="EUR"/>
    <n v="96.945999999999998"/>
    <n v="12619141"/>
    <s v="STAFF"/>
    <n v="2031020"/>
    <s v="Time Code : N - 202201 Annual leave accrual/Hassane Moctar Gansore"/>
  </r>
  <r>
    <s v="E"/>
    <s v="4060"/>
    <s v="854"/>
    <s v="85400"/>
    <s v="8549059"/>
    <n v="528004120002"/>
    <x v="0"/>
    <x v="12"/>
    <x v="12"/>
    <n v="202201"/>
    <n v="44592"/>
    <s v="XOF"/>
    <n v="4939.54"/>
    <n v="8.52"/>
    <s v="EUR"/>
    <n v="7.5279999999999996"/>
    <n v="12619141"/>
    <s v="STAFF"/>
    <n v="2031224"/>
    <s v="Time Code : N - 202201 Annual leave accrual/Hervé  KINDA"/>
  </r>
  <r>
    <s v="E"/>
    <s v="4060"/>
    <s v="854"/>
    <s v="85400"/>
    <s v="8549063"/>
    <n v="528004120002"/>
    <x v="0"/>
    <x v="21"/>
    <x v="21"/>
    <n v="202201"/>
    <n v="44592"/>
    <s v="XOF"/>
    <n v="10804.42"/>
    <n v="18.64"/>
    <s v="EUR"/>
    <n v="16.47"/>
    <n v="12619141"/>
    <s v="STAFF"/>
    <n v="2020577"/>
    <s v="Time Code : N - 202201 Annual leave accrual/Sidibe  Moumouni"/>
  </r>
  <r>
    <s v="E"/>
    <s v="4060"/>
    <s v="854"/>
    <s v="85406"/>
    <s v="8549052"/>
    <n v="528004120001"/>
    <x v="3"/>
    <x v="13"/>
    <x v="13"/>
    <n v="202201"/>
    <n v="44592"/>
    <s v="XOF"/>
    <n v="67691.64"/>
    <n v="116.79"/>
    <s v="EUR"/>
    <n v="103.193"/>
    <n v="12619141"/>
    <s v="STAFF"/>
    <n v="2034399"/>
    <s v="Time Code : N - 202201 Annual leave accrual/Touwinde Christophe Ouedraogo"/>
  </r>
  <r>
    <s v="E"/>
    <s v="4060"/>
    <s v="854"/>
    <s v="85400"/>
    <s v="8549060"/>
    <n v="528004120002"/>
    <x v="0"/>
    <x v="6"/>
    <x v="6"/>
    <n v="202201"/>
    <n v="44592"/>
    <s v="XOF"/>
    <n v="6680.4"/>
    <n v="11.53"/>
    <s v="EUR"/>
    <n v="10.188000000000001"/>
    <n v="12619141"/>
    <s v="STAFF"/>
    <n v="2014079"/>
    <s v="Time Code : N - 202201 Annual leave accrual/Laetitia  Sawadogo"/>
  </r>
  <r>
    <s v="E"/>
    <s v="4060"/>
    <s v="854"/>
    <s v="85406"/>
    <s v="8549052"/>
    <n v="528004120002"/>
    <x v="0"/>
    <x v="22"/>
    <x v="22"/>
    <n v="202201"/>
    <n v="44592"/>
    <s v="XOF"/>
    <n v="17926.669999999998"/>
    <n v="30.93"/>
    <s v="EUR"/>
    <n v="27.329000000000001"/>
    <n v="12619141"/>
    <s v="STAFF"/>
    <n v="2035753"/>
    <s v="Time Code : N - 202201 Annual leave accrual/Kouanda  Rachidatou"/>
  </r>
  <r>
    <s v="E"/>
    <s v="4060"/>
    <s v="854"/>
    <s v="85407"/>
    <s v="8549059"/>
    <n v="528004120002"/>
    <x v="0"/>
    <x v="18"/>
    <x v="18"/>
    <n v="202201"/>
    <n v="44592"/>
    <s v="XOF"/>
    <n v="47418.11"/>
    <n v="81.81"/>
    <s v="EUR"/>
    <n v="72.286000000000001"/>
    <n v="12619141"/>
    <s v="STAFF"/>
    <n v="2014872"/>
    <s v="Time Code : N - 202201 Annual leave accrual/Siaka  Ouattara"/>
  </r>
  <r>
    <s v="E"/>
    <s v="4060"/>
    <s v="854"/>
    <s v="85406"/>
    <s v="8549052"/>
    <n v="528004120002"/>
    <x v="0"/>
    <x v="16"/>
    <x v="16"/>
    <n v="202201"/>
    <n v="44592"/>
    <s v="XOF"/>
    <n v="47418.11"/>
    <n v="81.81"/>
    <s v="EUR"/>
    <n v="72.286000000000001"/>
    <n v="12619141"/>
    <s v="STAFF"/>
    <n v="2024193"/>
    <s v="Time Code : N - 202201 Annual leave accrual/Sié  Kambire"/>
  </r>
  <r>
    <s v="E"/>
    <s v="4060"/>
    <s v="854"/>
    <s v="85400"/>
    <s v="8549060"/>
    <n v="528004120002"/>
    <x v="0"/>
    <x v="6"/>
    <x v="6"/>
    <n v="202201"/>
    <n v="44592"/>
    <s v="XOF"/>
    <n v="5180.18"/>
    <n v="8.94"/>
    <s v="EUR"/>
    <n v="7.899"/>
    <n v="12619141"/>
    <s v="STAFF"/>
    <n v="2017279"/>
    <s v="Time Code : N - 202201 Annual leave accrual/Sayouba  Guira"/>
  </r>
  <r>
    <s v="E"/>
    <s v="4060"/>
    <s v="854"/>
    <s v="85400"/>
    <s v="8549057"/>
    <n v="528004120002"/>
    <x v="0"/>
    <x v="7"/>
    <x v="7"/>
    <n v="202201"/>
    <n v="44592"/>
    <s v="XOF"/>
    <n v="7254.21"/>
    <n v="12.52"/>
    <s v="EUR"/>
    <n v="11.061999999999999"/>
    <n v="12619141"/>
    <s v="STAFF"/>
    <n v="8540392"/>
    <s v="Time Code : N - 202201 Annual leave accrual/Hamza  Kabore"/>
  </r>
  <r>
    <s v="E"/>
    <s v="4060"/>
    <s v="854"/>
    <s v="85400"/>
    <s v="8549062"/>
    <n v="528004120002"/>
    <x v="0"/>
    <x v="23"/>
    <x v="23"/>
    <n v="202201"/>
    <n v="44592"/>
    <s v="XOF"/>
    <n v="14688.36"/>
    <n v="25.34"/>
    <s v="EUR"/>
    <n v="22.39"/>
    <n v="12619141"/>
    <s v="STAFF"/>
    <n v="8540396"/>
    <s v="Time Code : N - 202201 Annual leave accrual/Hubert  OUEDRAOGO"/>
  </r>
  <r>
    <s v="E"/>
    <s v="4060"/>
    <s v="854"/>
    <s v="85407"/>
    <s v="8549059"/>
    <n v="528004120002"/>
    <x v="0"/>
    <x v="20"/>
    <x v="20"/>
    <n v="202201"/>
    <n v="44592"/>
    <s v="XOF"/>
    <n v="31267.439999999999"/>
    <n v="53.95"/>
    <s v="EUR"/>
    <n v="47.668999999999997"/>
    <n v="12619141"/>
    <s v="STAFF"/>
    <n v="2030902"/>
    <s v="Time Code : N - 202201 Annual leave accrual/Idriss As-Ami Cisse"/>
  </r>
  <r>
    <s v="E"/>
    <s v="4061"/>
    <s v="854"/>
    <s v="85400"/>
    <s v="8549052"/>
    <n v="528004120002"/>
    <x v="0"/>
    <x v="0"/>
    <x v="0"/>
    <n v="202201"/>
    <n v="44592"/>
    <s v="USD"/>
    <n v="18.48"/>
    <n v="18.48"/>
    <s v="EUR"/>
    <n v="16.329000000000001"/>
    <n v="12619141"/>
    <s v="STAFF"/>
    <n v="9982557"/>
    <s v="Time Code : N - 202201 Annual leave accrual/Serge  ANDRIAMANDIMBY"/>
  </r>
  <r>
    <s v="E"/>
    <s v="4060"/>
    <s v="854"/>
    <s v="85408"/>
    <s v="8549059"/>
    <n v="528004120002"/>
    <x v="0"/>
    <x v="18"/>
    <x v="18"/>
    <n v="202201"/>
    <n v="44592"/>
    <s v="XOF"/>
    <n v="14133.93"/>
    <n v="24.39"/>
    <s v="EUR"/>
    <n v="21.550999999999998"/>
    <n v="12619141"/>
    <s v="STAFF"/>
    <n v="2024413"/>
    <s v="Time Code : N - 202201 Annual leave accrual/Jacques Malgdawindé DAMIBA"/>
  </r>
  <r>
    <s v="E"/>
    <s v="4060"/>
    <s v="854"/>
    <s v="85406"/>
    <s v="8549052"/>
    <n v="528004120002"/>
    <x v="0"/>
    <x v="19"/>
    <x v="19"/>
    <n v="202201"/>
    <n v="44592"/>
    <s v="XOF"/>
    <n v="47418.11"/>
    <n v="81.81"/>
    <s v="EUR"/>
    <n v="72.286000000000001"/>
    <n v="12619141"/>
    <s v="STAFF"/>
    <n v="2023596"/>
    <s v="Time Code : N - 202201 Annual leave accrual/Wangre  Didier"/>
  </r>
  <r>
    <s v="E"/>
    <s v="4060"/>
    <s v="854"/>
    <s v="85407"/>
    <s v="8549057"/>
    <n v="528004120002"/>
    <x v="0"/>
    <x v="22"/>
    <x v="22"/>
    <n v="202201"/>
    <n v="44592"/>
    <s v="XOF"/>
    <n v="33385.32"/>
    <n v="57.6"/>
    <s v="EUR"/>
    <n v="50.893999999999998"/>
    <n v="12619141"/>
    <s v="STAFF"/>
    <n v="2023197"/>
    <s v="Time Code : N - 202201 Annual leave accrual/Regis Kader Sanlé Sagnon"/>
  </r>
  <r>
    <s v="E"/>
    <s v="4060"/>
    <s v="854"/>
    <s v="85400"/>
    <s v="8549055"/>
    <n v="528004120002"/>
    <x v="0"/>
    <x v="11"/>
    <x v="11"/>
    <n v="202201"/>
    <n v="44592"/>
    <s v="XOF"/>
    <n v="4697.9799999999996"/>
    <n v="8.11"/>
    <s v="EUR"/>
    <n v="7.1660000000000004"/>
    <n v="12619141"/>
    <s v="STAFF"/>
    <n v="8540039"/>
    <s v="Time Code : N - 202201 Annual leave accrual/Grégoire  NABI"/>
  </r>
  <r>
    <s v="E"/>
    <s v="4060"/>
    <s v="854"/>
    <s v="85400"/>
    <s v="8549059"/>
    <n v="528004120002"/>
    <x v="0"/>
    <x v="12"/>
    <x v="12"/>
    <n v="202201"/>
    <n v="44592"/>
    <s v="XOF"/>
    <n v="8441.58"/>
    <n v="14.56"/>
    <s v="EUR"/>
    <n v="12.865"/>
    <n v="12619141"/>
    <s v="STAFF"/>
    <n v="8540206"/>
    <s v="Time Code : N - 202201 Annual leave accrual/Wendingomde Joseph Arnaud  OUEDRAOGO"/>
  </r>
  <r>
    <s v="E"/>
    <s v="4060"/>
    <s v="854"/>
    <s v="85407"/>
    <s v="8540008"/>
    <n v="528004120002"/>
    <x v="0"/>
    <x v="25"/>
    <x v="25"/>
    <n v="202201"/>
    <n v="44592"/>
    <s v="XOF"/>
    <n v="17764.02"/>
    <n v="30.65"/>
    <s v="EUR"/>
    <n v="27.082000000000001"/>
    <n v="12619141"/>
    <s v="STAFF"/>
    <n v="2038727"/>
    <s v="Time Code : N - 202201 Annual leave accrual/Yacouba  Sory"/>
  </r>
  <r>
    <s v="E"/>
    <s v="4060"/>
    <s v="854"/>
    <s v="85400"/>
    <s v="8549059"/>
    <n v="528004120002"/>
    <x v="0"/>
    <x v="8"/>
    <x v="8"/>
    <n v="202201"/>
    <n v="44592"/>
    <s v="XOF"/>
    <n v="7138.23"/>
    <n v="12.32"/>
    <s v="EUR"/>
    <n v="10.885999999999999"/>
    <n v="12619141"/>
    <s v="STAFF"/>
    <n v="8540353"/>
    <s v="Time Code : N - 202201 Annual leave accrual/Aminata  PARE/KARAMBIRI"/>
  </r>
  <r>
    <s v="E"/>
    <s v="4060"/>
    <s v="854"/>
    <s v="85400"/>
    <s v="8549058"/>
    <n v="528004120002"/>
    <x v="0"/>
    <x v="10"/>
    <x v="10"/>
    <n v="202201"/>
    <n v="44592"/>
    <s v="XOF"/>
    <n v="17618.52"/>
    <n v="30.4"/>
    <s v="EUR"/>
    <n v="26.861000000000001"/>
    <n v="12619141"/>
    <s v="STAFF"/>
    <n v="2011105"/>
    <s v="Time Code : N - 202201 Annual leave accrual/COULIDIATY  Aimé Parfait"/>
  </r>
  <r>
    <s v="E"/>
    <s v="4060"/>
    <s v="854"/>
    <s v="85408"/>
    <s v="8540008"/>
    <n v="528004120001"/>
    <x v="3"/>
    <x v="14"/>
    <x v="14"/>
    <n v="202201"/>
    <n v="44592"/>
    <s v="XOF"/>
    <n v="67899.399999999994"/>
    <n v="117.15"/>
    <s v="EUR"/>
    <n v="103.511"/>
    <n v="12619141"/>
    <s v="STAFF"/>
    <n v="2012170"/>
    <s v="Time Code : N - 202201 Annual leave accrual/Yaya  Kiema"/>
  </r>
  <r>
    <s v="E"/>
    <s v="4060"/>
    <s v="854"/>
    <s v="85400"/>
    <s v="8549062"/>
    <n v="528004120002"/>
    <x v="0"/>
    <x v="23"/>
    <x v="23"/>
    <n v="202201"/>
    <n v="44592"/>
    <s v="XOF"/>
    <n v="65287.85"/>
    <n v="112.64"/>
    <s v="EUR"/>
    <n v="99.525999999999996"/>
    <n v="12619141"/>
    <s v="STAFF"/>
    <n v="2013061"/>
    <s v="Time Code : N - 202201 Annual leave accrual/Jacques  Bouda"/>
  </r>
  <r>
    <s v="E"/>
    <s v="4170"/>
    <s v="854"/>
    <s v="85406"/>
    <s v="8549052"/>
    <n v="528004120001"/>
    <x v="3"/>
    <x v="14"/>
    <x v="14"/>
    <n v="202201"/>
    <n v="44592"/>
    <s v="XOF"/>
    <n v="11448.17"/>
    <n v="19.75"/>
    <s v="EUR"/>
    <n v="17.451000000000001"/>
    <n v="30480438"/>
    <s v="STAFF"/>
    <n v="2022429"/>
    <s v="Time Code : A - Assurance maladie Janvier  2022de DAHANI DAOUDA M HUBERT"/>
  </r>
  <r>
    <s v="E"/>
    <s v="4170"/>
    <s v="854"/>
    <s v="85406"/>
    <s v="8549052"/>
    <n v="528004120001"/>
    <x v="3"/>
    <x v="13"/>
    <x v="13"/>
    <n v="202201"/>
    <n v="44592"/>
    <s v="XOF"/>
    <n v="48298.09"/>
    <n v="83.33"/>
    <s v="EUR"/>
    <n v="73.629000000000005"/>
    <n v="12619141"/>
    <s v="STAFF"/>
    <n v="2034399"/>
    <s v="Time Code : N - OUEDRAOGO TOUWINDE CHRISTOPHE/Assurance/Charge de janvier 2022 /Incorporation 3 Enfants (DEDIOS, CHRISTOIN, CHRISTMI) et 1 conjoint (ODETTE)"/>
  </r>
  <r>
    <s v="E"/>
    <s v="4060"/>
    <s v="854"/>
    <s v="85406"/>
    <s v="8549057"/>
    <n v="528004120002"/>
    <x v="0"/>
    <x v="7"/>
    <x v="7"/>
    <n v="202201"/>
    <n v="44592"/>
    <s v="XOF"/>
    <n v="12379.56"/>
    <n v="21.36"/>
    <s v="EUR"/>
    <n v="18.873000000000001"/>
    <n v="12619141"/>
    <s v="STAFF"/>
    <n v="8540358"/>
    <s v="Time Code : N - 202201 Annual leave accrual/Jean  ZOMA"/>
  </r>
  <r>
    <s v="E"/>
    <s v="4170"/>
    <s v="854"/>
    <s v="85406"/>
    <s v="8549052"/>
    <n v="528004120002"/>
    <x v="0"/>
    <x v="19"/>
    <x v="19"/>
    <n v="202201"/>
    <n v="44592"/>
    <s v="XOF"/>
    <n v="11448.17"/>
    <n v="19.75"/>
    <s v="EUR"/>
    <n v="17.451000000000001"/>
    <n v="12619141"/>
    <s v="STAFF"/>
    <n v="2023596"/>
    <s v="Time Code : N - Assurance maladie Janvier  2022de WANGRE DIDIER"/>
  </r>
  <r>
    <s v="E"/>
    <s v="4170"/>
    <s v="854"/>
    <s v="85401"/>
    <s v="8540008"/>
    <n v="528004120001"/>
    <x v="3"/>
    <x v="14"/>
    <x v="14"/>
    <n v="202201"/>
    <n v="44592"/>
    <s v="XOF"/>
    <n v="47990.92"/>
    <n v="82.8"/>
    <s v="EUR"/>
    <n v="73.16"/>
    <n v="12619141"/>
    <s v="STAFF"/>
    <n v="2031020"/>
    <s v="Time Code : N - Assurance maladie Janvier  2022de GANSORE HASSANE MOCTAR"/>
  </r>
  <r>
    <s v="E"/>
    <s v="4170"/>
    <s v="854"/>
    <s v="85407"/>
    <s v="8549057"/>
    <n v="528004120002"/>
    <x v="0"/>
    <x v="22"/>
    <x v="22"/>
    <n v="202201"/>
    <n v="44592"/>
    <s v="XOF"/>
    <n v="28978.17"/>
    <n v="50"/>
    <s v="EUR"/>
    <n v="44.179000000000002"/>
    <n v="12619141"/>
    <s v="STAFF"/>
    <n v="2023197"/>
    <s v="Time Code : N - Assurance maladie Janvier  2022de SAGNON SANLE R KADER"/>
  </r>
  <r>
    <s v="E"/>
    <s v="4170"/>
    <s v="854"/>
    <s v="85406"/>
    <s v="8540008"/>
    <n v="528004120001"/>
    <x v="3"/>
    <x v="9"/>
    <x v="9"/>
    <n v="202201"/>
    <n v="44592"/>
    <s v="XOF"/>
    <n v="11448.17"/>
    <n v="19.75"/>
    <s v="EUR"/>
    <n v="17.451000000000001"/>
    <n v="12619141"/>
    <s v="STAFF"/>
    <n v="2019466"/>
    <s v="Time Code : N - Assurance maladie Janvier  2022de ZAGUE SOME LENA YASMINE"/>
  </r>
  <r>
    <s v="E"/>
    <s v="4170"/>
    <s v="854"/>
    <s v="85408"/>
    <s v="8549059"/>
    <n v="528004120002"/>
    <x v="0"/>
    <x v="18"/>
    <x v="18"/>
    <n v="202201"/>
    <n v="44592"/>
    <s v="XOF"/>
    <n v="9185.1299999999992"/>
    <n v="15.85"/>
    <s v="EUR"/>
    <n v="14.005000000000001"/>
    <n v="12619141"/>
    <s v="STAFF"/>
    <n v="2024413"/>
    <s v="Time Code : N - Assurance maladie Janvier  2022de DAMIBA JACQUES MALGDAWINDE"/>
  </r>
  <r>
    <s v="E"/>
    <s v="4060"/>
    <s v="854"/>
    <s v="85406"/>
    <s v="8549059"/>
    <n v="528004120002"/>
    <x v="0"/>
    <x v="12"/>
    <x v="12"/>
    <n v="202201"/>
    <n v="44592"/>
    <s v="XOF"/>
    <n v="3419.85"/>
    <n v="5.9"/>
    <s v="EUR"/>
    <n v="5.2130000000000001"/>
    <n v="12619141"/>
    <s v="STAFF"/>
    <n v="8540386"/>
    <s v="Time Code : N - 202201 Annual leave accrual/Dahlia Ramata Stéphanie  YAMEOGO"/>
  </r>
  <r>
    <s v="E"/>
    <s v="4170"/>
    <s v="854"/>
    <s v="85408"/>
    <s v="8540008"/>
    <n v="528004120001"/>
    <x v="3"/>
    <x v="14"/>
    <x v="14"/>
    <n v="202201"/>
    <n v="44592"/>
    <s v="XOF"/>
    <n v="56755.92"/>
    <n v="97.92"/>
    <s v="EUR"/>
    <n v="86.52"/>
    <n v="12619141"/>
    <s v="STAFF"/>
    <n v="2012170"/>
    <s v="Time Code : N - Assurance maladie Janvier  2022de KIEMA YAYA"/>
  </r>
  <r>
    <s v="E"/>
    <s v="4060"/>
    <s v="854"/>
    <s v="85406"/>
    <s v="8549059"/>
    <n v="528004120002"/>
    <x v="0"/>
    <x v="12"/>
    <x v="12"/>
    <n v="202201"/>
    <n v="44592"/>
    <s v="XOF"/>
    <n v="6173.93"/>
    <n v="10.65"/>
    <s v="EUR"/>
    <n v="9.41"/>
    <n v="12619141"/>
    <s v="STAFF"/>
    <n v="8540279"/>
    <s v="Time Code : N - 202201 Annual leave accrual/Lucie Wendkoaguenda.  YAMEOGO"/>
  </r>
  <r>
    <s v="E"/>
    <s v="4060"/>
    <s v="854"/>
    <s v="85406"/>
    <s v="8549059"/>
    <n v="528004120002"/>
    <x v="0"/>
    <x v="12"/>
    <x v="12"/>
    <n v="202201"/>
    <n v="44592"/>
    <s v="XOF"/>
    <n v="3234.56"/>
    <n v="5.58"/>
    <s v="EUR"/>
    <n v="4.93"/>
    <n v="12619141"/>
    <s v="STAFF"/>
    <n v="2030994"/>
    <s v="Time Code : N - 202201 Annual leave accrual/Léonie  Ki"/>
  </r>
  <r>
    <s v="E"/>
    <s v="4060"/>
    <s v="854"/>
    <s v="85406"/>
    <s v="8549057"/>
    <n v="528004120002"/>
    <x v="0"/>
    <x v="7"/>
    <x v="7"/>
    <n v="202201"/>
    <n v="44592"/>
    <s v="XOF"/>
    <n v="9929.5400000000009"/>
    <n v="17.13"/>
    <s v="EUR"/>
    <n v="15.135999999999999"/>
    <n v="12619141"/>
    <s v="STAFF"/>
    <n v="8540399"/>
    <s v="Time Code : N - 202201 Annual leave accrual/Aïcha  KONFE/TRAORE"/>
  </r>
  <r>
    <s v="E"/>
    <s v="4060"/>
    <s v="854"/>
    <s v="85406"/>
    <s v="8549059"/>
    <n v="528004120002"/>
    <x v="0"/>
    <x v="12"/>
    <x v="12"/>
    <n v="202201"/>
    <n v="44592"/>
    <s v="XOF"/>
    <n v="3531.12"/>
    <n v="6.09"/>
    <s v="EUR"/>
    <n v="5.3810000000000002"/>
    <n v="12619141"/>
    <s v="STAFF"/>
    <n v="2027008"/>
    <s v="Time Code : N - 202201 Annual leave accrual/Sawadogo  Augustine Marie Wendyam"/>
  </r>
  <r>
    <s v="E"/>
    <s v="4170"/>
    <s v="854"/>
    <s v="85407"/>
    <s v="8549059"/>
    <n v="528004120002"/>
    <x v="0"/>
    <x v="20"/>
    <x v="20"/>
    <n v="202201"/>
    <n v="44592"/>
    <s v="XOF"/>
    <n v="11448.17"/>
    <n v="19.75"/>
    <s v="EUR"/>
    <n v="17.451000000000001"/>
    <n v="12619141"/>
    <s v="STAFF"/>
    <n v="2030902"/>
    <s v="Time Code : N - Assurance maladie Janvier  2022de CISSE IDRISS AS AMI"/>
  </r>
  <r>
    <s v="E"/>
    <s v="4060"/>
    <s v="854"/>
    <s v="85406"/>
    <s v="8549058"/>
    <n v="528004120002"/>
    <x v="0"/>
    <x v="26"/>
    <x v="26"/>
    <n v="202201"/>
    <n v="44592"/>
    <s v="XOF"/>
    <n v="5516.83"/>
    <n v="9.52"/>
    <s v="EUR"/>
    <n v="8.4120000000000008"/>
    <n v="12619141"/>
    <s v="STAFF"/>
    <n v="8540401"/>
    <s v="Time Code : N - 202201 Annual leave accrual/Boukari  SINON"/>
  </r>
  <r>
    <s v="E"/>
    <s v="4170"/>
    <s v="854"/>
    <s v="85407"/>
    <s v="8549059"/>
    <n v="528004120002"/>
    <x v="0"/>
    <x v="18"/>
    <x v="18"/>
    <n v="202201"/>
    <n v="44592"/>
    <s v="XOF"/>
    <n v="11448.17"/>
    <n v="19.75"/>
    <s v="EUR"/>
    <n v="17.451000000000001"/>
    <n v="12619141"/>
    <s v="STAFF"/>
    <n v="2014872"/>
    <s v="Time Code : N - Assurance maladie Janvier  2022de OUATTARA SIAKA"/>
  </r>
  <r>
    <s v="E"/>
    <s v="7400"/>
    <s v="854"/>
    <s v="85408"/>
    <s v="8540008"/>
    <n v="528004120010"/>
    <x v="1"/>
    <x v="39"/>
    <x v="39"/>
    <n v="202201"/>
    <n v="44592"/>
    <s v="XOF"/>
    <n v="10000"/>
    <n v="17.25"/>
    <s v="EUR"/>
    <n v="15.242000000000001"/>
    <n v="30478455"/>
    <s v="BANKACC"/>
    <n v="85411"/>
    <s v="FRAIS BANCAIRE SCI OHG P01"/>
  </r>
  <r>
    <s v="E"/>
    <s v="7400"/>
    <s v="854"/>
    <s v="85408"/>
    <s v="8540008"/>
    <n v="528004120010"/>
    <x v="1"/>
    <x v="39"/>
    <x v="39"/>
    <n v="202201"/>
    <n v="44592"/>
    <s v="XOF"/>
    <n v="1700"/>
    <n v="2.93"/>
    <s v="EUR"/>
    <n v="2.589"/>
    <n v="30478455"/>
    <s v="BANKACC"/>
    <n v="85411"/>
    <s v="FRAIS BANCAIRE SCI OHG P01"/>
  </r>
  <r>
    <s v="E"/>
    <s v="4210"/>
    <s v="854"/>
    <s v="85407"/>
    <s v="8549059"/>
    <n v="528004120002"/>
    <x v="0"/>
    <x v="20"/>
    <x v="20"/>
    <n v="202201"/>
    <n v="44592"/>
    <s v="XOF"/>
    <n v="14431"/>
    <n v="24.9"/>
    <s v="EUR"/>
    <n v="22.001000000000001"/>
    <n v="12619141"/>
    <s v="STAFF"/>
    <n v="2030902"/>
    <s v="Time Code : N - TERMINAL_GRANT_2030902"/>
  </r>
  <r>
    <s v="E"/>
    <s v="4210"/>
    <s v="854"/>
    <s v="85406"/>
    <s v="8549059"/>
    <n v="528004120002"/>
    <x v="0"/>
    <x v="12"/>
    <x v="12"/>
    <n v="202201"/>
    <n v="44592"/>
    <s v="XOF"/>
    <n v="5154.7299999999996"/>
    <n v="8.89"/>
    <s v="EUR"/>
    <n v="7.8550000000000004"/>
    <n v="12619141"/>
    <s v="STAFF"/>
    <n v="8540279"/>
    <s v="Time Code : N - TERMINAL_GRANT_8540279"/>
  </r>
  <r>
    <s v="E"/>
    <s v="4210"/>
    <s v="854"/>
    <s v="85406"/>
    <s v="8549052"/>
    <n v="528004120002"/>
    <x v="0"/>
    <x v="15"/>
    <x v="15"/>
    <n v="202201"/>
    <n v="44592"/>
    <s v="XOF"/>
    <n v="12734"/>
    <n v="21.97"/>
    <s v="EUR"/>
    <n v="19.411999999999999"/>
    <n v="12619141"/>
    <s v="STAFF"/>
    <n v="2041743"/>
    <s v="Time Code : N - TERMINAL_GRANT_2041743"/>
  </r>
  <r>
    <s v="E"/>
    <s v="4210"/>
    <s v="854"/>
    <s v="85407"/>
    <s v="8549057"/>
    <n v="528004120002"/>
    <x v="0"/>
    <x v="22"/>
    <x v="22"/>
    <n v="202201"/>
    <n v="44592"/>
    <s v="XOF"/>
    <n v="16451"/>
    <n v="28.38"/>
    <s v="EUR"/>
    <n v="25.076000000000001"/>
    <n v="12619141"/>
    <s v="STAFF"/>
    <n v="2023197"/>
    <s v="Time Code : N - TERMINAL_GRANT_2023197"/>
  </r>
  <r>
    <s v="E"/>
    <s v="4210"/>
    <s v="854"/>
    <s v="85406"/>
    <s v="8549057"/>
    <n v="528004120002"/>
    <x v="0"/>
    <x v="7"/>
    <x v="7"/>
    <n v="202201"/>
    <n v="44592"/>
    <s v="XOF"/>
    <n v="5420.48"/>
    <n v="9.35"/>
    <s v="EUR"/>
    <n v="8.2609999999999992"/>
    <n v="12619141"/>
    <s v="STAFF"/>
    <n v="8540399"/>
    <s v="Time Code : N - TERMINAL_GRANT_8540399"/>
  </r>
  <r>
    <s v="E"/>
    <s v="4210"/>
    <s v="854"/>
    <s v="85407"/>
    <s v="8549059"/>
    <n v="528004120002"/>
    <x v="0"/>
    <x v="18"/>
    <x v="18"/>
    <n v="202201"/>
    <n v="44592"/>
    <s v="XOF"/>
    <n v="19764"/>
    <n v="34.1"/>
    <s v="EUR"/>
    <n v="30.13"/>
    <n v="12619141"/>
    <s v="STAFF"/>
    <n v="2014872"/>
    <s v="Time Code : N - TERMINAL_GRANT_2014872"/>
  </r>
  <r>
    <s v="E"/>
    <s v="4210"/>
    <s v="854"/>
    <s v="85406"/>
    <s v="8549059"/>
    <n v="528004120002"/>
    <x v="0"/>
    <x v="12"/>
    <x v="12"/>
    <n v="202201"/>
    <n v="44592"/>
    <s v="XOF"/>
    <n v="1537.86"/>
    <n v="2.65"/>
    <s v="EUR"/>
    <n v="2.3410000000000002"/>
    <n v="12619141"/>
    <s v="STAFF"/>
    <n v="2030994"/>
    <s v="Time Code : N - TERMINAL_GRANT_2030994"/>
  </r>
  <r>
    <s v="E"/>
    <s v="4210"/>
    <s v="854"/>
    <s v="85406"/>
    <s v="8549059"/>
    <n v="528004120002"/>
    <x v="0"/>
    <x v="12"/>
    <x v="12"/>
    <n v="202201"/>
    <n v="44592"/>
    <s v="XOF"/>
    <n v="1749.33"/>
    <n v="3.02"/>
    <s v="EUR"/>
    <n v="2.6680000000000001"/>
    <n v="12619141"/>
    <s v="STAFF"/>
    <n v="2027008"/>
    <s v="Time Code : N - TERMINAL_GRANT_2027008"/>
  </r>
  <r>
    <s v="E"/>
    <s v="4210"/>
    <s v="854"/>
    <s v="85407"/>
    <s v="8540008"/>
    <n v="528004120002"/>
    <x v="0"/>
    <x v="25"/>
    <x v="25"/>
    <n v="202201"/>
    <n v="44592"/>
    <s v="XOF"/>
    <n v="27196"/>
    <n v="46.92"/>
    <s v="EUR"/>
    <n v="41.457999999999998"/>
    <n v="12619141"/>
    <s v="STAFF"/>
    <n v="2038727"/>
    <s v="Time Code : N - TERMINAL_GRANT_2038727"/>
  </r>
  <r>
    <s v="E"/>
    <s v="4210"/>
    <s v="854"/>
    <s v="85406"/>
    <s v="8549052"/>
    <n v="528004120002"/>
    <x v="0"/>
    <x v="16"/>
    <x v="16"/>
    <n v="202201"/>
    <n v="44592"/>
    <s v="XOF"/>
    <n v="21070"/>
    <n v="36.35"/>
    <s v="EUR"/>
    <n v="32.118000000000002"/>
    <n v="12619141"/>
    <s v="STAFF"/>
    <n v="2024193"/>
    <s v="Time Code : N - TERMINAL_GRANT_2024193"/>
  </r>
  <r>
    <s v="E"/>
    <s v="4210"/>
    <s v="854"/>
    <s v="85406"/>
    <s v="8549059"/>
    <n v="528004120002"/>
    <x v="0"/>
    <x v="12"/>
    <x v="12"/>
    <n v="202201"/>
    <n v="44592"/>
    <s v="XOF"/>
    <n v="2017.77"/>
    <n v="3.48"/>
    <s v="EUR"/>
    <n v="3.0750000000000002"/>
    <n v="12619141"/>
    <s v="STAFF"/>
    <n v="8540386"/>
    <s v="Time Code : N - TERMINAL_GRANT_8540386"/>
  </r>
  <r>
    <s v="E"/>
    <s v="4210"/>
    <s v="854"/>
    <s v="85406"/>
    <s v="8549052"/>
    <n v="528004120002"/>
    <x v="0"/>
    <x v="22"/>
    <x v="22"/>
    <n v="202201"/>
    <n v="44592"/>
    <s v="XOF"/>
    <n v="12948"/>
    <n v="22.34"/>
    <s v="EUR"/>
    <n v="19.739000000000001"/>
    <n v="12619141"/>
    <s v="STAFF"/>
    <n v="2035753"/>
    <s v="Time Code : N - TERMINAL_GRANT_2035753"/>
  </r>
  <r>
    <s v="E"/>
    <s v="4210"/>
    <s v="854"/>
    <s v="85406"/>
    <s v="8540008"/>
    <n v="528004120002"/>
    <x v="0"/>
    <x v="24"/>
    <x v="24"/>
    <n v="202201"/>
    <n v="44592"/>
    <s v="XOF"/>
    <n v="16372"/>
    <n v="28.25"/>
    <s v="EUR"/>
    <n v="24.960999999999999"/>
    <n v="12619141"/>
    <s v="STAFF"/>
    <n v="2039252"/>
    <s v="Time Code : N - TERMINAL_GRANT_2039252"/>
  </r>
  <r>
    <s v="E"/>
    <s v="4210"/>
    <s v="854"/>
    <s v="85406"/>
    <s v="8549057"/>
    <n v="528004120002"/>
    <x v="0"/>
    <x v="7"/>
    <x v="7"/>
    <n v="202201"/>
    <n v="44592"/>
    <s v="XOF"/>
    <n v="6239.85"/>
    <n v="10.77"/>
    <s v="EUR"/>
    <n v="9.516"/>
    <n v="12619141"/>
    <s v="STAFF"/>
    <n v="8540358"/>
    <s v="Time Code : N - TERMINAL_GRANT_8540358"/>
  </r>
  <r>
    <s v="E"/>
    <s v="4210"/>
    <s v="854"/>
    <s v="85406"/>
    <s v="8549052"/>
    <n v="528004120001"/>
    <x v="3"/>
    <x v="13"/>
    <x v="13"/>
    <n v="202201"/>
    <n v="44592"/>
    <s v="XOF"/>
    <n v="36936"/>
    <n v="63.73"/>
    <s v="EUR"/>
    <n v="56.311"/>
    <n v="12619141"/>
    <s v="STAFF"/>
    <n v="2034399"/>
    <s v="Time Code : N - TERMINAL_GRANT_2034399"/>
  </r>
  <r>
    <s v="E"/>
    <s v="4210"/>
    <s v="854"/>
    <s v="85406"/>
    <s v="8549052"/>
    <n v="528004120002"/>
    <x v="0"/>
    <x v="17"/>
    <x v="17"/>
    <n v="202201"/>
    <n v="44592"/>
    <s v="XOF"/>
    <n v="5161.66"/>
    <n v="8.91"/>
    <s v="EUR"/>
    <n v="7.8730000000000002"/>
    <n v="12619141"/>
    <s v="STAFF"/>
    <n v="8540100"/>
    <s v="Time Code : N - TERMINAL_GRANT_8540100"/>
  </r>
  <r>
    <s v="E"/>
    <s v="6020"/>
    <s v="854"/>
    <s v="85407"/>
    <s v="8549054"/>
    <n v="528004120010"/>
    <x v="1"/>
    <x v="3"/>
    <x v="3"/>
    <n v="202201"/>
    <n v="44595"/>
    <s v="XOF"/>
    <n v="-112665.55"/>
    <n v="-191.45"/>
    <s v="EUR"/>
    <n v="-171.75299999999999"/>
    <n v="12624495"/>
    <s v="PROPERTY"/>
    <s v="854P0073"/>
    <s v="Premise allocation : [52800412] [50.64%] [30480137] - DDCPJ130122/ OMNI/ JUSTIFS/ CISSE IDRISS/ Avance Programme/ Paiement de Facture Sonabel pour le mois de Decembre 2021"/>
  </r>
  <r>
    <s v="E"/>
    <s v="6020"/>
    <s v="854"/>
    <s v="85407"/>
    <s v="8549054"/>
    <n v="528004120010"/>
    <x v="1"/>
    <x v="3"/>
    <x v="3"/>
    <n v="202201"/>
    <n v="44595"/>
    <s v="XOF"/>
    <n v="112665.55"/>
    <n v="191.45"/>
    <s v="EUR"/>
    <n v="171.75299999999999"/>
    <n v="12624495"/>
    <s v="PROPERTY"/>
    <s v="854P0073"/>
    <s v="Premise allocation : [52800412] [50.64%] [30480118] - DDCPJ130122/ OMNI/ JUSTIFS/ CISSE IDRISS/ Avance Programme/ Paiement de Facture Sonabel pour le mois de Decembre 2021"/>
  </r>
  <r>
    <s v="E"/>
    <s v="6000"/>
    <s v="854"/>
    <s v="85406"/>
    <s v="8549054"/>
    <n v="528004120010"/>
    <x v="1"/>
    <x v="2"/>
    <x v="2"/>
    <n v="202202"/>
    <n v="44533"/>
    <s v="XOF"/>
    <n v="336859.36"/>
    <n v="582.53"/>
    <s v="EUR"/>
    <n v="513.53599999999994"/>
    <n v="12645544"/>
    <s v="PROPERTY"/>
    <s v="854P0062"/>
    <s v="Premise allocation : [52800412] [14.52%] [30481840] - OUB1251221-OMNI-YAMEOGO CHEICK KADER/Loyer du bureau pays/FEVRIER 2022"/>
  </r>
  <r>
    <s v="E"/>
    <s v="6020"/>
    <s v="854"/>
    <s v="85408"/>
    <s v="8549054"/>
    <n v="528004120010"/>
    <x v="1"/>
    <x v="2"/>
    <x v="2"/>
    <n v="202202"/>
    <n v="44573"/>
    <s v="XOF"/>
    <n v="-1358.92"/>
    <n v="-2.34"/>
    <s v="EUR"/>
    <n v="-2.0680000000000001"/>
    <n v="12645544"/>
    <s v="PROPERTY"/>
    <s v="854P0076"/>
    <s v="Premise allocation : [52800412] [47.15%] [12643806] - Facture d'ONEA de la période d'octobre 2021 du bureau de Ouahigouya/Annulation (Facture non SCI)"/>
  </r>
  <r>
    <s v="E"/>
    <s v="6022"/>
    <s v="854"/>
    <s v="85408"/>
    <s v="8549054"/>
    <n v="528004120010"/>
    <x v="1"/>
    <x v="2"/>
    <x v="2"/>
    <n v="202202"/>
    <n v="44573"/>
    <s v="XOF"/>
    <n v="1358.92"/>
    <n v="2.34"/>
    <s v="EUR"/>
    <n v="2.0680000000000001"/>
    <n v="12645544"/>
    <s v="PROPERTY"/>
    <s v="854P0076"/>
    <s v="Premise allocation : [52800412] [47.15%] [40243414] - Facture d'ONEA de la période d'octobre 2021 du bureau de Ouahigouya"/>
  </r>
  <r>
    <s v="E"/>
    <s v="6090"/>
    <s v="854"/>
    <s v="85408"/>
    <s v="8549054"/>
    <n v="528004120010"/>
    <x v="1"/>
    <x v="2"/>
    <x v="2"/>
    <n v="202202"/>
    <n v="44573"/>
    <s v="XOF"/>
    <n v="556.39"/>
    <n v="0.96"/>
    <s v="EUR"/>
    <n v="0.84799999999999998"/>
    <n v="12645544"/>
    <s v="PROPERTY"/>
    <s v="854P0076"/>
    <s v="Premise allocation : [52800412] [47.15%] [30484706] - FACTURE ONEA DU MOIS DE NOVEMBRE DU BUREAU DE OHG"/>
  </r>
  <r>
    <s v="E"/>
    <s v="6090"/>
    <s v="854"/>
    <s v="85408"/>
    <s v="8549054"/>
    <n v="528004120010"/>
    <x v="1"/>
    <x v="2"/>
    <x v="2"/>
    <n v="202202"/>
    <n v="44586"/>
    <s v="XOF"/>
    <n v="44492.91"/>
    <n v="76.77"/>
    <s v="EUR"/>
    <n v="67.831999999999994"/>
    <n v="12645544"/>
    <s v="PROPERTY"/>
    <s v="854P0076"/>
    <s v="Premise allocation : [52800412] [47.15%] [30484706] - FACTURE SONABEL DU MOIS DE DECEMBRE"/>
  </r>
  <r>
    <s v="E"/>
    <s v="6090"/>
    <s v="854"/>
    <s v="85408"/>
    <s v="8549054"/>
    <n v="528004120010"/>
    <x v="1"/>
    <x v="2"/>
    <x v="2"/>
    <n v="202202"/>
    <n v="44592"/>
    <s v="XOF"/>
    <n v="-15014.4"/>
    <n v="-25.91"/>
    <s v="EUR"/>
    <n v="-22.893999999999998"/>
    <n v="12645544"/>
    <s v="PROPERTY"/>
    <s v="854P0076"/>
    <s v="Premise allocation : [52800412] [47.15%] [30484706] - REV-PO Auto-Accrual re PO: 10035266 / Bombone D'Eau De 19L"/>
  </r>
  <r>
    <s v="E"/>
    <s v="6290"/>
    <s v="854"/>
    <s v="85407"/>
    <s v="8540008"/>
    <n v="528004120010"/>
    <x v="1"/>
    <x v="38"/>
    <x v="38"/>
    <n v="202202"/>
    <n v="44592"/>
    <s v="XOF"/>
    <n v="-50001.25"/>
    <n v="-86.27"/>
    <s v="EUR"/>
    <n v="-76.225999999999999"/>
    <n v="12619330"/>
    <m/>
    <m/>
    <s v="REV-PO Auto-Accrual re PO: 10038281 / Disque dur externe 1 terra"/>
  </r>
  <r>
    <s v="E"/>
    <s v="6290"/>
    <s v="854"/>
    <s v="85407"/>
    <s v="8540008"/>
    <n v="528004120010"/>
    <x v="1"/>
    <x v="38"/>
    <x v="38"/>
    <n v="202202"/>
    <n v="44592"/>
    <s v="XOF"/>
    <n v="-24997.73"/>
    <n v="-43.13"/>
    <s v="EUR"/>
    <n v="-38.109000000000002"/>
    <n v="12619330"/>
    <m/>
    <m/>
    <s v="REV-PO Auto-Accrual re PO: 10038281 / Un sac de marque catepilar"/>
  </r>
  <r>
    <s v="E"/>
    <s v="6290"/>
    <s v="854"/>
    <s v="85407"/>
    <s v="8540008"/>
    <n v="528004120010"/>
    <x v="1"/>
    <x v="38"/>
    <x v="38"/>
    <n v="202202"/>
    <n v="44595"/>
    <s v="XOF"/>
    <n v="50000"/>
    <n v="84.97"/>
    <s v="EUR"/>
    <n v="76.227999999999994"/>
    <n v="40240579"/>
    <m/>
    <m/>
    <s v="Disque dur externe 1 terra"/>
  </r>
  <r>
    <s v="E"/>
    <s v="6290"/>
    <s v="854"/>
    <s v="85407"/>
    <s v="8540008"/>
    <n v="528004120010"/>
    <x v="1"/>
    <x v="38"/>
    <x v="38"/>
    <n v="202202"/>
    <n v="44595"/>
    <s v="XOF"/>
    <n v="25000"/>
    <n v="42.48"/>
    <s v="EUR"/>
    <n v="38.11"/>
    <n v="40240579"/>
    <m/>
    <m/>
    <s v="Un sac de marque Caterpillar"/>
  </r>
  <r>
    <s v="E"/>
    <s v="4110"/>
    <s v="854"/>
    <s v="85400"/>
    <s v="8549052"/>
    <n v="528004120002"/>
    <x v="0"/>
    <x v="0"/>
    <x v="0"/>
    <n v="202202"/>
    <n v="44595"/>
    <s v="XOF"/>
    <n v="6875"/>
    <n v="11.68"/>
    <s v="EUR"/>
    <n v="10.478"/>
    <n v="12643552"/>
    <s v="STAFF"/>
    <n v="9982557"/>
    <s v="Time Code : N - OUB070222-OMNI-SERGE ADRIAMANDIMBY/Remboursement consommation d'élèctricité JANVIER 2022"/>
  </r>
  <r>
    <s v="E"/>
    <s v="5590"/>
    <s v="854"/>
    <s v="85407"/>
    <s v="8540007"/>
    <n v="528004120003"/>
    <x v="5"/>
    <x v="40"/>
    <x v="40"/>
    <n v="202202"/>
    <n v="44599"/>
    <s v="XOF"/>
    <n v="25000"/>
    <n v="42.48"/>
    <s v="EUR"/>
    <n v="38.11"/>
    <n v="30484723"/>
    <m/>
    <m/>
    <s v="OUATJ790122/JUSTIF/KIEMA/YAYA/Frais de test COVID pour participation à la session de formation INSO-HEIST 24 au 27 Janvier 2022 à Ouagadougou"/>
  </r>
  <r>
    <s v="E"/>
    <s v="6062"/>
    <s v="854"/>
    <s v="85406"/>
    <s v="8549054"/>
    <n v="528004120010"/>
    <x v="1"/>
    <x v="2"/>
    <x v="2"/>
    <n v="202202"/>
    <n v="44599"/>
    <s v="XOF"/>
    <n v="842.15"/>
    <n v="1.43"/>
    <s v="EUR"/>
    <n v="1.2829999999999999"/>
    <n v="12645544"/>
    <s v="PROPERTY"/>
    <s v="854P0062"/>
    <s v="Premise allocation : [52800412] [14.52%] [30482128] - OUC010222/CAISSE/ASSOCIATION YILMDE PLUS/Frais de ramassage d'ordure bureau pays pour le mois de Janvier 2023"/>
  </r>
  <r>
    <s v="E"/>
    <s v="6070"/>
    <s v="854"/>
    <s v="85408"/>
    <s v="8549057"/>
    <n v="528004120010"/>
    <x v="1"/>
    <x v="2"/>
    <x v="2"/>
    <n v="202202"/>
    <n v="44599"/>
    <s v="XOF"/>
    <n v="238116.59"/>
    <n v="404.64"/>
    <s v="EUR"/>
    <n v="363.01"/>
    <n v="12645544"/>
    <s v="PROPERTY"/>
    <s v="854P0076"/>
    <s v="Premise allocation : [52800412] [47.15%] [30484706] - OUB290222-CHQ 1719965-TOTAL BURKINA SA/Achat et recherge de Tomcard pour le groupe élèctrogène du bureau de Ouahigouya"/>
  </r>
  <r>
    <s v="E"/>
    <s v="4110"/>
    <s v="854"/>
    <s v="85400"/>
    <s v="8549051"/>
    <n v="528004120002"/>
    <x v="0"/>
    <x v="1"/>
    <x v="1"/>
    <n v="202202"/>
    <n v="44601"/>
    <s v="XOF"/>
    <n v="13235.29"/>
    <n v="22.49"/>
    <s v="EUR"/>
    <n v="20.175999999999998"/>
    <n v="12643552"/>
    <s v="STAFF"/>
    <n v="9985201"/>
    <s v="Time Code : N - OUB310222-RECEVEUR DES IMPOTS OUAGA 5/Droit d'enregistrement sur contrat bail de Benoit DELSARTE (01/07/2021 au 30/06/2022)"/>
  </r>
  <r>
    <s v="E"/>
    <s v="4110"/>
    <s v="854"/>
    <s v="85400"/>
    <s v="8549052"/>
    <n v="528004120002"/>
    <x v="0"/>
    <x v="0"/>
    <x v="0"/>
    <n v="202202"/>
    <n v="44601"/>
    <s v="XOF"/>
    <n v="2010.94"/>
    <n v="3.42"/>
    <s v="EUR"/>
    <n v="3.0680000000000001"/>
    <n v="12643552"/>
    <s v="STAFF"/>
    <n v="9982557"/>
    <s v="Time Code : N - OUB300222-RECEVEUR DES IMPOTS OUAGA 5/Droit d'enregistrement sur contrat de bail de Serge ANDRIAMANDIMBY (01/11/2021 au 30/10/2022)"/>
  </r>
  <r>
    <s v="E"/>
    <s v="6070"/>
    <s v="854"/>
    <s v="85408"/>
    <s v="8549054"/>
    <n v="528004120010"/>
    <x v="1"/>
    <x v="2"/>
    <x v="2"/>
    <n v="202202"/>
    <n v="44602"/>
    <s v="XOF"/>
    <n v="16503.13"/>
    <n v="28.04"/>
    <s v="EUR"/>
    <n v="25.155000000000001"/>
    <n v="12645544"/>
    <s v="PROPERTY"/>
    <s v="854P0076"/>
    <s v="Premise allocation : [52800412] [47.15%] [30484706] - Batterie pour onduleur 12V 7AH (Long)"/>
  </r>
  <r>
    <s v="E"/>
    <s v="5510"/>
    <s v="854"/>
    <s v="85406"/>
    <s v="8540007"/>
    <n v="528004120003"/>
    <x v="5"/>
    <x v="40"/>
    <x v="40"/>
    <n v="202202"/>
    <n v="44602"/>
    <s v="XOF"/>
    <n v="131000"/>
    <n v="222.61"/>
    <s v="EUR"/>
    <n v="199.708"/>
    <n v="30481239"/>
    <m/>
    <m/>
    <s v="OUATJ020222/JUSTIF/KAMBIRE SIE/Perdiem de KIEMA Yaya,GANSONRE Hassane Moctar,DAHANI Hubert dans le cadre de la planification des activités de l'an 2022 du programme ATWA"/>
  </r>
  <r>
    <s v="E"/>
    <s v="5097"/>
    <s v="854"/>
    <s v="85406"/>
    <s v="8540007"/>
    <n v="528004120003"/>
    <x v="5"/>
    <x v="40"/>
    <x v="40"/>
    <n v="202202"/>
    <n v="44602"/>
    <s v="XOF"/>
    <n v="21000"/>
    <n v="35.69"/>
    <s v="EUR"/>
    <n v="32.018000000000001"/>
    <n v="30481239"/>
    <m/>
    <m/>
    <s v="OUATJ020222/JUSTIF/KAMBIRE SIE/Transport aller-retour de ZANGRE Eli,SAWADOGO Mahama,KIEMA Yaya dans le cadre de la planification des activités de l'an 2022 du programme ATWA"/>
  </r>
  <r>
    <s v="E"/>
    <s v="5097"/>
    <s v="854"/>
    <s v="85406"/>
    <s v="8540007"/>
    <n v="528004120003"/>
    <x v="5"/>
    <x v="40"/>
    <x v="40"/>
    <n v="202202"/>
    <n v="44602"/>
    <s v="XOF"/>
    <n v="8000"/>
    <n v="13.59"/>
    <s v="EUR"/>
    <n v="12.192"/>
    <n v="30481239"/>
    <m/>
    <m/>
    <s v="OUATJ020222/JUSTIF/KAMBIRE SIE/Transport aller-retour de OUEDRAOGO Tasséré,GANSONRE Hassane Moctar dans le cadre de la planification des activités de l'an 2022 du programme ATWA"/>
  </r>
  <r>
    <s v="E"/>
    <s v="5097"/>
    <s v="854"/>
    <s v="85406"/>
    <s v="8540007"/>
    <n v="528004120003"/>
    <x v="5"/>
    <x v="40"/>
    <x v="40"/>
    <n v="202202"/>
    <n v="44602"/>
    <s v="XOF"/>
    <n v="16000"/>
    <n v="27.19"/>
    <s v="EUR"/>
    <n v="24.393000000000001"/>
    <n v="30481239"/>
    <m/>
    <m/>
    <s v="OUATJ020222/JUSTIF/KAMBIRE SIE/Transport aller-retour de DAHANI Hubert,SAWADOGO Eugénie dans le cadre de la planification des activités de l'an 2022 du programme ATWA"/>
  </r>
  <r>
    <s v="E"/>
    <s v="5097"/>
    <s v="854"/>
    <s v="85406"/>
    <s v="8540007"/>
    <n v="528004120003"/>
    <x v="5"/>
    <x v="40"/>
    <x v="40"/>
    <n v="202202"/>
    <n v="44602"/>
    <s v="XOF"/>
    <n v="135000"/>
    <n v="229.41"/>
    <s v="EUR"/>
    <n v="205.80799999999999"/>
    <n v="30481239"/>
    <m/>
    <m/>
    <s v="OUATJ020222/JUSTIF/KAMBIRE SIE/Perdiem de SAWADOGO Mahama,SAWADOGO Eugénie, ZANGRE Eli dans le cadre de la planification des activités de l'an 2022 du programme ATWA"/>
  </r>
  <r>
    <s v="E"/>
    <s v="5097"/>
    <s v="854"/>
    <s v="85406"/>
    <s v="8540007"/>
    <n v="528004120003"/>
    <x v="5"/>
    <x v="40"/>
    <x v="40"/>
    <n v="202202"/>
    <n v="44602"/>
    <s v="XOF"/>
    <n v="108000"/>
    <n v="183.53"/>
    <s v="EUR"/>
    <n v="164.648"/>
    <n v="30481239"/>
    <m/>
    <m/>
    <s v="OUATJ020222/JUSTIF/KAMBIRE SIE/Perdiem de BAGUE Lamine,OUEDRAOGO Amidou, KABORE P.Fabrice dans le cadre de la planification des activités de l'an 2022 du programme ATWA"/>
  </r>
  <r>
    <s v="E"/>
    <s v="5097"/>
    <s v="854"/>
    <s v="85406"/>
    <s v="8540007"/>
    <n v="528004120003"/>
    <x v="5"/>
    <x v="40"/>
    <x v="40"/>
    <n v="202202"/>
    <n v="44602"/>
    <s v="XOF"/>
    <n v="105000"/>
    <n v="178.43"/>
    <s v="EUR"/>
    <n v="160.07300000000001"/>
    <n v="30481239"/>
    <m/>
    <m/>
    <s v="OUATJ020222/JUSTIF/KAMBIRE SIE/Perdiem de SINARE Bouba,OUEDRAOGO Tasséré, SAWADOGO Adama dans le cadre de la planification des activités de l'an 2022 du programme ATWA"/>
  </r>
  <r>
    <s v="E"/>
    <s v="6020"/>
    <s v="854"/>
    <s v="85401"/>
    <s v="8549054"/>
    <n v="528004120010"/>
    <x v="1"/>
    <x v="30"/>
    <x v="30"/>
    <n v="202202"/>
    <n v="44603"/>
    <s v="XOF"/>
    <n v="2620.4299999999998"/>
    <n v="4.45"/>
    <s v="EUR"/>
    <n v="3.992"/>
    <n v="12645544"/>
    <s v="PROPERTY"/>
    <s v="854P0064"/>
    <s v="Premise allocation : [52800412] [3.01%] [40243360] - PAIEMENT SONABEL MOIS DE JANVIER 2022 BUREAU SCI KAYA"/>
  </r>
  <r>
    <s v="E"/>
    <s v="6060"/>
    <s v="854"/>
    <s v="85407"/>
    <s v="8549054"/>
    <n v="528004120010"/>
    <x v="1"/>
    <x v="3"/>
    <x v="3"/>
    <n v="202202"/>
    <n v="44607"/>
    <s v="XOF"/>
    <n v="24713.81"/>
    <n v="42"/>
    <s v="EUR"/>
    <n v="37.679000000000002"/>
    <n v="12645544"/>
    <s v="PROPERTY"/>
    <s v="854P0073"/>
    <s v="Premise allocation : [52800412] [51.17%] [30481981] - DDCPB030222/OMNI/COULIBALY Mamou/ Prestation de service d'entretien et nettoyage du bureau de Dédougou du 15 Janvier au 15 Février 2022"/>
  </r>
  <r>
    <s v="E"/>
    <s v="6090"/>
    <s v="854"/>
    <s v="85401"/>
    <s v="8549054"/>
    <n v="528004120010"/>
    <x v="1"/>
    <x v="30"/>
    <x v="30"/>
    <n v="202202"/>
    <n v="44608"/>
    <s v="XOF"/>
    <n v="3014.8"/>
    <n v="5.12"/>
    <s v="EUR"/>
    <n v="4.593"/>
    <n v="12645544"/>
    <s v="PROPERTY"/>
    <s v="854P0064"/>
    <s v="Premise allocation : [52800412] [3.01%] [30484706] - Paiement frais de nettoyage du mois de février 2022 pour le bureau SCI de kaya"/>
  </r>
  <r>
    <s v="E"/>
    <s v="5097"/>
    <s v="854"/>
    <s v="85406"/>
    <s v="8549052"/>
    <n v="528004120003"/>
    <x v="5"/>
    <x v="41"/>
    <x v="41"/>
    <n v="202202"/>
    <n v="44608"/>
    <s v="XOF"/>
    <n v="14600"/>
    <n v="24.81"/>
    <s v="EUR"/>
    <n v="22.257999999999999"/>
    <n v="30482128"/>
    <m/>
    <m/>
    <s v="OUATC150222/CAISSE/GUIRO SHERITA/Achat de repas pré meeting planification ATWA"/>
  </r>
  <r>
    <s v="E"/>
    <s v="6090"/>
    <s v="854"/>
    <s v="85401"/>
    <s v="8549054"/>
    <n v="528004120010"/>
    <x v="1"/>
    <x v="30"/>
    <x v="30"/>
    <n v="202202"/>
    <n v="44609"/>
    <s v="XOF"/>
    <n v="30.15"/>
    <n v="0.05"/>
    <s v="EUR"/>
    <n v="4.4999999999999998E-2"/>
    <n v="12645544"/>
    <s v="PROPERTY"/>
    <s v="854P0064"/>
    <s v="Premise allocation : [52800412] [3.01%] [30483126] - KAC010222 /association wasong ma -espèces /paiement des frais de ramassage d'ordures mois de janvier 2022"/>
  </r>
  <r>
    <s v="E"/>
    <s v="6022"/>
    <s v="854"/>
    <s v="85401"/>
    <s v="8549054"/>
    <n v="528004120010"/>
    <x v="1"/>
    <x v="30"/>
    <x v="30"/>
    <n v="202202"/>
    <n v="44610"/>
    <s v="XOF"/>
    <n v="753.7"/>
    <n v="1.28"/>
    <s v="EUR"/>
    <n v="1.1479999999999999"/>
    <n v="12645544"/>
    <s v="PROPERTY"/>
    <s v="854P0064"/>
    <s v="Premise allocation : [52800412] [3.01%] [30483126] - KAC030222 /sco zom -espèces /paiement de la facture de recharge de bonbonne d'eau pour le bureau de kaya facture n°03318 du 18 janvier 2022"/>
  </r>
  <r>
    <s v="E"/>
    <s v="6022"/>
    <s v="854"/>
    <s v="85401"/>
    <s v="8549054"/>
    <n v="528004120010"/>
    <x v="1"/>
    <x v="30"/>
    <x v="30"/>
    <n v="202202"/>
    <n v="44610"/>
    <s v="XOF"/>
    <n v="753.7"/>
    <n v="1.28"/>
    <s v="EUR"/>
    <n v="1.1479999999999999"/>
    <n v="12645544"/>
    <s v="PROPERTY"/>
    <s v="854P0064"/>
    <s v="Premise allocation : [52800412] [3.01%] [30483126] - KAC030222 /sco zom -espèces /paiement de la facture de recharge de bonbonne d'eau pour le bureau de kaya facture n°03319 du 14 février 2022"/>
  </r>
  <r>
    <s v="E"/>
    <s v="6090"/>
    <s v="854"/>
    <s v="85406"/>
    <s v="8549054"/>
    <n v="528004120010"/>
    <x v="1"/>
    <x v="2"/>
    <x v="2"/>
    <n v="202202"/>
    <n v="44613"/>
    <s v="USD"/>
    <n v="-122.55"/>
    <n v="-122.55"/>
    <s v="EUR"/>
    <n v="-109.94199999999999"/>
    <n v="12645544"/>
    <s v="PROPERTY"/>
    <s v="854P0062"/>
    <s v="Premise allocation : [52800412] [14.52%] [30482106] - SCI WCA/Hosting costs pour 2 staffs régionaux: Nathanaiel CONGO et Emmanuel DORI/Mois de FEVRIER 2022"/>
  </r>
  <r>
    <s v="E"/>
    <s v="6090"/>
    <s v="854"/>
    <s v="85406"/>
    <s v="8549054"/>
    <n v="528004120010"/>
    <x v="1"/>
    <x v="2"/>
    <x v="2"/>
    <n v="202202"/>
    <n v="44613"/>
    <s v="USD"/>
    <n v="-245.09"/>
    <n v="-245.09"/>
    <s v="EUR"/>
    <n v="-219.875"/>
    <n v="12645544"/>
    <s v="PROPERTY"/>
    <s v="854P0062"/>
    <s v="Premise allocation : [52800412] [14.52%] [30482106] - SCI WCA/Codes: 90500 – 9050009 – 99800604 – 612760/Hosting costs pour les 4 staffs régionaux de ECHO PPP(ANDA OUMAROU; EZECHIEL MACON;AUGUSTIN KABORE;ZENA AWAD)/Mois de FEVRIER 2022"/>
  </r>
  <r>
    <s v="E"/>
    <s v="4110"/>
    <s v="854"/>
    <s v="85400"/>
    <s v="8549051"/>
    <n v="528004120002"/>
    <x v="0"/>
    <x v="1"/>
    <x v="1"/>
    <n v="202202"/>
    <n v="44613"/>
    <s v="XOF"/>
    <n v="14705.92"/>
    <n v="24.99"/>
    <s v="EUR"/>
    <n v="22.419"/>
    <n v="12643552"/>
    <s v="STAFF"/>
    <n v="9985201"/>
    <s v="Time Code : N - OUB1310222/OMNI/TOTAL BURKINA/Approvisionnement en carburant de la TOM CARD N°451813 du groupe électrogène du CD."/>
  </r>
  <r>
    <s v="E"/>
    <s v="4110"/>
    <s v="854"/>
    <s v="85400"/>
    <s v="8549052"/>
    <n v="528004120002"/>
    <x v="0"/>
    <x v="0"/>
    <x v="0"/>
    <n v="202202"/>
    <n v="44613"/>
    <s v="XOF"/>
    <n v="17187.5"/>
    <n v="29.21"/>
    <s v="EUR"/>
    <n v="26.204999999999998"/>
    <n v="12643552"/>
    <s v="STAFF"/>
    <n v="9982557"/>
    <s v="Time Code : N - OUB1310222/OMNI/TOTAL BURKINA/Approvisionnement en carburant de la TOM CARD N°457600 du groupe électrogène du DPO ID 854V0119."/>
  </r>
  <r>
    <s v="E"/>
    <s v="4120"/>
    <s v="854"/>
    <s v="85400"/>
    <s v="8549051"/>
    <n v="528004120002"/>
    <x v="0"/>
    <x v="1"/>
    <x v="1"/>
    <n v="202202"/>
    <n v="44614"/>
    <s v="XOF"/>
    <n v="140021.62"/>
    <n v="237.94"/>
    <s v="EUR"/>
    <n v="213.46"/>
    <n v="12643552"/>
    <s v="STAFF"/>
    <n v="9985201"/>
    <s v="Time Code : N - OUB910222-OMNI-LYCEE Français SAINT EXUPERY/Frais de scolarité des enfants du Directeur pays (Mia Kheira DELSARTE, Veda Mugisha DELSARTE, Zara Muhitsi DELSARTE) pour la période de Janvier à Juin 2022"/>
  </r>
  <r>
    <s v="E"/>
    <s v="6060"/>
    <s v="854"/>
    <s v="85406"/>
    <s v="8549054"/>
    <n v="528004120010"/>
    <x v="1"/>
    <x v="2"/>
    <x v="2"/>
    <n v="202202"/>
    <n v="44614"/>
    <s v="XOF"/>
    <n v="1219.6600000000001"/>
    <n v="2.0699999999999998"/>
    <s v="EUR"/>
    <n v="1.857"/>
    <n v="12645544"/>
    <s v="PROPERTY"/>
    <s v="854P0062"/>
    <s v="Premise allocation : [52800412] [14.52%] [30484706] - OUC180222/SANON EUGENIE/Achat de savon liquide pour le nettoyage du bureau Pays Save The Children"/>
  </r>
  <r>
    <s v="E"/>
    <s v="5130"/>
    <s v="854"/>
    <s v="85408"/>
    <s v="8540008"/>
    <n v="528004120032"/>
    <x v="4"/>
    <x v="27"/>
    <x v="27"/>
    <n v="202202"/>
    <n v="44614"/>
    <s v="XOF"/>
    <n v="2000"/>
    <n v="3.4"/>
    <s v="EUR"/>
    <n v="3.05"/>
    <n v="30482951"/>
    <s v="VEHICLE"/>
    <s v="854V0547"/>
    <s v="OHATJ010222/JUSTIF/KOUANDA RACHIDATOU/AVANCE PROGRAMME POUR KIEMA YAYA /MISSION RECEPTION PROVISOIR DES FORAGES/ACHAT DE CHANBRE A AIR"/>
  </r>
  <r>
    <s v="E"/>
    <s v="5097"/>
    <s v="854"/>
    <s v="85408"/>
    <s v="8540008"/>
    <n v="528004120032"/>
    <x v="4"/>
    <x v="27"/>
    <x v="27"/>
    <n v="202202"/>
    <n v="44614"/>
    <s v="XOF"/>
    <n v="60000"/>
    <n v="101.96"/>
    <s v="EUR"/>
    <n v="91.47"/>
    <n v="30482951"/>
    <m/>
    <m/>
    <s v="OHATJ010222/JUSTIF/KOUANDA RACHIDATOU/AVANCE PROGRAMME POUR KIEMA YAYA /MISSION RECEPTION PROVISOIR DES FORAGES/ETAT DE PRISE EN CHARGE SORTIE DE RECEPTION DES FORAGES A GOURCY"/>
  </r>
  <r>
    <s v="E"/>
    <s v="5097"/>
    <s v="854"/>
    <s v="85408"/>
    <s v="8540008"/>
    <n v="528004120032"/>
    <x v="4"/>
    <x v="27"/>
    <x v="27"/>
    <n v="202202"/>
    <n v="44614"/>
    <s v="XOF"/>
    <n v="20000"/>
    <n v="33.99"/>
    <s v="EUR"/>
    <n v="30.492999999999999"/>
    <n v="30482951"/>
    <m/>
    <m/>
    <s v="OHATJ010222/JUSTIF/KOUANDA RACHIDATOU/AVANCE PROGRAMME POUR KIEMA YAYA /MISSION RECEPTION PROVISOIR DES FORAGES/ETAT DE PRISE EN CHARGE SORTIE DE RECEPTION DES FORAGES A OUAHIGOUYA"/>
  </r>
  <r>
    <s v="E"/>
    <s v="5097"/>
    <s v="854"/>
    <s v="85408"/>
    <s v="8540008"/>
    <n v="528004120032"/>
    <x v="4"/>
    <x v="27"/>
    <x v="27"/>
    <n v="202202"/>
    <n v="44614"/>
    <s v="XOF"/>
    <n v="5000"/>
    <n v="8.5"/>
    <s v="EUR"/>
    <n v="7.6260000000000003"/>
    <n v="30482951"/>
    <m/>
    <m/>
    <s v="OHATJ010222/JUSTIF/KOUANDA RACHIDATOU/AVANCE PROGRAMME POUR KIEMA YAYA /MISSION RECEPTION PROVISOIR DES FORAGES/ETAT DE PRISE EN CHARGE SORTIE DE RECEPTION DES FORAGES A OUAHIGOUYA"/>
  </r>
  <r>
    <s v="E"/>
    <s v="5094"/>
    <s v="854"/>
    <s v="85408"/>
    <s v="8540008"/>
    <n v="528004120032"/>
    <x v="4"/>
    <x v="27"/>
    <x v="27"/>
    <n v="202202"/>
    <n v="44614"/>
    <s v="XOF"/>
    <n v="35000"/>
    <n v="59.48"/>
    <s v="EUR"/>
    <n v="53.360999999999997"/>
    <n v="30482951"/>
    <m/>
    <m/>
    <s v="OHATJ010222/JUSTIF/KOUANDA RACHIDATOU/AVANCE PROGRAMME POUR KIEMA YAYA /MISSION RECEPTION PROVISOIR DES FORAGES/FRAIS DE COMMUNICATION"/>
  </r>
  <r>
    <s v="E"/>
    <s v="6090"/>
    <s v="854"/>
    <s v="85408"/>
    <s v="8549054"/>
    <n v="528004120010"/>
    <x v="1"/>
    <x v="2"/>
    <x v="2"/>
    <n v="202202"/>
    <n v="44616"/>
    <s v="XOF"/>
    <n v="32839.81"/>
    <n v="55.81"/>
    <s v="EUR"/>
    <n v="50.067999999999998"/>
    <n v="12645544"/>
    <s v="PROPERTY"/>
    <s v="854P0076"/>
    <s v="Premise allocation : [52800412] [47.15%] [30484706] - FACTURE SONABEL DU MOIS DE JANVIER 2022 DU BUREAU DE OHG"/>
  </r>
  <r>
    <s v="E"/>
    <s v="4200"/>
    <s v="854"/>
    <s v="85400"/>
    <s v="8549059"/>
    <n v="528004120002"/>
    <x v="0"/>
    <x v="12"/>
    <x v="12"/>
    <n v="202202"/>
    <n v="44616"/>
    <s v="XOF"/>
    <n v="7280.6"/>
    <n v="12.37"/>
    <s v="EUR"/>
    <n v="11.097"/>
    <n v="12643552"/>
    <s v="STAFF"/>
    <n v="8540206"/>
    <s v="Time Code : N - CNSS DU MOIS DE FEVRIER 2022 DE OUEDRAOGO Wendingomdé Joseph Arnaud"/>
  </r>
  <r>
    <s v="E"/>
    <s v="4200"/>
    <s v="854"/>
    <s v="85400"/>
    <s v="8549060"/>
    <n v="528004120002"/>
    <x v="0"/>
    <x v="6"/>
    <x v="6"/>
    <n v="202202"/>
    <n v="44616"/>
    <s v="XOF"/>
    <n v="2687.5"/>
    <n v="4.57"/>
    <s v="EUR"/>
    <n v="4.0999999999999996"/>
    <n v="12643552"/>
    <s v="STAFF"/>
    <n v="2017279"/>
    <s v="Time Code : N - CNSS DU MOIS DE FEVRIER 2022 DE GUIRA Sayouba"/>
  </r>
  <r>
    <s v="E"/>
    <s v="4200"/>
    <s v="854"/>
    <s v="85400"/>
    <s v="8549057"/>
    <n v="528004120002"/>
    <x v="0"/>
    <x v="7"/>
    <x v="7"/>
    <n v="202202"/>
    <n v="44616"/>
    <s v="XOF"/>
    <n v="28750.73"/>
    <n v="48.86"/>
    <s v="EUR"/>
    <n v="43.832999999999998"/>
    <n v="12643552"/>
    <s v="STAFF"/>
    <n v="8540392"/>
    <s v="Time Code : N - CNSS DU MOIS DE FEVRIER 2022 DE KABORE Hamza"/>
  </r>
  <r>
    <s v="E"/>
    <s v="4200"/>
    <s v="854"/>
    <s v="85400"/>
    <s v="8549059"/>
    <n v="528004120002"/>
    <x v="0"/>
    <x v="8"/>
    <x v="8"/>
    <n v="202202"/>
    <n v="44616"/>
    <s v="XOF"/>
    <n v="8868.75"/>
    <n v="15.07"/>
    <s v="EUR"/>
    <n v="13.52"/>
    <n v="12643552"/>
    <s v="STAFF"/>
    <n v="8540353"/>
    <s v="Time Code : N - CNSS DU MOIS DE FEVRIER 2022 DE PARE/KARAMBIRI Aminata"/>
  </r>
  <r>
    <s v="E"/>
    <s v="4200"/>
    <s v="854"/>
    <s v="85400"/>
    <s v="8549060"/>
    <n v="528004120002"/>
    <x v="0"/>
    <x v="6"/>
    <x v="6"/>
    <n v="202202"/>
    <n v="44616"/>
    <s v="XOF"/>
    <n v="15721.88"/>
    <n v="26.72"/>
    <s v="EUR"/>
    <n v="23.971"/>
    <n v="12643552"/>
    <s v="STAFF"/>
    <n v="2014079"/>
    <s v="Time Code : N - CNSS DU MOIS DE FEVRIER 2022 DE SOUBEIGA/SAWADOGO Inès Laeticia"/>
  </r>
  <r>
    <s v="E"/>
    <s v="4200"/>
    <s v="854"/>
    <s v="85400"/>
    <s v="8549058"/>
    <n v="528004120002"/>
    <x v="0"/>
    <x v="10"/>
    <x v="10"/>
    <n v="202202"/>
    <n v="44616"/>
    <s v="XOF"/>
    <n v="9528.41"/>
    <n v="16.190000000000001"/>
    <s v="EUR"/>
    <n v="14.523999999999999"/>
    <n v="12643552"/>
    <s v="STAFF"/>
    <n v="2011105"/>
    <s v="Time Code : N - CNSS DU MOIS DE FEVRIER 2022 DE COULIDIATY Aimé Parfait"/>
  </r>
  <r>
    <s v="E"/>
    <s v="4200"/>
    <s v="854"/>
    <s v="85400"/>
    <s v="8549055"/>
    <n v="528004120002"/>
    <x v="0"/>
    <x v="11"/>
    <x v="11"/>
    <n v="202202"/>
    <n v="44616"/>
    <s v="XOF"/>
    <n v="3909.09"/>
    <n v="6.64"/>
    <s v="EUR"/>
    <n v="5.9569999999999999"/>
    <n v="12643552"/>
    <s v="STAFF"/>
    <n v="8540039"/>
    <s v="Time Code : N - CNSS DU MOIS DE FEVRIER 2022 DE NABI Grégoire"/>
  </r>
  <r>
    <s v="E"/>
    <s v="4200"/>
    <s v="854"/>
    <s v="85400"/>
    <s v="8549059"/>
    <n v="528004120002"/>
    <x v="0"/>
    <x v="12"/>
    <x v="12"/>
    <n v="202202"/>
    <n v="44616"/>
    <s v="XOF"/>
    <n v="6559.33"/>
    <n v="11.15"/>
    <s v="EUR"/>
    <n v="10.003"/>
    <n v="12643552"/>
    <s v="STAFF"/>
    <n v="2013058"/>
    <s v="Time Code : N - CNSS DU MOIS DE FEVRIER 2022 DE BONOU Samson"/>
  </r>
  <r>
    <s v="E"/>
    <s v="4200"/>
    <s v="854"/>
    <s v="85400"/>
    <s v="8549058"/>
    <n v="528004120002"/>
    <x v="0"/>
    <x v="26"/>
    <x v="26"/>
    <n v="202202"/>
    <n v="44616"/>
    <s v="XOF"/>
    <n v="8062.5"/>
    <n v="13.7"/>
    <s v="EUR"/>
    <n v="12.291"/>
    <n v="12643552"/>
    <s v="STAFF"/>
    <n v="8540401"/>
    <s v="Time Code : N - CNSS DU MOIS DE FEVRIER 2022 DE SINON Boukari"/>
  </r>
  <r>
    <s v="E"/>
    <s v="4010"/>
    <s v="854"/>
    <s v="85406"/>
    <s v="8549059"/>
    <n v="528004120002"/>
    <x v="0"/>
    <x v="12"/>
    <x v="12"/>
    <n v="202202"/>
    <n v="44616"/>
    <s v="XOF"/>
    <n v="34534.74"/>
    <n v="58.69"/>
    <s v="EUR"/>
    <n v="52.652000000000001"/>
    <n v="12643552"/>
    <s v="STAFF"/>
    <n v="2027008"/>
    <s v="Time Code : N - SALAIRE DU MOIS DE FEVRIER 2022 DE SAWADOGO Augustine Marie wendyam"/>
  </r>
  <r>
    <s v="E"/>
    <s v="4010"/>
    <s v="854"/>
    <s v="85406"/>
    <s v="8549059"/>
    <n v="528004120002"/>
    <x v="0"/>
    <x v="12"/>
    <x v="12"/>
    <n v="202202"/>
    <n v="44616"/>
    <s v="XOF"/>
    <n v="40043.58"/>
    <n v="68.05"/>
    <s v="EUR"/>
    <n v="61.048999999999999"/>
    <n v="12643552"/>
    <s v="STAFF"/>
    <n v="2030994"/>
    <s v="Time Code : N - SALAIRE DU MOIS DE FEVRIER 2022 DE KI/KERE Léonie"/>
  </r>
  <r>
    <s v="E"/>
    <s v="4010"/>
    <s v="854"/>
    <s v="85406"/>
    <s v="8549059"/>
    <n v="528004120002"/>
    <x v="0"/>
    <x v="12"/>
    <x v="12"/>
    <n v="202202"/>
    <n v="44616"/>
    <s v="XOF"/>
    <n v="86431.75"/>
    <n v="146.88"/>
    <s v="EUR"/>
    <n v="131.76900000000001"/>
    <n v="12643552"/>
    <s v="STAFF"/>
    <n v="8540279"/>
    <s v="Time Code : N - SALAIRE DU MOIS DE FEVRIER 2022 DE YAMEOGO Wendkoaguenda Lucie"/>
  </r>
  <r>
    <s v="E"/>
    <s v="4010"/>
    <s v="854"/>
    <s v="85406"/>
    <s v="8549057"/>
    <n v="528004120002"/>
    <x v="0"/>
    <x v="7"/>
    <x v="7"/>
    <n v="202202"/>
    <n v="44616"/>
    <s v="XOF"/>
    <n v="134615"/>
    <n v="228.75"/>
    <s v="EUR"/>
    <n v="205.21600000000001"/>
    <n v="12643552"/>
    <s v="STAFF"/>
    <n v="8540399"/>
    <s v="Time Code : N - SALAIRE DU MOIS DE FEVRIER 2022 DE KONFE TRAORE Aicha"/>
  </r>
  <r>
    <s v="E"/>
    <s v="4010"/>
    <s v="854"/>
    <s v="85406"/>
    <s v="8549057"/>
    <n v="528004120002"/>
    <x v="0"/>
    <x v="7"/>
    <x v="7"/>
    <n v="202202"/>
    <n v="44616"/>
    <s v="XOF"/>
    <n v="12081.91"/>
    <n v="20.53"/>
    <s v="EUR"/>
    <n v="18.417999999999999"/>
    <n v="12643552"/>
    <s v="STAFF"/>
    <n v="2036440"/>
    <s v="Time Code : N - SALAIRE DU MOIS DE FEVRIER 2022 DE YALPOUGDOU Hervé"/>
  </r>
  <r>
    <s v="E"/>
    <s v="4010"/>
    <s v="854"/>
    <s v="85406"/>
    <s v="8549059"/>
    <n v="528004120002"/>
    <x v="0"/>
    <x v="12"/>
    <x v="12"/>
    <n v="202202"/>
    <n v="44616"/>
    <s v="XOF"/>
    <n v="44558.04"/>
    <n v="75.72"/>
    <s v="EUR"/>
    <n v="67.930000000000007"/>
    <n v="12643552"/>
    <s v="STAFF"/>
    <n v="8540386"/>
    <s v="Time Code : N - SALAIRE DU MOIS DE FEVRIER 2022 DE YAMEOGO Dahlia Ramata Stephanie"/>
  </r>
  <r>
    <s v="E"/>
    <s v="4010"/>
    <s v="854"/>
    <s v="85406"/>
    <s v="8549057"/>
    <n v="528004120002"/>
    <x v="0"/>
    <x v="7"/>
    <x v="7"/>
    <n v="202202"/>
    <n v="44616"/>
    <s v="XOF"/>
    <n v="79638.44"/>
    <n v="135.33000000000001"/>
    <s v="EUR"/>
    <n v="121.407"/>
    <n v="30485683"/>
    <s v="STAFF"/>
    <n v="8540358"/>
    <s v="MT SALAIRE DU MOIS DE FEVRIER 2022 DE ZOMA Jean"/>
  </r>
  <r>
    <s v="E"/>
    <s v="4300"/>
    <s v="854"/>
    <s v="85406"/>
    <s v="8549057"/>
    <n v="528004120002"/>
    <x v="0"/>
    <x v="7"/>
    <x v="7"/>
    <n v="202202"/>
    <n v="44616"/>
    <s v="XOF"/>
    <n v="1255.6300000000001"/>
    <n v="2.13"/>
    <s v="EUR"/>
    <n v="1.911"/>
    <n v="12643552"/>
    <s v="STAFF"/>
    <n v="2036440"/>
    <s v="Time Code : N - IUTS DU MOIS DE FEVRIER 2022 DE YALPOUGDOU Hervé"/>
  </r>
  <r>
    <s v="E"/>
    <s v="4300"/>
    <s v="854"/>
    <s v="85406"/>
    <s v="8549059"/>
    <n v="528004120002"/>
    <x v="0"/>
    <x v="12"/>
    <x v="12"/>
    <n v="202202"/>
    <n v="44616"/>
    <s v="XOF"/>
    <n v="6588.09"/>
    <n v="11.2"/>
    <s v="EUR"/>
    <n v="10.048"/>
    <n v="12643552"/>
    <s v="STAFF"/>
    <n v="8540386"/>
    <s v="Time Code : N - IUTS DU MOIS DE FEVRIER 2022 DE YAMEOGO Dahlia Ramata Stephanie"/>
  </r>
  <r>
    <s v="E"/>
    <s v="4300"/>
    <s v="854"/>
    <s v="85406"/>
    <s v="8549052"/>
    <n v="528004120002"/>
    <x v="0"/>
    <x v="19"/>
    <x v="19"/>
    <n v="202202"/>
    <n v="44616"/>
    <s v="XOF"/>
    <n v="71305"/>
    <n v="121.17"/>
    <s v="EUR"/>
    <n v="108.70399999999999"/>
    <n v="12643552"/>
    <s v="STAFF"/>
    <n v="2023596"/>
    <s v="Time Code : N - IUTS DU MOIS DE FEVRIER 2022 DE WANGRE Didier"/>
  </r>
  <r>
    <s v="E"/>
    <s v="4300"/>
    <s v="854"/>
    <s v="85407"/>
    <s v="8540008"/>
    <n v="528004120002"/>
    <x v="0"/>
    <x v="25"/>
    <x v="25"/>
    <n v="202202"/>
    <n v="44616"/>
    <s v="XOF"/>
    <n v="57925"/>
    <n v="98.43"/>
    <s v="EUR"/>
    <n v="88.302999999999997"/>
    <n v="12643552"/>
    <s v="STAFF"/>
    <n v="2038727"/>
    <s v="Time Code : N - IUTS DU MOIS DE FEVRIER 2022 DE SORY Yacouba"/>
  </r>
  <r>
    <s v="E"/>
    <s v="4300"/>
    <s v="854"/>
    <s v="85406"/>
    <s v="8549052"/>
    <n v="528004120002"/>
    <x v="0"/>
    <x v="17"/>
    <x v="17"/>
    <n v="202202"/>
    <n v="44616"/>
    <s v="XOF"/>
    <n v="34155.31"/>
    <n v="58.04"/>
    <s v="EUR"/>
    <n v="52.069000000000003"/>
    <n v="12643552"/>
    <s v="STAFF"/>
    <n v="8540100"/>
    <s v="Time Code : N - IUTS DU MOIS DE FEVRIER 2022 DE SOU Sié Sylvain"/>
  </r>
  <r>
    <s v="E"/>
    <s v="4010"/>
    <s v="854"/>
    <s v="85408"/>
    <s v="8549059"/>
    <n v="528004120002"/>
    <x v="0"/>
    <x v="18"/>
    <x v="18"/>
    <n v="202202"/>
    <n v="44616"/>
    <s v="XOF"/>
    <n v="301293"/>
    <n v="511.99"/>
    <s v="EUR"/>
    <n v="459.31599999999997"/>
    <n v="30485238"/>
    <s v="STAFF"/>
    <n v="2046481"/>
    <s v="MT SALAIRE DU MOIS DE FEVRIER 2022 DE TOE Hadja Aliza Sandrine"/>
  </r>
  <r>
    <s v="E"/>
    <s v="4010"/>
    <s v="854"/>
    <s v="85406"/>
    <s v="8549052"/>
    <n v="528004120002"/>
    <x v="0"/>
    <x v="16"/>
    <x v="16"/>
    <n v="202202"/>
    <n v="44616"/>
    <s v="XOF"/>
    <n v="535196"/>
    <n v="909.47"/>
    <s v="EUR"/>
    <n v="815.90200000000004"/>
    <n v="12643552"/>
    <s v="STAFF"/>
    <n v="2024193"/>
    <s v="Time Code : N - SALAIRE DU MOIS DE FEVRIER 2022 DE KAMBIRE Sié"/>
  </r>
  <r>
    <s v="E"/>
    <s v="4010"/>
    <s v="854"/>
    <s v="85408"/>
    <s v="8540008"/>
    <n v="528004120001"/>
    <x v="3"/>
    <x v="14"/>
    <x v="14"/>
    <n v="202202"/>
    <n v="44616"/>
    <s v="XOF"/>
    <n v="744143"/>
    <n v="1264.54"/>
    <s v="EUR"/>
    <n v="1134.442"/>
    <n v="12643552"/>
    <s v="STAFF"/>
    <n v="2012170"/>
    <s v="Time Code : N - SALAIRE DU MOIS DE FEVRIER 2022 DE KIEMA Yaya"/>
  </r>
  <r>
    <s v="E"/>
    <s v="4010"/>
    <s v="854"/>
    <s v="85400"/>
    <s v="8549058"/>
    <n v="528004120002"/>
    <x v="0"/>
    <x v="26"/>
    <x v="26"/>
    <n v="202202"/>
    <n v="44616"/>
    <s v="XOF"/>
    <n v="45497.13"/>
    <n v="77.31"/>
    <s v="EUR"/>
    <n v="69.355999999999995"/>
    <n v="12643552"/>
    <s v="STAFF"/>
    <n v="8540401"/>
    <s v="Time Code : N - SALAIRE DU MOIS DE FEVRIER 2022 DE SINON Boukari"/>
  </r>
  <r>
    <s v="E"/>
    <s v="4010"/>
    <s v="854"/>
    <s v="85406"/>
    <s v="8549052"/>
    <n v="528004120002"/>
    <x v="0"/>
    <x v="22"/>
    <x v="22"/>
    <n v="202202"/>
    <n v="44616"/>
    <s v="XOF"/>
    <n v="389836"/>
    <n v="662.46"/>
    <s v="EUR"/>
    <n v="594.30499999999995"/>
    <n v="12643552"/>
    <s v="STAFF"/>
    <n v="2035753"/>
    <s v="Time Code : N - SALAIRE DU MOIS DE FEVRIER 2022 DE KOUANDA Rachidatou"/>
  </r>
  <r>
    <s v="E"/>
    <s v="4010"/>
    <s v="854"/>
    <s v="85408"/>
    <s v="8549059"/>
    <n v="528004120002"/>
    <x v="0"/>
    <x v="18"/>
    <x v="18"/>
    <n v="202202"/>
    <n v="44616"/>
    <s v="XOF"/>
    <n v="157238.54"/>
    <n v="267.2"/>
    <s v="EUR"/>
    <n v="239.71"/>
    <n v="12643552"/>
    <s v="STAFF"/>
    <n v="2024413"/>
    <s v="Time Code : N - SALAIRE DU MOIS DE FEVRIER 2022 DE DAMIBA Jacques Malgdawindé"/>
  </r>
  <r>
    <s v="E"/>
    <s v="4010"/>
    <s v="854"/>
    <s v="85400"/>
    <s v="8549062"/>
    <n v="528004120002"/>
    <x v="0"/>
    <x v="23"/>
    <x v="23"/>
    <n v="202202"/>
    <n v="44616"/>
    <s v="XOF"/>
    <n v="104681.63"/>
    <n v="177.89"/>
    <s v="EUR"/>
    <n v="159.58799999999999"/>
    <n v="12643552"/>
    <s v="STAFF"/>
    <n v="2013061"/>
    <s v="Time Code : N - SALAIRE DU MOIS DE FEVRIER 2022 DE BOUDA Jacques"/>
  </r>
  <r>
    <s v="E"/>
    <s v="4010"/>
    <s v="854"/>
    <s v="85407"/>
    <s v="8549057"/>
    <n v="528004120002"/>
    <x v="0"/>
    <x v="22"/>
    <x v="22"/>
    <n v="202202"/>
    <n v="44616"/>
    <s v="XOF"/>
    <n v="405417"/>
    <n v="688.93"/>
    <s v="EUR"/>
    <n v="618.05200000000002"/>
    <n v="12643552"/>
    <s v="STAFF"/>
    <n v="2023197"/>
    <s v="Time Code : N - SALAIRE DU MOIS DE FEVRIER 2022 DE SAGNON Sanlé Régis Kader"/>
  </r>
  <r>
    <s v="E"/>
    <s v="4010"/>
    <s v="854"/>
    <s v="85407"/>
    <s v="8549059"/>
    <n v="528004120002"/>
    <x v="0"/>
    <x v="20"/>
    <x v="20"/>
    <n v="202202"/>
    <n v="44616"/>
    <s v="XOF"/>
    <n v="198070.66"/>
    <n v="336.59"/>
    <s v="EUR"/>
    <n v="301.96100000000001"/>
    <n v="12643552"/>
    <s v="STAFF"/>
    <n v="2030902"/>
    <s v="Time Code : N - SALAIRE DU MOIS DE FEVRIER 2022 DE CISSE Idriss As-Ami"/>
  </r>
  <r>
    <s v="E"/>
    <s v="4010"/>
    <s v="854"/>
    <s v="85406"/>
    <s v="8549052"/>
    <n v="528004120002"/>
    <x v="0"/>
    <x v="15"/>
    <x v="15"/>
    <n v="202202"/>
    <n v="44616"/>
    <s v="XOF"/>
    <n v="390639"/>
    <n v="663.82"/>
    <s v="EUR"/>
    <n v="595.52499999999998"/>
    <n v="12643552"/>
    <s v="STAFF"/>
    <n v="2041743"/>
    <s v="Time Code : N - SALAIRE DU MOIS DE FEVRIER 2022 DE SORE Safiétou"/>
  </r>
  <r>
    <s v="E"/>
    <s v="4010"/>
    <s v="854"/>
    <s v="85407"/>
    <s v="8549059"/>
    <n v="528004120002"/>
    <x v="0"/>
    <x v="18"/>
    <x v="18"/>
    <n v="202202"/>
    <n v="44616"/>
    <s v="XOF"/>
    <n v="426111.46"/>
    <n v="724.1"/>
    <s v="EUR"/>
    <n v="649.60299999999995"/>
    <n v="12643552"/>
    <s v="STAFF"/>
    <n v="2014872"/>
    <s v="Time Code : N - SALAIRE DU MOIS DE FEVRIER 2022 DE OUATTARA Siaka"/>
  </r>
  <r>
    <s v="E"/>
    <s v="4010"/>
    <s v="854"/>
    <s v="85406"/>
    <s v="8540008"/>
    <n v="528004120002"/>
    <x v="0"/>
    <x v="24"/>
    <x v="24"/>
    <n v="202202"/>
    <n v="44616"/>
    <s v="XOF"/>
    <n v="386621"/>
    <n v="656.99"/>
    <s v="EUR"/>
    <n v="589.39800000000002"/>
    <n v="12643552"/>
    <s v="STAFF"/>
    <n v="2039252"/>
    <s v="Time Code : N - SALAIRE DU MOIS DE FEVRIER 2022 DE GUIRO Shérita Djémila"/>
  </r>
  <r>
    <s v="E"/>
    <s v="4010"/>
    <s v="854"/>
    <s v="85400"/>
    <s v="8549063"/>
    <n v="528004120002"/>
    <x v="0"/>
    <x v="21"/>
    <x v="21"/>
    <n v="202202"/>
    <n v="44616"/>
    <s v="XOF"/>
    <n v="116941.3"/>
    <n v="198.72"/>
    <s v="EUR"/>
    <n v="178.27500000000001"/>
    <n v="12643552"/>
    <s v="STAFF"/>
    <n v="2020577"/>
    <s v="Time Code : N - SALAIRE DU MOIS DE FEVRIER 2022 DE SIDIBE Moumouni"/>
  </r>
  <r>
    <s v="E"/>
    <s v="4010"/>
    <s v="854"/>
    <s v="85407"/>
    <s v="8540008"/>
    <n v="528004120002"/>
    <x v="0"/>
    <x v="25"/>
    <x v="25"/>
    <n v="202202"/>
    <n v="44616"/>
    <s v="XOF"/>
    <n v="526864"/>
    <n v="895.31"/>
    <s v="EUR"/>
    <n v="803.19899999999996"/>
    <n v="12643552"/>
    <s v="STAFF"/>
    <n v="2038727"/>
    <s v="Time Code : N - SALAIRE DU MOIS DE FEVRIER 2022 DE SORY Yacouba"/>
  </r>
  <r>
    <s v="E"/>
    <s v="4010"/>
    <s v="854"/>
    <s v="85406"/>
    <s v="8549052"/>
    <n v="528004120002"/>
    <x v="0"/>
    <x v="17"/>
    <x v="17"/>
    <n v="202202"/>
    <n v="44616"/>
    <s v="XOF"/>
    <n v="185725.36"/>
    <n v="315.61"/>
    <s v="EUR"/>
    <n v="283.14"/>
    <n v="12643552"/>
    <s v="STAFF"/>
    <n v="8540100"/>
    <s v="Time Code : N - SALAIRE DU MOIS DE FEVRIER 2022 DE SOU Sié Sylvain"/>
  </r>
  <r>
    <s v="E"/>
    <s v="4300"/>
    <s v="854"/>
    <s v="85400"/>
    <s v="8549055"/>
    <n v="528004120002"/>
    <x v="0"/>
    <x v="11"/>
    <x v="11"/>
    <n v="202202"/>
    <n v="44616"/>
    <s v="XOF"/>
    <n v="7915.59"/>
    <n v="13.45"/>
    <s v="EUR"/>
    <n v="12.066000000000001"/>
    <n v="12643552"/>
    <s v="STAFF"/>
    <n v="8540039"/>
    <s v="Time Code : N - IUTS DU MOIS DE FEVRIER 2022 DE NABI Grégoire"/>
  </r>
  <r>
    <s v="E"/>
    <s v="4200"/>
    <s v="854"/>
    <s v="85408"/>
    <s v="8540008"/>
    <n v="528004120001"/>
    <x v="3"/>
    <x v="14"/>
    <x v="14"/>
    <n v="202202"/>
    <n v="44616"/>
    <s v="XOF"/>
    <n v="129000"/>
    <n v="219.21"/>
    <s v="EUR"/>
    <n v="196.65700000000001"/>
    <n v="12643552"/>
    <s v="STAFF"/>
    <n v="2012170"/>
    <s v="Time Code : N - CNSS DU MOIS DE FEVRIER 2022 DE KIEMA Yaya"/>
  </r>
  <r>
    <s v="E"/>
    <s v="4200"/>
    <s v="854"/>
    <s v="85400"/>
    <s v="8549062"/>
    <n v="528004120002"/>
    <x v="0"/>
    <x v="23"/>
    <x v="23"/>
    <n v="202202"/>
    <n v="44616"/>
    <s v="XOF"/>
    <n v="18946.88"/>
    <n v="32.200000000000003"/>
    <s v="EUR"/>
    <n v="28.887"/>
    <n v="12643552"/>
    <s v="STAFF"/>
    <n v="2013061"/>
    <s v="Time Code : N - CNSS DU MOIS DE FEVRIER 2022 DE BOUDA Jacques"/>
  </r>
  <r>
    <s v="E"/>
    <s v="4300"/>
    <s v="854"/>
    <s v="85400"/>
    <s v="8549057"/>
    <n v="528004120002"/>
    <x v="0"/>
    <x v="7"/>
    <x v="7"/>
    <n v="202202"/>
    <n v="44616"/>
    <s v="XOF"/>
    <n v="24511.67"/>
    <n v="41.65"/>
    <s v="EUR"/>
    <n v="37.365000000000002"/>
    <n v="12643552"/>
    <s v="STAFF"/>
    <n v="8540392"/>
    <s v="Time Code : N - IUTS DU MOIS DE FEVRIER 2022 DE KABORE Hamza"/>
  </r>
  <r>
    <s v="E"/>
    <s v="4200"/>
    <s v="854"/>
    <s v="85400"/>
    <s v="8549063"/>
    <n v="528004120002"/>
    <x v="0"/>
    <x v="21"/>
    <x v="21"/>
    <n v="202202"/>
    <n v="44616"/>
    <s v="XOF"/>
    <n v="11944.44"/>
    <n v="20.3"/>
    <s v="EUR"/>
    <n v="18.212"/>
    <n v="12643552"/>
    <s v="STAFF"/>
    <n v="2020577"/>
    <s v="Time Code : N - CNSS DU MOIS DE FEVRIER 2022 DE SIDIBE Moumouni"/>
  </r>
  <r>
    <s v="E"/>
    <s v="4200"/>
    <s v="854"/>
    <s v="85401"/>
    <s v="8540008"/>
    <n v="528004120001"/>
    <x v="3"/>
    <x v="14"/>
    <x v="14"/>
    <n v="202202"/>
    <n v="44616"/>
    <s v="XOF"/>
    <n v="129000"/>
    <n v="219.21"/>
    <s v="EUR"/>
    <n v="196.65700000000001"/>
    <n v="12643552"/>
    <s v="STAFF"/>
    <n v="2031020"/>
    <s v="Time Code : N - CNSS DU MOIS DE FEVRIER 2022 DE GANSORE Hassane Moctar"/>
  </r>
  <r>
    <s v="E"/>
    <s v="4300"/>
    <s v="854"/>
    <s v="85400"/>
    <s v="8549058"/>
    <n v="528004120002"/>
    <x v="0"/>
    <x v="10"/>
    <x v="10"/>
    <n v="202202"/>
    <n v="44616"/>
    <s v="XOF"/>
    <n v="31712.39"/>
    <n v="53.89"/>
    <s v="EUR"/>
    <n v="48.345999999999997"/>
    <n v="12643552"/>
    <s v="STAFF"/>
    <n v="2011105"/>
    <s v="Time Code : N - IUTS DU MOIS DE FEVRIER 2022 DE COULIDIATY Aimé Parfait"/>
  </r>
  <r>
    <s v="E"/>
    <s v="4200"/>
    <s v="854"/>
    <s v="85406"/>
    <s v="8540008"/>
    <n v="528004120001"/>
    <x v="3"/>
    <x v="9"/>
    <x v="9"/>
    <n v="202202"/>
    <n v="44616"/>
    <s v="XOF"/>
    <n v="129000"/>
    <n v="219.21"/>
    <s v="EUR"/>
    <n v="196.65700000000001"/>
    <n v="30485238"/>
    <s v="STAFF"/>
    <n v="2019466"/>
    <s v="MT CNSS DU MOIS DE FEVRIER 2022 DE ZAGUE-SOME Lena Yasmine"/>
  </r>
  <r>
    <s v="E"/>
    <s v="4200"/>
    <s v="854"/>
    <s v="85406"/>
    <s v="8540008"/>
    <n v="528004120001"/>
    <x v="3"/>
    <x v="14"/>
    <x v="14"/>
    <n v="202202"/>
    <n v="44616"/>
    <s v="XOF"/>
    <n v="129000"/>
    <n v="219.21"/>
    <s v="EUR"/>
    <n v="196.65700000000001"/>
    <n v="30485238"/>
    <s v="STAFF"/>
    <n v="2022429"/>
    <s v="Time Code : A - CNSS DU MOIS DE FEVRIER 2022 DE DAHANI Daouda Martial Hubert"/>
  </r>
  <r>
    <s v="E"/>
    <s v="4300"/>
    <s v="854"/>
    <s v="85406"/>
    <s v="8540008"/>
    <n v="528004120001"/>
    <x v="3"/>
    <x v="9"/>
    <x v="9"/>
    <n v="202202"/>
    <n v="44616"/>
    <s v="XOF"/>
    <n v="213255"/>
    <n v="362.39"/>
    <s v="EUR"/>
    <n v="325.10700000000003"/>
    <n v="30485238"/>
    <s v="STAFF"/>
    <n v="2019466"/>
    <s v="MT IUTS DU MOIS DE FEVRIER 2022 DE ZAGUE-SOME Lena Yasmine"/>
  </r>
  <r>
    <s v="E"/>
    <s v="4300"/>
    <s v="854"/>
    <s v="85406"/>
    <s v="8540008"/>
    <n v="528004120001"/>
    <x v="3"/>
    <x v="14"/>
    <x v="14"/>
    <n v="202202"/>
    <n v="44616"/>
    <s v="XOF"/>
    <n v="115630"/>
    <n v="196.49"/>
    <s v="EUR"/>
    <n v="176.27500000000001"/>
    <n v="30485238"/>
    <s v="STAFF"/>
    <n v="2022429"/>
    <s v="Time Code : A - IUTS DU MOIS DE FEVRIER 2022 DE DAHANI Daouda Martial Hubert"/>
  </r>
  <r>
    <s v="E"/>
    <s v="4200"/>
    <s v="854"/>
    <s v="85408"/>
    <s v="8549059"/>
    <n v="528004120002"/>
    <x v="0"/>
    <x v="18"/>
    <x v="18"/>
    <n v="202202"/>
    <n v="44616"/>
    <s v="XOF"/>
    <n v="75267"/>
    <n v="127.9"/>
    <s v="EUR"/>
    <n v="114.741"/>
    <n v="30485238"/>
    <s v="STAFF"/>
    <n v="2046481"/>
    <s v="MT CNSS DU MOIS DE FEVRIER 2022 DE TOE Hadja Aliza Sandrine"/>
  </r>
  <r>
    <s v="E"/>
    <s v="4300"/>
    <s v="854"/>
    <s v="85408"/>
    <s v="8549059"/>
    <n v="528004120002"/>
    <x v="0"/>
    <x v="18"/>
    <x v="18"/>
    <n v="202202"/>
    <n v="44616"/>
    <s v="XOF"/>
    <n v="29534"/>
    <n v="50.19"/>
    <s v="EUR"/>
    <n v="45.026000000000003"/>
    <n v="30485238"/>
    <s v="STAFF"/>
    <n v="2046481"/>
    <s v="MT IUTS DU MOIS DE FEVRIER 2022 DE TOE Hadja Aliza Sandrine"/>
  </r>
  <r>
    <s v="E"/>
    <s v="4200"/>
    <s v="854"/>
    <s v="85406"/>
    <s v="8549057"/>
    <n v="528004120002"/>
    <x v="0"/>
    <x v="7"/>
    <x v="7"/>
    <n v="202202"/>
    <n v="44616"/>
    <s v="XOF"/>
    <n v="8759.26"/>
    <n v="14.88"/>
    <s v="EUR"/>
    <n v="13.349"/>
    <n v="30485683"/>
    <s v="STAFF"/>
    <n v="8540358"/>
    <s v="MT CNSS DU MOIS DE FEVRIER 2022 DE ZOMA Jean"/>
  </r>
  <r>
    <s v="E"/>
    <s v="4200"/>
    <s v="854"/>
    <s v="85407"/>
    <s v="8540008"/>
    <n v="528004120002"/>
    <x v="0"/>
    <x v="25"/>
    <x v="25"/>
    <n v="202202"/>
    <n v="44616"/>
    <s v="XOF"/>
    <n v="129000"/>
    <n v="219.21"/>
    <s v="EUR"/>
    <n v="196.65700000000001"/>
    <n v="12643552"/>
    <s v="STAFF"/>
    <n v="2038727"/>
    <s v="Time Code : N - CNSS DU MOIS DE FEVRIER 2022 DE SORY Yacouba"/>
  </r>
  <r>
    <s v="E"/>
    <s v="4200"/>
    <s v="854"/>
    <s v="85406"/>
    <s v="8549052"/>
    <n v="528004120002"/>
    <x v="0"/>
    <x v="17"/>
    <x v="17"/>
    <n v="202202"/>
    <n v="44616"/>
    <s v="XOF"/>
    <n v="19479.87"/>
    <n v="33.1"/>
    <s v="EUR"/>
    <n v="29.695"/>
    <n v="12643552"/>
    <s v="STAFF"/>
    <n v="8540100"/>
    <s v="Time Code : N - CNSS DU MOIS DE FEVRIER 2022 DE SOU Sié Sylvain"/>
  </r>
  <r>
    <s v="E"/>
    <s v="4300"/>
    <s v="854"/>
    <s v="85400"/>
    <s v="8549058"/>
    <n v="528004120002"/>
    <x v="0"/>
    <x v="26"/>
    <x v="26"/>
    <n v="202202"/>
    <n v="44616"/>
    <s v="XOF"/>
    <n v="7226.88"/>
    <n v="12.28"/>
    <s v="EUR"/>
    <n v="11.016999999999999"/>
    <n v="12643552"/>
    <s v="STAFF"/>
    <n v="8540401"/>
    <s v="Time Code : N - IUTS DU MOIS DE FEVRIER 2022 DE SINON Boukari"/>
  </r>
  <r>
    <s v="E"/>
    <s v="4300"/>
    <s v="854"/>
    <s v="85400"/>
    <s v="8549060"/>
    <n v="528004120002"/>
    <x v="0"/>
    <x v="6"/>
    <x v="6"/>
    <n v="202202"/>
    <n v="44616"/>
    <s v="XOF"/>
    <n v="6140.25"/>
    <n v="10.43"/>
    <s v="EUR"/>
    <n v="9.3569999999999993"/>
    <n v="12643552"/>
    <s v="STAFF"/>
    <n v="2017279"/>
    <s v="Time Code : N - IUTS DU MOIS DE FEVRIER 2022 DE GUIRA Sayouba"/>
  </r>
  <r>
    <s v="E"/>
    <s v="4300"/>
    <s v="854"/>
    <s v="85407"/>
    <s v="8549059"/>
    <n v="528004120002"/>
    <x v="0"/>
    <x v="20"/>
    <x v="20"/>
    <n v="202202"/>
    <n v="44616"/>
    <s v="XOF"/>
    <n v="42555"/>
    <n v="72.31"/>
    <s v="EUR"/>
    <n v="64.870999999999995"/>
    <n v="12643552"/>
    <s v="STAFF"/>
    <n v="2030902"/>
    <s v="Time Code : N - IUTS DU MOIS DE FEVRIER 2022 DE CISSE Idriss As-Ami"/>
  </r>
  <r>
    <s v="E"/>
    <s v="4200"/>
    <s v="854"/>
    <s v="85407"/>
    <s v="8549059"/>
    <n v="528004120002"/>
    <x v="0"/>
    <x v="20"/>
    <x v="20"/>
    <n v="202202"/>
    <n v="44616"/>
    <s v="XOF"/>
    <n v="99253"/>
    <n v="168.66"/>
    <s v="EUR"/>
    <n v="151.30799999999999"/>
    <n v="12643552"/>
    <s v="STAFF"/>
    <n v="2030902"/>
    <s v="Time Code : N - CNSS DU MOIS DE FEVRIER 2022 DE CISSE Idriss As-Ami"/>
  </r>
  <r>
    <s v="E"/>
    <s v="4300"/>
    <s v="854"/>
    <s v="85400"/>
    <s v="8549063"/>
    <n v="528004120002"/>
    <x v="0"/>
    <x v="21"/>
    <x v="21"/>
    <n v="202202"/>
    <n v="44616"/>
    <s v="XOF"/>
    <n v="19466.3"/>
    <n v="33.08"/>
    <s v="EUR"/>
    <n v="29.677"/>
    <n v="12643552"/>
    <s v="STAFF"/>
    <n v="2020577"/>
    <s v="Time Code : N - IUTS DU MOIS DE FEVRIER 2022 DE SIDIBE Moumouni"/>
  </r>
  <r>
    <s v="E"/>
    <s v="4300"/>
    <s v="854"/>
    <s v="85400"/>
    <s v="8549059"/>
    <n v="528004120002"/>
    <x v="0"/>
    <x v="12"/>
    <x v="12"/>
    <n v="202202"/>
    <n v="44616"/>
    <s v="XOF"/>
    <n v="10680.93"/>
    <n v="18.149999999999999"/>
    <s v="EUR"/>
    <n v="16.283000000000001"/>
    <n v="12643552"/>
    <s v="STAFF"/>
    <n v="8540206"/>
    <s v="Time Code : N - IUTS DU MOIS DE FEVRIER 2022 DE OUEDRAOGO Wendingomdé Joseph Arnaud"/>
  </r>
  <r>
    <s v="E"/>
    <s v="4200"/>
    <s v="854"/>
    <s v="85408"/>
    <s v="8549059"/>
    <n v="528004120002"/>
    <x v="0"/>
    <x v="18"/>
    <x v="18"/>
    <n v="202202"/>
    <n v="44616"/>
    <s v="XOF"/>
    <n v="41640.74"/>
    <n v="70.760000000000005"/>
    <s v="EUR"/>
    <n v="63.48"/>
    <n v="12643552"/>
    <s v="STAFF"/>
    <n v="2024413"/>
    <s v="Time Code : N - CNSS DU MOIS DE FEVRIER 2022 DE DAMIBA Jacques Malgdawindé"/>
  </r>
  <r>
    <s v="E"/>
    <s v="4300"/>
    <s v="854"/>
    <s v="85400"/>
    <s v="8549062"/>
    <n v="528004120002"/>
    <x v="0"/>
    <x v="23"/>
    <x v="23"/>
    <n v="202202"/>
    <n v="44616"/>
    <s v="XOF"/>
    <n v="14860.96"/>
    <n v="25.25"/>
    <s v="EUR"/>
    <n v="22.652000000000001"/>
    <n v="12643552"/>
    <s v="STAFF"/>
    <n v="2013061"/>
    <s v="Time Code : N - IUTS DU MOIS DE FEVRIER 2022 DE BOUDA Jacques"/>
  </r>
  <r>
    <s v="E"/>
    <s v="4200"/>
    <s v="854"/>
    <s v="85407"/>
    <s v="8549059"/>
    <n v="528004120002"/>
    <x v="0"/>
    <x v="18"/>
    <x v="18"/>
    <n v="202202"/>
    <n v="44616"/>
    <s v="XOF"/>
    <n v="129000"/>
    <n v="219.21"/>
    <s v="EUR"/>
    <n v="196.65700000000001"/>
    <n v="12643552"/>
    <s v="STAFF"/>
    <n v="2014872"/>
    <s v="Time Code : N - CNSS DU MOIS DE FEVRIER 2022 DE OUATTARA Siaka"/>
  </r>
  <r>
    <s v="E"/>
    <s v="4300"/>
    <s v="854"/>
    <s v="85407"/>
    <s v="8549059"/>
    <n v="528004120002"/>
    <x v="0"/>
    <x v="18"/>
    <x v="18"/>
    <n v="202202"/>
    <n v="44616"/>
    <s v="XOF"/>
    <n v="71305"/>
    <n v="121.17"/>
    <s v="EUR"/>
    <n v="108.70399999999999"/>
    <n v="12643552"/>
    <s v="STAFF"/>
    <n v="2014872"/>
    <s v="Time Code : N - IUTS DU MOIS DE FEVRIER 2022 DE OUATTARA Siaka"/>
  </r>
  <r>
    <s v="E"/>
    <s v="4200"/>
    <s v="854"/>
    <s v="85406"/>
    <s v="8549057"/>
    <n v="528004120002"/>
    <x v="0"/>
    <x v="7"/>
    <x v="7"/>
    <n v="202202"/>
    <n v="44616"/>
    <s v="XOF"/>
    <n v="30714.29"/>
    <n v="52.19"/>
    <s v="EUR"/>
    <n v="46.820999999999998"/>
    <n v="12643552"/>
    <s v="STAFF"/>
    <n v="8540399"/>
    <s v="Time Code : N - CNSS DU MOIS DE FEVRIER 2022 DE KONFE TRAORE Aicha"/>
  </r>
  <r>
    <s v="E"/>
    <s v="4300"/>
    <s v="854"/>
    <s v="85400"/>
    <s v="8549059"/>
    <n v="528004120002"/>
    <x v="0"/>
    <x v="12"/>
    <x v="12"/>
    <n v="202202"/>
    <n v="44616"/>
    <s v="XOF"/>
    <n v="5291.55"/>
    <n v="8.99"/>
    <s v="EUR"/>
    <n v="8.0649999999999995"/>
    <n v="12643552"/>
    <s v="STAFF"/>
    <n v="2013058"/>
    <s v="Time Code : N - IUTS DU MOIS DE FEVRIER 2022 DE BONOU Samson"/>
  </r>
  <r>
    <s v="E"/>
    <s v="4200"/>
    <s v="854"/>
    <s v="85406"/>
    <s v="8549052"/>
    <n v="528004120001"/>
    <x v="3"/>
    <x v="13"/>
    <x v="13"/>
    <n v="202202"/>
    <n v="44616"/>
    <s v="XOF"/>
    <n v="129000"/>
    <n v="219.21"/>
    <s v="EUR"/>
    <n v="196.65700000000001"/>
    <n v="12643552"/>
    <s v="STAFF"/>
    <n v="2034399"/>
    <s v="Time Code : N - CNSS DU MOIS DE FEVRIER 2022 DE OUEDRAOGO Touwindé Christophe"/>
  </r>
  <r>
    <s v="E"/>
    <s v="4300"/>
    <s v="854"/>
    <s v="85408"/>
    <s v="8549059"/>
    <n v="528004120002"/>
    <x v="0"/>
    <x v="18"/>
    <x v="18"/>
    <n v="202202"/>
    <n v="44616"/>
    <s v="XOF"/>
    <n v="17619.189999999999"/>
    <n v="29.94"/>
    <s v="EUR"/>
    <n v="26.86"/>
    <n v="12643552"/>
    <s v="STAFF"/>
    <n v="2024413"/>
    <s v="Time Code : N - IUTS DU MOIS DE FEVRIER 2022 DE DAMIBA Jacques Malgdawindé"/>
  </r>
  <r>
    <s v="E"/>
    <s v="4200"/>
    <s v="854"/>
    <s v="85406"/>
    <s v="8549052"/>
    <n v="528004120002"/>
    <x v="0"/>
    <x v="15"/>
    <x v="15"/>
    <n v="202202"/>
    <n v="44616"/>
    <s v="XOF"/>
    <n v="97103"/>
    <n v="165.01"/>
    <s v="EUR"/>
    <n v="148.03399999999999"/>
    <n v="12643552"/>
    <s v="STAFF"/>
    <n v="2041743"/>
    <s v="Time Code : N - CNSS DU MOIS DE FEVRIER 2022 DE SORE Safiétou"/>
  </r>
  <r>
    <s v="E"/>
    <s v="4300"/>
    <s v="854"/>
    <s v="85400"/>
    <s v="8549059"/>
    <n v="528004120002"/>
    <x v="0"/>
    <x v="8"/>
    <x v="8"/>
    <n v="202202"/>
    <n v="44616"/>
    <s v="XOF"/>
    <n v="22514.25"/>
    <n v="38.26"/>
    <s v="EUR"/>
    <n v="34.323999999999998"/>
    <n v="12643552"/>
    <s v="STAFF"/>
    <n v="8540353"/>
    <s v="Time Code : N - IUTS DU MOIS DE FEVRIER 2022 DE PARE/KARAMBIRI Aminata"/>
  </r>
  <r>
    <s v="E"/>
    <s v="4300"/>
    <s v="854"/>
    <s v="85400"/>
    <s v="8549060"/>
    <n v="528004120002"/>
    <x v="0"/>
    <x v="6"/>
    <x v="6"/>
    <n v="202202"/>
    <n v="44616"/>
    <s v="XOF"/>
    <n v="16440.82"/>
    <n v="27.94"/>
    <s v="EUR"/>
    <n v="25.065000000000001"/>
    <n v="12643552"/>
    <s v="STAFF"/>
    <n v="2014079"/>
    <s v="Time Code : N - IUTS DU MOIS DE FEVRIER 2022 DE SOUBEIGA/SAWADOGO Inès Laeticia"/>
  </r>
  <r>
    <s v="E"/>
    <s v="4200"/>
    <s v="854"/>
    <s v="85406"/>
    <s v="8549059"/>
    <n v="528004120002"/>
    <x v="0"/>
    <x v="12"/>
    <x v="12"/>
    <n v="202202"/>
    <n v="44616"/>
    <s v="XOF"/>
    <n v="15385.32"/>
    <n v="26.14"/>
    <s v="EUR"/>
    <n v="23.451000000000001"/>
    <n v="12643552"/>
    <s v="STAFF"/>
    <n v="8540279"/>
    <s v="Time Code : N - CNSS DU MOIS DE FEVRIER 2022 DE YAMEOGO Wendkoaguenda Lucie"/>
  </r>
  <r>
    <s v="E"/>
    <s v="4200"/>
    <s v="854"/>
    <s v="85406"/>
    <s v="8549052"/>
    <n v="528004120002"/>
    <x v="0"/>
    <x v="16"/>
    <x v="16"/>
    <n v="202202"/>
    <n v="44616"/>
    <s v="XOF"/>
    <n v="129000"/>
    <n v="219.21"/>
    <s v="EUR"/>
    <n v="196.65700000000001"/>
    <n v="12643552"/>
    <s v="STAFF"/>
    <n v="2024193"/>
    <s v="Time Code : N - CNSS DU MOIS DE FEVRIER 2022 DE KAMBIRE Sié"/>
  </r>
  <r>
    <s v="E"/>
    <s v="4300"/>
    <s v="854"/>
    <s v="85401"/>
    <s v="8540008"/>
    <n v="528004120001"/>
    <x v="3"/>
    <x v="14"/>
    <x v="14"/>
    <n v="202202"/>
    <n v="44616"/>
    <s v="XOF"/>
    <n v="107782"/>
    <n v="183.16"/>
    <s v="EUR"/>
    <n v="164.316"/>
    <n v="12643552"/>
    <s v="STAFF"/>
    <n v="2031020"/>
    <s v="Time Code : N - IUTS DU MOIS DE FEVRIER 2022 DE GANSORE Hassane Moctar"/>
  </r>
  <r>
    <s v="E"/>
    <s v="4300"/>
    <s v="854"/>
    <s v="85408"/>
    <s v="8540008"/>
    <n v="528004120001"/>
    <x v="3"/>
    <x v="14"/>
    <x v="14"/>
    <n v="202202"/>
    <n v="44616"/>
    <s v="XOF"/>
    <n v="99441"/>
    <n v="168.98"/>
    <s v="EUR"/>
    <n v="151.595"/>
    <n v="12643552"/>
    <s v="STAFF"/>
    <n v="2012170"/>
    <s v="Time Code : N - IUTS DU MOIS DE FEVRIER 2022 DE KIEMA Yaya"/>
  </r>
  <r>
    <s v="E"/>
    <s v="4200"/>
    <s v="854"/>
    <s v="85406"/>
    <s v="8549059"/>
    <n v="528004120002"/>
    <x v="0"/>
    <x v="12"/>
    <x v="12"/>
    <n v="202202"/>
    <n v="44616"/>
    <s v="XOF"/>
    <n v="9974.33"/>
    <n v="16.95"/>
    <s v="EUR"/>
    <n v="15.206"/>
    <n v="12643552"/>
    <s v="STAFF"/>
    <n v="2030994"/>
    <s v="Time Code : N - CNSS DU MOIS DE FEVRIER 2022 DE KI/KERE Léonie"/>
  </r>
  <r>
    <s v="E"/>
    <s v="4200"/>
    <s v="854"/>
    <s v="85406"/>
    <s v="8549057"/>
    <n v="528004120002"/>
    <x v="0"/>
    <x v="7"/>
    <x v="7"/>
    <n v="202202"/>
    <n v="44616"/>
    <s v="XOF"/>
    <n v="3034.47"/>
    <n v="5.16"/>
    <s v="EUR"/>
    <n v="4.6289999999999996"/>
    <n v="12643552"/>
    <s v="STAFF"/>
    <n v="2036440"/>
    <s v="Time Code : N - CNSS DU MOIS DE FEVRIER 2022 DE YALPOUGDOU Hervé"/>
  </r>
  <r>
    <s v="E"/>
    <s v="4200"/>
    <s v="854"/>
    <s v="85406"/>
    <s v="8549059"/>
    <n v="528004120002"/>
    <x v="0"/>
    <x v="12"/>
    <x v="12"/>
    <n v="202202"/>
    <n v="44616"/>
    <s v="XOF"/>
    <n v="10672.66"/>
    <n v="18.14"/>
    <s v="EUR"/>
    <n v="16.274000000000001"/>
    <n v="12643552"/>
    <s v="STAFF"/>
    <n v="8540386"/>
    <s v="Time Code : N - CNSS DU MOIS DE FEVRIER 2022 DE YAMEOGO Dahlia Ramata Stephanie"/>
  </r>
  <r>
    <s v="E"/>
    <s v="4300"/>
    <s v="854"/>
    <s v="85406"/>
    <s v="8549052"/>
    <n v="528004120001"/>
    <x v="3"/>
    <x v="13"/>
    <x v="13"/>
    <n v="202202"/>
    <n v="44616"/>
    <s v="XOF"/>
    <n v="170988"/>
    <n v="290.56"/>
    <s v="EUR"/>
    <n v="260.66699999999997"/>
    <n v="12643552"/>
    <s v="STAFF"/>
    <n v="2034399"/>
    <s v="Time Code : N - IUTS DU MOIS DE FEVRIER 2022 DE OUEDRAOGO Touwindé Christophe"/>
  </r>
  <r>
    <s v="E"/>
    <s v="4200"/>
    <s v="854"/>
    <s v="85407"/>
    <s v="8549057"/>
    <n v="528004120002"/>
    <x v="0"/>
    <x v="22"/>
    <x v="22"/>
    <n v="202202"/>
    <n v="44616"/>
    <s v="XOF"/>
    <n v="100987"/>
    <n v="171.61"/>
    <s v="EUR"/>
    <n v="153.95400000000001"/>
    <n v="12643552"/>
    <s v="STAFF"/>
    <n v="2023197"/>
    <s v="Time Code : N - CNSS DU MOIS DE FEVRIER 2022 DE SAGNON Sanlé Régis Kader"/>
  </r>
  <r>
    <s v="E"/>
    <s v="4200"/>
    <s v="854"/>
    <s v="85406"/>
    <s v="8549052"/>
    <n v="528004120002"/>
    <x v="0"/>
    <x v="22"/>
    <x v="22"/>
    <n v="202202"/>
    <n v="44616"/>
    <s v="XOF"/>
    <n v="97103"/>
    <n v="165.01"/>
    <s v="EUR"/>
    <n v="148.03399999999999"/>
    <n v="12643552"/>
    <s v="STAFF"/>
    <n v="2035753"/>
    <s v="Time Code : N - CNSS DU MOIS DE FEVRIER 2022 DE KOUANDA Rachidatou"/>
  </r>
  <r>
    <s v="E"/>
    <s v="4200"/>
    <s v="854"/>
    <s v="85406"/>
    <s v="8549059"/>
    <n v="528004120002"/>
    <x v="0"/>
    <x v="12"/>
    <x v="12"/>
    <n v="202202"/>
    <n v="44616"/>
    <s v="XOF"/>
    <n v="8706.4"/>
    <n v="14.79"/>
    <s v="EUR"/>
    <n v="13.268000000000001"/>
    <n v="12643552"/>
    <s v="STAFF"/>
    <n v="2027008"/>
    <s v="Time Code : N - CNSS DU MOIS DE FEVRIER 2022 DE SAWADOGO Augustine Marie wendyam"/>
  </r>
  <r>
    <s v="E"/>
    <s v="4200"/>
    <s v="854"/>
    <s v="85406"/>
    <s v="8549052"/>
    <n v="528004120002"/>
    <x v="0"/>
    <x v="19"/>
    <x v="19"/>
    <n v="202202"/>
    <n v="44616"/>
    <s v="XOF"/>
    <n v="129000"/>
    <n v="219.21"/>
    <s v="EUR"/>
    <n v="196.65700000000001"/>
    <n v="12643552"/>
    <s v="STAFF"/>
    <n v="2023596"/>
    <s v="Time Code : N - CNSS DU MOIS DE FEVRIER 2022 DE WANGRE Didier"/>
  </r>
  <r>
    <s v="E"/>
    <s v="4200"/>
    <s v="854"/>
    <s v="85406"/>
    <s v="8540008"/>
    <n v="528004120002"/>
    <x v="0"/>
    <x v="24"/>
    <x v="24"/>
    <n v="202202"/>
    <n v="44616"/>
    <s v="XOF"/>
    <n v="97103"/>
    <n v="165.01"/>
    <s v="EUR"/>
    <n v="148.03399999999999"/>
    <n v="12643552"/>
    <s v="STAFF"/>
    <n v="2039252"/>
    <s v="Time Code : N - CNSS DU MOIS DE FEVRIER 2022 DE GUIRO Shérita Djémila"/>
  </r>
  <r>
    <s v="E"/>
    <s v="4300"/>
    <s v="854"/>
    <s v="85406"/>
    <s v="8549052"/>
    <n v="528004120002"/>
    <x v="0"/>
    <x v="15"/>
    <x v="15"/>
    <n v="202202"/>
    <n v="44616"/>
    <s v="XOF"/>
    <n v="36162"/>
    <n v="61.45"/>
    <s v="EUR"/>
    <n v="55.128"/>
    <n v="12643552"/>
    <s v="STAFF"/>
    <n v="2041743"/>
    <s v="Time Code : N - IUTS DU MOIS DE FEVRIER 2022 DE SORE Safiétou"/>
  </r>
  <r>
    <s v="E"/>
    <s v="4300"/>
    <s v="854"/>
    <s v="85406"/>
    <s v="8540008"/>
    <n v="528004120002"/>
    <x v="0"/>
    <x v="24"/>
    <x v="24"/>
    <n v="202202"/>
    <n v="44616"/>
    <s v="XOF"/>
    <n v="40180"/>
    <n v="68.28"/>
    <s v="EUR"/>
    <n v="61.255000000000003"/>
    <n v="12643552"/>
    <s v="STAFF"/>
    <n v="2039252"/>
    <s v="Time Code : N - IUTS DU MOIS DE FEVRIER 2022 DE GUIRO Shérita Djémila"/>
  </r>
  <r>
    <s v="E"/>
    <s v="4300"/>
    <s v="854"/>
    <s v="85406"/>
    <s v="8549057"/>
    <n v="528004120002"/>
    <x v="0"/>
    <x v="7"/>
    <x v="7"/>
    <n v="202202"/>
    <n v="44616"/>
    <s v="XOF"/>
    <n v="13005.53"/>
    <n v="22.1"/>
    <s v="EUR"/>
    <n v="19.826000000000001"/>
    <n v="30485683"/>
    <s v="STAFF"/>
    <n v="8540358"/>
    <s v="MT IUTS DU MOIS DE FEVRIER 2022 DE ZOMA Jean"/>
  </r>
  <r>
    <s v="E"/>
    <s v="4300"/>
    <s v="854"/>
    <s v="85406"/>
    <s v="8549057"/>
    <n v="528004120002"/>
    <x v="0"/>
    <x v="7"/>
    <x v="7"/>
    <n v="202202"/>
    <n v="44616"/>
    <s v="XOF"/>
    <n v="18709.52"/>
    <n v="31.79"/>
    <s v="EUR"/>
    <n v="28.518999999999998"/>
    <n v="12643552"/>
    <s v="STAFF"/>
    <n v="8540399"/>
    <s v="Time Code : N - IUTS DU MOIS DE FEVRIER 2022 DE KONFE TRAORE Aicha"/>
  </r>
  <r>
    <s v="E"/>
    <s v="4300"/>
    <s v="854"/>
    <s v="85407"/>
    <s v="8549057"/>
    <n v="528004120002"/>
    <x v="0"/>
    <x v="22"/>
    <x v="22"/>
    <n v="202202"/>
    <n v="44616"/>
    <s v="XOF"/>
    <n v="38457"/>
    <n v="65.349999999999994"/>
    <s v="EUR"/>
    <n v="58.627000000000002"/>
    <n v="12643552"/>
    <s v="STAFF"/>
    <n v="2023197"/>
    <s v="Time Code : N - IUTS DU MOIS DE FEVRIER 2022 DE SAGNON Sanlé Régis Kader"/>
  </r>
  <r>
    <s v="E"/>
    <s v="4300"/>
    <s v="854"/>
    <s v="85406"/>
    <s v="8549059"/>
    <n v="528004120002"/>
    <x v="0"/>
    <x v="12"/>
    <x v="12"/>
    <n v="202202"/>
    <n v="44616"/>
    <s v="XOF"/>
    <n v="3732.89"/>
    <n v="6.34"/>
    <s v="EUR"/>
    <n v="5.6879999999999997"/>
    <n v="12643552"/>
    <s v="STAFF"/>
    <n v="2027008"/>
    <s v="Time Code : N - IUTS DU MOIS DE FEVRIER 2022 DE SAWADOGO Augustine Marie wendyam"/>
  </r>
  <r>
    <s v="E"/>
    <s v="4300"/>
    <s v="854"/>
    <s v="85406"/>
    <s v="8549052"/>
    <n v="528004120002"/>
    <x v="0"/>
    <x v="16"/>
    <x v="16"/>
    <n v="202202"/>
    <n v="44616"/>
    <s v="XOF"/>
    <n v="71305"/>
    <n v="121.17"/>
    <s v="EUR"/>
    <n v="108.70399999999999"/>
    <n v="12643552"/>
    <s v="STAFF"/>
    <n v="2024193"/>
    <s v="Time Code : N - IUTS DU MOIS DE FEVRIER 2022 DE KAMBIRE Sié"/>
  </r>
  <r>
    <s v="E"/>
    <s v="4300"/>
    <s v="854"/>
    <s v="85406"/>
    <s v="8549059"/>
    <n v="528004120002"/>
    <x v="0"/>
    <x v="12"/>
    <x v="12"/>
    <n v="202202"/>
    <n v="44616"/>
    <s v="XOF"/>
    <n v="13877.2"/>
    <n v="23.58"/>
    <s v="EUR"/>
    <n v="21.154"/>
    <n v="12643552"/>
    <s v="STAFF"/>
    <n v="8540279"/>
    <s v="Time Code : N - IUTS DU MOIS DE FEVRIER 2022 DE YAMEOGO Wendkoaguenda Lucie"/>
  </r>
  <r>
    <s v="E"/>
    <s v="4300"/>
    <s v="854"/>
    <s v="85406"/>
    <s v="8549052"/>
    <n v="528004120002"/>
    <x v="0"/>
    <x v="22"/>
    <x v="22"/>
    <n v="202202"/>
    <n v="44616"/>
    <s v="XOF"/>
    <n v="36965"/>
    <n v="62.82"/>
    <s v="EUR"/>
    <n v="56.356999999999999"/>
    <n v="12643552"/>
    <s v="STAFF"/>
    <n v="2035753"/>
    <s v="Time Code : N - IUTS DU MOIS DE FEVRIER 2022 DE KOUANDA Rachidatou"/>
  </r>
  <r>
    <s v="E"/>
    <s v="4300"/>
    <s v="854"/>
    <s v="85406"/>
    <s v="8549059"/>
    <n v="528004120002"/>
    <x v="0"/>
    <x v="12"/>
    <x v="12"/>
    <n v="202202"/>
    <n v="44616"/>
    <s v="XOF"/>
    <n v="3797.01"/>
    <n v="6.45"/>
    <s v="EUR"/>
    <n v="5.7859999999999996"/>
    <n v="12643552"/>
    <s v="STAFF"/>
    <n v="2030994"/>
    <s v="Time Code : N - IUTS DU MOIS DE FEVRIER 2022 DE KI/KERE Léonie"/>
  </r>
  <r>
    <s v="E"/>
    <s v="4010"/>
    <s v="854"/>
    <s v="85406"/>
    <s v="8540008"/>
    <n v="528004120001"/>
    <x v="3"/>
    <x v="9"/>
    <x v="9"/>
    <n v="202202"/>
    <n v="44616"/>
    <s v="XOF"/>
    <n v="1102903"/>
    <n v="1874.18"/>
    <s v="EUR"/>
    <n v="1681.3610000000001"/>
    <n v="30485238"/>
    <s v="STAFF"/>
    <n v="2019466"/>
    <s v="MT SALAIRE DU MOIS DE FEVRIER 2022 DE ZAGUE-SOME Lena Yasmine"/>
  </r>
  <r>
    <s v="E"/>
    <s v="4010"/>
    <s v="854"/>
    <s v="85401"/>
    <s v="8540008"/>
    <n v="528004120001"/>
    <x v="3"/>
    <x v="14"/>
    <x v="14"/>
    <n v="202202"/>
    <n v="44616"/>
    <s v="XOF"/>
    <n v="756125"/>
    <n v="1284.9000000000001"/>
    <s v="EUR"/>
    <n v="1152.7080000000001"/>
    <n v="12643552"/>
    <s v="STAFF"/>
    <n v="2031020"/>
    <s v="Time Code : N - SALAIRE DU MOIS DE FEVRIER 2022 DE GANSORE Hassane Moctar"/>
  </r>
  <r>
    <s v="E"/>
    <s v="4010"/>
    <s v="854"/>
    <s v="85400"/>
    <s v="8549060"/>
    <n v="528004120002"/>
    <x v="0"/>
    <x v="6"/>
    <x v="6"/>
    <n v="202202"/>
    <n v="44616"/>
    <s v="XOF"/>
    <n v="30398.78"/>
    <n v="51.66"/>
    <s v="EUR"/>
    <n v="46.344999999999999"/>
    <n v="12643552"/>
    <s v="STAFF"/>
    <n v="2017279"/>
    <s v="Time Code : N - SALAIRE DU MOIS DE FEVRIER 2022 DE GUIRA Sayouba"/>
  </r>
  <r>
    <s v="E"/>
    <s v="4010"/>
    <s v="854"/>
    <s v="85406"/>
    <s v="8549052"/>
    <n v="528004120002"/>
    <x v="0"/>
    <x v="19"/>
    <x v="19"/>
    <n v="202202"/>
    <n v="44616"/>
    <s v="XOF"/>
    <n v="534861.71"/>
    <n v="908.9"/>
    <s v="EUR"/>
    <n v="815.39099999999996"/>
    <n v="12643552"/>
    <s v="STAFF"/>
    <n v="2023596"/>
    <s v="Time Code : N - SALAIRE DU MOIS DE FEVRIER 2022 DE WANGRE Didier"/>
  </r>
  <r>
    <s v="E"/>
    <s v="4010"/>
    <s v="854"/>
    <s v="85400"/>
    <s v="8549059"/>
    <n v="528004120002"/>
    <x v="0"/>
    <x v="8"/>
    <x v="8"/>
    <n v="202202"/>
    <n v="44616"/>
    <s v="XOF"/>
    <n v="109210.75"/>
    <n v="185.58"/>
    <s v="EUR"/>
    <n v="166.48699999999999"/>
    <n v="12643552"/>
    <s v="STAFF"/>
    <n v="8540353"/>
    <s v="Time Code : N - SALAIRE DU MOIS DE FEVRIER 2022 DE PARE/KARAMBIRI Aminata"/>
  </r>
  <r>
    <s v="E"/>
    <s v="4010"/>
    <s v="854"/>
    <s v="85406"/>
    <s v="8549052"/>
    <n v="528004120001"/>
    <x v="3"/>
    <x v="13"/>
    <x v="13"/>
    <n v="202202"/>
    <n v="44616"/>
    <s v="XOF"/>
    <n v="1079206"/>
    <n v="1833.91"/>
    <s v="EUR"/>
    <n v="1645.2349999999999"/>
    <n v="12643552"/>
    <s v="STAFF"/>
    <n v="2034399"/>
    <s v="Time Code : N - SALAIRE DU MOIS DE FEVRIER 2022 DE OUEDRAOGO Touwindé Christophe"/>
  </r>
  <r>
    <s v="E"/>
    <s v="4010"/>
    <s v="854"/>
    <s v="85400"/>
    <s v="8549059"/>
    <n v="528004120002"/>
    <x v="0"/>
    <x v="12"/>
    <x v="12"/>
    <n v="202202"/>
    <n v="44616"/>
    <s v="XOF"/>
    <n v="49877.29"/>
    <n v="84.76"/>
    <s v="EUR"/>
    <n v="76.040000000000006"/>
    <n v="12643552"/>
    <s v="STAFF"/>
    <n v="8540206"/>
    <s v="Time Code : N - SALAIRE DU MOIS DE FEVRIER 2022 DE OUEDRAOGO Wendingomdé Joseph Arnaud"/>
  </r>
  <r>
    <s v="E"/>
    <s v="4010"/>
    <s v="854"/>
    <s v="85400"/>
    <s v="8549059"/>
    <n v="528004120002"/>
    <x v="0"/>
    <x v="12"/>
    <x v="12"/>
    <n v="202202"/>
    <n v="44616"/>
    <s v="XOF"/>
    <n v="37602.550000000003"/>
    <n v="63.9"/>
    <s v="EUR"/>
    <n v="57.326000000000001"/>
    <n v="12643552"/>
    <s v="STAFF"/>
    <n v="2013058"/>
    <s v="Time Code : N - SALAIRE DU MOIS DE FEVRIER 2022 DE BONOU Samson"/>
  </r>
  <r>
    <s v="E"/>
    <s v="4010"/>
    <s v="854"/>
    <s v="85400"/>
    <s v="8549058"/>
    <n v="528004120002"/>
    <x v="0"/>
    <x v="10"/>
    <x v="10"/>
    <n v="202202"/>
    <n v="44616"/>
    <s v="XOF"/>
    <n v="165858.06"/>
    <n v="281.85000000000002"/>
    <s v="EUR"/>
    <n v="252.85300000000001"/>
    <n v="12643552"/>
    <s v="STAFF"/>
    <n v="2011105"/>
    <s v="Time Code : N - SALAIRE DU MOIS DE FEVRIER 2022 DE COULIDIATY Aimé Parfait"/>
  </r>
  <r>
    <s v="E"/>
    <s v="4010"/>
    <s v="854"/>
    <s v="85400"/>
    <s v="8549057"/>
    <n v="528004120002"/>
    <x v="0"/>
    <x v="7"/>
    <x v="7"/>
    <n v="202202"/>
    <n v="44616"/>
    <s v="XOF"/>
    <n v="156886.96"/>
    <n v="266.60000000000002"/>
    <s v="EUR"/>
    <n v="239.172"/>
    <n v="12643552"/>
    <s v="STAFF"/>
    <n v="8540392"/>
    <s v="Time Code : N - SALAIRE DU MOIS DE FEVRIER 2022 DE KABORE Hamza"/>
  </r>
  <r>
    <s v="E"/>
    <s v="4010"/>
    <s v="854"/>
    <s v="85400"/>
    <s v="8549055"/>
    <n v="528004120002"/>
    <x v="0"/>
    <x v="11"/>
    <x v="11"/>
    <n v="202202"/>
    <n v="44616"/>
    <s v="XOF"/>
    <n v="41886.97"/>
    <n v="71.180000000000007"/>
    <s v="EUR"/>
    <n v="63.856999999999999"/>
    <n v="12643552"/>
    <s v="STAFF"/>
    <n v="8540039"/>
    <s v="Time Code : N - SALAIRE DU MOIS DE FEVRIER 2022 DE NABI Grégoire"/>
  </r>
  <r>
    <s v="E"/>
    <s v="4010"/>
    <s v="854"/>
    <s v="85400"/>
    <s v="8549060"/>
    <n v="528004120002"/>
    <x v="0"/>
    <x v="6"/>
    <x v="6"/>
    <n v="202202"/>
    <n v="44616"/>
    <s v="XOF"/>
    <n v="106204.56"/>
    <n v="180.48"/>
    <s v="EUR"/>
    <n v="161.91200000000001"/>
    <n v="12643552"/>
    <s v="STAFF"/>
    <n v="2014079"/>
    <s v="Time Code : N - SALAIRE DU MOIS DE FEVRIER 2022 DE SOUBEIGA/SAWADOGO Inès Laeticia"/>
  </r>
  <r>
    <s v="E"/>
    <s v="7400"/>
    <s v="854"/>
    <s v="85408"/>
    <s v="8540008"/>
    <n v="528004120010"/>
    <x v="1"/>
    <x v="39"/>
    <x v="39"/>
    <n v="202202"/>
    <n v="44620"/>
    <s v="XOF"/>
    <n v="2500"/>
    <n v="4.25"/>
    <s v="EUR"/>
    <n v="3.8130000000000002"/>
    <n v="30485235"/>
    <s v="BANKACC"/>
    <n v="85411"/>
    <s v="FRAIS BANCAIRE SCI OHG P02"/>
  </r>
  <r>
    <s v="E"/>
    <s v="7400"/>
    <s v="854"/>
    <s v="85408"/>
    <s v="8540008"/>
    <n v="528004120010"/>
    <x v="1"/>
    <x v="39"/>
    <x v="39"/>
    <n v="202202"/>
    <n v="44620"/>
    <s v="XOF"/>
    <n v="2500"/>
    <n v="4.25"/>
    <s v="EUR"/>
    <n v="3.8130000000000002"/>
    <n v="30485235"/>
    <s v="BANKACC"/>
    <n v="85411"/>
    <s v="FRAIS BANCAIRE SCI OHG P02"/>
  </r>
  <r>
    <s v="E"/>
    <s v="4170"/>
    <s v="854"/>
    <s v="85406"/>
    <s v="8540008"/>
    <n v="528004120001"/>
    <x v="3"/>
    <x v="9"/>
    <x v="9"/>
    <n v="202202"/>
    <n v="44620"/>
    <s v="XOF"/>
    <n v="11448.17"/>
    <n v="19.45"/>
    <s v="EUR"/>
    <n v="17.449000000000002"/>
    <n v="30485238"/>
    <s v="STAFF"/>
    <n v="2019466"/>
    <s v="MT Assurance maladie Février  2022 de ZAGUE SOME LENA YASMINE"/>
  </r>
  <r>
    <s v="E"/>
    <s v="4170"/>
    <s v="854"/>
    <s v="85406"/>
    <s v="8540008"/>
    <n v="528004120001"/>
    <x v="3"/>
    <x v="14"/>
    <x v="14"/>
    <n v="202202"/>
    <n v="44620"/>
    <s v="XOF"/>
    <n v="11448.17"/>
    <n v="19.45"/>
    <s v="EUR"/>
    <n v="17.449000000000002"/>
    <n v="30485238"/>
    <s v="STAFF"/>
    <n v="2022429"/>
    <s v="Time Code : A - Assurance maladie Février  2022 de DAHANI DAOUDA M HUBERT"/>
  </r>
  <r>
    <s v="E"/>
    <s v="4060"/>
    <s v="854"/>
    <s v="85406"/>
    <s v="8549057"/>
    <n v="528004120002"/>
    <x v="0"/>
    <x v="7"/>
    <x v="7"/>
    <n v="202202"/>
    <n v="44620"/>
    <s v="XOF"/>
    <n v="7361.51"/>
    <n v="12.51"/>
    <s v="EUR"/>
    <n v="11.223000000000001"/>
    <n v="30485683"/>
    <s v="STAFF"/>
    <n v="8540358"/>
    <s v="Missing Timesheet DEA"/>
  </r>
  <r>
    <s v="E"/>
    <s v="4210"/>
    <s v="854"/>
    <s v="85407"/>
    <s v="8540008"/>
    <n v="528004120002"/>
    <x v="0"/>
    <x v="25"/>
    <x v="25"/>
    <n v="202202"/>
    <n v="44620"/>
    <s v="XOF"/>
    <n v="15816"/>
    <n v="26.88"/>
    <s v="EUR"/>
    <n v="24.114999999999998"/>
    <n v="12643552"/>
    <s v="STAFF"/>
    <n v="2038727"/>
    <s v="Time Code : N - TERMINAL_GRANT_2038727"/>
  </r>
  <r>
    <s v="E"/>
    <s v="4210"/>
    <s v="854"/>
    <s v="85406"/>
    <s v="8549052"/>
    <n v="528004120002"/>
    <x v="0"/>
    <x v="19"/>
    <x v="19"/>
    <n v="202202"/>
    <n v="44620"/>
    <s v="XOF"/>
    <n v="20295"/>
    <n v="34.49"/>
    <s v="EUR"/>
    <n v="30.942"/>
    <n v="12643552"/>
    <s v="STAFF"/>
    <n v="2023596"/>
    <s v="Time Code : N - TERMINAL_GRANT_2023596"/>
  </r>
  <r>
    <s v="E"/>
    <s v="4210"/>
    <s v="854"/>
    <s v="85406"/>
    <s v="8549059"/>
    <n v="528004120002"/>
    <x v="0"/>
    <x v="12"/>
    <x v="12"/>
    <n v="202202"/>
    <n v="44620"/>
    <s v="XOF"/>
    <n v="1374.04"/>
    <n v="2.33"/>
    <s v="EUR"/>
    <n v="2.09"/>
    <n v="12643552"/>
    <s v="STAFF"/>
    <n v="2027008"/>
    <s v="Time Code : N - TERMINAL_GRANT_2027008"/>
  </r>
  <r>
    <s v="E"/>
    <s v="4210"/>
    <s v="854"/>
    <s v="85406"/>
    <s v="8549059"/>
    <n v="528004120002"/>
    <x v="0"/>
    <x v="12"/>
    <x v="12"/>
    <n v="202202"/>
    <n v="44620"/>
    <s v="XOF"/>
    <n v="1405.4"/>
    <n v="2.39"/>
    <s v="EUR"/>
    <n v="2.1440000000000001"/>
    <n v="12643552"/>
    <s v="STAFF"/>
    <n v="2030994"/>
    <s v="Time Code : N - TERMINAL_GRANT_2030994"/>
  </r>
  <r>
    <s v="E"/>
    <s v="4210"/>
    <s v="854"/>
    <s v="85406"/>
    <s v="8549052"/>
    <n v="528004120002"/>
    <x v="0"/>
    <x v="22"/>
    <x v="22"/>
    <n v="202202"/>
    <n v="44620"/>
    <s v="XOF"/>
    <n v="12263"/>
    <n v="20.84"/>
    <s v="EUR"/>
    <n v="18.696000000000002"/>
    <n v="12643552"/>
    <s v="STAFF"/>
    <n v="2035753"/>
    <s v="Time Code : N - TERMINAL_GRANT_2035753"/>
  </r>
  <r>
    <s v="E"/>
    <s v="4210"/>
    <s v="854"/>
    <s v="85406"/>
    <s v="8549052"/>
    <n v="528004120001"/>
    <x v="3"/>
    <x v="13"/>
    <x v="13"/>
    <n v="202202"/>
    <n v="44620"/>
    <s v="XOF"/>
    <n v="34849"/>
    <n v="59.22"/>
    <s v="EUR"/>
    <n v="53.127000000000002"/>
    <n v="12643552"/>
    <s v="STAFF"/>
    <n v="2034399"/>
    <s v="Time Code : N - TERMINAL_GRANT_2034399"/>
  </r>
  <r>
    <s v="E"/>
    <s v="4210"/>
    <s v="854"/>
    <s v="85408"/>
    <s v="8549059"/>
    <n v="528004120002"/>
    <x v="0"/>
    <x v="18"/>
    <x v="18"/>
    <n v="202202"/>
    <n v="44620"/>
    <s v="XOF"/>
    <n v="6857.18"/>
    <n v="11.65"/>
    <s v="EUR"/>
    <n v="10.451000000000001"/>
    <n v="12643552"/>
    <s v="STAFF"/>
    <n v="2024413"/>
    <s v="Time Code : N - TERMINAL_GRANT_2024413"/>
  </r>
  <r>
    <s v="E"/>
    <s v="4210"/>
    <s v="854"/>
    <s v="85407"/>
    <s v="8549057"/>
    <n v="528004120002"/>
    <x v="0"/>
    <x v="22"/>
    <x v="22"/>
    <n v="202202"/>
    <n v="44620"/>
    <s v="XOF"/>
    <n v="15736"/>
    <n v="26.74"/>
    <s v="EUR"/>
    <n v="23.989000000000001"/>
    <n v="12643552"/>
    <s v="STAFF"/>
    <n v="2023197"/>
    <s v="Time Code : N - TERMINAL_GRANT_2023197"/>
  </r>
  <r>
    <s v="E"/>
    <s v="4210"/>
    <s v="854"/>
    <s v="85406"/>
    <s v="8549052"/>
    <n v="528004120002"/>
    <x v="0"/>
    <x v="16"/>
    <x v="16"/>
    <n v="202202"/>
    <n v="44620"/>
    <s v="XOF"/>
    <n v="20028"/>
    <n v="34.03"/>
    <s v="EUR"/>
    <n v="30.529"/>
    <n v="12643552"/>
    <s v="STAFF"/>
    <n v="2024193"/>
    <s v="Time Code : N - TERMINAL_GRANT_2024193"/>
  </r>
  <r>
    <s v="E"/>
    <s v="4210"/>
    <s v="854"/>
    <s v="85407"/>
    <s v="8549059"/>
    <n v="528004120002"/>
    <x v="0"/>
    <x v="20"/>
    <x v="20"/>
    <n v="202202"/>
    <n v="44620"/>
    <s v="XOF"/>
    <n v="13719"/>
    <n v="23.31"/>
    <s v="EUR"/>
    <n v="20.911999999999999"/>
    <n v="12643552"/>
    <s v="STAFF"/>
    <n v="2030902"/>
    <s v="Time Code : N - TERMINAL_GRANT_2030902"/>
  </r>
  <r>
    <s v="E"/>
    <s v="4210"/>
    <s v="854"/>
    <s v="85406"/>
    <s v="8549057"/>
    <n v="528004120002"/>
    <x v="0"/>
    <x v="7"/>
    <x v="7"/>
    <n v="202202"/>
    <n v="44620"/>
    <s v="XOF"/>
    <n v="382.56"/>
    <n v="0.65"/>
    <s v="EUR"/>
    <n v="0.58299999999999996"/>
    <n v="12643552"/>
    <s v="STAFF"/>
    <n v="2036440"/>
    <s v="Time Code : N - TERMINAL_GRANT_2036440"/>
  </r>
  <r>
    <s v="E"/>
    <s v="4210"/>
    <s v="854"/>
    <s v="85407"/>
    <s v="8549059"/>
    <n v="528004120002"/>
    <x v="0"/>
    <x v="18"/>
    <x v="18"/>
    <n v="202202"/>
    <n v="44620"/>
    <s v="XOF"/>
    <n v="18724"/>
    <n v="31.82"/>
    <s v="EUR"/>
    <n v="28.545999999999999"/>
    <n v="12643552"/>
    <s v="STAFF"/>
    <n v="2014872"/>
    <s v="Time Code : N - TERMINAL_GRANT_2014872"/>
  </r>
  <r>
    <s v="E"/>
    <s v="4210"/>
    <s v="854"/>
    <s v="85406"/>
    <s v="8540008"/>
    <n v="528004120002"/>
    <x v="0"/>
    <x v="24"/>
    <x v="24"/>
    <n v="202202"/>
    <n v="44620"/>
    <s v="XOF"/>
    <n v="18918"/>
    <n v="32.15"/>
    <s v="EUR"/>
    <n v="28.841999999999999"/>
    <n v="12643552"/>
    <s v="STAFF"/>
    <n v="2039252"/>
    <s v="Time Code : N - TERMINAL_GRANT_2039252"/>
  </r>
  <r>
    <s v="E"/>
    <s v="4210"/>
    <s v="854"/>
    <s v="85406"/>
    <s v="8549052"/>
    <n v="528004120002"/>
    <x v="0"/>
    <x v="15"/>
    <x v="15"/>
    <n v="202202"/>
    <n v="44620"/>
    <s v="XOF"/>
    <n v="15462"/>
    <n v="26.27"/>
    <s v="EUR"/>
    <n v="23.567"/>
    <n v="12643552"/>
    <s v="STAFF"/>
    <n v="2041743"/>
    <s v="Time Code : N - TERMINAL_GRANT_2041743"/>
  </r>
  <r>
    <s v="E"/>
    <s v="4210"/>
    <s v="854"/>
    <s v="85406"/>
    <s v="8540008"/>
    <n v="528004120001"/>
    <x v="3"/>
    <x v="14"/>
    <x v="14"/>
    <n v="202202"/>
    <n v="44620"/>
    <s v="XOF"/>
    <n v="28524"/>
    <n v="48.47"/>
    <s v="EUR"/>
    <n v="43.482999999999997"/>
    <n v="30485238"/>
    <s v="STAFF"/>
    <n v="2022429"/>
    <s v="Time Code : A - TERMINAL_GRANT_2022429"/>
  </r>
  <r>
    <s v="E"/>
    <s v="4170"/>
    <s v="854"/>
    <s v="85406"/>
    <s v="8549057"/>
    <n v="528004120002"/>
    <x v="0"/>
    <x v="7"/>
    <x v="7"/>
    <n v="202202"/>
    <n v="44620"/>
    <s v="XOF"/>
    <n v="2068.33"/>
    <n v="3.51"/>
    <s v="EUR"/>
    <n v="3.149"/>
    <n v="30485683"/>
    <s v="STAFF"/>
    <n v="8540358"/>
    <s v="Missing Timesheet DEA"/>
  </r>
  <r>
    <s v="E"/>
    <s v="4210"/>
    <s v="854"/>
    <s v="85406"/>
    <s v="8540008"/>
    <n v="528004120001"/>
    <x v="3"/>
    <x v="9"/>
    <x v="9"/>
    <n v="202202"/>
    <n v="44620"/>
    <s v="XOF"/>
    <n v="34101"/>
    <n v="57.95"/>
    <s v="EUR"/>
    <n v="51.988"/>
    <n v="30485238"/>
    <s v="STAFF"/>
    <n v="2019466"/>
    <s v="MT TERMINAL_GRANT_2019466"/>
  </r>
  <r>
    <s v="E"/>
    <s v="4170"/>
    <s v="854"/>
    <s v="85408"/>
    <s v="8549059"/>
    <n v="528004120002"/>
    <x v="0"/>
    <x v="18"/>
    <x v="18"/>
    <n v="202202"/>
    <n v="44620"/>
    <s v="XOF"/>
    <n v="8946.0400000000009"/>
    <n v="15.2"/>
    <s v="EUR"/>
    <n v="13.635999999999999"/>
    <n v="12643552"/>
    <s v="STAFF"/>
    <n v="2024413"/>
    <s v="Time Code : N - Assurance maladie Février  2022 de DAMIBA JACQUES MALGDAWINDE"/>
  </r>
  <r>
    <s v="E"/>
    <s v="4210"/>
    <s v="854"/>
    <s v="85401"/>
    <s v="8540008"/>
    <n v="528004120001"/>
    <x v="3"/>
    <x v="14"/>
    <x v="14"/>
    <n v="202202"/>
    <n v="44620"/>
    <s v="XOF"/>
    <n v="25549"/>
    <n v="43.42"/>
    <s v="EUR"/>
    <n v="38.953000000000003"/>
    <n v="12643552"/>
    <s v="STAFF"/>
    <n v="2031020"/>
    <s v="Time Code : N - TERMINAL_GRANT_2031020"/>
  </r>
  <r>
    <s v="E"/>
    <s v="4170"/>
    <s v="854"/>
    <s v="85406"/>
    <s v="8549052"/>
    <n v="528004120002"/>
    <x v="0"/>
    <x v="19"/>
    <x v="19"/>
    <n v="202202"/>
    <n v="44620"/>
    <s v="XOF"/>
    <n v="11448.17"/>
    <n v="19.45"/>
    <s v="EUR"/>
    <n v="17.449000000000002"/>
    <n v="12643552"/>
    <s v="STAFF"/>
    <n v="2023596"/>
    <s v="Time Code : N - Assurance maladie Février  2022 de WANGRE DIDIER"/>
  </r>
  <r>
    <s v="E"/>
    <s v="4170"/>
    <s v="854"/>
    <s v="85407"/>
    <s v="8540008"/>
    <n v="528004120002"/>
    <x v="0"/>
    <x v="25"/>
    <x v="25"/>
    <n v="202202"/>
    <n v="44620"/>
    <s v="XOF"/>
    <n v="48959"/>
    <n v="83.2"/>
    <s v="EUR"/>
    <n v="74.64"/>
    <n v="12643552"/>
    <s v="STAFF"/>
    <n v="2038727"/>
    <s v="Time Code : N - SORY Yacouba/Assurance/Charge de Février 2022 /Incorporation un conjoint (SORY Siépou Idriss Chafik) et de 3 enfants (CHAFIK,AMARIA,FAIZA)"/>
  </r>
  <r>
    <s v="E"/>
    <s v="4170"/>
    <s v="854"/>
    <s v="85407"/>
    <s v="8549059"/>
    <n v="528004120002"/>
    <x v="0"/>
    <x v="20"/>
    <x v="20"/>
    <n v="202202"/>
    <n v="44620"/>
    <s v="XOF"/>
    <n v="11448.17"/>
    <n v="19.45"/>
    <s v="EUR"/>
    <n v="17.449000000000002"/>
    <n v="12643552"/>
    <s v="STAFF"/>
    <n v="2030902"/>
    <s v="Time Code : N - Assurance maladie Février  2022 de CISSE IDRISS AS AMI"/>
  </r>
  <r>
    <s v="E"/>
    <s v="4170"/>
    <s v="854"/>
    <s v="85406"/>
    <s v="8549052"/>
    <n v="528004120002"/>
    <x v="0"/>
    <x v="17"/>
    <x v="17"/>
    <n v="202202"/>
    <n v="44620"/>
    <s v="XOF"/>
    <n v="8570.52"/>
    <n v="14.56"/>
    <s v="EUR"/>
    <n v="13.061999999999999"/>
    <n v="12643552"/>
    <s v="STAFF"/>
    <n v="8540100"/>
    <s v="Time Code : N - Assurance maladie Février  2022 de SOU SIE SYLVAIN"/>
  </r>
  <r>
    <s v="E"/>
    <s v="4210"/>
    <s v="854"/>
    <s v="85400"/>
    <s v="8549059"/>
    <n v="528004120002"/>
    <x v="0"/>
    <x v="12"/>
    <x v="12"/>
    <n v="202202"/>
    <n v="44620"/>
    <s v="XOF"/>
    <n v="1579.34"/>
    <n v="2.68"/>
    <s v="EUR"/>
    <n v="2.4039999999999999"/>
    <n v="12643552"/>
    <s v="STAFF"/>
    <n v="2013058"/>
    <s v="Time Code : N - TERMINAL_GRANT_2013058"/>
  </r>
  <r>
    <s v="E"/>
    <s v="4170"/>
    <s v="854"/>
    <s v="85406"/>
    <s v="8549059"/>
    <n v="528004120002"/>
    <x v="0"/>
    <x v="12"/>
    <x v="12"/>
    <n v="202202"/>
    <n v="44620"/>
    <s v="XOF"/>
    <n v="2520.15"/>
    <n v="4.28"/>
    <s v="EUR"/>
    <n v="3.84"/>
    <n v="12643552"/>
    <s v="STAFF"/>
    <n v="8540386"/>
    <s v="Time Code : N - Assurance maladie Février  2022 de YAMEOGO DAHLIA RAMATA S"/>
  </r>
  <r>
    <s v="E"/>
    <s v="4170"/>
    <s v="854"/>
    <s v="85406"/>
    <s v="8549057"/>
    <n v="528004120002"/>
    <x v="0"/>
    <x v="7"/>
    <x v="7"/>
    <n v="202202"/>
    <n v="44620"/>
    <s v="XOF"/>
    <n v="352.46"/>
    <n v="0.6"/>
    <s v="EUR"/>
    <n v="0.53800000000000003"/>
    <n v="12643552"/>
    <s v="STAFF"/>
    <n v="2036440"/>
    <s v="Time Code : N - YALPOUGDOU HERVE/Assurance/Charge de février 2022"/>
  </r>
  <r>
    <s v="E"/>
    <s v="4170"/>
    <s v="854"/>
    <s v="85406"/>
    <s v="8549052"/>
    <n v="528004120001"/>
    <x v="3"/>
    <x v="13"/>
    <x v="13"/>
    <n v="202202"/>
    <n v="44620"/>
    <s v="XOF"/>
    <n v="48298.09"/>
    <n v="82.07"/>
    <s v="EUR"/>
    <n v="73.626999999999995"/>
    <n v="12643552"/>
    <s v="STAFF"/>
    <n v="2034399"/>
    <s v="Time Code : N - OUEDRAOGO TOUWINDE CHRISTOPHE/Assurance/Charge de février 2022 /Incorporation 3 Enfants (DEDIOS, CHRISTOIN, CHRISTMI) et 1 conjoint (ODETTE)"/>
  </r>
  <r>
    <s v="E"/>
    <s v="4210"/>
    <s v="854"/>
    <s v="85400"/>
    <s v="8549058"/>
    <n v="528004120002"/>
    <x v="0"/>
    <x v="10"/>
    <x v="10"/>
    <n v="202202"/>
    <n v="44620"/>
    <s v="XOF"/>
    <n v="6393.19"/>
    <n v="10.86"/>
    <s v="EUR"/>
    <n v="9.7430000000000003"/>
    <n v="12643552"/>
    <s v="STAFF"/>
    <n v="2011105"/>
    <s v="Time Code : N - TERMINAL_GRANT_2011105"/>
  </r>
  <r>
    <s v="E"/>
    <s v="4170"/>
    <s v="854"/>
    <s v="85406"/>
    <s v="8549059"/>
    <n v="528004120002"/>
    <x v="0"/>
    <x v="12"/>
    <x v="12"/>
    <n v="202202"/>
    <n v="44620"/>
    <s v="XOF"/>
    <n v="4678.32"/>
    <n v="7.95"/>
    <s v="EUR"/>
    <n v="7.1319999999999997"/>
    <n v="12643552"/>
    <s v="STAFF"/>
    <n v="8540279"/>
    <s v="Time Code : N - Assurance maladie Février  2022 de YAMEOGO WENDKOAGUENDA LUCIE"/>
  </r>
  <r>
    <s v="E"/>
    <s v="4210"/>
    <s v="854"/>
    <s v="85400"/>
    <s v="8549060"/>
    <n v="528004120002"/>
    <x v="0"/>
    <x v="6"/>
    <x v="6"/>
    <n v="202202"/>
    <n v="44620"/>
    <s v="XOF"/>
    <n v="1246.56"/>
    <n v="2.12"/>
    <s v="EUR"/>
    <n v="1.9019999999999999"/>
    <n v="12643552"/>
    <s v="STAFF"/>
    <n v="2017279"/>
    <s v="Time Code : N - TERMINAL_GRANT_2017279"/>
  </r>
  <r>
    <s v="E"/>
    <s v="4170"/>
    <s v="854"/>
    <s v="85406"/>
    <s v="8549052"/>
    <n v="528004120002"/>
    <x v="0"/>
    <x v="16"/>
    <x v="16"/>
    <n v="202202"/>
    <n v="44620"/>
    <s v="XOF"/>
    <n v="11448.17"/>
    <n v="19.45"/>
    <s v="EUR"/>
    <n v="17.449000000000002"/>
    <n v="12643552"/>
    <s v="STAFF"/>
    <n v="2024193"/>
    <s v="Time Code : N - Assurance maladie Février  2022 de KAMBIRE SIE"/>
  </r>
  <r>
    <s v="E"/>
    <s v="4210"/>
    <s v="854"/>
    <s v="85408"/>
    <s v="8540008"/>
    <n v="528004120001"/>
    <x v="3"/>
    <x v="14"/>
    <x v="14"/>
    <n v="202202"/>
    <n v="44620"/>
    <s v="XOF"/>
    <n v="28538"/>
    <n v="48.5"/>
    <s v="EUR"/>
    <n v="43.51"/>
    <n v="12643552"/>
    <s v="STAFF"/>
    <n v="2012170"/>
    <s v="Time Code : N - TERMINAL_GRANT_2012170"/>
  </r>
  <r>
    <s v="E"/>
    <s v="4170"/>
    <s v="854"/>
    <s v="85407"/>
    <s v="8549057"/>
    <n v="528004120002"/>
    <x v="0"/>
    <x v="22"/>
    <x v="22"/>
    <n v="202202"/>
    <n v="44620"/>
    <s v="XOF"/>
    <n v="28978.17"/>
    <n v="49.24"/>
    <s v="EUR"/>
    <n v="44.173999999999999"/>
    <n v="12643552"/>
    <s v="STAFF"/>
    <n v="2023197"/>
    <s v="Time Code : N - Assurance maladie Février  2022 de SAGNON SANLE R KADER"/>
  </r>
  <r>
    <s v="E"/>
    <s v="4210"/>
    <s v="854"/>
    <s v="85400"/>
    <s v="8549063"/>
    <n v="528004120002"/>
    <x v="0"/>
    <x v="21"/>
    <x v="21"/>
    <n v="202202"/>
    <n v="44620"/>
    <s v="XOF"/>
    <n v="4042.87"/>
    <n v="6.87"/>
    <s v="EUR"/>
    <n v="6.1630000000000003"/>
    <n v="12643552"/>
    <s v="STAFF"/>
    <n v="2020577"/>
    <s v="Time Code : N - TERMINAL_GRANT_2020577"/>
  </r>
  <r>
    <s v="E"/>
    <s v="4170"/>
    <s v="854"/>
    <s v="85406"/>
    <s v="8549057"/>
    <n v="528004120002"/>
    <x v="0"/>
    <x v="7"/>
    <x v="7"/>
    <n v="202202"/>
    <n v="44620"/>
    <s v="XOF"/>
    <n v="13513.31"/>
    <n v="22.96"/>
    <s v="EUR"/>
    <n v="20.597999999999999"/>
    <n v="12643552"/>
    <s v="STAFF"/>
    <n v="8540399"/>
    <s v="Time Code : N - Assurance maladie Février  2022 de KONFE TRAORE AICHA"/>
  </r>
  <r>
    <s v="E"/>
    <s v="4170"/>
    <s v="854"/>
    <s v="85406"/>
    <s v="8549059"/>
    <n v="528004120002"/>
    <x v="0"/>
    <x v="12"/>
    <x v="12"/>
    <n v="202202"/>
    <n v="44620"/>
    <s v="XOF"/>
    <n v="3128.92"/>
    <n v="5.32"/>
    <s v="EUR"/>
    <n v="4.7729999999999997"/>
    <n v="12643552"/>
    <s v="STAFF"/>
    <n v="2030994"/>
    <s v="Time Code : N - Assurance maladie Février  2022 de KI KERE LEONIE"/>
  </r>
  <r>
    <s v="E"/>
    <s v="4170"/>
    <s v="854"/>
    <s v="85406"/>
    <s v="8549059"/>
    <n v="528004120002"/>
    <x v="0"/>
    <x v="12"/>
    <x v="12"/>
    <n v="202202"/>
    <n v="44620"/>
    <s v="XOF"/>
    <n v="1004.23"/>
    <n v="1.71"/>
    <s v="EUR"/>
    <n v="1.534"/>
    <n v="12643552"/>
    <s v="STAFF"/>
    <n v="2027008"/>
    <s v="Time Code : N - Assurance maladie Février  2022 de SAWADOGO AUGUSTINE MARIE W"/>
  </r>
  <r>
    <s v="E"/>
    <s v="4210"/>
    <s v="854"/>
    <s v="85400"/>
    <s v="8549062"/>
    <n v="528004120002"/>
    <x v="0"/>
    <x v="23"/>
    <x v="23"/>
    <n v="202202"/>
    <n v="44620"/>
    <s v="XOF"/>
    <n v="7771.3"/>
    <n v="13.21"/>
    <s v="EUR"/>
    <n v="11.851000000000001"/>
    <n v="12643552"/>
    <s v="STAFF"/>
    <n v="2013061"/>
    <s v="Time Code : N - TERMINAL_GRANT_2013061"/>
  </r>
  <r>
    <s v="E"/>
    <s v="4210"/>
    <s v="854"/>
    <s v="85400"/>
    <s v="8549060"/>
    <n v="528004120002"/>
    <x v="0"/>
    <x v="6"/>
    <x v="6"/>
    <n v="202202"/>
    <n v="44620"/>
    <s v="XOF"/>
    <n v="4061.36"/>
    <n v="6.9"/>
    <s v="EUR"/>
    <n v="6.19"/>
    <n v="12643552"/>
    <s v="STAFF"/>
    <n v="2014079"/>
    <s v="Time Code : N - TERMINAL_GRANT_2014079"/>
  </r>
  <r>
    <s v="E"/>
    <s v="4170"/>
    <s v="854"/>
    <s v="85407"/>
    <s v="8549059"/>
    <n v="528004120002"/>
    <x v="0"/>
    <x v="18"/>
    <x v="18"/>
    <n v="202202"/>
    <n v="44620"/>
    <s v="XOF"/>
    <n v="11448.17"/>
    <n v="19.45"/>
    <s v="EUR"/>
    <n v="17.449000000000002"/>
    <n v="12643552"/>
    <s v="STAFF"/>
    <n v="2014872"/>
    <s v="Time Code : N - Assurance maladie Février  2022 de OUATTARA SIAKA"/>
  </r>
  <r>
    <s v="E"/>
    <s v="4060"/>
    <s v="854"/>
    <s v="85406"/>
    <s v="8540008"/>
    <n v="528004120001"/>
    <x v="3"/>
    <x v="9"/>
    <x v="9"/>
    <n v="202202"/>
    <n v="44620"/>
    <s v="XOF"/>
    <n v="99714.2"/>
    <n v="169.45"/>
    <s v="EUR"/>
    <n v="152.017"/>
    <n v="30485238"/>
    <s v="STAFF"/>
    <n v="2019466"/>
    <s v="MT 202202 Annual leave accrual/Lena Yasmine Zague-Some"/>
  </r>
  <r>
    <s v="E"/>
    <s v="4060"/>
    <s v="854"/>
    <s v="85407"/>
    <s v="8549059"/>
    <n v="528004120002"/>
    <x v="0"/>
    <x v="20"/>
    <x v="20"/>
    <n v="202202"/>
    <n v="44620"/>
    <s v="XOF"/>
    <n v="31267.439999999999"/>
    <n v="53.13"/>
    <s v="EUR"/>
    <n v="47.664000000000001"/>
    <n v="12643552"/>
    <s v="STAFF"/>
    <n v="2030902"/>
    <s v="Time Code : N - 202202 Annual leave accrual/Idriss As-Ami Cisse"/>
  </r>
  <r>
    <s v="E"/>
    <s v="4060"/>
    <s v="854"/>
    <s v="85408"/>
    <s v="8540008"/>
    <n v="528004120001"/>
    <x v="3"/>
    <x v="14"/>
    <x v="14"/>
    <n v="202202"/>
    <n v="44620"/>
    <s v="XOF"/>
    <n v="67899.399999999994"/>
    <n v="115.38"/>
    <s v="EUR"/>
    <n v="103.51"/>
    <n v="12643552"/>
    <s v="STAFF"/>
    <n v="2012170"/>
    <s v="Time Code : N - 202202 Annual leave accrual/Yaya  Kiema"/>
  </r>
  <r>
    <s v="E"/>
    <s v="4060"/>
    <s v="854"/>
    <s v="85407"/>
    <s v="8540008"/>
    <n v="528004120002"/>
    <x v="0"/>
    <x v="25"/>
    <x v="25"/>
    <n v="202202"/>
    <n v="44620"/>
    <s v="XOF"/>
    <n v="17764.02"/>
    <n v="30.19"/>
    <s v="EUR"/>
    <n v="27.084"/>
    <n v="12643552"/>
    <s v="STAFF"/>
    <n v="2038727"/>
    <s v="Time Code : N - 202202 Annual leave accrual/Yacouba  Sory"/>
  </r>
  <r>
    <s v="E"/>
    <s v="4060"/>
    <s v="854"/>
    <s v="85406"/>
    <s v="8549052"/>
    <n v="528004120002"/>
    <x v="0"/>
    <x v="22"/>
    <x v="22"/>
    <n v="202202"/>
    <n v="44620"/>
    <s v="XOF"/>
    <n v="17926.669999999998"/>
    <n v="30.46"/>
    <s v="EUR"/>
    <n v="27.326000000000001"/>
    <n v="12643552"/>
    <s v="STAFF"/>
    <n v="2035753"/>
    <s v="Time Code : N - 202202 Annual leave accrual/Kouanda  Rachidatou"/>
  </r>
  <r>
    <s v="E"/>
    <s v="4060"/>
    <s v="854"/>
    <s v="85407"/>
    <s v="8549057"/>
    <n v="528004120002"/>
    <x v="0"/>
    <x v="22"/>
    <x v="22"/>
    <n v="202202"/>
    <n v="44620"/>
    <s v="XOF"/>
    <n v="33385.32"/>
    <n v="56.73"/>
    <s v="EUR"/>
    <n v="50.893999999999998"/>
    <n v="12643552"/>
    <s v="STAFF"/>
    <n v="2023197"/>
    <s v="Time Code : N - 202202 Annual leave accrual/Regis Kader Sanlé Sagnon"/>
  </r>
  <r>
    <s v="E"/>
    <s v="4060"/>
    <s v="854"/>
    <s v="85401"/>
    <s v="8540008"/>
    <n v="528004120001"/>
    <x v="3"/>
    <x v="14"/>
    <x v="14"/>
    <n v="202202"/>
    <n v="44620"/>
    <s v="XOF"/>
    <n v="63592.02"/>
    <n v="108.06"/>
    <s v="EUR"/>
    <n v="96.942999999999998"/>
    <n v="12643552"/>
    <s v="STAFF"/>
    <n v="2031020"/>
    <s v="Time Code : N - 202202 Annual leave accrual/Hassane Moctar Gansore"/>
  </r>
  <r>
    <s v="E"/>
    <s v="4060"/>
    <s v="854"/>
    <s v="85406"/>
    <s v="8549052"/>
    <n v="528004120001"/>
    <x v="3"/>
    <x v="13"/>
    <x v="13"/>
    <n v="202202"/>
    <n v="44620"/>
    <s v="XOF"/>
    <n v="67691.64"/>
    <n v="115.03"/>
    <s v="EUR"/>
    <n v="103.196"/>
    <n v="12643552"/>
    <s v="STAFF"/>
    <n v="2034399"/>
    <s v="Time Code : N - 202202 Annual leave accrual/Touwinde Christophe Ouedraogo"/>
  </r>
  <r>
    <s v="E"/>
    <s v="4060"/>
    <s v="854"/>
    <s v="85407"/>
    <s v="8549059"/>
    <n v="528004120002"/>
    <x v="0"/>
    <x v="18"/>
    <x v="18"/>
    <n v="202202"/>
    <n v="44620"/>
    <s v="XOF"/>
    <n v="47418.11"/>
    <n v="80.58"/>
    <s v="EUR"/>
    <n v="72.290000000000006"/>
    <n v="12643552"/>
    <s v="STAFF"/>
    <n v="2014872"/>
    <s v="Time Code : N - 202202 Annual leave accrual/Siaka  Ouattara"/>
  </r>
  <r>
    <s v="E"/>
    <s v="4060"/>
    <s v="854"/>
    <s v="85408"/>
    <s v="8549059"/>
    <n v="528004120002"/>
    <x v="0"/>
    <x v="18"/>
    <x v="18"/>
    <n v="202202"/>
    <n v="44620"/>
    <s v="XOF"/>
    <n v="13766.02"/>
    <n v="23.39"/>
    <s v="EUR"/>
    <n v="20.984000000000002"/>
    <n v="12643552"/>
    <s v="STAFF"/>
    <n v="2024413"/>
    <s v="Time Code : N - 202202 Annual leave accrual/Jacques Malgdawindé DAMIBA"/>
  </r>
  <r>
    <s v="E"/>
    <s v="4060"/>
    <s v="854"/>
    <s v="85406"/>
    <s v="8540008"/>
    <n v="528004120001"/>
    <x v="3"/>
    <x v="14"/>
    <x v="14"/>
    <n v="202202"/>
    <n v="44620"/>
    <s v="XOF"/>
    <n v="67899.399999999994"/>
    <n v="115.38"/>
    <s v="EUR"/>
    <n v="103.51"/>
    <n v="30485238"/>
    <s v="STAFF"/>
    <n v="2022429"/>
    <s v="Time Code : A - 202202 Annual leave accrual/Dahani  Daouda. Martial. Hubert"/>
  </r>
  <r>
    <s v="E"/>
    <s v="4060"/>
    <s v="854"/>
    <s v="85400"/>
    <s v="8549062"/>
    <n v="528004120002"/>
    <x v="0"/>
    <x v="23"/>
    <x v="23"/>
    <n v="202202"/>
    <n v="44620"/>
    <s v="XOF"/>
    <n v="9589.15"/>
    <n v="16.3"/>
    <s v="EUR"/>
    <n v="14.622999999999999"/>
    <n v="12643552"/>
    <s v="STAFF"/>
    <n v="2013061"/>
    <s v="Time Code : N - 202202 Annual leave accrual/Jacques  Bouda"/>
  </r>
  <r>
    <s v="E"/>
    <s v="4060"/>
    <s v="854"/>
    <s v="85406"/>
    <s v="8549059"/>
    <n v="528004120002"/>
    <x v="0"/>
    <x v="12"/>
    <x v="12"/>
    <n v="202202"/>
    <n v="44620"/>
    <s v="XOF"/>
    <n v="7388.8"/>
    <n v="12.56"/>
    <s v="EUR"/>
    <n v="11.268000000000001"/>
    <n v="12643552"/>
    <s v="STAFF"/>
    <n v="8540279"/>
    <s v="Time Code : N - 202202 Annual leave accrual/Lucie Wendkoaguenda.  YAMEOGO"/>
  </r>
  <r>
    <s v="E"/>
    <s v="4060"/>
    <s v="854"/>
    <s v="85400"/>
    <s v="8549058"/>
    <n v="528004120002"/>
    <x v="0"/>
    <x v="10"/>
    <x v="10"/>
    <n v="202202"/>
    <n v="44620"/>
    <s v="XOF"/>
    <n v="14692.86"/>
    <n v="24.97"/>
    <s v="EUR"/>
    <n v="22.401"/>
    <n v="12643552"/>
    <s v="STAFF"/>
    <n v="2011105"/>
    <s v="Time Code : N - 202202 Annual leave accrual/COULIDIATY  Aimé Parfait"/>
  </r>
  <r>
    <s v="E"/>
    <s v="4060"/>
    <s v="854"/>
    <s v="85400"/>
    <s v="8549059"/>
    <n v="528004120002"/>
    <x v="0"/>
    <x v="12"/>
    <x v="12"/>
    <n v="202202"/>
    <n v="44620"/>
    <s v="XOF"/>
    <n v="3452.51"/>
    <n v="5.87"/>
    <s v="EUR"/>
    <n v="5.266"/>
    <n v="12643552"/>
    <s v="STAFF"/>
    <n v="2013058"/>
    <s v="Time Code : N - 202202 Annual leave accrual/Samson  Bonou"/>
  </r>
  <r>
    <s v="E"/>
    <s v="4060"/>
    <s v="854"/>
    <s v="85400"/>
    <s v="8549055"/>
    <n v="528004120002"/>
    <x v="0"/>
    <x v="11"/>
    <x v="11"/>
    <n v="202202"/>
    <n v="44620"/>
    <s v="XOF"/>
    <n v="3285.31"/>
    <n v="5.58"/>
    <s v="EUR"/>
    <n v="5.0060000000000002"/>
    <n v="12643552"/>
    <s v="STAFF"/>
    <n v="8540039"/>
    <s v="Time Code : N - 202202 Annual leave accrual/Grégoire  NABI"/>
  </r>
  <r>
    <s v="E"/>
    <s v="4060"/>
    <s v="854"/>
    <s v="85400"/>
    <s v="8549059"/>
    <n v="528004120002"/>
    <x v="0"/>
    <x v="12"/>
    <x v="12"/>
    <n v="202202"/>
    <n v="44620"/>
    <s v="XOF"/>
    <n v="6118.81"/>
    <n v="10.4"/>
    <s v="EUR"/>
    <n v="9.33"/>
    <n v="12643552"/>
    <s v="STAFF"/>
    <n v="8540206"/>
    <s v="Time Code : N - 202202 Annual leave accrual/Wendingomde Joseph Arnaud  OUEDRAOGO"/>
  </r>
  <r>
    <s v="E"/>
    <s v="4060"/>
    <s v="854"/>
    <s v="85406"/>
    <s v="8549052"/>
    <n v="528004120002"/>
    <x v="0"/>
    <x v="19"/>
    <x v="19"/>
    <n v="202202"/>
    <n v="44620"/>
    <s v="XOF"/>
    <n v="47418.11"/>
    <n v="80.58"/>
    <s v="EUR"/>
    <n v="72.290000000000006"/>
    <n v="12643552"/>
    <s v="STAFF"/>
    <n v="2023596"/>
    <s v="Time Code : N - 202202 Annual leave accrual/Wangre  Didier"/>
  </r>
  <r>
    <s v="E"/>
    <s v="4060"/>
    <s v="854"/>
    <s v="85400"/>
    <s v="8549059"/>
    <n v="528004120002"/>
    <x v="0"/>
    <x v="8"/>
    <x v="8"/>
    <n v="202202"/>
    <n v="44620"/>
    <s v="XOF"/>
    <n v="9324.32"/>
    <n v="15.84"/>
    <s v="EUR"/>
    <n v="14.21"/>
    <n v="12643552"/>
    <s v="STAFF"/>
    <n v="8540353"/>
    <s v="Time Code : N - 202202 Annual leave accrual/Aminata  PARE/KARAMBIRI"/>
  </r>
  <r>
    <s v="E"/>
    <s v="4060"/>
    <s v="854"/>
    <s v="85400"/>
    <s v="8549063"/>
    <n v="528004120002"/>
    <x v="0"/>
    <x v="21"/>
    <x v="21"/>
    <n v="202202"/>
    <n v="44620"/>
    <s v="XOF"/>
    <n v="11560.28"/>
    <n v="19.64"/>
    <s v="EUR"/>
    <n v="17.619"/>
    <n v="12643552"/>
    <s v="STAFF"/>
    <n v="2020577"/>
    <s v="Time Code : N - 202202 Annual leave accrual/Sidibe  Moumouni"/>
  </r>
  <r>
    <s v="E"/>
    <s v="4060"/>
    <s v="854"/>
    <s v="85400"/>
    <s v="8549060"/>
    <n v="528004120002"/>
    <x v="0"/>
    <x v="6"/>
    <x v="6"/>
    <n v="202202"/>
    <n v="44620"/>
    <s v="XOF"/>
    <n v="3453.45"/>
    <n v="5.87"/>
    <s v="EUR"/>
    <n v="5.266"/>
    <n v="12643552"/>
    <s v="STAFF"/>
    <n v="2017279"/>
    <s v="Time Code : N - 202202 Annual leave accrual/Sayouba  Guira"/>
  </r>
  <r>
    <s v="E"/>
    <s v="4060"/>
    <s v="854"/>
    <s v="85406"/>
    <s v="8549057"/>
    <n v="528004120002"/>
    <x v="0"/>
    <x v="7"/>
    <x v="7"/>
    <n v="202202"/>
    <n v="44620"/>
    <s v="XOF"/>
    <n v="560.21"/>
    <n v="0.95"/>
    <s v="EUR"/>
    <n v="0.85199999999999998"/>
    <n v="12643552"/>
    <s v="STAFF"/>
    <n v="2036440"/>
    <s v="Time Code : N - 202202 Annual leave accrual/Yalpougdou  Herve"/>
  </r>
  <r>
    <s v="E"/>
    <s v="4060"/>
    <s v="854"/>
    <s v="85400"/>
    <s v="8549060"/>
    <n v="528004120002"/>
    <x v="0"/>
    <x v="6"/>
    <x v="6"/>
    <n v="202202"/>
    <n v="44620"/>
    <s v="XOF"/>
    <n v="10020.6"/>
    <n v="17.03"/>
    <s v="EUR"/>
    <n v="15.278"/>
    <n v="12643552"/>
    <s v="STAFF"/>
    <n v="2014079"/>
    <s v="Time Code : N - 202202 Annual leave accrual/Laetitia  Sawadogo"/>
  </r>
  <r>
    <s v="E"/>
    <s v="4060"/>
    <s v="854"/>
    <s v="85400"/>
    <s v="8549057"/>
    <n v="528004120002"/>
    <x v="0"/>
    <x v="7"/>
    <x v="7"/>
    <n v="202202"/>
    <n v="44620"/>
    <s v="XOF"/>
    <n v="14550.96"/>
    <n v="24.73"/>
    <s v="EUR"/>
    <n v="22.186"/>
    <n v="12643552"/>
    <s v="STAFF"/>
    <n v="8540392"/>
    <s v="Time Code : N - 202202 Annual leave accrual/Hamza  Kabore"/>
  </r>
  <r>
    <s v="E"/>
    <s v="4061"/>
    <s v="854"/>
    <s v="85400"/>
    <s v="8549052"/>
    <n v="528004120002"/>
    <x v="0"/>
    <x v="0"/>
    <x v="0"/>
    <n v="202202"/>
    <n v="44620"/>
    <s v="USD"/>
    <n v="20.329999999999998"/>
    <n v="20.329999999999998"/>
    <s v="EUR"/>
    <n v="18.238"/>
    <n v="12643552"/>
    <s v="STAFF"/>
    <n v="9982557"/>
    <s v="Time Code : N - 202202 Annual leave accrual/Serge  ANDRIAMANDIMBY"/>
  </r>
  <r>
    <s v="E"/>
    <s v="4060"/>
    <s v="854"/>
    <s v="85400"/>
    <s v="8549058"/>
    <n v="528004120002"/>
    <x v="0"/>
    <x v="26"/>
    <x v="26"/>
    <n v="202202"/>
    <n v="44620"/>
    <s v="XOF"/>
    <n v="4243.71"/>
    <n v="7.21"/>
    <s v="EUR"/>
    <n v="6.468"/>
    <n v="12643552"/>
    <s v="STAFF"/>
    <n v="8540401"/>
    <s v="Time Code : N - 202202 Annual leave accrual/Boukari  SINON"/>
  </r>
  <r>
    <s v="E"/>
    <s v="4061"/>
    <s v="854"/>
    <s v="85400"/>
    <s v="8549051"/>
    <n v="528004120002"/>
    <x v="0"/>
    <x v="1"/>
    <x v="1"/>
    <n v="202202"/>
    <n v="44620"/>
    <s v="USD"/>
    <n v="1.1100000000000001"/>
    <n v="1.1100000000000001"/>
    <s v="EUR"/>
    <n v="0.996"/>
    <n v="12643552"/>
    <s v="STAFF"/>
    <n v="9985201"/>
    <s v="Time Code : N - 202202 Annual leave accrual/Benoit  DELSARTE"/>
  </r>
  <r>
    <s v="E"/>
    <s v="4170"/>
    <s v="854"/>
    <s v="85400"/>
    <s v="8549059"/>
    <n v="528004120002"/>
    <x v="0"/>
    <x v="12"/>
    <x v="12"/>
    <n v="202202"/>
    <n v="44620"/>
    <s v="XOF"/>
    <n v="2130.1799999999998"/>
    <n v="3.62"/>
    <s v="EUR"/>
    <n v="3.2480000000000002"/>
    <n v="12643552"/>
    <s v="STAFF"/>
    <n v="8540206"/>
    <s v="Time Code : N - Assurance maladie Février  2022 de OUEDRAOGO WENDINGOMDE JOSEPH ARNAUD"/>
  </r>
  <r>
    <s v="E"/>
    <s v="4060"/>
    <s v="854"/>
    <s v="85406"/>
    <s v="8549052"/>
    <n v="528004120002"/>
    <x v="0"/>
    <x v="15"/>
    <x v="15"/>
    <n v="202202"/>
    <n v="44620"/>
    <s v="XOF"/>
    <n v="7921.09"/>
    <n v="13.46"/>
    <s v="EUR"/>
    <n v="12.074999999999999"/>
    <n v="12643552"/>
    <s v="STAFF"/>
    <n v="2041743"/>
    <s v="Time Code : N - 202202 Annual leave accrual/Safietou  Sore"/>
  </r>
  <r>
    <s v="E"/>
    <s v="4060"/>
    <s v="854"/>
    <s v="85406"/>
    <s v="8549052"/>
    <n v="528004120002"/>
    <x v="0"/>
    <x v="16"/>
    <x v="16"/>
    <n v="202202"/>
    <n v="44620"/>
    <s v="XOF"/>
    <n v="47418.11"/>
    <n v="80.58"/>
    <s v="EUR"/>
    <n v="72.290000000000006"/>
    <n v="12643552"/>
    <s v="STAFF"/>
    <n v="2024193"/>
    <s v="Time Code : N - 202202 Annual leave accrual/Sié  Kambire"/>
  </r>
  <r>
    <s v="E"/>
    <s v="4170"/>
    <s v="854"/>
    <s v="85400"/>
    <s v="8549058"/>
    <n v="528004120002"/>
    <x v="0"/>
    <x v="10"/>
    <x v="10"/>
    <n v="202202"/>
    <n v="44620"/>
    <s v="XOF"/>
    <n v="3544.78"/>
    <n v="6.02"/>
    <s v="EUR"/>
    <n v="5.4009999999999998"/>
    <n v="12643552"/>
    <s v="STAFF"/>
    <n v="2011105"/>
    <s v="Time Code : N - Assurance maladie Février  2022 de COULIDIATY AIME PARFAIT"/>
  </r>
  <r>
    <s v="E"/>
    <s v="4060"/>
    <s v="854"/>
    <s v="85406"/>
    <s v="8549057"/>
    <n v="528004120002"/>
    <x v="0"/>
    <x v="7"/>
    <x v="7"/>
    <n v="202202"/>
    <n v="44620"/>
    <s v="XOF"/>
    <n v="11515.83"/>
    <n v="19.57"/>
    <s v="EUR"/>
    <n v="17.556999999999999"/>
    <n v="12643552"/>
    <s v="STAFF"/>
    <n v="8540399"/>
    <s v="Time Code : N - 202202 Annual leave accrual/Aïcha  KONFE/TRAORE"/>
  </r>
  <r>
    <s v="E"/>
    <s v="4060"/>
    <s v="854"/>
    <s v="85406"/>
    <s v="8540008"/>
    <n v="528004120002"/>
    <x v="0"/>
    <x v="24"/>
    <x v="24"/>
    <n v="202202"/>
    <n v="44620"/>
    <s v="XOF"/>
    <n v="10839.38"/>
    <n v="18.420000000000002"/>
    <s v="EUR"/>
    <n v="16.524999999999999"/>
    <n v="12643552"/>
    <s v="STAFF"/>
    <n v="2039252"/>
    <s v="Time Code : N - 202202 Annual leave accrual/Sherita Djemila  Guiro"/>
  </r>
  <r>
    <s v="E"/>
    <s v="4170"/>
    <s v="854"/>
    <s v="85400"/>
    <s v="8549059"/>
    <n v="528004120002"/>
    <x v="0"/>
    <x v="8"/>
    <x v="8"/>
    <n v="202202"/>
    <n v="44620"/>
    <s v="XOF"/>
    <n v="2696.78"/>
    <n v="4.58"/>
    <s v="EUR"/>
    <n v="4.109"/>
    <n v="12643552"/>
    <s v="STAFF"/>
    <n v="8540353"/>
    <s v="Time Code : N - Assurance maladie Février  2022 de PARE/KARAMBIRE AMINATA"/>
  </r>
  <r>
    <s v="E"/>
    <s v="4170"/>
    <s v="854"/>
    <s v="85400"/>
    <s v="8549059"/>
    <n v="528004120002"/>
    <x v="0"/>
    <x v="12"/>
    <x v="12"/>
    <n v="202202"/>
    <n v="44620"/>
    <s v="XOF"/>
    <n v="1473.46"/>
    <n v="2.5"/>
    <s v="EUR"/>
    <n v="2.2429999999999999"/>
    <n v="12643552"/>
    <s v="STAFF"/>
    <n v="2013058"/>
    <s v="Time Code : N - Assurance maladie Février  2022 de BONOU SAMSON"/>
  </r>
  <r>
    <s v="E"/>
    <s v="4060"/>
    <s v="854"/>
    <s v="85406"/>
    <s v="8549059"/>
    <n v="528004120002"/>
    <x v="0"/>
    <x v="12"/>
    <x v="12"/>
    <n v="202202"/>
    <n v="44620"/>
    <s v="XOF"/>
    <n v="2815.9"/>
    <n v="4.79"/>
    <s v="EUR"/>
    <n v="4.2969999999999997"/>
    <n v="12643552"/>
    <s v="STAFF"/>
    <n v="2027008"/>
    <s v="Time Code : N - 202202 Annual leave accrual/Sawadogo  Augustine Marie Wendyam"/>
  </r>
  <r>
    <s v="E"/>
    <s v="4060"/>
    <s v="854"/>
    <s v="85406"/>
    <s v="8549059"/>
    <n v="528004120002"/>
    <x v="0"/>
    <x v="12"/>
    <x v="12"/>
    <n v="202202"/>
    <n v="44620"/>
    <s v="XOF"/>
    <n v="4001.54"/>
    <n v="6.8"/>
    <s v="EUR"/>
    <n v="6.1"/>
    <n v="12643552"/>
    <s v="STAFF"/>
    <n v="8540386"/>
    <s v="Time Code : N - 202202 Annual leave accrual/Dahlia Ramata Stéphanie  YAMEOGO"/>
  </r>
  <r>
    <s v="E"/>
    <s v="4170"/>
    <s v="854"/>
    <s v="85400"/>
    <s v="8549063"/>
    <n v="528004120002"/>
    <x v="0"/>
    <x v="21"/>
    <x v="21"/>
    <n v="202202"/>
    <n v="44620"/>
    <s v="XOF"/>
    <n v="3494.74"/>
    <n v="5.94"/>
    <s v="EUR"/>
    <n v="5.3289999999999997"/>
    <n v="12643552"/>
    <s v="STAFF"/>
    <n v="2020577"/>
    <s v="Time Code : N - Assurance maladie Février  2022 de SIDIBE MOUMOUNI"/>
  </r>
  <r>
    <s v="E"/>
    <s v="4170"/>
    <s v="854"/>
    <s v="85400"/>
    <s v="8549058"/>
    <n v="528004120002"/>
    <x v="0"/>
    <x v="26"/>
    <x v="26"/>
    <n v="202202"/>
    <n v="44620"/>
    <s v="XOF"/>
    <n v="1356"/>
    <n v="2.2999999999999998"/>
    <s v="EUR"/>
    <n v="2.0630000000000002"/>
    <n v="12643552"/>
    <s v="STAFF"/>
    <n v="8540401"/>
    <s v="Time Code : N - Assurance maladie Février  2022 de SINON BOUKARI"/>
  </r>
  <r>
    <s v="E"/>
    <s v="4170"/>
    <s v="854"/>
    <s v="85400"/>
    <s v="8549057"/>
    <n v="528004120002"/>
    <x v="0"/>
    <x v="7"/>
    <x v="7"/>
    <n v="202202"/>
    <n v="44620"/>
    <s v="XOF"/>
    <n v="2551.5"/>
    <n v="4.34"/>
    <s v="EUR"/>
    <n v="3.8929999999999998"/>
    <n v="12643552"/>
    <s v="STAFF"/>
    <n v="8540392"/>
    <s v="Time Code : N - Assurance maladie Février  2022 de KABORE HAMZA"/>
  </r>
  <r>
    <s v="E"/>
    <s v="4170"/>
    <s v="854"/>
    <s v="85400"/>
    <s v="8549060"/>
    <n v="528004120002"/>
    <x v="0"/>
    <x v="6"/>
    <x v="6"/>
    <n v="202202"/>
    <n v="44620"/>
    <s v="XOF"/>
    <n v="634.6"/>
    <n v="1.08"/>
    <s v="EUR"/>
    <n v="0.96899999999999997"/>
    <n v="12643552"/>
    <s v="STAFF"/>
    <n v="2017279"/>
    <s v="Time Code : N - Assurance maladie Février  2022 de GUIRA SAYOUBA"/>
  </r>
  <r>
    <s v="E"/>
    <s v="4060"/>
    <s v="854"/>
    <s v="85406"/>
    <s v="8549052"/>
    <n v="528004120002"/>
    <x v="0"/>
    <x v="17"/>
    <x v="17"/>
    <n v="202202"/>
    <n v="44620"/>
    <s v="XOF"/>
    <n v="19190.990000000002"/>
    <n v="32.61"/>
    <s v="EUR"/>
    <n v="29.254999999999999"/>
    <n v="12643552"/>
    <s v="STAFF"/>
    <n v="8540100"/>
    <s v="Time Code : N - 202202 Annual leave accrual/Sié Sylvain  SOU"/>
  </r>
  <r>
    <s v="E"/>
    <s v="4170"/>
    <s v="854"/>
    <s v="85408"/>
    <s v="8540008"/>
    <n v="528004120001"/>
    <x v="3"/>
    <x v="14"/>
    <x v="14"/>
    <n v="202202"/>
    <n v="44620"/>
    <s v="XOF"/>
    <n v="56755.92"/>
    <n v="96.45"/>
    <s v="EUR"/>
    <n v="86.527000000000001"/>
    <n v="12643552"/>
    <s v="STAFF"/>
    <n v="2012170"/>
    <s v="Time Code : N - Assurance maladie Février  2022 de KIEMA YAYA"/>
  </r>
  <r>
    <s v="E"/>
    <s v="4060"/>
    <s v="854"/>
    <s v="85406"/>
    <s v="8549059"/>
    <n v="528004120002"/>
    <x v="0"/>
    <x v="12"/>
    <x v="12"/>
    <n v="202202"/>
    <n v="44620"/>
    <s v="XOF"/>
    <n v="3211.76"/>
    <n v="5.46"/>
    <s v="EUR"/>
    <n v="4.8979999999999997"/>
    <n v="12643552"/>
    <s v="STAFF"/>
    <n v="2030994"/>
    <s v="Time Code : N - 202202 Annual leave accrual/Léonie  Ki"/>
  </r>
  <r>
    <s v="E"/>
    <s v="4170"/>
    <s v="854"/>
    <s v="85401"/>
    <s v="8540008"/>
    <n v="528004120001"/>
    <x v="3"/>
    <x v="14"/>
    <x v="14"/>
    <n v="202202"/>
    <n v="44620"/>
    <s v="XOF"/>
    <n v="47990.92"/>
    <n v="81.55"/>
    <s v="EUR"/>
    <n v="73.16"/>
    <n v="12643552"/>
    <s v="STAFF"/>
    <n v="2031020"/>
    <s v="Time Code : N - Assurance maladie Février  2022 de GANSORE HASSANE MOCTAR"/>
  </r>
  <r>
    <s v="E"/>
    <s v="4170"/>
    <s v="854"/>
    <s v="85400"/>
    <s v="8549059"/>
    <n v="528004120002"/>
    <x v="0"/>
    <x v="12"/>
    <x v="12"/>
    <n v="202202"/>
    <n v="44620"/>
    <s v="XOF"/>
    <n v="487.12"/>
    <n v="0.83"/>
    <s v="EUR"/>
    <n v="0.745"/>
    <n v="12643552"/>
    <s v="STAFF"/>
    <n v="2013058"/>
    <s v="Time Code : N - BONOU Samson/Charge de Février 2022/Incorporation d'un conjoint (SIEZA Hansamou Raissa)"/>
  </r>
  <r>
    <s v="E"/>
    <s v="4170"/>
    <s v="854"/>
    <s v="85400"/>
    <s v="8549062"/>
    <n v="528004120002"/>
    <x v="0"/>
    <x v="23"/>
    <x v="23"/>
    <n v="202202"/>
    <n v="44620"/>
    <s v="XOF"/>
    <n v="2968.81"/>
    <n v="5.04"/>
    <s v="EUR"/>
    <n v="4.5209999999999999"/>
    <n v="12643552"/>
    <s v="STAFF"/>
    <n v="2013061"/>
    <s v="Time Code : N - Assurance maladie Février  2022 de BOUDA JACQUES"/>
  </r>
  <r>
    <s v="E"/>
    <s v="4170"/>
    <s v="854"/>
    <s v="85400"/>
    <s v="8549060"/>
    <n v="528004120002"/>
    <x v="0"/>
    <x v="6"/>
    <x v="6"/>
    <n v="202202"/>
    <n v="44620"/>
    <s v="XOF"/>
    <n v="1395.25"/>
    <n v="2.37"/>
    <s v="EUR"/>
    <n v="2.1259999999999999"/>
    <n v="12643552"/>
    <s v="STAFF"/>
    <n v="2014079"/>
    <s v="Time Code : N - Assurance maladie Février  2022 de SAWADOGO INES  LAETITIA"/>
  </r>
  <r>
    <s v="E"/>
    <s v="4170"/>
    <s v="854"/>
    <s v="85400"/>
    <s v="8549055"/>
    <n v="528004120002"/>
    <x v="0"/>
    <x v="11"/>
    <x v="11"/>
    <n v="202202"/>
    <n v="44620"/>
    <s v="XOF"/>
    <n v="923.04"/>
    <n v="1.57"/>
    <s v="EUR"/>
    <n v="1.4079999999999999"/>
    <n v="12643552"/>
    <s v="STAFF"/>
    <n v="8540039"/>
    <s v="Time Code : N - Assurance maladie Février  2022 de NABI GREGOIRE"/>
  </r>
  <r>
    <s v="E"/>
    <s v="6060"/>
    <s v="854"/>
    <s v="85406"/>
    <s v="8549054"/>
    <n v="528004120010"/>
    <x v="1"/>
    <x v="2"/>
    <x v="2"/>
    <n v="202202"/>
    <n v="44620"/>
    <s v="XOF"/>
    <n v="1219.6600000000001"/>
    <n v="2.0699999999999998"/>
    <s v="EUR"/>
    <n v="1.857"/>
    <n v="12645544"/>
    <s v="PROPERTY"/>
    <s v="854P0062"/>
    <s v="Premise allocation : [52800412] [14.52%] [30484706] - OUC170222/CAISSE/DORIS HEMA/Achat de matériel de néttoyage(ballaie,pele)"/>
  </r>
  <r>
    <s v="E"/>
    <s v="7491"/>
    <s v="854"/>
    <s v="85407"/>
    <s v="8549051"/>
    <n v="528004120010"/>
    <x v="1"/>
    <x v="37"/>
    <x v="37"/>
    <n v="202202"/>
    <n v="44620"/>
    <s v="USD"/>
    <n v="142.06"/>
    <n v="142.06"/>
    <s v="EUR"/>
    <n v="127.44499999999999"/>
    <n v="12648362"/>
    <m/>
    <m/>
    <s v="Country Shared Costs - Other"/>
  </r>
  <r>
    <s v="E"/>
    <s v="7491"/>
    <s v="854"/>
    <s v="85407"/>
    <s v="8549054"/>
    <n v="528004120010"/>
    <x v="1"/>
    <x v="37"/>
    <x v="37"/>
    <n v="202202"/>
    <n v="44620"/>
    <s v="USD"/>
    <n v="7.31"/>
    <n v="7.31"/>
    <s v="EUR"/>
    <n v="6.5579999999999998"/>
    <n v="12648362"/>
    <m/>
    <m/>
    <s v="Country Shared Costs - Other"/>
  </r>
  <r>
    <s v="E"/>
    <s v="6298"/>
    <s v="854"/>
    <s v="85400"/>
    <s v="8549055"/>
    <n v="528004120010"/>
    <x v="1"/>
    <x v="34"/>
    <x v="34"/>
    <n v="202202"/>
    <n v="44620"/>
    <s v="USD"/>
    <n v="234.2"/>
    <n v="234.2"/>
    <s v="EUR"/>
    <n v="210.10499999999999"/>
    <n v="12648362"/>
    <m/>
    <m/>
    <s v="Country Shared Costs - Premise costs"/>
  </r>
  <r>
    <s v="E"/>
    <s v="5598"/>
    <s v="854"/>
    <s v="85400"/>
    <s v="8549057"/>
    <n v="528004120010"/>
    <x v="1"/>
    <x v="33"/>
    <x v="33"/>
    <n v="202202"/>
    <n v="44620"/>
    <s v="USD"/>
    <n v="26.94"/>
    <n v="26.94"/>
    <s v="EUR"/>
    <n v="24.167999999999999"/>
    <n v="12648362"/>
    <m/>
    <m/>
    <s v="Country Shared Costs - Travel &amp; Lodging"/>
  </r>
  <r>
    <s v="E"/>
    <s v="6298"/>
    <s v="854"/>
    <s v="85400"/>
    <s v="8549057"/>
    <n v="528004120010"/>
    <x v="1"/>
    <x v="34"/>
    <x v="34"/>
    <n v="202202"/>
    <n v="44620"/>
    <s v="USD"/>
    <n v="18.75"/>
    <n v="18.75"/>
    <s v="EUR"/>
    <n v="16.821000000000002"/>
    <n v="12648362"/>
    <m/>
    <m/>
    <s v="Country Shared Costs - Premise costs"/>
  </r>
  <r>
    <s v="E"/>
    <s v="6298"/>
    <s v="854"/>
    <s v="85400"/>
    <s v="8549058"/>
    <n v="528004120010"/>
    <x v="1"/>
    <x v="34"/>
    <x v="34"/>
    <n v="202202"/>
    <n v="44620"/>
    <s v="USD"/>
    <n v="33.85"/>
    <n v="33.85"/>
    <s v="EUR"/>
    <n v="30.367000000000001"/>
    <n v="12648362"/>
    <m/>
    <m/>
    <s v="Country Shared Costs - Premise costs"/>
  </r>
  <r>
    <s v="E"/>
    <s v="6298"/>
    <s v="854"/>
    <s v="85400"/>
    <s v="8549059"/>
    <n v="528004120010"/>
    <x v="1"/>
    <x v="34"/>
    <x v="34"/>
    <n v="202202"/>
    <n v="44620"/>
    <s v="USD"/>
    <n v="0.6"/>
    <n v="0.6"/>
    <s v="EUR"/>
    <n v="0.53800000000000003"/>
    <n v="12648362"/>
    <m/>
    <m/>
    <s v="Country Shared Costs - Premise costs"/>
  </r>
  <r>
    <s v="E"/>
    <s v="6298"/>
    <s v="854"/>
    <s v="85400"/>
    <s v="8549054"/>
    <n v="528004120010"/>
    <x v="1"/>
    <x v="34"/>
    <x v="34"/>
    <n v="202202"/>
    <n v="44620"/>
    <s v="USD"/>
    <n v="186.17"/>
    <n v="186.17"/>
    <s v="EUR"/>
    <n v="167.017"/>
    <n v="12648362"/>
    <m/>
    <m/>
    <s v="Country Shared Costs - Premise costs"/>
  </r>
  <r>
    <s v="E"/>
    <s v="6298"/>
    <s v="854"/>
    <s v="85406"/>
    <s v="8549057"/>
    <n v="528004120010"/>
    <x v="1"/>
    <x v="34"/>
    <x v="34"/>
    <n v="202202"/>
    <n v="44620"/>
    <s v="USD"/>
    <n v="68.83"/>
    <n v="68.83"/>
    <s v="EUR"/>
    <n v="61.749000000000002"/>
    <n v="12648362"/>
    <m/>
    <m/>
    <s v="Country Shared Costs - Premise costs"/>
  </r>
  <r>
    <s v="E"/>
    <s v="7491"/>
    <s v="854"/>
    <s v="85400"/>
    <s v="8549057"/>
    <n v="528004120010"/>
    <x v="1"/>
    <x v="37"/>
    <x v="37"/>
    <n v="202202"/>
    <n v="44620"/>
    <s v="USD"/>
    <n v="93.92"/>
    <n v="93.92"/>
    <s v="EUR"/>
    <n v="84.257000000000005"/>
    <n v="12648362"/>
    <m/>
    <m/>
    <s v="Country Shared Costs - Other"/>
  </r>
  <r>
    <s v="E"/>
    <s v="7491"/>
    <s v="854"/>
    <s v="85400"/>
    <s v="8549059"/>
    <n v="528004120010"/>
    <x v="1"/>
    <x v="37"/>
    <x v="37"/>
    <n v="202202"/>
    <n v="44620"/>
    <s v="USD"/>
    <n v="94.78"/>
    <n v="94.78"/>
    <s v="EUR"/>
    <n v="85.028999999999996"/>
    <n v="12648362"/>
    <m/>
    <m/>
    <s v="Country Shared Costs - Other"/>
  </r>
  <r>
    <s v="E"/>
    <s v="7491"/>
    <s v="854"/>
    <s v="85400"/>
    <s v="8549054"/>
    <n v="528004120010"/>
    <x v="1"/>
    <x v="37"/>
    <x v="37"/>
    <n v="202202"/>
    <n v="44620"/>
    <s v="USD"/>
    <n v="21.85"/>
    <n v="21.85"/>
    <s v="EUR"/>
    <n v="19.602"/>
    <n v="12648362"/>
    <m/>
    <m/>
    <s v="Country Shared Costs - Other"/>
  </r>
  <r>
    <s v="E"/>
    <s v="4019"/>
    <s v="854"/>
    <s v="85406"/>
    <s v="8549052"/>
    <n v="528004120010"/>
    <x v="1"/>
    <x v="35"/>
    <x v="35"/>
    <n v="202202"/>
    <n v="44620"/>
    <s v="USD"/>
    <n v="93.94"/>
    <n v="93.94"/>
    <s v="EUR"/>
    <n v="84.275000000000006"/>
    <n v="12648362"/>
    <m/>
    <m/>
    <s v="Country Shared Costs - National salaries"/>
  </r>
  <r>
    <s v="E"/>
    <s v="4019"/>
    <s v="854"/>
    <s v="85406"/>
    <s v="8549054"/>
    <n v="528004120010"/>
    <x v="1"/>
    <x v="35"/>
    <x v="35"/>
    <n v="202202"/>
    <n v="44620"/>
    <s v="USD"/>
    <n v="25.48"/>
    <n v="25.48"/>
    <s v="EUR"/>
    <n v="22.859000000000002"/>
    <n v="12648362"/>
    <m/>
    <m/>
    <s v="Country Shared Costs - National salaries"/>
  </r>
  <r>
    <s v="E"/>
    <s v="4019"/>
    <s v="854"/>
    <s v="85406"/>
    <s v="8549057"/>
    <n v="528004120010"/>
    <x v="1"/>
    <x v="35"/>
    <x v="35"/>
    <n v="202202"/>
    <n v="44620"/>
    <s v="USD"/>
    <n v="69.39"/>
    <n v="69.39"/>
    <s v="EUR"/>
    <n v="62.250999999999998"/>
    <n v="12648362"/>
    <m/>
    <m/>
    <s v="Country Shared Costs - National salaries"/>
  </r>
  <r>
    <s v="E"/>
    <s v="4019"/>
    <s v="854"/>
    <s v="85406"/>
    <s v="8549059"/>
    <n v="528004120010"/>
    <x v="1"/>
    <x v="35"/>
    <x v="35"/>
    <n v="202202"/>
    <n v="44620"/>
    <s v="USD"/>
    <n v="60.65"/>
    <n v="60.65"/>
    <s v="EUR"/>
    <n v="54.41"/>
    <n v="12648362"/>
    <m/>
    <m/>
    <s v="Country Shared Costs - National salaries"/>
  </r>
  <r>
    <s v="E"/>
    <s v="4019"/>
    <s v="854"/>
    <s v="85400"/>
    <s v="8549057"/>
    <n v="528004120010"/>
    <x v="1"/>
    <x v="35"/>
    <x v="35"/>
    <n v="202202"/>
    <n v="44620"/>
    <s v="USD"/>
    <n v="104.11"/>
    <n v="104.11"/>
    <s v="EUR"/>
    <n v="93.399000000000001"/>
    <n v="12648362"/>
    <m/>
    <m/>
    <s v="Country Shared Costs - National salaries"/>
  </r>
  <r>
    <s v="E"/>
    <s v="4019"/>
    <s v="854"/>
    <s v="85400"/>
    <s v="8549058"/>
    <n v="528004120010"/>
    <x v="1"/>
    <x v="35"/>
    <x v="35"/>
    <n v="202202"/>
    <n v="44620"/>
    <s v="USD"/>
    <n v="124.48"/>
    <n v="124.48"/>
    <s v="EUR"/>
    <n v="111.673"/>
    <n v="12648362"/>
    <m/>
    <m/>
    <s v="Country Shared Costs - National salaries"/>
  </r>
  <r>
    <s v="E"/>
    <s v="4019"/>
    <s v="854"/>
    <s v="85400"/>
    <s v="8549059"/>
    <n v="528004120010"/>
    <x v="1"/>
    <x v="35"/>
    <x v="35"/>
    <n v="202202"/>
    <n v="44620"/>
    <s v="USD"/>
    <n v="109.82"/>
    <n v="109.82"/>
    <s v="EUR"/>
    <n v="98.522000000000006"/>
    <n v="12648362"/>
    <m/>
    <m/>
    <s v="Country Shared Costs - National salaries"/>
  </r>
  <r>
    <s v="E"/>
    <s v="4019"/>
    <s v="854"/>
    <s v="85400"/>
    <s v="8549060"/>
    <n v="528004120010"/>
    <x v="1"/>
    <x v="35"/>
    <x v="35"/>
    <n v="202202"/>
    <n v="44620"/>
    <s v="USD"/>
    <n v="110.97"/>
    <n v="110.97"/>
    <s v="EUR"/>
    <n v="99.552999999999997"/>
    <n v="12648362"/>
    <m/>
    <m/>
    <s v="Country Shared Costs - National salaries"/>
  </r>
  <r>
    <s v="E"/>
    <s v="4019"/>
    <s v="854"/>
    <s v="85400"/>
    <s v="8549063"/>
    <n v="528004120010"/>
    <x v="1"/>
    <x v="35"/>
    <x v="35"/>
    <n v="202202"/>
    <n v="44620"/>
    <s v="USD"/>
    <n v="36.18"/>
    <n v="36.18"/>
    <s v="EUR"/>
    <n v="32.457999999999998"/>
    <n v="12648362"/>
    <m/>
    <m/>
    <s v="Country Shared Costs - National salaries"/>
  </r>
  <r>
    <s v="E"/>
    <s v="4018"/>
    <s v="854"/>
    <s v="85400"/>
    <s v="8549051"/>
    <n v="528004120010"/>
    <x v="1"/>
    <x v="36"/>
    <x v="36"/>
    <n v="202202"/>
    <n v="44620"/>
    <s v="USD"/>
    <n v="1.22"/>
    <n v="1.22"/>
    <s v="EUR"/>
    <n v="1.0940000000000001"/>
    <n v="12648362"/>
    <m/>
    <m/>
    <s v="Country Shared Costs - International salaries"/>
  </r>
  <r>
    <s v="E"/>
    <s v="4019"/>
    <s v="854"/>
    <s v="85400"/>
    <s v="8549051"/>
    <n v="528004120010"/>
    <x v="1"/>
    <x v="35"/>
    <x v="35"/>
    <n v="202202"/>
    <n v="44620"/>
    <s v="USD"/>
    <n v="69.38"/>
    <n v="69.38"/>
    <s v="EUR"/>
    <n v="62.241999999999997"/>
    <n v="12648362"/>
    <m/>
    <m/>
    <s v="Country Shared Costs - National salaries"/>
  </r>
  <r>
    <s v="E"/>
    <s v="4018"/>
    <s v="854"/>
    <s v="85400"/>
    <s v="8549052"/>
    <n v="528004120010"/>
    <x v="1"/>
    <x v="36"/>
    <x v="36"/>
    <n v="202202"/>
    <n v="44620"/>
    <s v="USD"/>
    <n v="16.399999999999999"/>
    <n v="16.399999999999999"/>
    <s v="EUR"/>
    <n v="14.712999999999999"/>
    <n v="12648362"/>
    <m/>
    <m/>
    <s v="Country Shared Costs - International salaries"/>
  </r>
  <r>
    <s v="E"/>
    <s v="4019"/>
    <s v="854"/>
    <s v="85400"/>
    <s v="8549054"/>
    <n v="528004120010"/>
    <x v="1"/>
    <x v="35"/>
    <x v="35"/>
    <n v="202202"/>
    <n v="44620"/>
    <s v="USD"/>
    <n v="77.88"/>
    <n v="77.88"/>
    <s v="EUR"/>
    <n v="69.867999999999995"/>
    <n v="12648362"/>
    <m/>
    <m/>
    <s v="Country Shared Costs - National salaries"/>
  </r>
  <r>
    <s v="E"/>
    <s v="4019"/>
    <s v="854"/>
    <s v="85400"/>
    <s v="8549055"/>
    <n v="528004120010"/>
    <x v="1"/>
    <x v="35"/>
    <x v="35"/>
    <n v="202202"/>
    <n v="44620"/>
    <s v="USD"/>
    <n v="65.209999999999994"/>
    <n v="65.209999999999994"/>
    <s v="EUR"/>
    <n v="58.500999999999998"/>
    <n v="12648362"/>
    <m/>
    <m/>
    <s v="Country Shared Costs - National salaries"/>
  </r>
  <r>
    <s v="E"/>
    <s v="4998"/>
    <s v="854"/>
    <s v="85408"/>
    <s v="8549059"/>
    <n v="528004120010"/>
    <x v="1"/>
    <x v="31"/>
    <x v="31"/>
    <n v="202202"/>
    <n v="44620"/>
    <s v="USD"/>
    <n v="24.65"/>
    <n v="24.65"/>
    <s v="EUR"/>
    <n v="22.114000000000001"/>
    <n v="12648362"/>
    <m/>
    <m/>
    <s v="Country Shared Costs - Non salary benefits"/>
  </r>
  <r>
    <s v="E"/>
    <s v="5191"/>
    <s v="854"/>
    <s v="85400"/>
    <s v="8549057"/>
    <n v="528004120010"/>
    <x v="1"/>
    <x v="32"/>
    <x v="32"/>
    <n v="202202"/>
    <n v="44620"/>
    <s v="USD"/>
    <n v="358.5"/>
    <n v="358.5"/>
    <s v="EUR"/>
    <n v="321.61700000000002"/>
    <n v="12648362"/>
    <m/>
    <m/>
    <s v="Country Shared Costs – Vehicle &amp; transport costs"/>
  </r>
  <r>
    <s v="E"/>
    <s v="4998"/>
    <s v="854"/>
    <s v="85406"/>
    <s v="8549052"/>
    <n v="528004120010"/>
    <x v="1"/>
    <x v="31"/>
    <x v="31"/>
    <n v="202202"/>
    <n v="44620"/>
    <s v="USD"/>
    <n v="28.51"/>
    <n v="28.51"/>
    <s v="EUR"/>
    <n v="25.577000000000002"/>
    <n v="12648362"/>
    <m/>
    <m/>
    <s v="Country Shared Costs - Non salary benefits"/>
  </r>
  <r>
    <s v="E"/>
    <s v="4998"/>
    <s v="854"/>
    <s v="85406"/>
    <s v="8549054"/>
    <n v="528004120010"/>
    <x v="1"/>
    <x v="31"/>
    <x v="31"/>
    <n v="202202"/>
    <n v="44620"/>
    <s v="USD"/>
    <n v="10.11"/>
    <n v="10.11"/>
    <s v="EUR"/>
    <n v="9.07"/>
    <n v="12648362"/>
    <m/>
    <m/>
    <s v="Country Shared Costs - Non salary benefits"/>
  </r>
  <r>
    <s v="E"/>
    <s v="4998"/>
    <s v="854"/>
    <s v="85406"/>
    <s v="8549057"/>
    <n v="528004120010"/>
    <x v="1"/>
    <x v="31"/>
    <x v="31"/>
    <n v="202202"/>
    <n v="44620"/>
    <s v="USD"/>
    <n v="29.32"/>
    <n v="29.32"/>
    <s v="EUR"/>
    <n v="26.303999999999998"/>
    <n v="12648362"/>
    <m/>
    <m/>
    <s v="Country Shared Costs - Non salary benefits"/>
  </r>
  <r>
    <s v="E"/>
    <s v="4998"/>
    <s v="854"/>
    <s v="85406"/>
    <s v="8549059"/>
    <n v="528004120010"/>
    <x v="1"/>
    <x v="31"/>
    <x v="31"/>
    <n v="202202"/>
    <n v="44620"/>
    <s v="USD"/>
    <n v="64.37"/>
    <n v="64.37"/>
    <s v="EUR"/>
    <n v="57.747999999999998"/>
    <n v="12648362"/>
    <m/>
    <m/>
    <s v="Country Shared Costs - Non salary benefits"/>
  </r>
  <r>
    <s v="E"/>
    <s v="4998"/>
    <s v="854"/>
    <s v="85400"/>
    <s v="8549055"/>
    <n v="528004120010"/>
    <x v="1"/>
    <x v="31"/>
    <x v="31"/>
    <n v="202202"/>
    <n v="44620"/>
    <s v="USD"/>
    <n v="19.559999999999999"/>
    <n v="19.559999999999999"/>
    <s v="EUR"/>
    <n v="17.547999999999998"/>
    <n v="12648362"/>
    <m/>
    <m/>
    <s v="Country Shared Costs - Non salary benefits"/>
  </r>
  <r>
    <s v="E"/>
    <s v="4998"/>
    <s v="854"/>
    <s v="85400"/>
    <s v="8549056"/>
    <n v="528004120010"/>
    <x v="1"/>
    <x v="31"/>
    <x v="31"/>
    <n v="202202"/>
    <n v="44620"/>
    <s v="USD"/>
    <n v="4.3099999999999996"/>
    <n v="4.3099999999999996"/>
    <s v="EUR"/>
    <n v="3.867"/>
    <n v="12648362"/>
    <m/>
    <m/>
    <s v="Country Shared Costs - Non salary benefits"/>
  </r>
  <r>
    <s v="E"/>
    <s v="4998"/>
    <s v="854"/>
    <s v="85400"/>
    <s v="8549057"/>
    <n v="528004120010"/>
    <x v="1"/>
    <x v="31"/>
    <x v="31"/>
    <n v="202202"/>
    <n v="44620"/>
    <s v="USD"/>
    <n v="35.17"/>
    <n v="35.17"/>
    <s v="EUR"/>
    <n v="31.552"/>
    <n v="12648362"/>
    <m/>
    <m/>
    <s v="Country Shared Costs - Non salary benefits"/>
  </r>
  <r>
    <s v="E"/>
    <s v="4998"/>
    <s v="854"/>
    <s v="85400"/>
    <s v="8549058"/>
    <n v="528004120010"/>
    <x v="1"/>
    <x v="31"/>
    <x v="31"/>
    <n v="202202"/>
    <n v="44620"/>
    <s v="USD"/>
    <n v="37.47"/>
    <n v="37.47"/>
    <s v="EUR"/>
    <n v="33.615000000000002"/>
    <n v="12648362"/>
    <m/>
    <m/>
    <s v="Country Shared Costs - Non salary benefits"/>
  </r>
  <r>
    <s v="E"/>
    <s v="4998"/>
    <s v="854"/>
    <s v="85400"/>
    <s v="8549059"/>
    <n v="528004120010"/>
    <x v="1"/>
    <x v="31"/>
    <x v="31"/>
    <n v="202202"/>
    <n v="44620"/>
    <s v="USD"/>
    <n v="38.090000000000003"/>
    <n v="38.090000000000003"/>
    <s v="EUR"/>
    <n v="34.170999999999999"/>
    <n v="12648362"/>
    <m/>
    <m/>
    <s v="Country Shared Costs - Non salary benefits"/>
  </r>
  <r>
    <s v="E"/>
    <s v="4998"/>
    <s v="854"/>
    <s v="85400"/>
    <s v="8549060"/>
    <n v="528004120010"/>
    <x v="1"/>
    <x v="31"/>
    <x v="31"/>
    <n v="202202"/>
    <n v="44620"/>
    <s v="USD"/>
    <n v="36.03"/>
    <n v="36.03"/>
    <s v="EUR"/>
    <n v="32.323"/>
    <n v="12648362"/>
    <m/>
    <m/>
    <s v="Country Shared Costs - Non salary benefits"/>
  </r>
  <r>
    <s v="E"/>
    <s v="4998"/>
    <s v="854"/>
    <s v="85400"/>
    <s v="8549063"/>
    <n v="528004120010"/>
    <x v="1"/>
    <x v="31"/>
    <x v="31"/>
    <n v="202202"/>
    <n v="44620"/>
    <s v="USD"/>
    <n v="10.97"/>
    <n v="10.97"/>
    <s v="EUR"/>
    <n v="9.8409999999999993"/>
    <n v="12648362"/>
    <m/>
    <m/>
    <s v="Country Shared Costs - Non salary benefits"/>
  </r>
  <r>
    <s v="E"/>
    <s v="4998"/>
    <s v="854"/>
    <s v="85400"/>
    <s v="8549051"/>
    <n v="528004120010"/>
    <x v="1"/>
    <x v="31"/>
    <x v="31"/>
    <n v="202202"/>
    <n v="44620"/>
    <s v="USD"/>
    <n v="337.04"/>
    <n v="337.04"/>
    <s v="EUR"/>
    <n v="302.36500000000001"/>
    <n v="12648362"/>
    <m/>
    <m/>
    <s v="Country Shared Costs - Non salary benefits"/>
  </r>
  <r>
    <s v="E"/>
    <s v="4998"/>
    <s v="854"/>
    <s v="85400"/>
    <s v="8549052"/>
    <n v="528004120010"/>
    <x v="1"/>
    <x v="31"/>
    <x v="31"/>
    <n v="202202"/>
    <n v="44620"/>
    <s v="USD"/>
    <n v="35.75"/>
    <n v="35.75"/>
    <s v="EUR"/>
    <n v="32.072000000000003"/>
    <n v="12648362"/>
    <m/>
    <m/>
    <s v="Country Shared Costs - Non salary benefits"/>
  </r>
  <r>
    <s v="E"/>
    <s v="4998"/>
    <s v="854"/>
    <s v="85400"/>
    <s v="8549054"/>
    <n v="528004120010"/>
    <x v="1"/>
    <x v="31"/>
    <x v="31"/>
    <n v="202202"/>
    <n v="44620"/>
    <s v="USD"/>
    <n v="27.53"/>
    <n v="27.53"/>
    <s v="EUR"/>
    <n v="24.698"/>
    <n v="12648362"/>
    <m/>
    <m/>
    <s v="Country Shared Costs - Non salary benefits"/>
  </r>
  <r>
    <s v="E"/>
    <s v="4210"/>
    <s v="854"/>
    <s v="85406"/>
    <s v="8549052"/>
    <n v="528004120002"/>
    <x v="0"/>
    <x v="22"/>
    <x v="22"/>
    <n v="202203"/>
    <n v="41274"/>
    <s v="XOF"/>
    <n v="-3297"/>
    <n v="-6.63"/>
    <s v="EUR"/>
    <n v="-5.024"/>
    <n v="30489504"/>
    <s v="STAFF"/>
    <n v="8540170"/>
    <s v="Terminal GrantBFDANIDA"/>
  </r>
  <r>
    <s v="E"/>
    <s v="4210"/>
    <s v="854"/>
    <s v="85400"/>
    <s v="8549063"/>
    <n v="528004120002"/>
    <x v="0"/>
    <x v="42"/>
    <x v="42"/>
    <n v="202203"/>
    <n v="41274"/>
    <s v="XOF"/>
    <n v="-60716"/>
    <n v="-122.04"/>
    <s v="EUR"/>
    <n v="-92.47"/>
    <n v="30489504"/>
    <s v="STAFF"/>
    <n v="8540086"/>
    <s v="Terminal GrantBF"/>
  </r>
  <r>
    <s v="E"/>
    <s v="4210"/>
    <s v="854"/>
    <s v="85400"/>
    <s v="8549063"/>
    <n v="528004120002"/>
    <x v="0"/>
    <x v="42"/>
    <x v="42"/>
    <n v="202203"/>
    <n v="41492"/>
    <s v="XOF"/>
    <n v="-114774"/>
    <n v="-232.11"/>
    <s v="EUR"/>
    <n v="-174.97300000000001"/>
    <n v="30489504"/>
    <s v="STAFF"/>
    <n v="8540086"/>
    <s v="Terminal grant"/>
  </r>
  <r>
    <s v="E"/>
    <s v="4210"/>
    <s v="854"/>
    <s v="85406"/>
    <s v="8549052"/>
    <n v="528004120002"/>
    <x v="0"/>
    <x v="22"/>
    <x v="22"/>
    <n v="202203"/>
    <n v="41492"/>
    <s v="XOF"/>
    <n v="-15490"/>
    <n v="-31.33"/>
    <s v="EUR"/>
    <n v="-23.617999999999999"/>
    <n v="30489504"/>
    <s v="STAFF"/>
    <n v="8540170"/>
    <s v="Terminal grant"/>
  </r>
  <r>
    <s v="E"/>
    <s v="4210"/>
    <s v="854"/>
    <s v="85400"/>
    <s v="8549063"/>
    <n v="528004120002"/>
    <x v="0"/>
    <x v="42"/>
    <x v="42"/>
    <n v="202203"/>
    <n v="41582"/>
    <s v="XOF"/>
    <n v="-52824"/>
    <n v="-110.67"/>
    <s v="EUR"/>
    <n v="-80.53"/>
    <n v="30489504"/>
    <s v="STAFF"/>
    <n v="8540086"/>
    <s v="Terminal grant"/>
  </r>
  <r>
    <s v="E"/>
    <s v="4210"/>
    <s v="854"/>
    <s v="85406"/>
    <s v="8549052"/>
    <n v="528004120002"/>
    <x v="0"/>
    <x v="22"/>
    <x v="22"/>
    <n v="202203"/>
    <n v="41582"/>
    <s v="XOF"/>
    <n v="-7482"/>
    <n v="-15.68"/>
    <s v="EUR"/>
    <n v="-11.41"/>
    <n v="30489504"/>
    <s v="STAFF"/>
    <n v="8540170"/>
    <s v="Terminal grant"/>
  </r>
  <r>
    <s v="E"/>
    <s v="4210"/>
    <s v="854"/>
    <s v="85406"/>
    <s v="8549052"/>
    <n v="528004120002"/>
    <x v="0"/>
    <x v="22"/>
    <x v="22"/>
    <n v="202203"/>
    <n v="41639"/>
    <s v="XOF"/>
    <n v="46046"/>
    <n v="96.62"/>
    <s v="EUR"/>
    <n v="70.194999999999993"/>
    <n v="30489504"/>
    <s v="STAFF"/>
    <n v="8540170"/>
    <s v="TERMINAL GRANT AU 31/12/2013 KAFANDO Bertrand Wendkiéta Eric"/>
  </r>
  <r>
    <s v="E"/>
    <s v="4210"/>
    <s v="854"/>
    <s v="85406"/>
    <s v="8549052"/>
    <n v="528004120002"/>
    <x v="0"/>
    <x v="22"/>
    <x v="22"/>
    <n v="202203"/>
    <n v="41639"/>
    <s v="XOF"/>
    <n v="-12212"/>
    <n v="-25.63"/>
    <s v="EUR"/>
    <n v="-18.62"/>
    <n v="30489504"/>
    <s v="STAFF"/>
    <n v="8540170"/>
    <s v="AJUSTEMENT TERMINAL GRANT KAFANDO Bertrand Wendkiéta Eric"/>
  </r>
  <r>
    <s v="E"/>
    <s v="4210"/>
    <s v="854"/>
    <s v="85406"/>
    <s v="8549052"/>
    <n v="528004120002"/>
    <x v="0"/>
    <x v="22"/>
    <x v="22"/>
    <n v="202203"/>
    <n v="41652"/>
    <s v="XOF"/>
    <n v="-7565"/>
    <n v="-15.86"/>
    <s v="EUR"/>
    <n v="-11.532999999999999"/>
    <n v="30489504"/>
    <s v="STAFF"/>
    <n v="8540170"/>
    <s v="Terminal grant"/>
  </r>
  <r>
    <s v="E"/>
    <s v="4210"/>
    <s v="854"/>
    <s v="85400"/>
    <s v="8549063"/>
    <n v="528004120002"/>
    <x v="0"/>
    <x v="42"/>
    <x v="42"/>
    <n v="202203"/>
    <n v="41652"/>
    <s v="XOF"/>
    <n v="-53410"/>
    <n v="-111.97"/>
    <s v="EUR"/>
    <n v="-81.424000000000007"/>
    <n v="30489504"/>
    <s v="STAFF"/>
    <n v="8540086"/>
    <s v="Terminal grant"/>
  </r>
  <r>
    <s v="E"/>
    <s v="4210"/>
    <s v="854"/>
    <s v="85400"/>
    <s v="8549063"/>
    <n v="528004120002"/>
    <x v="0"/>
    <x v="42"/>
    <x v="42"/>
    <n v="202203"/>
    <n v="41820"/>
    <s v="XOF"/>
    <n v="-194292.48000000001"/>
    <n v="-402.49"/>
    <s v="EUR"/>
    <n v="-296.197"/>
    <n v="30489504"/>
    <s v="STAFF"/>
    <n v="8540086"/>
    <s v="Terminal grant 2 TRIMESTRE 2014"/>
  </r>
  <r>
    <s v="E"/>
    <s v="4210"/>
    <s v="854"/>
    <s v="85400"/>
    <s v="8549063"/>
    <n v="528004120002"/>
    <x v="0"/>
    <x v="42"/>
    <x v="42"/>
    <n v="202203"/>
    <n v="41851"/>
    <s v="XOF"/>
    <n v="-352154.52"/>
    <n v="-719.89"/>
    <s v="EUR"/>
    <n v="-536.85500000000002"/>
    <n v="30489504"/>
    <s v="STAFF"/>
    <n v="8540086"/>
    <s v="Terminal grant 1 TRIMESTRE 2014"/>
  </r>
  <r>
    <s v="E"/>
    <s v="4210"/>
    <s v="854"/>
    <s v="85406"/>
    <s v="8549052"/>
    <n v="528004120002"/>
    <x v="0"/>
    <x v="22"/>
    <x v="22"/>
    <n v="202203"/>
    <n v="41851"/>
    <s v="XOF"/>
    <n v="-22764.27"/>
    <n v="-46.54"/>
    <s v="EUR"/>
    <n v="-34.707000000000001"/>
    <n v="30489504"/>
    <s v="STAFF"/>
    <n v="8540170"/>
    <s v="Terminal grant 1 TRIMESTRE 2014"/>
  </r>
  <r>
    <s v="E"/>
    <s v="4210"/>
    <s v="854"/>
    <s v="85400"/>
    <s v="8549063"/>
    <n v="528004120002"/>
    <x v="0"/>
    <x v="42"/>
    <x v="42"/>
    <n v="202203"/>
    <n v="41851"/>
    <s v="XOF"/>
    <n v="-278481.24"/>
    <n v="-569.29"/>
    <s v="EUR"/>
    <n v="-424.54500000000002"/>
    <n v="30489504"/>
    <s v="STAFF"/>
    <n v="8540086"/>
    <s v="Terminal grant DAYAMBA FREDERIQ 1 TRIMESTRE 2014"/>
  </r>
  <r>
    <s v="E"/>
    <s v="4210"/>
    <s v="854"/>
    <s v="85400"/>
    <s v="8549063"/>
    <n v="528004120002"/>
    <x v="0"/>
    <x v="42"/>
    <x v="42"/>
    <n v="202203"/>
    <n v="41912"/>
    <s v="XOF"/>
    <n v="-45537"/>
    <n v="-89.26"/>
    <s v="EUR"/>
    <n v="-69.42"/>
    <n v="30489504"/>
    <s v="STAFF"/>
    <n v="8540086"/>
    <s v="Terminal grant"/>
  </r>
  <r>
    <s v="E"/>
    <s v="4210"/>
    <s v="854"/>
    <s v="85406"/>
    <s v="8549052"/>
    <n v="528004120002"/>
    <x v="0"/>
    <x v="22"/>
    <x v="22"/>
    <n v="202203"/>
    <n v="41912"/>
    <s v="XOF"/>
    <n v="-9867"/>
    <n v="-19.34"/>
    <s v="EUR"/>
    <n v="-15.041"/>
    <n v="30489504"/>
    <s v="STAFF"/>
    <n v="8540170"/>
    <s v="Terminal grant"/>
  </r>
  <r>
    <s v="E"/>
    <s v="4210"/>
    <s v="854"/>
    <s v="85406"/>
    <s v="8549052"/>
    <n v="528004120002"/>
    <x v="0"/>
    <x v="22"/>
    <x v="22"/>
    <n v="202203"/>
    <n v="41946"/>
    <s v="XOF"/>
    <n v="50760"/>
    <n v="98.64"/>
    <s v="EUR"/>
    <n v="77.379000000000005"/>
    <n v="30489504"/>
    <s v="STAFF"/>
    <n v="8540170"/>
    <s v="VIREMENT SALAIRE ET SOLDE TT COMPTE-ERIC"/>
  </r>
  <r>
    <s v="E"/>
    <s v="4210"/>
    <s v="854"/>
    <s v="85406"/>
    <s v="8549052"/>
    <n v="528004120002"/>
    <x v="0"/>
    <x v="22"/>
    <x v="22"/>
    <n v="202203"/>
    <n v="42004"/>
    <s v="XOF"/>
    <n v="-19788.07"/>
    <n v="-36.74"/>
    <s v="EUR"/>
    <n v="-30.167999999999999"/>
    <n v="30489504"/>
    <s v="STAFF"/>
    <n v="8540170"/>
    <s v="Terminal grant"/>
  </r>
  <r>
    <s v="E"/>
    <s v="4210"/>
    <s v="854"/>
    <s v="85400"/>
    <s v="8549063"/>
    <n v="528004120002"/>
    <x v="0"/>
    <x v="42"/>
    <x v="42"/>
    <n v="202203"/>
    <n v="42004"/>
    <s v="XOF"/>
    <n v="-424681.64"/>
    <n v="-788.46"/>
    <s v="EUR"/>
    <n v="-647.42499999999995"/>
    <n v="30489504"/>
    <s v="STAFF"/>
    <n v="8540086"/>
    <s v="Terminal grant"/>
  </r>
  <r>
    <s v="E"/>
    <s v="4210"/>
    <s v="854"/>
    <s v="85400"/>
    <s v="8549063"/>
    <n v="528004120002"/>
    <x v="0"/>
    <x v="42"/>
    <x v="42"/>
    <n v="202203"/>
    <n v="42094"/>
    <s v="XOF"/>
    <n v="1031031.04"/>
    <n v="1713.83"/>
    <s v="EUR"/>
    <n v="1571.7940000000001"/>
    <n v="30489504"/>
    <s v="STAFF"/>
    <n v="8540086"/>
    <s v="Terminal grant MARS 15"/>
  </r>
  <r>
    <s v="E"/>
    <s v="4210"/>
    <s v="854"/>
    <s v="85406"/>
    <s v="8549052"/>
    <n v="528004120002"/>
    <x v="0"/>
    <x v="22"/>
    <x v="22"/>
    <n v="202203"/>
    <n v="42094"/>
    <s v="XOF"/>
    <n v="-32677.82"/>
    <n v="-54.32"/>
    <s v="EUR"/>
    <n v="-49.817999999999998"/>
    <n v="30489504"/>
    <s v="STAFF"/>
    <n v="8540170"/>
    <s v="Terminal grant MARS 15"/>
  </r>
  <r>
    <s v="E"/>
    <s v="4210"/>
    <s v="854"/>
    <s v="85406"/>
    <s v="8549052"/>
    <n v="528004120002"/>
    <x v="0"/>
    <x v="22"/>
    <x v="22"/>
    <n v="202203"/>
    <n v="42110"/>
    <s v="USD"/>
    <n v="-1.49"/>
    <n v="-1.49"/>
    <s v="EUR"/>
    <n v="-1.3959999999999999"/>
    <n v="30489504"/>
    <s v="STAFF"/>
    <n v="8540170"/>
    <s v="EXCHANGE RATE 2120"/>
  </r>
  <r>
    <s v="E"/>
    <s v="4210"/>
    <s v="854"/>
    <s v="85406"/>
    <s v="8549052"/>
    <n v="528004120002"/>
    <x v="0"/>
    <x v="22"/>
    <x v="22"/>
    <n v="202203"/>
    <n v="42185"/>
    <s v="XOF"/>
    <n v="-10403"/>
    <n v="-17.739999999999998"/>
    <s v="EUR"/>
    <n v="-15.858000000000001"/>
    <n v="30489504"/>
    <s v="STAFF"/>
    <n v="8540170"/>
    <s v="Terminal grant JUNE  15"/>
  </r>
  <r>
    <s v="E"/>
    <s v="4210"/>
    <s v="854"/>
    <s v="85400"/>
    <s v="8549063"/>
    <n v="528004120002"/>
    <x v="0"/>
    <x v="42"/>
    <x v="42"/>
    <n v="202203"/>
    <n v="42185"/>
    <s v="XOF"/>
    <n v="-52236"/>
    <n v="-89.08"/>
    <s v="EUR"/>
    <n v="-79.631"/>
    <n v="30489504"/>
    <s v="STAFF"/>
    <n v="8540086"/>
    <s v="Terminal grant JUNE  15"/>
  </r>
  <r>
    <s v="E"/>
    <s v="4210"/>
    <s v="854"/>
    <s v="85400"/>
    <s v="8549063"/>
    <n v="528004120002"/>
    <x v="0"/>
    <x v="42"/>
    <x v="42"/>
    <n v="202203"/>
    <n v="42277"/>
    <s v="XOF"/>
    <n v="-80902"/>
    <n v="-137.37"/>
    <s v="EUR"/>
    <n v="-123.337"/>
    <n v="30489504"/>
    <s v="STAFF"/>
    <n v="8540086"/>
    <s v="Terminal grant Septembre  15"/>
  </r>
  <r>
    <s v="E"/>
    <s v="4210"/>
    <s v="854"/>
    <s v="85406"/>
    <s v="8549052"/>
    <n v="528004120002"/>
    <x v="0"/>
    <x v="22"/>
    <x v="22"/>
    <n v="202203"/>
    <n v="42277"/>
    <s v="XOF"/>
    <n v="-11445"/>
    <n v="-19.43"/>
    <s v="EUR"/>
    <n v="-17.445"/>
    <n v="30489504"/>
    <s v="STAFF"/>
    <n v="8540170"/>
    <s v="Terminal grant Septembre  15"/>
  </r>
  <r>
    <s v="E"/>
    <s v="4210"/>
    <s v="854"/>
    <s v="85400"/>
    <s v="8549063"/>
    <n v="528004120002"/>
    <x v="0"/>
    <x v="42"/>
    <x v="42"/>
    <n v="202203"/>
    <n v="42369"/>
    <s v="XOF"/>
    <n v="-50377"/>
    <n v="-83.9"/>
    <s v="EUR"/>
    <n v="-76.802999999999997"/>
    <n v="30489504"/>
    <s v="STAFF"/>
    <n v="8540086"/>
    <s v="Terminal grant Décembre  15"/>
  </r>
  <r>
    <s v="E"/>
    <s v="4210"/>
    <s v="854"/>
    <s v="85406"/>
    <s v="8549052"/>
    <n v="528004120002"/>
    <x v="0"/>
    <x v="22"/>
    <x v="22"/>
    <n v="202203"/>
    <n v="42460"/>
    <s v="XOF"/>
    <n v="-23019"/>
    <n v="-38.840000000000003"/>
    <s v="EUR"/>
    <n v="-34.674999999999997"/>
    <n v="30489504"/>
    <s v="STAFF"/>
    <n v="8540170"/>
    <s v="Terminal grant Mars 2016"/>
  </r>
  <r>
    <s v="E"/>
    <s v="4210"/>
    <s v="854"/>
    <s v="85400"/>
    <s v="8549063"/>
    <n v="528004120002"/>
    <x v="0"/>
    <x v="42"/>
    <x v="42"/>
    <n v="202203"/>
    <n v="42460"/>
    <s v="XOF"/>
    <n v="-47502"/>
    <n v="-80.150000000000006"/>
    <s v="EUR"/>
    <n v="-71.555000000000007"/>
    <n v="30489504"/>
    <s v="STAFF"/>
    <n v="8540086"/>
    <s v="Terminal grant Mars 2016"/>
  </r>
  <r>
    <s v="E"/>
    <s v="4210"/>
    <s v="854"/>
    <s v="85406"/>
    <s v="8549052"/>
    <n v="528004120002"/>
    <x v="0"/>
    <x v="22"/>
    <x v="22"/>
    <n v="202203"/>
    <n v="42490"/>
    <s v="XOF"/>
    <n v="-3688.11"/>
    <n v="-6.32"/>
    <s v="EUR"/>
    <n v="-5.5910000000000002"/>
    <n v="30489504"/>
    <s v="STAFF"/>
    <n v="8540170"/>
    <s v="Terminal grant avril 2016"/>
  </r>
  <r>
    <s v="E"/>
    <s v="4210"/>
    <s v="854"/>
    <s v="85406"/>
    <s v="8549052"/>
    <n v="528004120002"/>
    <x v="0"/>
    <x v="22"/>
    <x v="22"/>
    <n v="202203"/>
    <n v="42521"/>
    <s v="XOF"/>
    <n v="-3942"/>
    <n v="-6.75"/>
    <s v="EUR"/>
    <n v="-5.9630000000000001"/>
    <n v="30489504"/>
    <s v="STAFF"/>
    <n v="8540170"/>
    <s v="Terminal grant MAY  2016"/>
  </r>
  <r>
    <s v="E"/>
    <s v="4210"/>
    <s v="854"/>
    <s v="85406"/>
    <s v="8549052"/>
    <n v="528004120002"/>
    <x v="0"/>
    <x v="22"/>
    <x v="22"/>
    <n v="202203"/>
    <n v="42551"/>
    <s v="XOF"/>
    <n v="-3689"/>
    <n v="-6.24"/>
    <s v="EUR"/>
    <n v="-5.6260000000000003"/>
    <n v="30489504"/>
    <s v="STAFF"/>
    <n v="8540170"/>
    <s v="Terminal grant JUNE 2016"/>
  </r>
  <r>
    <s v="E"/>
    <s v="4210"/>
    <s v="854"/>
    <s v="85400"/>
    <s v="8549063"/>
    <n v="528004120002"/>
    <x v="0"/>
    <x v="42"/>
    <x v="42"/>
    <n v="202203"/>
    <n v="42551"/>
    <s v="XOF"/>
    <n v="-282627"/>
    <n v="-478.09"/>
    <s v="EUR"/>
    <n v="-431.077"/>
    <n v="30489504"/>
    <s v="STAFF"/>
    <n v="8540086"/>
    <s v="Terminal grant JUNE 2016"/>
  </r>
  <r>
    <s v="E"/>
    <s v="4210"/>
    <s v="854"/>
    <s v="85400"/>
    <s v="8549063"/>
    <n v="528004120002"/>
    <x v="0"/>
    <x v="42"/>
    <x v="42"/>
    <n v="202203"/>
    <n v="42582"/>
    <s v="XOF"/>
    <n v="-21658.68"/>
    <n v="-35.909999999999997"/>
    <s v="EUR"/>
    <n v="-32.631"/>
    <n v="30489504"/>
    <s v="STAFF"/>
    <n v="8540086"/>
    <s v="Terminal grant JULY 2016"/>
  </r>
  <r>
    <s v="E"/>
    <s v="4210"/>
    <s v="854"/>
    <s v="85406"/>
    <s v="8549052"/>
    <n v="528004120002"/>
    <x v="0"/>
    <x v="22"/>
    <x v="22"/>
    <n v="202203"/>
    <n v="42582"/>
    <s v="XOF"/>
    <n v="-3941.91"/>
    <n v="-6.54"/>
    <s v="EUR"/>
    <n v="-5.9429999999999996"/>
    <n v="30489504"/>
    <s v="STAFF"/>
    <n v="8540170"/>
    <s v="Terminal grant JULY 2016"/>
  </r>
  <r>
    <s v="E"/>
    <s v="4210"/>
    <s v="854"/>
    <s v="85406"/>
    <s v="8549052"/>
    <n v="528004120002"/>
    <x v="0"/>
    <x v="22"/>
    <x v="22"/>
    <n v="202203"/>
    <n v="42611"/>
    <s v="XOF"/>
    <n v="-3815"/>
    <n v="-6.44"/>
    <s v="EUR"/>
    <n v="-5.7160000000000002"/>
    <n v="30489504"/>
    <s v="STAFF"/>
    <n v="8540170"/>
    <s v="TERMINAL_GRANT_8540170"/>
  </r>
  <r>
    <s v="E"/>
    <s v="4210"/>
    <s v="854"/>
    <s v="85400"/>
    <s v="8549063"/>
    <n v="528004120002"/>
    <x v="0"/>
    <x v="42"/>
    <x v="42"/>
    <n v="202203"/>
    <n v="42611"/>
    <s v="XOF"/>
    <n v="-20960"/>
    <n v="-35.369999999999997"/>
    <s v="EUR"/>
    <n v="-31.393000000000001"/>
    <n v="30489504"/>
    <s v="STAFF"/>
    <n v="8540086"/>
    <s v="TERMINAL_GRANT_8540086"/>
  </r>
  <r>
    <s v="E"/>
    <s v="4210"/>
    <s v="854"/>
    <s v="85406"/>
    <s v="8549052"/>
    <n v="528004120002"/>
    <x v="0"/>
    <x v="22"/>
    <x v="22"/>
    <n v="202203"/>
    <n v="42643"/>
    <s v="XOF"/>
    <n v="-3688"/>
    <n v="-6.18"/>
    <s v="EUR"/>
    <n v="-5.5090000000000003"/>
    <n v="30489504"/>
    <s v="STAFF"/>
    <n v="8540170"/>
    <s v="TERMINAL_GRANT_8540170"/>
  </r>
  <r>
    <s v="E"/>
    <s v="4210"/>
    <s v="854"/>
    <s v="85400"/>
    <s v="8549063"/>
    <n v="528004120002"/>
    <x v="0"/>
    <x v="42"/>
    <x v="42"/>
    <n v="202203"/>
    <n v="42643"/>
    <s v="XOF"/>
    <n v="-20262"/>
    <n v="-33.97"/>
    <s v="EUR"/>
    <n v="-30.283999999999999"/>
    <n v="30489504"/>
    <s v="STAFF"/>
    <n v="8540086"/>
    <s v="TERMINAL_GRANT_8540086"/>
  </r>
  <r>
    <s v="E"/>
    <s v="4210"/>
    <s v="854"/>
    <s v="85406"/>
    <s v="8549052"/>
    <n v="528004120002"/>
    <x v="0"/>
    <x v="22"/>
    <x v="22"/>
    <n v="202203"/>
    <n v="42672"/>
    <s v="XOF"/>
    <n v="-7631"/>
    <n v="-12.61"/>
    <s v="EUR"/>
    <n v="-11.483000000000001"/>
    <n v="30489504"/>
    <s v="STAFF"/>
    <n v="8540170"/>
    <s v="TERMINAL_GRANT_8540170"/>
  </r>
  <r>
    <s v="E"/>
    <s v="4210"/>
    <s v="854"/>
    <s v="85400"/>
    <s v="8549063"/>
    <n v="528004120002"/>
    <x v="0"/>
    <x v="42"/>
    <x v="42"/>
    <n v="202203"/>
    <n v="42672"/>
    <s v="XOF"/>
    <n v="-41921"/>
    <n v="-69.28"/>
    <s v="EUR"/>
    <n v="-63.09"/>
    <n v="30489504"/>
    <s v="STAFF"/>
    <n v="8540086"/>
    <s v="TERMINAL_GRANT_8540086"/>
  </r>
  <r>
    <s v="E"/>
    <s v="4210"/>
    <s v="854"/>
    <s v="85400"/>
    <s v="8549063"/>
    <n v="528004120002"/>
    <x v="0"/>
    <x v="42"/>
    <x v="42"/>
    <n v="202203"/>
    <n v="42699"/>
    <s v="XOF"/>
    <n v="-9163"/>
    <n v="-14.85"/>
    <s v="EUR"/>
    <n v="-13.877000000000001"/>
    <n v="30489504"/>
    <s v="STAFF"/>
    <n v="8540086"/>
    <s v="TERMINAL_GRANT_8540086"/>
  </r>
  <r>
    <s v="E"/>
    <s v="4210"/>
    <s v="854"/>
    <s v="85400"/>
    <s v="8549063"/>
    <n v="528004120002"/>
    <x v="0"/>
    <x v="42"/>
    <x v="42"/>
    <n v="202203"/>
    <n v="42735"/>
    <s v="XOF"/>
    <n v="-21844"/>
    <n v="-35.19"/>
    <s v="EUR"/>
    <n v="-33.023000000000003"/>
    <n v="30489504"/>
    <s v="STAFF"/>
    <n v="8540086"/>
    <s v="TERMINAL_GRANT_8540086"/>
  </r>
  <r>
    <s v="E"/>
    <s v="4210"/>
    <s v="854"/>
    <s v="85406"/>
    <s v="8549052"/>
    <n v="528004120002"/>
    <x v="0"/>
    <x v="22"/>
    <x v="22"/>
    <n v="202203"/>
    <n v="42735"/>
    <s v="XOF"/>
    <n v="-3942"/>
    <n v="-6.35"/>
    <s v="EUR"/>
    <n v="-5.9589999999999996"/>
    <n v="30489504"/>
    <s v="STAFF"/>
    <n v="8540170"/>
    <s v="TERMINAL_GRANT_8540170"/>
  </r>
  <r>
    <s v="E"/>
    <s v="4210"/>
    <s v="854"/>
    <s v="85406"/>
    <s v="8549052"/>
    <n v="528004120002"/>
    <x v="0"/>
    <x v="22"/>
    <x v="22"/>
    <n v="202203"/>
    <n v="42766"/>
    <s v="XOF"/>
    <n v="-7757"/>
    <n v="-12.41"/>
    <s v="EUR"/>
    <n v="-11.590999999999999"/>
    <n v="30489504"/>
    <s v="STAFF"/>
    <n v="8540170"/>
    <s v="TERMINAL_GRANT_8540170"/>
  </r>
  <r>
    <s v="E"/>
    <s v="4210"/>
    <s v="854"/>
    <s v="85400"/>
    <s v="8549063"/>
    <n v="528004120002"/>
    <x v="0"/>
    <x v="42"/>
    <x v="42"/>
    <n v="202203"/>
    <n v="42766"/>
    <s v="XOF"/>
    <n v="-42985"/>
    <n v="-68.77"/>
    <s v="EUR"/>
    <n v="-64.228999999999999"/>
    <n v="30489504"/>
    <s v="STAFF"/>
    <n v="8540086"/>
    <s v="TERMINAL_GRANT_8540086"/>
  </r>
  <r>
    <s v="E"/>
    <s v="4210"/>
    <s v="854"/>
    <s v="85400"/>
    <s v="8549063"/>
    <n v="528004120002"/>
    <x v="0"/>
    <x v="42"/>
    <x v="42"/>
    <n v="202203"/>
    <n v="42794"/>
    <s v="XOF"/>
    <n v="-62011"/>
    <n v="-98.49"/>
    <s v="EUR"/>
    <n v="-93.191999999999993"/>
    <n v="30489504"/>
    <s v="STAFF"/>
    <n v="8540086"/>
    <s v="TERMINAL_GRANT_8540086"/>
  </r>
  <r>
    <s v="E"/>
    <s v="4210"/>
    <s v="854"/>
    <s v="85406"/>
    <s v="8549052"/>
    <n v="528004120002"/>
    <x v="0"/>
    <x v="22"/>
    <x v="22"/>
    <n v="202203"/>
    <n v="42794"/>
    <s v="XOF"/>
    <n v="-11191"/>
    <n v="-17.78"/>
    <s v="EUR"/>
    <n v="-16.824000000000002"/>
    <n v="30489504"/>
    <s v="STAFF"/>
    <n v="8540170"/>
    <s v="TERMINAL_GRANT_8540170"/>
  </r>
  <r>
    <s v="E"/>
    <s v="4210"/>
    <s v="854"/>
    <s v="85406"/>
    <s v="8549052"/>
    <n v="528004120002"/>
    <x v="0"/>
    <x v="22"/>
    <x v="22"/>
    <n v="202203"/>
    <n v="42825"/>
    <s v="XOF"/>
    <n v="-15388"/>
    <n v="-24.74"/>
    <s v="EUR"/>
    <n v="-22.933"/>
    <n v="30489504"/>
    <s v="STAFF"/>
    <n v="8540170"/>
    <s v="TERMINAL_GRANT_8540170"/>
  </r>
  <r>
    <s v="E"/>
    <s v="4210"/>
    <s v="854"/>
    <s v="85400"/>
    <s v="8549063"/>
    <n v="528004120002"/>
    <x v="0"/>
    <x v="42"/>
    <x v="42"/>
    <n v="202203"/>
    <n v="42825"/>
    <s v="XOF"/>
    <n v="-85265"/>
    <n v="-137.11000000000001"/>
    <s v="EUR"/>
    <n v="-127.096"/>
    <n v="30489504"/>
    <s v="STAFF"/>
    <n v="8540086"/>
    <s v="TERMINAL_GRANT_8540086"/>
  </r>
  <r>
    <s v="E"/>
    <s v="4210"/>
    <s v="854"/>
    <s v="85400"/>
    <s v="8549063"/>
    <n v="528004120002"/>
    <x v="0"/>
    <x v="42"/>
    <x v="42"/>
    <n v="202203"/>
    <n v="42855"/>
    <s v="XOF"/>
    <n v="106404"/>
    <n v="171.86"/>
    <s v="EUR"/>
    <n v="157.75200000000001"/>
    <n v="30489504"/>
    <s v="STAFF"/>
    <n v="8540086"/>
    <s v="TERMINAL_GRANT_8540086"/>
  </r>
  <r>
    <s v="E"/>
    <s v="4210"/>
    <s v="854"/>
    <s v="85406"/>
    <s v="8549052"/>
    <n v="528004120002"/>
    <x v="0"/>
    <x v="22"/>
    <x v="22"/>
    <n v="202203"/>
    <n v="42855"/>
    <s v="XOF"/>
    <n v="19202"/>
    <n v="31.01"/>
    <s v="EUR"/>
    <n v="28.463999999999999"/>
    <n v="30489504"/>
    <s v="STAFF"/>
    <n v="8540170"/>
    <s v="TERMINAL_GRANT_8540170"/>
  </r>
  <r>
    <s v="E"/>
    <s v="4210"/>
    <s v="854"/>
    <s v="85406"/>
    <s v="8549052"/>
    <n v="528004120002"/>
    <x v="0"/>
    <x v="22"/>
    <x v="22"/>
    <n v="202203"/>
    <n v="42886"/>
    <s v="XOF"/>
    <n v="-10567"/>
    <n v="-17.829999999999998"/>
    <s v="EUR"/>
    <n v="-15.885"/>
    <n v="30489504"/>
    <s v="STAFF"/>
    <n v="8540170"/>
    <s v="TERMINAL_GRANT_8540170"/>
  </r>
  <r>
    <s v="E"/>
    <s v="4210"/>
    <s v="854"/>
    <s v="85400"/>
    <s v="8549063"/>
    <n v="528004120002"/>
    <x v="0"/>
    <x v="42"/>
    <x v="42"/>
    <n v="202203"/>
    <n v="42886"/>
    <s v="XOF"/>
    <n v="-32093"/>
    <n v="-54.17"/>
    <s v="EUR"/>
    <n v="-48.26"/>
    <n v="30489504"/>
    <s v="STAFF"/>
    <n v="8540086"/>
    <s v="TERMINAL_GRANT_8540086"/>
  </r>
  <r>
    <s v="E"/>
    <s v="4210"/>
    <s v="854"/>
    <s v="85400"/>
    <s v="8549063"/>
    <n v="528004120002"/>
    <x v="0"/>
    <x v="42"/>
    <x v="42"/>
    <n v="202203"/>
    <n v="42916"/>
    <s v="XOF"/>
    <n v="-52702"/>
    <n v="-89.03"/>
    <s v="EUR"/>
    <n v="-78.251999999999995"/>
    <n v="30489504"/>
    <s v="STAFF"/>
    <n v="8540086"/>
    <s v="TERMINAL_GRANT_8540086"/>
  </r>
  <r>
    <s v="E"/>
    <s v="4210"/>
    <s v="854"/>
    <s v="85406"/>
    <s v="8549052"/>
    <n v="528004120002"/>
    <x v="0"/>
    <x v="22"/>
    <x v="22"/>
    <n v="202203"/>
    <n v="42916"/>
    <s v="XOF"/>
    <n v="-14438"/>
    <n v="-24.39"/>
    <s v="EUR"/>
    <n v="-21.437000000000001"/>
    <n v="30489504"/>
    <s v="STAFF"/>
    <n v="8540170"/>
    <s v="TERMINAL_GRANT_8540170"/>
  </r>
  <r>
    <s v="E"/>
    <s v="4210"/>
    <s v="854"/>
    <s v="85406"/>
    <s v="8549052"/>
    <n v="528004120002"/>
    <x v="0"/>
    <x v="22"/>
    <x v="22"/>
    <n v="202203"/>
    <n v="42947"/>
    <s v="XOF"/>
    <n v="-18576"/>
    <n v="-32.01"/>
    <s v="EUR"/>
    <n v="-27.873000000000001"/>
    <n v="30489504"/>
    <s v="STAFF"/>
    <n v="8540170"/>
    <s v="TERMINAL_GRANT_8540170"/>
  </r>
  <r>
    <s v="E"/>
    <s v="4210"/>
    <s v="854"/>
    <s v="85400"/>
    <s v="8549063"/>
    <n v="528004120002"/>
    <x v="0"/>
    <x v="42"/>
    <x v="42"/>
    <n v="202203"/>
    <n v="42947"/>
    <s v="XOF"/>
    <n v="-74733"/>
    <n v="-128.77000000000001"/>
    <s v="EUR"/>
    <n v="-112.127"/>
    <n v="30489504"/>
    <s v="STAFF"/>
    <n v="8540086"/>
    <s v="TERMINAL_GRANT_8540086"/>
  </r>
  <r>
    <s v="E"/>
    <s v="4210"/>
    <s v="854"/>
    <s v="85406"/>
    <s v="8549052"/>
    <n v="528004120002"/>
    <x v="0"/>
    <x v="22"/>
    <x v="22"/>
    <n v="202203"/>
    <n v="42978"/>
    <s v="XOF"/>
    <n v="-22581"/>
    <n v="-39.090000000000003"/>
    <s v="EUR"/>
    <n v="-32.515000000000001"/>
    <n v="30489504"/>
    <s v="STAFF"/>
    <n v="8540170"/>
    <s v="TERMINAL_GRANT_8540170"/>
  </r>
  <r>
    <s v="E"/>
    <s v="4210"/>
    <s v="854"/>
    <s v="85400"/>
    <s v="8549063"/>
    <n v="528004120002"/>
    <x v="0"/>
    <x v="42"/>
    <x v="42"/>
    <n v="202203"/>
    <n v="42978"/>
    <s v="XOF"/>
    <n v="-96053"/>
    <n v="-166.27"/>
    <s v="EUR"/>
    <n v="-138.30500000000001"/>
    <n v="30489504"/>
    <s v="STAFF"/>
    <n v="8540086"/>
    <s v="TERMINAL_GRANT_8540086"/>
  </r>
  <r>
    <s v="E"/>
    <s v="4210"/>
    <s v="854"/>
    <s v="85406"/>
    <s v="8549052"/>
    <n v="528004120002"/>
    <x v="0"/>
    <x v="22"/>
    <x v="22"/>
    <n v="202203"/>
    <n v="43008"/>
    <s v="XOF"/>
    <n v="39710"/>
    <n v="69.87"/>
    <s v="EUR"/>
    <n v="59.543999999999997"/>
    <n v="30489504"/>
    <s v="STAFF"/>
    <n v="8540170"/>
    <s v="TERMINAL_GRANT_8540170"/>
  </r>
  <r>
    <s v="E"/>
    <s v="4210"/>
    <s v="854"/>
    <s v="85406"/>
    <s v="8549052"/>
    <n v="528004120002"/>
    <x v="0"/>
    <x v="22"/>
    <x v="22"/>
    <n v="202203"/>
    <n v="43008"/>
    <s v="XOF"/>
    <n v="-39710"/>
    <n v="-69.87"/>
    <s v="EUR"/>
    <n v="-59.543999999999997"/>
    <n v="30489504"/>
    <s v="STAFF"/>
    <n v="8540170"/>
    <s v="TERMINAL_GRANT_8540170"/>
  </r>
  <r>
    <s v="E"/>
    <s v="4210"/>
    <s v="854"/>
    <s v="85406"/>
    <s v="8549052"/>
    <n v="528004120002"/>
    <x v="0"/>
    <x v="22"/>
    <x v="22"/>
    <n v="202203"/>
    <n v="43008"/>
    <s v="XOF"/>
    <n v="39710"/>
    <n v="69.87"/>
    <s v="EUR"/>
    <n v="59.543999999999997"/>
    <n v="30489504"/>
    <s v="STAFF"/>
    <n v="8540170"/>
    <s v="TERMINAL_GRANT_8540170"/>
  </r>
  <r>
    <s v="E"/>
    <s v="4210"/>
    <s v="854"/>
    <s v="85400"/>
    <s v="8549063"/>
    <n v="528004120002"/>
    <x v="0"/>
    <x v="42"/>
    <x v="42"/>
    <n v="202203"/>
    <n v="43008"/>
    <s v="XOF"/>
    <n v="138919"/>
    <n v="244.41"/>
    <s v="EUR"/>
    <n v="208.29"/>
    <n v="30489504"/>
    <s v="STAFF"/>
    <n v="8540086"/>
    <s v="TERMINAL_GRANT_8540086"/>
  </r>
  <r>
    <s v="E"/>
    <s v="4210"/>
    <s v="854"/>
    <s v="85400"/>
    <s v="8549063"/>
    <n v="528004120002"/>
    <x v="0"/>
    <x v="42"/>
    <x v="42"/>
    <n v="202203"/>
    <n v="43008"/>
    <s v="XOF"/>
    <n v="138919"/>
    <n v="244.41"/>
    <s v="EUR"/>
    <n v="208.29"/>
    <n v="30489504"/>
    <s v="STAFF"/>
    <n v="8540086"/>
    <s v="TERMINAL_GRANT_8540086"/>
  </r>
  <r>
    <s v="E"/>
    <s v="4210"/>
    <s v="854"/>
    <s v="85400"/>
    <s v="8549063"/>
    <n v="528004120002"/>
    <x v="0"/>
    <x v="42"/>
    <x v="42"/>
    <n v="202203"/>
    <n v="43008"/>
    <s v="XOF"/>
    <n v="-138919"/>
    <n v="-244.41"/>
    <s v="EUR"/>
    <n v="-208.29"/>
    <n v="30489504"/>
    <s v="STAFF"/>
    <n v="8540086"/>
    <s v="TERMINAL_GRANT_8540086"/>
  </r>
  <r>
    <s v="E"/>
    <s v="4210"/>
    <s v="854"/>
    <s v="85406"/>
    <s v="8549052"/>
    <n v="528004120002"/>
    <x v="0"/>
    <x v="22"/>
    <x v="22"/>
    <n v="202203"/>
    <n v="43069"/>
    <s v="XOF"/>
    <n v="-8009"/>
    <n v="-13.78"/>
    <s v="EUR"/>
    <n v="-11.603"/>
    <n v="30489504"/>
    <s v="STAFF"/>
    <n v="8540170"/>
    <s v="TERMINAL_GRANT_8540170"/>
  </r>
  <r>
    <s v="E"/>
    <s v="4210"/>
    <s v="854"/>
    <s v="85400"/>
    <s v="8549063"/>
    <n v="528004120002"/>
    <x v="0"/>
    <x v="42"/>
    <x v="42"/>
    <n v="202203"/>
    <n v="43069"/>
    <s v="XOF"/>
    <n v="-53961"/>
    <n v="-92.81"/>
    <s v="EUR"/>
    <n v="-78.144999999999996"/>
    <n v="30489504"/>
    <s v="STAFF"/>
    <n v="8540086"/>
    <s v="TERMINAL_GRANT_8540086"/>
  </r>
  <r>
    <s v="E"/>
    <s v="4210"/>
    <s v="854"/>
    <s v="85400"/>
    <s v="8549063"/>
    <n v="528004120002"/>
    <x v="0"/>
    <x v="42"/>
    <x v="42"/>
    <n v="202203"/>
    <n v="43099"/>
    <s v="XOF"/>
    <n v="-76178"/>
    <n v="-130.52000000000001"/>
    <s v="EUR"/>
    <n v="-109.452"/>
    <n v="30489504"/>
    <s v="STAFF"/>
    <n v="8540086"/>
    <s v="TERMINAL_GRANT_8540086"/>
  </r>
  <r>
    <s v="E"/>
    <s v="4210"/>
    <s v="854"/>
    <s v="85406"/>
    <s v="8549052"/>
    <n v="528004120002"/>
    <x v="0"/>
    <x v="22"/>
    <x v="22"/>
    <n v="202203"/>
    <n v="43099"/>
    <s v="XOF"/>
    <n v="-12147"/>
    <n v="-20.81"/>
    <s v="EUR"/>
    <n v="-17.451000000000001"/>
    <n v="30489504"/>
    <s v="STAFF"/>
    <n v="8540170"/>
    <s v="TERMINAL_GRANT_8540170"/>
  </r>
  <r>
    <s v="E"/>
    <s v="4210"/>
    <s v="854"/>
    <s v="85400"/>
    <s v="8549063"/>
    <n v="528004120002"/>
    <x v="0"/>
    <x v="42"/>
    <x v="42"/>
    <n v="202203"/>
    <n v="43109"/>
    <s v="XOF"/>
    <n v="1449773"/>
    <n v="2553.66"/>
    <s v="EUR"/>
    <n v="2141.4670000000001"/>
    <n v="30489504"/>
    <s v="STAFF"/>
    <n v="8540086"/>
    <s v="Solde de tout  compte TRAORE Moussa"/>
  </r>
  <r>
    <s v="E"/>
    <s v="4210"/>
    <s v="854"/>
    <s v="85406"/>
    <s v="8549052"/>
    <n v="528004120002"/>
    <x v="0"/>
    <x v="22"/>
    <x v="22"/>
    <n v="202203"/>
    <n v="43131"/>
    <s v="XOF"/>
    <n v="-16151"/>
    <n v="-29.22"/>
    <s v="EUR"/>
    <n v="-23.9"/>
    <n v="30489504"/>
    <s v="STAFF"/>
    <n v="8540170"/>
    <s v="TERMINAL_GRANT_8540170"/>
  </r>
  <r>
    <s v="E"/>
    <s v="4210"/>
    <s v="854"/>
    <s v="85400"/>
    <s v="8549063"/>
    <n v="528004120002"/>
    <x v="0"/>
    <x v="42"/>
    <x v="42"/>
    <n v="202203"/>
    <n v="43131"/>
    <s v="XOF"/>
    <n v="872076"/>
    <n v="1577.88"/>
    <s v="EUR"/>
    <n v="1290.625"/>
    <n v="30489504"/>
    <s v="STAFF"/>
    <n v="8540086"/>
    <s v="TERMINAL_GRANT_8540086"/>
  </r>
  <r>
    <s v="E"/>
    <s v="4210"/>
    <s v="854"/>
    <s v="85406"/>
    <s v="8549052"/>
    <n v="528004120002"/>
    <x v="0"/>
    <x v="22"/>
    <x v="22"/>
    <n v="202203"/>
    <n v="43159"/>
    <s v="XOF"/>
    <n v="401"/>
    <n v="0.72"/>
    <s v="EUR"/>
    <n v="0.58699999999999997"/>
    <n v="30489504"/>
    <s v="STAFF"/>
    <n v="8540170"/>
    <s v="TERMINAL_GRANT_8540170"/>
  </r>
  <r>
    <s v="E"/>
    <s v="4210"/>
    <s v="854"/>
    <s v="85400"/>
    <s v="8549063"/>
    <n v="528004120002"/>
    <x v="0"/>
    <x v="42"/>
    <x v="42"/>
    <n v="202203"/>
    <n v="43159"/>
    <s v="XOF"/>
    <n v="-470004"/>
    <n v="-848.61"/>
    <s v="EUR"/>
    <n v="-691.35500000000002"/>
    <n v="30489504"/>
    <s v="STAFF"/>
    <n v="8540086"/>
    <s v="TERMINAL_GRANT_8540086"/>
  </r>
  <r>
    <s v="E"/>
    <s v="4210"/>
    <s v="854"/>
    <s v="85400"/>
    <s v="8549063"/>
    <n v="528004120002"/>
    <x v="0"/>
    <x v="42"/>
    <x v="42"/>
    <n v="202203"/>
    <n v="43187"/>
    <s v="XOF"/>
    <n v="-899510"/>
    <n v="-1683.21"/>
    <s v="EUR"/>
    <n v="-1371.2950000000001"/>
    <n v="30489504"/>
    <s v="STAFF"/>
    <n v="8540086"/>
    <s v="TERMINAL_GRANT_8540086"/>
  </r>
  <r>
    <s v="E"/>
    <s v="4210"/>
    <s v="854"/>
    <s v="85406"/>
    <s v="8549052"/>
    <n v="528004120002"/>
    <x v="0"/>
    <x v="22"/>
    <x v="22"/>
    <n v="202203"/>
    <n v="43187"/>
    <s v="XOF"/>
    <n v="11746"/>
    <n v="21.98"/>
    <s v="EUR"/>
    <n v="17.907"/>
    <n v="30489504"/>
    <s v="STAFF"/>
    <n v="8540170"/>
    <s v="TERMINAL_GRANT_8540170"/>
  </r>
  <r>
    <s v="E"/>
    <s v="4210"/>
    <s v="854"/>
    <s v="85400"/>
    <s v="8549063"/>
    <n v="528004120002"/>
    <x v="0"/>
    <x v="42"/>
    <x v="42"/>
    <n v="202203"/>
    <n v="43220"/>
    <s v="XOF"/>
    <n v="-923619"/>
    <n v="-1732.81"/>
    <s v="EUR"/>
    <n v="-1408.0450000000001"/>
    <n v="30489504"/>
    <s v="STAFF"/>
    <n v="8540086"/>
    <s v="TERMINAL_GRANT_8540086"/>
  </r>
  <r>
    <s v="E"/>
    <s v="4210"/>
    <s v="854"/>
    <s v="85406"/>
    <s v="8549052"/>
    <n v="528004120002"/>
    <x v="0"/>
    <x v="22"/>
    <x v="22"/>
    <n v="202203"/>
    <n v="43220"/>
    <s v="XOF"/>
    <n v="7875"/>
    <n v="14.77"/>
    <s v="EUR"/>
    <n v="12.002000000000001"/>
    <n v="30489504"/>
    <s v="STAFF"/>
    <n v="8540170"/>
    <s v="TERMINAL_GRANT_8540170"/>
  </r>
  <r>
    <s v="E"/>
    <s v="4210"/>
    <s v="854"/>
    <s v="85406"/>
    <s v="8549052"/>
    <n v="528004120002"/>
    <x v="0"/>
    <x v="22"/>
    <x v="22"/>
    <n v="202203"/>
    <n v="43248"/>
    <s v="XOF"/>
    <n v="-103"/>
    <n v="-0.19"/>
    <s v="EUR"/>
    <n v="-0.157"/>
    <n v="30489504"/>
    <s v="STAFF"/>
    <n v="8540170"/>
    <s v="TERMINAL_GRANT_8540170"/>
  </r>
  <r>
    <s v="E"/>
    <s v="4210"/>
    <s v="854"/>
    <s v="85400"/>
    <s v="8549063"/>
    <n v="528004120002"/>
    <x v="0"/>
    <x v="42"/>
    <x v="42"/>
    <n v="202203"/>
    <n v="43248"/>
    <s v="XOF"/>
    <n v="-888631"/>
    <n v="-1635.93"/>
    <s v="EUR"/>
    <n v="-1354.7059999999999"/>
    <n v="30489504"/>
    <s v="STAFF"/>
    <n v="8540086"/>
    <s v="TERMINAL_GRANT_8540086"/>
  </r>
  <r>
    <s v="E"/>
    <s v="4210"/>
    <s v="854"/>
    <s v="85406"/>
    <s v="8549052"/>
    <n v="528004120002"/>
    <x v="0"/>
    <x v="22"/>
    <x v="22"/>
    <n v="202203"/>
    <n v="43281"/>
    <s v="XOF"/>
    <n v="-8459"/>
    <n v="-15.06"/>
    <s v="EUR"/>
    <n v="-12.896000000000001"/>
    <n v="30489504"/>
    <s v="STAFF"/>
    <n v="8540170"/>
    <s v="TERMINAL_GRANT_8540170"/>
  </r>
  <r>
    <s v="E"/>
    <s v="4210"/>
    <s v="854"/>
    <s v="85400"/>
    <s v="8549063"/>
    <n v="528004120002"/>
    <x v="0"/>
    <x v="42"/>
    <x v="42"/>
    <n v="202203"/>
    <n v="43281"/>
    <s v="XOF"/>
    <n v="-935591"/>
    <n v="-1665.63"/>
    <s v="EUR"/>
    <n v="-1426.297"/>
    <n v="30489504"/>
    <s v="STAFF"/>
    <n v="8540086"/>
    <s v="TERMINAL_GRANT_8540086"/>
  </r>
  <r>
    <s v="E"/>
    <s v="4210"/>
    <s v="854"/>
    <s v="85400"/>
    <s v="8549063"/>
    <n v="528004120002"/>
    <x v="0"/>
    <x v="42"/>
    <x v="42"/>
    <n v="202203"/>
    <n v="43312"/>
    <s v="XOF"/>
    <n v="-1004170"/>
    <n v="-1789.96"/>
    <s v="EUR"/>
    <n v="-1535.3130000000001"/>
    <n v="30489504"/>
    <s v="STAFF"/>
    <n v="8540086"/>
    <s v="TERMINAL_GRANT_8540086"/>
  </r>
  <r>
    <s v="E"/>
    <s v="4210"/>
    <s v="854"/>
    <s v="85406"/>
    <s v="8549052"/>
    <n v="528004120002"/>
    <x v="0"/>
    <x v="22"/>
    <x v="22"/>
    <n v="202203"/>
    <n v="43312"/>
    <s v="XOF"/>
    <n v="-23434"/>
    <n v="-41.77"/>
    <s v="EUR"/>
    <n v="-35.828000000000003"/>
    <n v="30489504"/>
    <s v="STAFF"/>
    <n v="8540170"/>
    <s v="TERMINAL_GRANT_8540170"/>
  </r>
  <r>
    <s v="E"/>
    <s v="4210"/>
    <s v="854"/>
    <s v="85400"/>
    <s v="8549063"/>
    <n v="528004120002"/>
    <x v="0"/>
    <x v="42"/>
    <x v="42"/>
    <n v="202203"/>
    <n v="43343"/>
    <s v="XOF"/>
    <n v="-1028271"/>
    <n v="-1835.13"/>
    <s v="EUR"/>
    <n v="-1567.5889999999999"/>
    <n v="30489504"/>
    <s v="STAFF"/>
    <n v="8540086"/>
    <s v="TERMINAL_GRANT_8540086"/>
  </r>
  <r>
    <s v="E"/>
    <s v="4210"/>
    <s v="854"/>
    <s v="85406"/>
    <s v="8549052"/>
    <n v="528004120002"/>
    <x v="0"/>
    <x v="22"/>
    <x v="22"/>
    <n v="202203"/>
    <n v="43343"/>
    <s v="XOF"/>
    <n v="-27830"/>
    <n v="-49.67"/>
    <s v="EUR"/>
    <n v="-42.429000000000002"/>
    <n v="30489504"/>
    <s v="STAFF"/>
    <n v="8540170"/>
    <s v="TERMINAL_GRANT_8540170"/>
  </r>
  <r>
    <s v="E"/>
    <s v="4210"/>
    <s v="854"/>
    <s v="85400"/>
    <s v="8549063"/>
    <n v="528004120002"/>
    <x v="0"/>
    <x v="42"/>
    <x v="42"/>
    <n v="202203"/>
    <n v="43371"/>
    <s v="XOF"/>
    <n v="-1049205"/>
    <n v="-1860.48"/>
    <s v="EUR"/>
    <n v="-1599.5050000000001"/>
    <n v="30489504"/>
    <s v="STAFF"/>
    <n v="8540086"/>
    <s v="TERMINAL_GRANT_8540086"/>
  </r>
  <r>
    <s v="E"/>
    <s v="4210"/>
    <s v="854"/>
    <s v="85400"/>
    <s v="8549063"/>
    <n v="528004120002"/>
    <x v="0"/>
    <x v="42"/>
    <x v="42"/>
    <n v="202203"/>
    <n v="43404"/>
    <s v="XOF"/>
    <n v="-1049205"/>
    <n v="-1851.63"/>
    <s v="EUR"/>
    <n v="-1599.501"/>
    <n v="30489504"/>
    <s v="STAFF"/>
    <n v="8540086"/>
    <s v="TERMINAL_GRANT_8540086"/>
  </r>
  <r>
    <s v="E"/>
    <s v="4210"/>
    <s v="854"/>
    <s v="85406"/>
    <s v="8549052"/>
    <n v="528004120002"/>
    <x v="0"/>
    <x v="22"/>
    <x v="22"/>
    <n v="202203"/>
    <n v="43411"/>
    <s v="XOF"/>
    <n v="181108"/>
    <n v="312.33999999999997"/>
    <s v="EUR"/>
    <n v="276.09899999999999"/>
    <n v="30489504"/>
    <s v="STAFF"/>
    <n v="8540170"/>
    <s v="Solde de tout compte de KAFANDO BERTRAND W, ERIC"/>
  </r>
  <r>
    <s v="E"/>
    <s v="4210"/>
    <s v="854"/>
    <s v="85406"/>
    <s v="8549052"/>
    <n v="528004120002"/>
    <x v="0"/>
    <x v="22"/>
    <x v="22"/>
    <n v="202203"/>
    <n v="43434"/>
    <s v="XOF"/>
    <n v="191949"/>
    <n v="331.03"/>
    <s v="EUR"/>
    <n v="292.62099999999998"/>
    <n v="30489504"/>
    <s v="STAFF"/>
    <n v="8540170"/>
    <s v="TERMINAL_GRANT_8540170"/>
  </r>
  <r>
    <s v="E"/>
    <s v="4210"/>
    <s v="854"/>
    <s v="85400"/>
    <s v="8549063"/>
    <n v="528004120002"/>
    <x v="0"/>
    <x v="42"/>
    <x v="42"/>
    <n v="202203"/>
    <n v="43434"/>
    <s v="XOF"/>
    <n v="-1092518"/>
    <n v="-1884.15"/>
    <s v="EUR"/>
    <n v="-1665.5319999999999"/>
    <n v="30489504"/>
    <s v="STAFF"/>
    <n v="8540086"/>
    <s v="TERMINAL_GRANT_8540086"/>
  </r>
  <r>
    <s v="E"/>
    <s v="4210"/>
    <s v="854"/>
    <s v="85400"/>
    <s v="8549063"/>
    <n v="528004120002"/>
    <x v="0"/>
    <x v="42"/>
    <x v="42"/>
    <n v="202203"/>
    <n v="43465"/>
    <s v="XOF"/>
    <n v="7755824"/>
    <n v="13424.37"/>
    <s v="EUR"/>
    <n v="11823.68"/>
    <n v="30489504"/>
    <s v="STAFF"/>
    <n v="8540086"/>
    <s v="TERMINAL_GRANT_8540086"/>
  </r>
  <r>
    <s v="E"/>
    <s v="4210"/>
    <s v="854"/>
    <s v="85406"/>
    <s v="8549052"/>
    <n v="528004120002"/>
    <x v="0"/>
    <x v="22"/>
    <x v="22"/>
    <n v="202203"/>
    <n v="43465"/>
    <s v="XOF"/>
    <n v="-140903"/>
    <n v="-243.89"/>
    <s v="EUR"/>
    <n v="-214.809"/>
    <n v="30489504"/>
    <s v="STAFF"/>
    <n v="8540170"/>
    <s v="TERMINAL_GRANT_8540170"/>
  </r>
  <r>
    <s v="E"/>
    <s v="4210"/>
    <s v="854"/>
    <s v="85400"/>
    <s v="8549063"/>
    <n v="528004120002"/>
    <x v="0"/>
    <x v="42"/>
    <x v="42"/>
    <n v="202203"/>
    <n v="43496"/>
    <s v="XOF"/>
    <n v="-21656"/>
    <n v="-37.799999999999997"/>
    <s v="EUR"/>
    <n v="-33.011000000000003"/>
    <n v="30489504"/>
    <s v="STAFF"/>
    <n v="8540086"/>
    <s v="Terminal Grant mois de Janvier  2019 de Moussa TRAORE"/>
  </r>
  <r>
    <s v="E"/>
    <s v="4210"/>
    <s v="854"/>
    <s v="85400"/>
    <s v="8549063"/>
    <n v="528004120002"/>
    <x v="0"/>
    <x v="42"/>
    <x v="42"/>
    <n v="202203"/>
    <n v="43524"/>
    <s v="XOF"/>
    <n v="-19491"/>
    <n v="-34.15"/>
    <s v="EUR"/>
    <n v="-29.710999999999999"/>
    <n v="30489504"/>
    <s v="STAFF"/>
    <n v="8540086"/>
    <s v="TERMINAL_GRANT_8540086"/>
  </r>
  <r>
    <s v="E"/>
    <s v="4210"/>
    <s v="854"/>
    <s v="85400"/>
    <s v="8549063"/>
    <n v="528004120002"/>
    <x v="0"/>
    <x v="42"/>
    <x v="42"/>
    <n v="202203"/>
    <n v="43552"/>
    <s v="XOF"/>
    <n v="-67399"/>
    <n v="-117.04"/>
    <s v="EUR"/>
    <n v="-102.75"/>
    <n v="30489504"/>
    <s v="STAFF"/>
    <n v="8540086"/>
    <s v="TERMINAL_GRANT_8540086"/>
  </r>
  <r>
    <s v="E"/>
    <s v="4210"/>
    <s v="854"/>
    <s v="85400"/>
    <s v="8549063"/>
    <n v="528004120002"/>
    <x v="0"/>
    <x v="42"/>
    <x v="42"/>
    <n v="202203"/>
    <n v="43585"/>
    <s v="XOF"/>
    <n v="7716"/>
    <n v="13.21"/>
    <s v="EUR"/>
    <n v="11.760999999999999"/>
    <n v="30489504"/>
    <s v="STAFF"/>
    <n v="8540086"/>
    <s v="TERMINAL_GRANT_8540086"/>
  </r>
  <r>
    <s v="E"/>
    <s v="4210"/>
    <s v="854"/>
    <s v="85400"/>
    <s v="8549063"/>
    <n v="528004120002"/>
    <x v="0"/>
    <x v="42"/>
    <x v="42"/>
    <n v="202203"/>
    <n v="43616"/>
    <s v="XOF"/>
    <n v="-58685"/>
    <n v="-100.44"/>
    <s v="EUR"/>
    <n v="-89.465999999999994"/>
    <n v="30489504"/>
    <s v="STAFF"/>
    <n v="8540086"/>
    <s v="TERMINAL_GRANT_8540086"/>
  </r>
  <r>
    <s v="E"/>
    <s v="4210"/>
    <s v="854"/>
    <s v="85400"/>
    <s v="8549063"/>
    <n v="528004120002"/>
    <x v="0"/>
    <x v="42"/>
    <x v="42"/>
    <n v="202203"/>
    <n v="43644"/>
    <s v="XOF"/>
    <n v="-22273"/>
    <n v="-37.82"/>
    <s v="EUR"/>
    <n v="-33.953000000000003"/>
    <n v="30489504"/>
    <s v="STAFF"/>
    <n v="8540086"/>
    <s v="TERMINAL_GRANT_8540086"/>
  </r>
  <r>
    <s v="E"/>
    <s v="4210"/>
    <s v="854"/>
    <s v="85400"/>
    <s v="8549063"/>
    <n v="528004120002"/>
    <x v="0"/>
    <x v="42"/>
    <x v="42"/>
    <n v="202203"/>
    <n v="43677"/>
    <s v="XOF"/>
    <n v="-23809"/>
    <n v="-41.23"/>
    <s v="EUR"/>
    <n v="-36.298999999999999"/>
    <n v="30489504"/>
    <s v="STAFF"/>
    <n v="8540086"/>
    <s v="TERMINAL_GRANT_8540086"/>
  </r>
  <r>
    <s v="E"/>
    <s v="4210"/>
    <s v="854"/>
    <s v="85400"/>
    <s v="8549063"/>
    <n v="528004120002"/>
    <x v="0"/>
    <x v="42"/>
    <x v="42"/>
    <n v="202203"/>
    <n v="43705"/>
    <s v="XOF"/>
    <n v="-23041"/>
    <n v="-39.15"/>
    <s v="EUR"/>
    <n v="-35.130000000000003"/>
    <n v="30489504"/>
    <s v="STAFF"/>
    <n v="8540086"/>
    <s v="TERMINAL_GRANT_8540086"/>
  </r>
  <r>
    <s v="E"/>
    <s v="4210"/>
    <s v="854"/>
    <s v="85400"/>
    <s v="8549063"/>
    <n v="528004120002"/>
    <x v="0"/>
    <x v="42"/>
    <x v="42"/>
    <n v="202203"/>
    <n v="43738"/>
    <s v="XOF"/>
    <n v="-22273"/>
    <n v="-37.6"/>
    <s v="EUR"/>
    <n v="-33.956000000000003"/>
    <n v="30489504"/>
    <s v="STAFF"/>
    <n v="8540086"/>
    <s v="TERMINAL_GRANT_8540086"/>
  </r>
  <r>
    <s v="E"/>
    <s v="4210"/>
    <s v="854"/>
    <s v="85400"/>
    <s v="8549063"/>
    <n v="528004120002"/>
    <x v="0"/>
    <x v="42"/>
    <x v="42"/>
    <n v="202203"/>
    <n v="43768"/>
    <s v="XOF"/>
    <n v="-21505"/>
    <n v="-35.82"/>
    <s v="EUR"/>
    <n v="-32.786999999999999"/>
    <n v="30489504"/>
    <s v="STAFF"/>
    <n v="8540086"/>
    <s v="TERMINAL_GRANT_8540086"/>
  </r>
  <r>
    <s v="E"/>
    <s v="4210"/>
    <s v="854"/>
    <s v="85400"/>
    <s v="8549063"/>
    <n v="528004120002"/>
    <x v="0"/>
    <x v="42"/>
    <x v="42"/>
    <n v="202203"/>
    <n v="43799"/>
    <s v="XOF"/>
    <n v="-24577"/>
    <n v="-41.8"/>
    <s v="EUR"/>
    <n v="-37.470999999999997"/>
    <n v="30489504"/>
    <s v="STAFF"/>
    <n v="8540086"/>
    <s v="TERMINAL_GRANT_8540086"/>
  </r>
  <r>
    <s v="E"/>
    <s v="4210"/>
    <s v="854"/>
    <s v="85406"/>
    <s v="8549052"/>
    <n v="528004120002"/>
    <x v="0"/>
    <x v="22"/>
    <x v="22"/>
    <n v="202203"/>
    <n v="43819"/>
    <s v="XOF"/>
    <n v="-915.82"/>
    <n v="-1.54"/>
    <s v="EUR"/>
    <n v="-1.399"/>
    <n v="30489504"/>
    <s v="STAFF"/>
    <n v="8540170"/>
    <s v="staff parti TG payé"/>
  </r>
  <r>
    <s v="E"/>
    <s v="4210"/>
    <s v="854"/>
    <s v="85400"/>
    <s v="8549063"/>
    <n v="528004120002"/>
    <x v="0"/>
    <x v="42"/>
    <x v="42"/>
    <n v="202203"/>
    <n v="43826"/>
    <s v="XOF"/>
    <n v="-23041"/>
    <n v="-38.67"/>
    <s v="EUR"/>
    <n v="-35.128999999999998"/>
    <n v="30489504"/>
    <s v="STAFF"/>
    <n v="8540086"/>
    <s v="TERMINAL_GRANT_8540086"/>
  </r>
  <r>
    <s v="E"/>
    <s v="4210"/>
    <s v="854"/>
    <s v="85400"/>
    <s v="8549063"/>
    <n v="528004120002"/>
    <x v="0"/>
    <x v="42"/>
    <x v="42"/>
    <n v="202203"/>
    <n v="43860"/>
    <s v="XOF"/>
    <n v="-23041"/>
    <n v="-39.29"/>
    <s v="EUR"/>
    <n v="-35.122999999999998"/>
    <n v="30489504"/>
    <s v="STAFF"/>
    <n v="8540086"/>
    <s v="TERMINAL_GRANT_8540086"/>
  </r>
  <r>
    <s v="E"/>
    <s v="4210"/>
    <s v="854"/>
    <s v="85400"/>
    <s v="8549063"/>
    <n v="528004120002"/>
    <x v="0"/>
    <x v="42"/>
    <x v="42"/>
    <n v="202203"/>
    <n v="43889"/>
    <s v="XOF"/>
    <n v="-22272"/>
    <n v="-37.44"/>
    <s v="EUR"/>
    <n v="-33.954999999999998"/>
    <n v="30489504"/>
    <s v="STAFF"/>
    <n v="8540086"/>
    <s v="TERMINAL_GRANT_8540086"/>
  </r>
  <r>
    <s v="E"/>
    <s v="4210"/>
    <s v="854"/>
    <s v="85400"/>
    <s v="8549063"/>
    <n v="528004120002"/>
    <x v="0"/>
    <x v="42"/>
    <x v="42"/>
    <n v="202203"/>
    <n v="43921"/>
    <s v="XOF"/>
    <n v="-23809"/>
    <n v="-39.9"/>
    <s v="EUR"/>
    <n v="-36.295000000000002"/>
    <n v="30489504"/>
    <s v="STAFF"/>
    <n v="8540086"/>
    <s v="TERMINAL_GRANT_8540086"/>
  </r>
  <r>
    <s v="E"/>
    <s v="4210"/>
    <s v="854"/>
    <s v="85400"/>
    <s v="8549063"/>
    <n v="528004120002"/>
    <x v="0"/>
    <x v="42"/>
    <x v="42"/>
    <n v="202203"/>
    <n v="43936"/>
    <s v="XOF"/>
    <n v="1182028"/>
    <n v="1992.69"/>
    <s v="EUR"/>
    <n v="1801.9860000000001"/>
    <n v="30489504"/>
    <s v="STAFF"/>
    <n v="8540086"/>
    <s v="OUB210420-OMNI-SOLDE DE TOUT COMPTE TRAORE MOUSSA"/>
  </r>
  <r>
    <s v="E"/>
    <s v="4210"/>
    <s v="854"/>
    <s v="85400"/>
    <s v="8549063"/>
    <n v="528004120002"/>
    <x v="0"/>
    <x v="42"/>
    <x v="42"/>
    <n v="202203"/>
    <n v="43951"/>
    <s v="XOF"/>
    <n v="-3870"/>
    <n v="-6.52"/>
    <s v="EUR"/>
    <n v="-5.8959999999999999"/>
    <n v="30489504"/>
    <s v="STAFF"/>
    <n v="8540086"/>
    <s v="TERMINAL_GRANT_8540086"/>
  </r>
  <r>
    <s v="E"/>
    <s v="4210"/>
    <s v="854"/>
    <s v="85406"/>
    <s v="8549052"/>
    <n v="528004120002"/>
    <x v="0"/>
    <x v="25"/>
    <x v="25"/>
    <n v="202203"/>
    <n v="43951"/>
    <s v="XOF"/>
    <n v="-25557"/>
    <n v="-43.08"/>
    <s v="EUR"/>
    <n v="-38.957000000000001"/>
    <n v="30489504"/>
    <s v="STAFF"/>
    <n v="2019529"/>
    <s v="TERMINAL_GRANT_2019529"/>
  </r>
  <r>
    <s v="E"/>
    <s v="4210"/>
    <s v="854"/>
    <s v="85406"/>
    <s v="8549052"/>
    <n v="528004120002"/>
    <x v="0"/>
    <x v="25"/>
    <x v="25"/>
    <n v="202203"/>
    <n v="43980"/>
    <s v="XOF"/>
    <n v="-13219"/>
    <n v="-21.92"/>
    <s v="EUR"/>
    <n v="-20.149999999999999"/>
    <n v="30489504"/>
    <s v="STAFF"/>
    <n v="2019529"/>
    <s v="TERMINAL_GRANT_2019529"/>
  </r>
  <r>
    <s v="E"/>
    <s v="4210"/>
    <s v="854"/>
    <s v="85406"/>
    <s v="8549052"/>
    <n v="528004120002"/>
    <x v="0"/>
    <x v="25"/>
    <x v="25"/>
    <n v="202203"/>
    <n v="44012"/>
    <s v="XOF"/>
    <n v="-13219"/>
    <n v="-22.2"/>
    <s v="EUR"/>
    <n v="-20.155000000000001"/>
    <n v="30489504"/>
    <s v="STAFF"/>
    <n v="2019529"/>
    <s v="TERMINAL_GRANT_2019529"/>
  </r>
  <r>
    <s v="E"/>
    <s v="4210"/>
    <s v="854"/>
    <s v="85406"/>
    <s v="8549052"/>
    <n v="528004120002"/>
    <x v="0"/>
    <x v="25"/>
    <x v="25"/>
    <n v="202203"/>
    <n v="44040"/>
    <s v="XOF"/>
    <n v="-13218"/>
    <n v="-22.74"/>
    <s v="EUR"/>
    <n v="-20.152000000000001"/>
    <n v="30489504"/>
    <s v="STAFF"/>
    <n v="2019529"/>
    <s v="TERMINAL_GRANT_2019529"/>
  </r>
  <r>
    <s v="E"/>
    <s v="4210"/>
    <s v="854"/>
    <s v="85406"/>
    <s v="8549052"/>
    <n v="528004120002"/>
    <x v="0"/>
    <x v="22"/>
    <x v="22"/>
    <n v="202203"/>
    <n v="44040"/>
    <s v="XOF"/>
    <n v="-6928"/>
    <n v="-11.92"/>
    <s v="EUR"/>
    <n v="-10.563000000000001"/>
    <n v="30489504"/>
    <s v="STAFF"/>
    <n v="8540170"/>
    <s v="TERMINAL_GRANT_8540170"/>
  </r>
  <r>
    <s v="E"/>
    <s v="4210"/>
    <s v="854"/>
    <s v="85406"/>
    <s v="8549052"/>
    <n v="528004120001"/>
    <x v="3"/>
    <x v="9"/>
    <x v="9"/>
    <n v="202203"/>
    <n v="44040"/>
    <s v="XOF"/>
    <n v="-25314"/>
    <n v="-43.55"/>
    <s v="EUR"/>
    <n v="-38.593000000000004"/>
    <n v="30489504"/>
    <s v="STAFF"/>
    <n v="2022965"/>
    <s v="TERMINAL_GRANT_2022965"/>
  </r>
  <r>
    <s v="E"/>
    <s v="4210"/>
    <s v="854"/>
    <s v="85406"/>
    <s v="8549052"/>
    <n v="528004120001"/>
    <x v="3"/>
    <x v="9"/>
    <x v="9"/>
    <n v="202203"/>
    <n v="44074"/>
    <s v="XOF"/>
    <n v="-26186"/>
    <n v="-46.92"/>
    <s v="EUR"/>
    <n v="-39.923000000000002"/>
    <n v="30489504"/>
    <s v="STAFF"/>
    <n v="2022965"/>
    <s v="TERMINAL_GRANT_2022965"/>
  </r>
  <r>
    <s v="E"/>
    <s v="4210"/>
    <s v="854"/>
    <s v="85406"/>
    <s v="8549052"/>
    <n v="528004120002"/>
    <x v="0"/>
    <x v="22"/>
    <x v="22"/>
    <n v="202203"/>
    <n v="44074"/>
    <s v="XOF"/>
    <n v="-3917"/>
    <n v="-7.02"/>
    <s v="EUR"/>
    <n v="-5.9729999999999999"/>
    <n v="30489504"/>
    <s v="STAFF"/>
    <n v="8540170"/>
    <s v="TERMINAL_GRANT_8540170"/>
  </r>
  <r>
    <s v="E"/>
    <s v="4210"/>
    <s v="854"/>
    <s v="85406"/>
    <s v="8549052"/>
    <n v="528004120002"/>
    <x v="0"/>
    <x v="25"/>
    <x v="25"/>
    <n v="202203"/>
    <n v="44074"/>
    <s v="XOF"/>
    <n v="-13219"/>
    <n v="-23.68"/>
    <s v="EUR"/>
    <n v="-20.149000000000001"/>
    <n v="30489504"/>
    <s v="STAFF"/>
    <n v="2019529"/>
    <s v="TERMINAL_GRANT_2019529"/>
  </r>
  <r>
    <s v="E"/>
    <s v="4210"/>
    <s v="854"/>
    <s v="85406"/>
    <s v="8549052"/>
    <n v="528004120002"/>
    <x v="0"/>
    <x v="25"/>
    <x v="25"/>
    <n v="202203"/>
    <n v="44104"/>
    <s v="XOF"/>
    <n v="-13219"/>
    <n v="-23.95"/>
    <s v="EUR"/>
    <n v="-20.148"/>
    <n v="30489504"/>
    <s v="STAFF"/>
    <n v="2019529"/>
    <s v="TERMINAL_GRANT_2019529"/>
  </r>
  <r>
    <s v="E"/>
    <s v="4210"/>
    <s v="854"/>
    <s v="85406"/>
    <s v="8549052"/>
    <n v="528004120002"/>
    <x v="0"/>
    <x v="22"/>
    <x v="22"/>
    <n v="202203"/>
    <n v="44104"/>
    <s v="XOF"/>
    <n v="-5748"/>
    <n v="-10.42"/>
    <s v="EUR"/>
    <n v="-8.766"/>
    <n v="30489504"/>
    <s v="STAFF"/>
    <n v="8540170"/>
    <s v="TERMINAL_GRANT_8540170"/>
  </r>
  <r>
    <s v="E"/>
    <s v="4210"/>
    <s v="854"/>
    <s v="85406"/>
    <s v="8549052"/>
    <n v="528004120001"/>
    <x v="3"/>
    <x v="9"/>
    <x v="9"/>
    <n v="202203"/>
    <n v="44104"/>
    <s v="XOF"/>
    <n v="-26187"/>
    <n v="-47.45"/>
    <s v="EUR"/>
    <n v="-39.917999999999999"/>
    <n v="30489504"/>
    <s v="STAFF"/>
    <n v="2022965"/>
    <s v="TERMINAL_GRANT_2022965"/>
  </r>
  <r>
    <s v="E"/>
    <s v="4210"/>
    <s v="854"/>
    <s v="85406"/>
    <s v="8549052"/>
    <n v="528004120001"/>
    <x v="3"/>
    <x v="9"/>
    <x v="9"/>
    <n v="202203"/>
    <n v="44133"/>
    <s v="XOF"/>
    <n v="-26187"/>
    <n v="-46.66"/>
    <s v="EUR"/>
    <n v="-39.917999999999999"/>
    <n v="30489504"/>
    <s v="STAFF"/>
    <n v="2022965"/>
    <s v="TERMINAL_GRANT_2022965"/>
  </r>
  <r>
    <s v="E"/>
    <s v="4210"/>
    <s v="854"/>
    <s v="85406"/>
    <s v="8549052"/>
    <n v="528004120002"/>
    <x v="0"/>
    <x v="25"/>
    <x v="25"/>
    <n v="202203"/>
    <n v="44133"/>
    <s v="XOF"/>
    <n v="-13219"/>
    <n v="-23.56"/>
    <s v="EUR"/>
    <n v="-20.155999999999999"/>
    <n v="30489504"/>
    <s v="STAFF"/>
    <n v="2019529"/>
    <s v="TERMINAL_GRANT_2019529"/>
  </r>
  <r>
    <s v="E"/>
    <s v="4210"/>
    <s v="854"/>
    <s v="85406"/>
    <s v="8549052"/>
    <n v="528004120002"/>
    <x v="0"/>
    <x v="22"/>
    <x v="22"/>
    <n v="202203"/>
    <n v="44133"/>
    <s v="XOF"/>
    <n v="-4833"/>
    <n v="-8.61"/>
    <s v="EUR"/>
    <n v="-7.3659999999999997"/>
    <n v="30489504"/>
    <s v="STAFF"/>
    <n v="8540170"/>
    <s v="TERMINAL_GRANT_8540170"/>
  </r>
  <r>
    <s v="E"/>
    <s v="4210"/>
    <s v="854"/>
    <s v="85406"/>
    <s v="8549052"/>
    <n v="528004120002"/>
    <x v="0"/>
    <x v="25"/>
    <x v="25"/>
    <n v="202203"/>
    <n v="44165"/>
    <s v="XOF"/>
    <n v="-13219"/>
    <n v="-23.58"/>
    <s v="EUR"/>
    <n v="-20.151"/>
    <n v="30489504"/>
    <s v="STAFF"/>
    <n v="2019529"/>
    <s v="TERMINAL_GRANT_2019529"/>
  </r>
  <r>
    <s v="E"/>
    <s v="4210"/>
    <s v="854"/>
    <s v="85406"/>
    <s v="8549052"/>
    <n v="528004120002"/>
    <x v="0"/>
    <x v="22"/>
    <x v="22"/>
    <n v="202203"/>
    <n v="44165"/>
    <s v="XOF"/>
    <n v="-4834"/>
    <n v="-8.6199999999999992"/>
    <s v="EUR"/>
    <n v="-7.3659999999999997"/>
    <n v="30489504"/>
    <s v="STAFF"/>
    <n v="8540170"/>
    <s v="TERMINAL_GRANT_8540170"/>
  </r>
  <r>
    <s v="E"/>
    <s v="4210"/>
    <s v="854"/>
    <s v="85406"/>
    <s v="8549052"/>
    <n v="528004120001"/>
    <x v="3"/>
    <x v="9"/>
    <x v="9"/>
    <n v="202203"/>
    <n v="44165"/>
    <s v="XOF"/>
    <n v="-26186"/>
    <n v="-46.71"/>
    <s v="EUR"/>
    <n v="-39.917000000000002"/>
    <n v="30489504"/>
    <s v="STAFF"/>
    <n v="2022965"/>
    <s v="TERMINAL_GRANT_2022965"/>
  </r>
  <r>
    <s v="E"/>
    <s v="4210"/>
    <s v="854"/>
    <s v="85406"/>
    <s v="8549052"/>
    <n v="528004120002"/>
    <x v="0"/>
    <x v="25"/>
    <x v="25"/>
    <n v="202203"/>
    <n v="44194"/>
    <s v="XOF"/>
    <n v="-13219"/>
    <n v="-24.17"/>
    <s v="EUR"/>
    <n v="-20.149999999999999"/>
    <n v="30489504"/>
    <s v="STAFF"/>
    <n v="2019529"/>
    <s v="TERMINAL_GRANT_2019529"/>
  </r>
  <r>
    <s v="E"/>
    <s v="4210"/>
    <s v="854"/>
    <s v="85406"/>
    <s v="8549052"/>
    <n v="528004120002"/>
    <x v="0"/>
    <x v="22"/>
    <x v="22"/>
    <n v="202203"/>
    <n v="44194"/>
    <s v="XOF"/>
    <n v="-4833"/>
    <n v="-8.84"/>
    <s v="EUR"/>
    <n v="-7.37"/>
    <n v="30489504"/>
    <s v="STAFF"/>
    <n v="8540170"/>
    <s v="TERMINAL_GRANT_8540170"/>
  </r>
  <r>
    <s v="E"/>
    <s v="4210"/>
    <s v="854"/>
    <s v="85406"/>
    <s v="8549052"/>
    <n v="528004120002"/>
    <x v="0"/>
    <x v="22"/>
    <x v="22"/>
    <n v="202203"/>
    <n v="44224"/>
    <s v="XOF"/>
    <n v="-4833"/>
    <n v="-9.0399999999999991"/>
    <s v="EUR"/>
    <n v="-7.3689999999999998"/>
    <n v="30489504"/>
    <s v="STAFF"/>
    <n v="8540170"/>
    <s v="TERMINAL_GRANT_8540170"/>
  </r>
  <r>
    <s v="E"/>
    <s v="4210"/>
    <s v="854"/>
    <s v="85406"/>
    <s v="8549052"/>
    <n v="528004120002"/>
    <x v="0"/>
    <x v="25"/>
    <x v="25"/>
    <n v="202203"/>
    <n v="44224"/>
    <s v="XOF"/>
    <n v="-13219"/>
    <n v="-24.72"/>
    <s v="EUR"/>
    <n v="-20.149000000000001"/>
    <n v="30489504"/>
    <s v="STAFF"/>
    <n v="2019529"/>
    <s v="TERMINAL_GRANT_2019529"/>
  </r>
  <r>
    <s v="E"/>
    <s v="4210"/>
    <s v="854"/>
    <s v="85406"/>
    <s v="8549052"/>
    <n v="528004120001"/>
    <x v="3"/>
    <x v="9"/>
    <x v="9"/>
    <n v="202203"/>
    <n v="44224"/>
    <s v="XOF"/>
    <n v="-52374"/>
    <n v="-97.95"/>
    <s v="EUR"/>
    <n v="-79.84"/>
    <n v="30489504"/>
    <s v="STAFF"/>
    <n v="2022965"/>
    <s v="TERMINAL_GRANT_2022965"/>
  </r>
  <r>
    <s v="E"/>
    <s v="4210"/>
    <s v="854"/>
    <s v="85406"/>
    <s v="8549052"/>
    <n v="528004120002"/>
    <x v="0"/>
    <x v="25"/>
    <x v="25"/>
    <n v="202203"/>
    <n v="44255"/>
    <s v="XOF"/>
    <n v="-12338"/>
    <n v="-22.83"/>
    <s v="EUR"/>
    <n v="-18.809000000000001"/>
    <n v="30489504"/>
    <s v="STAFF"/>
    <n v="2019529"/>
    <s v="TERMINAL_GRANT_2019529"/>
  </r>
  <r>
    <s v="E"/>
    <s v="4210"/>
    <s v="854"/>
    <s v="85406"/>
    <s v="8549052"/>
    <n v="528004120002"/>
    <x v="0"/>
    <x v="22"/>
    <x v="22"/>
    <n v="202203"/>
    <n v="44255"/>
    <s v="XOF"/>
    <n v="-4511"/>
    <n v="-8.35"/>
    <s v="EUR"/>
    <n v="-6.8789999999999996"/>
    <n v="30489504"/>
    <s v="STAFF"/>
    <n v="8540170"/>
    <s v="TERMINAL_GRANT_8540170"/>
  </r>
  <r>
    <s v="E"/>
    <s v="4210"/>
    <s v="854"/>
    <s v="85406"/>
    <s v="8549052"/>
    <n v="528004120002"/>
    <x v="0"/>
    <x v="22"/>
    <x v="22"/>
    <n v="202203"/>
    <n v="44286"/>
    <s v="XOF"/>
    <n v="-5317"/>
    <n v="-9.91"/>
    <s v="EUR"/>
    <n v="-8.1029999999999998"/>
    <n v="30489504"/>
    <s v="STAFF"/>
    <n v="8540170"/>
    <s v="TERMINAL_GRANT_8540170"/>
  </r>
  <r>
    <s v="E"/>
    <s v="6298"/>
    <s v="854"/>
    <s v="85400"/>
    <s v="8549054"/>
    <n v="528004120010"/>
    <x v="1"/>
    <x v="34"/>
    <x v="34"/>
    <n v="202203"/>
    <n v="44286"/>
    <s v="USD"/>
    <n v="-2857"/>
    <n v="-2857"/>
    <s v="EUR"/>
    <n v="-2336.0590000000002"/>
    <n v="12665089"/>
    <m/>
    <m/>
    <s v="SOF 52800412 Country Shared Costs - Premise costs"/>
  </r>
  <r>
    <s v="E"/>
    <s v="5598"/>
    <s v="854"/>
    <s v="85406"/>
    <s v="8549054"/>
    <n v="528004120010"/>
    <x v="1"/>
    <x v="33"/>
    <x v="33"/>
    <n v="202203"/>
    <n v="44286"/>
    <s v="USD"/>
    <n v="-855.47"/>
    <n v="-855.47"/>
    <s v="EUR"/>
    <n v="-699.48500000000001"/>
    <n v="12665089"/>
    <m/>
    <m/>
    <s v="SOF 52800412 Country Shared Costs - Travel &amp; Lodging"/>
  </r>
  <r>
    <s v="E"/>
    <s v="4210"/>
    <s v="854"/>
    <s v="85406"/>
    <s v="8549052"/>
    <n v="528004120002"/>
    <x v="0"/>
    <x v="25"/>
    <x v="25"/>
    <n v="202203"/>
    <n v="44295"/>
    <s v="XOF"/>
    <n v="136748"/>
    <n v="244.76"/>
    <s v="EUR"/>
    <n v="208.471"/>
    <n v="30489504"/>
    <s v="STAFF"/>
    <n v="2019529"/>
    <s v="OUATB520421-OMNI-SOLDE DE TOUT COMPTE DE KEBRE ABDOULAYE"/>
  </r>
  <r>
    <s v="E"/>
    <s v="4210"/>
    <s v="854"/>
    <s v="85406"/>
    <s v="8549052"/>
    <n v="528004120002"/>
    <x v="0"/>
    <x v="22"/>
    <x v="22"/>
    <n v="202203"/>
    <n v="44301"/>
    <s v="XOF"/>
    <n v="40452"/>
    <n v="72.400000000000006"/>
    <s v="EUR"/>
    <n v="61.665999999999997"/>
    <n v="30489504"/>
    <s v="STAFF"/>
    <n v="8540170"/>
    <s v="OUATB1010421-OMNI-SOLDE DE TOUT COMPTE DE KAFANDO Bertrand W Eric"/>
  </r>
  <r>
    <s v="E"/>
    <s v="4998"/>
    <s v="854"/>
    <s v="85400"/>
    <s v="8549051"/>
    <n v="528004120010"/>
    <x v="1"/>
    <x v="31"/>
    <x v="31"/>
    <n v="202203"/>
    <n v="44316"/>
    <s v="USD"/>
    <n v="-618.29"/>
    <n v="-618.29"/>
    <s v="EUR"/>
    <n v="-526.62099999999998"/>
    <n v="12665089"/>
    <m/>
    <m/>
    <s v="SOF 52800412 Country Shared Costs - Non salary benefits"/>
  </r>
  <r>
    <s v="E"/>
    <s v="4998"/>
    <s v="854"/>
    <s v="85400"/>
    <s v="8549051"/>
    <n v="528004120010"/>
    <x v="1"/>
    <x v="31"/>
    <x v="31"/>
    <n v="202203"/>
    <n v="44347"/>
    <s v="USD"/>
    <n v="-1586.59"/>
    <n v="-1586.59"/>
    <s v="EUR"/>
    <n v="-1308.355"/>
    <n v="12665089"/>
    <m/>
    <m/>
    <s v="SOF 52800412 Country Shared Costs - Non salary benefits"/>
  </r>
  <r>
    <s v="E"/>
    <s v="4998"/>
    <s v="854"/>
    <s v="85400"/>
    <s v="8549051"/>
    <n v="528004120010"/>
    <x v="1"/>
    <x v="31"/>
    <x v="31"/>
    <n v="202203"/>
    <n v="44408"/>
    <s v="USD"/>
    <n v="-2017.24"/>
    <n v="-2017.24"/>
    <s v="EUR"/>
    <n v="-1694.846"/>
    <n v="12665089"/>
    <m/>
    <m/>
    <s v="SOF 52800412 Country Shared Costs - Non salary benefits"/>
  </r>
  <r>
    <s v="E"/>
    <s v="5598"/>
    <s v="854"/>
    <s v="85400"/>
    <s v="8549054"/>
    <n v="528004120010"/>
    <x v="1"/>
    <x v="33"/>
    <x v="33"/>
    <n v="202203"/>
    <n v="44408"/>
    <s v="USD"/>
    <n v="-2144.6999999999998"/>
    <n v="-2144.6999999999998"/>
    <s v="EUR"/>
    <n v="-1801.9359999999999"/>
    <n v="12665089"/>
    <m/>
    <m/>
    <s v="SOF 5280412 Country Shared Costs - Travel &amp; Lodging"/>
  </r>
  <r>
    <s v="E"/>
    <s v="6298"/>
    <s v="854"/>
    <s v="85400"/>
    <s v="8549054"/>
    <n v="528004120010"/>
    <x v="1"/>
    <x v="34"/>
    <x v="34"/>
    <n v="202203"/>
    <n v="44408"/>
    <s v="USD"/>
    <n v="-3375.13"/>
    <n v="-3375.13"/>
    <s v="EUR"/>
    <n v="-2835.7190000000001"/>
    <n v="12665089"/>
    <m/>
    <m/>
    <s v="SOF 52800412 Country Shared Costs - Premise costs"/>
  </r>
  <r>
    <s v="E"/>
    <s v="4998"/>
    <s v="854"/>
    <s v="85400"/>
    <s v="8549051"/>
    <n v="528004120010"/>
    <x v="1"/>
    <x v="31"/>
    <x v="31"/>
    <n v="202203"/>
    <n v="44439"/>
    <s v="USD"/>
    <n v="-561.42999999999995"/>
    <n v="-561.42999999999995"/>
    <s v="EUR"/>
    <n v="-472.93400000000003"/>
    <n v="12665089"/>
    <m/>
    <m/>
    <s v="SOF 52800412 Country Shared Costs - Non salary benefits"/>
  </r>
  <r>
    <s v="E"/>
    <s v="4998"/>
    <s v="854"/>
    <s v="85400"/>
    <s v="8549052"/>
    <n v="528004120010"/>
    <x v="1"/>
    <x v="31"/>
    <x v="31"/>
    <n v="202203"/>
    <n v="44439"/>
    <s v="USD"/>
    <n v="-1313.98"/>
    <n v="-1313.98"/>
    <s v="EUR"/>
    <n v="-1106.864"/>
    <n v="12665089"/>
    <m/>
    <m/>
    <s v="SOF 52800412 Country Shared Costs - Non salary benefits"/>
  </r>
  <r>
    <s v="E"/>
    <s v="4120"/>
    <s v="854"/>
    <s v="85400"/>
    <s v="8549052"/>
    <n v="528004120002"/>
    <x v="0"/>
    <x v="0"/>
    <x v="0"/>
    <n v="202203"/>
    <n v="44453"/>
    <s v="XOF"/>
    <n v="-34408.910000000003"/>
    <n v="-62.1"/>
    <s v="EUR"/>
    <n v="-52.456000000000003"/>
    <n v="30490468"/>
    <s v="STAFF"/>
    <n v="9982557"/>
    <s v="OUB1880921/Serge ANDRIAMANDIMBY/Versement du surplus des frais de scolarité de l´enfant de Serge DPO"/>
  </r>
  <r>
    <s v="E"/>
    <s v="4998"/>
    <s v="854"/>
    <s v="85400"/>
    <s v="8549058"/>
    <n v="528004120010"/>
    <x v="1"/>
    <x v="31"/>
    <x v="31"/>
    <n v="202203"/>
    <n v="44500"/>
    <s v="USD"/>
    <n v="-664.44"/>
    <n v="-664.44"/>
    <s v="EUR"/>
    <n v="-570.37900000000002"/>
    <n v="12665089"/>
    <m/>
    <m/>
    <s v="SOF 52800412 Country Shared Costs - Non salary benefits"/>
  </r>
  <r>
    <s v="E"/>
    <s v="4998"/>
    <s v="854"/>
    <s v="85400"/>
    <s v="8549051"/>
    <n v="528004120010"/>
    <x v="1"/>
    <x v="31"/>
    <x v="31"/>
    <n v="202203"/>
    <n v="44500"/>
    <s v="USD"/>
    <n v="-1700.53"/>
    <n v="-1700.53"/>
    <s v="EUR"/>
    <n v="-1459.7950000000001"/>
    <n v="12665089"/>
    <m/>
    <m/>
    <s v="SOF 52800412 Country Shared Costs - Non salary benefits"/>
  </r>
  <r>
    <s v="E"/>
    <s v="4998"/>
    <s v="854"/>
    <s v="85400"/>
    <s v="8549060"/>
    <n v="528004120010"/>
    <x v="1"/>
    <x v="31"/>
    <x v="31"/>
    <n v="202203"/>
    <n v="44500"/>
    <s v="USD"/>
    <n v="-504.14"/>
    <n v="-504.14"/>
    <s v="EUR"/>
    <n v="-432.77199999999999"/>
    <n v="12665089"/>
    <m/>
    <m/>
    <s v="SOF 52800412 Country Shared Costs - Non salary benefits"/>
  </r>
  <r>
    <s v="E"/>
    <s v="6298"/>
    <s v="854"/>
    <s v="85400"/>
    <s v="8549055"/>
    <n v="528004120010"/>
    <x v="1"/>
    <x v="34"/>
    <x v="34"/>
    <n v="202203"/>
    <n v="44500"/>
    <s v="USD"/>
    <n v="-2975.71"/>
    <n v="-2975.71"/>
    <s v="EUR"/>
    <n v="-2554.4549999999999"/>
    <n v="12665089"/>
    <m/>
    <m/>
    <s v="SOF 52800412 Country Shared Costs - Premise costs"/>
  </r>
  <r>
    <s v="E"/>
    <s v="5598"/>
    <s v="854"/>
    <s v="85406"/>
    <s v="8549054"/>
    <n v="528004120010"/>
    <x v="1"/>
    <x v="33"/>
    <x v="33"/>
    <n v="202203"/>
    <n v="44530"/>
    <s v="USD"/>
    <n v="-1756.31"/>
    <n v="-1756.31"/>
    <s v="EUR"/>
    <n v="-1513.0039999999999"/>
    <n v="12665089"/>
    <m/>
    <m/>
    <s v="SOF 52800412 Country Shared Costs - Travel &amp; Lodging"/>
  </r>
  <r>
    <s v="E"/>
    <s v="4998"/>
    <s v="854"/>
    <s v="85400"/>
    <s v="8549051"/>
    <n v="528004120010"/>
    <x v="1"/>
    <x v="31"/>
    <x v="31"/>
    <n v="202203"/>
    <n v="44530"/>
    <s v="USD"/>
    <n v="-761.01"/>
    <n v="-761.01"/>
    <s v="EUR"/>
    <n v="-655.58500000000004"/>
    <n v="12665089"/>
    <m/>
    <m/>
    <s v="SOF 52800412 Country Shared Costs - Non salary benefits"/>
  </r>
  <r>
    <s v="E"/>
    <s v="4998"/>
    <s v="854"/>
    <s v="85400"/>
    <s v="8549059"/>
    <n v="528004120010"/>
    <x v="1"/>
    <x v="31"/>
    <x v="31"/>
    <n v="202203"/>
    <n v="44530"/>
    <s v="USD"/>
    <n v="-431.5"/>
    <n v="-431.5"/>
    <s v="EUR"/>
    <n v="-371.72300000000001"/>
    <n v="12665089"/>
    <m/>
    <m/>
    <s v="SOF 52800412 Country Shared Costs - Non salary benefits"/>
  </r>
  <r>
    <s v="E"/>
    <s v="4998"/>
    <s v="854"/>
    <s v="85400"/>
    <s v="8549052"/>
    <n v="528004120010"/>
    <x v="1"/>
    <x v="31"/>
    <x v="31"/>
    <n v="202203"/>
    <n v="44530"/>
    <s v="USD"/>
    <n v="-684.6"/>
    <n v="-684.6"/>
    <s v="EUR"/>
    <n v="-589.76099999999997"/>
    <n v="12665089"/>
    <m/>
    <m/>
    <s v="SOF 52800412 Country Shared Costs - Non salary benefits"/>
  </r>
  <r>
    <s v="E"/>
    <s v="4998"/>
    <s v="854"/>
    <s v="85400"/>
    <s v="8549051"/>
    <n v="528004120010"/>
    <x v="1"/>
    <x v="31"/>
    <x v="31"/>
    <n v="202203"/>
    <n v="44561"/>
    <s v="USD"/>
    <n v="-797.09"/>
    <n v="-797.09"/>
    <s v="EUR"/>
    <n v="-702.68399999999997"/>
    <n v="12665089"/>
    <m/>
    <m/>
    <s v="SOF 52800412 Country Shared Costs - Non salary benefits"/>
  </r>
  <r>
    <s v="E"/>
    <s v="6298"/>
    <s v="854"/>
    <s v="85400"/>
    <s v="8549055"/>
    <n v="528004120010"/>
    <x v="1"/>
    <x v="34"/>
    <x v="34"/>
    <n v="202203"/>
    <n v="44561"/>
    <s v="USD"/>
    <n v="-4142.57"/>
    <n v="-4142.57"/>
    <s v="EUR"/>
    <n v="-3651.933"/>
    <n v="12665089"/>
    <m/>
    <m/>
    <s v="SOF 52800412 Country Shared Costs - Premise costs"/>
  </r>
  <r>
    <s v="E"/>
    <s v="6320"/>
    <s v="854"/>
    <s v="85408"/>
    <s v="8549054"/>
    <n v="528004120010"/>
    <x v="1"/>
    <x v="43"/>
    <x v="43"/>
    <n v="202203"/>
    <n v="44565"/>
    <s v="XOF"/>
    <n v="168903.55"/>
    <n v="292.08999999999997"/>
    <s v="EUR"/>
    <n v="257.495"/>
    <n v="12676380"/>
    <m/>
    <m/>
    <s v="Premise allocation : [52800412] [52.05%] [30488277] - INTERNET DU BUREAU DE OUAHIGOUYA POUR LA PERIODE DU MOIS DE FEVRIER 2022"/>
  </r>
  <r>
    <s v="E"/>
    <s v="4110"/>
    <s v="854"/>
    <s v="85400"/>
    <s v="8549051"/>
    <n v="528004120002"/>
    <x v="0"/>
    <x v="1"/>
    <x v="1"/>
    <n v="202203"/>
    <n v="44565"/>
    <s v="XOF"/>
    <n v="1966.67"/>
    <n v="3.4"/>
    <s v="EUR"/>
    <n v="2.9969999999999999"/>
    <n v="12673881"/>
    <s v="STAFF"/>
    <n v="9985201"/>
    <s v="Time Code : N - INTERNET DOMICILE DE BENOIT AVRIL 2022"/>
  </r>
  <r>
    <s v="E"/>
    <s v="4110"/>
    <s v="854"/>
    <s v="85400"/>
    <s v="8549060"/>
    <n v="528004120002"/>
    <x v="0"/>
    <x v="44"/>
    <x v="44"/>
    <n v="202203"/>
    <n v="44565"/>
    <s v="XOF"/>
    <n v="1251.44"/>
    <n v="2.16"/>
    <s v="EUR"/>
    <n v="1.9039999999999999"/>
    <n v="12673881"/>
    <s v="STAFF"/>
    <n v="2017279"/>
    <s v="Time Code : N - INTERNET DOMICILE DE SAYOUBA MARS 2022"/>
  </r>
  <r>
    <s v="E"/>
    <s v="4110"/>
    <s v="854"/>
    <s v="85400"/>
    <s v="8549062"/>
    <n v="528004120002"/>
    <x v="0"/>
    <x v="23"/>
    <x v="23"/>
    <n v="202203"/>
    <n v="44565"/>
    <s v="XOF"/>
    <n v="455.1"/>
    <n v="0.79"/>
    <s v="EUR"/>
    <n v="0.69599999999999995"/>
    <n v="12673881"/>
    <s v="STAFF"/>
    <n v="8540396"/>
    <s v="Time Code : N - INTERNET DOMICILE DE  HUBERT MARS 2022"/>
  </r>
  <r>
    <s v="E"/>
    <s v="4110"/>
    <s v="854"/>
    <s v="85400"/>
    <s v="8549063"/>
    <n v="528004120002"/>
    <x v="0"/>
    <x v="21"/>
    <x v="21"/>
    <n v="202203"/>
    <n v="44565"/>
    <s v="XOF"/>
    <n v="4306.8900000000003"/>
    <n v="7.45"/>
    <s v="EUR"/>
    <n v="6.5679999999999996"/>
    <n v="12673881"/>
    <s v="STAFF"/>
    <n v="2020577"/>
    <s v="Time Code : N - INTERNET DOMICILE DE SIDIBE MARS 2022"/>
  </r>
  <r>
    <s v="E"/>
    <s v="6070"/>
    <s v="854"/>
    <s v="85408"/>
    <s v="8549054"/>
    <n v="528004120010"/>
    <x v="1"/>
    <x v="2"/>
    <x v="2"/>
    <n v="202203"/>
    <n v="44592"/>
    <s v="XOF"/>
    <n v="36435.279999999999"/>
    <n v="62.86"/>
    <s v="EUR"/>
    <n v="55.542000000000002"/>
    <n v="12676380"/>
    <s v="PROPERTY"/>
    <s v="854P0076"/>
    <s v="Premise allocation : [52800412] [52.05%] [30489511] - Nettoyage entretien et enlèvement d'ordures du mois de janvier 2022 du bureau de Ouahigouya"/>
  </r>
  <r>
    <s v="E"/>
    <s v="6300"/>
    <s v="854"/>
    <s v="85408"/>
    <s v="8549054"/>
    <n v="528004120010"/>
    <x v="1"/>
    <x v="43"/>
    <x v="43"/>
    <n v="202203"/>
    <n v="44593"/>
    <s v="XOF"/>
    <n v="32485.7"/>
    <n v="56.05"/>
    <s v="EUR"/>
    <n v="49.524999999999999"/>
    <n v="12676380"/>
    <m/>
    <m/>
    <s v="Premise allocation : [52800412] [52.05%] [30488277] - Frais de communication: forfait maitrisé JANVIER 2022 BASE DE OUAHIGOUYA"/>
  </r>
  <r>
    <s v="E"/>
    <s v="6300"/>
    <s v="854"/>
    <s v="85408"/>
    <s v="8549054"/>
    <n v="528004120010"/>
    <x v="1"/>
    <x v="43"/>
    <x v="43"/>
    <n v="202203"/>
    <n v="44593"/>
    <s v="XOF"/>
    <n v="5204.5200000000004"/>
    <n v="8.98"/>
    <s v="EUR"/>
    <n v="7.9349999999999996"/>
    <n v="12676380"/>
    <m/>
    <m/>
    <s v="Premise allocation : [52800412] [52.05%] [30488277] - Frais de communication flotte JANVIER 2022/BASE DE OUAHIGOUYA"/>
  </r>
  <r>
    <s v="E"/>
    <s v="6300"/>
    <s v="854"/>
    <s v="85407"/>
    <s v="8549054"/>
    <n v="528004120010"/>
    <x v="1"/>
    <x v="43"/>
    <x v="43"/>
    <n v="202203"/>
    <n v="44593"/>
    <s v="XOF"/>
    <n v="23736.86"/>
    <n v="40.950000000000003"/>
    <s v="EUR"/>
    <n v="36.183"/>
    <n v="12676380"/>
    <m/>
    <m/>
    <s v="Premise allocation : [52800412] [45.64%] [30488277] - Frais de communication: forfait maitrisé JANVIER 2022 BASE DE DEDOUGOU"/>
  </r>
  <r>
    <s v="E"/>
    <s v="6320"/>
    <s v="854"/>
    <s v="85406"/>
    <s v="8549054"/>
    <n v="528004120010"/>
    <x v="1"/>
    <x v="43"/>
    <x v="43"/>
    <n v="202203"/>
    <n v="44593"/>
    <s v="XOF"/>
    <n v="14339.76"/>
    <n v="24.74"/>
    <s v="EUR"/>
    <n v="21.86"/>
    <n v="12676380"/>
    <m/>
    <m/>
    <s v="Premise allocation : [52800412] [11.95%] [30488277] - Redevance mensuelle connexion internet DEDOUGOU FEVRIER 2022"/>
  </r>
  <r>
    <s v="E"/>
    <s v="6300"/>
    <s v="854"/>
    <s v="85406"/>
    <s v="8549054"/>
    <n v="528004120010"/>
    <x v="1"/>
    <x v="43"/>
    <x v="43"/>
    <n v="202203"/>
    <n v="44593"/>
    <s v="XOF"/>
    <n v="4182.07"/>
    <n v="7.22"/>
    <s v="EUR"/>
    <n v="6.3789999999999996"/>
    <n v="12676380"/>
    <m/>
    <m/>
    <s v="Premise allocation : [52800412] [11.95%] [30488277] - Frais de communication flotte JANVIER 2022/BASE DE OUAGA"/>
  </r>
  <r>
    <s v="E"/>
    <s v="6300"/>
    <s v="854"/>
    <s v="85406"/>
    <s v="8549054"/>
    <n v="528004120010"/>
    <x v="1"/>
    <x v="43"/>
    <x v="43"/>
    <n v="202203"/>
    <n v="44593"/>
    <s v="XOF"/>
    <n v="15536.29"/>
    <n v="26.81"/>
    <s v="EUR"/>
    <n v="23.689"/>
    <n v="12676380"/>
    <m/>
    <m/>
    <s v="Premise allocation : [52800412] [11.95%] [30488277] - Frais de communication: forfait maitrisé JANVIER 2022 BASE DE OUAGA"/>
  </r>
  <r>
    <s v="E"/>
    <s v="5094"/>
    <s v="854"/>
    <s v="85406"/>
    <s v="8549054"/>
    <n v="528004120010"/>
    <x v="1"/>
    <x v="43"/>
    <x v="43"/>
    <n v="202203"/>
    <n v="44593"/>
    <s v="XOF"/>
    <n v="119992"/>
    <n v="207.03"/>
    <s v="EUR"/>
    <n v="182.92699999999999"/>
    <n v="30488277"/>
    <m/>
    <m/>
    <s v="Frais de communication flotte JANVIER 2022/ATWA."/>
  </r>
  <r>
    <s v="E"/>
    <s v="5094"/>
    <s v="854"/>
    <s v="85406"/>
    <s v="8549054"/>
    <n v="528004120010"/>
    <x v="1"/>
    <x v="43"/>
    <x v="43"/>
    <n v="202203"/>
    <n v="44593"/>
    <s v="XOF"/>
    <n v="587704"/>
    <n v="1014"/>
    <s v="EUR"/>
    <n v="895.95"/>
    <n v="30488277"/>
    <m/>
    <m/>
    <s v="Frais de communication: forfait maitrisé JANVIER 2022 ATWA"/>
  </r>
  <r>
    <s v="E"/>
    <s v="5201"/>
    <s v="854"/>
    <s v="85406"/>
    <s v="8540008"/>
    <n v="528004120001"/>
    <x v="3"/>
    <x v="45"/>
    <x v="45"/>
    <n v="202203"/>
    <n v="44595"/>
    <s v="XOF"/>
    <n v="194610"/>
    <n v="330.7"/>
    <s v="EUR"/>
    <n v="296.67700000000002"/>
    <n v="30489971"/>
    <s v="SUBGRANT"/>
    <n v="13485"/>
    <s v="60001561/JUSTIF/DECAISSEMENTS DE FONDS TRANCHE 1 AMMIE JANVIER - MARS 2022/Pour paiement des cotisations sociales sur les salaires du mois de janvier 2022"/>
  </r>
  <r>
    <s v="E"/>
    <s v="5201"/>
    <s v="854"/>
    <s v="85406"/>
    <s v="8540008"/>
    <n v="528004120026"/>
    <x v="6"/>
    <x v="46"/>
    <x v="46"/>
    <n v="202203"/>
    <n v="44595"/>
    <s v="XOF"/>
    <n v="4346000"/>
    <n v="7385.24"/>
    <s v="EUR"/>
    <n v="6625.4350000000004"/>
    <n v="30489972"/>
    <s v="SUBGRANT"/>
    <n v="13485"/>
    <s v="60001561/JUSTIF/DECAISSEMENTS DE FONDS TRANCHE 1 AMMIE JANVIER - MARS 2022/Pour paiement des frais de subsistance, des frais de formation  des enseignants et AME de Yatenga sur la GHM"/>
  </r>
  <r>
    <s v="E"/>
    <s v="5201"/>
    <s v="854"/>
    <s v="85406"/>
    <s v="8540008"/>
    <n v="528004120003"/>
    <x v="5"/>
    <x v="40"/>
    <x v="40"/>
    <n v="202203"/>
    <n v="44595"/>
    <s v="XOF"/>
    <n v="133000"/>
    <n v="226.01"/>
    <s v="EUR"/>
    <n v="202.75800000000001"/>
    <n v="30489971"/>
    <s v="SUBGRANT"/>
    <n v="13485"/>
    <s v="60001561/JUSTIF/DECAISSEMENTS DE FONDS TRANCHE 1 AMMIE JANVIER - MARS 2022/Pour paiement des frais de carburant et de subsistance pour la réception des forages et latrines de l'equipe du projet"/>
  </r>
  <r>
    <s v="E"/>
    <s v="5201"/>
    <s v="854"/>
    <s v="85406"/>
    <s v="8540008"/>
    <n v="528004120010"/>
    <x v="1"/>
    <x v="47"/>
    <x v="47"/>
    <n v="202203"/>
    <n v="44595"/>
    <s v="XOF"/>
    <n v="75000"/>
    <n v="127.45"/>
    <s v="EUR"/>
    <n v="114.33799999999999"/>
    <n v="30489971"/>
    <s v="SUBGRANT"/>
    <n v="13485"/>
    <s v="60001561/JUSTIF/DECAISSEMENTS DE FONDS TRANCHE 1 AMMIE JANVIER - MARS 2022/Pour paiement des frais de carburant et de subsistance pour la réception des forages et latrines de l'equipe du projet"/>
  </r>
  <r>
    <s v="E"/>
    <s v="5201"/>
    <s v="854"/>
    <s v="85406"/>
    <s v="8540008"/>
    <n v="528004120002"/>
    <x v="0"/>
    <x v="48"/>
    <x v="48"/>
    <n v="202203"/>
    <n v="44595"/>
    <s v="XOF"/>
    <n v="16550"/>
    <n v="28.12"/>
    <s v="EUR"/>
    <n v="25.227"/>
    <n v="30489971"/>
    <s v="SUBGRANT"/>
    <n v="13485"/>
    <s v="60001561/JUSTIF/DECAISSEMENTS DE FONDS TRANCHE 1 AMMIE JANVIER - MARS 2022/Pour paiement de la retenue IUTS sur les salaires du mois de janvier 2022"/>
  </r>
  <r>
    <s v="E"/>
    <s v="5201"/>
    <s v="854"/>
    <s v="85406"/>
    <s v="8540008"/>
    <n v="528004120002"/>
    <x v="0"/>
    <x v="49"/>
    <x v="49"/>
    <n v="202203"/>
    <n v="44595"/>
    <s v="XOF"/>
    <n v="46336"/>
    <n v="78.739999999999995"/>
    <s v="EUR"/>
    <n v="70.638999999999996"/>
    <n v="30489971"/>
    <s v="SUBGRANT"/>
    <n v="13485"/>
    <s v="60001561/JUSTIF/DECAISSEMENTS DE FONDS TRANCHE 1 AMMIE JANVIER - MARS 2022/Pour paiement des cotisations sociales sur les salaires du mois de janvier 2022"/>
  </r>
  <r>
    <s v="E"/>
    <s v="5201"/>
    <s v="854"/>
    <s v="85406"/>
    <s v="8540008"/>
    <n v="528004120010"/>
    <x v="1"/>
    <x v="50"/>
    <x v="50"/>
    <n v="202203"/>
    <n v="44595"/>
    <s v="XOF"/>
    <n v="54600"/>
    <n v="92.78"/>
    <s v="EUR"/>
    <n v="83.234999999999999"/>
    <n v="30489971"/>
    <s v="SUBGRANT"/>
    <n v="13485"/>
    <s v="60001561/JUSTIF/DECAISSEMENTS DE FONDS TRANCHE 1 AMMIE JANVIER - MARS 2022/Pour règlement de la facture de location du mois de janvier 2022"/>
  </r>
  <r>
    <s v="E"/>
    <s v="5201"/>
    <s v="854"/>
    <s v="85406"/>
    <s v="8540008"/>
    <n v="528004120010"/>
    <x v="1"/>
    <x v="50"/>
    <x v="50"/>
    <n v="202203"/>
    <n v="44595"/>
    <s v="XOF"/>
    <n v="5400"/>
    <n v="9.18"/>
    <s v="EUR"/>
    <n v="8.2360000000000007"/>
    <n v="30489971"/>
    <s v="SUBGRANT"/>
    <n v="13485"/>
    <s v="60001561/JUSTIF/DECAISSEMENTS DE FONDS TRANCHE 1 AMMIE JANVIER - MARS 2022/Pour paiement de la retenue IRF sur le loyer du mois de janvier 2022"/>
  </r>
  <r>
    <s v="E"/>
    <s v="5201"/>
    <s v="854"/>
    <s v="85406"/>
    <s v="8540008"/>
    <n v="528004120010"/>
    <x v="1"/>
    <x v="50"/>
    <x v="50"/>
    <n v="202203"/>
    <n v="44595"/>
    <s v="XOF"/>
    <n v="2625000"/>
    <n v="4460.71"/>
    <s v="EUR"/>
    <n v="4001.7849999999999"/>
    <n v="30489971"/>
    <s v="SUBGRANT"/>
    <n v="13485"/>
    <s v="60001561/JUSTIF/DECAISSEMENTS DE FONDS TRANCHE 1 AMMIE JANVIER - MARS 2022/Pour règlement de la facture d'achat de fournitures de bureau"/>
  </r>
  <r>
    <s v="E"/>
    <s v="5201"/>
    <s v="854"/>
    <s v="85406"/>
    <s v="8540008"/>
    <n v="528004120010"/>
    <x v="1"/>
    <x v="50"/>
    <x v="50"/>
    <n v="202203"/>
    <n v="44595"/>
    <s v="XOF"/>
    <n v="6000"/>
    <n v="10.199999999999999"/>
    <s v="EUR"/>
    <n v="9.1509999999999998"/>
    <n v="30489971"/>
    <s v="SUBGRANT"/>
    <n v="13485"/>
    <s v="60001561/JUSTIF/DECAISSEMENTS DE FONDS TRANCHE 1 AMMIE JANVIER - MARS 2022/Pour paiement de la retenue à la source sur la facture de photocopie des outils de suivis"/>
  </r>
  <r>
    <s v="E"/>
    <s v="5201"/>
    <s v="854"/>
    <s v="85406"/>
    <s v="8540008"/>
    <n v="528004120010"/>
    <x v="1"/>
    <x v="51"/>
    <x v="51"/>
    <n v="202203"/>
    <n v="44595"/>
    <s v="XOF"/>
    <n v="180000"/>
    <n v="305.88"/>
    <s v="EUR"/>
    <n v="274.411"/>
    <n v="30489971"/>
    <s v="SUBGRANT"/>
    <n v="13485"/>
    <s v="60001561/JUSTIF/DECAISSEMENTS DE FONDS TRANCHE 1 AMMIE JANVIER - MARS 2022/Dotation mensuelle en carburant des superviseurs terrains et MEAL pour le mois de février 2022"/>
  </r>
  <r>
    <s v="E"/>
    <s v="5201"/>
    <s v="854"/>
    <s v="85406"/>
    <s v="8540008"/>
    <n v="528004120002"/>
    <x v="0"/>
    <x v="48"/>
    <x v="48"/>
    <n v="202203"/>
    <n v="44595"/>
    <s v="XOF"/>
    <n v="158450"/>
    <n v="269.26"/>
    <s v="EUR"/>
    <n v="241.55799999999999"/>
    <n v="30489971"/>
    <s v="SUBGRANT"/>
    <n v="13485"/>
    <s v="60001561/JUSTIF/DECAISSEMENTS DE FONDS TRANCHE 1 AMMIE JANVIER - MARS 2022/Pour paiement des frais de motivation financière de la directrice nationale pour le mois de février 2022"/>
  </r>
  <r>
    <s v="E"/>
    <s v="5201"/>
    <s v="854"/>
    <s v="85406"/>
    <s v="8540008"/>
    <n v="528004120002"/>
    <x v="0"/>
    <x v="48"/>
    <x v="48"/>
    <n v="202203"/>
    <n v="44595"/>
    <s v="XOF"/>
    <n v="16550"/>
    <n v="28.12"/>
    <s v="EUR"/>
    <n v="25.227"/>
    <n v="30489971"/>
    <s v="SUBGRANT"/>
    <n v="13485"/>
    <s v="60001561/JUSTIF/DECAISSEMENTS DE FONDS TRANCHE 1 AMMIE JANVIER - MARS 2022/Pour paiement de la retenue IUTS sur les salaires du mois de février 2022"/>
  </r>
  <r>
    <s v="E"/>
    <s v="5201"/>
    <s v="854"/>
    <s v="85406"/>
    <s v="8540008"/>
    <n v="528004120010"/>
    <x v="1"/>
    <x v="50"/>
    <x v="50"/>
    <n v="202203"/>
    <n v="44595"/>
    <s v="XOF"/>
    <n v="5400"/>
    <n v="9.18"/>
    <s v="EUR"/>
    <n v="8.2360000000000007"/>
    <n v="30489971"/>
    <s v="SUBGRANT"/>
    <n v="13485"/>
    <s v="60001561/JUSTIF/DECAISSEMENTS DE FONDS TRANCHE 1 AMMIE JANVIER - MARS 2022/Pour paiement de la retenue IRF sur le loyer du mois de février 2022"/>
  </r>
  <r>
    <s v="E"/>
    <s v="5201"/>
    <s v="854"/>
    <s v="85406"/>
    <s v="8540008"/>
    <n v="528004120003"/>
    <x v="5"/>
    <x v="40"/>
    <x v="40"/>
    <n v="202203"/>
    <n v="44595"/>
    <s v="XOF"/>
    <n v="17000"/>
    <n v="28.89"/>
    <s v="EUR"/>
    <n v="25.917999999999999"/>
    <n v="30489971"/>
    <s v="SUBGRANT"/>
    <n v="13485"/>
    <s v="60001561/JUSTIF/DECAISSEMENTS DE FONDS TRANCHE 1 AMMIE JANVIER - MARS 2022/Pour paiement de frais de mission et carburant et subsistance pour la rencontre d'échange avec les acteurs du CEB de Kossouka"/>
  </r>
  <r>
    <s v="E"/>
    <s v="5201"/>
    <s v="854"/>
    <s v="85406"/>
    <s v="8540008"/>
    <n v="528004120010"/>
    <x v="1"/>
    <x v="47"/>
    <x v="47"/>
    <n v="202203"/>
    <n v="44595"/>
    <s v="XOF"/>
    <n v="15000"/>
    <n v="25.49"/>
    <s v="EUR"/>
    <n v="22.867999999999999"/>
    <n v="30489971"/>
    <s v="SUBGRANT"/>
    <n v="13485"/>
    <s v="60001561/JUSTIF/DECAISSEMENTS DE FONDS TRANCHE 1 AMMIE JANVIER - MARS 2022/Pour paiement de frais de mission et carburant et subsistance pour la rencontre d'échange avec les acteurs du CEB de Kossouka"/>
  </r>
  <r>
    <s v="E"/>
    <s v="5201"/>
    <s v="854"/>
    <s v="85406"/>
    <s v="8540008"/>
    <n v="528004120026"/>
    <x v="6"/>
    <x v="46"/>
    <x v="46"/>
    <n v="202203"/>
    <n v="44595"/>
    <s v="XOF"/>
    <n v="2949000"/>
    <n v="5011.29"/>
    <s v="EUR"/>
    <n v="4495.7209999999995"/>
    <n v="30489971"/>
    <s v="SUBGRANT"/>
    <n v="13485"/>
    <s v="60001561/JUSTIF/DECAISSEMENTS DE FONDS TRANCHE 1 AMMIE JANVIER - MARS 2022/Pour paiement des frais de subsistance, des frais de formation  des enseignants et AME de Séguénéga et Kossouka sur la GHM"/>
  </r>
  <r>
    <s v="E"/>
    <s v="5201"/>
    <s v="854"/>
    <s v="85406"/>
    <s v="8540008"/>
    <n v="528004120026"/>
    <x v="6"/>
    <x v="46"/>
    <x v="46"/>
    <n v="202203"/>
    <n v="44595"/>
    <s v="XOF"/>
    <n v="30000"/>
    <n v="50.98"/>
    <s v="EUR"/>
    <n v="45.734999999999999"/>
    <n v="30489971"/>
    <s v="SUBGRANT"/>
    <n v="13485"/>
    <s v="60001561/JUSTIF/DECAISSEMENTS DE FONDS TRANCHE 1 AMMIE JANVIER - MARS 2022/Pour paiement de la facture de location de salle de la session de formation des AME sur la GHM"/>
  </r>
  <r>
    <s v="E"/>
    <s v="5201"/>
    <s v="854"/>
    <s v="85406"/>
    <s v="8540008"/>
    <n v="528004120026"/>
    <x v="6"/>
    <x v="46"/>
    <x v="46"/>
    <n v="202203"/>
    <n v="44595"/>
    <s v="XOF"/>
    <n v="867825"/>
    <n v="1474.71"/>
    <s v="EUR"/>
    <n v="1322.99"/>
    <n v="30489971"/>
    <s v="SUBGRANT"/>
    <n v="13485"/>
    <s v="60001561/JUSTIF/DECAISSEMENTS DE FONDS TRANCHE 1 AMMIE JANVIER - MARS 2022/Pour paiement de la facture de pause café et déjeuner des frais de formation  des enseignants et AME de Séguénéga et Kossouka sur la GHM"/>
  </r>
  <r>
    <s v="E"/>
    <s v="5201"/>
    <s v="854"/>
    <s v="85406"/>
    <s v="8540008"/>
    <n v="528004120010"/>
    <x v="1"/>
    <x v="51"/>
    <x v="51"/>
    <n v="202203"/>
    <n v="44595"/>
    <s v="XOF"/>
    <n v="180000"/>
    <n v="305.88"/>
    <s v="EUR"/>
    <n v="274.411"/>
    <n v="30489972"/>
    <s v="SUBGRANT"/>
    <n v="13485"/>
    <s v="60001561/JUSTIF/DECAISSEMENTS DE FONDS TRANCHE 1 AMMIE JANVIER - MARS 2022/Dotation mensuelle en carburant des superviseurs terrains et MEAL pour le mois de février 2022"/>
  </r>
  <r>
    <s v="E"/>
    <s v="5201"/>
    <s v="854"/>
    <s v="85406"/>
    <s v="8540008"/>
    <n v="528004120026"/>
    <x v="6"/>
    <x v="46"/>
    <x v="46"/>
    <n v="202203"/>
    <n v="44595"/>
    <s v="XOF"/>
    <n v="1124000"/>
    <n v="1910.03"/>
    <s v="EUR"/>
    <n v="1713.5229999999999"/>
    <n v="30489972"/>
    <s v="SUBGRANT"/>
    <n v="13485"/>
    <s v="60001561/JUSTIF/DECAISSEMENTS DE FONDS TRANCHE 1 AMMIE JANVIER - MARS 2022/Pour paiement des frais de subsistance, des frais de formation  des enseignants et AME de gourcy sur la GHM"/>
  </r>
  <r>
    <s v="E"/>
    <s v="5201"/>
    <s v="854"/>
    <s v="85406"/>
    <s v="8540008"/>
    <n v="528004120026"/>
    <x v="6"/>
    <x v="46"/>
    <x v="46"/>
    <n v="202203"/>
    <n v="44595"/>
    <s v="XOF"/>
    <n v="75000"/>
    <n v="127.45"/>
    <s v="EUR"/>
    <n v="114.33799999999999"/>
    <n v="30489972"/>
    <s v="SUBGRANT"/>
    <n v="13485"/>
    <s v="60001561/JUSTIF/DECAISSEMENTS DE FONDS TRANCHE 1 AMMIE JANVIER - MARS 2022/Pour paiement de la facture de location de salle  de formation  des enseignants et AME de gourcy sur la GHM"/>
  </r>
  <r>
    <s v="E"/>
    <s v="5201"/>
    <s v="854"/>
    <s v="85406"/>
    <s v="8540008"/>
    <n v="528004120026"/>
    <x v="6"/>
    <x v="46"/>
    <x v="46"/>
    <n v="202203"/>
    <n v="44595"/>
    <s v="XOF"/>
    <n v="75000"/>
    <n v="127.45"/>
    <s v="EUR"/>
    <n v="114.33799999999999"/>
    <n v="30489972"/>
    <s v="SUBGRANT"/>
    <n v="13485"/>
    <s v="60001561/JUSTIF/DECAISSEMENTS DE FONDS TRANCHE 1 AMMIE JANVIER - MARS 2022/Pour paiement de la facture de location de salle  de formation  des enseignants et AME de Oula sur la GHM"/>
  </r>
  <r>
    <s v="E"/>
    <s v="5201"/>
    <s v="854"/>
    <s v="85406"/>
    <s v="8540008"/>
    <n v="528004120026"/>
    <x v="6"/>
    <x v="46"/>
    <x v="46"/>
    <n v="202203"/>
    <n v="44595"/>
    <s v="XOF"/>
    <n v="1266825"/>
    <n v="2152.7399999999998"/>
    <s v="EUR"/>
    <n v="1931.2629999999999"/>
    <n v="30489972"/>
    <s v="SUBGRANT"/>
    <n v="13485"/>
    <s v="60001561/JUSTIF/DECAISSEMENTS DE FONDS TRANCHE 1 AMMIE JANVIER - MARS 2022/Pour paiement de la facture de pause café et dejeuner   de formation  des enseignants et AME  sur la GHM"/>
  </r>
  <r>
    <s v="E"/>
    <s v="5201"/>
    <s v="854"/>
    <s v="85406"/>
    <s v="8540008"/>
    <n v="528004120026"/>
    <x v="6"/>
    <x v="46"/>
    <x v="46"/>
    <n v="202203"/>
    <n v="44595"/>
    <s v="XOF"/>
    <n v="66675"/>
    <n v="113.3"/>
    <s v="EUR"/>
    <n v="101.64400000000001"/>
    <n v="30489972"/>
    <s v="SUBGRANT"/>
    <n v="13485"/>
    <s v="60001561/JUSTIF/DECAISSEMENTS DE FONDS TRANCHE 1 AMMIE JANVIER - MARS 2022/Pour paiement de la retenue à la source sur la facture de pause café et dejeuner   de formation  des enseignants et AME  sur la GHM"/>
  </r>
  <r>
    <s v="E"/>
    <s v="5201"/>
    <s v="854"/>
    <s v="85406"/>
    <s v="8540008"/>
    <n v="528004120026"/>
    <x v="6"/>
    <x v="46"/>
    <x v="46"/>
    <n v="202203"/>
    <n v="44595"/>
    <s v="XOF"/>
    <n v="223500"/>
    <n v="379.8"/>
    <s v="EUR"/>
    <n v="340.726"/>
    <n v="30489972"/>
    <s v="SUBGRANT"/>
    <n v="13485"/>
    <s v="60001561/JUSTIF/DECAISSEMENTS DE FONDS TRANCHE 1 AMMIE JANVIER - MARS 2022/Pour paiement des frais de suivi des sessions de formation sur la gestion hygienique des menstrues"/>
  </r>
  <r>
    <s v="E"/>
    <s v="5201"/>
    <s v="854"/>
    <s v="85406"/>
    <s v="8540008"/>
    <n v="528004120026"/>
    <x v="6"/>
    <x v="46"/>
    <x v="46"/>
    <n v="202203"/>
    <n v="44595"/>
    <s v="XOF"/>
    <n v="30000"/>
    <n v="50.98"/>
    <s v="EUR"/>
    <n v="45.734999999999999"/>
    <n v="30489972"/>
    <s v="SUBGRANT"/>
    <n v="13485"/>
    <s v="60001561/JUSTIF/DECAISSEMENTS DE FONDS TRANCHE 1 AMMIE JANVIER - MARS 2022/Pour paiement de la facture de location de salle  de formation  des enseignants et AME de Séguénéga  sur la GHM"/>
  </r>
  <r>
    <s v="E"/>
    <s v="5201"/>
    <s v="854"/>
    <s v="85406"/>
    <s v="8540008"/>
    <n v="528004120026"/>
    <x v="6"/>
    <x v="46"/>
    <x v="46"/>
    <n v="202203"/>
    <n v="44595"/>
    <s v="XOF"/>
    <n v="140000"/>
    <n v="237.9"/>
    <s v="EUR"/>
    <n v="213.42400000000001"/>
    <n v="30489972"/>
    <s v="SUBGRANT"/>
    <n v="13485"/>
    <s v="60001561/JUSTIF/DECAISSEMENTS DE FONDS TRANCHE 1 AMMIE JANVIER - MARS 2022/Pour paiement des frais de suivi des sessions de formation sur les journées pédagogiques"/>
  </r>
  <r>
    <s v="E"/>
    <s v="5201"/>
    <s v="854"/>
    <s v="85406"/>
    <s v="8540008"/>
    <n v="528004120010"/>
    <x v="1"/>
    <x v="47"/>
    <x v="47"/>
    <n v="202203"/>
    <n v="44595"/>
    <s v="XOF"/>
    <n v="50000"/>
    <n v="84.97"/>
    <s v="EUR"/>
    <n v="76.227999999999994"/>
    <n v="30489972"/>
    <s v="SUBGRANT"/>
    <n v="13485"/>
    <s v="60001561/JUSTIF/DECAISSEMENTS DE FONDS TRANCHE 1 AMMIE JANVIER - MARS 2022/Achat de carburant pour la mission de formation à Ouaga"/>
  </r>
  <r>
    <s v="E"/>
    <s v="5201"/>
    <s v="854"/>
    <s v="85406"/>
    <s v="8540008"/>
    <n v="528004120026"/>
    <x v="6"/>
    <x v="46"/>
    <x v="46"/>
    <n v="202203"/>
    <n v="44595"/>
    <s v="XOF"/>
    <n v="217000"/>
    <n v="368.75"/>
    <s v="EUR"/>
    <n v="330.81200000000001"/>
    <n v="30489972"/>
    <s v="SUBGRANT"/>
    <n v="13485"/>
    <s v="60001561/JUSTIF/DECAISSEMENTS DE FONDS TRANCHE 1 AMMIE JANVIER - MARS 2022/Pour paiement des frais de subsistance du DPPNF Zondoma des suivis des dispensation des modules"/>
  </r>
  <r>
    <s v="E"/>
    <s v="5201"/>
    <s v="854"/>
    <s v="85406"/>
    <s v="8540008"/>
    <n v="528004120002"/>
    <x v="0"/>
    <x v="49"/>
    <x v="49"/>
    <n v="202203"/>
    <n v="44595"/>
    <s v="XOF"/>
    <n v="191965"/>
    <n v="326.20999999999998"/>
    <s v="EUR"/>
    <n v="292.649"/>
    <n v="30489972"/>
    <s v="SUBGRANT"/>
    <n v="13485"/>
    <s v="60001561/JUSTIF/DECAISSEMENTS DE FONDS TRANCHE 1 AMMIE JANVIER - MARS 2022/Pour paiement du salaire du chauffeur pour le mois de Mars 2022"/>
  </r>
  <r>
    <s v="E"/>
    <s v="5201"/>
    <s v="854"/>
    <s v="85406"/>
    <s v="8540008"/>
    <n v="528004120002"/>
    <x v="0"/>
    <x v="48"/>
    <x v="48"/>
    <n v="202203"/>
    <n v="44595"/>
    <s v="XOF"/>
    <n v="158450"/>
    <n v="269.26"/>
    <s v="EUR"/>
    <n v="241.55799999999999"/>
    <n v="30489972"/>
    <s v="SUBGRANT"/>
    <n v="13485"/>
    <s v="60001561/JUSTIF/DECAISSEMENTS DE FONDS TRANCHE 1 AMMIE JANVIER - MARS 2022/Pour paiement des frais de motivation financière de la directrice nationale pour le mois de Mars 2022"/>
  </r>
  <r>
    <s v="E"/>
    <s v="5201"/>
    <s v="854"/>
    <s v="85406"/>
    <s v="8540008"/>
    <n v="528004120002"/>
    <x v="0"/>
    <x v="48"/>
    <x v="48"/>
    <n v="202203"/>
    <n v="44595"/>
    <s v="XOF"/>
    <n v="16550"/>
    <n v="28.12"/>
    <s v="EUR"/>
    <n v="25.227"/>
    <n v="30489972"/>
    <s v="SUBGRANT"/>
    <n v="13485"/>
    <s v="60001561/JUSTIF/DECAISSEMENTS DE FONDS TRANCHE 1 AMMIE JANVIER - MARS 2022/Pour paiement de la retenue IUTS sur les salaires du mois de Mars 2022"/>
  </r>
  <r>
    <s v="E"/>
    <s v="5201"/>
    <s v="854"/>
    <s v="85406"/>
    <s v="8540008"/>
    <n v="528004120010"/>
    <x v="1"/>
    <x v="50"/>
    <x v="50"/>
    <n v="202203"/>
    <n v="44595"/>
    <s v="XOF"/>
    <n v="54600"/>
    <n v="92.78"/>
    <s v="EUR"/>
    <n v="83.234999999999999"/>
    <n v="30489972"/>
    <s v="SUBGRANT"/>
    <n v="13485"/>
    <s v="60001561/JUSTIF/DECAISSEMENTS DE FONDS TRANCHE 1 AMMIE JANVIER - MARS 2022/Pour règlement de la facture de location du mois deMars 2022"/>
  </r>
  <r>
    <s v="E"/>
    <s v="5201"/>
    <s v="854"/>
    <s v="85406"/>
    <s v="8540008"/>
    <n v="528004120010"/>
    <x v="1"/>
    <x v="50"/>
    <x v="50"/>
    <n v="202203"/>
    <n v="44595"/>
    <s v="XOF"/>
    <n v="2900"/>
    <n v="4.93"/>
    <s v="EUR"/>
    <n v="4.423"/>
    <n v="30489971"/>
    <s v="SUBGRANT"/>
    <n v="13485"/>
    <s v="60001561/JUSTIF/DECAISSEMENTS DE FONDS TRANCHE 1 AMMIE JANVIER - MARS 2022/Pour paiement des frais de transfert des fonds à SCI"/>
  </r>
  <r>
    <s v="E"/>
    <s v="5201"/>
    <s v="854"/>
    <s v="85406"/>
    <s v="8540008"/>
    <n v="528004120010"/>
    <x v="1"/>
    <x v="50"/>
    <x v="50"/>
    <n v="202203"/>
    <n v="44595"/>
    <s v="XOF"/>
    <n v="114000"/>
    <n v="193.72"/>
    <s v="EUR"/>
    <n v="173.79"/>
    <n v="30489971"/>
    <s v="SUBGRANT"/>
    <n v="13485"/>
    <s v="60001561/JUSTIF/DECAISSEMENTS DE FONDS TRANCHE 1 AMMIE JANVIER - MARS 2022/Pour paiement de la facture de photocopie des outils de suivis"/>
  </r>
  <r>
    <s v="E"/>
    <s v="5201"/>
    <s v="854"/>
    <s v="85406"/>
    <s v="8540008"/>
    <n v="528004120010"/>
    <x v="1"/>
    <x v="50"/>
    <x v="50"/>
    <n v="202203"/>
    <n v="44595"/>
    <s v="XOF"/>
    <n v="2500"/>
    <n v="4.25"/>
    <s v="EUR"/>
    <n v="3.8130000000000002"/>
    <n v="30489972"/>
    <s v="SUBGRANT"/>
    <n v="13485"/>
    <s v="60001561/JUSTIF/DECAISSEMENTS DE FONDS TRANCHE 1 AMMIE JANVIER - MARS 2022/Frais de demande de chequier"/>
  </r>
  <r>
    <s v="E"/>
    <s v="5201"/>
    <s v="854"/>
    <s v="85406"/>
    <s v="8540008"/>
    <n v="528004120010"/>
    <x v="1"/>
    <x v="50"/>
    <x v="50"/>
    <n v="202203"/>
    <n v="44595"/>
    <s v="XOF"/>
    <n v="2925"/>
    <n v="4.97"/>
    <s v="EUR"/>
    <n v="4.4589999999999996"/>
    <n v="30489972"/>
    <s v="SUBGRANT"/>
    <n v="13485"/>
    <s v="60001561/JUSTIF/DECAISSEMENTS DE FONDS TRANCHE 1 AMMIE JANVIER - MARS 2022/Frais de virement de salaire"/>
  </r>
  <r>
    <s v="E"/>
    <s v="5201"/>
    <s v="854"/>
    <s v="85406"/>
    <s v="8540008"/>
    <n v="528004120001"/>
    <x v="3"/>
    <x v="52"/>
    <x v="52"/>
    <n v="202203"/>
    <n v="44595"/>
    <s v="XOF"/>
    <n v="296870"/>
    <n v="504.48"/>
    <s v="EUR"/>
    <n v="452.57799999999997"/>
    <n v="30489971"/>
    <s v="SUBGRANT"/>
    <n v="13485"/>
    <s v="60001561/JUSTIF/DECAISSEMENTS DE FONDS TRANCHE 1 AMMIE JANVIER - MARS 2022/Pour paiement du salaire du coordonnateur pour le mois de janvier 2022"/>
  </r>
  <r>
    <s v="E"/>
    <s v="5201"/>
    <s v="854"/>
    <s v="85406"/>
    <s v="8540008"/>
    <n v="528004120002"/>
    <x v="0"/>
    <x v="53"/>
    <x v="53"/>
    <n v="202203"/>
    <n v="44595"/>
    <s v="XOF"/>
    <n v="337107"/>
    <n v="572.85"/>
    <s v="EUR"/>
    <n v="513.91399999999999"/>
    <n v="30489971"/>
    <s v="SUBGRANT"/>
    <n v="13485"/>
    <s v="60001561/JUSTIF/DECAISSEMENTS DE FONDS TRANCHE 1 AMMIE JANVIER - MARS 2022/Pour paiement du salaire du suivi-evaluation pour le mois de janvier 2022"/>
  </r>
  <r>
    <s v="E"/>
    <s v="5201"/>
    <s v="854"/>
    <s v="85406"/>
    <s v="8540008"/>
    <n v="528004120002"/>
    <x v="0"/>
    <x v="54"/>
    <x v="54"/>
    <n v="202203"/>
    <n v="44595"/>
    <s v="XOF"/>
    <n v="339030"/>
    <n v="576.12"/>
    <s v="EUR"/>
    <n v="516.84799999999996"/>
    <n v="30489971"/>
    <s v="SUBGRANT"/>
    <n v="13485"/>
    <s v="60001561/JUSTIF/DECAISSEMENTS DE FONDS TRANCHE 1 AMMIE JANVIER - MARS 2022/Pour paiement du salaire du comptable pour le mois de janvier 2022"/>
  </r>
  <r>
    <s v="E"/>
    <s v="5201"/>
    <s v="854"/>
    <s v="85406"/>
    <s v="8540008"/>
    <n v="528004120001"/>
    <x v="3"/>
    <x v="45"/>
    <x v="45"/>
    <n v="202203"/>
    <n v="44595"/>
    <s v="XOF"/>
    <n v="796820"/>
    <n v="1354.05"/>
    <s v="EUR"/>
    <n v="1214.7429999999999"/>
    <n v="30489971"/>
    <s v="SUBGRANT"/>
    <n v="13485"/>
    <s v="60001561/JUSTIF/DECAISSEMENTS DE FONDS TRANCHE 1 AMMIE JANVIER - MARS 2022/Pour paiement du salaire des superviseurs terrains pour le mois de janvier 2022"/>
  </r>
  <r>
    <s v="E"/>
    <s v="5201"/>
    <s v="854"/>
    <s v="85406"/>
    <s v="8540008"/>
    <n v="528004120002"/>
    <x v="0"/>
    <x v="49"/>
    <x v="49"/>
    <n v="202203"/>
    <n v="44595"/>
    <s v="XOF"/>
    <n v="191965"/>
    <n v="326.20999999999998"/>
    <s v="EUR"/>
    <n v="292.649"/>
    <n v="30489971"/>
    <s v="SUBGRANT"/>
    <n v="13485"/>
    <s v="60001561/JUSTIF/DECAISSEMENTS DE FONDS TRANCHE 1 AMMIE JANVIER - MARS 2022/Pour paiement du salaire du chauffeur pour le mois de janvier 2022"/>
  </r>
  <r>
    <s v="E"/>
    <s v="5201"/>
    <s v="854"/>
    <s v="85406"/>
    <s v="8540008"/>
    <n v="528004120002"/>
    <x v="0"/>
    <x v="48"/>
    <x v="48"/>
    <n v="202203"/>
    <n v="44595"/>
    <s v="XOF"/>
    <n v="158450"/>
    <n v="269.26"/>
    <s v="EUR"/>
    <n v="241.55799999999999"/>
    <n v="30489971"/>
    <s v="SUBGRANT"/>
    <n v="13485"/>
    <s v="60001561/JUSTIF/DECAISSEMENTS DE FONDS TRANCHE 1 AMMIE JANVIER - MARS 2022/Pour paiement des frais de motivation financière de la directrice nationale pour le mois de janvier 2022"/>
  </r>
  <r>
    <s v="E"/>
    <s v="5201"/>
    <s v="854"/>
    <s v="85406"/>
    <s v="8540008"/>
    <n v="528004120001"/>
    <x v="3"/>
    <x v="52"/>
    <x v="52"/>
    <n v="202203"/>
    <n v="44595"/>
    <s v="XOF"/>
    <n v="28992"/>
    <n v="49.27"/>
    <s v="EUR"/>
    <n v="44.201000000000001"/>
    <n v="30489971"/>
    <s v="SUBGRANT"/>
    <n v="13485"/>
    <s v="60001561/JUSTIF/DECAISSEMENTS DE FONDS TRANCHE 1 AMMIE JANVIER - MARS 2022/Pour paiement de la retenue IUTS sur les salaires du mois de janvier 2022"/>
  </r>
  <r>
    <s v="E"/>
    <s v="5201"/>
    <s v="854"/>
    <s v="85406"/>
    <s v="8540008"/>
    <n v="528004120002"/>
    <x v="0"/>
    <x v="53"/>
    <x v="53"/>
    <n v="202203"/>
    <n v="44595"/>
    <s v="XOF"/>
    <n v="29488"/>
    <n v="50.11"/>
    <s v="EUR"/>
    <n v="44.954999999999998"/>
    <n v="30489971"/>
    <s v="SUBGRANT"/>
    <n v="13485"/>
    <s v="60001561/JUSTIF/DECAISSEMENTS DE FONDS TRANCHE 1 AMMIE JANVIER - MARS 2022/Pour paiement de la retenue IUTS sur les salaires du mois de janvier 2022"/>
  </r>
  <r>
    <s v="E"/>
    <s v="5201"/>
    <s v="854"/>
    <s v="85406"/>
    <s v="8540008"/>
    <n v="528004120002"/>
    <x v="0"/>
    <x v="54"/>
    <x v="54"/>
    <n v="202203"/>
    <n v="44595"/>
    <s v="XOF"/>
    <n v="27565"/>
    <n v="46.84"/>
    <s v="EUR"/>
    <n v="42.021000000000001"/>
    <n v="30489971"/>
    <s v="SUBGRANT"/>
    <n v="13485"/>
    <s v="60001561/JUSTIF/DECAISSEMENTS DE FONDS TRANCHE 1 AMMIE JANVIER - MARS 2022/Pour paiement de la retenue IUTS sur les salaires du mois de janvier 2022"/>
  </r>
  <r>
    <s v="E"/>
    <s v="5201"/>
    <s v="854"/>
    <s v="85406"/>
    <s v="8540008"/>
    <n v="528004120001"/>
    <x v="3"/>
    <x v="45"/>
    <x v="45"/>
    <n v="202203"/>
    <n v="44595"/>
    <s v="XOF"/>
    <n v="58556"/>
    <n v="99.51"/>
    <s v="EUR"/>
    <n v="89.272000000000006"/>
    <n v="30489971"/>
    <s v="SUBGRANT"/>
    <n v="13485"/>
    <s v="60001561/JUSTIF/DECAISSEMENTS DE FONDS TRANCHE 1 AMMIE JANVIER - MARS 2022/Pour paiement de la retenue IUTS sur les salaires du mois de janvier 2022"/>
  </r>
  <r>
    <s v="E"/>
    <s v="5201"/>
    <s v="854"/>
    <s v="85406"/>
    <s v="8540008"/>
    <n v="528004120002"/>
    <x v="0"/>
    <x v="49"/>
    <x v="49"/>
    <n v="202203"/>
    <n v="44595"/>
    <s v="XOF"/>
    <n v="11699"/>
    <n v="19.88"/>
    <s v="EUR"/>
    <n v="17.835000000000001"/>
    <n v="30489971"/>
    <s v="SUBGRANT"/>
    <n v="13485"/>
    <s v="60001561/JUSTIF/DECAISSEMENTS DE FONDS TRANCHE 1 AMMIE JANVIER - MARS 2022/Pour paiement de la retenue IUTS sur les salaires du mois de janvier 2022"/>
  </r>
  <r>
    <s v="E"/>
    <s v="5201"/>
    <s v="854"/>
    <s v="85406"/>
    <s v="8540008"/>
    <n v="528004120001"/>
    <x v="3"/>
    <x v="52"/>
    <x v="52"/>
    <n v="202203"/>
    <n v="44595"/>
    <s v="XOF"/>
    <n v="74138"/>
    <n v="125.98"/>
    <s v="EUR"/>
    <n v="113.01900000000001"/>
    <n v="30489971"/>
    <s v="SUBGRANT"/>
    <n v="13485"/>
    <s v="60001561/JUSTIF/DECAISSEMENTS DE FONDS TRANCHE 1 AMMIE JANVIER - MARS 2022/Pour paiement des cotisations sociales sur les salaires du mois de janvier 2022"/>
  </r>
  <r>
    <s v="E"/>
    <s v="5201"/>
    <s v="854"/>
    <s v="85406"/>
    <s v="8540008"/>
    <n v="528004120002"/>
    <x v="0"/>
    <x v="53"/>
    <x v="53"/>
    <n v="202203"/>
    <n v="44595"/>
    <s v="XOF"/>
    <n v="83405"/>
    <n v="141.72999999999999"/>
    <s v="EUR"/>
    <n v="127.149"/>
    <n v="30489971"/>
    <s v="SUBGRANT"/>
    <n v="13485"/>
    <s v="60001561/JUSTIF/DECAISSEMENTS DE FONDS TRANCHE 1 AMMIE JANVIER - MARS 2022/Pour paiement des cotisations sociales sur les salaires du mois de janvier 2022"/>
  </r>
  <r>
    <s v="E"/>
    <s v="5201"/>
    <s v="854"/>
    <s v="85406"/>
    <s v="8540008"/>
    <n v="528004120002"/>
    <x v="0"/>
    <x v="54"/>
    <x v="54"/>
    <n v="202203"/>
    <n v="44595"/>
    <s v="XOF"/>
    <n v="83405"/>
    <n v="141.72999999999999"/>
    <s v="EUR"/>
    <n v="127.149"/>
    <n v="30489971"/>
    <s v="SUBGRANT"/>
    <n v="13485"/>
    <s v="60001561/JUSTIF/DECAISSEMENTS DE FONDS TRANCHE 1 AMMIE JANVIER - MARS 2022/Pour paiement des cotisations sociales sur les salaires du mois de janvier 2022"/>
  </r>
  <r>
    <s v="E"/>
    <s v="5201"/>
    <s v="854"/>
    <s v="85406"/>
    <s v="8540008"/>
    <n v="528004120001"/>
    <x v="3"/>
    <x v="52"/>
    <x v="52"/>
    <n v="202203"/>
    <n v="44595"/>
    <s v="XOF"/>
    <n v="296870"/>
    <n v="504.48"/>
    <s v="EUR"/>
    <n v="452.57799999999997"/>
    <n v="30489971"/>
    <s v="SUBGRANT"/>
    <n v="13485"/>
    <s v="60001561/JUSTIF/DECAISSEMENTS DE FONDS TRANCHE 1 AMMIE JANVIER - MARS 2022/Pour paiement du salaire du coordonnateur pour le mois de février 2022"/>
  </r>
  <r>
    <s v="E"/>
    <s v="5201"/>
    <s v="854"/>
    <s v="85406"/>
    <s v="8540008"/>
    <n v="528004120002"/>
    <x v="0"/>
    <x v="53"/>
    <x v="53"/>
    <n v="202203"/>
    <n v="44595"/>
    <s v="XOF"/>
    <n v="337107"/>
    <n v="572.85"/>
    <s v="EUR"/>
    <n v="513.91399999999999"/>
    <n v="30489971"/>
    <s v="SUBGRANT"/>
    <n v="13485"/>
    <s v="60001561/JUSTIF/DECAISSEMENTS DE FONDS TRANCHE 1 AMMIE JANVIER - MARS 2022/Pour paiement du salaire du suivi-evaluation pour le mois de février 2022"/>
  </r>
  <r>
    <s v="E"/>
    <s v="5201"/>
    <s v="854"/>
    <s v="85406"/>
    <s v="8540008"/>
    <n v="528004120002"/>
    <x v="0"/>
    <x v="54"/>
    <x v="54"/>
    <n v="202203"/>
    <n v="44595"/>
    <s v="XOF"/>
    <n v="339030"/>
    <n v="576.12"/>
    <s v="EUR"/>
    <n v="516.84799999999996"/>
    <n v="30489971"/>
    <s v="SUBGRANT"/>
    <n v="13485"/>
    <s v="60001561/JUSTIF/DECAISSEMENTS DE FONDS TRANCHE 1 AMMIE JANVIER - MARS 2022/Pour paiement du salaire du comptable pour le mois de février 2022"/>
  </r>
  <r>
    <s v="E"/>
    <s v="5201"/>
    <s v="854"/>
    <s v="85406"/>
    <s v="8540008"/>
    <n v="528004120001"/>
    <x v="3"/>
    <x v="45"/>
    <x v="45"/>
    <n v="202203"/>
    <n v="44595"/>
    <s v="XOF"/>
    <n v="796820"/>
    <n v="1354.05"/>
    <s v="EUR"/>
    <n v="1214.7429999999999"/>
    <n v="30489971"/>
    <s v="SUBGRANT"/>
    <n v="13485"/>
    <s v="60001561/JUSTIF/DECAISSEMENTS DE FONDS TRANCHE 1 AMMIE JANVIER - MARS 2022/Pour paiement du salaire des superviseurs terrains pour le mois de février 2022"/>
  </r>
  <r>
    <s v="E"/>
    <s v="5201"/>
    <s v="854"/>
    <s v="85406"/>
    <s v="8540008"/>
    <n v="528004120002"/>
    <x v="0"/>
    <x v="49"/>
    <x v="49"/>
    <n v="202203"/>
    <n v="44595"/>
    <s v="XOF"/>
    <n v="191965"/>
    <n v="326.20999999999998"/>
    <s v="EUR"/>
    <n v="292.649"/>
    <n v="30489971"/>
    <s v="SUBGRANT"/>
    <n v="13485"/>
    <s v="60001561/JUSTIF/DECAISSEMENTS DE FONDS TRANCHE 1 AMMIE JANVIER - MARS 2022/Pour paiement du salaire du chauffeur pour le mois de février 2022"/>
  </r>
  <r>
    <s v="E"/>
    <s v="5201"/>
    <s v="854"/>
    <s v="85406"/>
    <s v="8540008"/>
    <n v="528004120001"/>
    <x v="3"/>
    <x v="52"/>
    <x v="52"/>
    <n v="202203"/>
    <n v="44595"/>
    <s v="XOF"/>
    <n v="28992"/>
    <n v="49.27"/>
    <s v="EUR"/>
    <n v="44.201000000000001"/>
    <n v="30489971"/>
    <s v="SUBGRANT"/>
    <n v="13485"/>
    <s v="60001561/JUSTIF/DECAISSEMENTS DE FONDS TRANCHE 1 AMMIE JANVIER - MARS 2022/Pour paiement de la retenue IUTS sur les salaires du mois de février 2022"/>
  </r>
  <r>
    <s v="E"/>
    <s v="5201"/>
    <s v="854"/>
    <s v="85406"/>
    <s v="8540008"/>
    <n v="528004120002"/>
    <x v="0"/>
    <x v="53"/>
    <x v="53"/>
    <n v="202203"/>
    <n v="44595"/>
    <s v="XOF"/>
    <n v="29488"/>
    <n v="50.11"/>
    <s v="EUR"/>
    <n v="44.954999999999998"/>
    <n v="30489971"/>
    <s v="SUBGRANT"/>
    <n v="13485"/>
    <s v="60001561/JUSTIF/DECAISSEMENTS DE FONDS TRANCHE 1 AMMIE JANVIER - MARS 2022/Pour paiement de la retenue IUTS sur les salaires du mois de février 2022"/>
  </r>
  <r>
    <s v="E"/>
    <s v="5201"/>
    <s v="854"/>
    <s v="85406"/>
    <s v="8540008"/>
    <n v="528004120002"/>
    <x v="0"/>
    <x v="54"/>
    <x v="54"/>
    <n v="202203"/>
    <n v="44595"/>
    <s v="XOF"/>
    <n v="27565"/>
    <n v="46.84"/>
    <s v="EUR"/>
    <n v="42.021000000000001"/>
    <n v="30489971"/>
    <s v="SUBGRANT"/>
    <n v="13485"/>
    <s v="60001561/JUSTIF/DECAISSEMENTS DE FONDS TRANCHE 1 AMMIE JANVIER - MARS 2022/Pour paiement de la retenue IUTS sur les salaires du mois de février 2022"/>
  </r>
  <r>
    <s v="E"/>
    <s v="5201"/>
    <s v="854"/>
    <s v="85406"/>
    <s v="8540008"/>
    <n v="528004120001"/>
    <x v="3"/>
    <x v="45"/>
    <x v="45"/>
    <n v="202203"/>
    <n v="44595"/>
    <s v="XOF"/>
    <n v="58556"/>
    <n v="99.51"/>
    <s v="EUR"/>
    <n v="89.272000000000006"/>
    <n v="30489971"/>
    <s v="SUBGRANT"/>
    <n v="13485"/>
    <s v="60001561/JUSTIF/DECAISSEMENTS DE FONDS TRANCHE 1 AMMIE JANVIER - MARS 2022/Pour paiement de la retenue IUTS sur les salaires du mois de février 2022"/>
  </r>
  <r>
    <s v="E"/>
    <s v="5201"/>
    <s v="854"/>
    <s v="85406"/>
    <s v="8540008"/>
    <n v="528004120002"/>
    <x v="0"/>
    <x v="49"/>
    <x v="49"/>
    <n v="202203"/>
    <n v="44595"/>
    <s v="XOF"/>
    <n v="11699"/>
    <n v="19.88"/>
    <s v="EUR"/>
    <n v="17.835000000000001"/>
    <n v="30489971"/>
    <s v="SUBGRANT"/>
    <n v="13485"/>
    <s v="60001561/JUSTIF/DECAISSEMENTS DE FONDS TRANCHE 1 AMMIE JANVIER - MARS 2022/Pour paiement de la retenue IUTS sur les salaires du mois de février 2022"/>
  </r>
  <r>
    <s v="E"/>
    <s v="5201"/>
    <s v="854"/>
    <s v="85406"/>
    <s v="8540008"/>
    <n v="528004120001"/>
    <x v="3"/>
    <x v="52"/>
    <x v="52"/>
    <n v="202203"/>
    <n v="44595"/>
    <s v="XOF"/>
    <n v="74138"/>
    <n v="125.98"/>
    <s v="EUR"/>
    <n v="113.01900000000001"/>
    <n v="30489971"/>
    <s v="SUBGRANT"/>
    <n v="13485"/>
    <s v="60001561/JUSTIF/DECAISSEMENTS DE FONDS TRANCHE 1 AMMIE JANVIER - MARS 2022/Pour paiement des cotisations sociales sur les salaires du mois de février 2022"/>
  </r>
  <r>
    <s v="E"/>
    <s v="5201"/>
    <s v="854"/>
    <s v="85406"/>
    <s v="8540008"/>
    <n v="528004120002"/>
    <x v="0"/>
    <x v="53"/>
    <x v="53"/>
    <n v="202203"/>
    <n v="44595"/>
    <s v="XOF"/>
    <n v="83405"/>
    <n v="141.72999999999999"/>
    <s v="EUR"/>
    <n v="127.149"/>
    <n v="30489971"/>
    <s v="SUBGRANT"/>
    <n v="13485"/>
    <s v="60001561/JUSTIF/DECAISSEMENTS DE FONDS TRANCHE 1 AMMIE JANVIER - MARS 2022/Pour paiement des cotisations sociales sur les salaires du mois de février 2022"/>
  </r>
  <r>
    <s v="E"/>
    <s v="5201"/>
    <s v="854"/>
    <s v="85406"/>
    <s v="8540008"/>
    <n v="528004120002"/>
    <x v="0"/>
    <x v="54"/>
    <x v="54"/>
    <n v="202203"/>
    <n v="44595"/>
    <s v="XOF"/>
    <n v="83405"/>
    <n v="141.72999999999999"/>
    <s v="EUR"/>
    <n v="127.149"/>
    <n v="30489971"/>
    <s v="SUBGRANT"/>
    <n v="13485"/>
    <s v="60001561/JUSTIF/DECAISSEMENTS DE FONDS TRANCHE 1 AMMIE JANVIER - MARS 2022/Pour paiement des cotisations sociales sur les salaires du mois de février 2022"/>
  </r>
  <r>
    <s v="E"/>
    <s v="5201"/>
    <s v="854"/>
    <s v="85406"/>
    <s v="8540008"/>
    <n v="528004120001"/>
    <x v="3"/>
    <x v="45"/>
    <x v="45"/>
    <n v="202203"/>
    <n v="44595"/>
    <s v="XOF"/>
    <n v="194610"/>
    <n v="330.7"/>
    <s v="EUR"/>
    <n v="296.67700000000002"/>
    <n v="30489971"/>
    <s v="SUBGRANT"/>
    <n v="13485"/>
    <s v="60001561/JUSTIF/DECAISSEMENTS DE FONDS TRANCHE 1 AMMIE JANVIER - MARS 2022/Pour paiement des cotisations sociales sur les salaires du mois de février 2022"/>
  </r>
  <r>
    <s v="E"/>
    <s v="5201"/>
    <s v="854"/>
    <s v="85406"/>
    <s v="8540008"/>
    <n v="528004120002"/>
    <x v="0"/>
    <x v="49"/>
    <x v="49"/>
    <n v="202203"/>
    <n v="44595"/>
    <s v="XOF"/>
    <n v="46336"/>
    <n v="78.739999999999995"/>
    <s v="EUR"/>
    <n v="70.638999999999996"/>
    <n v="30489971"/>
    <s v="SUBGRANT"/>
    <n v="13485"/>
    <s v="60001561/JUSTIF/DECAISSEMENTS DE FONDS TRANCHE 1 AMMIE JANVIER - MARS 2022/Pour paiement des cotisations sociales sur les salaires du mois de février 2022"/>
  </r>
  <r>
    <s v="E"/>
    <s v="5201"/>
    <s v="854"/>
    <s v="85406"/>
    <s v="8540008"/>
    <n v="528004120026"/>
    <x v="6"/>
    <x v="46"/>
    <x v="46"/>
    <n v="202203"/>
    <n v="44595"/>
    <s v="XOF"/>
    <n v="45675"/>
    <n v="77.62"/>
    <s v="EUR"/>
    <n v="69.634"/>
    <n v="30489971"/>
    <s v="SUBGRANT"/>
    <n v="13485"/>
    <s v="60001561/JUSTIF/DECAISSEMENTS DE FONDS TRANCHE 1 AMMIE JANVIER - MARS 2022/Pour paiement de la retenue à la source sur la facture de pause café et déjeuner des frais de formation  des enseignants et AME de Séguénéga et Kossouka sur la GHM"/>
  </r>
  <r>
    <s v="E"/>
    <s v="5201"/>
    <s v="854"/>
    <s v="85406"/>
    <s v="8540008"/>
    <n v="528004120010"/>
    <x v="1"/>
    <x v="55"/>
    <x v="55"/>
    <n v="202203"/>
    <n v="44595"/>
    <s v="XOF"/>
    <n v="73000"/>
    <n v="124.05"/>
    <s v="EUR"/>
    <n v="111.288"/>
    <n v="30489972"/>
    <s v="SUBGRANT"/>
    <n v="13485"/>
    <s v="60001561/JUSTIF/DECAISSEMENTS DE FONDS TRANCHE 1 AMMIE JANVIER - MARS 2022/Pour paiement de la facture d'entretien et repartion de moto"/>
  </r>
  <r>
    <s v="E"/>
    <s v="5201"/>
    <s v="854"/>
    <s v="85406"/>
    <s v="8540008"/>
    <n v="528004120010"/>
    <x v="1"/>
    <x v="4"/>
    <x v="4"/>
    <n v="202203"/>
    <n v="44595"/>
    <s v="XOF"/>
    <n v="50000"/>
    <n v="84.97"/>
    <s v="EUR"/>
    <n v="76.227999999999994"/>
    <n v="30489972"/>
    <s v="SUBGRANT"/>
    <n v="13485"/>
    <s v="60001561/JUSTIF/DECAISSEMENTS DE FONDS TRANCHE 1 AMMIE JANVIER - MARS 2022/Pour paiement de la facture d'entretien et repartion du vehicules"/>
  </r>
  <r>
    <s v="E"/>
    <s v="5201"/>
    <s v="854"/>
    <s v="85406"/>
    <s v="8540008"/>
    <n v="528004120001"/>
    <x v="3"/>
    <x v="52"/>
    <x v="52"/>
    <n v="202203"/>
    <n v="44595"/>
    <s v="XOF"/>
    <n v="296870"/>
    <n v="504.48"/>
    <s v="EUR"/>
    <n v="452.57799999999997"/>
    <n v="30489972"/>
    <s v="SUBGRANT"/>
    <n v="13485"/>
    <s v="60001561/JUSTIF/DECAISSEMENTS DE FONDS TRANCHE 1 AMMIE JANVIER - MARS 2022/Pour paiement du salaire du coordonnateur pour le mois de Mars 2022"/>
  </r>
  <r>
    <s v="E"/>
    <s v="5201"/>
    <s v="854"/>
    <s v="85406"/>
    <s v="8540008"/>
    <n v="528004120002"/>
    <x v="0"/>
    <x v="53"/>
    <x v="53"/>
    <n v="202203"/>
    <n v="44595"/>
    <s v="XOF"/>
    <n v="337107"/>
    <n v="572.85"/>
    <s v="EUR"/>
    <n v="513.91399999999999"/>
    <n v="30489972"/>
    <s v="SUBGRANT"/>
    <n v="13485"/>
    <s v="60001561/JUSTIF/DECAISSEMENTS DE FONDS TRANCHE 1 AMMIE JANVIER - MARS 2022/Pour paiement du salaire du suivi-evaluation pour le mois de Mars 2022"/>
  </r>
  <r>
    <s v="E"/>
    <s v="5201"/>
    <s v="854"/>
    <s v="85406"/>
    <s v="8540008"/>
    <n v="528004120002"/>
    <x v="0"/>
    <x v="54"/>
    <x v="54"/>
    <n v="202203"/>
    <n v="44595"/>
    <s v="XOF"/>
    <n v="339030"/>
    <n v="576.12"/>
    <s v="EUR"/>
    <n v="516.84799999999996"/>
    <n v="30489972"/>
    <s v="SUBGRANT"/>
    <n v="13485"/>
    <s v="60001561/JUSTIF/DECAISSEMENTS DE FONDS TRANCHE 1 AMMIE JANVIER - MARS 2022/Pour paiement du salaire du comptable pour le mois de Mars 2022"/>
  </r>
  <r>
    <s v="E"/>
    <s v="5201"/>
    <s v="854"/>
    <s v="85406"/>
    <s v="8540008"/>
    <n v="528004120001"/>
    <x v="3"/>
    <x v="45"/>
    <x v="45"/>
    <n v="202203"/>
    <n v="44595"/>
    <s v="XOF"/>
    <n v="796820"/>
    <n v="1354.05"/>
    <s v="EUR"/>
    <n v="1214.7429999999999"/>
    <n v="30489972"/>
    <s v="SUBGRANT"/>
    <n v="13485"/>
    <s v="60001561/JUSTIF/DECAISSEMENTS DE FONDS TRANCHE 1 AMMIE JANVIER - MARS 2022/Pour paiement du salaire des superviseurs terrains pour le mois de Mars 2022"/>
  </r>
  <r>
    <s v="E"/>
    <s v="5201"/>
    <s v="854"/>
    <s v="85406"/>
    <s v="8540008"/>
    <n v="528004120001"/>
    <x v="3"/>
    <x v="52"/>
    <x v="52"/>
    <n v="202203"/>
    <n v="44595"/>
    <s v="XOF"/>
    <n v="28992"/>
    <n v="49.27"/>
    <s v="EUR"/>
    <n v="44.201000000000001"/>
    <n v="30489972"/>
    <s v="SUBGRANT"/>
    <n v="13485"/>
    <s v="60001561/JUSTIF/DECAISSEMENTS DE FONDS TRANCHE 1 AMMIE JANVIER - MARS 2022/Pour paiement de la retenue IUTS sur les salaires du mois de Mars 2022"/>
  </r>
  <r>
    <s v="E"/>
    <s v="5201"/>
    <s v="854"/>
    <s v="85406"/>
    <s v="8540008"/>
    <n v="528004120002"/>
    <x v="0"/>
    <x v="53"/>
    <x v="53"/>
    <n v="202203"/>
    <n v="44595"/>
    <s v="XOF"/>
    <n v="29488"/>
    <n v="50.11"/>
    <s v="EUR"/>
    <n v="44.954999999999998"/>
    <n v="30489972"/>
    <s v="SUBGRANT"/>
    <n v="13485"/>
    <s v="60001561/JUSTIF/DECAISSEMENTS DE FONDS TRANCHE 1 AMMIE JANVIER - MARS 2022/Pour paiement de la retenue IUTS sur les salaires du mois de Mars 2022"/>
  </r>
  <r>
    <s v="E"/>
    <s v="5201"/>
    <s v="854"/>
    <s v="85406"/>
    <s v="8540008"/>
    <n v="528004120002"/>
    <x v="0"/>
    <x v="54"/>
    <x v="54"/>
    <n v="202203"/>
    <n v="44595"/>
    <s v="XOF"/>
    <n v="27565"/>
    <n v="46.84"/>
    <s v="EUR"/>
    <n v="42.021000000000001"/>
    <n v="30489972"/>
    <s v="SUBGRANT"/>
    <n v="13485"/>
    <s v="60001561/JUSTIF/DECAISSEMENTS DE FONDS TRANCHE 1 AMMIE JANVIER - MARS 2022/Pour paiement de la retenue IUTS sur les salaires du mois de Mars 2022"/>
  </r>
  <r>
    <s v="E"/>
    <s v="5201"/>
    <s v="854"/>
    <s v="85406"/>
    <s v="8540008"/>
    <n v="528004120001"/>
    <x v="3"/>
    <x v="45"/>
    <x v="45"/>
    <n v="202203"/>
    <n v="44595"/>
    <s v="XOF"/>
    <n v="58556"/>
    <n v="99.51"/>
    <s v="EUR"/>
    <n v="89.272000000000006"/>
    <n v="30489972"/>
    <s v="SUBGRANT"/>
    <n v="13485"/>
    <s v="60001561/JUSTIF/DECAISSEMENTS DE FONDS TRANCHE 1 AMMIE JANVIER - MARS 2022/Pour paiement de la retenue IUTS sur les salaires du mois de Mars 2022"/>
  </r>
  <r>
    <s v="E"/>
    <s v="5201"/>
    <s v="854"/>
    <s v="85406"/>
    <s v="8540008"/>
    <n v="528004120002"/>
    <x v="0"/>
    <x v="49"/>
    <x v="49"/>
    <n v="202203"/>
    <n v="44595"/>
    <s v="XOF"/>
    <n v="11699"/>
    <n v="19.88"/>
    <s v="EUR"/>
    <n v="17.835000000000001"/>
    <n v="30489972"/>
    <s v="SUBGRANT"/>
    <n v="13485"/>
    <s v="60001561/JUSTIF/DECAISSEMENTS DE FONDS TRANCHE 1 AMMIE JANVIER - MARS 2022/Pour paiement de la retenue IUTS sur les salaires du mois de Mars 2022"/>
  </r>
  <r>
    <s v="E"/>
    <s v="5201"/>
    <s v="854"/>
    <s v="85406"/>
    <s v="8540008"/>
    <n v="528004120001"/>
    <x v="3"/>
    <x v="52"/>
    <x v="52"/>
    <n v="202203"/>
    <n v="44595"/>
    <s v="XOF"/>
    <n v="74138"/>
    <n v="125.98"/>
    <s v="EUR"/>
    <n v="113.01900000000001"/>
    <n v="30489972"/>
    <s v="SUBGRANT"/>
    <n v="13485"/>
    <s v="60001561/JUSTIF/DECAISSEMENTS DE FONDS TRANCHE 1 AMMIE JANVIER - MARS 2022/Pour paiement des cotisations sociales sur les salaires du mois de Mars 2022"/>
  </r>
  <r>
    <s v="E"/>
    <s v="5201"/>
    <s v="854"/>
    <s v="85406"/>
    <s v="8540008"/>
    <n v="528004120002"/>
    <x v="0"/>
    <x v="53"/>
    <x v="53"/>
    <n v="202203"/>
    <n v="44595"/>
    <s v="XOF"/>
    <n v="83405"/>
    <n v="141.72999999999999"/>
    <s v="EUR"/>
    <n v="127.149"/>
    <n v="30489972"/>
    <s v="SUBGRANT"/>
    <n v="13485"/>
    <s v="60001561/JUSTIF/DECAISSEMENTS DE FONDS TRANCHE 1 AMMIE JANVIER - MARS 2022/Pour paiement des cotisations sociales sur les salaires du mois de Mars 2022"/>
  </r>
  <r>
    <s v="E"/>
    <s v="5201"/>
    <s v="854"/>
    <s v="85406"/>
    <s v="8540008"/>
    <n v="528004120002"/>
    <x v="0"/>
    <x v="54"/>
    <x v="54"/>
    <n v="202203"/>
    <n v="44595"/>
    <s v="XOF"/>
    <n v="83405"/>
    <n v="141.72999999999999"/>
    <s v="EUR"/>
    <n v="127.149"/>
    <n v="30489972"/>
    <s v="SUBGRANT"/>
    <n v="13485"/>
    <s v="60001561/JUSTIF/DECAISSEMENTS DE FONDS TRANCHE 1 AMMIE JANVIER - MARS 2022/Pour paiement des cotisations sociales sur les salaires du mois de Mars 2022"/>
  </r>
  <r>
    <s v="E"/>
    <s v="5201"/>
    <s v="854"/>
    <s v="85406"/>
    <s v="8540008"/>
    <n v="528004120001"/>
    <x v="3"/>
    <x v="45"/>
    <x v="45"/>
    <n v="202203"/>
    <n v="44595"/>
    <s v="XOF"/>
    <n v="194610"/>
    <n v="330.7"/>
    <s v="EUR"/>
    <n v="296.67700000000002"/>
    <n v="30489972"/>
    <s v="SUBGRANT"/>
    <n v="13485"/>
    <s v="60001561/JUSTIF/DECAISSEMENTS DE FONDS TRANCHE 1 AMMIE JANVIER - MARS 2022/Pour paiement des cotisations sociales sur les salaires du mois de Mars 2022"/>
  </r>
  <r>
    <s v="E"/>
    <s v="5201"/>
    <s v="854"/>
    <s v="85406"/>
    <s v="8540008"/>
    <n v="528004120002"/>
    <x v="0"/>
    <x v="49"/>
    <x v="49"/>
    <n v="202203"/>
    <n v="44595"/>
    <s v="XOF"/>
    <n v="46336"/>
    <n v="78.739999999999995"/>
    <s v="EUR"/>
    <n v="70.638999999999996"/>
    <n v="30489972"/>
    <s v="SUBGRANT"/>
    <n v="13485"/>
    <s v="60001561/JUSTIF/DECAISSEMENTS DE FONDS TRANCHE 1 AMMIE JANVIER - MARS 2022/Pour paiement des cotisations sociales sur les salaires du mois de Mars 2022"/>
  </r>
  <r>
    <s v="E"/>
    <s v="5201"/>
    <s v="854"/>
    <s v="85406"/>
    <s v="8540008"/>
    <n v="528004120010"/>
    <x v="1"/>
    <x v="50"/>
    <x v="50"/>
    <n v="202203"/>
    <n v="44595"/>
    <s v="XOF"/>
    <n v="36000"/>
    <n v="61.18"/>
    <s v="EUR"/>
    <n v="54.886000000000003"/>
    <n v="30489971"/>
    <s v="SUBGRANT"/>
    <n v="13485"/>
    <s v="60001561/JUSTIF/DECAISSEMENTS DE FONDS TRANCHE 1 AMMIE JANVIER - MARS 2022/Pour règlement des droits d'enregistrement"/>
  </r>
  <r>
    <s v="E"/>
    <s v="5201"/>
    <s v="854"/>
    <s v="85406"/>
    <s v="8540008"/>
    <n v="528004120010"/>
    <x v="1"/>
    <x v="50"/>
    <x v="50"/>
    <n v="202203"/>
    <n v="44595"/>
    <s v="XOF"/>
    <n v="54600"/>
    <n v="92.78"/>
    <s v="EUR"/>
    <n v="83.234999999999999"/>
    <n v="30489971"/>
    <s v="SUBGRANT"/>
    <n v="13485"/>
    <s v="60001561/JUSTIF/DECAISSEMENTS DE FONDS TRANCHE 1 AMMIE JANVIER - MARS 2022/Pour règlement de la facture de location du mois de février 2022"/>
  </r>
  <r>
    <s v="E"/>
    <s v="5201"/>
    <s v="854"/>
    <s v="85406"/>
    <s v="8540008"/>
    <n v="528004120010"/>
    <x v="1"/>
    <x v="50"/>
    <x v="50"/>
    <n v="202203"/>
    <n v="44595"/>
    <s v="XOF"/>
    <n v="5400"/>
    <n v="9.18"/>
    <s v="EUR"/>
    <n v="8.2360000000000007"/>
    <n v="30489972"/>
    <s v="SUBGRANT"/>
    <n v="13485"/>
    <s v="60001561/JUSTIF/DECAISSEMENTS DE FONDS TRANCHE 1 AMMIE JANVIER - MARS 2022/Pour paiement de la retenue IRF sur le loyer du mois deMars 2022"/>
  </r>
  <r>
    <s v="E"/>
    <s v="6000"/>
    <s v="854"/>
    <s v="85401"/>
    <s v="8549054"/>
    <n v="528004120010"/>
    <x v="1"/>
    <x v="30"/>
    <x v="30"/>
    <n v="202203"/>
    <n v="44608"/>
    <s v="XOF"/>
    <n v="2833.5"/>
    <n v="4.82"/>
    <s v="EUR"/>
    <n v="4.3239999999999998"/>
    <n v="12676380"/>
    <s v="PROPERTY"/>
    <s v="854P0064"/>
    <s v="Premise allocation : [52800412] [2.83%] [30489511] - 1ERE TRANCHE LOYER DU BUREAU SCI KAYA MOIS DE FEVRIER 2022"/>
  </r>
  <r>
    <s v="E"/>
    <s v="6000"/>
    <s v="854"/>
    <s v="85401"/>
    <s v="8549054"/>
    <n v="528004120010"/>
    <x v="1"/>
    <x v="30"/>
    <x v="30"/>
    <n v="202203"/>
    <n v="44608"/>
    <s v="XOF"/>
    <n v="7877.13"/>
    <n v="13.39"/>
    <s v="EUR"/>
    <n v="12.012"/>
    <n v="12676380"/>
    <s v="PROPERTY"/>
    <s v="854P0064"/>
    <s v="Premise allocation : [52800412] [2.83%] [30489511] - TRANCHE 3 PAIEMENT LOYER DU BUREAU  SCI KAYA MOIS DE FEVRIER 2022"/>
  </r>
  <r>
    <s v="E"/>
    <s v="6000"/>
    <s v="854"/>
    <s v="85401"/>
    <s v="8549054"/>
    <n v="528004120010"/>
    <x v="1"/>
    <x v="30"/>
    <x v="30"/>
    <n v="202203"/>
    <n v="44608"/>
    <s v="XOF"/>
    <n v="5043.63"/>
    <n v="8.57"/>
    <s v="EUR"/>
    <n v="7.6879999999999997"/>
    <n v="12676380"/>
    <s v="PROPERTY"/>
    <s v="854P0064"/>
    <s v="Premise allocation : [52800412] [2.83%] [30489511] - TRANCHE 2 paiement loyer sci kaya mois de fevrier 2022"/>
  </r>
  <r>
    <s v="E"/>
    <s v="4170"/>
    <s v="854"/>
    <s v="85400"/>
    <s v="8549052"/>
    <n v="528004120002"/>
    <x v="0"/>
    <x v="0"/>
    <x v="0"/>
    <n v="202203"/>
    <n v="44617"/>
    <s v="USD"/>
    <n v="5.0199999999999996"/>
    <n v="5.0199999999999996"/>
    <s v="EUR"/>
    <n v="4.5039999999999996"/>
    <n v="12673881"/>
    <s v="STAFF"/>
    <n v="9982557"/>
    <s v="Time Code : N - 9982557 INS"/>
  </r>
  <r>
    <s v="E"/>
    <s v="4200"/>
    <s v="854"/>
    <s v="85400"/>
    <s v="8549051"/>
    <n v="528004120002"/>
    <x v="0"/>
    <x v="1"/>
    <x v="1"/>
    <n v="202203"/>
    <n v="44617"/>
    <s v="USD"/>
    <n v="22.32"/>
    <n v="22.32"/>
    <s v="EUR"/>
    <n v="20.024000000000001"/>
    <n v="12673881"/>
    <s v="STAFF"/>
    <n v="9985201"/>
    <s v="Time Code : N - 9985201 LONG TERM SAVINGS PLAN"/>
  </r>
  <r>
    <s v="E"/>
    <s v="4190"/>
    <s v="854"/>
    <s v="85400"/>
    <s v="8549051"/>
    <n v="528004120002"/>
    <x v="0"/>
    <x v="1"/>
    <x v="1"/>
    <n v="202203"/>
    <n v="44617"/>
    <s v="USD"/>
    <n v="89.29"/>
    <n v="89.29"/>
    <s v="EUR"/>
    <n v="80.103999999999999"/>
    <n v="12673881"/>
    <s v="STAFF"/>
    <n v="9985201"/>
    <s v="Time Code : N - 9985201 COMPLEX"/>
  </r>
  <r>
    <s v="E"/>
    <s v="4190"/>
    <s v="854"/>
    <s v="85400"/>
    <s v="8549051"/>
    <n v="528004120002"/>
    <x v="0"/>
    <x v="1"/>
    <x v="1"/>
    <n v="202203"/>
    <n v="44617"/>
    <s v="USD"/>
    <n v="9.07"/>
    <n v="9.07"/>
    <s v="EUR"/>
    <n v="8.1370000000000005"/>
    <n v="12673881"/>
    <s v="STAFF"/>
    <n v="9985201"/>
    <s v="Time Code : N - 9985201 CIGNA ER"/>
  </r>
  <r>
    <s v="E"/>
    <s v="4190"/>
    <s v="854"/>
    <s v="85400"/>
    <s v="8549052"/>
    <n v="528004120002"/>
    <x v="0"/>
    <x v="0"/>
    <x v="0"/>
    <n v="202203"/>
    <n v="44617"/>
    <s v="USD"/>
    <n v="35.799999999999997"/>
    <n v="35.799999999999997"/>
    <s v="EUR"/>
    <n v="32.116999999999997"/>
    <n v="12673881"/>
    <s v="STAFF"/>
    <n v="9982557"/>
    <s v="Time Code : N - 9982557 EPA"/>
  </r>
  <r>
    <s v="E"/>
    <s v="4190"/>
    <s v="854"/>
    <s v="85400"/>
    <s v="8549051"/>
    <n v="528004120002"/>
    <x v="0"/>
    <x v="1"/>
    <x v="1"/>
    <n v="202203"/>
    <n v="44617"/>
    <s v="USD"/>
    <n v="37.5"/>
    <n v="37.5"/>
    <s v="EUR"/>
    <n v="33.642000000000003"/>
    <n v="12673881"/>
    <s v="STAFF"/>
    <n v="9985201"/>
    <s v="Time Code : N - 9985201 EPA"/>
  </r>
  <r>
    <s v="E"/>
    <s v="4190"/>
    <s v="854"/>
    <s v="85400"/>
    <s v="8549052"/>
    <n v="528004120002"/>
    <x v="0"/>
    <x v="0"/>
    <x v="0"/>
    <n v="202203"/>
    <n v="44617"/>
    <s v="USD"/>
    <n v="8.66"/>
    <n v="8.66"/>
    <s v="EUR"/>
    <n v="7.7690000000000001"/>
    <n v="12673881"/>
    <s v="STAFF"/>
    <n v="9982557"/>
    <s v="Time Code : N - 9982557 CIGNA ER"/>
  </r>
  <r>
    <s v="E"/>
    <s v="4200"/>
    <s v="854"/>
    <s v="85400"/>
    <s v="8549052"/>
    <n v="528004120002"/>
    <x v="0"/>
    <x v="0"/>
    <x v="0"/>
    <n v="202203"/>
    <n v="44617"/>
    <s v="USD"/>
    <n v="20.07"/>
    <n v="20.07"/>
    <s v="EUR"/>
    <n v="18.004999999999999"/>
    <n v="12673881"/>
    <s v="STAFF"/>
    <n v="9982557"/>
    <s v="Time Code : N - 9982557 LONG TERM SAVINGS PLAN"/>
  </r>
  <r>
    <s v="E"/>
    <s v="4170"/>
    <s v="854"/>
    <s v="85400"/>
    <s v="8549051"/>
    <n v="528004120002"/>
    <x v="0"/>
    <x v="1"/>
    <x v="1"/>
    <n v="202203"/>
    <n v="44617"/>
    <s v="USD"/>
    <n v="5.58"/>
    <n v="5.58"/>
    <s v="EUR"/>
    <n v="5.0060000000000002"/>
    <n v="12673881"/>
    <s v="STAFF"/>
    <n v="9985201"/>
    <s v="Time Code : N - 9985201 INS"/>
  </r>
  <r>
    <s v="E"/>
    <s v="4000"/>
    <s v="854"/>
    <s v="85400"/>
    <s v="8549051"/>
    <n v="528004120002"/>
    <x v="0"/>
    <x v="1"/>
    <x v="1"/>
    <n v="202203"/>
    <n v="44617"/>
    <s v="USD"/>
    <n v="223.21"/>
    <n v="223.21"/>
    <s v="EUR"/>
    <n v="200.24600000000001"/>
    <n v="12673881"/>
    <s v="STAFF"/>
    <n v="9985201"/>
    <s v="Time Code : N - 9985201 BASICPAY"/>
  </r>
  <r>
    <s v="E"/>
    <s v="4000"/>
    <s v="854"/>
    <s v="85400"/>
    <s v="8549052"/>
    <n v="528004120002"/>
    <x v="0"/>
    <x v="0"/>
    <x v="0"/>
    <n v="202203"/>
    <n v="44617"/>
    <s v="USD"/>
    <n v="200.68"/>
    <n v="200.68"/>
    <s v="EUR"/>
    <n v="180.03399999999999"/>
    <n v="12673881"/>
    <s v="STAFF"/>
    <n v="9982557"/>
    <s v="Time Code : N - 9982557 BASICPAY"/>
  </r>
  <r>
    <s v="E"/>
    <s v="6090"/>
    <s v="854"/>
    <s v="85408"/>
    <s v="8549054"/>
    <n v="528004120010"/>
    <x v="1"/>
    <x v="2"/>
    <x v="2"/>
    <n v="202203"/>
    <n v="44620"/>
    <s v="XOF"/>
    <n v="-71570.42"/>
    <n v="-121.62"/>
    <s v="EUR"/>
    <n v="-109.108"/>
    <n v="12676380"/>
    <s v="PROPERTY"/>
    <s v="854P0076"/>
    <s v="Premise allocation : [52800412] [52.05%] [30489511] - REV-PO Auto-Accrual re PO: 10043847 / Jerrican de 20 litres l'unité"/>
  </r>
  <r>
    <s v="E"/>
    <s v="6022"/>
    <s v="854"/>
    <s v="85408"/>
    <s v="8549054"/>
    <n v="528004120010"/>
    <x v="1"/>
    <x v="2"/>
    <x v="2"/>
    <n v="202203"/>
    <n v="44620"/>
    <s v="XOF"/>
    <n v="-16574.25"/>
    <n v="-28.16"/>
    <s v="EUR"/>
    <n v="-25.263000000000002"/>
    <n v="12676380"/>
    <s v="PROPERTY"/>
    <s v="854P0076"/>
    <s v="Premise allocation : [52800412] [52.05%] [30489511] - REV-PO Auto-Accrual re PO: 10035266 / Bombone D'Eau De 19L"/>
  </r>
  <r>
    <s v="E"/>
    <s v="5094"/>
    <s v="854"/>
    <s v="85406"/>
    <s v="8549054"/>
    <n v="528004120010"/>
    <x v="1"/>
    <x v="43"/>
    <x v="43"/>
    <n v="202203"/>
    <n v="44621"/>
    <s v="XOF"/>
    <n v="119992"/>
    <n v="203.9"/>
    <s v="EUR"/>
    <n v="182.922"/>
    <n v="30488277"/>
    <m/>
    <m/>
    <s v="Frais de communication flotte FEVRIER 2022/ATWA."/>
  </r>
  <r>
    <s v="E"/>
    <s v="5094"/>
    <s v="854"/>
    <s v="85406"/>
    <s v="8549054"/>
    <n v="528004120010"/>
    <x v="1"/>
    <x v="43"/>
    <x v="43"/>
    <n v="202203"/>
    <n v="44621"/>
    <s v="XOF"/>
    <n v="613004"/>
    <n v="1041.69"/>
    <s v="EUR"/>
    <n v="934.51900000000001"/>
    <n v="30488277"/>
    <m/>
    <m/>
    <s v="Frais de communication forfait maitrisé FEVRIER 2022 ATWA"/>
  </r>
  <r>
    <s v="E"/>
    <s v="6300"/>
    <s v="854"/>
    <s v="85406"/>
    <s v="8549054"/>
    <n v="528004120010"/>
    <x v="1"/>
    <x v="43"/>
    <x v="43"/>
    <n v="202203"/>
    <n v="44621"/>
    <s v="XOF"/>
    <n v="15651.01"/>
    <n v="26.6"/>
    <s v="EUR"/>
    <n v="23.863"/>
    <n v="12676380"/>
    <m/>
    <m/>
    <s v="Premise allocation : [52800412] [11.95%] [30488277] - Frais de communication forfait maitrisé FEVRIER 2022 BASE DE OUAGA"/>
  </r>
  <r>
    <s v="E"/>
    <s v="6300"/>
    <s v="854"/>
    <s v="85408"/>
    <s v="8549054"/>
    <n v="528004120010"/>
    <x v="1"/>
    <x v="43"/>
    <x v="43"/>
    <n v="202203"/>
    <n v="44621"/>
    <s v="XOF"/>
    <n v="5204.5200000000004"/>
    <n v="8.84"/>
    <s v="EUR"/>
    <n v="7.931"/>
    <n v="12676380"/>
    <m/>
    <m/>
    <s v="Premise allocation : [52800412] [52.05%] [30488277] - Frais de communication flotte FEVRIER 2022/BASE DE OUAHIGOUYA"/>
  </r>
  <r>
    <s v="E"/>
    <s v="6320"/>
    <s v="854"/>
    <s v="85406"/>
    <s v="8549054"/>
    <n v="528004120010"/>
    <x v="1"/>
    <x v="43"/>
    <x v="43"/>
    <n v="202203"/>
    <n v="44621"/>
    <s v="XOF"/>
    <n v="14339.76"/>
    <n v="24.37"/>
    <s v="EUR"/>
    <n v="21.863"/>
    <n v="12676380"/>
    <m/>
    <m/>
    <s v="Premise allocation : [52800412] [11.95%] [30488277] - Frais de connexion Mars 2022/DEDOUGOU"/>
  </r>
  <r>
    <s v="E"/>
    <s v="6300"/>
    <s v="854"/>
    <s v="85406"/>
    <s v="8549054"/>
    <n v="528004120010"/>
    <x v="1"/>
    <x v="43"/>
    <x v="43"/>
    <n v="202203"/>
    <n v="44621"/>
    <s v="XOF"/>
    <n v="4181.95"/>
    <n v="7.11"/>
    <s v="EUR"/>
    <n v="6.3789999999999996"/>
    <n v="12676380"/>
    <m/>
    <m/>
    <s v="Premise allocation : [52800412] [11.95%] [30488277] - Frais de communication flotte FEVRIER 2022/BASE DE OUAGA"/>
  </r>
  <r>
    <s v="E"/>
    <s v="6300"/>
    <s v="854"/>
    <s v="85407"/>
    <s v="8549054"/>
    <n v="528004120010"/>
    <x v="1"/>
    <x v="43"/>
    <x v="43"/>
    <n v="202203"/>
    <n v="44621"/>
    <s v="XOF"/>
    <n v="23912.57"/>
    <n v="40.64"/>
    <s v="EUR"/>
    <n v="36.459000000000003"/>
    <n v="12676380"/>
    <m/>
    <m/>
    <s v="Premise allocation : [52800412] [45.64%] [30488277] - Frais de communication forfait maitrisé FEVRIER 2022 BASE DE DEDOUGOU"/>
  </r>
  <r>
    <s v="E"/>
    <s v="6300"/>
    <s v="854"/>
    <s v="85408"/>
    <s v="8549054"/>
    <n v="528004120010"/>
    <x v="1"/>
    <x v="43"/>
    <x v="43"/>
    <n v="202203"/>
    <n v="44621"/>
    <s v="XOF"/>
    <n v="32725.65"/>
    <n v="55.61"/>
    <s v="EUR"/>
    <n v="49.889000000000003"/>
    <n v="12676380"/>
    <m/>
    <m/>
    <s v="Premise allocation : [52800412] [52.05%] [30488277] - Frais de communication forfait maitrisé FEVRIER 2022 BASE DE OUAHIGOUYA"/>
  </r>
  <r>
    <s v="E"/>
    <s v="6022"/>
    <s v="854"/>
    <s v="85408"/>
    <s v="8549054"/>
    <n v="528004120010"/>
    <x v="1"/>
    <x v="2"/>
    <x v="2"/>
    <n v="202203"/>
    <n v="44622"/>
    <s v="XOF"/>
    <n v="3993.31"/>
    <n v="6.82"/>
    <s v="EUR"/>
    <n v="6.0860000000000003"/>
    <n v="12676380"/>
    <s v="PROPERTY"/>
    <s v="854P0076"/>
    <s v="Premise allocation : [52800412] [52.05%] [30489511] - FACTURE ONEA DU MOIS DE OCTOBRE 2022 DU BUREAU DE OUAHIGOUYA"/>
  </r>
  <r>
    <s v="E"/>
    <s v="6090"/>
    <s v="854"/>
    <s v="85401"/>
    <s v="8549054"/>
    <n v="528004120010"/>
    <x v="1"/>
    <x v="30"/>
    <x v="30"/>
    <n v="202203"/>
    <n v="44622"/>
    <s v="XOF"/>
    <n v="28.34"/>
    <n v="0.05"/>
    <s v="EUR"/>
    <n v="4.4999999999999998E-2"/>
    <n v="12676380"/>
    <s v="PROPERTY"/>
    <s v="854P0064"/>
    <s v="Premise allocation : [52800412] [2.83%] [30487129] - KAC010322 /association wasong ma -espèce /ramassage d'ordures du mois de février 2022"/>
  </r>
  <r>
    <s v="E"/>
    <s v="4120"/>
    <s v="854"/>
    <s v="85400"/>
    <s v="8549052"/>
    <n v="528004120002"/>
    <x v="0"/>
    <x v="56"/>
    <x v="56"/>
    <n v="202203"/>
    <n v="44623"/>
    <s v="XOF"/>
    <n v="20338.98"/>
    <n v="34.75"/>
    <s v="EUR"/>
    <n v="31.01"/>
    <n v="30490583"/>
    <s v="STAFF"/>
    <n v="9980783"/>
    <s v="MT OUB180322-OMNI-LYCEE Français SAINT EXUPERY/Frais d'inscription des deux enfants de la directrice PDQ (Karina LOPEZ) pour l'année scolaire 2021 2022"/>
  </r>
  <r>
    <s v="E"/>
    <s v="6090"/>
    <s v="854"/>
    <s v="85408"/>
    <s v="8549054"/>
    <n v="528004120010"/>
    <x v="1"/>
    <x v="2"/>
    <x v="2"/>
    <n v="202203"/>
    <n v="44627"/>
    <s v="XOF"/>
    <n v="71569.3"/>
    <n v="122.27"/>
    <s v="EUR"/>
    <n v="109.10899999999999"/>
    <n v="12676380"/>
    <s v="PROPERTY"/>
    <s v="854P0076"/>
    <s v="Premise allocation : [52800412] [52.05%] [30489511] - Jerrican de 20 litres l'unité"/>
  </r>
  <r>
    <s v="E"/>
    <s v="6062"/>
    <s v="854"/>
    <s v="85406"/>
    <s v="8549054"/>
    <n v="528004120010"/>
    <x v="1"/>
    <x v="2"/>
    <x v="2"/>
    <n v="202203"/>
    <n v="44627"/>
    <s v="XOF"/>
    <n v="501.89"/>
    <n v="0.86"/>
    <s v="EUR"/>
    <n v="0.76700000000000002"/>
    <n v="12676380"/>
    <s v="PROPERTY"/>
    <s v="854P0062"/>
    <s v="Premise allocation : [52800412] [11.95%] [30485896] - OUC030322/CAISSE/ASSOCIATION YILMDE PLUS/Frais de ramassage d'ordure bureau pays pour le mois de Février 2022"/>
  </r>
  <r>
    <s v="E"/>
    <s v="6070"/>
    <s v="854"/>
    <s v="85406"/>
    <s v="8549054"/>
    <n v="528004120010"/>
    <x v="1"/>
    <x v="2"/>
    <x v="2"/>
    <n v="202203"/>
    <n v="44630"/>
    <s v="XOF"/>
    <n v="1254.73"/>
    <n v="2.14"/>
    <s v="EUR"/>
    <n v="1.91"/>
    <n v="12676380"/>
    <s v="PROPERTY"/>
    <s v="854P0062"/>
    <s v="Premise allocation : [52800412] [11.95%] [30489511] - OUC110322/CAISSE/MENUSIERIE DE LA MODE MODERN/Achat de canaux de serrures des bureaux au rez de chausset, R+1 et aux toilettes des femmes du rez de chausset, graissage des portes"/>
  </r>
  <r>
    <s v="E"/>
    <s v="6300"/>
    <s v="854"/>
    <s v="85406"/>
    <s v="8549054"/>
    <n v="528004120010"/>
    <x v="1"/>
    <x v="43"/>
    <x v="43"/>
    <n v="202203"/>
    <n v="44630"/>
    <s v="XOF"/>
    <n v="1433.98"/>
    <n v="2.4500000000000002"/>
    <s v="EUR"/>
    <n v="2.1859999999999999"/>
    <n v="12676380"/>
    <m/>
    <m/>
    <s v="Premise allocation : [52800412] [11.95%] [30489511] - OUC100322/CAISSE/ATS TRADING/Achat de téléphone flotte Nokia 106 pour Ki Léonie assistante finance."/>
  </r>
  <r>
    <s v="E"/>
    <s v="5094"/>
    <s v="854"/>
    <s v="85406"/>
    <s v="8549052"/>
    <n v="528004120010"/>
    <x v="1"/>
    <x v="2"/>
    <x v="2"/>
    <n v="202203"/>
    <n v="44630"/>
    <s v="XOF"/>
    <n v="8000"/>
    <n v="13.67"/>
    <s v="EUR"/>
    <n v="12.199"/>
    <n v="30485896"/>
    <m/>
    <m/>
    <s v="OUATC120322/CAISSE/MENUSIERIE DE LA MODE MODERN/Achat de serrures de portes à clé multiple(réparation porte de bureau)"/>
  </r>
  <r>
    <s v="E"/>
    <s v="7142"/>
    <s v="854"/>
    <s v="85406"/>
    <s v="8540008"/>
    <n v="528004120002"/>
    <x v="0"/>
    <x v="25"/>
    <x v="25"/>
    <n v="202203"/>
    <n v="44631"/>
    <s v="XOF"/>
    <n v="34000"/>
    <n v="58.08"/>
    <s v="EUR"/>
    <n v="51.828000000000003"/>
    <n v="40247450"/>
    <m/>
    <m/>
    <s v="Chambre Climatisée Single (Standard) De 1 À 7Jrs"/>
  </r>
  <r>
    <s v="E"/>
    <s v="7142"/>
    <s v="854"/>
    <s v="85406"/>
    <s v="8540008"/>
    <n v="528004120002"/>
    <x v="0"/>
    <x v="25"/>
    <x v="25"/>
    <n v="202203"/>
    <n v="44631"/>
    <s v="XOF"/>
    <n v="34000"/>
    <n v="58.08"/>
    <s v="EUR"/>
    <n v="51.828000000000003"/>
    <n v="40247450"/>
    <m/>
    <m/>
    <s v="Chambre Climatisée Single (Standard) De 1 À 7Jrs"/>
  </r>
  <r>
    <s v="E"/>
    <s v="7142"/>
    <s v="854"/>
    <s v="85406"/>
    <s v="8540008"/>
    <n v="528004120002"/>
    <x v="0"/>
    <x v="25"/>
    <x v="25"/>
    <n v="202203"/>
    <n v="44631"/>
    <s v="XOF"/>
    <n v="3400"/>
    <n v="5.81"/>
    <s v="EUR"/>
    <n v="5.1849999999999996"/>
    <n v="40247450"/>
    <m/>
    <m/>
    <s v="VAT | Chambre Climatisée Single (Standard) De 1 À 7Jrs"/>
  </r>
  <r>
    <s v="E"/>
    <s v="7142"/>
    <s v="854"/>
    <s v="85406"/>
    <s v="8540008"/>
    <n v="528004120002"/>
    <x v="0"/>
    <x v="25"/>
    <x v="25"/>
    <n v="202203"/>
    <n v="44631"/>
    <s v="XOF"/>
    <n v="3400"/>
    <n v="5.81"/>
    <s v="EUR"/>
    <n v="5.1849999999999996"/>
    <n v="40247450"/>
    <m/>
    <m/>
    <s v="VAT | Chambre Climatisée Single (Standard) De 1 À 7Jrs"/>
  </r>
  <r>
    <s v="E"/>
    <s v="6022"/>
    <s v="854"/>
    <s v="85407"/>
    <s v="8549054"/>
    <n v="528004120010"/>
    <x v="1"/>
    <x v="3"/>
    <x v="3"/>
    <n v="202203"/>
    <n v="44631"/>
    <s v="XOF"/>
    <n v="844.34"/>
    <n v="1.44"/>
    <s v="EUR"/>
    <n v="1.2849999999999999"/>
    <n v="12676380"/>
    <s v="PROPERTY"/>
    <s v="854P0073"/>
    <s v="Premise allocation : [52800412] [45.64%] [30486269] - DDCPJ060222/Justif/OMNI/OUATTARA Siaka/Avance programme/Consommation d'eau du bureau de Dédougou du mois d'octobre 2021/Paiement facture SONABEL janvier 2022 et ONEA octobre et novembre 2021"/>
  </r>
  <r>
    <s v="E"/>
    <s v="6020"/>
    <s v="854"/>
    <s v="85407"/>
    <s v="8549054"/>
    <n v="528004120010"/>
    <x v="1"/>
    <x v="3"/>
    <x v="3"/>
    <n v="202203"/>
    <n v="44631"/>
    <s v="XOF"/>
    <n v="19031.84"/>
    <n v="32.51"/>
    <s v="EUR"/>
    <n v="29.010999999999999"/>
    <n v="12676380"/>
    <s v="PROPERTY"/>
    <s v="854P0073"/>
    <s v="Premise allocation : [52800412] [45.64%] [30486269] - DDCPJ060222/Justif/OMNI/OUATTARA Siaka/Avance programme/Consommation d'électricité du bureau de Dédougou du mois de Janvier 2022/Paiement facture SONABEL janvier 2022 et ONEA octobre et novembre 2021"/>
  </r>
  <r>
    <s v="E"/>
    <s v="6022"/>
    <s v="854"/>
    <s v="85407"/>
    <s v="8549054"/>
    <n v="528004120010"/>
    <x v="1"/>
    <x v="3"/>
    <x v="3"/>
    <n v="202203"/>
    <n v="44631"/>
    <s v="XOF"/>
    <n v="844.34"/>
    <n v="1.44"/>
    <s v="EUR"/>
    <n v="1.2849999999999999"/>
    <n v="12676380"/>
    <s v="PROPERTY"/>
    <s v="854P0073"/>
    <s v="Premise allocation : [52800412] [45.64%] [30486269] - DDCPJ060222/Justif/OMNI/OUATTARA Siaka/Avance programme/Consommation d'eau du bureau de Dédougou du mois de novembre 2021/Paiement facture SONABEL janvier 2022 et ONEA octobre et novembre 2021"/>
  </r>
  <r>
    <s v="E"/>
    <s v="6020"/>
    <s v="854"/>
    <s v="85401"/>
    <s v="8549054"/>
    <n v="528004120010"/>
    <x v="1"/>
    <x v="30"/>
    <x v="30"/>
    <n v="202203"/>
    <n v="44631"/>
    <s v="XOF"/>
    <n v="2442.96"/>
    <n v="4.17"/>
    <s v="EUR"/>
    <n v="3.7210000000000001"/>
    <n v="12676380"/>
    <s v="PROPERTY"/>
    <s v="854P0064"/>
    <s v="Premise allocation : [52800412] [2.83%] [30489511] - PAIEMENT SONABEL MOIS DE FEVRIER 2022"/>
  </r>
  <r>
    <s v="E"/>
    <s v="6070"/>
    <s v="854"/>
    <s v="85406"/>
    <s v="8549054"/>
    <n v="528004120010"/>
    <x v="1"/>
    <x v="2"/>
    <x v="2"/>
    <n v="202203"/>
    <n v="44634"/>
    <s v="XOF"/>
    <n v="1003.78"/>
    <n v="1.71"/>
    <s v="EUR"/>
    <n v="1.526"/>
    <n v="12676380"/>
    <s v="PROPERTY"/>
    <s v="854P0062"/>
    <s v="Premise allocation : [52800412] [11.95%] [30487016] - OUC080322/CAISSE/HEMA DORIS/Achat d'assiète pour approvisionnement du bureau Pays"/>
  </r>
  <r>
    <s v="E"/>
    <s v="4110"/>
    <s v="854"/>
    <s v="85400"/>
    <s v="8549062"/>
    <n v="528004120002"/>
    <x v="0"/>
    <x v="23"/>
    <x v="23"/>
    <n v="202203"/>
    <n v="44634"/>
    <s v="XOF"/>
    <n v="455.1"/>
    <n v="0.78"/>
    <s v="EUR"/>
    <n v="0.69599999999999995"/>
    <n v="12673881"/>
    <s v="STAFF"/>
    <n v="8540396"/>
    <s v="Time Code : N - INTERNET DOMICILE DE  HUBERT AVRIL 2022"/>
  </r>
  <r>
    <s v="E"/>
    <s v="4110"/>
    <s v="854"/>
    <s v="85400"/>
    <s v="8549063"/>
    <n v="528004120002"/>
    <x v="0"/>
    <x v="21"/>
    <x v="21"/>
    <n v="202203"/>
    <n v="44634"/>
    <s v="XOF"/>
    <n v="4306.8900000000003"/>
    <n v="7.36"/>
    <s v="EUR"/>
    <n v="6.5679999999999996"/>
    <n v="12673881"/>
    <s v="STAFF"/>
    <n v="2020577"/>
    <s v="Time Code : N - INTERNET DOMICILE DE SIDIBE AVRIL 2022"/>
  </r>
  <r>
    <s v="E"/>
    <s v="4110"/>
    <s v="854"/>
    <s v="85400"/>
    <s v="8549060"/>
    <n v="528004120002"/>
    <x v="0"/>
    <x v="44"/>
    <x v="44"/>
    <n v="202203"/>
    <n v="44634"/>
    <s v="XOF"/>
    <n v="1251.52"/>
    <n v="2.14"/>
    <s v="EUR"/>
    <n v="1.91"/>
    <n v="12673881"/>
    <s v="STAFF"/>
    <n v="2017279"/>
    <s v="Time Code : N - INTERNET DOMICILE DE SAYOUBA AVRIL 2022"/>
  </r>
  <r>
    <s v="E"/>
    <s v="4110"/>
    <s v="854"/>
    <s v="85400"/>
    <s v="8549051"/>
    <n v="528004120002"/>
    <x v="0"/>
    <x v="1"/>
    <x v="1"/>
    <n v="202203"/>
    <n v="44634"/>
    <s v="XOF"/>
    <n v="1966.67"/>
    <n v="3.36"/>
    <s v="EUR"/>
    <n v="2.9980000000000002"/>
    <n v="12673881"/>
    <s v="STAFF"/>
    <n v="9985201"/>
    <s v="Time Code : N - INTERNET DOMICILE DE BENOIT AVRIL 2022"/>
  </r>
  <r>
    <s v="E"/>
    <s v="4170"/>
    <s v="854"/>
    <s v="85407"/>
    <s v="8549059"/>
    <n v="528004120002"/>
    <x v="0"/>
    <x v="20"/>
    <x v="20"/>
    <n v="202203"/>
    <n v="44636"/>
    <s v="XOF"/>
    <n v="11448.17"/>
    <n v="19.559999999999999"/>
    <s v="EUR"/>
    <n v="17.454999999999998"/>
    <n v="12673881"/>
    <s v="STAFF"/>
    <n v="2030902"/>
    <s v="Time Code : N - Assurance maladie  Mars 2022 de CISSE IDRISS AS AMI"/>
  </r>
  <r>
    <s v="E"/>
    <s v="4170"/>
    <s v="854"/>
    <s v="85400"/>
    <s v="8549062"/>
    <n v="528004120002"/>
    <x v="0"/>
    <x v="23"/>
    <x v="23"/>
    <n v="202203"/>
    <n v="44636"/>
    <s v="XOF"/>
    <n v="124.77"/>
    <n v="0.21"/>
    <s v="EUR"/>
    <n v="0.187"/>
    <n v="12673881"/>
    <s v="STAFF"/>
    <n v="2013061"/>
    <s v="Time Code : N - Assurance maladie  Mars 2022 de BOUDA JACQUES"/>
  </r>
  <r>
    <s v="E"/>
    <s v="4170"/>
    <s v="854"/>
    <s v="85400"/>
    <s v="8549059"/>
    <n v="528004120002"/>
    <x v="0"/>
    <x v="12"/>
    <x v="12"/>
    <n v="202203"/>
    <n v="44636"/>
    <s v="XOF"/>
    <n v="4077.33"/>
    <n v="6.97"/>
    <s v="EUR"/>
    <n v="6.22"/>
    <n v="12673881"/>
    <s v="STAFF"/>
    <n v="2013058"/>
    <s v="Time Code : N - Assurance maladie  Mars 2022 de BONOU SAMSON"/>
  </r>
  <r>
    <s v="E"/>
    <s v="4170"/>
    <s v="854"/>
    <s v="85400"/>
    <s v="8549063"/>
    <n v="528004120002"/>
    <x v="0"/>
    <x v="21"/>
    <x v="21"/>
    <n v="202203"/>
    <n v="44636"/>
    <s v="XOF"/>
    <n v="2951.98"/>
    <n v="5.04"/>
    <s v="EUR"/>
    <n v="4.4980000000000002"/>
    <n v="12673881"/>
    <s v="STAFF"/>
    <n v="2020577"/>
    <s v="Time Code : N - Assurance maladie  Mars 2022 de SIDIBE MOUMOUNI"/>
  </r>
  <r>
    <s v="E"/>
    <s v="4170"/>
    <s v="854"/>
    <s v="85406"/>
    <s v="8549052"/>
    <n v="528004120001"/>
    <x v="3"/>
    <x v="13"/>
    <x v="13"/>
    <n v="202203"/>
    <n v="44636"/>
    <s v="XOF"/>
    <n v="48298.09"/>
    <n v="82.51"/>
    <s v="EUR"/>
    <n v="73.629000000000005"/>
    <n v="12673881"/>
    <s v="STAFF"/>
    <n v="2034399"/>
    <s v="Time Code : N - OUEDRAOGO TOUWINDE CHRISTOPHE/Assurance/Charge de mars 2022/Incorporation 3 Enfants (DEDIOS, CHRISTOIN, CHRISTMI) et 1 conjoint (ODETTE)"/>
  </r>
  <r>
    <s v="E"/>
    <s v="4170"/>
    <s v="854"/>
    <s v="85400"/>
    <s v="8549057"/>
    <n v="528004120002"/>
    <x v="0"/>
    <x v="7"/>
    <x v="7"/>
    <n v="202203"/>
    <n v="44636"/>
    <s v="XOF"/>
    <n v="3166.52"/>
    <n v="5.41"/>
    <s v="EUR"/>
    <n v="4.8280000000000003"/>
    <n v="12673881"/>
    <s v="STAFF"/>
    <n v="8540392"/>
    <s v="Time Code : N - Assurance maladie  Mars 2022 de KABORE HAMZA"/>
  </r>
  <r>
    <s v="E"/>
    <s v="4170"/>
    <s v="854"/>
    <s v="85400"/>
    <s v="8549062"/>
    <n v="528004120002"/>
    <x v="0"/>
    <x v="23"/>
    <x v="23"/>
    <n v="202203"/>
    <n v="44636"/>
    <s v="XOF"/>
    <n v="251.74"/>
    <n v="0.43"/>
    <s v="EUR"/>
    <n v="0.38400000000000001"/>
    <n v="12673881"/>
    <s v="STAFF"/>
    <n v="8540396"/>
    <s v="Time Code : N - Assurance maladie  Mars 2022 de OUEDRAOGO HUBERT"/>
  </r>
  <r>
    <s v="E"/>
    <s v="4170"/>
    <s v="854"/>
    <s v="85400"/>
    <s v="8549059"/>
    <n v="528004120002"/>
    <x v="0"/>
    <x v="8"/>
    <x v="8"/>
    <n v="202203"/>
    <n v="44636"/>
    <s v="XOF"/>
    <n v="1337.25"/>
    <n v="2.2799999999999998"/>
    <s v="EUR"/>
    <n v="2.0350000000000001"/>
    <n v="12673881"/>
    <s v="STAFF"/>
    <n v="8540353"/>
    <s v="Time Code : N - Assurance maladie  Mars 2022 de PARE/KARAMBIRE AMINATA"/>
  </r>
  <r>
    <s v="E"/>
    <s v="4170"/>
    <s v="854"/>
    <s v="85400"/>
    <s v="8549058"/>
    <n v="528004120002"/>
    <x v="0"/>
    <x v="10"/>
    <x v="10"/>
    <n v="202203"/>
    <n v="44636"/>
    <s v="XOF"/>
    <n v="2594.1"/>
    <n v="4.43"/>
    <s v="EUR"/>
    <n v="3.9529999999999998"/>
    <n v="12673881"/>
    <s v="STAFF"/>
    <n v="2011105"/>
    <s v="Time Code : N - Assurance maladie  Mars 2022 de COULIDIATY AIME PARFAIT"/>
  </r>
  <r>
    <s v="E"/>
    <s v="4170"/>
    <s v="854"/>
    <s v="85406"/>
    <s v="8549052"/>
    <n v="528004120002"/>
    <x v="0"/>
    <x v="19"/>
    <x v="19"/>
    <n v="202203"/>
    <n v="44636"/>
    <s v="XOF"/>
    <n v="11448.17"/>
    <n v="19.559999999999999"/>
    <s v="EUR"/>
    <n v="17.454999999999998"/>
    <n v="12673881"/>
    <s v="STAFF"/>
    <n v="2023596"/>
    <s v="Time Code : N - Assurance maladie  Mars 2022 de WANGRE DIDIER"/>
  </r>
  <r>
    <s v="E"/>
    <s v="4170"/>
    <s v="854"/>
    <s v="85400"/>
    <s v="8549059"/>
    <n v="528004120002"/>
    <x v="0"/>
    <x v="12"/>
    <x v="12"/>
    <n v="202203"/>
    <n v="44636"/>
    <s v="XOF"/>
    <n v="1665.83"/>
    <n v="2.85"/>
    <s v="EUR"/>
    <n v="2.5430000000000001"/>
    <n v="12673881"/>
    <s v="STAFF"/>
    <n v="2012905"/>
    <s v="Time Code : N - Assurance maladie  Mars 2022 de NEBIE NOEL"/>
  </r>
  <r>
    <s v="E"/>
    <s v="4170"/>
    <s v="854"/>
    <s v="85408"/>
    <s v="8549059"/>
    <n v="528004120002"/>
    <x v="0"/>
    <x v="18"/>
    <x v="18"/>
    <n v="202203"/>
    <n v="44636"/>
    <s v="XOF"/>
    <n v="7538.41"/>
    <n v="12.88"/>
    <s v="EUR"/>
    <n v="11.494"/>
    <n v="12673881"/>
    <s v="STAFF"/>
    <n v="2024413"/>
    <s v="Time Code : N - Assurance maladie  Mars 2022 de DAMIBA JACQUES MALGDAWINDE"/>
  </r>
  <r>
    <s v="E"/>
    <s v="4170"/>
    <s v="854"/>
    <s v="85400"/>
    <s v="8549059"/>
    <n v="528004120002"/>
    <x v="0"/>
    <x v="12"/>
    <x v="12"/>
    <n v="202203"/>
    <n v="44636"/>
    <s v="XOF"/>
    <n v="1724.42"/>
    <n v="2.95"/>
    <s v="EUR"/>
    <n v="2.6320000000000001"/>
    <n v="12673881"/>
    <s v="STAFF"/>
    <n v="8540206"/>
    <s v="Time Code : N - Assurance maladie  Mars 2022 de OUEDRAOGO WENDINGOMDE JOSEPH ARNAUD"/>
  </r>
  <r>
    <s v="E"/>
    <s v="4170"/>
    <s v="854"/>
    <s v="85400"/>
    <s v="8549058"/>
    <n v="528004120002"/>
    <x v="0"/>
    <x v="26"/>
    <x v="26"/>
    <n v="202203"/>
    <n v="44636"/>
    <s v="XOF"/>
    <n v="2083.79"/>
    <n v="3.56"/>
    <s v="EUR"/>
    <n v="3.177"/>
    <n v="12673881"/>
    <s v="STAFF"/>
    <n v="8540401"/>
    <s v="Time Code : N - Assurance maladie  Mars 2022 de SINON BOUKARI"/>
  </r>
  <r>
    <s v="E"/>
    <s v="4170"/>
    <s v="854"/>
    <s v="85400"/>
    <s v="8549055"/>
    <n v="528004120002"/>
    <x v="0"/>
    <x v="11"/>
    <x v="11"/>
    <n v="202203"/>
    <n v="44636"/>
    <s v="XOF"/>
    <n v="2106.34"/>
    <n v="3.6"/>
    <s v="EUR"/>
    <n v="3.2130000000000001"/>
    <n v="12673881"/>
    <s v="STAFF"/>
    <n v="8540039"/>
    <s v="Time Code : N - Assurance maladie  Mars 2022 de NABI GREGOIRE"/>
  </r>
  <r>
    <s v="E"/>
    <s v="4170"/>
    <s v="854"/>
    <s v="85400"/>
    <s v="8549059"/>
    <n v="528004120002"/>
    <x v="0"/>
    <x v="12"/>
    <x v="12"/>
    <n v="202203"/>
    <n v="44636"/>
    <s v="XOF"/>
    <n v="1348.09"/>
    <n v="2.2999999999999998"/>
    <s v="EUR"/>
    <n v="2.052"/>
    <n v="12673881"/>
    <s v="STAFF"/>
    <n v="2013058"/>
    <s v="Time Code : N - BONOU Samson/Charge de Mars 2022/Incorporation d'un conjoint (SIEZA Hansamou Raissa)"/>
  </r>
  <r>
    <s v="E"/>
    <s v="4170"/>
    <s v="854"/>
    <s v="85401"/>
    <s v="8540008"/>
    <n v="528004120001"/>
    <x v="3"/>
    <x v="14"/>
    <x v="14"/>
    <n v="202203"/>
    <n v="44636"/>
    <s v="XOF"/>
    <n v="47990.92"/>
    <n v="81.99"/>
    <s v="EUR"/>
    <n v="73.165000000000006"/>
    <n v="12673881"/>
    <s v="STAFF"/>
    <n v="2031020"/>
    <s v="Time Code : N - Assurance maladie  Mars 2022 de GANSORE HASSANE MOCTAR"/>
  </r>
  <r>
    <s v="E"/>
    <s v="4170"/>
    <s v="854"/>
    <s v="85407"/>
    <s v="8549057"/>
    <n v="528004120002"/>
    <x v="0"/>
    <x v="22"/>
    <x v="22"/>
    <n v="202203"/>
    <n v="44636"/>
    <s v="XOF"/>
    <n v="28978.17"/>
    <n v="49.51"/>
    <s v="EUR"/>
    <n v="44.180999999999997"/>
    <n v="12673881"/>
    <s v="STAFF"/>
    <n v="2023197"/>
    <s v="Time Code : N - Assurance maladie  Mars 2022 de SAGNON SANLE R KADER"/>
  </r>
  <r>
    <s v="E"/>
    <s v="4170"/>
    <s v="854"/>
    <s v="85407"/>
    <s v="8549059"/>
    <n v="528004120002"/>
    <x v="0"/>
    <x v="18"/>
    <x v="18"/>
    <n v="202203"/>
    <n v="44636"/>
    <s v="XOF"/>
    <n v="11448.17"/>
    <n v="19.559999999999999"/>
    <s v="EUR"/>
    <n v="17.454999999999998"/>
    <n v="12673881"/>
    <s v="STAFF"/>
    <n v="2014872"/>
    <s v="Time Code : N - Assurance maladie  Mars 2022 de OUATTARA SIAKA"/>
  </r>
  <r>
    <s v="E"/>
    <s v="4170"/>
    <s v="854"/>
    <s v="85408"/>
    <s v="8540008"/>
    <n v="528004120001"/>
    <x v="3"/>
    <x v="14"/>
    <x v="14"/>
    <n v="202203"/>
    <n v="44636"/>
    <s v="XOF"/>
    <n v="56755.92"/>
    <n v="96.96"/>
    <s v="EUR"/>
    <n v="86.524000000000001"/>
    <n v="12673881"/>
    <s v="STAFF"/>
    <n v="2012170"/>
    <s v="Time Code : N - Assurance maladie  Mars 2022 de KIEMA YAYA"/>
  </r>
  <r>
    <s v="E"/>
    <s v="4110"/>
    <s v="854"/>
    <s v="85400"/>
    <s v="8549052"/>
    <n v="528004120002"/>
    <x v="0"/>
    <x v="56"/>
    <x v="56"/>
    <n v="202203"/>
    <n v="44636"/>
    <s v="XOF"/>
    <n v="271.19"/>
    <n v="0.46"/>
    <s v="EUR"/>
    <n v="0.41"/>
    <n v="30490583"/>
    <s v="STAFF"/>
    <n v="9980783"/>
    <s v="MT OUC160322/CAISSE/Achat de timbres pour enregistrement de contrat de bail Karina LOPEZ ( 5 copies de 4 Pages)"/>
  </r>
  <r>
    <s v="E"/>
    <s v="4170"/>
    <s v="854"/>
    <s v="85406"/>
    <s v="8540008"/>
    <n v="528004120001"/>
    <x v="3"/>
    <x v="9"/>
    <x v="9"/>
    <n v="202203"/>
    <n v="44636"/>
    <s v="XOF"/>
    <n v="11448.17"/>
    <n v="19.559999999999999"/>
    <s v="EUR"/>
    <n v="17.454999999999998"/>
    <n v="30489497"/>
    <s v="STAFF"/>
    <n v="2019466"/>
    <s v="MT Assurance maladie  Mars 2022 de ZAGUE SOME LENA YASMINE"/>
  </r>
  <r>
    <s v="E"/>
    <s v="4170"/>
    <s v="854"/>
    <s v="85406"/>
    <s v="8540008"/>
    <n v="528004120001"/>
    <x v="3"/>
    <x v="14"/>
    <x v="14"/>
    <n v="202203"/>
    <n v="44636"/>
    <s v="XOF"/>
    <n v="11448.17"/>
    <n v="19.559999999999999"/>
    <s v="EUR"/>
    <n v="17.454999999999998"/>
    <n v="30489497"/>
    <s v="STAFF"/>
    <n v="2022429"/>
    <s v="Time Code : A - Assurance maladie  Mars 2022 de DAHANI DAOUDA M HUBERT"/>
  </r>
  <r>
    <s v="E"/>
    <s v="4110"/>
    <s v="854"/>
    <s v="85400"/>
    <s v="8549052"/>
    <n v="528004120002"/>
    <x v="0"/>
    <x v="56"/>
    <x v="56"/>
    <n v="202203"/>
    <n v="44636"/>
    <s v="XOF"/>
    <n v="197661.02"/>
    <n v="337.68"/>
    <s v="EUR"/>
    <n v="301.33300000000003"/>
    <n v="30490583"/>
    <s v="STAFF"/>
    <n v="9980783"/>
    <s v="MT Générateur de 20KVA avec inverseur de 40A , disposant d´un Tableau d´affichage numérique  avec système d´ arrêt et de  démarrage automatique et installation/DIRECTRICE PDQ"/>
  </r>
  <r>
    <s v="E"/>
    <s v="6000"/>
    <s v="854"/>
    <s v="85401"/>
    <s v="8549054"/>
    <n v="528004120010"/>
    <x v="1"/>
    <x v="30"/>
    <x v="30"/>
    <n v="202203"/>
    <n v="44636"/>
    <s v="XOF"/>
    <n v="2833.5"/>
    <n v="4.84"/>
    <s v="EUR"/>
    <n v="4.319"/>
    <n v="12676380"/>
    <s v="PROPERTY"/>
    <s v="854P0064"/>
    <s v="Premise allocation : [52800412] [2.83%] [30489511] - PAIEMENT LOYER MOIS DE MARS BUREAU SCI KAYA"/>
  </r>
  <r>
    <s v="E"/>
    <s v="4170"/>
    <s v="854"/>
    <s v="85406"/>
    <s v="8549059"/>
    <n v="528004120002"/>
    <x v="0"/>
    <x v="12"/>
    <x v="12"/>
    <n v="202203"/>
    <n v="44636"/>
    <s v="XOF"/>
    <n v="973.68"/>
    <n v="1.66"/>
    <s v="EUR"/>
    <n v="1.4810000000000001"/>
    <n v="12673881"/>
    <s v="STAFF"/>
    <n v="2027008"/>
    <s v="Time Code : N - Assurance maladie  Mars 2022 de SAWADOGO AUGUSTINE MARIE W"/>
  </r>
  <r>
    <s v="E"/>
    <s v="4170"/>
    <s v="854"/>
    <s v="85406"/>
    <s v="8549052"/>
    <n v="528004120002"/>
    <x v="0"/>
    <x v="16"/>
    <x v="16"/>
    <n v="202203"/>
    <n v="44636"/>
    <s v="XOF"/>
    <n v="11448.17"/>
    <n v="19.559999999999999"/>
    <s v="EUR"/>
    <n v="17.454999999999998"/>
    <n v="12673881"/>
    <s v="STAFF"/>
    <n v="2024193"/>
    <s v="Time Code : N - Assurance maladie  Mars 2022 de KAMBIRE SIE"/>
  </r>
  <r>
    <s v="E"/>
    <s v="4170"/>
    <s v="854"/>
    <s v="85406"/>
    <s v="8549052"/>
    <n v="528004120002"/>
    <x v="0"/>
    <x v="17"/>
    <x v="17"/>
    <n v="202203"/>
    <n v="44636"/>
    <s v="XOF"/>
    <n v="9537.5"/>
    <n v="16.29"/>
    <s v="EUR"/>
    <n v="14.537000000000001"/>
    <n v="12673881"/>
    <s v="STAFF"/>
    <n v="8540100"/>
    <s v="Time Code : N - Assurance maladie  Mars 2022 de SOU SIE SYLVAIN"/>
  </r>
  <r>
    <s v="E"/>
    <s v="4170"/>
    <s v="854"/>
    <s v="85406"/>
    <s v="8549057"/>
    <n v="528004120002"/>
    <x v="0"/>
    <x v="7"/>
    <x v="7"/>
    <n v="202203"/>
    <n v="44636"/>
    <s v="XOF"/>
    <n v="2538.41"/>
    <n v="4.34"/>
    <s v="EUR"/>
    <n v="3.8730000000000002"/>
    <n v="12673881"/>
    <s v="STAFF"/>
    <n v="8540358"/>
    <s v="Time Code : N - Assurance maladie  Mars 2022 de ZOMA JEAN"/>
  </r>
  <r>
    <s v="E"/>
    <s v="4170"/>
    <s v="854"/>
    <s v="85406"/>
    <s v="8549059"/>
    <n v="528004120002"/>
    <x v="0"/>
    <x v="12"/>
    <x v="12"/>
    <n v="202203"/>
    <n v="44636"/>
    <s v="XOF"/>
    <n v="2470.92"/>
    <n v="4.22"/>
    <s v="EUR"/>
    <n v="3.766"/>
    <n v="12673881"/>
    <s v="STAFF"/>
    <n v="8540279"/>
    <s v="Time Code : N - Assurance maladie  Mars 2022 de YAMEOGO WENDKOAGUENDA LUCIE"/>
  </r>
  <r>
    <s v="E"/>
    <s v="4170"/>
    <s v="854"/>
    <s v="85406"/>
    <s v="8549059"/>
    <n v="528004120002"/>
    <x v="0"/>
    <x v="12"/>
    <x v="12"/>
    <n v="202203"/>
    <n v="44636"/>
    <s v="XOF"/>
    <n v="3458.45"/>
    <n v="5.91"/>
    <s v="EUR"/>
    <n v="5.274"/>
    <n v="12673881"/>
    <s v="STAFF"/>
    <n v="8540386"/>
    <s v="Time Code : N - Assurance maladie  Mars 2022 de YAMEOGO DAHLIA RAMATA S"/>
  </r>
  <r>
    <s v="E"/>
    <s v="4170"/>
    <s v="854"/>
    <s v="85400"/>
    <s v="8549060"/>
    <n v="528004120002"/>
    <x v="0"/>
    <x v="44"/>
    <x v="44"/>
    <n v="202203"/>
    <n v="44636"/>
    <s v="XOF"/>
    <n v="692.31"/>
    <n v="1.18"/>
    <s v="EUR"/>
    <n v="1.0529999999999999"/>
    <n v="12673881"/>
    <s v="STAFF"/>
    <n v="2017279"/>
    <s v="Time Code : N - Assurance maladie  Mars 2022 de GUIRA SAYOUBA"/>
  </r>
  <r>
    <s v="E"/>
    <s v="4170"/>
    <s v="854"/>
    <s v="85406"/>
    <s v="8549057"/>
    <n v="528004120002"/>
    <x v="0"/>
    <x v="7"/>
    <x v="7"/>
    <n v="202203"/>
    <n v="44636"/>
    <s v="XOF"/>
    <n v="12715.81"/>
    <n v="21.72"/>
    <s v="EUR"/>
    <n v="19.382000000000001"/>
    <n v="12673881"/>
    <s v="STAFF"/>
    <n v="8540399"/>
    <s v="Time Code : N - Assurance maladie  Mars 2022 de KONFE TRAORE AICHA"/>
  </r>
  <r>
    <s v="E"/>
    <s v="4170"/>
    <s v="854"/>
    <s v="85407"/>
    <s v="8540008"/>
    <n v="528004120002"/>
    <x v="0"/>
    <x v="25"/>
    <x v="25"/>
    <n v="202203"/>
    <n v="44636"/>
    <s v="XOF"/>
    <n v="48959"/>
    <n v="83.64"/>
    <s v="EUR"/>
    <n v="74.637"/>
    <n v="12673881"/>
    <s v="STAFF"/>
    <n v="2038727"/>
    <s v="Time Code : N - SORY Yacouba/Assurance/Charge de Mars 2022 /Incorporation un conjoint (SORY Siépou Idriss Chafik) et de 3 enfants (CHAFIK,AMARIA,FAIZA)"/>
  </r>
  <r>
    <s v="E"/>
    <s v="4170"/>
    <s v="854"/>
    <s v="85406"/>
    <s v="8549059"/>
    <n v="528004120002"/>
    <x v="0"/>
    <x v="12"/>
    <x v="12"/>
    <n v="202203"/>
    <n v="44636"/>
    <s v="XOF"/>
    <n v="3118.05"/>
    <n v="5.33"/>
    <s v="EUR"/>
    <n v="4.7560000000000002"/>
    <n v="12673881"/>
    <s v="STAFF"/>
    <n v="2030994"/>
    <s v="Time Code : N - Assurance maladie  Mars 2022 de KI KERE LEONIE"/>
  </r>
  <r>
    <s v="E"/>
    <s v="5501"/>
    <s v="854"/>
    <s v="85407"/>
    <s v="8540008"/>
    <n v="528004120002"/>
    <x v="0"/>
    <x v="25"/>
    <x v="25"/>
    <n v="202203"/>
    <n v="44638"/>
    <s v="XOF"/>
    <n v="8000"/>
    <n v="13.67"/>
    <s v="EUR"/>
    <n v="12.199"/>
    <n v="30487238"/>
    <m/>
    <m/>
    <s v="DDATJ070222/ OMNI/ JUSTIFS/ SORY Yacouba/Avance programme/ Formation HEFAT de INSO à Ouaga/ Prise en charge transport Security Officer"/>
  </r>
  <r>
    <s v="E"/>
    <s v="5097"/>
    <s v="854"/>
    <s v="85407"/>
    <s v="8540008"/>
    <n v="528004120002"/>
    <x v="0"/>
    <x v="25"/>
    <x v="25"/>
    <n v="202203"/>
    <n v="44638"/>
    <s v="XOF"/>
    <n v="10000"/>
    <n v="17.079999999999998"/>
    <s v="EUR"/>
    <n v="15.242000000000001"/>
    <n v="30487238"/>
    <m/>
    <m/>
    <s v="DDATJ070222/ OMNI/ JUSTIFS/ SORY Yacouba/Avance programme/ Formation HEFAT de INSO à Ouaga/ Prise en charge crédit de communication Security Officer"/>
  </r>
  <r>
    <s v="E"/>
    <s v="5096"/>
    <s v="854"/>
    <s v="85408"/>
    <s v="8549052"/>
    <n v="528004120032"/>
    <x v="4"/>
    <x v="27"/>
    <x v="27"/>
    <n v="202203"/>
    <n v="44638"/>
    <s v="XOF"/>
    <n v="550000"/>
    <n v="939.61"/>
    <s v="EUR"/>
    <n v="838.47299999999996"/>
    <n v="40251220"/>
    <m/>
    <m/>
    <s v="Achat de pause-café et déjeuner au profit des participants à l'atelier de formation des comités de gestion des points d'eau installés dans les établissements scolaires et formations sanitaires de la Région du Nord dans le cadre de la mise e"/>
  </r>
  <r>
    <s v="E"/>
    <s v="5510"/>
    <s v="854"/>
    <s v="85407"/>
    <s v="8540008"/>
    <n v="528004120002"/>
    <x v="0"/>
    <x v="25"/>
    <x v="25"/>
    <n v="202203"/>
    <n v="44638"/>
    <s v="XOF"/>
    <n v="30500"/>
    <n v="52.11"/>
    <s v="EUR"/>
    <n v="46.500999999999998"/>
    <n v="30487238"/>
    <m/>
    <m/>
    <s v="DDATJ070222/ OMNI/ JUSTIFS/ SORY Yacouba/Avance programme/ Formation HEFAT de INSO à Ouaga/ Prise en charge allocation nourriture Security Officer"/>
  </r>
  <r>
    <s v="E"/>
    <s v="5096"/>
    <s v="854"/>
    <s v="85408"/>
    <s v="8549052"/>
    <n v="528004120032"/>
    <x v="4"/>
    <x v="27"/>
    <x v="27"/>
    <n v="202203"/>
    <n v="44638"/>
    <s v="XOF"/>
    <n v="55000"/>
    <n v="93.96"/>
    <s v="EUR"/>
    <n v="83.846000000000004"/>
    <n v="40251220"/>
    <m/>
    <m/>
    <s v="VAT | Achat de pause-café et déjeuner au profit des participants à l'atelier de formation des comités de gestion des points d'eau installés dans les établissements scolaires et formations sanitaires de la Région du Nord dans le cadre de la mise e"/>
  </r>
  <r>
    <s v="E"/>
    <s v="7142"/>
    <s v="854"/>
    <s v="85408"/>
    <s v="8549052"/>
    <n v="528004120032"/>
    <x v="4"/>
    <x v="27"/>
    <x v="27"/>
    <n v="202203"/>
    <n v="44638"/>
    <s v="XOF"/>
    <n v="150000"/>
    <n v="256.26"/>
    <s v="EUR"/>
    <n v="228.67699999999999"/>
    <n v="40251221"/>
    <m/>
    <m/>
    <s v="Location de salle pour la formation des comités de gestion des points d'eau installés dans les établissements scolaires et formations sanitaires dans la Région du Nord dans le cadre de la mise en œuvre du projet ATWA"/>
  </r>
  <r>
    <s v="E"/>
    <s v="4930"/>
    <s v="854"/>
    <s v="85400"/>
    <s v="8549052"/>
    <n v="528004120002"/>
    <x v="0"/>
    <x v="56"/>
    <x v="56"/>
    <n v="202203"/>
    <n v="44638"/>
    <s v="XOF"/>
    <n v="1872.78"/>
    <n v="3.2"/>
    <s v="EUR"/>
    <n v="2.8559999999999999"/>
    <n v="30490583"/>
    <s v="STAFF"/>
    <n v="9980783"/>
    <s v="MT OUB660322-OMNI-KARINA LOPEZ/COVID TEST DEPENDENT CHUKWUEMEKE ENYE /RELOCATION EXPENSES"/>
  </r>
  <r>
    <s v="E"/>
    <s v="4930"/>
    <s v="854"/>
    <s v="85400"/>
    <s v="8549052"/>
    <n v="528004120002"/>
    <x v="0"/>
    <x v="56"/>
    <x v="56"/>
    <n v="202203"/>
    <n v="44638"/>
    <s v="XOF"/>
    <n v="2275.15"/>
    <n v="3.89"/>
    <s v="EUR"/>
    <n v="3.4710000000000001"/>
    <n v="30490583"/>
    <s v="STAFF"/>
    <n v="9980783"/>
    <s v="MT OUB660322-OMNI-KARINA LOPEZ/MEDICAL CLEARANCE DEPENDENT CHUKWUEMEKE ENYE /RELOCATION EXPENSES"/>
  </r>
  <r>
    <s v="E"/>
    <s v="4930"/>
    <s v="854"/>
    <s v="85400"/>
    <s v="8549052"/>
    <n v="528004120002"/>
    <x v="0"/>
    <x v="56"/>
    <x v="56"/>
    <n v="202203"/>
    <n v="44638"/>
    <s v="XOF"/>
    <n v="1914.2"/>
    <n v="3.27"/>
    <s v="EUR"/>
    <n v="2.9180000000000001"/>
    <n v="30490583"/>
    <s v="STAFF"/>
    <n v="9980783"/>
    <s v="MT OUB660322-OMNI-KARINA LOPEZ/MEDICAL CLEARANCE DEPENDENT ORIEKA ENYE /RELOCATION EXPENSES"/>
  </r>
  <r>
    <s v="E"/>
    <s v="4930"/>
    <s v="854"/>
    <s v="85400"/>
    <s v="8549052"/>
    <n v="528004120002"/>
    <x v="0"/>
    <x v="56"/>
    <x v="56"/>
    <n v="202203"/>
    <n v="44638"/>
    <s v="XOF"/>
    <n v="1914.17"/>
    <n v="3.27"/>
    <s v="EUR"/>
    <n v="2.9180000000000001"/>
    <n v="30490583"/>
    <s v="STAFF"/>
    <n v="9980783"/>
    <s v="MT OUB660322-OMNI-KARINA LOPEZ/MEDICAL CLEARANCE DEPENDENT MABIELU ENYE /RELOCATION EXPENSES"/>
  </r>
  <r>
    <s v="E"/>
    <s v="4930"/>
    <s v="854"/>
    <s v="85400"/>
    <s v="8549052"/>
    <n v="528004120002"/>
    <x v="0"/>
    <x v="56"/>
    <x v="56"/>
    <n v="202203"/>
    <n v="44638"/>
    <s v="XOF"/>
    <n v="2275.15"/>
    <n v="3.89"/>
    <s v="EUR"/>
    <n v="3.4710000000000001"/>
    <n v="30490583"/>
    <s v="STAFF"/>
    <n v="9980783"/>
    <s v="MT OUB660322-OMNI-KARINA LOPEZ/MEDICAL CLEARANCE STAFF KARINA LOPEZ/RELOCATION EXPENSES"/>
  </r>
  <r>
    <s v="E"/>
    <s v="4930"/>
    <s v="854"/>
    <s v="85400"/>
    <s v="8549052"/>
    <n v="528004120002"/>
    <x v="0"/>
    <x v="56"/>
    <x v="56"/>
    <n v="202203"/>
    <n v="44638"/>
    <s v="XOF"/>
    <n v="1872.78"/>
    <n v="3.2"/>
    <s v="EUR"/>
    <n v="2.8559999999999999"/>
    <n v="30490583"/>
    <s v="STAFF"/>
    <n v="9980783"/>
    <s v="MT OUB660322-OMNI-KARINA LOPEZ/COVID TEST STAFF KARINA LOPEZ/RELOCATION EXPENSES"/>
  </r>
  <r>
    <s v="E"/>
    <s v="4190"/>
    <s v="854"/>
    <s v="85400"/>
    <s v="8549052"/>
    <n v="528004120002"/>
    <x v="0"/>
    <x v="56"/>
    <x v="56"/>
    <n v="202203"/>
    <n v="44638"/>
    <s v="XOF"/>
    <n v="2051.39"/>
    <n v="3.5"/>
    <s v="EUR"/>
    <n v="3.1230000000000002"/>
    <n v="30490583"/>
    <s v="STAFF"/>
    <n v="9980783"/>
    <s v="MT OUB660322-OMNI-KARINA LOPEZ/VISA FEES KARINA LOPEZ/RELOCATION EXPENSES"/>
  </r>
  <r>
    <s v="E"/>
    <s v="6022"/>
    <s v="854"/>
    <s v="85401"/>
    <s v="8549054"/>
    <n v="528004120010"/>
    <x v="1"/>
    <x v="30"/>
    <x v="30"/>
    <n v="202203"/>
    <n v="44641"/>
    <s v="XOF"/>
    <n v="708.38"/>
    <n v="1.21"/>
    <s v="EUR"/>
    <n v="1.08"/>
    <n v="12676380"/>
    <s v="PROPERTY"/>
    <s v="854P0064"/>
    <s v="Premise allocation : [52800412] [2.83%] [30487129] - KAC050322 /sco zam -omniplus :paiement de la facture de recharge de bonbonnes d'eau pour le bureau sci de kaya factur n°03382"/>
  </r>
  <r>
    <s v="E"/>
    <s v="6060"/>
    <s v="854"/>
    <s v="85407"/>
    <s v="8549054"/>
    <n v="528004120010"/>
    <x v="1"/>
    <x v="3"/>
    <x v="3"/>
    <n v="202203"/>
    <n v="44641"/>
    <s v="XOF"/>
    <n v="22044.07"/>
    <n v="37.659999999999997"/>
    <s v="EUR"/>
    <n v="33.606000000000002"/>
    <n v="12676380"/>
    <s v="PROPERTY"/>
    <s v="854P0073"/>
    <s v="Premise allocation : [52800412] [45.64%] [30487238] - DDCPB030322/ OMNI/ COULIBALY Mamou/ Prestation de service d'entretien et nettoyage du bureau de Dédougou du 15 fevrier au 14 mars 2022"/>
  </r>
  <r>
    <s v="E"/>
    <s v="6090"/>
    <s v="854"/>
    <s v="85406"/>
    <s v="8549054"/>
    <n v="528004120010"/>
    <x v="1"/>
    <x v="2"/>
    <x v="2"/>
    <n v="202203"/>
    <n v="44641"/>
    <s v="USD"/>
    <n v="-201.71"/>
    <n v="-201.71"/>
    <s v="EUR"/>
    <n v="-179.999"/>
    <n v="12676380"/>
    <s v="PROPERTY"/>
    <s v="854P0062"/>
    <s v="Premise allocation : [52800412] [11.95%] [30486443] - SCI WCA/Codes: 90500 – 9050009 – 99800604 – 612760/Hosting costs pour les 4 staffs régionaux de ECHO PPP(ANDA OUMAROU; EZECHIEL MACON;AUGUSTIN KABORE;ZENA AWAD)/Mois de MARS 2022"/>
  </r>
  <r>
    <s v="E"/>
    <s v="6090"/>
    <s v="854"/>
    <s v="85406"/>
    <s v="8549054"/>
    <n v="528004120010"/>
    <x v="1"/>
    <x v="2"/>
    <x v="2"/>
    <n v="202203"/>
    <n v="44641"/>
    <s v="USD"/>
    <n v="-100.86"/>
    <n v="-100.86"/>
    <s v="EUR"/>
    <n v="-90.004000000000005"/>
    <n v="12676380"/>
    <s v="PROPERTY"/>
    <s v="854P0062"/>
    <s v="Premise allocation : [52800412] [11.95%] [30486443] - SCI WCA/Hosting costs pour 2 staffs régionaux: Nathanaiel CONGO et Emmanuel DORI/Mois de MARS 2022"/>
  </r>
  <r>
    <s v="E"/>
    <s v="6070"/>
    <s v="854"/>
    <s v="85408"/>
    <s v="8549054"/>
    <n v="528004120010"/>
    <x v="1"/>
    <x v="2"/>
    <x v="2"/>
    <n v="202203"/>
    <n v="44643"/>
    <s v="XOF"/>
    <n v="36435.279999999999"/>
    <n v="62.25"/>
    <s v="EUR"/>
    <n v="55.55"/>
    <n v="12676380"/>
    <s v="PROPERTY"/>
    <s v="854P0076"/>
    <s v="Premise allocation : [52800412] [52.05%] [30489511] - FACTURE NETTOYAGE DU MOIS DE MARS DU BUREAU DE OUAHIGOUYA"/>
  </r>
  <r>
    <s v="E"/>
    <s v="6000"/>
    <s v="854"/>
    <s v="85401"/>
    <s v="8549054"/>
    <n v="528004120010"/>
    <x v="1"/>
    <x v="30"/>
    <x v="30"/>
    <n v="202203"/>
    <n v="44643"/>
    <s v="XOF"/>
    <n v="2833.5"/>
    <n v="4.84"/>
    <s v="EUR"/>
    <n v="4.319"/>
    <n v="12676380"/>
    <s v="PROPERTY"/>
    <s v="854P0064"/>
    <s v="Premise allocation : [52800412] [2.83%] [30489511] - PAIEMENT PREMIERE TRANCHE LOYER KAYA MOIS DE MARS"/>
  </r>
  <r>
    <s v="E"/>
    <s v="6000"/>
    <s v="854"/>
    <s v="85401"/>
    <s v="8549054"/>
    <n v="528004120010"/>
    <x v="1"/>
    <x v="30"/>
    <x v="30"/>
    <n v="202203"/>
    <n v="44643"/>
    <s v="XOF"/>
    <n v="5043.63"/>
    <n v="8.6199999999999992"/>
    <s v="EUR"/>
    <n v="7.6920000000000002"/>
    <n v="12676380"/>
    <s v="PROPERTY"/>
    <s v="854P0064"/>
    <s v="Premise allocation : [52800412] [2.83%] [30489511] - PAIEMENT DEUXIEME TRANCHE LOYER MOIS DE MARS"/>
  </r>
  <r>
    <s v="E"/>
    <s v="6000"/>
    <s v="854"/>
    <s v="85401"/>
    <s v="8549054"/>
    <n v="528004120010"/>
    <x v="1"/>
    <x v="30"/>
    <x v="30"/>
    <n v="202203"/>
    <n v="44643"/>
    <s v="XOF"/>
    <n v="7877.13"/>
    <n v="13.46"/>
    <s v="EUR"/>
    <n v="12.010999999999999"/>
    <n v="12676380"/>
    <s v="PROPERTY"/>
    <s v="854P0064"/>
    <s v="Premise allocation : [52800412] [2.83%] [30489511] - PAIEMENT TROISIEME TRANCHE"/>
  </r>
  <r>
    <s v="E"/>
    <s v="4300"/>
    <s v="854"/>
    <s v="85400"/>
    <s v="8549057"/>
    <n v="528004120002"/>
    <x v="0"/>
    <x v="7"/>
    <x v="7"/>
    <n v="202203"/>
    <n v="44643"/>
    <s v="XOF"/>
    <n v="30420"/>
    <n v="51.97"/>
    <s v="EUR"/>
    <n v="46.375999999999998"/>
    <n v="12673881"/>
    <s v="STAFF"/>
    <n v="8540392"/>
    <s v="Time Code : N - IUTS DU MOIS DE MARS 2022 DE KABORE Hamza"/>
  </r>
  <r>
    <s v="E"/>
    <s v="4300"/>
    <s v="854"/>
    <s v="85400"/>
    <s v="8549055"/>
    <n v="528004120002"/>
    <x v="0"/>
    <x v="11"/>
    <x v="11"/>
    <n v="202203"/>
    <n v="44643"/>
    <s v="XOF"/>
    <n v="18062.740000000002"/>
    <n v="30.86"/>
    <s v="EUR"/>
    <n v="27.538"/>
    <n v="12673881"/>
    <s v="STAFF"/>
    <n v="8540039"/>
    <s v="Time Code : N - IUTS DU MOIS DE MARS 2022 DE NABI Grégoire"/>
  </r>
  <r>
    <s v="E"/>
    <s v="4200"/>
    <s v="854"/>
    <s v="85400"/>
    <s v="8549062"/>
    <n v="528004120002"/>
    <x v="0"/>
    <x v="23"/>
    <x v="23"/>
    <n v="202203"/>
    <n v="44643"/>
    <s v="XOF"/>
    <n v="796.3"/>
    <n v="1.36"/>
    <s v="EUR"/>
    <n v="1.214"/>
    <n v="12673881"/>
    <s v="STAFF"/>
    <n v="2013061"/>
    <s v="Time Code : N - CNSS DU MOIS DE MARS 2022 DE BOUDA Jacques"/>
  </r>
  <r>
    <s v="E"/>
    <s v="4200"/>
    <s v="854"/>
    <s v="85401"/>
    <s v="8540008"/>
    <n v="528004120001"/>
    <x v="3"/>
    <x v="14"/>
    <x v="14"/>
    <n v="202203"/>
    <n v="44643"/>
    <s v="XOF"/>
    <n v="129000"/>
    <n v="220.38"/>
    <s v="EUR"/>
    <n v="196.65899999999999"/>
    <n v="12673881"/>
    <s v="STAFF"/>
    <n v="2031020"/>
    <s v="Time Code : N - CNSS DU MOIS DE MARS 2022 DE GANSORE Hassane Moctar"/>
  </r>
  <r>
    <s v="E"/>
    <s v="4200"/>
    <s v="854"/>
    <s v="85408"/>
    <s v="8540008"/>
    <n v="528004120001"/>
    <x v="3"/>
    <x v="14"/>
    <x v="14"/>
    <n v="202203"/>
    <n v="44643"/>
    <s v="XOF"/>
    <n v="129000"/>
    <n v="220.38"/>
    <s v="EUR"/>
    <n v="196.65899999999999"/>
    <n v="12673881"/>
    <s v="STAFF"/>
    <n v="2012170"/>
    <s v="Time Code : N - CNSS DU MOIS DE MARS 2022 DE KIEMA Yaya"/>
  </r>
  <r>
    <s v="E"/>
    <s v="4300"/>
    <s v="854"/>
    <s v="85400"/>
    <s v="8549058"/>
    <n v="528004120002"/>
    <x v="0"/>
    <x v="10"/>
    <x v="10"/>
    <n v="202203"/>
    <n v="44643"/>
    <s v="XOF"/>
    <n v="23207.41"/>
    <n v="39.65"/>
    <s v="EUR"/>
    <n v="35.381999999999998"/>
    <n v="12673881"/>
    <s v="STAFF"/>
    <n v="2011105"/>
    <s v="Time Code : N - IUTS DU MOIS DE MARS 2022 DE COULIDIATY Aimé Parfait"/>
  </r>
  <r>
    <s v="E"/>
    <s v="4200"/>
    <s v="854"/>
    <s v="85400"/>
    <s v="8549063"/>
    <n v="528004120002"/>
    <x v="0"/>
    <x v="21"/>
    <x v="21"/>
    <n v="202203"/>
    <n v="44643"/>
    <s v="XOF"/>
    <n v="10089.39"/>
    <n v="17.239999999999998"/>
    <s v="EUR"/>
    <n v="15.384"/>
    <n v="12673881"/>
    <s v="STAFF"/>
    <n v="2020577"/>
    <s v="Time Code : N - CNSS DU MOIS DE MARS 2022 DE SIDIBE Moumouni"/>
  </r>
  <r>
    <s v="E"/>
    <s v="4200"/>
    <s v="854"/>
    <s v="85400"/>
    <s v="8549060"/>
    <n v="528004120002"/>
    <x v="0"/>
    <x v="44"/>
    <x v="44"/>
    <n v="202203"/>
    <n v="44643"/>
    <s v="XOF"/>
    <n v="2931.82"/>
    <n v="5.01"/>
    <s v="EUR"/>
    <n v="4.4710000000000001"/>
    <n v="12673881"/>
    <s v="STAFF"/>
    <n v="2017279"/>
    <s v="Time Code : N - CNSS DU MOIS DE MARS 2022 DE GUIRA Sayouba"/>
  </r>
  <r>
    <s v="E"/>
    <s v="4200"/>
    <s v="854"/>
    <s v="85400"/>
    <s v="8549062"/>
    <n v="528004120002"/>
    <x v="0"/>
    <x v="23"/>
    <x v="23"/>
    <n v="202203"/>
    <n v="44643"/>
    <s v="XOF"/>
    <n v="1066.1199999999999"/>
    <n v="1.82"/>
    <s v="EUR"/>
    <n v="1.6240000000000001"/>
    <n v="12673881"/>
    <s v="STAFF"/>
    <n v="8540396"/>
    <s v="Time Code : N - CNSS DU MOIS DE MARS 2022 DE OUEDRAOGO Hubert"/>
  </r>
  <r>
    <s v="E"/>
    <s v="4200"/>
    <s v="854"/>
    <s v="85406"/>
    <s v="8540008"/>
    <n v="528004120001"/>
    <x v="3"/>
    <x v="14"/>
    <x v="14"/>
    <n v="202203"/>
    <n v="44643"/>
    <s v="XOF"/>
    <n v="129000"/>
    <n v="220.38"/>
    <s v="EUR"/>
    <n v="196.65899999999999"/>
    <n v="30489497"/>
    <s v="STAFF"/>
    <n v="2022429"/>
    <s v="Time Code : A - CNSS DU MOIS DE MARS 2022 DE DAHANI Daouda Martial Hubert"/>
  </r>
  <r>
    <s v="E"/>
    <s v="4200"/>
    <s v="854"/>
    <s v="85406"/>
    <s v="8540008"/>
    <n v="528004120001"/>
    <x v="3"/>
    <x v="9"/>
    <x v="9"/>
    <n v="202203"/>
    <n v="44643"/>
    <s v="XOF"/>
    <n v="129000"/>
    <n v="220.38"/>
    <s v="EUR"/>
    <n v="196.65899999999999"/>
    <n v="30489497"/>
    <s v="STAFF"/>
    <n v="2019466"/>
    <s v="MT CNSS DU MOIS DE MARS 2022 DE ZAGUE-SOME Lena Yasmine"/>
  </r>
  <r>
    <s v="E"/>
    <s v="4300"/>
    <s v="854"/>
    <s v="85406"/>
    <s v="8549052"/>
    <n v="528004120002"/>
    <x v="0"/>
    <x v="16"/>
    <x v="16"/>
    <n v="202203"/>
    <n v="44643"/>
    <s v="XOF"/>
    <n v="71305"/>
    <n v="121.82"/>
    <s v="EUR"/>
    <n v="108.708"/>
    <n v="12673881"/>
    <s v="STAFF"/>
    <n v="2024193"/>
    <s v="Time Code : N - IUTS DU MOIS DE MARS 2022 DE KAMBIRE Sié"/>
  </r>
  <r>
    <s v="E"/>
    <s v="4300"/>
    <s v="854"/>
    <s v="85407"/>
    <s v="8549057"/>
    <n v="528004120002"/>
    <x v="0"/>
    <x v="22"/>
    <x v="22"/>
    <n v="202203"/>
    <n v="44643"/>
    <s v="XOF"/>
    <n v="38457"/>
    <n v="65.7"/>
    <s v="EUR"/>
    <n v="58.628"/>
    <n v="12673881"/>
    <s v="STAFF"/>
    <n v="2023197"/>
    <s v="Time Code : N - IUTS DU MOIS DE MARS 2022 DE SAGNON Sanlé Régis Kader"/>
  </r>
  <r>
    <s v="E"/>
    <s v="4300"/>
    <s v="854"/>
    <s v="85407"/>
    <s v="8549059"/>
    <n v="528004120002"/>
    <x v="0"/>
    <x v="20"/>
    <x v="20"/>
    <n v="202203"/>
    <n v="44643"/>
    <s v="XOF"/>
    <n v="42555"/>
    <n v="72.7"/>
    <s v="EUR"/>
    <n v="64.875"/>
    <n v="12673881"/>
    <s v="STAFF"/>
    <n v="2030902"/>
    <s v="Time Code : N - IUTS DU MOIS DE MARS 2022 DE CISSE Idriss As-Ami"/>
  </r>
  <r>
    <s v="E"/>
    <s v="4300"/>
    <s v="854"/>
    <s v="85406"/>
    <s v="8549059"/>
    <n v="528004120002"/>
    <x v="0"/>
    <x v="12"/>
    <x v="12"/>
    <n v="202203"/>
    <n v="44643"/>
    <s v="XOF"/>
    <n v="7329.45"/>
    <n v="12.52"/>
    <s v="EUR"/>
    <n v="11.172000000000001"/>
    <n v="12673881"/>
    <s v="STAFF"/>
    <n v="8540279"/>
    <s v="Time Code : N - IUTS DU MOIS DE MARS 2022 DE YAMEOGO Wendkoaguenda Lucie"/>
  </r>
  <r>
    <s v="E"/>
    <s v="4300"/>
    <s v="854"/>
    <s v="85407"/>
    <s v="8540008"/>
    <n v="528004120002"/>
    <x v="0"/>
    <x v="25"/>
    <x v="25"/>
    <n v="202203"/>
    <n v="44643"/>
    <s v="XOF"/>
    <n v="57925"/>
    <n v="98.96"/>
    <s v="EUR"/>
    <n v="88.308000000000007"/>
    <n v="12673881"/>
    <s v="STAFF"/>
    <n v="2038727"/>
    <s v="Time Code : N - IUTS DU MOIS DE MARS 2022 DE SORY Yacouba"/>
  </r>
  <r>
    <s v="E"/>
    <s v="4300"/>
    <s v="854"/>
    <s v="85406"/>
    <s v="8540008"/>
    <n v="528004120002"/>
    <x v="0"/>
    <x v="24"/>
    <x v="24"/>
    <n v="202203"/>
    <n v="44643"/>
    <s v="XOF"/>
    <n v="40180"/>
    <n v="68.64"/>
    <s v="EUR"/>
    <n v="61.252000000000002"/>
    <n v="12673881"/>
    <s v="STAFF"/>
    <n v="2039252"/>
    <s v="Time Code : N - IUTS DU MOIS DE MARS 2022 DE GUIRO Shérita Djémila"/>
  </r>
  <r>
    <s v="E"/>
    <s v="4300"/>
    <s v="854"/>
    <s v="85406"/>
    <s v="8549059"/>
    <n v="528004120002"/>
    <x v="0"/>
    <x v="12"/>
    <x v="12"/>
    <n v="202203"/>
    <n v="44643"/>
    <s v="XOF"/>
    <n v="9040.9599999999991"/>
    <n v="15.45"/>
    <s v="EUR"/>
    <n v="13.787000000000001"/>
    <n v="12673881"/>
    <s v="STAFF"/>
    <n v="8540386"/>
    <s v="Time Code : N - IUTS DU MOIS DE MARS 2022 DE YAMEOGO Dahlia Ramata Stephanie"/>
  </r>
  <r>
    <s v="E"/>
    <s v="4300"/>
    <s v="854"/>
    <s v="85406"/>
    <s v="8549057"/>
    <n v="528004120002"/>
    <x v="0"/>
    <x v="7"/>
    <x v="7"/>
    <n v="202203"/>
    <n v="44643"/>
    <s v="XOF"/>
    <n v="17605.36"/>
    <n v="30.08"/>
    <s v="EUR"/>
    <n v="26.841999999999999"/>
    <n v="12673881"/>
    <s v="STAFF"/>
    <n v="8540399"/>
    <s v="Time Code : N - IUTS DU MOIS DE MARS 2022 DE KONFE TRAORE Aicha"/>
  </r>
  <r>
    <s v="E"/>
    <s v="4300"/>
    <s v="854"/>
    <s v="85400"/>
    <s v="8549058"/>
    <n v="528004120002"/>
    <x v="0"/>
    <x v="26"/>
    <x v="26"/>
    <n v="202203"/>
    <n v="44643"/>
    <s v="XOF"/>
    <n v="11105.71"/>
    <n v="18.97"/>
    <s v="EUR"/>
    <n v="16.928000000000001"/>
    <n v="12673881"/>
    <s v="STAFF"/>
    <n v="8540401"/>
    <s v="Time Code : N - IUTS DU MOIS DE MARS 2022 DE SINON Boukari"/>
  </r>
  <r>
    <s v="E"/>
    <s v="4300"/>
    <s v="854"/>
    <s v="85400"/>
    <s v="8549062"/>
    <n v="528004120002"/>
    <x v="0"/>
    <x v="23"/>
    <x v="23"/>
    <n v="202203"/>
    <n v="44643"/>
    <s v="XOF"/>
    <n v="624.57000000000005"/>
    <n v="1.07"/>
    <s v="EUR"/>
    <n v="0.95499999999999996"/>
    <n v="12673881"/>
    <s v="STAFF"/>
    <n v="2013061"/>
    <s v="Time Code : N - IUTS DU MOIS DE MARS 2022 DE BOUDA Jacques"/>
  </r>
  <r>
    <s v="E"/>
    <s v="4300"/>
    <s v="854"/>
    <s v="85400"/>
    <s v="8549059"/>
    <n v="528004120002"/>
    <x v="0"/>
    <x v="8"/>
    <x v="8"/>
    <n v="202203"/>
    <n v="44643"/>
    <s v="XOF"/>
    <n v="11164.09"/>
    <n v="19.07"/>
    <s v="EUR"/>
    <n v="17.016999999999999"/>
    <n v="12673881"/>
    <s v="STAFF"/>
    <n v="8540353"/>
    <s v="Time Code : N - IUTS DU MOIS DE MARS 2022 DE PARE/KARAMBIRI Aminata"/>
  </r>
  <r>
    <s v="E"/>
    <s v="4300"/>
    <s v="854"/>
    <s v="85408"/>
    <s v="8549059"/>
    <n v="528004120002"/>
    <x v="0"/>
    <x v="12"/>
    <x v="12"/>
    <n v="202203"/>
    <n v="44643"/>
    <s v="XOF"/>
    <n v="52133.53"/>
    <n v="89.06"/>
    <s v="EUR"/>
    <n v="79.474000000000004"/>
    <n v="12673881"/>
    <s v="STAFF"/>
    <n v="2046481"/>
    <s v="Time Code : N - IUTS DU MOIS DE MARS 2022 DE TOE Hadja Aliza Sandrine"/>
  </r>
  <r>
    <s v="E"/>
    <s v="4300"/>
    <s v="854"/>
    <s v="85400"/>
    <s v="8549059"/>
    <n v="528004120002"/>
    <x v="0"/>
    <x v="12"/>
    <x v="12"/>
    <n v="202203"/>
    <n v="44643"/>
    <s v="XOF"/>
    <n v="9563.42"/>
    <n v="16.34"/>
    <s v="EUR"/>
    <n v="14.581"/>
    <n v="12673881"/>
    <s v="STAFF"/>
    <n v="2012905"/>
    <s v="Time Code : N - IUTS DU MOIS DE MARS 2022 DE NEBIE Noël"/>
  </r>
  <r>
    <s v="E"/>
    <s v="4300"/>
    <s v="854"/>
    <s v="85406"/>
    <s v="8549059"/>
    <n v="528004120002"/>
    <x v="0"/>
    <x v="12"/>
    <x v="12"/>
    <n v="202203"/>
    <n v="44643"/>
    <s v="XOF"/>
    <n v="3783.82"/>
    <n v="6.46"/>
    <s v="EUR"/>
    <n v="5.7649999999999997"/>
    <n v="12673881"/>
    <s v="STAFF"/>
    <n v="2030994"/>
    <s v="Time Code : N - IUTS DU MOIS DE MARS 2022 DE KI/KERE Léonie"/>
  </r>
  <r>
    <s v="E"/>
    <s v="4300"/>
    <s v="854"/>
    <s v="85406"/>
    <s v="8549052"/>
    <n v="528004120002"/>
    <x v="0"/>
    <x v="22"/>
    <x v="22"/>
    <n v="202203"/>
    <n v="44643"/>
    <s v="XOF"/>
    <n v="36965"/>
    <n v="63.15"/>
    <s v="EUR"/>
    <n v="56.353000000000002"/>
    <n v="12673881"/>
    <s v="STAFF"/>
    <n v="2035753"/>
    <s v="Time Code : N - IUTS DU MOIS DE MARS 2022 DE KOUANDA Rachidatou"/>
  </r>
  <r>
    <s v="E"/>
    <s v="4300"/>
    <s v="854"/>
    <s v="85400"/>
    <s v="8549063"/>
    <n v="528004120002"/>
    <x v="0"/>
    <x v="21"/>
    <x v="21"/>
    <n v="202203"/>
    <n v="44643"/>
    <s v="XOF"/>
    <n v="16443.04"/>
    <n v="28.09"/>
    <s v="EUR"/>
    <n v="25.065999999999999"/>
    <n v="12673881"/>
    <s v="STAFF"/>
    <n v="2020577"/>
    <s v="Time Code : N - IUTS DU MOIS DE MARS 2022 DE SIDIBE Moumouni"/>
  </r>
  <r>
    <s v="E"/>
    <s v="4300"/>
    <s v="854"/>
    <s v="85406"/>
    <s v="8549057"/>
    <n v="528004120002"/>
    <x v="0"/>
    <x v="7"/>
    <x v="7"/>
    <n v="202203"/>
    <n v="44643"/>
    <s v="XOF"/>
    <n v="15961.33"/>
    <n v="27.27"/>
    <s v="EUR"/>
    <n v="24.335000000000001"/>
    <n v="12673881"/>
    <s v="STAFF"/>
    <n v="8540358"/>
    <s v="Time Code : N - IUTS DU MOIS DE MARS 2022 DE ZOMA Jean"/>
  </r>
  <r>
    <s v="E"/>
    <s v="4300"/>
    <s v="854"/>
    <s v="85407"/>
    <s v="8549059"/>
    <n v="528004120002"/>
    <x v="0"/>
    <x v="18"/>
    <x v="18"/>
    <n v="202203"/>
    <n v="44643"/>
    <s v="XOF"/>
    <n v="71305"/>
    <n v="121.82"/>
    <s v="EUR"/>
    <n v="108.708"/>
    <n v="12673881"/>
    <s v="STAFF"/>
    <n v="2014872"/>
    <s v="Time Code : N - IUTS DU MOIS DE MARS 2022 DE OUATTARA Siaka"/>
  </r>
  <r>
    <s v="E"/>
    <s v="4300"/>
    <s v="854"/>
    <s v="85406"/>
    <s v="8549059"/>
    <n v="528004120002"/>
    <x v="0"/>
    <x v="12"/>
    <x v="12"/>
    <n v="202203"/>
    <n v="44643"/>
    <s v="XOF"/>
    <n v="3619.37"/>
    <n v="6.18"/>
    <s v="EUR"/>
    <n v="5.5149999999999997"/>
    <n v="12673881"/>
    <s v="STAFF"/>
    <n v="2027008"/>
    <s v="Time Code : N - IUTS DU MOIS DE MARS 2022 DE SAWADOGO Augustine Marie wendyam"/>
  </r>
  <r>
    <s v="E"/>
    <s v="4300"/>
    <s v="854"/>
    <s v="85406"/>
    <s v="8549052"/>
    <n v="528004120001"/>
    <x v="3"/>
    <x v="13"/>
    <x v="13"/>
    <n v="202203"/>
    <n v="44643"/>
    <s v="XOF"/>
    <n v="170988"/>
    <n v="292.11"/>
    <s v="EUR"/>
    <n v="260.66800000000001"/>
    <n v="12673881"/>
    <s v="STAFF"/>
    <n v="2034399"/>
    <s v="Time Code : N - IUTS DU MOIS DE MARS 2022 DE OUEDRAOGO Touwindé Christophe"/>
  </r>
  <r>
    <s v="E"/>
    <s v="4300"/>
    <s v="854"/>
    <s v="85400"/>
    <s v="8549059"/>
    <n v="528004120002"/>
    <x v="0"/>
    <x v="12"/>
    <x v="12"/>
    <n v="202203"/>
    <n v="44643"/>
    <s v="XOF"/>
    <n v="8646.4"/>
    <n v="14.77"/>
    <s v="EUR"/>
    <n v="13.18"/>
    <n v="12673881"/>
    <s v="STAFF"/>
    <n v="8540206"/>
    <s v="Time Code : N - IUTS DU MOIS DE MARS 2022 DE OUEDRAOGO Wendingomdé Joseph Arnaud"/>
  </r>
  <r>
    <s v="E"/>
    <s v="4300"/>
    <s v="854"/>
    <s v="85408"/>
    <s v="8549059"/>
    <n v="528004120002"/>
    <x v="0"/>
    <x v="18"/>
    <x v="18"/>
    <n v="202203"/>
    <n v="44643"/>
    <s v="XOF"/>
    <n v="14846.86"/>
    <n v="25.36"/>
    <s v="EUR"/>
    <n v="22.63"/>
    <n v="12673881"/>
    <s v="STAFF"/>
    <n v="2024413"/>
    <s v="Time Code : N - IUTS DU MOIS DE MARS 2022 DE DAMIBA Jacques Malgdawindé"/>
  </r>
  <r>
    <s v="E"/>
    <s v="4300"/>
    <s v="854"/>
    <s v="85406"/>
    <s v="8549052"/>
    <n v="528004120002"/>
    <x v="0"/>
    <x v="17"/>
    <x v="17"/>
    <n v="202203"/>
    <n v="44643"/>
    <s v="XOF"/>
    <n v="58530.42"/>
    <n v="99.99"/>
    <s v="EUR"/>
    <n v="89.227000000000004"/>
    <n v="12673881"/>
    <s v="STAFF"/>
    <n v="8540100"/>
    <s v="Time Code : N - IUTS DU MOIS DE MARS 2022 DE SOU Sié Sylvain"/>
  </r>
  <r>
    <s v="E"/>
    <s v="4300"/>
    <s v="854"/>
    <s v="85406"/>
    <s v="8549052"/>
    <n v="528004120002"/>
    <x v="0"/>
    <x v="19"/>
    <x v="19"/>
    <n v="202203"/>
    <n v="44643"/>
    <s v="XOF"/>
    <n v="71305"/>
    <n v="121.82"/>
    <s v="EUR"/>
    <n v="108.708"/>
    <n v="12673881"/>
    <s v="STAFF"/>
    <n v="2023596"/>
    <s v="Time Code : N - IUTS DU MOIS DE MARS 2022 DE WANGRE Didier"/>
  </r>
  <r>
    <s v="E"/>
    <s v="4010"/>
    <s v="854"/>
    <s v="85400"/>
    <s v="8549058"/>
    <n v="528004120002"/>
    <x v="0"/>
    <x v="10"/>
    <x v="10"/>
    <n v="202203"/>
    <n v="44643"/>
    <s v="XOF"/>
    <n v="116345.23"/>
    <n v="198.76"/>
    <s v="EUR"/>
    <n v="177.36600000000001"/>
    <n v="12673881"/>
    <s v="STAFF"/>
    <n v="2011105"/>
    <s v="Time Code : N - SALAIRE DU MOIS DE MARS 2022 DE COULIDIATY Aimé Parfait"/>
  </r>
  <r>
    <s v="E"/>
    <s v="4010"/>
    <s v="854"/>
    <s v="85400"/>
    <s v="8549059"/>
    <n v="528004120002"/>
    <x v="0"/>
    <x v="12"/>
    <x v="12"/>
    <n v="202203"/>
    <n v="44643"/>
    <s v="XOF"/>
    <n v="58806.559999999998"/>
    <n v="100.46"/>
    <s v="EUR"/>
    <n v="89.647000000000006"/>
    <n v="12673881"/>
    <s v="STAFF"/>
    <n v="2012905"/>
    <s v="Time Code : N - SALAIRE DU MOIS DE MARS 2022 DE NEBIE Noël"/>
  </r>
  <r>
    <s v="E"/>
    <s v="4010"/>
    <s v="854"/>
    <s v="85400"/>
    <s v="8549057"/>
    <n v="528004120002"/>
    <x v="0"/>
    <x v="7"/>
    <x v="7"/>
    <n v="202203"/>
    <n v="44643"/>
    <s v="XOF"/>
    <n v="194703.21"/>
    <n v="332.63"/>
    <s v="EUR"/>
    <n v="296.827"/>
    <n v="12673881"/>
    <s v="STAFF"/>
    <n v="8540392"/>
    <s v="Time Code : N - SALAIRE DU MOIS DE MARS 2022 DE KABORE Hamza"/>
  </r>
  <r>
    <s v="E"/>
    <s v="4010"/>
    <s v="854"/>
    <s v="85401"/>
    <s v="8540008"/>
    <n v="528004120001"/>
    <x v="3"/>
    <x v="14"/>
    <x v="14"/>
    <n v="202203"/>
    <n v="44643"/>
    <s v="XOF"/>
    <n v="756125"/>
    <n v="1291.74"/>
    <s v="EUR"/>
    <n v="1152.701"/>
    <n v="12673881"/>
    <s v="STAFF"/>
    <n v="2031020"/>
    <s v="Time Code : N - SALAIRE DU MOIS DE MARS 2022 DE GANSORE Hassane Moctar"/>
  </r>
  <r>
    <s v="E"/>
    <s v="4010"/>
    <s v="854"/>
    <s v="85400"/>
    <s v="8549055"/>
    <n v="528004120002"/>
    <x v="0"/>
    <x v="11"/>
    <x v="11"/>
    <n v="202203"/>
    <n v="44643"/>
    <s v="XOF"/>
    <n v="95582.5"/>
    <n v="163.29"/>
    <s v="EUR"/>
    <n v="145.714"/>
    <n v="12673881"/>
    <s v="STAFF"/>
    <n v="8540039"/>
    <s v="Time Code : N - SALAIRE DU MOIS DE MARS 2022 DE NABI Grégoire"/>
  </r>
  <r>
    <s v="E"/>
    <s v="4010"/>
    <s v="854"/>
    <s v="85400"/>
    <s v="8549059"/>
    <n v="528004120002"/>
    <x v="0"/>
    <x v="12"/>
    <x v="12"/>
    <n v="202203"/>
    <n v="44643"/>
    <s v="XOF"/>
    <n v="50889.79"/>
    <n v="86.94"/>
    <s v="EUR"/>
    <n v="77.581999999999994"/>
    <n v="12673881"/>
    <s v="STAFF"/>
    <n v="8540206"/>
    <s v="Time Code : N - SALAIRE DU MOIS DE MARS 2022 DE OUEDRAOGO Wendingomdé Joseph Arnaud"/>
  </r>
  <r>
    <s v="E"/>
    <s v="4010"/>
    <s v="854"/>
    <s v="85400"/>
    <s v="8549059"/>
    <n v="528004120002"/>
    <x v="0"/>
    <x v="12"/>
    <x v="12"/>
    <n v="202203"/>
    <n v="44643"/>
    <s v="XOF"/>
    <n v="57678.21"/>
    <n v="98.54"/>
    <s v="EUR"/>
    <n v="87.933000000000007"/>
    <n v="12673881"/>
    <s v="STAFF"/>
    <n v="2013058"/>
    <s v="Time Code : N - SALAIRE DU MOIS DE MARS 2022 DE BONOU Samson"/>
  </r>
  <r>
    <s v="E"/>
    <s v="4010"/>
    <s v="854"/>
    <s v="85406"/>
    <s v="8540008"/>
    <n v="528004120002"/>
    <x v="0"/>
    <x v="24"/>
    <x v="24"/>
    <n v="202203"/>
    <n v="44643"/>
    <s v="XOF"/>
    <n v="386621"/>
    <n v="660.49"/>
    <s v="EUR"/>
    <n v="589.39700000000005"/>
    <n v="12673881"/>
    <s v="STAFF"/>
    <n v="2039252"/>
    <s v="Time Code : N - SALAIRE DU MOIS DE MARS 2022 DE GUIRO Shérita Djémila"/>
  </r>
  <r>
    <s v="E"/>
    <s v="4010"/>
    <s v="854"/>
    <s v="85406"/>
    <s v="8549052"/>
    <n v="528004120001"/>
    <x v="3"/>
    <x v="13"/>
    <x v="13"/>
    <n v="202203"/>
    <n v="44643"/>
    <s v="XOF"/>
    <n v="1079206"/>
    <n v="1843.69"/>
    <s v="EUR"/>
    <n v="1645.241"/>
    <n v="12673881"/>
    <s v="STAFF"/>
    <n v="2034399"/>
    <s v="Time Code : N - SALAIRE DU MOIS DE MARS 2022 DE OUEDRAOGO Touwindé Christophe"/>
  </r>
  <r>
    <s v="E"/>
    <s v="4010"/>
    <s v="854"/>
    <s v="85400"/>
    <s v="8549058"/>
    <n v="528004120002"/>
    <x v="0"/>
    <x v="26"/>
    <x v="26"/>
    <n v="202203"/>
    <n v="44643"/>
    <s v="XOF"/>
    <n v="69916.490000000005"/>
    <n v="119.44"/>
    <s v="EUR"/>
    <n v="106.584"/>
    <n v="12673881"/>
    <s v="STAFF"/>
    <n v="8540401"/>
    <s v="Time Code : N - SALAIRE DU MOIS DE MARS 2022 DE SINON Boukari"/>
  </r>
  <r>
    <s v="E"/>
    <s v="4010"/>
    <s v="854"/>
    <s v="85400"/>
    <s v="8549059"/>
    <n v="528004120002"/>
    <x v="0"/>
    <x v="8"/>
    <x v="8"/>
    <n v="202203"/>
    <n v="44643"/>
    <s v="XOF"/>
    <n v="54154.09"/>
    <n v="92.52"/>
    <s v="EUR"/>
    <n v="82.561000000000007"/>
    <n v="12673881"/>
    <s v="STAFF"/>
    <n v="8540353"/>
    <s v="Time Code : N - SALAIRE DU MOIS DE MARS 2022 DE PARE/KARAMBIRI Aminata"/>
  </r>
  <r>
    <s v="E"/>
    <s v="4010"/>
    <s v="854"/>
    <s v="85400"/>
    <s v="8549060"/>
    <n v="528004120002"/>
    <x v="0"/>
    <x v="44"/>
    <x v="44"/>
    <n v="202203"/>
    <n v="44643"/>
    <s v="XOF"/>
    <n v="36847"/>
    <n v="62.95"/>
    <s v="EUR"/>
    <n v="56.173999999999999"/>
    <n v="12673881"/>
    <s v="STAFF"/>
    <n v="2017279"/>
    <s v="Time Code : N - SALAIRE DU MOIS DE MARS 2022 DE GUIRA Sayouba"/>
  </r>
  <r>
    <s v="E"/>
    <s v="4010"/>
    <s v="854"/>
    <s v="85406"/>
    <s v="8540008"/>
    <n v="528004120001"/>
    <x v="3"/>
    <x v="9"/>
    <x v="9"/>
    <n v="202203"/>
    <n v="44643"/>
    <s v="XOF"/>
    <n v="1102903"/>
    <n v="1884.17"/>
    <s v="EUR"/>
    <n v="1681.364"/>
    <n v="30489497"/>
    <s v="STAFF"/>
    <n v="2019466"/>
    <s v="MT SALAIRE DU MOIS DE MARS 2022 DE ZAGUE-SOME Lena Yasmine"/>
  </r>
  <r>
    <s v="E"/>
    <s v="4200"/>
    <s v="854"/>
    <s v="85407"/>
    <s v="8549059"/>
    <n v="528004120002"/>
    <x v="0"/>
    <x v="20"/>
    <x v="20"/>
    <n v="202203"/>
    <n v="44643"/>
    <s v="XOF"/>
    <n v="99253"/>
    <n v="169.56"/>
    <s v="EUR"/>
    <n v="151.309"/>
    <n v="12673881"/>
    <s v="STAFF"/>
    <n v="2030902"/>
    <s v="Time Code : N - CNSS DU MOIS DE MARS 2022 DE CISSE Idriss As-Ami"/>
  </r>
  <r>
    <s v="E"/>
    <s v="4200"/>
    <s v="854"/>
    <s v="85408"/>
    <s v="8549059"/>
    <n v="528004120002"/>
    <x v="0"/>
    <x v="18"/>
    <x v="18"/>
    <n v="202203"/>
    <n v="44643"/>
    <s v="XOF"/>
    <n v="35088.699999999997"/>
    <n v="59.94"/>
    <s v="EUR"/>
    <n v="53.488"/>
    <n v="12673881"/>
    <s v="STAFF"/>
    <n v="2024413"/>
    <s v="Time Code : N - CNSS DU MOIS DE MARS 2022 DE DAMIBA Jacques Malgdawindé"/>
  </r>
  <r>
    <s v="E"/>
    <s v="4200"/>
    <s v="854"/>
    <s v="85407"/>
    <s v="8549057"/>
    <n v="528004120002"/>
    <x v="0"/>
    <x v="22"/>
    <x v="22"/>
    <n v="202203"/>
    <n v="44643"/>
    <s v="XOF"/>
    <n v="100987"/>
    <n v="172.52"/>
    <s v="EUR"/>
    <n v="153.94999999999999"/>
    <n v="12673881"/>
    <s v="STAFF"/>
    <n v="2023197"/>
    <s v="Time Code : N - CNSS DU MOIS DE MARS 2022 DE SAGNON Sanlé Régis Kader"/>
  </r>
  <r>
    <s v="E"/>
    <s v="4200"/>
    <s v="854"/>
    <s v="85406"/>
    <s v="8549057"/>
    <n v="528004120002"/>
    <x v="0"/>
    <x v="7"/>
    <x v="7"/>
    <n v="202203"/>
    <n v="44643"/>
    <s v="XOF"/>
    <n v="28901.64"/>
    <n v="49.37"/>
    <s v="EUR"/>
    <n v="44.055999999999997"/>
    <n v="12673881"/>
    <s v="STAFF"/>
    <n v="8540399"/>
    <s v="Time Code : N - CNSS DU MOIS DE MARS 2022 DE KONFE TRAORE Aicha"/>
  </r>
  <r>
    <s v="E"/>
    <s v="4200"/>
    <s v="854"/>
    <s v="85406"/>
    <s v="8549059"/>
    <n v="528004120002"/>
    <x v="0"/>
    <x v="12"/>
    <x v="12"/>
    <n v="202203"/>
    <n v="44643"/>
    <s v="XOF"/>
    <n v="14646.29"/>
    <n v="25.02"/>
    <s v="EUR"/>
    <n v="22.327000000000002"/>
    <n v="12673881"/>
    <s v="STAFF"/>
    <n v="8540386"/>
    <s v="Time Code : N - CNSS DU MOIS DE MARS 2022 DE YAMEOGO Dahlia Ramata Stephanie"/>
  </r>
  <r>
    <s v="E"/>
    <s v="4200"/>
    <s v="854"/>
    <s v="85406"/>
    <s v="8549052"/>
    <n v="528004120002"/>
    <x v="0"/>
    <x v="19"/>
    <x v="19"/>
    <n v="202203"/>
    <n v="44643"/>
    <s v="XOF"/>
    <n v="129000"/>
    <n v="220.38"/>
    <s v="EUR"/>
    <n v="196.65899999999999"/>
    <n v="12673881"/>
    <s v="STAFF"/>
    <n v="2023596"/>
    <s v="Time Code : N - CNSS DU MOIS DE MARS 2022 DE WANGRE Didier"/>
  </r>
  <r>
    <s v="E"/>
    <s v="4200"/>
    <s v="854"/>
    <s v="85406"/>
    <s v="8540008"/>
    <n v="528004120002"/>
    <x v="0"/>
    <x v="24"/>
    <x v="24"/>
    <n v="202203"/>
    <n v="44643"/>
    <s v="XOF"/>
    <n v="97103"/>
    <n v="165.89"/>
    <s v="EUR"/>
    <n v="148.03399999999999"/>
    <n v="12673881"/>
    <s v="STAFF"/>
    <n v="2039252"/>
    <s v="Time Code : N - CNSS DU MOIS DE MARS 2022 DE GUIRO Shérita Djémila"/>
  </r>
  <r>
    <s v="E"/>
    <s v="4200"/>
    <s v="854"/>
    <s v="85407"/>
    <s v="8549059"/>
    <n v="528004120002"/>
    <x v="0"/>
    <x v="18"/>
    <x v="18"/>
    <n v="202203"/>
    <n v="44643"/>
    <s v="XOF"/>
    <n v="129000"/>
    <n v="220.38"/>
    <s v="EUR"/>
    <n v="196.65899999999999"/>
    <n v="12673881"/>
    <s v="STAFF"/>
    <n v="2014872"/>
    <s v="Time Code : N - CNSS DU MOIS DE MARS 2022 DE OUATTARA Siaka"/>
  </r>
  <r>
    <s v="E"/>
    <s v="4200"/>
    <s v="854"/>
    <s v="85406"/>
    <s v="8549057"/>
    <n v="528004120002"/>
    <x v="0"/>
    <x v="7"/>
    <x v="7"/>
    <n v="202203"/>
    <n v="44643"/>
    <s v="XOF"/>
    <n v="10750"/>
    <n v="18.37"/>
    <s v="EUR"/>
    <n v="16.393000000000001"/>
    <n v="12673881"/>
    <s v="STAFF"/>
    <n v="8540358"/>
    <s v="Time Code : N - CNSS DU MOIS DE MARS 2022 DE ZOMA Jean"/>
  </r>
  <r>
    <s v="E"/>
    <s v="4200"/>
    <s v="854"/>
    <s v="85406"/>
    <s v="8549059"/>
    <n v="528004120002"/>
    <x v="0"/>
    <x v="12"/>
    <x v="12"/>
    <n v="202203"/>
    <n v="44643"/>
    <s v="XOF"/>
    <n v="8125.98"/>
    <n v="13.88"/>
    <s v="EUR"/>
    <n v="12.385999999999999"/>
    <n v="12673881"/>
    <s v="STAFF"/>
    <n v="8540279"/>
    <s v="Time Code : N - CNSS DU MOIS DE MARS 2022 DE YAMEOGO Wendkoaguenda Lucie"/>
  </r>
  <r>
    <s v="E"/>
    <s v="4300"/>
    <s v="854"/>
    <s v="85401"/>
    <s v="8540008"/>
    <n v="528004120001"/>
    <x v="3"/>
    <x v="14"/>
    <x v="14"/>
    <n v="202203"/>
    <n v="44643"/>
    <s v="XOF"/>
    <n v="107782"/>
    <n v="184.13"/>
    <s v="EUR"/>
    <n v="164.31100000000001"/>
    <n v="12673881"/>
    <s v="STAFF"/>
    <n v="2031020"/>
    <s v="Time Code : N - IUTS DU MOIS DE MARS 2022 DE GANSORE Hassane Moctar"/>
  </r>
  <r>
    <s v="E"/>
    <s v="4200"/>
    <s v="854"/>
    <s v="85407"/>
    <s v="8540008"/>
    <n v="528004120002"/>
    <x v="0"/>
    <x v="25"/>
    <x v="25"/>
    <n v="202203"/>
    <n v="44643"/>
    <s v="XOF"/>
    <n v="129000"/>
    <n v="220.38"/>
    <s v="EUR"/>
    <n v="196.65899999999999"/>
    <n v="12673881"/>
    <s v="STAFF"/>
    <n v="2038727"/>
    <s v="Time Code : N - CNSS DU MOIS DE MARS 2022 DE SORY Yacouba"/>
  </r>
  <r>
    <s v="E"/>
    <s v="4200"/>
    <s v="854"/>
    <s v="85406"/>
    <s v="8549052"/>
    <n v="528004120002"/>
    <x v="0"/>
    <x v="17"/>
    <x v="17"/>
    <n v="202203"/>
    <n v="44643"/>
    <s v="XOF"/>
    <n v="21677.69"/>
    <n v="37.03"/>
    <s v="EUR"/>
    <n v="33.043999999999997"/>
    <n v="12673881"/>
    <s v="STAFF"/>
    <n v="8540100"/>
    <s v="Time Code : N - CNSS DU MOIS DE MARS 2022 DE SOU Sié Sylvain"/>
  </r>
  <r>
    <s v="E"/>
    <s v="4300"/>
    <s v="854"/>
    <s v="85400"/>
    <s v="8549059"/>
    <n v="528004120002"/>
    <x v="0"/>
    <x v="12"/>
    <x v="12"/>
    <n v="202203"/>
    <n v="44643"/>
    <s v="XOF"/>
    <n v="14642.59"/>
    <n v="25.02"/>
    <s v="EUR"/>
    <n v="22.327000000000002"/>
    <n v="12673881"/>
    <s v="STAFF"/>
    <n v="2013058"/>
    <s v="Time Code : N - IUTS DU MOIS DE MARS 2022 DE BONOU Samson"/>
  </r>
  <r>
    <s v="E"/>
    <s v="4300"/>
    <s v="854"/>
    <s v="85408"/>
    <s v="8540008"/>
    <n v="528004120001"/>
    <x v="3"/>
    <x v="14"/>
    <x v="14"/>
    <n v="202203"/>
    <n v="44643"/>
    <s v="XOF"/>
    <n v="99441"/>
    <n v="169.88"/>
    <s v="EUR"/>
    <n v="151.595"/>
    <n v="12673881"/>
    <s v="STAFF"/>
    <n v="2012170"/>
    <s v="Time Code : N - IUTS DU MOIS DE MARS 2022 DE KIEMA Yaya"/>
  </r>
  <r>
    <s v="E"/>
    <s v="4200"/>
    <s v="854"/>
    <s v="85406"/>
    <s v="8549052"/>
    <n v="528004120002"/>
    <x v="0"/>
    <x v="16"/>
    <x v="16"/>
    <n v="202203"/>
    <n v="44643"/>
    <s v="XOF"/>
    <n v="129000"/>
    <n v="220.38"/>
    <s v="EUR"/>
    <n v="196.65899999999999"/>
    <n v="12673881"/>
    <s v="STAFF"/>
    <n v="2024193"/>
    <s v="Time Code : N - CNSS DU MOIS DE MARS 2022 DE KAMBIRE Sié"/>
  </r>
  <r>
    <s v="E"/>
    <s v="4200"/>
    <s v="854"/>
    <s v="85406"/>
    <s v="8549059"/>
    <n v="528004120002"/>
    <x v="0"/>
    <x v="12"/>
    <x v="12"/>
    <n v="202203"/>
    <n v="44643"/>
    <s v="XOF"/>
    <n v="9939.68"/>
    <n v="16.98"/>
    <s v="EUR"/>
    <n v="15.151999999999999"/>
    <n v="12673881"/>
    <s v="STAFF"/>
    <n v="2030994"/>
    <s v="Time Code : N - CNSS DU MOIS DE MARS 2022 DE KI/KERE Léonie"/>
  </r>
  <r>
    <s v="E"/>
    <s v="4300"/>
    <s v="854"/>
    <s v="85400"/>
    <s v="8549060"/>
    <n v="528004120002"/>
    <x v="0"/>
    <x v="44"/>
    <x v="44"/>
    <n v="202203"/>
    <n v="44643"/>
    <s v="XOF"/>
    <n v="6698.49"/>
    <n v="11.44"/>
    <s v="EUR"/>
    <n v="10.209"/>
    <n v="12673881"/>
    <s v="STAFF"/>
    <n v="2017279"/>
    <s v="Time Code : N - IUTS DU MOIS DE MARS 2022 DE GUIRA Sayouba"/>
  </r>
  <r>
    <s v="E"/>
    <s v="4200"/>
    <s v="854"/>
    <s v="85406"/>
    <s v="8549052"/>
    <n v="528004120002"/>
    <x v="0"/>
    <x v="22"/>
    <x v="22"/>
    <n v="202203"/>
    <n v="44643"/>
    <s v="XOF"/>
    <n v="97103"/>
    <n v="165.89"/>
    <s v="EUR"/>
    <n v="148.03399999999999"/>
    <n v="12673881"/>
    <s v="STAFF"/>
    <n v="2035753"/>
    <s v="Time Code : N - CNSS DU MOIS DE MARS 2022 DE KOUANDA Rachidatou"/>
  </r>
  <r>
    <s v="E"/>
    <s v="4300"/>
    <s v="854"/>
    <s v="85400"/>
    <s v="8549062"/>
    <n v="528004120002"/>
    <x v="0"/>
    <x v="23"/>
    <x v="23"/>
    <n v="202203"/>
    <n v="44643"/>
    <s v="XOF"/>
    <n v="1905.84"/>
    <n v="3.26"/>
    <s v="EUR"/>
    <n v="2.9089999999999998"/>
    <n v="12673881"/>
    <s v="STAFF"/>
    <n v="8540396"/>
    <s v="Time Code : N - IUTS DU MOIS DE MARS 2022 DE OUEDRAOGO Hubert"/>
  </r>
  <r>
    <s v="E"/>
    <s v="4200"/>
    <s v="854"/>
    <s v="85406"/>
    <s v="8549059"/>
    <n v="528004120002"/>
    <x v="0"/>
    <x v="12"/>
    <x v="12"/>
    <n v="202203"/>
    <n v="44643"/>
    <s v="XOF"/>
    <n v="8441.6200000000008"/>
    <n v="14.42"/>
    <s v="EUR"/>
    <n v="12.868"/>
    <n v="12673881"/>
    <s v="STAFF"/>
    <n v="2027008"/>
    <s v="Time Code : N - CNSS DU MOIS DE MARS 2022 DE SAWADOGO Augustine Marie wendyam"/>
  </r>
  <r>
    <s v="E"/>
    <s v="4200"/>
    <s v="854"/>
    <s v="85408"/>
    <s v="8549059"/>
    <n v="528004120002"/>
    <x v="0"/>
    <x v="12"/>
    <x v="12"/>
    <n v="202203"/>
    <n v="44643"/>
    <s v="XOF"/>
    <n v="99847.46"/>
    <n v="170.58"/>
    <s v="EUR"/>
    <n v="152.21899999999999"/>
    <n v="12673881"/>
    <s v="STAFF"/>
    <n v="2046481"/>
    <s v="Time Code : N - CNSS DU MOIS DE MARS 2022 DE TOE Hadja Aliza Sandrine"/>
  </r>
  <r>
    <s v="E"/>
    <s v="4200"/>
    <s v="854"/>
    <s v="85406"/>
    <s v="8549052"/>
    <n v="528004120001"/>
    <x v="3"/>
    <x v="13"/>
    <x v="13"/>
    <n v="202203"/>
    <n v="44643"/>
    <s v="XOF"/>
    <n v="129000"/>
    <n v="220.38"/>
    <s v="EUR"/>
    <n v="196.65899999999999"/>
    <n v="12673881"/>
    <s v="STAFF"/>
    <n v="2034399"/>
    <s v="Time Code : N - CNSS DU MOIS DE MARS 2022 DE OUEDRAOGO Touwindé Christophe"/>
  </r>
  <r>
    <s v="E"/>
    <s v="4300"/>
    <s v="854"/>
    <s v="85406"/>
    <s v="8549052"/>
    <n v="528004120002"/>
    <x v="0"/>
    <x v="15"/>
    <x v="15"/>
    <n v="202203"/>
    <n v="44643"/>
    <s v="XOF"/>
    <n v="36162"/>
    <n v="61.78"/>
    <s v="EUR"/>
    <n v="55.13"/>
    <n v="30489497"/>
    <s v="STAFF"/>
    <n v="2041743"/>
    <s v="MT IUTS DU MOIS DE MARS 2022 DE SORE Safiétou"/>
  </r>
  <r>
    <s v="E"/>
    <s v="4200"/>
    <s v="854"/>
    <s v="85406"/>
    <s v="8549052"/>
    <n v="528004120002"/>
    <x v="0"/>
    <x v="15"/>
    <x v="15"/>
    <n v="202203"/>
    <n v="44643"/>
    <s v="XOF"/>
    <n v="97103"/>
    <n v="165.89"/>
    <s v="EUR"/>
    <n v="148.03399999999999"/>
    <n v="30489497"/>
    <s v="STAFF"/>
    <n v="2041743"/>
    <s v="MT CNSS DU MOIS DE MARS 2022 DE SORE Safiétou"/>
  </r>
  <r>
    <s v="E"/>
    <s v="4300"/>
    <s v="854"/>
    <s v="85406"/>
    <s v="8540008"/>
    <n v="528004120001"/>
    <x v="3"/>
    <x v="9"/>
    <x v="9"/>
    <n v="202203"/>
    <n v="44643"/>
    <s v="XOF"/>
    <n v="213255"/>
    <n v="364.32"/>
    <s v="EUR"/>
    <n v="325.10599999999999"/>
    <n v="30489497"/>
    <s v="STAFF"/>
    <n v="2019466"/>
    <s v="MT IUTS DU MOIS DE MARS 2022 DE ZAGUE-SOME Lena Yasmine"/>
  </r>
  <r>
    <s v="E"/>
    <s v="4300"/>
    <s v="854"/>
    <s v="85406"/>
    <s v="8540008"/>
    <n v="528004120001"/>
    <x v="3"/>
    <x v="14"/>
    <x v="14"/>
    <n v="202203"/>
    <n v="44643"/>
    <s v="XOF"/>
    <n v="115630"/>
    <n v="197.54"/>
    <s v="EUR"/>
    <n v="176.27699999999999"/>
    <n v="30489497"/>
    <s v="STAFF"/>
    <n v="2022429"/>
    <s v="Time Code : A - IUTS DU MOIS DE MARS 2022 DE DAHANI Daouda Martial Hubert"/>
  </r>
  <r>
    <s v="E"/>
    <s v="4010"/>
    <s v="854"/>
    <s v="85406"/>
    <s v="8549059"/>
    <n v="528004120002"/>
    <x v="0"/>
    <x v="12"/>
    <x v="12"/>
    <n v="202203"/>
    <n v="44643"/>
    <s v="XOF"/>
    <n v="16517.310000000001"/>
    <n v="28.22"/>
    <s v="EUR"/>
    <n v="25.181999999999999"/>
    <n v="12673881"/>
    <s v="STAFF"/>
    <n v="8540279"/>
    <s v="Time Code : N - SALAIRE DU MOIS DE MARS 2022 DE YAMEOGO Wendkoaguenda Lucie"/>
  </r>
  <r>
    <s v="E"/>
    <s v="4010"/>
    <s v="854"/>
    <s v="85400"/>
    <s v="8549063"/>
    <n v="528004120002"/>
    <x v="0"/>
    <x v="21"/>
    <x v="21"/>
    <n v="202203"/>
    <n v="44643"/>
    <s v="XOF"/>
    <n v="98779.46"/>
    <n v="168.75"/>
    <s v="EUR"/>
    <n v="150.58600000000001"/>
    <n v="12673881"/>
    <s v="STAFF"/>
    <n v="2020577"/>
    <s v="Time Code : N - SALAIRE DU MOIS DE MARS 2022 DE SIDIBE Moumouni"/>
  </r>
  <r>
    <s v="E"/>
    <s v="4010"/>
    <s v="854"/>
    <s v="85406"/>
    <s v="8549052"/>
    <n v="528004120002"/>
    <x v="0"/>
    <x v="16"/>
    <x v="16"/>
    <n v="202203"/>
    <n v="44643"/>
    <s v="XOF"/>
    <n v="535196"/>
    <n v="914.32"/>
    <s v="EUR"/>
    <n v="815.90499999999997"/>
    <n v="12673881"/>
    <s v="STAFF"/>
    <n v="2024193"/>
    <s v="Time Code : N - SALAIRE DU MOIS DE MARS 2022 DE KAMBIRE Sié"/>
  </r>
  <r>
    <s v="E"/>
    <s v="4010"/>
    <s v="854"/>
    <s v="85407"/>
    <s v="8549059"/>
    <n v="528004120002"/>
    <x v="0"/>
    <x v="20"/>
    <x v="20"/>
    <n v="202203"/>
    <n v="44643"/>
    <s v="XOF"/>
    <n v="214650.79"/>
    <n v="366.7"/>
    <s v="EUR"/>
    <n v="327.23"/>
    <n v="12673881"/>
    <s v="STAFF"/>
    <n v="2030902"/>
    <s v="Time Code : N - SALAIRE DU MOIS DE MARS 2022 DE CISSE Idriss As-Ami"/>
  </r>
  <r>
    <s v="E"/>
    <s v="4010"/>
    <s v="854"/>
    <s v="85407"/>
    <s v="8540008"/>
    <n v="528004120002"/>
    <x v="0"/>
    <x v="25"/>
    <x v="25"/>
    <n v="202203"/>
    <n v="44643"/>
    <s v="XOF"/>
    <n v="504093"/>
    <n v="861.18"/>
    <s v="EUR"/>
    <n v="768.48500000000001"/>
    <n v="12673881"/>
    <s v="STAFF"/>
    <n v="2038727"/>
    <s v="Time Code : N - SALAIRE DU MOIS DE MARS 2022 DE SORY Yacouba"/>
  </r>
  <r>
    <s v="E"/>
    <s v="4010"/>
    <s v="854"/>
    <s v="85406"/>
    <s v="8549052"/>
    <n v="528004120002"/>
    <x v="0"/>
    <x v="17"/>
    <x v="17"/>
    <n v="202203"/>
    <n v="44643"/>
    <s v="XOF"/>
    <n v="310859.02"/>
    <n v="531.05999999999995"/>
    <s v="EUR"/>
    <n v="473.89800000000002"/>
    <n v="12673881"/>
    <s v="STAFF"/>
    <n v="8540100"/>
    <s v="Time Code : N - SALAIRE DU MOIS DE MARS 2022 DE SOU Sié Sylvain"/>
  </r>
  <r>
    <s v="E"/>
    <s v="4010"/>
    <s v="854"/>
    <s v="85407"/>
    <s v="8549057"/>
    <n v="528004120002"/>
    <x v="0"/>
    <x v="22"/>
    <x v="22"/>
    <n v="202203"/>
    <n v="44643"/>
    <s v="XOF"/>
    <n v="405417"/>
    <n v="692.6"/>
    <s v="EUR"/>
    <n v="618.05100000000004"/>
    <n v="12673881"/>
    <s v="STAFF"/>
    <n v="2023197"/>
    <s v="Time Code : N - SALAIRE DU MOIS DE MARS 2022 DE SAGNON Sanlé Régis Kader"/>
  </r>
  <r>
    <s v="E"/>
    <s v="4010"/>
    <s v="854"/>
    <s v="85407"/>
    <s v="8549059"/>
    <n v="528004120002"/>
    <x v="0"/>
    <x v="18"/>
    <x v="18"/>
    <n v="202203"/>
    <n v="44643"/>
    <s v="XOF"/>
    <n v="535196"/>
    <n v="914.32"/>
    <s v="EUR"/>
    <n v="815.90499999999997"/>
    <n v="12673881"/>
    <s v="STAFF"/>
    <n v="2014872"/>
    <s v="Time Code : N - SALAIRE DU MOIS DE MARS 2022 DE OUATTARA Siaka"/>
  </r>
  <r>
    <s v="E"/>
    <s v="4010"/>
    <s v="854"/>
    <s v="85400"/>
    <s v="8549062"/>
    <n v="528004120002"/>
    <x v="0"/>
    <x v="23"/>
    <x v="23"/>
    <n v="202203"/>
    <n v="44643"/>
    <s v="XOF"/>
    <n v="10953.35"/>
    <n v="18.71"/>
    <s v="EUR"/>
    <n v="16.696000000000002"/>
    <n v="12673881"/>
    <s v="STAFF"/>
    <n v="8540396"/>
    <s v="Time Code : N - SALAIRE DU MOIS DE MARS 2022 DE OUEDRAOGO Hubert"/>
  </r>
  <r>
    <s v="E"/>
    <s v="4010"/>
    <s v="854"/>
    <s v="85406"/>
    <s v="8549057"/>
    <n v="528004120002"/>
    <x v="0"/>
    <x v="7"/>
    <x v="7"/>
    <n v="202203"/>
    <n v="44643"/>
    <s v="XOF"/>
    <n v="97738.08"/>
    <n v="166.97"/>
    <s v="EUR"/>
    <n v="148.99799999999999"/>
    <n v="12673881"/>
    <s v="STAFF"/>
    <n v="8540358"/>
    <s v="Time Code : N - SALAIRE DU MOIS DE MARS 2022 DE ZOMA Jean"/>
  </r>
  <r>
    <s v="E"/>
    <s v="4010"/>
    <s v="854"/>
    <s v="85406"/>
    <s v="8549052"/>
    <n v="528004120002"/>
    <x v="0"/>
    <x v="19"/>
    <x v="19"/>
    <n v="202203"/>
    <n v="44643"/>
    <s v="XOF"/>
    <n v="534873.79"/>
    <n v="913.76"/>
    <s v="EUR"/>
    <n v="815.40599999999995"/>
    <n v="12673881"/>
    <s v="STAFF"/>
    <n v="2023596"/>
    <s v="Time Code : N - SALAIRE DU MOIS DE MARS 2022 DE WANGRE Didier"/>
  </r>
  <r>
    <s v="E"/>
    <s v="4010"/>
    <s v="854"/>
    <s v="85408"/>
    <s v="8540008"/>
    <n v="528004120001"/>
    <x v="3"/>
    <x v="14"/>
    <x v="14"/>
    <n v="202203"/>
    <n v="44643"/>
    <s v="XOF"/>
    <n v="744143"/>
    <n v="1271.27"/>
    <s v="EUR"/>
    <n v="1134.4349999999999"/>
    <n v="12673881"/>
    <s v="STAFF"/>
    <n v="2012170"/>
    <s v="Time Code : N - SALAIRE DU MOIS DE MARS 2022 DE KIEMA Yaya"/>
  </r>
  <r>
    <s v="E"/>
    <s v="4010"/>
    <s v="854"/>
    <s v="85408"/>
    <s v="8549059"/>
    <n v="528004120002"/>
    <x v="0"/>
    <x v="18"/>
    <x v="18"/>
    <n v="202203"/>
    <n v="44643"/>
    <s v="XOF"/>
    <n v="139380.54"/>
    <n v="238.11"/>
    <s v="EUR"/>
    <n v="212.48099999999999"/>
    <n v="12673881"/>
    <s v="STAFF"/>
    <n v="2024413"/>
    <s v="Time Code : N - SALAIRE DU MOIS DE MARS 2022 DE DAMIBA Jacques Malgdawindé"/>
  </r>
  <r>
    <s v="E"/>
    <s v="4010"/>
    <s v="854"/>
    <s v="85400"/>
    <s v="8549062"/>
    <n v="528004120002"/>
    <x v="0"/>
    <x v="23"/>
    <x v="23"/>
    <n v="202203"/>
    <n v="44643"/>
    <s v="XOF"/>
    <n v="3981.71"/>
    <n v="6.8"/>
    <s v="EUR"/>
    <n v="6.0679999999999996"/>
    <n v="12673881"/>
    <s v="STAFF"/>
    <n v="2013061"/>
    <s v="Time Code : N - SALAIRE DU MOIS DE MARS 2022 DE BOUDA Jacques"/>
  </r>
  <r>
    <s v="E"/>
    <s v="4010"/>
    <s v="854"/>
    <s v="85406"/>
    <s v="8549059"/>
    <n v="528004120002"/>
    <x v="0"/>
    <x v="12"/>
    <x v="12"/>
    <n v="202203"/>
    <n v="44643"/>
    <s v="XOF"/>
    <n v="39904.47"/>
    <n v="68.17"/>
    <s v="EUR"/>
    <n v="60.832000000000001"/>
    <n v="12673881"/>
    <s v="STAFF"/>
    <n v="2030994"/>
    <s v="Time Code : N - SALAIRE DU MOIS DE MARS 2022 DE KI/KERE Léonie"/>
  </r>
  <r>
    <s v="E"/>
    <s v="4010"/>
    <s v="854"/>
    <s v="85406"/>
    <s v="8549052"/>
    <n v="528004120002"/>
    <x v="0"/>
    <x v="22"/>
    <x v="22"/>
    <n v="202203"/>
    <n v="44643"/>
    <s v="XOF"/>
    <n v="389836"/>
    <n v="665.99"/>
    <s v="EUR"/>
    <n v="594.30499999999995"/>
    <n v="12673881"/>
    <s v="STAFF"/>
    <n v="2035753"/>
    <s v="Time Code : N - SALAIRE DU MOIS DE MARS 2022 DE KOUANDA Rachidatou"/>
  </r>
  <r>
    <s v="E"/>
    <s v="4010"/>
    <s v="854"/>
    <s v="85406"/>
    <s v="8549052"/>
    <n v="528004120002"/>
    <x v="0"/>
    <x v="15"/>
    <x v="15"/>
    <n v="202203"/>
    <n v="44643"/>
    <s v="XOF"/>
    <n v="390639"/>
    <n v="667.36"/>
    <s v="EUR"/>
    <n v="595.52700000000004"/>
    <n v="30489497"/>
    <s v="STAFF"/>
    <n v="2041743"/>
    <s v="MT SALAIRE DU MOIS DE MARS 2022 DE SORE Safiétou"/>
  </r>
  <r>
    <s v="E"/>
    <s v="4010"/>
    <s v="854"/>
    <s v="85406"/>
    <s v="8549059"/>
    <n v="528004120002"/>
    <x v="0"/>
    <x v="12"/>
    <x v="12"/>
    <n v="202203"/>
    <n v="44643"/>
    <s v="XOF"/>
    <n v="41481.14"/>
    <n v="70.87"/>
    <s v="EUR"/>
    <n v="63.241999999999997"/>
    <n v="12673881"/>
    <s v="STAFF"/>
    <n v="8540386"/>
    <s v="Time Code : N - SALAIRE DU MOIS DE MARS 2022 DE YAMEOGO Dahlia Ramata Stephanie"/>
  </r>
  <r>
    <s v="E"/>
    <s v="4010"/>
    <s v="854"/>
    <s v="85406"/>
    <s v="8549057"/>
    <n v="528004120002"/>
    <x v="0"/>
    <x v="7"/>
    <x v="7"/>
    <n v="202203"/>
    <n v="44643"/>
    <s v="XOF"/>
    <n v="126670.51"/>
    <n v="216.4"/>
    <s v="EUR"/>
    <n v="193.107"/>
    <n v="12673881"/>
    <s v="STAFF"/>
    <n v="8540399"/>
    <s v="Time Code : N - SALAIRE DU MOIS DE MARS 2022 DE KONFE TRAORE Aicha"/>
  </r>
  <r>
    <s v="E"/>
    <s v="4010"/>
    <s v="854"/>
    <s v="85408"/>
    <s v="8549059"/>
    <n v="528004120002"/>
    <x v="0"/>
    <x v="12"/>
    <x v="12"/>
    <n v="202203"/>
    <n v="44643"/>
    <s v="XOF"/>
    <n v="400499.76"/>
    <n v="684.2"/>
    <s v="EUR"/>
    <n v="610.55499999999995"/>
    <n v="12673881"/>
    <s v="STAFF"/>
    <n v="2046481"/>
    <s v="Time Code : N - SALAIRE DU MOIS DE MARS 2022 DE TOE Hadja Aliza Sandrine"/>
  </r>
  <r>
    <s v="E"/>
    <s v="4010"/>
    <s v="854"/>
    <s v="85406"/>
    <s v="8549059"/>
    <n v="528004120002"/>
    <x v="0"/>
    <x v="12"/>
    <x v="12"/>
    <n v="202203"/>
    <n v="44643"/>
    <s v="XOF"/>
    <n v="33484.449999999997"/>
    <n v="57.2"/>
    <s v="EUR"/>
    <n v="51.042999999999999"/>
    <n v="12673881"/>
    <s v="STAFF"/>
    <n v="2027008"/>
    <s v="Time Code : N - SALAIRE DU MOIS DE MARS 2022 DE SAWADOGO Augustine Marie wendyam"/>
  </r>
  <r>
    <s v="E"/>
    <s v="4200"/>
    <s v="854"/>
    <s v="85400"/>
    <s v="8549059"/>
    <n v="528004120002"/>
    <x v="0"/>
    <x v="12"/>
    <x v="12"/>
    <n v="202203"/>
    <n v="44643"/>
    <s v="XOF"/>
    <n v="7054.69"/>
    <n v="12.05"/>
    <s v="EUR"/>
    <n v="10.753"/>
    <n v="12673881"/>
    <s v="STAFF"/>
    <n v="2012905"/>
    <s v="Time Code : N - CNSS DU MOIS DE MARS 2022 DE NEBIE Noël"/>
  </r>
  <r>
    <s v="E"/>
    <s v="4200"/>
    <s v="854"/>
    <s v="85400"/>
    <s v="8549057"/>
    <n v="528004120002"/>
    <x v="0"/>
    <x v="7"/>
    <x v="7"/>
    <n v="202203"/>
    <n v="44643"/>
    <s v="XOF"/>
    <n v="35680.85"/>
    <n v="60.96"/>
    <s v="EUR"/>
    <n v="54.398000000000003"/>
    <n v="12673881"/>
    <s v="STAFF"/>
    <n v="8540392"/>
    <s v="Time Code : N - CNSS DU MOIS DE MARS 2022 DE KABORE Hamza"/>
  </r>
  <r>
    <s v="E"/>
    <s v="4200"/>
    <s v="854"/>
    <s v="85400"/>
    <s v="8549058"/>
    <n v="528004120002"/>
    <x v="0"/>
    <x v="10"/>
    <x v="10"/>
    <n v="202203"/>
    <n v="44643"/>
    <s v="XOF"/>
    <n v="6972.97"/>
    <n v="11.91"/>
    <s v="EUR"/>
    <n v="10.628"/>
    <n v="12673881"/>
    <s v="STAFF"/>
    <n v="2011105"/>
    <s v="Time Code : N - CNSS DU MOIS DE MARS 2022 DE COULIDIATY Aimé Parfait"/>
  </r>
  <r>
    <s v="E"/>
    <s v="4200"/>
    <s v="854"/>
    <s v="85400"/>
    <s v="8549058"/>
    <n v="528004120002"/>
    <x v="0"/>
    <x v="26"/>
    <x v="26"/>
    <n v="202203"/>
    <n v="44643"/>
    <s v="XOF"/>
    <n v="12389.83"/>
    <n v="21.17"/>
    <s v="EUR"/>
    <n v="18.890999999999998"/>
    <n v="12673881"/>
    <s v="STAFF"/>
    <n v="8540401"/>
    <s v="Time Code : N - CNSS DU MOIS DE MARS 2022 DE SINON Boukari"/>
  </r>
  <r>
    <s v="E"/>
    <s v="4200"/>
    <s v="854"/>
    <s v="85400"/>
    <s v="8549059"/>
    <n v="528004120002"/>
    <x v="0"/>
    <x v="12"/>
    <x v="12"/>
    <n v="202203"/>
    <n v="44643"/>
    <s v="XOF"/>
    <n v="5893.77"/>
    <n v="10.07"/>
    <s v="EUR"/>
    <n v="8.9860000000000007"/>
    <n v="12673881"/>
    <s v="STAFF"/>
    <n v="8540206"/>
    <s v="Time Code : N - CNSS DU MOIS DE MARS 2022 DE OUEDRAOGO Wendingomdé Joseph Arnaud"/>
  </r>
  <r>
    <s v="E"/>
    <s v="4200"/>
    <s v="854"/>
    <s v="85400"/>
    <s v="8549055"/>
    <n v="528004120002"/>
    <x v="0"/>
    <x v="11"/>
    <x v="11"/>
    <n v="202203"/>
    <n v="44643"/>
    <s v="XOF"/>
    <n v="8920.2099999999991"/>
    <n v="15.24"/>
    <s v="EUR"/>
    <n v="13.6"/>
    <n v="12673881"/>
    <s v="STAFF"/>
    <n v="8540039"/>
    <s v="Time Code : N - CNSS DU MOIS DE MARS 2022 DE NABI Grégoire"/>
  </r>
  <r>
    <s v="E"/>
    <s v="4200"/>
    <s v="854"/>
    <s v="85400"/>
    <s v="8549059"/>
    <n v="528004120002"/>
    <x v="0"/>
    <x v="8"/>
    <x v="8"/>
    <n v="202203"/>
    <n v="44643"/>
    <s v="XOF"/>
    <n v="4397.7299999999996"/>
    <n v="7.51"/>
    <s v="EUR"/>
    <n v="6.702"/>
    <n v="12673881"/>
    <s v="STAFF"/>
    <n v="8540353"/>
    <s v="Time Code : N - CNSS DU MOIS DE MARS 2022 DE PARE/KARAMBIRI Aminata"/>
  </r>
  <r>
    <s v="E"/>
    <s v="4200"/>
    <s v="854"/>
    <s v="85400"/>
    <s v="8549059"/>
    <n v="528004120002"/>
    <x v="0"/>
    <x v="12"/>
    <x v="12"/>
    <n v="202203"/>
    <n v="44643"/>
    <s v="XOF"/>
    <n v="18150.75"/>
    <n v="31.01"/>
    <s v="EUR"/>
    <n v="27.672000000000001"/>
    <n v="12673881"/>
    <s v="STAFF"/>
    <n v="2013058"/>
    <s v="Time Code : N - CNSS DU MOIS DE MARS 2022 DE BONOU Samson"/>
  </r>
  <r>
    <s v="E"/>
    <s v="6020"/>
    <s v="854"/>
    <s v="85408"/>
    <s v="8549054"/>
    <n v="528004120010"/>
    <x v="1"/>
    <x v="2"/>
    <x v="2"/>
    <n v="202203"/>
    <n v="44644"/>
    <s v="XOF"/>
    <n v="45168.3"/>
    <n v="77.16"/>
    <s v="EUR"/>
    <n v="68.855000000000004"/>
    <n v="12676380"/>
    <s v="PROPERTY"/>
    <s v="854P0076"/>
    <s v="Premise allocation : [52800412] [52.05%] [40249188] - Electricité(Période de février 2022) du bureau de Ouahigouya"/>
  </r>
  <r>
    <s v="E"/>
    <s v="6020"/>
    <s v="854"/>
    <s v="85407"/>
    <s v="8549054"/>
    <n v="528004120010"/>
    <x v="1"/>
    <x v="3"/>
    <x v="3"/>
    <n v="202203"/>
    <n v="44645"/>
    <s v="XOF"/>
    <n v="36603.199999999997"/>
    <n v="62.53"/>
    <s v="EUR"/>
    <n v="55.798999999999999"/>
    <n v="12676380"/>
    <s v="PROPERTY"/>
    <s v="854P0073"/>
    <s v="Premise allocation : [52800412] [45.64%] [30487238] - DDCPJ050322/Justif/OMNI/ OUATTARA SIAKA/ AVANCE PROGRAMME/ Pour paiement de factures SONABEL du bureau de Dédougou du mois de Février 2022"/>
  </r>
  <r>
    <s v="E"/>
    <s v="4190"/>
    <s v="854"/>
    <s v="85400"/>
    <s v="8549052"/>
    <n v="528004120002"/>
    <x v="0"/>
    <x v="0"/>
    <x v="0"/>
    <n v="202203"/>
    <n v="44645"/>
    <s v="USD"/>
    <n v="35.799999999999997"/>
    <n v="35.799999999999997"/>
    <s v="EUR"/>
    <n v="31.946999999999999"/>
    <n v="12673881"/>
    <s v="STAFF"/>
    <n v="9982557"/>
    <s v="Time Code : N - 9982557 EPA"/>
  </r>
  <r>
    <s v="E"/>
    <s v="4190"/>
    <s v="854"/>
    <s v="85400"/>
    <s v="8549051"/>
    <n v="528004120002"/>
    <x v="0"/>
    <x v="1"/>
    <x v="1"/>
    <n v="202203"/>
    <n v="44645"/>
    <s v="USD"/>
    <n v="37.5"/>
    <n v="37.5"/>
    <s v="EUR"/>
    <n v="33.463999999999999"/>
    <n v="12673881"/>
    <s v="STAFF"/>
    <n v="9985201"/>
    <s v="Time Code : N - 9985201 EPA"/>
  </r>
  <r>
    <s v="E"/>
    <s v="4200"/>
    <s v="854"/>
    <s v="85400"/>
    <s v="8549052"/>
    <n v="528004120002"/>
    <x v="0"/>
    <x v="0"/>
    <x v="0"/>
    <n v="202203"/>
    <n v="44645"/>
    <s v="USD"/>
    <n v="20.07"/>
    <n v="20.07"/>
    <s v="EUR"/>
    <n v="17.91"/>
    <n v="12673881"/>
    <s v="STAFF"/>
    <n v="9982557"/>
    <s v="Time Code : N - 9982557 LONG TERM SAVINGS PLAN"/>
  </r>
  <r>
    <s v="E"/>
    <s v="4190"/>
    <s v="854"/>
    <s v="85400"/>
    <s v="8549052"/>
    <n v="528004120002"/>
    <x v="0"/>
    <x v="0"/>
    <x v="0"/>
    <n v="202203"/>
    <n v="44645"/>
    <s v="USD"/>
    <n v="8.66"/>
    <n v="8.66"/>
    <s v="EUR"/>
    <n v="7.7279999999999998"/>
    <n v="12673881"/>
    <s v="STAFF"/>
    <n v="9982557"/>
    <s v="Time Code : N - 9982557 CIGNA ER"/>
  </r>
  <r>
    <s v="E"/>
    <s v="4190"/>
    <s v="854"/>
    <s v="85400"/>
    <s v="8549051"/>
    <n v="528004120002"/>
    <x v="0"/>
    <x v="1"/>
    <x v="1"/>
    <n v="202203"/>
    <n v="44645"/>
    <s v="USD"/>
    <n v="89.29"/>
    <n v="89.29"/>
    <s v="EUR"/>
    <n v="79.679000000000002"/>
    <n v="12673881"/>
    <s v="STAFF"/>
    <n v="9985201"/>
    <s v="Time Code : N - 9985201 COMPLEX"/>
  </r>
  <r>
    <s v="E"/>
    <s v="4190"/>
    <s v="854"/>
    <s v="85400"/>
    <s v="8549051"/>
    <n v="528004120002"/>
    <x v="0"/>
    <x v="1"/>
    <x v="1"/>
    <n v="202203"/>
    <n v="44645"/>
    <s v="USD"/>
    <n v="9.07"/>
    <n v="9.07"/>
    <s v="EUR"/>
    <n v="8.0939999999999994"/>
    <n v="12673881"/>
    <s v="STAFF"/>
    <n v="9985201"/>
    <s v="Time Code : N - 9985201 CIGNA ER"/>
  </r>
  <r>
    <s v="E"/>
    <s v="4170"/>
    <s v="854"/>
    <s v="85400"/>
    <s v="8549052"/>
    <n v="528004120002"/>
    <x v="0"/>
    <x v="0"/>
    <x v="0"/>
    <n v="202203"/>
    <n v="44645"/>
    <s v="USD"/>
    <n v="5.0199999999999996"/>
    <n v="5.0199999999999996"/>
    <s v="EUR"/>
    <n v="4.4800000000000004"/>
    <n v="12673881"/>
    <s v="STAFF"/>
    <n v="9982557"/>
    <s v="Time Code : N - 9982557 INS"/>
  </r>
  <r>
    <s v="E"/>
    <s v="4200"/>
    <s v="854"/>
    <s v="85400"/>
    <s v="8549051"/>
    <n v="528004120002"/>
    <x v="0"/>
    <x v="1"/>
    <x v="1"/>
    <n v="202203"/>
    <n v="44645"/>
    <s v="USD"/>
    <n v="22.32"/>
    <n v="22.32"/>
    <s v="EUR"/>
    <n v="19.917999999999999"/>
    <n v="12673881"/>
    <s v="STAFF"/>
    <n v="9985201"/>
    <s v="Time Code : N - 9985201 LONG TERM SAVINGS PLAN"/>
  </r>
  <r>
    <s v="E"/>
    <s v="4170"/>
    <s v="854"/>
    <s v="85400"/>
    <s v="8549051"/>
    <n v="528004120002"/>
    <x v="0"/>
    <x v="1"/>
    <x v="1"/>
    <n v="202203"/>
    <n v="44645"/>
    <s v="USD"/>
    <n v="5.58"/>
    <n v="5.58"/>
    <s v="EUR"/>
    <n v="4.9790000000000001"/>
    <n v="12673881"/>
    <s v="STAFF"/>
    <n v="9985201"/>
    <s v="Time Code : N - 9985201 INS"/>
  </r>
  <r>
    <s v="E"/>
    <s v="4000"/>
    <s v="854"/>
    <s v="85400"/>
    <s v="8549052"/>
    <n v="528004120002"/>
    <x v="0"/>
    <x v="56"/>
    <x v="56"/>
    <n v="202203"/>
    <n v="44645"/>
    <s v="USD"/>
    <n v="211.86"/>
    <n v="211.86"/>
    <s v="EUR"/>
    <n v="189.05600000000001"/>
    <n v="30490583"/>
    <s v="STAFF"/>
    <n v="9980783"/>
    <s v="MT 9980783 BASICPAY"/>
  </r>
  <r>
    <s v="E"/>
    <s v="4190"/>
    <s v="854"/>
    <s v="85400"/>
    <s v="8549052"/>
    <n v="528004120002"/>
    <x v="0"/>
    <x v="56"/>
    <x v="56"/>
    <n v="202203"/>
    <n v="44645"/>
    <s v="USD"/>
    <n v="8.61"/>
    <n v="8.61"/>
    <s v="EUR"/>
    <n v="7.6829999999999998"/>
    <n v="30490583"/>
    <s v="STAFF"/>
    <n v="9980783"/>
    <s v="MT 9980783 CIGNA ER"/>
  </r>
  <r>
    <s v="E"/>
    <s v="4200"/>
    <s v="854"/>
    <s v="85400"/>
    <s v="8549052"/>
    <n v="528004120002"/>
    <x v="0"/>
    <x v="56"/>
    <x v="56"/>
    <n v="202203"/>
    <n v="44645"/>
    <s v="USD"/>
    <n v="21.19"/>
    <n v="21.19"/>
    <s v="EUR"/>
    <n v="18.908999999999999"/>
    <n v="30490583"/>
    <s v="STAFF"/>
    <n v="9980783"/>
    <s v="MT 9980783 LONG TERM SAVINGS PLAN"/>
  </r>
  <r>
    <s v="E"/>
    <s v="4190"/>
    <s v="854"/>
    <s v="85400"/>
    <s v="8549052"/>
    <n v="528004120002"/>
    <x v="0"/>
    <x v="56"/>
    <x v="56"/>
    <n v="202203"/>
    <n v="44645"/>
    <s v="USD"/>
    <n v="35.590000000000003"/>
    <n v="35.590000000000003"/>
    <s v="EUR"/>
    <n v="31.759"/>
    <n v="30490583"/>
    <s v="STAFF"/>
    <n v="9980783"/>
    <s v="MT 9980783 EPA"/>
  </r>
  <r>
    <s v="E"/>
    <s v="4170"/>
    <s v="854"/>
    <s v="85400"/>
    <s v="8549052"/>
    <n v="528004120002"/>
    <x v="0"/>
    <x v="56"/>
    <x v="56"/>
    <n v="202203"/>
    <n v="44645"/>
    <s v="USD"/>
    <n v="5.3"/>
    <n v="5.3"/>
    <s v="EUR"/>
    <n v="4.7300000000000004"/>
    <n v="30490583"/>
    <s v="STAFF"/>
    <n v="9980783"/>
    <s v="MT 9980783 INS"/>
  </r>
  <r>
    <s v="E"/>
    <s v="4000"/>
    <s v="854"/>
    <s v="85400"/>
    <s v="8549051"/>
    <n v="528004120002"/>
    <x v="0"/>
    <x v="1"/>
    <x v="1"/>
    <n v="202203"/>
    <n v="44645"/>
    <s v="USD"/>
    <n v="223.21"/>
    <n v="223.21"/>
    <s v="EUR"/>
    <n v="199.184"/>
    <n v="12673881"/>
    <s v="STAFF"/>
    <n v="9985201"/>
    <s v="Time Code : N - 9985201 BASICPAY"/>
  </r>
  <r>
    <s v="E"/>
    <s v="4000"/>
    <s v="854"/>
    <s v="85400"/>
    <s v="8549052"/>
    <n v="528004120002"/>
    <x v="0"/>
    <x v="0"/>
    <x v="0"/>
    <n v="202203"/>
    <n v="44645"/>
    <s v="USD"/>
    <n v="200.68"/>
    <n v="200.68"/>
    <s v="EUR"/>
    <n v="179.07900000000001"/>
    <n v="12673881"/>
    <s v="STAFF"/>
    <n v="9982557"/>
    <s v="Time Code : N - 9982557 BASICPAY"/>
  </r>
  <r>
    <s v="E"/>
    <s v="4110"/>
    <s v="854"/>
    <s v="85400"/>
    <s v="8549052"/>
    <n v="528004120002"/>
    <x v="0"/>
    <x v="56"/>
    <x v="56"/>
    <n v="202203"/>
    <n v="44648"/>
    <s v="XOF"/>
    <n v="12454.44"/>
    <n v="21.28"/>
    <s v="EUR"/>
    <n v="18.989000000000001"/>
    <n v="30490583"/>
    <s v="STAFF"/>
    <n v="9980783"/>
    <s v="MT OUB870322-OMNI-RECEVEUR DES IMPOTS/Droits d'enregistrement sur contrat de bail de KARINA LOPEZ (15/03/2022 au 14/03/2023)"/>
  </r>
  <r>
    <s v="E"/>
    <s v="5097"/>
    <s v="854"/>
    <s v="85408"/>
    <s v="8540008"/>
    <n v="528004120032"/>
    <x v="4"/>
    <x v="27"/>
    <x v="27"/>
    <n v="202203"/>
    <n v="44648"/>
    <s v="XOF"/>
    <n v="120000"/>
    <n v="205"/>
    <s v="EUR"/>
    <n v="182.934"/>
    <n v="30487369"/>
    <m/>
    <m/>
    <s v="OHATJ300322/JUSTIF/KIEMA YAYA/MISSION DE FORMATION DES MEMBRES DES COMITES DE GESTION DES POINTS D'EAU DU 16 AU 18/03/2022 A OUAHIGOUYA/PRISE EN CHARGE DES PARTICIPANTS  RESIDENTS"/>
  </r>
  <r>
    <s v="E"/>
    <s v="5097"/>
    <s v="854"/>
    <s v="85408"/>
    <s v="8540008"/>
    <n v="528004120032"/>
    <x v="4"/>
    <x v="27"/>
    <x v="27"/>
    <n v="202203"/>
    <n v="44648"/>
    <s v="XOF"/>
    <n v="440000"/>
    <n v="751.68"/>
    <s v="EUR"/>
    <n v="670.77200000000005"/>
    <n v="30487369"/>
    <m/>
    <m/>
    <s v="OHATJ290322/JUSTIF/KOUANDA RACHIDATOU/MISSION DE FORMATION DES MEMBRES DES COMITES DE GESTION DES POINTS D'EAU DU 16 AU 18/03/2022 A OUAHIGOUYA/ETAT DE PRISE EN CHARGE DES PARTICIPANTS NON RESIDENTS YATENGA"/>
  </r>
  <r>
    <s v="E"/>
    <s v="5097"/>
    <s v="854"/>
    <s v="85408"/>
    <s v="8540008"/>
    <n v="528004120032"/>
    <x v="4"/>
    <x v="27"/>
    <x v="27"/>
    <n v="202203"/>
    <n v="44648"/>
    <s v="XOF"/>
    <n v="10000"/>
    <n v="17.079999999999998"/>
    <s v="EUR"/>
    <n v="15.242000000000001"/>
    <n v="30487369"/>
    <m/>
    <m/>
    <s v="OHATJ290322/JUSTIF/KOUANDA RACHIDATOU/MISSION DE FORMATION DES MEMBRES DES COMITES DE GESTION DES POINTS D'EAU DU 16 AU 18/03/2022 A OUAHIGOUYA/ACHAT D'UNITE DE COMMUNICATION"/>
  </r>
  <r>
    <s v="E"/>
    <s v="5097"/>
    <s v="854"/>
    <s v="85408"/>
    <s v="8540008"/>
    <n v="528004120032"/>
    <x v="4"/>
    <x v="27"/>
    <x v="27"/>
    <n v="202203"/>
    <n v="44648"/>
    <s v="XOF"/>
    <n v="600000"/>
    <n v="1025.02"/>
    <s v="EUR"/>
    <n v="914.69"/>
    <n v="30487369"/>
    <m/>
    <m/>
    <s v="OHATJ300322/JUSTIF/KIEMA YAYA/MISSION DE FORMATION DES MEMBRES DES COMITES DE GESTION DES POINTS D'EAU DU 16 AU 18/03/2022 A OUAHIGOUYA/PRISE EN CHARGE PARTICIPANTS NON RESIDENTS ZANDOMA"/>
  </r>
  <r>
    <s v="E"/>
    <s v="5097"/>
    <s v="854"/>
    <s v="85408"/>
    <s v="8540008"/>
    <n v="528004120032"/>
    <x v="4"/>
    <x v="27"/>
    <x v="27"/>
    <n v="202203"/>
    <n v="44648"/>
    <s v="XOF"/>
    <n v="280000"/>
    <n v="478.34"/>
    <s v="EUR"/>
    <n v="426.85300000000001"/>
    <n v="30487369"/>
    <m/>
    <m/>
    <s v="OHATJ300322/JUSTIF/KIEMA YAYA/MISSION DE FORMATION DES MEMBRES DES COMITES DE GESTION DES POINTS D'EAU DU 16 AU 18/03/2022 A OUAHIGOUYA/PRISE EN CHARGE DES PARTICIPANTS NON RESIDENTS YATENGA"/>
  </r>
  <r>
    <s v="E"/>
    <s v="5097"/>
    <s v="854"/>
    <s v="85408"/>
    <s v="8540008"/>
    <n v="528004120032"/>
    <x v="4"/>
    <x v="27"/>
    <x v="27"/>
    <n v="202203"/>
    <n v="44648"/>
    <s v="XOF"/>
    <n v="120000"/>
    <n v="205"/>
    <s v="EUR"/>
    <n v="182.934"/>
    <n v="30487369"/>
    <m/>
    <m/>
    <s v="OHATJ300322/JUSTIF/KIEMA YAYA/MISSION DE FORMATION DES MEMBRES DES COMITES DE GESTION DES POINTS D'EAU DU 16 AU 18/03/2022 A OUAHIGOUYA/PRISE EN CHARGE DES PARTICIPANTS NON RESIDENTS LOROUM"/>
  </r>
  <r>
    <s v="E"/>
    <s v="5097"/>
    <s v="854"/>
    <s v="85408"/>
    <s v="8540008"/>
    <n v="528004120032"/>
    <x v="4"/>
    <x v="27"/>
    <x v="27"/>
    <n v="202203"/>
    <n v="44648"/>
    <s v="XOF"/>
    <n v="40000"/>
    <n v="68.33"/>
    <s v="EUR"/>
    <n v="60.975000000000001"/>
    <n v="30487369"/>
    <m/>
    <m/>
    <s v="OHATJ300322/JUSTIF/KIEMA YAYA/MISSION DE FORMATION DES MEMBRES DES COMITES DE GESTION DES POINTS D'EAU DU 16 AU 18/03/2022 A OUAHIGOUYA/PRISE EN CHARGE DES POINTS FOCAUX"/>
  </r>
  <r>
    <s v="E"/>
    <s v="5097"/>
    <s v="854"/>
    <s v="85408"/>
    <s v="8540008"/>
    <n v="528004120032"/>
    <x v="4"/>
    <x v="27"/>
    <x v="27"/>
    <n v="202203"/>
    <n v="44648"/>
    <s v="XOF"/>
    <n v="10000"/>
    <n v="17.079999999999998"/>
    <s v="EUR"/>
    <n v="15.242000000000001"/>
    <n v="30487369"/>
    <m/>
    <m/>
    <s v="OHATJ300322/JUSTIF/KIEMA YAYA/MISSION DE FORMATION DES MEMBRES DES COMITES DE GESTION DES POINTS D'EAU DU 16 AU 18/03/2022 A OUAHIGOUYA/FRAIS DE COMMUNICATION"/>
  </r>
  <r>
    <s v="E"/>
    <s v="4110"/>
    <s v="854"/>
    <s v="85400"/>
    <s v="8549057"/>
    <n v="528004120002"/>
    <x v="0"/>
    <x v="7"/>
    <x v="7"/>
    <n v="202203"/>
    <n v="44649"/>
    <s v="XOF"/>
    <n v="30082.55"/>
    <n v="51.39"/>
    <s v="EUR"/>
    <n v="45.859000000000002"/>
    <n v="12673881"/>
    <s v="STAFF"/>
    <n v="8540392"/>
    <s v="Time Code : N - OUJ690322/JUSTIF/KABORE HAMZA/Avantage personnel:Frais de demande de changement de branchement SONABEL en date du 28/03/22"/>
  </r>
  <r>
    <s v="E"/>
    <s v="5190"/>
    <s v="854"/>
    <s v="85407"/>
    <s v="8540008"/>
    <n v="528004120003"/>
    <x v="5"/>
    <x v="29"/>
    <x v="29"/>
    <n v="202203"/>
    <n v="44650"/>
    <s v="XOF"/>
    <n v="300"/>
    <n v="0.51"/>
    <s v="EUR"/>
    <n v="0.45500000000000002"/>
    <n v="30487663"/>
    <m/>
    <m/>
    <s v="OUJ510322/JUSTIF/SOU SIE SYLVAIN/Frais de péages/Mission d'installation et de reorganisation du bureau de Dédougou."/>
  </r>
  <r>
    <s v="E"/>
    <s v="5190"/>
    <s v="854"/>
    <s v="85407"/>
    <s v="8540008"/>
    <n v="528004120003"/>
    <x v="5"/>
    <x v="29"/>
    <x v="29"/>
    <n v="202203"/>
    <n v="44650"/>
    <s v="XOF"/>
    <n v="300"/>
    <n v="0.51"/>
    <s v="EUR"/>
    <n v="0.45500000000000002"/>
    <n v="30487663"/>
    <m/>
    <m/>
    <s v="OUJ510322/JUSTIF/SOU SIE SYLVAIN/Frais de péages/Mission d'installation et de reorganisation du bureau de Dédougou."/>
  </r>
  <r>
    <s v="E"/>
    <s v="5510"/>
    <s v="854"/>
    <s v="85407"/>
    <s v="8540008"/>
    <n v="528004120003"/>
    <x v="5"/>
    <x v="40"/>
    <x v="40"/>
    <n v="202203"/>
    <n v="44650"/>
    <s v="XOF"/>
    <n v="22000"/>
    <n v="37.58"/>
    <s v="EUR"/>
    <n v="33.534999999999997"/>
    <n v="30487663"/>
    <m/>
    <m/>
    <s v="OUJ510322/JUSTIF/SOU SIE SYLVAIN/Allocation nourriture FOM et Driver/Mission d'installation et de reorganisation du bureau de Dédougou."/>
  </r>
  <r>
    <s v="E"/>
    <s v="5510"/>
    <s v="854"/>
    <s v="85407"/>
    <s v="8540008"/>
    <n v="528004120003"/>
    <x v="5"/>
    <x v="40"/>
    <x v="40"/>
    <n v="202203"/>
    <n v="44650"/>
    <s v="XOF"/>
    <n v="22000"/>
    <n v="37.58"/>
    <s v="EUR"/>
    <n v="33.534999999999997"/>
    <n v="30487663"/>
    <m/>
    <m/>
    <s v="OUJ510322/JUSTIF/SOU SIE SYLVAIN/Allocation nourriture FOM et Driver/Mission d'installation et de reorganisation du bureau de Dédougou."/>
  </r>
  <r>
    <s v="E"/>
    <s v="5110"/>
    <s v="854"/>
    <s v="85407"/>
    <s v="8540008"/>
    <n v="528004120003"/>
    <x v="5"/>
    <x v="29"/>
    <x v="29"/>
    <n v="202203"/>
    <n v="44650"/>
    <s v="XOF"/>
    <n v="11500"/>
    <n v="19.649999999999999"/>
    <s v="EUR"/>
    <n v="17.535"/>
    <n v="30487663"/>
    <s v="VEHICLE"/>
    <s v="854V0143"/>
    <s v="OUJ510322/JUSTIF/SOU SIE SYLVAIN/Achat de carburant/Mission d'installation et de reorganisation du bureau de Dédougou."/>
  </r>
  <r>
    <s v="E"/>
    <s v="5110"/>
    <s v="854"/>
    <s v="85407"/>
    <s v="8540008"/>
    <n v="528004120003"/>
    <x v="5"/>
    <x v="29"/>
    <x v="29"/>
    <n v="202203"/>
    <n v="44650"/>
    <s v="XOF"/>
    <n v="11500"/>
    <n v="19.649999999999999"/>
    <s v="EUR"/>
    <n v="17.535"/>
    <n v="30487663"/>
    <s v="VEHICLE"/>
    <s v="854V0143"/>
    <s v="OUJ510322/JUSTIF/SOU SIE SYLVAIN/Achat de carburant/Mission d'installation et de reorganisation du bureau de Dédougou."/>
  </r>
  <r>
    <s v="E"/>
    <s v="5110"/>
    <s v="854"/>
    <s v="85408"/>
    <s v="8549052"/>
    <n v="528004120010"/>
    <x v="1"/>
    <x v="57"/>
    <x v="57"/>
    <n v="202203"/>
    <n v="44651"/>
    <s v="XOF"/>
    <n v="100000"/>
    <n v="170.84"/>
    <s v="EUR"/>
    <n v="152.45099999999999"/>
    <n v="40251956"/>
    <s v="VEHICLE"/>
    <s v="854V0514"/>
    <s v="Essence super 91 pour trois motos  YBR 125, 2009 2F 03 IT; KIEMA Yaya"/>
  </r>
  <r>
    <s v="E"/>
    <s v="5110"/>
    <s v="854"/>
    <s v="85408"/>
    <s v="8549052"/>
    <n v="528004120010"/>
    <x v="1"/>
    <x v="57"/>
    <x v="57"/>
    <n v="202203"/>
    <n v="44651"/>
    <s v="XOF"/>
    <n v="100000"/>
    <n v="170.84"/>
    <s v="EUR"/>
    <n v="152.45099999999999"/>
    <n v="40251956"/>
    <s v="VEHICLE"/>
    <s v="854V0513"/>
    <s v="Recharge de carburant super 91 pour YBR 125 2006 2F 03 IT Gansonré Hassane Moctar"/>
  </r>
  <r>
    <s v="E"/>
    <s v="5120"/>
    <s v="854"/>
    <s v="85406"/>
    <s v="8549057"/>
    <n v="528004120010"/>
    <x v="1"/>
    <x v="58"/>
    <x v="58"/>
    <n v="202203"/>
    <n v="44651"/>
    <s v="XOF"/>
    <n v="302316.67"/>
    <n v="516.47"/>
    <s v="EUR"/>
    <n v="460.87900000000002"/>
    <n v="12677081"/>
    <s v="VEHICLE"/>
    <s v="854V0539"/>
    <s v="PO Auto-Accrual re PO: 10046796 / Renouvellement assurance véh 0170 D7 03 IT"/>
  </r>
  <r>
    <s v="E"/>
    <s v="5120"/>
    <s v="854"/>
    <s v="85406"/>
    <s v="8549057"/>
    <n v="528004120010"/>
    <x v="1"/>
    <x v="58"/>
    <x v="58"/>
    <n v="202203"/>
    <n v="44651"/>
    <s v="XOF"/>
    <n v="302316.67"/>
    <n v="516.47"/>
    <s v="EUR"/>
    <n v="460.87900000000002"/>
    <n v="12677081"/>
    <s v="VEHICLE"/>
    <s v="854V0540"/>
    <s v="PO Auto-Accrual re PO: 10046796 / Renouvellement assurance véh 0445 D8 03 IT"/>
  </r>
  <r>
    <s v="E"/>
    <s v="5120"/>
    <s v="854"/>
    <s v="85406"/>
    <s v="8549057"/>
    <n v="528004120010"/>
    <x v="1"/>
    <x v="58"/>
    <x v="58"/>
    <n v="202203"/>
    <n v="44651"/>
    <s v="XOF"/>
    <n v="302316.67"/>
    <n v="516.47"/>
    <s v="EUR"/>
    <n v="460.87900000000002"/>
    <n v="12677081"/>
    <s v="VEHICLE"/>
    <s v="854V0535"/>
    <s v="PO Auto-Accrual re PO: 10046796 / Renouvellement assurance véh 0182 D7 03 IT"/>
  </r>
  <r>
    <s v="E"/>
    <s v="5120"/>
    <s v="854"/>
    <s v="85406"/>
    <s v="8549057"/>
    <n v="528004120010"/>
    <x v="1"/>
    <x v="59"/>
    <x v="58"/>
    <n v="202203"/>
    <n v="44651"/>
    <s v="XOF"/>
    <n v="302316.67"/>
    <n v="516.47"/>
    <s v="EUR"/>
    <n v="460.87900000000002"/>
    <n v="12677081"/>
    <s v="VEHICLE"/>
    <s v="854V0538"/>
    <s v="PO Auto-Accrual re PO: 10046796 / Renouvellement assurance véh 0164 D7 03 IT"/>
  </r>
  <r>
    <s v="E"/>
    <s v="5120"/>
    <s v="854"/>
    <s v="85406"/>
    <s v="8549057"/>
    <n v="528004120010"/>
    <x v="1"/>
    <x v="60"/>
    <x v="59"/>
    <n v="202203"/>
    <n v="44651"/>
    <s v="XOF"/>
    <n v="17502.02"/>
    <n v="29.9"/>
    <s v="EUR"/>
    <n v="26.681999999999999"/>
    <n v="12677081"/>
    <s v="VEHICLE"/>
    <s v="854V0497"/>
    <s v="PO Auto-Accrual re PO: 10046797 / Renouvellement assurance moto ATWA crypton partenaire 1480 6E 03"/>
  </r>
  <r>
    <s v="E"/>
    <s v="5120"/>
    <s v="854"/>
    <s v="85406"/>
    <s v="8549057"/>
    <n v="528004120010"/>
    <x v="1"/>
    <x v="60"/>
    <x v="59"/>
    <n v="202203"/>
    <n v="44651"/>
    <s v="XOF"/>
    <n v="17490.310000000001"/>
    <n v="29.88"/>
    <s v="EUR"/>
    <n v="26.664000000000001"/>
    <n v="12677081"/>
    <s v="VEHICLE"/>
    <s v="854V0496"/>
    <s v="PO Auto-Accrual re PO: 10046797 / Renouvellement assurance moto ATWA crypton partenaire 1479 6E 03"/>
  </r>
  <r>
    <s v="E"/>
    <s v="5120"/>
    <s v="854"/>
    <s v="85406"/>
    <s v="8549057"/>
    <n v="528004120010"/>
    <x v="1"/>
    <x v="60"/>
    <x v="59"/>
    <n v="202203"/>
    <n v="44651"/>
    <s v="XOF"/>
    <n v="17361.54"/>
    <n v="29.66"/>
    <s v="EUR"/>
    <n v="26.466999999999999"/>
    <n v="12677081"/>
    <s v="VEHICLE"/>
    <s v="854V0498"/>
    <s v="PO Auto-Accrual re PO: 10046797 / Renouvellement assurance moto ATWA crypton partenaire 1482 6E 03"/>
  </r>
  <r>
    <s v="E"/>
    <s v="5120"/>
    <s v="854"/>
    <s v="85406"/>
    <s v="8549057"/>
    <n v="528004120010"/>
    <x v="1"/>
    <x v="60"/>
    <x v="59"/>
    <n v="202203"/>
    <n v="44651"/>
    <s v="XOF"/>
    <n v="17361.54"/>
    <n v="29.66"/>
    <s v="EUR"/>
    <n v="26.466999999999999"/>
    <n v="12677081"/>
    <s v="VEHICLE"/>
    <s v="854V0499"/>
    <s v="PO Auto-Accrual re PO: 10046797 / Renouvellement assurance moto ATWA crypton partenaire 1483 6E 03"/>
  </r>
  <r>
    <s v="E"/>
    <s v="5120"/>
    <s v="854"/>
    <s v="85406"/>
    <s v="8549057"/>
    <n v="528004120010"/>
    <x v="1"/>
    <x v="60"/>
    <x v="59"/>
    <n v="202203"/>
    <n v="44651"/>
    <s v="XOF"/>
    <n v="17361.54"/>
    <n v="29.66"/>
    <s v="EUR"/>
    <n v="26.466999999999999"/>
    <n v="12677081"/>
    <s v="VEHICLE"/>
    <s v="854V0501"/>
    <s v="PO Auto-Accrual re PO: 10046797 / Renouvellement assurance moto ATWA crypton partenaire 1486 6E 03"/>
  </r>
  <r>
    <s v="E"/>
    <s v="5120"/>
    <s v="854"/>
    <s v="85406"/>
    <s v="8549057"/>
    <n v="528004120010"/>
    <x v="1"/>
    <x v="60"/>
    <x v="59"/>
    <n v="202203"/>
    <n v="44651"/>
    <s v="XOF"/>
    <n v="17361.54"/>
    <n v="29.66"/>
    <s v="EUR"/>
    <n v="26.466999999999999"/>
    <n v="12677081"/>
    <s v="VEHICLE"/>
    <s v="854V0502"/>
    <s v="PO Auto-Accrual re PO: 10046797 / Renouvellement assurance moto ATWA crypton partenaire 1488 6E 03"/>
  </r>
  <r>
    <s v="E"/>
    <s v="5120"/>
    <s v="854"/>
    <s v="85406"/>
    <s v="8549057"/>
    <n v="528004120010"/>
    <x v="1"/>
    <x v="60"/>
    <x v="59"/>
    <n v="202203"/>
    <n v="44651"/>
    <s v="XOF"/>
    <n v="17361.54"/>
    <n v="29.66"/>
    <s v="EUR"/>
    <n v="26.466999999999999"/>
    <n v="12677081"/>
    <s v="VEHICLE"/>
    <s v="854V0503"/>
    <s v="PO Auto-Accrual re PO: 10046797 / Renouvellement assurance moto ATWA crypton partenaire 1452 6E 03"/>
  </r>
  <r>
    <s v="E"/>
    <s v="5120"/>
    <s v="854"/>
    <s v="85406"/>
    <s v="8549057"/>
    <n v="528004120010"/>
    <x v="1"/>
    <x v="60"/>
    <x v="59"/>
    <n v="202203"/>
    <n v="44651"/>
    <s v="XOF"/>
    <n v="17361.54"/>
    <n v="29.66"/>
    <s v="EUR"/>
    <n v="26.466999999999999"/>
    <n v="12677081"/>
    <s v="VEHICLE"/>
    <s v="854V0505"/>
    <s v="PO Auto-Accrual re PO: 10046797 / Renouvellement assurance moto ATWA crypton partenaire 1461 6E 03"/>
  </r>
  <r>
    <s v="E"/>
    <s v="5120"/>
    <s v="854"/>
    <s v="85406"/>
    <s v="8549057"/>
    <n v="528004120010"/>
    <x v="1"/>
    <x v="61"/>
    <x v="60"/>
    <n v="202203"/>
    <n v="44651"/>
    <s v="XOF"/>
    <n v="25053.06"/>
    <n v="42.8"/>
    <s v="EUR"/>
    <n v="38.192999999999998"/>
    <n v="12677081"/>
    <s v="VEHICLE"/>
    <s v="854V0512"/>
    <s v="PO Auto-Accrual re PO: 10046797 / Renouvellement assurance moto ATWA crypton partenaire  1999 2F 03 IT"/>
  </r>
  <r>
    <s v="E"/>
    <s v="5120"/>
    <s v="854"/>
    <s v="85406"/>
    <s v="8549057"/>
    <n v="528004120010"/>
    <x v="1"/>
    <x v="61"/>
    <x v="60"/>
    <n v="202203"/>
    <n v="44651"/>
    <s v="XOF"/>
    <n v="25053.06"/>
    <n v="42.8"/>
    <s v="EUR"/>
    <n v="38.192999999999998"/>
    <n v="12677081"/>
    <s v="VEHICLE"/>
    <s v="854V0514"/>
    <s v="PO Auto-Accrual re PO: 10046797 / Renouvellement assurance moto ATWA YBR  2009 2F 03 IT"/>
  </r>
  <r>
    <s v="E"/>
    <s v="5120"/>
    <s v="854"/>
    <s v="85406"/>
    <s v="8549057"/>
    <n v="528004120010"/>
    <x v="1"/>
    <x v="61"/>
    <x v="60"/>
    <n v="202203"/>
    <n v="44651"/>
    <s v="XOF"/>
    <n v="25053.06"/>
    <n v="42.8"/>
    <s v="EUR"/>
    <n v="38.192999999999998"/>
    <n v="12677081"/>
    <s v="VEHICLE"/>
    <s v="854V0513"/>
    <s v="PO Auto-Accrual re PO: 10046797 / Renouvellement assurance moto ATWA YBR  2006 2F 03 IT"/>
  </r>
  <r>
    <s v="E"/>
    <s v="5120"/>
    <s v="854"/>
    <s v="85406"/>
    <s v="8549057"/>
    <n v="528004120010"/>
    <x v="1"/>
    <x v="61"/>
    <x v="60"/>
    <n v="202203"/>
    <n v="44651"/>
    <s v="XOF"/>
    <n v="25053.06"/>
    <n v="42.8"/>
    <s v="EUR"/>
    <n v="38.192999999999998"/>
    <n v="12677081"/>
    <s v="VEHICLE"/>
    <s v="854V0515"/>
    <s v="PO Auto-Accrual re PO: 10046797 / Renouvellement assurance moto ATWA YBR  9582 2D 03 IT"/>
  </r>
  <r>
    <s v="E"/>
    <s v="5120"/>
    <s v="854"/>
    <s v="85406"/>
    <s v="8549057"/>
    <n v="528004120010"/>
    <x v="1"/>
    <x v="60"/>
    <x v="59"/>
    <n v="202203"/>
    <n v="44651"/>
    <s v="XOF"/>
    <n v="17361.54"/>
    <n v="29.66"/>
    <s v="EUR"/>
    <n v="26.466999999999999"/>
    <n v="12677081"/>
    <s v="VEHICLE"/>
    <s v="854V0500"/>
    <s v="PO Auto-Accrual re PO: 10046797 / Renouvellement assurance moto ATWA crypton partenaire 1484 6E 03"/>
  </r>
  <r>
    <s v="E"/>
    <s v="5120"/>
    <s v="854"/>
    <s v="85406"/>
    <s v="8549057"/>
    <n v="528004120010"/>
    <x v="1"/>
    <x v="60"/>
    <x v="59"/>
    <n v="202203"/>
    <n v="44651"/>
    <s v="XOF"/>
    <n v="17361.54"/>
    <n v="29.66"/>
    <s v="EUR"/>
    <n v="26.466999999999999"/>
    <n v="12677081"/>
    <s v="VEHICLE"/>
    <s v="854V0504"/>
    <s v="PO Auto-Accrual re PO: 10046797 / Renouvellement assurance moto ATWA crypton partenaire 1454 6E 03"/>
  </r>
  <r>
    <s v="E"/>
    <s v="5120"/>
    <s v="854"/>
    <s v="85406"/>
    <s v="8549057"/>
    <n v="528004120010"/>
    <x v="1"/>
    <x v="60"/>
    <x v="59"/>
    <n v="202203"/>
    <n v="44651"/>
    <s v="XOF"/>
    <n v="17080.57"/>
    <n v="29.18"/>
    <s v="EUR"/>
    <n v="26.039000000000001"/>
    <n v="12677081"/>
    <s v="VEHICLE"/>
    <s v="854V0495"/>
    <s v="PO Auto-Accrual re PO: 10046797 / Renouvellement assurance moto ATWA crypton partenaire 1478 6E 03"/>
  </r>
  <r>
    <s v="E"/>
    <s v="6090"/>
    <s v="854"/>
    <s v="85406"/>
    <s v="8549054"/>
    <n v="528004120010"/>
    <x v="1"/>
    <x v="2"/>
    <x v="2"/>
    <n v="202203"/>
    <n v="44651"/>
    <s v="XOF"/>
    <n v="5574.58"/>
    <n v="9.52"/>
    <s v="EUR"/>
    <n v="8.4949999999999992"/>
    <n v="12676380"/>
    <s v="PROPERTY"/>
    <s v="854P0062"/>
    <s v="Premise allocation : [52800412] [11.95%] [30489511] - OUC300322/CAISSE/EBTF/Frais de renouvèlement d'une moto 11DY 3894 IT"/>
  </r>
  <r>
    <s v="E"/>
    <s v="4210"/>
    <s v="854"/>
    <s v="85401"/>
    <s v="8540008"/>
    <n v="528004120001"/>
    <x v="3"/>
    <x v="14"/>
    <x v="14"/>
    <n v="202203"/>
    <n v="44651"/>
    <s v="XOF"/>
    <n v="30898"/>
    <n v="52.79"/>
    <s v="EUR"/>
    <n v="47.107999999999997"/>
    <n v="12673881"/>
    <s v="STAFF"/>
    <n v="2031020"/>
    <s v="Time Code : N - TERMINAL_GRANT_2031020"/>
  </r>
  <r>
    <s v="E"/>
    <s v="4210"/>
    <s v="854"/>
    <s v="85400"/>
    <s v="8549062"/>
    <n v="528004120002"/>
    <x v="0"/>
    <x v="23"/>
    <x v="23"/>
    <n v="202203"/>
    <n v="44651"/>
    <s v="XOF"/>
    <n v="230.01"/>
    <n v="0.39"/>
    <s v="EUR"/>
    <n v="0.34799999999999998"/>
    <n v="12673881"/>
    <s v="STAFF"/>
    <n v="2013061"/>
    <s v="Time Code : N - TERMINAL_GRANT_2013061"/>
  </r>
  <r>
    <s v="E"/>
    <s v="4060"/>
    <s v="854"/>
    <s v="85406"/>
    <s v="8549052"/>
    <n v="528004120002"/>
    <x v="0"/>
    <x v="17"/>
    <x v="17"/>
    <n v="202203"/>
    <n v="44651"/>
    <s v="XOF"/>
    <n v="21356.21"/>
    <n v="36.479999999999997"/>
    <s v="EUR"/>
    <n v="32.552999999999997"/>
    <n v="12673881"/>
    <s v="STAFF"/>
    <n v="8540100"/>
    <s v="Time Code : N - 202203 Annual leave accrual/Sié Sylvain  SOU"/>
  </r>
  <r>
    <s v="E"/>
    <s v="4210"/>
    <s v="854"/>
    <s v="85400"/>
    <s v="8549063"/>
    <n v="528004120002"/>
    <x v="0"/>
    <x v="21"/>
    <x v="21"/>
    <n v="202203"/>
    <n v="44651"/>
    <s v="XOF"/>
    <n v="4030.2"/>
    <n v="6.89"/>
    <s v="EUR"/>
    <n v="6.1479999999999997"/>
    <n v="12673881"/>
    <s v="STAFF"/>
    <n v="2020577"/>
    <s v="Time Code : N - TERMINAL_GRANT_2020577"/>
  </r>
  <r>
    <s v="E"/>
    <s v="4210"/>
    <s v="854"/>
    <s v="85400"/>
    <s v="8549058"/>
    <n v="528004120002"/>
    <x v="0"/>
    <x v="10"/>
    <x v="10"/>
    <n v="202203"/>
    <n v="44651"/>
    <s v="XOF"/>
    <n v="5425.46"/>
    <n v="9.27"/>
    <s v="EUR"/>
    <n v="8.2720000000000002"/>
    <n v="12673881"/>
    <s v="STAFF"/>
    <n v="2011105"/>
    <s v="Time Code : N - TERMINAL_GRANT_2011105"/>
  </r>
  <r>
    <s v="E"/>
    <s v="4060"/>
    <s v="854"/>
    <s v="85406"/>
    <s v="8540008"/>
    <n v="528004120002"/>
    <x v="0"/>
    <x v="24"/>
    <x v="24"/>
    <n v="202203"/>
    <n v="44651"/>
    <s v="XOF"/>
    <n v="10839.38"/>
    <n v="18.52"/>
    <s v="EUR"/>
    <n v="16.527000000000001"/>
    <n v="12673881"/>
    <s v="STAFF"/>
    <n v="2039252"/>
    <s v="Time Code : N - 202203 Annual leave accrual/Sherita Djemila  Guiro"/>
  </r>
  <r>
    <s v="E"/>
    <s v="4170"/>
    <s v="854"/>
    <s v="85406"/>
    <s v="8549052"/>
    <n v="528004120002"/>
    <x v="0"/>
    <x v="22"/>
    <x v="22"/>
    <n v="202203"/>
    <n v="44651"/>
    <s v="XOF"/>
    <n v="19946.099999999999"/>
    <n v="34.08"/>
    <s v="EUR"/>
    <n v="30.411999999999999"/>
    <n v="12673881"/>
    <s v="STAFF"/>
    <n v="2035753"/>
    <s v="Time Code : N - OUB130721-OMNI-UAB/KOUANDA RACHIDATOU/Assurance/Charge de février 2022 /Incorporation 1 enfant (CAMILLA)"/>
  </r>
  <r>
    <s v="E"/>
    <s v="5501"/>
    <s v="854"/>
    <s v="85401"/>
    <s v="8540007"/>
    <n v="528004120010"/>
    <x v="1"/>
    <x v="62"/>
    <x v="61"/>
    <n v="202203"/>
    <n v="44651"/>
    <s v="XOF"/>
    <n v="8000"/>
    <n v="13.67"/>
    <s v="EUR"/>
    <n v="12.199"/>
    <n v="30487929"/>
    <m/>
    <m/>
    <s v="KAATJ420322-Justif-GANSONRE Hassane Moctar frais transport de staffs formation des PMO sur la politique de sauvegarde de l'enfance à Ouaga du 23 au 24 mars 2022"/>
  </r>
  <r>
    <s v="E"/>
    <s v="5510"/>
    <s v="854"/>
    <s v="85401"/>
    <s v="8540007"/>
    <n v="528004120010"/>
    <x v="1"/>
    <x v="62"/>
    <x v="61"/>
    <n v="202203"/>
    <n v="44651"/>
    <s v="XOF"/>
    <n v="279000"/>
    <n v="476.64"/>
    <s v="EUR"/>
    <n v="425.33600000000001"/>
    <n v="30487929"/>
    <m/>
    <m/>
    <s v="KAATJ420322-Justif-GANSONRE Hassane Moctar prise en charge de staffs formation des PMO sur la politique de sauvegarde de l'enfance à Ouaga du 23 au 24 mars 2022"/>
  </r>
  <r>
    <s v="E"/>
    <s v="5501"/>
    <s v="854"/>
    <s v="85407"/>
    <s v="8540008"/>
    <n v="528004120010"/>
    <x v="1"/>
    <x v="62"/>
    <x v="61"/>
    <n v="202203"/>
    <n v="44651"/>
    <s v="XOF"/>
    <n v="63000"/>
    <n v="107.63"/>
    <s v="EUR"/>
    <n v="96.045000000000002"/>
    <n v="30488660"/>
    <m/>
    <m/>
    <s v="DDATJ040322/Justif/OMNI/DAHANI Hubert/ Avance Programme/Transport staff/ Formation Child Safeguarding et Monotoring staff PMO dans le cadre du projet ATWA"/>
  </r>
  <r>
    <s v="E"/>
    <s v="5510"/>
    <s v="854"/>
    <s v="85407"/>
    <s v="8540008"/>
    <n v="528004120010"/>
    <x v="1"/>
    <x v="62"/>
    <x v="61"/>
    <n v="202203"/>
    <n v="44651"/>
    <s v="XOF"/>
    <n v="360000"/>
    <n v="615.01"/>
    <s v="EUR"/>
    <n v="548.81200000000001"/>
    <n v="30488660"/>
    <m/>
    <m/>
    <s v="DDATJ040322/Justif/OMNI/DAHANI Hubert/ Avance Programme/Allocation nourriture staff/ Formation Child Safeguarding et Monotoring staff PMO dans le cadre du projet ATWA"/>
  </r>
  <r>
    <s v="E"/>
    <s v="5191"/>
    <s v="854"/>
    <s v="85406"/>
    <s v="8549057"/>
    <n v="528004120010"/>
    <x v="1"/>
    <x v="32"/>
    <x v="32"/>
    <n v="202203"/>
    <n v="44651"/>
    <s v="USD"/>
    <n v="1.01"/>
    <n v="1.01"/>
    <s v="EUR"/>
    <n v="0.90100000000000002"/>
    <n v="12680151"/>
    <m/>
    <m/>
    <s v="Country Shared Costs – Vehicle &amp; transport costs"/>
  </r>
  <r>
    <s v="E"/>
    <s v="5191"/>
    <s v="854"/>
    <s v="85407"/>
    <s v="8549057"/>
    <n v="528004120010"/>
    <x v="1"/>
    <x v="32"/>
    <x v="32"/>
    <n v="202203"/>
    <n v="44651"/>
    <s v="USD"/>
    <n v="21.51"/>
    <n v="21.51"/>
    <s v="EUR"/>
    <n v="19.195"/>
    <n v="12680151"/>
    <m/>
    <m/>
    <s v="Country Shared Costs – Vehicle &amp; transport costs"/>
  </r>
  <r>
    <s v="E"/>
    <s v="7142"/>
    <s v="854"/>
    <s v="85406"/>
    <s v="8549052"/>
    <n v="528004120010"/>
    <x v="1"/>
    <x v="62"/>
    <x v="61"/>
    <n v="202203"/>
    <n v="44651"/>
    <s v="XOF"/>
    <n v="778137.49"/>
    <n v="1329.35"/>
    <s v="EUR"/>
    <n v="1186.2629999999999"/>
    <n v="12677081"/>
    <m/>
    <m/>
    <s v="PO Auto-Accrual re PO: 10049030 / Chambre climatisée single (Standard) de 1 à 7jrs"/>
  </r>
  <r>
    <s v="E"/>
    <s v="5598"/>
    <s v="854"/>
    <s v="85406"/>
    <s v="8549057"/>
    <n v="528004120010"/>
    <x v="1"/>
    <x v="33"/>
    <x v="33"/>
    <n v="202203"/>
    <n v="44651"/>
    <s v="USD"/>
    <n v="13.68"/>
    <n v="13.68"/>
    <s v="EUR"/>
    <n v="12.208"/>
    <n v="12680151"/>
    <m/>
    <m/>
    <s v="Country Shared Costs - Travel &amp; Lodging"/>
  </r>
  <r>
    <s v="E"/>
    <s v="6298"/>
    <s v="854"/>
    <s v="85406"/>
    <s v="8549057"/>
    <n v="528004120010"/>
    <x v="1"/>
    <x v="34"/>
    <x v="34"/>
    <n v="202203"/>
    <n v="44651"/>
    <s v="USD"/>
    <n v="123.6"/>
    <n v="123.6"/>
    <s v="EUR"/>
    <n v="110.29600000000001"/>
    <n v="12680151"/>
    <m/>
    <m/>
    <s v="Country Shared Costs - Premise costs"/>
  </r>
  <r>
    <s v="E"/>
    <s v="7491"/>
    <s v="854"/>
    <s v="85406"/>
    <s v="8549057"/>
    <n v="528004120010"/>
    <x v="1"/>
    <x v="37"/>
    <x v="37"/>
    <n v="202203"/>
    <n v="44651"/>
    <s v="USD"/>
    <n v="180.71"/>
    <n v="180.71"/>
    <s v="EUR"/>
    <n v="161.25899999999999"/>
    <n v="12680151"/>
    <m/>
    <m/>
    <s v="Country Shared Costs - Other"/>
  </r>
  <r>
    <s v="E"/>
    <s v="5598"/>
    <s v="854"/>
    <s v="85407"/>
    <s v="8549057"/>
    <n v="528004120010"/>
    <x v="1"/>
    <x v="33"/>
    <x v="33"/>
    <n v="202203"/>
    <n v="44651"/>
    <s v="USD"/>
    <n v="87.65"/>
    <n v="87.65"/>
    <s v="EUR"/>
    <n v="78.215999999999994"/>
    <n v="12680151"/>
    <m/>
    <m/>
    <s v="Country Shared Costs - Travel &amp; Lodging"/>
  </r>
  <r>
    <s v="E"/>
    <s v="4019"/>
    <s v="854"/>
    <s v="85406"/>
    <s v="8549052"/>
    <n v="528004120010"/>
    <x v="1"/>
    <x v="35"/>
    <x v="35"/>
    <n v="202203"/>
    <n v="44651"/>
    <s v="USD"/>
    <n v="177.89"/>
    <n v="177.89"/>
    <s v="EUR"/>
    <n v="158.74199999999999"/>
    <n v="12680151"/>
    <m/>
    <m/>
    <s v="Country Shared Costs - National salaries"/>
  </r>
  <r>
    <s v="E"/>
    <s v="4019"/>
    <s v="854"/>
    <s v="85406"/>
    <s v="8549059"/>
    <n v="528004120010"/>
    <x v="1"/>
    <x v="35"/>
    <x v="35"/>
    <n v="202203"/>
    <n v="44651"/>
    <s v="USD"/>
    <n v="35.31"/>
    <n v="35.31"/>
    <s v="EUR"/>
    <n v="31.509"/>
    <n v="12680151"/>
    <m/>
    <m/>
    <s v="Country Shared Costs - National salaries"/>
  </r>
  <r>
    <s v="E"/>
    <s v="4019"/>
    <s v="854"/>
    <s v="85400"/>
    <s v="8549055"/>
    <n v="528004120010"/>
    <x v="1"/>
    <x v="35"/>
    <x v="35"/>
    <n v="202203"/>
    <n v="44651"/>
    <s v="USD"/>
    <n v="39.92"/>
    <n v="39.92"/>
    <s v="EUR"/>
    <n v="35.622999999999998"/>
    <n v="12680151"/>
    <m/>
    <m/>
    <s v="Country Shared Costs - National salaries"/>
  </r>
  <r>
    <s v="E"/>
    <s v="4019"/>
    <s v="854"/>
    <s v="85400"/>
    <s v="8549057"/>
    <n v="528004120010"/>
    <x v="1"/>
    <x v="35"/>
    <x v="35"/>
    <n v="202203"/>
    <n v="44651"/>
    <s v="USD"/>
    <n v="126.06"/>
    <n v="126.06"/>
    <s v="EUR"/>
    <n v="112.491"/>
    <n v="12680151"/>
    <m/>
    <m/>
    <s v="Country Shared Costs - National salaries"/>
  </r>
  <r>
    <s v="E"/>
    <s v="4019"/>
    <s v="854"/>
    <s v="85400"/>
    <s v="8549058"/>
    <n v="528004120010"/>
    <x v="1"/>
    <x v="35"/>
    <x v="35"/>
    <n v="202203"/>
    <n v="44651"/>
    <s v="USD"/>
    <n v="132.4"/>
    <n v="132.4"/>
    <s v="EUR"/>
    <n v="118.149"/>
    <n v="12680151"/>
    <m/>
    <m/>
    <s v="Country Shared Costs - National salaries"/>
  </r>
  <r>
    <s v="E"/>
    <s v="4019"/>
    <s v="854"/>
    <s v="85400"/>
    <s v="8549059"/>
    <n v="528004120010"/>
    <x v="1"/>
    <x v="35"/>
    <x v="35"/>
    <n v="202203"/>
    <n v="44651"/>
    <s v="USD"/>
    <n v="119.59"/>
    <n v="119.59"/>
    <s v="EUR"/>
    <n v="106.718"/>
    <n v="12680151"/>
    <m/>
    <m/>
    <s v="Country Shared Costs - National salaries"/>
  </r>
  <r>
    <s v="E"/>
    <s v="4019"/>
    <s v="854"/>
    <s v="85400"/>
    <s v="8549060"/>
    <n v="528004120010"/>
    <x v="1"/>
    <x v="35"/>
    <x v="35"/>
    <n v="202203"/>
    <n v="44651"/>
    <s v="USD"/>
    <n v="91.88"/>
    <n v="91.88"/>
    <s v="EUR"/>
    <n v="81.99"/>
    <n v="12680151"/>
    <m/>
    <m/>
    <s v="Country Shared Costs - National salaries"/>
  </r>
  <r>
    <s v="E"/>
    <s v="4019"/>
    <s v="854"/>
    <s v="85400"/>
    <s v="8549063"/>
    <n v="528004120010"/>
    <x v="1"/>
    <x v="35"/>
    <x v="35"/>
    <n v="202203"/>
    <n v="44651"/>
    <s v="USD"/>
    <n v="40.94"/>
    <n v="40.94"/>
    <s v="EUR"/>
    <n v="36.533000000000001"/>
    <n v="12680151"/>
    <m/>
    <m/>
    <s v="Country Shared Costs - National salaries"/>
  </r>
  <r>
    <s v="E"/>
    <s v="4018"/>
    <s v="854"/>
    <s v="85400"/>
    <s v="8549051"/>
    <n v="528004120010"/>
    <x v="1"/>
    <x v="36"/>
    <x v="36"/>
    <n v="202203"/>
    <n v="44651"/>
    <s v="USD"/>
    <n v="456.73"/>
    <n v="456.73"/>
    <s v="EUR"/>
    <n v="407.56900000000002"/>
    <n v="12680151"/>
    <m/>
    <m/>
    <s v="Country Shared Costs - International salaries"/>
  </r>
  <r>
    <s v="E"/>
    <s v="4019"/>
    <s v="854"/>
    <s v="85400"/>
    <s v="8549051"/>
    <n v="528004120010"/>
    <x v="1"/>
    <x v="35"/>
    <x v="35"/>
    <n v="202203"/>
    <n v="44651"/>
    <s v="USD"/>
    <n v="89.12"/>
    <n v="89.12"/>
    <s v="EUR"/>
    <n v="79.527000000000001"/>
    <n v="12680151"/>
    <m/>
    <m/>
    <s v="Country Shared Costs - National salaries"/>
  </r>
  <r>
    <s v="E"/>
    <s v="4018"/>
    <s v="854"/>
    <s v="85400"/>
    <s v="8549052"/>
    <n v="528004120010"/>
    <x v="1"/>
    <x v="36"/>
    <x v="36"/>
    <n v="202203"/>
    <n v="44651"/>
    <s v="USD"/>
    <n v="436.79"/>
    <n v="436.79"/>
    <s v="EUR"/>
    <n v="389.77499999999998"/>
    <n v="12680151"/>
    <m/>
    <m/>
    <s v="Country Shared Costs - International salaries"/>
  </r>
  <r>
    <s v="E"/>
    <s v="4019"/>
    <s v="854"/>
    <s v="85400"/>
    <s v="8549054"/>
    <n v="528004120010"/>
    <x v="1"/>
    <x v="35"/>
    <x v="35"/>
    <n v="202203"/>
    <n v="44651"/>
    <s v="USD"/>
    <n v="100.53"/>
    <n v="100.53"/>
    <s v="EUR"/>
    <n v="89.709000000000003"/>
    <n v="12680151"/>
    <m/>
    <m/>
    <s v="Country Shared Costs - National salaries"/>
  </r>
  <r>
    <s v="E"/>
    <s v="4019"/>
    <s v="854"/>
    <s v="85406"/>
    <s v="8549054"/>
    <n v="528004120010"/>
    <x v="1"/>
    <x v="35"/>
    <x v="35"/>
    <n v="202203"/>
    <n v="44651"/>
    <s v="USD"/>
    <n v="43.79"/>
    <n v="43.79"/>
    <s v="EUR"/>
    <n v="39.076999999999998"/>
    <n v="12680151"/>
    <m/>
    <m/>
    <s v="Country Shared Costs - National salaries"/>
  </r>
  <r>
    <s v="E"/>
    <s v="4019"/>
    <s v="854"/>
    <s v="85406"/>
    <s v="8549057"/>
    <n v="528004120010"/>
    <x v="1"/>
    <x v="35"/>
    <x v="35"/>
    <n v="202203"/>
    <n v="44651"/>
    <s v="USD"/>
    <n v="110.87"/>
    <n v="110.87"/>
    <s v="EUR"/>
    <n v="98.936000000000007"/>
    <n v="12680151"/>
    <m/>
    <m/>
    <s v="Country Shared Costs - National salaries"/>
  </r>
  <r>
    <s v="E"/>
    <s v="7142"/>
    <s v="854"/>
    <s v="85406"/>
    <s v="8549052"/>
    <n v="528004120003"/>
    <x v="5"/>
    <x v="41"/>
    <x v="41"/>
    <n v="202203"/>
    <n v="44651"/>
    <s v="XOF"/>
    <n v="518762.23"/>
    <n v="886.24"/>
    <s v="EUR"/>
    <n v="790.84799999999996"/>
    <n v="12677081"/>
    <m/>
    <m/>
    <s v="PO Auto-Accrual re PO: 10045098 / Chambre climatisée single (Standard) de 1 à 7jrs"/>
  </r>
  <r>
    <s v="E"/>
    <s v="7142"/>
    <s v="854"/>
    <s v="85406"/>
    <s v="8549052"/>
    <n v="528004120003"/>
    <x v="5"/>
    <x v="41"/>
    <x v="41"/>
    <n v="202203"/>
    <n v="44651"/>
    <s v="XOF"/>
    <n v="105155.05"/>
    <n v="181.43"/>
    <s v="EUR"/>
    <n v="161.90100000000001"/>
    <n v="12677081"/>
    <m/>
    <m/>
    <s v="PO Auto-Accrual re PO: 10038126 / Salle de reunion de 25 places"/>
  </r>
  <r>
    <s v="E"/>
    <s v="7142"/>
    <s v="854"/>
    <s v="85406"/>
    <s v="8549052"/>
    <n v="528004120003"/>
    <x v="5"/>
    <x v="41"/>
    <x v="41"/>
    <n v="202203"/>
    <n v="44651"/>
    <s v="XOF"/>
    <n v="116839.59"/>
    <n v="201.59"/>
    <s v="EUR"/>
    <n v="179.89099999999999"/>
    <n v="12677081"/>
    <m/>
    <m/>
    <s v="PO Auto-Accrual re PO: 10038126 / Pause-café matin"/>
  </r>
  <r>
    <s v="E"/>
    <s v="7142"/>
    <s v="854"/>
    <s v="85406"/>
    <s v="8549052"/>
    <n v="528004120003"/>
    <x v="5"/>
    <x v="41"/>
    <x v="41"/>
    <n v="202203"/>
    <n v="44651"/>
    <s v="XOF"/>
    <n v="350512.97"/>
    <n v="604.76"/>
    <s v="EUR"/>
    <n v="539.66600000000005"/>
    <n v="12677081"/>
    <m/>
    <m/>
    <s v="PO Auto-Accrual re PO: 10038126 / Déjeuner BUFFET (Entrée + plat chaud + dessert+ boisson sucrée)"/>
  </r>
  <r>
    <s v="E"/>
    <s v="7142"/>
    <s v="854"/>
    <s v="85406"/>
    <s v="8549052"/>
    <n v="528004120003"/>
    <x v="5"/>
    <x v="41"/>
    <x v="41"/>
    <n v="202203"/>
    <n v="44651"/>
    <s v="XOF"/>
    <n v="46738.15"/>
    <n v="80.64"/>
    <s v="EUR"/>
    <n v="71.959999999999994"/>
    <n v="12677081"/>
    <m/>
    <m/>
    <s v="PO Auto-Accrual re PO: 10038126 / Eau en salle  (2 bouteilles de 0,5l/ Pers/ jour)"/>
  </r>
  <r>
    <s v="E"/>
    <s v="5598"/>
    <s v="854"/>
    <s v="85400"/>
    <s v="8549054"/>
    <n v="528004120010"/>
    <x v="1"/>
    <x v="33"/>
    <x v="33"/>
    <n v="202203"/>
    <n v="44651"/>
    <s v="USD"/>
    <n v="403.72"/>
    <n v="403.72"/>
    <s v="EUR"/>
    <n v="360.26499999999999"/>
    <n v="12680151"/>
    <m/>
    <m/>
    <s v="Country Shared Costs - Travel &amp; Lodging"/>
  </r>
  <r>
    <s v="E"/>
    <s v="6298"/>
    <s v="854"/>
    <s v="85400"/>
    <s v="8549054"/>
    <n v="528004120010"/>
    <x v="1"/>
    <x v="34"/>
    <x v="34"/>
    <n v="202203"/>
    <n v="44651"/>
    <s v="USD"/>
    <n v="502.69"/>
    <n v="502.69"/>
    <s v="EUR"/>
    <n v="448.58199999999999"/>
    <n v="12680151"/>
    <m/>
    <m/>
    <s v="Country Shared Costs - Premise costs"/>
  </r>
  <r>
    <s v="E"/>
    <s v="7491"/>
    <s v="854"/>
    <s v="85400"/>
    <s v="8549054"/>
    <n v="528004120010"/>
    <x v="1"/>
    <x v="37"/>
    <x v="37"/>
    <n v="202203"/>
    <n v="44651"/>
    <s v="USD"/>
    <n v="216.48"/>
    <n v="216.48"/>
    <s v="EUR"/>
    <n v="193.179"/>
    <n v="12680151"/>
    <m/>
    <m/>
    <s v="Country Shared Costs - Other"/>
  </r>
  <r>
    <s v="E"/>
    <s v="6298"/>
    <s v="854"/>
    <s v="85400"/>
    <s v="8549055"/>
    <n v="528004120010"/>
    <x v="1"/>
    <x v="34"/>
    <x v="34"/>
    <n v="202203"/>
    <n v="44651"/>
    <s v="USD"/>
    <n v="188.32"/>
    <n v="188.32"/>
    <s v="EUR"/>
    <n v="168.05"/>
    <n v="12680151"/>
    <m/>
    <m/>
    <s v="Country Shared Costs - Premise costs"/>
  </r>
  <r>
    <s v="E"/>
    <s v="5598"/>
    <s v="854"/>
    <s v="85400"/>
    <s v="8549057"/>
    <n v="528004120010"/>
    <x v="1"/>
    <x v="33"/>
    <x v="33"/>
    <n v="202203"/>
    <n v="44651"/>
    <s v="USD"/>
    <n v="73.88"/>
    <n v="73.88"/>
    <s v="EUR"/>
    <n v="65.927999999999997"/>
    <n v="12680151"/>
    <m/>
    <m/>
    <s v="Country Shared Costs - Travel &amp; Lodging"/>
  </r>
  <r>
    <s v="E"/>
    <s v="6298"/>
    <s v="854"/>
    <s v="85400"/>
    <s v="8549057"/>
    <n v="528004120010"/>
    <x v="1"/>
    <x v="34"/>
    <x v="34"/>
    <n v="202203"/>
    <n v="44651"/>
    <s v="USD"/>
    <n v="39.81"/>
    <n v="39.81"/>
    <s v="EUR"/>
    <n v="35.524999999999999"/>
    <n v="12680151"/>
    <m/>
    <m/>
    <s v="Country Shared Costs - Premise costs"/>
  </r>
  <r>
    <s v="E"/>
    <s v="7491"/>
    <s v="854"/>
    <s v="85400"/>
    <s v="8549057"/>
    <n v="528004120010"/>
    <x v="1"/>
    <x v="37"/>
    <x v="37"/>
    <n v="202203"/>
    <n v="44651"/>
    <s v="USD"/>
    <n v="3137.15"/>
    <n v="3137.15"/>
    <s v="EUR"/>
    <n v="2799.4769999999999"/>
    <n v="12680151"/>
    <m/>
    <m/>
    <s v="Country Shared Costs - Other"/>
  </r>
  <r>
    <s v="E"/>
    <s v="5598"/>
    <s v="854"/>
    <s v="85400"/>
    <s v="8549059"/>
    <n v="528004120010"/>
    <x v="1"/>
    <x v="33"/>
    <x v="33"/>
    <n v="202203"/>
    <n v="44651"/>
    <s v="USD"/>
    <n v="100.28"/>
    <n v="100.28"/>
    <s v="EUR"/>
    <n v="89.486000000000004"/>
    <n v="12680151"/>
    <m/>
    <m/>
    <s v="Country Shared Costs - Travel &amp; Lodging"/>
  </r>
  <r>
    <s v="E"/>
    <s v="6298"/>
    <s v="854"/>
    <s v="85400"/>
    <s v="8549059"/>
    <n v="528004120010"/>
    <x v="1"/>
    <x v="34"/>
    <x v="34"/>
    <n v="202203"/>
    <n v="44651"/>
    <s v="USD"/>
    <n v="510.47"/>
    <n v="510.47"/>
    <s v="EUR"/>
    <n v="455.52499999999998"/>
    <n v="12680151"/>
    <m/>
    <m/>
    <s v="Country Shared Costs - Premise costs"/>
  </r>
  <r>
    <s v="E"/>
    <s v="7491"/>
    <s v="854"/>
    <s v="85400"/>
    <s v="8549059"/>
    <n v="528004120010"/>
    <x v="1"/>
    <x v="37"/>
    <x v="37"/>
    <n v="202203"/>
    <n v="44651"/>
    <s v="USD"/>
    <n v="42.62"/>
    <n v="42.62"/>
    <s v="EUR"/>
    <n v="38.033000000000001"/>
    <n v="12680151"/>
    <m/>
    <m/>
    <s v="Country Shared Costs - Other"/>
  </r>
  <r>
    <s v="E"/>
    <s v="5598"/>
    <s v="854"/>
    <s v="85400"/>
    <s v="8549051"/>
    <n v="528004120010"/>
    <x v="1"/>
    <x v="33"/>
    <x v="33"/>
    <n v="202203"/>
    <n v="44651"/>
    <s v="USD"/>
    <n v="40.92"/>
    <n v="40.92"/>
    <s v="EUR"/>
    <n v="36.515999999999998"/>
    <n v="12680151"/>
    <m/>
    <m/>
    <s v="Country Shared Costs - Travel &amp; Lodging"/>
  </r>
  <r>
    <s v="E"/>
    <s v="6298"/>
    <s v="854"/>
    <s v="85400"/>
    <s v="8549051"/>
    <n v="528004120010"/>
    <x v="1"/>
    <x v="34"/>
    <x v="34"/>
    <n v="202203"/>
    <n v="44651"/>
    <s v="USD"/>
    <n v="37.42"/>
    <n v="37.42"/>
    <s v="EUR"/>
    <n v="33.392000000000003"/>
    <n v="12680151"/>
    <m/>
    <m/>
    <s v="Country Shared Costs - Premise costs"/>
  </r>
  <r>
    <s v="E"/>
    <s v="7491"/>
    <s v="854"/>
    <s v="85400"/>
    <s v="8549051"/>
    <n v="528004120010"/>
    <x v="1"/>
    <x v="37"/>
    <x v="37"/>
    <n v="202203"/>
    <n v="44651"/>
    <s v="USD"/>
    <n v="654.33000000000004"/>
    <n v="654.33000000000004"/>
    <s v="EUR"/>
    <n v="583.9"/>
    <n v="12680151"/>
    <m/>
    <m/>
    <s v="Country Shared Costs - Other"/>
  </r>
  <r>
    <s v="E"/>
    <s v="5598"/>
    <s v="854"/>
    <s v="85400"/>
    <s v="8549052"/>
    <n v="528004120010"/>
    <x v="1"/>
    <x v="33"/>
    <x v="33"/>
    <n v="202203"/>
    <n v="44651"/>
    <s v="USD"/>
    <n v="149.5"/>
    <n v="149.5"/>
    <s v="EUR"/>
    <n v="133.40799999999999"/>
    <n v="12680151"/>
    <m/>
    <m/>
    <s v="Country Shared Costs - Travel &amp; Lodging"/>
  </r>
  <r>
    <s v="E"/>
    <s v="6298"/>
    <s v="854"/>
    <s v="85400"/>
    <s v="8549052"/>
    <n v="528004120010"/>
    <x v="1"/>
    <x v="34"/>
    <x v="34"/>
    <n v="202203"/>
    <n v="44651"/>
    <s v="USD"/>
    <n v="12.53"/>
    <n v="12.53"/>
    <s v="EUR"/>
    <n v="11.180999999999999"/>
    <n v="12680151"/>
    <m/>
    <m/>
    <s v="Country Shared Costs - Premise costs"/>
  </r>
  <r>
    <s v="E"/>
    <s v="7491"/>
    <s v="854"/>
    <s v="85400"/>
    <s v="8549052"/>
    <n v="528004120010"/>
    <x v="1"/>
    <x v="37"/>
    <x v="37"/>
    <n v="202203"/>
    <n v="44651"/>
    <s v="USD"/>
    <n v="17.96"/>
    <n v="17.96"/>
    <s v="EUR"/>
    <n v="16.027000000000001"/>
    <n v="12680151"/>
    <m/>
    <m/>
    <s v="Country Shared Costs - Other"/>
  </r>
  <r>
    <s v="E"/>
    <s v="4998"/>
    <s v="854"/>
    <s v="85400"/>
    <s v="8549055"/>
    <n v="528004120010"/>
    <x v="1"/>
    <x v="31"/>
    <x v="31"/>
    <n v="202203"/>
    <n v="44651"/>
    <s v="USD"/>
    <n v="12.75"/>
    <n v="12.75"/>
    <s v="EUR"/>
    <n v="11.378"/>
    <n v="12680151"/>
    <m/>
    <m/>
    <s v="Country Shared Costs - Non salary benefits"/>
  </r>
  <r>
    <s v="E"/>
    <s v="4998"/>
    <s v="854"/>
    <s v="85400"/>
    <s v="8549057"/>
    <n v="528004120010"/>
    <x v="1"/>
    <x v="31"/>
    <x v="31"/>
    <n v="202203"/>
    <n v="44651"/>
    <s v="USD"/>
    <n v="41.67"/>
    <n v="41.67"/>
    <s v="EUR"/>
    <n v="37.185000000000002"/>
    <n v="12680151"/>
    <m/>
    <m/>
    <s v="Country Shared Costs - Non salary benefits"/>
  </r>
  <r>
    <s v="E"/>
    <s v="4998"/>
    <s v="854"/>
    <s v="85400"/>
    <s v="8549059"/>
    <n v="528004120010"/>
    <x v="1"/>
    <x v="31"/>
    <x v="31"/>
    <n v="202203"/>
    <n v="44651"/>
    <s v="USD"/>
    <n v="49.87"/>
    <n v="49.87"/>
    <s v="EUR"/>
    <n v="44.502000000000002"/>
    <n v="12680151"/>
    <m/>
    <m/>
    <s v="Country Shared Costs - Non salary benefits"/>
  </r>
  <r>
    <s v="E"/>
    <s v="4998"/>
    <s v="854"/>
    <s v="85400"/>
    <s v="8549060"/>
    <n v="528004120010"/>
    <x v="1"/>
    <x v="31"/>
    <x v="31"/>
    <n v="202203"/>
    <n v="44651"/>
    <s v="USD"/>
    <n v="32.93"/>
    <n v="32.93"/>
    <s v="EUR"/>
    <n v="29.385999999999999"/>
    <n v="12680151"/>
    <m/>
    <m/>
    <s v="Country Shared Costs - Non salary benefits"/>
  </r>
  <r>
    <s v="E"/>
    <s v="4998"/>
    <s v="854"/>
    <s v="85400"/>
    <s v="8549051"/>
    <n v="528004120010"/>
    <x v="1"/>
    <x v="31"/>
    <x v="31"/>
    <n v="202203"/>
    <n v="44651"/>
    <s v="USD"/>
    <n v="378.03"/>
    <n v="378.03"/>
    <s v="EUR"/>
    <n v="337.34"/>
    <n v="12680151"/>
    <m/>
    <m/>
    <s v="Country Shared Costs - Non salary benefits"/>
  </r>
  <r>
    <s v="E"/>
    <s v="5096"/>
    <s v="854"/>
    <s v="85406"/>
    <s v="8549052"/>
    <n v="528004120003"/>
    <x v="5"/>
    <x v="41"/>
    <x v="41"/>
    <n v="202203"/>
    <n v="44651"/>
    <s v="XOF"/>
    <n v="29547.51"/>
    <n v="50.98"/>
    <s v="EUR"/>
    <n v="45.493000000000002"/>
    <n v="12677081"/>
    <m/>
    <m/>
    <s v="PO Auto-Accrual re PO: 10038131 / Pause-Dejeuné  (Pour I À 15 Personnes)"/>
  </r>
  <r>
    <s v="E"/>
    <s v="4998"/>
    <s v="854"/>
    <s v="85406"/>
    <s v="8549054"/>
    <n v="528004120010"/>
    <x v="1"/>
    <x v="31"/>
    <x v="31"/>
    <n v="202203"/>
    <n v="44651"/>
    <s v="USD"/>
    <n v="100.9"/>
    <n v="100.9"/>
    <s v="EUR"/>
    <n v="90.039000000000001"/>
    <n v="12680151"/>
    <m/>
    <m/>
    <s v="Country Shared Costs - Non salary benefits"/>
  </r>
  <r>
    <s v="E"/>
    <s v="5191"/>
    <s v="854"/>
    <s v="85400"/>
    <s v="8549057"/>
    <n v="528004120010"/>
    <x v="1"/>
    <x v="32"/>
    <x v="32"/>
    <n v="202203"/>
    <n v="44651"/>
    <s v="USD"/>
    <n v="152.19999999999999"/>
    <n v="152.19999999999999"/>
    <s v="EUR"/>
    <n v="135.81800000000001"/>
    <n v="12680151"/>
    <m/>
    <m/>
    <s v="Country Shared Costs – Vehicle &amp; transport costs"/>
  </r>
  <r>
    <s v="E"/>
    <s v="4998"/>
    <s v="854"/>
    <s v="85400"/>
    <s v="8549058"/>
    <n v="528004120010"/>
    <x v="1"/>
    <x v="31"/>
    <x v="31"/>
    <n v="202203"/>
    <n v="44651"/>
    <s v="USD"/>
    <n v="44.13"/>
    <n v="44.13"/>
    <s v="EUR"/>
    <n v="39.380000000000003"/>
    <n v="12680151"/>
    <m/>
    <m/>
    <s v="Country Shared Costs - Non salary benefits"/>
  </r>
  <r>
    <s v="E"/>
    <s v="4998"/>
    <s v="854"/>
    <s v="85400"/>
    <s v="8549063"/>
    <n v="528004120010"/>
    <x v="1"/>
    <x v="31"/>
    <x v="31"/>
    <n v="202203"/>
    <n v="44651"/>
    <s v="USD"/>
    <n v="15.91"/>
    <n v="15.91"/>
    <s v="EUR"/>
    <n v="14.196999999999999"/>
    <n v="12680151"/>
    <m/>
    <m/>
    <s v="Country Shared Costs - Non salary benefits"/>
  </r>
  <r>
    <s v="E"/>
    <s v="4998"/>
    <s v="854"/>
    <s v="85400"/>
    <s v="8549052"/>
    <n v="528004120010"/>
    <x v="1"/>
    <x v="31"/>
    <x v="31"/>
    <n v="202203"/>
    <n v="44651"/>
    <s v="USD"/>
    <n v="270.10000000000002"/>
    <n v="270.10000000000002"/>
    <s v="EUR"/>
    <n v="241.02699999999999"/>
    <n v="12680151"/>
    <m/>
    <m/>
    <s v="Country Shared Costs - Non salary benefits"/>
  </r>
  <r>
    <s v="E"/>
    <s v="4998"/>
    <s v="854"/>
    <s v="85400"/>
    <s v="8549054"/>
    <n v="528004120010"/>
    <x v="1"/>
    <x v="31"/>
    <x v="31"/>
    <n v="202203"/>
    <n v="44651"/>
    <s v="USD"/>
    <n v="35.57"/>
    <n v="35.57"/>
    <s v="EUR"/>
    <n v="31.741"/>
    <n v="12680151"/>
    <m/>
    <m/>
    <s v="Country Shared Costs - Non salary benefits"/>
  </r>
  <r>
    <s v="E"/>
    <s v="5096"/>
    <s v="854"/>
    <s v="85406"/>
    <s v="8549052"/>
    <n v="528004120010"/>
    <x v="1"/>
    <x v="62"/>
    <x v="61"/>
    <n v="202203"/>
    <n v="44651"/>
    <s v="XOF"/>
    <n v="299998.68"/>
    <n v="512.51"/>
    <s v="EUR"/>
    <n v="457.34500000000003"/>
    <n v="12677081"/>
    <m/>
    <m/>
    <s v="PO Auto-Accrual re PO: 10049027 / Pause-Dejeuné (Pour 16 À 30 Personnes)"/>
  </r>
  <r>
    <s v="E"/>
    <s v="5096"/>
    <s v="854"/>
    <s v="85406"/>
    <s v="8549052"/>
    <n v="528004120010"/>
    <x v="1"/>
    <x v="62"/>
    <x v="61"/>
    <n v="202203"/>
    <n v="44651"/>
    <s v="XOF"/>
    <n v="120002.98"/>
    <n v="205.01"/>
    <s v="EUR"/>
    <n v="182.94300000000001"/>
    <n v="12677081"/>
    <m/>
    <m/>
    <s v="PO Auto-Accrual re PO: 10049027 / Pause-Café (Matin)(Pour 16 À 30 Personnes)"/>
  </r>
  <r>
    <s v="E"/>
    <s v="4998"/>
    <s v="854"/>
    <s v="85406"/>
    <s v="8549052"/>
    <n v="528004120010"/>
    <x v="1"/>
    <x v="31"/>
    <x v="31"/>
    <n v="202203"/>
    <n v="44651"/>
    <s v="USD"/>
    <n v="48.06"/>
    <n v="48.06"/>
    <s v="EUR"/>
    <n v="42.887"/>
    <n v="12680151"/>
    <m/>
    <m/>
    <s v="Country Shared Costs - Non salary benefits"/>
  </r>
  <r>
    <s v="E"/>
    <s v="4998"/>
    <s v="854"/>
    <s v="85406"/>
    <s v="8549057"/>
    <n v="528004120010"/>
    <x v="1"/>
    <x v="31"/>
    <x v="31"/>
    <n v="202203"/>
    <n v="44651"/>
    <s v="USD"/>
    <n v="47.11"/>
    <n v="47.11"/>
    <s v="EUR"/>
    <n v="42.039000000000001"/>
    <n v="12680151"/>
    <m/>
    <m/>
    <s v="Country Shared Costs - Non salary benefits"/>
  </r>
  <r>
    <s v="E"/>
    <s v="4998"/>
    <s v="854"/>
    <s v="85406"/>
    <s v="8549059"/>
    <n v="528004120010"/>
    <x v="1"/>
    <x v="31"/>
    <x v="31"/>
    <n v="202203"/>
    <n v="44651"/>
    <s v="USD"/>
    <n v="49.49"/>
    <n v="49.49"/>
    <s v="EUR"/>
    <n v="44.162999999999997"/>
    <n v="12680151"/>
    <m/>
    <m/>
    <s v="Country Shared Costs - Non salary benefits"/>
  </r>
  <r>
    <s v="E"/>
    <s v="4998"/>
    <s v="854"/>
    <s v="85408"/>
    <s v="8549059"/>
    <n v="528004120010"/>
    <x v="1"/>
    <x v="31"/>
    <x v="31"/>
    <n v="202203"/>
    <n v="44651"/>
    <s v="USD"/>
    <n v="22.81"/>
    <n v="22.81"/>
    <s v="EUR"/>
    <n v="20.355"/>
    <n v="12680151"/>
    <m/>
    <m/>
    <s v="Country Shared Costs - Non salary benefits"/>
  </r>
  <r>
    <s v="E"/>
    <s v="4060"/>
    <s v="854"/>
    <s v="85400"/>
    <s v="8549058"/>
    <n v="528004120002"/>
    <x v="0"/>
    <x v="10"/>
    <x v="10"/>
    <n v="202203"/>
    <n v="44651"/>
    <s v="XOF"/>
    <n v="10752.36"/>
    <n v="18.37"/>
    <s v="EUR"/>
    <n v="16.393000000000001"/>
    <n v="12673881"/>
    <s v="STAFF"/>
    <n v="2011105"/>
    <s v="Time Code : N - 202203 Annual leave accrual/COULIDIATY  Aimé Parfait"/>
  </r>
  <r>
    <s v="E"/>
    <s v="4060"/>
    <s v="854"/>
    <s v="85406"/>
    <s v="8549052"/>
    <n v="528004120001"/>
    <x v="3"/>
    <x v="13"/>
    <x v="13"/>
    <n v="202203"/>
    <n v="44651"/>
    <s v="XOF"/>
    <n v="67691.64"/>
    <n v="115.64"/>
    <s v="EUR"/>
    <n v="103.193"/>
    <n v="12673881"/>
    <s v="STAFF"/>
    <n v="2034399"/>
    <s v="Time Code : N - 202203 Annual leave accrual/Touwinde Christophe Ouedraogo"/>
  </r>
  <r>
    <s v="E"/>
    <s v="4060"/>
    <s v="854"/>
    <s v="85400"/>
    <s v="8549058"/>
    <n v="528004120002"/>
    <x v="0"/>
    <x v="26"/>
    <x v="26"/>
    <n v="202203"/>
    <n v="44651"/>
    <s v="XOF"/>
    <n v="6521.41"/>
    <n v="11.14"/>
    <s v="EUR"/>
    <n v="9.9410000000000007"/>
    <n v="12673881"/>
    <s v="STAFF"/>
    <n v="8540401"/>
    <s v="Time Code : N - 202203 Annual leave accrual/Boukari  SINON"/>
  </r>
  <r>
    <s v="E"/>
    <s v="4060"/>
    <s v="854"/>
    <s v="85406"/>
    <s v="8549052"/>
    <n v="528004120002"/>
    <x v="0"/>
    <x v="16"/>
    <x v="16"/>
    <n v="202203"/>
    <n v="44651"/>
    <s v="XOF"/>
    <n v="47418.11"/>
    <n v="81.010000000000005"/>
    <s v="EUR"/>
    <n v="72.290000000000006"/>
    <n v="12673881"/>
    <s v="STAFF"/>
    <n v="2024193"/>
    <s v="Time Code : N - 202203 Annual leave accrual/Sié  Kambire"/>
  </r>
  <r>
    <s v="E"/>
    <s v="4060"/>
    <s v="854"/>
    <s v="85407"/>
    <s v="8540008"/>
    <n v="528004120002"/>
    <x v="0"/>
    <x v="25"/>
    <x v="25"/>
    <n v="202203"/>
    <n v="44651"/>
    <s v="XOF"/>
    <n v="17764.02"/>
    <n v="30.35"/>
    <s v="EUR"/>
    <n v="27.082999999999998"/>
    <n v="12673881"/>
    <s v="STAFF"/>
    <n v="2038727"/>
    <s v="Time Code : N - 202203 Annual leave accrual/Yacouba  Sory"/>
  </r>
  <r>
    <s v="E"/>
    <s v="4060"/>
    <s v="854"/>
    <s v="85400"/>
    <s v="8549059"/>
    <n v="528004120002"/>
    <x v="0"/>
    <x v="12"/>
    <x v="12"/>
    <n v="202203"/>
    <n v="44651"/>
    <s v="XOF"/>
    <n v="4953.28"/>
    <n v="8.4600000000000009"/>
    <s v="EUR"/>
    <n v="7.5490000000000004"/>
    <n v="12673881"/>
    <s v="STAFF"/>
    <n v="8540206"/>
    <s v="Time Code : N - 202203 Annual leave accrual/Wendingomde Joseph Arnaud  OUEDRAOGO"/>
  </r>
  <r>
    <s v="E"/>
    <s v="4060"/>
    <s v="854"/>
    <s v="85407"/>
    <s v="8549059"/>
    <n v="528004120002"/>
    <x v="0"/>
    <x v="20"/>
    <x v="20"/>
    <n v="202203"/>
    <n v="44651"/>
    <s v="XOF"/>
    <n v="31267.439999999999"/>
    <n v="53.42"/>
    <s v="EUR"/>
    <n v="47.67"/>
    <n v="12673881"/>
    <s v="STAFF"/>
    <n v="2030902"/>
    <s v="Time Code : N - 202203 Annual leave accrual/Idriss As-Ami Cisse"/>
  </r>
  <r>
    <s v="E"/>
    <s v="4060"/>
    <s v="854"/>
    <s v="85400"/>
    <s v="8549059"/>
    <n v="528004120002"/>
    <x v="0"/>
    <x v="8"/>
    <x v="8"/>
    <n v="202203"/>
    <n v="44651"/>
    <s v="XOF"/>
    <n v="4623.63"/>
    <n v="7.9"/>
    <s v="EUR"/>
    <n v="7.05"/>
    <n v="12673881"/>
    <s v="STAFF"/>
    <n v="8540353"/>
    <s v="Time Code : N - 202203 Annual leave accrual/Aminata  PARE/KARAMBIRI"/>
  </r>
  <r>
    <s v="E"/>
    <s v="4110"/>
    <s v="854"/>
    <s v="85400"/>
    <s v="8549052"/>
    <n v="528004120002"/>
    <x v="0"/>
    <x v="0"/>
    <x v="0"/>
    <n v="202203"/>
    <n v="44651"/>
    <s v="XOF"/>
    <n v="8269.2999999999993"/>
    <n v="14.13"/>
    <s v="EUR"/>
    <n v="12.609"/>
    <n v="12673881"/>
    <s v="STAFF"/>
    <n v="9982557"/>
    <s v="Time Code : N - OUB990322-OMNI-SERGE ADRIAMANDIMBY/Remboursement SONABEL"/>
  </r>
  <r>
    <s v="E"/>
    <s v="4060"/>
    <s v="854"/>
    <s v="85407"/>
    <s v="8549059"/>
    <n v="528004120002"/>
    <x v="0"/>
    <x v="18"/>
    <x v="18"/>
    <n v="202203"/>
    <n v="44651"/>
    <s v="XOF"/>
    <n v="47418.11"/>
    <n v="81.010000000000005"/>
    <s v="EUR"/>
    <n v="72.290000000000006"/>
    <n v="12673881"/>
    <s v="STAFF"/>
    <n v="2014872"/>
    <s v="Time Code : N - 202203 Annual leave accrual/Siaka  Ouattara"/>
  </r>
  <r>
    <s v="E"/>
    <s v="4060"/>
    <s v="854"/>
    <s v="85400"/>
    <s v="8549062"/>
    <n v="528004120002"/>
    <x v="0"/>
    <x v="23"/>
    <x v="23"/>
    <n v="202203"/>
    <n v="44651"/>
    <s v="XOF"/>
    <n v="1031.83"/>
    <n v="1.76"/>
    <s v="EUR"/>
    <n v="1.571"/>
    <n v="12673881"/>
    <s v="STAFF"/>
    <n v="8540396"/>
    <s v="Time Code : N - 202203 Annual leave accrual/Hubert  OUEDRAOGO"/>
  </r>
  <r>
    <s v="E"/>
    <s v="4060"/>
    <s v="854"/>
    <s v="85408"/>
    <s v="8549059"/>
    <n v="528004120002"/>
    <x v="0"/>
    <x v="18"/>
    <x v="18"/>
    <n v="202203"/>
    <n v="44651"/>
    <s v="XOF"/>
    <n v="11599.98"/>
    <n v="19.82"/>
    <s v="EUR"/>
    <n v="17.687000000000001"/>
    <n v="12673881"/>
    <s v="STAFF"/>
    <n v="2024413"/>
    <s v="Time Code : N - 202203 Annual leave accrual/Jacques Malgdawindé DAMIBA"/>
  </r>
  <r>
    <s v="E"/>
    <s v="4060"/>
    <s v="854"/>
    <s v="85401"/>
    <s v="8540008"/>
    <n v="528004120001"/>
    <x v="3"/>
    <x v="14"/>
    <x v="14"/>
    <n v="202203"/>
    <n v="44651"/>
    <s v="XOF"/>
    <n v="63592.02"/>
    <n v="108.64"/>
    <s v="EUR"/>
    <n v="96.945999999999998"/>
    <n v="12673881"/>
    <s v="STAFF"/>
    <n v="2031020"/>
    <s v="Time Code : N - 202203 Annual leave accrual/Hassane Moctar Gansore"/>
  </r>
  <r>
    <s v="E"/>
    <s v="4060"/>
    <s v="854"/>
    <s v="85400"/>
    <s v="8549059"/>
    <n v="528004120002"/>
    <x v="0"/>
    <x v="12"/>
    <x v="12"/>
    <n v="202203"/>
    <n v="44651"/>
    <s v="XOF"/>
    <n v="9553.68"/>
    <n v="16.32"/>
    <s v="EUR"/>
    <n v="14.563000000000001"/>
    <n v="12673881"/>
    <s v="STAFF"/>
    <n v="2013058"/>
    <s v="Time Code : N - 202203 Annual leave accrual/Samson  Bonou"/>
  </r>
  <r>
    <s v="E"/>
    <s v="4060"/>
    <s v="854"/>
    <s v="85400"/>
    <s v="8549063"/>
    <n v="528004120002"/>
    <x v="0"/>
    <x v="21"/>
    <x v="21"/>
    <n v="202203"/>
    <n v="44651"/>
    <s v="XOF"/>
    <n v="9764.89"/>
    <n v="16.68"/>
    <s v="EUR"/>
    <n v="14.885"/>
    <n v="12673881"/>
    <s v="STAFF"/>
    <n v="2020577"/>
    <s v="Time Code : N - 202203 Annual leave accrual/Sidibe  Moumouni"/>
  </r>
  <r>
    <s v="E"/>
    <s v="4060"/>
    <s v="854"/>
    <s v="85400"/>
    <s v="8549059"/>
    <n v="528004120002"/>
    <x v="0"/>
    <x v="12"/>
    <x v="12"/>
    <n v="202203"/>
    <n v="44651"/>
    <s v="XOF"/>
    <n v="5700.91"/>
    <n v="9.74"/>
    <s v="EUR"/>
    <n v="8.6920000000000002"/>
    <n v="12673881"/>
    <s v="STAFF"/>
    <n v="2012905"/>
    <s v="Time Code : N - 202203 Annual leave accrual/Noel  Nebie"/>
  </r>
  <r>
    <s v="E"/>
    <s v="4060"/>
    <s v="854"/>
    <s v="85406"/>
    <s v="8549052"/>
    <n v="528004120002"/>
    <x v="0"/>
    <x v="22"/>
    <x v="22"/>
    <n v="202203"/>
    <n v="44651"/>
    <s v="XOF"/>
    <n v="32101.24"/>
    <n v="54.84"/>
    <s v="EUR"/>
    <n v="48.936999999999998"/>
    <n v="12673881"/>
    <s v="STAFF"/>
    <n v="2035753"/>
    <s v="Time Code : N - 202203 Annual leave accrual/Kouanda  Rachidatou"/>
  </r>
  <r>
    <s v="E"/>
    <s v="4060"/>
    <s v="854"/>
    <s v="85400"/>
    <s v="8549057"/>
    <n v="528004120002"/>
    <x v="0"/>
    <x v="7"/>
    <x v="7"/>
    <n v="202203"/>
    <n v="44651"/>
    <s v="XOF"/>
    <n v="18058.34"/>
    <n v="30.85"/>
    <s v="EUR"/>
    <n v="27.529"/>
    <n v="12673881"/>
    <s v="STAFF"/>
    <n v="8540392"/>
    <s v="Time Code : N - 202203 Annual leave accrual/Hamza  Kabore"/>
  </r>
  <r>
    <s v="E"/>
    <s v="4061"/>
    <s v="854"/>
    <s v="85400"/>
    <s v="8549052"/>
    <n v="528004120002"/>
    <x v="0"/>
    <x v="0"/>
    <x v="0"/>
    <n v="202203"/>
    <n v="44651"/>
    <s v="USD"/>
    <n v="20.16"/>
    <n v="20.16"/>
    <s v="EUR"/>
    <n v="17.989999999999998"/>
    <n v="12673881"/>
    <s v="STAFF"/>
    <n v="9982557"/>
    <s v="Time Code : N - 202203 Annual leave accrual/Serge  ANDRIAMANDIMBY"/>
  </r>
  <r>
    <s v="E"/>
    <s v="4060"/>
    <s v="854"/>
    <s v="85408"/>
    <s v="8540008"/>
    <n v="528004120001"/>
    <x v="3"/>
    <x v="14"/>
    <x v="14"/>
    <n v="202203"/>
    <n v="44651"/>
    <s v="XOF"/>
    <n v="67899.399999999994"/>
    <n v="116"/>
    <s v="EUR"/>
    <n v="103.514"/>
    <n v="12673881"/>
    <s v="STAFF"/>
    <n v="2012170"/>
    <s v="Time Code : N - 202203 Annual leave accrual/Yaya  Kiema"/>
  </r>
  <r>
    <s v="E"/>
    <s v="4060"/>
    <s v="854"/>
    <s v="85400"/>
    <s v="8549062"/>
    <n v="528004120002"/>
    <x v="0"/>
    <x v="23"/>
    <x v="23"/>
    <n v="202203"/>
    <n v="44651"/>
    <s v="XOF"/>
    <n v="403.01"/>
    <n v="0.69"/>
    <s v="EUR"/>
    <n v="0.61599999999999999"/>
    <n v="12673881"/>
    <s v="STAFF"/>
    <n v="2013061"/>
    <s v="Time Code : N - 202203 Annual leave accrual/Jacques  Bouda"/>
  </r>
  <r>
    <s v="E"/>
    <s v="4060"/>
    <s v="854"/>
    <s v="85406"/>
    <s v="8549052"/>
    <n v="528004120002"/>
    <x v="0"/>
    <x v="19"/>
    <x v="19"/>
    <n v="202203"/>
    <n v="44651"/>
    <s v="XOF"/>
    <n v="47418.11"/>
    <n v="81.010000000000005"/>
    <s v="EUR"/>
    <n v="72.290000000000006"/>
    <n v="12673881"/>
    <s v="STAFF"/>
    <n v="2023596"/>
    <s v="Time Code : N - 202203 Annual leave accrual/Wangre  Didier"/>
  </r>
  <r>
    <s v="E"/>
    <s v="4060"/>
    <s v="854"/>
    <s v="85400"/>
    <s v="8549055"/>
    <n v="528004120002"/>
    <x v="0"/>
    <x v="11"/>
    <x v="11"/>
    <n v="202203"/>
    <n v="44651"/>
    <s v="XOF"/>
    <n v="7496.78"/>
    <n v="12.81"/>
    <s v="EUR"/>
    <n v="11.430999999999999"/>
    <n v="12673881"/>
    <s v="STAFF"/>
    <n v="8540039"/>
    <s v="Time Code : N - 202203 Annual leave accrual/Grégoire  NABI"/>
  </r>
  <r>
    <s v="E"/>
    <s v="4060"/>
    <s v="854"/>
    <s v="85407"/>
    <s v="8549057"/>
    <n v="528004120002"/>
    <x v="0"/>
    <x v="22"/>
    <x v="22"/>
    <n v="202203"/>
    <n v="44651"/>
    <s v="XOF"/>
    <n v="33385.32"/>
    <n v="57.03"/>
    <s v="EUR"/>
    <n v="50.890999999999998"/>
    <n v="12673881"/>
    <s v="STAFF"/>
    <n v="2023197"/>
    <s v="Time Code : N - 202203 Annual leave accrual/Regis Kader Sanlé Sagnon"/>
  </r>
  <r>
    <s v="E"/>
    <s v="4110"/>
    <s v="854"/>
    <s v="85400"/>
    <s v="8549052"/>
    <n v="528004120002"/>
    <x v="0"/>
    <x v="56"/>
    <x v="56"/>
    <n v="202203"/>
    <n v="44651"/>
    <s v="XOF"/>
    <n v="847.46"/>
    <n v="1.45"/>
    <s v="EUR"/>
    <n v="1.294"/>
    <n v="30490583"/>
    <s v="STAFF"/>
    <n v="9980783"/>
    <s v="MT OUB1010322-OMNI-KARINA LOPEZ/Remboursement achat bouteille de gaz/Relocation expenses"/>
  </r>
  <r>
    <s v="E"/>
    <s v="4110"/>
    <s v="854"/>
    <s v="85400"/>
    <s v="8549052"/>
    <n v="528004120002"/>
    <x v="0"/>
    <x v="56"/>
    <x v="56"/>
    <n v="202203"/>
    <n v="44651"/>
    <s v="XOF"/>
    <n v="2074.58"/>
    <n v="3.54"/>
    <s v="EUR"/>
    <n v="3.1589999999999998"/>
    <n v="30490583"/>
    <s v="STAFF"/>
    <n v="9980783"/>
    <s v="MT OUB1010322-OMNI-KARINA LOPEZ/Remboursement achat Lampe et table à repasser/Relocation expenses"/>
  </r>
  <r>
    <s v="E"/>
    <s v="4110"/>
    <s v="854"/>
    <s v="85400"/>
    <s v="8549052"/>
    <n v="528004120002"/>
    <x v="0"/>
    <x v="56"/>
    <x v="56"/>
    <n v="202203"/>
    <n v="44651"/>
    <s v="XOF"/>
    <n v="567.79999999999995"/>
    <n v="0.97"/>
    <s v="EUR"/>
    <n v="0.86599999999999999"/>
    <n v="30490583"/>
    <s v="STAFF"/>
    <n v="9980783"/>
    <s v="MT OUB1010322-OMNI-KARINA LOPEZ/Remboursement achat de fer à repasser/Relocation expenses"/>
  </r>
  <r>
    <s v="E"/>
    <s v="4110"/>
    <s v="854"/>
    <s v="85400"/>
    <s v="8549052"/>
    <n v="528004120002"/>
    <x v="0"/>
    <x v="56"/>
    <x v="56"/>
    <n v="202203"/>
    <n v="44651"/>
    <s v="XOF"/>
    <n v="3050.85"/>
    <n v="5.21"/>
    <s v="EUR"/>
    <n v="4.649"/>
    <n v="30490583"/>
    <s v="STAFF"/>
    <n v="9980783"/>
    <s v="MT OUB1010322-OMNI-KARINA LOPEZ/Remboursement achat fontaine d'eau/Relocation expenses"/>
  </r>
  <r>
    <s v="E"/>
    <s v="4110"/>
    <s v="854"/>
    <s v="85400"/>
    <s v="8549052"/>
    <n v="528004120002"/>
    <x v="0"/>
    <x v="56"/>
    <x v="56"/>
    <n v="202203"/>
    <n v="44651"/>
    <s v="XOF"/>
    <n v="6779.66"/>
    <n v="11.58"/>
    <s v="EUR"/>
    <n v="10.334"/>
    <n v="30490583"/>
    <s v="STAFF"/>
    <n v="9980783"/>
    <s v="MT OUB1010322-OMNI-KARINA LOPEZ/Remboursement achat de commodes/Relocation expenses"/>
  </r>
  <r>
    <s v="E"/>
    <s v="4110"/>
    <s v="854"/>
    <s v="85400"/>
    <s v="8549052"/>
    <n v="528004120002"/>
    <x v="0"/>
    <x v="56"/>
    <x v="56"/>
    <n v="202203"/>
    <n v="44651"/>
    <s v="XOF"/>
    <n v="542.37"/>
    <n v="0.93"/>
    <s v="EUR"/>
    <n v="0.83"/>
    <n v="30490583"/>
    <s v="STAFF"/>
    <n v="9980783"/>
    <s v="MT OUB1010322-OMNI-KARINA LOPEZ/Remboursement achat de bouteilles pour fontaine d'eau/Relocation expenses"/>
  </r>
  <r>
    <s v="E"/>
    <s v="4110"/>
    <s v="854"/>
    <s v="85400"/>
    <s v="8549052"/>
    <n v="528004120002"/>
    <x v="0"/>
    <x v="56"/>
    <x v="56"/>
    <n v="202203"/>
    <n v="44651"/>
    <s v="XOF"/>
    <n v="1525.42"/>
    <n v="2.61"/>
    <s v="EUR"/>
    <n v="2.3290000000000002"/>
    <n v="30490583"/>
    <s v="STAFF"/>
    <n v="9980783"/>
    <s v="MT OUB1010322-OMNI-KARINA LOPEZ/Remboursement achat de tables de bureaux/Relocation expenses"/>
  </r>
  <r>
    <s v="E"/>
    <s v="4110"/>
    <s v="854"/>
    <s v="85400"/>
    <s v="8549052"/>
    <n v="528004120002"/>
    <x v="0"/>
    <x v="56"/>
    <x v="56"/>
    <n v="202203"/>
    <n v="44651"/>
    <s v="XOF"/>
    <n v="4474.58"/>
    <n v="7.64"/>
    <s v="EUR"/>
    <n v="6.8179999999999996"/>
    <n v="30490583"/>
    <s v="STAFF"/>
    <n v="9980783"/>
    <s v="MT OUB1010322-OMNI-KARINA LOPEZ/Remboursement achat d'outils de cuisine/Relocation expenses"/>
  </r>
  <r>
    <s v="E"/>
    <s v="4110"/>
    <s v="854"/>
    <s v="85400"/>
    <s v="8549052"/>
    <n v="528004120002"/>
    <x v="0"/>
    <x v="56"/>
    <x v="56"/>
    <n v="202203"/>
    <n v="44651"/>
    <s v="XOF"/>
    <n v="338.98"/>
    <n v="0.57999999999999996"/>
    <s v="EUR"/>
    <n v="0.51800000000000002"/>
    <n v="30490583"/>
    <s v="STAFF"/>
    <n v="9980783"/>
    <s v="MT OUB1010322-OMNI-KARINA LOPEZ/Remboursement achat de seaux de 100L/Relocation expenses"/>
  </r>
  <r>
    <s v="E"/>
    <s v="4120"/>
    <s v="854"/>
    <s v="85400"/>
    <s v="8549052"/>
    <n v="528004120002"/>
    <x v="0"/>
    <x v="56"/>
    <x v="56"/>
    <n v="202203"/>
    <n v="44651"/>
    <s v="XOF"/>
    <n v="76806.61"/>
    <n v="131.21"/>
    <s v="EUR"/>
    <n v="117.087"/>
    <n v="30490583"/>
    <s v="STAFF"/>
    <n v="9980783"/>
    <s v="MT OUB970322-OMNI-LYCEE Français SAINT EXUPERY/Frais de scolarité des deux enfants (ENYE Orieka Santino, ENYE Mabielu Ines) de la directrice PDQ (Karina LOPEZ) pour la période de Janvier à Juin 2022"/>
  </r>
  <r>
    <s v="E"/>
    <s v="4060"/>
    <s v="854"/>
    <s v="85406"/>
    <s v="8549059"/>
    <n v="528004120002"/>
    <x v="0"/>
    <x v="12"/>
    <x v="12"/>
    <n v="202203"/>
    <n v="44651"/>
    <s v="XOF"/>
    <n v="3902.5"/>
    <n v="6.67"/>
    <s v="EUR"/>
    <n v="5.952"/>
    <n v="12673881"/>
    <s v="STAFF"/>
    <n v="8540279"/>
    <s v="Time Code : N - 202203 Annual leave accrual/Lucie Wendkoaguenda.  YAMEOGO"/>
  </r>
  <r>
    <s v="E"/>
    <s v="4060"/>
    <s v="854"/>
    <s v="85406"/>
    <s v="8549059"/>
    <n v="528004120002"/>
    <x v="0"/>
    <x v="12"/>
    <x v="12"/>
    <n v="202203"/>
    <n v="44651"/>
    <s v="XOF"/>
    <n v="5491.39"/>
    <n v="9.3800000000000008"/>
    <s v="EUR"/>
    <n v="8.3699999999999992"/>
    <n v="12673881"/>
    <s v="STAFF"/>
    <n v="8540386"/>
    <s v="Time Code : N - 202203 Annual leave accrual/Dahlia Ramata Stéphanie  YAMEOGO"/>
  </r>
  <r>
    <s v="E"/>
    <s v="4060"/>
    <s v="854"/>
    <s v="85408"/>
    <s v="8549059"/>
    <n v="528004120002"/>
    <x v="0"/>
    <x v="12"/>
    <x v="12"/>
    <n v="202203"/>
    <n v="44651"/>
    <s v="XOF"/>
    <n v="35290.519999999997"/>
    <n v="60.29"/>
    <s v="EUR"/>
    <n v="53.801000000000002"/>
    <n v="12673881"/>
    <s v="STAFF"/>
    <n v="2046481"/>
    <s v="Time Code : N - 202203 Annual leave accrual/Hadja Aliza Toe"/>
  </r>
  <r>
    <s v="E"/>
    <s v="4060"/>
    <s v="854"/>
    <s v="85406"/>
    <s v="8549057"/>
    <n v="528004120002"/>
    <x v="0"/>
    <x v="7"/>
    <x v="7"/>
    <n v="202203"/>
    <n v="44651"/>
    <s v="XOF"/>
    <n v="9034.58"/>
    <n v="15.43"/>
    <s v="EUR"/>
    <n v="13.769"/>
    <n v="12673881"/>
    <s v="STAFF"/>
    <n v="8540358"/>
    <s v="Time Code : N - 202203 Annual leave accrual/Jean  ZOMA"/>
  </r>
  <r>
    <s v="E"/>
    <s v="4060"/>
    <s v="854"/>
    <s v="85406"/>
    <s v="8549057"/>
    <n v="528004120002"/>
    <x v="0"/>
    <x v="7"/>
    <x v="7"/>
    <n v="202203"/>
    <n v="44651"/>
    <s v="XOF"/>
    <n v="10836.2"/>
    <n v="18.510000000000002"/>
    <s v="EUR"/>
    <n v="16.518000000000001"/>
    <n v="12673881"/>
    <s v="STAFF"/>
    <n v="8540399"/>
    <s v="Time Code : N - 202203 Annual leave accrual/Aïcha  KONFE/TRAORE"/>
  </r>
  <r>
    <s v="E"/>
    <s v="4170"/>
    <s v="854"/>
    <s v="85406"/>
    <s v="8549052"/>
    <n v="528004120002"/>
    <x v="0"/>
    <x v="22"/>
    <x v="22"/>
    <n v="202203"/>
    <n v="44651"/>
    <s v="XOF"/>
    <n v="19946.099999999999"/>
    <n v="34.08"/>
    <s v="EUR"/>
    <n v="30.411999999999999"/>
    <n v="12673881"/>
    <s v="STAFF"/>
    <n v="2035753"/>
    <s v="Time Code : N - OUB130721-OMNI-UAB/KOUANDA RACHIDATOU/Assurance/Charge de mars 2022/Incorporation 1 enfant (CAMILLA)"/>
  </r>
  <r>
    <s v="E"/>
    <s v="4060"/>
    <s v="854"/>
    <s v="85400"/>
    <s v="8549060"/>
    <n v="528004120002"/>
    <x v="0"/>
    <x v="44"/>
    <x v="44"/>
    <n v="202203"/>
    <n v="44651"/>
    <s v="XOF"/>
    <n v="3767.4"/>
    <n v="6.44"/>
    <s v="EUR"/>
    <n v="5.7469999999999999"/>
    <n v="12673881"/>
    <s v="STAFF"/>
    <n v="2017279"/>
    <s v="Time Code : N - 202203 Annual leave accrual/Sayouba  Guira"/>
  </r>
  <r>
    <s v="E"/>
    <s v="4060"/>
    <s v="854"/>
    <s v="85406"/>
    <s v="8549059"/>
    <n v="528004120002"/>
    <x v="0"/>
    <x v="12"/>
    <x v="12"/>
    <n v="202203"/>
    <n v="44651"/>
    <s v="XOF"/>
    <n v="3200.61"/>
    <n v="5.47"/>
    <s v="EUR"/>
    <n v="4.8810000000000002"/>
    <n v="12673881"/>
    <s v="STAFF"/>
    <n v="2030994"/>
    <s v="Time Code : N - 202203 Annual leave accrual/Léonie  Ki"/>
  </r>
  <r>
    <s v="E"/>
    <s v="4060"/>
    <s v="854"/>
    <s v="85406"/>
    <s v="8549059"/>
    <n v="528004120002"/>
    <x v="0"/>
    <x v="12"/>
    <x v="12"/>
    <n v="202203"/>
    <n v="44651"/>
    <s v="XOF"/>
    <n v="2730.26"/>
    <n v="4.66"/>
    <s v="EUR"/>
    <n v="4.1580000000000004"/>
    <n v="12673881"/>
    <s v="STAFF"/>
    <n v="2027008"/>
    <s v="Time Code : N - 202203 Annual leave accrual/Sawadogo  Augustine Marie Wendyam"/>
  </r>
  <r>
    <s v="E"/>
    <s v="4170"/>
    <s v="854"/>
    <s v="85406"/>
    <s v="8549052"/>
    <n v="528004120002"/>
    <x v="0"/>
    <x v="22"/>
    <x v="22"/>
    <n v="202203"/>
    <n v="44651"/>
    <s v="XOF"/>
    <n v="19946.099999999999"/>
    <n v="34.08"/>
    <s v="EUR"/>
    <n v="30.411999999999999"/>
    <n v="12673881"/>
    <s v="STAFF"/>
    <n v="2035753"/>
    <s v="Time Code : N - OUB130721-OMNI-UAB/KOUANDA RACHIDATOU/Assurance/Charge de janvier 2022 /Incorporation 1 enfant (CAMILLA)"/>
  </r>
  <r>
    <s v="E"/>
    <s v="4061"/>
    <s v="854"/>
    <s v="85400"/>
    <s v="8549051"/>
    <n v="528004120002"/>
    <x v="0"/>
    <x v="1"/>
    <x v="1"/>
    <n v="202203"/>
    <n v="44651"/>
    <s v="USD"/>
    <n v="1.34"/>
    <n v="1.34"/>
    <s v="EUR"/>
    <n v="1.196"/>
    <n v="12673881"/>
    <s v="STAFF"/>
    <n v="9985201"/>
    <s v="Time Code : N - 202203 Annual leave accrual/Benoit  DELSARTE"/>
  </r>
  <r>
    <s v="E"/>
    <s v="4060"/>
    <s v="854"/>
    <s v="85406"/>
    <s v="8540008"/>
    <n v="528004120001"/>
    <x v="3"/>
    <x v="9"/>
    <x v="9"/>
    <n v="202203"/>
    <n v="44651"/>
    <s v="XOF"/>
    <n v="99714.2"/>
    <n v="170.35"/>
    <s v="EUR"/>
    <n v="152.01400000000001"/>
    <n v="30489497"/>
    <s v="STAFF"/>
    <n v="2019466"/>
    <s v="MT 202203 Annual leave accrual/Lena Yasmine Zague-Some"/>
  </r>
  <r>
    <s v="E"/>
    <s v="4060"/>
    <s v="854"/>
    <s v="85406"/>
    <s v="8540008"/>
    <n v="528004120001"/>
    <x v="3"/>
    <x v="14"/>
    <x v="14"/>
    <n v="202203"/>
    <n v="44651"/>
    <s v="XOF"/>
    <n v="67899.399999999994"/>
    <n v="116"/>
    <s v="EUR"/>
    <n v="103.514"/>
    <n v="30489497"/>
    <s v="STAFF"/>
    <n v="2022429"/>
    <s v="Time Code : A - 202203 Annual leave accrual/Dahani  Daouda. Martial. Hubert"/>
  </r>
  <r>
    <s v="E"/>
    <s v="4210"/>
    <s v="854"/>
    <s v="85406"/>
    <s v="8549052"/>
    <n v="528004120002"/>
    <x v="0"/>
    <x v="15"/>
    <x v="15"/>
    <n v="202203"/>
    <n v="44651"/>
    <s v="XOF"/>
    <n v="20920"/>
    <n v="35.74"/>
    <s v="EUR"/>
    <n v="31.893000000000001"/>
    <n v="30489497"/>
    <s v="STAFF"/>
    <n v="2041743"/>
    <s v="MT TERMINAL_GRANT_2041743"/>
  </r>
  <r>
    <s v="E"/>
    <s v="4210"/>
    <s v="854"/>
    <s v="85406"/>
    <s v="8549052"/>
    <n v="528004120001"/>
    <x v="3"/>
    <x v="13"/>
    <x v="13"/>
    <n v="202203"/>
    <n v="44651"/>
    <s v="XOF"/>
    <n v="42603"/>
    <n v="72.78"/>
    <s v="EUR"/>
    <n v="64.945999999999998"/>
    <n v="12673881"/>
    <s v="STAFF"/>
    <n v="2034399"/>
    <s v="Time Code : N - TERMINAL_GRANT_2034399"/>
  </r>
  <r>
    <s v="E"/>
    <s v="4210"/>
    <s v="854"/>
    <s v="85400"/>
    <s v="8549059"/>
    <n v="528004120002"/>
    <x v="0"/>
    <x v="12"/>
    <x v="12"/>
    <n v="202203"/>
    <n v="44651"/>
    <s v="XOF"/>
    <n v="4594.96"/>
    <n v="7.85"/>
    <s v="EUR"/>
    <n v="7.0049999999999999"/>
    <n v="12673881"/>
    <s v="STAFF"/>
    <n v="2013058"/>
    <s v="Time Code : N - TERMINAL_GRANT_2013058"/>
  </r>
  <r>
    <s v="E"/>
    <s v="4210"/>
    <s v="854"/>
    <s v="85407"/>
    <s v="8549059"/>
    <n v="528004120002"/>
    <x v="0"/>
    <x v="18"/>
    <x v="18"/>
    <n v="202203"/>
    <n v="44651"/>
    <s v="XOF"/>
    <n v="22585"/>
    <n v="38.58"/>
    <s v="EUR"/>
    <n v="34.427"/>
    <n v="12673881"/>
    <s v="STAFF"/>
    <n v="2014872"/>
    <s v="Time Code : N - TERMINAL_GRANT_2014872"/>
  </r>
  <r>
    <s v="E"/>
    <s v="4210"/>
    <s v="854"/>
    <s v="85406"/>
    <s v="8549052"/>
    <n v="528004120002"/>
    <x v="0"/>
    <x v="16"/>
    <x v="16"/>
    <n v="202203"/>
    <n v="44651"/>
    <s v="XOF"/>
    <n v="23890"/>
    <n v="40.81"/>
    <s v="EUR"/>
    <n v="36.417000000000002"/>
    <n v="12673881"/>
    <s v="STAFF"/>
    <n v="2024193"/>
    <s v="Time Code : N - TERMINAL_GRANT_2024193"/>
  </r>
  <r>
    <s v="E"/>
    <s v="4210"/>
    <s v="854"/>
    <s v="85406"/>
    <s v="8549052"/>
    <n v="528004120002"/>
    <x v="0"/>
    <x v="19"/>
    <x v="19"/>
    <n v="202203"/>
    <n v="44651"/>
    <s v="XOF"/>
    <n v="24157"/>
    <n v="41.27"/>
    <s v="EUR"/>
    <n v="36.828000000000003"/>
    <n v="12673881"/>
    <s v="STAFF"/>
    <n v="2023596"/>
    <s v="Time Code : N - TERMINAL_GRANT_2023596"/>
  </r>
  <r>
    <s v="E"/>
    <s v="4210"/>
    <s v="854"/>
    <s v="85406"/>
    <s v="8540008"/>
    <n v="528004120002"/>
    <x v="0"/>
    <x v="24"/>
    <x v="24"/>
    <n v="202203"/>
    <n v="44651"/>
    <s v="XOF"/>
    <n v="13668"/>
    <n v="23.35"/>
    <s v="EUR"/>
    <n v="20.837"/>
    <n v="12673881"/>
    <s v="STAFF"/>
    <n v="2039252"/>
    <s v="Time Code : N - TERMINAL_GRANT_2039252"/>
  </r>
  <r>
    <s v="E"/>
    <s v="4210"/>
    <s v="854"/>
    <s v="85400"/>
    <s v="8549059"/>
    <n v="528004120002"/>
    <x v="0"/>
    <x v="12"/>
    <x v="12"/>
    <n v="202203"/>
    <n v="44651"/>
    <s v="XOF"/>
    <n v="4948.45"/>
    <n v="8.4499999999999993"/>
    <s v="EUR"/>
    <n v="7.54"/>
    <n v="12673881"/>
    <s v="STAFF"/>
    <n v="2012905"/>
    <s v="Time Code : N - TERMINAL_GRANT_2012905"/>
  </r>
  <r>
    <s v="E"/>
    <s v="4210"/>
    <s v="854"/>
    <s v="85408"/>
    <s v="8549059"/>
    <n v="528004120002"/>
    <x v="0"/>
    <x v="18"/>
    <x v="18"/>
    <n v="202203"/>
    <n v="44651"/>
    <s v="XOF"/>
    <n v="6892.86"/>
    <n v="11.78"/>
    <s v="EUR"/>
    <n v="10.512"/>
    <n v="12673881"/>
    <s v="STAFF"/>
    <n v="2024413"/>
    <s v="Time Code : N - TERMINAL_GRANT_2024413"/>
  </r>
  <r>
    <s v="E"/>
    <s v="4210"/>
    <s v="854"/>
    <s v="85406"/>
    <s v="8549052"/>
    <n v="528004120002"/>
    <x v="0"/>
    <x v="22"/>
    <x v="22"/>
    <n v="202203"/>
    <n v="44651"/>
    <s v="XOF"/>
    <n v="15055"/>
    <n v="25.72"/>
    <s v="EUR"/>
    <n v="22.952000000000002"/>
    <n v="12673881"/>
    <s v="STAFF"/>
    <n v="2035753"/>
    <s v="Time Code : N - TERMINAL_GRANT_2035753"/>
  </r>
  <r>
    <s v="E"/>
    <s v="4210"/>
    <s v="854"/>
    <s v="85407"/>
    <s v="8540008"/>
    <n v="528004120002"/>
    <x v="0"/>
    <x v="25"/>
    <x v="25"/>
    <n v="202203"/>
    <n v="44651"/>
    <s v="XOF"/>
    <n v="18988"/>
    <n v="32.44"/>
    <s v="EUR"/>
    <n v="28.948"/>
    <n v="12673881"/>
    <s v="STAFF"/>
    <n v="2038727"/>
    <s v="Time Code : N - TERMINAL_GRANT_2038727"/>
  </r>
  <r>
    <s v="E"/>
    <s v="4210"/>
    <s v="854"/>
    <s v="85407"/>
    <s v="8549059"/>
    <n v="528004120002"/>
    <x v="0"/>
    <x v="20"/>
    <x v="20"/>
    <n v="202203"/>
    <n v="44651"/>
    <s v="XOF"/>
    <n v="16566"/>
    <n v="28.3"/>
    <s v="EUR"/>
    <n v="25.254000000000001"/>
    <n v="12673881"/>
    <s v="STAFF"/>
    <n v="2030902"/>
    <s v="Time Code : N - TERMINAL_GRANT_2030902"/>
  </r>
  <r>
    <s v="E"/>
    <s v="4210"/>
    <s v="854"/>
    <s v="85407"/>
    <s v="8549057"/>
    <n v="528004120002"/>
    <x v="0"/>
    <x v="22"/>
    <x v="22"/>
    <n v="202203"/>
    <n v="44651"/>
    <s v="XOF"/>
    <n v="18647"/>
    <n v="31.86"/>
    <s v="EUR"/>
    <n v="28.431000000000001"/>
    <n v="12673881"/>
    <s v="STAFF"/>
    <n v="2023197"/>
    <s v="Time Code : N - TERMINAL_GRANT_2023197"/>
  </r>
  <r>
    <s v="E"/>
    <s v="4210"/>
    <s v="854"/>
    <s v="85406"/>
    <s v="8549059"/>
    <n v="528004120002"/>
    <x v="0"/>
    <x v="12"/>
    <x v="12"/>
    <n v="202203"/>
    <n v="44651"/>
    <s v="XOF"/>
    <n v="1691.23"/>
    <n v="2.89"/>
    <s v="EUR"/>
    <n v="2.5790000000000002"/>
    <n v="12673881"/>
    <s v="STAFF"/>
    <n v="2030994"/>
    <s v="Time Code : N - TERMINAL_GRANT_2030994"/>
  </r>
  <r>
    <s v="E"/>
    <s v="4210"/>
    <s v="854"/>
    <s v="85408"/>
    <s v="8540008"/>
    <n v="528004120001"/>
    <x v="3"/>
    <x v="14"/>
    <x v="14"/>
    <n v="202203"/>
    <n v="44651"/>
    <s v="XOF"/>
    <n v="33100"/>
    <n v="56.55"/>
    <s v="EUR"/>
    <n v="50.463000000000001"/>
    <n v="12673881"/>
    <s v="STAFF"/>
    <n v="2012170"/>
    <s v="Time Code : N - TERMINAL_GRANT_2012170"/>
  </r>
  <r>
    <s v="E"/>
    <s v="4210"/>
    <s v="854"/>
    <s v="85406"/>
    <s v="8549059"/>
    <n v="528004120002"/>
    <x v="0"/>
    <x v="12"/>
    <x v="12"/>
    <n v="202203"/>
    <n v="44651"/>
    <s v="XOF"/>
    <n v="1596.84"/>
    <n v="2.73"/>
    <s v="EUR"/>
    <n v="2.4359999999999999"/>
    <n v="12673881"/>
    <s v="STAFF"/>
    <n v="2027008"/>
    <s v="Time Code : N - TERMINAL_GRANT_2027008"/>
  </r>
  <r>
    <s v="E"/>
    <s v="4210"/>
    <s v="854"/>
    <s v="85400"/>
    <s v="8549060"/>
    <n v="528004120002"/>
    <x v="0"/>
    <x v="44"/>
    <x v="44"/>
    <n v="202203"/>
    <n v="44651"/>
    <s v="XOF"/>
    <n v="1592.45"/>
    <n v="2.72"/>
    <s v="EUR"/>
    <n v="2.427"/>
    <n v="12673881"/>
    <s v="STAFF"/>
    <n v="2017279"/>
    <s v="Time Code : N - TERMINAL_GRANT_2017279"/>
  </r>
  <r>
    <s v="E"/>
    <s v="4210"/>
    <s v="854"/>
    <s v="85406"/>
    <s v="8540008"/>
    <n v="528004120001"/>
    <x v="3"/>
    <x v="14"/>
    <x v="14"/>
    <n v="202203"/>
    <n v="44651"/>
    <s v="XOF"/>
    <n v="33815"/>
    <n v="57.77"/>
    <s v="EUR"/>
    <n v="51.552"/>
    <n v="30489497"/>
    <s v="STAFF"/>
    <n v="2022429"/>
    <s v="Time Code : A - TERMINAL_GRANT_2022429"/>
  </r>
  <r>
    <s v="E"/>
    <s v="4210"/>
    <s v="854"/>
    <s v="85406"/>
    <s v="8540008"/>
    <n v="528004120001"/>
    <x v="3"/>
    <x v="9"/>
    <x v="9"/>
    <n v="202203"/>
    <n v="44651"/>
    <s v="XOF"/>
    <n v="40617"/>
    <n v="69.39"/>
    <s v="EUR"/>
    <n v="61.920999999999999"/>
    <n v="30489497"/>
    <s v="STAFF"/>
    <n v="2019466"/>
    <s v="MT TERMINAL_GRANT_2019466"/>
  </r>
  <r>
    <s v="E"/>
    <s v="4060"/>
    <s v="854"/>
    <s v="85406"/>
    <s v="8549052"/>
    <n v="528004120002"/>
    <x v="0"/>
    <x v="15"/>
    <x v="15"/>
    <n v="202203"/>
    <n v="44651"/>
    <s v="XOF"/>
    <n v="7921.09"/>
    <n v="13.53"/>
    <s v="EUR"/>
    <n v="12.074"/>
    <n v="30489497"/>
    <s v="STAFF"/>
    <n v="2041743"/>
    <s v="MT 202203 Annual leave accrual/Safietou  Sore"/>
  </r>
  <r>
    <s v="E"/>
    <s v="7400"/>
    <s v="854"/>
    <s v="85407"/>
    <s v="8540008"/>
    <n v="528004120010"/>
    <x v="1"/>
    <x v="39"/>
    <x v="39"/>
    <n v="202203"/>
    <n v="44651"/>
    <s v="XOF"/>
    <n v="2925"/>
    <n v="5"/>
    <s v="EUR"/>
    <n v="4.4619999999999997"/>
    <n v="30487935"/>
    <s v="BANKACC"/>
    <n v="85410"/>
    <s v="DDFB0322/ECOBANK/Frais bancaire Commission et autres du compte banque de Dédougou du mois de mars 2022"/>
  </r>
  <r>
    <s v="E"/>
    <s v="7400"/>
    <s v="854"/>
    <s v="85408"/>
    <s v="8540008"/>
    <n v="528004120010"/>
    <x v="1"/>
    <x v="39"/>
    <x v="39"/>
    <n v="202203"/>
    <n v="44651"/>
    <s v="XOF"/>
    <n v="10000"/>
    <n v="17.079999999999998"/>
    <s v="EUR"/>
    <n v="15.242000000000001"/>
    <n v="30488569"/>
    <s v="BANKACC"/>
    <n v="85411"/>
    <s v="FRAIS BANCAIRE SCI OHG P03"/>
  </r>
  <r>
    <s v="E"/>
    <s v="7400"/>
    <s v="854"/>
    <s v="85408"/>
    <s v="8540008"/>
    <n v="528004120010"/>
    <x v="1"/>
    <x v="39"/>
    <x v="39"/>
    <n v="202203"/>
    <n v="44651"/>
    <s v="XOF"/>
    <n v="1700"/>
    <n v="2.9"/>
    <s v="EUR"/>
    <n v="2.5880000000000001"/>
    <n v="30488569"/>
    <s v="BANKACC"/>
    <n v="85411"/>
    <s v="FRAIS BANCAIRE SCI OHG P03"/>
  </r>
  <r>
    <s v="E"/>
    <s v="7400"/>
    <s v="854"/>
    <s v="85408"/>
    <s v="8540008"/>
    <n v="528004120010"/>
    <x v="1"/>
    <x v="39"/>
    <x v="39"/>
    <n v="202203"/>
    <n v="44651"/>
    <s v="XOF"/>
    <n v="2500"/>
    <n v="4.2699999999999996"/>
    <s v="EUR"/>
    <n v="3.81"/>
    <n v="30488569"/>
    <s v="BANKACC"/>
    <n v="85411"/>
    <s v="FRAIS BANCAIRE SCI OHG P03"/>
  </r>
  <r>
    <s v="E"/>
    <s v="4110"/>
    <s v="854"/>
    <s v="85400"/>
    <s v="8549051"/>
    <n v="528004120002"/>
    <x v="0"/>
    <x v="1"/>
    <x v="1"/>
    <n v="202204"/>
    <n v="44530"/>
    <s v="XOF"/>
    <n v="14523.08"/>
    <n v="25.7"/>
    <s v="EUR"/>
    <n v="22.14"/>
    <n v="30491337"/>
    <s v="STAFF"/>
    <n v="9985201"/>
    <s v="OUAC261121-EGSNWP/Gardienage et surveillance résidence CD mois d´octobre 2021"/>
  </r>
  <r>
    <s v="E"/>
    <s v="4110"/>
    <s v="854"/>
    <s v="85400"/>
    <s v="8549052"/>
    <n v="528004120002"/>
    <x v="0"/>
    <x v="0"/>
    <x v="0"/>
    <n v="202204"/>
    <n v="44530"/>
    <s v="XOF"/>
    <n v="21197.599999999999"/>
    <n v="37.51"/>
    <s v="EUR"/>
    <n v="32.314"/>
    <n v="30491337"/>
    <s v="STAFF"/>
    <n v="9982557"/>
    <s v="OUAC261121-EGSNWP/Gardienage et surveillance résidence DPO mois d´octobre 2021"/>
  </r>
  <r>
    <s v="E"/>
    <s v="6000"/>
    <s v="854"/>
    <s v="85408"/>
    <s v="8549054"/>
    <n v="528004120010"/>
    <x v="1"/>
    <x v="2"/>
    <x v="2"/>
    <n v="202204"/>
    <n v="44592"/>
    <s v="XOF"/>
    <n v="36790.01"/>
    <n v="63.48"/>
    <s v="EUR"/>
    <n v="56.09"/>
    <n v="12708239"/>
    <s v="PROPERTY"/>
    <s v="854P0076"/>
    <s v="Premise allocation : [52800412] [45.02%] [30493504] - TRANCHE 2 LOYER DU MOIS DE JANVIER DU BUREAU DE OHG"/>
  </r>
  <r>
    <s v="E"/>
    <s v="6000"/>
    <s v="854"/>
    <s v="85408"/>
    <s v="8549054"/>
    <n v="528004120010"/>
    <x v="1"/>
    <x v="2"/>
    <x v="2"/>
    <n v="202204"/>
    <n v="44592"/>
    <s v="XOF"/>
    <n v="45022.9"/>
    <n v="77.680000000000007"/>
    <s v="EUR"/>
    <n v="68.635999999999996"/>
    <n v="12708239"/>
    <s v="PROPERTY"/>
    <s v="854P0076"/>
    <s v="Premise allocation : [52800412] [45.02%] [30493504] - TRANCHE 1 PAIEMENT LOYER DU MOIS DE JANVIER DU BUREAU DE OHG"/>
  </r>
  <r>
    <s v="E"/>
    <s v="6000"/>
    <s v="854"/>
    <s v="85408"/>
    <s v="8549054"/>
    <n v="528004120010"/>
    <x v="1"/>
    <x v="2"/>
    <x v="2"/>
    <n v="202204"/>
    <n v="44592"/>
    <s v="XOF"/>
    <n v="81812.91"/>
    <n v="141.16"/>
    <s v="EUR"/>
    <n v="124.726"/>
    <n v="12708239"/>
    <s v="PROPERTY"/>
    <s v="854P0076"/>
    <s v="Premise allocation : [52800412] [45.02%] [30493504] - TRANCHE 3 LOYER DU MOIS DE JANVIER DU BUREAU DE OHG"/>
  </r>
  <r>
    <s v="E"/>
    <s v="5201"/>
    <s v="854"/>
    <s v="85406"/>
    <s v="8540008"/>
    <n v="528004120010"/>
    <x v="1"/>
    <x v="50"/>
    <x v="50"/>
    <n v="202204"/>
    <n v="44595"/>
    <s v="XOF"/>
    <n v="35000"/>
    <n v="59.48"/>
    <s v="EUR"/>
    <n v="53.360999999999997"/>
    <n v="30494447"/>
    <s v="SUBGRANT"/>
    <n v="13485"/>
    <s v="60001561/JUSTIF/DECAISSEMENTS DE FONDS TRANCHE 1 AMMIE JANVIER - MARS 2022/Pour paiement de la facture de confection de pancartes"/>
  </r>
  <r>
    <s v="E"/>
    <s v="5201"/>
    <s v="854"/>
    <s v="85406"/>
    <s v="8540008"/>
    <n v="528004120010"/>
    <x v="1"/>
    <x v="50"/>
    <x v="50"/>
    <n v="202204"/>
    <n v="44595"/>
    <s v="XOF"/>
    <n v="54600"/>
    <n v="92.78"/>
    <s v="EUR"/>
    <n v="83.234999999999999"/>
    <n v="30494447"/>
    <s v="SUBGRANT"/>
    <n v="13485"/>
    <s v="60001561/JUSTIF/DECAISSEMENTS DE FONDS TRANCHE 1 AMMIE JANVIER - MARS 2022/Pour règlement de la facture de location du mois d'avril  2022"/>
  </r>
  <r>
    <s v="E"/>
    <s v="5201"/>
    <s v="854"/>
    <s v="85406"/>
    <s v="8540008"/>
    <n v="528004120010"/>
    <x v="1"/>
    <x v="50"/>
    <x v="50"/>
    <n v="202204"/>
    <n v="44595"/>
    <s v="XOF"/>
    <n v="5400"/>
    <n v="9.18"/>
    <s v="EUR"/>
    <n v="8.2360000000000007"/>
    <n v="30494447"/>
    <s v="SUBGRANT"/>
    <n v="13485"/>
    <s v="60001561/JUSTIF/DECAISSEMENTS DE FONDS TRANCHE 1 AMMIE JANVIER - MARS 2022/Pour paiement de la retenue IRF sur le loyer du mois d'avril  2022"/>
  </r>
  <r>
    <s v="E"/>
    <s v="5201"/>
    <s v="854"/>
    <s v="85406"/>
    <s v="8540008"/>
    <n v="528004120010"/>
    <x v="1"/>
    <x v="50"/>
    <x v="50"/>
    <n v="202204"/>
    <n v="44595"/>
    <s v="XOF"/>
    <n v="2925"/>
    <n v="4.97"/>
    <s v="EUR"/>
    <n v="4.4589999999999996"/>
    <n v="30494447"/>
    <s v="SUBGRANT"/>
    <n v="13485"/>
    <s v="60001561/JUSTIF/DECAISSEMENTS DE FONDS TRANCHE 1 AMMIE JANVIER - MARS 2022/Frais de virement de fonds"/>
  </r>
  <r>
    <s v="E"/>
    <s v="5201"/>
    <s v="854"/>
    <s v="85406"/>
    <s v="8540008"/>
    <n v="528004120010"/>
    <x v="1"/>
    <x v="51"/>
    <x v="51"/>
    <n v="202204"/>
    <n v="44595"/>
    <s v="XOF"/>
    <n v="180000"/>
    <n v="305.88"/>
    <s v="EUR"/>
    <n v="274.411"/>
    <n v="30494447"/>
    <s v="SUBGRANT"/>
    <n v="13485"/>
    <s v="60001561/JUSTIF/DECAISSEMENTS DE FONDS TRANCHE 1 AMMIE JANVIER - MARS 2022/Dotation mensuelle du carburant des acteurs terrains (Avril 2022)"/>
  </r>
  <r>
    <s v="E"/>
    <s v="5201"/>
    <s v="854"/>
    <s v="85406"/>
    <s v="8540008"/>
    <n v="528004120002"/>
    <x v="0"/>
    <x v="53"/>
    <x v="53"/>
    <n v="202204"/>
    <n v="44595"/>
    <s v="XOF"/>
    <n v="337107"/>
    <n v="572.85"/>
    <s v="EUR"/>
    <n v="513.91399999999999"/>
    <n v="30494447"/>
    <s v="SUBGRANT"/>
    <n v="13485"/>
    <s v="60001561/JUSTIF/DECAISSEMENTS DE FONDS TRANCHE 1 AMMIE JANVIER - MARS 2022/Pour paiement du salaire du suivi-evaluation pour le mois d'avril 2022"/>
  </r>
  <r>
    <s v="E"/>
    <s v="5201"/>
    <s v="854"/>
    <s v="85406"/>
    <s v="8540008"/>
    <n v="528004120002"/>
    <x v="0"/>
    <x v="54"/>
    <x v="54"/>
    <n v="202204"/>
    <n v="44595"/>
    <s v="XOF"/>
    <n v="339030"/>
    <n v="576.12"/>
    <s v="EUR"/>
    <n v="516.84799999999996"/>
    <n v="30494447"/>
    <s v="SUBGRANT"/>
    <n v="13485"/>
    <s v="60001561/JUSTIF/DECAISSEMENTS DE FONDS TRANCHE 1 AMMIE JANVIER - MARS 2022/Pour paiement du salaire du comptable pour le mois d'avril 2022"/>
  </r>
  <r>
    <s v="E"/>
    <s v="5201"/>
    <s v="854"/>
    <s v="85406"/>
    <s v="8540008"/>
    <n v="528004120002"/>
    <x v="0"/>
    <x v="49"/>
    <x v="49"/>
    <n v="202204"/>
    <n v="44595"/>
    <s v="XOF"/>
    <n v="191965"/>
    <n v="326.20999999999998"/>
    <s v="EUR"/>
    <n v="292.649"/>
    <n v="30494447"/>
    <s v="SUBGRANT"/>
    <n v="13485"/>
    <s v="60001561/JUSTIF/DECAISSEMENTS DE FONDS TRANCHE 1 AMMIE JANVIER - MARS 2022/Pour paiement du salaire du chauffeur pour le mois d'avril 2022"/>
  </r>
  <r>
    <s v="E"/>
    <s v="5201"/>
    <s v="854"/>
    <s v="85406"/>
    <s v="8540008"/>
    <n v="528004120002"/>
    <x v="0"/>
    <x v="48"/>
    <x v="48"/>
    <n v="202204"/>
    <n v="44595"/>
    <s v="XOF"/>
    <n v="158450"/>
    <n v="269.26"/>
    <s v="EUR"/>
    <n v="241.55799999999999"/>
    <n v="30494447"/>
    <s v="SUBGRANT"/>
    <n v="13485"/>
    <s v="60001561/JUSTIF/DECAISSEMENTS DE FONDS TRANCHE 1 AMMIE JANVIER - MARS 2022/Pour paiement des frais de motivation financière de la directrice nationale pour le mois d'avril 2022"/>
  </r>
  <r>
    <s v="E"/>
    <s v="5201"/>
    <s v="854"/>
    <s v="85406"/>
    <s v="8540008"/>
    <n v="528004120002"/>
    <x v="0"/>
    <x v="53"/>
    <x v="53"/>
    <n v="202204"/>
    <n v="44595"/>
    <s v="XOF"/>
    <n v="29488"/>
    <n v="50.11"/>
    <s v="EUR"/>
    <n v="44.954999999999998"/>
    <n v="30494447"/>
    <s v="SUBGRANT"/>
    <n v="13485"/>
    <s v="60001561/JUSTIF/DECAISSEMENTS DE FONDS TRANCHE 1 AMMIE JANVIER - MARS 2022/Pour paiement de la retenue IUTS sur les salaires du mois d'avril 2022 2022"/>
  </r>
  <r>
    <s v="E"/>
    <s v="5201"/>
    <s v="854"/>
    <s v="85406"/>
    <s v="8540008"/>
    <n v="528004120002"/>
    <x v="0"/>
    <x v="54"/>
    <x v="54"/>
    <n v="202204"/>
    <n v="44595"/>
    <s v="XOF"/>
    <n v="27565"/>
    <n v="46.84"/>
    <s v="EUR"/>
    <n v="42.021000000000001"/>
    <n v="30494447"/>
    <s v="SUBGRANT"/>
    <n v="13485"/>
    <s v="60001561/JUSTIF/DECAISSEMENTS DE FONDS TRANCHE 1 AMMIE JANVIER - MARS 2022/Pour paiement de la retenue IUTS sur les salaires du mois d'avril 2022 2022"/>
  </r>
  <r>
    <s v="E"/>
    <s v="5201"/>
    <s v="854"/>
    <s v="85406"/>
    <s v="8540008"/>
    <n v="528004120002"/>
    <x v="0"/>
    <x v="49"/>
    <x v="49"/>
    <n v="202204"/>
    <n v="44595"/>
    <s v="XOF"/>
    <n v="11699"/>
    <n v="19.88"/>
    <s v="EUR"/>
    <n v="17.835000000000001"/>
    <n v="30494447"/>
    <s v="SUBGRANT"/>
    <n v="13485"/>
    <s v="60001561/JUSTIF/DECAISSEMENTS DE FONDS TRANCHE 1 AMMIE JANVIER - MARS 2022/Pour paiement de la retenue IUTS sur les salaires du mois d'avril 2022 2022"/>
  </r>
  <r>
    <s v="E"/>
    <s v="5201"/>
    <s v="854"/>
    <s v="85406"/>
    <s v="8540008"/>
    <n v="528004120002"/>
    <x v="0"/>
    <x v="48"/>
    <x v="48"/>
    <n v="202204"/>
    <n v="44595"/>
    <s v="XOF"/>
    <n v="16550"/>
    <n v="28.12"/>
    <s v="EUR"/>
    <n v="25.227"/>
    <n v="30494447"/>
    <s v="SUBGRANT"/>
    <n v="13485"/>
    <s v="60001561/JUSTIF/DECAISSEMENTS DE FONDS TRANCHE 1 AMMIE JANVIER - MARS 2022/Pour paiement de la retenue IUTS sur les salaires du mois d'avril 2022 2022"/>
  </r>
  <r>
    <s v="E"/>
    <s v="5201"/>
    <s v="854"/>
    <s v="85406"/>
    <s v="8540008"/>
    <n v="528004120002"/>
    <x v="0"/>
    <x v="53"/>
    <x v="53"/>
    <n v="202204"/>
    <n v="44595"/>
    <s v="XOF"/>
    <n v="83405"/>
    <n v="141.72999999999999"/>
    <s v="EUR"/>
    <n v="127.149"/>
    <n v="30494447"/>
    <s v="SUBGRANT"/>
    <n v="13485"/>
    <s v="60001561/JUSTIF/DECAISSEMENTS DE FONDS TRANCHE 1 AMMIE JANVIER - MARS 2022/Pour paiement des cotisations sociales sur les salaires du mois d'avril 2022"/>
  </r>
  <r>
    <s v="E"/>
    <s v="5201"/>
    <s v="854"/>
    <s v="85406"/>
    <s v="8540008"/>
    <n v="528004120002"/>
    <x v="0"/>
    <x v="54"/>
    <x v="54"/>
    <n v="202204"/>
    <n v="44595"/>
    <s v="XOF"/>
    <n v="83405"/>
    <n v="141.72999999999999"/>
    <s v="EUR"/>
    <n v="127.149"/>
    <n v="30494447"/>
    <s v="SUBGRANT"/>
    <n v="13485"/>
    <s v="60001561/JUSTIF/DECAISSEMENTS DE FONDS TRANCHE 1 AMMIE JANVIER - MARS 2022/Pour paiement des cotisations sociales sur les salaires du mois d'avril 2022"/>
  </r>
  <r>
    <s v="E"/>
    <s v="5201"/>
    <s v="854"/>
    <s v="85406"/>
    <s v="8540008"/>
    <n v="528004120002"/>
    <x v="0"/>
    <x v="49"/>
    <x v="49"/>
    <n v="202204"/>
    <n v="44595"/>
    <s v="XOF"/>
    <n v="46336"/>
    <n v="78.739999999999995"/>
    <s v="EUR"/>
    <n v="70.638999999999996"/>
    <n v="30494447"/>
    <s v="SUBGRANT"/>
    <n v="13485"/>
    <s v="60001561/JUSTIF/DECAISSEMENTS DE FONDS TRANCHE 1 AMMIE JANVIER - MARS 2022/Pour paiement des cotisations sociales sur les salaires du mois d'avril 2022"/>
  </r>
  <r>
    <s v="E"/>
    <s v="5201"/>
    <s v="854"/>
    <s v="85406"/>
    <s v="8540008"/>
    <n v="528004120020"/>
    <x v="7"/>
    <x v="63"/>
    <x v="62"/>
    <n v="202204"/>
    <n v="44595"/>
    <s v="XOF"/>
    <n v="1326300"/>
    <n v="2253.81"/>
    <s v="EUR"/>
    <n v="2021.9349999999999"/>
    <n v="30494447"/>
    <s v="SUBGRANT"/>
    <n v="13485"/>
    <s v="60001561/JUSTIF/DECAISSEMENTS DE FONDS TRANCHE 1 AMMIE JANVIER - MARS 2022/Pour la réalisation de l'atelier bilan provincial du yatenga"/>
  </r>
  <r>
    <s v="E"/>
    <s v="5201"/>
    <s v="854"/>
    <s v="85406"/>
    <s v="8540008"/>
    <n v="528004120020"/>
    <x v="7"/>
    <x v="63"/>
    <x v="62"/>
    <n v="202204"/>
    <n v="44595"/>
    <s v="XOF"/>
    <n v="652500"/>
    <n v="1108.81"/>
    <s v="EUR"/>
    <n v="994.73400000000004"/>
    <n v="30494447"/>
    <s v="SUBGRANT"/>
    <n v="13485"/>
    <s v="60001561/JUSTIF/DECAISSEMENTS DE FONDS TRANCHE 1 AMMIE JANVIER - MARS 2022/Pour la réalisation de l'atelier bilan provincial du Zondoma"/>
  </r>
  <r>
    <s v="E"/>
    <s v="5201"/>
    <s v="854"/>
    <s v="85406"/>
    <s v="8540008"/>
    <n v="528004120010"/>
    <x v="1"/>
    <x v="55"/>
    <x v="55"/>
    <n v="202204"/>
    <n v="44595"/>
    <s v="XOF"/>
    <n v="131000"/>
    <n v="222.61"/>
    <s v="EUR"/>
    <n v="199.708"/>
    <n v="30494447"/>
    <s v="SUBGRANT"/>
    <n v="13485"/>
    <s v="60001561/JUSTIF/DECAISSEMENTS DE FONDS TRANCHE 1 AMMIE JANVIER - MARS 2022/Pour paiement des frais de reparation des motos"/>
  </r>
  <r>
    <s v="E"/>
    <s v="5201"/>
    <s v="854"/>
    <s v="85406"/>
    <s v="8540008"/>
    <n v="528004120020"/>
    <x v="7"/>
    <x v="63"/>
    <x v="62"/>
    <n v="202204"/>
    <n v="44595"/>
    <s v="XOF"/>
    <n v="399000"/>
    <n v="678.03"/>
    <s v="EUR"/>
    <n v="608.27300000000002"/>
    <n v="30494447"/>
    <s v="SUBGRANT"/>
    <n v="13485"/>
    <s v="60001561/JUSTIF/DECAISSEMENTS DE FONDS TRANCHE 1 AMMIE JANVIER - MARS 2022/Pour paiement de la facture de pause café pour les réalisation des atelier provinciaux Yatenga et Zondoma"/>
  </r>
  <r>
    <s v="E"/>
    <s v="5201"/>
    <s v="854"/>
    <s v="85406"/>
    <s v="8540008"/>
    <n v="528004120020"/>
    <x v="7"/>
    <x v="63"/>
    <x v="62"/>
    <n v="202204"/>
    <n v="44595"/>
    <s v="XOF"/>
    <n v="21000"/>
    <n v="35.69"/>
    <s v="EUR"/>
    <n v="32.018000000000001"/>
    <n v="30494447"/>
    <s v="SUBGRANT"/>
    <n v="13485"/>
    <s v="60001561/JUSTIF/DECAISSEMENTS DE FONDS TRANCHE 1 AMMIE JANVIER - MARS 2022/Pour paiement de la retenue à la source sur la facture de pause café pour les réalisation des atelier provinciaux Yatenga et Zondoma"/>
  </r>
  <r>
    <s v="E"/>
    <s v="5201"/>
    <s v="854"/>
    <s v="85406"/>
    <s v="8540008"/>
    <n v="528004120026"/>
    <x v="6"/>
    <x v="46"/>
    <x v="46"/>
    <n v="202204"/>
    <n v="44595"/>
    <s v="XOF"/>
    <n v="3119500"/>
    <n v="5301.02"/>
    <s v="EUR"/>
    <n v="4755.643"/>
    <n v="30494447"/>
    <s v="SUBGRANT"/>
    <n v="13485"/>
    <s v="60001561/JUSTIF/DECAISSEMENTS DE FONDS TRANCHE 1 AMMIE JANVIER - MARS 2022/Pour paiement des frais de suivi des dispensations des cours"/>
  </r>
  <r>
    <s v="E"/>
    <s v="5201"/>
    <s v="854"/>
    <s v="85406"/>
    <s v="8540008"/>
    <n v="528004120053"/>
    <x v="8"/>
    <x v="64"/>
    <x v="63"/>
    <n v="202204"/>
    <n v="44595"/>
    <s v="XOF"/>
    <n v="190500"/>
    <n v="323.72000000000003"/>
    <s v="EUR"/>
    <n v="290.41500000000002"/>
    <n v="30494447"/>
    <s v="SUBGRANT"/>
    <n v="13485"/>
    <s v="60001561/JUSTIF/DECAISSEMENTS DE FONDS TRANCHE 1 AMMIE JANVIER - MARS 2022/Réalisation de la  formation des ambassadeurs en leadership dans le cadre du projet ATWA"/>
  </r>
  <r>
    <s v="E"/>
    <s v="5201"/>
    <s v="854"/>
    <s v="85406"/>
    <s v="8540008"/>
    <n v="528004120053"/>
    <x v="8"/>
    <x v="64"/>
    <x v="63"/>
    <n v="202204"/>
    <n v="44595"/>
    <s v="XOF"/>
    <n v="142500"/>
    <n v="242.15"/>
    <s v="EUR"/>
    <n v="217.23699999999999"/>
    <n v="30494447"/>
    <s v="SUBGRANT"/>
    <n v="13485"/>
    <s v="60001561/JUSTIF/DECAISSEMENTS DE FONDS TRANCHE 1 AMMIE JANVIER - MARS 2022/Pour paiement de la facture de session  de  formation des ambassadeurs en leadership dans le cadre du projet ATWA"/>
  </r>
  <r>
    <s v="E"/>
    <s v="5201"/>
    <s v="854"/>
    <s v="85406"/>
    <s v="8540008"/>
    <n v="528004120053"/>
    <x v="8"/>
    <x v="64"/>
    <x v="63"/>
    <n v="202204"/>
    <n v="44595"/>
    <s v="XOF"/>
    <n v="95000"/>
    <n v="161.44"/>
    <s v="EUR"/>
    <n v="144.83099999999999"/>
    <n v="30494447"/>
    <s v="SUBGRANT"/>
    <n v="13485"/>
    <s v="60001561/JUSTIF/DECAISSEMENTS DE FONDS TRANCHE 1 AMMIE JANVIER - MARS 2022/Pour paiement de la facture de session  de  formation des ambassadeurs en leadership dans le cadre du projet ATWA"/>
  </r>
  <r>
    <s v="E"/>
    <s v="5201"/>
    <s v="854"/>
    <s v="85406"/>
    <s v="8540008"/>
    <n v="528004120053"/>
    <x v="8"/>
    <x v="64"/>
    <x v="63"/>
    <n v="202204"/>
    <n v="44595"/>
    <s v="XOF"/>
    <n v="12500"/>
    <n v="21.24"/>
    <s v="EUR"/>
    <n v="19.055"/>
    <n v="30494447"/>
    <s v="SUBGRANT"/>
    <n v="13485"/>
    <s v="60001561/JUSTIF/DECAISSEMENTS DE FONDS TRANCHE 1 AMMIE JANVIER - MARS 2022/Pour paiement de la retenue à la source sur les facture de session  de  formation des ambassadeurs en leadership dans le cadre du projet ATWA"/>
  </r>
  <r>
    <s v="E"/>
    <s v="5201"/>
    <s v="854"/>
    <s v="85406"/>
    <s v="8540008"/>
    <n v="528004120030"/>
    <x v="9"/>
    <x v="65"/>
    <x v="64"/>
    <n v="202204"/>
    <n v="44595"/>
    <s v="XOF"/>
    <n v="3420000"/>
    <n v="5811.67"/>
    <s v="EUR"/>
    <n v="5213.7560000000003"/>
    <n v="30494447"/>
    <s v="SUBGRANT"/>
    <n v="13485"/>
    <s v="60001561/JUSTIF/DECAISSEMENTS DE FONDS TRANCHE 1 AMMIE JANVIER - MARS 2022/Pour paiement de la facture de réhabilitation des latrines DPEPS"/>
  </r>
  <r>
    <s v="E"/>
    <s v="5201"/>
    <s v="854"/>
    <s v="85406"/>
    <s v="8540008"/>
    <n v="528004120032"/>
    <x v="4"/>
    <x v="27"/>
    <x v="27"/>
    <n v="202204"/>
    <n v="44595"/>
    <s v="XOF"/>
    <n v="1710000"/>
    <n v="2905.83"/>
    <s v="EUR"/>
    <n v="2606.8739999999998"/>
    <n v="30494447"/>
    <s v="SUBGRANT"/>
    <n v="13485"/>
    <s v="60001561/JUSTIF/DECAISSEMENTS DE FONDS TRANCHE 1 AMMIE JANVIER - MARS 2022/Pour paiement de la facture de réhabilitation des forages DPEPS"/>
  </r>
  <r>
    <s v="E"/>
    <s v="5201"/>
    <s v="854"/>
    <s v="85406"/>
    <s v="8540008"/>
    <n v="528004120030"/>
    <x v="9"/>
    <x v="65"/>
    <x v="64"/>
    <n v="202204"/>
    <n v="44595"/>
    <s v="XOF"/>
    <n v="180000"/>
    <n v="305.88"/>
    <s v="EUR"/>
    <n v="274.411"/>
    <n v="30494447"/>
    <s v="SUBGRANT"/>
    <n v="13485"/>
    <s v="60001561/JUSTIF/DECAISSEMENTS DE FONDS TRANCHE 1 AMMIE JANVIER - MARS 2022/Pour paiement des retenues à la source sur les  facture de réhabilitation des forages DPEPS"/>
  </r>
  <r>
    <s v="E"/>
    <s v="5201"/>
    <s v="854"/>
    <s v="85406"/>
    <s v="8540008"/>
    <n v="528004120032"/>
    <x v="4"/>
    <x v="27"/>
    <x v="27"/>
    <n v="202204"/>
    <n v="44595"/>
    <s v="XOF"/>
    <n v="90000"/>
    <n v="152.94"/>
    <s v="EUR"/>
    <n v="137.20500000000001"/>
    <n v="30494447"/>
    <s v="SUBGRANT"/>
    <n v="13485"/>
    <s v="60001561/JUSTIF/DECAISSEMENTS DE FONDS TRANCHE 1 AMMIE JANVIER - MARS 2022/Pour paiement des retenues à la source sur les  facture de réhabilitation des forages DPEPS"/>
  </r>
  <r>
    <s v="E"/>
    <s v="5201"/>
    <s v="854"/>
    <s v="85406"/>
    <s v="8540008"/>
    <n v="528004120026"/>
    <x v="6"/>
    <x v="46"/>
    <x v="46"/>
    <n v="202204"/>
    <n v="44595"/>
    <s v="XOF"/>
    <n v="957500"/>
    <n v="1627.1"/>
    <s v="EUR"/>
    <n v="1459.701"/>
    <n v="30494447"/>
    <s v="SUBGRANT"/>
    <n v="13485"/>
    <s v="60001561/JUSTIF/DECAISSEMENTS DE FONDS TRANCHE 1 AMMIE JANVIER - MARS 2022/Pour paiement des frais de réalisation des journées pedagogique de Gourcy"/>
  </r>
  <r>
    <s v="E"/>
    <s v="5201"/>
    <s v="854"/>
    <s v="85406"/>
    <s v="8540008"/>
    <n v="528004120026"/>
    <x v="6"/>
    <x v="46"/>
    <x v="46"/>
    <n v="202204"/>
    <n v="44595"/>
    <s v="XOF"/>
    <n v="182500"/>
    <n v="310.13"/>
    <s v="EUR"/>
    <n v="278.22300000000001"/>
    <n v="30494447"/>
    <s v="SUBGRANT"/>
    <n v="13485"/>
    <s v="60001561/JUSTIF/DECAISSEMENTS DE FONDS TRANCHE 1 AMMIE JANVIER - MARS 2022/Pour paiement des frais de réalisation des journées pedagogique de Lèba"/>
  </r>
  <r>
    <s v="E"/>
    <s v="5201"/>
    <s v="854"/>
    <s v="85406"/>
    <s v="8540008"/>
    <n v="528004120030"/>
    <x v="9"/>
    <x v="65"/>
    <x v="64"/>
    <n v="202204"/>
    <n v="44595"/>
    <s v="XOF"/>
    <n v="2274775"/>
    <n v="3865.57"/>
    <s v="EUR"/>
    <n v="3467.8739999999998"/>
    <n v="30494447"/>
    <s v="SUBGRANT"/>
    <n v="13485"/>
    <s v="60001561/JUSTIF/DECAISSEMENTS DE FONDS TRANCHE 1 AMMIE JANVIER - MARS 2022/Pour paiement de la facture de rehabilitation des latrines"/>
  </r>
  <r>
    <s v="E"/>
    <s v="5201"/>
    <s v="854"/>
    <s v="85406"/>
    <s v="8540008"/>
    <n v="528004120030"/>
    <x v="9"/>
    <x v="65"/>
    <x v="64"/>
    <n v="202204"/>
    <n v="44595"/>
    <s v="XOF"/>
    <n v="2849050"/>
    <n v="4841.4399999999996"/>
    <s v="EUR"/>
    <n v="4343.3450000000003"/>
    <n v="30494447"/>
    <s v="SUBGRANT"/>
    <n v="13485"/>
    <s v="60001561/JUSTIF/DECAISSEMENTS DE FONDS TRANCHE 1 AMMIE JANVIER - MARS 2022/Pour paiement des frais de réalisation des forages"/>
  </r>
  <r>
    <s v="E"/>
    <s v="5201"/>
    <s v="854"/>
    <s v="85406"/>
    <s v="8540008"/>
    <n v="528004120032"/>
    <x v="4"/>
    <x v="27"/>
    <x v="27"/>
    <n v="202204"/>
    <n v="44595"/>
    <s v="XOF"/>
    <n v="3420000"/>
    <n v="5811.67"/>
    <s v="EUR"/>
    <n v="5213.7560000000003"/>
    <n v="30494447"/>
    <s v="SUBGRANT"/>
    <n v="13485"/>
    <s v="60001561/JUSTIF/DECAISSEMENTS DE FONDS TRANCHE 1 AMMIE JANVIER - MARS 2022/Pour paiement des frais de réalisation des latrines"/>
  </r>
  <r>
    <s v="E"/>
    <s v="5201"/>
    <s v="854"/>
    <s v="85406"/>
    <s v="8540008"/>
    <n v="528004120032"/>
    <x v="4"/>
    <x v="27"/>
    <x v="27"/>
    <n v="202204"/>
    <n v="44595"/>
    <s v="XOF"/>
    <n v="180000"/>
    <n v="305.88"/>
    <s v="EUR"/>
    <n v="274.411"/>
    <n v="30494447"/>
    <s v="SUBGRANT"/>
    <n v="13485"/>
    <s v="60001561/JUSTIF/DECAISSEMENTS DE FONDS TRANCHE 1 AMMIE JANVIER - MARS 2022/Pour paiement de la retenue à la source sur la facture de rehabilitation des latrines"/>
  </r>
  <r>
    <s v="E"/>
    <s v="5201"/>
    <s v="854"/>
    <s v="85406"/>
    <s v="8540008"/>
    <n v="528004120001"/>
    <x v="3"/>
    <x v="52"/>
    <x v="52"/>
    <n v="202204"/>
    <n v="44595"/>
    <s v="XOF"/>
    <n v="296870"/>
    <n v="504.48"/>
    <s v="EUR"/>
    <n v="452.57799999999997"/>
    <n v="30494447"/>
    <s v="SUBGRANT"/>
    <n v="13485"/>
    <s v="60001561/JUSTIF/DECAISSEMENTS DE FONDS TRANCHE 1 AMMIE JANVIER - MARS 2022/Pour paiement du salaire du coordonnateur pour le mois d'avril 2022"/>
  </r>
  <r>
    <s v="E"/>
    <s v="5201"/>
    <s v="854"/>
    <s v="85406"/>
    <s v="8540008"/>
    <n v="528004120001"/>
    <x v="3"/>
    <x v="45"/>
    <x v="45"/>
    <n v="202204"/>
    <n v="44595"/>
    <s v="XOF"/>
    <n v="796820"/>
    <n v="1354.05"/>
    <s v="EUR"/>
    <n v="1214.7429999999999"/>
    <n v="30494447"/>
    <s v="SUBGRANT"/>
    <n v="13485"/>
    <s v="60001561/JUSTIF/DECAISSEMENTS DE FONDS TRANCHE 1 AMMIE JANVIER - MARS 2022/Pour paiement du salaire des superviseurs terrains pour le mois d'avril 2022"/>
  </r>
  <r>
    <s v="E"/>
    <s v="5201"/>
    <s v="854"/>
    <s v="85406"/>
    <s v="8540008"/>
    <n v="528004120001"/>
    <x v="3"/>
    <x v="52"/>
    <x v="52"/>
    <n v="202204"/>
    <n v="44595"/>
    <s v="XOF"/>
    <n v="28992"/>
    <n v="49.27"/>
    <s v="EUR"/>
    <n v="44.201000000000001"/>
    <n v="30494447"/>
    <s v="SUBGRANT"/>
    <n v="13485"/>
    <s v="60001561/JUSTIF/DECAISSEMENTS DE FONDS TRANCHE 1 AMMIE JANVIER - MARS 2022/Pour paiement de la retenue IUTS sur les salaires du mois d'avril 2022 2022"/>
  </r>
  <r>
    <s v="E"/>
    <s v="5201"/>
    <s v="854"/>
    <s v="85406"/>
    <s v="8540008"/>
    <n v="528004120001"/>
    <x v="3"/>
    <x v="45"/>
    <x v="45"/>
    <n v="202204"/>
    <n v="44595"/>
    <s v="XOF"/>
    <n v="58556"/>
    <n v="99.51"/>
    <s v="EUR"/>
    <n v="89.272000000000006"/>
    <n v="30494447"/>
    <s v="SUBGRANT"/>
    <n v="13485"/>
    <s v="60001561/JUSTIF/DECAISSEMENTS DE FONDS TRANCHE 1 AMMIE JANVIER - MARS 2022/Pour paiement de la retenue IUTS sur les salaires du mois d'avril 2022 2022"/>
  </r>
  <r>
    <s v="E"/>
    <s v="5201"/>
    <s v="854"/>
    <s v="85406"/>
    <s v="8540008"/>
    <n v="528004120001"/>
    <x v="3"/>
    <x v="52"/>
    <x v="52"/>
    <n v="202204"/>
    <n v="44595"/>
    <s v="XOF"/>
    <n v="74138"/>
    <n v="125.98"/>
    <s v="EUR"/>
    <n v="113.01900000000001"/>
    <n v="30494447"/>
    <s v="SUBGRANT"/>
    <n v="13485"/>
    <s v="60001561/JUSTIF/DECAISSEMENTS DE FONDS TRANCHE 1 AMMIE JANVIER - MARS 2022/Pour paiement des cotisations sociales sur les salaires du mois d'avril 2022"/>
  </r>
  <r>
    <s v="E"/>
    <s v="5201"/>
    <s v="854"/>
    <s v="85406"/>
    <s v="8540008"/>
    <n v="528004120001"/>
    <x v="3"/>
    <x v="45"/>
    <x v="45"/>
    <n v="202204"/>
    <n v="44595"/>
    <s v="XOF"/>
    <n v="194610"/>
    <n v="330.7"/>
    <s v="EUR"/>
    <n v="296.67700000000002"/>
    <n v="30494447"/>
    <s v="SUBGRANT"/>
    <n v="13485"/>
    <s v="60001561/JUSTIF/DECAISSEMENTS DE FONDS TRANCHE 1 AMMIE JANVIER - MARS 2022/Pour paiement des cotisations sociales sur les salaires du mois d'avril 2022"/>
  </r>
  <r>
    <s v="E"/>
    <s v="6060"/>
    <s v="854"/>
    <s v="85408"/>
    <s v="8549054"/>
    <n v="528004120010"/>
    <x v="1"/>
    <x v="2"/>
    <x v="2"/>
    <n v="202204"/>
    <n v="44617"/>
    <s v="XOF"/>
    <n v="31516.03"/>
    <n v="53.56"/>
    <s v="EUR"/>
    <n v="48.05"/>
    <n v="12708239"/>
    <s v="PROPERTY"/>
    <s v="854P0076"/>
    <s v="Premise allocation : [52800412] [45.02%] [30493504] - Nettoyage entretien et enlèvement d´ordures du mois de Février 2022 du bureau de OUAHIGOUYA"/>
  </r>
  <r>
    <s v="E"/>
    <s v="6022"/>
    <s v="854"/>
    <s v="85408"/>
    <s v="8549054"/>
    <n v="528004120010"/>
    <x v="1"/>
    <x v="2"/>
    <x v="2"/>
    <n v="202204"/>
    <n v="44617"/>
    <s v="XOF"/>
    <n v="914.42"/>
    <n v="1.55"/>
    <s v="EUR"/>
    <n v="1.391"/>
    <n v="12708239"/>
    <s v="PROPERTY"/>
    <s v="854P0076"/>
    <s v="Premise allocation : [52800412] [45.02%] [30493502] - Facture ONEA(Période du mois de décembre 2022) du bureau de Ouahigouya"/>
  </r>
  <r>
    <s v="E"/>
    <s v="6022"/>
    <s v="854"/>
    <s v="85408"/>
    <s v="8549054"/>
    <n v="528004120010"/>
    <x v="1"/>
    <x v="2"/>
    <x v="2"/>
    <n v="202204"/>
    <n v="44625"/>
    <s v="XOF"/>
    <n v="818.52"/>
    <n v="1.4"/>
    <s v="EUR"/>
    <n v="1.2490000000000001"/>
    <n v="12708239"/>
    <s v="PROPERTY"/>
    <s v="854P0076"/>
    <s v="Premise allocation : [52800412] [45.02%] [30493502] - Facture ONEA(Période de Janvier 2022) du bureau de Ouahigouya"/>
  </r>
  <r>
    <s v="E"/>
    <s v="6022"/>
    <s v="854"/>
    <s v="85401"/>
    <s v="8549054"/>
    <n v="528004120010"/>
    <x v="1"/>
    <x v="30"/>
    <x v="30"/>
    <n v="202204"/>
    <n v="44627"/>
    <s v="XOF"/>
    <n v="39.32"/>
    <n v="7.0000000000000007E-2"/>
    <s v="EUR"/>
    <n v="6.2E-2"/>
    <n v="12708239"/>
    <s v="PROPERTY"/>
    <s v="854P0064"/>
    <s v="Premise allocation : [52800412] [3.33%] [30493401] - PAIEMENT ONEA"/>
  </r>
  <r>
    <s v="E"/>
    <s v="5096"/>
    <s v="854"/>
    <s v="85406"/>
    <s v="8549052"/>
    <n v="528004120003"/>
    <x v="5"/>
    <x v="41"/>
    <x v="41"/>
    <n v="202204"/>
    <n v="44635"/>
    <s v="XOF"/>
    <n v="30000"/>
    <n v="51.25"/>
    <s v="EUR"/>
    <n v="45.734000000000002"/>
    <n v="40254594"/>
    <m/>
    <m/>
    <s v="Pause-Dejeuné  (Pour I À 15 Personnes)"/>
  </r>
  <r>
    <s v="E"/>
    <s v="5096"/>
    <s v="854"/>
    <s v="85406"/>
    <s v="8549052"/>
    <n v="528004120003"/>
    <x v="5"/>
    <x v="41"/>
    <x v="41"/>
    <n v="202204"/>
    <n v="44635"/>
    <s v="XOF"/>
    <n v="3000"/>
    <n v="5.13"/>
    <s v="EUR"/>
    <n v="4.5780000000000003"/>
    <n v="40254594"/>
    <m/>
    <m/>
    <s v="VAT | Pause-Dejeuné  (Pour I À 15 Personnes)"/>
  </r>
  <r>
    <s v="E"/>
    <s v="5096"/>
    <s v="854"/>
    <s v="85406"/>
    <s v="8549052"/>
    <n v="528004120010"/>
    <x v="1"/>
    <x v="62"/>
    <x v="61"/>
    <n v="202204"/>
    <n v="44645"/>
    <s v="XOF"/>
    <n v="12000"/>
    <n v="20.5"/>
    <s v="EUR"/>
    <n v="18.292999999999999"/>
    <n v="40258558"/>
    <m/>
    <m/>
    <s v="VAT | Pause-Café (Matin)(Pour 16 À 30 Personnes)"/>
  </r>
  <r>
    <s v="E"/>
    <s v="5096"/>
    <s v="854"/>
    <s v="85406"/>
    <s v="8549052"/>
    <n v="528004120010"/>
    <x v="1"/>
    <x v="62"/>
    <x v="61"/>
    <n v="202204"/>
    <n v="44645"/>
    <s v="XOF"/>
    <n v="30000"/>
    <n v="51.25"/>
    <s v="EUR"/>
    <n v="45.734000000000002"/>
    <n v="40258558"/>
    <m/>
    <m/>
    <s v="VAT | Pause-Dejeuné (Pour 16 À 30 Personnes)"/>
  </r>
  <r>
    <s v="E"/>
    <s v="5096"/>
    <s v="854"/>
    <s v="85406"/>
    <s v="8549052"/>
    <n v="528004120010"/>
    <x v="1"/>
    <x v="62"/>
    <x v="61"/>
    <n v="202204"/>
    <n v="44645"/>
    <s v="XOF"/>
    <n v="300000"/>
    <n v="512.51"/>
    <s v="EUR"/>
    <n v="457.34500000000003"/>
    <n v="40258558"/>
    <m/>
    <m/>
    <s v="Pause-Dejeuné (Pour 16 À 30 Personnes)"/>
  </r>
  <r>
    <s v="E"/>
    <s v="5096"/>
    <s v="854"/>
    <s v="85406"/>
    <s v="8549052"/>
    <n v="528004120010"/>
    <x v="1"/>
    <x v="62"/>
    <x v="61"/>
    <n v="202204"/>
    <n v="44645"/>
    <s v="XOF"/>
    <n v="120000"/>
    <n v="205"/>
    <s v="EUR"/>
    <n v="182.934"/>
    <n v="40258558"/>
    <m/>
    <m/>
    <s v="Pause-Café (Matin)(Pour 16 À 30 Personnes)"/>
  </r>
  <r>
    <s v="E"/>
    <s v="5096"/>
    <s v="854"/>
    <s v="85406"/>
    <s v="8549052"/>
    <n v="528004120010"/>
    <x v="1"/>
    <x v="62"/>
    <x v="61"/>
    <n v="202204"/>
    <n v="44651"/>
    <s v="XOF"/>
    <n v="-120002.98"/>
    <n v="-205.01"/>
    <s v="EUR"/>
    <n v="-182.94300000000001"/>
    <n v="12677082"/>
    <m/>
    <m/>
    <s v="REV-PO Auto-Accrual re PO: 10049027 / Pause-Café (Matin)(Pour 16 À 30 Personnes)"/>
  </r>
  <r>
    <s v="E"/>
    <s v="5096"/>
    <s v="854"/>
    <s v="85406"/>
    <s v="8549052"/>
    <n v="528004120010"/>
    <x v="1"/>
    <x v="62"/>
    <x v="61"/>
    <n v="202204"/>
    <n v="44651"/>
    <s v="XOF"/>
    <n v="-299998.68"/>
    <n v="-512.51"/>
    <s v="EUR"/>
    <n v="-457.34500000000003"/>
    <n v="12677082"/>
    <m/>
    <m/>
    <s v="REV-PO Auto-Accrual re PO: 10049027 / Pause-Dejeuné (Pour 16 À 30 Personnes)"/>
  </r>
  <r>
    <s v="E"/>
    <s v="5096"/>
    <s v="854"/>
    <s v="85406"/>
    <s v="8549052"/>
    <n v="528004120003"/>
    <x v="5"/>
    <x v="41"/>
    <x v="41"/>
    <n v="202204"/>
    <n v="44651"/>
    <s v="XOF"/>
    <n v="-29547.51"/>
    <n v="-50.98"/>
    <s v="EUR"/>
    <n v="-45.493000000000002"/>
    <n v="12677082"/>
    <m/>
    <m/>
    <s v="REV-PO Auto-Accrual re PO: 10038131 / Pause-Dejeuné  (Pour I À 15 Personnes)"/>
  </r>
  <r>
    <s v="E"/>
    <s v="7142"/>
    <s v="854"/>
    <s v="85406"/>
    <s v="8549052"/>
    <n v="528004120003"/>
    <x v="5"/>
    <x v="41"/>
    <x v="41"/>
    <n v="202204"/>
    <n v="44651"/>
    <s v="XOF"/>
    <n v="-46738.15"/>
    <n v="-80.64"/>
    <s v="EUR"/>
    <n v="-71.959999999999994"/>
    <n v="12677082"/>
    <m/>
    <m/>
    <s v="REV-PO Auto-Accrual re PO: 10038126 / Eau en salle  (2 bouteilles de 0,5l/ Pers/ jour)"/>
  </r>
  <r>
    <s v="E"/>
    <s v="7142"/>
    <s v="854"/>
    <s v="85406"/>
    <s v="8549052"/>
    <n v="528004120003"/>
    <x v="5"/>
    <x v="41"/>
    <x v="41"/>
    <n v="202204"/>
    <n v="44651"/>
    <s v="XOF"/>
    <n v="-518762.23"/>
    <n v="-886.24"/>
    <s v="EUR"/>
    <n v="-790.84799999999996"/>
    <n v="12677082"/>
    <m/>
    <m/>
    <s v="REV-PO Auto-Accrual re PO: 10045098 / Chambre climatisée single (Standard) de 1 à 7jrs"/>
  </r>
  <r>
    <s v="E"/>
    <s v="7142"/>
    <s v="854"/>
    <s v="85406"/>
    <s v="8549052"/>
    <n v="528004120003"/>
    <x v="5"/>
    <x v="41"/>
    <x v="41"/>
    <n v="202204"/>
    <n v="44651"/>
    <s v="XOF"/>
    <n v="-105155.05"/>
    <n v="-181.43"/>
    <s v="EUR"/>
    <n v="-161.90100000000001"/>
    <n v="12677082"/>
    <m/>
    <m/>
    <s v="REV-PO Auto-Accrual re PO: 10038126 / Salle de reunion de 25 places"/>
  </r>
  <r>
    <s v="E"/>
    <s v="7142"/>
    <s v="854"/>
    <s v="85406"/>
    <s v="8549052"/>
    <n v="528004120003"/>
    <x v="5"/>
    <x v="41"/>
    <x v="41"/>
    <n v="202204"/>
    <n v="44651"/>
    <s v="XOF"/>
    <n v="-116839.59"/>
    <n v="-201.59"/>
    <s v="EUR"/>
    <n v="-179.89099999999999"/>
    <n v="12677082"/>
    <m/>
    <m/>
    <s v="REV-PO Auto-Accrual re PO: 10038126 / Pause-café matin"/>
  </r>
  <r>
    <s v="E"/>
    <s v="7142"/>
    <s v="854"/>
    <s v="85406"/>
    <s v="8549052"/>
    <n v="528004120003"/>
    <x v="5"/>
    <x v="41"/>
    <x v="41"/>
    <n v="202204"/>
    <n v="44651"/>
    <s v="XOF"/>
    <n v="-350512.97"/>
    <n v="-604.76"/>
    <s v="EUR"/>
    <n v="-539.66600000000005"/>
    <n v="12677082"/>
    <m/>
    <m/>
    <s v="REV-PO Auto-Accrual re PO: 10038126 / Déjeuner BUFFET (Entrée + plat chaud + dessert+ boisson sucrée)"/>
  </r>
  <r>
    <s v="E"/>
    <s v="7142"/>
    <s v="854"/>
    <s v="85406"/>
    <s v="8549052"/>
    <n v="528004120010"/>
    <x v="1"/>
    <x v="62"/>
    <x v="61"/>
    <n v="202204"/>
    <n v="44651"/>
    <s v="XOF"/>
    <n v="-778137.49"/>
    <n v="-1329.35"/>
    <s v="EUR"/>
    <n v="-1186.2629999999999"/>
    <n v="12677082"/>
    <m/>
    <m/>
    <s v="REV-PO Auto-Accrual re PO: 10049030 / Chambre climatisée single (Standard) de 1 à 7jrs"/>
  </r>
  <r>
    <s v="E"/>
    <s v="6022"/>
    <s v="854"/>
    <s v="85408"/>
    <s v="8549054"/>
    <n v="528004120010"/>
    <x v="1"/>
    <x v="2"/>
    <x v="2"/>
    <n v="202204"/>
    <n v="44651"/>
    <s v="XOF"/>
    <n v="-14336.5"/>
    <n v="-24.49"/>
    <s v="EUR"/>
    <n v="-21.853999999999999"/>
    <n v="12708239"/>
    <s v="PROPERTY"/>
    <s v="854P0076"/>
    <s v="Premise allocation : [52800412] [45.02%] [30494804] - REV-PO Auto-Accrual re PO: 10035266 / Bombone D´Eau De 19L"/>
  </r>
  <r>
    <s v="E"/>
    <s v="5120"/>
    <s v="854"/>
    <s v="85406"/>
    <s v="8549057"/>
    <n v="528004120010"/>
    <x v="1"/>
    <x v="60"/>
    <x v="59"/>
    <n v="202204"/>
    <n v="44651"/>
    <s v="XOF"/>
    <n v="-17361.54"/>
    <n v="-29.66"/>
    <s v="EUR"/>
    <n v="-26.466999999999999"/>
    <n v="12677082"/>
    <s v="VEHICLE"/>
    <s v="854V0501"/>
    <s v="REV-PO Auto-Accrual re PO: 10046797 / Renouvellement assurance moto ATWA crypton partenaire 1486 6E 03"/>
  </r>
  <r>
    <s v="E"/>
    <s v="5120"/>
    <s v="854"/>
    <s v="85406"/>
    <s v="8549057"/>
    <n v="528004120010"/>
    <x v="1"/>
    <x v="60"/>
    <x v="59"/>
    <n v="202204"/>
    <n v="44651"/>
    <s v="XOF"/>
    <n v="-17361.54"/>
    <n v="-29.66"/>
    <s v="EUR"/>
    <n v="-26.466999999999999"/>
    <n v="12677082"/>
    <s v="VEHICLE"/>
    <s v="854V0502"/>
    <s v="REV-PO Auto-Accrual re PO: 10046797 / Renouvellement assurance moto ATWA crypton partenaire 1488 6E 03"/>
  </r>
  <r>
    <s v="E"/>
    <s v="5120"/>
    <s v="854"/>
    <s v="85406"/>
    <s v="8549057"/>
    <n v="528004120010"/>
    <x v="1"/>
    <x v="60"/>
    <x v="59"/>
    <n v="202204"/>
    <n v="44651"/>
    <s v="XOF"/>
    <n v="-17361.54"/>
    <n v="-29.66"/>
    <s v="EUR"/>
    <n v="-26.466999999999999"/>
    <n v="12677082"/>
    <s v="VEHICLE"/>
    <s v="854V0503"/>
    <s v="REV-PO Auto-Accrual re PO: 10046797 / Renouvellement assurance moto ATWA crypton partenaire 1452 6E 03"/>
  </r>
  <r>
    <s v="E"/>
    <s v="5120"/>
    <s v="854"/>
    <s v="85406"/>
    <s v="8549057"/>
    <n v="528004120010"/>
    <x v="1"/>
    <x v="58"/>
    <x v="58"/>
    <n v="202204"/>
    <n v="44651"/>
    <s v="XOF"/>
    <n v="-302316.67"/>
    <n v="-516.47"/>
    <s v="EUR"/>
    <n v="-460.87900000000002"/>
    <n v="12677082"/>
    <s v="VEHICLE"/>
    <s v="854V0539"/>
    <s v="REV-PO Auto-Accrual re PO: 10046796 / Renouvellement assurance véh 0170 D7 03 IT"/>
  </r>
  <r>
    <s v="E"/>
    <s v="5120"/>
    <s v="854"/>
    <s v="85406"/>
    <s v="8549057"/>
    <n v="528004120010"/>
    <x v="1"/>
    <x v="58"/>
    <x v="58"/>
    <n v="202204"/>
    <n v="44651"/>
    <s v="XOF"/>
    <n v="-302316.67"/>
    <n v="-516.47"/>
    <s v="EUR"/>
    <n v="-460.87900000000002"/>
    <n v="12677082"/>
    <s v="VEHICLE"/>
    <s v="854V0540"/>
    <s v="REV-PO Auto-Accrual re PO: 10046796 / Renouvellement assurance véh 0445 D8 03 IT"/>
  </r>
  <r>
    <s v="E"/>
    <s v="5120"/>
    <s v="854"/>
    <s v="85406"/>
    <s v="8549057"/>
    <n v="528004120010"/>
    <x v="1"/>
    <x v="58"/>
    <x v="58"/>
    <n v="202204"/>
    <n v="44651"/>
    <s v="XOF"/>
    <n v="-302316.67"/>
    <n v="-516.47"/>
    <s v="EUR"/>
    <n v="-460.87900000000002"/>
    <n v="12677082"/>
    <s v="VEHICLE"/>
    <s v="854V0535"/>
    <s v="REV-PO Auto-Accrual re PO: 10046796 / Renouvellement assurance véh 0182 D7 03 IT"/>
  </r>
  <r>
    <s v="E"/>
    <s v="5120"/>
    <s v="854"/>
    <s v="85406"/>
    <s v="8549057"/>
    <n v="528004120010"/>
    <x v="1"/>
    <x v="59"/>
    <x v="58"/>
    <n v="202204"/>
    <n v="44651"/>
    <s v="XOF"/>
    <n v="-302316.67"/>
    <n v="-516.47"/>
    <s v="EUR"/>
    <n v="-460.87900000000002"/>
    <n v="12677082"/>
    <s v="VEHICLE"/>
    <s v="854V0538"/>
    <s v="REV-PO Auto-Accrual re PO: 10046796 / Renouvellement assurance véh 0164 D7 03 IT"/>
  </r>
  <r>
    <s v="E"/>
    <s v="5120"/>
    <s v="854"/>
    <s v="85406"/>
    <s v="8549057"/>
    <n v="528004120010"/>
    <x v="1"/>
    <x v="60"/>
    <x v="59"/>
    <n v="202204"/>
    <n v="44651"/>
    <s v="XOF"/>
    <n v="-17502.02"/>
    <n v="-29.9"/>
    <s v="EUR"/>
    <n v="-26.681999999999999"/>
    <n v="12677082"/>
    <s v="VEHICLE"/>
    <s v="854V0497"/>
    <s v="REV-PO Auto-Accrual re PO: 10046797 / Renouvellement assurance moto ATWA crypton partenaire 1480 6E 03"/>
  </r>
  <r>
    <s v="E"/>
    <s v="5120"/>
    <s v="854"/>
    <s v="85406"/>
    <s v="8549057"/>
    <n v="528004120010"/>
    <x v="1"/>
    <x v="60"/>
    <x v="59"/>
    <n v="202204"/>
    <n v="44651"/>
    <s v="XOF"/>
    <n v="-17490.310000000001"/>
    <n v="-29.88"/>
    <s v="EUR"/>
    <n v="-26.664000000000001"/>
    <n v="12677082"/>
    <s v="VEHICLE"/>
    <s v="854V0496"/>
    <s v="REV-PO Auto-Accrual re PO: 10046797 / Renouvellement assurance moto ATWA crypton partenaire 1479 6E 03"/>
  </r>
  <r>
    <s v="E"/>
    <s v="5120"/>
    <s v="854"/>
    <s v="85406"/>
    <s v="8549057"/>
    <n v="528004120010"/>
    <x v="1"/>
    <x v="60"/>
    <x v="59"/>
    <n v="202204"/>
    <n v="44651"/>
    <s v="XOF"/>
    <n v="-17080.57"/>
    <n v="-29.18"/>
    <s v="EUR"/>
    <n v="-26.039000000000001"/>
    <n v="12677082"/>
    <s v="VEHICLE"/>
    <s v="854V0495"/>
    <s v="REV-PO Auto-Accrual re PO: 10046797 / Renouvellement assurance moto ATWA crypton partenaire 1478 6E 03"/>
  </r>
  <r>
    <s v="E"/>
    <s v="5120"/>
    <s v="854"/>
    <s v="85406"/>
    <s v="8549057"/>
    <n v="528004120010"/>
    <x v="1"/>
    <x v="60"/>
    <x v="59"/>
    <n v="202204"/>
    <n v="44651"/>
    <s v="XOF"/>
    <n v="-17361.54"/>
    <n v="-29.66"/>
    <s v="EUR"/>
    <n v="-26.466999999999999"/>
    <n v="12677082"/>
    <s v="VEHICLE"/>
    <s v="854V0505"/>
    <s v="REV-PO Auto-Accrual re PO: 10046797 / Renouvellement assurance moto ATWA crypton partenaire 1461 6E 03"/>
  </r>
  <r>
    <s v="E"/>
    <s v="5120"/>
    <s v="854"/>
    <s v="85406"/>
    <s v="8549057"/>
    <n v="528004120010"/>
    <x v="1"/>
    <x v="61"/>
    <x v="60"/>
    <n v="202204"/>
    <n v="44651"/>
    <s v="XOF"/>
    <n v="-25053.06"/>
    <n v="-42.8"/>
    <s v="EUR"/>
    <n v="-38.192999999999998"/>
    <n v="12677082"/>
    <s v="VEHICLE"/>
    <s v="854V0512"/>
    <s v="REV-PO Auto-Accrual re PO: 10046797 / Renouvellement assurance moto ATWA crypton partenaire  1999 2F 03 IT"/>
  </r>
  <r>
    <s v="E"/>
    <s v="5120"/>
    <s v="854"/>
    <s v="85406"/>
    <s v="8549057"/>
    <n v="528004120010"/>
    <x v="1"/>
    <x v="61"/>
    <x v="60"/>
    <n v="202204"/>
    <n v="44651"/>
    <s v="XOF"/>
    <n v="-25053.06"/>
    <n v="-42.8"/>
    <s v="EUR"/>
    <n v="-38.192999999999998"/>
    <n v="12677082"/>
    <s v="VEHICLE"/>
    <s v="854V0514"/>
    <s v="REV-PO Auto-Accrual re PO: 10046797 / Renouvellement assurance moto ATWA YBR  2009 2F 03 IT"/>
  </r>
  <r>
    <s v="E"/>
    <s v="5120"/>
    <s v="854"/>
    <s v="85406"/>
    <s v="8549057"/>
    <n v="528004120010"/>
    <x v="1"/>
    <x v="61"/>
    <x v="60"/>
    <n v="202204"/>
    <n v="44651"/>
    <s v="XOF"/>
    <n v="-25053.06"/>
    <n v="-42.8"/>
    <s v="EUR"/>
    <n v="-38.192999999999998"/>
    <n v="12677082"/>
    <s v="VEHICLE"/>
    <s v="854V0513"/>
    <s v="REV-PO Auto-Accrual re PO: 10046797 / Renouvellement assurance moto ATWA YBR  2006 2F 03 IT"/>
  </r>
  <r>
    <s v="E"/>
    <s v="5120"/>
    <s v="854"/>
    <s v="85406"/>
    <s v="8549057"/>
    <n v="528004120010"/>
    <x v="1"/>
    <x v="61"/>
    <x v="60"/>
    <n v="202204"/>
    <n v="44651"/>
    <s v="XOF"/>
    <n v="-25053.06"/>
    <n v="-42.8"/>
    <s v="EUR"/>
    <n v="-38.192999999999998"/>
    <n v="12677082"/>
    <s v="VEHICLE"/>
    <s v="854V0515"/>
    <s v="REV-PO Auto-Accrual re PO: 10046797 / Renouvellement assurance moto ATWA YBR  9582 2D 03 IT"/>
  </r>
  <r>
    <s v="E"/>
    <s v="5120"/>
    <s v="854"/>
    <s v="85406"/>
    <s v="8549057"/>
    <n v="528004120010"/>
    <x v="1"/>
    <x v="60"/>
    <x v="59"/>
    <n v="202204"/>
    <n v="44651"/>
    <s v="XOF"/>
    <n v="-17361.54"/>
    <n v="-29.66"/>
    <s v="EUR"/>
    <n v="-26.466999999999999"/>
    <n v="12677082"/>
    <s v="VEHICLE"/>
    <s v="854V0500"/>
    <s v="REV-PO Auto-Accrual re PO: 10046797 / Renouvellement assurance moto ATWA crypton partenaire 1484 6E 03"/>
  </r>
  <r>
    <s v="E"/>
    <s v="5120"/>
    <s v="854"/>
    <s v="85406"/>
    <s v="8549057"/>
    <n v="528004120010"/>
    <x v="1"/>
    <x v="60"/>
    <x v="59"/>
    <n v="202204"/>
    <n v="44651"/>
    <s v="XOF"/>
    <n v="-17361.54"/>
    <n v="-29.66"/>
    <s v="EUR"/>
    <n v="-26.466999999999999"/>
    <n v="12677082"/>
    <s v="VEHICLE"/>
    <s v="854V0504"/>
    <s v="REV-PO Auto-Accrual re PO: 10046797 / Renouvellement assurance moto ATWA crypton partenaire 1454 6E 03"/>
  </r>
  <r>
    <s v="E"/>
    <s v="5120"/>
    <s v="854"/>
    <s v="85406"/>
    <s v="8549057"/>
    <n v="528004120010"/>
    <x v="1"/>
    <x v="60"/>
    <x v="59"/>
    <n v="202204"/>
    <n v="44651"/>
    <s v="XOF"/>
    <n v="-17361.54"/>
    <n v="-29.66"/>
    <s v="EUR"/>
    <n v="-26.466999999999999"/>
    <n v="12677082"/>
    <s v="VEHICLE"/>
    <s v="854V0498"/>
    <s v="REV-PO Auto-Accrual re PO: 10046797 / Renouvellement assurance moto ATWA crypton partenaire 1482 6E 03"/>
  </r>
  <r>
    <s v="E"/>
    <s v="5120"/>
    <s v="854"/>
    <s v="85406"/>
    <s v="8549057"/>
    <n v="528004120010"/>
    <x v="1"/>
    <x v="60"/>
    <x v="59"/>
    <n v="202204"/>
    <n v="44651"/>
    <s v="XOF"/>
    <n v="-17361.54"/>
    <n v="-29.66"/>
    <s v="EUR"/>
    <n v="-26.466999999999999"/>
    <n v="12677082"/>
    <s v="VEHICLE"/>
    <s v="854V0499"/>
    <s v="REV-PO Auto-Accrual re PO: 10046797 / Renouvellement assurance moto ATWA crypton partenaire 1483 6E 03"/>
  </r>
  <r>
    <s v="E"/>
    <s v="6320"/>
    <s v="854"/>
    <s v="85407"/>
    <s v="8549054"/>
    <n v="528004120010"/>
    <x v="1"/>
    <x v="43"/>
    <x v="43"/>
    <n v="202204"/>
    <n v="44652"/>
    <s v="XOF"/>
    <n v="54650.400000000001"/>
    <n v="92.78"/>
    <s v="EUR"/>
    <n v="83.31"/>
    <n v="12708239"/>
    <m/>
    <m/>
    <s v="Premise allocation : [52800412] [45.54%] [30493440] - Redevance mensuelle connexion internet DEDOUGOU MARS 2022"/>
  </r>
  <r>
    <s v="E"/>
    <s v="6300"/>
    <s v="854"/>
    <s v="85407"/>
    <s v="8549054"/>
    <n v="528004120010"/>
    <x v="1"/>
    <x v="43"/>
    <x v="43"/>
    <n v="202204"/>
    <n v="44652"/>
    <s v="XOF"/>
    <n v="4554.2"/>
    <n v="7.73"/>
    <s v="EUR"/>
    <n v="6.9409999999999998"/>
    <n v="12708239"/>
    <m/>
    <m/>
    <s v="Premise allocation : [52800412] [45.54%] [30493440] - ONATEL_FACTURE_FLOTTE_MARS_2022_DEDOUGOU"/>
  </r>
  <r>
    <s v="E"/>
    <s v="6300"/>
    <s v="854"/>
    <s v="85408"/>
    <s v="8549054"/>
    <n v="528004120010"/>
    <x v="1"/>
    <x v="43"/>
    <x v="43"/>
    <n v="202204"/>
    <n v="44652"/>
    <s v="XOF"/>
    <n v="6753.44"/>
    <n v="11.47"/>
    <s v="EUR"/>
    <n v="10.298999999999999"/>
    <n v="12708239"/>
    <m/>
    <m/>
    <s v="Premise allocation : [52800412] [45.02%] [30493440] - ONATEL_FACTURE_FLOTTE_MARS_2022_BASE DE OUAHIGOUYA"/>
  </r>
  <r>
    <s v="E"/>
    <s v="6300"/>
    <s v="854"/>
    <s v="85406"/>
    <s v="8549054"/>
    <n v="528004120010"/>
    <x v="1"/>
    <x v="43"/>
    <x v="43"/>
    <n v="202204"/>
    <n v="44652"/>
    <s v="XOF"/>
    <n v="5487.79"/>
    <n v="9.32"/>
    <s v="EUR"/>
    <n v="8.3689999999999998"/>
    <n v="12708239"/>
    <m/>
    <m/>
    <s v="Premise allocation : [52800412] [15.68%] [30493440] - ONATEL_FACTURE_FLOTTE_MARS_2022_BASE DE OUAGA"/>
  </r>
  <r>
    <s v="E"/>
    <s v="5094"/>
    <s v="854"/>
    <s v="85406"/>
    <s v="8549054"/>
    <n v="528004120010"/>
    <x v="1"/>
    <x v="43"/>
    <x v="43"/>
    <n v="202204"/>
    <n v="44652"/>
    <s v="XOF"/>
    <n v="125000"/>
    <n v="212.22"/>
    <s v="EUR"/>
    <n v="190.559"/>
    <n v="30493440"/>
    <m/>
    <m/>
    <s v="ONATEL_FACTURE_FLOTTE_MARS_2022_ATWA."/>
  </r>
  <r>
    <s v="E"/>
    <s v="6090"/>
    <s v="854"/>
    <s v="85407"/>
    <s v="8549054"/>
    <n v="528004120010"/>
    <x v="1"/>
    <x v="3"/>
    <x v="3"/>
    <n v="202204"/>
    <n v="44655"/>
    <s v="XOF"/>
    <n v="3871.07"/>
    <n v="6.57"/>
    <s v="EUR"/>
    <n v="5.899"/>
    <n v="12708239"/>
    <s v="PROPERTY"/>
    <s v="854P0073"/>
    <s v="Premise allocation : [52800412] [45.54%] [30491267] - DDCPC010422/ KONATE ABDOU RASAC/ Achat et reparation du robinet des toilettes du bureau de Dedougou"/>
  </r>
  <r>
    <s v="E"/>
    <s v="5094"/>
    <s v="854"/>
    <s v="85408"/>
    <s v="8540008"/>
    <n v="528004120010"/>
    <x v="1"/>
    <x v="38"/>
    <x v="38"/>
    <n v="202204"/>
    <n v="44656"/>
    <s v="XOF"/>
    <n v="7000"/>
    <n v="11.88"/>
    <s v="EUR"/>
    <n v="10.667"/>
    <n v="30490327"/>
    <m/>
    <m/>
    <s v="OHATC060422/PETTYCASH/ETRAF SERVICES/ACHAT ET MONTAGE DE SERRURE ET CANON POUR LE BUREAU LOGISTIQUE SCI OHG LE 24/01/2022"/>
  </r>
  <r>
    <s v="E"/>
    <s v="5097"/>
    <s v="854"/>
    <s v="85408"/>
    <s v="8540008"/>
    <n v="528004120010"/>
    <x v="1"/>
    <x v="57"/>
    <x v="57"/>
    <n v="202204"/>
    <n v="44656"/>
    <s v="XOF"/>
    <n v="2000"/>
    <n v="3.4"/>
    <s v="EUR"/>
    <n v="3.0529999999999999"/>
    <n v="30490327"/>
    <m/>
    <m/>
    <s v="OHATC070422/PETTYCASH/ETRAF SERVICES/TRANSPORT DE CARBURANT DU GENERATEUR DU BUREAU SCI OHG PAR TAXI MOTO DE LA STATION TOTAL LE 09/03/2022"/>
  </r>
  <r>
    <s v="E"/>
    <s v="4110"/>
    <s v="854"/>
    <s v="85400"/>
    <s v="8549051"/>
    <n v="528004120002"/>
    <x v="0"/>
    <x v="1"/>
    <x v="1"/>
    <n v="202204"/>
    <n v="44656"/>
    <s v="XOF"/>
    <n v="14160"/>
    <n v="24.04"/>
    <s v="EUR"/>
    <n v="21.585999999999999"/>
    <n v="12704618"/>
    <s v="STAFF"/>
    <n v="9985201"/>
    <s v="Time Code : N - OUB040422-OMNI-BONANE GOLANE BERNARD/Remboursement IRF/Loyer de Benoit DELSARTE"/>
  </r>
  <r>
    <s v="E"/>
    <s v="6070"/>
    <s v="854"/>
    <s v="85407"/>
    <s v="8549057"/>
    <n v="528004120010"/>
    <x v="1"/>
    <x v="3"/>
    <x v="3"/>
    <n v="202204"/>
    <n v="44657"/>
    <s v="XOF"/>
    <n v="18262.34"/>
    <n v="31.01"/>
    <s v="EUR"/>
    <n v="27.844999999999999"/>
    <n v="12708239"/>
    <s v="PROPERTY"/>
    <s v="854P0073"/>
    <s v="Premise allocation : [52800412] [45.54%] [30494845] - Ouverture de dossier 6510 Document douanier 28590  Carte Jaune 5000"/>
  </r>
  <r>
    <s v="E"/>
    <s v="6070"/>
    <s v="854"/>
    <s v="85407"/>
    <s v="8549057"/>
    <n v="528004120010"/>
    <x v="1"/>
    <x v="3"/>
    <x v="3"/>
    <n v="202204"/>
    <n v="44657"/>
    <s v="XOF"/>
    <n v="18262.34"/>
    <n v="31.01"/>
    <s v="EUR"/>
    <n v="27.844999999999999"/>
    <n v="12708239"/>
    <s v="PROPERTY"/>
    <s v="854P0073"/>
    <s v="Premise allocation : [52800412] [45.54%] [30494845] - Ouverture de dossier 6510 Document douanier 28590  Carte Jaune 5000"/>
  </r>
  <r>
    <s v="E"/>
    <s v="6090"/>
    <s v="854"/>
    <s v="85407"/>
    <s v="8549057"/>
    <n v="528004120010"/>
    <x v="1"/>
    <x v="3"/>
    <x v="3"/>
    <n v="202204"/>
    <n v="44657"/>
    <s v="XOF"/>
    <n v="2983"/>
    <n v="5.0599999999999996"/>
    <s v="EUR"/>
    <n v="4.5439999999999996"/>
    <n v="12708239"/>
    <s v="PROPERTY"/>
    <s v="854P0073"/>
    <s v="Premise allocation : [52800412] [45.54%] [30494845] - HAD 6550"/>
  </r>
  <r>
    <s v="E"/>
    <s v="6090"/>
    <s v="854"/>
    <s v="85407"/>
    <s v="8549057"/>
    <n v="528004120010"/>
    <x v="1"/>
    <x v="3"/>
    <x v="3"/>
    <n v="202204"/>
    <n v="44657"/>
    <s v="XOF"/>
    <n v="2983"/>
    <n v="5.0599999999999996"/>
    <s v="EUR"/>
    <n v="4.5439999999999996"/>
    <n v="12708239"/>
    <s v="PROPERTY"/>
    <s v="854P0073"/>
    <s v="Premise allocation : [52800412] [45.54%] [30494845] - HAD 6550"/>
  </r>
  <r>
    <s v="E"/>
    <s v="6081"/>
    <s v="854"/>
    <s v="85408"/>
    <s v="8549054"/>
    <n v="528004120010"/>
    <x v="1"/>
    <x v="2"/>
    <x v="2"/>
    <n v="202204"/>
    <n v="44658"/>
    <s v="XOF"/>
    <n v="126064.12"/>
    <n v="214.03"/>
    <s v="EUR"/>
    <n v="192.184"/>
    <n v="12708239"/>
    <s v="PROPERTY"/>
    <s v="854P0076"/>
    <s v="Premise allocation : [52800412] [45.02%] [30493504] - Achat de quatre extincteurs  CO2 5 KG pour le sous-bureau de Ouahigouya"/>
  </r>
  <r>
    <s v="E"/>
    <s v="6020"/>
    <s v="854"/>
    <s v="85401"/>
    <s v="8549054"/>
    <n v="528004120010"/>
    <x v="1"/>
    <x v="30"/>
    <x v="30"/>
    <n v="202204"/>
    <n v="44658"/>
    <s v="XOF"/>
    <n v="66.650000000000006"/>
    <n v="0.11"/>
    <s v="EUR"/>
    <n v="9.9000000000000005E-2"/>
    <n v="12708239"/>
    <s v="PROPERTY"/>
    <s v="854P0064"/>
    <s v="Premise allocation : [52800412] [3.33%] [30491379] - KAC090422 /sonabel kaya -espèces /paiement de la pénalité de retard sur le paiement de la facture du mois de février 2022"/>
  </r>
  <r>
    <s v="E"/>
    <s v="6081"/>
    <s v="854"/>
    <s v="85408"/>
    <s v="8549054"/>
    <n v="528004120010"/>
    <x v="1"/>
    <x v="2"/>
    <x v="2"/>
    <n v="202204"/>
    <n v="44658"/>
    <s v="XOF"/>
    <n v="4502.29"/>
    <n v="7.64"/>
    <s v="EUR"/>
    <n v="6.86"/>
    <n v="12708239"/>
    <s v="PROPERTY"/>
    <s v="854P0076"/>
    <s v="Premise allocation : [52800412] [45.02%] [30493504] - Livraison de sept extincteurs pour le sous-bureau de Ouahigouya"/>
  </r>
  <r>
    <s v="E"/>
    <s v="6081"/>
    <s v="854"/>
    <s v="85408"/>
    <s v="8549054"/>
    <n v="528004120010"/>
    <x v="1"/>
    <x v="2"/>
    <x v="2"/>
    <n v="202204"/>
    <n v="44658"/>
    <s v="XOF"/>
    <n v="67534.350000000006"/>
    <n v="114.66"/>
    <s v="EUR"/>
    <n v="102.95699999999999"/>
    <n v="12708239"/>
    <s v="PROPERTY"/>
    <s v="854P0076"/>
    <s v="Premise allocation : [52800412] [45.02%] [30493504] - Achat d´extincteurs ABC 6 KG pour le sous-bureau de Ouahigouya"/>
  </r>
  <r>
    <s v="E"/>
    <s v="6062"/>
    <s v="854"/>
    <s v="85406"/>
    <s v="8549054"/>
    <n v="528004120010"/>
    <x v="1"/>
    <x v="2"/>
    <x v="2"/>
    <n v="202204"/>
    <n v="44659"/>
    <s v="XOF"/>
    <n v="909.41"/>
    <n v="1.54"/>
    <s v="EUR"/>
    <n v="1.383"/>
    <n v="12708239"/>
    <s v="PROPERTY"/>
    <s v="854P0062"/>
    <s v="Premise allocation : [52800412] [15.68%] [30492125] - OUSCC030422/CAISSE/ASSOCIATION YILMDE PLUS/Frais de ramassage d'ordure bureau pays pour le mois de Mars 2022"/>
  </r>
  <r>
    <s v="E"/>
    <s v="4110"/>
    <s v="854"/>
    <s v="85400"/>
    <s v="8549060"/>
    <n v="528004120002"/>
    <x v="0"/>
    <x v="44"/>
    <x v="44"/>
    <n v="202204"/>
    <n v="44662"/>
    <s v="XOF"/>
    <n v="2065"/>
    <n v="3.51"/>
    <s v="EUR"/>
    <n v="3.1520000000000001"/>
    <n v="12704618"/>
    <s v="STAFF"/>
    <n v="2017279"/>
    <s v="Time Code : N - INTERNET DOMICILE DE SAYOUBA MAI 2022"/>
  </r>
  <r>
    <s v="E"/>
    <s v="5097"/>
    <s v="854"/>
    <s v="85408"/>
    <s v="8540008"/>
    <n v="528004120003"/>
    <x v="5"/>
    <x v="66"/>
    <x v="65"/>
    <n v="202204"/>
    <n v="44662"/>
    <s v="XOF"/>
    <n v="37500"/>
    <n v="63.67"/>
    <s v="EUR"/>
    <n v="57.170999999999999"/>
    <n v="30490769"/>
    <m/>
    <m/>
    <s v="OHATJ010422/JUSTIF/KIEMA YAYA/MISSION RENCONTRE DE PLANIFICATION DES ACTIVITES ATWA TRIMESTRE II LE 08/04/2022 A OUGADOUGOU/PERDIEM DAHANI HUBERT"/>
  </r>
  <r>
    <s v="E"/>
    <s v="5097"/>
    <s v="854"/>
    <s v="85408"/>
    <s v="8540008"/>
    <n v="528004120003"/>
    <x v="5"/>
    <x v="66"/>
    <x v="65"/>
    <n v="202204"/>
    <n v="44662"/>
    <s v="XOF"/>
    <n v="37500"/>
    <n v="63.67"/>
    <s v="EUR"/>
    <n v="57.170999999999999"/>
    <n v="30490769"/>
    <m/>
    <m/>
    <s v="OHATJ010422/JUSTIF/KIEMA YAYA/MISSION RENCONTRE DE PLANIFICATION DES ACTIVITES ATWA TRIMESTRE II LE 08/04/2022 A OUGADOUGOU/PERDIEM GANSORE HASSANE MOCTAR"/>
  </r>
  <r>
    <s v="E"/>
    <s v="5097"/>
    <s v="854"/>
    <s v="85408"/>
    <s v="8540008"/>
    <n v="528004120003"/>
    <x v="5"/>
    <x v="66"/>
    <x v="65"/>
    <n v="202204"/>
    <n v="44662"/>
    <s v="XOF"/>
    <n v="37500"/>
    <n v="63.67"/>
    <s v="EUR"/>
    <n v="57.170999999999999"/>
    <n v="30490769"/>
    <m/>
    <m/>
    <s v="OHATJ010422/JUSTIF/KIEMA YAYA/MISSION RENCONTRE DE PLANIFICATION DES ACTIVITES ATWA TRIMESTRE II LE 08/04/2022 A OUGADOUGOU/PERDIEM KIEMA YAYA"/>
  </r>
  <r>
    <s v="E"/>
    <s v="5097"/>
    <s v="854"/>
    <s v="85408"/>
    <s v="8540008"/>
    <n v="528004120003"/>
    <x v="5"/>
    <x v="66"/>
    <x v="65"/>
    <n v="202204"/>
    <n v="44662"/>
    <s v="XOF"/>
    <n v="8000"/>
    <n v="13.58"/>
    <s v="EUR"/>
    <n v="12.194000000000001"/>
    <n v="30490769"/>
    <m/>
    <m/>
    <s v="OHATJ010422/JUSTIF/KIEMA YAYA/MISSION RENCONTRE DE PLANIFICATION DES ACTIVITES ATWA TRIMESTRE II LE 08/04/2022 A OUGADOUGOU/FRAIS DE TRANSPORT DAHANI HUBERT"/>
  </r>
  <r>
    <s v="E"/>
    <s v="5097"/>
    <s v="854"/>
    <s v="85408"/>
    <s v="8540008"/>
    <n v="528004120003"/>
    <x v="5"/>
    <x v="66"/>
    <x v="65"/>
    <n v="202204"/>
    <n v="44662"/>
    <s v="XOF"/>
    <n v="4000"/>
    <n v="6.79"/>
    <s v="EUR"/>
    <n v="6.0970000000000004"/>
    <n v="30490769"/>
    <m/>
    <m/>
    <s v="OHATJ010422/JUSTIF/KIEMA YAYA/MISSION RENCONTRE DE PLANIFICATION DES ACTIVITES ATWA TRIMESTRE II LE 08/04/2022 A OUGADOUGOU/FRAIS DE TRANSPORT GANSORE MOCTAR HASANNE"/>
  </r>
  <r>
    <s v="E"/>
    <s v="5097"/>
    <s v="854"/>
    <s v="85408"/>
    <s v="8540008"/>
    <n v="528004120003"/>
    <x v="5"/>
    <x v="66"/>
    <x v="65"/>
    <n v="202204"/>
    <n v="44662"/>
    <s v="XOF"/>
    <n v="6000"/>
    <n v="10.19"/>
    <s v="EUR"/>
    <n v="9.15"/>
    <n v="30490769"/>
    <m/>
    <m/>
    <s v="OHATJ010422/JUSTIF/KIEMA YAYA/MISSION RENCONTRE DE PLANIFICATION DES ACTIVITES ATWA TRIMESTRE II LE 08/04/2022 A OUGADOUGOU/ FRAIS DE TRANSPORT KIEMA YAYA"/>
  </r>
  <r>
    <s v="E"/>
    <s v="4110"/>
    <s v="854"/>
    <s v="85400"/>
    <s v="8549051"/>
    <n v="528004120002"/>
    <x v="0"/>
    <x v="1"/>
    <x v="1"/>
    <n v="202204"/>
    <n v="44662"/>
    <s v="XOF"/>
    <n v="2202.67"/>
    <n v="3.74"/>
    <s v="EUR"/>
    <n v="3.3580000000000001"/>
    <n v="12704618"/>
    <s v="STAFF"/>
    <n v="9985201"/>
    <s v="Time Code : N - INTERNET DOMICILE DE BENOIT MAI 2022"/>
  </r>
  <r>
    <s v="E"/>
    <s v="4110"/>
    <s v="854"/>
    <s v="85400"/>
    <s v="8549063"/>
    <n v="528004120002"/>
    <x v="0"/>
    <x v="21"/>
    <x v="21"/>
    <n v="202204"/>
    <n v="44662"/>
    <s v="XOF"/>
    <n v="4990.42"/>
    <n v="8.4700000000000006"/>
    <s v="EUR"/>
    <n v="7.6050000000000004"/>
    <n v="12704618"/>
    <s v="STAFF"/>
    <n v="2020577"/>
    <s v="Time Code : N - INTERNET DOMICILE DE SIDIBE MAI 2022"/>
  </r>
  <r>
    <s v="E"/>
    <s v="6000"/>
    <s v="854"/>
    <s v="85407"/>
    <s v="8549054"/>
    <n v="528004120010"/>
    <x v="1"/>
    <x v="3"/>
    <x v="3"/>
    <n v="202204"/>
    <n v="44664"/>
    <s v="XOF"/>
    <n v="68313"/>
    <n v="115.98"/>
    <s v="EUR"/>
    <n v="104.142"/>
    <n v="12708239"/>
    <s v="PROPERTY"/>
    <s v="854P0073"/>
    <s v="Premise allocation : [52800412] [45.54%] [30491267] - DDCPB030422/ OMNI/ ZINA ALI/ Loyer du bureau de Dédougou des mois de Janvier  2022"/>
  </r>
  <r>
    <s v="E"/>
    <s v="6000"/>
    <s v="854"/>
    <s v="85407"/>
    <s v="8549054"/>
    <n v="528004120010"/>
    <x v="1"/>
    <x v="3"/>
    <x v="3"/>
    <n v="202204"/>
    <n v="44664"/>
    <s v="XOF"/>
    <n v="68313"/>
    <n v="115.98"/>
    <s v="EUR"/>
    <n v="104.142"/>
    <n v="12708239"/>
    <s v="PROPERTY"/>
    <s v="854P0073"/>
    <s v="Premise allocation : [52800412] [45.54%] [30491267] - DDCPB030422/ OMNI/ ZINA ALI/ Loyer du bureau de Dédougou des mois de Fevrier  2022"/>
  </r>
  <r>
    <s v="E"/>
    <s v="6000"/>
    <s v="854"/>
    <s v="85407"/>
    <s v="8549054"/>
    <n v="528004120010"/>
    <x v="1"/>
    <x v="3"/>
    <x v="3"/>
    <n v="202204"/>
    <n v="44664"/>
    <s v="XOF"/>
    <n v="68313"/>
    <n v="115.98"/>
    <s v="EUR"/>
    <n v="104.142"/>
    <n v="12708239"/>
    <s v="PROPERTY"/>
    <s v="854P0073"/>
    <s v="Premise allocation : [52800412] [45.54%] [30491267] - DDCPB030422/ OMNI/ ZINA ALI/ Loyer du bureau de Dédougou des mois de Mars  2022"/>
  </r>
  <r>
    <s v="E"/>
    <s v="6020"/>
    <s v="854"/>
    <s v="85401"/>
    <s v="8549054"/>
    <n v="528004120010"/>
    <x v="1"/>
    <x v="30"/>
    <x v="30"/>
    <n v="202204"/>
    <n v="44664"/>
    <s v="XOF"/>
    <n v="6976.67"/>
    <n v="11.84"/>
    <s v="EUR"/>
    <n v="10.632"/>
    <n v="12708239"/>
    <s v="PROPERTY"/>
    <s v="854P0064"/>
    <s v="Premise allocation : [52800412] [3.33%] [30493401] - SONABEL_FACTURE MARS 2022_SCI KAYA"/>
  </r>
  <r>
    <s v="E"/>
    <s v="6090"/>
    <s v="854"/>
    <s v="85407"/>
    <s v="8549054"/>
    <n v="528004120010"/>
    <x v="1"/>
    <x v="3"/>
    <x v="3"/>
    <n v="202204"/>
    <n v="44665"/>
    <s v="XOF"/>
    <n v="44631.16"/>
    <n v="75.77"/>
    <s v="EUR"/>
    <n v="68.036000000000001"/>
    <n v="12708239"/>
    <s v="PROPERTY"/>
    <s v="854P0073"/>
    <s v="Premise allocation : [52800412] [45.54%] [30491267] - DDCPJ020422/ OMNI/ JUSTIFS/ OUATTARA Siaka/ Avance Programme/ Enregistrement du contrat de bail du bureau de Dédougou"/>
  </r>
  <r>
    <s v="E"/>
    <s v="4190"/>
    <s v="854"/>
    <s v="85400"/>
    <s v="8549059"/>
    <n v="528004120002"/>
    <x v="0"/>
    <x v="12"/>
    <x v="12"/>
    <n v="202204"/>
    <n v="44665"/>
    <s v="XOF"/>
    <n v="5294.12"/>
    <n v="8.99"/>
    <s v="EUR"/>
    <n v="8.0719999999999992"/>
    <n v="12704618"/>
    <s v="STAFF"/>
    <n v="2012905"/>
    <s v="Time Code : N - OUB270422-OMNI-Frais de transport de NEBIE Noel"/>
  </r>
  <r>
    <s v="E"/>
    <s v="4190"/>
    <s v="854"/>
    <s v="85406"/>
    <s v="8549052"/>
    <n v="528004120002"/>
    <x v="0"/>
    <x v="17"/>
    <x v="17"/>
    <n v="202204"/>
    <n v="44665"/>
    <s v="XOF"/>
    <n v="33783.78"/>
    <n v="57.36"/>
    <s v="EUR"/>
    <n v="51.505000000000003"/>
    <n v="12704618"/>
    <s v="STAFF"/>
    <n v="8540100"/>
    <s v="Time Code : N - OUB270422-OMNI-Frais de transport et d'installation de SOU Sié Sylvain"/>
  </r>
  <r>
    <s v="E"/>
    <s v="5097"/>
    <s v="854"/>
    <s v="85408"/>
    <s v="8540008"/>
    <n v="528004120032"/>
    <x v="4"/>
    <x v="27"/>
    <x v="27"/>
    <n v="202204"/>
    <n v="44665"/>
    <s v="XOF"/>
    <n v="112000"/>
    <n v="190.15"/>
    <s v="EUR"/>
    <n v="170.74199999999999"/>
    <n v="30490768"/>
    <m/>
    <m/>
    <s v="OHATB250422/OMNI/KIEMA YAYA/REMBOURSEMENT DE PREFINANCEMENT LORS DE LA FORMATION DES COMMITES DE GESTION DE POINTS D'EAU DU 16-18/03/2022 A OHG/FRAIS DU FORMATEUR"/>
  </r>
  <r>
    <s v="E"/>
    <s v="4190"/>
    <s v="854"/>
    <s v="85408"/>
    <s v="8549059"/>
    <n v="528004120002"/>
    <x v="0"/>
    <x v="12"/>
    <x v="12"/>
    <n v="202204"/>
    <n v="44665"/>
    <s v="XOF"/>
    <n v="42222.22"/>
    <n v="71.680000000000007"/>
    <s v="EUR"/>
    <n v="64.364000000000004"/>
    <n v="12704618"/>
    <s v="STAFF"/>
    <n v="2046481"/>
    <s v="Time Code : N - OUB270422-OMNI-Frais de transport de TOE Hadja Aliza Sandrine"/>
  </r>
  <r>
    <s v="E"/>
    <s v="6060"/>
    <s v="854"/>
    <s v="85407"/>
    <s v="8549054"/>
    <n v="528004120010"/>
    <x v="1"/>
    <x v="3"/>
    <x v="3"/>
    <n v="202204"/>
    <n v="44666"/>
    <s v="XOF"/>
    <n v="21996.79"/>
    <n v="37.35"/>
    <s v="EUR"/>
    <n v="33.537999999999997"/>
    <n v="12708239"/>
    <s v="PROPERTY"/>
    <s v="854P0073"/>
    <s v="Premise allocation : [52800412] [45.54%] [30491267] - DDCPC020422/ OMNI/ COULIBALY Mamou/ Prestation de service d'entretien et nettoyage du bureau de Dedougou du 15 mars au 14 avril 2022"/>
  </r>
  <r>
    <s v="E"/>
    <s v="6060"/>
    <s v="854"/>
    <s v="85401"/>
    <s v="8549054"/>
    <n v="528004120010"/>
    <x v="1"/>
    <x v="30"/>
    <x v="30"/>
    <n v="202204"/>
    <n v="44670"/>
    <s v="XOF"/>
    <n v="3332.3"/>
    <n v="5.66"/>
    <s v="EUR"/>
    <n v="5.0819999999999999"/>
    <n v="12708239"/>
    <s v="PROPERTY"/>
    <s v="854P0064"/>
    <s v="Premise allocation : [52800412] [3.33%] [30493401] - SAWADOGO ZOENABO_frais de nettoyage du bureau de Kaya_mpois de avril 2022."/>
  </r>
  <r>
    <s v="E"/>
    <s v="5510"/>
    <s v="854"/>
    <s v="85406"/>
    <s v="8540007"/>
    <n v="528004120003"/>
    <x v="5"/>
    <x v="40"/>
    <x v="40"/>
    <n v="202204"/>
    <n v="44671"/>
    <s v="XOF"/>
    <n v="20000"/>
    <n v="33.96"/>
    <s v="EUR"/>
    <n v="30.494"/>
    <n v="30492125"/>
    <m/>
    <m/>
    <s v="OUATJ600322/JUSTIF/GUIRO Sherita Djemila/Perdiem de KIEMA Yaya dans le cadre formation des partenaires de mise en œuvre sur le CSG et outils Meal"/>
  </r>
  <r>
    <s v="E"/>
    <s v="5097"/>
    <s v="854"/>
    <s v="85406"/>
    <s v="8549052"/>
    <n v="528004120023"/>
    <x v="10"/>
    <x v="67"/>
    <x v="66"/>
    <n v="202204"/>
    <n v="44671"/>
    <s v="XOF"/>
    <n v="4000"/>
    <n v="6.79"/>
    <s v="EUR"/>
    <n v="6.0970000000000004"/>
    <n v="30492125"/>
    <m/>
    <m/>
    <s v="OUJ640222/JUSTIF/OUEDRAOGO TOUWINDE Christophe/Frais de transport aller et retour Ouaga-Koudougou-Ouaga par transport en commun pour participation à l'atelier d'elaboration du document national d'orientation de l'education à la vie familiale au Burkina Fa"/>
  </r>
  <r>
    <s v="E"/>
    <s v="5097"/>
    <s v="854"/>
    <s v="85406"/>
    <s v="8540007"/>
    <n v="528004120003"/>
    <x v="5"/>
    <x v="40"/>
    <x v="40"/>
    <n v="202204"/>
    <n v="44671"/>
    <s v="XOF"/>
    <n v="225000"/>
    <n v="382"/>
    <s v="EUR"/>
    <n v="343.01"/>
    <n v="30492125"/>
    <m/>
    <m/>
    <s v="OUATJ600322/JUSTIF/GUIRO Sherita Djemila/Perdiem de BAGUE Lamine, OUEDRAOGO Amidou, KABORE P Fabrice, BELOUM Irene, OUEDRAOGO Issouf, chauffeur KONKOLE Séni, dans le cadre formation des partenaires de mise en œuvre sur le CSG et outils Meal"/>
  </r>
  <r>
    <s v="E"/>
    <s v="5097"/>
    <s v="854"/>
    <s v="85406"/>
    <s v="8540007"/>
    <n v="528004120003"/>
    <x v="5"/>
    <x v="40"/>
    <x v="40"/>
    <n v="202204"/>
    <n v="44671"/>
    <s v="XOF"/>
    <n v="6000"/>
    <n v="10.19"/>
    <s v="EUR"/>
    <n v="9.15"/>
    <n v="30492125"/>
    <m/>
    <m/>
    <s v="OUATJ600322/JUSTIF/GUIRO Sherita Djemila/Transport aller retour de OUEDRAOGO Issouf dans le cadre formation des partenaires de mise en œuvre sur le CSG et outils Meal"/>
  </r>
  <r>
    <s v="E"/>
    <s v="5097"/>
    <s v="854"/>
    <s v="85406"/>
    <s v="8540007"/>
    <n v="528004120003"/>
    <x v="5"/>
    <x v="40"/>
    <x v="40"/>
    <n v="202204"/>
    <n v="44671"/>
    <s v="XOF"/>
    <n v="3000"/>
    <n v="5.09"/>
    <s v="EUR"/>
    <n v="4.57"/>
    <n v="30492125"/>
    <m/>
    <m/>
    <s v="OUATJ600322/JUSTIF/GUIRO Sherita Djemila/Transport aller de BELOUM Irene dans le cadre formation des partenaires de mise en œuvre sur le CSG et outils Meal"/>
  </r>
  <r>
    <s v="E"/>
    <s v="5094"/>
    <s v="854"/>
    <s v="85406"/>
    <s v="8540007"/>
    <n v="528004120003"/>
    <x v="5"/>
    <x v="40"/>
    <x v="40"/>
    <n v="202204"/>
    <n v="44671"/>
    <s v="XOF"/>
    <n v="29000"/>
    <n v="49.24"/>
    <s v="EUR"/>
    <n v="44.213999999999999"/>
    <n v="30492125"/>
    <m/>
    <m/>
    <s v="OUATJ600322/JUSTIF/GUIRO Sherita Djemila/Frais de communication dans le cadre formation des partenaires de mise en œuvre sur le CSG et outils Meal"/>
  </r>
  <r>
    <s v="E"/>
    <s v="5097"/>
    <s v="854"/>
    <s v="85406"/>
    <s v="8549052"/>
    <n v="528004120023"/>
    <x v="10"/>
    <x v="67"/>
    <x v="66"/>
    <n v="202204"/>
    <n v="44671"/>
    <s v="XOF"/>
    <n v="-4000"/>
    <n v="-6.79"/>
    <s v="EUR"/>
    <n v="-6.0970000000000004"/>
    <n v="30494967"/>
    <m/>
    <m/>
    <s v="OUJ640222/JUSTIF/OUEDRAOGO TOUWINDE Christophe/Frais de transport aller et retour Ouaga-Koudougou-Ouaga par transport en commun pour participation à l´atelier d´elaboration du document national d´orientation de l´education à la vie familiale au Burkina Fa"/>
  </r>
  <r>
    <s v="E"/>
    <s v="5097"/>
    <s v="854"/>
    <s v="85406"/>
    <s v="8549052"/>
    <n v="528004120020"/>
    <x v="7"/>
    <x v="63"/>
    <x v="62"/>
    <n v="202204"/>
    <n v="44671"/>
    <s v="XOF"/>
    <n v="4000"/>
    <n v="6.79"/>
    <s v="EUR"/>
    <n v="6.0970000000000004"/>
    <n v="30494967"/>
    <m/>
    <m/>
    <s v="OUJ640222/JUSTIF/OUEDRAOGO TOUWINDE Christophe/Frais de transport aller et retour Ouaga-Koudougou-Ouaga par transport en commun pour participation à l´atelier d´elaboration du document national d´orientation de l´education à la vie familiale au Burkina Fa"/>
  </r>
  <r>
    <s v="E"/>
    <s v="5510"/>
    <s v="854"/>
    <s v="85406"/>
    <s v="8549052"/>
    <n v="528004120023"/>
    <x v="10"/>
    <x v="67"/>
    <x v="66"/>
    <n v="202204"/>
    <n v="44671"/>
    <s v="XOF"/>
    <n v="70000"/>
    <n v="118.84"/>
    <s v="EUR"/>
    <n v="106.71"/>
    <n v="30492125"/>
    <m/>
    <m/>
    <s v="OUJ640222/JUSTIF/OUEDRAOGO TOUWINDE Christophe/allocation perdiems du 20 au 27 février 2022 pour participation à l'atelier d'elaboration du document national d'orientation de l'education à la vie familiale au Burkina Faso"/>
  </r>
  <r>
    <s v="E"/>
    <s v="5511"/>
    <s v="854"/>
    <s v="85406"/>
    <s v="8549052"/>
    <n v="528004120023"/>
    <x v="10"/>
    <x v="67"/>
    <x v="66"/>
    <n v="202204"/>
    <n v="44671"/>
    <s v="XOF"/>
    <n v="126000"/>
    <n v="213.92"/>
    <s v="EUR"/>
    <n v="192.08600000000001"/>
    <n v="30492125"/>
    <m/>
    <m/>
    <s v="OUJ640222/JUSTIF/OUEDRAOGO TOUWINDE Christophe/Hebergement à l'hotel Beneb Suka 07 nuitées pour participation à l'atelier d'elaboration du document national d'orientation de l'education à la vie familiale au Burkina Faso"/>
  </r>
  <r>
    <s v="E"/>
    <s v="5510"/>
    <s v="854"/>
    <s v="85406"/>
    <s v="8549052"/>
    <n v="528004120023"/>
    <x v="10"/>
    <x v="67"/>
    <x v="66"/>
    <n v="202204"/>
    <n v="44671"/>
    <s v="XOF"/>
    <n v="-70000"/>
    <n v="-118.84"/>
    <s v="EUR"/>
    <n v="-106.71"/>
    <n v="30494967"/>
    <m/>
    <m/>
    <s v="OUJ640222/JUSTIF/OUEDRAOGO TOUWINDE Christophe/allocation perdiems du 20 au 27 février 2022 pour participation à l´atelier d´elaboration du document national d´orientation de l´education à la vie familiale au Burkina Faso"/>
  </r>
  <r>
    <s v="E"/>
    <s v="5511"/>
    <s v="854"/>
    <s v="85406"/>
    <s v="8549052"/>
    <n v="528004120023"/>
    <x v="10"/>
    <x v="67"/>
    <x v="66"/>
    <n v="202204"/>
    <n v="44671"/>
    <s v="XOF"/>
    <n v="-126000"/>
    <n v="-213.92"/>
    <s v="EUR"/>
    <n v="-192.08600000000001"/>
    <n v="30494967"/>
    <m/>
    <m/>
    <s v="OUJ640222/JUSTIF/OUEDRAOGO TOUWINDE Christophe/Hebergement à l´hotel Beneb Suka 07 nuitées pour participation à l´atelier d´elaboration du document national d´orientation de l´education à la vie familiale au Burkina Faso"/>
  </r>
  <r>
    <s v="E"/>
    <s v="5510"/>
    <s v="854"/>
    <s v="85406"/>
    <s v="8549052"/>
    <n v="528004120020"/>
    <x v="7"/>
    <x v="63"/>
    <x v="62"/>
    <n v="202204"/>
    <n v="44671"/>
    <s v="XOF"/>
    <n v="70000"/>
    <n v="118.84"/>
    <s v="EUR"/>
    <n v="106.71"/>
    <n v="30494967"/>
    <m/>
    <m/>
    <s v="OUJ640222/JUSTIF/OUEDRAOGO TOUWINDE Christophe/allocation perdiems du 20 au 27 février 2022 pour participation à l´atelier d´elaboration du document national d´orientation de l´education à la vie familiale au Burkina Faso"/>
  </r>
  <r>
    <s v="E"/>
    <s v="5511"/>
    <s v="854"/>
    <s v="85406"/>
    <s v="8549052"/>
    <n v="528004120020"/>
    <x v="7"/>
    <x v="63"/>
    <x v="62"/>
    <n v="202204"/>
    <n v="44671"/>
    <s v="XOF"/>
    <n v="126000"/>
    <n v="213.92"/>
    <s v="EUR"/>
    <n v="192.08600000000001"/>
    <n v="30494967"/>
    <m/>
    <m/>
    <s v="OUJ640222/JUSTIF/OUEDRAOGO TOUWINDE Christophe/Hebergement à l´hotel Beneb Suka 07 nuitées pour participation à l´atelier d´elaboration du document national d´orientation de l´education à la vie familiale au Burkina Faso"/>
  </r>
  <r>
    <s v="E"/>
    <s v="4110"/>
    <s v="854"/>
    <s v="85400"/>
    <s v="8549051"/>
    <n v="528004120002"/>
    <x v="0"/>
    <x v="1"/>
    <x v="1"/>
    <n v="202204"/>
    <n v="44671"/>
    <s v="XOF"/>
    <n v="14160"/>
    <n v="24.04"/>
    <s v="EUR"/>
    <n v="21.585999999999999"/>
    <n v="12704618"/>
    <s v="STAFF"/>
    <n v="9985201"/>
    <s v="Time Code : N - OUB400422-OMNI-RECEVEUR DES IMPOTS OUAGA 5/IRF sur Loyer de Benoit DELSARTE JUILLET 2021"/>
  </r>
  <r>
    <s v="E"/>
    <s v="4110"/>
    <s v="854"/>
    <s v="85400"/>
    <s v="8549051"/>
    <n v="528004120002"/>
    <x v="0"/>
    <x v="1"/>
    <x v="1"/>
    <n v="202204"/>
    <n v="44671"/>
    <s v="XOF"/>
    <n v="14160"/>
    <n v="24.04"/>
    <s v="EUR"/>
    <n v="21.585999999999999"/>
    <n v="12704618"/>
    <s v="STAFF"/>
    <n v="9985201"/>
    <s v="Time Code : N - OUB380422-OMNI-RECEVEUR DES IMPOTS OUAGA 5/IRF sur Loyer de Benoit DELSARTE (NOVEMBRE à JANVIER 2022)"/>
  </r>
  <r>
    <s v="E"/>
    <s v="4110"/>
    <s v="854"/>
    <s v="85400"/>
    <s v="8549051"/>
    <n v="528004120002"/>
    <x v="0"/>
    <x v="1"/>
    <x v="1"/>
    <n v="202204"/>
    <n v="44671"/>
    <s v="XOF"/>
    <n v="4720"/>
    <n v="8.01"/>
    <s v="EUR"/>
    <n v="7.1920000000000002"/>
    <n v="12704618"/>
    <s v="STAFF"/>
    <n v="9985201"/>
    <s v="Time Code : N - OUB400422-OMNI-RECEVEUR DES IMPOTS OUAGA 5/IRF sur Loyer de Benoit DELSARTE JUILLET 2021"/>
  </r>
  <r>
    <s v="E"/>
    <s v="7400"/>
    <s v="854"/>
    <s v="85407"/>
    <s v="8549054"/>
    <n v="528004120010"/>
    <x v="1"/>
    <x v="39"/>
    <x v="39"/>
    <n v="202204"/>
    <n v="44671"/>
    <s v="XOF"/>
    <n v="625"/>
    <n v="1.06"/>
    <s v="EUR"/>
    <n v="0.95199999999999996"/>
    <n v="30492320"/>
    <s v="BANKACC"/>
    <n v="85410"/>
    <s v="DDFB010422/ OMNI/ ECOBANK/Frais de virement interbancaires sur le comptes de Dédougou"/>
  </r>
  <r>
    <s v="E"/>
    <s v="6022"/>
    <s v="854"/>
    <s v="85407"/>
    <s v="8549054"/>
    <n v="528004120010"/>
    <x v="1"/>
    <x v="3"/>
    <x v="3"/>
    <n v="202204"/>
    <n v="44672"/>
    <s v="XOF"/>
    <n v="938.62"/>
    <n v="1.59"/>
    <s v="EUR"/>
    <n v="1.4279999999999999"/>
    <n v="12708239"/>
    <s v="PROPERTY"/>
    <s v="854P0073"/>
    <s v="Premise allocation : [52800412] [45.54%] [30491267] - DDCPJ050422/ OMNI/ JUSTIFS/ OUATTARA Siaka/ Avance Programme/ ONEA/Consommation d'eau du bureau de Dedougou Mois de Decembre 2021"/>
  </r>
  <r>
    <s v="E"/>
    <s v="6000"/>
    <s v="854"/>
    <s v="85408"/>
    <s v="8549054"/>
    <n v="528004120010"/>
    <x v="1"/>
    <x v="2"/>
    <x v="2"/>
    <n v="202204"/>
    <n v="44672"/>
    <s v="XOF"/>
    <n v="45022.9"/>
    <n v="76.44"/>
    <s v="EUR"/>
    <n v="68.638000000000005"/>
    <n v="12708239"/>
    <s v="PROPERTY"/>
    <s v="854P0076"/>
    <s v="Premise allocation : [52800412] [45.02%] [30493504] - TRANCHE 1 LOYER DU MOIS D´AVRIL DU BUREAU SCI OHG"/>
  </r>
  <r>
    <s v="E"/>
    <s v="6000"/>
    <s v="854"/>
    <s v="85408"/>
    <s v="8549054"/>
    <n v="528004120010"/>
    <x v="1"/>
    <x v="2"/>
    <x v="2"/>
    <n v="202204"/>
    <n v="44672"/>
    <s v="XOF"/>
    <n v="36790.01"/>
    <n v="62.46"/>
    <s v="EUR"/>
    <n v="56.085000000000001"/>
    <n v="12708239"/>
    <s v="PROPERTY"/>
    <s v="854P0076"/>
    <s v="Premise allocation : [52800412] [45.02%] [30493504] - TRANCHE 2 LOYER DU MOIS D´AVRIL DU BUREAU SCI OHG"/>
  </r>
  <r>
    <s v="E"/>
    <s v="6000"/>
    <s v="854"/>
    <s v="85408"/>
    <s v="8549054"/>
    <n v="528004120010"/>
    <x v="1"/>
    <x v="2"/>
    <x v="2"/>
    <n v="202204"/>
    <n v="44672"/>
    <s v="XOF"/>
    <n v="81812.91"/>
    <n v="138.9"/>
    <s v="EUR"/>
    <n v="124.723"/>
    <n v="12708239"/>
    <s v="PROPERTY"/>
    <s v="854P0076"/>
    <s v="Premise allocation : [52800412] [45.02%] [30493504] - TRANCHE 3 LOYER DU MOIS D´AVRIL DU BUREAU SCI OHG."/>
  </r>
  <r>
    <s v="E"/>
    <s v="6020"/>
    <s v="854"/>
    <s v="85408"/>
    <s v="8549054"/>
    <n v="528004120010"/>
    <x v="1"/>
    <x v="2"/>
    <x v="2"/>
    <n v="202204"/>
    <n v="44672"/>
    <s v="XOF"/>
    <n v="69226.759999999995"/>
    <n v="117.53"/>
    <s v="EUR"/>
    <n v="105.53400000000001"/>
    <n v="12708239"/>
    <s v="PROPERTY"/>
    <s v="854P0076"/>
    <s v="Premise allocation : [52800412] [45.02%] [30493502] - FACTURE SONABEL DU MOIS D´AVRIL DU BUREAU DE OHG"/>
  </r>
  <r>
    <s v="E"/>
    <s v="6022"/>
    <s v="854"/>
    <s v="85407"/>
    <s v="8549054"/>
    <n v="528004120010"/>
    <x v="1"/>
    <x v="3"/>
    <x v="3"/>
    <n v="202204"/>
    <n v="44672"/>
    <s v="XOF"/>
    <n v="883.06"/>
    <n v="1.5"/>
    <s v="EUR"/>
    <n v="1.347"/>
    <n v="12708239"/>
    <s v="PROPERTY"/>
    <s v="854P0073"/>
    <s v="Premise allocation : [52800412] [45.54%] [30491267] - DDCPJ050422/ OMNI/ JUSTIFS/ OUATTARA Siaka/ Avance Programme/ ONEA/ Consommation d'eau du bureau de Dedougou Mois de Janvier 2022"/>
  </r>
  <r>
    <s v="E"/>
    <s v="6060"/>
    <s v="854"/>
    <s v="85408"/>
    <s v="8549054"/>
    <n v="528004120010"/>
    <x v="1"/>
    <x v="2"/>
    <x v="2"/>
    <n v="202204"/>
    <n v="44672"/>
    <s v="XOF"/>
    <n v="31516.03"/>
    <n v="53.51"/>
    <s v="EUR"/>
    <n v="48.048000000000002"/>
    <n v="12708239"/>
    <s v="PROPERTY"/>
    <s v="854P0076"/>
    <s v="Premise allocation : [52800412] [45.02%] [30493504] - FACTURE DE NETTOYAGE DU MOIS D´AVRIL DU BUREAU DE OHG"/>
  </r>
  <r>
    <s v="E"/>
    <s v="6020"/>
    <s v="854"/>
    <s v="85407"/>
    <s v="8549054"/>
    <n v="528004120010"/>
    <x v="1"/>
    <x v="3"/>
    <x v="3"/>
    <n v="202204"/>
    <n v="44672"/>
    <s v="XOF"/>
    <n v="45997.42"/>
    <n v="78.09"/>
    <s v="EUR"/>
    <n v="70.12"/>
    <n v="12708239"/>
    <s v="PROPERTY"/>
    <s v="854P0073"/>
    <s v="Premise allocation : [52800412] [45.54%] [30491267] - DDCPJ050422/ OMNI/ JUSTIFS/ OUATTARA Siaka/ Avance Programme/SONABEL/ Consommation d'electricité du bureau de Dedougou pour le mois de Mars 2022"/>
  </r>
  <r>
    <s v="E"/>
    <s v="6070"/>
    <s v="854"/>
    <s v="85406"/>
    <s v="8549057"/>
    <n v="528004120010"/>
    <x v="1"/>
    <x v="2"/>
    <x v="2"/>
    <n v="202204"/>
    <n v="44673"/>
    <s v="XOF"/>
    <n v="3226.82"/>
    <n v="5.48"/>
    <s v="EUR"/>
    <n v="4.9210000000000003"/>
    <n v="12708239"/>
    <s v="PROPERTY"/>
    <s v="854P0062"/>
    <s v="Premise allocation : [52800412] [15.68%] [30494845] - OUC090422/CAISSE/ENERGIE MULTI SERVICE/COMPLEMENT POUR LA MAINTENANCE DES CLIMATISEURS"/>
  </r>
  <r>
    <s v="E"/>
    <s v="6070"/>
    <s v="854"/>
    <s v="85406"/>
    <s v="8549054"/>
    <n v="528004120010"/>
    <x v="1"/>
    <x v="2"/>
    <x v="2"/>
    <n v="202204"/>
    <n v="44673"/>
    <s v="XOF"/>
    <n v="3728.56"/>
    <n v="6.33"/>
    <s v="EUR"/>
    <n v="5.6840000000000002"/>
    <n v="12708239"/>
    <s v="PROPERTY"/>
    <s v="854P0062"/>
    <s v="Premise allocation : [52800412] [15.68%] [30494845] - OUC150422/CAISSE/ATPSD/CHANGEMENT DES ACCESSOIRES PLOMBERIE ET DEBOUCHAGE (MECANISME WC, ROBINET DE LAVABO, SOUDE COSTIQUE)"/>
  </r>
  <r>
    <s v="E"/>
    <s v="6070"/>
    <s v="854"/>
    <s v="85406"/>
    <s v="8549057"/>
    <n v="528004120010"/>
    <x v="1"/>
    <x v="2"/>
    <x v="2"/>
    <n v="202204"/>
    <n v="44673"/>
    <s v="XOF"/>
    <n v="4456.09"/>
    <n v="7.57"/>
    <s v="EUR"/>
    <n v="6.7969999999999997"/>
    <n v="12708239"/>
    <s v="PROPERTY"/>
    <s v="854P0062"/>
    <s v="Premise allocation : [52800412] [15.68%] [30494845] - OUC090422/CAISSE/ENERGIE MULTI SERVICE/COMPLEMENT POUR LA MAINTENANCE DES CLIMATISEURS"/>
  </r>
  <r>
    <s v="E"/>
    <s v="6070"/>
    <s v="854"/>
    <s v="85406"/>
    <s v="8549054"/>
    <n v="528004120010"/>
    <x v="1"/>
    <x v="2"/>
    <x v="2"/>
    <n v="202204"/>
    <n v="44673"/>
    <s v="XOF"/>
    <n v="2699.99"/>
    <n v="4.58"/>
    <s v="EUR"/>
    <n v="4.1130000000000004"/>
    <n v="12708239"/>
    <s v="PROPERTY"/>
    <s v="854P0062"/>
    <s v="Premise allocation : [52800412] [15.68%] [30494845] - OUC150422/CAISSE/ATPSD/CHANGEMENT DES ACCESSOIRES PLOMBERIE ET DEBOUCHAGE (MECANISME WC, ROBINET DE LAVABO, SOUDE COSTIQUE)"/>
  </r>
  <r>
    <s v="E"/>
    <s v="4170"/>
    <s v="854"/>
    <s v="85406"/>
    <s v="8549059"/>
    <n v="528004120001"/>
    <x v="3"/>
    <x v="9"/>
    <x v="9"/>
    <n v="202204"/>
    <n v="44673"/>
    <s v="XOF"/>
    <n v="19572"/>
    <n v="33.229999999999997"/>
    <s v="EUR"/>
    <n v="29.838000000000001"/>
    <n v="30491553"/>
    <s v="STAFF"/>
    <n v="2019466"/>
    <s v="OUB430421-OMNI-UAB ASSURANCES/ZAGUE Lena Yasmine /Assurance/Charge de Février 2022 à Mars 2022 /Incorporation Epoux (RAMDE Paul M. F. Chritain)"/>
  </r>
  <r>
    <s v="E"/>
    <s v="4170"/>
    <s v="854"/>
    <s v="85407"/>
    <s v="8549057"/>
    <n v="528004120002"/>
    <x v="0"/>
    <x v="22"/>
    <x v="22"/>
    <n v="202204"/>
    <n v="44673"/>
    <s v="XOF"/>
    <n v="43103"/>
    <n v="73.180000000000007"/>
    <s v="EUR"/>
    <n v="65.710999999999999"/>
    <n v="30491553"/>
    <s v="STAFF"/>
    <n v="2023197"/>
    <s v="OUB430421-OMNI-UAB ASSURANCES/SAGNON Regis/Assurance/Charge de Décembre 2021 à Mars 2022 /Incorporation de son Epouse (KONOBO P. Pauline)"/>
  </r>
  <r>
    <s v="E"/>
    <s v="6000"/>
    <s v="854"/>
    <s v="85401"/>
    <s v="8549054"/>
    <n v="528004120010"/>
    <x v="1"/>
    <x v="30"/>
    <x v="30"/>
    <n v="202204"/>
    <n v="44674"/>
    <s v="XOF"/>
    <n v="18527.59"/>
    <n v="31.46"/>
    <s v="EUR"/>
    <n v="28.248999999999999"/>
    <n v="12708239"/>
    <s v="PROPERTY"/>
    <s v="854P0064"/>
    <s v="Premise allocation : [52800412] [3.33%] [30494809] - SAWADOGO GUINGUIRI GEORGES_loyer Bureau_kaya_Avril 2022_SAWADOGO GUINGUIRI GEORGES"/>
  </r>
  <r>
    <s v="E"/>
    <s v="6070"/>
    <s v="854"/>
    <s v="85401"/>
    <s v="8549054"/>
    <n v="528004120010"/>
    <x v="1"/>
    <x v="30"/>
    <x v="30"/>
    <n v="202204"/>
    <n v="44674"/>
    <s v="XOF"/>
    <n v="-2082.69"/>
    <n v="-3.54"/>
    <s v="EUR"/>
    <n v="-3.1789999999999998"/>
    <n v="12708239"/>
    <s v="PROPERTY"/>
    <s v="854P0064"/>
    <s v="Premise allocation : [52800412] [3.33%] [30494845] - Handling Charge - line level"/>
  </r>
  <r>
    <s v="E"/>
    <s v="6060"/>
    <s v="854"/>
    <s v="85401"/>
    <s v="8549054"/>
    <n v="528004120010"/>
    <x v="1"/>
    <x v="30"/>
    <x v="30"/>
    <n v="202204"/>
    <n v="44674"/>
    <s v="XOF"/>
    <n v="18527.59"/>
    <n v="31.46"/>
    <s v="EUR"/>
    <n v="28.248999999999999"/>
    <n v="12708239"/>
    <s v="PROPERTY"/>
    <s v="854P0064"/>
    <s v="Premise allocation : [52800412] [3.33%] [30493401] - SAWADOGO GUINGUIRI GEORGES_loyer Bureau_kaya_Avril 2022_SAWADOGO GUINGUIRI GEORGES"/>
  </r>
  <r>
    <s v="E"/>
    <s v="6060"/>
    <s v="854"/>
    <s v="85401"/>
    <s v="8549054"/>
    <n v="528004120010"/>
    <x v="1"/>
    <x v="30"/>
    <x v="30"/>
    <n v="202204"/>
    <n v="44674"/>
    <s v="XOF"/>
    <n v="-18527.59"/>
    <n v="-31.46"/>
    <s v="EUR"/>
    <n v="-28.248999999999999"/>
    <n v="12708239"/>
    <s v="PROPERTY"/>
    <s v="854P0064"/>
    <s v="Premise allocation : [52800412] [3.33%] [30494809] - SAWADOGO GUINGUIRI GEORGES_loyer Bureau_kaya_Avril 2022_SAWADOGO GUINGUIRI GEORGES"/>
  </r>
  <r>
    <s v="E"/>
    <s v="6090"/>
    <s v="854"/>
    <s v="85406"/>
    <s v="8549054"/>
    <n v="528004120010"/>
    <x v="1"/>
    <x v="2"/>
    <x v="2"/>
    <n v="202204"/>
    <n v="44676"/>
    <s v="USD"/>
    <n v="-264.67"/>
    <n v="-264.67"/>
    <s v="EUR"/>
    <n v="-237.65600000000001"/>
    <n v="12708239"/>
    <s v="PROPERTY"/>
    <s v="854P0062"/>
    <s v="Premise allocation : [52800412] [15.68%] [30491545] - SCI WCA/Codes: 90500 – 9050009 – 99800604 – 612760/Hosting costs pour les 4 staffs régionaux de ECHO PPP(ANDA OUMAROU; EZECHIEL MACON;AUGUSTIN KABORE;ZENA AWAD)/Mois de AVRIL 2022"/>
  </r>
  <r>
    <s v="E"/>
    <s v="6090"/>
    <s v="854"/>
    <s v="85406"/>
    <s v="8549054"/>
    <n v="528004120010"/>
    <x v="1"/>
    <x v="2"/>
    <x v="2"/>
    <n v="202204"/>
    <n v="44676"/>
    <s v="USD"/>
    <n v="-132.33000000000001"/>
    <n v="-132.33000000000001"/>
    <s v="EUR"/>
    <n v="-118.82299999999999"/>
    <n v="12708239"/>
    <s v="PROPERTY"/>
    <s v="854P0062"/>
    <s v="Premise allocation : [52800412] [15.68%] [30491545] - SCI WCA/Hosting costs pour 2 staffs régionaux: Nathanaiel CONGO et Emmanuel DORI/Mois de AVRIL 2022"/>
  </r>
  <r>
    <s v="E"/>
    <s v="4200"/>
    <s v="854"/>
    <s v="85400"/>
    <s v="8549059"/>
    <n v="528004120002"/>
    <x v="0"/>
    <x v="12"/>
    <x v="12"/>
    <n v="202204"/>
    <n v="44676"/>
    <s v="XOF"/>
    <n v="-102955.84"/>
    <n v="-174.8"/>
    <s v="EUR"/>
    <n v="-156.959"/>
    <n v="12704618"/>
    <s v="STAFF"/>
    <n v="2029740"/>
    <s v="Time Code : N - CNSS DU MOIS D'AVRIL 2022 DE KAMBOU Sansan Christian/REAJUST"/>
  </r>
  <r>
    <s v="E"/>
    <s v="4200"/>
    <s v="854"/>
    <s v="85400"/>
    <s v="8549055"/>
    <n v="528004120002"/>
    <x v="0"/>
    <x v="11"/>
    <x v="11"/>
    <n v="202204"/>
    <n v="44676"/>
    <s v="XOF"/>
    <n v="4607.1400000000003"/>
    <n v="7.82"/>
    <s v="EUR"/>
    <n v="7.0220000000000002"/>
    <n v="12704618"/>
    <s v="STAFF"/>
    <n v="8540039"/>
    <s v="Time Code : N - CNSS DU MOIS D'AVRIL 2022 DE NABI Grégoire"/>
  </r>
  <r>
    <s v="E"/>
    <s v="4200"/>
    <s v="854"/>
    <s v="85400"/>
    <s v="8549055"/>
    <n v="528004120002"/>
    <x v="0"/>
    <x v="11"/>
    <x v="11"/>
    <n v="202204"/>
    <n v="44676"/>
    <s v="XOF"/>
    <n v="-4607.1400000000003"/>
    <n v="-7.82"/>
    <s v="EUR"/>
    <n v="-7.0220000000000002"/>
    <n v="12704618"/>
    <s v="STAFF"/>
    <n v="8540039"/>
    <s v="Time Code : N - CNSS DU MOIS D'AVRIL 2022 DE NABI Grégoire/REAJUST"/>
  </r>
  <r>
    <s v="E"/>
    <s v="4200"/>
    <s v="854"/>
    <s v="85400"/>
    <s v="8549059"/>
    <n v="528004120002"/>
    <x v="0"/>
    <x v="8"/>
    <x v="8"/>
    <n v="202204"/>
    <n v="44676"/>
    <s v="XOF"/>
    <n v="-7256.25"/>
    <n v="-12.32"/>
    <s v="EUR"/>
    <n v="-11.063000000000001"/>
    <n v="12704618"/>
    <s v="STAFF"/>
    <n v="8540353"/>
    <s v="Time Code : N - CNSS DU MOIS D'AVRIL 2022 DE PARE/KARAMBIRI Aminata/REAJUST"/>
  </r>
  <r>
    <s v="E"/>
    <s v="4200"/>
    <s v="854"/>
    <s v="85400"/>
    <s v="8549060"/>
    <n v="528004120002"/>
    <x v="0"/>
    <x v="44"/>
    <x v="44"/>
    <n v="202204"/>
    <n v="44676"/>
    <s v="XOF"/>
    <n v="-4837.5"/>
    <n v="-8.2100000000000009"/>
    <s v="EUR"/>
    <n v="-7.3719999999999999"/>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102955.84"/>
    <n v="174.8"/>
    <s v="EUR"/>
    <n v="156.959"/>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829.41"/>
    <n v="11.59"/>
    <s v="EUR"/>
    <n v="10.407"/>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961.68"/>
    <n v="-11.82"/>
    <s v="EUR"/>
    <n v="-10.614000000000001"/>
    <n v="12704618"/>
    <s v="STAFF"/>
    <n v="8540206"/>
    <s v="Time Code : N - CNSS DU MOIS D'AVRIL 2022 DE OUEDRAOGO Wendingomdé Joseph Arnaud/REAJUST"/>
  </r>
  <r>
    <s v="E"/>
    <s v="4200"/>
    <s v="854"/>
    <s v="85400"/>
    <s v="8549058"/>
    <n v="528004120002"/>
    <x v="0"/>
    <x v="26"/>
    <x v="26"/>
    <n v="202204"/>
    <n v="44676"/>
    <s v="XOF"/>
    <n v="-6961.9"/>
    <n v="-11.82"/>
    <s v="EUR"/>
    <n v="-10.614000000000001"/>
    <n v="12704618"/>
    <s v="STAFF"/>
    <n v="8540401"/>
    <s v="Time Code : N - CNSS DU MOIS D'AVRIL 2022 DE SINON Boukari/REAJUST"/>
  </r>
  <r>
    <s v="E"/>
    <s v="4200"/>
    <s v="854"/>
    <s v="85400"/>
    <s v="8549059"/>
    <n v="528004120002"/>
    <x v="0"/>
    <x v="12"/>
    <x v="12"/>
    <n v="202204"/>
    <n v="44676"/>
    <s v="XOF"/>
    <n v="-6961.68"/>
    <n v="-11.82"/>
    <s v="EUR"/>
    <n v="-10.614000000000001"/>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7233.64"/>
    <n v="-12.28"/>
    <s v="EUR"/>
    <n v="-11.026999999999999"/>
    <n v="12704618"/>
    <s v="STAFF"/>
    <n v="2013058"/>
    <s v="Time Code : N - CNSS DU MOIS D'AVRIL 2022 DE BONOU Samson/REAJUST"/>
  </r>
  <r>
    <s v="E"/>
    <s v="4200"/>
    <s v="854"/>
    <s v="85400"/>
    <s v="8549052"/>
    <n v="528004120002"/>
    <x v="0"/>
    <x v="6"/>
    <x v="6"/>
    <n v="202204"/>
    <n v="44676"/>
    <s v="XOF"/>
    <n v="5165.42"/>
    <n v="8.77"/>
    <s v="EUR"/>
    <n v="7.875"/>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2"/>
    <n v="528004120002"/>
    <x v="0"/>
    <x v="6"/>
    <x v="6"/>
    <n v="202204"/>
    <n v="44676"/>
    <s v="XOF"/>
    <n v="-5165.42"/>
    <n v="-8.77"/>
    <s v="EUR"/>
    <n v="-7.875"/>
    <n v="12704618"/>
    <s v="STAFF"/>
    <n v="2049729"/>
    <s v="Time Code : N - CNSS DU MOIS D'AVRIL 2022 DE NIGNAN Annielle/REAJUST"/>
  </r>
  <r>
    <s v="E"/>
    <s v="4200"/>
    <s v="854"/>
    <s v="85400"/>
    <s v="8549057"/>
    <n v="528004120002"/>
    <x v="0"/>
    <x v="7"/>
    <x v="7"/>
    <n v="202204"/>
    <n v="44676"/>
    <s v="XOF"/>
    <n v="30532.54"/>
    <n v="51.84"/>
    <s v="EUR"/>
    <n v="46.548999999999999"/>
    <n v="12704618"/>
    <s v="STAFF"/>
    <n v="8540392"/>
    <s v="Time Code : N - CNSS DU MOIS D'AVRIL 2022 DE KABORE Hamza"/>
  </r>
  <r>
    <s v="E"/>
    <s v="4200"/>
    <s v="854"/>
    <s v="85400"/>
    <s v="8549055"/>
    <n v="528004120002"/>
    <x v="0"/>
    <x v="11"/>
    <x v="11"/>
    <n v="202204"/>
    <n v="44676"/>
    <s v="XOF"/>
    <n v="4607.1400000000003"/>
    <n v="7.82"/>
    <s v="EUR"/>
    <n v="7.0220000000000002"/>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8"/>
    <x v="8"/>
    <n v="202204"/>
    <n v="44676"/>
    <s v="XOF"/>
    <n v="7256.25"/>
    <n v="12.32"/>
    <s v="EUR"/>
    <n v="11.063000000000001"/>
    <n v="12704618"/>
    <s v="STAFF"/>
    <n v="8540353"/>
    <s v="Time Code : N - CNSS DU MOIS D'AVRIL 2022 DE PARE/KARAMBIRI Aminata"/>
  </r>
  <r>
    <s v="E"/>
    <s v="4200"/>
    <s v="854"/>
    <s v="85400"/>
    <s v="8549057"/>
    <n v="528004120002"/>
    <x v="0"/>
    <x v="7"/>
    <x v="7"/>
    <n v="202204"/>
    <n v="44676"/>
    <s v="XOF"/>
    <n v="30532.54"/>
    <n v="51.84"/>
    <s v="EUR"/>
    <n v="46.548999999999999"/>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961.68"/>
    <n v="11.82"/>
    <s v="EUR"/>
    <n v="10.614000000000001"/>
    <n v="12704618"/>
    <s v="STAFF"/>
    <n v="8540206"/>
    <s v="Time Code : N - CNSS DU MOIS D'AVRIL 2022 DE OUEDRAOGO Wendingomdé Joseph Arnaud"/>
  </r>
  <r>
    <s v="E"/>
    <s v="4200"/>
    <s v="854"/>
    <s v="85400"/>
    <s v="8549057"/>
    <n v="528004120002"/>
    <x v="0"/>
    <x v="7"/>
    <x v="7"/>
    <n v="202204"/>
    <n v="44676"/>
    <s v="XOF"/>
    <n v="-30532.54"/>
    <n v="-51.84"/>
    <s v="EUR"/>
    <n v="-46.548999999999999"/>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8"/>
    <n v="528004120002"/>
    <x v="0"/>
    <x v="26"/>
    <x v="26"/>
    <n v="202204"/>
    <n v="44676"/>
    <s v="XOF"/>
    <n v="6961.9"/>
    <n v="11.82"/>
    <s v="EUR"/>
    <n v="10.614000000000001"/>
    <n v="12704618"/>
    <s v="STAFF"/>
    <n v="8540401"/>
    <s v="Time Code : N - CNSS DU MOIS D'AVRIL 2022 DE SINON Boukari"/>
  </r>
  <r>
    <s v="E"/>
    <s v="4200"/>
    <s v="854"/>
    <s v="85400"/>
    <s v="8549059"/>
    <n v="528004120002"/>
    <x v="0"/>
    <x v="12"/>
    <x v="12"/>
    <n v="202204"/>
    <n v="44676"/>
    <s v="XOF"/>
    <n v="7233.64"/>
    <n v="12.28"/>
    <s v="EUR"/>
    <n v="11.026999999999999"/>
    <n v="12704618"/>
    <s v="STAFF"/>
    <n v="2013058"/>
    <s v="Time Code : N - CNSS DU MOIS D'AVRIL 2022 DE BONOU Samson"/>
  </r>
  <r>
    <s v="E"/>
    <s v="4200"/>
    <s v="854"/>
    <s v="85400"/>
    <s v="8549057"/>
    <n v="528004120002"/>
    <x v="0"/>
    <x v="7"/>
    <x v="7"/>
    <n v="202204"/>
    <n v="44676"/>
    <s v="XOF"/>
    <n v="30532.54"/>
    <n v="51.84"/>
    <s v="EUR"/>
    <n v="46.548999999999999"/>
    <n v="12704618"/>
    <s v="STAFF"/>
    <n v="8540392"/>
    <s v="Time Code : N - CNSS DU MOIS D'AVRIL 2022 DE KABORE Hamza"/>
  </r>
  <r>
    <s v="E"/>
    <s v="4200"/>
    <s v="854"/>
    <s v="85400"/>
    <s v="8549058"/>
    <n v="528004120002"/>
    <x v="0"/>
    <x v="10"/>
    <x v="10"/>
    <n v="202204"/>
    <n v="44676"/>
    <s v="XOF"/>
    <n v="8062.5"/>
    <n v="13.69"/>
    <s v="EUR"/>
    <n v="12.292999999999999"/>
    <n v="12704618"/>
    <s v="STAFF"/>
    <n v="2011105"/>
    <s v="Time Code : N - CNSS DU MOIS D'AVRIL 2022 DE COULIDIATY Aimé Parfait"/>
  </r>
  <r>
    <s v="E"/>
    <s v="4200"/>
    <s v="854"/>
    <s v="85400"/>
    <s v="8549059"/>
    <n v="528004120002"/>
    <x v="0"/>
    <x v="8"/>
    <x v="8"/>
    <n v="202204"/>
    <n v="44676"/>
    <s v="XOF"/>
    <n v="-7256.25"/>
    <n v="-12.32"/>
    <s v="EUR"/>
    <n v="-11.063000000000001"/>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8"/>
    <n v="528004120002"/>
    <x v="0"/>
    <x v="10"/>
    <x v="10"/>
    <n v="202204"/>
    <n v="44676"/>
    <s v="XOF"/>
    <n v="8062.5"/>
    <n v="13.69"/>
    <s v="EUR"/>
    <n v="12.292999999999999"/>
    <n v="12704618"/>
    <s v="STAFF"/>
    <n v="2011105"/>
    <s v="Time Code : N - CNSS DU MOIS D'AVRIL 2022 DE COULIDIATY Aimé Parfait"/>
  </r>
  <r>
    <s v="E"/>
    <s v="4200"/>
    <s v="854"/>
    <s v="85400"/>
    <s v="8549059"/>
    <n v="528004120002"/>
    <x v="0"/>
    <x v="8"/>
    <x v="8"/>
    <n v="202204"/>
    <n v="44676"/>
    <s v="XOF"/>
    <n v="7256.25"/>
    <n v="12.32"/>
    <s v="EUR"/>
    <n v="11.063000000000001"/>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102955.84"/>
    <n v="-174.8"/>
    <s v="EUR"/>
    <n v="-156.959"/>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8"/>
    <n v="528004120002"/>
    <x v="0"/>
    <x v="10"/>
    <x v="10"/>
    <n v="202204"/>
    <n v="44676"/>
    <s v="XOF"/>
    <n v="8062.5"/>
    <n v="13.69"/>
    <s v="EUR"/>
    <n v="12.292999999999999"/>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5"/>
    <n v="528004120002"/>
    <x v="0"/>
    <x v="11"/>
    <x v="11"/>
    <n v="202204"/>
    <n v="44676"/>
    <s v="XOF"/>
    <n v="-4607.1400000000003"/>
    <n v="-7.82"/>
    <s v="EUR"/>
    <n v="-7.0220000000000002"/>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102955.84"/>
    <n v="174.8"/>
    <s v="EUR"/>
    <n v="156.959"/>
    <n v="12704618"/>
    <s v="STAFF"/>
    <n v="2029740"/>
    <s v="Time Code : N - CNSS DU MOIS D'AVRIL 2022 DE KAMBOU Sansan Christian"/>
  </r>
  <r>
    <s v="E"/>
    <s v="4200"/>
    <s v="854"/>
    <s v="85400"/>
    <s v="8549060"/>
    <n v="528004120002"/>
    <x v="0"/>
    <x v="44"/>
    <x v="44"/>
    <n v="202204"/>
    <n v="44676"/>
    <s v="XOF"/>
    <n v="4837.5"/>
    <n v="8.2100000000000009"/>
    <s v="EUR"/>
    <n v="7.3719999999999999"/>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8"/>
    <n v="528004120002"/>
    <x v="0"/>
    <x v="26"/>
    <x v="26"/>
    <n v="202204"/>
    <n v="44676"/>
    <s v="XOF"/>
    <n v="6961.9"/>
    <n v="11.82"/>
    <s v="EUR"/>
    <n v="10.614000000000001"/>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829.41"/>
    <n v="11.59"/>
    <s v="EUR"/>
    <n v="10.407"/>
    <n v="12704618"/>
    <s v="STAFF"/>
    <n v="2012905"/>
    <s v="Time Code : N - CNSS DU MOIS D'AVRIL 2022 DE NEBIE Noël"/>
  </r>
  <r>
    <s v="E"/>
    <s v="4200"/>
    <s v="854"/>
    <s v="85400"/>
    <s v="8549052"/>
    <n v="528004120002"/>
    <x v="0"/>
    <x v="6"/>
    <x v="6"/>
    <n v="202204"/>
    <n v="44676"/>
    <s v="XOF"/>
    <n v="-5165.42"/>
    <n v="-8.77"/>
    <s v="EUR"/>
    <n v="-7.875"/>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0"/>
    <n v="528004120002"/>
    <x v="0"/>
    <x v="44"/>
    <x v="44"/>
    <n v="202204"/>
    <n v="44676"/>
    <s v="XOF"/>
    <n v="4837.5"/>
    <n v="8.2100000000000009"/>
    <s v="EUR"/>
    <n v="7.3719999999999999"/>
    <n v="12704618"/>
    <s v="STAFF"/>
    <n v="2017279"/>
    <s v="Time Code : N - CNSS DU MOIS D'AVRIL 2022 DE GUIRA Sayouba"/>
  </r>
  <r>
    <s v="E"/>
    <s v="4200"/>
    <s v="854"/>
    <s v="85400"/>
    <s v="8549059"/>
    <n v="528004120002"/>
    <x v="0"/>
    <x v="8"/>
    <x v="8"/>
    <n v="202204"/>
    <n v="44676"/>
    <s v="XOF"/>
    <n v="7256.25"/>
    <n v="12.32"/>
    <s v="EUR"/>
    <n v="11.063000000000001"/>
    <n v="12704618"/>
    <s v="STAFF"/>
    <n v="8540353"/>
    <s v="Time Code : N - CNSS DU MOIS D'AVRIL 2022 DE PARE/KARAMBIRI Aminata"/>
  </r>
  <r>
    <s v="E"/>
    <s v="4200"/>
    <s v="854"/>
    <s v="85400"/>
    <s v="8549058"/>
    <n v="528004120002"/>
    <x v="0"/>
    <x v="26"/>
    <x v="26"/>
    <n v="202204"/>
    <n v="44676"/>
    <s v="XOF"/>
    <n v="6961.9"/>
    <n v="11.82"/>
    <s v="EUR"/>
    <n v="10.614000000000001"/>
    <n v="12704618"/>
    <s v="STAFF"/>
    <n v="8540401"/>
    <s v="Time Code : N - CNSS DU MOIS D'AVRIL 2022 DE SINON Boukari"/>
  </r>
  <r>
    <s v="E"/>
    <s v="4200"/>
    <s v="854"/>
    <s v="85400"/>
    <s v="8549058"/>
    <n v="528004120002"/>
    <x v="0"/>
    <x v="26"/>
    <x v="26"/>
    <n v="202204"/>
    <n v="44676"/>
    <s v="XOF"/>
    <n v="-6961.9"/>
    <n v="-11.82"/>
    <s v="EUR"/>
    <n v="-10.614000000000001"/>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8"/>
    <n v="528004120002"/>
    <x v="0"/>
    <x v="10"/>
    <x v="10"/>
    <n v="202204"/>
    <n v="44676"/>
    <s v="XOF"/>
    <n v="-8062.5"/>
    <n v="-13.69"/>
    <s v="EUR"/>
    <n v="-12.292999999999999"/>
    <n v="12704618"/>
    <s v="STAFF"/>
    <n v="2011105"/>
    <s v="Time Code : N - CNSS DU MOIS D'AVRIL 2022 DE COULIDIATY Aimé Parfait/REAJUST"/>
  </r>
  <r>
    <s v="E"/>
    <s v="4200"/>
    <s v="854"/>
    <s v="85400"/>
    <s v="8549052"/>
    <n v="528004120002"/>
    <x v="0"/>
    <x v="6"/>
    <x v="6"/>
    <n v="202204"/>
    <n v="44676"/>
    <s v="XOF"/>
    <n v="5165.42"/>
    <n v="8.77"/>
    <s v="EUR"/>
    <n v="7.875"/>
    <n v="12704618"/>
    <s v="STAFF"/>
    <n v="2049729"/>
    <s v="Time Code : N - CNSS DU MOIS D'AVRIL 2022 DE NIGNAN Annielle"/>
  </r>
  <r>
    <s v="E"/>
    <s v="4200"/>
    <s v="854"/>
    <s v="85400"/>
    <s v="8549060"/>
    <n v="528004120002"/>
    <x v="0"/>
    <x v="44"/>
    <x v="44"/>
    <n v="202204"/>
    <n v="44676"/>
    <s v="XOF"/>
    <n v="4837.5"/>
    <n v="8.2100000000000009"/>
    <s v="EUR"/>
    <n v="7.3719999999999999"/>
    <n v="12704618"/>
    <s v="STAFF"/>
    <n v="2017279"/>
    <s v="Time Code : N - CNSS DU MOIS D'AVRIL 2022 DE GUIRA Sayouba"/>
  </r>
  <r>
    <s v="E"/>
    <s v="4200"/>
    <s v="854"/>
    <s v="85400"/>
    <s v="8549059"/>
    <n v="528004120002"/>
    <x v="0"/>
    <x v="12"/>
    <x v="12"/>
    <n v="202204"/>
    <n v="44676"/>
    <s v="XOF"/>
    <n v="6961.68"/>
    <n v="11.82"/>
    <s v="EUR"/>
    <n v="10.614000000000001"/>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7233.64"/>
    <n v="12.28"/>
    <s v="EUR"/>
    <n v="11.026999999999999"/>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829.41"/>
    <n v="-11.59"/>
    <s v="EUR"/>
    <n v="-10.407"/>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0"/>
    <n v="528004120002"/>
    <x v="0"/>
    <x v="44"/>
    <x v="44"/>
    <n v="202204"/>
    <n v="44676"/>
    <s v="XOF"/>
    <n v="-4837.5"/>
    <n v="-8.2100000000000009"/>
    <s v="EUR"/>
    <n v="-7.3719999999999999"/>
    <n v="12704618"/>
    <s v="STAFF"/>
    <n v="2017279"/>
    <s v="Time Code : N - CNSS DU MOIS D'AVRIL 2022 DE GUIRA Sayouba/REAJUST"/>
  </r>
  <r>
    <s v="E"/>
    <s v="4200"/>
    <s v="854"/>
    <s v="85400"/>
    <s v="8549058"/>
    <n v="528004120002"/>
    <x v="0"/>
    <x v="10"/>
    <x v="10"/>
    <n v="202204"/>
    <n v="44676"/>
    <s v="XOF"/>
    <n v="-8062.5"/>
    <n v="-13.69"/>
    <s v="EUR"/>
    <n v="-12.292999999999999"/>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204"/>
    <n v="44676"/>
    <s v="XOF"/>
    <n v="-6829.41"/>
    <n v="-11.59"/>
    <s v="EUR"/>
    <n v="-10.407"/>
    <n v="12704618"/>
    <s v="STAFF"/>
    <n v="2012905"/>
    <s v="Time Code : N - CNSS DU MOIS D'AVRIL 2022 DE NEBIE Noël/REAJUST"/>
  </r>
  <r>
    <s v="E"/>
    <s v="4200"/>
    <s v="854"/>
    <s v="85400"/>
    <s v="8549055"/>
    <n v="528004120002"/>
    <x v="0"/>
    <x v="11"/>
    <x v="11"/>
    <n v="202204"/>
    <n v="44676"/>
    <s v="XOF"/>
    <n v="4607.1400000000003"/>
    <n v="7.82"/>
    <s v="EUR"/>
    <n v="7.0220000000000002"/>
    <n v="12704618"/>
    <s v="STAFF"/>
    <n v="8540039"/>
    <s v="Time Code : N - CNSS DU MOIS D'AVRIL 2022 DE NABI Grégoire"/>
  </r>
  <r>
    <s v="E"/>
    <s v="4200"/>
    <s v="854"/>
    <s v="85400"/>
    <s v="8549059"/>
    <n v="528004120002"/>
    <x v="0"/>
    <x v="12"/>
    <x v="12"/>
    <n v="202204"/>
    <n v="44676"/>
    <s v="XOF"/>
    <n v="6829.41"/>
    <n v="11.59"/>
    <s v="EUR"/>
    <n v="10.407"/>
    <n v="12704618"/>
    <s v="STAFF"/>
    <n v="2012905"/>
    <s v="Time Code : N - CNSS DU MOIS D'AVRIL 2022 DE NEBIE Noël"/>
  </r>
  <r>
    <s v="E"/>
    <s v="4200"/>
    <s v="854"/>
    <s v="85400"/>
    <s v="8549059"/>
    <n v="528004120002"/>
    <x v="0"/>
    <x v="12"/>
    <x v="12"/>
    <n v="202204"/>
    <n v="44676"/>
    <s v="XOF"/>
    <n v="102955.84"/>
    <n v="174.8"/>
    <s v="EUR"/>
    <n v="156.959"/>
    <n v="12704618"/>
    <s v="STAFF"/>
    <n v="2029740"/>
    <s v="Time Code : N - CNSS DU MOIS D'AVRIL 2022 DE KAMBOU Sansan Christian"/>
  </r>
  <r>
    <s v="E"/>
    <s v="4200"/>
    <s v="854"/>
    <s v="85400"/>
    <s v="8549059"/>
    <n v="528004120002"/>
    <x v="0"/>
    <x v="12"/>
    <x v="12"/>
    <n v="202204"/>
    <n v="44676"/>
    <s v="XOF"/>
    <n v="7233.64"/>
    <n v="12.28"/>
    <s v="EUR"/>
    <n v="11.026999999999999"/>
    <n v="12704618"/>
    <s v="STAFF"/>
    <n v="2013058"/>
    <s v="Time Code : N - CNSS DU MOIS D'AVRIL 2022 DE BONOU Samson"/>
  </r>
  <r>
    <s v="E"/>
    <s v="4200"/>
    <s v="854"/>
    <s v="85400"/>
    <s v="8549059"/>
    <n v="528004120002"/>
    <x v="0"/>
    <x v="12"/>
    <x v="12"/>
    <n v="202204"/>
    <n v="44676"/>
    <s v="XOF"/>
    <n v="6961.68"/>
    <n v="11.82"/>
    <s v="EUR"/>
    <n v="10.614000000000001"/>
    <n v="12704618"/>
    <s v="STAFF"/>
    <n v="8540206"/>
    <s v="Time Code : N - CNSS DU MOIS D'AVRIL 2022 DE OUEDRAOGO Wendingomdé Joseph Arnaud"/>
  </r>
  <r>
    <s v="E"/>
    <s v="4200"/>
    <s v="854"/>
    <s v="85400"/>
    <s v="8549059"/>
    <n v="528004120002"/>
    <x v="0"/>
    <x v="12"/>
    <x v="12"/>
    <n v="202204"/>
    <n v="44676"/>
    <s v="XOF"/>
    <n v="-7233.64"/>
    <n v="-12.28"/>
    <s v="EUR"/>
    <n v="-11.026999999999999"/>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7"/>
    <n v="528004120002"/>
    <x v="0"/>
    <x v="7"/>
    <x v="7"/>
    <n v="202204"/>
    <n v="44676"/>
    <s v="XOF"/>
    <n v="-30532.54"/>
    <n v="-51.84"/>
    <s v="EUR"/>
    <n v="-46.548999999999999"/>
    <n v="12704618"/>
    <s v="STAFF"/>
    <n v="8540392"/>
    <s v="Time Code : N - CNSS DU MOIS D'AVRIL 2022 DE KABORE Hamza/REAJUST"/>
  </r>
  <r>
    <s v="E"/>
    <s v="4200"/>
    <s v="854"/>
    <s v="85400"/>
    <s v="8549052"/>
    <n v="528004120002"/>
    <x v="0"/>
    <x v="6"/>
    <x v="6"/>
    <n v="202204"/>
    <n v="44676"/>
    <s v="XOF"/>
    <n v="5165.42"/>
    <n v="8.77"/>
    <s v="EUR"/>
    <n v="7.875"/>
    <n v="12704618"/>
    <s v="STAFF"/>
    <n v="2049729"/>
    <s v="Time Code : N - CNSS DU MOIS D'AVRIL 2022 DE NIGNAN Annielle"/>
  </r>
  <r>
    <s v="E"/>
    <s v="5501"/>
    <s v="854"/>
    <s v="85406"/>
    <s v="8540007"/>
    <n v="528004120036"/>
    <x v="11"/>
    <x v="68"/>
    <x v="67"/>
    <n v="202204"/>
    <n v="44676"/>
    <s v="XOF"/>
    <n v="8000"/>
    <n v="13.58"/>
    <s v="EUR"/>
    <n v="12.194000000000001"/>
    <n v="30494248"/>
    <m/>
    <m/>
    <s v="OUATJ500422/JUSTIF/GUIRO SHERITA DJEMILA/Transport aller/retour de Guiro Shérita et Kambiré Sié dans le cadre de la supervision de la formation des adolescentes sur la confection des serviettes hygiénique."/>
  </r>
  <r>
    <s v="E"/>
    <s v="5097"/>
    <s v="854"/>
    <s v="85406"/>
    <s v="8540007"/>
    <n v="528004120036"/>
    <x v="11"/>
    <x v="68"/>
    <x v="67"/>
    <n v="202204"/>
    <n v="44676"/>
    <s v="XOF"/>
    <n v="81500"/>
    <n v="138.37"/>
    <s v="EUR"/>
    <n v="124.247"/>
    <n v="30494248"/>
    <m/>
    <m/>
    <s v="OUATJ500422/JUSTIF/GUIRO SHERITA DJEMILA/Perdiem de Kambiré Sié dans le cadre de la supervision de la formation des adolescentes sur la confection des serviettes hygiénique."/>
  </r>
  <r>
    <s v="E"/>
    <s v="5097"/>
    <s v="854"/>
    <s v="85406"/>
    <s v="8540007"/>
    <n v="528004120036"/>
    <x v="11"/>
    <x v="68"/>
    <x v="67"/>
    <n v="202204"/>
    <n v="44676"/>
    <s v="XOF"/>
    <n v="81500"/>
    <n v="138.37"/>
    <s v="EUR"/>
    <n v="124.247"/>
    <n v="30494248"/>
    <m/>
    <m/>
    <s v="OUATJ500422/JUSTIF/GUIRO SHERITA DJEMILA/Perdiem de Guiro Shérita dans le cadre de la supervision de la formation des adolescentes sur la confection des serviettes hygiénique."/>
  </r>
  <r>
    <s v="E"/>
    <s v="5094"/>
    <s v="854"/>
    <s v="85406"/>
    <s v="8540007"/>
    <n v="528004120036"/>
    <x v="11"/>
    <x v="68"/>
    <x v="67"/>
    <n v="202204"/>
    <n v="44676"/>
    <s v="XOF"/>
    <n v="20000"/>
    <n v="33.96"/>
    <s v="EUR"/>
    <n v="30.494"/>
    <n v="30494248"/>
    <m/>
    <m/>
    <s v="OUATJ500422/JUSTIF/GUIRO SHERITA DJEMILA/Frais de communication de Guiro Shérita et Kambiré Sié dans le cadre de la supervision de la formation des adolescentes sur la confection des serviettes hygiénique."/>
  </r>
  <r>
    <s v="E"/>
    <s v="4010"/>
    <s v="854"/>
    <s v="85408"/>
    <s v="8549059"/>
    <n v="528004120002"/>
    <x v="0"/>
    <x v="12"/>
    <x v="12"/>
    <n v="202204"/>
    <n v="44676"/>
    <s v="XOF"/>
    <n v="218472.13"/>
    <n v="370.92"/>
    <s v="EUR"/>
    <n v="333.06099999999998"/>
    <n v="12704618"/>
    <s v="STAFF"/>
    <n v="2046481"/>
    <s v="Time Code : N - SALAIRE DU MOIS D'AVRIL 2022 DE TOE Hadja Aliza Sandrine"/>
  </r>
  <r>
    <s v="E"/>
    <s v="4010"/>
    <s v="854"/>
    <s v="85406"/>
    <s v="8549059"/>
    <n v="528004120002"/>
    <x v="0"/>
    <x v="12"/>
    <x v="12"/>
    <n v="202204"/>
    <n v="44676"/>
    <s v="XOF"/>
    <n v="243052.22"/>
    <n v="412.65"/>
    <s v="EUR"/>
    <n v="370.53199999999998"/>
    <n v="12704618"/>
    <s v="STAFF"/>
    <n v="8540279"/>
    <s v="Time Code : N - SALAIRE DU MOIS D'AVRIL 2022 DE YAMEOGO Wendkoaguenda Lucie"/>
  </r>
  <r>
    <s v="E"/>
    <s v="4010"/>
    <s v="854"/>
    <s v="85406"/>
    <s v="8549057"/>
    <n v="528004120002"/>
    <x v="0"/>
    <x v="7"/>
    <x v="7"/>
    <n v="202204"/>
    <n v="44676"/>
    <s v="XOF"/>
    <n v="-43655.66"/>
    <n v="-74.12"/>
    <s v="EUR"/>
    <n v="-66.555000000000007"/>
    <n v="12704618"/>
    <s v="STAFF"/>
    <n v="8540358"/>
    <s v="Time Code : N - SALAIRE DU MOIS D'AVRIL 2022 DE ZOMA Jean/REAJUST"/>
  </r>
  <r>
    <s v="E"/>
    <s v="4010"/>
    <s v="854"/>
    <s v="85406"/>
    <s v="8549059"/>
    <n v="528004120002"/>
    <x v="0"/>
    <x v="12"/>
    <x v="12"/>
    <n v="202204"/>
    <n v="44676"/>
    <s v="XOF"/>
    <n v="-47686.36"/>
    <n v="-80.959999999999994"/>
    <s v="EUR"/>
    <n v="-72.697000000000003"/>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47686.36"/>
    <n v="-80.959999999999994"/>
    <s v="EUR"/>
    <n v="-72.697000000000003"/>
    <n v="12704618"/>
    <s v="STAFF"/>
    <n v="2030994"/>
    <s v="Time Code : N - SALAIRE DU MOIS D'AVRIL 2022 DE KI/KERE Léonie/REAJUST"/>
  </r>
  <r>
    <s v="E"/>
    <s v="4010"/>
    <s v="854"/>
    <s v="85406"/>
    <s v="8549059"/>
    <n v="528004120002"/>
    <x v="0"/>
    <x v="12"/>
    <x v="12"/>
    <n v="202204"/>
    <n v="44676"/>
    <s v="XOF"/>
    <n v="-243052.22"/>
    <n v="-412.65"/>
    <s v="EUR"/>
    <n v="-370.53199999999998"/>
    <n v="12704618"/>
    <s v="STAFF"/>
    <n v="8540279"/>
    <s v="Time Code : N - SALAIRE DU MOIS D'AVRIL 2022 DE YAMEOGO Wendkoaguenda Lucie/REAJUST"/>
  </r>
  <r>
    <s v="E"/>
    <s v="4010"/>
    <s v="854"/>
    <s v="85406"/>
    <s v="8549057"/>
    <n v="528004120002"/>
    <x v="0"/>
    <x v="7"/>
    <x v="7"/>
    <n v="202204"/>
    <n v="44676"/>
    <s v="XOF"/>
    <n v="35551.360000000001"/>
    <n v="60.36"/>
    <s v="EUR"/>
    <n v="54.198999999999998"/>
    <n v="12704618"/>
    <s v="STAFF"/>
    <n v="2036440"/>
    <s v="Time Code : N - SALAIRE DU MOIS D'AVRIL 2022 DE YALPOUGDOU Hervé"/>
  </r>
  <r>
    <s v="E"/>
    <s v="4010"/>
    <s v="854"/>
    <s v="85406"/>
    <s v="8549059"/>
    <n v="528004120002"/>
    <x v="0"/>
    <x v="12"/>
    <x v="12"/>
    <n v="202204"/>
    <n v="44676"/>
    <s v="XOF"/>
    <n v="61946.97"/>
    <n v="105.17"/>
    <s v="EUR"/>
    <n v="94.436000000000007"/>
    <n v="12704618"/>
    <s v="STAFF"/>
    <n v="8540386"/>
    <s v="Time Code : N - SALAIRE DU MOIS D'AVRIL 2022 DE YAMEOGO Dahlia Ramata Stephanie"/>
  </r>
  <r>
    <s v="E"/>
    <s v="4110"/>
    <s v="854"/>
    <s v="85400"/>
    <s v="8549058"/>
    <n v="528004120002"/>
    <x v="0"/>
    <x v="10"/>
    <x v="10"/>
    <n v="202204"/>
    <n v="44676"/>
    <s v="XOF"/>
    <n v="1806.25"/>
    <n v="3.07"/>
    <s v="EUR"/>
    <n v="2.7570000000000001"/>
    <n v="12704618"/>
    <s v="STAFF"/>
    <n v="2011105"/>
    <s v="Time Code : N - OUBAB450422/OMNI/INTERNET PUISSANCE PLUS/Facture N°0642/01/22/DFC/DG-IPP mois de Avril 2022, facturation service internet domicile Coulidiaty Parfait"/>
  </r>
  <r>
    <s v="E"/>
    <s v="4010"/>
    <s v="854"/>
    <s v="85406"/>
    <s v="8549057"/>
    <n v="528004120002"/>
    <x v="0"/>
    <x v="7"/>
    <x v="7"/>
    <n v="202204"/>
    <n v="44676"/>
    <s v="XOF"/>
    <n v="121878.97"/>
    <n v="206.92"/>
    <s v="EUR"/>
    <n v="185.8"/>
    <n v="12704618"/>
    <s v="STAFF"/>
    <n v="8540399"/>
    <s v="Time Code : N - SALAIRE DU MOIS D'AVRIL 2022 DE KONFE TRAORE Aicha"/>
  </r>
  <r>
    <s v="E"/>
    <s v="4010"/>
    <s v="854"/>
    <s v="85406"/>
    <s v="8549057"/>
    <n v="528004120002"/>
    <x v="0"/>
    <x v="7"/>
    <x v="7"/>
    <n v="202204"/>
    <n v="44676"/>
    <s v="XOF"/>
    <n v="-121878.97"/>
    <n v="-206.92"/>
    <s v="EUR"/>
    <n v="-185.8"/>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243052.22"/>
    <n v="-412.65"/>
    <s v="EUR"/>
    <n v="-370.53199999999998"/>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121878.97"/>
    <n v="-206.92"/>
    <s v="EUR"/>
    <n v="-185.8"/>
    <n v="12704618"/>
    <s v="STAFF"/>
    <n v="8540399"/>
    <s v="Time Code : N - SALAIRE DU MOIS D'AVRIL 2022 DE KONFE TRAORE Aicha/REAJUST"/>
  </r>
  <r>
    <s v="E"/>
    <s v="4010"/>
    <s v="854"/>
    <s v="85406"/>
    <s v="8549059"/>
    <n v="528004120002"/>
    <x v="0"/>
    <x v="12"/>
    <x v="12"/>
    <n v="202204"/>
    <n v="44676"/>
    <s v="XOF"/>
    <n v="47686.36"/>
    <n v="80.959999999999994"/>
    <s v="EUR"/>
    <n v="72.697000000000003"/>
    <n v="12704618"/>
    <s v="STAFF"/>
    <n v="2030994"/>
    <s v="Time Code : N - SALAIRE DU MOIS D'AVRIL 2022 DE KI/KERE Léonie"/>
  </r>
  <r>
    <s v="E"/>
    <s v="4010"/>
    <s v="854"/>
    <s v="85406"/>
    <s v="8549057"/>
    <n v="528004120002"/>
    <x v="0"/>
    <x v="7"/>
    <x v="7"/>
    <n v="202204"/>
    <n v="44676"/>
    <s v="XOF"/>
    <n v="121878.97"/>
    <n v="206.92"/>
    <s v="EUR"/>
    <n v="185.8"/>
    <n v="12704618"/>
    <s v="STAFF"/>
    <n v="8540399"/>
    <s v="Time Code : N - SALAIRE DU MOIS D'AVRIL 2022 DE KONFE TRAORE Aicha"/>
  </r>
  <r>
    <s v="E"/>
    <s v="4010"/>
    <s v="854"/>
    <s v="85406"/>
    <s v="8549059"/>
    <n v="528004120002"/>
    <x v="0"/>
    <x v="12"/>
    <x v="12"/>
    <n v="202204"/>
    <n v="44676"/>
    <s v="XOF"/>
    <n v="39742.18"/>
    <n v="67.47"/>
    <s v="EUR"/>
    <n v="60.582999999999998"/>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35551.360000000001"/>
    <n v="-60.36"/>
    <s v="EUR"/>
    <n v="-54.198999999999998"/>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61946.97"/>
    <n v="-105.17"/>
    <s v="EUR"/>
    <n v="-94.436000000000007"/>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39742.18"/>
    <n v="-67.47"/>
    <s v="EUR"/>
    <n v="-60.582999999999998"/>
    <n v="12704618"/>
    <s v="STAFF"/>
    <n v="2027008"/>
    <s v="Time Code : N - SALAIRE DU MOIS D'AVRIL 2022 DE SAWADOGO Augustine Marie wendyam/REAJUST"/>
  </r>
  <r>
    <s v="E"/>
    <s v="4010"/>
    <s v="854"/>
    <s v="85406"/>
    <s v="8549059"/>
    <n v="528004120002"/>
    <x v="0"/>
    <x v="12"/>
    <x v="12"/>
    <n v="202204"/>
    <n v="44676"/>
    <s v="XOF"/>
    <n v="61946.97"/>
    <n v="105.17"/>
    <s v="EUR"/>
    <n v="94.436000000000007"/>
    <n v="12704618"/>
    <s v="STAFF"/>
    <n v="8540386"/>
    <s v="Time Code : N - SALAIRE DU MOIS D'AVRIL 2022 DE YAMEOGO Dahlia Ramata Stephanie"/>
  </r>
  <r>
    <s v="E"/>
    <s v="4010"/>
    <s v="854"/>
    <s v="85406"/>
    <s v="8549057"/>
    <n v="528004120002"/>
    <x v="0"/>
    <x v="7"/>
    <x v="7"/>
    <n v="202204"/>
    <n v="44676"/>
    <s v="XOF"/>
    <n v="35551.360000000001"/>
    <n v="60.36"/>
    <s v="EUR"/>
    <n v="54.198999999999998"/>
    <n v="12704618"/>
    <s v="STAFF"/>
    <n v="2036440"/>
    <s v="Time Code : N - SALAIRE DU MOIS D'AVRIL 2022 DE YALPOUGDOU Hervé"/>
  </r>
  <r>
    <s v="E"/>
    <s v="4010"/>
    <s v="854"/>
    <s v="85408"/>
    <s v="8549059"/>
    <n v="528004120002"/>
    <x v="0"/>
    <x v="12"/>
    <x v="12"/>
    <n v="202204"/>
    <n v="44676"/>
    <s v="XOF"/>
    <n v="218472.13"/>
    <n v="370.92"/>
    <s v="EUR"/>
    <n v="333.06099999999998"/>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43655.66"/>
    <n v="74.12"/>
    <s v="EUR"/>
    <n v="66.555000000000007"/>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47686.36"/>
    <n v="80.959999999999994"/>
    <s v="EUR"/>
    <n v="72.697000000000003"/>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121878.97"/>
    <n v="206.92"/>
    <s v="EUR"/>
    <n v="185.8"/>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243052.22"/>
    <n v="412.65"/>
    <s v="EUR"/>
    <n v="370.53199999999998"/>
    <n v="12704618"/>
    <s v="STAFF"/>
    <n v="8540279"/>
    <s v="Time Code : N - SALAIRE DU MOIS D'AVRIL 2022 DE YAMEOGO Wendkoaguenda Lucie"/>
  </r>
  <r>
    <s v="E"/>
    <s v="4010"/>
    <s v="854"/>
    <s v="85406"/>
    <s v="8549057"/>
    <n v="528004120002"/>
    <x v="0"/>
    <x v="7"/>
    <x v="7"/>
    <n v="202204"/>
    <n v="44676"/>
    <s v="XOF"/>
    <n v="43655.66"/>
    <n v="74.12"/>
    <s v="EUR"/>
    <n v="66.555000000000007"/>
    <n v="12704618"/>
    <s v="STAFF"/>
    <n v="8540358"/>
    <s v="Time Code : N - SALAIRE DU MOIS D'AVRIL 2022 DE ZOMA Jean"/>
  </r>
  <r>
    <s v="E"/>
    <s v="4010"/>
    <s v="854"/>
    <s v="85406"/>
    <s v="8549059"/>
    <n v="528004120002"/>
    <x v="0"/>
    <x v="12"/>
    <x v="12"/>
    <n v="202204"/>
    <n v="44676"/>
    <s v="XOF"/>
    <n v="47686.36"/>
    <n v="80.959999999999994"/>
    <s v="EUR"/>
    <n v="72.697000000000003"/>
    <n v="12704618"/>
    <s v="STAFF"/>
    <n v="2030994"/>
    <s v="Time Code : N - SALAIRE DU MOIS D'AVRIL 2022 DE KI/KERE Léonie"/>
  </r>
  <r>
    <s v="E"/>
    <s v="4110"/>
    <s v="854"/>
    <s v="85400"/>
    <s v="8549058"/>
    <n v="528004120002"/>
    <x v="0"/>
    <x v="10"/>
    <x v="10"/>
    <n v="202204"/>
    <n v="44676"/>
    <s v="XOF"/>
    <n v="1806.25"/>
    <n v="3.07"/>
    <s v="EUR"/>
    <n v="2.7570000000000001"/>
    <n v="12704618"/>
    <s v="STAFF"/>
    <n v="2011105"/>
    <s v="Time Code : N - OUBAB450422/OMNI/INTERNET PUISSANCE PLUS/Facture N°0642/01/22/DFC/DG-IPP mois de février 2022, facturation service internet domicile Coulidiaty Parfait"/>
  </r>
  <r>
    <s v="E"/>
    <s v="4010"/>
    <s v="854"/>
    <s v="85406"/>
    <s v="8549059"/>
    <n v="528004120002"/>
    <x v="0"/>
    <x v="12"/>
    <x v="12"/>
    <n v="202204"/>
    <n v="44676"/>
    <s v="XOF"/>
    <n v="-39742.18"/>
    <n v="-67.47"/>
    <s v="EUR"/>
    <n v="-60.582999999999998"/>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61946.97"/>
    <n v="-105.17"/>
    <s v="EUR"/>
    <n v="-94.436000000000007"/>
    <n v="12704618"/>
    <s v="STAFF"/>
    <n v="8540386"/>
    <s v="Time Code : N - SALAIRE DU MOIS D'AVRIL 2022 DE YAMEOGO Dahlia Ramata Stephanie/REAJUST"/>
  </r>
  <r>
    <s v="E"/>
    <s v="4010"/>
    <s v="854"/>
    <s v="85406"/>
    <s v="8549057"/>
    <n v="528004120002"/>
    <x v="0"/>
    <x v="7"/>
    <x v="7"/>
    <n v="202204"/>
    <n v="44676"/>
    <s v="XOF"/>
    <n v="-35551.360000000001"/>
    <n v="-60.36"/>
    <s v="EUR"/>
    <n v="-54.198999999999998"/>
    <n v="12704618"/>
    <s v="STAFF"/>
    <n v="2036440"/>
    <s v="Time Code : N - SALAIRE DU MOIS D'AVRIL 2022 DE YALPOUGDOU Hervé/REAJUST"/>
  </r>
  <r>
    <s v="E"/>
    <s v="4010"/>
    <s v="854"/>
    <s v="85406"/>
    <s v="8549059"/>
    <n v="528004120002"/>
    <x v="0"/>
    <x v="12"/>
    <x v="12"/>
    <n v="202204"/>
    <n v="44676"/>
    <s v="XOF"/>
    <n v="243052.22"/>
    <n v="412.65"/>
    <s v="EUR"/>
    <n v="370.53199999999998"/>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2"/>
    <x v="12"/>
    <n v="202204"/>
    <n v="44676"/>
    <s v="XOF"/>
    <n v="-218472.13"/>
    <n v="-370.92"/>
    <s v="EUR"/>
    <n v="-333.06099999999998"/>
    <n v="12704618"/>
    <s v="STAFF"/>
    <n v="2046481"/>
    <s v="Time Code : N - SALAIRE DU MOIS D'AVRIL 2022 DE TOE Hadja Aliza Sandrine/REAJUST"/>
  </r>
  <r>
    <s v="E"/>
    <s v="4010"/>
    <s v="854"/>
    <s v="85406"/>
    <s v="8549059"/>
    <n v="528004120002"/>
    <x v="0"/>
    <x v="12"/>
    <x v="12"/>
    <n v="202204"/>
    <n v="44676"/>
    <s v="XOF"/>
    <n v="39742.18"/>
    <n v="67.47"/>
    <s v="EUR"/>
    <n v="60.582999999999998"/>
    <n v="12704618"/>
    <s v="STAFF"/>
    <n v="2027008"/>
    <s v="Time Code : N - SALAIRE DU MOIS D'AVRIL 2022 DE SAWADOGO Augustine Marie wendyam"/>
  </r>
  <r>
    <s v="E"/>
    <s v="4010"/>
    <s v="854"/>
    <s v="85408"/>
    <s v="8549059"/>
    <n v="528004120002"/>
    <x v="0"/>
    <x v="12"/>
    <x v="12"/>
    <n v="202204"/>
    <n v="44676"/>
    <s v="XOF"/>
    <n v="218472.13"/>
    <n v="370.92"/>
    <s v="EUR"/>
    <n v="333.06099999999998"/>
    <n v="12704618"/>
    <s v="STAFF"/>
    <n v="2046481"/>
    <s v="Time Code : N - SALAIRE DU MOIS D'AVRIL 2022 DE TOE Hadja Aliza Sandrine"/>
  </r>
  <r>
    <s v="E"/>
    <s v="4010"/>
    <s v="854"/>
    <s v="85406"/>
    <s v="8549059"/>
    <n v="528004120002"/>
    <x v="0"/>
    <x v="12"/>
    <x v="12"/>
    <n v="202204"/>
    <n v="44676"/>
    <s v="XOF"/>
    <n v="39742.18"/>
    <n v="67.47"/>
    <s v="EUR"/>
    <n v="60.582999999999998"/>
    <n v="12704618"/>
    <s v="STAFF"/>
    <n v="2027008"/>
    <s v="Time Code : N - SALAIRE DU MOIS D'AVRIL 2022 DE SAWADOGO Augustine Marie wendyam"/>
  </r>
  <r>
    <s v="E"/>
    <s v="4010"/>
    <s v="854"/>
    <s v="85406"/>
    <s v="8549057"/>
    <n v="528004120002"/>
    <x v="0"/>
    <x v="7"/>
    <x v="7"/>
    <n v="202204"/>
    <n v="44676"/>
    <s v="XOF"/>
    <n v="35551.360000000001"/>
    <n v="60.36"/>
    <s v="EUR"/>
    <n v="54.198999999999998"/>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43655.66"/>
    <n v="74.12"/>
    <s v="EUR"/>
    <n v="66.555000000000007"/>
    <n v="12704618"/>
    <s v="STAFF"/>
    <n v="8540358"/>
    <s v="Time Code : N - SALAIRE DU MOIS D'AVRIL 2022 DE ZOMA Jean"/>
  </r>
  <r>
    <s v="E"/>
    <s v="4010"/>
    <s v="854"/>
    <s v="85408"/>
    <s v="8549059"/>
    <n v="528004120002"/>
    <x v="0"/>
    <x v="12"/>
    <x v="12"/>
    <n v="202204"/>
    <n v="44676"/>
    <s v="XOF"/>
    <n v="-218472.13"/>
    <n v="-370.92"/>
    <s v="EUR"/>
    <n v="-333.06099999999998"/>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204"/>
    <n v="44676"/>
    <s v="XOF"/>
    <n v="-43655.66"/>
    <n v="-74.12"/>
    <s v="EUR"/>
    <n v="-66.555000000000007"/>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204"/>
    <n v="44676"/>
    <s v="XOF"/>
    <n v="61946.97"/>
    <n v="105.17"/>
    <s v="EUR"/>
    <n v="94.436000000000007"/>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110"/>
    <s v="854"/>
    <s v="85400"/>
    <s v="8549058"/>
    <n v="528004120002"/>
    <x v="0"/>
    <x v="10"/>
    <x v="10"/>
    <n v="202204"/>
    <n v="44676"/>
    <s v="XOF"/>
    <n v="1806.25"/>
    <n v="3.07"/>
    <s v="EUR"/>
    <n v="2.7570000000000001"/>
    <n v="12704618"/>
    <s v="STAFF"/>
    <n v="2011105"/>
    <s v="Time Code : N - OUBAB450422/OMNI/INTERNET PUISSANCE PLUS/Facture N°0642/01/22/DFC/DG-IPP mois de Mai 2022, facturation service internet domicile Coulidiaty Parfait"/>
  </r>
  <r>
    <s v="E"/>
    <s v="4110"/>
    <s v="854"/>
    <s v="85400"/>
    <s v="8549058"/>
    <n v="528004120002"/>
    <x v="0"/>
    <x v="10"/>
    <x v="10"/>
    <n v="202204"/>
    <n v="44676"/>
    <s v="XOF"/>
    <n v="1806.25"/>
    <n v="3.07"/>
    <s v="EUR"/>
    <n v="2.7570000000000001"/>
    <n v="12704618"/>
    <s v="STAFF"/>
    <n v="2011105"/>
    <s v="Time Code : N - OUBAB450422/OMNI/INTERNET PUISSANCE PLUS/Facture N°0642/01/22/DFC/DG-IPP mois de janvier 2022, facturation service internet domicile Coulidiaty Parfait"/>
  </r>
  <r>
    <s v="E"/>
    <s v="4010"/>
    <s v="854"/>
    <s v="85400"/>
    <s v="8549063"/>
    <n v="528004120002"/>
    <x v="0"/>
    <x v="21"/>
    <x v="21"/>
    <n v="202204"/>
    <n v="44676"/>
    <s v="XOF"/>
    <n v="114456.29"/>
    <n v="194.32"/>
    <s v="EUR"/>
    <n v="174.48599999999999"/>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8"/>
    <n v="528004120002"/>
    <x v="0"/>
    <x v="26"/>
    <x v="26"/>
    <n v="202204"/>
    <n v="44676"/>
    <s v="XOF"/>
    <n v="39286.410000000003"/>
    <n v="66.7"/>
    <s v="EUR"/>
    <n v="59.892000000000003"/>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18"/>
    <x v="18"/>
    <n v="202204"/>
    <n v="44676"/>
    <s v="XOF"/>
    <n v="-535196"/>
    <n v="-908.64"/>
    <s v="EUR"/>
    <n v="-815.89700000000005"/>
    <n v="12704618"/>
    <s v="STAFF"/>
    <n v="2014872"/>
    <s v="Time Code : N - SALAIRE DU MOIS D'AVRIL 2022 DE OUATTARA Siaka/REAJUST"/>
  </r>
  <r>
    <s v="E"/>
    <s v="4010"/>
    <s v="854"/>
    <s v="85406"/>
    <s v="8549052"/>
    <n v="528004120002"/>
    <x v="0"/>
    <x v="19"/>
    <x v="19"/>
    <n v="202204"/>
    <n v="44676"/>
    <s v="XOF"/>
    <n v="-534873.79"/>
    <n v="-908.1"/>
    <s v="EUR"/>
    <n v="-815.41200000000003"/>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5"/>
    <x v="15"/>
    <n v="202204"/>
    <n v="44676"/>
    <s v="XOF"/>
    <n v="-390639"/>
    <n v="-663.22"/>
    <s v="EUR"/>
    <n v="-595.52700000000004"/>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3"/>
    <n v="528004120002"/>
    <x v="0"/>
    <x v="21"/>
    <x v="21"/>
    <n v="202204"/>
    <n v="44676"/>
    <s v="XOF"/>
    <n v="-114456.29"/>
    <n v="-194.32"/>
    <s v="EUR"/>
    <n v="-174.48599999999999"/>
    <n v="12704618"/>
    <s v="STAFF"/>
    <n v="2020577"/>
    <s v="Time Code : N - SALAIRE DU MOIS D'AVRIL 2022 DE SIDIBE Moumouni/REAJUST"/>
  </r>
  <r>
    <s v="E"/>
    <s v="4010"/>
    <s v="854"/>
    <s v="85400"/>
    <s v="8549058"/>
    <n v="528004120002"/>
    <x v="0"/>
    <x v="26"/>
    <x v="26"/>
    <n v="202204"/>
    <n v="44676"/>
    <s v="XOF"/>
    <n v="-39286.410000000003"/>
    <n v="-66.7"/>
    <s v="EUR"/>
    <n v="-59.892000000000003"/>
    <n v="12704618"/>
    <s v="STAFF"/>
    <n v="8540401"/>
    <s v="Time Code : N - SALAIRE DU MOIS D'AVRIL 2022 DE SINON Boukari/REAJUST"/>
  </r>
  <r>
    <s v="E"/>
    <s v="4010"/>
    <s v="854"/>
    <s v="85407"/>
    <s v="8549057"/>
    <n v="528004120002"/>
    <x v="0"/>
    <x v="22"/>
    <x v="22"/>
    <n v="202204"/>
    <n v="44676"/>
    <s v="XOF"/>
    <n v="405417"/>
    <n v="688.31"/>
    <s v="EUR"/>
    <n v="618.05600000000004"/>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22"/>
    <x v="22"/>
    <n v="202204"/>
    <n v="44676"/>
    <s v="XOF"/>
    <n v="370283.1"/>
    <n v="628.66"/>
    <s v="EUR"/>
    <n v="564.49400000000003"/>
    <n v="12704618"/>
    <s v="STAFF"/>
    <n v="2035753"/>
    <s v="Time Code : N - SALAIRE DU MOIS D'AVRIL 2022 DE KOUANDA Rachidatou"/>
  </r>
  <r>
    <s v="E"/>
    <s v="4010"/>
    <s v="854"/>
    <s v="85406"/>
    <s v="8549052"/>
    <n v="528004120002"/>
    <x v="0"/>
    <x v="69"/>
    <x v="68"/>
    <n v="202204"/>
    <n v="44676"/>
    <s v="XOF"/>
    <n v="-64310.92"/>
    <n v="-109.19"/>
    <s v="EUR"/>
    <n v="-98.045000000000002"/>
    <n v="12704618"/>
    <s v="STAFF"/>
    <n v="8540222"/>
    <s v="Time Code : N - SALAIRE DU MOIS D'AVRIL 2022 DE OUEDRAOGO Bila Basile/REAJUST"/>
  </r>
  <r>
    <s v="E"/>
    <s v="4010"/>
    <s v="854"/>
    <s v="85406"/>
    <s v="8549052"/>
    <n v="528004120002"/>
    <x v="0"/>
    <x v="69"/>
    <x v="68"/>
    <n v="202204"/>
    <n v="44676"/>
    <s v="XOF"/>
    <n v="-64310.92"/>
    <n v="-109.19"/>
    <s v="EUR"/>
    <n v="-98.045000000000002"/>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22"/>
    <x v="22"/>
    <n v="202204"/>
    <n v="44676"/>
    <s v="XOF"/>
    <n v="370283.1"/>
    <n v="628.66"/>
    <s v="EUR"/>
    <n v="564.49400000000003"/>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22"/>
    <x v="22"/>
    <n v="202204"/>
    <n v="44676"/>
    <s v="XOF"/>
    <n v="-370283.1"/>
    <n v="-628.66"/>
    <s v="EUR"/>
    <n v="-564.49400000000003"/>
    <n v="12704618"/>
    <s v="STAFF"/>
    <n v="2035753"/>
    <s v="Time Code : N - SALAIRE DU MOIS D'AVRIL 2022 DE KOUANDA Rachidatou/REAJUST"/>
  </r>
  <r>
    <s v="E"/>
    <s v="4010"/>
    <s v="854"/>
    <s v="85406"/>
    <s v="8549052"/>
    <n v="528004120002"/>
    <x v="0"/>
    <x v="19"/>
    <x v="19"/>
    <n v="202204"/>
    <n v="44676"/>
    <s v="XOF"/>
    <n v="534873.79"/>
    <n v="908.1"/>
    <s v="EUR"/>
    <n v="815.41200000000003"/>
    <n v="12704618"/>
    <s v="STAFF"/>
    <n v="2023596"/>
    <s v="Time Code : N - SALAIRE DU MOIS D'AVRIL 2022 DE WANGRE Didier"/>
  </r>
  <r>
    <s v="E"/>
    <s v="4010"/>
    <s v="854"/>
    <s v="85406"/>
    <s v="8540008"/>
    <n v="528004120002"/>
    <x v="0"/>
    <x v="24"/>
    <x v="24"/>
    <n v="202204"/>
    <n v="44676"/>
    <s v="XOF"/>
    <n v="-386621"/>
    <n v="-656.4"/>
    <s v="EUR"/>
    <n v="-589.40300000000002"/>
    <n v="12704618"/>
    <s v="STAFF"/>
    <n v="2039252"/>
    <s v="Time Code : N - SALAIRE DU MOIS D'AVRIL 2022 DE GUIRO Shérita Djémila/REAJUST"/>
  </r>
  <r>
    <s v="E"/>
    <s v="4010"/>
    <s v="854"/>
    <s v="85400"/>
    <s v="8549062"/>
    <n v="528004120002"/>
    <x v="0"/>
    <x v="23"/>
    <x v="23"/>
    <n v="202204"/>
    <n v="44676"/>
    <s v="XOF"/>
    <n v="19394"/>
    <n v="32.93"/>
    <s v="EUR"/>
    <n v="29.568999999999999"/>
    <n v="12704618"/>
    <s v="STAFF"/>
    <n v="2013061"/>
    <s v="Time Code : N - SALAIRE DU MOIS D'AVRIL 2022 DE BOUDA Jacques"/>
  </r>
  <r>
    <s v="E"/>
    <s v="4010"/>
    <s v="854"/>
    <s v="85406"/>
    <s v="8540008"/>
    <n v="528004120002"/>
    <x v="0"/>
    <x v="24"/>
    <x v="24"/>
    <n v="202204"/>
    <n v="44676"/>
    <s v="XOF"/>
    <n v="-386621"/>
    <n v="-656.4"/>
    <s v="EUR"/>
    <n v="-589.40300000000002"/>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22"/>
    <x v="22"/>
    <n v="202204"/>
    <n v="44676"/>
    <s v="XOF"/>
    <n v="370283.1"/>
    <n v="628.66"/>
    <s v="EUR"/>
    <n v="564.49400000000003"/>
    <n v="12704618"/>
    <s v="STAFF"/>
    <n v="2035753"/>
    <s v="Time Code : N - SALAIRE DU MOIS D'AVRIL 2022 DE KOUANDA Rachidatou"/>
  </r>
  <r>
    <s v="E"/>
    <s v="4010"/>
    <s v="854"/>
    <s v="85408"/>
    <s v="8549059"/>
    <n v="528004120002"/>
    <x v="0"/>
    <x v="18"/>
    <x v="18"/>
    <n v="202204"/>
    <n v="44676"/>
    <s v="XOF"/>
    <n v="163004.54999999999"/>
    <n v="276.75"/>
    <s v="EUR"/>
    <n v="248.50299999999999"/>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20"/>
    <x v="20"/>
    <n v="202204"/>
    <n v="44676"/>
    <s v="XOF"/>
    <n v="-356312.4"/>
    <n v="-604.94000000000005"/>
    <s v="EUR"/>
    <n v="-543.19500000000005"/>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18"/>
    <x v="18"/>
    <n v="202204"/>
    <n v="44676"/>
    <s v="XOF"/>
    <n v="535196"/>
    <n v="908.64"/>
    <s v="EUR"/>
    <n v="815.89700000000005"/>
    <n v="12704618"/>
    <s v="STAFF"/>
    <n v="2014872"/>
    <s v="Time Code : N - SALAIRE DU MOIS D'AVRIL 2022 DE OUATTARA Siaka"/>
  </r>
  <r>
    <s v="E"/>
    <s v="4010"/>
    <s v="854"/>
    <s v="85407"/>
    <s v="8549059"/>
    <n v="528004120002"/>
    <x v="0"/>
    <x v="20"/>
    <x v="20"/>
    <n v="202204"/>
    <n v="44676"/>
    <s v="XOF"/>
    <n v="356312.4"/>
    <n v="604.94000000000005"/>
    <s v="EUR"/>
    <n v="543.19500000000005"/>
    <n v="12704618"/>
    <s v="STAFF"/>
    <n v="2030902"/>
    <s v="Time Code : N - SALAIRE DU MOIS D'AVRIL 2022 DE CISSE Idriss As-Ami"/>
  </r>
  <r>
    <s v="E"/>
    <s v="4010"/>
    <s v="854"/>
    <s v="85406"/>
    <s v="8549052"/>
    <n v="528004120002"/>
    <x v="0"/>
    <x v="22"/>
    <x v="22"/>
    <n v="202204"/>
    <n v="44676"/>
    <s v="XOF"/>
    <n v="-370283.1"/>
    <n v="-628.66"/>
    <s v="EUR"/>
    <n v="-564.49400000000003"/>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0008"/>
    <n v="528004120002"/>
    <x v="0"/>
    <x v="24"/>
    <x v="24"/>
    <n v="202204"/>
    <n v="44676"/>
    <s v="XOF"/>
    <n v="386621"/>
    <n v="656.4"/>
    <s v="EUR"/>
    <n v="589.40300000000002"/>
    <n v="12704618"/>
    <s v="STAFF"/>
    <n v="2039252"/>
    <s v="Time Code : N - SALAIRE DU MOIS D'AVRIL 2022 DE GUIRO Shérita Djémila"/>
  </r>
  <r>
    <s v="E"/>
    <s v="4010"/>
    <s v="854"/>
    <s v="85406"/>
    <s v="8549052"/>
    <n v="528004120002"/>
    <x v="0"/>
    <x v="15"/>
    <x v="15"/>
    <n v="202204"/>
    <n v="44676"/>
    <s v="XOF"/>
    <n v="390639"/>
    <n v="663.22"/>
    <s v="EUR"/>
    <n v="595.52700000000004"/>
    <n v="12704618"/>
    <s v="STAFF"/>
    <n v="2041743"/>
    <s v="Time Code : N - SALAIRE DU MOIS D'AVRIL 2022 DE SORE Safiétou"/>
  </r>
  <r>
    <s v="E"/>
    <s v="4010"/>
    <s v="854"/>
    <s v="85400"/>
    <s v="8549063"/>
    <n v="528004120002"/>
    <x v="0"/>
    <x v="21"/>
    <x v="21"/>
    <n v="202204"/>
    <n v="44676"/>
    <s v="XOF"/>
    <n v="-114456.29"/>
    <n v="-194.32"/>
    <s v="EUR"/>
    <n v="-174.48599999999999"/>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204"/>
    <n v="44676"/>
    <s v="XOF"/>
    <n v="-163004.54999999999"/>
    <n v="-276.75"/>
    <s v="EUR"/>
    <n v="-248.50299999999999"/>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18"/>
    <x v="18"/>
    <n v="202204"/>
    <n v="44676"/>
    <s v="XOF"/>
    <n v="535196"/>
    <n v="908.64"/>
    <s v="EUR"/>
    <n v="815.89700000000005"/>
    <n v="12704618"/>
    <s v="STAFF"/>
    <n v="2014872"/>
    <s v="Time Code : N - SALAIRE DU MOIS D'AVRIL 2022 DE OUATTARA Siaka"/>
  </r>
  <r>
    <s v="E"/>
    <s v="4010"/>
    <s v="854"/>
    <s v="85407"/>
    <s v="8549059"/>
    <n v="528004120002"/>
    <x v="0"/>
    <x v="20"/>
    <x v="20"/>
    <n v="202204"/>
    <n v="44676"/>
    <s v="XOF"/>
    <n v="-356312.4"/>
    <n v="-604.94000000000005"/>
    <s v="EUR"/>
    <n v="-543.19500000000005"/>
    <n v="12704618"/>
    <s v="STAFF"/>
    <n v="2030902"/>
    <s v="Time Code : N - SALAIRE DU MOIS D'AVRIL 2022 DE CISSE Idriss As-Ami/REAJUST"/>
  </r>
  <r>
    <s v="E"/>
    <s v="4010"/>
    <s v="854"/>
    <s v="85400"/>
    <s v="8549062"/>
    <n v="528004120002"/>
    <x v="0"/>
    <x v="23"/>
    <x v="23"/>
    <n v="202204"/>
    <n v="44676"/>
    <s v="XOF"/>
    <n v="-19394"/>
    <n v="-32.93"/>
    <s v="EUR"/>
    <n v="-29.568999999999999"/>
    <n v="12704618"/>
    <s v="STAFF"/>
    <n v="2013061"/>
    <s v="Time Code : N - SALAIRE DU MOIS D'AVRIL 2022 DE BOUDA Jacques/REAJUST"/>
  </r>
  <r>
    <s v="E"/>
    <s v="4010"/>
    <s v="854"/>
    <s v="85407"/>
    <s v="8540008"/>
    <n v="528004120002"/>
    <x v="0"/>
    <x v="25"/>
    <x v="25"/>
    <n v="202204"/>
    <n v="44676"/>
    <s v="XOF"/>
    <n v="-473846.24"/>
    <n v="-804.49"/>
    <s v="EUR"/>
    <n v="-722.37699999999995"/>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6"/>
    <x v="16"/>
    <n v="202204"/>
    <n v="44676"/>
    <s v="XOF"/>
    <n v="535196"/>
    <n v="908.64"/>
    <s v="EUR"/>
    <n v="815.89700000000005"/>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2"/>
    <n v="528004120002"/>
    <x v="0"/>
    <x v="23"/>
    <x v="23"/>
    <n v="202204"/>
    <n v="44676"/>
    <s v="XOF"/>
    <n v="19394"/>
    <n v="32.93"/>
    <s v="EUR"/>
    <n v="29.568999999999999"/>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3"/>
    <n v="528004120002"/>
    <x v="0"/>
    <x v="21"/>
    <x v="21"/>
    <n v="202204"/>
    <n v="44676"/>
    <s v="XOF"/>
    <n v="114456.29"/>
    <n v="194.32"/>
    <s v="EUR"/>
    <n v="174.48599999999999"/>
    <n v="12704618"/>
    <s v="STAFF"/>
    <n v="2020577"/>
    <s v="Time Code : N - SALAIRE DU MOIS D'AVRIL 2022 DE SIDIBE Moumouni"/>
  </r>
  <r>
    <s v="E"/>
    <s v="4010"/>
    <s v="854"/>
    <s v="85400"/>
    <s v="8549058"/>
    <n v="528004120002"/>
    <x v="0"/>
    <x v="26"/>
    <x v="26"/>
    <n v="202204"/>
    <n v="44676"/>
    <s v="XOF"/>
    <n v="39286.410000000003"/>
    <n v="66.7"/>
    <s v="EUR"/>
    <n v="59.892000000000003"/>
    <n v="12704618"/>
    <s v="STAFF"/>
    <n v="8540401"/>
    <s v="Time Code : N - SALAIRE DU MOIS D'AVRIL 2022 DE SINON Boukari"/>
  </r>
  <r>
    <s v="E"/>
    <s v="4010"/>
    <s v="854"/>
    <s v="85407"/>
    <s v="8549057"/>
    <n v="528004120002"/>
    <x v="0"/>
    <x v="22"/>
    <x v="22"/>
    <n v="202204"/>
    <n v="44676"/>
    <s v="XOF"/>
    <n v="-405417"/>
    <n v="-688.31"/>
    <s v="EUR"/>
    <n v="-618.05600000000004"/>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69"/>
    <x v="68"/>
    <n v="202204"/>
    <n v="44676"/>
    <s v="XOF"/>
    <n v="64310.92"/>
    <n v="109.19"/>
    <s v="EUR"/>
    <n v="98.045000000000002"/>
    <n v="12704618"/>
    <s v="STAFF"/>
    <n v="8540222"/>
    <s v="Time Code : N - SALAIRE DU MOIS D'AVRIL 2022 DE OUEDRAOGO Bila Basile"/>
  </r>
  <r>
    <s v="E"/>
    <s v="4010"/>
    <s v="854"/>
    <s v="85408"/>
    <s v="8540008"/>
    <n v="528004120001"/>
    <x v="3"/>
    <x v="14"/>
    <x v="14"/>
    <n v="202204"/>
    <n v="44676"/>
    <s v="XOF"/>
    <n v="-744143"/>
    <n v="-1263.3900000000001"/>
    <s v="EUR"/>
    <n v="-1134.4380000000001"/>
    <n v="12704618"/>
    <s v="STAFF"/>
    <n v="2012170"/>
    <s v="Time Code : N - SALAIRE DU MOIS D'AVRIL 2022 DE KIEMA Yaya/REAJUST"/>
  </r>
  <r>
    <s v="E"/>
    <s v="4010"/>
    <s v="854"/>
    <s v="85406"/>
    <s v="8549052"/>
    <n v="528004120002"/>
    <x v="0"/>
    <x v="16"/>
    <x v="16"/>
    <n v="202204"/>
    <n v="44676"/>
    <s v="XOF"/>
    <n v="-535196"/>
    <n v="-908.64"/>
    <s v="EUR"/>
    <n v="-815.89700000000005"/>
    <n v="12704618"/>
    <s v="STAFF"/>
    <n v="2024193"/>
    <s v="Time Code : N - SALAIRE DU MOIS D'AVRIL 2022 DE KAMBIRE Sié/REAJUST"/>
  </r>
  <r>
    <s v="E"/>
    <s v="4010"/>
    <s v="854"/>
    <s v="85407"/>
    <s v="8540008"/>
    <n v="528004120002"/>
    <x v="0"/>
    <x v="25"/>
    <x v="25"/>
    <n v="202204"/>
    <n v="44676"/>
    <s v="XOF"/>
    <n v="-473846.24"/>
    <n v="-804.49"/>
    <s v="EUR"/>
    <n v="-722.37699999999995"/>
    <n v="12704618"/>
    <s v="STAFF"/>
    <n v="2038727"/>
    <s v="Time Code : N - SALAIRE DU MOIS D'AVRIL 2022 DE SORY Yacouba/REAJUST"/>
  </r>
  <r>
    <s v="E"/>
    <s v="4010"/>
    <s v="854"/>
    <s v="85406"/>
    <s v="8549052"/>
    <n v="528004120002"/>
    <x v="0"/>
    <x v="15"/>
    <x v="15"/>
    <n v="202204"/>
    <n v="44676"/>
    <s v="XOF"/>
    <n v="390639"/>
    <n v="663.22"/>
    <s v="EUR"/>
    <n v="595.52700000000004"/>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0008"/>
    <n v="528004120002"/>
    <x v="0"/>
    <x v="24"/>
    <x v="24"/>
    <n v="202204"/>
    <n v="44676"/>
    <s v="XOF"/>
    <n v="386621"/>
    <n v="656.4"/>
    <s v="EUR"/>
    <n v="589.40300000000002"/>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8"/>
    <n v="528004120002"/>
    <x v="0"/>
    <x v="26"/>
    <x v="26"/>
    <n v="202204"/>
    <n v="44676"/>
    <s v="XOF"/>
    <n v="-39286.410000000003"/>
    <n v="-66.7"/>
    <s v="EUR"/>
    <n v="-59.892000000000003"/>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9"/>
    <x v="19"/>
    <n v="202204"/>
    <n v="44676"/>
    <s v="XOF"/>
    <n v="534873.79"/>
    <n v="908.1"/>
    <s v="EUR"/>
    <n v="815.41200000000003"/>
    <n v="12704618"/>
    <s v="STAFF"/>
    <n v="2023596"/>
    <s v="Time Code : N - SALAIRE DU MOIS D'AVRIL 2022 DE WANGRE Didier"/>
  </r>
  <r>
    <s v="E"/>
    <s v="4010"/>
    <s v="854"/>
    <s v="85400"/>
    <s v="8549062"/>
    <n v="528004120002"/>
    <x v="0"/>
    <x v="23"/>
    <x v="23"/>
    <n v="202204"/>
    <n v="44676"/>
    <s v="XOF"/>
    <n v="19394"/>
    <n v="32.93"/>
    <s v="EUR"/>
    <n v="29.568999999999999"/>
    <n v="12704618"/>
    <s v="STAFF"/>
    <n v="2013061"/>
    <s v="Time Code : N - SALAIRE DU MOIS D'AVRIL 2022 DE BOUDA Jacques"/>
  </r>
  <r>
    <s v="E"/>
    <s v="4010"/>
    <s v="854"/>
    <s v="85406"/>
    <s v="8549052"/>
    <n v="528004120002"/>
    <x v="0"/>
    <x v="15"/>
    <x v="15"/>
    <n v="202204"/>
    <n v="44676"/>
    <s v="XOF"/>
    <n v="-390639"/>
    <n v="-663.22"/>
    <s v="EUR"/>
    <n v="-595.52700000000004"/>
    <n v="12704618"/>
    <s v="STAFF"/>
    <n v="2041743"/>
    <s v="Time Code : N - SALAIRE DU MOIS D'AVRIL 2022 DE SORE Safiétou/REAJUST"/>
  </r>
  <r>
    <s v="E"/>
    <s v="4010"/>
    <s v="854"/>
    <s v="85406"/>
    <s v="8549052"/>
    <n v="528004120002"/>
    <x v="0"/>
    <x v="16"/>
    <x v="16"/>
    <n v="202204"/>
    <n v="44676"/>
    <s v="XOF"/>
    <n v="535196"/>
    <n v="908.64"/>
    <s v="EUR"/>
    <n v="815.89700000000005"/>
    <n v="12704618"/>
    <s v="STAFF"/>
    <n v="2024193"/>
    <s v="Time Code : N - SALAIRE DU MOIS D'AVRIL 2022 DE KAMBIRE Sié"/>
  </r>
  <r>
    <s v="E"/>
    <s v="4010"/>
    <s v="854"/>
    <s v="85407"/>
    <s v="8549059"/>
    <n v="528004120002"/>
    <x v="0"/>
    <x v="20"/>
    <x v="20"/>
    <n v="202204"/>
    <n v="44676"/>
    <s v="XOF"/>
    <n v="356312.4"/>
    <n v="604.94000000000005"/>
    <s v="EUR"/>
    <n v="543.19500000000005"/>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0008"/>
    <n v="528004120002"/>
    <x v="0"/>
    <x v="24"/>
    <x v="24"/>
    <n v="202204"/>
    <n v="44676"/>
    <s v="XOF"/>
    <n v="386621"/>
    <n v="656.4"/>
    <s v="EUR"/>
    <n v="589.40300000000002"/>
    <n v="12704618"/>
    <s v="STAFF"/>
    <n v="2039252"/>
    <s v="Time Code : N - SALAIRE DU MOIS D'AVRIL 2022 DE GUIRO Shérita Djémila"/>
  </r>
  <r>
    <s v="E"/>
    <s v="4010"/>
    <s v="854"/>
    <s v="85407"/>
    <s v="8549059"/>
    <n v="528004120002"/>
    <x v="0"/>
    <x v="18"/>
    <x v="18"/>
    <n v="202204"/>
    <n v="44676"/>
    <s v="XOF"/>
    <n v="535196"/>
    <n v="908.64"/>
    <s v="EUR"/>
    <n v="815.89700000000005"/>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20"/>
    <x v="20"/>
    <n v="202204"/>
    <n v="44676"/>
    <s v="XOF"/>
    <n v="356312.4"/>
    <n v="604.94000000000005"/>
    <s v="EUR"/>
    <n v="543.19500000000005"/>
    <n v="12704618"/>
    <s v="STAFF"/>
    <n v="2030902"/>
    <s v="Time Code : N - SALAIRE DU MOIS D'AVRIL 2022 DE CISSE Idriss As-Ami"/>
  </r>
  <r>
    <s v="E"/>
    <s v="4010"/>
    <s v="854"/>
    <s v="85408"/>
    <s v="8540008"/>
    <n v="528004120001"/>
    <x v="3"/>
    <x v="14"/>
    <x v="14"/>
    <n v="202204"/>
    <n v="44676"/>
    <s v="XOF"/>
    <n v="-744143"/>
    <n v="-1263.3900000000001"/>
    <s v="EUR"/>
    <n v="-1134.438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6"/>
    <x v="16"/>
    <n v="202204"/>
    <n v="44676"/>
    <s v="XOF"/>
    <n v="-535196"/>
    <n v="-908.64"/>
    <s v="EUR"/>
    <n v="-815.89700000000005"/>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7"/>
    <s v="8549059"/>
    <n v="528004120002"/>
    <x v="0"/>
    <x v="18"/>
    <x v="18"/>
    <n v="202204"/>
    <n v="44676"/>
    <s v="XOF"/>
    <n v="-535196"/>
    <n v="-908.64"/>
    <s v="EUR"/>
    <n v="-815.89700000000005"/>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204"/>
    <n v="44676"/>
    <s v="XOF"/>
    <n v="163004.54999999999"/>
    <n v="276.75"/>
    <s v="EUR"/>
    <n v="248.50299999999999"/>
    <n v="12704618"/>
    <s v="STAFF"/>
    <n v="2024413"/>
    <s v="Time Code : N - SALAIRE DU MOIS D'AVRIL 2022 DE DAMIBA Jacques Malgdawindé"/>
  </r>
  <r>
    <s v="E"/>
    <s v="4010"/>
    <s v="854"/>
    <s v="85406"/>
    <s v="8549052"/>
    <n v="528004120002"/>
    <x v="0"/>
    <x v="16"/>
    <x v="16"/>
    <n v="202204"/>
    <n v="44676"/>
    <s v="XOF"/>
    <n v="535196"/>
    <n v="908.64"/>
    <s v="EUR"/>
    <n v="815.89700000000005"/>
    <n v="12704618"/>
    <s v="STAFF"/>
    <n v="2024193"/>
    <s v="Time Code : N - SALAIRE DU MOIS D'AVRIL 2022 DE KAMBIRE Sié"/>
  </r>
  <r>
    <s v="E"/>
    <s v="4010"/>
    <s v="854"/>
    <s v="85408"/>
    <s v="8540008"/>
    <n v="528004120001"/>
    <x v="3"/>
    <x v="14"/>
    <x v="14"/>
    <n v="202204"/>
    <n v="44676"/>
    <s v="XOF"/>
    <n v="744143"/>
    <n v="1263.3900000000001"/>
    <s v="EUR"/>
    <n v="1134.4380000000001"/>
    <n v="12704618"/>
    <s v="STAFF"/>
    <n v="2012170"/>
    <s v="Time Code : N - SALAIRE DU MOIS D'AVRIL 2022 DE KIEMA Yaya"/>
  </r>
  <r>
    <s v="E"/>
    <s v="4010"/>
    <s v="854"/>
    <s v="85400"/>
    <s v="8549062"/>
    <n v="528004120002"/>
    <x v="0"/>
    <x v="23"/>
    <x v="23"/>
    <n v="202204"/>
    <n v="44676"/>
    <s v="XOF"/>
    <n v="-19394"/>
    <n v="-32.93"/>
    <s v="EUR"/>
    <n v="-29.568999999999999"/>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204"/>
    <n v="44676"/>
    <s v="XOF"/>
    <n v="-163004.54999999999"/>
    <n v="-276.75"/>
    <s v="EUR"/>
    <n v="-248.50299999999999"/>
    <n v="12704618"/>
    <s v="STAFF"/>
    <n v="2024413"/>
    <s v="Time Code : N - SALAIRE DU MOIS D'AVRIL 2022 DE DAMIBA Jacques Malgdawindé/REAJUST"/>
  </r>
  <r>
    <s v="E"/>
    <s v="4010"/>
    <s v="854"/>
    <s v="85407"/>
    <s v="8540008"/>
    <n v="528004120002"/>
    <x v="0"/>
    <x v="25"/>
    <x v="25"/>
    <n v="202204"/>
    <n v="44676"/>
    <s v="XOF"/>
    <n v="473846.24"/>
    <n v="804.49"/>
    <s v="EUR"/>
    <n v="722.37699999999995"/>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9"/>
    <x v="19"/>
    <n v="202204"/>
    <n v="44676"/>
    <s v="XOF"/>
    <n v="534873.79"/>
    <n v="908.1"/>
    <s v="EUR"/>
    <n v="815.41200000000003"/>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7"/>
    <x v="17"/>
    <n v="202204"/>
    <n v="44676"/>
    <s v="XOF"/>
    <n v="-189613.09"/>
    <n v="-321.92"/>
    <s v="EUR"/>
    <n v="-289.06200000000001"/>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8"/>
    <n v="528004120002"/>
    <x v="0"/>
    <x v="26"/>
    <x v="26"/>
    <n v="202204"/>
    <n v="44676"/>
    <s v="XOF"/>
    <n v="39286.410000000003"/>
    <n v="66.7"/>
    <s v="EUR"/>
    <n v="59.892000000000003"/>
    <n v="12704618"/>
    <s v="STAFF"/>
    <n v="8540401"/>
    <s v="Time Code : N - SALAIRE DU MOIS D'AVRIL 2022 DE SINON Boukari"/>
  </r>
  <r>
    <s v="E"/>
    <s v="4010"/>
    <s v="854"/>
    <s v="85408"/>
    <s v="8540008"/>
    <n v="528004120001"/>
    <x v="3"/>
    <x v="14"/>
    <x v="14"/>
    <n v="202204"/>
    <n v="44676"/>
    <s v="XOF"/>
    <n v="744143"/>
    <n v="1263.3900000000001"/>
    <s v="EUR"/>
    <n v="1134.4380000000001"/>
    <n v="12704618"/>
    <s v="STAFF"/>
    <n v="2012170"/>
    <s v="Time Code : N - SALAIRE DU MOIS D'AVRIL 2022 DE KIEMA Yaya"/>
  </r>
  <r>
    <s v="E"/>
    <s v="4010"/>
    <s v="854"/>
    <s v="85406"/>
    <s v="8549052"/>
    <n v="528004120002"/>
    <x v="0"/>
    <x v="17"/>
    <x v="17"/>
    <n v="202204"/>
    <n v="44676"/>
    <s v="XOF"/>
    <n v="189613.09"/>
    <n v="321.92"/>
    <s v="EUR"/>
    <n v="289.06200000000001"/>
    <n v="12704618"/>
    <s v="STAFF"/>
    <n v="8540100"/>
    <s v="Time Code : N - SALAIRE DU MOIS D'AVRIL 2022 DE SOU Sié Sylvain"/>
  </r>
  <r>
    <s v="E"/>
    <s v="4010"/>
    <s v="854"/>
    <s v="85407"/>
    <s v="8540008"/>
    <n v="528004120002"/>
    <x v="0"/>
    <x v="25"/>
    <x v="25"/>
    <n v="202204"/>
    <n v="44676"/>
    <s v="XOF"/>
    <n v="473846.24"/>
    <n v="804.49"/>
    <s v="EUR"/>
    <n v="722.37699999999995"/>
    <n v="12704618"/>
    <s v="STAFF"/>
    <n v="2038727"/>
    <s v="Time Code : N - SALAIRE DU MOIS D'AVRIL 2022 DE SORY Yacouba"/>
  </r>
  <r>
    <s v="E"/>
    <s v="4010"/>
    <s v="854"/>
    <s v="85406"/>
    <s v="8549052"/>
    <n v="528004120002"/>
    <x v="0"/>
    <x v="17"/>
    <x v="17"/>
    <n v="202204"/>
    <n v="44676"/>
    <s v="XOF"/>
    <n v="-189613.09"/>
    <n v="-321.92"/>
    <s v="EUR"/>
    <n v="-289.06200000000001"/>
    <n v="12704618"/>
    <s v="STAFF"/>
    <n v="8540100"/>
    <s v="Time Code : N - SALAIRE DU MOIS D'AVRIL 2022 DE SOU Sié Sylvain/REAJUST"/>
  </r>
  <r>
    <s v="E"/>
    <s v="4010"/>
    <s v="854"/>
    <s v="85406"/>
    <s v="8549052"/>
    <n v="528004120002"/>
    <x v="0"/>
    <x v="19"/>
    <x v="19"/>
    <n v="202204"/>
    <n v="44676"/>
    <s v="XOF"/>
    <n v="-534873.79"/>
    <n v="-908.1"/>
    <s v="EUR"/>
    <n v="-815.41200000000003"/>
    <n v="12704618"/>
    <s v="STAFF"/>
    <n v="2023596"/>
    <s v="Time Code : N - SALAIRE DU MOIS D'AVRIL 2022 DE WANGRE Didier/REAJUST"/>
  </r>
  <r>
    <s v="E"/>
    <s v="4010"/>
    <s v="854"/>
    <s v="85406"/>
    <s v="8549052"/>
    <n v="528004120002"/>
    <x v="0"/>
    <x v="15"/>
    <x v="15"/>
    <n v="202204"/>
    <n v="44676"/>
    <s v="XOF"/>
    <n v="390639"/>
    <n v="663.22"/>
    <s v="EUR"/>
    <n v="595.52700000000004"/>
    <n v="12704618"/>
    <s v="STAFF"/>
    <n v="2041743"/>
    <s v="Time Code : N - SALAIRE DU MOIS D'AVRIL 2022 DE SORE Safiétou"/>
  </r>
  <r>
    <s v="E"/>
    <s v="4010"/>
    <s v="854"/>
    <s v="85407"/>
    <s v="8549057"/>
    <n v="528004120002"/>
    <x v="0"/>
    <x v="22"/>
    <x v="22"/>
    <n v="202204"/>
    <n v="44676"/>
    <s v="XOF"/>
    <n v="405417"/>
    <n v="688.31"/>
    <s v="EUR"/>
    <n v="618.05600000000004"/>
    <n v="12704618"/>
    <s v="STAFF"/>
    <n v="2023197"/>
    <s v="Time Code : N - SALAIRE DU MOIS D'AVRIL 2022 DE SAGNON Sanlé Régis Kader"/>
  </r>
  <r>
    <s v="E"/>
    <s v="4010"/>
    <s v="854"/>
    <s v="85407"/>
    <s v="8549057"/>
    <n v="528004120002"/>
    <x v="0"/>
    <x v="22"/>
    <x v="22"/>
    <n v="202204"/>
    <n v="44676"/>
    <s v="XOF"/>
    <n v="-405417"/>
    <n v="-688.31"/>
    <s v="EUR"/>
    <n v="-618.05600000000004"/>
    <n v="12704618"/>
    <s v="STAFF"/>
    <n v="2023197"/>
    <s v="Time Code : N - SALAIRE DU MOIS D'AVRIL 2022 DE SAGNON Sanlé Régis Kader/REAJUST"/>
  </r>
  <r>
    <s v="E"/>
    <s v="4010"/>
    <s v="854"/>
    <s v="85406"/>
    <s v="8549052"/>
    <n v="528004120002"/>
    <x v="0"/>
    <x v="69"/>
    <x v="68"/>
    <n v="202204"/>
    <n v="44676"/>
    <s v="XOF"/>
    <n v="64310.92"/>
    <n v="109.19"/>
    <s v="EUR"/>
    <n v="98.045000000000002"/>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17"/>
    <x v="17"/>
    <n v="202204"/>
    <n v="44676"/>
    <s v="XOF"/>
    <n v="189613.09"/>
    <n v="321.92"/>
    <s v="EUR"/>
    <n v="289.06200000000001"/>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204"/>
    <n v="44676"/>
    <s v="XOF"/>
    <n v="163004.54999999999"/>
    <n v="276.75"/>
    <s v="EUR"/>
    <n v="248.50299999999999"/>
    <n v="12704618"/>
    <s v="STAFF"/>
    <n v="2024413"/>
    <s v="Time Code : N - SALAIRE DU MOIS D'AVRIL 2022 DE DAMIBA Jacques Malgdawindé"/>
  </r>
  <r>
    <s v="E"/>
    <s v="4010"/>
    <s v="854"/>
    <s v="85407"/>
    <s v="8540008"/>
    <n v="528004120002"/>
    <x v="0"/>
    <x v="25"/>
    <x v="25"/>
    <n v="202204"/>
    <n v="44676"/>
    <s v="XOF"/>
    <n v="473846.24"/>
    <n v="804.49"/>
    <s v="EUR"/>
    <n v="722.37699999999995"/>
    <n v="12704618"/>
    <s v="STAFF"/>
    <n v="2038727"/>
    <s v="Time Code : N - SALAIRE DU MOIS D'AVRIL 2022 DE SORY Yacouba"/>
  </r>
  <r>
    <s v="E"/>
    <s v="4010"/>
    <s v="854"/>
    <s v="85406"/>
    <s v="8549052"/>
    <n v="528004120002"/>
    <x v="0"/>
    <x v="17"/>
    <x v="17"/>
    <n v="202204"/>
    <n v="44676"/>
    <s v="XOF"/>
    <n v="189613.09"/>
    <n v="321.92"/>
    <s v="EUR"/>
    <n v="289.06200000000001"/>
    <n v="12704618"/>
    <s v="STAFF"/>
    <n v="8540100"/>
    <s v="Time Code : N - SALAIRE DU MOIS D'AVRIL 2022 DE SOU Sié Sylvain"/>
  </r>
  <r>
    <s v="E"/>
    <s v="4010"/>
    <s v="854"/>
    <s v="85407"/>
    <s v="8549057"/>
    <n v="528004120002"/>
    <x v="0"/>
    <x v="22"/>
    <x v="22"/>
    <n v="202204"/>
    <n v="44676"/>
    <s v="XOF"/>
    <n v="405417"/>
    <n v="688.31"/>
    <s v="EUR"/>
    <n v="618.05600000000004"/>
    <n v="12704618"/>
    <s v="STAFF"/>
    <n v="2023197"/>
    <s v="Time Code : N - SALAIRE DU MOIS D'AVRIL 2022 DE SAGNON Sanlé Régis Kader"/>
  </r>
  <r>
    <s v="E"/>
    <s v="4010"/>
    <s v="854"/>
    <s v="85408"/>
    <s v="8540008"/>
    <n v="528004120001"/>
    <x v="3"/>
    <x v="14"/>
    <x v="14"/>
    <n v="202204"/>
    <n v="44676"/>
    <s v="XOF"/>
    <n v="744143"/>
    <n v="1263.3900000000001"/>
    <s v="EUR"/>
    <n v="1134.438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2"/>
    <x v="0"/>
    <x v="69"/>
    <x v="68"/>
    <n v="202204"/>
    <n v="44676"/>
    <s v="XOF"/>
    <n v="64310.92"/>
    <n v="109.19"/>
    <s v="EUR"/>
    <n v="98.045000000000002"/>
    <n v="12704618"/>
    <s v="STAFF"/>
    <n v="8540222"/>
    <s v="Time Code : N - SALAIRE DU MOIS D'AVRIL 2022 DE OUEDRAOGO Bila Basile"/>
  </r>
  <r>
    <s v="E"/>
    <s v="4010"/>
    <s v="854"/>
    <s v="85400"/>
    <s v="8549063"/>
    <n v="528004120002"/>
    <x v="0"/>
    <x v="21"/>
    <x v="21"/>
    <n v="202204"/>
    <n v="44676"/>
    <s v="XOF"/>
    <n v="114456.29"/>
    <n v="194.32"/>
    <s v="EUR"/>
    <n v="174.48599999999999"/>
    <n v="12704618"/>
    <s v="STAFF"/>
    <n v="2020577"/>
    <s v="Time Code : N - SALAIRE DU MOIS D'AVRIL 2022 DE SIDIBE Moumouni"/>
  </r>
  <r>
    <s v="E"/>
    <s v="4300"/>
    <s v="854"/>
    <s v="85400"/>
    <s v="8549055"/>
    <n v="528004120002"/>
    <x v="0"/>
    <x v="11"/>
    <x v="11"/>
    <n v="202204"/>
    <n v="44676"/>
    <s v="XOF"/>
    <n v="-9329.11"/>
    <n v="-15.84"/>
    <s v="EUR"/>
    <n v="-14.223000000000001"/>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3"/>
    <n v="528004120002"/>
    <x v="0"/>
    <x v="21"/>
    <x v="21"/>
    <n v="202204"/>
    <n v="44676"/>
    <s v="XOF"/>
    <n v="11690.63"/>
    <n v="19.850000000000001"/>
    <s v="EUR"/>
    <n v="17.824000000000002"/>
    <n v="12704618"/>
    <s v="STAFF"/>
    <n v="2020577"/>
    <s v="Time Code : N - CNSS DU MOIS D'AVRIL 2022 DE SIDIBE Moumouni"/>
  </r>
  <r>
    <s v="E"/>
    <s v="4200"/>
    <s v="854"/>
    <s v="85408"/>
    <s v="8540008"/>
    <n v="528004120001"/>
    <x v="3"/>
    <x v="14"/>
    <x v="14"/>
    <n v="202204"/>
    <n v="44676"/>
    <s v="XOF"/>
    <n v="-129000"/>
    <n v="-219.01"/>
    <s v="EUR"/>
    <n v="-196.6560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3"/>
    <n v="528004120002"/>
    <x v="0"/>
    <x v="21"/>
    <x v="21"/>
    <n v="202204"/>
    <n v="44676"/>
    <s v="XOF"/>
    <n v="-11690.63"/>
    <n v="-19.850000000000001"/>
    <s v="EUR"/>
    <n v="-17.824000000000002"/>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1"/>
    <s v="8540008"/>
    <n v="528004120001"/>
    <x v="3"/>
    <x v="14"/>
    <x v="14"/>
    <n v="202204"/>
    <n v="44676"/>
    <s v="XOF"/>
    <n v="-129000"/>
    <n v="-219.01"/>
    <s v="EUR"/>
    <n v="-196.65600000000001"/>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0008"/>
    <n v="528004120001"/>
    <x v="3"/>
    <x v="9"/>
    <x v="9"/>
    <n v="202204"/>
    <n v="44676"/>
    <s v="XOF"/>
    <n v="129000"/>
    <n v="219.01"/>
    <s v="EUR"/>
    <n v="196.65600000000001"/>
    <n v="12704618"/>
    <s v="STAFF"/>
    <n v="2019466"/>
    <s v="Time Code : N - CNSS DU MOIS D'AVRIL 2022 DE ZAGUE-SOME Lena Yasmine"/>
  </r>
  <r>
    <s v="E"/>
    <s v="4300"/>
    <s v="854"/>
    <s v="85400"/>
    <s v="8549057"/>
    <n v="528004120002"/>
    <x v="0"/>
    <x v="7"/>
    <x v="7"/>
    <n v="202204"/>
    <n v="44676"/>
    <s v="XOF"/>
    <n v="26030.77"/>
    <n v="44.19"/>
    <s v="EUR"/>
    <n v="39.68"/>
    <n v="12704618"/>
    <s v="STAFF"/>
    <n v="8540392"/>
    <s v="Time Code : N - IUTS DU MOIS D'AVRIL 2022 DE KABORE Hamza"/>
  </r>
  <r>
    <s v="E"/>
    <s v="4300"/>
    <s v="854"/>
    <s v="85400"/>
    <s v="8549055"/>
    <n v="528004120002"/>
    <x v="0"/>
    <x v="11"/>
    <x v="11"/>
    <n v="202204"/>
    <n v="44676"/>
    <s v="XOF"/>
    <n v="9329.11"/>
    <n v="15.84"/>
    <s v="EUR"/>
    <n v="14.223000000000001"/>
    <n v="12704618"/>
    <s v="STAFF"/>
    <n v="8540039"/>
    <s v="Time Code : N - IUTS DU MOIS D'AVRIL 2022 DE NABI Grégoire"/>
  </r>
  <r>
    <s v="E"/>
    <s v="4200"/>
    <s v="854"/>
    <s v="85400"/>
    <s v="8549063"/>
    <n v="528004120002"/>
    <x v="0"/>
    <x v="21"/>
    <x v="21"/>
    <n v="202204"/>
    <n v="44676"/>
    <s v="XOF"/>
    <n v="-11690.63"/>
    <n v="-19.850000000000001"/>
    <s v="EUR"/>
    <n v="-17.824000000000002"/>
    <n v="12704618"/>
    <s v="STAFF"/>
    <n v="2020577"/>
    <s v="Time Code : N - CNSS DU MOIS D'AVRIL 2022 DE SIDIBE Moumouni/REAJUST"/>
  </r>
  <r>
    <s v="E"/>
    <s v="4200"/>
    <s v="854"/>
    <s v="85400"/>
    <s v="8549062"/>
    <n v="528004120002"/>
    <x v="0"/>
    <x v="23"/>
    <x v="23"/>
    <n v="202204"/>
    <n v="44676"/>
    <s v="XOF"/>
    <n v="4552"/>
    <n v="7.73"/>
    <s v="EUR"/>
    <n v="6.9409999999999998"/>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2"/>
    <n v="528004120002"/>
    <x v="0"/>
    <x v="23"/>
    <x v="23"/>
    <n v="202204"/>
    <n v="44676"/>
    <s v="XOF"/>
    <n v="-4552"/>
    <n v="-7.73"/>
    <s v="EUR"/>
    <n v="-6.9409999999999998"/>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1"/>
    <s v="8540008"/>
    <n v="528004120001"/>
    <x v="3"/>
    <x v="14"/>
    <x v="14"/>
    <n v="202204"/>
    <n v="44676"/>
    <s v="XOF"/>
    <n v="129000"/>
    <n v="219.01"/>
    <s v="EUR"/>
    <n v="196.65600000000001"/>
    <n v="12704618"/>
    <s v="STAFF"/>
    <n v="2031020"/>
    <s v="Time Code : N - CNSS DU MOIS D'AVRIL 2022 DE GANSORE Hassane Moctar"/>
  </r>
  <r>
    <s v="E"/>
    <s v="4200"/>
    <s v="854"/>
    <s v="85401"/>
    <s v="8540008"/>
    <n v="528004120001"/>
    <x v="3"/>
    <x v="14"/>
    <x v="14"/>
    <n v="202204"/>
    <n v="44676"/>
    <s v="XOF"/>
    <n v="129000"/>
    <n v="219.01"/>
    <s v="EUR"/>
    <n v="196.65600000000001"/>
    <n v="12704618"/>
    <s v="STAFF"/>
    <n v="2031020"/>
    <s v="Time Code : N - CNSS DU MOIS D'AVRIL 2022 DE GANSORE Hassane Moctar"/>
  </r>
  <r>
    <s v="E"/>
    <s v="4200"/>
    <s v="854"/>
    <s v="85400"/>
    <s v="8549062"/>
    <n v="528004120002"/>
    <x v="0"/>
    <x v="23"/>
    <x v="23"/>
    <n v="202204"/>
    <n v="44676"/>
    <s v="XOF"/>
    <n v="-4552"/>
    <n v="-7.73"/>
    <s v="EUR"/>
    <n v="-6.9409999999999998"/>
    <n v="12704618"/>
    <s v="STAFF"/>
    <n v="2013061"/>
    <s v="Time Code : N - CNSS DU MOIS D'AVRIL 2022 DE BOUDA Jacques/REAJUST"/>
  </r>
  <r>
    <s v="E"/>
    <s v="4200"/>
    <s v="854"/>
    <s v="85408"/>
    <s v="8540008"/>
    <n v="528004120001"/>
    <x v="3"/>
    <x v="14"/>
    <x v="14"/>
    <n v="202204"/>
    <n v="44676"/>
    <s v="XOF"/>
    <n v="-129000"/>
    <n v="-219.01"/>
    <s v="EUR"/>
    <n v="-196.65600000000001"/>
    <n v="12704618"/>
    <s v="STAFF"/>
    <n v="2012170"/>
    <s v="Time Code : N - CNSS DU MOIS D'AVRIL 2022 DE KIEMA Yaya/REAJUST"/>
  </r>
  <r>
    <s v="E"/>
    <s v="4300"/>
    <s v="854"/>
    <s v="85400"/>
    <s v="8549058"/>
    <n v="528004120002"/>
    <x v="0"/>
    <x v="10"/>
    <x v="10"/>
    <n v="202204"/>
    <n v="44676"/>
    <s v="XOF"/>
    <n v="27990.560000000001"/>
    <n v="47.52"/>
    <s v="EUR"/>
    <n v="42.67"/>
    <n v="12704618"/>
    <s v="STAFF"/>
    <n v="2011105"/>
    <s v="Time Code : N - IUTS DU MOIS D'AVRIL 2022 DE COULIDIATY Aimé Parfait"/>
  </r>
  <r>
    <s v="E"/>
    <s v="4300"/>
    <s v="854"/>
    <s v="85400"/>
    <s v="8549055"/>
    <n v="528004120002"/>
    <x v="0"/>
    <x v="11"/>
    <x v="11"/>
    <n v="202204"/>
    <n v="44676"/>
    <s v="XOF"/>
    <n v="9329.11"/>
    <n v="15.84"/>
    <s v="EUR"/>
    <n v="14.223000000000001"/>
    <n v="12704618"/>
    <s v="STAFF"/>
    <n v="8540039"/>
    <s v="Time Code : N - IUTS DU MOIS D'AVRIL 2022 DE NABI Grégoire"/>
  </r>
  <r>
    <s v="E"/>
    <s v="4300"/>
    <s v="854"/>
    <s v="85400"/>
    <s v="8549055"/>
    <n v="528004120002"/>
    <x v="0"/>
    <x v="11"/>
    <x v="11"/>
    <n v="202204"/>
    <n v="44676"/>
    <s v="XOF"/>
    <n v="-9329.11"/>
    <n v="-15.84"/>
    <s v="EUR"/>
    <n v="-14.223000000000001"/>
    <n v="12704618"/>
    <s v="STAFF"/>
    <n v="8540039"/>
    <s v="Time Code : N - IUTS DU MOIS D'AVRIL 2022 DE NABI Grégoire/REAJUST"/>
  </r>
  <r>
    <s v="E"/>
    <s v="4200"/>
    <s v="854"/>
    <s v="85406"/>
    <s v="8540008"/>
    <n v="528004120001"/>
    <x v="3"/>
    <x v="9"/>
    <x v="9"/>
    <n v="202204"/>
    <n v="44676"/>
    <s v="XOF"/>
    <n v="129000"/>
    <n v="219.01"/>
    <s v="EUR"/>
    <n v="196.65600000000001"/>
    <n v="12704618"/>
    <s v="STAFF"/>
    <n v="2019466"/>
    <s v="Time Code : N - CNSS DU MOIS D'AVRIL 2022 DE ZAGUE-SOME Lena Yasmine"/>
  </r>
  <r>
    <s v="E"/>
    <s v="4300"/>
    <s v="854"/>
    <s v="85400"/>
    <s v="8549052"/>
    <n v="528004120002"/>
    <x v="0"/>
    <x v="6"/>
    <x v="6"/>
    <n v="202204"/>
    <n v="44676"/>
    <s v="XOF"/>
    <n v="1517.35"/>
    <n v="2.58"/>
    <s v="EUR"/>
    <n v="2.3170000000000002"/>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2"/>
    <n v="528004120002"/>
    <x v="0"/>
    <x v="6"/>
    <x v="6"/>
    <n v="202204"/>
    <n v="44676"/>
    <s v="XOF"/>
    <n v="1517.35"/>
    <n v="2.58"/>
    <s v="EUR"/>
    <n v="2.3170000000000002"/>
    <n v="12704618"/>
    <s v="STAFF"/>
    <n v="2049729"/>
    <s v="Time Code : N - IUTS DU MOIS D'AVRIL 2022 DE NIGNAN Annielle"/>
  </r>
  <r>
    <s v="E"/>
    <s v="4300"/>
    <s v="854"/>
    <s v="85400"/>
    <s v="8549057"/>
    <n v="528004120002"/>
    <x v="0"/>
    <x v="7"/>
    <x v="7"/>
    <n v="202204"/>
    <n v="44676"/>
    <s v="XOF"/>
    <n v="26030.77"/>
    <n v="44.19"/>
    <s v="EUR"/>
    <n v="39.68"/>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1"/>
    <s v="8540008"/>
    <n v="528004120001"/>
    <x v="3"/>
    <x v="14"/>
    <x v="14"/>
    <n v="202204"/>
    <n v="44676"/>
    <s v="XOF"/>
    <n v="-129000"/>
    <n v="-219.01"/>
    <s v="EUR"/>
    <n v="-196.65600000000001"/>
    <n v="12704618"/>
    <s v="STAFF"/>
    <n v="2031020"/>
    <s v="Time Code : N - CNSS DU MOIS D'AVRIL 2022 DE GANSORE Hassane Moctar/REAJUST"/>
  </r>
  <r>
    <s v="E"/>
    <s v="4200"/>
    <s v="854"/>
    <s v="85401"/>
    <s v="8540008"/>
    <n v="528004120001"/>
    <x v="3"/>
    <x v="14"/>
    <x v="14"/>
    <n v="202204"/>
    <n v="44676"/>
    <s v="XOF"/>
    <n v="129000"/>
    <n v="219.01"/>
    <s v="EUR"/>
    <n v="196.65600000000001"/>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2"/>
    <n v="528004120002"/>
    <x v="0"/>
    <x v="23"/>
    <x v="23"/>
    <n v="202204"/>
    <n v="44676"/>
    <s v="XOF"/>
    <n v="4552"/>
    <n v="7.73"/>
    <s v="EUR"/>
    <n v="6.9409999999999998"/>
    <n v="12704618"/>
    <s v="STAFF"/>
    <n v="2013061"/>
    <s v="Time Code : N - CNSS DU MOIS D'AVRIL 2022 DE BOUDA Jacques"/>
  </r>
  <r>
    <s v="E"/>
    <s v="4200"/>
    <s v="854"/>
    <s v="85408"/>
    <s v="8540008"/>
    <n v="528004120001"/>
    <x v="3"/>
    <x v="14"/>
    <x v="14"/>
    <n v="202204"/>
    <n v="44676"/>
    <s v="XOF"/>
    <n v="129000"/>
    <n v="219.01"/>
    <s v="EUR"/>
    <n v="196.65600000000001"/>
    <n v="12704618"/>
    <s v="STAFF"/>
    <n v="2012170"/>
    <s v="Time Code : N - CNSS DU MOIS D'AVRIL 2022 DE KIEMA Yaya"/>
  </r>
  <r>
    <s v="E"/>
    <s v="4300"/>
    <s v="854"/>
    <s v="85400"/>
    <s v="8549052"/>
    <n v="528004120002"/>
    <x v="0"/>
    <x v="6"/>
    <x v="6"/>
    <n v="202204"/>
    <n v="44676"/>
    <s v="XOF"/>
    <n v="1517.35"/>
    <n v="2.58"/>
    <s v="EUR"/>
    <n v="2.3170000000000002"/>
    <n v="12704618"/>
    <s v="STAFF"/>
    <n v="2049729"/>
    <s v="Time Code : N - IUTS DU MOIS D'AVRIL 2022 DE NIGNAN Annielle"/>
  </r>
  <r>
    <s v="E"/>
    <s v="4300"/>
    <s v="854"/>
    <s v="85400"/>
    <s v="8549058"/>
    <n v="528004120002"/>
    <x v="0"/>
    <x v="10"/>
    <x v="10"/>
    <n v="202204"/>
    <n v="44676"/>
    <s v="XOF"/>
    <n v="27990.560000000001"/>
    <n v="47.52"/>
    <s v="EUR"/>
    <n v="42.67"/>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5"/>
    <n v="528004120002"/>
    <x v="0"/>
    <x v="11"/>
    <x v="11"/>
    <n v="202204"/>
    <n v="44676"/>
    <s v="XOF"/>
    <n v="9329.11"/>
    <n v="15.84"/>
    <s v="EUR"/>
    <n v="14.223000000000001"/>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0008"/>
    <n v="528004120001"/>
    <x v="3"/>
    <x v="9"/>
    <x v="9"/>
    <n v="202204"/>
    <n v="44676"/>
    <s v="XOF"/>
    <n v="129000"/>
    <n v="219.01"/>
    <s v="EUR"/>
    <n v="196.65600000000001"/>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2"/>
    <n v="528004120002"/>
    <x v="0"/>
    <x v="6"/>
    <x v="6"/>
    <n v="202204"/>
    <n v="44676"/>
    <s v="XOF"/>
    <n v="-1517.35"/>
    <n v="-2.58"/>
    <s v="EUR"/>
    <n v="-2.3170000000000002"/>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7"/>
    <x v="7"/>
    <n v="202204"/>
    <n v="44676"/>
    <s v="XOF"/>
    <n v="-26030.77"/>
    <n v="-44.19"/>
    <s v="EUR"/>
    <n v="-39.68"/>
    <n v="12704618"/>
    <s v="STAFF"/>
    <n v="8540392"/>
    <s v="Time Code : N - IUTS DU MOIS D'AVRIL 2022 DE KABORE Hamza/REAJUST"/>
  </r>
  <r>
    <s v="E"/>
    <s v="4200"/>
    <s v="854"/>
    <s v="85400"/>
    <s v="8549063"/>
    <n v="528004120002"/>
    <x v="0"/>
    <x v="21"/>
    <x v="21"/>
    <n v="202204"/>
    <n v="44676"/>
    <s v="XOF"/>
    <n v="11690.63"/>
    <n v="19.850000000000001"/>
    <s v="EUR"/>
    <n v="17.824000000000002"/>
    <n v="12704618"/>
    <s v="STAFF"/>
    <n v="2020577"/>
    <s v="Time Code : N - CNSS DU MOIS D'AVRIL 2022 DE SIDIBE Moumouni"/>
  </r>
  <r>
    <s v="E"/>
    <s v="4200"/>
    <s v="854"/>
    <s v="85400"/>
    <s v="8549062"/>
    <n v="528004120002"/>
    <x v="0"/>
    <x v="23"/>
    <x v="23"/>
    <n v="202204"/>
    <n v="44676"/>
    <s v="XOF"/>
    <n v="4552"/>
    <n v="7.73"/>
    <s v="EUR"/>
    <n v="6.9409999999999998"/>
    <n v="12704618"/>
    <s v="STAFF"/>
    <n v="2013061"/>
    <s v="Time Code : N - CNSS DU MOIS D'AVRIL 2022 DE BOUDA Jacques"/>
  </r>
  <r>
    <s v="E"/>
    <s v="4300"/>
    <s v="854"/>
    <s v="85400"/>
    <s v="8549058"/>
    <n v="528004120002"/>
    <x v="0"/>
    <x v="10"/>
    <x v="10"/>
    <n v="202204"/>
    <n v="44676"/>
    <s v="XOF"/>
    <n v="-27990.560000000001"/>
    <n v="-47.52"/>
    <s v="EUR"/>
    <n v="-42.67"/>
    <n v="12704618"/>
    <s v="STAFF"/>
    <n v="2011105"/>
    <s v="Time Code : N - IUTS DU MOIS D'AVRIL 2022 DE COULIDIATY Aimé Parfait/REAJUST"/>
  </r>
  <r>
    <s v="E"/>
    <s v="4200"/>
    <s v="854"/>
    <s v="85406"/>
    <s v="8540008"/>
    <n v="528004120001"/>
    <x v="3"/>
    <x v="9"/>
    <x v="9"/>
    <n v="202204"/>
    <n v="44676"/>
    <s v="XOF"/>
    <n v="-129000"/>
    <n v="-219.01"/>
    <s v="EUR"/>
    <n v="-196.65600000000001"/>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7"/>
    <x v="7"/>
    <n v="202204"/>
    <n v="44676"/>
    <s v="XOF"/>
    <n v="26030.77"/>
    <n v="44.19"/>
    <s v="EUR"/>
    <n v="39.68"/>
    <n v="12704618"/>
    <s v="STAFF"/>
    <n v="8540392"/>
    <s v="Time Code : N - IUTS DU MOIS D'AVRIL 2022 DE KABORE Hamza"/>
  </r>
  <r>
    <s v="E"/>
    <s v="4200"/>
    <s v="854"/>
    <s v="85406"/>
    <s v="8540008"/>
    <n v="528004120001"/>
    <x v="3"/>
    <x v="9"/>
    <x v="9"/>
    <n v="202204"/>
    <n v="44676"/>
    <s v="XOF"/>
    <n v="-129000"/>
    <n v="-219.01"/>
    <s v="EUR"/>
    <n v="-196.65600000000001"/>
    <n v="12704618"/>
    <s v="STAFF"/>
    <n v="2019466"/>
    <s v="Time Code : N - CNSS DU MOIS D'AVRIL 2022 DE ZAGUE-SOME Lena Yasmine/REAJUST"/>
  </r>
  <r>
    <s v="E"/>
    <s v="4200"/>
    <s v="854"/>
    <s v="85408"/>
    <s v="8540008"/>
    <n v="528004120001"/>
    <x v="3"/>
    <x v="14"/>
    <x v="14"/>
    <n v="202204"/>
    <n v="44676"/>
    <s v="XOF"/>
    <n v="129000"/>
    <n v="219.01"/>
    <s v="EUR"/>
    <n v="196.65600000000001"/>
    <n v="12704618"/>
    <s v="STAFF"/>
    <n v="2012170"/>
    <s v="Time Code : N - CNSS DU MOIS D'AVRIL 2022 DE KIEMA Yaya"/>
  </r>
  <r>
    <s v="E"/>
    <s v="4200"/>
    <s v="854"/>
    <s v="85408"/>
    <s v="8540008"/>
    <n v="528004120001"/>
    <x v="3"/>
    <x v="14"/>
    <x v="14"/>
    <n v="202204"/>
    <n v="44676"/>
    <s v="XOF"/>
    <n v="129000"/>
    <n v="219.01"/>
    <s v="EUR"/>
    <n v="196.6560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7"/>
    <x v="7"/>
    <n v="202204"/>
    <n v="44676"/>
    <s v="XOF"/>
    <n v="-26030.77"/>
    <n v="-44.19"/>
    <s v="EUR"/>
    <n v="-39.68"/>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63"/>
    <n v="528004120002"/>
    <x v="0"/>
    <x v="21"/>
    <x v="21"/>
    <n v="202204"/>
    <n v="44676"/>
    <s v="XOF"/>
    <n v="11690.63"/>
    <n v="19.850000000000001"/>
    <s v="EUR"/>
    <n v="17.824000000000002"/>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2"/>
    <n v="528004120002"/>
    <x v="0"/>
    <x v="6"/>
    <x v="6"/>
    <n v="202204"/>
    <n v="44676"/>
    <s v="XOF"/>
    <n v="-1517.35"/>
    <n v="-2.58"/>
    <s v="EUR"/>
    <n v="-2.3170000000000002"/>
    <n v="12704618"/>
    <s v="STAFF"/>
    <n v="2049729"/>
    <s v="Time Code : N - IUTS DU MOIS D'AVRIL 2022 DE NIGNAN Annielle/REAJUST"/>
  </r>
  <r>
    <s v="E"/>
    <s v="4200"/>
    <s v="854"/>
    <s v="85406"/>
    <s v="8540008"/>
    <n v="528004120001"/>
    <x v="3"/>
    <x v="14"/>
    <x v="14"/>
    <n v="202204"/>
    <n v="44676"/>
    <s v="XOF"/>
    <n v="129000"/>
    <n v="219.01"/>
    <s v="EUR"/>
    <n v="196.65600000000001"/>
    <n v="30494934"/>
    <s v="STAFF"/>
    <n v="2022429"/>
    <s v="Time Code : A - CNSS DU MOIS D´AVRIL 2022 DE DAHANI Daouda Martial Hubert"/>
  </r>
  <r>
    <s v="E"/>
    <s v="4300"/>
    <s v="854"/>
    <s v="85406"/>
    <s v="8540008"/>
    <n v="528004120001"/>
    <x v="3"/>
    <x v="14"/>
    <x v="14"/>
    <n v="202204"/>
    <n v="44676"/>
    <s v="XOF"/>
    <n v="115630"/>
    <n v="196.31"/>
    <s v="EUR"/>
    <n v="176.273"/>
    <n v="30494934"/>
    <s v="STAFF"/>
    <n v="2022429"/>
    <s v="Time Code : A - IUTS DU MOIS D´AVRIL 2022 DE DAHANI Daouda Martial Hubert"/>
  </r>
  <r>
    <s v="E"/>
    <s v="4300"/>
    <s v="854"/>
    <s v="85406"/>
    <s v="8540008"/>
    <n v="528004120002"/>
    <x v="0"/>
    <x v="24"/>
    <x v="24"/>
    <n v="202204"/>
    <n v="44676"/>
    <s v="XOF"/>
    <n v="-40180"/>
    <n v="-68.22"/>
    <s v="EUR"/>
    <n v="-61.256999999999998"/>
    <n v="12704618"/>
    <s v="STAFF"/>
    <n v="2039252"/>
    <s v="Time Code : N - IUTS DU MOIS D'AVRIL 2022 DE GUIRO Shérita Djémila/REAJUST"/>
  </r>
  <r>
    <s v="E"/>
    <s v="4300"/>
    <s v="854"/>
    <s v="85406"/>
    <s v="8549052"/>
    <n v="528004120002"/>
    <x v="0"/>
    <x v="15"/>
    <x v="15"/>
    <n v="202204"/>
    <n v="44676"/>
    <s v="XOF"/>
    <n v="36162"/>
    <n v="61.4"/>
    <s v="EUR"/>
    <n v="55.133000000000003"/>
    <n v="12704618"/>
    <s v="STAFF"/>
    <n v="2041743"/>
    <s v="Time Code : N - IUTS DU MOIS D'AVRIL 2022 DE SORE Safiétou"/>
  </r>
  <r>
    <s v="E"/>
    <s v="4300"/>
    <s v="854"/>
    <s v="85406"/>
    <s v="8549052"/>
    <n v="528004120002"/>
    <x v="0"/>
    <x v="15"/>
    <x v="15"/>
    <n v="202204"/>
    <n v="44676"/>
    <s v="XOF"/>
    <n v="36162"/>
    <n v="61.4"/>
    <s v="EUR"/>
    <n v="55.133000000000003"/>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0008"/>
    <n v="528004120002"/>
    <x v="0"/>
    <x v="24"/>
    <x v="24"/>
    <n v="202204"/>
    <n v="44676"/>
    <s v="XOF"/>
    <n v="40180"/>
    <n v="68.22"/>
    <s v="EUR"/>
    <n v="61.256999999999998"/>
    <n v="12704618"/>
    <s v="STAFF"/>
    <n v="2039252"/>
    <s v="Time Code : N - IUTS DU MOIS D'AVRIL 2022 DE GUIRO Shérita Djémila"/>
  </r>
  <r>
    <s v="E"/>
    <s v="4300"/>
    <s v="854"/>
    <s v="85406"/>
    <s v="8549052"/>
    <n v="528004120002"/>
    <x v="0"/>
    <x v="15"/>
    <x v="15"/>
    <n v="202204"/>
    <n v="44676"/>
    <s v="XOF"/>
    <n v="-36162"/>
    <n v="-61.4"/>
    <s v="EUR"/>
    <n v="-55.133000000000003"/>
    <n v="12704618"/>
    <s v="STAFF"/>
    <n v="2041743"/>
    <s v="Time Code : N - IUTS DU MOIS D'AVRIL 2022 DE SORE Safiétou/REAJUST"/>
  </r>
  <r>
    <s v="E"/>
    <s v="4300"/>
    <s v="854"/>
    <s v="85406"/>
    <s v="8549052"/>
    <n v="528004120002"/>
    <x v="0"/>
    <x v="15"/>
    <x v="15"/>
    <n v="202204"/>
    <n v="44676"/>
    <s v="XOF"/>
    <n v="-36162"/>
    <n v="-61.4"/>
    <s v="EUR"/>
    <n v="-55.133000000000003"/>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0008"/>
    <n v="528004120002"/>
    <x v="0"/>
    <x v="24"/>
    <x v="24"/>
    <n v="202204"/>
    <n v="44676"/>
    <s v="XOF"/>
    <n v="40180"/>
    <n v="68.22"/>
    <s v="EUR"/>
    <n v="61.256999999999998"/>
    <n v="12704618"/>
    <s v="STAFF"/>
    <n v="2039252"/>
    <s v="Time Code : N - IUTS DU MOIS D'AVRIL 2022 DE GUIRO Shérita Djémila"/>
  </r>
  <r>
    <s v="E"/>
    <s v="4300"/>
    <s v="854"/>
    <s v="85406"/>
    <s v="8540008"/>
    <n v="528004120002"/>
    <x v="0"/>
    <x v="24"/>
    <x v="24"/>
    <n v="202204"/>
    <n v="44676"/>
    <s v="XOF"/>
    <n v="40180"/>
    <n v="68.22"/>
    <s v="EUR"/>
    <n v="61.256999999999998"/>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0008"/>
    <n v="528004120002"/>
    <x v="0"/>
    <x v="24"/>
    <x v="24"/>
    <n v="202204"/>
    <n v="44676"/>
    <s v="XOF"/>
    <n v="-40180"/>
    <n v="-68.22"/>
    <s v="EUR"/>
    <n v="-61.256999999999998"/>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5"/>
    <x v="15"/>
    <n v="202204"/>
    <n v="44676"/>
    <s v="XOF"/>
    <n v="36162"/>
    <n v="61.4"/>
    <s v="EUR"/>
    <n v="55.133000000000003"/>
    <n v="12704618"/>
    <s v="STAFF"/>
    <n v="2041743"/>
    <s v="Time Code : N - IUTS DU MOIS D'AVRIL 2022 DE SORE Safiétou"/>
  </r>
  <r>
    <s v="E"/>
    <s v="4300"/>
    <s v="854"/>
    <s v="85406"/>
    <s v="8549057"/>
    <n v="528004120002"/>
    <x v="0"/>
    <x v="7"/>
    <x v="7"/>
    <n v="202204"/>
    <n v="44676"/>
    <s v="XOF"/>
    <n v="3694.71"/>
    <n v="6.27"/>
    <s v="EUR"/>
    <n v="5.63"/>
    <n v="12704618"/>
    <s v="STAFF"/>
    <n v="2036440"/>
    <s v="Time Code : N - IUTS DU MOIS D'AVRIL 2022 DE YALPOUGDOU Hervé"/>
  </r>
  <r>
    <s v="E"/>
    <s v="4300"/>
    <s v="854"/>
    <s v="85406"/>
    <s v="8549059"/>
    <n v="528004120002"/>
    <x v="0"/>
    <x v="12"/>
    <x v="12"/>
    <n v="202204"/>
    <n v="44676"/>
    <s v="XOF"/>
    <n v="8660.66"/>
    <n v="14.7"/>
    <s v="EUR"/>
    <n v="13.2"/>
    <n v="12704618"/>
    <s v="STAFF"/>
    <n v="8540386"/>
    <s v="Time Code : N - IUTS DU MOIS D'AVRIL 2022 DE YAMEOGO Dahlia Ramata Stephanie"/>
  </r>
  <r>
    <s v="E"/>
    <s v="4300"/>
    <s v="854"/>
    <s v="85408"/>
    <s v="8549059"/>
    <n v="528004120002"/>
    <x v="0"/>
    <x v="12"/>
    <x v="12"/>
    <n v="202204"/>
    <n v="44676"/>
    <s v="XOF"/>
    <n v="-28438.78"/>
    <n v="-48.28"/>
    <s v="EUR"/>
    <n v="-43.351999999999997"/>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521.71"/>
    <n v="7.68"/>
    <s v="EUR"/>
    <n v="6.8959999999999999"/>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7"/>
    <n v="528004120002"/>
    <x v="0"/>
    <x v="22"/>
    <x v="22"/>
    <n v="202204"/>
    <n v="44676"/>
    <s v="XOF"/>
    <n v="38457"/>
    <n v="65.290000000000006"/>
    <s v="EUR"/>
    <n v="58.625999999999998"/>
    <n v="12704618"/>
    <s v="STAFF"/>
    <n v="2023197"/>
    <s v="Time Code : N - IUTS DU MOIS D'AVRIL 2022 DE SAGNON Sanlé Régis Kader"/>
  </r>
  <r>
    <s v="E"/>
    <s v="4300"/>
    <s v="854"/>
    <s v="85406"/>
    <s v="8549059"/>
    <n v="528004120002"/>
    <x v="0"/>
    <x v="12"/>
    <x v="12"/>
    <n v="202204"/>
    <n v="44676"/>
    <s v="XOF"/>
    <n v="4295.7700000000004"/>
    <n v="7.29"/>
    <s v="EUR"/>
    <n v="6.5460000000000003"/>
    <n v="12704618"/>
    <s v="STAFF"/>
    <n v="2027008"/>
    <s v="Time Code : N - IUTS DU MOIS D'AVRIL 2022 DE SAWADOGO Augustine Marie wendyam"/>
  </r>
  <r>
    <s v="E"/>
    <s v="4300"/>
    <s v="854"/>
    <s v="85408"/>
    <s v="8549059"/>
    <n v="528004120002"/>
    <x v="0"/>
    <x v="12"/>
    <x v="12"/>
    <n v="202204"/>
    <n v="44676"/>
    <s v="XOF"/>
    <n v="28438.78"/>
    <n v="48.28"/>
    <s v="EUR"/>
    <n v="43.351999999999997"/>
    <n v="12704618"/>
    <s v="STAFF"/>
    <n v="2046481"/>
    <s v="Time Code : N - IUTS DU MOIS D'AVRIL 2022 DE TOE Hadja Aliza Sandrine"/>
  </r>
  <r>
    <s v="E"/>
    <s v="4300"/>
    <s v="854"/>
    <s v="85406"/>
    <s v="8549057"/>
    <n v="528004120002"/>
    <x v="0"/>
    <x v="7"/>
    <x v="7"/>
    <n v="202204"/>
    <n v="44676"/>
    <s v="XOF"/>
    <n v="16939.400000000001"/>
    <n v="28.76"/>
    <s v="EUR"/>
    <n v="25.824999999999999"/>
    <n v="12704618"/>
    <s v="STAFF"/>
    <n v="8540399"/>
    <s v="Time Code : N - IUTS DU MOIS D'AVRIL 2022 DE KONFE TRAORE Aicha"/>
  </r>
  <r>
    <s v="E"/>
    <s v="4300"/>
    <s v="854"/>
    <s v="85406"/>
    <s v="8549057"/>
    <n v="528004120002"/>
    <x v="0"/>
    <x v="7"/>
    <x v="7"/>
    <n v="202204"/>
    <n v="44676"/>
    <s v="XOF"/>
    <n v="16939.400000000001"/>
    <n v="28.76"/>
    <s v="EUR"/>
    <n v="25.824999999999999"/>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204"/>
    <n v="44676"/>
    <s v="XOF"/>
    <n v="16939.400000000001"/>
    <n v="28.76"/>
    <s v="EUR"/>
    <n v="25.824999999999999"/>
    <n v="12704618"/>
    <s v="STAFF"/>
    <n v="8540399"/>
    <s v="Time Code : N - IUTS DU MOIS D'AVRIL 2022 DE KONFE TRAORE Aicha"/>
  </r>
  <r>
    <s v="E"/>
    <s v="4300"/>
    <s v="854"/>
    <s v="85407"/>
    <s v="8549057"/>
    <n v="528004120002"/>
    <x v="0"/>
    <x v="22"/>
    <x v="22"/>
    <n v="202204"/>
    <n v="44676"/>
    <s v="XOF"/>
    <n v="-38457"/>
    <n v="-65.290000000000006"/>
    <s v="EUR"/>
    <n v="-58.625999999999998"/>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8660.66"/>
    <n v="14.7"/>
    <s v="EUR"/>
    <n v="13.2"/>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6"/>
    <x v="16"/>
    <n v="202204"/>
    <n v="44676"/>
    <s v="XOF"/>
    <n v="-71305"/>
    <n v="-121.06"/>
    <s v="EUR"/>
    <n v="-108.70399999999999"/>
    <n v="12704618"/>
    <s v="STAFF"/>
    <n v="2024193"/>
    <s v="Time Code : N - IUTS DU MOIS D'AVRIL 2022 DE KAMBIRE Sié/REAJUST"/>
  </r>
  <r>
    <s v="E"/>
    <s v="4300"/>
    <s v="854"/>
    <s v="85406"/>
    <s v="8549059"/>
    <n v="528004120002"/>
    <x v="0"/>
    <x v="12"/>
    <x v="12"/>
    <n v="202204"/>
    <n v="44676"/>
    <s v="XOF"/>
    <n v="-4295.7700000000004"/>
    <n v="-7.29"/>
    <s v="EUR"/>
    <n v="-6.5460000000000003"/>
    <n v="12704618"/>
    <s v="STAFF"/>
    <n v="2027008"/>
    <s v="Time Code : N - IUTS DU MOIS D'AVRIL 2022 DE SAWADOGO Augustine Marie wendyam/REAJUST"/>
  </r>
  <r>
    <s v="E"/>
    <s v="4300"/>
    <s v="854"/>
    <s v="85406"/>
    <s v="8549052"/>
    <n v="528004120002"/>
    <x v="0"/>
    <x v="19"/>
    <x v="19"/>
    <n v="202204"/>
    <n v="44676"/>
    <s v="XOF"/>
    <n v="71305"/>
    <n v="121.06"/>
    <s v="EUR"/>
    <n v="108.70399999999999"/>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20"/>
    <x v="20"/>
    <n v="202204"/>
    <n v="44676"/>
    <s v="XOF"/>
    <n v="42555"/>
    <n v="72.25"/>
    <s v="EUR"/>
    <n v="64.876000000000005"/>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9"/>
    <x v="19"/>
    <n v="202204"/>
    <n v="44676"/>
    <s v="XOF"/>
    <n v="71305"/>
    <n v="121.06"/>
    <s v="EUR"/>
    <n v="108.70399999999999"/>
    <n v="12704618"/>
    <s v="STAFF"/>
    <n v="2023596"/>
    <s v="Time Code : N - IUTS DU MOIS D'AVRIL 2022 DE WANGRE Didier"/>
  </r>
  <r>
    <s v="E"/>
    <s v="4300"/>
    <s v="854"/>
    <s v="85406"/>
    <s v="8549052"/>
    <n v="528004120002"/>
    <x v="0"/>
    <x v="22"/>
    <x v="22"/>
    <n v="202204"/>
    <n v="44676"/>
    <s v="XOF"/>
    <n v="36965"/>
    <n v="62.76"/>
    <s v="EUR"/>
    <n v="56.353999999999999"/>
    <n v="12704618"/>
    <s v="STAFF"/>
    <n v="2035753"/>
    <s v="Time Code : N - IUTS DU MOIS D'AVRIL 2022 DE KOUANDA Rachidatou"/>
  </r>
  <r>
    <s v="E"/>
    <s v="4300"/>
    <s v="854"/>
    <s v="85407"/>
    <s v="8540008"/>
    <n v="528004120002"/>
    <x v="0"/>
    <x v="25"/>
    <x v="25"/>
    <n v="202204"/>
    <n v="44676"/>
    <s v="XOF"/>
    <n v="-57925"/>
    <n v="-98.34"/>
    <s v="EUR"/>
    <n v="-88.302999999999997"/>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69"/>
    <x v="68"/>
    <n v="202204"/>
    <n v="44676"/>
    <s v="XOF"/>
    <n v="7187.89"/>
    <n v="12.2"/>
    <s v="EUR"/>
    <n v="10.955"/>
    <n v="12704618"/>
    <s v="STAFF"/>
    <n v="8540222"/>
    <s v="Time Code : N - IUTS DU MOIS D'AVRIL 2022 DE OUEDRAOGO Bila Basile"/>
  </r>
  <r>
    <s v="E"/>
    <s v="4300"/>
    <s v="854"/>
    <s v="85406"/>
    <s v="8549059"/>
    <n v="528004120002"/>
    <x v="0"/>
    <x v="12"/>
    <x v="12"/>
    <n v="202204"/>
    <n v="44676"/>
    <s v="XOF"/>
    <n v="-8660.66"/>
    <n v="-14.7"/>
    <s v="EUR"/>
    <n v="-13.2"/>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69"/>
    <x v="68"/>
    <n v="202204"/>
    <n v="44676"/>
    <s v="XOF"/>
    <n v="7187.89"/>
    <n v="12.2"/>
    <s v="EUR"/>
    <n v="10.955"/>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1044.32"/>
    <n v="69.680000000000007"/>
    <s v="EUR"/>
    <n v="62.567999999999998"/>
    <n v="12704618"/>
    <s v="STAFF"/>
    <n v="8540279"/>
    <s v="Time Code : N - IUTS DU MOIS D'AVRIL 2022 DE YAMEOGO Wendkoaguenda Lucie"/>
  </r>
  <r>
    <s v="E"/>
    <s v="4300"/>
    <s v="854"/>
    <s v="85406"/>
    <s v="8549059"/>
    <n v="528004120002"/>
    <x v="0"/>
    <x v="12"/>
    <x v="12"/>
    <n v="202204"/>
    <n v="44676"/>
    <s v="XOF"/>
    <n v="8660.66"/>
    <n v="14.7"/>
    <s v="EUR"/>
    <n v="13.2"/>
    <n v="12704618"/>
    <s v="STAFF"/>
    <n v="8540386"/>
    <s v="Time Code : N - IUTS DU MOIS D'AVRIL 2022 DE YAMEOGO Dahlia Ramata Stephanie"/>
  </r>
  <r>
    <s v="E"/>
    <s v="4300"/>
    <s v="854"/>
    <s v="85406"/>
    <s v="8549059"/>
    <n v="528004120002"/>
    <x v="0"/>
    <x v="12"/>
    <x v="12"/>
    <n v="202204"/>
    <n v="44676"/>
    <s v="XOF"/>
    <n v="-41044.32"/>
    <n v="-69.680000000000007"/>
    <s v="EUR"/>
    <n v="-62.567999999999998"/>
    <n v="12704618"/>
    <s v="STAFF"/>
    <n v="8540279"/>
    <s v="Time Code : N - IUTS DU MOIS D'AVRIL 2022 DE YAMEOGO Wendkoaguenda Lucie/REAJUST"/>
  </r>
  <r>
    <s v="E"/>
    <s v="4300"/>
    <s v="854"/>
    <s v="85408"/>
    <s v="8549059"/>
    <n v="528004120002"/>
    <x v="0"/>
    <x v="12"/>
    <x v="12"/>
    <n v="202204"/>
    <n v="44676"/>
    <s v="XOF"/>
    <n v="-28438.78"/>
    <n v="-48.28"/>
    <s v="EUR"/>
    <n v="-43.351999999999997"/>
    <n v="12704618"/>
    <s v="STAFF"/>
    <n v="2046481"/>
    <s v="Time Code : N - IUTS DU MOIS D'AVRIL 2022 DE TOE Hadja Aliza Sandrine/REAJUST"/>
  </r>
  <r>
    <s v="E"/>
    <s v="4300"/>
    <s v="854"/>
    <s v="85407"/>
    <s v="8540008"/>
    <n v="528004120002"/>
    <x v="0"/>
    <x v="25"/>
    <x v="25"/>
    <n v="202204"/>
    <n v="44676"/>
    <s v="XOF"/>
    <n v="57925"/>
    <n v="98.34"/>
    <s v="EUR"/>
    <n v="88.302999999999997"/>
    <n v="12704618"/>
    <s v="STAFF"/>
    <n v="2038727"/>
    <s v="Time Code : N - IUTS DU MOIS D'AVRIL 2022 DE SORY Yacouba"/>
  </r>
  <r>
    <s v="E"/>
    <s v="4300"/>
    <s v="854"/>
    <s v="85406"/>
    <s v="8549059"/>
    <n v="528004120002"/>
    <x v="0"/>
    <x v="12"/>
    <x v="12"/>
    <n v="202204"/>
    <n v="44676"/>
    <s v="XOF"/>
    <n v="-4521.71"/>
    <n v="-7.68"/>
    <s v="EUR"/>
    <n v="-6.8959999999999999"/>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1044.32"/>
    <n v="69.680000000000007"/>
    <s v="EUR"/>
    <n v="62.567999999999998"/>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521.71"/>
    <n v="-7.68"/>
    <s v="EUR"/>
    <n v="-6.8959999999999999"/>
    <n v="12704618"/>
    <s v="STAFF"/>
    <n v="2030994"/>
    <s v="Time Code : N - IUTS DU MOIS D'AVRIL 2022 DE KI/KERE Léonie/REAJUST"/>
  </r>
  <r>
    <s v="E"/>
    <s v="4300"/>
    <s v="854"/>
    <s v="85407"/>
    <s v="8540008"/>
    <n v="528004120002"/>
    <x v="0"/>
    <x v="25"/>
    <x v="25"/>
    <n v="202204"/>
    <n v="44676"/>
    <s v="XOF"/>
    <n v="-57925"/>
    <n v="-98.34"/>
    <s v="EUR"/>
    <n v="-88.302999999999997"/>
    <n v="12704618"/>
    <s v="STAFF"/>
    <n v="2038727"/>
    <s v="Time Code : N - IUTS DU MOIS D'AVRIL 2022 DE SORY Yacouba/REAJUST"/>
  </r>
  <r>
    <s v="E"/>
    <s v="4300"/>
    <s v="854"/>
    <s v="85406"/>
    <s v="8549052"/>
    <n v="528004120002"/>
    <x v="0"/>
    <x v="17"/>
    <x v="17"/>
    <n v="202204"/>
    <n v="44676"/>
    <s v="XOF"/>
    <n v="-35446.49"/>
    <n v="-60.18"/>
    <s v="EUR"/>
    <n v="-54.037999999999997"/>
    <n v="12704618"/>
    <s v="STAFF"/>
    <n v="8540100"/>
    <s v="Time Code : N - IUTS DU MOIS D'AVRIL 2022 DE SOU Sié Sylvain/REAJUST"/>
  </r>
  <r>
    <s v="E"/>
    <s v="4300"/>
    <s v="854"/>
    <s v="85406"/>
    <s v="8549057"/>
    <n v="528004120002"/>
    <x v="0"/>
    <x v="7"/>
    <x v="7"/>
    <n v="202204"/>
    <n v="44676"/>
    <s v="XOF"/>
    <n v="3694.71"/>
    <n v="6.27"/>
    <s v="EUR"/>
    <n v="5.63"/>
    <n v="12704618"/>
    <s v="STAFF"/>
    <n v="2036440"/>
    <s v="Time Code : N - IUTS DU MOIS D'AVRIL 2022 DE YALPOUGDOU Hervé"/>
  </r>
  <r>
    <s v="E"/>
    <s v="4300"/>
    <s v="854"/>
    <s v="85406"/>
    <s v="8549057"/>
    <n v="528004120002"/>
    <x v="0"/>
    <x v="7"/>
    <x v="7"/>
    <n v="202204"/>
    <n v="44676"/>
    <s v="XOF"/>
    <n v="-3694.71"/>
    <n v="-6.27"/>
    <s v="EUR"/>
    <n v="-5.63"/>
    <n v="12704618"/>
    <s v="STAFF"/>
    <n v="2036440"/>
    <s v="Time Code : N - IUTS DU MOIS D'AVRIL 2022 DE YALPOUGDOU Hervé/REAJUST"/>
  </r>
  <r>
    <s v="E"/>
    <s v="4300"/>
    <s v="854"/>
    <s v="85406"/>
    <s v="8549059"/>
    <n v="528004120002"/>
    <x v="0"/>
    <x v="12"/>
    <x v="12"/>
    <n v="202204"/>
    <n v="44676"/>
    <s v="XOF"/>
    <n v="-8660.66"/>
    <n v="-14.7"/>
    <s v="EUR"/>
    <n v="-13.2"/>
    <n v="12704618"/>
    <s v="STAFF"/>
    <n v="8540386"/>
    <s v="Time Code : N - IUTS DU MOIS D'AVRIL 2022 DE YAMEOGO Dahlia Ramata Stephanie/REAJUST"/>
  </r>
  <r>
    <s v="E"/>
    <s v="4300"/>
    <s v="854"/>
    <s v="85406"/>
    <s v="8549052"/>
    <n v="528004120002"/>
    <x v="0"/>
    <x v="19"/>
    <x v="19"/>
    <n v="202204"/>
    <n v="44676"/>
    <s v="XOF"/>
    <n v="-71305"/>
    <n v="-121.06"/>
    <s v="EUR"/>
    <n v="-108.70399999999999"/>
    <n v="12704618"/>
    <s v="STAFF"/>
    <n v="2023596"/>
    <s v="Time Code : N - IUTS DU MOIS D'AVRIL 2022 DE WANGRE Didier/REAJUST"/>
  </r>
  <r>
    <s v="E"/>
    <s v="4300"/>
    <s v="854"/>
    <s v="85406"/>
    <s v="8549057"/>
    <n v="528004120002"/>
    <x v="0"/>
    <x v="7"/>
    <x v="7"/>
    <n v="202204"/>
    <n v="44676"/>
    <s v="XOF"/>
    <n v="7509.08"/>
    <n v="12.75"/>
    <s v="EUR"/>
    <n v="11.449"/>
    <n v="12704618"/>
    <s v="STAFF"/>
    <n v="8540358"/>
    <s v="Time Code : N - IUTS DU MOIS D'AVRIL 2022 DE ZOMA Jean"/>
  </r>
  <r>
    <s v="E"/>
    <s v="4300"/>
    <s v="854"/>
    <s v="85406"/>
    <s v="8549052"/>
    <n v="528004120002"/>
    <x v="0"/>
    <x v="17"/>
    <x v="17"/>
    <n v="202204"/>
    <n v="44676"/>
    <s v="XOF"/>
    <n v="35446.49"/>
    <n v="60.18"/>
    <s v="EUR"/>
    <n v="54.037999999999997"/>
    <n v="12704618"/>
    <s v="STAFF"/>
    <n v="8540100"/>
    <s v="Time Code : N - IUTS DU MOIS D'AVRIL 2022 DE SOU Sié Sylvain"/>
  </r>
  <r>
    <s v="E"/>
    <s v="4300"/>
    <s v="854"/>
    <s v="85406"/>
    <s v="8549052"/>
    <n v="528004120002"/>
    <x v="0"/>
    <x v="69"/>
    <x v="68"/>
    <n v="202204"/>
    <n v="44676"/>
    <s v="XOF"/>
    <n v="7187.89"/>
    <n v="12.2"/>
    <s v="EUR"/>
    <n v="10.955"/>
    <n v="12704618"/>
    <s v="STAFF"/>
    <n v="8540222"/>
    <s v="Time Code : N - IUTS DU MOIS D'AVRIL 2022 DE OUEDRAOGO Bila Basile"/>
  </r>
  <r>
    <s v="E"/>
    <s v="4300"/>
    <s v="854"/>
    <s v="85406"/>
    <s v="8549059"/>
    <n v="528004120002"/>
    <x v="0"/>
    <x v="12"/>
    <x v="12"/>
    <n v="202204"/>
    <n v="44676"/>
    <s v="XOF"/>
    <n v="4521.71"/>
    <n v="7.68"/>
    <s v="EUR"/>
    <n v="6.8959999999999999"/>
    <n v="12704618"/>
    <s v="STAFF"/>
    <n v="2030994"/>
    <s v="Time Code : N - IUTS DU MOIS D'AVRIL 2022 DE KI/KERE Léonie"/>
  </r>
  <r>
    <s v="E"/>
    <s v="4300"/>
    <s v="854"/>
    <s v="85406"/>
    <s v="8549052"/>
    <n v="528004120002"/>
    <x v="0"/>
    <x v="16"/>
    <x v="16"/>
    <n v="202204"/>
    <n v="44676"/>
    <s v="XOF"/>
    <n v="71305"/>
    <n v="121.06"/>
    <s v="EUR"/>
    <n v="108.70399999999999"/>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6"/>
    <x v="16"/>
    <n v="202204"/>
    <n v="44676"/>
    <s v="XOF"/>
    <n v="71305"/>
    <n v="121.06"/>
    <s v="EUR"/>
    <n v="108.70399999999999"/>
    <n v="12704618"/>
    <s v="STAFF"/>
    <n v="2024193"/>
    <s v="Time Code : N - IUTS DU MOIS D'AVRIL 2022 DE KAMBIRE Sié"/>
  </r>
  <r>
    <s v="E"/>
    <s v="4300"/>
    <s v="854"/>
    <s v="85406"/>
    <s v="8549057"/>
    <n v="528004120002"/>
    <x v="0"/>
    <x v="7"/>
    <x v="7"/>
    <n v="202204"/>
    <n v="44676"/>
    <s v="XOF"/>
    <n v="-7509.08"/>
    <n v="-12.75"/>
    <s v="EUR"/>
    <n v="-11.449"/>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6"/>
    <x v="16"/>
    <n v="202204"/>
    <n v="44676"/>
    <s v="XOF"/>
    <n v="71305"/>
    <n v="121.06"/>
    <s v="EUR"/>
    <n v="108.70399999999999"/>
    <n v="12704618"/>
    <s v="STAFF"/>
    <n v="2024193"/>
    <s v="Time Code : N - IUTS DU MOIS D'AVRIL 2022 DE KAMBIRE Sié"/>
  </r>
  <r>
    <s v="E"/>
    <s v="4300"/>
    <s v="854"/>
    <s v="85406"/>
    <s v="8549057"/>
    <n v="528004120002"/>
    <x v="0"/>
    <x v="7"/>
    <x v="7"/>
    <n v="202204"/>
    <n v="44676"/>
    <s v="XOF"/>
    <n v="-3694.71"/>
    <n v="-6.27"/>
    <s v="EUR"/>
    <n v="-5.63"/>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204"/>
    <n v="44676"/>
    <s v="XOF"/>
    <n v="-16939.400000000001"/>
    <n v="-28.76"/>
    <s v="EUR"/>
    <n v="-25.824999999999999"/>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204"/>
    <n v="44676"/>
    <s v="XOF"/>
    <n v="28438.78"/>
    <n v="48.28"/>
    <s v="EUR"/>
    <n v="43.351999999999997"/>
    <n v="12704618"/>
    <s v="STAFF"/>
    <n v="2046481"/>
    <s v="Time Code : N - IUTS DU MOIS D'AVRIL 2022 DE TOE Hadja Aliza Sandrine"/>
  </r>
  <r>
    <s v="E"/>
    <s v="4300"/>
    <s v="854"/>
    <s v="85406"/>
    <s v="8549059"/>
    <n v="528004120002"/>
    <x v="0"/>
    <x v="12"/>
    <x v="12"/>
    <n v="202204"/>
    <n v="44676"/>
    <s v="XOF"/>
    <n v="41044.32"/>
    <n v="69.680000000000007"/>
    <s v="EUR"/>
    <n v="62.567999999999998"/>
    <n v="12704618"/>
    <s v="STAFF"/>
    <n v="8540279"/>
    <s v="Time Code : N - IUTS DU MOIS D'AVRIL 2022 DE YAMEOGO Wendkoaguenda Lucie"/>
  </r>
  <r>
    <s v="E"/>
    <s v="4300"/>
    <s v="854"/>
    <s v="85406"/>
    <s v="8549052"/>
    <n v="528004120002"/>
    <x v="0"/>
    <x v="19"/>
    <x v="19"/>
    <n v="202204"/>
    <n v="44676"/>
    <s v="XOF"/>
    <n v="-71305"/>
    <n v="-121.06"/>
    <s v="EUR"/>
    <n v="-108.70399999999999"/>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7"/>
    <x v="17"/>
    <n v="202204"/>
    <n v="44676"/>
    <s v="XOF"/>
    <n v="-35446.49"/>
    <n v="-60.18"/>
    <s v="EUR"/>
    <n v="-54.037999999999997"/>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295.7700000000004"/>
    <n v="-7.29"/>
    <s v="EUR"/>
    <n v="-6.5460000000000003"/>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22"/>
    <x v="22"/>
    <n v="202204"/>
    <n v="44676"/>
    <s v="XOF"/>
    <n v="-36965"/>
    <n v="-62.76"/>
    <s v="EUR"/>
    <n v="-56.353999999999999"/>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1044.32"/>
    <n v="-69.680000000000007"/>
    <s v="EUR"/>
    <n v="-62.567999999999998"/>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521.71"/>
    <n v="7.68"/>
    <s v="EUR"/>
    <n v="6.8959999999999999"/>
    <n v="12704618"/>
    <s v="STAFF"/>
    <n v="2030994"/>
    <s v="Time Code : N - IUTS DU MOIS D'AVRIL 2022 DE KI/KERE Léonie"/>
  </r>
  <r>
    <s v="E"/>
    <s v="4300"/>
    <s v="854"/>
    <s v="85406"/>
    <s v="8549057"/>
    <n v="528004120002"/>
    <x v="0"/>
    <x v="7"/>
    <x v="7"/>
    <n v="202204"/>
    <n v="44676"/>
    <s v="XOF"/>
    <n v="-7509.08"/>
    <n v="-12.75"/>
    <s v="EUR"/>
    <n v="-11.449"/>
    <n v="12704618"/>
    <s v="STAFF"/>
    <n v="8540358"/>
    <s v="Time Code : N - IUTS DU MOIS D'AVRIL 2022 DE ZOMA Jean/REAJUST"/>
  </r>
  <r>
    <s v="E"/>
    <s v="4300"/>
    <s v="854"/>
    <s v="85407"/>
    <s v="8549057"/>
    <n v="528004120002"/>
    <x v="0"/>
    <x v="22"/>
    <x v="22"/>
    <n v="202204"/>
    <n v="44676"/>
    <s v="XOF"/>
    <n v="38457"/>
    <n v="65.290000000000006"/>
    <s v="EUR"/>
    <n v="58.625999999999998"/>
    <n v="12704618"/>
    <s v="STAFF"/>
    <n v="2023197"/>
    <s v="Time Code : N - IUTS DU MOIS D'AVRIL 2022 DE SAGNON Sanlé Régis Kader"/>
  </r>
  <r>
    <s v="E"/>
    <s v="4300"/>
    <s v="854"/>
    <s v="85406"/>
    <s v="8549057"/>
    <n v="528004120002"/>
    <x v="0"/>
    <x v="7"/>
    <x v="7"/>
    <n v="202204"/>
    <n v="44676"/>
    <s v="XOF"/>
    <n v="3694.71"/>
    <n v="6.27"/>
    <s v="EUR"/>
    <n v="5.63"/>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22"/>
    <x v="22"/>
    <n v="202204"/>
    <n v="44676"/>
    <s v="XOF"/>
    <n v="36965"/>
    <n v="62.76"/>
    <s v="EUR"/>
    <n v="56.353999999999999"/>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204"/>
    <n v="44676"/>
    <s v="XOF"/>
    <n v="28438.78"/>
    <n v="48.28"/>
    <s v="EUR"/>
    <n v="43.351999999999997"/>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295.7700000000004"/>
    <n v="7.29"/>
    <s v="EUR"/>
    <n v="6.5460000000000003"/>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69"/>
    <x v="68"/>
    <n v="202204"/>
    <n v="44676"/>
    <s v="XOF"/>
    <n v="-7187.89"/>
    <n v="-12.2"/>
    <s v="EUR"/>
    <n v="-10.955"/>
    <n v="12704618"/>
    <s v="STAFF"/>
    <n v="8540222"/>
    <s v="Time Code : N - IUTS DU MOIS D'AVRIL 2022 DE OUEDRAOGO Bila Basile/REAJUST"/>
  </r>
  <r>
    <s v="E"/>
    <s v="4300"/>
    <s v="854"/>
    <s v="85407"/>
    <s v="8540008"/>
    <n v="528004120002"/>
    <x v="0"/>
    <x v="25"/>
    <x v="25"/>
    <n v="202204"/>
    <n v="44676"/>
    <s v="XOF"/>
    <n v="57925"/>
    <n v="98.34"/>
    <s v="EUR"/>
    <n v="88.302999999999997"/>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20"/>
    <x v="20"/>
    <n v="202204"/>
    <n v="44676"/>
    <s v="XOF"/>
    <n v="-42555"/>
    <n v="-72.25"/>
    <s v="EUR"/>
    <n v="-64.876000000000005"/>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69"/>
    <x v="68"/>
    <n v="202204"/>
    <n v="44676"/>
    <s v="XOF"/>
    <n v="-7187.89"/>
    <n v="-12.2"/>
    <s v="EUR"/>
    <n v="-10.955"/>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9"/>
    <x v="19"/>
    <n v="202204"/>
    <n v="44676"/>
    <s v="XOF"/>
    <n v="71305"/>
    <n v="121.06"/>
    <s v="EUR"/>
    <n v="108.70399999999999"/>
    <n v="12704618"/>
    <s v="STAFF"/>
    <n v="2023596"/>
    <s v="Time Code : N - IUTS DU MOIS D'AVRIL 2022 DE WANGRE Didier"/>
  </r>
  <r>
    <s v="E"/>
    <s v="4300"/>
    <s v="854"/>
    <s v="85406"/>
    <s v="8549057"/>
    <n v="528004120002"/>
    <x v="0"/>
    <x v="7"/>
    <x v="7"/>
    <n v="202204"/>
    <n v="44676"/>
    <s v="XOF"/>
    <n v="7509.08"/>
    <n v="12.75"/>
    <s v="EUR"/>
    <n v="11.449"/>
    <n v="12704618"/>
    <s v="STAFF"/>
    <n v="8540358"/>
    <s v="Time Code : N - IUTS DU MOIS D'AVRIL 2022 DE ZOMA Jean"/>
  </r>
  <r>
    <s v="E"/>
    <s v="4300"/>
    <s v="854"/>
    <s v="85406"/>
    <s v="8549052"/>
    <n v="528004120002"/>
    <x v="0"/>
    <x v="22"/>
    <x v="22"/>
    <n v="202204"/>
    <n v="44676"/>
    <s v="XOF"/>
    <n v="36965"/>
    <n v="62.76"/>
    <s v="EUR"/>
    <n v="56.353999999999999"/>
    <n v="12704618"/>
    <s v="STAFF"/>
    <n v="2035753"/>
    <s v="Time Code : N - IUTS DU MOIS D'AVRIL 2022 DE KOUANDA Rachidatou"/>
  </r>
  <r>
    <s v="E"/>
    <s v="4300"/>
    <s v="854"/>
    <s v="85407"/>
    <s v="8540008"/>
    <n v="528004120002"/>
    <x v="0"/>
    <x v="25"/>
    <x v="25"/>
    <n v="202204"/>
    <n v="44676"/>
    <s v="XOF"/>
    <n v="57925"/>
    <n v="98.34"/>
    <s v="EUR"/>
    <n v="88.302999999999997"/>
    <n v="12704618"/>
    <s v="STAFF"/>
    <n v="2038727"/>
    <s v="Time Code : N - IUTS DU MOIS D'AVRIL 2022 DE SORY Yacouba"/>
  </r>
  <r>
    <s v="E"/>
    <s v="4300"/>
    <s v="854"/>
    <s v="85406"/>
    <s v="8549052"/>
    <n v="528004120002"/>
    <x v="0"/>
    <x v="17"/>
    <x v="17"/>
    <n v="202204"/>
    <n v="44676"/>
    <s v="XOF"/>
    <n v="35446.49"/>
    <n v="60.18"/>
    <s v="EUR"/>
    <n v="54.037999999999997"/>
    <n v="12704618"/>
    <s v="STAFF"/>
    <n v="8540100"/>
    <s v="Time Code : N - IUTS DU MOIS D'AVRIL 2022 DE SOU Sié Sylvain"/>
  </r>
  <r>
    <s v="E"/>
    <s v="4300"/>
    <s v="854"/>
    <s v="85406"/>
    <s v="8549057"/>
    <n v="528004120002"/>
    <x v="0"/>
    <x v="7"/>
    <x v="7"/>
    <n v="202204"/>
    <n v="44676"/>
    <s v="XOF"/>
    <n v="7509.08"/>
    <n v="12.75"/>
    <s v="EUR"/>
    <n v="11.449"/>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17"/>
    <x v="17"/>
    <n v="202204"/>
    <n v="44676"/>
    <s v="XOF"/>
    <n v="35446.49"/>
    <n v="60.18"/>
    <s v="EUR"/>
    <n v="54.037999999999997"/>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204"/>
    <n v="44676"/>
    <s v="XOF"/>
    <n v="-16939.400000000001"/>
    <n v="-28.76"/>
    <s v="EUR"/>
    <n v="-25.824999999999999"/>
    <n v="12704618"/>
    <s v="STAFF"/>
    <n v="8540399"/>
    <s v="Time Code : N - IUTS DU MOIS D'AVRIL 2022 DE KONFE TRAORE Aicha/REAJUST"/>
  </r>
  <r>
    <s v="E"/>
    <s v="4300"/>
    <s v="854"/>
    <s v="85406"/>
    <s v="8549052"/>
    <n v="528004120002"/>
    <x v="0"/>
    <x v="16"/>
    <x v="16"/>
    <n v="202204"/>
    <n v="44676"/>
    <s v="XOF"/>
    <n v="-71305"/>
    <n v="-121.06"/>
    <s v="EUR"/>
    <n v="-108.70399999999999"/>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2"/>
    <x v="0"/>
    <x v="22"/>
    <x v="22"/>
    <n v="202204"/>
    <n v="44676"/>
    <s v="XOF"/>
    <n v="-36965"/>
    <n v="-62.76"/>
    <s v="EUR"/>
    <n v="-56.353999999999999"/>
    <n v="12704618"/>
    <s v="STAFF"/>
    <n v="2035753"/>
    <s v="Time Code : N - IUTS DU MOIS D'AVRIL 2022 DE KOUANDA Rachidatou/REAJUST"/>
  </r>
  <r>
    <s v="E"/>
    <s v="4300"/>
    <s v="854"/>
    <s v="85407"/>
    <s v="8549057"/>
    <n v="528004120002"/>
    <x v="0"/>
    <x v="22"/>
    <x v="22"/>
    <n v="202204"/>
    <n v="44676"/>
    <s v="XOF"/>
    <n v="38457"/>
    <n v="65.290000000000006"/>
    <s v="EUR"/>
    <n v="58.625999999999998"/>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204"/>
    <n v="44676"/>
    <s v="XOF"/>
    <n v="4295.7700000000004"/>
    <n v="7.29"/>
    <s v="EUR"/>
    <n v="6.5460000000000003"/>
    <n v="12704618"/>
    <s v="STAFF"/>
    <n v="2027008"/>
    <s v="Time Code : N - IUTS DU MOIS D'AVRIL 2022 DE SAWADOGO Augustine Marie wendyam"/>
  </r>
  <r>
    <s v="E"/>
    <s v="4300"/>
    <s v="854"/>
    <s v="85407"/>
    <s v="8549057"/>
    <n v="528004120002"/>
    <x v="0"/>
    <x v="22"/>
    <x v="22"/>
    <n v="202204"/>
    <n v="44676"/>
    <s v="XOF"/>
    <n v="-38457"/>
    <n v="-65.290000000000006"/>
    <s v="EUR"/>
    <n v="-58.625999999999998"/>
    <n v="12704618"/>
    <s v="STAFF"/>
    <n v="2023197"/>
    <s v="Time Code : N - IUTS DU MOIS D'AVRIL 2022 DE SAGNON Sanlé Régis Kader/REAJUST"/>
  </r>
  <r>
    <s v="E"/>
    <s v="4200"/>
    <s v="854"/>
    <s v="85407"/>
    <s v="8549059"/>
    <n v="528004120002"/>
    <x v="0"/>
    <x v="18"/>
    <x v="18"/>
    <n v="202204"/>
    <n v="44676"/>
    <s v="XOF"/>
    <n v="129000"/>
    <n v="219.01"/>
    <s v="EUR"/>
    <n v="196.65600000000001"/>
    <n v="12704618"/>
    <s v="STAFF"/>
    <n v="2014872"/>
    <s v="Time Code : N - CNSS DU MOIS D'AVRIL 2022 DE OUATTARA Siaka"/>
  </r>
  <r>
    <s v="E"/>
    <s v="4200"/>
    <s v="854"/>
    <s v="85406"/>
    <s v="8549052"/>
    <n v="528004120001"/>
    <x v="3"/>
    <x v="13"/>
    <x v="13"/>
    <n v="202204"/>
    <n v="44676"/>
    <s v="XOF"/>
    <n v="-129000"/>
    <n v="-219.01"/>
    <s v="EUR"/>
    <n v="-196.65600000000001"/>
    <n v="12704618"/>
    <s v="STAFF"/>
    <n v="2034399"/>
    <s v="Time Code : N - CNSS DU MOIS D'AVRIL 2022 DE OUEDRAOGO Touwindé Christophe/REAJUST"/>
  </r>
  <r>
    <s v="E"/>
    <s v="4300"/>
    <s v="854"/>
    <s v="85400"/>
    <s v="8549060"/>
    <n v="528004120002"/>
    <x v="0"/>
    <x v="44"/>
    <x v="44"/>
    <n v="202204"/>
    <n v="44676"/>
    <s v="XOF"/>
    <n v="-11052.45"/>
    <n v="-18.760000000000002"/>
    <s v="EUR"/>
    <n v="-16.844999999999999"/>
    <n v="12704618"/>
    <s v="STAFF"/>
    <n v="2017279"/>
    <s v="Time Code : N - IUTS DU MOIS D'AVRIL 2022 DE GUIRA Sayouba/REAJUST"/>
  </r>
  <r>
    <s v="E"/>
    <s v="4300"/>
    <s v="854"/>
    <s v="85406"/>
    <s v="8549052"/>
    <n v="528004120001"/>
    <x v="3"/>
    <x v="13"/>
    <x v="13"/>
    <n v="202204"/>
    <n v="44676"/>
    <s v="XOF"/>
    <n v="170988"/>
    <n v="290.3"/>
    <s v="EUR"/>
    <n v="260.67"/>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20"/>
    <x v="20"/>
    <n v="202204"/>
    <n v="44676"/>
    <s v="XOF"/>
    <n v="42555"/>
    <n v="72.25"/>
    <s v="EUR"/>
    <n v="64.876000000000005"/>
    <n v="12704618"/>
    <s v="STAFF"/>
    <n v="2030902"/>
    <s v="Time Code : N - IUTS DU MOIS D'AVRIL 2022 DE CISSE Idriss As-Ami"/>
  </r>
  <r>
    <s v="E"/>
    <s v="4300"/>
    <s v="854"/>
    <s v="85408"/>
    <s v="8540008"/>
    <n v="528004120001"/>
    <x v="3"/>
    <x v="14"/>
    <x v="14"/>
    <n v="202204"/>
    <n v="44676"/>
    <s v="XOF"/>
    <n v="99441"/>
    <n v="168.83"/>
    <s v="EUR"/>
    <n v="151.59800000000001"/>
    <n v="12704618"/>
    <s v="STAFF"/>
    <n v="2012170"/>
    <s v="Time Code : N - IUTS DU MOIS D'AVRIL 2022 DE KIEMA Yaya"/>
  </r>
  <r>
    <s v="E"/>
    <s v="4200"/>
    <s v="854"/>
    <s v="85406"/>
    <s v="8549059"/>
    <n v="528004120002"/>
    <x v="0"/>
    <x v="12"/>
    <x v="12"/>
    <n v="202204"/>
    <n v="44676"/>
    <s v="XOF"/>
    <n v="14030.21"/>
    <n v="23.82"/>
    <s v="EUR"/>
    <n v="21.388999999999999"/>
    <n v="12704618"/>
    <s v="STAFF"/>
    <n v="8540386"/>
    <s v="Time Code : N - CNSS DU MOIS D'AVRIL 2022 DE YAMEOGO Dahlia Ramata Stephanie"/>
  </r>
  <r>
    <s v="E"/>
    <s v="4200"/>
    <s v="854"/>
    <s v="85406"/>
    <s v="8549057"/>
    <n v="528004120002"/>
    <x v="0"/>
    <x v="7"/>
    <x v="7"/>
    <n v="202204"/>
    <n v="44676"/>
    <s v="XOF"/>
    <n v="8929.01"/>
    <n v="15.16"/>
    <s v="EUR"/>
    <n v="13.613"/>
    <n v="12704618"/>
    <s v="STAFF"/>
    <n v="2036440"/>
    <s v="Time Code : N - CNSS DU MOIS D'AVRIL 2022 DE YALPOUGDOU Hervé"/>
  </r>
  <r>
    <s v="E"/>
    <s v="4200"/>
    <s v="854"/>
    <s v="85406"/>
    <s v="8549052"/>
    <n v="528004120002"/>
    <x v="0"/>
    <x v="22"/>
    <x v="22"/>
    <n v="202204"/>
    <n v="44676"/>
    <s v="XOF"/>
    <n v="97103"/>
    <n v="164.86"/>
    <s v="EUR"/>
    <n v="148.03299999999999"/>
    <n v="12704618"/>
    <s v="STAFF"/>
    <n v="2035753"/>
    <s v="Time Code : N - CNSS DU MOIS D'AVRIL 2022 DE KOUANDA Rachidatou"/>
  </r>
  <r>
    <s v="E"/>
    <s v="4200"/>
    <s v="854"/>
    <s v="85406"/>
    <s v="8549052"/>
    <n v="528004120002"/>
    <x v="0"/>
    <x v="17"/>
    <x v="17"/>
    <n v="202204"/>
    <n v="44676"/>
    <s v="XOF"/>
    <n v="-17432.43"/>
    <n v="-29.6"/>
    <s v="EUR"/>
    <n v="-26.579000000000001"/>
    <n v="12704618"/>
    <s v="STAFF"/>
    <n v="8540100"/>
    <s v="Time Code : N - CNSS DU MOIS D'AVRIL 2022 DE SOU Sié Sylvain/REAJUST"/>
  </r>
  <r>
    <s v="E"/>
    <s v="4300"/>
    <s v="854"/>
    <s v="85408"/>
    <s v="8549059"/>
    <n v="528004120002"/>
    <x v="0"/>
    <x v="18"/>
    <x v="18"/>
    <n v="202204"/>
    <n v="44676"/>
    <s v="XOF"/>
    <n v="17363.3"/>
    <n v="29.48"/>
    <s v="EUR"/>
    <n v="26.471"/>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9059"/>
    <n v="528004120002"/>
    <x v="0"/>
    <x v="20"/>
    <x v="20"/>
    <n v="202204"/>
    <n v="44676"/>
    <s v="XOF"/>
    <n v="-99253"/>
    <n v="-168.51"/>
    <s v="EUR"/>
    <n v="-151.31100000000001"/>
    <n v="12704618"/>
    <s v="STAFF"/>
    <n v="2030902"/>
    <s v="Time Code : N - CNSS DU MOIS D'AVRIL 2022 DE CISSE Idriss As-Ami/REAJUST"/>
  </r>
  <r>
    <s v="E"/>
    <s v="4300"/>
    <s v="854"/>
    <s v="85400"/>
    <s v="8549062"/>
    <n v="528004120002"/>
    <x v="0"/>
    <x v="23"/>
    <x v="23"/>
    <n v="202204"/>
    <n v="44676"/>
    <s v="XOF"/>
    <n v="-614"/>
    <n v="-1.04"/>
    <s v="EUR"/>
    <n v="-0.93400000000000005"/>
    <n v="12704618"/>
    <s v="STAFF"/>
    <n v="2013061"/>
    <s v="Time Code : N - IUTS DU MOIS D'AVRIL 2022 DE BOUDA Jacques/REAJUST"/>
  </r>
  <r>
    <s v="E"/>
    <s v="4200"/>
    <s v="854"/>
    <s v="85406"/>
    <s v="8549052"/>
    <n v="528004120001"/>
    <x v="3"/>
    <x v="13"/>
    <x v="13"/>
    <n v="202204"/>
    <n v="44676"/>
    <s v="XOF"/>
    <n v="129000"/>
    <n v="219.01"/>
    <s v="EUR"/>
    <n v="196.65600000000001"/>
    <n v="12704618"/>
    <s v="STAFF"/>
    <n v="2034399"/>
    <s v="Time Code : N - CNSS DU MOIS D'AVRIL 2022 DE OUEDRAOGO Touwindé Christophe"/>
  </r>
  <r>
    <s v="E"/>
    <s v="4300"/>
    <s v="854"/>
    <s v="85400"/>
    <s v="8549059"/>
    <n v="528004120002"/>
    <x v="0"/>
    <x v="8"/>
    <x v="8"/>
    <n v="202204"/>
    <n v="44676"/>
    <s v="XOF"/>
    <n v="-18420.75"/>
    <n v="-31.27"/>
    <s v="EUR"/>
    <n v="-28.077999999999999"/>
    <n v="12704618"/>
    <s v="STAFF"/>
    <n v="8540353"/>
    <s v="Time Code : N - IUTS DU MOIS D'AVRIL 2022 DE PARE/KARAMBIRI Aminata/REAJUST"/>
  </r>
  <r>
    <s v="E"/>
    <s v="4200"/>
    <s v="854"/>
    <s v="85406"/>
    <s v="8549057"/>
    <n v="528004120002"/>
    <x v="0"/>
    <x v="7"/>
    <x v="7"/>
    <n v="202204"/>
    <n v="44676"/>
    <s v="XOF"/>
    <n v="27808.38"/>
    <n v="47.21"/>
    <s v="EUR"/>
    <n v="42.390999999999998"/>
    <n v="12704618"/>
    <s v="STAFF"/>
    <n v="8540399"/>
    <s v="Time Code : N - CNSS DU MOIS D'AVRIL 2022 DE KONFE TRAORE Aicha"/>
  </r>
  <r>
    <s v="E"/>
    <s v="4200"/>
    <s v="854"/>
    <s v="85406"/>
    <s v="8549059"/>
    <n v="528004120002"/>
    <x v="0"/>
    <x v="12"/>
    <x v="12"/>
    <n v="202204"/>
    <n v="44676"/>
    <s v="XOF"/>
    <n v="11878.04"/>
    <n v="20.170000000000002"/>
    <s v="EUR"/>
    <n v="18.111000000000001"/>
    <n v="12704618"/>
    <s v="STAFF"/>
    <n v="2030994"/>
    <s v="Time Code : N - CNSS DU MOIS D'AVRIL 2022 DE KI/KERE Léonie"/>
  </r>
  <r>
    <s v="E"/>
    <s v="4200"/>
    <s v="854"/>
    <s v="85406"/>
    <s v="8549057"/>
    <n v="528004120002"/>
    <x v="0"/>
    <x v="7"/>
    <x v="7"/>
    <n v="202204"/>
    <n v="44676"/>
    <s v="XOF"/>
    <n v="-27808.38"/>
    <n v="-47.21"/>
    <s v="EUR"/>
    <n v="-42.390999999999998"/>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204"/>
    <n v="44676"/>
    <s v="XOF"/>
    <n v="-4837.5"/>
    <n v="-8.2100000000000009"/>
    <s v="EUR"/>
    <n v="-7.3719999999999999"/>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0008"/>
    <n v="528004120001"/>
    <x v="3"/>
    <x v="14"/>
    <x v="14"/>
    <n v="202204"/>
    <n v="44676"/>
    <s v="XOF"/>
    <n v="99441"/>
    <n v="168.83"/>
    <s v="EUR"/>
    <n v="151.5980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0008"/>
    <n v="528004120001"/>
    <x v="3"/>
    <x v="14"/>
    <x v="14"/>
    <n v="202204"/>
    <n v="44676"/>
    <s v="XOF"/>
    <n v="-99441"/>
    <n v="-168.83"/>
    <s v="EUR"/>
    <n v="-151.59800000000001"/>
    <n v="12704618"/>
    <s v="STAFF"/>
    <n v="2012170"/>
    <s v="Time Code : N - IUTS DU MOIS D'AVRIL 2022 DE KIEMA Yaya/REAJUST"/>
  </r>
  <r>
    <s v="E"/>
    <s v="4300"/>
    <s v="854"/>
    <s v="85400"/>
    <s v="8549063"/>
    <n v="528004120002"/>
    <x v="0"/>
    <x v="21"/>
    <x v="21"/>
    <n v="202204"/>
    <n v="44676"/>
    <s v="XOF"/>
    <n v="19052.64"/>
    <n v="32.35"/>
    <s v="EUR"/>
    <n v="29.047999999999998"/>
    <n v="12704618"/>
    <s v="STAFF"/>
    <n v="2020577"/>
    <s v="Time Code : N - IUTS DU MOIS D'AVRIL 2022 DE SIDIBE Moumouni"/>
  </r>
  <r>
    <s v="E"/>
    <s v="4300"/>
    <s v="854"/>
    <s v="85400"/>
    <s v="8549058"/>
    <n v="528004120002"/>
    <x v="0"/>
    <x v="26"/>
    <x v="26"/>
    <n v="202204"/>
    <n v="44676"/>
    <s v="XOF"/>
    <n v="6240.35"/>
    <n v="10.59"/>
    <s v="EUR"/>
    <n v="9.5090000000000003"/>
    <n v="12704618"/>
    <s v="STAFF"/>
    <n v="8540401"/>
    <s v="Time Code : N - IUTS DU MOIS D'AVRIL 2022 DE SINON Boukari"/>
  </r>
  <r>
    <s v="E"/>
    <s v="4300"/>
    <s v="854"/>
    <s v="85400"/>
    <s v="8549060"/>
    <n v="528004120002"/>
    <x v="0"/>
    <x v="44"/>
    <x v="44"/>
    <n v="202204"/>
    <n v="44676"/>
    <s v="XOF"/>
    <n v="11052.45"/>
    <n v="18.760000000000002"/>
    <s v="EUR"/>
    <n v="16.844999999999999"/>
    <n v="12704618"/>
    <s v="STAFF"/>
    <n v="2017279"/>
    <s v="Time Code : N - IUTS DU MOIS D'AVRIL 2022 DE GUIRA Sayouba"/>
  </r>
  <r>
    <s v="E"/>
    <s v="4300"/>
    <s v="854"/>
    <s v="85400"/>
    <s v="8549059"/>
    <n v="528004120002"/>
    <x v="0"/>
    <x v="12"/>
    <x v="12"/>
    <n v="202204"/>
    <n v="44676"/>
    <s v="XOF"/>
    <n v="5835.53"/>
    <n v="9.91"/>
    <s v="EUR"/>
    <n v="8.8989999999999991"/>
    <n v="12704618"/>
    <s v="STAFF"/>
    <n v="2013058"/>
    <s v="Time Code : N - IUTS DU MOIS D'AVRIL 2022 DE BONOU Samson"/>
  </r>
  <r>
    <s v="E"/>
    <s v="4200"/>
    <s v="854"/>
    <s v="85407"/>
    <s v="8549059"/>
    <n v="528004120002"/>
    <x v="0"/>
    <x v="20"/>
    <x v="20"/>
    <n v="202204"/>
    <n v="44676"/>
    <s v="XOF"/>
    <n v="99253"/>
    <n v="168.51"/>
    <s v="EUR"/>
    <n v="151.31100000000001"/>
    <n v="12704618"/>
    <s v="STAFF"/>
    <n v="2030902"/>
    <s v="Time Code : N - CNSS DU MOIS D'AVRIL 2022 DE CISSE Idriss As-Ami"/>
  </r>
  <r>
    <s v="E"/>
    <s v="4300"/>
    <s v="854"/>
    <s v="85400"/>
    <s v="8549063"/>
    <n v="528004120002"/>
    <x v="0"/>
    <x v="21"/>
    <x v="21"/>
    <n v="202204"/>
    <n v="44676"/>
    <s v="XOF"/>
    <n v="19052.64"/>
    <n v="32.35"/>
    <s v="EUR"/>
    <n v="29.047999999999998"/>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6"/>
    <x v="16"/>
    <n v="202204"/>
    <n v="44676"/>
    <s v="XOF"/>
    <n v="129000"/>
    <n v="219.01"/>
    <s v="EUR"/>
    <n v="196.65600000000001"/>
    <n v="12704618"/>
    <s v="STAFF"/>
    <n v="2024193"/>
    <s v="Time Code : N - CNSS DU MOIS D'AVRIL 2022 DE KAMBIRE Sié"/>
  </r>
  <r>
    <s v="E"/>
    <s v="4200"/>
    <s v="854"/>
    <s v="85406"/>
    <s v="8549052"/>
    <n v="528004120002"/>
    <x v="0"/>
    <x v="69"/>
    <x v="68"/>
    <n v="202204"/>
    <n v="44676"/>
    <s v="XOF"/>
    <n v="26228.92"/>
    <n v="44.53"/>
    <s v="EUR"/>
    <n v="39.984999999999999"/>
    <n v="12704618"/>
    <s v="STAFF"/>
    <n v="8540222"/>
    <s v="Time Code : N - CNSS DU MOIS D'AVRIL 2022 DE OUEDRAOGO Bila Basile"/>
  </r>
  <r>
    <s v="E"/>
    <s v="4300"/>
    <s v="854"/>
    <s v="85400"/>
    <s v="8549059"/>
    <n v="528004120002"/>
    <x v="0"/>
    <x v="12"/>
    <x v="12"/>
    <n v="202204"/>
    <n v="44676"/>
    <s v="XOF"/>
    <n v="10213.06"/>
    <n v="17.34"/>
    <s v="EUR"/>
    <n v="15.57"/>
    <n v="12704618"/>
    <s v="STAFF"/>
    <n v="8540206"/>
    <s v="Time Code : N - IUTS DU MOIS D'AVRIL 2022 DE OUEDRAOGO Wendingomdé Joseph Arnaud"/>
  </r>
  <r>
    <s v="E"/>
    <s v="4200"/>
    <s v="854"/>
    <s v="85408"/>
    <s v="8549059"/>
    <n v="528004120002"/>
    <x v="0"/>
    <x v="18"/>
    <x v="18"/>
    <n v="202204"/>
    <n v="44676"/>
    <s v="XOF"/>
    <n v="41035.99"/>
    <n v="69.67"/>
    <s v="EUR"/>
    <n v="62.558999999999997"/>
    <n v="12704618"/>
    <s v="STAFF"/>
    <n v="2024413"/>
    <s v="Time Code : N - CNSS DU MOIS D'AVRIL 2022 DE DAMIBA Jacques Malgdawindé"/>
  </r>
  <r>
    <s v="E"/>
    <s v="4200"/>
    <s v="854"/>
    <s v="85406"/>
    <s v="8549052"/>
    <n v="528004120002"/>
    <x v="0"/>
    <x v="19"/>
    <x v="19"/>
    <n v="202204"/>
    <n v="44676"/>
    <s v="XOF"/>
    <n v="129000"/>
    <n v="219.01"/>
    <s v="EUR"/>
    <n v="196.65600000000001"/>
    <n v="12704618"/>
    <s v="STAFF"/>
    <n v="2023596"/>
    <s v="Time Code : N - CNSS DU MOIS D'AVRIL 2022 DE WANGRE Didier"/>
  </r>
  <r>
    <s v="E"/>
    <s v="4200"/>
    <s v="854"/>
    <s v="85406"/>
    <s v="8549052"/>
    <n v="528004120002"/>
    <x v="0"/>
    <x v="22"/>
    <x v="22"/>
    <n v="202204"/>
    <n v="44676"/>
    <s v="XOF"/>
    <n v="97103"/>
    <n v="164.86"/>
    <s v="EUR"/>
    <n v="148.03299999999999"/>
    <n v="12704618"/>
    <s v="STAFF"/>
    <n v="2035753"/>
    <s v="Time Code : N - CNSS DU MOIS D'AVRIL 2022 DE KOUANDA Rachidatou"/>
  </r>
  <r>
    <s v="E"/>
    <s v="4200"/>
    <s v="854"/>
    <s v="85406"/>
    <s v="8549059"/>
    <n v="528004120002"/>
    <x v="0"/>
    <x v="12"/>
    <x v="12"/>
    <n v="202204"/>
    <n v="44676"/>
    <s v="XOF"/>
    <n v="14030.21"/>
    <n v="23.82"/>
    <s v="EUR"/>
    <n v="21.388999999999999"/>
    <n v="12704618"/>
    <s v="STAFF"/>
    <n v="8540386"/>
    <s v="Time Code : N - CNSS DU MOIS D'AVRIL 2022 DE YAMEOGO Dahlia Ramata Stephanie"/>
  </r>
  <r>
    <s v="E"/>
    <s v="4200"/>
    <s v="854"/>
    <s v="85406"/>
    <s v="8549057"/>
    <n v="528004120002"/>
    <x v="0"/>
    <x v="7"/>
    <x v="7"/>
    <n v="202204"/>
    <n v="44676"/>
    <s v="XOF"/>
    <n v="8929.01"/>
    <n v="15.16"/>
    <s v="EUR"/>
    <n v="13.613"/>
    <n v="12704618"/>
    <s v="STAFF"/>
    <n v="2036440"/>
    <s v="Time Code : N - CNSS DU MOIS D'AVRIL 2022 DE YALPOUGDOU Hervé"/>
  </r>
  <r>
    <s v="E"/>
    <s v="4300"/>
    <s v="854"/>
    <s v="85400"/>
    <s v="8549060"/>
    <n v="528004120002"/>
    <x v="0"/>
    <x v="44"/>
    <x v="44"/>
    <n v="202204"/>
    <n v="44676"/>
    <s v="XOF"/>
    <n v="-11052.45"/>
    <n v="-18.760000000000002"/>
    <s v="EUR"/>
    <n v="-16.844999999999999"/>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1"/>
    <x v="3"/>
    <x v="13"/>
    <x v="13"/>
    <n v="202204"/>
    <n v="44676"/>
    <s v="XOF"/>
    <n v="-170988"/>
    <n v="-290.3"/>
    <s v="EUR"/>
    <n v="-260.67"/>
    <n v="12704618"/>
    <s v="STAFF"/>
    <n v="2034399"/>
    <s v="Time Code : N - IUTS DU MOIS D'AVRIL 2022 DE OUEDRAOGO Touwindé Christophe/REAJUST"/>
  </r>
  <r>
    <s v="E"/>
    <s v="4300"/>
    <s v="854"/>
    <s v="85400"/>
    <s v="8549059"/>
    <n v="528004120002"/>
    <x v="0"/>
    <x v="12"/>
    <x v="12"/>
    <n v="202204"/>
    <n v="44676"/>
    <s v="XOF"/>
    <n v="-46230.36"/>
    <n v="-78.489999999999995"/>
    <s v="EUR"/>
    <n v="-70.478999999999999"/>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4030.21"/>
    <n v="-23.82"/>
    <s v="EUR"/>
    <n v="-21.388999999999999"/>
    <n v="12704618"/>
    <s v="STAFF"/>
    <n v="8540386"/>
    <s v="Time Code : N - CNSS DU MOIS D'AVRIL 2022 DE YAMEOGO Dahlia Ramata Stephanie/REAJUST"/>
  </r>
  <r>
    <s v="E"/>
    <s v="4300"/>
    <s v="854"/>
    <s v="85401"/>
    <s v="8540008"/>
    <n v="528004120001"/>
    <x v="3"/>
    <x v="14"/>
    <x v="14"/>
    <n v="202204"/>
    <n v="44676"/>
    <s v="XOF"/>
    <n v="107782"/>
    <n v="182.99"/>
    <s v="EUR"/>
    <n v="164.31299999999999"/>
    <n v="12704618"/>
    <s v="STAFF"/>
    <n v="2031020"/>
    <s v="Time Code : N - IUTS DU MOIS D'AVRIL 2022 DE GANSORE Hassane Moctar"/>
  </r>
  <r>
    <s v="E"/>
    <s v="4300"/>
    <s v="854"/>
    <s v="85406"/>
    <s v="8540008"/>
    <n v="528004120001"/>
    <x v="3"/>
    <x v="9"/>
    <x v="9"/>
    <n v="202204"/>
    <n v="44676"/>
    <s v="XOF"/>
    <n v="-213255"/>
    <n v="-362.06"/>
    <s v="EUR"/>
    <n v="-325.10500000000002"/>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9258.0400000000009"/>
    <n v="-15.72"/>
    <s v="EUR"/>
    <n v="-14.115"/>
    <n v="12704618"/>
    <s v="STAFF"/>
    <n v="2012905"/>
    <s v="Time Code : N - IUTS DU MOIS D'AVRIL 2022 DE NEBIE Noël/REAJUST"/>
  </r>
  <r>
    <s v="E"/>
    <s v="4200"/>
    <s v="854"/>
    <s v="85406"/>
    <s v="8549052"/>
    <n v="528004120002"/>
    <x v="0"/>
    <x v="69"/>
    <x v="68"/>
    <n v="202204"/>
    <n v="44676"/>
    <s v="XOF"/>
    <n v="26228.92"/>
    <n v="44.53"/>
    <s v="EUR"/>
    <n v="39.984999999999999"/>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0008"/>
    <n v="528004120001"/>
    <x v="3"/>
    <x v="9"/>
    <x v="9"/>
    <n v="202204"/>
    <n v="44676"/>
    <s v="XOF"/>
    <n v="213255"/>
    <n v="362.06"/>
    <s v="EUR"/>
    <n v="325.10500000000002"/>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0008"/>
    <n v="528004120002"/>
    <x v="0"/>
    <x v="25"/>
    <x v="25"/>
    <n v="202204"/>
    <n v="44676"/>
    <s v="XOF"/>
    <n v="129000"/>
    <n v="219.01"/>
    <s v="EUR"/>
    <n v="196.65600000000001"/>
    <n v="12704618"/>
    <s v="STAFF"/>
    <n v="2038727"/>
    <s v="Time Code : N - CNSS DU MOIS D'AVRIL 2022 DE SORY Yacouba"/>
  </r>
  <r>
    <s v="E"/>
    <s v="4300"/>
    <s v="854"/>
    <s v="85400"/>
    <s v="8549059"/>
    <n v="528004120002"/>
    <x v="0"/>
    <x v="12"/>
    <x v="12"/>
    <n v="202204"/>
    <n v="44676"/>
    <s v="XOF"/>
    <n v="10213.06"/>
    <n v="17.34"/>
    <s v="EUR"/>
    <n v="15.57"/>
    <n v="12704618"/>
    <s v="STAFF"/>
    <n v="8540206"/>
    <s v="Time Code : N - IUTS DU MOIS D'AVRIL 2022 DE OUEDRAOGO Wendingomdé Joseph Arnaud"/>
  </r>
  <r>
    <s v="E"/>
    <s v="4200"/>
    <s v="854"/>
    <s v="85406"/>
    <s v="8549052"/>
    <n v="528004120002"/>
    <x v="0"/>
    <x v="16"/>
    <x v="16"/>
    <n v="202204"/>
    <n v="44676"/>
    <s v="XOF"/>
    <n v="-129000"/>
    <n v="-219.01"/>
    <s v="EUR"/>
    <n v="-196.65600000000001"/>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0019.23"/>
    <n v="-17.010000000000002"/>
    <s v="EUR"/>
    <n v="-15.273999999999999"/>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204"/>
    <n v="44676"/>
    <s v="XOF"/>
    <n v="27808.38"/>
    <n v="47.21"/>
    <s v="EUR"/>
    <n v="42.390999999999998"/>
    <n v="12704618"/>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8"/>
    <x v="8"/>
    <n v="202204"/>
    <n v="44676"/>
    <s v="XOF"/>
    <n v="18420.75"/>
    <n v="31.27"/>
    <s v="EUR"/>
    <n v="28.077999999999999"/>
    <n v="12704618"/>
    <s v="STAFF"/>
    <n v="8540353"/>
    <s v="Time Code : N - IUTS DU MOIS D'AVRIL 2022 DE PARE/KARAMBIRI Aminata"/>
  </r>
  <r>
    <s v="E"/>
    <s v="4300"/>
    <s v="854"/>
    <s v="85400"/>
    <s v="8549059"/>
    <n v="528004120002"/>
    <x v="0"/>
    <x v="12"/>
    <x v="12"/>
    <n v="202204"/>
    <n v="44676"/>
    <s v="XOF"/>
    <n v="-9258.0400000000009"/>
    <n v="-15.72"/>
    <s v="EUR"/>
    <n v="-14.115"/>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0008"/>
    <n v="528004120001"/>
    <x v="3"/>
    <x v="9"/>
    <x v="9"/>
    <n v="202204"/>
    <n v="44676"/>
    <s v="XOF"/>
    <n v="213255"/>
    <n v="362.06"/>
    <s v="EUR"/>
    <n v="325.10500000000002"/>
    <n v="12704618"/>
    <s v="STAFF"/>
    <n v="2019466"/>
    <s v="Time Code : N - IUTS DU MOIS D'AVRIL 2022 DE ZAGUE-SOME Lena Yasmine"/>
  </r>
  <r>
    <s v="E"/>
    <s v="4200"/>
    <s v="854"/>
    <s v="85407"/>
    <s v="8549057"/>
    <n v="528004120002"/>
    <x v="0"/>
    <x v="22"/>
    <x v="22"/>
    <n v="202204"/>
    <n v="44676"/>
    <s v="XOF"/>
    <n v="100987"/>
    <n v="171.45"/>
    <s v="EUR"/>
    <n v="153.94999999999999"/>
    <n v="12704618"/>
    <s v="STAFF"/>
    <n v="2023197"/>
    <s v="Time Code : N - CNSS DU MOIS D'AVRIL 2022 DE SAGNON Sanlé Régis Kader"/>
  </r>
  <r>
    <s v="E"/>
    <s v="4200"/>
    <s v="854"/>
    <s v="85406"/>
    <s v="8540008"/>
    <n v="528004120002"/>
    <x v="0"/>
    <x v="24"/>
    <x v="24"/>
    <n v="202204"/>
    <n v="44676"/>
    <s v="XOF"/>
    <n v="97103"/>
    <n v="164.86"/>
    <s v="EUR"/>
    <n v="148.03299999999999"/>
    <n v="12704618"/>
    <s v="STAFF"/>
    <n v="2039252"/>
    <s v="Time Code : N - CNSS DU MOIS D'AVRIL 2022 DE GUIRO Shérita Djémila"/>
  </r>
  <r>
    <s v="E"/>
    <s v="4200"/>
    <s v="854"/>
    <s v="85407"/>
    <s v="8540008"/>
    <n v="528004120002"/>
    <x v="0"/>
    <x v="25"/>
    <x v="25"/>
    <n v="202204"/>
    <n v="44676"/>
    <s v="XOF"/>
    <n v="-129000"/>
    <n v="-219.01"/>
    <s v="EUR"/>
    <n v="-196.65600000000001"/>
    <n v="12704618"/>
    <s v="STAFF"/>
    <n v="2038727"/>
    <s v="Time Code : N - CNSS DU MOIS D'AVRIL 2022 DE SORY Yacouba/REAJUST"/>
  </r>
  <r>
    <s v="E"/>
    <s v="4200"/>
    <s v="854"/>
    <s v="85406"/>
    <s v="8549052"/>
    <n v="528004120002"/>
    <x v="0"/>
    <x v="19"/>
    <x v="19"/>
    <n v="202204"/>
    <n v="44676"/>
    <s v="XOF"/>
    <n v="-129000"/>
    <n v="-219.01"/>
    <s v="EUR"/>
    <n v="-196.65600000000001"/>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5"/>
    <x v="15"/>
    <n v="202204"/>
    <n v="44676"/>
    <s v="XOF"/>
    <n v="97103"/>
    <n v="164.86"/>
    <s v="EUR"/>
    <n v="148.03299999999999"/>
    <n v="12704618"/>
    <s v="STAFF"/>
    <n v="2041743"/>
    <s v="Time Code : N - CNSS DU MOIS D'AVRIL 2022 DE SORE Safiétou"/>
  </r>
  <r>
    <s v="E"/>
    <s v="4200"/>
    <s v="854"/>
    <s v="85406"/>
    <s v="8549057"/>
    <n v="528004120002"/>
    <x v="0"/>
    <x v="7"/>
    <x v="7"/>
    <n v="202204"/>
    <n v="44676"/>
    <s v="XOF"/>
    <n v="-8929.01"/>
    <n v="-15.16"/>
    <s v="EUR"/>
    <n v="-13.613"/>
    <n v="12704618"/>
    <s v="STAFF"/>
    <n v="2036440"/>
    <s v="Time Code : N - CNSS DU MOIS D'AVRIL 2022 DE YALPOUGDOU Hervé/REAJUST"/>
  </r>
  <r>
    <s v="E"/>
    <s v="4200"/>
    <s v="854"/>
    <s v="85406"/>
    <s v="8549059"/>
    <n v="528004120002"/>
    <x v="0"/>
    <x v="12"/>
    <x v="12"/>
    <n v="202204"/>
    <n v="44676"/>
    <s v="XOF"/>
    <n v="45504.85"/>
    <n v="77.260000000000005"/>
    <s v="EUR"/>
    <n v="69.373999999999995"/>
    <n v="12704618"/>
    <s v="STAFF"/>
    <n v="8540279"/>
    <s v="Time Code : N - CNSS DU MOIS D'AVRIL 2022 DE YAMEOGO Wendkoaguenda Lucie"/>
  </r>
  <r>
    <s v="E"/>
    <s v="4200"/>
    <s v="854"/>
    <s v="85408"/>
    <s v="8549059"/>
    <n v="528004120002"/>
    <x v="0"/>
    <x v="18"/>
    <x v="18"/>
    <n v="202204"/>
    <n v="44676"/>
    <s v="XOF"/>
    <n v="-41035.99"/>
    <n v="-69.67"/>
    <s v="EUR"/>
    <n v="-62.558999999999997"/>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9057"/>
    <n v="528004120002"/>
    <x v="0"/>
    <x v="22"/>
    <x v="22"/>
    <n v="202204"/>
    <n v="44676"/>
    <s v="XOF"/>
    <n v="-100987"/>
    <n v="-171.45"/>
    <s v="EUR"/>
    <n v="-153.94999999999999"/>
    <n v="12704618"/>
    <s v="STAFF"/>
    <n v="2023197"/>
    <s v="Time Code : N - CNSS DU MOIS D'AVRIL 2022 DE SAGNON Sanlé Régis Kader/REAJUST"/>
  </r>
  <r>
    <s v="E"/>
    <s v="4300"/>
    <s v="854"/>
    <s v="85406"/>
    <s v="8540008"/>
    <n v="528004120001"/>
    <x v="3"/>
    <x v="9"/>
    <x v="9"/>
    <n v="202204"/>
    <n v="44676"/>
    <s v="XOF"/>
    <n v="213255"/>
    <n v="362.06"/>
    <s v="EUR"/>
    <n v="325.10500000000002"/>
    <n v="12704618"/>
    <s v="STAFF"/>
    <n v="2019466"/>
    <s v="Time Code : N - IUTS DU MOIS D'AVRIL 2022 DE ZAGUE-SOME Lena Yasmine"/>
  </r>
  <r>
    <s v="E"/>
    <s v="4200"/>
    <s v="854"/>
    <s v="85406"/>
    <s v="8549059"/>
    <n v="528004120002"/>
    <x v="0"/>
    <x v="12"/>
    <x v="12"/>
    <n v="202204"/>
    <n v="44676"/>
    <s v="XOF"/>
    <n v="10019.23"/>
    <n v="17.010000000000002"/>
    <s v="EUR"/>
    <n v="15.273999999999999"/>
    <n v="12704618"/>
    <s v="STAFF"/>
    <n v="2027008"/>
    <s v="Time Code : N - CNSS DU MOIS D'AVRIL 2022 DE SAWADOGO Augustine Marie wendyam"/>
  </r>
  <r>
    <s v="E"/>
    <s v="4200"/>
    <s v="854"/>
    <s v="85406"/>
    <s v="8549057"/>
    <n v="528004120002"/>
    <x v="0"/>
    <x v="7"/>
    <x v="7"/>
    <n v="202204"/>
    <n v="44676"/>
    <s v="XOF"/>
    <n v="-27808.38"/>
    <n v="-47.21"/>
    <s v="EUR"/>
    <n v="-42.390999999999998"/>
    <n v="12704618"/>
    <s v="STAFF"/>
    <n v="8540399"/>
    <s v="Time Code : N - CNSS DU MOIS D'AVRIL 2022 DE KONFE TRAORE Aicha/REAJUST"/>
  </r>
  <r>
    <s v="E"/>
    <s v="4300"/>
    <s v="854"/>
    <s v="85407"/>
    <s v="8549059"/>
    <n v="528004120002"/>
    <x v="0"/>
    <x v="18"/>
    <x v="18"/>
    <n v="202204"/>
    <n v="44676"/>
    <s v="XOF"/>
    <n v="-71305"/>
    <n v="-121.06"/>
    <s v="EUR"/>
    <n v="-108.70399999999999"/>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46230.36"/>
    <n v="-78.489999999999995"/>
    <s v="EUR"/>
    <n v="-70.478999999999999"/>
    <n v="12704618"/>
    <s v="STAFF"/>
    <n v="2029740"/>
    <s v="Time Code : N - IUTS DU MOIS D'AVRIL 2022 DE KAMBOU Sansan Christian/REAJUST"/>
  </r>
  <r>
    <s v="E"/>
    <s v="4300"/>
    <s v="854"/>
    <s v="85400"/>
    <s v="8549059"/>
    <n v="528004120002"/>
    <x v="0"/>
    <x v="12"/>
    <x v="12"/>
    <n v="202204"/>
    <n v="44676"/>
    <s v="XOF"/>
    <n v="46230.36"/>
    <n v="78.489999999999995"/>
    <s v="EUR"/>
    <n v="70.478999999999999"/>
    <n v="12704618"/>
    <s v="STAFF"/>
    <n v="2029740"/>
    <s v="Time Code : N - IUTS DU MOIS D'AVRIL 2022 DE KAMBOU Sansan Christian"/>
  </r>
  <r>
    <s v="E"/>
    <s v="4300"/>
    <s v="854"/>
    <s v="85401"/>
    <s v="8540008"/>
    <n v="528004120001"/>
    <x v="3"/>
    <x v="14"/>
    <x v="14"/>
    <n v="202204"/>
    <n v="44676"/>
    <s v="XOF"/>
    <n v="-107782"/>
    <n v="-182.99"/>
    <s v="EUR"/>
    <n v="-164.31299999999999"/>
    <n v="12704618"/>
    <s v="STAFF"/>
    <n v="2031020"/>
    <s v="Time Code : N - IUTS DU MOIS D'AVRIL 2022 DE GANSORE Hassane Moctar/REAJUST"/>
  </r>
  <r>
    <s v="E"/>
    <s v="4300"/>
    <s v="854"/>
    <s v="85400"/>
    <s v="8549059"/>
    <n v="528004120002"/>
    <x v="0"/>
    <x v="8"/>
    <x v="8"/>
    <n v="202204"/>
    <n v="44676"/>
    <s v="XOF"/>
    <n v="18420.75"/>
    <n v="31.27"/>
    <s v="EUR"/>
    <n v="28.077999999999999"/>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8"/>
    <n v="528004120002"/>
    <x v="0"/>
    <x v="26"/>
    <x v="26"/>
    <n v="202204"/>
    <n v="44676"/>
    <s v="XOF"/>
    <n v="-6240.35"/>
    <n v="-10.59"/>
    <s v="EUR"/>
    <n v="-9.5090000000000003"/>
    <n v="12704618"/>
    <s v="STAFF"/>
    <n v="8540401"/>
    <s v="Time Code : N - IUTS DU MOIS D'AVRIL 2022 DE SINON Boukari/REAJUST"/>
  </r>
  <r>
    <s v="E"/>
    <s v="4200"/>
    <s v="854"/>
    <s v="85406"/>
    <s v="8549052"/>
    <n v="528004120002"/>
    <x v="0"/>
    <x v="16"/>
    <x v="16"/>
    <n v="202204"/>
    <n v="44676"/>
    <s v="XOF"/>
    <n v="129000"/>
    <n v="219.01"/>
    <s v="EUR"/>
    <n v="196.65600000000001"/>
    <n v="12704618"/>
    <s v="STAFF"/>
    <n v="202419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46230.36"/>
    <n v="78.489999999999995"/>
    <s v="EUR"/>
    <n v="70.478999999999999"/>
    <n v="12704618"/>
    <s v="STAFF"/>
    <n v="2029740"/>
    <s v="Time Code : N - IUTS DU MOIS D'AVRIL 2022 DE KAMBOU Sansan Christian"/>
  </r>
  <r>
    <s v="E"/>
    <s v="4200"/>
    <s v="854"/>
    <s v="85406"/>
    <s v="8549052"/>
    <n v="528004120002"/>
    <x v="0"/>
    <x v="69"/>
    <x v="68"/>
    <n v="202204"/>
    <n v="44676"/>
    <s v="XOF"/>
    <n v="-26228.92"/>
    <n v="-44.53"/>
    <s v="EUR"/>
    <n v="-39.984999999999999"/>
    <n v="12704618"/>
    <s v="STAFF"/>
    <n v="854022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1878.04"/>
    <n v="-20.170000000000002"/>
    <s v="EUR"/>
    <n v="-18.111000000000001"/>
    <n v="12704618"/>
    <s v="STAFF"/>
    <n v="2030994"/>
    <s v="Time Code : N - CNSS DU MOIS D'AVRIL 2022 DE KI/KERE Léonie/REAJUST"/>
  </r>
  <r>
    <s v="E"/>
    <s v="4200"/>
    <s v="854"/>
    <s v="85406"/>
    <s v="8549052"/>
    <n v="528004120002"/>
    <x v="0"/>
    <x v="15"/>
    <x v="15"/>
    <n v="202204"/>
    <n v="44676"/>
    <s v="XOF"/>
    <n v="-97103"/>
    <n v="-164.86"/>
    <s v="EUR"/>
    <n v="-148.03299999999999"/>
    <n v="12704618"/>
    <s v="STAFF"/>
    <n v="2041743"/>
    <s v="Time Code : N - CNSS DU MOIS D'AVRIL 2022 DE SORE Safiétou/REAJUST"/>
  </r>
  <r>
    <s v="E"/>
    <s v="4200"/>
    <s v="854"/>
    <s v="85406"/>
    <s v="8549052"/>
    <n v="528004120002"/>
    <x v="0"/>
    <x v="69"/>
    <x v="68"/>
    <n v="202204"/>
    <n v="44676"/>
    <s v="XOF"/>
    <n v="26228.92"/>
    <n v="44.53"/>
    <s v="EUR"/>
    <n v="39.984999999999999"/>
    <n v="12704618"/>
    <s v="STAFF"/>
    <n v="8540222"/>
    <s v="Time Code : N - CNSS DU MOIS D'AVRIL 2022 DE OUEDRAOGO Bila Basile"/>
  </r>
  <r>
    <s v="E"/>
    <s v="4200"/>
    <s v="854"/>
    <s v="85408"/>
    <s v="8549059"/>
    <n v="528004120002"/>
    <x v="0"/>
    <x v="18"/>
    <x v="18"/>
    <n v="202204"/>
    <n v="44676"/>
    <s v="XOF"/>
    <n v="41035.99"/>
    <n v="69.67"/>
    <s v="EUR"/>
    <n v="62.558999999999997"/>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6"/>
    <x v="16"/>
    <n v="202204"/>
    <n v="44676"/>
    <s v="XOF"/>
    <n v="-129000"/>
    <n v="-219.01"/>
    <s v="EUR"/>
    <n v="-196.65600000000001"/>
    <n v="12704618"/>
    <s v="STAFF"/>
    <n v="2024193"/>
    <s v="Time Code : N - CNSS DU MOIS D'AVRIL 2022 DE KAMBIRE Sié/REAJUST"/>
  </r>
  <r>
    <s v="E"/>
    <s v="4300"/>
    <s v="854"/>
    <s v="85408"/>
    <s v="8540008"/>
    <n v="528004120001"/>
    <x v="3"/>
    <x v="14"/>
    <x v="14"/>
    <n v="202204"/>
    <n v="44676"/>
    <s v="XOF"/>
    <n v="99441"/>
    <n v="168.83"/>
    <s v="EUR"/>
    <n v="151.59800000000001"/>
    <n v="12704618"/>
    <s v="STAFF"/>
    <n v="2012170"/>
    <s v="Time Code : N - IUTS DU MOIS D'AVRIL 2022 DE KIEMA Yaya"/>
  </r>
  <r>
    <s v="E"/>
    <s v="4200"/>
    <s v="854"/>
    <s v="85406"/>
    <s v="8549057"/>
    <n v="528004120002"/>
    <x v="0"/>
    <x v="7"/>
    <x v="7"/>
    <n v="202204"/>
    <n v="44676"/>
    <s v="XOF"/>
    <n v="8929.01"/>
    <n v="15.16"/>
    <s v="EUR"/>
    <n v="13.613"/>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1"/>
    <x v="3"/>
    <x v="13"/>
    <x v="13"/>
    <n v="202204"/>
    <n v="44676"/>
    <s v="XOF"/>
    <n v="129000"/>
    <n v="219.01"/>
    <s v="EUR"/>
    <n v="196.65600000000001"/>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22"/>
    <x v="22"/>
    <n v="202204"/>
    <n v="44676"/>
    <s v="XOF"/>
    <n v="-97103"/>
    <n v="-164.86"/>
    <s v="EUR"/>
    <n v="-148.03299999999999"/>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1"/>
    <x v="3"/>
    <x v="13"/>
    <x v="13"/>
    <n v="202204"/>
    <n v="44676"/>
    <s v="XOF"/>
    <n v="170988"/>
    <n v="290.3"/>
    <s v="EUR"/>
    <n v="260.67"/>
    <n v="12704618"/>
    <s v="STAFF"/>
    <n v="2034399"/>
    <s v="Time Code : N - IUTS DU MOIS D'AVRIL 2022 DE OUEDRAOGO Touwindé Christophe"/>
  </r>
  <r>
    <s v="E"/>
    <s v="4200"/>
    <s v="854"/>
    <s v="85407"/>
    <s v="8549059"/>
    <n v="528004120002"/>
    <x v="0"/>
    <x v="20"/>
    <x v="20"/>
    <n v="202204"/>
    <n v="44676"/>
    <s v="XOF"/>
    <n v="-99253"/>
    <n v="-168.51"/>
    <s v="EUR"/>
    <n v="-151.31100000000001"/>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1"/>
    <x v="3"/>
    <x v="13"/>
    <x v="13"/>
    <n v="202204"/>
    <n v="44676"/>
    <s v="XOF"/>
    <n v="-129000"/>
    <n v="-219.01"/>
    <s v="EUR"/>
    <n v="-196.65600000000001"/>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1"/>
    <s v="8540008"/>
    <n v="528004120001"/>
    <x v="3"/>
    <x v="14"/>
    <x v="14"/>
    <n v="202204"/>
    <n v="44676"/>
    <s v="XOF"/>
    <n v="107782"/>
    <n v="182.99"/>
    <s v="EUR"/>
    <n v="164.31299999999999"/>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2"/>
    <x v="12"/>
    <n v="202204"/>
    <n v="44676"/>
    <s v="XOF"/>
    <n v="54466.67"/>
    <n v="92.47"/>
    <s v="EUR"/>
    <n v="83.031999999999996"/>
    <n v="12704618"/>
    <s v="STAFF"/>
    <n v="2046481"/>
    <s v="Time Code : N - CNSS DU MOIS D'AVRIL 2022 DE TOE Hadja Aliza Sandrine"/>
  </r>
  <r>
    <s v="E"/>
    <s v="4300"/>
    <s v="854"/>
    <s v="85400"/>
    <s v="8549059"/>
    <n v="528004120002"/>
    <x v="0"/>
    <x v="12"/>
    <x v="12"/>
    <n v="202204"/>
    <n v="44676"/>
    <s v="XOF"/>
    <n v="46230.36"/>
    <n v="78.489999999999995"/>
    <s v="EUR"/>
    <n v="70.478999999999999"/>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0008"/>
    <n v="528004120002"/>
    <x v="0"/>
    <x v="25"/>
    <x v="25"/>
    <n v="202204"/>
    <n v="44676"/>
    <s v="XOF"/>
    <n v="129000"/>
    <n v="219.01"/>
    <s v="EUR"/>
    <n v="196.65600000000001"/>
    <n v="12704618"/>
    <s v="STAFF"/>
    <n v="2038727"/>
    <s v="Time Code : N - CNSS DU MOIS D'AVRIL 2022 DE SORY Yacouba"/>
  </r>
  <r>
    <s v="E"/>
    <s v="4200"/>
    <s v="854"/>
    <s v="85406"/>
    <s v="8549052"/>
    <n v="528004120002"/>
    <x v="0"/>
    <x v="17"/>
    <x v="17"/>
    <n v="202204"/>
    <n v="44676"/>
    <s v="XOF"/>
    <n v="17432.43"/>
    <n v="29.6"/>
    <s v="EUR"/>
    <n v="26.579000000000001"/>
    <n v="12704618"/>
    <s v="STAFF"/>
    <n v="8540100"/>
    <s v="Time Code : N - CNSS DU MOIS D'AVRIL 2022 DE SOU Sié Sylvain"/>
  </r>
  <r>
    <s v="E"/>
    <s v="4200"/>
    <s v="854"/>
    <s v="85407"/>
    <s v="8549059"/>
    <n v="528004120002"/>
    <x v="0"/>
    <x v="20"/>
    <x v="20"/>
    <n v="202204"/>
    <n v="44676"/>
    <s v="XOF"/>
    <n v="99253"/>
    <n v="168.51"/>
    <s v="EUR"/>
    <n v="151.31100000000001"/>
    <n v="12704618"/>
    <s v="STAFF"/>
    <n v="2030902"/>
    <s v="Time Code : N - CNSS DU MOIS D'AVRIL 2022 DE CISSE Idriss As-Ami"/>
  </r>
  <r>
    <s v="E"/>
    <s v="4300"/>
    <s v="854"/>
    <s v="85400"/>
    <s v="8549059"/>
    <n v="528004120002"/>
    <x v="0"/>
    <x v="12"/>
    <x v="12"/>
    <n v="202204"/>
    <n v="44676"/>
    <s v="XOF"/>
    <n v="-5835.53"/>
    <n v="-9.91"/>
    <s v="EUR"/>
    <n v="-8.8989999999999991"/>
    <n v="12704618"/>
    <s v="STAFF"/>
    <n v="2013058"/>
    <s v="Time Code : N - IUTS DU MOIS D'AVRIL 2022 DE BONOU Samson/REAJUST"/>
  </r>
  <r>
    <s v="E"/>
    <s v="4200"/>
    <s v="854"/>
    <s v="85406"/>
    <s v="8549059"/>
    <n v="528004120002"/>
    <x v="0"/>
    <x v="12"/>
    <x v="12"/>
    <n v="202204"/>
    <n v="44676"/>
    <s v="XOF"/>
    <n v="11878.04"/>
    <n v="20.170000000000002"/>
    <s v="EUR"/>
    <n v="18.111000000000001"/>
    <n v="12704618"/>
    <s v="STAFF"/>
    <n v="2030994"/>
    <s v="Time Code : N - CNSS DU MOIS D'AVRIL 2022 DE KI/KERE Léonie"/>
  </r>
  <r>
    <s v="E"/>
    <s v="4200"/>
    <s v="854"/>
    <s v="85408"/>
    <s v="8549059"/>
    <n v="528004120002"/>
    <x v="0"/>
    <x v="12"/>
    <x v="12"/>
    <n v="202204"/>
    <n v="44676"/>
    <s v="XOF"/>
    <n v="54466.67"/>
    <n v="92.47"/>
    <s v="EUR"/>
    <n v="83.031999999999996"/>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5835.53"/>
    <n v="9.91"/>
    <s v="EUR"/>
    <n v="8.8989999999999991"/>
    <n v="12704618"/>
    <s v="STAFF"/>
    <n v="2013058"/>
    <s v="Time Code : N - IUTS DU MOIS D'AVRIL 2022 DE BONOU Samson"/>
  </r>
  <r>
    <s v="E"/>
    <s v="4300"/>
    <s v="854"/>
    <s v="85400"/>
    <s v="8549060"/>
    <n v="528004120002"/>
    <x v="0"/>
    <x v="44"/>
    <x v="44"/>
    <n v="202204"/>
    <n v="44676"/>
    <s v="XOF"/>
    <n v="11052.45"/>
    <n v="18.760000000000002"/>
    <s v="EUR"/>
    <n v="16.844999999999999"/>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45504.85"/>
    <n v="77.260000000000005"/>
    <s v="EUR"/>
    <n v="69.373999999999995"/>
    <n v="12704618"/>
    <s v="STAFF"/>
    <n v="8540279"/>
    <s v="Time Code : N - CNSS DU MOIS D'AVRIL 2022 DE YAMEOGO Wendkoaguenda Lucie"/>
  </r>
  <r>
    <s v="E"/>
    <s v="4200"/>
    <s v="854"/>
    <s v="85406"/>
    <s v="8549057"/>
    <n v="528004120002"/>
    <x v="0"/>
    <x v="7"/>
    <x v="7"/>
    <n v="202204"/>
    <n v="44676"/>
    <s v="XOF"/>
    <n v="-8929.01"/>
    <n v="-15.16"/>
    <s v="EUR"/>
    <n v="-13.613"/>
    <n v="12704618"/>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8"/>
    <n v="528004120002"/>
    <x v="0"/>
    <x v="10"/>
    <x v="10"/>
    <n v="202204"/>
    <n v="44676"/>
    <s v="XOF"/>
    <n v="27990.560000000001"/>
    <n v="47.52"/>
    <s v="EUR"/>
    <n v="42.67"/>
    <n v="12704618"/>
    <s v="STAFF"/>
    <n v="2011105"/>
    <s v="Time Code : N - IUTS DU MOIS D'AVRIL 2022 DE COULIDIATY Aimé Parfait"/>
  </r>
  <r>
    <s v="E"/>
    <s v="4200"/>
    <s v="854"/>
    <s v="85406"/>
    <s v="8549059"/>
    <n v="528004120002"/>
    <x v="0"/>
    <x v="12"/>
    <x v="12"/>
    <n v="202204"/>
    <n v="44676"/>
    <s v="XOF"/>
    <n v="-14030.21"/>
    <n v="-23.82"/>
    <s v="EUR"/>
    <n v="-21.388999999999999"/>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8"/>
    <x v="8"/>
    <n v="202204"/>
    <n v="44676"/>
    <s v="XOF"/>
    <n v="-18420.75"/>
    <n v="-31.27"/>
    <s v="EUR"/>
    <n v="-28.077999999999999"/>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0019.23"/>
    <n v="17.010000000000002"/>
    <s v="EUR"/>
    <n v="15.273999999999999"/>
    <n v="12704618"/>
    <s v="STAFF"/>
    <n v="2027008"/>
    <s v="Time Code : N - CNSS DU MOIS D'AVRIL 2022 DE SAWADOGO Augustine Marie wendyam"/>
  </r>
  <r>
    <s v="E"/>
    <s v="4300"/>
    <s v="854"/>
    <s v="85400"/>
    <s v="8549059"/>
    <n v="528004120002"/>
    <x v="0"/>
    <x v="12"/>
    <x v="12"/>
    <n v="202204"/>
    <n v="44676"/>
    <s v="XOF"/>
    <n v="9258.0400000000009"/>
    <n v="15.72"/>
    <s v="EUR"/>
    <n v="14.115"/>
    <n v="12704618"/>
    <s v="STAFF"/>
    <n v="2012905"/>
    <s v="Time Code : N - IUTS DU MOIS D'AVRIL 2022 DE NEBIE Noël"/>
  </r>
  <r>
    <s v="E"/>
    <s v="4300"/>
    <s v="854"/>
    <s v="85408"/>
    <s v="8549059"/>
    <n v="528004120002"/>
    <x v="0"/>
    <x v="18"/>
    <x v="18"/>
    <n v="202204"/>
    <n v="44676"/>
    <s v="XOF"/>
    <n v="-17363.3"/>
    <n v="-29.48"/>
    <s v="EUR"/>
    <n v="-26.471"/>
    <n v="12704618"/>
    <s v="STAFF"/>
    <n v="202441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0008"/>
    <n v="528004120002"/>
    <x v="0"/>
    <x v="25"/>
    <x v="25"/>
    <n v="202204"/>
    <n v="44676"/>
    <s v="XOF"/>
    <n v="-129000"/>
    <n v="-219.01"/>
    <s v="EUR"/>
    <n v="-196.65600000000001"/>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7"/>
    <x v="17"/>
    <n v="202204"/>
    <n v="44676"/>
    <s v="XOF"/>
    <n v="-17432.43"/>
    <n v="-29.6"/>
    <s v="EUR"/>
    <n v="-26.579000000000001"/>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8"/>
    <n v="528004120002"/>
    <x v="0"/>
    <x v="10"/>
    <x v="10"/>
    <n v="202204"/>
    <n v="44676"/>
    <s v="XOF"/>
    <n v="-27990.560000000001"/>
    <n v="-47.52"/>
    <s v="EUR"/>
    <n v="-42.67"/>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18"/>
    <x v="18"/>
    <n v="202204"/>
    <n v="44676"/>
    <s v="XOF"/>
    <n v="71305"/>
    <n v="121.06"/>
    <s v="EUR"/>
    <n v="108.70399999999999"/>
    <n v="12704618"/>
    <s v="STAFF"/>
    <n v="2014872"/>
    <s v="Time Code : N - IUTS DU MOIS D'AVRIL 2022 DE OUATTARA Siaka"/>
  </r>
  <r>
    <s v="E"/>
    <s v="4300"/>
    <s v="854"/>
    <s v="85401"/>
    <s v="8540008"/>
    <n v="528004120001"/>
    <x v="3"/>
    <x v="14"/>
    <x v="14"/>
    <n v="202204"/>
    <n v="44676"/>
    <s v="XOF"/>
    <n v="-107782"/>
    <n v="-182.99"/>
    <s v="EUR"/>
    <n v="-164.31299999999999"/>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5"/>
    <x v="15"/>
    <n v="202204"/>
    <n v="44676"/>
    <s v="XOF"/>
    <n v="97103"/>
    <n v="164.86"/>
    <s v="EUR"/>
    <n v="148.03299999999999"/>
    <n v="12704618"/>
    <s v="STAFF"/>
    <n v="2041743"/>
    <s v="Time Code : N - CNSS DU MOIS D'AVRIL 2022 DE SORE Safiétou"/>
  </r>
  <r>
    <s v="E"/>
    <s v="4300"/>
    <s v="854"/>
    <s v="85400"/>
    <s v="8549058"/>
    <n v="528004120002"/>
    <x v="0"/>
    <x v="26"/>
    <x v="26"/>
    <n v="202204"/>
    <n v="44676"/>
    <s v="XOF"/>
    <n v="-6240.35"/>
    <n v="-10.59"/>
    <s v="EUR"/>
    <n v="-9.5090000000000003"/>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8"/>
    <x v="18"/>
    <n v="202204"/>
    <n v="44676"/>
    <s v="XOF"/>
    <n v="-17363.3"/>
    <n v="-29.48"/>
    <s v="EUR"/>
    <n v="-26.471"/>
    <n v="12704618"/>
    <s v="STAFF"/>
    <n v="2024413"/>
    <s v="Time Code : N - IUTS DU MOIS D'AVRIL 2022 DE DAMIBA Jacques Malgdawindé/REAJUST"/>
  </r>
  <r>
    <s v="E"/>
    <s v="4300"/>
    <s v="854"/>
    <s v="85407"/>
    <s v="8549059"/>
    <n v="528004120002"/>
    <x v="0"/>
    <x v="20"/>
    <x v="20"/>
    <n v="202204"/>
    <n v="44676"/>
    <s v="XOF"/>
    <n v="42555"/>
    <n v="72.25"/>
    <s v="EUR"/>
    <n v="64.876000000000005"/>
    <n v="12704618"/>
    <s v="STAFF"/>
    <n v="2030902"/>
    <s v="Time Code : N - IUTS DU MOIS D'AVRIL 2022 DE CISSE Idriss As-Ami"/>
  </r>
  <r>
    <s v="E"/>
    <s v="4300"/>
    <s v="854"/>
    <s v="85406"/>
    <s v="8549052"/>
    <n v="528004120001"/>
    <x v="3"/>
    <x v="13"/>
    <x v="13"/>
    <n v="202204"/>
    <n v="44676"/>
    <s v="XOF"/>
    <n v="170988"/>
    <n v="290.3"/>
    <s v="EUR"/>
    <n v="260.67"/>
    <n v="12704618"/>
    <s v="STAFF"/>
    <n v="2034399"/>
    <s v="Time Code : N - IUTS DU MOIS D'AVRIL 2022 DE OUEDRAOGO Touwindé Christophe"/>
  </r>
  <r>
    <s v="E"/>
    <s v="4300"/>
    <s v="854"/>
    <s v="85407"/>
    <s v="8549059"/>
    <n v="528004120002"/>
    <x v="0"/>
    <x v="20"/>
    <x v="20"/>
    <n v="202204"/>
    <n v="44676"/>
    <s v="XOF"/>
    <n v="-42555"/>
    <n v="-72.25"/>
    <s v="EUR"/>
    <n v="-64.876000000000005"/>
    <n v="12704618"/>
    <s v="STAFF"/>
    <n v="2030902"/>
    <s v="Time Code : N - IUTS DU MOIS D'AVRIL 2022 DE CISSE Idriss As-Ami/REAJUST"/>
  </r>
  <r>
    <s v="E"/>
    <s v="4300"/>
    <s v="854"/>
    <s v="85408"/>
    <s v="8549059"/>
    <n v="528004120002"/>
    <x v="0"/>
    <x v="18"/>
    <x v="18"/>
    <n v="202204"/>
    <n v="44676"/>
    <s v="XOF"/>
    <n v="17363.3"/>
    <n v="29.48"/>
    <s v="EUR"/>
    <n v="26.471"/>
    <n v="12704618"/>
    <s v="STAFF"/>
    <n v="2024413"/>
    <s v="Time Code : N - IUTS DU MOIS D'AVRIL 2022 DE DAMIBA Jacques Malgdawindé"/>
  </r>
  <r>
    <s v="E"/>
    <s v="4200"/>
    <s v="854"/>
    <s v="85408"/>
    <s v="8549059"/>
    <n v="528004120002"/>
    <x v="0"/>
    <x v="12"/>
    <x v="12"/>
    <n v="202204"/>
    <n v="44676"/>
    <s v="XOF"/>
    <n v="-54466.67"/>
    <n v="-92.47"/>
    <s v="EUR"/>
    <n v="-83.031999999999996"/>
    <n v="12704618"/>
    <s v="STAFF"/>
    <n v="2046481"/>
    <s v="Time Code : N - CNSS DU MOIS D'AVRIL 2022 DE TOE Hadja Aliza Sandrine/REAJUST"/>
  </r>
  <r>
    <s v="E"/>
    <s v="4200"/>
    <s v="854"/>
    <s v="85406"/>
    <s v="8549057"/>
    <n v="528004120002"/>
    <x v="0"/>
    <x v="7"/>
    <x v="7"/>
    <n v="202204"/>
    <n v="44676"/>
    <s v="XOF"/>
    <n v="4837.5"/>
    <n v="8.2100000000000009"/>
    <s v="EUR"/>
    <n v="7.3719999999999999"/>
    <n v="12704618"/>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0019.23"/>
    <n v="-17.010000000000002"/>
    <s v="EUR"/>
    <n v="-15.273999999999999"/>
    <n v="12704618"/>
    <s v="STAFF"/>
    <n v="2027008"/>
    <s v="Time Code : N - CNSS DU MOIS D'AVRIL 2022 DE SAWADOGO Augustine Marie wendyam/REAJUST"/>
  </r>
  <r>
    <s v="E"/>
    <s v="4200"/>
    <s v="854"/>
    <s v="85406"/>
    <s v="8540008"/>
    <n v="528004120002"/>
    <x v="0"/>
    <x v="24"/>
    <x v="24"/>
    <n v="202204"/>
    <n v="44676"/>
    <s v="XOF"/>
    <n v="97103"/>
    <n v="164.86"/>
    <s v="EUR"/>
    <n v="148.03299999999999"/>
    <n v="12704618"/>
    <s v="STAFF"/>
    <n v="2039252"/>
    <s v="Time Code : N - CNSS DU MOIS D'AVRIL 2022 DE GUIRO Shérita Djémila"/>
  </r>
  <r>
    <s v="E"/>
    <s v="4300"/>
    <s v="854"/>
    <s v="85400"/>
    <s v="8549059"/>
    <n v="528004120002"/>
    <x v="0"/>
    <x v="12"/>
    <x v="12"/>
    <n v="202204"/>
    <n v="44676"/>
    <s v="XOF"/>
    <n v="9258.0400000000009"/>
    <n v="15.72"/>
    <s v="EUR"/>
    <n v="14.115"/>
    <n v="12704618"/>
    <s v="STAFF"/>
    <n v="2012905"/>
    <s v="Time Code : N - IUTS DU MOIS D'AVRIL 2022 DE NEBIE Noël"/>
  </r>
  <r>
    <s v="E"/>
    <s v="4200"/>
    <s v="854"/>
    <s v="85406"/>
    <s v="8540008"/>
    <n v="528004120002"/>
    <x v="0"/>
    <x v="24"/>
    <x v="24"/>
    <n v="202204"/>
    <n v="44676"/>
    <s v="XOF"/>
    <n v="-97103"/>
    <n v="-164.86"/>
    <s v="EUR"/>
    <n v="-148.03299999999999"/>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18"/>
    <x v="18"/>
    <n v="202204"/>
    <n v="44676"/>
    <s v="XOF"/>
    <n v="71305"/>
    <n v="121.06"/>
    <s v="EUR"/>
    <n v="108.70399999999999"/>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1878.04"/>
    <n v="20.170000000000002"/>
    <s v="EUR"/>
    <n v="18.111000000000001"/>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45504.85"/>
    <n v="-77.260000000000005"/>
    <s v="EUR"/>
    <n v="-69.373999999999995"/>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45504.85"/>
    <n v="-77.260000000000005"/>
    <s v="EUR"/>
    <n v="-69.373999999999995"/>
    <n v="12704618"/>
    <s v="STAFF"/>
    <n v="8540279"/>
    <s v="Time Code : N - CNSS DU MOIS D'AVRIL 2022 DE YAMEOGO Wendkoaguenda Lucie/REAJUST"/>
  </r>
  <r>
    <s v="E"/>
    <s v="4200"/>
    <s v="854"/>
    <s v="85406"/>
    <s v="8540008"/>
    <n v="528004120002"/>
    <x v="0"/>
    <x v="24"/>
    <x v="24"/>
    <n v="202204"/>
    <n v="44676"/>
    <s v="XOF"/>
    <n v="-97103"/>
    <n v="-164.86"/>
    <s v="EUR"/>
    <n v="-148.03299999999999"/>
    <n v="12704618"/>
    <s v="STAFF"/>
    <n v="2039252"/>
    <s v="Time Code : N - CNSS DU MOIS D'AVRIL 2022 DE GUIRO Shérita Djémila/REAJUST"/>
  </r>
  <r>
    <s v="E"/>
    <s v="4300"/>
    <s v="854"/>
    <s v="85400"/>
    <s v="8549058"/>
    <n v="528004120002"/>
    <x v="0"/>
    <x v="26"/>
    <x v="26"/>
    <n v="202204"/>
    <n v="44676"/>
    <s v="XOF"/>
    <n v="6240.35"/>
    <n v="10.59"/>
    <s v="EUR"/>
    <n v="9.5090000000000003"/>
    <n v="12704618"/>
    <s v="STAFF"/>
    <n v="854040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22"/>
    <x v="22"/>
    <n v="202204"/>
    <n v="44676"/>
    <s v="XOF"/>
    <n v="97103"/>
    <n v="164.86"/>
    <s v="EUR"/>
    <n v="148.03299999999999"/>
    <n v="12704618"/>
    <s v="STAFF"/>
    <n v="2035753"/>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1"/>
    <s v="8540008"/>
    <n v="528004120001"/>
    <x v="3"/>
    <x v="14"/>
    <x v="14"/>
    <n v="202204"/>
    <n v="44676"/>
    <s v="XOF"/>
    <n v="107782"/>
    <n v="182.99"/>
    <s v="EUR"/>
    <n v="164.31299999999999"/>
    <n v="12704618"/>
    <s v="STAFF"/>
    <n v="2031020"/>
    <s v="Time Code : N - IUTS DU MOIS D'AVRIL 2022 DE GANSORE Hassane Moctar"/>
  </r>
  <r>
    <s v="E"/>
    <s v="4300"/>
    <s v="854"/>
    <s v="85400"/>
    <s v="8549063"/>
    <n v="528004120002"/>
    <x v="0"/>
    <x v="21"/>
    <x v="21"/>
    <n v="202204"/>
    <n v="44676"/>
    <s v="XOF"/>
    <n v="-19052.64"/>
    <n v="-32.35"/>
    <s v="EUR"/>
    <n v="-29.047999999999998"/>
    <n v="12704618"/>
    <s v="STAFF"/>
    <n v="2020577"/>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9059"/>
    <n v="528004120002"/>
    <x v="0"/>
    <x v="20"/>
    <x v="20"/>
    <n v="202204"/>
    <n v="44676"/>
    <s v="XOF"/>
    <n v="99253"/>
    <n v="168.51"/>
    <s v="EUR"/>
    <n v="151.31100000000001"/>
    <n v="12704618"/>
    <s v="STAFF"/>
    <n v="203090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5"/>
    <x v="15"/>
    <n v="202204"/>
    <n v="44676"/>
    <s v="XOF"/>
    <n v="-97103"/>
    <n v="-164.86"/>
    <s v="EUR"/>
    <n v="-148.03299999999999"/>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204"/>
    <n v="44676"/>
    <s v="XOF"/>
    <n v="4837.5"/>
    <n v="8.2100000000000009"/>
    <s v="EUR"/>
    <n v="7.3719999999999999"/>
    <n v="12704618"/>
    <s v="STAFF"/>
    <n v="8540358"/>
    <s v="Time Code : N - CNSS DU MOIS D'AVRIL 2022 DE ZOMA Jean"/>
  </r>
  <r>
    <s v="E"/>
    <s v="4300"/>
    <s v="854"/>
    <s v="85400"/>
    <s v="8549059"/>
    <n v="528004120002"/>
    <x v="0"/>
    <x v="12"/>
    <x v="12"/>
    <n v="202204"/>
    <n v="44676"/>
    <s v="XOF"/>
    <n v="-5835.53"/>
    <n v="-9.91"/>
    <s v="EUR"/>
    <n v="-8.8989999999999991"/>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7"/>
    <x v="17"/>
    <n v="202204"/>
    <n v="44676"/>
    <s v="XOF"/>
    <n v="17432.43"/>
    <n v="29.6"/>
    <s v="EUR"/>
    <n v="26.579000000000001"/>
    <n v="12704618"/>
    <s v="STAFF"/>
    <n v="8540100"/>
    <s v="Time Code : N - CNSS DU MOIS D'AVRIL 2022 DE SOU Sié Sylvain"/>
  </r>
  <r>
    <s v="E"/>
    <s v="4200"/>
    <s v="854"/>
    <s v="85406"/>
    <s v="8549052"/>
    <n v="528004120002"/>
    <x v="0"/>
    <x v="15"/>
    <x v="15"/>
    <n v="202204"/>
    <n v="44676"/>
    <s v="XOF"/>
    <n v="97103"/>
    <n v="164.86"/>
    <s v="EUR"/>
    <n v="148.03299999999999"/>
    <n v="12704618"/>
    <s v="STAFF"/>
    <n v="2041743"/>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6"/>
    <x v="16"/>
    <n v="202204"/>
    <n v="44676"/>
    <s v="XOF"/>
    <n v="129000"/>
    <n v="219.01"/>
    <s v="EUR"/>
    <n v="196.65600000000001"/>
    <n v="12704618"/>
    <s v="STAFF"/>
    <n v="2024193"/>
    <s v="Time Code : N - CNSS DU MOIS D'AVRIL 2022 DE KAMBIRE Sié"/>
  </r>
  <r>
    <s v="E"/>
    <s v="4200"/>
    <s v="854"/>
    <s v="85407"/>
    <s v="8549057"/>
    <n v="528004120002"/>
    <x v="0"/>
    <x v="22"/>
    <x v="22"/>
    <n v="202204"/>
    <n v="44676"/>
    <s v="XOF"/>
    <n v="-100987"/>
    <n v="-171.45"/>
    <s v="EUR"/>
    <n v="-153.94999999999999"/>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2"/>
    <n v="528004120001"/>
    <x v="3"/>
    <x v="13"/>
    <x v="13"/>
    <n v="202204"/>
    <n v="44676"/>
    <s v="XOF"/>
    <n v="-170988"/>
    <n v="-290.3"/>
    <s v="EUR"/>
    <n v="-260.67"/>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60"/>
    <n v="528004120002"/>
    <x v="0"/>
    <x v="44"/>
    <x v="44"/>
    <n v="202204"/>
    <n v="44676"/>
    <s v="XOF"/>
    <n v="11052.45"/>
    <n v="18.760000000000002"/>
    <s v="EUR"/>
    <n v="16.844999999999999"/>
    <n v="12704618"/>
    <s v="STAFF"/>
    <n v="2017279"/>
    <s v="Time Code : N - IUTS DU MOIS D'AVRIL 2022 DE GUIRA Sayouba"/>
  </r>
  <r>
    <s v="E"/>
    <s v="4200"/>
    <s v="854"/>
    <s v="85408"/>
    <s v="8549059"/>
    <n v="528004120002"/>
    <x v="0"/>
    <x v="18"/>
    <x v="18"/>
    <n v="202204"/>
    <n v="44676"/>
    <s v="XOF"/>
    <n v="41035.99"/>
    <n v="69.67"/>
    <s v="EUR"/>
    <n v="62.558999999999997"/>
    <n v="12704618"/>
    <s v="STAFF"/>
    <n v="2024413"/>
    <s v="Time Code : N - CNSS DU MOIS D'AVRIL 2022 DE DAMIBA Jacques Malgdawindé"/>
  </r>
  <r>
    <s v="E"/>
    <s v="4200"/>
    <s v="854"/>
    <s v="85408"/>
    <s v="8549059"/>
    <n v="528004120002"/>
    <x v="0"/>
    <x v="12"/>
    <x v="12"/>
    <n v="202204"/>
    <n v="44676"/>
    <s v="XOF"/>
    <n v="-54466.67"/>
    <n v="-92.47"/>
    <s v="EUR"/>
    <n v="-83.031999999999996"/>
    <n v="12704618"/>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5835.53"/>
    <n v="9.91"/>
    <s v="EUR"/>
    <n v="8.8989999999999991"/>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9059"/>
    <n v="528004120002"/>
    <x v="0"/>
    <x v="18"/>
    <x v="18"/>
    <n v="202204"/>
    <n v="44676"/>
    <s v="XOF"/>
    <n v="-129000"/>
    <n v="-219.01"/>
    <s v="EUR"/>
    <n v="-196.65600000000001"/>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45504.85"/>
    <n v="77.260000000000005"/>
    <s v="EUR"/>
    <n v="69.373999999999995"/>
    <n v="12704618"/>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63"/>
    <n v="528004120002"/>
    <x v="0"/>
    <x v="21"/>
    <x v="21"/>
    <n v="202204"/>
    <n v="44676"/>
    <s v="XOF"/>
    <n v="-19052.64"/>
    <n v="-32.35"/>
    <s v="EUR"/>
    <n v="-29.047999999999998"/>
    <n v="12704618"/>
    <s v="STAFF"/>
    <n v="2020577"/>
    <s v="Time Code : N - IUTS DU MOIS D'AVRIL 2022 DE SIDIBE Moumouni/REAJUST"/>
  </r>
  <r>
    <s v="E"/>
    <s v="4200"/>
    <s v="854"/>
    <s v="85407"/>
    <s v="8540008"/>
    <n v="528004120002"/>
    <x v="0"/>
    <x v="25"/>
    <x v="25"/>
    <n v="202204"/>
    <n v="44676"/>
    <s v="XOF"/>
    <n v="129000"/>
    <n v="219.01"/>
    <s v="EUR"/>
    <n v="196.65600000000001"/>
    <n v="12704618"/>
    <s v="STAFF"/>
    <n v="2038727"/>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7"/>
    <x v="17"/>
    <n v="202204"/>
    <n v="44676"/>
    <s v="XOF"/>
    <n v="17432.43"/>
    <n v="29.6"/>
    <s v="EUR"/>
    <n v="26.579000000000001"/>
    <n v="12704618"/>
    <s v="STAFF"/>
    <n v="854010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63"/>
    <n v="528004120002"/>
    <x v="0"/>
    <x v="21"/>
    <x v="21"/>
    <n v="202204"/>
    <n v="44676"/>
    <s v="XOF"/>
    <n v="19052.64"/>
    <n v="32.35"/>
    <s v="EUR"/>
    <n v="29.047999999999998"/>
    <n v="12704618"/>
    <s v="STAFF"/>
    <n v="2020577"/>
    <s v="Time Code : N - IUTS DU MOIS D'AVRIL 2022 DE SIDIBE Moumouni"/>
  </r>
  <r>
    <s v="E"/>
    <s v="4200"/>
    <s v="854"/>
    <s v="85408"/>
    <s v="8549059"/>
    <n v="528004120002"/>
    <x v="0"/>
    <x v="12"/>
    <x v="12"/>
    <n v="202204"/>
    <n v="44676"/>
    <s v="XOF"/>
    <n v="54466.67"/>
    <n v="92.47"/>
    <s v="EUR"/>
    <n v="83.031999999999996"/>
    <n v="12704618"/>
    <s v="STAFF"/>
    <n v="2046481"/>
    <s v="Time Code : N - CNSS DU MOIS D'AVRIL 2022 DE TOE Hadja Aliza Sandrine"/>
  </r>
  <r>
    <s v="E"/>
    <s v="4300"/>
    <s v="854"/>
    <s v="85400"/>
    <s v="8549062"/>
    <n v="528004120002"/>
    <x v="0"/>
    <x v="23"/>
    <x v="23"/>
    <n v="202204"/>
    <n v="44676"/>
    <s v="XOF"/>
    <n v="614"/>
    <n v="1.04"/>
    <s v="EUR"/>
    <n v="0.93400000000000005"/>
    <n v="12704618"/>
    <s v="STAFF"/>
    <n v="2013061"/>
    <s v="Time Code : N - IUTS DU MOIS D'AVRIL 2022 DE BOUDA Jacques"/>
  </r>
  <r>
    <s v="E"/>
    <s v="4200"/>
    <s v="854"/>
    <s v="85407"/>
    <s v="8549057"/>
    <n v="528004120002"/>
    <x v="0"/>
    <x v="22"/>
    <x v="22"/>
    <n v="202204"/>
    <n v="44676"/>
    <s v="XOF"/>
    <n v="100987"/>
    <n v="171.45"/>
    <s v="EUR"/>
    <n v="153.94999999999999"/>
    <n v="12704618"/>
    <s v="STAFF"/>
    <n v="2023197"/>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8"/>
    <x v="8"/>
    <n v="202204"/>
    <n v="44676"/>
    <s v="XOF"/>
    <n v="18420.75"/>
    <n v="31.27"/>
    <s v="EUR"/>
    <n v="28.077999999999999"/>
    <n v="12704618"/>
    <s v="STAFF"/>
    <n v="8540353"/>
    <s v="Time Code : N - IUTS DU MOIS D'AVRIL 2022 DE PARE/KARAMBIRI Aminata"/>
  </r>
  <r>
    <s v="E"/>
    <s v="4200"/>
    <s v="854"/>
    <s v="85407"/>
    <s v="8549059"/>
    <n v="528004120002"/>
    <x v="0"/>
    <x v="18"/>
    <x v="18"/>
    <n v="202204"/>
    <n v="44676"/>
    <s v="XOF"/>
    <n v="129000"/>
    <n v="219.01"/>
    <s v="EUR"/>
    <n v="196.65600000000001"/>
    <n v="12704618"/>
    <s v="STAFF"/>
    <n v="2014872"/>
    <s v="Time Code : N - CNSS DU MOIS D'AVRIL 2022 DE OUATTARA Siaka"/>
  </r>
  <r>
    <s v="E"/>
    <s v="4200"/>
    <s v="854"/>
    <s v="85406"/>
    <s v="8540008"/>
    <n v="528004120002"/>
    <x v="0"/>
    <x v="24"/>
    <x v="24"/>
    <n v="202204"/>
    <n v="44676"/>
    <s v="XOF"/>
    <n v="97103"/>
    <n v="164.86"/>
    <s v="EUR"/>
    <n v="148.03299999999999"/>
    <n v="12704618"/>
    <s v="STAFF"/>
    <n v="2039252"/>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10213.06"/>
    <n v="17.34"/>
    <s v="EUR"/>
    <n v="15.57"/>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19"/>
    <x v="19"/>
    <n v="202204"/>
    <n v="44676"/>
    <s v="XOF"/>
    <n v="-129000"/>
    <n v="-219.01"/>
    <s v="EUR"/>
    <n v="-196.65600000000001"/>
    <n v="12704618"/>
    <s v="STAFF"/>
    <n v="2023596"/>
    <s v="Time Code : N - CNSS DU MOIS D'AVRIL 2022 DE WANGRE Didier/REAJUST"/>
  </r>
  <r>
    <s v="E"/>
    <s v="4200"/>
    <s v="854"/>
    <s v="85406"/>
    <s v="8549059"/>
    <n v="528004120002"/>
    <x v="0"/>
    <x v="12"/>
    <x v="12"/>
    <n v="202204"/>
    <n v="44676"/>
    <s v="XOF"/>
    <n v="-11878.04"/>
    <n v="-20.170000000000002"/>
    <s v="EUR"/>
    <n v="-18.111000000000001"/>
    <n v="12704618"/>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204"/>
    <n v="44676"/>
    <s v="XOF"/>
    <n v="14030.21"/>
    <n v="23.82"/>
    <s v="EUR"/>
    <n v="21.388999999999999"/>
    <n v="12704618"/>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7"/>
    <s v="8549059"/>
    <n v="528004120002"/>
    <x v="0"/>
    <x v="18"/>
    <x v="18"/>
    <n v="202204"/>
    <n v="44676"/>
    <s v="XOF"/>
    <n v="-129000"/>
    <n v="-219.01"/>
    <s v="EUR"/>
    <n v="-196.65600000000001"/>
    <n v="12704618"/>
    <s v="STAFF"/>
    <n v="2014872"/>
    <s v="Time Code : N - CNSS DU MOIS D'AVRIL 2022 DE OUATTARA Siaka/REAJUST"/>
  </r>
  <r>
    <s v="E"/>
    <s v="4200"/>
    <s v="854"/>
    <s v="85406"/>
    <s v="8549052"/>
    <n v="528004120002"/>
    <x v="0"/>
    <x v="19"/>
    <x v="19"/>
    <n v="202204"/>
    <n v="44676"/>
    <s v="XOF"/>
    <n v="129000"/>
    <n v="219.01"/>
    <s v="EUR"/>
    <n v="196.65600000000001"/>
    <n v="12704618"/>
    <s v="STAFF"/>
    <n v="202359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7"/>
    <s v="8549059"/>
    <n v="528004120002"/>
    <x v="0"/>
    <x v="18"/>
    <x v="18"/>
    <n v="202204"/>
    <n v="44676"/>
    <s v="XOF"/>
    <n v="71305"/>
    <n v="121.06"/>
    <s v="EUR"/>
    <n v="108.70399999999999"/>
    <n v="12704618"/>
    <s v="STAFF"/>
    <n v="2014872"/>
    <s v="Time Code : N - IUTS DU MOIS D'AVRIL 2022 DE OUATTARA Siaka"/>
  </r>
  <r>
    <s v="E"/>
    <s v="4300"/>
    <s v="854"/>
    <s v="85400"/>
    <s v="8549058"/>
    <n v="528004120002"/>
    <x v="0"/>
    <x v="26"/>
    <x v="26"/>
    <n v="202204"/>
    <n v="44676"/>
    <s v="XOF"/>
    <n v="6240.35"/>
    <n v="10.59"/>
    <s v="EUR"/>
    <n v="9.5090000000000003"/>
    <n v="12704618"/>
    <s v="STAFF"/>
    <n v="8540401"/>
    <s v="Time Code : N - IUTS DU MOIS D'AVRIL 2022 DE SINON Boukari"/>
  </r>
  <r>
    <s v="E"/>
    <s v="4200"/>
    <s v="854"/>
    <s v="85406"/>
    <s v="8549052"/>
    <n v="528004120002"/>
    <x v="0"/>
    <x v="19"/>
    <x v="19"/>
    <n v="202204"/>
    <n v="44676"/>
    <s v="XOF"/>
    <n v="129000"/>
    <n v="219.01"/>
    <s v="EUR"/>
    <n v="196.65600000000001"/>
    <n v="12704618"/>
    <s v="STAFF"/>
    <n v="2023596"/>
    <s v="Time Code : N - CNSS DU MOIS D'AVRIL 2022 DE WANGRE Didier"/>
  </r>
  <r>
    <s v="E"/>
    <s v="4300"/>
    <s v="854"/>
    <s v="85406"/>
    <s v="8540008"/>
    <n v="528004120001"/>
    <x v="3"/>
    <x v="9"/>
    <x v="9"/>
    <n v="202204"/>
    <n v="44676"/>
    <s v="XOF"/>
    <n v="-213255"/>
    <n v="-362.06"/>
    <s v="EUR"/>
    <n v="-325.10500000000002"/>
    <n v="12704618"/>
    <s v="STAFF"/>
    <n v="2019466"/>
    <s v="Time Code : N - IUTS DU MOIS D'AVRIL 2022 DE ZAGUE-SOME Lena Yasmine/REAJUST"/>
  </r>
  <r>
    <s v="E"/>
    <s v="4200"/>
    <s v="854"/>
    <s v="85406"/>
    <s v="8549057"/>
    <n v="528004120002"/>
    <x v="0"/>
    <x v="7"/>
    <x v="7"/>
    <n v="202204"/>
    <n v="44676"/>
    <s v="XOF"/>
    <n v="4837.5"/>
    <n v="8.2100000000000009"/>
    <s v="EUR"/>
    <n v="7.3719999999999999"/>
    <n v="12704618"/>
    <s v="STAFF"/>
    <n v="8540358"/>
    <s v="Time Code : N - CNSS DU MOIS D'AVRIL 2022 DE ZOMA Jean"/>
  </r>
  <r>
    <s v="E"/>
    <s v="4300"/>
    <s v="854"/>
    <s v="85400"/>
    <s v="8549059"/>
    <n v="528004120002"/>
    <x v="0"/>
    <x v="12"/>
    <x v="12"/>
    <n v="202204"/>
    <n v="44676"/>
    <s v="XOF"/>
    <n v="-10213.06"/>
    <n v="-17.34"/>
    <s v="EUR"/>
    <n v="-15.57"/>
    <n v="12704618"/>
    <s v="STAFF"/>
    <n v="8540206"/>
    <s v="Time Code : N - IUTS DU MOIS D'AVRIL 2022 DE OUEDRAOGO Wendingomdé Joseph Arnaud/REAJUST"/>
  </r>
  <r>
    <s v="E"/>
    <s v="4200"/>
    <s v="854"/>
    <s v="85406"/>
    <s v="8549057"/>
    <n v="528004120002"/>
    <x v="0"/>
    <x v="7"/>
    <x v="7"/>
    <n v="202204"/>
    <n v="44676"/>
    <s v="XOF"/>
    <n v="-4837.5"/>
    <n v="-8.2100000000000009"/>
    <s v="EUR"/>
    <n v="-7.3719999999999999"/>
    <n v="12704618"/>
    <s v="STAFF"/>
    <n v="8540358"/>
    <s v="Time Code : N - CNSS DU MOIS D'AVRIL 2022 DE ZOMA Jean/REAJUST"/>
  </r>
  <r>
    <s v="E"/>
    <s v="4300"/>
    <s v="854"/>
    <s v="85407"/>
    <s v="8549059"/>
    <n v="528004120002"/>
    <x v="0"/>
    <x v="18"/>
    <x v="18"/>
    <n v="202204"/>
    <n v="44676"/>
    <s v="XOF"/>
    <n v="-71305"/>
    <n v="-121.06"/>
    <s v="EUR"/>
    <n v="-108.70399999999999"/>
    <n v="12704618"/>
    <s v="STAFF"/>
    <n v="2014872"/>
    <s v="Time Code : N - IUTS DU MOIS D'AVRIL 2022 DE OUATTARA Siaka/REAJUST"/>
  </r>
  <r>
    <s v="E"/>
    <s v="4200"/>
    <s v="854"/>
    <s v="85407"/>
    <s v="8549059"/>
    <n v="528004120002"/>
    <x v="0"/>
    <x v="18"/>
    <x v="18"/>
    <n v="202204"/>
    <n v="44676"/>
    <s v="XOF"/>
    <n v="129000"/>
    <n v="219.01"/>
    <s v="EUR"/>
    <n v="196.65600000000001"/>
    <n v="12704618"/>
    <s v="STAFF"/>
    <n v="201487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204"/>
    <n v="44676"/>
    <s v="XOF"/>
    <n v="27808.38"/>
    <n v="47.21"/>
    <s v="EUR"/>
    <n v="42.390999999999998"/>
    <n v="12704618"/>
    <s v="STAFF"/>
    <n v="8540399"/>
    <s v="Time Code : N - CNSS DU MOIS D'AVRIL 2022 DE KONFE TRAORE Aicha"/>
  </r>
  <r>
    <s v="E"/>
    <s v="4200"/>
    <s v="854"/>
    <s v="85408"/>
    <s v="8549059"/>
    <n v="528004120002"/>
    <x v="0"/>
    <x v="18"/>
    <x v="18"/>
    <n v="202204"/>
    <n v="44676"/>
    <s v="XOF"/>
    <n v="-41035.99"/>
    <n v="-69.67"/>
    <s v="EUR"/>
    <n v="-62.558999999999997"/>
    <n v="12704618"/>
    <s v="STAFF"/>
    <n v="2024413"/>
    <s v="Time Code : N - CNSS DU MOIS D'AVRIL 2022 DE DAMIBA Jacques Malgdawindé/REAJUST"/>
  </r>
  <r>
    <s v="E"/>
    <s v="4200"/>
    <s v="854"/>
    <s v="85407"/>
    <s v="8549057"/>
    <n v="528004120002"/>
    <x v="0"/>
    <x v="22"/>
    <x v="22"/>
    <n v="202204"/>
    <n v="44676"/>
    <s v="XOF"/>
    <n v="100987"/>
    <n v="171.45"/>
    <s v="EUR"/>
    <n v="153.94999999999999"/>
    <n v="12704618"/>
    <s v="STAFF"/>
    <n v="2023197"/>
    <s v="Time Code : N - CNSS DU MOIS D'AVRIL 2022 DE SAGNON Sanlé Régis Kader"/>
  </r>
  <r>
    <s v="E"/>
    <s v="4300"/>
    <s v="854"/>
    <s v="85400"/>
    <s v="8549062"/>
    <n v="528004120002"/>
    <x v="0"/>
    <x v="23"/>
    <x v="23"/>
    <n v="202204"/>
    <n v="44676"/>
    <s v="XOF"/>
    <n v="614"/>
    <n v="1.04"/>
    <s v="EUR"/>
    <n v="0.93400000000000005"/>
    <n v="12704618"/>
    <s v="STAFF"/>
    <n v="2013061"/>
    <s v="Time Code : N - IUTS DU MOIS D'AVRIL 2022 DE BOUDA Jacques"/>
  </r>
  <r>
    <s v="E"/>
    <s v="4300"/>
    <s v="854"/>
    <s v="85408"/>
    <s v="8540008"/>
    <n v="528004120001"/>
    <x v="3"/>
    <x v="14"/>
    <x v="14"/>
    <n v="202204"/>
    <n v="44676"/>
    <s v="XOF"/>
    <n v="-99441"/>
    <n v="-168.83"/>
    <s v="EUR"/>
    <n v="-151.59800000000001"/>
    <n v="12704618"/>
    <s v="STAFF"/>
    <n v="201217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8"/>
    <x v="18"/>
    <n v="202204"/>
    <n v="44676"/>
    <s v="XOF"/>
    <n v="17363.3"/>
    <n v="29.48"/>
    <s v="EUR"/>
    <n v="26.471"/>
    <n v="12704618"/>
    <s v="STAFF"/>
    <n v="2024413"/>
    <s v="Time Code : N - IUTS DU MOIS D'AVRIL 2022 DE DAMIBA Jacques Malgdawindé"/>
  </r>
  <r>
    <s v="E"/>
    <s v="4300"/>
    <s v="854"/>
    <s v="85400"/>
    <s v="8549062"/>
    <n v="528004120002"/>
    <x v="0"/>
    <x v="23"/>
    <x v="23"/>
    <n v="202204"/>
    <n v="44676"/>
    <s v="XOF"/>
    <n v="-614"/>
    <n v="-1.04"/>
    <s v="EUR"/>
    <n v="-0.93400000000000005"/>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1"/>
    <x v="3"/>
    <x v="13"/>
    <x v="13"/>
    <n v="202204"/>
    <n v="44676"/>
    <s v="XOF"/>
    <n v="129000"/>
    <n v="219.01"/>
    <s v="EUR"/>
    <n v="196.65600000000001"/>
    <n v="12704618"/>
    <s v="STAFF"/>
    <n v="2034399"/>
    <s v="Time Code : N - CNSS DU MOIS D'AVRIL 2022 DE OUEDRAOGO Touwindé Christophe"/>
  </r>
  <r>
    <s v="E"/>
    <s v="4200"/>
    <s v="854"/>
    <s v="85406"/>
    <s v="8549059"/>
    <n v="528004120002"/>
    <x v="0"/>
    <x v="12"/>
    <x v="12"/>
    <n v="202204"/>
    <n v="44676"/>
    <s v="XOF"/>
    <n v="10019.23"/>
    <n v="17.010000000000002"/>
    <s v="EUR"/>
    <n v="15.273999999999999"/>
    <n v="12704618"/>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9258.0400000000009"/>
    <n v="15.72"/>
    <s v="EUR"/>
    <n v="14.115"/>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204"/>
    <n v="44676"/>
    <s v="XOF"/>
    <n v="-10213.06"/>
    <n v="-17.34"/>
    <s v="EUR"/>
    <n v="-15.57"/>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62"/>
    <n v="528004120002"/>
    <x v="0"/>
    <x v="23"/>
    <x v="23"/>
    <n v="202204"/>
    <n v="44676"/>
    <s v="XOF"/>
    <n v="614"/>
    <n v="1.04"/>
    <s v="EUR"/>
    <n v="0.93400000000000005"/>
    <n v="12704618"/>
    <s v="STAFF"/>
    <n v="201306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2"/>
    <n v="528004120002"/>
    <x v="0"/>
    <x v="22"/>
    <x v="22"/>
    <n v="202204"/>
    <n v="44676"/>
    <s v="XOF"/>
    <n v="-97103"/>
    <n v="-164.86"/>
    <s v="EUR"/>
    <n v="-148.03299999999999"/>
    <n v="12704618"/>
    <s v="STAFF"/>
    <n v="2035753"/>
    <s v="Time Code : N - CNSS DU MOIS D'AVRIL 2022 DE KOUANDA Rachidatou/REAJUST"/>
  </r>
  <r>
    <s v="E"/>
    <s v="4200"/>
    <s v="854"/>
    <s v="85406"/>
    <s v="8549052"/>
    <n v="528004120002"/>
    <x v="0"/>
    <x v="69"/>
    <x v="68"/>
    <n v="202204"/>
    <n v="44676"/>
    <s v="XOF"/>
    <n v="-26228.92"/>
    <n v="-44.53"/>
    <s v="EUR"/>
    <n v="-39.984999999999999"/>
    <n v="12704618"/>
    <s v="STAFF"/>
    <n v="8540222"/>
    <s v="Time Code : N - CNSS DU MOIS D'AVRIL 2022 DE OUEDRAOGO Bila Basile/REAJUST"/>
  </r>
  <r>
    <s v="E"/>
    <s v="4010"/>
    <s v="854"/>
    <s v="85406"/>
    <s v="8549052"/>
    <n v="528004120001"/>
    <x v="3"/>
    <x v="13"/>
    <x v="13"/>
    <n v="202204"/>
    <n v="44676"/>
    <s v="XOF"/>
    <n v="-1079206"/>
    <n v="-1832.25"/>
    <s v="EUR"/>
    <n v="-1645.2360000000001"/>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381938.66"/>
    <n v="648.45000000000005"/>
    <s v="EUR"/>
    <n v="582.26400000000001"/>
    <n v="12704618"/>
    <s v="STAFF"/>
    <n v="2029740"/>
    <s v="Time Code : N - SALAIRE DU MOIS D'AVRIL 2022 DE KAMBOU Sansan Christian"/>
  </r>
  <r>
    <s v="E"/>
    <s v="4010"/>
    <s v="854"/>
    <s v="85406"/>
    <s v="8540008"/>
    <n v="528004120001"/>
    <x v="3"/>
    <x v="9"/>
    <x v="9"/>
    <n v="202204"/>
    <n v="44676"/>
    <s v="XOF"/>
    <n v="280102.34999999998"/>
    <n v="475.55"/>
    <s v="EUR"/>
    <n v="427.012"/>
    <n v="12704618"/>
    <s v="STAFF"/>
    <n v="2019466"/>
    <s v="Time Code : N - SALAIRE DU MOIS D'AVRIL 2022 DE ZAGUE-SOME Lena Yasmine"/>
  </r>
  <r>
    <s v="E"/>
    <s v="4010"/>
    <s v="854"/>
    <s v="85400"/>
    <s v="8549059"/>
    <n v="528004120002"/>
    <x v="0"/>
    <x v="12"/>
    <x v="12"/>
    <n v="202204"/>
    <n v="44676"/>
    <s v="XOF"/>
    <n v="-56928.71"/>
    <n v="-96.65"/>
    <s v="EUR"/>
    <n v="-86.784999999999997"/>
    <n v="12704618"/>
    <s v="STAFF"/>
    <n v="2012905"/>
    <s v="Time Code : N - SALAIRE DU MOIS D'AVRIL 2022 DE NEBIE Noël/REAJUST"/>
  </r>
  <r>
    <s v="E"/>
    <s v="4010"/>
    <s v="854"/>
    <s v="85406"/>
    <s v="8540008"/>
    <n v="528004120001"/>
    <x v="3"/>
    <x v="9"/>
    <x v="9"/>
    <n v="202204"/>
    <n v="44676"/>
    <s v="XOF"/>
    <n v="-280102.34999999998"/>
    <n v="-475.55"/>
    <s v="EUR"/>
    <n v="-427.012"/>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381938.66"/>
    <n v="648.45000000000005"/>
    <s v="EUR"/>
    <n v="582.26400000000001"/>
    <n v="12704618"/>
    <s v="STAFF"/>
    <n v="2029740"/>
    <s v="Time Code : N - SALAIRE DU MOIS D'AVRIL 2022 DE KAMBOU Sansan Christian"/>
  </r>
  <r>
    <s v="E"/>
    <s v="4010"/>
    <s v="854"/>
    <s v="85400"/>
    <s v="8549055"/>
    <n v="528004120002"/>
    <x v="0"/>
    <x v="11"/>
    <x v="11"/>
    <n v="202204"/>
    <n v="44676"/>
    <s v="XOF"/>
    <n v="-49366.79"/>
    <n v="-83.81"/>
    <s v="EUR"/>
    <n v="-75.256"/>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8"/>
    <x v="8"/>
    <n v="202204"/>
    <n v="44676"/>
    <s v="XOF"/>
    <n v="89354.25"/>
    <n v="151.69999999999999"/>
    <s v="EUR"/>
    <n v="136.21600000000001"/>
    <n v="12704618"/>
    <s v="STAFF"/>
    <n v="8540353"/>
    <s v="Time Code : N - SALAIRE DU MOIS D'AVRIL 2022 DE PARE/KARAMBIRI Aminata"/>
  </r>
  <r>
    <s v="E"/>
    <s v="4010"/>
    <s v="854"/>
    <s v="85400"/>
    <s v="8549059"/>
    <n v="528004120002"/>
    <x v="0"/>
    <x v="12"/>
    <x v="12"/>
    <n v="202204"/>
    <n v="44676"/>
    <s v="XOF"/>
    <n v="-41468.239999999998"/>
    <n v="-70.400000000000006"/>
    <s v="EUR"/>
    <n v="-63.213999999999999"/>
    <n v="12704618"/>
    <s v="STAFF"/>
    <n v="2013058"/>
    <s v="Time Code : N - SALAIRE DU MOIS D'AVRIL 2022 DE BONOU Samson/REAJUST"/>
  </r>
  <r>
    <s v="E"/>
    <s v="4010"/>
    <s v="854"/>
    <s v="85400"/>
    <s v="8549058"/>
    <n v="528004120002"/>
    <x v="0"/>
    <x v="10"/>
    <x v="10"/>
    <n v="202204"/>
    <n v="44676"/>
    <s v="XOF"/>
    <n v="145911.94"/>
    <n v="247.73"/>
    <s v="EUR"/>
    <n v="222.44499999999999"/>
    <n v="12704618"/>
    <s v="STAFF"/>
    <n v="2011105"/>
    <s v="Time Code : N - SALAIRE DU MOIS D'AVRIL 2022 DE COULIDIATY Aimé Parfait"/>
  </r>
  <r>
    <s v="E"/>
    <s v="4010"/>
    <s v="854"/>
    <s v="85406"/>
    <s v="8549052"/>
    <n v="528004120001"/>
    <x v="3"/>
    <x v="13"/>
    <x v="13"/>
    <n v="202204"/>
    <n v="44676"/>
    <s v="XOF"/>
    <n v="1079206"/>
    <n v="1832.25"/>
    <s v="EUR"/>
    <n v="1645.2360000000001"/>
    <n v="12704618"/>
    <s v="STAFF"/>
    <n v="2034399"/>
    <s v="Time Code : N - SALAIRE DU MOIS D'AVRIL 2022 DE OUEDRAOGO Touwindé Christophe"/>
  </r>
  <r>
    <s v="E"/>
    <s v="4010"/>
    <s v="854"/>
    <s v="85400"/>
    <s v="8549060"/>
    <n v="528004120002"/>
    <x v="0"/>
    <x v="44"/>
    <x v="44"/>
    <n v="202204"/>
    <n v="44676"/>
    <s v="XOF"/>
    <n v="-60797.55"/>
    <n v="-103.22"/>
    <s v="EUR"/>
    <n v="-92.685000000000002"/>
    <n v="12704618"/>
    <s v="STAFF"/>
    <n v="2017279"/>
    <s v="Time Code : N - SALAIRE DU MOIS D'AVRIL 2022 DE GUIRA Sayouba/REAJUST"/>
  </r>
  <r>
    <s v="E"/>
    <s v="4010"/>
    <s v="854"/>
    <s v="85400"/>
    <s v="8549055"/>
    <n v="528004120002"/>
    <x v="0"/>
    <x v="11"/>
    <x v="11"/>
    <n v="202204"/>
    <n v="44676"/>
    <s v="XOF"/>
    <n v="49366.79"/>
    <n v="83.81"/>
    <s v="EUR"/>
    <n v="75.256"/>
    <n v="12704618"/>
    <s v="STAFF"/>
    <n v="8540039"/>
    <s v="Time Code : N - SALAIRE DU MOIS D'AVRIL 2022 DE NABI Grégoire"/>
  </r>
  <r>
    <s v="E"/>
    <s v="4010"/>
    <s v="854"/>
    <s v="85400"/>
    <s v="8549059"/>
    <n v="528004120002"/>
    <x v="0"/>
    <x v="8"/>
    <x v="8"/>
    <n v="202204"/>
    <n v="44676"/>
    <s v="XOF"/>
    <n v="-89354.25"/>
    <n v="-151.69999999999999"/>
    <s v="EUR"/>
    <n v="-136.21600000000001"/>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5"/>
    <n v="528004120002"/>
    <x v="0"/>
    <x v="11"/>
    <x v="11"/>
    <n v="202204"/>
    <n v="44676"/>
    <s v="XOF"/>
    <n v="49366.79"/>
    <n v="83.81"/>
    <s v="EUR"/>
    <n v="75.256"/>
    <n v="12704618"/>
    <s v="STAFF"/>
    <n v="854003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62856.99"/>
    <n v="106.72"/>
    <s v="EUR"/>
    <n v="95.826999999999998"/>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0"/>
    <n v="528004120002"/>
    <x v="0"/>
    <x v="44"/>
    <x v="44"/>
    <n v="202204"/>
    <n v="44676"/>
    <s v="XOF"/>
    <n v="60797.55"/>
    <n v="103.22"/>
    <s v="EUR"/>
    <n v="92.685000000000002"/>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7"/>
    <n v="528004120002"/>
    <x v="0"/>
    <x v="7"/>
    <x v="7"/>
    <n v="202204"/>
    <n v="44676"/>
    <s v="XOF"/>
    <n v="166609.94"/>
    <n v="282.87"/>
    <s v="EUR"/>
    <n v="253.99799999999999"/>
    <n v="12704618"/>
    <s v="STAFF"/>
    <n v="8540392"/>
    <s v="Time Code : N - SALAIRE DU MOIS D'AVRIL 2022 DE KABORE Hamza"/>
  </r>
  <r>
    <s v="E"/>
    <s v="4010"/>
    <s v="854"/>
    <s v="85406"/>
    <s v="8540008"/>
    <n v="528004120001"/>
    <x v="3"/>
    <x v="9"/>
    <x v="9"/>
    <n v="202204"/>
    <n v="44676"/>
    <s v="XOF"/>
    <n v="280102.34999999998"/>
    <n v="475.55"/>
    <s v="EUR"/>
    <n v="427.012"/>
    <n v="12704618"/>
    <s v="STAFF"/>
    <n v="201946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1"/>
    <x v="3"/>
    <x v="13"/>
    <x v="13"/>
    <n v="202204"/>
    <n v="44676"/>
    <s v="XOF"/>
    <n v="-1079206"/>
    <n v="-1832.25"/>
    <s v="EUR"/>
    <n v="-1645.2360000000001"/>
    <n v="12704618"/>
    <s v="STAFF"/>
    <n v="2034399"/>
    <s v="Time Code : N - SALAIRE DU MOIS D'AVRIL 2022 DE OUEDRAOGO Touwindé Christophe/REAJUST"/>
  </r>
  <r>
    <s v="E"/>
    <s v="4010"/>
    <s v="854"/>
    <s v="85400"/>
    <s v="8549058"/>
    <n v="528004120002"/>
    <x v="0"/>
    <x v="10"/>
    <x v="10"/>
    <n v="202204"/>
    <n v="44676"/>
    <s v="XOF"/>
    <n v="145911.94"/>
    <n v="247.73"/>
    <s v="EUR"/>
    <n v="222.44499999999999"/>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7"/>
    <n v="528004120002"/>
    <x v="0"/>
    <x v="7"/>
    <x v="7"/>
    <n v="202204"/>
    <n v="44676"/>
    <s v="XOF"/>
    <n v="-166609.94"/>
    <n v="-282.87"/>
    <s v="EUR"/>
    <n v="-253.99799999999999"/>
    <n v="12704618"/>
    <s v="STAFF"/>
    <n v="8540392"/>
    <s v="Time Code : N - SALAIRE DU MOIS D'AVRIL 2022 DE KABORE Hamza/REAJUST"/>
  </r>
  <r>
    <s v="E"/>
    <s v="4010"/>
    <s v="854"/>
    <s v="85400"/>
    <s v="8549060"/>
    <n v="528004120002"/>
    <x v="0"/>
    <x v="44"/>
    <x v="44"/>
    <n v="202204"/>
    <n v="44676"/>
    <s v="XOF"/>
    <n v="60797.55"/>
    <n v="103.22"/>
    <s v="EUR"/>
    <n v="92.685000000000002"/>
    <n v="12704618"/>
    <s v="STAFF"/>
    <n v="2017279"/>
    <s v="Time Code : N - SALAIRE DU MOIS D'AVRIL 2022 DE GUIRA Sayouba"/>
  </r>
  <r>
    <s v="E"/>
    <s v="4010"/>
    <s v="854"/>
    <s v="85406"/>
    <s v="8540008"/>
    <n v="528004120001"/>
    <x v="3"/>
    <x v="9"/>
    <x v="9"/>
    <n v="202204"/>
    <n v="44676"/>
    <s v="XOF"/>
    <n v="-280102.34999999998"/>
    <n v="-475.55"/>
    <s v="EUR"/>
    <n v="-427.012"/>
    <n v="12704618"/>
    <s v="STAFF"/>
    <n v="2019466"/>
    <s v="Time Code : N - SALAIRE DU MOIS D'AVRIL 2022 DE ZAGUE-SOME Lena Yasmine/REAJUST"/>
  </r>
  <r>
    <s v="E"/>
    <s v="4010"/>
    <s v="854"/>
    <s v="85400"/>
    <s v="8549059"/>
    <n v="528004120002"/>
    <x v="0"/>
    <x v="12"/>
    <x v="12"/>
    <n v="202204"/>
    <n v="44676"/>
    <s v="XOF"/>
    <n v="41468.239999999998"/>
    <n v="70.400000000000006"/>
    <s v="EUR"/>
    <n v="63.213999999999999"/>
    <n v="12704618"/>
    <s v="STAFF"/>
    <n v="2013058"/>
    <s v="Time Code : N - SALAIRE DU MOIS D'AVRIL 2022 DE BONOU Samson"/>
  </r>
  <r>
    <s v="E"/>
    <s v="4010"/>
    <s v="854"/>
    <s v="85400"/>
    <s v="8549059"/>
    <n v="528004120002"/>
    <x v="0"/>
    <x v="8"/>
    <x v="8"/>
    <n v="202204"/>
    <n v="44676"/>
    <s v="XOF"/>
    <n v="-89354.25"/>
    <n v="-151.69999999999999"/>
    <s v="EUR"/>
    <n v="-136.21600000000001"/>
    <n v="12704618"/>
    <s v="STAFF"/>
    <n v="8540353"/>
    <s v="Time Code : N - SALAIRE DU MOIS D'AVRIL 2022 DE PARE/KARAMBIRI Aminata/REAJUST"/>
  </r>
  <r>
    <s v="E"/>
    <s v="4010"/>
    <s v="854"/>
    <s v="85400"/>
    <s v="8549059"/>
    <n v="528004120002"/>
    <x v="0"/>
    <x v="12"/>
    <x v="12"/>
    <n v="202204"/>
    <n v="44676"/>
    <s v="XOF"/>
    <n v="56928.71"/>
    <n v="96.65"/>
    <s v="EUR"/>
    <n v="86.784999999999997"/>
    <n v="12704618"/>
    <s v="STAFF"/>
    <n v="2012905"/>
    <s v="Time Code : N - SALAIRE DU MOIS D'AVRIL 2022 DE NEBIE Noël"/>
  </r>
  <r>
    <s v="E"/>
    <s v="4010"/>
    <s v="854"/>
    <s v="85400"/>
    <s v="8549059"/>
    <n v="528004120002"/>
    <x v="0"/>
    <x v="12"/>
    <x v="12"/>
    <n v="202204"/>
    <n v="44676"/>
    <s v="XOF"/>
    <n v="62856.99"/>
    <n v="106.72"/>
    <s v="EUR"/>
    <n v="95.826999999999998"/>
    <n v="12704618"/>
    <s v="STAFF"/>
    <n v="8540206"/>
    <s v="Time Code : N - SALAIRE DU MOIS D'AVRIL 2022 DE OUEDRAOGO Wendingomdé Joseph Arnaud"/>
  </r>
  <r>
    <s v="E"/>
    <s v="4010"/>
    <s v="854"/>
    <s v="85406"/>
    <s v="8549052"/>
    <n v="528004120001"/>
    <x v="3"/>
    <x v="13"/>
    <x v="13"/>
    <n v="202204"/>
    <n v="44676"/>
    <s v="XOF"/>
    <n v="1079206"/>
    <n v="1832.25"/>
    <s v="EUR"/>
    <n v="1645.2360000000001"/>
    <n v="12704618"/>
    <s v="STAFF"/>
    <n v="2034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0"/>
    <n v="528004120002"/>
    <x v="0"/>
    <x v="44"/>
    <x v="44"/>
    <n v="202204"/>
    <n v="44676"/>
    <s v="XOF"/>
    <n v="60797.55"/>
    <n v="103.22"/>
    <s v="EUR"/>
    <n v="92.685000000000002"/>
    <n v="12704618"/>
    <s v="STAFF"/>
    <n v="2017279"/>
    <s v="Time Code : N - SALAIRE DU MOIS D'AVRIL 2022 DE GUIRA Sayouba"/>
  </r>
  <r>
    <s v="E"/>
    <s v="4010"/>
    <s v="854"/>
    <s v="85406"/>
    <s v="8540008"/>
    <n v="528004120001"/>
    <x v="3"/>
    <x v="9"/>
    <x v="9"/>
    <n v="202204"/>
    <n v="44676"/>
    <s v="XOF"/>
    <n v="280102.34999999998"/>
    <n v="475.55"/>
    <s v="EUR"/>
    <n v="427.012"/>
    <n v="12704618"/>
    <s v="STAFF"/>
    <n v="2019466"/>
    <s v="Time Code : N - SALAIRE DU MOIS D'AVRIL 2022 DE ZAGUE-SOME Lena Yasmine"/>
  </r>
  <r>
    <s v="E"/>
    <s v="4010"/>
    <s v="854"/>
    <s v="85400"/>
    <s v="8549059"/>
    <n v="528004120002"/>
    <x v="0"/>
    <x v="12"/>
    <x v="12"/>
    <n v="202204"/>
    <n v="44676"/>
    <s v="XOF"/>
    <n v="56928.71"/>
    <n v="96.65"/>
    <s v="EUR"/>
    <n v="86.784999999999997"/>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41468.239999999998"/>
    <n v="70.400000000000006"/>
    <s v="EUR"/>
    <n v="63.213999999999999"/>
    <n v="12704618"/>
    <s v="STAFF"/>
    <n v="2013058"/>
    <s v="Time Code : N - SALAIRE DU MOIS D'AVRIL 2022 DE BONOU Samson"/>
  </r>
  <r>
    <s v="E"/>
    <s v="4010"/>
    <s v="854"/>
    <s v="85400"/>
    <s v="8549059"/>
    <n v="528004120002"/>
    <x v="0"/>
    <x v="12"/>
    <x v="12"/>
    <n v="202204"/>
    <n v="44676"/>
    <s v="XOF"/>
    <n v="62856.99"/>
    <n v="106.72"/>
    <s v="EUR"/>
    <n v="95.826999999999998"/>
    <n v="12704618"/>
    <s v="STAFF"/>
    <n v="8540206"/>
    <s v="Time Code : N - SALAIRE DU MOIS D'AVRIL 2022 DE OUEDRAOGO Wendingomdé Joseph Arnaud"/>
  </r>
  <r>
    <s v="E"/>
    <s v="4010"/>
    <s v="854"/>
    <s v="85400"/>
    <s v="8549059"/>
    <n v="528004120002"/>
    <x v="0"/>
    <x v="8"/>
    <x v="8"/>
    <n v="202204"/>
    <n v="44676"/>
    <s v="XOF"/>
    <n v="89354.25"/>
    <n v="151.69999999999999"/>
    <s v="EUR"/>
    <n v="136.21600000000001"/>
    <n v="12704618"/>
    <s v="STAFF"/>
    <n v="8540353"/>
    <s v="Time Code : N - SALAIRE DU MOIS D'AVRIL 2022 DE PARE/KARAMBIRI Aminata"/>
  </r>
  <r>
    <s v="E"/>
    <s v="4010"/>
    <s v="854"/>
    <s v="85400"/>
    <s v="8549059"/>
    <n v="528004120002"/>
    <x v="0"/>
    <x v="12"/>
    <x v="12"/>
    <n v="202204"/>
    <n v="44676"/>
    <s v="XOF"/>
    <n v="-56928.71"/>
    <n v="-96.65"/>
    <s v="EUR"/>
    <n v="-86.784999999999997"/>
    <n v="12704618"/>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7"/>
    <n v="528004120002"/>
    <x v="0"/>
    <x v="7"/>
    <x v="7"/>
    <n v="202204"/>
    <n v="44676"/>
    <s v="XOF"/>
    <n v="-166609.94"/>
    <n v="-282.87"/>
    <s v="EUR"/>
    <n v="-253.99799999999999"/>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41468.239999999998"/>
    <n v="-70.400000000000006"/>
    <s v="EUR"/>
    <n v="-63.213999999999999"/>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60"/>
    <n v="528004120002"/>
    <x v="0"/>
    <x v="44"/>
    <x v="44"/>
    <n v="202204"/>
    <n v="44676"/>
    <s v="XOF"/>
    <n v="-60797.55"/>
    <n v="-103.22"/>
    <s v="EUR"/>
    <n v="-92.685000000000002"/>
    <n v="12704618"/>
    <s v="STAFF"/>
    <n v="2017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381938.66"/>
    <n v="648.45000000000005"/>
    <s v="EUR"/>
    <n v="582.26400000000001"/>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7"/>
    <n v="528004120002"/>
    <x v="0"/>
    <x v="7"/>
    <x v="7"/>
    <n v="202204"/>
    <n v="44676"/>
    <s v="XOF"/>
    <n v="166609.94"/>
    <n v="282.87"/>
    <s v="EUR"/>
    <n v="253.99799999999999"/>
    <n v="12704618"/>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8"/>
    <x v="8"/>
    <n v="202204"/>
    <n v="44676"/>
    <s v="XOF"/>
    <n v="89354.25"/>
    <n v="151.69999999999999"/>
    <s v="EUR"/>
    <n v="136.21600000000001"/>
    <n v="12704618"/>
    <s v="STAFF"/>
    <n v="8540353"/>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7"/>
    <n v="528004120002"/>
    <x v="0"/>
    <x v="7"/>
    <x v="7"/>
    <n v="202204"/>
    <n v="44676"/>
    <s v="XOF"/>
    <n v="166609.94"/>
    <n v="282.87"/>
    <s v="EUR"/>
    <n v="253.99799999999999"/>
    <n v="12704618"/>
    <s v="STAFF"/>
    <n v="8540392"/>
    <s v="Time Code : N - SALAIRE DU MOIS D'AVRIL 2022 DE KABORE Hamza"/>
  </r>
  <r>
    <s v="E"/>
    <s v="4010"/>
    <s v="854"/>
    <s v="85400"/>
    <s v="8549059"/>
    <n v="528004120002"/>
    <x v="0"/>
    <x v="12"/>
    <x v="12"/>
    <n v="202204"/>
    <n v="44676"/>
    <s v="XOF"/>
    <n v="41468.239999999998"/>
    <n v="70.400000000000006"/>
    <s v="EUR"/>
    <n v="63.213999999999999"/>
    <n v="12704618"/>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8"/>
    <n v="528004120002"/>
    <x v="0"/>
    <x v="10"/>
    <x v="10"/>
    <n v="202204"/>
    <n v="44676"/>
    <s v="XOF"/>
    <n v="-145911.94"/>
    <n v="-247.73"/>
    <s v="EUR"/>
    <n v="-222.44499999999999"/>
    <n v="12704618"/>
    <s v="STAFF"/>
    <n v="2011105"/>
    <s v="Time Code : N - SALAIRE DU MOIS D'AVRIL 2022 DE COULIDIATY Aimé Parfait/REAJUST"/>
  </r>
  <r>
    <s v="E"/>
    <s v="4010"/>
    <s v="854"/>
    <s v="85400"/>
    <s v="8549059"/>
    <n v="528004120002"/>
    <x v="0"/>
    <x v="12"/>
    <x v="12"/>
    <n v="202204"/>
    <n v="44676"/>
    <s v="XOF"/>
    <n v="-62856.99"/>
    <n v="-106.72"/>
    <s v="EUR"/>
    <n v="-95.826999999999998"/>
    <n v="12704618"/>
    <s v="STAFF"/>
    <n v="8540206"/>
    <s v="Time Code : N - SALAIRE DU MOIS D'AVRIL 2022 DE OUEDRAOGO Wendingomdé Joseph Arnaud/REAJUST"/>
  </r>
  <r>
    <s v="E"/>
    <s v="4010"/>
    <s v="854"/>
    <s v="85400"/>
    <s v="8549059"/>
    <n v="528004120002"/>
    <x v="0"/>
    <x v="12"/>
    <x v="12"/>
    <n v="202204"/>
    <n v="44676"/>
    <s v="XOF"/>
    <n v="-62856.99"/>
    <n v="-106.72"/>
    <s v="EUR"/>
    <n v="-95.826999999999998"/>
    <n v="12704618"/>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5"/>
    <n v="528004120002"/>
    <x v="0"/>
    <x v="11"/>
    <x v="11"/>
    <n v="202204"/>
    <n v="44676"/>
    <s v="XOF"/>
    <n v="49366.79"/>
    <n v="83.81"/>
    <s v="EUR"/>
    <n v="75.256"/>
    <n v="12704618"/>
    <s v="STAFF"/>
    <n v="8540039"/>
    <s v="Time Code : N - SALAIRE DU MOIS D'AVRIL 2022 DE NABI Grégoire"/>
  </r>
  <r>
    <s v="E"/>
    <s v="4010"/>
    <s v="854"/>
    <s v="85400"/>
    <s v="8549055"/>
    <n v="528004120002"/>
    <x v="0"/>
    <x v="11"/>
    <x v="11"/>
    <n v="202204"/>
    <n v="44676"/>
    <s v="XOF"/>
    <n v="-49366.79"/>
    <n v="-83.81"/>
    <s v="EUR"/>
    <n v="-75.256"/>
    <n v="12704618"/>
    <s v="STAFF"/>
    <n v="8540039"/>
    <s v="Time Code : N - SALAIRE DU MOIS D'AVRIL 2022 DE NABI Grégoire/REAJUST"/>
  </r>
  <r>
    <s v="E"/>
    <s v="4010"/>
    <s v="854"/>
    <s v="85400"/>
    <s v="8549059"/>
    <n v="528004120002"/>
    <x v="0"/>
    <x v="12"/>
    <x v="12"/>
    <n v="202204"/>
    <n v="44676"/>
    <s v="XOF"/>
    <n v="-381938.66"/>
    <n v="-648.45000000000005"/>
    <s v="EUR"/>
    <n v="-582.26400000000001"/>
    <n v="12704618"/>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204"/>
    <n v="44676"/>
    <s v="XOF"/>
    <n v="56928.71"/>
    <n v="96.65"/>
    <s v="EUR"/>
    <n v="86.784999999999997"/>
    <n v="12704618"/>
    <s v="STAFF"/>
    <n v="2012905"/>
    <s v="Time Code : N - SALAIRE DU MOIS D'AVRIL 2022 DE NEBIE Noël"/>
  </r>
  <r>
    <s v="E"/>
    <s v="4010"/>
    <s v="854"/>
    <s v="85400"/>
    <s v="8549058"/>
    <n v="528004120002"/>
    <x v="0"/>
    <x v="10"/>
    <x v="10"/>
    <n v="202204"/>
    <n v="44676"/>
    <s v="XOF"/>
    <n v="145911.94"/>
    <n v="247.73"/>
    <s v="EUR"/>
    <n v="222.44499999999999"/>
    <n v="12704618"/>
    <s v="STAFF"/>
    <n v="2011105"/>
    <s v="Time Code : N - SALAIRE DU MOIS D'AVRIL 2022 DE COULIDIATY Aimé Parfait"/>
  </r>
  <r>
    <s v="E"/>
    <s v="4010"/>
    <s v="854"/>
    <s v="85400"/>
    <s v="8549058"/>
    <n v="528004120002"/>
    <x v="0"/>
    <x v="10"/>
    <x v="10"/>
    <n v="202204"/>
    <n v="44676"/>
    <s v="XOF"/>
    <n v="-145911.94"/>
    <n v="-247.73"/>
    <s v="EUR"/>
    <n v="-222.44499999999999"/>
    <n v="12704618"/>
    <s v="STAFF"/>
    <n v="20111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2"/>
    <n v="528004120001"/>
    <x v="3"/>
    <x v="13"/>
    <x v="13"/>
    <n v="202204"/>
    <n v="44676"/>
    <s v="XOF"/>
    <n v="1079206"/>
    <n v="1832.25"/>
    <s v="EUR"/>
    <n v="1645.2360000000001"/>
    <n v="12704618"/>
    <s v="STAFF"/>
    <n v="2034399"/>
    <s v="Time Code : N - SALAIRE DU MOIS D'AVRIL 2022 DE OUEDRAOGO Touwindé Christophe"/>
  </r>
  <r>
    <s v="E"/>
    <s v="4010"/>
    <s v="854"/>
    <s v="85400"/>
    <s v="8549059"/>
    <n v="528004120002"/>
    <x v="0"/>
    <x v="12"/>
    <x v="12"/>
    <n v="202204"/>
    <n v="44676"/>
    <s v="XOF"/>
    <n v="-381938.66"/>
    <n v="-648.45000000000005"/>
    <s v="EUR"/>
    <n v="-582.26400000000001"/>
    <n v="12704618"/>
    <s v="STAFF"/>
    <n v="2029740"/>
    <s v="Time Code : N - SALAIRE DU MOIS D'AVRIL 2022 DE KAMBOU Sansan Christian/REAJUST"/>
  </r>
  <r>
    <s v="E"/>
    <s v="4010"/>
    <s v="854"/>
    <s v="85401"/>
    <s v="8540008"/>
    <n v="528004120001"/>
    <x v="3"/>
    <x v="14"/>
    <x v="14"/>
    <n v="202204"/>
    <n v="44676"/>
    <s v="XOF"/>
    <n v="756125"/>
    <n v="1283.73"/>
    <s v="EUR"/>
    <n v="1152.702"/>
    <n v="12704618"/>
    <s v="STAFF"/>
    <n v="2031020"/>
    <s v="Time Code : N - SALAIRE DU MOIS D'AVRIL 2022 DE GANSORE Hassane Moctar"/>
  </r>
  <r>
    <s v="E"/>
    <s v="4010"/>
    <s v="854"/>
    <s v="85400"/>
    <s v="8549052"/>
    <n v="528004120002"/>
    <x v="0"/>
    <x v="6"/>
    <x v="6"/>
    <n v="202204"/>
    <n v="44676"/>
    <s v="XOF"/>
    <n v="21186.47"/>
    <n v="35.97"/>
    <s v="EUR"/>
    <n v="32.298999999999999"/>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2"/>
    <n v="528004120002"/>
    <x v="0"/>
    <x v="6"/>
    <x v="6"/>
    <n v="202204"/>
    <n v="44676"/>
    <s v="XOF"/>
    <n v="-21186.47"/>
    <n v="-35.97"/>
    <s v="EUR"/>
    <n v="-32.298999999999999"/>
    <n v="12704618"/>
    <s v="STAFF"/>
    <n v="204972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1"/>
    <s v="8540008"/>
    <n v="528004120001"/>
    <x v="3"/>
    <x v="14"/>
    <x v="14"/>
    <n v="202204"/>
    <n v="44676"/>
    <s v="XOF"/>
    <n v="-756125"/>
    <n v="-1283.73"/>
    <s v="EUR"/>
    <n v="-1152.702"/>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2"/>
    <n v="528004120002"/>
    <x v="0"/>
    <x v="6"/>
    <x v="6"/>
    <n v="202204"/>
    <n v="44676"/>
    <s v="XOF"/>
    <n v="21186.47"/>
    <n v="35.97"/>
    <s v="EUR"/>
    <n v="32.298999999999999"/>
    <n v="12704618"/>
    <s v="STAFF"/>
    <n v="2049729"/>
    <s v="Time Code : N - SALAIRE DU MOIS D'AVRIL 2022 DE NIGNAN Annielle"/>
  </r>
  <r>
    <s v="E"/>
    <s v="4010"/>
    <s v="854"/>
    <s v="85400"/>
    <s v="8549052"/>
    <n v="528004120002"/>
    <x v="0"/>
    <x v="6"/>
    <x v="6"/>
    <n v="202204"/>
    <n v="44676"/>
    <s v="XOF"/>
    <n v="21186.47"/>
    <n v="35.97"/>
    <s v="EUR"/>
    <n v="32.298999999999999"/>
    <n v="12704618"/>
    <s v="STAFF"/>
    <n v="2049729"/>
    <s v="Time Code : N - SALAIRE DU MOIS D'AVRIL 2022 DE NIGNAN Annielle"/>
  </r>
  <r>
    <s v="E"/>
    <s v="4010"/>
    <s v="854"/>
    <s v="85400"/>
    <s v="8549052"/>
    <n v="528004120002"/>
    <x v="0"/>
    <x v="6"/>
    <x v="6"/>
    <n v="202204"/>
    <n v="44676"/>
    <s v="XOF"/>
    <n v="-21186.47"/>
    <n v="-35.97"/>
    <s v="EUR"/>
    <n v="-32.298999999999999"/>
    <n v="12704618"/>
    <s v="STAFF"/>
    <n v="2049729"/>
    <s v="Time Code : N - SALAIRE DU MOIS D'AVRIL 2022 DE NIGNAN Annielle/REAJUST"/>
  </r>
  <r>
    <s v="E"/>
    <s v="4010"/>
    <s v="854"/>
    <s v="85401"/>
    <s v="8540008"/>
    <n v="528004120001"/>
    <x v="3"/>
    <x v="14"/>
    <x v="14"/>
    <n v="202204"/>
    <n v="44676"/>
    <s v="XOF"/>
    <n v="756125"/>
    <n v="1283.73"/>
    <s v="EUR"/>
    <n v="1152.702"/>
    <n v="12704618"/>
    <s v="STAFF"/>
    <n v="203102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1"/>
    <s v="8540008"/>
    <n v="528004120001"/>
    <x v="3"/>
    <x v="14"/>
    <x v="14"/>
    <n v="202204"/>
    <n v="44676"/>
    <s v="XOF"/>
    <n v="756125"/>
    <n v="1283.73"/>
    <s v="EUR"/>
    <n v="1152.702"/>
    <n v="12704618"/>
    <s v="STAFF"/>
    <n v="2031020"/>
    <s v="Time Code : N - SALAIRE DU MOIS D'AVRIL 2022 DE GANSORE Hassane Moctar"/>
  </r>
  <r>
    <s v="E"/>
    <s v="4010"/>
    <s v="854"/>
    <s v="85401"/>
    <s v="8540008"/>
    <n v="528004120001"/>
    <x v="3"/>
    <x v="14"/>
    <x v="14"/>
    <n v="202204"/>
    <n v="44676"/>
    <s v="XOF"/>
    <n v="-756125"/>
    <n v="-1283.73"/>
    <s v="EUR"/>
    <n v="-1152.702"/>
    <n v="12704618"/>
    <s v="STAFF"/>
    <n v="2031020"/>
    <s v="Time Code : N - SALAIRE DU MOIS D'AVRIL 2022 DE GANSORE Hassane Moctar/REAJUST"/>
  </r>
  <r>
    <s v="E"/>
    <s v="4000"/>
    <s v="854"/>
    <s v="85400"/>
    <s v="8549052"/>
    <n v="528004120002"/>
    <x v="0"/>
    <x v="0"/>
    <x v="0"/>
    <n v="202204"/>
    <n v="44677"/>
    <s v="USD"/>
    <n v="220.75"/>
    <n v="220.75"/>
    <s v="EUR"/>
    <n v="198.21899999999999"/>
    <n v="12704618"/>
    <s v="STAFF"/>
    <n v="9982557"/>
    <s v="Time Code : N - 9982557 BASICPAY"/>
  </r>
  <r>
    <s v="E"/>
    <s v="4000"/>
    <s v="854"/>
    <s v="85400"/>
    <s v="8549052"/>
    <n v="528004120002"/>
    <x v="0"/>
    <x v="56"/>
    <x v="56"/>
    <n v="202204"/>
    <n v="44677"/>
    <s v="USD"/>
    <n v="198.41"/>
    <n v="198.41"/>
    <s v="EUR"/>
    <n v="178.15899999999999"/>
    <n v="12704618"/>
    <s v="STAFF"/>
    <n v="9980783"/>
    <s v="Time Code : N - 9980783 BASICPAY"/>
  </r>
  <r>
    <s v="E"/>
    <s v="4000"/>
    <s v="854"/>
    <s v="85400"/>
    <s v="8549051"/>
    <n v="528004120002"/>
    <x v="0"/>
    <x v="1"/>
    <x v="1"/>
    <n v="202204"/>
    <n v="44677"/>
    <s v="USD"/>
    <n v="250"/>
    <n v="250"/>
    <s v="EUR"/>
    <n v="224.483"/>
    <n v="12704618"/>
    <s v="STAFF"/>
    <n v="9985201"/>
    <s v="Time Code : N - 9985201 BASICPAY"/>
  </r>
  <r>
    <s v="E"/>
    <s v="4170"/>
    <s v="854"/>
    <s v="85400"/>
    <s v="8549051"/>
    <n v="528004120002"/>
    <x v="0"/>
    <x v="1"/>
    <x v="1"/>
    <n v="202204"/>
    <n v="44677"/>
    <s v="USD"/>
    <n v="6.25"/>
    <n v="6.25"/>
    <s v="EUR"/>
    <n v="5.6120000000000001"/>
    <n v="12704618"/>
    <s v="STAFF"/>
    <n v="9985201"/>
    <s v="Time Code : N - 9985201 INS"/>
  </r>
  <r>
    <s v="E"/>
    <s v="4170"/>
    <s v="854"/>
    <s v="85400"/>
    <s v="8549052"/>
    <n v="528004120002"/>
    <x v="0"/>
    <x v="0"/>
    <x v="0"/>
    <n v="202204"/>
    <n v="44677"/>
    <s v="USD"/>
    <n v="5.52"/>
    <n v="5.52"/>
    <s v="EUR"/>
    <n v="4.9569999999999999"/>
    <n v="12704618"/>
    <s v="STAFF"/>
    <n v="9982557"/>
    <s v="Time Code : N - 9982557 INS"/>
  </r>
  <r>
    <s v="E"/>
    <s v="4990"/>
    <s v="854"/>
    <s v="85400"/>
    <s v="8549053"/>
    <n v="528004120002"/>
    <x v="0"/>
    <x v="11"/>
    <x v="11"/>
    <n v="202204"/>
    <n v="44677"/>
    <s v="USD"/>
    <n v="361.82"/>
    <n v="361.82"/>
    <s v="EUR"/>
    <n v="324.89"/>
    <n v="30495057"/>
    <m/>
    <m/>
    <s v="2226428 BASICPAY"/>
  </r>
  <r>
    <s v="E"/>
    <s v="4990"/>
    <s v="854"/>
    <s v="85400"/>
    <s v="8549053"/>
    <n v="528004120002"/>
    <x v="0"/>
    <x v="11"/>
    <x v="11"/>
    <n v="202204"/>
    <n v="44677"/>
    <s v="USD"/>
    <n v="22.98"/>
    <n v="22.98"/>
    <s v="EUR"/>
    <n v="20.634"/>
    <n v="30495057"/>
    <m/>
    <m/>
    <s v="2226428 CIGNA ER"/>
  </r>
  <r>
    <s v="E"/>
    <s v="4990"/>
    <s v="854"/>
    <s v="85400"/>
    <s v="8549053"/>
    <n v="528004120002"/>
    <x v="0"/>
    <x v="11"/>
    <x v="11"/>
    <n v="202204"/>
    <n v="44677"/>
    <s v="USD"/>
    <n v="94.98"/>
    <n v="94.98"/>
    <s v="EUR"/>
    <n v="85.286000000000001"/>
    <n v="30495057"/>
    <m/>
    <m/>
    <s v="2226428 EPA"/>
  </r>
  <r>
    <s v="E"/>
    <s v="4990"/>
    <s v="854"/>
    <s v="85400"/>
    <s v="8549053"/>
    <n v="528004120002"/>
    <x v="0"/>
    <x v="11"/>
    <x v="11"/>
    <n v="202204"/>
    <n v="44677"/>
    <s v="USD"/>
    <n v="9.0500000000000007"/>
    <n v="9.0500000000000007"/>
    <s v="EUR"/>
    <n v="8.1259999999999994"/>
    <n v="30495057"/>
    <m/>
    <m/>
    <s v="2226428 INS"/>
  </r>
  <r>
    <s v="E"/>
    <s v="4990"/>
    <s v="854"/>
    <s v="85400"/>
    <s v="8549053"/>
    <n v="528004120002"/>
    <x v="0"/>
    <x v="11"/>
    <x v="11"/>
    <n v="202204"/>
    <n v="44677"/>
    <s v="USD"/>
    <n v="36.18"/>
    <n v="36.18"/>
    <s v="EUR"/>
    <n v="32.487000000000002"/>
    <n v="30495057"/>
    <m/>
    <m/>
    <s v="2226428 LONG TERM SAVINGS PLAN"/>
  </r>
  <r>
    <s v="E"/>
    <s v="4190"/>
    <s v="854"/>
    <s v="85400"/>
    <s v="8549051"/>
    <n v="528004120002"/>
    <x v="0"/>
    <x v="1"/>
    <x v="1"/>
    <n v="202204"/>
    <n v="44677"/>
    <s v="USD"/>
    <n v="10.16"/>
    <n v="10.16"/>
    <s v="EUR"/>
    <n v="9.1229999999999993"/>
    <n v="12704618"/>
    <s v="STAFF"/>
    <n v="9985201"/>
    <s v="Time Code : N - 9985201 CIGNA ER"/>
  </r>
  <r>
    <s v="E"/>
    <s v="4190"/>
    <s v="854"/>
    <s v="85400"/>
    <s v="8549051"/>
    <n v="528004120002"/>
    <x v="0"/>
    <x v="1"/>
    <x v="1"/>
    <n v="202204"/>
    <n v="44677"/>
    <s v="USD"/>
    <n v="100"/>
    <n v="100"/>
    <s v="EUR"/>
    <n v="89.793000000000006"/>
    <n v="12704618"/>
    <s v="STAFF"/>
    <n v="9985201"/>
    <s v="Time Code : N - 9985201 COMPLEX"/>
  </r>
  <r>
    <s v="E"/>
    <s v="4190"/>
    <s v="854"/>
    <s v="85400"/>
    <s v="8549052"/>
    <n v="528004120002"/>
    <x v="0"/>
    <x v="56"/>
    <x v="56"/>
    <n v="202204"/>
    <n v="44677"/>
    <s v="USD"/>
    <n v="33.33"/>
    <n v="33.33"/>
    <s v="EUR"/>
    <n v="29.928000000000001"/>
    <n v="12704618"/>
    <s v="STAFF"/>
    <n v="9980783"/>
    <s v="Time Code : N - 9980783 EPA"/>
  </r>
  <r>
    <s v="E"/>
    <s v="4190"/>
    <s v="854"/>
    <s v="85400"/>
    <s v="8549051"/>
    <n v="528004120002"/>
    <x v="0"/>
    <x v="1"/>
    <x v="1"/>
    <n v="202204"/>
    <n v="44677"/>
    <s v="USD"/>
    <n v="42"/>
    <n v="42"/>
    <s v="EUR"/>
    <n v="37.713000000000001"/>
    <n v="12704618"/>
    <s v="STAFF"/>
    <n v="9985201"/>
    <s v="Time Code : N - 9985201 EPA"/>
  </r>
  <r>
    <s v="E"/>
    <s v="4170"/>
    <s v="854"/>
    <s v="85400"/>
    <s v="8549052"/>
    <n v="528004120002"/>
    <x v="0"/>
    <x v="56"/>
    <x v="56"/>
    <n v="202204"/>
    <n v="44677"/>
    <s v="USD"/>
    <n v="4.96"/>
    <n v="4.96"/>
    <s v="EUR"/>
    <n v="4.4539999999999997"/>
    <n v="12704618"/>
    <s v="STAFF"/>
    <n v="9980783"/>
    <s v="Time Code : N - 9980783 INS"/>
  </r>
  <r>
    <s v="E"/>
    <s v="4190"/>
    <s v="854"/>
    <s v="85400"/>
    <s v="8549052"/>
    <n v="528004120002"/>
    <x v="0"/>
    <x v="56"/>
    <x v="56"/>
    <n v="202204"/>
    <n v="44677"/>
    <s v="USD"/>
    <n v="8.06"/>
    <n v="8.06"/>
    <s v="EUR"/>
    <n v="7.2370000000000001"/>
    <n v="12704618"/>
    <s v="STAFF"/>
    <n v="9980783"/>
    <s v="Time Code : N - 9980783 CIGNA ER"/>
  </r>
  <r>
    <s v="E"/>
    <s v="4200"/>
    <s v="854"/>
    <s v="85400"/>
    <s v="8549052"/>
    <n v="528004120002"/>
    <x v="0"/>
    <x v="56"/>
    <x v="56"/>
    <n v="202204"/>
    <n v="44677"/>
    <s v="USD"/>
    <n v="19.84"/>
    <n v="19.84"/>
    <s v="EUR"/>
    <n v="17.815000000000001"/>
    <n v="12704618"/>
    <s v="STAFF"/>
    <n v="9980783"/>
    <s v="Time Code : N - 9980783 LONG TERM SAVINGS PLAN"/>
  </r>
  <r>
    <s v="E"/>
    <s v="4190"/>
    <s v="854"/>
    <s v="85400"/>
    <s v="8549052"/>
    <n v="528004120002"/>
    <x v="0"/>
    <x v="0"/>
    <x v="0"/>
    <n v="202204"/>
    <n v="44677"/>
    <s v="USD"/>
    <n v="9.5299999999999994"/>
    <n v="9.5299999999999994"/>
    <s v="EUR"/>
    <n v="8.5570000000000004"/>
    <n v="12704618"/>
    <s v="STAFF"/>
    <n v="9982557"/>
    <s v="Time Code : N - 9982557 CIGNA ER"/>
  </r>
  <r>
    <s v="E"/>
    <s v="4190"/>
    <s v="854"/>
    <s v="85400"/>
    <s v="8549052"/>
    <n v="528004120002"/>
    <x v="0"/>
    <x v="0"/>
    <x v="0"/>
    <n v="202204"/>
    <n v="44677"/>
    <s v="USD"/>
    <n v="39.380000000000003"/>
    <n v="39.380000000000003"/>
    <s v="EUR"/>
    <n v="35.360999999999997"/>
    <n v="12704618"/>
    <s v="STAFF"/>
    <n v="9982557"/>
    <s v="Time Code : N - 9982557 EPA"/>
  </r>
  <r>
    <s v="E"/>
    <s v="4200"/>
    <s v="854"/>
    <s v="85400"/>
    <s v="8549052"/>
    <n v="528004120002"/>
    <x v="0"/>
    <x v="0"/>
    <x v="0"/>
    <n v="202204"/>
    <n v="44677"/>
    <s v="USD"/>
    <n v="22.08"/>
    <n v="22.08"/>
    <s v="EUR"/>
    <n v="19.826000000000001"/>
    <n v="12704618"/>
    <s v="STAFF"/>
    <n v="9982557"/>
    <s v="Time Code : N - 9982557 LONG TERM SAVINGS PLAN"/>
  </r>
  <r>
    <s v="E"/>
    <s v="4200"/>
    <s v="854"/>
    <s v="85400"/>
    <s v="8549051"/>
    <n v="528004120002"/>
    <x v="0"/>
    <x v="1"/>
    <x v="1"/>
    <n v="202204"/>
    <n v="44677"/>
    <s v="USD"/>
    <n v="25"/>
    <n v="25"/>
    <s v="EUR"/>
    <n v="22.448"/>
    <n v="12704618"/>
    <s v="STAFF"/>
    <n v="9985201"/>
    <s v="Time Code : N - 9985201 LONG TERM SAVINGS PLAN"/>
  </r>
  <r>
    <s v="E"/>
    <s v="6050"/>
    <s v="854"/>
    <s v="85408"/>
    <s v="8549054"/>
    <n v="528004120010"/>
    <x v="1"/>
    <x v="2"/>
    <x v="2"/>
    <n v="202204"/>
    <n v="44677"/>
    <s v="XOF"/>
    <n v="4502.29"/>
    <n v="7.64"/>
    <s v="EUR"/>
    <n v="6.86"/>
    <n v="12708239"/>
    <s v="PROPERTY"/>
    <s v="854P0076"/>
    <s v="Premise allocation : [52800412] [45.02%] [30493504] - Achat de câble 2x1/5"/>
  </r>
  <r>
    <s v="E"/>
    <s v="6050"/>
    <s v="854"/>
    <s v="85408"/>
    <s v="8549054"/>
    <n v="528004120010"/>
    <x v="1"/>
    <x v="2"/>
    <x v="2"/>
    <n v="202204"/>
    <n v="44677"/>
    <s v="XOF"/>
    <n v="8441.7900000000009"/>
    <n v="14.33"/>
    <s v="EUR"/>
    <n v="12.867000000000001"/>
    <n v="12708239"/>
    <s v="PROPERTY"/>
    <s v="854P0076"/>
    <s v="Premise allocation : [52800412] [45.02%] [30493504] - Achat de goulotte 30/40"/>
  </r>
  <r>
    <s v="E"/>
    <s v="6050"/>
    <s v="854"/>
    <s v="85408"/>
    <s v="8549054"/>
    <n v="528004120010"/>
    <x v="1"/>
    <x v="2"/>
    <x v="2"/>
    <n v="202204"/>
    <n v="44677"/>
    <s v="XOF"/>
    <n v="50650.76"/>
    <n v="85.99"/>
    <s v="EUR"/>
    <n v="77.212999999999994"/>
    <n v="12708239"/>
    <s v="PROPERTY"/>
    <s v="854P0076"/>
    <s v="Premise allocation : [52800412] [45.02%] [30493504] - achat de 15 réglettes complètes  de 120"/>
  </r>
  <r>
    <s v="E"/>
    <s v="6070"/>
    <s v="854"/>
    <s v="85408"/>
    <s v="8549054"/>
    <n v="528004120010"/>
    <x v="1"/>
    <x v="2"/>
    <x v="2"/>
    <n v="202204"/>
    <n v="44677"/>
    <s v="XOF"/>
    <n v="6753.44"/>
    <n v="11.47"/>
    <s v="EUR"/>
    <n v="10.298999999999999"/>
    <n v="12708239"/>
    <s v="PROPERTY"/>
    <s v="854P0076"/>
    <s v="Premise allocation : [52800412] [45.02%] [30493504] - Main d´œuvre pour l´installation de 15 réglettes de 120 bureau SCI/Ouahigouya"/>
  </r>
  <r>
    <s v="E"/>
    <s v="4210"/>
    <s v="854"/>
    <s v="85406"/>
    <s v="8540008"/>
    <n v="528004120001"/>
    <x v="3"/>
    <x v="14"/>
    <x v="14"/>
    <n v="202204"/>
    <n v="44679"/>
    <s v="XOF"/>
    <n v="-17633"/>
    <n v="-29.94"/>
    <s v="EUR"/>
    <n v="-26.884"/>
    <n v="30494934"/>
    <s v="STAFF"/>
    <n v="2022429"/>
    <s v="Time Code : A - TERMINAL_GRANT_2022429"/>
  </r>
  <r>
    <s v="E"/>
    <s v="4210"/>
    <s v="854"/>
    <s v="85400"/>
    <s v="8549059"/>
    <n v="528004120002"/>
    <x v="0"/>
    <x v="12"/>
    <x v="12"/>
    <n v="202204"/>
    <n v="44679"/>
    <s v="XOF"/>
    <n v="15540.74"/>
    <n v="26.38"/>
    <s v="EUR"/>
    <n v="23.687000000000001"/>
    <n v="12704618"/>
    <s v="STAFF"/>
    <n v="2029740"/>
    <s v="Time Code : N - TERMINAL_GRANT_2029740"/>
  </r>
  <r>
    <s v="E"/>
    <s v="4210"/>
    <s v="854"/>
    <s v="85400"/>
    <s v="8549058"/>
    <n v="528004120002"/>
    <x v="0"/>
    <x v="10"/>
    <x v="10"/>
    <n v="202204"/>
    <n v="44679"/>
    <s v="XOF"/>
    <n v="6503.13"/>
    <n v="11.04"/>
    <s v="EUR"/>
    <n v="9.9130000000000003"/>
    <n v="12704618"/>
    <s v="STAFF"/>
    <n v="2011105"/>
    <s v="Time Code : N - TERMINAL_GRANT_2011105"/>
  </r>
  <r>
    <s v="E"/>
    <s v="4210"/>
    <s v="854"/>
    <s v="85401"/>
    <s v="8540008"/>
    <n v="528004120001"/>
    <x v="3"/>
    <x v="14"/>
    <x v="14"/>
    <n v="202204"/>
    <n v="44679"/>
    <s v="XOF"/>
    <n v="-3567"/>
    <n v="-6.06"/>
    <s v="EUR"/>
    <n v="-5.4409999999999998"/>
    <n v="12704618"/>
    <s v="STAFF"/>
    <n v="2031020"/>
    <s v="Time Code : N - TERMINAL_GRANT_2031020"/>
  </r>
  <r>
    <s v="E"/>
    <s v="4210"/>
    <s v="854"/>
    <s v="85400"/>
    <s v="8549059"/>
    <n v="528004120002"/>
    <x v="0"/>
    <x v="12"/>
    <x v="12"/>
    <n v="202204"/>
    <n v="44679"/>
    <s v="XOF"/>
    <n v="1649.94"/>
    <n v="2.8"/>
    <s v="EUR"/>
    <n v="2.5139999999999998"/>
    <n v="12704618"/>
    <s v="STAFF"/>
    <n v="2013058"/>
    <s v="Time Code : N - TERMINAL_GRANT_2013058"/>
  </r>
  <r>
    <s v="E"/>
    <s v="4210"/>
    <s v="854"/>
    <s v="85408"/>
    <s v="8540008"/>
    <n v="528004120001"/>
    <x v="3"/>
    <x v="14"/>
    <x v="14"/>
    <n v="202204"/>
    <n v="44679"/>
    <s v="XOF"/>
    <n v="-30996"/>
    <n v="-52.62"/>
    <s v="EUR"/>
    <n v="-47.249000000000002"/>
    <n v="12704618"/>
    <s v="STAFF"/>
    <n v="2012170"/>
    <s v="Time Code : N - TERMINAL_GRANT_2012170"/>
  </r>
  <r>
    <s v="E"/>
    <s v="4210"/>
    <s v="854"/>
    <s v="85400"/>
    <s v="8549063"/>
    <n v="528004120002"/>
    <x v="0"/>
    <x v="21"/>
    <x v="21"/>
    <n v="202204"/>
    <n v="44679"/>
    <s v="XOF"/>
    <n v="4167.75"/>
    <n v="7.08"/>
    <s v="EUR"/>
    <n v="6.3570000000000002"/>
    <n v="12704618"/>
    <s v="STAFF"/>
    <n v="2020577"/>
    <s v="Time Code : N - TERMINAL_GRANT_2020577"/>
  </r>
  <r>
    <s v="E"/>
    <s v="4210"/>
    <s v="854"/>
    <s v="85400"/>
    <s v="8549062"/>
    <n v="528004120002"/>
    <x v="0"/>
    <x v="23"/>
    <x v="23"/>
    <n v="202204"/>
    <n v="44679"/>
    <s v="XOF"/>
    <n v="-17077.25"/>
    <n v="-28.99"/>
    <s v="EUR"/>
    <n v="-26.030999999999999"/>
    <n v="12704618"/>
    <s v="STAFF"/>
    <n v="2013061"/>
    <s v="Time Code : N - TERMINAL_GRANT_2013061"/>
  </r>
  <r>
    <s v="E"/>
    <s v="4210"/>
    <s v="854"/>
    <s v="85400"/>
    <s v="8549059"/>
    <n v="528004120002"/>
    <x v="0"/>
    <x v="12"/>
    <x v="12"/>
    <n v="202204"/>
    <n v="44679"/>
    <s v="XOF"/>
    <n v="4371.1400000000003"/>
    <n v="7.42"/>
    <s v="EUR"/>
    <n v="6.6630000000000003"/>
    <n v="12704618"/>
    <s v="STAFF"/>
    <n v="2012905"/>
    <s v="Time Code : N - TERMINAL_GRANT_2012905"/>
  </r>
  <r>
    <s v="E"/>
    <s v="4210"/>
    <s v="854"/>
    <s v="85400"/>
    <s v="8549060"/>
    <n v="528004120002"/>
    <x v="0"/>
    <x v="44"/>
    <x v="44"/>
    <n v="202204"/>
    <n v="44679"/>
    <s v="XOF"/>
    <n v="2359.5700000000002"/>
    <n v="4.01"/>
    <s v="EUR"/>
    <n v="3.601"/>
    <n v="12704618"/>
    <s v="STAFF"/>
    <n v="2017279"/>
    <s v="Time Code : N - TERMINAL_GRANT_2017279"/>
  </r>
  <r>
    <s v="E"/>
    <s v="4210"/>
    <s v="854"/>
    <s v="85406"/>
    <s v="8540008"/>
    <n v="528004120001"/>
    <x v="3"/>
    <x v="9"/>
    <x v="9"/>
    <n v="202204"/>
    <n v="44679"/>
    <s v="XOF"/>
    <n v="-8959"/>
    <n v="-15.21"/>
    <s v="EUR"/>
    <n v="-13.657999999999999"/>
    <n v="12704618"/>
    <s v="STAFF"/>
    <n v="2019466"/>
    <s v="Time Code : N - TERMINAL_GRANT_2019466"/>
  </r>
  <r>
    <s v="E"/>
    <s v="4210"/>
    <s v="854"/>
    <s v="85407"/>
    <s v="8549057"/>
    <n v="528004120002"/>
    <x v="0"/>
    <x v="22"/>
    <x v="22"/>
    <n v="202204"/>
    <n v="44679"/>
    <s v="XOF"/>
    <n v="-11171"/>
    <n v="-18.97"/>
    <s v="EUR"/>
    <n v="-17.033999999999999"/>
    <n v="12704618"/>
    <s v="STAFF"/>
    <n v="2023197"/>
    <s v="Time Code : N - TERMINAL_GRANT_2023197"/>
  </r>
  <r>
    <s v="E"/>
    <s v="4210"/>
    <s v="854"/>
    <s v="85406"/>
    <s v="8549052"/>
    <n v="528004120002"/>
    <x v="0"/>
    <x v="22"/>
    <x v="22"/>
    <n v="202204"/>
    <n v="44679"/>
    <s v="XOF"/>
    <n v="970"/>
    <n v="1.65"/>
    <s v="EUR"/>
    <n v="1.482"/>
    <n v="12704618"/>
    <s v="STAFF"/>
    <n v="2035753"/>
    <s v="Time Code : N - TERMINAL_GRANT_2035753"/>
  </r>
  <r>
    <s v="E"/>
    <s v="4210"/>
    <s v="854"/>
    <s v="85406"/>
    <s v="8549057"/>
    <n v="528004120002"/>
    <x v="0"/>
    <x v="7"/>
    <x v="7"/>
    <n v="202204"/>
    <n v="44679"/>
    <s v="XOF"/>
    <n v="1208.6400000000001"/>
    <n v="2.0499999999999998"/>
    <s v="EUR"/>
    <n v="1.841"/>
    <n v="12704618"/>
    <s v="STAFF"/>
    <n v="2036440"/>
    <s v="Time Code : N - TERMINAL_GRANT_2036440"/>
  </r>
  <r>
    <s v="E"/>
    <s v="4210"/>
    <s v="854"/>
    <s v="85408"/>
    <s v="8549059"/>
    <n v="528004120002"/>
    <x v="0"/>
    <x v="18"/>
    <x v="18"/>
    <n v="202204"/>
    <n v="44679"/>
    <s v="XOF"/>
    <n v="-7455.29"/>
    <n v="-12.66"/>
    <s v="EUR"/>
    <n v="-11.368"/>
    <n v="12704618"/>
    <s v="STAFF"/>
    <n v="2024413"/>
    <s v="Time Code : N - TERMINAL_GRANT_2024413"/>
  </r>
  <r>
    <s v="E"/>
    <s v="4210"/>
    <s v="854"/>
    <s v="85407"/>
    <s v="8549059"/>
    <n v="528004120002"/>
    <x v="0"/>
    <x v="20"/>
    <x v="20"/>
    <n v="202204"/>
    <n v="44679"/>
    <s v="XOF"/>
    <n v="-4006"/>
    <n v="-6.8"/>
    <s v="EUR"/>
    <n v="-6.1059999999999999"/>
    <n v="12704618"/>
    <s v="STAFF"/>
    <n v="2030902"/>
    <s v="Time Code : N - TERMINAL_GRANT_2030902"/>
  </r>
  <r>
    <s v="E"/>
    <s v="4210"/>
    <s v="854"/>
    <s v="85406"/>
    <s v="8549059"/>
    <n v="528004120002"/>
    <x v="0"/>
    <x v="12"/>
    <x v="12"/>
    <n v="202204"/>
    <n v="44679"/>
    <s v="XOF"/>
    <n v="-131.43"/>
    <n v="-0.22"/>
    <s v="EUR"/>
    <n v="-0.19800000000000001"/>
    <n v="12704618"/>
    <s v="STAFF"/>
    <n v="2027008"/>
    <s v="Time Code : N - TERMINAL_GRANT_2027008"/>
  </r>
  <r>
    <s v="E"/>
    <s v="4210"/>
    <s v="854"/>
    <s v="85407"/>
    <s v="8540008"/>
    <n v="528004120002"/>
    <x v="0"/>
    <x v="25"/>
    <x v="25"/>
    <n v="202204"/>
    <n v="44679"/>
    <s v="XOF"/>
    <n v="9044"/>
    <n v="15.35"/>
    <s v="EUR"/>
    <n v="13.782999999999999"/>
    <n v="12704618"/>
    <s v="STAFF"/>
    <n v="2038727"/>
    <s v="Time Code : N - TERMINAL_GRANT_2038727"/>
  </r>
  <r>
    <s v="E"/>
    <s v="4210"/>
    <s v="854"/>
    <s v="85406"/>
    <s v="8549052"/>
    <n v="528004120002"/>
    <x v="0"/>
    <x v="16"/>
    <x v="16"/>
    <n v="202204"/>
    <n v="44679"/>
    <s v="XOF"/>
    <n v="-9737"/>
    <n v="-16.53"/>
    <s v="EUR"/>
    <n v="-14.843"/>
    <n v="12704618"/>
    <s v="STAFF"/>
    <n v="2024193"/>
    <s v="Time Code : N - TERMINAL_GRANT_2024193"/>
  </r>
  <r>
    <s v="E"/>
    <s v="4210"/>
    <s v="854"/>
    <s v="85406"/>
    <s v="8549052"/>
    <n v="528004120002"/>
    <x v="0"/>
    <x v="19"/>
    <x v="19"/>
    <n v="202204"/>
    <n v="44679"/>
    <s v="XOF"/>
    <n v="-10805"/>
    <n v="-18.34"/>
    <s v="EUR"/>
    <n v="-16.468"/>
    <n v="12704618"/>
    <s v="STAFF"/>
    <n v="2023596"/>
    <s v="Time Code : N - TERMINAL_GRANT_2023596"/>
  </r>
  <r>
    <s v="E"/>
    <s v="4210"/>
    <s v="854"/>
    <s v="85406"/>
    <s v="8549052"/>
    <n v="528004120001"/>
    <x v="3"/>
    <x v="13"/>
    <x v="13"/>
    <n v="202204"/>
    <n v="44679"/>
    <s v="XOF"/>
    <n v="1821"/>
    <n v="3.09"/>
    <s v="EUR"/>
    <n v="2.7749999999999999"/>
    <n v="12704618"/>
    <s v="STAFF"/>
    <n v="2034399"/>
    <s v="Time Code : N - TERMINAL_GRANT_2034399"/>
  </r>
  <r>
    <s v="E"/>
    <s v="4210"/>
    <s v="854"/>
    <s v="85406"/>
    <s v="8549059"/>
    <n v="528004120002"/>
    <x v="0"/>
    <x v="12"/>
    <x v="12"/>
    <n v="202204"/>
    <n v="44679"/>
    <s v="XOF"/>
    <n v="1629.24"/>
    <n v="2.77"/>
    <s v="EUR"/>
    <n v="2.4870000000000001"/>
    <n v="12704618"/>
    <s v="STAFF"/>
    <n v="2030994"/>
    <s v="Time Code : N - TERMINAL_GRANT_2030994"/>
  </r>
  <r>
    <s v="E"/>
    <s v="4210"/>
    <s v="854"/>
    <s v="85406"/>
    <s v="8540008"/>
    <n v="528004120002"/>
    <x v="0"/>
    <x v="24"/>
    <x v="24"/>
    <n v="202204"/>
    <n v="44679"/>
    <s v="XOF"/>
    <n v="8162"/>
    <n v="13.86"/>
    <s v="EUR"/>
    <n v="12.445"/>
    <n v="12704618"/>
    <s v="STAFF"/>
    <n v="2039252"/>
    <s v="Time Code : N - TERMINAL_GRANT_2039252"/>
  </r>
  <r>
    <s v="E"/>
    <s v="4210"/>
    <s v="854"/>
    <s v="85407"/>
    <s v="8549059"/>
    <n v="528004120002"/>
    <x v="0"/>
    <x v="18"/>
    <x v="18"/>
    <n v="202204"/>
    <n v="44679"/>
    <s v="XOF"/>
    <n v="-4517"/>
    <n v="-7.67"/>
    <s v="EUR"/>
    <n v="-6.8869999999999996"/>
    <n v="12704618"/>
    <s v="STAFF"/>
    <n v="2014872"/>
    <s v="Time Code : N - TERMINAL_GRANT_2014872"/>
  </r>
  <r>
    <s v="E"/>
    <s v="4210"/>
    <s v="854"/>
    <s v="85406"/>
    <s v="8549052"/>
    <n v="528004120002"/>
    <x v="0"/>
    <x v="15"/>
    <x v="15"/>
    <n v="202204"/>
    <n v="44679"/>
    <s v="XOF"/>
    <n v="9823"/>
    <n v="16.68"/>
    <s v="EUR"/>
    <n v="14.978"/>
    <n v="12704618"/>
    <s v="STAFF"/>
    <n v="2041743"/>
    <s v="Time Code : N - TERMINAL_GRANT_2041743"/>
  </r>
  <r>
    <s v="E"/>
    <s v="7400"/>
    <s v="854"/>
    <s v="85407"/>
    <s v="8549054"/>
    <n v="528004120010"/>
    <x v="1"/>
    <x v="39"/>
    <x v="39"/>
    <n v="202204"/>
    <n v="44680"/>
    <s v="XOF"/>
    <n v="2925"/>
    <n v="4.97"/>
    <s v="EUR"/>
    <n v="4.4630000000000001"/>
    <n v="30492901"/>
    <s v="BANKACC"/>
    <n v="85410"/>
    <s v="DDFB0422/ OMNI/ ECOBANK/Frais bancaire du mois de Avril 2022"/>
  </r>
  <r>
    <s v="E"/>
    <s v="5510"/>
    <s v="854"/>
    <s v="85407"/>
    <s v="8540007"/>
    <n v="528004120028"/>
    <x v="12"/>
    <x v="70"/>
    <x v="69"/>
    <n v="202204"/>
    <n v="44680"/>
    <s v="XOF"/>
    <n v="31500"/>
    <n v="53.48"/>
    <s v="EUR"/>
    <n v="48.021000000000001"/>
    <n v="30492901"/>
    <m/>
    <m/>
    <s v="DDATB100422/ OMNI/ DAHANI Hubert/ Rembourssement/ Sorties de planification formation en confection de serviettes hygieniques réutilisables au profit des adolescentes ATWA/ Allocation nourriture coordinateur ATWA"/>
  </r>
  <r>
    <s v="E"/>
    <s v="5511"/>
    <s v="854"/>
    <s v="85407"/>
    <s v="8540007"/>
    <n v="528004120028"/>
    <x v="12"/>
    <x v="70"/>
    <x v="69"/>
    <n v="202204"/>
    <n v="44680"/>
    <s v="XOF"/>
    <n v="25000"/>
    <n v="42.44"/>
    <s v="EUR"/>
    <n v="38.107999999999997"/>
    <n v="30492901"/>
    <m/>
    <m/>
    <s v="DDATB100422/ OMNI/ DAHANI Hubert/ Rembourssement/ Sorties de planification formation en confection de serviettes hygieniques réutilisables au profit des adolescentes ATWA/ Hebergement 2 nuitées du coordonateur ATWA"/>
  </r>
  <r>
    <s v="E"/>
    <s v="5097"/>
    <s v="854"/>
    <s v="85407"/>
    <s v="8540007"/>
    <n v="528004120028"/>
    <x v="12"/>
    <x v="70"/>
    <x v="69"/>
    <n v="202204"/>
    <n v="44680"/>
    <s v="XOF"/>
    <n v="6000"/>
    <n v="10.19"/>
    <s v="EUR"/>
    <n v="9.15"/>
    <n v="30492901"/>
    <m/>
    <m/>
    <s v="DDATB100422/ OMNI/ DAHANI Hubert/ Rembourssement/ Sorties de planification formation en confection de serviettes hygieniques réutilisables au profit des adolescentes ATWA/ Transport A/R Dedougou Toma Toughan"/>
  </r>
  <r>
    <s v="E"/>
    <s v="5511"/>
    <s v="854"/>
    <s v="85406"/>
    <s v="8549052"/>
    <n v="528004120003"/>
    <x v="5"/>
    <x v="41"/>
    <x v="41"/>
    <n v="202204"/>
    <n v="44681"/>
    <s v="XOF"/>
    <n v="471600"/>
    <n v="800.67"/>
    <s v="EUR"/>
    <n v="718.947"/>
    <n v="30494236"/>
    <m/>
    <m/>
    <s v="OUAC210422-HCOY/Hébergement de SINARE Bouba, Sawadogo Adam,Nana Abdoul Rahim, Sawadogo Issaka,Ouedraogo Hamidou,Bague Lamine,Béloum Irene,Konkolé Séni lors de l'atelier de planification du programme ATWA du 02 au 05 Février 2022"/>
  </r>
  <r>
    <s v="E"/>
    <s v="5191"/>
    <s v="854"/>
    <s v="85400"/>
    <s v="8549057"/>
    <n v="528004120010"/>
    <x v="1"/>
    <x v="32"/>
    <x v="32"/>
    <n v="202204"/>
    <n v="44681"/>
    <s v="USD"/>
    <n v="101.59"/>
    <n v="101.59"/>
    <s v="EUR"/>
    <n v="91.221000000000004"/>
    <n v="12708340"/>
    <m/>
    <m/>
    <s v="Country Shared Costs – Vehicle &amp; transport costs"/>
  </r>
  <r>
    <s v="E"/>
    <s v="4998"/>
    <s v="854"/>
    <s v="85406"/>
    <s v="8549052"/>
    <n v="528004120010"/>
    <x v="1"/>
    <x v="31"/>
    <x v="31"/>
    <n v="202204"/>
    <n v="44681"/>
    <s v="USD"/>
    <n v="40.75"/>
    <n v="40.75"/>
    <s v="EUR"/>
    <n v="36.591000000000001"/>
    <n v="12708340"/>
    <m/>
    <m/>
    <s v="Country Shared Costs - Non salary benefits"/>
  </r>
  <r>
    <s v="E"/>
    <s v="4998"/>
    <s v="854"/>
    <s v="85406"/>
    <s v="8549054"/>
    <n v="528004120010"/>
    <x v="1"/>
    <x v="31"/>
    <x v="31"/>
    <n v="202204"/>
    <n v="44681"/>
    <s v="USD"/>
    <n v="6.37"/>
    <n v="6.37"/>
    <s v="EUR"/>
    <n v="5.72"/>
    <n v="12708340"/>
    <m/>
    <m/>
    <s v="Country Shared Costs - Non salary benefits"/>
  </r>
  <r>
    <s v="E"/>
    <s v="4998"/>
    <s v="854"/>
    <s v="85406"/>
    <s v="8549057"/>
    <n v="528004120010"/>
    <x v="1"/>
    <x v="31"/>
    <x v="31"/>
    <n v="202204"/>
    <n v="44681"/>
    <s v="USD"/>
    <n v="17.77"/>
    <n v="17.77"/>
    <s v="EUR"/>
    <n v="15.956"/>
    <n v="12708340"/>
    <m/>
    <m/>
    <s v="Country Shared Costs - Non salary benefits"/>
  </r>
  <r>
    <s v="E"/>
    <s v="4998"/>
    <s v="854"/>
    <s v="85406"/>
    <s v="8549058"/>
    <n v="528004120010"/>
    <x v="1"/>
    <x v="31"/>
    <x v="31"/>
    <n v="202204"/>
    <n v="44681"/>
    <s v="USD"/>
    <n v="15.17"/>
    <n v="15.17"/>
    <s v="EUR"/>
    <n v="13.622"/>
    <n v="12708340"/>
    <m/>
    <m/>
    <s v="Country Shared Costs - Non salary benefits"/>
  </r>
  <r>
    <s v="E"/>
    <s v="4998"/>
    <s v="854"/>
    <s v="85406"/>
    <s v="8549059"/>
    <n v="528004120010"/>
    <x v="1"/>
    <x v="31"/>
    <x v="31"/>
    <n v="202204"/>
    <n v="44681"/>
    <s v="USD"/>
    <n v="38.26"/>
    <n v="38.26"/>
    <s v="EUR"/>
    <n v="34.354999999999997"/>
    <n v="12708340"/>
    <m/>
    <m/>
    <s v="Country Shared Costs - Non salary benefits"/>
  </r>
  <r>
    <s v="E"/>
    <s v="4998"/>
    <s v="854"/>
    <s v="85400"/>
    <s v="8549051"/>
    <n v="528004120010"/>
    <x v="1"/>
    <x v="31"/>
    <x v="31"/>
    <n v="202204"/>
    <n v="44681"/>
    <s v="USD"/>
    <n v="229.25"/>
    <n v="229.25"/>
    <s v="EUR"/>
    <n v="205.851"/>
    <n v="12708340"/>
    <m/>
    <m/>
    <s v="Country Shared Costs - Non salary benefits"/>
  </r>
  <r>
    <s v="E"/>
    <s v="4998"/>
    <s v="854"/>
    <s v="85400"/>
    <s v="8549052"/>
    <n v="528004120010"/>
    <x v="1"/>
    <x v="31"/>
    <x v="31"/>
    <n v="202204"/>
    <n v="44681"/>
    <s v="USD"/>
    <n v="79.209999999999994"/>
    <n v="79.209999999999994"/>
    <s v="EUR"/>
    <n v="71.125"/>
    <n v="12708340"/>
    <m/>
    <m/>
    <s v="Country Shared Costs - Non salary benefits"/>
  </r>
  <r>
    <s v="E"/>
    <s v="4998"/>
    <s v="854"/>
    <s v="85400"/>
    <s v="8549054"/>
    <n v="528004120010"/>
    <x v="1"/>
    <x v="31"/>
    <x v="31"/>
    <n v="202204"/>
    <n v="44681"/>
    <s v="USD"/>
    <n v="20.39"/>
    <n v="20.39"/>
    <s v="EUR"/>
    <n v="18.309000000000001"/>
    <n v="12708340"/>
    <m/>
    <m/>
    <s v="Country Shared Costs - Non salary benefits"/>
  </r>
  <r>
    <s v="E"/>
    <s v="4998"/>
    <s v="854"/>
    <s v="85400"/>
    <s v="8549055"/>
    <n v="528004120010"/>
    <x v="1"/>
    <x v="31"/>
    <x v="31"/>
    <n v="202204"/>
    <n v="44681"/>
    <s v="USD"/>
    <n v="5.93"/>
    <n v="5.93"/>
    <s v="EUR"/>
    <n v="5.3250000000000002"/>
    <n v="12708340"/>
    <m/>
    <m/>
    <s v="Country Shared Costs - Non salary benefits"/>
  </r>
  <r>
    <s v="E"/>
    <s v="4998"/>
    <s v="854"/>
    <s v="85400"/>
    <s v="8549057"/>
    <n v="528004120010"/>
    <x v="1"/>
    <x v="31"/>
    <x v="31"/>
    <n v="202204"/>
    <n v="44681"/>
    <s v="USD"/>
    <n v="27.65"/>
    <n v="27.65"/>
    <s v="EUR"/>
    <n v="24.827999999999999"/>
    <n v="12708340"/>
    <m/>
    <m/>
    <s v="Country Shared Costs - Non salary benefits"/>
  </r>
  <r>
    <s v="E"/>
    <s v="4998"/>
    <s v="854"/>
    <s v="85400"/>
    <s v="8549058"/>
    <n v="528004120010"/>
    <x v="1"/>
    <x v="31"/>
    <x v="31"/>
    <n v="202204"/>
    <n v="44681"/>
    <s v="USD"/>
    <n v="23.34"/>
    <n v="23.34"/>
    <s v="EUR"/>
    <n v="20.957999999999998"/>
    <n v="12708340"/>
    <m/>
    <m/>
    <s v="Country Shared Costs - Non salary benefits"/>
  </r>
  <r>
    <s v="E"/>
    <s v="4998"/>
    <s v="854"/>
    <s v="85400"/>
    <s v="8549059"/>
    <n v="528004120010"/>
    <x v="1"/>
    <x v="31"/>
    <x v="31"/>
    <n v="202204"/>
    <n v="44681"/>
    <s v="USD"/>
    <n v="118.36"/>
    <n v="118.36"/>
    <s v="EUR"/>
    <n v="106.279"/>
    <n v="12708340"/>
    <m/>
    <m/>
    <s v="Country Shared Costs - Non salary benefits"/>
  </r>
  <r>
    <s v="E"/>
    <s v="4998"/>
    <s v="854"/>
    <s v="85400"/>
    <s v="8549060"/>
    <n v="528004120010"/>
    <x v="1"/>
    <x v="31"/>
    <x v="31"/>
    <n v="202204"/>
    <n v="44681"/>
    <s v="USD"/>
    <n v="20.7"/>
    <n v="20.7"/>
    <s v="EUR"/>
    <n v="18.587"/>
    <n v="12708340"/>
    <m/>
    <m/>
    <s v="Country Shared Costs - Non salary benefits"/>
  </r>
  <r>
    <s v="E"/>
    <s v="4998"/>
    <s v="854"/>
    <s v="85400"/>
    <s v="8549063"/>
    <n v="528004120010"/>
    <x v="1"/>
    <x v="31"/>
    <x v="31"/>
    <n v="202204"/>
    <n v="44681"/>
    <s v="USD"/>
    <n v="9.5399999999999991"/>
    <n v="9.5399999999999991"/>
    <s v="EUR"/>
    <n v="8.5660000000000007"/>
    <n v="12708340"/>
    <m/>
    <m/>
    <s v="Country Shared Costs - Non salary benefits"/>
  </r>
  <r>
    <s v="E"/>
    <s v="5097"/>
    <s v="854"/>
    <s v="85406"/>
    <s v="8549052"/>
    <n v="528004120003"/>
    <x v="5"/>
    <x v="41"/>
    <x v="41"/>
    <n v="202204"/>
    <n v="44681"/>
    <s v="XOF"/>
    <n v="625400"/>
    <n v="1061.79"/>
    <s v="EUR"/>
    <n v="953.41499999999996"/>
    <n v="30493538"/>
    <m/>
    <m/>
    <s v="OUAC010422-HCOY/Location de salle et restauration: Atelier de planification ATWA"/>
  </r>
  <r>
    <s v="E"/>
    <s v="4019"/>
    <s v="854"/>
    <s v="85406"/>
    <s v="8549052"/>
    <n v="528004120010"/>
    <x v="1"/>
    <x v="35"/>
    <x v="35"/>
    <n v="202204"/>
    <n v="44681"/>
    <s v="USD"/>
    <n v="97.23"/>
    <n v="97.23"/>
    <s v="EUR"/>
    <n v="87.305999999999997"/>
    <n v="12708340"/>
    <m/>
    <m/>
    <s v="Country Shared Costs - National salaries"/>
  </r>
  <r>
    <s v="E"/>
    <s v="4019"/>
    <s v="854"/>
    <s v="85406"/>
    <s v="8549054"/>
    <n v="528004120010"/>
    <x v="1"/>
    <x v="35"/>
    <x v="35"/>
    <n v="202204"/>
    <n v="44681"/>
    <s v="USD"/>
    <n v="23.79"/>
    <n v="23.79"/>
    <s v="EUR"/>
    <n v="21.361999999999998"/>
    <n v="12708340"/>
    <m/>
    <m/>
    <s v="Country Shared Costs - National salaries"/>
  </r>
  <r>
    <s v="E"/>
    <s v="4019"/>
    <s v="854"/>
    <s v="85406"/>
    <s v="8549057"/>
    <n v="528004120010"/>
    <x v="1"/>
    <x v="35"/>
    <x v="35"/>
    <n v="202204"/>
    <n v="44681"/>
    <s v="USD"/>
    <n v="56.22"/>
    <n v="56.22"/>
    <s v="EUR"/>
    <n v="50.481999999999999"/>
    <n v="12708340"/>
    <m/>
    <m/>
    <s v="Country Shared Costs - National salaries"/>
  </r>
  <r>
    <s v="E"/>
    <s v="4019"/>
    <s v="854"/>
    <s v="85406"/>
    <s v="8549059"/>
    <n v="528004120010"/>
    <x v="1"/>
    <x v="35"/>
    <x v="35"/>
    <n v="202204"/>
    <n v="44681"/>
    <s v="USD"/>
    <n v="23.4"/>
    <n v="23.4"/>
    <s v="EUR"/>
    <n v="21.012"/>
    <n v="12708340"/>
    <m/>
    <m/>
    <s v="Country Shared Costs - National salaries"/>
  </r>
  <r>
    <s v="E"/>
    <s v="4018"/>
    <s v="854"/>
    <s v="85400"/>
    <s v="8549051"/>
    <n v="528004120010"/>
    <x v="1"/>
    <x v="36"/>
    <x v="36"/>
    <n v="202204"/>
    <n v="44681"/>
    <s v="USD"/>
    <n v="179.12"/>
    <n v="179.12"/>
    <s v="EUR"/>
    <n v="160.83799999999999"/>
    <n v="12708340"/>
    <m/>
    <m/>
    <s v="Country Shared Costs - International salaries"/>
  </r>
  <r>
    <s v="E"/>
    <s v="4019"/>
    <s v="854"/>
    <s v="85400"/>
    <s v="8549051"/>
    <n v="528004120010"/>
    <x v="1"/>
    <x v="35"/>
    <x v="35"/>
    <n v="202204"/>
    <n v="44681"/>
    <s v="USD"/>
    <n v="59.35"/>
    <n v="59.35"/>
    <s v="EUR"/>
    <n v="53.292000000000002"/>
    <n v="12708340"/>
    <m/>
    <m/>
    <s v="Country Shared Costs - National salaries"/>
  </r>
  <r>
    <s v="E"/>
    <s v="4018"/>
    <s v="854"/>
    <s v="85400"/>
    <s v="8549052"/>
    <n v="528004120010"/>
    <x v="1"/>
    <x v="36"/>
    <x v="36"/>
    <n v="202204"/>
    <n v="44681"/>
    <s v="USD"/>
    <n v="199.99"/>
    <n v="199.99"/>
    <s v="EUR"/>
    <n v="179.577"/>
    <n v="12708340"/>
    <m/>
    <m/>
    <s v="Country Shared Costs - International salaries"/>
  </r>
  <r>
    <s v="E"/>
    <s v="4019"/>
    <s v="854"/>
    <s v="85400"/>
    <s v="8549054"/>
    <n v="528004120010"/>
    <x v="1"/>
    <x v="35"/>
    <x v="35"/>
    <n v="202204"/>
    <n v="44681"/>
    <s v="USD"/>
    <n v="69.73"/>
    <n v="69.73"/>
    <s v="EUR"/>
    <n v="62.613"/>
    <n v="12708340"/>
    <m/>
    <m/>
    <s v="Country Shared Costs - National salaries"/>
  </r>
  <r>
    <s v="E"/>
    <s v="4019"/>
    <s v="854"/>
    <s v="85400"/>
    <s v="8549055"/>
    <n v="528004120010"/>
    <x v="1"/>
    <x v="35"/>
    <x v="35"/>
    <n v="202204"/>
    <n v="44681"/>
    <s v="USD"/>
    <n v="17.3"/>
    <n v="17.3"/>
    <s v="EUR"/>
    <n v="15.534000000000001"/>
    <n v="12708340"/>
    <m/>
    <m/>
    <s v="Country Shared Costs - National salaries"/>
  </r>
  <r>
    <s v="E"/>
    <s v="4019"/>
    <s v="854"/>
    <s v="85400"/>
    <s v="8549057"/>
    <n v="528004120010"/>
    <x v="1"/>
    <x v="35"/>
    <x v="35"/>
    <n v="202204"/>
    <n v="44681"/>
    <s v="USD"/>
    <n v="85.23"/>
    <n v="85.23"/>
    <s v="EUR"/>
    <n v="76.531000000000006"/>
    <n v="12708340"/>
    <m/>
    <m/>
    <s v="Country Shared Costs - National salaries"/>
  </r>
  <r>
    <s v="E"/>
    <s v="4019"/>
    <s v="854"/>
    <s v="85400"/>
    <s v="8549058"/>
    <n v="528004120010"/>
    <x v="1"/>
    <x v="35"/>
    <x v="35"/>
    <n v="202204"/>
    <n v="44681"/>
    <s v="USD"/>
    <n v="72.95"/>
    <n v="72.95"/>
    <s v="EUR"/>
    <n v="65.504000000000005"/>
    <n v="12708340"/>
    <m/>
    <m/>
    <s v="Country Shared Costs - National salaries"/>
  </r>
  <r>
    <s v="E"/>
    <s v="4019"/>
    <s v="854"/>
    <s v="85400"/>
    <s v="8549059"/>
    <n v="528004120010"/>
    <x v="1"/>
    <x v="35"/>
    <x v="35"/>
    <n v="202204"/>
    <n v="44681"/>
    <s v="USD"/>
    <n v="133.80000000000001"/>
    <n v="133.80000000000001"/>
    <s v="EUR"/>
    <n v="120.143"/>
    <n v="12708340"/>
    <m/>
    <m/>
    <s v="Country Shared Costs - National salaries"/>
  </r>
  <r>
    <s v="E"/>
    <s v="4019"/>
    <s v="854"/>
    <s v="85400"/>
    <s v="8549060"/>
    <n v="528004120010"/>
    <x v="1"/>
    <x v="35"/>
    <x v="35"/>
    <n v="202204"/>
    <n v="44681"/>
    <s v="USD"/>
    <n v="67.87"/>
    <n v="67.87"/>
    <s v="EUR"/>
    <n v="60.942999999999998"/>
    <n v="12708340"/>
    <m/>
    <m/>
    <s v="Country Shared Costs - National salaries"/>
  </r>
  <r>
    <s v="E"/>
    <s v="4019"/>
    <s v="854"/>
    <s v="85400"/>
    <s v="8549063"/>
    <n v="528004120010"/>
    <x v="1"/>
    <x v="35"/>
    <x v="35"/>
    <n v="202204"/>
    <n v="44681"/>
    <s v="USD"/>
    <n v="30.07"/>
    <n v="30.07"/>
    <s v="EUR"/>
    <n v="27.001000000000001"/>
    <n v="12708340"/>
    <m/>
    <m/>
    <s v="Country Shared Costs - National salaries"/>
  </r>
  <r>
    <s v="E"/>
    <s v="7491"/>
    <s v="854"/>
    <s v="85400"/>
    <s v="8549051"/>
    <n v="528004120010"/>
    <x v="1"/>
    <x v="37"/>
    <x v="37"/>
    <n v="202204"/>
    <n v="44681"/>
    <s v="USD"/>
    <n v="161.22"/>
    <n v="161.22"/>
    <s v="EUR"/>
    <n v="144.76499999999999"/>
    <n v="12708340"/>
    <m/>
    <m/>
    <s v="Country Shared Costs - Other"/>
  </r>
  <r>
    <s v="E"/>
    <s v="7491"/>
    <s v="854"/>
    <s v="85400"/>
    <s v="8549052"/>
    <n v="528004120010"/>
    <x v="1"/>
    <x v="37"/>
    <x v="37"/>
    <n v="202204"/>
    <n v="44681"/>
    <s v="USD"/>
    <n v="21.01"/>
    <n v="21.01"/>
    <s v="EUR"/>
    <n v="18.866"/>
    <n v="12708340"/>
    <m/>
    <m/>
    <s v="Country Shared Costs - Other"/>
  </r>
  <r>
    <s v="E"/>
    <s v="7491"/>
    <s v="854"/>
    <s v="85400"/>
    <s v="8549054"/>
    <n v="528004120010"/>
    <x v="1"/>
    <x v="37"/>
    <x v="37"/>
    <n v="202204"/>
    <n v="44681"/>
    <s v="USD"/>
    <n v="104.92"/>
    <n v="104.92"/>
    <s v="EUR"/>
    <n v="94.210999999999999"/>
    <n v="12708340"/>
    <m/>
    <m/>
    <s v="Country Shared Costs - Other"/>
  </r>
  <r>
    <s v="E"/>
    <s v="7491"/>
    <s v="854"/>
    <s v="85400"/>
    <s v="8549057"/>
    <n v="528004120010"/>
    <x v="1"/>
    <x v="37"/>
    <x v="37"/>
    <n v="202204"/>
    <n v="44681"/>
    <s v="USD"/>
    <n v="561.22"/>
    <n v="561.22"/>
    <s v="EUR"/>
    <n v="503.93700000000001"/>
    <n v="12708340"/>
    <m/>
    <m/>
    <s v="Country Shared Costs - Other"/>
  </r>
  <r>
    <s v="E"/>
    <s v="7491"/>
    <s v="854"/>
    <s v="85400"/>
    <s v="8549059"/>
    <n v="528004120010"/>
    <x v="1"/>
    <x v="37"/>
    <x v="37"/>
    <n v="202204"/>
    <n v="44681"/>
    <s v="USD"/>
    <n v="21.68"/>
    <n v="21.68"/>
    <s v="EUR"/>
    <n v="19.466999999999999"/>
    <n v="12708340"/>
    <m/>
    <m/>
    <s v="Country Shared Costs - Other"/>
  </r>
  <r>
    <s v="E"/>
    <s v="7142"/>
    <s v="854"/>
    <s v="85406"/>
    <s v="8549052"/>
    <n v="528004120003"/>
    <x v="5"/>
    <x v="41"/>
    <x v="41"/>
    <n v="202204"/>
    <n v="44681"/>
    <s v="XOF"/>
    <n v="105155.05"/>
    <n v="181.43"/>
    <s v="EUR"/>
    <n v="162.91200000000001"/>
    <n v="12706237"/>
    <m/>
    <m/>
    <s v="PO Auto-Accrual re PO: 10038126 / Salle de reunion de 25 places"/>
  </r>
  <r>
    <s v="E"/>
    <s v="7142"/>
    <s v="854"/>
    <s v="85406"/>
    <s v="8549052"/>
    <n v="528004120003"/>
    <x v="5"/>
    <x v="41"/>
    <x v="41"/>
    <n v="202204"/>
    <n v="44681"/>
    <s v="XOF"/>
    <n v="116839.59"/>
    <n v="201.59"/>
    <s v="EUR"/>
    <n v="181.01400000000001"/>
    <n v="12706237"/>
    <m/>
    <m/>
    <s v="PO Auto-Accrual re PO: 10038126 / Pause-café matin"/>
  </r>
  <r>
    <s v="E"/>
    <s v="7142"/>
    <s v="854"/>
    <s v="85406"/>
    <s v="8549052"/>
    <n v="528004120003"/>
    <x v="5"/>
    <x v="41"/>
    <x v="41"/>
    <n v="202204"/>
    <n v="44681"/>
    <s v="XOF"/>
    <n v="350512.97"/>
    <n v="604.76"/>
    <s v="EUR"/>
    <n v="543.03300000000002"/>
    <n v="12706237"/>
    <m/>
    <m/>
    <s v="PO Auto-Accrual re PO: 10038126 / Déjeuner BUFFET (Entrée + plat chaud + dessert+ boisson sucrée)"/>
  </r>
  <r>
    <s v="E"/>
    <s v="7142"/>
    <s v="854"/>
    <s v="85406"/>
    <s v="8549052"/>
    <n v="528004120003"/>
    <x v="5"/>
    <x v="41"/>
    <x v="41"/>
    <n v="202204"/>
    <n v="44681"/>
    <s v="XOF"/>
    <n v="46738.15"/>
    <n v="80.64"/>
    <s v="EUR"/>
    <n v="72.409000000000006"/>
    <n v="12706237"/>
    <m/>
    <m/>
    <s v="PO Auto-Accrual re PO: 10038126 / Eau en salle  (2 bouteilles de 0,5l/ Pers/ jour)"/>
  </r>
  <r>
    <s v="E"/>
    <s v="7142"/>
    <s v="854"/>
    <s v="85406"/>
    <s v="8549052"/>
    <n v="528004120003"/>
    <x v="5"/>
    <x v="41"/>
    <x v="41"/>
    <n v="202204"/>
    <n v="44681"/>
    <s v="XOF"/>
    <n v="518762.23"/>
    <n v="886.24"/>
    <s v="EUR"/>
    <n v="795.78300000000002"/>
    <n v="12706237"/>
    <m/>
    <m/>
    <s v="PO Auto-Accrual re PO: 10045098 / Chambre climatisée single (Standard) de 1 à 7jrs"/>
  </r>
  <r>
    <s v="E"/>
    <s v="7491"/>
    <s v="854"/>
    <s v="85408"/>
    <s v="8549054"/>
    <n v="528004120010"/>
    <x v="1"/>
    <x v="37"/>
    <x v="37"/>
    <n v="202204"/>
    <n v="44681"/>
    <s v="USD"/>
    <n v="186.27"/>
    <n v="186.27"/>
    <s v="EUR"/>
    <n v="167.25800000000001"/>
    <n v="12708340"/>
    <m/>
    <m/>
    <s v="Country Shared Costs - Other"/>
  </r>
  <r>
    <s v="E"/>
    <s v="6298"/>
    <s v="854"/>
    <s v="85400"/>
    <s v="8549051"/>
    <n v="528004120010"/>
    <x v="1"/>
    <x v="34"/>
    <x v="34"/>
    <n v="202204"/>
    <n v="44681"/>
    <s v="USD"/>
    <n v="7.29"/>
    <n v="7.29"/>
    <s v="EUR"/>
    <n v="6.5460000000000003"/>
    <n v="12708340"/>
    <m/>
    <m/>
    <s v="Country Shared Costs - Premise costs"/>
  </r>
  <r>
    <s v="E"/>
    <s v="5598"/>
    <s v="854"/>
    <s v="85400"/>
    <s v="8549052"/>
    <n v="528004120010"/>
    <x v="1"/>
    <x v="33"/>
    <x v="33"/>
    <n v="202204"/>
    <n v="44681"/>
    <s v="USD"/>
    <n v="37.9"/>
    <n v="37.9"/>
    <s v="EUR"/>
    <n v="34.031999999999996"/>
    <n v="12708340"/>
    <m/>
    <m/>
    <s v="Country Shared Costs - Travel &amp; Lodging"/>
  </r>
  <r>
    <s v="E"/>
    <s v="6298"/>
    <s v="854"/>
    <s v="85400"/>
    <s v="8549054"/>
    <n v="528004120010"/>
    <x v="1"/>
    <x v="34"/>
    <x v="34"/>
    <n v="202204"/>
    <n v="44681"/>
    <s v="USD"/>
    <n v="132.31"/>
    <n v="132.31"/>
    <s v="EUR"/>
    <n v="118.80500000000001"/>
    <n v="12708340"/>
    <m/>
    <m/>
    <s v="Country Shared Costs - Premise costs"/>
  </r>
  <r>
    <s v="E"/>
    <s v="6298"/>
    <s v="854"/>
    <s v="85400"/>
    <s v="8549055"/>
    <n v="528004120010"/>
    <x v="1"/>
    <x v="34"/>
    <x v="34"/>
    <n v="202204"/>
    <n v="44681"/>
    <s v="USD"/>
    <n v="328.01"/>
    <n v="328.01"/>
    <s v="EUR"/>
    <n v="294.53100000000001"/>
    <n v="12708340"/>
    <m/>
    <m/>
    <s v="Country Shared Costs - Premise costs"/>
  </r>
  <r>
    <s v="E"/>
    <s v="5598"/>
    <s v="854"/>
    <s v="85400"/>
    <s v="8549057"/>
    <n v="528004120010"/>
    <x v="1"/>
    <x v="33"/>
    <x v="33"/>
    <n v="202204"/>
    <n v="44681"/>
    <s v="USD"/>
    <n v="44.6"/>
    <n v="44.6"/>
    <s v="EUR"/>
    <n v="40.048000000000002"/>
    <n v="12708340"/>
    <m/>
    <m/>
    <s v="Country Shared Costs - Travel &amp; Lodging"/>
  </r>
  <r>
    <s v="E"/>
    <s v="6298"/>
    <s v="854"/>
    <s v="85400"/>
    <s v="8549057"/>
    <n v="528004120010"/>
    <x v="1"/>
    <x v="34"/>
    <x v="34"/>
    <n v="202204"/>
    <n v="44681"/>
    <s v="USD"/>
    <n v="43.82"/>
    <n v="43.82"/>
    <s v="EUR"/>
    <n v="39.347000000000001"/>
    <n v="12708340"/>
    <m/>
    <m/>
    <s v="Country Shared Costs - Premise costs"/>
  </r>
  <r>
    <s v="E"/>
    <s v="5598"/>
    <s v="854"/>
    <s v="85400"/>
    <s v="8549059"/>
    <n v="528004120010"/>
    <x v="1"/>
    <x v="33"/>
    <x v="33"/>
    <n v="202204"/>
    <n v="44681"/>
    <s v="USD"/>
    <n v="29.57"/>
    <n v="29.57"/>
    <s v="EUR"/>
    <n v="26.552"/>
    <n v="12708340"/>
    <m/>
    <m/>
    <s v="Country Shared Costs - Travel &amp; Lodging"/>
  </r>
  <r>
    <s v="E"/>
    <s v="6298"/>
    <s v="854"/>
    <s v="85400"/>
    <s v="8549059"/>
    <n v="528004120010"/>
    <x v="1"/>
    <x v="34"/>
    <x v="34"/>
    <n v="202204"/>
    <n v="44681"/>
    <s v="USD"/>
    <n v="10.48"/>
    <n v="10.48"/>
    <s v="EUR"/>
    <n v="9.41"/>
    <n v="12708340"/>
    <m/>
    <m/>
    <s v="Country Shared Costs - Premise costs"/>
  </r>
  <r>
    <s v="E"/>
    <s v="5598"/>
    <s v="854"/>
    <s v="85400"/>
    <s v="8549060"/>
    <n v="528004120010"/>
    <x v="1"/>
    <x v="33"/>
    <x v="33"/>
    <n v="202204"/>
    <n v="44681"/>
    <s v="USD"/>
    <n v="1.23"/>
    <n v="1.23"/>
    <s v="EUR"/>
    <n v="1.1040000000000001"/>
    <n v="12708340"/>
    <m/>
    <m/>
    <s v="Country Shared Costs - Travel &amp; Lodging"/>
  </r>
  <r>
    <s v="E"/>
    <s v="6298"/>
    <s v="854"/>
    <s v="85406"/>
    <s v="8549054"/>
    <n v="528004120010"/>
    <x v="1"/>
    <x v="34"/>
    <x v="34"/>
    <n v="202204"/>
    <n v="44681"/>
    <s v="USD"/>
    <n v="0.88"/>
    <n v="0.88"/>
    <s v="EUR"/>
    <n v="0.79"/>
    <n v="12708340"/>
    <m/>
    <m/>
    <s v="Country Shared Costs - Premise costs"/>
  </r>
  <r>
    <s v="E"/>
    <s v="6298"/>
    <s v="854"/>
    <s v="85406"/>
    <s v="8549056"/>
    <n v="528004120010"/>
    <x v="1"/>
    <x v="34"/>
    <x v="34"/>
    <n v="202204"/>
    <n v="44681"/>
    <s v="USD"/>
    <n v="590.62"/>
    <n v="590.62"/>
    <s v="EUR"/>
    <n v="530.33699999999999"/>
    <n v="12708340"/>
    <m/>
    <m/>
    <s v="Country Shared Costs - Premise costs"/>
  </r>
  <r>
    <s v="E"/>
    <s v="6298"/>
    <s v="854"/>
    <s v="85406"/>
    <s v="8549057"/>
    <n v="528004120010"/>
    <x v="1"/>
    <x v="34"/>
    <x v="34"/>
    <n v="202204"/>
    <n v="44681"/>
    <s v="USD"/>
    <n v="0.91"/>
    <n v="0.91"/>
    <s v="EUR"/>
    <n v="0.81699999999999995"/>
    <n v="12708340"/>
    <m/>
    <m/>
    <s v="Country Shared Costs - Premise costs"/>
  </r>
  <r>
    <s v="E"/>
    <s v="7491"/>
    <s v="854"/>
    <s v="85406"/>
    <s v="8549057"/>
    <n v="528004120010"/>
    <x v="1"/>
    <x v="37"/>
    <x v="37"/>
    <n v="202204"/>
    <n v="44681"/>
    <s v="USD"/>
    <n v="49.22"/>
    <n v="49.22"/>
    <s v="EUR"/>
    <n v="44.195999999999998"/>
    <n v="12708340"/>
    <m/>
    <m/>
    <s v="Country Shared Costs - Other"/>
  </r>
  <r>
    <s v="E"/>
    <s v="5598"/>
    <s v="854"/>
    <s v="85406"/>
    <s v="8549059"/>
    <n v="528004120010"/>
    <x v="1"/>
    <x v="33"/>
    <x v="33"/>
    <n v="202204"/>
    <n v="44681"/>
    <s v="USD"/>
    <n v="67.989999999999995"/>
    <n v="67.989999999999995"/>
    <s v="EUR"/>
    <n v="61.05"/>
    <n v="12708340"/>
    <m/>
    <m/>
    <s v="Country Shared Costs - Travel &amp; Lodging"/>
  </r>
  <r>
    <s v="E"/>
    <s v="7142"/>
    <s v="854"/>
    <s v="85406"/>
    <s v="8549052"/>
    <n v="528004120010"/>
    <x v="1"/>
    <x v="62"/>
    <x v="61"/>
    <n v="202204"/>
    <n v="44681"/>
    <s v="XOF"/>
    <n v="778137.49"/>
    <n v="1329.35"/>
    <s v="EUR"/>
    <n v="1193.6659999999999"/>
    <n v="12706237"/>
    <m/>
    <m/>
    <s v="PO Auto-Accrual re PO: 10049030 / Chambre climatisée single (Standard) de 1 à 7jrs"/>
  </r>
  <r>
    <s v="E"/>
    <s v="4060"/>
    <s v="854"/>
    <s v="85406"/>
    <s v="8540008"/>
    <n v="528004120002"/>
    <x v="0"/>
    <x v="24"/>
    <x v="24"/>
    <n v="202204"/>
    <n v="44681"/>
    <s v="XOF"/>
    <n v="10839.38"/>
    <n v="18.399999999999999"/>
    <s v="EUR"/>
    <n v="16.521999999999998"/>
    <n v="12704618"/>
    <s v="STAFF"/>
    <n v="2039252"/>
    <s v="Time Code : N - 202204 Annual leave accrual/Sherita Djemila  Guiro"/>
  </r>
  <r>
    <s v="E"/>
    <s v="4060"/>
    <s v="854"/>
    <s v="85406"/>
    <s v="8549052"/>
    <n v="528004120002"/>
    <x v="0"/>
    <x v="15"/>
    <x v="15"/>
    <n v="202204"/>
    <n v="44681"/>
    <s v="XOF"/>
    <n v="7921.09"/>
    <n v="13.45"/>
    <s v="EUR"/>
    <n v="12.077"/>
    <n v="12704618"/>
    <s v="STAFF"/>
    <n v="2041743"/>
    <s v="Time Code : N - 202204 Annual leave accrual/Safietou  Sore"/>
  </r>
  <r>
    <s v="E"/>
    <s v="5120"/>
    <s v="854"/>
    <s v="85406"/>
    <s v="8549057"/>
    <n v="528004120010"/>
    <x v="1"/>
    <x v="58"/>
    <x v="58"/>
    <n v="202204"/>
    <n v="44681"/>
    <s v="XOF"/>
    <n v="302316.67"/>
    <n v="516.47"/>
    <s v="EUR"/>
    <n v="463.755"/>
    <n v="12706237"/>
    <s v="VEHICLE"/>
    <s v="854V0539"/>
    <s v="PO Auto-Accrual re PO: 10046796 / Renouvellement assurance véh 0170 D7 03 IT"/>
  </r>
  <r>
    <s v="E"/>
    <s v="5120"/>
    <s v="854"/>
    <s v="85406"/>
    <s v="8549057"/>
    <n v="528004120010"/>
    <x v="1"/>
    <x v="58"/>
    <x v="58"/>
    <n v="202204"/>
    <n v="44681"/>
    <s v="XOF"/>
    <n v="302316.67"/>
    <n v="516.47"/>
    <s v="EUR"/>
    <n v="463.755"/>
    <n v="12706237"/>
    <s v="VEHICLE"/>
    <s v="854V0540"/>
    <s v="PO Auto-Accrual re PO: 10046796 / Renouvellement assurance véh 0445 D8 03 IT"/>
  </r>
  <r>
    <s v="E"/>
    <s v="5120"/>
    <s v="854"/>
    <s v="85406"/>
    <s v="8549057"/>
    <n v="528004120010"/>
    <x v="1"/>
    <x v="58"/>
    <x v="58"/>
    <n v="202204"/>
    <n v="44681"/>
    <s v="XOF"/>
    <n v="302316.67"/>
    <n v="516.47"/>
    <s v="EUR"/>
    <n v="463.755"/>
    <n v="12706237"/>
    <s v="VEHICLE"/>
    <s v="854V0535"/>
    <s v="PO Auto-Accrual re PO: 10046796 / Renouvellement assurance véh 0182 D7 03 IT"/>
  </r>
  <r>
    <s v="E"/>
    <s v="5120"/>
    <s v="854"/>
    <s v="85406"/>
    <s v="8549057"/>
    <n v="528004120010"/>
    <x v="1"/>
    <x v="59"/>
    <x v="58"/>
    <n v="202204"/>
    <n v="44681"/>
    <s v="XOF"/>
    <n v="302316.67"/>
    <n v="516.47"/>
    <s v="EUR"/>
    <n v="463.755"/>
    <n v="12706237"/>
    <s v="VEHICLE"/>
    <s v="854V0538"/>
    <s v="PO Auto-Accrual re PO: 10046796 / Renouvellement assurance véh 0164 D7 03 IT"/>
  </r>
  <r>
    <s v="E"/>
    <s v="7400"/>
    <s v="854"/>
    <s v="85408"/>
    <s v="8540008"/>
    <n v="528004120010"/>
    <x v="1"/>
    <x v="39"/>
    <x v="39"/>
    <n v="202204"/>
    <n v="44681"/>
    <s v="XOF"/>
    <n v="10000"/>
    <n v="16.98"/>
    <s v="EUR"/>
    <n v="15.247"/>
    <n v="30493152"/>
    <s v="BANKACC"/>
    <n v="85411"/>
    <s v="FRAIS BANCAIRE SCI OHG P04"/>
  </r>
  <r>
    <s v="E"/>
    <s v="7400"/>
    <s v="854"/>
    <s v="85408"/>
    <s v="8540008"/>
    <n v="528004120010"/>
    <x v="1"/>
    <x v="39"/>
    <x v="39"/>
    <n v="202204"/>
    <n v="44681"/>
    <s v="XOF"/>
    <n v="2500"/>
    <n v="4.24"/>
    <s v="EUR"/>
    <n v="3.8069999999999999"/>
    <n v="30493152"/>
    <s v="BANKACC"/>
    <n v="85411"/>
    <s v="FRAIS BANCAIRE SCI OHG P04"/>
  </r>
  <r>
    <s v="E"/>
    <s v="7400"/>
    <s v="854"/>
    <s v="85408"/>
    <s v="8540008"/>
    <n v="528004120010"/>
    <x v="1"/>
    <x v="39"/>
    <x v="39"/>
    <n v="202204"/>
    <n v="44681"/>
    <s v="XOF"/>
    <n v="2500"/>
    <n v="4.24"/>
    <s v="EUR"/>
    <n v="3.8069999999999999"/>
    <n v="30493152"/>
    <s v="BANKACC"/>
    <n v="85411"/>
    <s v="FRAIS BANCAIRE SCI OHG P04"/>
  </r>
  <r>
    <s v="E"/>
    <s v="7400"/>
    <s v="854"/>
    <s v="85408"/>
    <s v="8540008"/>
    <n v="528004120010"/>
    <x v="1"/>
    <x v="39"/>
    <x v="39"/>
    <n v="202204"/>
    <n v="44681"/>
    <s v="XOF"/>
    <n v="1700"/>
    <n v="2.89"/>
    <s v="EUR"/>
    <n v="2.5950000000000002"/>
    <n v="30493152"/>
    <s v="BANKACC"/>
    <n v="85411"/>
    <s v="FRAIS BANCAIRE SCI OHG P04"/>
  </r>
  <r>
    <s v="E"/>
    <s v="7400"/>
    <s v="854"/>
    <s v="85408"/>
    <s v="8540008"/>
    <n v="528004120010"/>
    <x v="1"/>
    <x v="39"/>
    <x v="39"/>
    <n v="202204"/>
    <n v="44681"/>
    <s v="XOF"/>
    <n v="10000"/>
    <n v="16.98"/>
    <s v="EUR"/>
    <n v="15.247"/>
    <n v="30493152"/>
    <s v="BANKACC"/>
    <n v="85411"/>
    <s v="FRAIS BANCAIRE SCI OHG P04"/>
  </r>
  <r>
    <s v="E"/>
    <s v="7400"/>
    <s v="854"/>
    <s v="85408"/>
    <s v="8540008"/>
    <n v="528004120010"/>
    <x v="1"/>
    <x v="39"/>
    <x v="39"/>
    <n v="202204"/>
    <n v="44681"/>
    <s v="XOF"/>
    <n v="1700"/>
    <n v="2.89"/>
    <s v="EUR"/>
    <n v="2.5950000000000002"/>
    <n v="30493152"/>
    <s v="BANKACC"/>
    <n v="85411"/>
    <s v="FRAIS BANCAIRE SCI OHG P04"/>
  </r>
  <r>
    <s v="E"/>
    <s v="4060"/>
    <s v="854"/>
    <s v="85406"/>
    <s v="8540008"/>
    <n v="528004120001"/>
    <x v="3"/>
    <x v="14"/>
    <x v="14"/>
    <n v="202204"/>
    <n v="44681"/>
    <s v="XOF"/>
    <n v="67899.399999999994"/>
    <n v="115.28"/>
    <s v="EUR"/>
    <n v="103.514"/>
    <n v="30494934"/>
    <s v="STAFF"/>
    <n v="2022429"/>
    <s v="Time Code : A - 202204 Annual leave accrual/Dahani  Daouda. Martial. Hubert"/>
  </r>
  <r>
    <s v="E"/>
    <s v="4060"/>
    <s v="854"/>
    <s v="85400"/>
    <s v="8549060"/>
    <n v="528004120002"/>
    <x v="0"/>
    <x v="44"/>
    <x v="44"/>
    <n v="202204"/>
    <n v="44681"/>
    <s v="XOF"/>
    <n v="6216.21"/>
    <n v="10.55"/>
    <s v="EUR"/>
    <n v="9.4730000000000008"/>
    <n v="12704618"/>
    <s v="STAFF"/>
    <n v="2017279"/>
    <s v="Time Code : N - 202204 Annual leave accrual/Sayouba  Guira"/>
  </r>
  <r>
    <s v="E"/>
    <s v="4060"/>
    <s v="854"/>
    <s v="85406"/>
    <s v="8549057"/>
    <n v="528004120002"/>
    <x v="0"/>
    <x v="7"/>
    <x v="7"/>
    <n v="202204"/>
    <n v="44681"/>
    <s v="XOF"/>
    <n v="10426.299999999999"/>
    <n v="17.7"/>
    <s v="EUR"/>
    <n v="15.893000000000001"/>
    <n v="12704618"/>
    <s v="STAFF"/>
    <n v="8540399"/>
    <s v="Time Code : N - 202204 Annual leave accrual/Aïcha  KONFE/TRAORE"/>
  </r>
  <r>
    <s v="E"/>
    <s v="4060"/>
    <s v="854"/>
    <s v="85400"/>
    <s v="8549059"/>
    <n v="528004120002"/>
    <x v="0"/>
    <x v="8"/>
    <x v="8"/>
    <n v="202204"/>
    <n v="44681"/>
    <s v="XOF"/>
    <n v="7628.99"/>
    <n v="12.95"/>
    <s v="EUR"/>
    <n v="11.628"/>
    <n v="12704618"/>
    <s v="STAFF"/>
    <n v="8540353"/>
    <s v="Time Code : N - 202204 Annual leave accrual/Aminata  PARE/KARAMBIRI"/>
  </r>
  <r>
    <s v="E"/>
    <s v="4061"/>
    <s v="854"/>
    <s v="85400"/>
    <s v="8549052"/>
    <n v="528004120002"/>
    <x v="0"/>
    <x v="0"/>
    <x v="0"/>
    <n v="202204"/>
    <n v="44681"/>
    <s v="USD"/>
    <n v="22.18"/>
    <n v="22.18"/>
    <s v="EUR"/>
    <n v="19.916"/>
    <n v="12704618"/>
    <s v="STAFF"/>
    <n v="9982557"/>
    <s v="Time Code : N - 202204 Annual leave accrual/Serge  ANDRIAMANDIMBY"/>
  </r>
  <r>
    <s v="E"/>
    <s v="4060"/>
    <s v="854"/>
    <s v="85400"/>
    <s v="8549059"/>
    <n v="528004120002"/>
    <x v="0"/>
    <x v="12"/>
    <x v="12"/>
    <n v="202204"/>
    <n v="44681"/>
    <s v="XOF"/>
    <n v="36389.19"/>
    <n v="61.78"/>
    <s v="EUR"/>
    <n v="55.473999999999997"/>
    <n v="12704618"/>
    <s v="STAFF"/>
    <n v="2029740"/>
    <s v="Time Code : N - 202204 Annual leave accrual/Sansan Christian  Kambou"/>
  </r>
  <r>
    <s v="E"/>
    <s v="4060"/>
    <s v="854"/>
    <s v="85406"/>
    <s v="8549059"/>
    <n v="528004120002"/>
    <x v="0"/>
    <x v="12"/>
    <x v="12"/>
    <n v="202204"/>
    <n v="44681"/>
    <s v="XOF"/>
    <n v="21853.7"/>
    <n v="37.1"/>
    <s v="EUR"/>
    <n v="33.313000000000002"/>
    <n v="12704618"/>
    <s v="STAFF"/>
    <n v="8540279"/>
    <s v="Time Code : N - 202204 Annual leave accrual/Lucie Wendkoaguenda.  YAMEOGO"/>
  </r>
  <r>
    <s v="E"/>
    <s v="4060"/>
    <s v="854"/>
    <s v="85406"/>
    <s v="8549057"/>
    <n v="528004120002"/>
    <x v="0"/>
    <x v="7"/>
    <x v="7"/>
    <n v="202204"/>
    <n v="44681"/>
    <s v="XOF"/>
    <n v="4065.56"/>
    <n v="6.9"/>
    <s v="EUR"/>
    <n v="6.1959999999999997"/>
    <n v="12704618"/>
    <s v="STAFF"/>
    <n v="8540358"/>
    <s v="Time Code : N - 202204 Annual leave accrual/Jean  ZOMA"/>
  </r>
  <r>
    <s v="E"/>
    <s v="4060"/>
    <s v="854"/>
    <s v="85400"/>
    <s v="8549058"/>
    <n v="528004120002"/>
    <x v="0"/>
    <x v="26"/>
    <x v="26"/>
    <n v="202204"/>
    <n v="44681"/>
    <s v="XOF"/>
    <n v="3664.41"/>
    <n v="6.22"/>
    <s v="EUR"/>
    <n v="5.585"/>
    <n v="12704618"/>
    <s v="STAFF"/>
    <n v="8540401"/>
    <s v="Time Code : N - 202204 Annual leave accrual/Boukari  SINON"/>
  </r>
  <r>
    <s v="E"/>
    <s v="4060"/>
    <s v="854"/>
    <s v="85400"/>
    <s v="8549059"/>
    <n v="528004120002"/>
    <x v="0"/>
    <x v="12"/>
    <x v="12"/>
    <n v="202204"/>
    <n v="44681"/>
    <s v="XOF"/>
    <n v="5850.78"/>
    <n v="9.93"/>
    <s v="EUR"/>
    <n v="8.9160000000000004"/>
    <n v="12704618"/>
    <s v="STAFF"/>
    <n v="8540206"/>
    <s v="Time Code : N - 202204 Annual leave accrual/Wendingomde Joseph Arnaud  OUEDRAOGO"/>
  </r>
  <r>
    <s v="E"/>
    <s v="4060"/>
    <s v="854"/>
    <s v="85406"/>
    <s v="8549059"/>
    <n v="528004120002"/>
    <x v="0"/>
    <x v="12"/>
    <x v="12"/>
    <n v="202204"/>
    <n v="44681"/>
    <s v="XOF"/>
    <n v="3824.77"/>
    <n v="6.49"/>
    <s v="EUR"/>
    <n v="5.8280000000000003"/>
    <n v="12704618"/>
    <s v="STAFF"/>
    <n v="2030994"/>
    <s v="Time Code : N - 202204 Annual leave accrual/Léonie  Ki"/>
  </r>
  <r>
    <s v="E"/>
    <s v="4060"/>
    <s v="854"/>
    <s v="85408"/>
    <s v="8549059"/>
    <n v="528004120002"/>
    <x v="0"/>
    <x v="12"/>
    <x v="12"/>
    <n v="202204"/>
    <n v="44681"/>
    <s v="XOF"/>
    <n v="19250.939999999999"/>
    <n v="32.68"/>
    <s v="EUR"/>
    <n v="29.344000000000001"/>
    <n v="12704618"/>
    <s v="STAFF"/>
    <n v="2046481"/>
    <s v="Time Code : N - 202204 Annual leave accrual/Hadja Aliza Toe"/>
  </r>
  <r>
    <s v="E"/>
    <s v="4060"/>
    <s v="854"/>
    <s v="85406"/>
    <s v="8549059"/>
    <n v="528004120002"/>
    <x v="0"/>
    <x v="12"/>
    <x v="12"/>
    <n v="202204"/>
    <n v="44681"/>
    <s v="XOF"/>
    <n v="5260.4"/>
    <n v="8.93"/>
    <s v="EUR"/>
    <n v="8.0190000000000001"/>
    <n v="12704618"/>
    <s v="STAFF"/>
    <n v="8540386"/>
    <s v="Time Code : N - 202204 Annual leave accrual/Dahlia Ramata Stéphanie  YAMEOGO"/>
  </r>
  <r>
    <s v="E"/>
    <s v="4060"/>
    <s v="854"/>
    <s v="85400"/>
    <s v="8549063"/>
    <n v="528004120002"/>
    <x v="0"/>
    <x v="21"/>
    <x v="21"/>
    <n v="202204"/>
    <n v="44681"/>
    <s v="XOF"/>
    <n v="11314.62"/>
    <n v="19.21"/>
    <s v="EUR"/>
    <n v="17.248999999999999"/>
    <n v="12704618"/>
    <s v="STAFF"/>
    <n v="2020577"/>
    <s v="Time Code : N - 202204 Annual leave accrual/Sidibe  Moumouni"/>
  </r>
  <r>
    <s v="E"/>
    <s v="4060"/>
    <s v="854"/>
    <s v="85406"/>
    <s v="8549052"/>
    <n v="528004120002"/>
    <x v="0"/>
    <x v="17"/>
    <x v="17"/>
    <n v="202204"/>
    <n v="44681"/>
    <s v="XOF"/>
    <n v="17173.91"/>
    <n v="29.16"/>
    <s v="EUR"/>
    <n v="26.184000000000001"/>
    <n v="12704618"/>
    <s v="STAFF"/>
    <n v="8540100"/>
    <s v="Time Code : N - 202204 Annual leave accrual/Sié Sylvain  SOU"/>
  </r>
  <r>
    <s v="E"/>
    <s v="4060"/>
    <s v="854"/>
    <s v="85406"/>
    <s v="8549059"/>
    <n v="528004120002"/>
    <x v="0"/>
    <x v="12"/>
    <x v="12"/>
    <n v="202204"/>
    <n v="44681"/>
    <s v="XOF"/>
    <n v="3240.5"/>
    <n v="5.5"/>
    <s v="EUR"/>
    <n v="4.9390000000000001"/>
    <n v="12704618"/>
    <s v="STAFF"/>
    <n v="2027008"/>
    <s v="Time Code : N - 202204 Annual leave accrual/Sawadogo  Augustine Marie Wendyam"/>
  </r>
  <r>
    <s v="E"/>
    <s v="4060"/>
    <s v="854"/>
    <s v="85400"/>
    <s v="8549055"/>
    <n v="528004120002"/>
    <x v="0"/>
    <x v="11"/>
    <x v="11"/>
    <n v="202204"/>
    <n v="44681"/>
    <s v="XOF"/>
    <n v="3871.96"/>
    <n v="6.57"/>
    <s v="EUR"/>
    <n v="5.899"/>
    <n v="12704618"/>
    <s v="STAFF"/>
    <n v="8540039"/>
    <s v="Time Code : N - 202204 Annual leave accrual/Grégoire  NABI"/>
  </r>
  <r>
    <s v="E"/>
    <s v="4061"/>
    <s v="854"/>
    <s v="85400"/>
    <s v="8549051"/>
    <n v="528004120002"/>
    <x v="0"/>
    <x v="1"/>
    <x v="1"/>
    <n v="202204"/>
    <n v="44681"/>
    <s v="USD"/>
    <n v="1.5"/>
    <n v="1.5"/>
    <s v="EUR"/>
    <n v="1.347"/>
    <n v="12704618"/>
    <s v="STAFF"/>
    <n v="9985201"/>
    <s v="Time Code : N - 202204 Annual leave accrual/Benoit  DELSARTE"/>
  </r>
  <r>
    <s v="E"/>
    <s v="4060"/>
    <s v="854"/>
    <s v="85400"/>
    <s v="8549059"/>
    <n v="528004120002"/>
    <x v="0"/>
    <x v="12"/>
    <x v="12"/>
    <n v="202204"/>
    <n v="44681"/>
    <s v="XOF"/>
    <n v="5518.86"/>
    <n v="9.3699999999999992"/>
    <s v="EUR"/>
    <n v="8.4139999999999997"/>
    <n v="12704618"/>
    <s v="STAFF"/>
    <n v="2012905"/>
    <s v="Time Code : N - 202204 Annual leave accrual/Noel  Nebie"/>
  </r>
  <r>
    <s v="E"/>
    <s v="4060"/>
    <s v="854"/>
    <s v="85406"/>
    <s v="8549057"/>
    <n v="528004120002"/>
    <x v="0"/>
    <x v="7"/>
    <x v="7"/>
    <n v="202204"/>
    <n v="44681"/>
    <s v="XOF"/>
    <n v="1648.43"/>
    <n v="2.8"/>
    <s v="EUR"/>
    <n v="2.5139999999999998"/>
    <n v="12704618"/>
    <s v="STAFF"/>
    <n v="2036440"/>
    <s v="Time Code : N - 202204 Annual leave accrual/Yalpougdou  Herve"/>
  </r>
  <r>
    <s v="E"/>
    <s v="4060"/>
    <s v="854"/>
    <s v="85400"/>
    <s v="8549058"/>
    <n v="528004120002"/>
    <x v="0"/>
    <x v="10"/>
    <x v="10"/>
    <n v="202204"/>
    <n v="44681"/>
    <s v="XOF"/>
    <n v="12432.42"/>
    <n v="21.11"/>
    <s v="EUR"/>
    <n v="18.954999999999998"/>
    <n v="12704618"/>
    <s v="STAFF"/>
    <n v="2011105"/>
    <s v="Time Code : N - 202204 Annual leave accrual/COULIDIATY  Aimé Parfait"/>
  </r>
  <r>
    <s v="E"/>
    <s v="4060"/>
    <s v="854"/>
    <s v="85406"/>
    <s v="8549052"/>
    <n v="528004120002"/>
    <x v="0"/>
    <x v="22"/>
    <x v="22"/>
    <n v="202204"/>
    <n v="44681"/>
    <s v="XOF"/>
    <n v="17926.669999999998"/>
    <n v="30.44"/>
    <s v="EUR"/>
    <n v="27.332999999999998"/>
    <n v="12704618"/>
    <s v="STAFF"/>
    <n v="2035753"/>
    <s v="Time Code : N - 202204 Annual leave accrual/Kouanda  Rachidatou"/>
  </r>
  <r>
    <s v="E"/>
    <s v="4060"/>
    <s v="854"/>
    <s v="85401"/>
    <s v="8540008"/>
    <n v="528004120001"/>
    <x v="3"/>
    <x v="14"/>
    <x v="14"/>
    <n v="202204"/>
    <n v="44681"/>
    <s v="XOF"/>
    <n v="63592.02"/>
    <n v="107.97"/>
    <s v="EUR"/>
    <n v="96.95"/>
    <n v="12704618"/>
    <s v="STAFF"/>
    <n v="2031020"/>
    <s v="Time Code : N - 202204 Annual leave accrual/Hassane Moctar Gansore"/>
  </r>
  <r>
    <s v="E"/>
    <s v="4060"/>
    <s v="854"/>
    <s v="85407"/>
    <s v="8549059"/>
    <n v="528004120002"/>
    <x v="0"/>
    <x v="18"/>
    <x v="18"/>
    <n v="202204"/>
    <n v="44681"/>
    <s v="XOF"/>
    <n v="47418.11"/>
    <n v="80.510000000000005"/>
    <s v="EUR"/>
    <n v="72.293000000000006"/>
    <n v="12704618"/>
    <s v="STAFF"/>
    <n v="2014872"/>
    <s v="Time Code : N - 202204 Annual leave accrual/Siaka  Ouattara"/>
  </r>
  <r>
    <s v="E"/>
    <s v="4060"/>
    <s v="854"/>
    <s v="85400"/>
    <s v="8549059"/>
    <n v="528004120002"/>
    <x v="0"/>
    <x v="12"/>
    <x v="12"/>
    <n v="202204"/>
    <n v="44681"/>
    <s v="XOF"/>
    <n v="3807.44"/>
    <n v="6.46"/>
    <s v="EUR"/>
    <n v="5.8010000000000002"/>
    <n v="12704618"/>
    <s v="STAFF"/>
    <n v="2013058"/>
    <s v="Time Code : N - 202204 Annual leave accrual/Samson  Bonou"/>
  </r>
  <r>
    <s v="E"/>
    <s v="4060"/>
    <s v="854"/>
    <s v="85406"/>
    <s v="8549052"/>
    <n v="528004120001"/>
    <x v="3"/>
    <x v="13"/>
    <x v="13"/>
    <n v="202204"/>
    <n v="44681"/>
    <s v="XOF"/>
    <n v="67691.64"/>
    <n v="114.93"/>
    <s v="EUR"/>
    <n v="103.199"/>
    <n v="12704618"/>
    <s v="STAFF"/>
    <n v="2034399"/>
    <s v="Time Code : N - 202204 Annual leave accrual/Touwinde Christophe Ouedraogo"/>
  </r>
  <r>
    <s v="E"/>
    <s v="4060"/>
    <s v="854"/>
    <s v="85400"/>
    <s v="8549057"/>
    <n v="528004120002"/>
    <x v="0"/>
    <x v="7"/>
    <x v="7"/>
    <n v="202204"/>
    <n v="44681"/>
    <s v="XOF"/>
    <n v="15452.75"/>
    <n v="26.24"/>
    <s v="EUR"/>
    <n v="23.562000000000001"/>
    <n v="12704618"/>
    <s v="STAFF"/>
    <n v="8540392"/>
    <s v="Time Code : N - 202204 Annual leave accrual/Hamza  Kabore"/>
  </r>
  <r>
    <s v="E"/>
    <s v="4060"/>
    <s v="854"/>
    <s v="85406"/>
    <s v="8549052"/>
    <n v="528004120002"/>
    <x v="0"/>
    <x v="19"/>
    <x v="19"/>
    <n v="202204"/>
    <n v="44681"/>
    <s v="XOF"/>
    <n v="47418.11"/>
    <n v="80.510000000000005"/>
    <s v="EUR"/>
    <n v="72.293000000000006"/>
    <n v="12704618"/>
    <s v="STAFF"/>
    <n v="2023596"/>
    <s v="Time Code : N - 202204 Annual leave accrual/Wangre  Didier"/>
  </r>
  <r>
    <s v="E"/>
    <s v="4060"/>
    <s v="854"/>
    <s v="85407"/>
    <s v="8540008"/>
    <n v="528004120002"/>
    <x v="0"/>
    <x v="25"/>
    <x v="25"/>
    <n v="202204"/>
    <n v="44681"/>
    <s v="XOF"/>
    <n v="17764.02"/>
    <n v="30.16"/>
    <s v="EUR"/>
    <n v="27.082000000000001"/>
    <n v="12704618"/>
    <s v="STAFF"/>
    <n v="2038727"/>
    <s v="Time Code : N - 202204 Annual leave accrual/Yacouba  Sory"/>
  </r>
  <r>
    <s v="E"/>
    <s v="4060"/>
    <s v="854"/>
    <s v="85406"/>
    <s v="8549052"/>
    <n v="528004120002"/>
    <x v="0"/>
    <x v="69"/>
    <x v="68"/>
    <n v="202204"/>
    <n v="44681"/>
    <s v="XOF"/>
    <n v="8259.11"/>
    <n v="14.02"/>
    <s v="EUR"/>
    <n v="12.589"/>
    <n v="12704618"/>
    <s v="STAFF"/>
    <n v="8540222"/>
    <s v="Time Code : N - 202204 Annual leave accrual/Bila Basile  Ouedraogo"/>
  </r>
  <r>
    <s v="E"/>
    <s v="4060"/>
    <s v="854"/>
    <s v="85407"/>
    <s v="8549057"/>
    <n v="528004120002"/>
    <x v="0"/>
    <x v="22"/>
    <x v="22"/>
    <n v="202204"/>
    <n v="44681"/>
    <s v="XOF"/>
    <n v="33385.32"/>
    <n v="56.68"/>
    <s v="EUR"/>
    <n v="50.895000000000003"/>
    <n v="12704618"/>
    <s v="STAFF"/>
    <n v="2023197"/>
    <s v="Time Code : N - 202204 Annual leave accrual/Regis Kader Sanlé Sagnon"/>
  </r>
  <r>
    <s v="E"/>
    <s v="4060"/>
    <s v="854"/>
    <s v="85407"/>
    <s v="8549059"/>
    <n v="528004120002"/>
    <x v="0"/>
    <x v="20"/>
    <x v="20"/>
    <n v="202204"/>
    <n v="44681"/>
    <s v="XOF"/>
    <n v="31267.439999999999"/>
    <n v="53.09"/>
    <s v="EUR"/>
    <n v="47.670999999999999"/>
    <n v="12704618"/>
    <s v="STAFF"/>
    <n v="2030902"/>
    <s v="Time Code : N - 202204 Annual leave accrual/Idriss As-Ami Cisse"/>
  </r>
  <r>
    <s v="E"/>
    <s v="4060"/>
    <s v="854"/>
    <s v="85406"/>
    <s v="8540008"/>
    <n v="528004120001"/>
    <x v="3"/>
    <x v="9"/>
    <x v="9"/>
    <n v="202204"/>
    <n v="44681"/>
    <s v="XOF"/>
    <n v="99714.2"/>
    <n v="169.29"/>
    <s v="EUR"/>
    <n v="152.011"/>
    <n v="12704618"/>
    <s v="STAFF"/>
    <n v="2019466"/>
    <s v="Time Code : N - 202204 Annual leave accrual/Lena Yasmine Zague-Some"/>
  </r>
  <r>
    <s v="E"/>
    <s v="4060"/>
    <s v="854"/>
    <s v="85406"/>
    <s v="8549052"/>
    <n v="528004120002"/>
    <x v="0"/>
    <x v="16"/>
    <x v="16"/>
    <n v="202204"/>
    <n v="44681"/>
    <s v="XOF"/>
    <n v="47418.11"/>
    <n v="80.510000000000005"/>
    <s v="EUR"/>
    <n v="72.293000000000006"/>
    <n v="12704618"/>
    <s v="STAFF"/>
    <n v="2024193"/>
    <s v="Time Code : N - 202204 Annual leave accrual/Sié  Kambire"/>
  </r>
  <r>
    <s v="E"/>
    <s v="4060"/>
    <s v="854"/>
    <s v="85408"/>
    <s v="8540008"/>
    <n v="528004120001"/>
    <x v="3"/>
    <x v="14"/>
    <x v="14"/>
    <n v="202204"/>
    <n v="44681"/>
    <s v="XOF"/>
    <n v="67899.399999999994"/>
    <n v="115.28"/>
    <s v="EUR"/>
    <n v="103.514"/>
    <n v="12704618"/>
    <s v="STAFF"/>
    <n v="2012170"/>
    <s v="Time Code : N - 202204 Annual leave accrual/Yaya  Kiema"/>
  </r>
  <r>
    <s v="E"/>
    <s v="4060"/>
    <s v="854"/>
    <s v="85408"/>
    <s v="8549059"/>
    <n v="528004120002"/>
    <x v="0"/>
    <x v="18"/>
    <x v="18"/>
    <n v="202204"/>
    <n v="44681"/>
    <s v="XOF"/>
    <n v="13566.1"/>
    <n v="23.03"/>
    <s v="EUR"/>
    <n v="20.678999999999998"/>
    <n v="12704618"/>
    <s v="STAFF"/>
    <n v="2024413"/>
    <s v="Time Code : N - 202204 Annual leave accrual/Jacques Malgdawindé DAMIBA"/>
  </r>
  <r>
    <s v="E"/>
    <s v="4060"/>
    <s v="854"/>
    <s v="85400"/>
    <s v="8549062"/>
    <n v="528004120002"/>
    <x v="0"/>
    <x v="23"/>
    <x v="23"/>
    <n v="202204"/>
    <n v="44681"/>
    <s v="XOF"/>
    <n v="16321.96"/>
    <n v="27.71"/>
    <s v="EUR"/>
    <n v="24.882000000000001"/>
    <n v="12704618"/>
    <s v="STAFF"/>
    <n v="2013061"/>
    <s v="Time Code : N - 202204 Annual leave accrual/Jacques  Bouda"/>
  </r>
  <r>
    <s v="E"/>
    <s v="5140"/>
    <s v="854"/>
    <s v="85408"/>
    <s v="8549052"/>
    <n v="528004120004"/>
    <x v="13"/>
    <x v="71"/>
    <x v="70"/>
    <n v="202204"/>
    <n v="44690"/>
    <s v="XOF"/>
    <n v="15500"/>
    <n v="24.82"/>
    <s v="EUR"/>
    <n v="23.629000000000001"/>
    <n v="40260739"/>
    <s v="VEHICLE"/>
    <s v="854V0539"/>
    <s v="Maintenance régulière du véhicule du véhicule du partenaire AMMIE 0170 D7 03 IT"/>
  </r>
  <r>
    <s v="E"/>
    <s v="5130"/>
    <s v="854"/>
    <s v="85408"/>
    <s v="8549052"/>
    <n v="528004120004"/>
    <x v="13"/>
    <x v="71"/>
    <x v="70"/>
    <n v="202204"/>
    <n v="44690"/>
    <s v="XOF"/>
    <n v="28200"/>
    <n v="45.16"/>
    <s v="EUR"/>
    <n v="42.993000000000002"/>
    <n v="40260739"/>
    <s v="VEHICLE"/>
    <s v="854V0539"/>
    <s v="Achat d'huile moteur Toyota Hilux 0170 D7 03 IT"/>
  </r>
  <r>
    <s v="E"/>
    <s v="5130"/>
    <s v="854"/>
    <s v="85408"/>
    <s v="8549052"/>
    <n v="528004120004"/>
    <x v="13"/>
    <x v="71"/>
    <x v="70"/>
    <n v="202204"/>
    <n v="44690"/>
    <s v="XOF"/>
    <n v="30500"/>
    <n v="48.84"/>
    <s v="EUR"/>
    <n v="46.496000000000002"/>
    <n v="40260739"/>
    <s v="VEHICLE"/>
    <s v="854V0539"/>
    <s v="Achat d'huile 90 pour Toyota Hilux 0170 D7 03 IT"/>
  </r>
  <r>
    <s v="E"/>
    <s v="5130"/>
    <s v="854"/>
    <s v="85408"/>
    <s v="8549052"/>
    <n v="528004120004"/>
    <x v="13"/>
    <x v="71"/>
    <x v="70"/>
    <n v="202204"/>
    <n v="44690"/>
    <s v="XOF"/>
    <n v="20000"/>
    <n v="32.03"/>
    <s v="EUR"/>
    <n v="30.492999999999999"/>
    <n v="40260739"/>
    <s v="VEHICLE"/>
    <s v="854V0539"/>
    <s v="Achat de filtres à polène  pour Toyota Hilux 0170 D7 03 IT"/>
  </r>
  <r>
    <s v="E"/>
    <s v="5130"/>
    <s v="854"/>
    <s v="85408"/>
    <s v="8549052"/>
    <n v="528004120004"/>
    <x v="13"/>
    <x v="71"/>
    <x v="70"/>
    <n v="202204"/>
    <n v="44690"/>
    <s v="XOF"/>
    <n v="10000"/>
    <n v="16.010000000000002"/>
    <s v="EUR"/>
    <n v="15.242000000000001"/>
    <n v="40260739"/>
    <s v="VEHICLE"/>
    <s v="854V0539"/>
    <s v="Achat de courroie alternateur  pour Toyota Hilux 0170 D7 03 IT"/>
  </r>
  <r>
    <s v="E"/>
    <s v="5130"/>
    <s v="854"/>
    <s v="85408"/>
    <s v="8549052"/>
    <n v="528004120004"/>
    <x v="13"/>
    <x v="71"/>
    <x v="70"/>
    <n v="202204"/>
    <n v="44690"/>
    <s v="XOF"/>
    <n v="10000"/>
    <n v="16.010000000000002"/>
    <s v="EUR"/>
    <n v="15.242000000000001"/>
    <n v="40260739"/>
    <s v="VEHICLE"/>
    <s v="854V0539"/>
    <s v="Achat de courroie compresseur  pour Toyota Hilux 0170 D7 03 IT"/>
  </r>
  <r>
    <s v="E"/>
    <s v="5130"/>
    <s v="854"/>
    <s v="85408"/>
    <s v="8549052"/>
    <n v="528004120004"/>
    <x v="13"/>
    <x v="71"/>
    <x v="70"/>
    <n v="202204"/>
    <n v="44690"/>
    <s v="XOF"/>
    <n v="4000"/>
    <n v="6.41"/>
    <s v="EUR"/>
    <n v="6.1020000000000003"/>
    <n v="40260739"/>
    <s v="VEHICLE"/>
    <s v="854V0539"/>
    <s v="Achat de liquide de refroidissement  pour Toyota Hilux 0170 D7 03 IT"/>
  </r>
  <r>
    <s v="E"/>
    <s v="5130"/>
    <s v="854"/>
    <s v="85408"/>
    <s v="8549052"/>
    <n v="528004120004"/>
    <x v="13"/>
    <x v="71"/>
    <x v="70"/>
    <n v="202204"/>
    <n v="44690"/>
    <s v="XOF"/>
    <n v="1800"/>
    <n v="2.88"/>
    <s v="EUR"/>
    <n v="2.742"/>
    <n v="40260739"/>
    <s v="VEHICLE"/>
    <s v="854V0539"/>
    <s v="Achat de joint  pour Toyota Hilux 0170 D7 03 IT"/>
  </r>
  <r>
    <s v="E"/>
    <s v="5130"/>
    <s v="854"/>
    <s v="85408"/>
    <s v="8549052"/>
    <n v="528004120004"/>
    <x v="13"/>
    <x v="71"/>
    <x v="70"/>
    <n v="202204"/>
    <n v="44690"/>
    <s v="XOF"/>
    <n v="5000"/>
    <n v="8.01"/>
    <s v="EUR"/>
    <n v="7.6260000000000003"/>
    <n v="40260739"/>
    <s v="VEHICLE"/>
    <s v="854V0539"/>
    <s v="lavage du véhicule Toyota Hilux 0170 D7 03 IT"/>
  </r>
  <r>
    <s v="E"/>
    <s v="7400"/>
    <s v="854"/>
    <s v="85407"/>
    <s v="8549054"/>
    <n v="528004120010"/>
    <x v="1"/>
    <x v="39"/>
    <x v="39"/>
    <n v="202205"/>
    <n v="44574"/>
    <s v="XOF"/>
    <n v="5850"/>
    <n v="10.09"/>
    <s v="EUR"/>
    <n v="8.9149999999999991"/>
    <n v="30497084"/>
    <s v="BANKACC"/>
    <n v="85410"/>
    <s v="PA Non Premises : 30480118 - DDFB010122/ ECOBANK/ Frais de virements interbancaires sur les comptes des prestataires du projets de Dedougou"/>
  </r>
  <r>
    <s v="E"/>
    <s v="7400"/>
    <s v="854"/>
    <s v="85407"/>
    <s v="8549054"/>
    <n v="528004120010"/>
    <x v="1"/>
    <x v="39"/>
    <x v="39"/>
    <n v="202205"/>
    <n v="44582"/>
    <s v="XOF"/>
    <n v="2500"/>
    <n v="4.3099999999999996"/>
    <s v="EUR"/>
    <n v="3.8079999999999998"/>
    <n v="30497084"/>
    <s v="BANKACC"/>
    <n v="85410"/>
    <s v="PA Non Premises : 30480118 - DDFB020122/ ECOBANK/ Frais de virements interbancaires sur les comptes des prestataires du projets de Dedougou"/>
  </r>
  <r>
    <s v="E"/>
    <s v="7400"/>
    <s v="854"/>
    <s v="85407"/>
    <s v="8549054"/>
    <n v="528004120010"/>
    <x v="1"/>
    <x v="39"/>
    <x v="39"/>
    <n v="202205"/>
    <n v="44592"/>
    <s v="XOF"/>
    <n v="11700"/>
    <n v="20.190000000000001"/>
    <s v="EUR"/>
    <n v="17.838999999999999"/>
    <n v="30497084"/>
    <s v="BANKACC"/>
    <n v="85410"/>
    <s v="PA Non Premises : 30480137 - DDFB0122/ ECOBANK/Frais bancaire du mois de Janvier 2022"/>
  </r>
  <r>
    <s v="E"/>
    <s v="5093"/>
    <s v="854"/>
    <s v="85407"/>
    <s v="8549054"/>
    <n v="528004120010"/>
    <x v="1"/>
    <x v="3"/>
    <x v="3"/>
    <n v="202205"/>
    <n v="44592"/>
    <s v="XOF"/>
    <n v="5998.76"/>
    <n v="10.35"/>
    <s v="EUR"/>
    <n v="9.1449999999999996"/>
    <n v="30497084"/>
    <m/>
    <m/>
    <s v="PA Non Premises : 12619329 - PO Auto-Accrual re PO: 10036690 / Paquet de 12"/>
  </r>
  <r>
    <s v="E"/>
    <s v="5096"/>
    <s v="854"/>
    <s v="85407"/>
    <s v="8549054"/>
    <n v="528004120010"/>
    <x v="1"/>
    <x v="3"/>
    <x v="3"/>
    <n v="202205"/>
    <n v="44592"/>
    <s v="XOF"/>
    <n v="9598.01"/>
    <n v="16.559999999999999"/>
    <s v="EUR"/>
    <n v="14.632"/>
    <n v="30497084"/>
    <m/>
    <m/>
    <s v="PA Non Premises : 12619329 - PO Auto-Accrual re PO: 10036690 / Sucre blond (sosuco)"/>
  </r>
  <r>
    <s v="E"/>
    <s v="5093"/>
    <s v="854"/>
    <s v="85407"/>
    <s v="8549054"/>
    <n v="528004120010"/>
    <x v="1"/>
    <x v="3"/>
    <x v="3"/>
    <n v="202205"/>
    <n v="44592"/>
    <s v="XOF"/>
    <n v="24000.83"/>
    <n v="41.41"/>
    <s v="EUR"/>
    <n v="36.588999999999999"/>
    <n v="30497084"/>
    <m/>
    <m/>
    <s v="PA Non Premises : 12619329 - PO Auto-Accrual re PO: 10036690 / Paquet de 12"/>
  </r>
  <r>
    <s v="E"/>
    <s v="5093"/>
    <s v="854"/>
    <s v="85407"/>
    <s v="8549054"/>
    <n v="528004120010"/>
    <x v="1"/>
    <x v="3"/>
    <x v="3"/>
    <n v="202205"/>
    <n v="44592"/>
    <s v="XOF"/>
    <n v="11997.52"/>
    <n v="20.7"/>
    <s v="EUR"/>
    <n v="18.29"/>
    <n v="30497084"/>
    <m/>
    <m/>
    <s v="PA Non Premises : 12619329 - PO Auto-Accrual re PO: 10036690 / Paquet de douze serpières"/>
  </r>
  <r>
    <s v="E"/>
    <s v="5093"/>
    <s v="854"/>
    <s v="85408"/>
    <s v="8549054"/>
    <n v="528004120010"/>
    <x v="1"/>
    <x v="38"/>
    <x v="38"/>
    <n v="202205"/>
    <n v="44592"/>
    <s v="XOF"/>
    <n v="35998.35"/>
    <n v="62.11"/>
    <s v="EUR"/>
    <n v="54.878999999999998"/>
    <n v="30497084"/>
    <m/>
    <m/>
    <s v="PA Non Premises : 12619329 - PO Auto-Accrual re PO: 10035270 / Achat d´insecticide grand format 600ML marque KUNFU MASTER"/>
  </r>
  <r>
    <s v="E"/>
    <s v="5093"/>
    <s v="854"/>
    <s v="85407"/>
    <s v="8549054"/>
    <n v="528004120010"/>
    <x v="1"/>
    <x v="3"/>
    <x v="3"/>
    <n v="202205"/>
    <n v="44592"/>
    <s v="XOF"/>
    <n v="143999.19"/>
    <n v="248.45"/>
    <s v="EUR"/>
    <n v="219.52500000000001"/>
    <n v="30497084"/>
    <m/>
    <m/>
    <s v="PA Non Premises : 12619329 - PO Auto-Accrual re PO: 10036690 / Insecticide Fatala"/>
  </r>
  <r>
    <s v="E"/>
    <s v="5093"/>
    <s v="854"/>
    <s v="85407"/>
    <s v="8549054"/>
    <n v="528004120010"/>
    <x v="1"/>
    <x v="3"/>
    <x v="3"/>
    <n v="202205"/>
    <n v="44592"/>
    <s v="XOF"/>
    <n v="54000.42"/>
    <n v="93.17"/>
    <s v="EUR"/>
    <n v="82.322999999999993"/>
    <n v="30497084"/>
    <m/>
    <m/>
    <s v="PA Non Premises : 12619329 - PO Auto-Accrual re PO: 10036690 / Paquet de 1kg"/>
  </r>
  <r>
    <s v="E"/>
    <s v="5093"/>
    <s v="854"/>
    <s v="85407"/>
    <s v="8549054"/>
    <n v="528004120010"/>
    <x v="1"/>
    <x v="3"/>
    <x v="3"/>
    <n v="202205"/>
    <n v="44592"/>
    <s v="XOF"/>
    <n v="59999.18"/>
    <n v="103.52"/>
    <s v="EUR"/>
    <n v="91.468000000000004"/>
    <n v="30497084"/>
    <m/>
    <m/>
    <s v="PA Non Premises : 12619329 - PO Auto-Accrual re PO: 10036690 / Carton de savon liquide"/>
  </r>
  <r>
    <s v="E"/>
    <s v="5093"/>
    <s v="854"/>
    <s v="85408"/>
    <s v="8549054"/>
    <n v="528004120010"/>
    <x v="1"/>
    <x v="38"/>
    <x v="38"/>
    <n v="202205"/>
    <n v="44592"/>
    <s v="XOF"/>
    <n v="9997.93"/>
    <n v="17.25"/>
    <s v="EUR"/>
    <n v="15.242000000000001"/>
    <n v="30497084"/>
    <m/>
    <m/>
    <s v="PA Non Premises : 12619329 - PO Auto-Accrual re PO: 10035270 / achat de savon SN CITEC Moyen"/>
  </r>
  <r>
    <s v="E"/>
    <s v="5093"/>
    <s v="854"/>
    <s v="85408"/>
    <s v="8549054"/>
    <n v="528004120010"/>
    <x v="1"/>
    <x v="38"/>
    <x v="38"/>
    <n v="202205"/>
    <n v="44592"/>
    <s v="XOF"/>
    <n v="24000.83"/>
    <n v="41.41"/>
    <s v="EUR"/>
    <n v="36.588999999999999"/>
    <n v="30497084"/>
    <m/>
    <m/>
    <s v="PA Non Premises : 12619329 - PO Auto-Accrual re PO: 10035270 / Marque OMO paquet de 500G"/>
  </r>
  <r>
    <s v="E"/>
    <s v="5093"/>
    <s v="854"/>
    <s v="85408"/>
    <s v="8549054"/>
    <n v="528004120010"/>
    <x v="1"/>
    <x v="38"/>
    <x v="38"/>
    <n v="202205"/>
    <n v="44592"/>
    <s v="XOF"/>
    <n v="35998.35"/>
    <n v="62.11"/>
    <s v="EUR"/>
    <n v="54.878999999999998"/>
    <n v="30497084"/>
    <m/>
    <m/>
    <s v="PA Non Premises : 12619329 - PO Auto-Accrual re PO: 10035270 / Achat de désodorisant marque ORO 300ML"/>
  </r>
  <r>
    <s v="E"/>
    <s v="5096"/>
    <s v="854"/>
    <s v="85408"/>
    <s v="8549054"/>
    <n v="528004120010"/>
    <x v="1"/>
    <x v="38"/>
    <x v="38"/>
    <n v="202205"/>
    <n v="44592"/>
    <s v="XOF"/>
    <n v="31842.69"/>
    <n v="54.94"/>
    <s v="EUR"/>
    <n v="48.543999999999997"/>
    <n v="30497084"/>
    <m/>
    <m/>
    <s v="PA Non Premises : 12619329 - PO Auto-Accrual re PO: 10035266 / Bombone D´Eau De 19L"/>
  </r>
  <r>
    <s v="E"/>
    <s v="6290"/>
    <s v="854"/>
    <s v="85407"/>
    <s v="8549054"/>
    <n v="528004120010"/>
    <x v="1"/>
    <x v="3"/>
    <x v="3"/>
    <n v="202205"/>
    <n v="44592"/>
    <s v="XOF"/>
    <n v="9997.93"/>
    <n v="17.25"/>
    <s v="EUR"/>
    <n v="15.242000000000001"/>
    <n v="30497084"/>
    <m/>
    <m/>
    <s v="PA Non Premises : 12619329 - PO Auto-Accrual re PO: 10036690 / Paquet de stick de nescafé"/>
  </r>
  <r>
    <s v="E"/>
    <s v="6290"/>
    <s v="854"/>
    <s v="85407"/>
    <s v="8549054"/>
    <n v="528004120010"/>
    <x v="1"/>
    <x v="3"/>
    <x v="3"/>
    <n v="202205"/>
    <n v="44592"/>
    <s v="XOF"/>
    <n v="24000.83"/>
    <n v="41.41"/>
    <s v="EUR"/>
    <n v="36.588999999999999"/>
    <n v="30497084"/>
    <m/>
    <m/>
    <s v="PA Non Premises : 12619329 - PO Auto-Accrual re PO: 10036690 / Gros paquet de thé lipton"/>
  </r>
  <r>
    <s v="E"/>
    <s v="7400"/>
    <s v="854"/>
    <s v="85407"/>
    <s v="8549054"/>
    <n v="528004120010"/>
    <x v="1"/>
    <x v="39"/>
    <x v="39"/>
    <n v="202205"/>
    <n v="44593"/>
    <s v="XOF"/>
    <n v="11700"/>
    <n v="20.190000000000001"/>
    <s v="EUR"/>
    <n v="17.838999999999999"/>
    <n v="30497084"/>
    <s v="BANKACC"/>
    <n v="85410"/>
    <s v="PA Non Premises : 30480118 - DDFB0122/ ECOBANK/Frais bancaire du mois de Janvier 2022"/>
  </r>
  <r>
    <s v="E"/>
    <s v="7400"/>
    <s v="854"/>
    <s v="85407"/>
    <s v="8549054"/>
    <n v="528004120010"/>
    <x v="1"/>
    <x v="39"/>
    <x v="39"/>
    <n v="202205"/>
    <n v="44593"/>
    <s v="XOF"/>
    <n v="-11700"/>
    <n v="-20.190000000000001"/>
    <s v="EUR"/>
    <n v="-17.838999999999999"/>
    <n v="30497084"/>
    <s v="BANKACC"/>
    <n v="85410"/>
    <s v="PA Non Premises : 30480137 - DDFB0122/ ECOBANK/Frais bancaire du mois de Janvier 2022"/>
  </r>
  <r>
    <s v="E"/>
    <s v="5201"/>
    <s v="854"/>
    <s v="85406"/>
    <s v="8540008"/>
    <n v="528004120010"/>
    <x v="1"/>
    <x v="51"/>
    <x v="51"/>
    <n v="202205"/>
    <n v="44595"/>
    <s v="XOF"/>
    <n v="180000"/>
    <n v="305.88"/>
    <s v="EUR"/>
    <n v="274.411"/>
    <n v="30499792"/>
    <s v="SUBGRANT"/>
    <n v="13485"/>
    <s v="60001561/JUSTIF MAI/DECAISSEMENTS DE FONDS TRANCHE 1 AMMIE JANVIER - MARS 2022/Dotation du carburant du moi de Mai 2022"/>
  </r>
  <r>
    <s v="E"/>
    <s v="5201"/>
    <s v="854"/>
    <s v="85406"/>
    <s v="8540008"/>
    <n v="528004120020"/>
    <x v="7"/>
    <x v="63"/>
    <x v="62"/>
    <n v="202205"/>
    <n v="44595"/>
    <s v="XOF"/>
    <n v="190000"/>
    <n v="322.87"/>
    <s v="EUR"/>
    <n v="289.65300000000002"/>
    <n v="30499792"/>
    <s v="SUBGRANT"/>
    <n v="13485"/>
    <s v="60001561/JUSTIF MAI/DECAISSEMENTS DE FONDS TRANCHE 1 AMMIE JANVIER - MARS 2022/Pour règlement de la facture de pause café de l'atelier bilan regional"/>
  </r>
  <r>
    <s v="E"/>
    <s v="5201"/>
    <s v="854"/>
    <s v="85406"/>
    <s v="8540008"/>
    <n v="528004120020"/>
    <x v="7"/>
    <x v="63"/>
    <x v="62"/>
    <n v="202205"/>
    <n v="44595"/>
    <s v="XOF"/>
    <n v="10000"/>
    <n v="16.989999999999998"/>
    <s v="EUR"/>
    <n v="15.242000000000001"/>
    <n v="30499792"/>
    <s v="SUBGRANT"/>
    <n v="13485"/>
    <s v="60001561/JUSTIF MAI/DECAISSEMENTS DE FONDS TRANCHE 1 AMMIE JANVIER - MARS 2022/Pour paiement de la retenue à la source sur  la facture de pause café de l'atelier bilan regional"/>
  </r>
  <r>
    <s v="E"/>
    <s v="5201"/>
    <s v="854"/>
    <s v="85406"/>
    <s v="8540008"/>
    <n v="528004120002"/>
    <x v="0"/>
    <x v="49"/>
    <x v="49"/>
    <n v="202205"/>
    <n v="44595"/>
    <s v="XOF"/>
    <n v="46336"/>
    <n v="78.739999999999995"/>
    <s v="EUR"/>
    <n v="70.638999999999996"/>
    <n v="30499792"/>
    <s v="SUBGRANT"/>
    <n v="13485"/>
    <s v="60001561/JUSTIF MAI/DECAISSEMENTS DE FONDS TRANCHE 1 AMMIE JANVIER - MARS 2022/Pour paiement des cotisations sociales sur les salaires du mois de mai 2022"/>
  </r>
  <r>
    <s v="E"/>
    <s v="5201"/>
    <s v="854"/>
    <s v="85406"/>
    <s v="8540008"/>
    <n v="528004120010"/>
    <x v="1"/>
    <x v="50"/>
    <x v="50"/>
    <n v="202205"/>
    <n v="44595"/>
    <s v="XOF"/>
    <n v="80000"/>
    <n v="135.94999999999999"/>
    <s v="EUR"/>
    <n v="121.96299999999999"/>
    <n v="30499792"/>
    <s v="SUBGRANT"/>
    <n v="13485"/>
    <s v="60001561/JUSTIF MAI/DECAISSEMENTS DE FONDS TRANCHE 1 AMMIE JANVIER - MARS 2022/Pour paiement des frais de fonctionnement"/>
  </r>
  <r>
    <s v="E"/>
    <s v="5201"/>
    <s v="854"/>
    <s v="85406"/>
    <s v="8540008"/>
    <n v="528004120010"/>
    <x v="1"/>
    <x v="47"/>
    <x v="47"/>
    <n v="202205"/>
    <n v="44595"/>
    <s v="XOF"/>
    <n v="40000"/>
    <n v="67.97"/>
    <s v="EUR"/>
    <n v="60.976999999999997"/>
    <n v="30499792"/>
    <s v="SUBGRANT"/>
    <n v="13485"/>
    <s v="60001561/JUSTIF MAI/DECAISSEMENTS DE FONDS TRANCHE 1 AMMIE JANVIER - MARS 2022/Pour paiement des frais de carburant et subsistance du chauffeur pour l'entretien et reparation du vehicule"/>
  </r>
  <r>
    <s v="E"/>
    <s v="5201"/>
    <s v="854"/>
    <s v="85406"/>
    <s v="8540008"/>
    <n v="528004120003"/>
    <x v="5"/>
    <x v="40"/>
    <x v="40"/>
    <n v="202205"/>
    <n v="44595"/>
    <s v="XOF"/>
    <n v="29500"/>
    <n v="50.13"/>
    <s v="EUR"/>
    <n v="44.972999999999999"/>
    <n v="30499792"/>
    <s v="SUBGRANT"/>
    <n v="13485"/>
    <s v="60001561/JUSTIF MAI/DECAISSEMENTS DE FONDS TRANCHE 1 AMMIE JANVIER - MARS 2022/Pour paiement des frais de carburant et subsistance du chauffeur pour l'entretien et reparation du vehicule"/>
  </r>
  <r>
    <s v="E"/>
    <s v="5201"/>
    <s v="854"/>
    <s v="85406"/>
    <s v="8540008"/>
    <n v="528004120010"/>
    <x v="1"/>
    <x v="50"/>
    <x v="50"/>
    <n v="202205"/>
    <n v="44595"/>
    <s v="XOF"/>
    <n v="2925"/>
    <n v="4.97"/>
    <s v="EUR"/>
    <n v="4.4589999999999996"/>
    <n v="30499792"/>
    <s v="SUBGRANT"/>
    <n v="13485"/>
    <s v="60001561/JUSTIF MAI/DECAISSEMENTS DE FONDS TRANCHE 1 AMMIE JANVIER - MARS 2022/Frais de virement"/>
  </r>
  <r>
    <s v="E"/>
    <s v="5201"/>
    <s v="854"/>
    <s v="85406"/>
    <s v="8540008"/>
    <n v="528004120026"/>
    <x v="6"/>
    <x v="46"/>
    <x v="46"/>
    <n v="202205"/>
    <n v="44595"/>
    <s v="XOF"/>
    <n v="3580000"/>
    <n v="6083.56"/>
    <s v="EUR"/>
    <n v="5457.674"/>
    <n v="30499792"/>
    <s v="SUBGRANT"/>
    <n v="13485"/>
    <s v="60001561/JUSTIF MAI/DECAISSEMENTS DE FONDS TRANCHE 1 AMMIE JANVIER - MARS 2022/Pour la réalisation des suivi supervision des dispensation des modules"/>
  </r>
  <r>
    <s v="E"/>
    <s v="5201"/>
    <s v="854"/>
    <s v="85406"/>
    <s v="8540008"/>
    <n v="528004120026"/>
    <x v="6"/>
    <x v="46"/>
    <x v="46"/>
    <n v="202205"/>
    <n v="44595"/>
    <s v="XOF"/>
    <n v="4150000"/>
    <n v="7052.17"/>
    <s v="EUR"/>
    <n v="6326.6319999999996"/>
    <n v="30499792"/>
    <s v="SUBGRANT"/>
    <n v="13485"/>
    <s v="60001561/JUSTIF MAI/DECAISSEMENTS DE FONDS TRANCHE 1 AMMIE JANVIER - MARS 2022/Pour la réalisation des journée pedagogique &quot;Yatenga&quot;"/>
  </r>
  <r>
    <s v="E"/>
    <s v="5201"/>
    <s v="854"/>
    <s v="85406"/>
    <s v="8540008"/>
    <n v="528004120001"/>
    <x v="3"/>
    <x v="52"/>
    <x v="52"/>
    <n v="202205"/>
    <n v="44595"/>
    <s v="XOF"/>
    <n v="74138"/>
    <n v="125.98"/>
    <s v="EUR"/>
    <n v="113.01900000000001"/>
    <n v="30499792"/>
    <s v="SUBGRANT"/>
    <n v="13485"/>
    <s v="60001561/JUSTIF MAI/DECAISSEMENTS DE FONDS TRANCHE 1 AMMIE JANVIER - MARS 2022/Pour paiement des cotisations sociales sur les salaires du mois de mai 2022"/>
  </r>
  <r>
    <s v="E"/>
    <s v="5201"/>
    <s v="854"/>
    <s v="85406"/>
    <s v="8540008"/>
    <n v="528004120032"/>
    <x v="4"/>
    <x v="27"/>
    <x v="27"/>
    <n v="202205"/>
    <n v="44595"/>
    <s v="XOF"/>
    <n v="2280000"/>
    <n v="3874.45"/>
    <s v="EUR"/>
    <n v="3475.8409999999999"/>
    <n v="30499792"/>
    <s v="SUBGRANT"/>
    <n v="13485"/>
    <s v="60001561/JUSTIF MAI/DECAISSEMENTS DE FONDS TRANCHE 1 AMMIE JANVIER - MARS 2022/Pour paiement de la facture de réhabilitation des forages"/>
  </r>
  <r>
    <s v="E"/>
    <s v="5201"/>
    <s v="854"/>
    <s v="85406"/>
    <s v="8540008"/>
    <n v="528004120032"/>
    <x v="4"/>
    <x v="27"/>
    <x v="27"/>
    <n v="202205"/>
    <n v="44595"/>
    <s v="XOF"/>
    <n v="1140000"/>
    <n v="1937.22"/>
    <s v="EUR"/>
    <n v="1737.9159999999999"/>
    <n v="30499792"/>
    <s v="SUBGRANT"/>
    <n v="13485"/>
    <s v="60001561/JUSTIF MAI/DECAISSEMENTS DE FONDS TRANCHE 1 AMMIE JANVIER - MARS 2022/Pour paiement de la facture de réhabilitation des forages"/>
  </r>
  <r>
    <s v="E"/>
    <s v="5201"/>
    <s v="854"/>
    <s v="85406"/>
    <s v="8540008"/>
    <n v="528004120030"/>
    <x v="9"/>
    <x v="65"/>
    <x v="64"/>
    <n v="202205"/>
    <n v="44595"/>
    <s v="XOF"/>
    <n v="1140000"/>
    <n v="1937.22"/>
    <s v="EUR"/>
    <n v="1737.9159999999999"/>
    <n v="30499792"/>
    <s v="SUBGRANT"/>
    <n v="13485"/>
    <s v="60001561/JUSTIF MAI/DECAISSEMENTS DE FONDS TRANCHE 1 AMMIE JANVIER - MARS 2022/Pour paiement de la facture de réhabilitation des forages"/>
  </r>
  <r>
    <s v="E"/>
    <s v="5201"/>
    <s v="854"/>
    <s v="85406"/>
    <s v="8540008"/>
    <n v="528004120032"/>
    <x v="4"/>
    <x v="27"/>
    <x v="27"/>
    <n v="202205"/>
    <n v="44595"/>
    <s v="XOF"/>
    <n v="60000"/>
    <n v="101.96"/>
    <s v="EUR"/>
    <n v="91.47"/>
    <n v="30499792"/>
    <s v="SUBGRANT"/>
    <n v="13485"/>
    <s v="60001561/JUSTIF MAI/DECAISSEMENTS DE FONDS TRANCHE 1 AMMIE JANVIER - MARS 2022/Pour paiement des frais de suivi des rehabilitation des latrines et des forages"/>
  </r>
  <r>
    <s v="E"/>
    <s v="5201"/>
    <s v="854"/>
    <s v="85406"/>
    <s v="8540008"/>
    <n v="528004120010"/>
    <x v="1"/>
    <x v="50"/>
    <x v="50"/>
    <n v="202205"/>
    <n v="44595"/>
    <s v="XOF"/>
    <n v="54600"/>
    <n v="92.78"/>
    <s v="EUR"/>
    <n v="83.234999999999999"/>
    <n v="30499792"/>
    <s v="SUBGRANT"/>
    <n v="13485"/>
    <s v="60001561/JUSTIF MAI/DECAISSEMENTS DE FONDS TRANCHE 1 AMMIE JANVIER - MARS 2022/Pour règlement de la facture de location du mois de mai 2022"/>
  </r>
  <r>
    <s v="E"/>
    <s v="5201"/>
    <s v="854"/>
    <s v="85406"/>
    <s v="8540008"/>
    <n v="528004120010"/>
    <x v="1"/>
    <x v="50"/>
    <x v="50"/>
    <n v="202205"/>
    <n v="44595"/>
    <s v="XOF"/>
    <n v="5400"/>
    <n v="9.18"/>
    <s v="EUR"/>
    <n v="8.2360000000000007"/>
    <n v="30499792"/>
    <s v="SUBGRANT"/>
    <n v="13485"/>
    <s v="60001561/JUSTIF MAI/DECAISSEMENTS DE FONDS TRANCHE 1 AMMIE JANVIER - MARS 2022/Pour paiement de la retenue IRF sur le loyer du mois de mai 2022"/>
  </r>
  <r>
    <s v="E"/>
    <s v="5201"/>
    <s v="854"/>
    <s v="85406"/>
    <s v="8540008"/>
    <n v="528004120010"/>
    <x v="1"/>
    <x v="50"/>
    <x v="50"/>
    <n v="202205"/>
    <n v="44595"/>
    <s v="XOF"/>
    <n v="181160"/>
    <n v="307.85000000000002"/>
    <s v="EUR"/>
    <n v="276.178"/>
    <n v="30499792"/>
    <s v="SUBGRANT"/>
    <n v="13485"/>
    <s v="60001561/JUSTIF MAI/DECAISSEMENTS DE FONDS TRANCHE 1 AMMIE JANVIER - MARS 2022/Pour paiement de la facture d'entretien et reparation de vehicule"/>
  </r>
  <r>
    <s v="E"/>
    <s v="5201"/>
    <s v="854"/>
    <s v="85406"/>
    <s v="8540008"/>
    <n v="528004120020"/>
    <x v="7"/>
    <x v="63"/>
    <x v="62"/>
    <n v="202205"/>
    <n v="44595"/>
    <s v="XOF"/>
    <n v="1767700"/>
    <n v="3003.89"/>
    <s v="EUR"/>
    <n v="2694.8449999999998"/>
    <n v="30499792"/>
    <s v="SUBGRANT"/>
    <n v="13485"/>
    <s v="60001561/JUSTIF MAI/DECAISSEMENTS DE FONDS TRANCHE 1 AMMIE JANVIER - MARS 2022/Pour paiement des frais de réalisation de l'atelier regional"/>
  </r>
  <r>
    <s v="E"/>
    <s v="5201"/>
    <s v="854"/>
    <s v="85406"/>
    <s v="8540008"/>
    <n v="528004120020"/>
    <x v="7"/>
    <x v="63"/>
    <x v="62"/>
    <n v="202205"/>
    <n v="44595"/>
    <s v="XOF"/>
    <n v="75000"/>
    <n v="127.45"/>
    <s v="EUR"/>
    <n v="114.33799999999999"/>
    <n v="30499792"/>
    <s v="SUBGRANT"/>
    <n v="13485"/>
    <s v="60001561/JUSTIF MAI/DECAISSEMENTS DE FONDS TRANCHE 1 AMMIE JANVIER - MARS 2022/Location de salle atelier regional &quot;Oula&quot;"/>
  </r>
  <r>
    <s v="E"/>
    <s v="5201"/>
    <s v="854"/>
    <s v="85406"/>
    <s v="8540008"/>
    <n v="528004120020"/>
    <x v="7"/>
    <x v="63"/>
    <x v="62"/>
    <n v="202205"/>
    <n v="44595"/>
    <s v="XOF"/>
    <n v="40000"/>
    <n v="67.97"/>
    <s v="EUR"/>
    <n v="60.976999999999997"/>
    <n v="30499792"/>
    <s v="SUBGRANT"/>
    <n v="13485"/>
    <s v="60001561/JUSTIF MAI/DECAISSEMENTS DE FONDS TRANCHE 1 AMMIE JANVIER - MARS 2022/Location de salle atelier provinciale &quot;Gourcy&quot;"/>
  </r>
  <r>
    <s v="E"/>
    <s v="5201"/>
    <s v="854"/>
    <s v="85406"/>
    <s v="8540008"/>
    <n v="528004120001"/>
    <x v="3"/>
    <x v="52"/>
    <x v="52"/>
    <n v="202205"/>
    <n v="44595"/>
    <s v="XOF"/>
    <n v="296870"/>
    <n v="504.48"/>
    <s v="EUR"/>
    <n v="452.57799999999997"/>
    <n v="30499792"/>
    <s v="SUBGRANT"/>
    <n v="13485"/>
    <s v="60001561/JUSTIF MAI/DECAISSEMENTS DE FONDS TRANCHE 1 AMMIE JANVIER - MARS 2022/Pour paiement du salaire du coordonnateur pour le mois de mai 2022"/>
  </r>
  <r>
    <s v="E"/>
    <s v="5201"/>
    <s v="854"/>
    <s v="85406"/>
    <s v="8540008"/>
    <n v="528004120002"/>
    <x v="0"/>
    <x v="53"/>
    <x v="53"/>
    <n v="202205"/>
    <n v="44595"/>
    <s v="XOF"/>
    <n v="337107"/>
    <n v="572.85"/>
    <s v="EUR"/>
    <n v="513.91399999999999"/>
    <n v="30499792"/>
    <s v="SUBGRANT"/>
    <n v="13485"/>
    <s v="60001561/JUSTIF MAI/DECAISSEMENTS DE FONDS TRANCHE 1 AMMIE JANVIER - MARS 2022/Pour paiement du salaire du suivi-evaluation pour le mois de mai 2022"/>
  </r>
  <r>
    <s v="E"/>
    <s v="5201"/>
    <s v="854"/>
    <s v="85406"/>
    <s v="8540008"/>
    <n v="528004120002"/>
    <x v="0"/>
    <x v="54"/>
    <x v="54"/>
    <n v="202205"/>
    <n v="44595"/>
    <s v="XOF"/>
    <n v="339030"/>
    <n v="576.12"/>
    <s v="EUR"/>
    <n v="516.84799999999996"/>
    <n v="30499792"/>
    <s v="SUBGRANT"/>
    <n v="13485"/>
    <s v="60001561/JUSTIF MAI/DECAISSEMENTS DE FONDS TRANCHE 1 AMMIE JANVIER - MARS 2022/Pour paiement du salaire du comptable pour le mois de mai 2022"/>
  </r>
  <r>
    <s v="E"/>
    <s v="5201"/>
    <s v="854"/>
    <s v="85406"/>
    <s v="8540008"/>
    <n v="528004120001"/>
    <x v="3"/>
    <x v="45"/>
    <x v="45"/>
    <n v="202205"/>
    <n v="44595"/>
    <s v="XOF"/>
    <n v="796820"/>
    <n v="1354.05"/>
    <s v="EUR"/>
    <n v="1214.7429999999999"/>
    <n v="30499792"/>
    <s v="SUBGRANT"/>
    <n v="13485"/>
    <s v="60001561/JUSTIF MAI/DECAISSEMENTS DE FONDS TRANCHE 1 AMMIE JANVIER - MARS 2022/Pour paiement du salaire des superviseurs terrains pour le mois de mai 2022"/>
  </r>
  <r>
    <s v="E"/>
    <s v="5201"/>
    <s v="854"/>
    <s v="85406"/>
    <s v="8540008"/>
    <n v="528004120002"/>
    <x v="0"/>
    <x v="49"/>
    <x v="49"/>
    <n v="202205"/>
    <n v="44595"/>
    <s v="XOF"/>
    <n v="191965"/>
    <n v="326.20999999999998"/>
    <s v="EUR"/>
    <n v="292.649"/>
    <n v="30499792"/>
    <s v="SUBGRANT"/>
    <n v="13485"/>
    <s v="60001561/JUSTIF MAI/DECAISSEMENTS DE FONDS TRANCHE 1 AMMIE JANVIER - MARS 2022/Pour paiement du salaire du chauffeur pour le mois de mai 2022"/>
  </r>
  <r>
    <s v="E"/>
    <s v="5201"/>
    <s v="854"/>
    <s v="85406"/>
    <s v="8540008"/>
    <n v="528004120002"/>
    <x v="0"/>
    <x v="48"/>
    <x v="48"/>
    <n v="202205"/>
    <n v="44595"/>
    <s v="XOF"/>
    <n v="158450"/>
    <n v="269.26"/>
    <s v="EUR"/>
    <n v="241.55799999999999"/>
    <n v="30499792"/>
    <s v="SUBGRANT"/>
    <n v="13485"/>
    <s v="60001561/JUSTIF MAI/DECAISSEMENTS DE FONDS TRANCHE 1 AMMIE JANVIER - MARS 2022/Pour paiement des frais de motivation financière de la directrice nationale pour le mois de mai 2022"/>
  </r>
  <r>
    <s v="E"/>
    <s v="5201"/>
    <s v="854"/>
    <s v="85406"/>
    <s v="8540008"/>
    <n v="528004120001"/>
    <x v="3"/>
    <x v="52"/>
    <x v="52"/>
    <n v="202205"/>
    <n v="44595"/>
    <s v="XOF"/>
    <n v="28992"/>
    <n v="49.27"/>
    <s v="EUR"/>
    <n v="44.201000000000001"/>
    <n v="30499792"/>
    <s v="SUBGRANT"/>
    <n v="13485"/>
    <s v="60001561/JUSTIF MAI/DECAISSEMENTS DE FONDS TRANCHE 1 AMMIE JANVIER - MARS 2022/Pour paiement de la retenue IUTS sur les salaires du mois de mai 2022"/>
  </r>
  <r>
    <s v="E"/>
    <s v="5201"/>
    <s v="854"/>
    <s v="85406"/>
    <s v="8540008"/>
    <n v="528004120002"/>
    <x v="0"/>
    <x v="53"/>
    <x v="53"/>
    <n v="202205"/>
    <n v="44595"/>
    <s v="XOF"/>
    <n v="29488"/>
    <n v="50.11"/>
    <s v="EUR"/>
    <n v="44.954999999999998"/>
    <n v="30499792"/>
    <s v="SUBGRANT"/>
    <n v="13485"/>
    <s v="60001561/JUSTIF MAI/DECAISSEMENTS DE FONDS TRANCHE 1 AMMIE JANVIER - MARS 2022/Pour paiement de la retenue IUTS sur les salaires du mois de mai 2023"/>
  </r>
  <r>
    <s v="E"/>
    <s v="5201"/>
    <s v="854"/>
    <s v="85406"/>
    <s v="8540008"/>
    <n v="528004120002"/>
    <x v="0"/>
    <x v="54"/>
    <x v="54"/>
    <n v="202205"/>
    <n v="44595"/>
    <s v="XOF"/>
    <n v="27565"/>
    <n v="46.84"/>
    <s v="EUR"/>
    <n v="42.021000000000001"/>
    <n v="30499792"/>
    <s v="SUBGRANT"/>
    <n v="13485"/>
    <s v="60001561/JUSTIF MAI/DECAISSEMENTS DE FONDS TRANCHE 1 AMMIE JANVIER - MARS 2022/Pour paiement de la retenue IUTS sur les salaires du mois de mai 2022"/>
  </r>
  <r>
    <s v="E"/>
    <s v="5201"/>
    <s v="854"/>
    <s v="85406"/>
    <s v="8540008"/>
    <n v="528004120001"/>
    <x v="3"/>
    <x v="45"/>
    <x v="45"/>
    <n v="202205"/>
    <n v="44595"/>
    <s v="XOF"/>
    <n v="58556"/>
    <n v="99.51"/>
    <s v="EUR"/>
    <n v="89.272000000000006"/>
    <n v="30499792"/>
    <s v="SUBGRANT"/>
    <n v="13485"/>
    <s v="60001561/JUSTIF MAI/DECAISSEMENTS DE FONDS TRANCHE 1 AMMIE JANVIER - MARS 2022/Pour paiement de la retenue IUTS sur les salaires du mois de mai 2022"/>
  </r>
  <r>
    <s v="E"/>
    <s v="5201"/>
    <s v="854"/>
    <s v="85406"/>
    <s v="8540008"/>
    <n v="528004120002"/>
    <x v="0"/>
    <x v="49"/>
    <x v="49"/>
    <n v="202205"/>
    <n v="44595"/>
    <s v="XOF"/>
    <n v="11699"/>
    <n v="19.88"/>
    <s v="EUR"/>
    <n v="17.835000000000001"/>
    <n v="30499792"/>
    <s v="SUBGRANT"/>
    <n v="13485"/>
    <s v="60001561/JUSTIF MAI/DECAISSEMENTS DE FONDS TRANCHE 1 AMMIE JANVIER - MARS 2022/Pour paiement de la retenue IUTS sur les salaires du mois de mai 2022"/>
  </r>
  <r>
    <s v="E"/>
    <s v="5201"/>
    <s v="854"/>
    <s v="85406"/>
    <s v="8540008"/>
    <n v="528004120002"/>
    <x v="0"/>
    <x v="48"/>
    <x v="48"/>
    <n v="202205"/>
    <n v="44595"/>
    <s v="XOF"/>
    <n v="16550"/>
    <n v="28.12"/>
    <s v="EUR"/>
    <n v="25.227"/>
    <n v="30499792"/>
    <s v="SUBGRANT"/>
    <n v="13485"/>
    <s v="60001561/JUSTIF MAI/DECAISSEMENTS DE FONDS TRANCHE 1 AMMIE JANVIER - MARS 2022/Pour paiement de la retenue IUTS sur les salaires du mois de mai 2022"/>
  </r>
  <r>
    <s v="E"/>
    <s v="5201"/>
    <s v="854"/>
    <s v="85406"/>
    <s v="8540008"/>
    <n v="528004120002"/>
    <x v="0"/>
    <x v="53"/>
    <x v="53"/>
    <n v="202205"/>
    <n v="44595"/>
    <s v="XOF"/>
    <n v="83405"/>
    <n v="141.72999999999999"/>
    <s v="EUR"/>
    <n v="127.149"/>
    <n v="30499792"/>
    <s v="SUBGRANT"/>
    <n v="13485"/>
    <s v="60001561/JUSTIF MAI/DECAISSEMENTS DE FONDS TRANCHE 1 AMMIE JANVIER - MARS 2022/Pour paiement des cotisations sociales sur les salaires du mois de mai 2022"/>
  </r>
  <r>
    <s v="E"/>
    <s v="5201"/>
    <s v="854"/>
    <s v="85406"/>
    <s v="8540008"/>
    <n v="528004120002"/>
    <x v="0"/>
    <x v="54"/>
    <x v="54"/>
    <n v="202205"/>
    <n v="44595"/>
    <s v="XOF"/>
    <n v="83405"/>
    <n v="141.72999999999999"/>
    <s v="EUR"/>
    <n v="127.149"/>
    <n v="30499792"/>
    <s v="SUBGRANT"/>
    <n v="13485"/>
    <s v="60001561/JUSTIF MAI/DECAISSEMENTS DE FONDS TRANCHE 1 AMMIE JANVIER - MARS 2022/Pour paiement des cotisations sociales sur les salaires du mois de mai 2022"/>
  </r>
  <r>
    <s v="E"/>
    <s v="5201"/>
    <s v="854"/>
    <s v="85406"/>
    <s v="8540008"/>
    <n v="528004120001"/>
    <x v="3"/>
    <x v="45"/>
    <x v="45"/>
    <n v="202205"/>
    <n v="44595"/>
    <s v="XOF"/>
    <n v="194610"/>
    <n v="330.7"/>
    <s v="EUR"/>
    <n v="296.67700000000002"/>
    <n v="30499792"/>
    <s v="SUBGRANT"/>
    <n v="13485"/>
    <s v="60001561/JUSTIF MAI/DECAISSEMENTS DE FONDS TRANCHE 1 AMMIE JANVIER - MARS 2022/Pour paiement des cotisations sociales sur les salaires du mois de mai 2022"/>
  </r>
  <r>
    <s v="E"/>
    <s v="5201"/>
    <s v="854"/>
    <s v="85406"/>
    <s v="8540008"/>
    <n v="528004120036"/>
    <x v="11"/>
    <x v="68"/>
    <x v="67"/>
    <n v="202205"/>
    <n v="44595"/>
    <s v="XOF"/>
    <n v="5200000"/>
    <n v="8836.4599999999991"/>
    <s v="EUR"/>
    <n v="7927.3509999999997"/>
    <n v="30499792"/>
    <s v="SUBGRANT"/>
    <n v="13485"/>
    <s v="60001561/JUSTIF MAI/DECAISSEMENTS DE FONDS TRANCHE 1 AMMIE JANVIER - MARS 2022/Pour paiement des frais de réhalisation des sessions de formations des élèves en GHM &quot;Yatenga&quot;"/>
  </r>
  <r>
    <s v="E"/>
    <s v="5201"/>
    <s v="854"/>
    <s v="85406"/>
    <s v="8540008"/>
    <n v="528004120036"/>
    <x v="11"/>
    <x v="68"/>
    <x v="67"/>
    <n v="202205"/>
    <n v="44595"/>
    <s v="XOF"/>
    <n v="4400000"/>
    <n v="7477"/>
    <s v="EUR"/>
    <n v="6707.7550000000001"/>
    <n v="30499792"/>
    <s v="SUBGRANT"/>
    <n v="13485"/>
    <s v="60001561/JUSTIF MAI /DECAISSEMENTS DE FONDS TRANCHE 1 AMMIE JANVIER - MARS 2022/Pour la réalisation des sessions de formation des élèves en fabrication des kits &quot;Yatenga&quot;"/>
  </r>
  <r>
    <s v="E"/>
    <s v="5201"/>
    <s v="854"/>
    <s v="85406"/>
    <s v="8540008"/>
    <n v="528004120026"/>
    <x v="6"/>
    <x v="46"/>
    <x v="46"/>
    <n v="202205"/>
    <n v="44595"/>
    <s v="XOF"/>
    <n v="727500"/>
    <n v="1236.25"/>
    <s v="EUR"/>
    <n v="1109.0630000000001"/>
    <n v="30499792"/>
    <s v="SUBGRANT"/>
    <n v="13485"/>
    <s v="60001561/JUSTIF MAI/DECAISSEMENTS DE FONDS TRANCHE 1 AMMIE JANVIER - MARS 2022/Pour la réalisation des journée pedagogique de Tougo et Boussou"/>
  </r>
  <r>
    <s v="E"/>
    <s v="5201"/>
    <s v="854"/>
    <s v="85406"/>
    <s v="8540008"/>
    <n v="528004120032"/>
    <x v="4"/>
    <x v="27"/>
    <x v="27"/>
    <n v="202205"/>
    <n v="44595"/>
    <s v="XOF"/>
    <n v="5130000"/>
    <n v="8717.5"/>
    <s v="EUR"/>
    <n v="7820.63"/>
    <n v="30499792"/>
    <s v="SUBGRANT"/>
    <n v="13485"/>
    <s v="60001561/JUSTIF MAI/DECAISSEMENTS DE FONDS TRANCHE 1 AMMIE JANVIER - MARS 2022/Pour paiement de la facture de réhabilitation des forages"/>
  </r>
  <r>
    <s v="E"/>
    <s v="5201"/>
    <s v="854"/>
    <s v="85406"/>
    <s v="8540008"/>
    <n v="528004120032"/>
    <x v="4"/>
    <x v="27"/>
    <x v="27"/>
    <n v="202205"/>
    <n v="44595"/>
    <s v="XOF"/>
    <n v="570000"/>
    <n v="968.61"/>
    <s v="EUR"/>
    <n v="868.95799999999997"/>
    <n v="30499792"/>
    <s v="SUBGRANT"/>
    <n v="13485"/>
    <s v="60001561/JUSTIF MAI/DECAISSEMENTS DE FONDS TRANCHE 1 AMMIE JANVIER - MARS 2022/Pour paiement de la facture de réhabilitation des forages"/>
  </r>
  <r>
    <s v="E"/>
    <s v="5201"/>
    <s v="854"/>
    <s v="85406"/>
    <s v="8540008"/>
    <n v="528004120030"/>
    <x v="9"/>
    <x v="65"/>
    <x v="64"/>
    <n v="202205"/>
    <n v="44595"/>
    <s v="XOF"/>
    <n v="8550000"/>
    <n v="14529.17"/>
    <s v="EUR"/>
    <n v="13034.387000000001"/>
    <n v="30499792"/>
    <s v="SUBGRANT"/>
    <n v="13485"/>
    <s v="60001561/JUSTIF MAI/DECAISSEMENTS DE FONDS TRANCHE 1 AMMIE JANVIER - MARS 2022/Pour paiement de la facture de réhabilitation des forages"/>
  </r>
  <r>
    <s v="E"/>
    <s v="5201"/>
    <s v="854"/>
    <s v="85406"/>
    <s v="8540008"/>
    <n v="528004120030"/>
    <x v="9"/>
    <x v="65"/>
    <x v="64"/>
    <n v="202205"/>
    <n v="44595"/>
    <s v="XOF"/>
    <n v="120000"/>
    <n v="203.92"/>
    <s v="EUR"/>
    <n v="182.94"/>
    <n v="30499792"/>
    <s v="SUBGRANT"/>
    <n v="13485"/>
    <s v="60001561/JUSTIF MAI/DECAISSEMENTS DE FONDS TRANCHE 1 AMMIE JANVIER - MARS 2022/Pour paiement des frais de suivi des réhabilitation des latrines et forages"/>
  </r>
  <r>
    <s v="E"/>
    <s v="5201"/>
    <s v="854"/>
    <s v="85406"/>
    <s v="8540008"/>
    <n v="528004120032"/>
    <x v="4"/>
    <x v="27"/>
    <x v="27"/>
    <n v="202205"/>
    <n v="44595"/>
    <s v="XOF"/>
    <n v="60000"/>
    <n v="101.96"/>
    <s v="EUR"/>
    <n v="91.47"/>
    <n v="30499792"/>
    <s v="SUBGRANT"/>
    <n v="13485"/>
    <s v="60001561/JUSTIF MAI/DECAISSEMENTS DE FONDS TRANCHE 1 AMMIE JANVIER - MARS 2022/Pour paiement des frais de suivi des réhabilitation des latrines et forages"/>
  </r>
  <r>
    <s v="E"/>
    <s v="5201"/>
    <s v="854"/>
    <s v="85406"/>
    <s v="8540008"/>
    <n v="528004120032"/>
    <x v="4"/>
    <x v="27"/>
    <x v="27"/>
    <n v="202205"/>
    <n v="44595"/>
    <s v="XOF"/>
    <n v="1710000"/>
    <n v="2905.83"/>
    <s v="EUR"/>
    <n v="2606.8739999999998"/>
    <n v="30499792"/>
    <s v="SUBGRANT"/>
    <n v="13485"/>
    <s v="60001561/JUSTIF MAI/DECAISSEMENTS DE FONDS TRANCHE 1 AMMIE JANVIER - MARS 2022/Pour règlement de la facture de rehabilitation des forgages"/>
  </r>
  <r>
    <s v="E"/>
    <s v="5201"/>
    <s v="854"/>
    <s v="85406"/>
    <s v="8540008"/>
    <n v="528004120026"/>
    <x v="6"/>
    <x v="46"/>
    <x v="46"/>
    <n v="202205"/>
    <n v="44595"/>
    <s v="XOF"/>
    <n v="290000"/>
    <n v="492.8"/>
    <s v="EUR"/>
    <n v="442.1"/>
    <n v="30499792"/>
    <s v="SUBGRANT"/>
    <n v="13485"/>
    <s v="60001561/JUSTIF MAI/DECAISSEMENTS DE FONDS TRANCHE 1 AMMIE JANVIER - MARS 2022/Pour paiement des frais de réhalisation des journées pedagogique Bassi"/>
  </r>
  <r>
    <s v="E"/>
    <s v="5201"/>
    <s v="854"/>
    <s v="85406"/>
    <s v="8540008"/>
    <n v="528004120036"/>
    <x v="11"/>
    <x v="68"/>
    <x v="67"/>
    <n v="202205"/>
    <n v="44595"/>
    <s v="XOF"/>
    <n v="250000"/>
    <n v="424.83"/>
    <s v="EUR"/>
    <n v="381.12299999999999"/>
    <n v="30499792"/>
    <s v="SUBGRANT"/>
    <n v="13485"/>
    <s v="60001561/JUSTIF MAI/DECAISSEMENTS DE FONDS TRANCHE 1 AMMIE JANVIER - MARS 2022/Pour paiement des frais de carburant pour les sessions de formation des élèves en GHM"/>
  </r>
  <r>
    <s v="E"/>
    <s v="5201"/>
    <s v="854"/>
    <s v="85406"/>
    <s v="8540008"/>
    <n v="528004120030"/>
    <x v="9"/>
    <x v="65"/>
    <x v="64"/>
    <n v="202205"/>
    <n v="44595"/>
    <s v="XOF"/>
    <n v="75000"/>
    <n v="127.45"/>
    <s v="EUR"/>
    <n v="114.33799999999999"/>
    <n v="30499792"/>
    <s v="SUBGRANT"/>
    <n v="13485"/>
    <s v="60001561/JUSTIF MAI/DECAISSEMENTS DE FONDS TRANCHE 1 AMMIE JANVIER - MARS 2022/Pour paiement des frais de suivi des rehabilitation des latrines et des forages"/>
  </r>
  <r>
    <s v="E"/>
    <s v="5201"/>
    <s v="854"/>
    <s v="85406"/>
    <s v="8540008"/>
    <n v="528004120036"/>
    <x v="11"/>
    <x v="68"/>
    <x v="67"/>
    <n v="202205"/>
    <n v="44595"/>
    <s v="XOF"/>
    <n v="4000000"/>
    <n v="6797.27"/>
    <s v="EUR"/>
    <n v="6097.9560000000001"/>
    <n v="30499792"/>
    <s v="SUBGRANT"/>
    <n v="13485"/>
    <s v="60001561/JUSTIF MAI/DECAISSEMENTS DE FONDS TRANCHE 1 AMMIE JANVIER - MARS 2022/Pour paiement des frais de réhalisation des sessions de formations des élèves en GHM &quot;Zondoma&quot;"/>
  </r>
  <r>
    <s v="E"/>
    <s v="5201"/>
    <s v="854"/>
    <s v="85406"/>
    <s v="8540008"/>
    <n v="528004120036"/>
    <x v="11"/>
    <x v="68"/>
    <x v="67"/>
    <n v="202205"/>
    <n v="44595"/>
    <s v="XOF"/>
    <n v="1920000"/>
    <n v="3262.69"/>
    <s v="EUR"/>
    <n v="2927.0189999999998"/>
    <n v="30499792"/>
    <s v="SUBGRANT"/>
    <n v="13485"/>
    <s v="60001561/JUSTIF MAI/DECAISSEMENTS DE FONDS TRANCHE 1 AMMIE JANVIER - MARS 2022/Pour la réalisation des sessions de formation des élèves en fabrication des kits &quot;Zondoma&quot;"/>
  </r>
  <r>
    <s v="E"/>
    <s v="5096"/>
    <s v="854"/>
    <s v="85408"/>
    <s v="8549054"/>
    <n v="528004120010"/>
    <x v="1"/>
    <x v="38"/>
    <x v="38"/>
    <n v="202205"/>
    <n v="44620"/>
    <s v="XOF"/>
    <n v="31842.69"/>
    <n v="54.11"/>
    <s v="EUR"/>
    <n v="48.542999999999999"/>
    <n v="30497084"/>
    <m/>
    <m/>
    <s v="PA Non Premises : 30489511 - REV-PO Auto-Accrual re PO: 10035266 / Bombone D´Eau De 19L"/>
  </r>
  <r>
    <s v="E"/>
    <s v="5130"/>
    <s v="854"/>
    <s v="85401"/>
    <s v="8549057"/>
    <n v="528004120010"/>
    <x v="1"/>
    <x v="38"/>
    <x v="38"/>
    <n v="202205"/>
    <n v="44652"/>
    <s v="XOF"/>
    <n v="105000"/>
    <n v="178.27"/>
    <s v="EUR"/>
    <n v="160.07400000000001"/>
    <n v="30497084"/>
    <s v="VEHICLE"/>
    <s v="854V0027"/>
    <s v="PA Non Premises : 40253508 - Jerrican 20 littre"/>
  </r>
  <r>
    <s v="E"/>
    <s v="5130"/>
    <s v="854"/>
    <s v="85401"/>
    <s v="8549057"/>
    <n v="528004120010"/>
    <x v="1"/>
    <x v="38"/>
    <x v="38"/>
    <n v="202205"/>
    <n v="44652"/>
    <s v="XOF"/>
    <n v="3000"/>
    <n v="5.09"/>
    <s v="EUR"/>
    <n v="4.57"/>
    <n v="30497084"/>
    <s v="VEHICLE"/>
    <s v="854V0027"/>
    <s v="PA Non Premises : 40253508 - entonnoir"/>
  </r>
  <r>
    <s v="E"/>
    <s v="5096"/>
    <s v="854"/>
    <s v="85408"/>
    <s v="8549054"/>
    <n v="528004120010"/>
    <x v="1"/>
    <x v="38"/>
    <x v="38"/>
    <n v="202205"/>
    <n v="44655"/>
    <s v="XOF"/>
    <n v="60000"/>
    <n v="101.87"/>
    <s v="EUR"/>
    <n v="91.471999999999994"/>
    <n v="30497084"/>
    <m/>
    <m/>
    <s v="PA Non Premises : 40253112 - Recharge de bonbonne d´Eau minéral Aquaterra pour le bureau de Ouahigouya."/>
  </r>
  <r>
    <s v="E"/>
    <s v="5096"/>
    <s v="854"/>
    <s v="85408"/>
    <s v="8549054"/>
    <n v="528004120010"/>
    <x v="1"/>
    <x v="38"/>
    <x v="38"/>
    <n v="202205"/>
    <n v="44655"/>
    <s v="XOF"/>
    <n v="60000"/>
    <n v="101.87"/>
    <s v="EUR"/>
    <n v="91.471999999999994"/>
    <n v="30497084"/>
    <m/>
    <m/>
    <s v="PA Non Premises : 40253112 - Recharge de bonbonne d'Eau minéral Aquaterra pour le bureau de Ouahigouya."/>
  </r>
  <r>
    <s v="E"/>
    <s v="7142"/>
    <s v="854"/>
    <s v="85406"/>
    <s v="8549052"/>
    <n v="528004120003"/>
    <x v="5"/>
    <x v="41"/>
    <x v="41"/>
    <n v="202205"/>
    <n v="44681"/>
    <s v="XOF"/>
    <n v="-105155.05"/>
    <n v="-181.43"/>
    <s v="EUR"/>
    <n v="-162.91200000000001"/>
    <n v="12706238"/>
    <m/>
    <m/>
    <s v="REV-PO Auto-Accrual re PO: 10038126 / Salle de reunion de 25 places"/>
  </r>
  <r>
    <s v="E"/>
    <s v="7142"/>
    <s v="854"/>
    <s v="85406"/>
    <s v="8549052"/>
    <n v="528004120003"/>
    <x v="5"/>
    <x v="41"/>
    <x v="41"/>
    <n v="202205"/>
    <n v="44681"/>
    <s v="XOF"/>
    <n v="-116839.59"/>
    <n v="-201.59"/>
    <s v="EUR"/>
    <n v="-181.01400000000001"/>
    <n v="12706238"/>
    <m/>
    <m/>
    <s v="REV-PO Auto-Accrual re PO: 10038126 / Pause-café matin"/>
  </r>
  <r>
    <s v="E"/>
    <s v="7142"/>
    <s v="854"/>
    <s v="85406"/>
    <s v="8549052"/>
    <n v="528004120003"/>
    <x v="5"/>
    <x v="41"/>
    <x v="41"/>
    <n v="202205"/>
    <n v="44681"/>
    <s v="XOF"/>
    <n v="-350512.97"/>
    <n v="-604.76"/>
    <s v="EUR"/>
    <n v="-543.03300000000002"/>
    <n v="12706238"/>
    <m/>
    <m/>
    <s v="REV-PO Auto-Accrual re PO: 10038126 / Déjeuner BUFFET (Entrée + plat chaud + dessert+ boisson sucrée)"/>
  </r>
  <r>
    <s v="E"/>
    <s v="7142"/>
    <s v="854"/>
    <s v="85406"/>
    <s v="8549052"/>
    <n v="528004120003"/>
    <x v="5"/>
    <x v="41"/>
    <x v="41"/>
    <n v="202205"/>
    <n v="44681"/>
    <s v="XOF"/>
    <n v="-46738.15"/>
    <n v="-80.64"/>
    <s v="EUR"/>
    <n v="-72.409000000000006"/>
    <n v="12706238"/>
    <m/>
    <m/>
    <s v="REV-PO Auto-Accrual re PO: 10038126 / Eau en salle  (2 bouteilles de 0,5l/ Pers/ jour)"/>
  </r>
  <r>
    <s v="E"/>
    <s v="7142"/>
    <s v="854"/>
    <s v="85406"/>
    <s v="8549052"/>
    <n v="528004120003"/>
    <x v="5"/>
    <x v="41"/>
    <x v="41"/>
    <n v="202205"/>
    <n v="44681"/>
    <s v="XOF"/>
    <n v="-518762.23"/>
    <n v="-886.24"/>
    <s v="EUR"/>
    <n v="-795.78300000000002"/>
    <n v="12706238"/>
    <m/>
    <m/>
    <s v="REV-PO Auto-Accrual re PO: 10045098 / Chambre climatisée single (Standard) de 1 à 7jrs"/>
  </r>
  <r>
    <s v="E"/>
    <s v="7142"/>
    <s v="854"/>
    <s v="85406"/>
    <s v="8549052"/>
    <n v="528004120010"/>
    <x v="1"/>
    <x v="62"/>
    <x v="61"/>
    <n v="202205"/>
    <n v="44681"/>
    <s v="XOF"/>
    <n v="-778137.49"/>
    <n v="-1329.35"/>
    <s v="EUR"/>
    <n v="-1193.6659999999999"/>
    <n v="12706238"/>
    <m/>
    <m/>
    <s v="REV-PO Auto-Accrual re PO: 10049030 / Chambre climatisée single (Standard) de 1 à 7jrs"/>
  </r>
  <r>
    <s v="E"/>
    <s v="5120"/>
    <s v="854"/>
    <s v="85406"/>
    <s v="8549057"/>
    <n v="528004120010"/>
    <x v="1"/>
    <x v="58"/>
    <x v="58"/>
    <n v="202205"/>
    <n v="44681"/>
    <s v="XOF"/>
    <n v="-302316.67"/>
    <n v="-516.47"/>
    <s v="EUR"/>
    <n v="-463.755"/>
    <n v="12706238"/>
    <s v="VEHICLE"/>
    <s v="854V0539"/>
    <s v="REV-PO Auto-Accrual re PO: 10046796 / Renouvellement assurance véh 0170 D7 03 IT"/>
  </r>
  <r>
    <s v="E"/>
    <s v="5120"/>
    <s v="854"/>
    <s v="85406"/>
    <s v="8549057"/>
    <n v="528004120010"/>
    <x v="1"/>
    <x v="58"/>
    <x v="58"/>
    <n v="202205"/>
    <n v="44681"/>
    <s v="XOF"/>
    <n v="-302316.67"/>
    <n v="-516.47"/>
    <s v="EUR"/>
    <n v="-463.755"/>
    <n v="12706238"/>
    <s v="VEHICLE"/>
    <s v="854V0540"/>
    <s v="REV-PO Auto-Accrual re PO: 10046796 / Renouvellement assurance véh 0445 D8 03 IT"/>
  </r>
  <r>
    <s v="E"/>
    <s v="5120"/>
    <s v="854"/>
    <s v="85406"/>
    <s v="8549057"/>
    <n v="528004120010"/>
    <x v="1"/>
    <x v="58"/>
    <x v="58"/>
    <n v="202205"/>
    <n v="44681"/>
    <s v="XOF"/>
    <n v="-302316.67"/>
    <n v="-516.47"/>
    <s v="EUR"/>
    <n v="-463.755"/>
    <n v="12706238"/>
    <s v="VEHICLE"/>
    <s v="854V0535"/>
    <s v="REV-PO Auto-Accrual re PO: 10046796 / Renouvellement assurance véh 0182 D7 03 IT"/>
  </r>
  <r>
    <s v="E"/>
    <s v="5120"/>
    <s v="854"/>
    <s v="85406"/>
    <s v="8549057"/>
    <n v="528004120010"/>
    <x v="1"/>
    <x v="59"/>
    <x v="58"/>
    <n v="202205"/>
    <n v="44681"/>
    <s v="XOF"/>
    <n v="-302316.67"/>
    <n v="-516.47"/>
    <s v="EUR"/>
    <n v="-463.755"/>
    <n v="12706238"/>
    <s v="VEHICLE"/>
    <s v="854V0538"/>
    <s v="REV-PO Auto-Accrual re PO: 10046796 / Renouvellement assurance véh 0164 D7 03 IT"/>
  </r>
  <r>
    <s v="E"/>
    <s v="6022"/>
    <s v="854"/>
    <s v="85408"/>
    <s v="8549054"/>
    <n v="528004120010"/>
    <x v="1"/>
    <x v="2"/>
    <x v="2"/>
    <n v="202205"/>
    <n v="44681"/>
    <s v="XOF"/>
    <n v="-13203.89"/>
    <n v="-22.42"/>
    <s v="EUR"/>
    <n v="-20.132000000000001"/>
    <n v="12740497"/>
    <s v="PROPERTY"/>
    <s v="854P0076"/>
    <s v="Premise allocation : [52800412] [48.93%] [30497075] - REV-PO Auto-Accrual re PO: 10058267 / Bombone D´Eau De 19L"/>
  </r>
  <r>
    <s v="E"/>
    <s v="6022"/>
    <s v="854"/>
    <s v="85408"/>
    <s v="8549054"/>
    <n v="528004120010"/>
    <x v="1"/>
    <x v="2"/>
    <x v="2"/>
    <n v="202205"/>
    <n v="44681"/>
    <s v="XOF"/>
    <n v="-13203.89"/>
    <n v="-22.42"/>
    <s v="EUR"/>
    <n v="-20.132000000000001"/>
    <n v="12740497"/>
    <s v="PROPERTY"/>
    <s v="854P0076"/>
    <s v="Premise allocation : [52800412] [48.93%] [30499024] - REV-PO Auto-Accrual re PO: 10058267 / Bombone D´Eau De 19L"/>
  </r>
  <r>
    <s v="E"/>
    <s v="6022"/>
    <s v="854"/>
    <s v="85408"/>
    <s v="8549054"/>
    <n v="528004120010"/>
    <x v="1"/>
    <x v="2"/>
    <x v="2"/>
    <n v="202205"/>
    <n v="44681"/>
    <s v="XOF"/>
    <n v="13203.89"/>
    <n v="22.42"/>
    <s v="EUR"/>
    <n v="20.132000000000001"/>
    <n v="12740497"/>
    <s v="PROPERTY"/>
    <s v="854P0076"/>
    <s v="Premise allocation : [52800412] [48.93%] [30499030] - REV-PO Auto-Accrual re PO: 10058267 / Bombone D´Eau De 19L"/>
  </r>
  <r>
    <s v="E"/>
    <s v="6300"/>
    <s v="854"/>
    <s v="85407"/>
    <s v="8549054"/>
    <n v="528004120010"/>
    <x v="1"/>
    <x v="43"/>
    <x v="43"/>
    <n v="202205"/>
    <n v="44682"/>
    <s v="XOF"/>
    <n v="25923.9"/>
    <n v="44.01"/>
    <s v="EUR"/>
    <n v="39.518000000000001"/>
    <n v="12740497"/>
    <m/>
    <m/>
    <s v="Premise allocation : [52800412] [51.85%] [30498766] - ONATEL_FACTURE_FORFAIT_MAITRISE_MARS_2022_BASE DE DEDOUGOU"/>
  </r>
  <r>
    <s v="E"/>
    <s v="6300"/>
    <s v="854"/>
    <s v="85406"/>
    <s v="8549054"/>
    <n v="528004120010"/>
    <x v="1"/>
    <x v="43"/>
    <x v="43"/>
    <n v="202205"/>
    <n v="44682"/>
    <s v="XOF"/>
    <n v="6249.74"/>
    <n v="10.61"/>
    <s v="EUR"/>
    <n v="9.5269999999999992"/>
    <n v="12740497"/>
    <m/>
    <m/>
    <s v="Premise allocation : [52800412] [17.86%] [30498766] - ONATEL_FACTURE_FLOTTE_AVRIL_2022_BASE DE OUAGA"/>
  </r>
  <r>
    <s v="E"/>
    <s v="6300"/>
    <s v="854"/>
    <s v="85408"/>
    <s v="8549054"/>
    <n v="528004120010"/>
    <x v="1"/>
    <x v="43"/>
    <x v="43"/>
    <n v="202205"/>
    <n v="44682"/>
    <s v="XOF"/>
    <n v="22019.81"/>
    <n v="37.380000000000003"/>
    <s v="EUR"/>
    <n v="33.564999999999998"/>
    <n v="12740497"/>
    <m/>
    <m/>
    <s v="Premise allocation : [52800412] [48.93%] [30498766] - ONATEL_FACTURE_FORFAIT_MAITRISE_MARS_2022_BASE DE OUAHIGOUYA"/>
  </r>
  <r>
    <s v="E"/>
    <s v="6300"/>
    <s v="854"/>
    <s v="85408"/>
    <s v="8549054"/>
    <n v="528004120010"/>
    <x v="1"/>
    <x v="43"/>
    <x v="43"/>
    <n v="202205"/>
    <n v="44682"/>
    <s v="XOF"/>
    <n v="7339.94"/>
    <n v="12.46"/>
    <s v="EUR"/>
    <n v="11.188000000000001"/>
    <n v="12740497"/>
    <m/>
    <m/>
    <s v="Premise allocation : [52800412] [48.93%] [30498766] - ONATEL_FACTURE_FLOTTE_AVRIL_2022_BASE DE OUAHIGOUYA"/>
  </r>
  <r>
    <s v="E"/>
    <s v="6300"/>
    <s v="854"/>
    <s v="85406"/>
    <s v="8549054"/>
    <n v="528004120010"/>
    <x v="1"/>
    <x v="43"/>
    <x v="43"/>
    <n v="202205"/>
    <n v="44682"/>
    <s v="XOF"/>
    <n v="22320.5"/>
    <n v="37.9"/>
    <s v="EUR"/>
    <n v="34.031999999999996"/>
    <n v="12740497"/>
    <m/>
    <m/>
    <s v="Premise allocation : [52800412] [17.86%] [30498766] - ONATEL_FACTURE_FORFAIT_MAITRISE_MARS_2022_BASE DE OUAGA"/>
  </r>
  <r>
    <s v="E"/>
    <s v="6300"/>
    <s v="854"/>
    <s v="85407"/>
    <s v="8549054"/>
    <n v="528004120010"/>
    <x v="1"/>
    <x v="43"/>
    <x v="43"/>
    <n v="202205"/>
    <n v="44682"/>
    <s v="XOF"/>
    <n v="5184.78"/>
    <n v="8.8000000000000007"/>
    <s v="EUR"/>
    <n v="7.9020000000000001"/>
    <n v="12740497"/>
    <m/>
    <m/>
    <s v="Premise allocation : [52800412] [51.85%] [30498766] - ONATEL_FACTURE_FLOTTE_AVRIL_2022_DEDOUGOU"/>
  </r>
  <r>
    <s v="E"/>
    <s v="6300"/>
    <s v="854"/>
    <s v="85407"/>
    <s v="8549054"/>
    <n v="528004120010"/>
    <x v="1"/>
    <x v="43"/>
    <x v="43"/>
    <n v="202205"/>
    <n v="44682"/>
    <s v="XOF"/>
    <n v="62217.36"/>
    <n v="105.63"/>
    <s v="EUR"/>
    <n v="94.849000000000004"/>
    <n v="12740497"/>
    <m/>
    <m/>
    <s v="Premise allocation : [52800412] [51.85%] [30498766] - ONATEL_CONEXION_INTERNET_DEDOUGOU"/>
  </r>
  <r>
    <s v="E"/>
    <s v="5094"/>
    <s v="854"/>
    <s v="85406"/>
    <s v="8549054"/>
    <n v="528004120010"/>
    <x v="1"/>
    <x v="43"/>
    <x v="43"/>
    <n v="202205"/>
    <n v="44682"/>
    <s v="XOF"/>
    <n v="585000"/>
    <n v="993.2"/>
    <s v="EUR"/>
    <n v="891.82600000000002"/>
    <n v="30498766"/>
    <m/>
    <m/>
    <s v="ONATEL_FACTURE_FORFAIT_MAITRISE_MARS_2022_ATWA"/>
  </r>
  <r>
    <s v="E"/>
    <s v="5094"/>
    <s v="854"/>
    <s v="85406"/>
    <s v="8549054"/>
    <n v="528004120010"/>
    <x v="1"/>
    <x v="43"/>
    <x v="43"/>
    <n v="202205"/>
    <n v="44682"/>
    <s v="XOF"/>
    <n v="125000"/>
    <n v="212.22"/>
    <s v="EUR"/>
    <n v="190.559"/>
    <n v="30498766"/>
    <m/>
    <m/>
    <s v="ONATEL_FACTURE_FLOTTE_AVRIL_2022_ATWA."/>
  </r>
  <r>
    <s v="E"/>
    <s v="6022"/>
    <s v="854"/>
    <s v="85408"/>
    <s v="8549054"/>
    <n v="528004120010"/>
    <x v="1"/>
    <x v="2"/>
    <x v="2"/>
    <n v="202205"/>
    <n v="44685"/>
    <s v="XOF"/>
    <n v="2376.64"/>
    <n v="3.81"/>
    <s v="EUR"/>
    <n v="3.6269999999999998"/>
    <n v="12740497"/>
    <s v="PROPERTY"/>
    <s v="854P0076"/>
    <s v="Premise allocation : [52800412] [48.93%] [30497075] - VAT | Bombone D´Eau De 19"/>
  </r>
  <r>
    <s v="E"/>
    <s v="6022"/>
    <s v="854"/>
    <s v="85408"/>
    <s v="8549054"/>
    <n v="528004120010"/>
    <x v="1"/>
    <x v="2"/>
    <x v="2"/>
    <n v="202205"/>
    <n v="44685"/>
    <s v="XOF"/>
    <n v="2376.64"/>
    <n v="3.81"/>
    <s v="EUR"/>
    <n v="3.6269999999999998"/>
    <n v="12740497"/>
    <s v="PROPERTY"/>
    <s v="854P0076"/>
    <s v="Premise allocation : [52800412] [48.93%] [30499024] - VAT | Bombone D´Eau De 19"/>
  </r>
  <r>
    <s v="E"/>
    <s v="6022"/>
    <s v="854"/>
    <s v="85408"/>
    <s v="8549054"/>
    <n v="528004120010"/>
    <x v="1"/>
    <x v="2"/>
    <x v="2"/>
    <n v="202205"/>
    <n v="44685"/>
    <s v="XOF"/>
    <n v="-2376.64"/>
    <n v="-3.81"/>
    <s v="EUR"/>
    <n v="-3.6269999999999998"/>
    <n v="12740497"/>
    <s v="PROPERTY"/>
    <s v="854P0076"/>
    <s v="Premise allocation : [52800412] [48.93%] [30499030] - VAT | Bombone D´Eau De 19"/>
  </r>
  <r>
    <s v="E"/>
    <s v="6022"/>
    <s v="854"/>
    <s v="85408"/>
    <s v="8549054"/>
    <n v="528004120010"/>
    <x v="1"/>
    <x v="2"/>
    <x v="2"/>
    <n v="202205"/>
    <n v="44685"/>
    <s v="XOF"/>
    <n v="13203.56"/>
    <n v="21.14"/>
    <s v="EUR"/>
    <n v="20.125"/>
    <n v="12740497"/>
    <s v="PROPERTY"/>
    <s v="854P0076"/>
    <s v="Premise allocation : [52800412] [48.93%] [30497075] - Bombone D´Eau De 19L"/>
  </r>
  <r>
    <s v="E"/>
    <s v="6022"/>
    <s v="854"/>
    <s v="85408"/>
    <s v="8549054"/>
    <n v="528004120010"/>
    <x v="1"/>
    <x v="2"/>
    <x v="2"/>
    <n v="202205"/>
    <n v="44685"/>
    <s v="XOF"/>
    <n v="29359.62"/>
    <n v="47.01"/>
    <s v="EUR"/>
    <n v="44.753999999999998"/>
    <n v="12740497"/>
    <s v="PROPERTY"/>
    <s v="854P0076"/>
    <s v="Premise allocation : [52800412] [48.93%] [30499027] - PO Auto-Accrual re PO: 10064033 / Recharge de bonbonne d´Eau minéral Aquaterra pour le bureau de Ouahigouya."/>
  </r>
  <r>
    <s v="E"/>
    <s v="6022"/>
    <s v="854"/>
    <s v="85408"/>
    <s v="8549054"/>
    <n v="528004120010"/>
    <x v="1"/>
    <x v="2"/>
    <x v="2"/>
    <n v="202205"/>
    <n v="44685"/>
    <s v="XOF"/>
    <n v="-13203.56"/>
    <n v="-21.14"/>
    <s v="EUR"/>
    <n v="-20.125"/>
    <n v="12740497"/>
    <s v="PROPERTY"/>
    <s v="854P0076"/>
    <s v="Premise allocation : [52800412] [48.93%] [30499030] - Bombone D´Eau De 19L"/>
  </r>
  <r>
    <s v="E"/>
    <s v="6022"/>
    <s v="854"/>
    <s v="85408"/>
    <s v="8549054"/>
    <n v="528004120010"/>
    <x v="1"/>
    <x v="2"/>
    <x v="2"/>
    <n v="202205"/>
    <n v="44685"/>
    <s v="XOF"/>
    <n v="13203.56"/>
    <n v="21.14"/>
    <s v="EUR"/>
    <n v="20.125"/>
    <n v="12740497"/>
    <s v="PROPERTY"/>
    <s v="854P0076"/>
    <s v="Premise allocation : [52800412] [48.93%] [30499024] - Bombone D´Eau De 19L"/>
  </r>
  <r>
    <s v="E"/>
    <s v="4110"/>
    <s v="854"/>
    <s v="85400"/>
    <s v="8549051"/>
    <n v="528004120002"/>
    <x v="0"/>
    <x v="1"/>
    <x v="1"/>
    <n v="202205"/>
    <n v="44686"/>
    <s v="XOF"/>
    <n v="34653.47"/>
    <n v="55.49"/>
    <s v="EUR"/>
    <n v="52.826999999999998"/>
    <n v="12740302"/>
    <s v="STAFF"/>
    <n v="9985201"/>
    <s v="Time Code : N - mensualité pour le loyer de Benoit DELSARTE/MAI 2022"/>
  </r>
  <r>
    <s v="E"/>
    <s v="5501"/>
    <s v="854"/>
    <s v="85407"/>
    <s v="8540008"/>
    <n v="528004120003"/>
    <x v="5"/>
    <x v="28"/>
    <x v="28"/>
    <n v="202205"/>
    <n v="44690"/>
    <s v="XOF"/>
    <n v="8000"/>
    <n v="12.81"/>
    <s v="EUR"/>
    <n v="12.195"/>
    <n v="30495991"/>
    <m/>
    <m/>
    <s v="DDATJ010522/ OMNI/ JUSTIFS/ SORY Yacouba/ Avance Programme/ Reunion sur la situation sécuritaire dans le cadre du projet ATWA avec l'Ambassade des Pays Bas/ Prise en charge transport du security officer"/>
  </r>
  <r>
    <s v="E"/>
    <s v="5097"/>
    <s v="854"/>
    <s v="85408"/>
    <s v="8540008"/>
    <n v="528004120003"/>
    <x v="5"/>
    <x v="66"/>
    <x v="65"/>
    <n v="202205"/>
    <n v="44690"/>
    <s v="XOF"/>
    <n v="59000"/>
    <n v="94.48"/>
    <s v="EUR"/>
    <n v="89.945999999999998"/>
    <n v="30495722"/>
    <m/>
    <m/>
    <s v="OHATJ020522/JUSTIF/KIEMA YAYA/MISSION DE PARTICIPATION A LA FORMATION HEIST AVEC INSO DU 09-12/05/2022 A OUAGADOUGOU/PERDIEM KIEMA YAYA"/>
  </r>
  <r>
    <s v="E"/>
    <s v="5097"/>
    <s v="854"/>
    <s v="85408"/>
    <s v="8540008"/>
    <n v="528004120003"/>
    <x v="5"/>
    <x v="66"/>
    <x v="65"/>
    <n v="202205"/>
    <n v="44690"/>
    <s v="XOF"/>
    <n v="6500"/>
    <n v="10.41"/>
    <s v="EUR"/>
    <n v="9.91"/>
    <n v="30495722"/>
    <m/>
    <m/>
    <s v="OHATJ020522/JUSTIF/KIEMA YAYA/MISSION DE PARTICIPATION A LA FORMATION HEIST AVEC INSO DU 09-12/05/2022 A OUAGADOUGOU/FRAIS DE TRANSPORT ALLER-RETOUR"/>
  </r>
  <r>
    <s v="E"/>
    <s v="5097"/>
    <s v="854"/>
    <s v="85408"/>
    <s v="8540008"/>
    <n v="528004120003"/>
    <x v="5"/>
    <x v="66"/>
    <x v="65"/>
    <n v="202205"/>
    <n v="44690"/>
    <s v="XOF"/>
    <n v="7500"/>
    <n v="12.01"/>
    <s v="EUR"/>
    <n v="11.433999999999999"/>
    <n v="30495722"/>
    <m/>
    <m/>
    <s v="OHATJ020522/JUSTIF/KIEMA YAYA/MISSION DE PARTICIPATION A LA FORMATION HEIST AVEC INSO DU 09-12/05/2022 A OUAGADOUGOU/FRAIS DE COMMUNICATION"/>
  </r>
  <r>
    <s v="E"/>
    <s v="5510"/>
    <s v="854"/>
    <s v="85407"/>
    <s v="8540008"/>
    <n v="528004120003"/>
    <x v="5"/>
    <x v="28"/>
    <x v="28"/>
    <n v="202205"/>
    <n v="44690"/>
    <s v="XOF"/>
    <n v="27500"/>
    <n v="44.04"/>
    <s v="EUR"/>
    <n v="41.926000000000002"/>
    <n v="30495991"/>
    <m/>
    <m/>
    <s v="DDATJ010522/ OMNI/ JUSTIFS/ SORY Yacouba/ Avance Programme/ Reunion sur la situation sécuritaire dans le cadre du projet ATWA avec l'Ambassade des Pays Bas/ Prise en charge allocation nourriture security officer"/>
  </r>
  <r>
    <s v="E"/>
    <s v="5510"/>
    <s v="854"/>
    <s v="85408"/>
    <s v="8540008"/>
    <n v="528004120010"/>
    <x v="1"/>
    <x v="38"/>
    <x v="38"/>
    <n v="202205"/>
    <n v="44691"/>
    <s v="XOF"/>
    <n v="37500"/>
    <n v="60.05"/>
    <s v="EUR"/>
    <n v="57.167999999999999"/>
    <n v="30499044"/>
    <m/>
    <m/>
    <s v="OHATC010522/CSH/WANGRE DIDIER/AJUSTEMENT/REMBOURSEMENT DES PERDIEMS LORS DE LA VISITE REGIONALE HEAD OF SUPPLY CHAIN A OUAGDOUGOU"/>
  </r>
  <r>
    <s v="E"/>
    <s v="5501"/>
    <s v="854"/>
    <s v="85408"/>
    <s v="8540008"/>
    <n v="528004120010"/>
    <x v="1"/>
    <x v="38"/>
    <x v="38"/>
    <n v="202205"/>
    <n v="44691"/>
    <s v="XOF"/>
    <n v="6000"/>
    <n v="9.61"/>
    <s v="EUR"/>
    <n v="9.1489999999999991"/>
    <n v="30499044"/>
    <m/>
    <m/>
    <s v="OHATC010522/CSH/KOUANDA RACHIDATOU/AJUSTEMENT/REMBOURSEMENT FRAIS DE TRANSPORT ALLER-RETOUR LORS DE LA VISITE REGIONALE HEAD OF SUPPLY CHAIN A OUAGDOUGOU"/>
  </r>
  <r>
    <s v="E"/>
    <s v="5501"/>
    <s v="854"/>
    <s v="85408"/>
    <s v="8540008"/>
    <n v="528004120010"/>
    <x v="1"/>
    <x v="38"/>
    <x v="38"/>
    <n v="202205"/>
    <n v="44691"/>
    <s v="XOF"/>
    <n v="6000"/>
    <n v="9.61"/>
    <s v="EUR"/>
    <n v="9.1489999999999991"/>
    <n v="30499044"/>
    <m/>
    <m/>
    <s v="OHATC010522/CSH/WANGRE DIDIER/AJUSTEMENT/REMBOURSEMENT FRAIS DE TRANSPORT ALLER-RETOUR LORS DE LA VISITE REGIONALE HEAD OF SUPPLY CHAIN A OUAGDOUGOU"/>
  </r>
  <r>
    <s v="E"/>
    <s v="5510"/>
    <s v="854"/>
    <s v="85408"/>
    <s v="8540008"/>
    <n v="528004120010"/>
    <x v="1"/>
    <x v="38"/>
    <x v="38"/>
    <n v="202205"/>
    <n v="44691"/>
    <s v="XOF"/>
    <n v="37500"/>
    <n v="60.05"/>
    <s v="EUR"/>
    <n v="57.167999999999999"/>
    <n v="30499044"/>
    <m/>
    <m/>
    <s v="OHATC010522/CSH/KOUANDA RACHIDATOU/AJUSTEMENT/REMBOURSEMENT DES PERDIEMS LORS DE LA VISITE REGIONALE HEAD OF SUPPLY CHAIN A OUAGDOUGOU"/>
  </r>
  <r>
    <s v="E"/>
    <s v="6062"/>
    <s v="854"/>
    <s v="85406"/>
    <s v="8549054"/>
    <n v="528004120010"/>
    <x v="1"/>
    <x v="2"/>
    <x v="2"/>
    <n v="202205"/>
    <n v="44691"/>
    <s v="XOF"/>
    <n v="696.4"/>
    <n v="1.1200000000000001"/>
    <s v="EUR"/>
    <n v="1.0660000000000001"/>
    <n v="12740497"/>
    <s v="PROPERTY"/>
    <s v="854P0062"/>
    <s v="Premise allocation : [52800412] [17.86%] [30496148] - OUSCC030522/CAISSE/ASSOCIATION YILDE PLU/Frais de ramassage d'ordure bureau pays pour le mois d'Avril 2022."/>
  </r>
  <r>
    <s v="E"/>
    <s v="7400"/>
    <s v="854"/>
    <s v="85407"/>
    <s v="8540008"/>
    <n v="528004120010"/>
    <x v="1"/>
    <x v="39"/>
    <x v="39"/>
    <n v="202205"/>
    <n v="44692"/>
    <s v="XOF"/>
    <n v="625"/>
    <n v="1"/>
    <s v="EUR"/>
    <n v="0.95199999999999996"/>
    <n v="30496926"/>
    <s v="BANKACC"/>
    <n v="85410"/>
    <s v="30496409-DDFB010522/ OMNI/ ECOBANK/Frais de virement interbancaires sur le comptes de Dédougou"/>
  </r>
  <r>
    <s v="E"/>
    <s v="4110"/>
    <s v="854"/>
    <s v="85400"/>
    <s v="8549058"/>
    <n v="528004120002"/>
    <x v="0"/>
    <x v="10"/>
    <x v="10"/>
    <n v="202205"/>
    <n v="44693"/>
    <s v="XOF"/>
    <n v="1642.05"/>
    <n v="2.63"/>
    <s v="EUR"/>
    <n v="2.504"/>
    <n v="12740302"/>
    <s v="STAFF"/>
    <n v="2011105"/>
    <s v="Time Code : N - OUB170522-OMNI-INTERNET PUISSANCE PLUS/Facture N°0240/03/22/DFC/DG-IPP/Facturation du service internet au domicile de Coulidiaty Parfait/Mars 2022"/>
  </r>
  <r>
    <s v="E"/>
    <s v="4110"/>
    <s v="854"/>
    <s v="85400"/>
    <s v="8549052"/>
    <n v="528004120002"/>
    <x v="0"/>
    <x v="0"/>
    <x v="0"/>
    <n v="202205"/>
    <n v="44694"/>
    <s v="XOF"/>
    <n v="5625"/>
    <n v="9.01"/>
    <s v="EUR"/>
    <n v="8.5779999999999994"/>
    <n v="12740302"/>
    <s v="STAFF"/>
    <n v="9982557"/>
    <s v="Time Code : N - OUB330522-OMNI-SERGE ADRIAMANDIMBY/Remboursement consommation d'éléctricité du mois de Mai 2022"/>
  </r>
  <r>
    <s v="E"/>
    <s v="5130"/>
    <s v="854"/>
    <s v="85408"/>
    <s v="8540008"/>
    <n v="528004120010"/>
    <x v="1"/>
    <x v="72"/>
    <x v="71"/>
    <n v="202205"/>
    <n v="44694"/>
    <s v="XOF"/>
    <n v="8800"/>
    <n v="14.09"/>
    <s v="EUR"/>
    <n v="13.414"/>
    <n v="30495692"/>
    <s v="VEHICLE"/>
    <s v="854V0515"/>
    <s v="OHATC040522/CSH/GARAGE TOUKGUILI/ENTRETIEN ET REPARATION DE LA MOTO IMM 9582 2D 03 IT"/>
  </r>
  <r>
    <s v="E"/>
    <s v="5130"/>
    <s v="854"/>
    <s v="85408"/>
    <s v="8540008"/>
    <n v="528004120010"/>
    <x v="1"/>
    <x v="72"/>
    <x v="71"/>
    <n v="202205"/>
    <n v="44694"/>
    <s v="XOF"/>
    <n v="9300"/>
    <n v="14.89"/>
    <s v="EUR"/>
    <n v="14.175000000000001"/>
    <n v="30495692"/>
    <s v="VEHICLE"/>
    <s v="854V0514"/>
    <s v="OHATC030522/CSH/GARAGE TOUKGUILI/ENTRETIEN ET REPARATION DE LA MOTO IMM 2009 2F 03 IT"/>
  </r>
  <r>
    <s v="E"/>
    <s v="5510"/>
    <s v="854"/>
    <s v="85407"/>
    <s v="8540008"/>
    <n v="528004120003"/>
    <x v="5"/>
    <x v="28"/>
    <x v="28"/>
    <n v="202205"/>
    <n v="44694"/>
    <s v="XOF"/>
    <n v="27500"/>
    <n v="44.04"/>
    <s v="EUR"/>
    <n v="41.926000000000002"/>
    <n v="30496544"/>
    <m/>
    <m/>
    <s v="DDATJ040522/Justif/OMNI/SORY Yacouba/ Avance Programme/Allocation nourriture/ Induction des enqueteurs en sécurité dans le cadre du projet ATWA"/>
  </r>
  <r>
    <s v="E"/>
    <s v="5501"/>
    <s v="854"/>
    <s v="85407"/>
    <s v="8540008"/>
    <n v="528004120003"/>
    <x v="5"/>
    <x v="28"/>
    <x v="28"/>
    <n v="202205"/>
    <n v="44694"/>
    <s v="XOF"/>
    <n v="8000"/>
    <n v="12.81"/>
    <s v="EUR"/>
    <n v="12.195"/>
    <n v="30496544"/>
    <m/>
    <m/>
    <s v="DDATJ040522/Justif/OMNI/SORY Yacouba/ Avance ProgrammeTransport/ Induction des enqueteurs en sécurité dans le cadre du projet ATWA"/>
  </r>
  <r>
    <s v="E"/>
    <s v="5097"/>
    <s v="854"/>
    <s v="85407"/>
    <s v="8540008"/>
    <n v="528004120003"/>
    <x v="5"/>
    <x v="28"/>
    <x v="28"/>
    <n v="202205"/>
    <n v="44694"/>
    <s v="XOF"/>
    <n v="15000"/>
    <n v="24.02"/>
    <s v="EUR"/>
    <n v="22.867000000000001"/>
    <n v="30496544"/>
    <m/>
    <m/>
    <s v="DDATJ040522/Justif/OMNI/SORY Yacouba/ Avance Programme/Frais de communication/Induction des enqueteurs en sécurité dans le cadre du projet ATWA"/>
  </r>
  <r>
    <s v="E"/>
    <s v="5097"/>
    <s v="854"/>
    <s v="85408"/>
    <s v="8540008"/>
    <n v="528004120003"/>
    <x v="5"/>
    <x v="73"/>
    <x v="72"/>
    <n v="202205"/>
    <n v="44694"/>
    <s v="XOF"/>
    <n v="131500"/>
    <n v="210.58"/>
    <s v="EUR"/>
    <n v="200.47399999999999"/>
    <n v="30496777"/>
    <m/>
    <m/>
    <s v="OHATJ250522/JUSTIF/KAMBIRE SIE/MISSION DE SUPERVISION DE LA FORMATION DES ADOLESCENTES SUR LA CONCEPTION DES KITS DE SERVIETTES HYGIENIQUES A OHG DU 11 AU 21/05/2022/PERDIEM KAMBIRE SIE"/>
  </r>
  <r>
    <s v="E"/>
    <s v="5097"/>
    <s v="854"/>
    <s v="85408"/>
    <s v="8540008"/>
    <n v="528004120003"/>
    <x v="5"/>
    <x v="73"/>
    <x v="72"/>
    <n v="202205"/>
    <n v="44694"/>
    <s v="XOF"/>
    <n v="6500"/>
    <n v="10.41"/>
    <s v="EUR"/>
    <n v="9.91"/>
    <n v="30496777"/>
    <m/>
    <m/>
    <s v="OHATJ250522/JUSTIF/KAMBIRE SIE/MISSION DE SUPERVISION DE LA FORMATION DES ADOLESCENTES SUR LA CONCEPTION DES KITS DE SERVIETTES HYGIENIQUES A OHG DU 11 AU 21/05/2022/TRANSPORT ALLER RETOUR"/>
  </r>
  <r>
    <s v="E"/>
    <s v="7400"/>
    <s v="854"/>
    <s v="85407"/>
    <s v="8540008"/>
    <n v="528004120010"/>
    <x v="1"/>
    <x v="39"/>
    <x v="39"/>
    <n v="202205"/>
    <n v="44697"/>
    <s v="XOF"/>
    <n v="625"/>
    <n v="1"/>
    <s v="EUR"/>
    <n v="0.95199999999999996"/>
    <n v="30496926"/>
    <s v="BANKACC"/>
    <n v="85410"/>
    <s v="30496409-DDFB020522/ OMNI/ ECOBANK/Frais de virement interbancaires sur le comptes de Dédougou"/>
  </r>
  <r>
    <s v="E"/>
    <s v="4110"/>
    <s v="854"/>
    <s v="85400"/>
    <s v="8549052"/>
    <n v="528004120002"/>
    <x v="0"/>
    <x v="56"/>
    <x v="56"/>
    <n v="202205"/>
    <n v="44699"/>
    <s v="XOF"/>
    <n v="3281.25"/>
    <n v="5.25"/>
    <s v="EUR"/>
    <n v="4.9980000000000002"/>
    <n v="12740302"/>
    <s v="STAFF"/>
    <n v="9980783"/>
    <s v="Time Code : N - OUB410522-OMNI-GROUP VIVENDU AFRICA (GVA BURKINA)/Facture N°B2C manuelle 001/04/2022/Frais d'intallation d'internet au domicile de KARINA LOPEZ"/>
  </r>
  <r>
    <s v="E"/>
    <s v="4110"/>
    <s v="854"/>
    <s v="85400"/>
    <s v="8549051"/>
    <n v="528004120002"/>
    <x v="0"/>
    <x v="1"/>
    <x v="1"/>
    <n v="202205"/>
    <n v="44699"/>
    <s v="XOF"/>
    <n v="12267.33"/>
    <n v="19.64"/>
    <s v="EUR"/>
    <n v="18.696999999999999"/>
    <n v="12740302"/>
    <s v="STAFF"/>
    <n v="9985201"/>
    <s v="Time Code : N - OUB600522-OMNI-BONANE GOLANE BERNARD/Reversement IRF sur loyer de Benoit DELSARTE déduit sur le loyer de Mai à Juillet 2022"/>
  </r>
  <r>
    <s v="E"/>
    <s v="5097"/>
    <s v="854"/>
    <s v="85406"/>
    <s v="8540008"/>
    <n v="528004120019"/>
    <x v="14"/>
    <x v="74"/>
    <x v="73"/>
    <n v="202205"/>
    <n v="44699"/>
    <s v="XOF"/>
    <n v="360000"/>
    <n v="576.48"/>
    <s v="EUR"/>
    <n v="548.81399999999996"/>
    <n v="30495835"/>
    <m/>
    <m/>
    <s v="OUATW010522/PAIEMENT PARTICIPANTS/ Prise en charge des participants non résidents OUAHIGOUYA et DEDOUGOU/ Tranche1 du 15 au 18 MAI 2022 à Koudougou / Atelier d’élaboration du guide d’utilisation du document national d’orientation de l’éducation à la vie f"/>
  </r>
  <r>
    <s v="E"/>
    <s v="5097"/>
    <s v="854"/>
    <s v="85406"/>
    <s v="8540008"/>
    <n v="528004120019"/>
    <x v="14"/>
    <x v="74"/>
    <x v="73"/>
    <n v="202205"/>
    <n v="44699"/>
    <s v="XOF"/>
    <n v="450000"/>
    <n v="720.6"/>
    <s v="EUR"/>
    <n v="686.01800000000003"/>
    <n v="30495835"/>
    <m/>
    <m/>
    <s v="OUATW010522/PAIEMENT PARTICIPANTS/Prise en charge des participants non résidents KAYA/ Tranche1 du 15 au 18 MAI 2022 à Koudougou / Atelier d’élaboration du guide d’utilisation du document national d’orientation de l’éducation à la vie familiale en milieu"/>
  </r>
  <r>
    <s v="E"/>
    <s v="5097"/>
    <s v="854"/>
    <s v="85406"/>
    <s v="8540008"/>
    <n v="528004120019"/>
    <x v="14"/>
    <x v="74"/>
    <x v="73"/>
    <n v="202205"/>
    <n v="44699"/>
    <s v="XOF"/>
    <n v="270000"/>
    <n v="432.36"/>
    <s v="EUR"/>
    <n v="411.61099999999999"/>
    <n v="30495835"/>
    <m/>
    <m/>
    <s v="OUATW010522/PAIEMENT PARTICIPANTS/Prise en charge des participants non résidents KAYA/ Tranche1 du 15 au 18 MAI 2022 à Koudougou / Atelier d’élaboration du guide d’utilisation du document national d’orientation de l’éducation à la vie familiale en milieu"/>
  </r>
  <r>
    <s v="E"/>
    <s v="5097"/>
    <s v="854"/>
    <s v="85406"/>
    <s v="8540008"/>
    <n v="528004120019"/>
    <x v="14"/>
    <x v="74"/>
    <x v="73"/>
    <n v="202205"/>
    <n v="44699"/>
    <s v="XOF"/>
    <n v="180000"/>
    <n v="288.24"/>
    <s v="EUR"/>
    <n v="274.40699999999998"/>
    <n v="30495835"/>
    <m/>
    <m/>
    <s v="OUATW010522/PAIEMENT PARTICIPANTS/Prise en charge des participants non résidents Ouaga ST-ATD/ Tranche1 du 15 au 18 MAI 2022 à Koudougou / Atelier d’élaboration du guide d’utilisation du document national d’orientation de l’éducation à la vie familiale en"/>
  </r>
  <r>
    <s v="E"/>
    <s v="5097"/>
    <s v="854"/>
    <s v="85406"/>
    <s v="8540008"/>
    <n v="528004120019"/>
    <x v="14"/>
    <x v="74"/>
    <x v="73"/>
    <n v="202205"/>
    <n v="44699"/>
    <s v="XOF"/>
    <n v="450000"/>
    <n v="720.6"/>
    <s v="EUR"/>
    <n v="686.01800000000003"/>
    <n v="30495835"/>
    <m/>
    <m/>
    <s v="OUATW010522/PAIEMENT PARTICIPANTS/Etat de Prise en charge des participants non Ouaga DREF/ Tranche1 du 15 au 18 MAI 2022 à Koudougou / Atelier d’élaboration du guide d’utilisation du document national d’orientation de l’éducation à la vie familiale en mil"/>
  </r>
  <r>
    <s v="E"/>
    <s v="5097"/>
    <s v="854"/>
    <s v="85406"/>
    <s v="8540008"/>
    <n v="528004120019"/>
    <x v="14"/>
    <x v="74"/>
    <x v="73"/>
    <n v="202205"/>
    <n v="44699"/>
    <s v="XOF"/>
    <n v="360000"/>
    <n v="576.48"/>
    <s v="EUR"/>
    <n v="548.81399999999996"/>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7"/>
    <s v="854"/>
    <s v="85406"/>
    <s v="8540008"/>
    <n v="528004120019"/>
    <x v="14"/>
    <x v="74"/>
    <x v="73"/>
    <n v="202205"/>
    <n v="44699"/>
    <s v="XOF"/>
    <n v="100000"/>
    <n v="160.13"/>
    <s v="EUR"/>
    <n v="152.44499999999999"/>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7"/>
    <s v="854"/>
    <s v="85406"/>
    <s v="8540008"/>
    <n v="528004120019"/>
    <x v="14"/>
    <x v="74"/>
    <x v="73"/>
    <n v="202205"/>
    <n v="44699"/>
    <s v="XOF"/>
    <n v="270000"/>
    <n v="432.36"/>
    <s v="EUR"/>
    <n v="411.61099999999999"/>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7"/>
    <s v="854"/>
    <s v="85406"/>
    <s v="8540008"/>
    <n v="528004120019"/>
    <x v="14"/>
    <x v="74"/>
    <x v="73"/>
    <n v="202205"/>
    <n v="44699"/>
    <s v="XOF"/>
    <n v="360000"/>
    <n v="576.48"/>
    <s v="EUR"/>
    <n v="548.81399999999996"/>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7"/>
    <s v="854"/>
    <s v="85406"/>
    <s v="8540008"/>
    <n v="528004120019"/>
    <x v="14"/>
    <x v="74"/>
    <x v="73"/>
    <n v="202205"/>
    <n v="44699"/>
    <s v="XOF"/>
    <n v="132000"/>
    <n v="211.38"/>
    <s v="EUR"/>
    <n v="201.23599999999999"/>
    <n v="30495835"/>
    <m/>
    <m/>
    <s v="OUATW010522/PAIEMENT PARTICIPANTS/Prise en charge chauffeurs/ Tranche1 du 15 au 18 MAI 2022 à Koudougou / Atelier d’élaboration du guide d’utilisation du document national d’orientation de l’éducation à la vie familiale en milieu scolaire au Burkina Faso"/>
  </r>
  <r>
    <s v="E"/>
    <s v="5097"/>
    <s v="854"/>
    <s v="85406"/>
    <s v="8540008"/>
    <n v="528004120019"/>
    <x v="14"/>
    <x v="74"/>
    <x v="73"/>
    <n v="202205"/>
    <n v="44699"/>
    <s v="XOF"/>
    <n v="450000"/>
    <n v="720.6"/>
    <s v="EUR"/>
    <n v="686.01800000000003"/>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7"/>
    <s v="854"/>
    <s v="85406"/>
    <s v="8540008"/>
    <n v="528004120019"/>
    <x v="14"/>
    <x v="74"/>
    <x v="73"/>
    <n v="202205"/>
    <n v="44699"/>
    <s v="XOF"/>
    <n v="450000"/>
    <n v="720.6"/>
    <s v="EUR"/>
    <n v="686.01800000000003"/>
    <n v="30495835"/>
    <m/>
    <m/>
    <s v="OUATW010522/PAIEMENT PARTICIPANTS/Etat de Prise en charge chauffeurs/ Tranche1 du 15 au 18 MAI 2022 à Koudougou / Atelier d’élaboration du guide d’utilisation du document national d’orientation de l’éducation à la vie familiale en milieu scolaire au Burki"/>
  </r>
  <r>
    <s v="E"/>
    <s v="5094"/>
    <s v="854"/>
    <s v="85406"/>
    <s v="8549052"/>
    <n v="528004120035"/>
    <x v="15"/>
    <x v="75"/>
    <x v="74"/>
    <n v="202205"/>
    <n v="44700"/>
    <s v="XOF"/>
    <n v="797500"/>
    <n v="1277.07"/>
    <s v="EUR"/>
    <n v="1215.7819999999999"/>
    <n v="30496783"/>
    <m/>
    <m/>
    <s v="OUATB390522-OMNI-PALOBDE AFRIQUE/Règlement du reliquat de la facture n°PA/2021/018 Livraison des kits Nord, Centre Nord, Boucle du Mouhoun"/>
  </r>
  <r>
    <s v="E"/>
    <s v="6022"/>
    <s v="854"/>
    <s v="85406"/>
    <s v="8549054"/>
    <n v="528004120010"/>
    <x v="1"/>
    <x v="2"/>
    <x v="2"/>
    <n v="202205"/>
    <n v="44700"/>
    <s v="XOF"/>
    <n v="82.14"/>
    <n v="0.13"/>
    <s v="EUR"/>
    <n v="0.124"/>
    <n v="12740497"/>
    <s v="PROPERTY"/>
    <s v="854P0062"/>
    <s v="Premise allocation : [52800412] [17.86%] [30496148] - OUC090522/CAISSE/ONEA/Règlement de la redevence,consommation ONEA au bureau pays mois de décembre 2021"/>
  </r>
  <r>
    <s v="E"/>
    <s v="6060"/>
    <s v="854"/>
    <s v="85407"/>
    <s v="8549054"/>
    <n v="528004120010"/>
    <x v="1"/>
    <x v="3"/>
    <x v="3"/>
    <n v="202205"/>
    <n v="44700"/>
    <s v="XOF"/>
    <n v="25042.49"/>
    <n v="40.1"/>
    <s v="EUR"/>
    <n v="38.176000000000002"/>
    <n v="12740497"/>
    <s v="PROPERTY"/>
    <s v="854P0073"/>
    <s v="Premise allocation : [52800412] [51.85%] [30496409] - DDCPC010522/ COULIBALY Mamou/ Prestation de service d'entretien et nettoyage du bureau de Dédougou du 15 Avril au 14 Mai 2022"/>
  </r>
  <r>
    <s v="E"/>
    <s v="6022"/>
    <s v="854"/>
    <s v="85406"/>
    <s v="8549054"/>
    <n v="528004120010"/>
    <x v="1"/>
    <x v="2"/>
    <x v="2"/>
    <n v="202205"/>
    <n v="44701"/>
    <s v="XOF"/>
    <n v="3482"/>
    <n v="5.58"/>
    <s v="EUR"/>
    <n v="5.3120000000000003"/>
    <n v="12740497"/>
    <s v="PROPERTY"/>
    <s v="854P0062"/>
    <s v="Premise allocation : [52800412] [17.86%] [30496148] - OUC080522/CAISSE/HEMA DORIS/Achat d'eau minérale et de tasses pour les visiteurs de SCI."/>
  </r>
  <r>
    <s v="E"/>
    <s v="5120"/>
    <s v="854"/>
    <s v="85406"/>
    <s v="8549057"/>
    <n v="528004120010"/>
    <x v="1"/>
    <x v="58"/>
    <x v="58"/>
    <n v="202205"/>
    <n v="44701"/>
    <s v="XOF"/>
    <n v="302319"/>
    <n v="484.12"/>
    <s v="EUR"/>
    <n v="460.887"/>
    <n v="40265169"/>
    <s v="VEHICLE"/>
    <s v="854V0535"/>
    <s v="Renouvellement assurance véh 0182 D7 03 IT"/>
  </r>
  <r>
    <s v="E"/>
    <s v="5120"/>
    <s v="854"/>
    <s v="85406"/>
    <s v="8549057"/>
    <n v="528004120010"/>
    <x v="1"/>
    <x v="58"/>
    <x v="58"/>
    <n v="202205"/>
    <n v="44701"/>
    <s v="XOF"/>
    <n v="302319"/>
    <n v="484.12"/>
    <s v="EUR"/>
    <n v="460.887"/>
    <n v="40265169"/>
    <s v="VEHICLE"/>
    <s v="854V0540"/>
    <s v="Renouvellement assurance véh 0445 D8 03 IT"/>
  </r>
  <r>
    <s v="E"/>
    <s v="5120"/>
    <s v="854"/>
    <s v="85406"/>
    <s v="8549057"/>
    <n v="528004120010"/>
    <x v="1"/>
    <x v="58"/>
    <x v="58"/>
    <n v="202205"/>
    <n v="44701"/>
    <s v="XOF"/>
    <n v="302319"/>
    <n v="484.12"/>
    <s v="EUR"/>
    <n v="460.887"/>
    <n v="40265169"/>
    <s v="VEHICLE"/>
    <s v="854V0539"/>
    <s v="Renouvellement assurance véh 0170 D7 03 IT"/>
  </r>
  <r>
    <s v="E"/>
    <s v="5120"/>
    <s v="854"/>
    <s v="85406"/>
    <s v="8549057"/>
    <n v="528004120010"/>
    <x v="1"/>
    <x v="59"/>
    <x v="58"/>
    <n v="202205"/>
    <n v="44701"/>
    <s v="XOF"/>
    <n v="302319"/>
    <n v="484.12"/>
    <s v="EUR"/>
    <n v="460.887"/>
    <n v="40265169"/>
    <s v="VEHICLE"/>
    <s v="854V0538"/>
    <s v="Renouvellement assurance véh 0164 D7 03 IT"/>
  </r>
  <r>
    <s v="E"/>
    <s v="5097"/>
    <s v="854"/>
    <s v="85406"/>
    <s v="8540008"/>
    <n v="528004120019"/>
    <x v="14"/>
    <x v="74"/>
    <x v="73"/>
    <n v="202205"/>
    <n v="44701"/>
    <s v="XOF"/>
    <n v="430000"/>
    <n v="688.58"/>
    <s v="EUR"/>
    <n v="655.53499999999997"/>
    <n v="30496148"/>
    <m/>
    <m/>
    <s v="OUATW020522/PAIEMENT PERDIEM/Etat de Prise en charge non résidents 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120000"/>
    <n v="192.16"/>
    <s v="EUR"/>
    <n v="182.93799999999999"/>
    <n v="30496148"/>
    <m/>
    <m/>
    <s v="OUATW020522/PAIEMENT PERDIEM/Prise en charge chauffeurs/ Tranche2 du 18 au 21 Mai 2022 à Koudougou / Atelier d’élaboration du guide d’utilisation du document national d’orientation de l’éducation à la vie familiale en milieu scolaire au Burkina Faso"/>
  </r>
  <r>
    <s v="E"/>
    <s v="5097"/>
    <s v="854"/>
    <s v="85406"/>
    <s v="8540008"/>
    <n v="528004120019"/>
    <x v="14"/>
    <x v="74"/>
    <x v="73"/>
    <n v="202205"/>
    <n v="44701"/>
    <s v="XOF"/>
    <n v="404000"/>
    <n v="646.94000000000005"/>
    <s v="EUR"/>
    <n v="615.89300000000003"/>
    <n v="30496148"/>
    <m/>
    <m/>
    <s v="OUATW020522/PAIEMENT PERDIEM/ Prise en charge des participants non résidents OUAHIGOUYA et DEDOUGOU/ Tranche2 du 18 au 21 Mai 2022 à Koudougou / Atelier d’élaboration du guide d’utilisation du document national d’orientation de l’éducation à la vie famili"/>
  </r>
  <r>
    <s v="E"/>
    <s v="5097"/>
    <s v="854"/>
    <s v="85406"/>
    <s v="8540008"/>
    <n v="528004120019"/>
    <x v="14"/>
    <x v="74"/>
    <x v="73"/>
    <n v="202205"/>
    <n v="44701"/>
    <s v="XOF"/>
    <n v="54000"/>
    <n v="86.47"/>
    <s v="EUR"/>
    <n v="82.32"/>
    <n v="30496148"/>
    <m/>
    <m/>
    <s v="OUATW020522/PAIEMENT PERDIEM/Prise en charge des participants non résidents Ouaga ST-ATD/ Tranche2 du 18 au 21 Mai 2022 à Koudougou / Atelier d’élaboration du guide d’utilisation du document national d’orientation de l’éducation à la vie familiale en mili"/>
  </r>
  <r>
    <s v="E"/>
    <s v="5097"/>
    <s v="854"/>
    <s v="85406"/>
    <s v="8540008"/>
    <n v="528004120019"/>
    <x v="14"/>
    <x v="74"/>
    <x v="73"/>
    <n v="202205"/>
    <n v="44701"/>
    <s v="XOF"/>
    <n v="430000"/>
    <n v="688.58"/>
    <s v="EUR"/>
    <n v="655.53499999999997"/>
    <n v="30496148"/>
    <m/>
    <m/>
    <s v="OUATW020522/PAIEMENT PERDIEM/Etat de Prise en charge des participants non Ouaga DREF/ Tranche2 du 18 au 21 Mai 2022 à Koudougou / Atelier d’élaboration du guide d’utilisation du document national d’orientation de l’éducation à la vie familiale en milieu s"/>
  </r>
  <r>
    <s v="E"/>
    <s v="5097"/>
    <s v="854"/>
    <s v="85406"/>
    <s v="8540008"/>
    <n v="528004120019"/>
    <x v="14"/>
    <x v="74"/>
    <x v="73"/>
    <n v="202205"/>
    <n v="44701"/>
    <s v="XOF"/>
    <n v="344000"/>
    <n v="550.86"/>
    <s v="EUR"/>
    <n v="524.42399999999998"/>
    <n v="30496148"/>
    <m/>
    <m/>
    <s v="OUATW020522/PAIEMENT PERDIEM/Etat de Prise en charge  non résidents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90000"/>
    <n v="144.12"/>
    <s v="EUR"/>
    <n v="137.20400000000001"/>
    <n v="30496148"/>
    <m/>
    <m/>
    <s v="OUATW020522/PAIEMENT PERDIEM/Etat de Prise en charge non résidents 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430000"/>
    <n v="688.58"/>
    <s v="EUR"/>
    <n v="655.53499999999997"/>
    <n v="30496148"/>
    <m/>
    <m/>
    <s v="OUATW020522/PAIEMENT PERDIEM/Etat de Prise en charge non résidents 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258000"/>
    <n v="413.15"/>
    <s v="EUR"/>
    <n v="393.32299999999998"/>
    <n v="30496148"/>
    <m/>
    <m/>
    <s v="OUATW020522/PAIEMENT PERDIEM/Etat de Prise en charge non résident 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344000"/>
    <n v="550.86"/>
    <s v="EUR"/>
    <n v="524.42399999999998"/>
    <n v="30496148"/>
    <m/>
    <m/>
    <s v="OUATW020522/PAIEMENT PERDIEM/Etat de Prise en charge non résident Ouaga DREF/ Tranche2 du 18 au 21 Mai 2022 à Koudougou / Atelier d’élaboration du guide d’utilisation du document national d’orientation de l’éducation à la vie familiale en milieu scolaire"/>
  </r>
  <r>
    <s v="E"/>
    <s v="5097"/>
    <s v="854"/>
    <s v="85406"/>
    <s v="8540008"/>
    <n v="528004120019"/>
    <x v="14"/>
    <x v="74"/>
    <x v="73"/>
    <n v="202205"/>
    <n v="44701"/>
    <s v="XOF"/>
    <n v="508000"/>
    <n v="813.48"/>
    <s v="EUR"/>
    <n v="774.44"/>
    <n v="30496148"/>
    <m/>
    <m/>
    <s v="OUATW020522/PAIEMENT PERDIEM/Prise en charge des participants non résidents KAYA/ Tranche2 du 18 au 21 Mai 2022 à Koudougou / Atelier d’élaboration du guide d’utilisation du document national d’orientation de l’éducation à la vie familiale en milieu scola"/>
  </r>
  <r>
    <s v="E"/>
    <s v="5097"/>
    <s v="854"/>
    <s v="85406"/>
    <s v="8540008"/>
    <n v="528004120019"/>
    <x v="14"/>
    <x v="74"/>
    <x v="73"/>
    <n v="202205"/>
    <n v="44701"/>
    <s v="XOF"/>
    <n v="288000"/>
    <n v="461.19"/>
    <s v="EUR"/>
    <n v="439.05700000000002"/>
    <n v="30496148"/>
    <m/>
    <m/>
    <s v="OUATW020522/PAIEMENT PERDIEM/Prise en charge des participants non résidents KAYA/ Tranche2 du 18 au 21 Mai 2022 à Koudougou / Atelier d’élaboration du guide d’utilisation du document national d’orientation de l’éducation à la vie familiale en milieu scola"/>
  </r>
  <r>
    <s v="E"/>
    <s v="6020"/>
    <s v="854"/>
    <s v="85408"/>
    <s v="8549054"/>
    <n v="528004120010"/>
    <x v="1"/>
    <x v="2"/>
    <x v="2"/>
    <n v="202205"/>
    <n v="44705"/>
    <s v="XOF"/>
    <n v="109388.03"/>
    <n v="175.17"/>
    <s v="EUR"/>
    <n v="166.76300000000001"/>
    <n v="12740497"/>
    <s v="PROPERTY"/>
    <s v="854P0076"/>
    <s v="Premise allocation : [52800412] [48.93%] [30497075] - FACTURE SONABEL DU MOIS D´AVRIL DU BUREAU DE OHG"/>
  </r>
  <r>
    <s v="E"/>
    <s v="6020"/>
    <s v="854"/>
    <s v="85408"/>
    <s v="8549054"/>
    <n v="528004120010"/>
    <x v="1"/>
    <x v="2"/>
    <x v="2"/>
    <n v="202205"/>
    <n v="44705"/>
    <s v="XOF"/>
    <n v="109388.03"/>
    <n v="175.17"/>
    <s v="EUR"/>
    <n v="166.76300000000001"/>
    <n v="12740497"/>
    <s v="PROPERTY"/>
    <s v="854P0076"/>
    <s v="Premise allocation : [52800412] [48.93%] [30499024] - FACTURE SONABEL DU MOIS D´AVRIL DU BUREAU DE OHG"/>
  </r>
  <r>
    <s v="E"/>
    <s v="6020"/>
    <s v="854"/>
    <s v="85408"/>
    <s v="8549054"/>
    <n v="528004120010"/>
    <x v="1"/>
    <x v="2"/>
    <x v="2"/>
    <n v="202205"/>
    <n v="44705"/>
    <s v="XOF"/>
    <n v="-109388.03"/>
    <n v="-175.17"/>
    <s v="EUR"/>
    <n v="-166.76300000000001"/>
    <n v="12740497"/>
    <s v="PROPERTY"/>
    <s v="854P0076"/>
    <s v="Premise allocation : [52800412] [48.93%] [30499030] - FACTURE SONABEL DU MOIS D´AVRIL DU BUREAU DE OHG"/>
  </r>
  <r>
    <s v="E"/>
    <s v="4200"/>
    <s v="854"/>
    <s v="85406"/>
    <s v="8540008"/>
    <n v="528004120001"/>
    <x v="3"/>
    <x v="9"/>
    <x v="9"/>
    <n v="202205"/>
    <n v="44706"/>
    <s v="XOF"/>
    <n v="129000"/>
    <n v="206.57"/>
    <s v="EUR"/>
    <n v="196.65700000000001"/>
    <n v="12740302"/>
    <s v="STAFF"/>
    <n v="2019466"/>
    <s v="Time Code : N - CNSS DU MOIS DE MAI DE ZAGUE-SOME Lena Yasmine"/>
  </r>
  <r>
    <s v="E"/>
    <s v="4200"/>
    <s v="854"/>
    <s v="85400"/>
    <s v="8549057"/>
    <n v="528004120002"/>
    <x v="0"/>
    <x v="7"/>
    <x v="7"/>
    <n v="202205"/>
    <n v="44706"/>
    <s v="XOF"/>
    <n v="30259.26"/>
    <n v="48.46"/>
    <s v="EUR"/>
    <n v="46.134"/>
    <n v="12740302"/>
    <s v="STAFF"/>
    <n v="8540392"/>
    <s v="Time Code : N - CNSS DU MOIS DE MAI DE KABORE Hamza"/>
  </r>
  <r>
    <s v="E"/>
    <s v="4200"/>
    <s v="854"/>
    <s v="85400"/>
    <s v="8549060"/>
    <n v="528004120002"/>
    <x v="0"/>
    <x v="6"/>
    <x v="6"/>
    <n v="202205"/>
    <n v="44706"/>
    <s v="XOF"/>
    <n v="4837.5"/>
    <n v="7.75"/>
    <s v="EUR"/>
    <n v="7.3780000000000001"/>
    <n v="12740302"/>
    <s v="STAFF"/>
    <n v="2049729"/>
    <s v="Time Code : N - CNSS DU MOIS DE MAI DE NIGNAN Annielle"/>
  </r>
  <r>
    <s v="E"/>
    <s v="4200"/>
    <s v="854"/>
    <s v="85400"/>
    <s v="8549059"/>
    <n v="528004120002"/>
    <x v="0"/>
    <x v="76"/>
    <x v="75"/>
    <n v="202205"/>
    <n v="44706"/>
    <s v="XOF"/>
    <n v="7166.67"/>
    <n v="11.48"/>
    <s v="EUR"/>
    <n v="10.929"/>
    <n v="12740302"/>
    <s v="STAFF"/>
    <n v="8540353"/>
    <s v="Time Code : N - CNSS DU MOIS DE MAI DE PARE/KARAMBIRI Aminata"/>
  </r>
  <r>
    <s v="E"/>
    <s v="4200"/>
    <s v="854"/>
    <s v="85400"/>
    <s v="8549058"/>
    <n v="528004120002"/>
    <x v="0"/>
    <x v="10"/>
    <x v="10"/>
    <n v="202205"/>
    <n v="44706"/>
    <s v="XOF"/>
    <n v="7329.55"/>
    <n v="11.74"/>
    <s v="EUR"/>
    <n v="11.177"/>
    <n v="12740302"/>
    <s v="STAFF"/>
    <n v="2011105"/>
    <s v="Time Code : N - CNSS DU MOIS DE MAI DE COULIDIATY Aimé Parfait"/>
  </r>
  <r>
    <s v="E"/>
    <s v="4200"/>
    <s v="854"/>
    <s v="85400"/>
    <s v="8549059"/>
    <n v="528004120002"/>
    <x v="0"/>
    <x v="12"/>
    <x v="12"/>
    <n v="202205"/>
    <n v="44706"/>
    <s v="XOF"/>
    <n v="80342.11"/>
    <n v="128.66"/>
    <s v="EUR"/>
    <n v="122.486"/>
    <n v="12740302"/>
    <s v="STAFF"/>
    <n v="2029740"/>
    <s v="Time Code : N - CNSS DU MOIS DE MAI DE KAMBOU Sansan Christian"/>
  </r>
  <r>
    <s v="E"/>
    <s v="4200"/>
    <s v="854"/>
    <s v="85400"/>
    <s v="8549060"/>
    <n v="528004120002"/>
    <x v="0"/>
    <x v="6"/>
    <x v="6"/>
    <n v="202205"/>
    <n v="44706"/>
    <s v="XOF"/>
    <n v="20093.46"/>
    <n v="32.18"/>
    <s v="EUR"/>
    <n v="30.635999999999999"/>
    <n v="12740302"/>
    <s v="STAFF"/>
    <n v="2027008"/>
    <s v="Time Code : N - CNSS DU MOIS DE MAI DE SAWADOGO Augustine Marie wendyam"/>
  </r>
  <r>
    <s v="E"/>
    <s v="4200"/>
    <s v="854"/>
    <s v="85400"/>
    <s v="8549055"/>
    <n v="528004120002"/>
    <x v="0"/>
    <x v="11"/>
    <x v="11"/>
    <n v="202205"/>
    <n v="44706"/>
    <s v="XOF"/>
    <n v="2609.83"/>
    <n v="4.18"/>
    <s v="EUR"/>
    <n v="3.9790000000000001"/>
    <n v="12740302"/>
    <s v="STAFF"/>
    <n v="8540039"/>
    <s v="Time Code : N - CNSS DU MOIS DE MAI DE NABI Grégoire"/>
  </r>
  <r>
    <s v="E"/>
    <s v="5125"/>
    <s v="854"/>
    <s v="85406"/>
    <s v="8549052"/>
    <n v="528004120004"/>
    <x v="13"/>
    <x v="77"/>
    <x v="76"/>
    <n v="202205"/>
    <n v="44706"/>
    <s v="XOF"/>
    <n v="9091"/>
    <n v="14.56"/>
    <s v="EUR"/>
    <n v="13.861000000000001"/>
    <n v="30496271"/>
    <m/>
    <m/>
    <s v="OUC170522/CAISSE/EBTF/Opération pour l'exonération douanière de kit laptop lenovo T14(Français) projet ATWA"/>
  </r>
  <r>
    <s v="E"/>
    <s v="5094"/>
    <s v="854"/>
    <s v="85406"/>
    <s v="8549057"/>
    <n v="528004120005"/>
    <x v="2"/>
    <x v="5"/>
    <x v="5"/>
    <n v="202205"/>
    <n v="44706"/>
    <s v="XOF"/>
    <n v="33627775"/>
    <n v="53849.49"/>
    <s v="EUR"/>
    <n v="51265.211000000003"/>
    <n v="30496271"/>
    <m/>
    <m/>
    <s v="OUB1140522/BANK/OMNI-INITIATIVE OASIS NIGER/Règlement facture n°003/SCI-BF/2022 paiement 14% du contrat n°155/SCI/2020."/>
  </r>
  <r>
    <s v="E"/>
    <s v="4010"/>
    <s v="854"/>
    <s v="85407"/>
    <s v="8549059"/>
    <n v="528004120002"/>
    <x v="0"/>
    <x v="18"/>
    <x v="18"/>
    <n v="202205"/>
    <n v="44706"/>
    <s v="XOF"/>
    <n v="535196"/>
    <n v="857.03"/>
    <s v="EUR"/>
    <n v="815.9"/>
    <n v="12740302"/>
    <s v="STAFF"/>
    <n v="2014872"/>
    <s v="Time Code : N - SALAIRE DU MOIS DE MAI DE OUATTARA Siaka"/>
  </r>
  <r>
    <s v="E"/>
    <s v="4010"/>
    <s v="854"/>
    <s v="85407"/>
    <s v="8549059"/>
    <n v="528004120002"/>
    <x v="0"/>
    <x v="20"/>
    <x v="20"/>
    <n v="202205"/>
    <n v="44706"/>
    <s v="XOF"/>
    <n v="393696"/>
    <n v="630.44000000000005"/>
    <s v="EUR"/>
    <n v="600.18499999999995"/>
    <n v="12740302"/>
    <s v="STAFF"/>
    <n v="2030902"/>
    <s v="Time Code : N - SALAIRE DU MOIS DE MAI DE CISSE Idriss As-Ami"/>
  </r>
  <r>
    <s v="E"/>
    <s v="4010"/>
    <s v="854"/>
    <s v="85408"/>
    <s v="8540008"/>
    <n v="528004120001"/>
    <x v="3"/>
    <x v="14"/>
    <x v="14"/>
    <n v="202205"/>
    <n v="44706"/>
    <s v="XOF"/>
    <n v="744143"/>
    <n v="1191.6300000000001"/>
    <s v="EUR"/>
    <n v="1134.443"/>
    <n v="12740302"/>
    <s v="STAFF"/>
    <n v="2012170"/>
    <s v="Time Code : N - SALAIRE DU MOIS DE MAI DE KIEMA Yaya"/>
  </r>
  <r>
    <s v="E"/>
    <s v="4010"/>
    <s v="854"/>
    <s v="85406"/>
    <s v="8549052"/>
    <n v="528004120002"/>
    <x v="0"/>
    <x v="22"/>
    <x v="22"/>
    <n v="202205"/>
    <n v="44706"/>
    <s v="XOF"/>
    <n v="389836"/>
    <n v="624.26"/>
    <s v="EUR"/>
    <n v="594.30100000000004"/>
    <n v="12740302"/>
    <s v="STAFF"/>
    <n v="2035753"/>
    <s v="Time Code : N - SALAIRE DU MOIS DE MAI DE KOUANDA Rachidatou"/>
  </r>
  <r>
    <s v="E"/>
    <s v="4010"/>
    <s v="854"/>
    <s v="85406"/>
    <s v="8540008"/>
    <n v="528004120002"/>
    <x v="0"/>
    <x v="24"/>
    <x v="24"/>
    <n v="202205"/>
    <n v="44706"/>
    <s v="XOF"/>
    <n v="386621"/>
    <n v="619.11"/>
    <s v="EUR"/>
    <n v="589.39800000000002"/>
    <n v="12740302"/>
    <s v="STAFF"/>
    <n v="2039252"/>
    <s v="Time Code : N - SALAIRE DU MOIS DE MAI DE GUIRO Shérita Djémila"/>
  </r>
  <r>
    <s v="E"/>
    <s v="4010"/>
    <s v="854"/>
    <s v="85406"/>
    <s v="8549052"/>
    <n v="528004120002"/>
    <x v="0"/>
    <x v="15"/>
    <x v="15"/>
    <n v="202205"/>
    <n v="44706"/>
    <s v="XOF"/>
    <n v="390639"/>
    <n v="625.54999999999995"/>
    <s v="EUR"/>
    <n v="595.529"/>
    <n v="12740302"/>
    <s v="STAFF"/>
    <n v="2041743"/>
    <s v="Time Code : N - SALAIRE DU MOIS DE MAI DE SORE Safiétou"/>
  </r>
  <r>
    <s v="E"/>
    <s v="4010"/>
    <s v="854"/>
    <s v="85400"/>
    <s v="8549063"/>
    <n v="528004120002"/>
    <x v="0"/>
    <x v="21"/>
    <x v="21"/>
    <n v="202205"/>
    <n v="44706"/>
    <s v="XOF"/>
    <n v="105247.17"/>
    <n v="168.54"/>
    <s v="EUR"/>
    <n v="160.452"/>
    <n v="12740302"/>
    <s v="STAFF"/>
    <n v="2020577"/>
    <s v="Time Code : N - SALAIRE DU MOIS DE MAI DE SIDIBE Moumouni"/>
  </r>
  <r>
    <s v="E"/>
    <s v="4010"/>
    <s v="854"/>
    <s v="85400"/>
    <s v="8549058"/>
    <n v="528004120002"/>
    <x v="0"/>
    <x v="26"/>
    <x v="26"/>
    <n v="202205"/>
    <n v="44706"/>
    <s v="XOF"/>
    <n v="45497.13"/>
    <n v="72.86"/>
    <s v="EUR"/>
    <n v="69.363"/>
    <n v="12740302"/>
    <s v="STAFF"/>
    <n v="8540401"/>
    <s v="Time Code : N - SALAIRE DU MOIS DE MAI DE SINON Boukari"/>
  </r>
  <r>
    <s v="E"/>
    <s v="4010"/>
    <s v="854"/>
    <s v="85407"/>
    <s v="8549057"/>
    <n v="528004120002"/>
    <x v="0"/>
    <x v="22"/>
    <x v="22"/>
    <n v="202205"/>
    <n v="44706"/>
    <s v="XOF"/>
    <n v="405417"/>
    <n v="649.21"/>
    <s v="EUR"/>
    <n v="618.05399999999997"/>
    <n v="12740302"/>
    <s v="STAFF"/>
    <n v="2023197"/>
    <s v="Time Code : N - SALAIRE DU MOIS DE MAI DE SAGNON Sanlé Régis Kader"/>
  </r>
  <r>
    <s v="E"/>
    <s v="4010"/>
    <s v="854"/>
    <s v="85406"/>
    <s v="8549052"/>
    <n v="528004120002"/>
    <x v="0"/>
    <x v="16"/>
    <x v="16"/>
    <n v="202205"/>
    <n v="44706"/>
    <s v="XOF"/>
    <n v="535196"/>
    <n v="857.03"/>
    <s v="EUR"/>
    <n v="815.9"/>
    <n v="12740302"/>
    <s v="STAFF"/>
    <n v="2024193"/>
    <s v="Time Code : N - SALAIRE DU MOIS DE MAI DE KAMBIRE Sié"/>
  </r>
  <r>
    <s v="E"/>
    <s v="4010"/>
    <s v="854"/>
    <s v="85406"/>
    <s v="8549052"/>
    <n v="528004120002"/>
    <x v="0"/>
    <x v="69"/>
    <x v="68"/>
    <n v="202205"/>
    <n v="44706"/>
    <s v="XOF"/>
    <n v="250892"/>
    <n v="401.76"/>
    <s v="EUR"/>
    <n v="382.47899999999998"/>
    <n v="12740302"/>
    <s v="STAFF"/>
    <n v="8540222"/>
    <s v="Time Code : N - SALAIRE DU MOIS DE MAI DE OUEDRAOGO Bila Basile"/>
  </r>
  <r>
    <s v="E"/>
    <s v="4010"/>
    <s v="854"/>
    <s v="85407"/>
    <s v="8540008"/>
    <n v="528004120002"/>
    <x v="0"/>
    <x v="25"/>
    <x v="25"/>
    <n v="202205"/>
    <n v="44706"/>
    <s v="XOF"/>
    <n v="500846.02"/>
    <n v="802.02"/>
    <s v="EUR"/>
    <n v="763.53"/>
    <n v="12740302"/>
    <s v="STAFF"/>
    <n v="2038727"/>
    <s v="Time Code : N - SALAIRE DU MOIS DE MAI DE SORY Yacouba"/>
  </r>
  <r>
    <s v="E"/>
    <s v="4010"/>
    <s v="854"/>
    <s v="85408"/>
    <s v="8549059"/>
    <n v="528004120002"/>
    <x v="0"/>
    <x v="18"/>
    <x v="18"/>
    <n v="202205"/>
    <n v="44706"/>
    <s v="XOF"/>
    <n v="148852.18"/>
    <n v="238.36"/>
    <s v="EUR"/>
    <n v="226.92099999999999"/>
    <n v="12740302"/>
    <s v="STAFF"/>
    <n v="2024413"/>
    <s v="Time Code : N - SALAIRE DU MOIS DE MAI DE DAMIBA Jacques Malgdawindé"/>
  </r>
  <r>
    <s v="E"/>
    <s v="4200"/>
    <s v="854"/>
    <s v="85406"/>
    <s v="8549052"/>
    <n v="528004120002"/>
    <x v="0"/>
    <x v="69"/>
    <x v="68"/>
    <n v="202205"/>
    <n v="44706"/>
    <s v="XOF"/>
    <n v="60877"/>
    <n v="97.48"/>
    <s v="EUR"/>
    <n v="92.802000000000007"/>
    <n v="12740302"/>
    <s v="STAFF"/>
    <n v="8540222"/>
    <s v="Time Code : N - CNSS DU MOIS DE MAI DE OUEDRAOGO Bila Basile"/>
  </r>
  <r>
    <s v="E"/>
    <s v="4200"/>
    <s v="854"/>
    <s v="85406"/>
    <s v="8549052"/>
    <n v="528004120001"/>
    <x v="3"/>
    <x v="13"/>
    <x v="13"/>
    <n v="202205"/>
    <n v="44706"/>
    <s v="XOF"/>
    <n v="110626.11"/>
    <n v="177.15"/>
    <s v="EUR"/>
    <n v="168.648"/>
    <n v="12740302"/>
    <s v="STAFF"/>
    <n v="2034399"/>
    <s v="Time Code : N - CNSS DU MOIS DE MAI DE OUEDRAOGO Touwindé Christophe"/>
  </r>
  <r>
    <s v="E"/>
    <s v="4200"/>
    <s v="854"/>
    <s v="85406"/>
    <s v="8549052"/>
    <n v="528004120001"/>
    <x v="3"/>
    <x v="13"/>
    <x v="13"/>
    <n v="202205"/>
    <n v="44706"/>
    <s v="XOF"/>
    <n v="18373.89"/>
    <n v="29.42"/>
    <s v="EUR"/>
    <n v="28.007999999999999"/>
    <n v="12740302"/>
    <s v="STAFF"/>
    <n v="2034399"/>
    <s v="Time Code : M - CNSS DU MOIS DE MAI DE OUEDRAOGO Touwindé Christophe"/>
  </r>
  <r>
    <s v="E"/>
    <s v="4300"/>
    <s v="854"/>
    <s v="85408"/>
    <s v="8540008"/>
    <n v="528004120001"/>
    <x v="3"/>
    <x v="14"/>
    <x v="14"/>
    <n v="202205"/>
    <n v="44706"/>
    <s v="XOF"/>
    <n v="99441"/>
    <n v="159.24"/>
    <s v="EUR"/>
    <n v="151.59800000000001"/>
    <n v="12740302"/>
    <s v="STAFF"/>
    <n v="2012170"/>
    <s v="Time Code : N - IUTS DU MOIS DE MAI DE KIEMA Yaya"/>
  </r>
  <r>
    <s v="E"/>
    <s v="4200"/>
    <s v="854"/>
    <s v="85400"/>
    <s v="8549063"/>
    <n v="528004120002"/>
    <x v="0"/>
    <x v="21"/>
    <x v="21"/>
    <n v="202205"/>
    <n v="44706"/>
    <s v="XOF"/>
    <n v="10750"/>
    <n v="17.21"/>
    <s v="EUR"/>
    <n v="16.384"/>
    <n v="12740302"/>
    <s v="STAFF"/>
    <n v="2020577"/>
    <s v="Time Code : N - CNSS DU MOIS DE MAI DE SIDIBE Moumouni"/>
  </r>
  <r>
    <s v="E"/>
    <s v="4200"/>
    <s v="854"/>
    <s v="85400"/>
    <s v="8549062"/>
    <n v="528004120002"/>
    <x v="0"/>
    <x v="78"/>
    <x v="77"/>
    <n v="202205"/>
    <n v="44706"/>
    <s v="XOF"/>
    <n v="1573.17"/>
    <n v="2.52"/>
    <s v="EUR"/>
    <n v="2.399"/>
    <n v="12740302"/>
    <s v="STAFF"/>
    <n v="8540396"/>
    <s v="Time Code : N - CNSS DU MOIS DE MAI DE OUEDRAOGO Hubert"/>
  </r>
  <r>
    <s v="E"/>
    <s v="4300"/>
    <s v="854"/>
    <s v="85400"/>
    <s v="8549057"/>
    <n v="528004120002"/>
    <x v="0"/>
    <x v="7"/>
    <x v="7"/>
    <n v="202205"/>
    <n v="44706"/>
    <s v="XOF"/>
    <n v="25797.78"/>
    <n v="41.31"/>
    <s v="EUR"/>
    <n v="39.328000000000003"/>
    <n v="12740302"/>
    <s v="STAFF"/>
    <n v="8540392"/>
    <s v="Time Code : N - IUTS DU MOIS DE MAI DE KABORE Hamza"/>
  </r>
  <r>
    <s v="E"/>
    <s v="4200"/>
    <s v="854"/>
    <s v="85406"/>
    <s v="8549057"/>
    <n v="528004120002"/>
    <x v="0"/>
    <x v="7"/>
    <x v="7"/>
    <n v="202205"/>
    <n v="44706"/>
    <s v="XOF"/>
    <n v="10084.69"/>
    <n v="16.149999999999999"/>
    <s v="EUR"/>
    <n v="15.375"/>
    <n v="12740302"/>
    <s v="STAFF"/>
    <n v="8540358"/>
    <s v="Time Code : N - CNSS DU MOIS DE MAI DE ZOMA Jean"/>
  </r>
  <r>
    <s v="E"/>
    <s v="4200"/>
    <s v="854"/>
    <s v="85406"/>
    <s v="8549052"/>
    <n v="528004120002"/>
    <x v="0"/>
    <x v="16"/>
    <x v="16"/>
    <n v="202205"/>
    <n v="44706"/>
    <s v="XOF"/>
    <n v="129000"/>
    <n v="206.57"/>
    <s v="EUR"/>
    <n v="196.65700000000001"/>
    <n v="12740302"/>
    <s v="STAFF"/>
    <n v="2024193"/>
    <s v="Time Code : N - CNSS DU MOIS DE MAI DE KAMBIRE Sié"/>
  </r>
  <r>
    <s v="E"/>
    <s v="4200"/>
    <s v="854"/>
    <s v="85406"/>
    <s v="8549057"/>
    <n v="528004120002"/>
    <x v="0"/>
    <x v="7"/>
    <x v="7"/>
    <n v="202205"/>
    <n v="44706"/>
    <s v="XOF"/>
    <n v="31084.34"/>
    <n v="49.78"/>
    <s v="EUR"/>
    <n v="47.390999999999998"/>
    <n v="12740302"/>
    <s v="STAFF"/>
    <n v="8540399"/>
    <s v="Time Code : N - CNSS DU MOIS DE MAI DE KONFE TRAORE Aicha"/>
  </r>
  <r>
    <s v="E"/>
    <s v="4200"/>
    <s v="854"/>
    <s v="85408"/>
    <s v="8549059"/>
    <n v="528004120002"/>
    <x v="0"/>
    <x v="18"/>
    <x v="18"/>
    <n v="202205"/>
    <n v="44706"/>
    <s v="XOF"/>
    <n v="41665.97"/>
    <n v="66.72"/>
    <s v="EUR"/>
    <n v="63.518000000000001"/>
    <n v="12740302"/>
    <s v="STAFF"/>
    <n v="2024413"/>
    <s v="Time Code : N - CNSS DU MOIS DE MAI DE DAMIBA Jacques Malgdawindé"/>
  </r>
  <r>
    <s v="E"/>
    <s v="4200"/>
    <s v="854"/>
    <s v="85406"/>
    <s v="8549059"/>
    <n v="528004120002"/>
    <x v="0"/>
    <x v="12"/>
    <x v="12"/>
    <n v="202205"/>
    <n v="44706"/>
    <s v="XOF"/>
    <n v="7818.18"/>
    <n v="12.52"/>
    <s v="EUR"/>
    <n v="11.919"/>
    <n v="12740302"/>
    <s v="STAFF"/>
    <n v="8540279"/>
    <s v="Time Code : N - CNSS DU MOIS DE MAI DE YAMEOGO Wendkoaguenda Lucie"/>
  </r>
  <r>
    <s v="E"/>
    <s v="4200"/>
    <s v="854"/>
    <s v="85406"/>
    <s v="8540008"/>
    <n v="528004120002"/>
    <x v="0"/>
    <x v="24"/>
    <x v="24"/>
    <n v="202205"/>
    <n v="44706"/>
    <s v="XOF"/>
    <n v="97103"/>
    <n v="155.49"/>
    <s v="EUR"/>
    <n v="148.02799999999999"/>
    <n v="12740302"/>
    <s v="STAFF"/>
    <n v="2039252"/>
    <s v="Time Code : N - CNSS DU MOIS DE MAI DE GUIRO Shérita Djémila"/>
  </r>
  <r>
    <s v="E"/>
    <s v="4300"/>
    <s v="854"/>
    <s v="85400"/>
    <s v="8549058"/>
    <n v="528004120002"/>
    <x v="0"/>
    <x v="26"/>
    <x v="26"/>
    <n v="202205"/>
    <n v="44706"/>
    <s v="XOF"/>
    <n v="7226.88"/>
    <n v="11.57"/>
    <s v="EUR"/>
    <n v="11.015000000000001"/>
    <n v="12740302"/>
    <s v="STAFF"/>
    <n v="8540401"/>
    <s v="Time Code : N - IUTS DU MOIS DE MAI DE SINON Boukari"/>
  </r>
  <r>
    <s v="E"/>
    <s v="4300"/>
    <s v="854"/>
    <s v="85400"/>
    <s v="8549058"/>
    <n v="528004120002"/>
    <x v="0"/>
    <x v="10"/>
    <x v="10"/>
    <n v="202205"/>
    <n v="44706"/>
    <s v="XOF"/>
    <n v="25445.97"/>
    <n v="40.75"/>
    <s v="EUR"/>
    <n v="38.793999999999997"/>
    <n v="12740302"/>
    <s v="STAFF"/>
    <n v="2011105"/>
    <s v="Time Code : N - IUTS DU MOIS DE MAI DE COULIDIATY Aimé Parfait"/>
  </r>
  <r>
    <s v="E"/>
    <s v="4200"/>
    <s v="854"/>
    <s v="85408"/>
    <s v="8549059"/>
    <n v="528004120002"/>
    <x v="0"/>
    <x v="12"/>
    <x v="12"/>
    <n v="202205"/>
    <n v="44706"/>
    <s v="XOF"/>
    <n v="69337.5"/>
    <n v="111.03"/>
    <s v="EUR"/>
    <n v="105.702"/>
    <n v="12740302"/>
    <s v="STAFF"/>
    <n v="2046481"/>
    <s v="Time Code : N - CNSS DU MOIS DE MAI DE TOE Hadja Aliza Sandrine"/>
  </r>
  <r>
    <s v="E"/>
    <s v="4300"/>
    <s v="854"/>
    <s v="85400"/>
    <s v="8549055"/>
    <n v="528004120002"/>
    <x v="0"/>
    <x v="11"/>
    <x v="11"/>
    <n v="202205"/>
    <n v="44706"/>
    <s v="XOF"/>
    <n v="5284.7"/>
    <n v="8.4600000000000009"/>
    <s v="EUR"/>
    <n v="8.0540000000000003"/>
    <n v="12740302"/>
    <s v="STAFF"/>
    <n v="8540039"/>
    <s v="Time Code : N - IUTS DU MOIS DE MAI DE NABI Grégoire"/>
  </r>
  <r>
    <s v="E"/>
    <s v="4200"/>
    <s v="854"/>
    <s v="85406"/>
    <s v="8549052"/>
    <n v="528004120002"/>
    <x v="0"/>
    <x v="22"/>
    <x v="22"/>
    <n v="202205"/>
    <n v="44706"/>
    <s v="XOF"/>
    <n v="97103"/>
    <n v="155.49"/>
    <s v="EUR"/>
    <n v="148.02799999999999"/>
    <n v="12740302"/>
    <s v="STAFF"/>
    <n v="2035753"/>
    <s v="Time Code : N - CNSS DU MOIS DE MAI DE KOUANDA Rachidatou"/>
  </r>
  <r>
    <s v="E"/>
    <s v="4200"/>
    <s v="854"/>
    <s v="85407"/>
    <s v="8540008"/>
    <n v="528004120002"/>
    <x v="0"/>
    <x v="25"/>
    <x v="25"/>
    <n v="202205"/>
    <n v="44706"/>
    <s v="XOF"/>
    <n v="129000"/>
    <n v="206.57"/>
    <s v="EUR"/>
    <n v="196.65700000000001"/>
    <n v="12740302"/>
    <s v="STAFF"/>
    <n v="2038727"/>
    <s v="Time Code : N - CNSS DU MOIS DE MAI DE SORY Yacouba"/>
  </r>
  <r>
    <s v="E"/>
    <s v="4200"/>
    <s v="854"/>
    <s v="85406"/>
    <s v="8549059"/>
    <n v="528004120002"/>
    <x v="0"/>
    <x v="12"/>
    <x v="12"/>
    <n v="202205"/>
    <n v="44706"/>
    <s v="XOF"/>
    <n v="13658.82"/>
    <n v="21.87"/>
    <s v="EUR"/>
    <n v="20.82"/>
    <n v="12740302"/>
    <s v="STAFF"/>
    <n v="8540386"/>
    <s v="Time Code : N - CNSS DU MOIS DE MAI DE YAMEOGO Dahlia Ramata Stephanie"/>
  </r>
  <r>
    <s v="E"/>
    <s v="4200"/>
    <s v="854"/>
    <s v="85407"/>
    <s v="8549059"/>
    <n v="528004120002"/>
    <x v="0"/>
    <x v="20"/>
    <x v="20"/>
    <n v="202205"/>
    <n v="44706"/>
    <s v="XOF"/>
    <n v="99253"/>
    <n v="158.94"/>
    <s v="EUR"/>
    <n v="151.31200000000001"/>
    <n v="12740302"/>
    <s v="STAFF"/>
    <n v="2030902"/>
    <s v="Time Code : N - CNSS DU MOIS DE MAI DE CISSE Idriss As-Ami"/>
  </r>
  <r>
    <s v="E"/>
    <s v="4200"/>
    <s v="854"/>
    <s v="85408"/>
    <s v="8540008"/>
    <n v="528004120001"/>
    <x v="3"/>
    <x v="14"/>
    <x v="14"/>
    <n v="202205"/>
    <n v="44706"/>
    <s v="XOF"/>
    <n v="129000"/>
    <n v="206.57"/>
    <s v="EUR"/>
    <n v="196.65700000000001"/>
    <n v="12740302"/>
    <s v="STAFF"/>
    <n v="2012170"/>
    <s v="Time Code : N - CNSS DU MOIS DE MAI DE KIEMA Yaya"/>
  </r>
  <r>
    <s v="E"/>
    <s v="4200"/>
    <s v="854"/>
    <s v="85406"/>
    <s v="8549052"/>
    <n v="528004120002"/>
    <x v="0"/>
    <x v="19"/>
    <x v="19"/>
    <n v="202205"/>
    <n v="44706"/>
    <s v="XOF"/>
    <n v="129000"/>
    <n v="206.57"/>
    <s v="EUR"/>
    <n v="196.65700000000001"/>
    <n v="12740302"/>
    <s v="STAFF"/>
    <n v="2023596"/>
    <s v="Time Code : N - CNSS DU MOIS DE MAI DE WANGRE Didier"/>
  </r>
  <r>
    <s v="E"/>
    <s v="4200"/>
    <s v="854"/>
    <s v="85401"/>
    <s v="8540008"/>
    <n v="528004120001"/>
    <x v="3"/>
    <x v="14"/>
    <x v="14"/>
    <n v="202205"/>
    <n v="44706"/>
    <s v="XOF"/>
    <n v="129000"/>
    <n v="206.57"/>
    <s v="EUR"/>
    <n v="196.65700000000001"/>
    <n v="30499174"/>
    <s v="STAFF"/>
    <n v="2031020"/>
    <s v="MT CNSS DU MOIS DE MAI DE GANSORE Hassane Moctar"/>
  </r>
  <r>
    <s v="E"/>
    <s v="4300"/>
    <s v="854"/>
    <s v="85401"/>
    <s v="8540008"/>
    <n v="528004120001"/>
    <x v="3"/>
    <x v="14"/>
    <x v="14"/>
    <n v="202205"/>
    <n v="44706"/>
    <s v="XOF"/>
    <n v="107782"/>
    <n v="172.6"/>
    <s v="EUR"/>
    <n v="164.31700000000001"/>
    <n v="30499174"/>
    <s v="STAFF"/>
    <n v="2031020"/>
    <s v="MT IUTS DU MOIS DE MAI DE GANSORE Hassane Moctar"/>
  </r>
  <r>
    <s v="E"/>
    <s v="4300"/>
    <s v="854"/>
    <s v="85406"/>
    <s v="8540008"/>
    <n v="528004120001"/>
    <x v="3"/>
    <x v="14"/>
    <x v="14"/>
    <n v="202205"/>
    <n v="44706"/>
    <s v="XOF"/>
    <n v="115630"/>
    <n v="185.16"/>
    <s v="EUR"/>
    <n v="176.274"/>
    <n v="30499174"/>
    <s v="STAFF"/>
    <n v="2022429"/>
    <s v="Time Code : A - IUTS DU MOIS DE MAI DE DAHANI Daouda Martial Hubert"/>
  </r>
  <r>
    <s v="E"/>
    <s v="4200"/>
    <s v="854"/>
    <s v="85400"/>
    <s v="8549059"/>
    <n v="528004120002"/>
    <x v="0"/>
    <x v="12"/>
    <x v="12"/>
    <n v="202205"/>
    <n v="44706"/>
    <s v="XOF"/>
    <n v="6318.66"/>
    <n v="10.119999999999999"/>
    <s v="EUR"/>
    <n v="9.6340000000000003"/>
    <n v="12740302"/>
    <s v="STAFF"/>
    <n v="8540206"/>
    <s v="Time Code : N - CNSS DU MOIS DE MAI DE OUEDRAOGO Wendingomdé Joseph Arnaud"/>
  </r>
  <r>
    <s v="E"/>
    <s v="4200"/>
    <s v="854"/>
    <s v="85400"/>
    <s v="8549058"/>
    <n v="528004120002"/>
    <x v="0"/>
    <x v="26"/>
    <x v="26"/>
    <n v="202205"/>
    <n v="44706"/>
    <s v="XOF"/>
    <n v="8062.5"/>
    <n v="12.91"/>
    <s v="EUR"/>
    <n v="12.29"/>
    <n v="12740302"/>
    <s v="STAFF"/>
    <n v="8540401"/>
    <s v="Time Code : N - CNSS DU MOIS DE MAI DE SINON Boukari"/>
  </r>
  <r>
    <s v="E"/>
    <s v="4200"/>
    <s v="854"/>
    <s v="85400"/>
    <s v="8549059"/>
    <n v="528004120002"/>
    <x v="0"/>
    <x v="12"/>
    <x v="12"/>
    <n v="202205"/>
    <n v="44706"/>
    <s v="XOF"/>
    <n v="7413.79"/>
    <n v="11.87"/>
    <s v="EUR"/>
    <n v="11.3"/>
    <n v="12740302"/>
    <s v="STAFF"/>
    <n v="2012905"/>
    <s v="Time Code : N - CNSS DU MOIS DE MAI DE NEBIE Noël"/>
  </r>
  <r>
    <s v="E"/>
    <s v="4010"/>
    <s v="854"/>
    <s v="85406"/>
    <s v="8549057"/>
    <n v="528004120002"/>
    <x v="0"/>
    <x v="7"/>
    <x v="7"/>
    <n v="202205"/>
    <n v="44706"/>
    <s v="XOF"/>
    <n v="137245.29999999999"/>
    <n v="219.78"/>
    <s v="EUR"/>
    <n v="209.233"/>
    <n v="12740302"/>
    <s v="STAFF"/>
    <n v="8540399"/>
    <s v="Time Code : N - SALAIRE DU MOIS DE MAI DE KONFE TRAORE Aicha"/>
  </r>
  <r>
    <s v="E"/>
    <s v="4010"/>
    <s v="854"/>
    <s v="85408"/>
    <s v="8549059"/>
    <n v="528004120002"/>
    <x v="0"/>
    <x v="12"/>
    <x v="12"/>
    <n v="202205"/>
    <n v="44706"/>
    <s v="XOF"/>
    <n v="278120.77"/>
    <n v="445.37"/>
    <s v="EUR"/>
    <n v="423.99599999999998"/>
    <n v="12740302"/>
    <s v="STAFF"/>
    <n v="2046481"/>
    <s v="Time Code : N - SALAIRE DU MOIS DE MAI DE TOE Hadja Aliza Sandrine"/>
  </r>
  <r>
    <s v="E"/>
    <s v="4010"/>
    <s v="854"/>
    <s v="85406"/>
    <s v="8549057"/>
    <n v="528004120002"/>
    <x v="0"/>
    <x v="7"/>
    <x v="7"/>
    <n v="202205"/>
    <n v="44706"/>
    <s v="XOF"/>
    <n v="91756.77"/>
    <n v="146.93"/>
    <s v="EUR"/>
    <n v="139.87899999999999"/>
    <n v="12740302"/>
    <s v="STAFF"/>
    <n v="8540358"/>
    <s v="Time Code : N - SALAIRE DU MOIS DE MAI DE ZOMA Jean"/>
  </r>
  <r>
    <s v="E"/>
    <s v="4010"/>
    <s v="854"/>
    <s v="85406"/>
    <s v="8549059"/>
    <n v="528004120002"/>
    <x v="0"/>
    <x v="12"/>
    <x v="12"/>
    <n v="202205"/>
    <n v="44706"/>
    <s v="XOF"/>
    <n v="43921.03"/>
    <n v="70.33"/>
    <s v="EUR"/>
    <n v="66.954999999999998"/>
    <n v="12740302"/>
    <s v="STAFF"/>
    <n v="8540279"/>
    <s v="Time Code : N - SALAIRE DU MOIS DE MAI DE YAMEOGO Wendkoaguenda Lucie"/>
  </r>
  <r>
    <s v="E"/>
    <s v="4010"/>
    <s v="854"/>
    <s v="85406"/>
    <s v="8549059"/>
    <n v="528004120002"/>
    <x v="0"/>
    <x v="12"/>
    <x v="12"/>
    <n v="202205"/>
    <n v="44706"/>
    <s v="XOF"/>
    <n v="60307.199999999997"/>
    <n v="96.57"/>
    <s v="EUR"/>
    <n v="91.936000000000007"/>
    <n v="12740302"/>
    <s v="STAFF"/>
    <n v="8540386"/>
    <s v="Time Code : N - SALAIRE DU MOIS DE MAI DE YAMEOGO Dahlia Ramata Stephanie"/>
  </r>
  <r>
    <s v="E"/>
    <s v="4010"/>
    <s v="854"/>
    <s v="85400"/>
    <s v="8549059"/>
    <n v="528004120002"/>
    <x v="0"/>
    <x v="12"/>
    <x v="12"/>
    <n v="202205"/>
    <n v="44706"/>
    <s v="XOF"/>
    <n v="61800"/>
    <n v="98.96"/>
    <s v="EUR"/>
    <n v="94.210999999999999"/>
    <n v="12740302"/>
    <s v="STAFF"/>
    <n v="2012905"/>
    <s v="Time Code : N - SALAIRE DU MOIS DE MAI DE NEBIE Noël"/>
  </r>
  <r>
    <s v="E"/>
    <s v="4010"/>
    <s v="854"/>
    <s v="85400"/>
    <s v="8549059"/>
    <n v="528004120002"/>
    <x v="0"/>
    <x v="76"/>
    <x v="75"/>
    <n v="202205"/>
    <n v="44706"/>
    <s v="XOF"/>
    <n v="79426"/>
    <n v="127.19"/>
    <s v="EUR"/>
    <n v="121.086"/>
    <n v="12740302"/>
    <s v="STAFF"/>
    <n v="8540353"/>
    <s v="Time Code : N - SALAIRE DU MOIS DE MAI DE PARE/KARAMBIRI Aminata"/>
  </r>
  <r>
    <s v="E"/>
    <s v="4010"/>
    <s v="854"/>
    <s v="85400"/>
    <s v="8549060"/>
    <n v="528004120002"/>
    <x v="0"/>
    <x v="6"/>
    <x v="6"/>
    <n v="202205"/>
    <n v="44706"/>
    <s v="XOF"/>
    <n v="19656.38"/>
    <n v="31.48"/>
    <s v="EUR"/>
    <n v="29.969000000000001"/>
    <n v="12740302"/>
    <s v="STAFF"/>
    <n v="2049729"/>
    <s v="Time Code : N - SALAIRE DU MOIS DE MAI DE NIGNAN Annielle"/>
  </r>
  <r>
    <s v="E"/>
    <s v="4010"/>
    <s v="854"/>
    <s v="85400"/>
    <s v="8549062"/>
    <n v="528004120002"/>
    <x v="0"/>
    <x v="78"/>
    <x v="77"/>
    <n v="202205"/>
    <n v="44706"/>
    <s v="XOF"/>
    <n v="16298.01"/>
    <n v="26.1"/>
    <s v="EUR"/>
    <n v="24.847000000000001"/>
    <n v="12740302"/>
    <s v="STAFF"/>
    <n v="8540396"/>
    <s v="Time Code : N - SALAIRE DU MOIS DE MAI DE OUEDRAOGO Hubert"/>
  </r>
  <r>
    <s v="E"/>
    <s v="4010"/>
    <s v="854"/>
    <s v="85400"/>
    <s v="8549055"/>
    <n v="528004120002"/>
    <x v="0"/>
    <x v="11"/>
    <x v="11"/>
    <n v="202205"/>
    <n v="44706"/>
    <s v="XOF"/>
    <n v="27965"/>
    <n v="44.78"/>
    <s v="EUR"/>
    <n v="42.631"/>
    <n v="12740302"/>
    <s v="STAFF"/>
    <n v="8540039"/>
    <s v="Time Code : N - SALAIRE DU MOIS DE MAI DE NABI Grégoire"/>
  </r>
  <r>
    <s v="E"/>
    <s v="4010"/>
    <s v="854"/>
    <s v="85406"/>
    <s v="8549052"/>
    <n v="528004120001"/>
    <x v="3"/>
    <x v="13"/>
    <x v="13"/>
    <n v="202205"/>
    <n v="44706"/>
    <s v="XOF"/>
    <n v="925491.19999999995"/>
    <n v="1482.03"/>
    <s v="EUR"/>
    <n v="1410.9059999999999"/>
    <n v="12740302"/>
    <s v="STAFF"/>
    <n v="2034399"/>
    <s v="Time Code : N - SALAIRE DU MOIS DE MAI DE OUEDRAOGO Touwindé Christophe"/>
  </r>
  <r>
    <s v="E"/>
    <s v="4010"/>
    <s v="854"/>
    <s v="85406"/>
    <s v="8549052"/>
    <n v="528004120001"/>
    <x v="3"/>
    <x v="13"/>
    <x v="13"/>
    <n v="202205"/>
    <n v="44706"/>
    <s v="XOF"/>
    <n v="153714.79999999999"/>
    <n v="246.15"/>
    <s v="EUR"/>
    <n v="234.33699999999999"/>
    <n v="12740302"/>
    <s v="STAFF"/>
    <n v="2034399"/>
    <s v="Time Code : M - SALAIRE DU MOIS DE MAI DE OUEDRAOGO Touwindé Christophe"/>
  </r>
  <r>
    <s v="E"/>
    <s v="4010"/>
    <s v="854"/>
    <s v="85400"/>
    <s v="8549060"/>
    <n v="528004120002"/>
    <x v="0"/>
    <x v="6"/>
    <x v="6"/>
    <n v="202205"/>
    <n v="44706"/>
    <s v="XOF"/>
    <n v="80597.2"/>
    <n v="129.06"/>
    <s v="EUR"/>
    <n v="122.866"/>
    <n v="12740302"/>
    <s v="STAFF"/>
    <n v="2027008"/>
    <s v="Time Code : N - SALAIRE DU MOIS DE MAI DE SAWADOGO Augustine Marie wendyam"/>
  </r>
  <r>
    <s v="E"/>
    <s v="4010"/>
    <s v="854"/>
    <s v="85400"/>
    <s v="8549058"/>
    <n v="528004120002"/>
    <x v="0"/>
    <x v="10"/>
    <x v="10"/>
    <n v="202205"/>
    <n v="44706"/>
    <s v="XOF"/>
    <n v="132647.22"/>
    <n v="212.41"/>
    <s v="EUR"/>
    <n v="202.21600000000001"/>
    <n v="12740302"/>
    <s v="STAFF"/>
    <n v="2011105"/>
    <s v="Time Code : N - SALAIRE DU MOIS DE MAI DE COULIDIATY Aimé Parfait"/>
  </r>
  <r>
    <s v="E"/>
    <s v="4010"/>
    <s v="854"/>
    <s v="85406"/>
    <s v="8549052"/>
    <n v="528004120002"/>
    <x v="0"/>
    <x v="19"/>
    <x v="19"/>
    <n v="202205"/>
    <n v="44706"/>
    <s v="XOF"/>
    <n v="534878.56000000006"/>
    <n v="856.52"/>
    <s v="EUR"/>
    <n v="815.41499999999996"/>
    <n v="12740302"/>
    <s v="STAFF"/>
    <n v="2023596"/>
    <s v="Time Code : N - SALAIRE DU MOIS DE MAI DE WANGRE Didier"/>
  </r>
  <r>
    <s v="E"/>
    <s v="4010"/>
    <s v="854"/>
    <s v="85401"/>
    <s v="8540008"/>
    <n v="528004120001"/>
    <x v="3"/>
    <x v="14"/>
    <x v="14"/>
    <n v="202205"/>
    <n v="44706"/>
    <s v="XOF"/>
    <n v="756125"/>
    <n v="1210.81"/>
    <s v="EUR"/>
    <n v="1152.702"/>
    <n v="30499174"/>
    <s v="STAFF"/>
    <n v="2031020"/>
    <s v="MT SALAIRE DU MOIS DE MAI DE GANSORE Hassane Moctar"/>
  </r>
  <r>
    <s v="E"/>
    <s v="4010"/>
    <s v="854"/>
    <s v="85400"/>
    <s v="8549059"/>
    <n v="528004120002"/>
    <x v="0"/>
    <x v="12"/>
    <x v="12"/>
    <n v="202205"/>
    <n v="44706"/>
    <s v="XOF"/>
    <n v="328134.59999999998"/>
    <n v="525.45000000000005"/>
    <s v="EUR"/>
    <n v="500.233"/>
    <n v="12740302"/>
    <s v="STAFF"/>
    <n v="2029740"/>
    <s v="Time Code : N - SALAIRE DU MOIS DE MAI DE KAMBOU Sansan Christian"/>
  </r>
  <r>
    <s v="E"/>
    <s v="4010"/>
    <s v="854"/>
    <s v="85400"/>
    <s v="8549057"/>
    <n v="528004120002"/>
    <x v="0"/>
    <x v="7"/>
    <x v="7"/>
    <n v="202205"/>
    <n v="44706"/>
    <s v="XOF"/>
    <n v="157348.39000000001"/>
    <n v="251.97"/>
    <s v="EUR"/>
    <n v="239.87799999999999"/>
    <n v="12740302"/>
    <s v="STAFF"/>
    <n v="8540392"/>
    <s v="Time Code : N - SALAIRE DU MOIS DE MAI DE KABORE Hamza"/>
  </r>
  <r>
    <s v="E"/>
    <s v="4010"/>
    <s v="854"/>
    <s v="85400"/>
    <s v="8549059"/>
    <n v="528004120002"/>
    <x v="0"/>
    <x v="12"/>
    <x v="12"/>
    <n v="202205"/>
    <n v="44706"/>
    <s v="XOF"/>
    <n v="57051.11"/>
    <n v="91.36"/>
    <s v="EUR"/>
    <n v="86.975999999999999"/>
    <n v="12740302"/>
    <s v="STAFF"/>
    <n v="8540206"/>
    <s v="Time Code : N - SALAIRE DU MOIS DE MAI DE OUEDRAOGO Wendingomdé Joseph Arnaud"/>
  </r>
  <r>
    <s v="E"/>
    <s v="4010"/>
    <s v="854"/>
    <s v="85406"/>
    <s v="8540008"/>
    <n v="528004120001"/>
    <x v="3"/>
    <x v="9"/>
    <x v="9"/>
    <n v="202205"/>
    <n v="44706"/>
    <s v="XOF"/>
    <n v="1102903"/>
    <n v="1766.12"/>
    <s v="EUR"/>
    <n v="1681.3630000000001"/>
    <n v="12740302"/>
    <s v="STAFF"/>
    <n v="2019466"/>
    <s v="Time Code : N - SALAIRE DU MOIS DE MAI DE ZAGUE-SOME Lena Yasmine"/>
  </r>
  <r>
    <s v="E"/>
    <s v="4300"/>
    <s v="854"/>
    <s v="85400"/>
    <s v="8549059"/>
    <n v="528004120002"/>
    <x v="0"/>
    <x v="12"/>
    <x v="12"/>
    <n v="202205"/>
    <n v="44706"/>
    <s v="XOF"/>
    <n v="36076.1"/>
    <n v="57.77"/>
    <s v="EUR"/>
    <n v="54.997999999999998"/>
    <n v="12740302"/>
    <s v="STAFF"/>
    <n v="2029740"/>
    <s v="Time Code : N - IUTS DU MOIS DE MAI DE KAMBOU Sansan Christian"/>
  </r>
  <r>
    <s v="E"/>
    <s v="4300"/>
    <s v="854"/>
    <s v="85407"/>
    <s v="8549059"/>
    <n v="528004120002"/>
    <x v="0"/>
    <x v="18"/>
    <x v="18"/>
    <n v="202205"/>
    <n v="44706"/>
    <s v="XOF"/>
    <n v="71305"/>
    <n v="114.18"/>
    <s v="EUR"/>
    <n v="108.7"/>
    <n v="12740302"/>
    <s v="STAFF"/>
    <n v="2014872"/>
    <s v="Time Code : N - IUTS DU MOIS DE MAI DE OUATTARA Siaka"/>
  </r>
  <r>
    <s v="E"/>
    <s v="4300"/>
    <s v="854"/>
    <s v="85400"/>
    <s v="8549059"/>
    <n v="528004120002"/>
    <x v="0"/>
    <x v="76"/>
    <x v="75"/>
    <n v="202205"/>
    <n v="44706"/>
    <s v="XOF"/>
    <n v="18193.330000000002"/>
    <n v="29.13"/>
    <s v="EUR"/>
    <n v="27.731999999999999"/>
    <n v="12740302"/>
    <s v="STAFF"/>
    <n v="8540353"/>
    <s v="Time Code : N - IUTS DU MOIS DE MAI DE PARE/KARAMBIRI Aminata"/>
  </r>
  <r>
    <s v="E"/>
    <s v="4200"/>
    <s v="854"/>
    <s v="85406"/>
    <s v="8549052"/>
    <n v="528004120002"/>
    <x v="0"/>
    <x v="15"/>
    <x v="15"/>
    <n v="202205"/>
    <n v="44706"/>
    <s v="XOF"/>
    <n v="97103"/>
    <n v="155.49"/>
    <s v="EUR"/>
    <n v="148.02799999999999"/>
    <n v="12740302"/>
    <s v="STAFF"/>
    <n v="2041743"/>
    <s v="Time Code : N - CNSS DU MOIS DE MAI DE SORE Safiétou"/>
  </r>
  <r>
    <s v="E"/>
    <s v="4300"/>
    <s v="854"/>
    <s v="85400"/>
    <s v="8549063"/>
    <n v="528004120002"/>
    <x v="0"/>
    <x v="21"/>
    <x v="21"/>
    <n v="202205"/>
    <n v="44706"/>
    <s v="XOF"/>
    <n v="17519.669999999998"/>
    <n v="28.05"/>
    <s v="EUR"/>
    <n v="26.704000000000001"/>
    <n v="12740302"/>
    <s v="STAFF"/>
    <n v="2020577"/>
    <s v="Time Code : N - IUTS DU MOIS DE MAI DE SIDIBE Moumouni"/>
  </r>
  <r>
    <s v="E"/>
    <s v="4300"/>
    <s v="854"/>
    <s v="85400"/>
    <s v="8549060"/>
    <n v="528004120002"/>
    <x v="0"/>
    <x v="6"/>
    <x v="6"/>
    <n v="202205"/>
    <n v="44706"/>
    <s v="XOF"/>
    <n v="2273.21"/>
    <n v="3.64"/>
    <s v="EUR"/>
    <n v="3.4649999999999999"/>
    <n v="12740302"/>
    <s v="STAFF"/>
    <n v="2049729"/>
    <s v="Time Code : N - IUTS DU MOIS DE MAI DE NIGNAN Annielle"/>
  </r>
  <r>
    <s v="E"/>
    <s v="4300"/>
    <s v="854"/>
    <s v="85406"/>
    <s v="8549057"/>
    <n v="528004120002"/>
    <x v="0"/>
    <x v="7"/>
    <x v="7"/>
    <n v="202205"/>
    <n v="44706"/>
    <s v="XOF"/>
    <n v="19187.95"/>
    <n v="30.73"/>
    <s v="EUR"/>
    <n v="29.254999999999999"/>
    <n v="12740302"/>
    <s v="STAFF"/>
    <n v="8540399"/>
    <s v="Time Code : N - IUTS DU MOIS DE MAI DE KONFE TRAORE Aicha"/>
  </r>
  <r>
    <s v="E"/>
    <s v="4300"/>
    <s v="854"/>
    <s v="85400"/>
    <s v="8549059"/>
    <n v="528004120002"/>
    <x v="0"/>
    <x v="12"/>
    <x v="12"/>
    <n v="202205"/>
    <n v="44706"/>
    <s v="XOF"/>
    <n v="10050.23"/>
    <n v="16.09"/>
    <s v="EUR"/>
    <n v="15.318"/>
    <n v="12740302"/>
    <s v="STAFF"/>
    <n v="2012905"/>
    <s v="Time Code : N - IUTS DU MOIS DE MAI DE NEBIE Noël"/>
  </r>
  <r>
    <s v="E"/>
    <s v="4300"/>
    <s v="854"/>
    <s v="85406"/>
    <s v="8540008"/>
    <n v="528004120002"/>
    <x v="0"/>
    <x v="24"/>
    <x v="24"/>
    <n v="202205"/>
    <n v="44706"/>
    <s v="XOF"/>
    <n v="40180"/>
    <n v="64.34"/>
    <s v="EUR"/>
    <n v="61.252000000000002"/>
    <n v="12740302"/>
    <s v="STAFF"/>
    <n v="2039252"/>
    <s v="Time Code : N - IUTS DU MOIS DE MAI DE GUIRO Shérita Djémila"/>
  </r>
  <r>
    <s v="E"/>
    <s v="4300"/>
    <s v="854"/>
    <s v="85406"/>
    <s v="8549052"/>
    <n v="528004120001"/>
    <x v="3"/>
    <x v="13"/>
    <x v="13"/>
    <n v="202205"/>
    <n v="44706"/>
    <s v="XOF"/>
    <n v="146633.63"/>
    <n v="234.81"/>
    <s v="EUR"/>
    <n v="223.541"/>
    <n v="12740302"/>
    <s v="STAFF"/>
    <n v="2034399"/>
    <s v="Time Code : N - IUTS DU MOIS DE MAI DE OUEDRAOGO Touwindé Christophe"/>
  </r>
  <r>
    <s v="E"/>
    <s v="4300"/>
    <s v="854"/>
    <s v="85406"/>
    <s v="8549052"/>
    <n v="528004120001"/>
    <x v="3"/>
    <x v="13"/>
    <x v="13"/>
    <n v="202205"/>
    <n v="44706"/>
    <s v="XOF"/>
    <n v="24354.37"/>
    <n v="39"/>
    <s v="EUR"/>
    <n v="37.128"/>
    <n v="12740302"/>
    <s v="STAFF"/>
    <n v="2034399"/>
    <s v="Time Code : M - IUTS DU MOIS DE MAI DE OUEDRAOGO Touwindé Christophe"/>
  </r>
  <r>
    <s v="E"/>
    <s v="4200"/>
    <s v="854"/>
    <s v="85407"/>
    <s v="8549059"/>
    <n v="528004120002"/>
    <x v="0"/>
    <x v="18"/>
    <x v="18"/>
    <n v="202205"/>
    <n v="44706"/>
    <s v="XOF"/>
    <n v="129000"/>
    <n v="206.57"/>
    <s v="EUR"/>
    <n v="196.65700000000001"/>
    <n v="12740302"/>
    <s v="STAFF"/>
    <n v="2014872"/>
    <s v="Time Code : N - CNSS DU MOIS DE MAI DE OUATTARA Siaka"/>
  </r>
  <r>
    <s v="E"/>
    <s v="4300"/>
    <s v="854"/>
    <s v="85407"/>
    <s v="8549059"/>
    <n v="528004120002"/>
    <x v="0"/>
    <x v="20"/>
    <x v="20"/>
    <n v="202205"/>
    <n v="44706"/>
    <s v="XOF"/>
    <n v="42555"/>
    <n v="68.150000000000006"/>
    <s v="EUR"/>
    <n v="64.879000000000005"/>
    <n v="12740302"/>
    <s v="STAFF"/>
    <n v="2030902"/>
    <s v="Time Code : N - IUTS DU MOIS DE MAI DE CISSE Idriss As-Ami"/>
  </r>
  <r>
    <s v="E"/>
    <s v="4300"/>
    <s v="854"/>
    <s v="85406"/>
    <s v="8549052"/>
    <n v="528004120002"/>
    <x v="0"/>
    <x v="19"/>
    <x v="19"/>
    <n v="202205"/>
    <n v="44706"/>
    <s v="XOF"/>
    <n v="71305"/>
    <n v="114.18"/>
    <s v="EUR"/>
    <n v="108.7"/>
    <n v="12740302"/>
    <s v="STAFF"/>
    <n v="2023596"/>
    <s v="Time Code : N - IUTS DU MOIS DE MAI DE WANGRE Didier"/>
  </r>
  <r>
    <s v="E"/>
    <s v="4300"/>
    <s v="854"/>
    <s v="85406"/>
    <s v="8540008"/>
    <n v="528004120001"/>
    <x v="3"/>
    <x v="9"/>
    <x v="9"/>
    <n v="202205"/>
    <n v="44706"/>
    <s v="XOF"/>
    <n v="213255"/>
    <n v="341.49"/>
    <s v="EUR"/>
    <n v="325.10199999999998"/>
    <n v="12740302"/>
    <s v="STAFF"/>
    <n v="2019466"/>
    <s v="Time Code : N - IUTS DU MOIS DE MAI DE ZAGUE-SOME Lena Yasmine"/>
  </r>
  <r>
    <s v="E"/>
    <s v="4300"/>
    <s v="854"/>
    <s v="85408"/>
    <s v="8549059"/>
    <n v="528004120002"/>
    <x v="0"/>
    <x v="18"/>
    <x v="18"/>
    <n v="202205"/>
    <n v="44706"/>
    <s v="XOF"/>
    <n v="17629.86"/>
    <n v="28.23"/>
    <s v="EUR"/>
    <n v="26.875"/>
    <n v="12740302"/>
    <s v="STAFF"/>
    <n v="2024413"/>
    <s v="Time Code : N - IUTS DU MOIS DE MAI DE DAMIBA Jacques Malgdawindé"/>
  </r>
  <r>
    <s v="E"/>
    <s v="4300"/>
    <s v="854"/>
    <s v="85406"/>
    <s v="8549052"/>
    <n v="528004120002"/>
    <x v="0"/>
    <x v="15"/>
    <x v="15"/>
    <n v="202205"/>
    <n v="44706"/>
    <s v="XOF"/>
    <n v="36162"/>
    <n v="57.91"/>
    <s v="EUR"/>
    <n v="55.131"/>
    <n v="12740302"/>
    <s v="STAFF"/>
    <n v="2041743"/>
    <s v="Time Code : N - IUTS DU MOIS DE MAI DE SORE Safiétou"/>
  </r>
  <r>
    <s v="E"/>
    <s v="4300"/>
    <s v="854"/>
    <s v="85407"/>
    <s v="8540008"/>
    <n v="528004120002"/>
    <x v="0"/>
    <x v="25"/>
    <x v="25"/>
    <n v="202205"/>
    <n v="44706"/>
    <s v="XOF"/>
    <n v="57925"/>
    <n v="92.76"/>
    <s v="EUR"/>
    <n v="88.308000000000007"/>
    <n v="12740302"/>
    <s v="STAFF"/>
    <n v="2038727"/>
    <s v="Time Code : N - IUTS DU MOIS DE MAI DE SORY Yacouba"/>
  </r>
  <r>
    <s v="E"/>
    <s v="4300"/>
    <s v="854"/>
    <s v="85400"/>
    <s v="8549060"/>
    <n v="528004120002"/>
    <x v="0"/>
    <x v="6"/>
    <x v="6"/>
    <n v="202205"/>
    <n v="44706"/>
    <s v="XOF"/>
    <n v="10491.43"/>
    <n v="16.8"/>
    <s v="EUR"/>
    <n v="15.994"/>
    <n v="12740302"/>
    <s v="STAFF"/>
    <n v="2027008"/>
    <s v="Time Code : N - IUTS DU MOIS DE MAI DE SAWADOGO Augustine Marie wendyam"/>
  </r>
  <r>
    <s v="E"/>
    <s v="4300"/>
    <s v="854"/>
    <s v="85400"/>
    <s v="8549059"/>
    <n v="528004120002"/>
    <x v="0"/>
    <x v="12"/>
    <x v="12"/>
    <n v="202205"/>
    <n v="44706"/>
    <s v="XOF"/>
    <n v="9269.7099999999991"/>
    <n v="14.84"/>
    <s v="EUR"/>
    <n v="14.128"/>
    <n v="12740302"/>
    <s v="STAFF"/>
    <n v="8540206"/>
    <s v="Time Code : N - IUTS DU MOIS DE MAI DE OUEDRAOGO Wendingomdé Joseph Arnaud"/>
  </r>
  <r>
    <s v="E"/>
    <s v="4300"/>
    <s v="854"/>
    <s v="85406"/>
    <s v="8549052"/>
    <n v="528004120002"/>
    <x v="0"/>
    <x v="16"/>
    <x v="16"/>
    <n v="202205"/>
    <n v="44706"/>
    <s v="XOF"/>
    <n v="71305"/>
    <n v="114.18"/>
    <s v="EUR"/>
    <n v="108.7"/>
    <n v="12740302"/>
    <s v="STAFF"/>
    <n v="2024193"/>
    <s v="Time Code : N - IUTS DU MOIS DE MAI DE KAMBIRE Sié"/>
  </r>
  <r>
    <s v="E"/>
    <s v="4300"/>
    <s v="854"/>
    <s v="85400"/>
    <s v="8549062"/>
    <n v="528004120002"/>
    <x v="0"/>
    <x v="78"/>
    <x v="77"/>
    <n v="202205"/>
    <n v="44706"/>
    <s v="XOF"/>
    <n v="2841.91"/>
    <n v="4.55"/>
    <s v="EUR"/>
    <n v="4.3319999999999999"/>
    <n v="12740302"/>
    <s v="STAFF"/>
    <n v="8540396"/>
    <s v="Time Code : N - IUTS DU MOIS DE MAI DE OUEDRAOGO Hubert"/>
  </r>
  <r>
    <s v="E"/>
    <s v="4200"/>
    <s v="854"/>
    <s v="85407"/>
    <s v="8549057"/>
    <n v="528004120002"/>
    <x v="0"/>
    <x v="22"/>
    <x v="22"/>
    <n v="202205"/>
    <n v="44706"/>
    <s v="XOF"/>
    <n v="100987"/>
    <n v="161.71"/>
    <s v="EUR"/>
    <n v="153.94900000000001"/>
    <n v="12740302"/>
    <s v="STAFF"/>
    <n v="2023197"/>
    <s v="Time Code : N - CNSS DU MOIS DE MAI DE SAGNON Sanlé Régis Kader"/>
  </r>
  <r>
    <s v="E"/>
    <s v="4300"/>
    <s v="854"/>
    <s v="85407"/>
    <s v="8549057"/>
    <n v="528004120002"/>
    <x v="0"/>
    <x v="22"/>
    <x v="22"/>
    <n v="202205"/>
    <n v="44706"/>
    <s v="XOF"/>
    <n v="38457"/>
    <n v="61.58"/>
    <s v="EUR"/>
    <n v="58.625"/>
    <n v="12740302"/>
    <s v="STAFF"/>
    <n v="2023197"/>
    <s v="Time Code : N - IUTS DU MOIS DE MAI DE SAGNON Sanlé Régis Kader"/>
  </r>
  <r>
    <s v="E"/>
    <s v="4300"/>
    <s v="854"/>
    <s v="85406"/>
    <s v="8549057"/>
    <n v="528004120002"/>
    <x v="0"/>
    <x v="7"/>
    <x v="7"/>
    <n v="202205"/>
    <n v="44706"/>
    <s v="XOF"/>
    <n v="15823.11"/>
    <n v="25.34"/>
    <s v="EUR"/>
    <n v="24.123999999999999"/>
    <n v="12740302"/>
    <s v="STAFF"/>
    <n v="8540358"/>
    <s v="Time Code : N - IUTS DU MOIS DE MAI DE ZOMA Jean"/>
  </r>
  <r>
    <s v="E"/>
    <s v="4300"/>
    <s v="854"/>
    <s v="85406"/>
    <s v="8549059"/>
    <n v="528004120002"/>
    <x v="0"/>
    <x v="12"/>
    <x v="12"/>
    <n v="202205"/>
    <n v="44706"/>
    <s v="XOF"/>
    <n v="8431.41"/>
    <n v="13.5"/>
    <s v="EUR"/>
    <n v="12.852"/>
    <n v="12740302"/>
    <s v="STAFF"/>
    <n v="8540386"/>
    <s v="Time Code : N - IUTS DU MOIS DE MAI DE YAMEOGO Dahlia Ramata Stephanie"/>
  </r>
  <r>
    <s v="E"/>
    <s v="4300"/>
    <s v="854"/>
    <s v="85408"/>
    <s v="8549059"/>
    <n v="528004120002"/>
    <x v="0"/>
    <x v="12"/>
    <x v="12"/>
    <n v="202205"/>
    <n v="44706"/>
    <s v="XOF"/>
    <n v="36203.31"/>
    <n v="57.97"/>
    <s v="EUR"/>
    <n v="55.188000000000002"/>
    <n v="12740302"/>
    <s v="STAFF"/>
    <n v="2046481"/>
    <s v="Time Code : N - IUTS DU MOIS DE MAI DE TOE Hadja Aliza Sandrine"/>
  </r>
  <r>
    <s v="E"/>
    <s v="4300"/>
    <s v="854"/>
    <s v="85406"/>
    <s v="8549052"/>
    <n v="528004120002"/>
    <x v="0"/>
    <x v="22"/>
    <x v="22"/>
    <n v="202205"/>
    <n v="44706"/>
    <s v="XOF"/>
    <n v="36965"/>
    <n v="59.19"/>
    <s v="EUR"/>
    <n v="56.348999999999997"/>
    <n v="12740302"/>
    <s v="STAFF"/>
    <n v="2035753"/>
    <s v="Time Code : N - IUTS DU MOIS DE MAI DE KOUANDA Rachidatou"/>
  </r>
  <r>
    <s v="E"/>
    <s v="4300"/>
    <s v="854"/>
    <s v="85406"/>
    <s v="8549052"/>
    <n v="528004120002"/>
    <x v="0"/>
    <x v="69"/>
    <x v="68"/>
    <n v="202205"/>
    <n v="44706"/>
    <s v="XOF"/>
    <n v="16683"/>
    <n v="26.72"/>
    <s v="EUR"/>
    <n v="25.437999999999999"/>
    <n v="12740302"/>
    <s v="STAFF"/>
    <n v="8540222"/>
    <s v="Time Code : N - IUTS DU MOIS DE MAI DE OUEDRAOGO Bila Basile"/>
  </r>
  <r>
    <s v="E"/>
    <s v="4300"/>
    <s v="854"/>
    <s v="85406"/>
    <s v="8549059"/>
    <n v="528004120002"/>
    <x v="0"/>
    <x v="12"/>
    <x v="12"/>
    <n v="202205"/>
    <n v="44706"/>
    <s v="XOF"/>
    <n v="7051.82"/>
    <n v="11.29"/>
    <s v="EUR"/>
    <n v="10.747999999999999"/>
    <n v="12740302"/>
    <s v="STAFF"/>
    <n v="8540279"/>
    <s v="Time Code : N - IUTS DU MOIS DE MAI DE YAMEOGO Wendkoaguenda Lucie"/>
  </r>
  <r>
    <s v="E"/>
    <s v="4200"/>
    <s v="854"/>
    <s v="85406"/>
    <s v="8540008"/>
    <n v="528004120001"/>
    <x v="3"/>
    <x v="14"/>
    <x v="14"/>
    <n v="202205"/>
    <n v="44706"/>
    <s v="XOF"/>
    <n v="129000"/>
    <n v="206.57"/>
    <s v="EUR"/>
    <n v="196.65700000000001"/>
    <n v="30499174"/>
    <s v="STAFF"/>
    <n v="2022429"/>
    <s v="Time Code : A - CNSS DU MOIS DE MAI DE DAHANI Daouda Martial Hubert"/>
  </r>
  <r>
    <s v="E"/>
    <s v="4000"/>
    <s v="854"/>
    <s v="85400"/>
    <s v="8549051"/>
    <n v="528004120002"/>
    <x v="0"/>
    <x v="1"/>
    <x v="1"/>
    <n v="202205"/>
    <n v="44707"/>
    <s v="USD"/>
    <n v="223.08"/>
    <n v="223.08"/>
    <s v="EUR"/>
    <n v="212.374"/>
    <n v="12740302"/>
    <s v="STAFF"/>
    <n v="9985201"/>
    <s v="Time Code : N - 9985201 BASICPAY"/>
  </r>
  <r>
    <s v="E"/>
    <s v="4000"/>
    <s v="854"/>
    <s v="85400"/>
    <s v="8549052"/>
    <n v="528004120002"/>
    <x v="0"/>
    <x v="0"/>
    <x v="0"/>
    <n v="202205"/>
    <n v="44707"/>
    <s v="USD"/>
    <n v="227.37"/>
    <n v="227.37"/>
    <s v="EUR"/>
    <n v="216.458"/>
    <n v="12740302"/>
    <s v="STAFF"/>
    <n v="9982557"/>
    <s v="Time Code : N - 9982557 BASICPAY"/>
  </r>
  <r>
    <s v="E"/>
    <s v="4000"/>
    <s v="854"/>
    <s v="85400"/>
    <s v="8549052"/>
    <n v="528004120002"/>
    <x v="0"/>
    <x v="56"/>
    <x v="56"/>
    <n v="202205"/>
    <n v="44707"/>
    <s v="USD"/>
    <n v="195.31"/>
    <n v="195.31"/>
    <s v="EUR"/>
    <n v="185.93700000000001"/>
    <n v="12740302"/>
    <s v="STAFF"/>
    <n v="9980783"/>
    <s v="Time Code : N - 9980783 BASICPAY"/>
  </r>
  <r>
    <s v="E"/>
    <s v="4000"/>
    <s v="854"/>
    <s v="85400"/>
    <s v="8549051"/>
    <n v="528004120002"/>
    <x v="0"/>
    <x v="1"/>
    <x v="1"/>
    <n v="202205"/>
    <n v="44707"/>
    <s v="USD"/>
    <n v="25.99"/>
    <n v="25.99"/>
    <s v="EUR"/>
    <n v="24.742999999999999"/>
    <n v="12740302"/>
    <s v="STAFF"/>
    <n v="9985201"/>
    <s v="Time Code : N - 9985201 BACKPAY"/>
  </r>
  <r>
    <s v="E"/>
    <s v="4000"/>
    <s v="854"/>
    <s v="85400"/>
    <s v="8549052"/>
    <n v="528004120002"/>
    <x v="0"/>
    <x v="0"/>
    <x v="0"/>
    <n v="202205"/>
    <n v="44707"/>
    <s v="USD"/>
    <n v="26.49"/>
    <n v="26.49"/>
    <s v="EUR"/>
    <n v="25.219000000000001"/>
    <n v="12740302"/>
    <s v="STAFF"/>
    <n v="9982557"/>
    <s v="Time Code : N - 9982557 BACKPAY"/>
  </r>
  <r>
    <s v="E"/>
    <s v="4170"/>
    <s v="854"/>
    <s v="85400"/>
    <s v="8549052"/>
    <n v="528004120002"/>
    <x v="0"/>
    <x v="0"/>
    <x v="0"/>
    <n v="202205"/>
    <n v="44707"/>
    <s v="USD"/>
    <n v="6.35"/>
    <n v="6.35"/>
    <s v="EUR"/>
    <n v="6.0449999999999999"/>
    <n v="12740302"/>
    <s v="STAFF"/>
    <n v="9982557"/>
    <s v="Time Code : N - 9982557 INS"/>
  </r>
  <r>
    <s v="E"/>
    <s v="4200"/>
    <s v="854"/>
    <s v="85400"/>
    <s v="8549052"/>
    <n v="528004120002"/>
    <x v="0"/>
    <x v="0"/>
    <x v="0"/>
    <n v="202205"/>
    <n v="44707"/>
    <s v="USD"/>
    <n v="25.39"/>
    <n v="25.39"/>
    <s v="EUR"/>
    <n v="24.172000000000001"/>
    <n v="12740302"/>
    <s v="STAFF"/>
    <n v="9982557"/>
    <s v="Time Code : N - 9982557 LONG TERM SAVINGS PLAN"/>
  </r>
  <r>
    <s v="E"/>
    <s v="4190"/>
    <s v="854"/>
    <s v="85400"/>
    <s v="8549052"/>
    <n v="528004120002"/>
    <x v="0"/>
    <x v="0"/>
    <x v="0"/>
    <n v="202205"/>
    <n v="44707"/>
    <s v="USD"/>
    <n v="9.5299999999999994"/>
    <n v="9.5299999999999994"/>
    <s v="EUR"/>
    <n v="9.0730000000000004"/>
    <n v="12740302"/>
    <s v="STAFF"/>
    <n v="9982557"/>
    <s v="Time Code : N - 9982557 CIGNA ER"/>
  </r>
  <r>
    <s v="E"/>
    <s v="4190"/>
    <s v="854"/>
    <s v="85400"/>
    <s v="8549052"/>
    <n v="528004120002"/>
    <x v="0"/>
    <x v="0"/>
    <x v="0"/>
    <n v="202205"/>
    <n v="44707"/>
    <s v="USD"/>
    <n v="39.380000000000003"/>
    <n v="39.380000000000003"/>
    <s v="EUR"/>
    <n v="37.49"/>
    <n v="12740302"/>
    <s v="STAFF"/>
    <n v="9982557"/>
    <s v="Time Code : N - 9982557 EPA"/>
  </r>
  <r>
    <s v="E"/>
    <s v="4170"/>
    <s v="854"/>
    <s v="85400"/>
    <s v="8549051"/>
    <n v="528004120002"/>
    <x v="0"/>
    <x v="1"/>
    <x v="1"/>
    <n v="202205"/>
    <n v="44707"/>
    <s v="USD"/>
    <n v="6.23"/>
    <n v="6.23"/>
    <s v="EUR"/>
    <n v="5.931"/>
    <n v="12740302"/>
    <s v="STAFF"/>
    <n v="9985201"/>
    <s v="Time Code : N - 9985201 INS"/>
  </r>
  <r>
    <s v="E"/>
    <s v="4190"/>
    <s v="854"/>
    <s v="85400"/>
    <s v="8549052"/>
    <n v="528004120002"/>
    <x v="0"/>
    <x v="56"/>
    <x v="56"/>
    <n v="202205"/>
    <n v="44707"/>
    <s v="USD"/>
    <n v="7.94"/>
    <n v="7.94"/>
    <s v="EUR"/>
    <n v="7.5590000000000002"/>
    <n v="12740302"/>
    <s v="STAFF"/>
    <n v="9980783"/>
    <s v="Time Code : N - 9980783 CIGNA ER"/>
  </r>
  <r>
    <s v="E"/>
    <s v="4190"/>
    <s v="854"/>
    <s v="85400"/>
    <s v="8549052"/>
    <n v="528004120002"/>
    <x v="0"/>
    <x v="56"/>
    <x v="56"/>
    <n v="202205"/>
    <n v="44707"/>
    <s v="USD"/>
    <n v="32.81"/>
    <n v="32.81"/>
    <s v="EUR"/>
    <n v="31.234999999999999"/>
    <n v="12740302"/>
    <s v="STAFF"/>
    <n v="9980783"/>
    <s v="Time Code : N - 9980783 EPA"/>
  </r>
  <r>
    <s v="E"/>
    <s v="4170"/>
    <s v="854"/>
    <s v="85400"/>
    <s v="8549052"/>
    <n v="528004120002"/>
    <x v="0"/>
    <x v="56"/>
    <x v="56"/>
    <n v="202205"/>
    <n v="44707"/>
    <s v="USD"/>
    <n v="4.88"/>
    <n v="4.88"/>
    <s v="EUR"/>
    <n v="4.6459999999999999"/>
    <n v="12740302"/>
    <s v="STAFF"/>
    <n v="9980783"/>
    <s v="Time Code : N - 9980783 INS"/>
  </r>
  <r>
    <s v="E"/>
    <s v="4190"/>
    <s v="854"/>
    <s v="85400"/>
    <s v="8549051"/>
    <n v="528004120002"/>
    <x v="0"/>
    <x v="1"/>
    <x v="1"/>
    <n v="202205"/>
    <n v="44707"/>
    <s v="USD"/>
    <n v="86.63"/>
    <n v="86.63"/>
    <s v="EUR"/>
    <n v="82.472999999999999"/>
    <n v="12740302"/>
    <s v="STAFF"/>
    <n v="9985201"/>
    <s v="Time Code : N - 9985201 COMPLEX"/>
  </r>
  <r>
    <s v="E"/>
    <s v="4190"/>
    <s v="854"/>
    <s v="85400"/>
    <s v="8549051"/>
    <n v="528004120002"/>
    <x v="0"/>
    <x v="1"/>
    <x v="1"/>
    <n v="202205"/>
    <n v="44707"/>
    <s v="USD"/>
    <n v="8.8000000000000007"/>
    <n v="8.8000000000000007"/>
    <s v="EUR"/>
    <n v="8.3780000000000001"/>
    <n v="12740302"/>
    <s v="STAFF"/>
    <n v="9985201"/>
    <s v="Time Code : N - 9985201 CIGNA ER"/>
  </r>
  <r>
    <s v="E"/>
    <s v="4200"/>
    <s v="854"/>
    <s v="85400"/>
    <s v="8549051"/>
    <n v="528004120002"/>
    <x v="0"/>
    <x v="1"/>
    <x v="1"/>
    <n v="202205"/>
    <n v="44707"/>
    <s v="USD"/>
    <n v="24.91"/>
    <n v="24.91"/>
    <s v="EUR"/>
    <n v="23.715"/>
    <n v="12740302"/>
    <s v="STAFF"/>
    <n v="9985201"/>
    <s v="Time Code : N - 9985201 LONG TERM SAVINGS PLAN"/>
  </r>
  <r>
    <s v="E"/>
    <s v="4190"/>
    <s v="854"/>
    <s v="85400"/>
    <s v="8549051"/>
    <n v="528004120002"/>
    <x v="0"/>
    <x v="1"/>
    <x v="1"/>
    <n v="202205"/>
    <n v="44707"/>
    <s v="USD"/>
    <n v="36.39"/>
    <n v="36.39"/>
    <s v="EUR"/>
    <n v="34.643999999999998"/>
    <n v="12740302"/>
    <s v="STAFF"/>
    <n v="9985201"/>
    <s v="Time Code : N - 9985201 EPA"/>
  </r>
  <r>
    <s v="E"/>
    <s v="4200"/>
    <s v="854"/>
    <s v="85400"/>
    <s v="8549052"/>
    <n v="528004120002"/>
    <x v="0"/>
    <x v="56"/>
    <x v="56"/>
    <n v="202205"/>
    <n v="44707"/>
    <s v="USD"/>
    <n v="19.53"/>
    <n v="19.53"/>
    <s v="EUR"/>
    <n v="18.593"/>
    <n v="12740302"/>
    <s v="STAFF"/>
    <n v="9980783"/>
    <s v="Time Code : N - 9980783 LONG TERM SAVINGS PLAN"/>
  </r>
  <r>
    <s v="E"/>
    <s v="6090"/>
    <s v="854"/>
    <s v="85406"/>
    <s v="8549054"/>
    <n v="528004120010"/>
    <x v="1"/>
    <x v="2"/>
    <x v="2"/>
    <n v="202205"/>
    <n v="44711"/>
    <s v="USD"/>
    <n v="-150.71"/>
    <n v="-150.71"/>
    <s v="EUR"/>
    <n v="-143.477"/>
    <n v="12740497"/>
    <s v="PROPERTY"/>
    <s v="854P0062"/>
    <s v="Premise allocation : [52800412] [17.86%] [30496907] - SCI WCA/Hosting costs pour 2 staffs régionaux: Nathanaiel CONGO et Emmanuel DORI/Mois de MAI 2022"/>
  </r>
  <r>
    <s v="E"/>
    <s v="6090"/>
    <s v="854"/>
    <s v="85406"/>
    <s v="8549054"/>
    <n v="528004120010"/>
    <x v="1"/>
    <x v="2"/>
    <x v="2"/>
    <n v="202205"/>
    <n v="44711"/>
    <s v="USD"/>
    <n v="-301.42"/>
    <n v="-301.42"/>
    <s v="EUR"/>
    <n v="-286.95499999999998"/>
    <n v="12740497"/>
    <s v="PROPERTY"/>
    <s v="854P0062"/>
    <s v="Premise allocation : [52800412] [17.86%] [30496907] - SCI WCA/Codes: 90500 – 9050009 – 99800604 – 612760/Hosting costs pour les 4 staffs régionaux de ECHO PPP(ANDA OUMAROU; EZECHIEL MACON;AUGUSTIN KABORE;ZENA AWAD)/Mois de MAI 2022"/>
  </r>
  <r>
    <s v="E"/>
    <s v="6020"/>
    <s v="854"/>
    <s v="85406"/>
    <s v="8549054"/>
    <n v="528004120010"/>
    <x v="1"/>
    <x v="2"/>
    <x v="2"/>
    <n v="202205"/>
    <n v="44711"/>
    <s v="XOF"/>
    <n v="102671.09"/>
    <n v="164.41"/>
    <s v="EUR"/>
    <n v="156.52000000000001"/>
    <n v="12740497"/>
    <s v="PROPERTY"/>
    <s v="854P0062"/>
    <s v="Premise allocation : [52800412] [17.86%] [30497169] - OUB1560522-SONABEL-CHQ 1720006-Consommation d'électricité du bureau pays/AVRIL 2022"/>
  </r>
  <r>
    <s v="E"/>
    <s v="5501"/>
    <s v="854"/>
    <s v="85407"/>
    <s v="8549054"/>
    <n v="528004120010"/>
    <x v="1"/>
    <x v="3"/>
    <x v="3"/>
    <n v="202205"/>
    <n v="44711"/>
    <s v="XOF"/>
    <n v="1750"/>
    <n v="2.8"/>
    <s v="EUR"/>
    <n v="2.6659999999999999"/>
    <n v="30497740"/>
    <m/>
    <m/>
    <s v="DDCPJ120522/Justif/OMNI/OUEDRAOGO Diane/Avance programme/Transport Assistant RH / Mission de coordination visite médicale dédougou"/>
  </r>
  <r>
    <s v="E"/>
    <s v="5097"/>
    <s v="854"/>
    <s v="85407"/>
    <s v="8549054"/>
    <n v="528004120010"/>
    <x v="1"/>
    <x v="3"/>
    <x v="3"/>
    <n v="202205"/>
    <n v="44711"/>
    <s v="XOF"/>
    <n v="2500"/>
    <n v="4"/>
    <s v="EUR"/>
    <n v="3.8079999999999998"/>
    <n v="30497740"/>
    <m/>
    <m/>
    <s v="DDCPJ120522/Justif/OMNI/OUEDRAOGO Diane/Avance programme/Frais de communication Assistant RH / Mission de coordination visite médicale dédougou"/>
  </r>
  <r>
    <s v="E"/>
    <s v="5510"/>
    <s v="854"/>
    <s v="85407"/>
    <s v="8549054"/>
    <n v="528004120010"/>
    <x v="1"/>
    <x v="3"/>
    <x v="3"/>
    <n v="202205"/>
    <n v="44711"/>
    <s v="XOF"/>
    <n v="13250"/>
    <n v="21.22"/>
    <s v="EUR"/>
    <n v="20.202000000000002"/>
    <n v="30497740"/>
    <m/>
    <m/>
    <s v="DDCPJ120522/Justif/OMNI/OUEDRAOGO Diane/Avance programme/Allocation nourriture Assistant RH / Mission de coordination visite médicale dédougou"/>
  </r>
  <r>
    <s v="E"/>
    <s v="4110"/>
    <s v="854"/>
    <s v="85400"/>
    <s v="8549058"/>
    <n v="528004120002"/>
    <x v="0"/>
    <x v="10"/>
    <x v="10"/>
    <n v="202205"/>
    <n v="44711"/>
    <s v="XOF"/>
    <n v="1642.05"/>
    <n v="2.63"/>
    <s v="EUR"/>
    <n v="2.504"/>
    <n v="12740302"/>
    <s v="STAFF"/>
    <n v="2011105"/>
    <s v="Time Code : N - OUB1470522-OMNI-INTERNET PUISSANCE PLUS/ FN°0234/06/22/DFC/DG-IPP Facturation du service internet au domicile de COULIDATY Parfait pour le mois de Juin 2022"/>
  </r>
  <r>
    <s v="E"/>
    <s v="4110"/>
    <s v="854"/>
    <s v="85400"/>
    <s v="8549052"/>
    <n v="528004120002"/>
    <x v="0"/>
    <x v="0"/>
    <x v="0"/>
    <n v="202205"/>
    <n v="44711"/>
    <s v="XOF"/>
    <n v="959.66"/>
    <n v="1.54"/>
    <s v="EUR"/>
    <n v="1.466"/>
    <n v="12740302"/>
    <s v="STAFF"/>
    <n v="9982557"/>
    <s v="Time Code : N - OUB1590522-CHQ ECBK 1720004-ONEA/Consommation d'eau de SERGE ADRIAMANDIMBY/FEVRIER 2022"/>
  </r>
  <r>
    <s v="E"/>
    <s v="4110"/>
    <s v="854"/>
    <s v="85400"/>
    <s v="8549052"/>
    <n v="528004120002"/>
    <x v="0"/>
    <x v="0"/>
    <x v="0"/>
    <n v="202205"/>
    <n v="44711"/>
    <s v="XOF"/>
    <n v="959.66"/>
    <n v="1.54"/>
    <s v="EUR"/>
    <n v="1.466"/>
    <n v="12740302"/>
    <s v="STAFF"/>
    <n v="9982557"/>
    <s v="Time Code : N - OUB1590522-CHQ ECBK 1720004-ONEA/Consommation d'eau de SERGE ADRIAMANDIMBY/JANVIER 2022"/>
  </r>
  <r>
    <s v="E"/>
    <s v="4060"/>
    <s v="854"/>
    <s v="85407"/>
    <s v="8549057"/>
    <n v="528004120002"/>
    <x v="0"/>
    <x v="22"/>
    <x v="22"/>
    <n v="202205"/>
    <n v="44712"/>
    <s v="XOF"/>
    <n v="33385.32"/>
    <n v="53.46"/>
    <s v="EUR"/>
    <n v="50.893999999999998"/>
    <n v="12740302"/>
    <s v="STAFF"/>
    <n v="2023197"/>
    <s v="Time Code : N - 202205 Annual leave accrual/Regis Kader Sanlé Sagnon"/>
  </r>
  <r>
    <s v="E"/>
    <s v="4060"/>
    <s v="854"/>
    <s v="85406"/>
    <s v="8549052"/>
    <n v="528004120002"/>
    <x v="0"/>
    <x v="16"/>
    <x v="16"/>
    <n v="202205"/>
    <n v="44712"/>
    <s v="XOF"/>
    <n v="47418.11"/>
    <n v="75.930000000000007"/>
    <s v="EUR"/>
    <n v="72.286000000000001"/>
    <n v="12740302"/>
    <s v="STAFF"/>
    <n v="2024193"/>
    <s v="Time Code : N - 202205 Annual leave accrual/Sié  Kambire"/>
  </r>
  <r>
    <s v="E"/>
    <s v="4060"/>
    <s v="854"/>
    <s v="85407"/>
    <s v="8540008"/>
    <n v="528004120002"/>
    <x v="0"/>
    <x v="25"/>
    <x v="25"/>
    <n v="202205"/>
    <n v="44712"/>
    <s v="XOF"/>
    <n v="45594.32"/>
    <n v="73.010000000000005"/>
    <s v="EUR"/>
    <n v="69.506"/>
    <n v="12740302"/>
    <s v="STAFF"/>
    <n v="2038727"/>
    <s v="Time Code : N - 202205 Annual leave accrual/Yacouba  Sory"/>
  </r>
  <r>
    <s v="E"/>
    <s v="4060"/>
    <s v="854"/>
    <s v="85406"/>
    <s v="8549052"/>
    <n v="528004120002"/>
    <x v="0"/>
    <x v="69"/>
    <x v="68"/>
    <n v="202205"/>
    <n v="44712"/>
    <s v="XOF"/>
    <n v="19169.3"/>
    <n v="30.7"/>
    <s v="EUR"/>
    <n v="29.227"/>
    <n v="12740302"/>
    <s v="STAFF"/>
    <n v="8540222"/>
    <s v="Time Code : N - 202205 Annual leave accrual/OUEDRAOGO  Bila Basile"/>
  </r>
  <r>
    <s v="E"/>
    <s v="4060"/>
    <s v="854"/>
    <s v="85400"/>
    <s v="8549059"/>
    <n v="528004120002"/>
    <x v="0"/>
    <x v="12"/>
    <x v="12"/>
    <n v="202205"/>
    <n v="44712"/>
    <s v="XOF"/>
    <n v="5991.1"/>
    <n v="9.59"/>
    <s v="EUR"/>
    <n v="9.1300000000000008"/>
    <n v="12740302"/>
    <s v="STAFF"/>
    <n v="2012905"/>
    <s v="Time Code : N - 202205 Annual leave accrual/Noel  Nebie"/>
  </r>
  <r>
    <s v="E"/>
    <s v="4060"/>
    <s v="854"/>
    <s v="85400"/>
    <s v="8549055"/>
    <n v="528004120002"/>
    <x v="0"/>
    <x v="11"/>
    <x v="11"/>
    <n v="202205"/>
    <n v="44712"/>
    <s v="XOF"/>
    <n v="2193.37"/>
    <n v="3.51"/>
    <s v="EUR"/>
    <n v="3.3420000000000001"/>
    <n v="12740302"/>
    <s v="STAFF"/>
    <n v="8540039"/>
    <s v="Time Code : N - 202205 Annual leave accrual/Grégoire  NABI"/>
  </r>
  <r>
    <s v="E"/>
    <s v="4060"/>
    <s v="854"/>
    <s v="85407"/>
    <s v="8549059"/>
    <n v="528004120002"/>
    <x v="0"/>
    <x v="20"/>
    <x v="20"/>
    <n v="202205"/>
    <n v="44712"/>
    <s v="XOF"/>
    <n v="32101.24"/>
    <n v="51.4"/>
    <s v="EUR"/>
    <n v="48.933"/>
    <n v="12740302"/>
    <s v="STAFF"/>
    <n v="2030902"/>
    <s v="Time Code : N - 202205 Annual leave accrual/Idriss As-Ami Cisse"/>
  </r>
  <r>
    <s v="E"/>
    <s v="4060"/>
    <s v="854"/>
    <s v="85400"/>
    <s v="8549057"/>
    <n v="528004120002"/>
    <x v="0"/>
    <x v="7"/>
    <x v="7"/>
    <n v="202205"/>
    <n v="44712"/>
    <s v="XOF"/>
    <n v="15314.43"/>
    <n v="24.52"/>
    <s v="EUR"/>
    <n v="23.343"/>
    <n v="12740302"/>
    <s v="STAFF"/>
    <n v="8540392"/>
    <s v="Time Code : N - 202205 Annual leave accrual/Hamza  Kabore"/>
  </r>
  <r>
    <s v="E"/>
    <s v="4060"/>
    <s v="854"/>
    <s v="85400"/>
    <s v="8549063"/>
    <n v="528004120002"/>
    <x v="0"/>
    <x v="21"/>
    <x v="21"/>
    <n v="202205"/>
    <n v="44712"/>
    <s v="XOF"/>
    <n v="10404.25"/>
    <n v="16.66"/>
    <s v="EUR"/>
    <n v="15.86"/>
    <n v="12740302"/>
    <s v="STAFF"/>
    <n v="2020577"/>
    <s v="Time Code : N - 202205 Annual leave accrual/Sidibe  Moumouni"/>
  </r>
  <r>
    <s v="E"/>
    <s v="4060"/>
    <s v="854"/>
    <s v="85408"/>
    <s v="8540008"/>
    <n v="528004120001"/>
    <x v="3"/>
    <x v="14"/>
    <x v="14"/>
    <n v="202205"/>
    <n v="44712"/>
    <s v="XOF"/>
    <n v="67899.399999999994"/>
    <n v="108.73"/>
    <s v="EUR"/>
    <n v="103.512"/>
    <n v="12740302"/>
    <s v="STAFF"/>
    <n v="2012170"/>
    <s v="Time Code : N - 202205 Annual leave accrual/Yaya  Kiema"/>
  </r>
  <r>
    <s v="E"/>
    <s v="4060"/>
    <s v="854"/>
    <s v="85400"/>
    <s v="8549060"/>
    <n v="528004120002"/>
    <x v="0"/>
    <x v="6"/>
    <x v="6"/>
    <n v="202205"/>
    <n v="44712"/>
    <s v="XOF"/>
    <n v="1665.38"/>
    <n v="2.67"/>
    <s v="EUR"/>
    <n v="2.5419999999999998"/>
    <n v="12740302"/>
    <s v="STAFF"/>
    <n v="2049729"/>
    <s v="Time Code : N - 202205 Annual leave accrual/Annielle  Nignan"/>
  </r>
  <r>
    <s v="E"/>
    <s v="4060"/>
    <s v="854"/>
    <s v="85408"/>
    <s v="8549059"/>
    <n v="528004120002"/>
    <x v="0"/>
    <x v="18"/>
    <x v="18"/>
    <n v="202205"/>
    <n v="44712"/>
    <s v="XOF"/>
    <n v="13774.36"/>
    <n v="22.06"/>
    <s v="EUR"/>
    <n v="21.001000000000001"/>
    <n v="12740302"/>
    <s v="STAFF"/>
    <n v="2024413"/>
    <s v="Time Code : N - 202205 Annual leave accrual/Jacques Malgdawindé DAMIBA"/>
  </r>
  <r>
    <s v="E"/>
    <s v="4060"/>
    <s v="854"/>
    <s v="85406"/>
    <s v="8549052"/>
    <n v="528004120002"/>
    <x v="0"/>
    <x v="19"/>
    <x v="19"/>
    <n v="202205"/>
    <n v="44712"/>
    <s v="XOF"/>
    <n v="47418.11"/>
    <n v="75.930000000000007"/>
    <s v="EUR"/>
    <n v="72.286000000000001"/>
    <n v="12740302"/>
    <s v="STAFF"/>
    <n v="2023596"/>
    <s v="Time Code : N - 202205 Annual leave accrual/Wangre  Didier"/>
  </r>
  <r>
    <s v="E"/>
    <s v="4060"/>
    <s v="854"/>
    <s v="85406"/>
    <s v="8540008"/>
    <n v="528004120001"/>
    <x v="3"/>
    <x v="9"/>
    <x v="9"/>
    <n v="202205"/>
    <n v="44712"/>
    <s v="XOF"/>
    <n v="99714.2"/>
    <n v="159.68"/>
    <s v="EUR"/>
    <n v="152.017"/>
    <n v="12740302"/>
    <s v="STAFF"/>
    <n v="2019466"/>
    <s v="Time Code : N - 202205 Annual leave accrual/Lena Yasmine Zague-Some"/>
  </r>
  <r>
    <s v="E"/>
    <s v="4060"/>
    <s v="854"/>
    <s v="85400"/>
    <s v="8549058"/>
    <n v="528004120002"/>
    <x v="0"/>
    <x v="26"/>
    <x v="26"/>
    <n v="202205"/>
    <n v="44712"/>
    <s v="XOF"/>
    <n v="4243.71"/>
    <n v="6.8"/>
    <s v="EUR"/>
    <n v="6.4740000000000002"/>
    <n v="12740302"/>
    <s v="STAFF"/>
    <n v="8540401"/>
    <s v="Time Code : N - 202205 Annual leave accrual/Boukari  SINON"/>
  </r>
  <r>
    <s v="E"/>
    <s v="4061"/>
    <s v="854"/>
    <s v="85400"/>
    <s v="8549052"/>
    <n v="528004120002"/>
    <x v="0"/>
    <x v="0"/>
    <x v="0"/>
    <n v="202205"/>
    <n v="44712"/>
    <s v="USD"/>
    <n v="22.18"/>
    <n v="22.18"/>
    <s v="EUR"/>
    <n v="21.116"/>
    <n v="12740302"/>
    <s v="STAFF"/>
    <n v="9982557"/>
    <s v="Time Code : N - 202205 Annual leave accrual/Serge  ANDRIAMANDIMBY"/>
  </r>
  <r>
    <s v="E"/>
    <s v="4060"/>
    <s v="854"/>
    <s v="85406"/>
    <s v="8549059"/>
    <n v="528004120002"/>
    <x v="0"/>
    <x v="12"/>
    <x v="12"/>
    <n v="202205"/>
    <n v="44712"/>
    <s v="XOF"/>
    <n v="3754.68"/>
    <n v="6.01"/>
    <s v="EUR"/>
    <n v="5.7220000000000004"/>
    <n v="12740302"/>
    <s v="STAFF"/>
    <n v="8540279"/>
    <s v="Time Code : N - 202205 Annual leave accrual/Lucie Wendkoaguenda.  YAMEOGO"/>
  </r>
  <r>
    <s v="E"/>
    <s v="4060"/>
    <s v="854"/>
    <s v="85407"/>
    <s v="8549059"/>
    <n v="528004120002"/>
    <x v="0"/>
    <x v="18"/>
    <x v="18"/>
    <n v="202205"/>
    <n v="44712"/>
    <s v="XOF"/>
    <n v="47418.11"/>
    <n v="75.930000000000007"/>
    <s v="EUR"/>
    <n v="72.286000000000001"/>
    <n v="12740302"/>
    <s v="STAFF"/>
    <n v="2014872"/>
    <s v="Time Code : N - 202205 Annual leave accrual/Siaka  Ouattara"/>
  </r>
  <r>
    <s v="E"/>
    <s v="4060"/>
    <s v="854"/>
    <s v="85400"/>
    <s v="8549062"/>
    <n v="528004120002"/>
    <x v="0"/>
    <x v="78"/>
    <x v="77"/>
    <n v="202205"/>
    <n v="44712"/>
    <s v="XOF"/>
    <n v="1522.57"/>
    <n v="2.44"/>
    <s v="EUR"/>
    <n v="2.323"/>
    <n v="12740302"/>
    <s v="STAFF"/>
    <n v="8540396"/>
    <s v="Time Code : N - 202205 Annual leave accrual/Hubert  OUEDRAOGO"/>
  </r>
  <r>
    <s v="E"/>
    <s v="4060"/>
    <s v="854"/>
    <s v="85406"/>
    <s v="8549052"/>
    <n v="528004120001"/>
    <x v="3"/>
    <x v="13"/>
    <x v="13"/>
    <n v="202205"/>
    <n v="44712"/>
    <s v="XOF"/>
    <n v="89397.16"/>
    <n v="143.16"/>
    <s v="EUR"/>
    <n v="136.29"/>
    <n v="12740302"/>
    <s v="STAFF"/>
    <n v="2034399"/>
    <s v="Time Code : N - 202205 Annual leave accrual/Touwinde Christophe Ouedraogo"/>
  </r>
  <r>
    <s v="E"/>
    <s v="4060"/>
    <s v="854"/>
    <s v="85406"/>
    <s v="8549052"/>
    <n v="528004120001"/>
    <x v="3"/>
    <x v="13"/>
    <x v="13"/>
    <n v="202205"/>
    <n v="44712"/>
    <s v="XOF"/>
    <n v="14847.97"/>
    <n v="23.78"/>
    <s v="EUR"/>
    <n v="22.638999999999999"/>
    <n v="12740302"/>
    <s v="STAFF"/>
    <n v="2034399"/>
    <s v="Time Code : M - 202205 Annual leave accrual/Touwinde Christophe Ouedraogo"/>
  </r>
  <r>
    <s v="E"/>
    <s v="4060"/>
    <s v="854"/>
    <s v="85406"/>
    <s v="8549057"/>
    <n v="528004120002"/>
    <x v="0"/>
    <x v="7"/>
    <x v="7"/>
    <n v="202205"/>
    <n v="44712"/>
    <s v="XOF"/>
    <n v="11654.57"/>
    <n v="18.66"/>
    <s v="EUR"/>
    <n v="17.763999999999999"/>
    <n v="12740302"/>
    <s v="STAFF"/>
    <n v="8540399"/>
    <s v="Time Code : N - 202205 Annual leave accrual/Aïcha  KONFE/TRAORE"/>
  </r>
  <r>
    <s v="E"/>
    <s v="4060"/>
    <s v="854"/>
    <s v="85400"/>
    <s v="8549060"/>
    <n v="528004120002"/>
    <x v="0"/>
    <x v="6"/>
    <x v="6"/>
    <n v="202205"/>
    <n v="44712"/>
    <s v="XOF"/>
    <n v="5000.1899999999996"/>
    <n v="8.01"/>
    <s v="EUR"/>
    <n v="7.6260000000000003"/>
    <n v="12740302"/>
    <s v="STAFF"/>
    <n v="2027008"/>
    <s v="Time Code : N - 202205 Annual leave accrual/Sawadogo  Augustine Marie Wendyam"/>
  </r>
  <r>
    <s v="E"/>
    <s v="4060"/>
    <s v="854"/>
    <s v="85400"/>
    <s v="8549059"/>
    <n v="528004120002"/>
    <x v="0"/>
    <x v="12"/>
    <x v="12"/>
    <n v="202205"/>
    <n v="44712"/>
    <s v="XOF"/>
    <n v="28396.49"/>
    <n v="45.47"/>
    <s v="EUR"/>
    <n v="43.287999999999997"/>
    <n v="12740302"/>
    <s v="STAFF"/>
    <n v="2029740"/>
    <s v="Time Code : N - 202205 Annual leave accrual/Sansan Christian  Kambou"/>
  </r>
  <r>
    <s v="E"/>
    <s v="4060"/>
    <s v="854"/>
    <s v="85400"/>
    <s v="8549058"/>
    <n v="528004120002"/>
    <x v="0"/>
    <x v="10"/>
    <x v="10"/>
    <n v="202205"/>
    <n v="44712"/>
    <s v="XOF"/>
    <n v="11302.2"/>
    <n v="18.100000000000001"/>
    <s v="EUR"/>
    <n v="17.231000000000002"/>
    <n v="12740302"/>
    <s v="STAFF"/>
    <n v="2011105"/>
    <s v="Time Code : N - 202205 Annual leave accrual/COULIDIATY  Aimé Parfait"/>
  </r>
  <r>
    <s v="E"/>
    <s v="4060"/>
    <s v="854"/>
    <s v="85406"/>
    <s v="8549059"/>
    <n v="528004120002"/>
    <x v="0"/>
    <x v="12"/>
    <x v="12"/>
    <n v="202205"/>
    <n v="44712"/>
    <s v="XOF"/>
    <n v="5121.16"/>
    <n v="8.1999999999999993"/>
    <s v="EUR"/>
    <n v="7.806"/>
    <n v="12740302"/>
    <s v="STAFF"/>
    <n v="8540386"/>
    <s v="Time Code : N - 202205 Annual leave accrual/Dahlia Ramata Stéphanie  YAMEOGO"/>
  </r>
  <r>
    <s v="E"/>
    <s v="4060"/>
    <s v="854"/>
    <s v="85400"/>
    <s v="8549059"/>
    <n v="528004120002"/>
    <x v="0"/>
    <x v="12"/>
    <x v="12"/>
    <n v="202205"/>
    <n v="44712"/>
    <s v="XOF"/>
    <n v="5310.36"/>
    <n v="8.5"/>
    <s v="EUR"/>
    <n v="8.0920000000000005"/>
    <n v="12740302"/>
    <s v="STAFF"/>
    <n v="8540206"/>
    <s v="Time Code : N - 202205 Annual leave accrual/Wendingomde Joseph Arnaud  OUEDRAOGO"/>
  </r>
  <r>
    <s v="E"/>
    <s v="4060"/>
    <s v="854"/>
    <s v="85408"/>
    <s v="8549059"/>
    <n v="528004120002"/>
    <x v="0"/>
    <x v="12"/>
    <x v="12"/>
    <n v="202205"/>
    <n v="44712"/>
    <s v="XOF"/>
    <n v="24506.95"/>
    <n v="39.24"/>
    <s v="EUR"/>
    <n v="37.356999999999999"/>
    <n v="12740302"/>
    <s v="STAFF"/>
    <n v="2046481"/>
    <s v="Time Code : N - 202205 Annual leave accrual/Hadja Aliza Toe"/>
  </r>
  <r>
    <s v="E"/>
    <s v="4061"/>
    <s v="854"/>
    <s v="85400"/>
    <s v="8549053"/>
    <n v="528004120002"/>
    <x v="0"/>
    <x v="11"/>
    <x v="11"/>
    <n v="202205"/>
    <n v="44712"/>
    <s v="USD"/>
    <n v="22.94"/>
    <n v="22.94"/>
    <s v="EUR"/>
    <n v="21.838999999999999"/>
    <n v="12740302"/>
    <s v="STAFF"/>
    <n v="9985235"/>
    <s v="Time Code : N - 202205 Annual leave accrual/Ange Bi Achille Irie"/>
  </r>
  <r>
    <s v="E"/>
    <s v="4060"/>
    <s v="854"/>
    <s v="85400"/>
    <s v="8549059"/>
    <n v="528004120002"/>
    <x v="0"/>
    <x v="76"/>
    <x v="75"/>
    <n v="202205"/>
    <n v="44712"/>
    <s v="XOF"/>
    <n v="9209.2000000000007"/>
    <n v="14.75"/>
    <s v="EUR"/>
    <n v="14.042"/>
    <n v="12740302"/>
    <s v="STAFF"/>
    <n v="8540353"/>
    <s v="Time Code : N - 202205 Annual leave accrual/Aminata  PARE/KARAMBIRI"/>
  </r>
  <r>
    <s v="E"/>
    <s v="4060"/>
    <s v="854"/>
    <s v="85406"/>
    <s v="8549057"/>
    <n v="528004120002"/>
    <x v="0"/>
    <x v="7"/>
    <x v="7"/>
    <n v="202205"/>
    <n v="44712"/>
    <s v="XOF"/>
    <n v="8475.44"/>
    <n v="13.57"/>
    <s v="EUR"/>
    <n v="12.919"/>
    <n v="12740302"/>
    <s v="STAFF"/>
    <n v="8540358"/>
    <s v="Time Code : N - 202205 Annual leave accrual/Jean  ZOMA"/>
  </r>
  <r>
    <s v="E"/>
    <s v="4060"/>
    <s v="854"/>
    <s v="85401"/>
    <s v="8540008"/>
    <n v="528004120001"/>
    <x v="3"/>
    <x v="14"/>
    <x v="14"/>
    <n v="202205"/>
    <n v="44712"/>
    <s v="XOF"/>
    <n v="65287.81"/>
    <n v="104.55"/>
    <s v="EUR"/>
    <n v="99.533000000000001"/>
    <n v="30499174"/>
    <s v="STAFF"/>
    <n v="2031020"/>
    <s v="MT 202205 Annual leave accrual/Hassane Moctar Gansore"/>
  </r>
  <r>
    <s v="E"/>
    <s v="4061"/>
    <s v="854"/>
    <s v="85400"/>
    <s v="8549051"/>
    <n v="528004120002"/>
    <x v="0"/>
    <x v="1"/>
    <x v="1"/>
    <n v="202205"/>
    <n v="44712"/>
    <s v="USD"/>
    <n v="24.95"/>
    <n v="24.95"/>
    <s v="EUR"/>
    <n v="23.753"/>
    <n v="12740302"/>
    <s v="STAFF"/>
    <n v="9985201"/>
    <s v="Time Code : N - 202205 Annual leave accrual/Benoit  DELSARTE"/>
  </r>
  <r>
    <s v="E"/>
    <s v="4060"/>
    <s v="854"/>
    <s v="85406"/>
    <s v="8540008"/>
    <n v="528004120001"/>
    <x v="3"/>
    <x v="14"/>
    <x v="14"/>
    <n v="202205"/>
    <n v="44712"/>
    <s v="XOF"/>
    <n v="67899.399999999994"/>
    <n v="108.73"/>
    <s v="EUR"/>
    <n v="103.512"/>
    <n v="30499174"/>
    <s v="STAFF"/>
    <n v="2022429"/>
    <s v="Time Code : A - 202205 Annual leave accrual/Dahani  Daouda, Martial, Hubert"/>
  </r>
  <r>
    <s v="E"/>
    <s v="4210"/>
    <s v="854"/>
    <s v="85408"/>
    <s v="8549059"/>
    <n v="528004120002"/>
    <x v="0"/>
    <x v="18"/>
    <x v="18"/>
    <n v="202205"/>
    <n v="44712"/>
    <s v="XOF"/>
    <n v="5429.65"/>
    <n v="8.69"/>
    <s v="EUR"/>
    <n v="8.2729999999999997"/>
    <n v="12740302"/>
    <s v="STAFF"/>
    <n v="2024413"/>
    <s v="Time Code : N - TERMINAL_GRANT_2024413"/>
  </r>
  <r>
    <s v="E"/>
    <s v="4210"/>
    <s v="854"/>
    <s v="85400"/>
    <s v="8549059"/>
    <n v="528004120002"/>
    <x v="0"/>
    <x v="12"/>
    <x v="12"/>
    <n v="202205"/>
    <n v="44712"/>
    <s v="XOF"/>
    <n v="1407.01"/>
    <n v="2.25"/>
    <s v="EUR"/>
    <n v="2.1419999999999999"/>
    <n v="12740302"/>
    <s v="STAFF"/>
    <n v="2012905"/>
    <s v="Time Code : N - TERMINAL_GRANT_2012905"/>
  </r>
  <r>
    <s v="E"/>
    <s v="4210"/>
    <s v="854"/>
    <s v="85400"/>
    <s v="8549060"/>
    <n v="528004120002"/>
    <x v="0"/>
    <x v="6"/>
    <x v="6"/>
    <n v="202205"/>
    <n v="44712"/>
    <s v="XOF"/>
    <n v="-1028.6600000000001"/>
    <n v="-1.65"/>
    <s v="EUR"/>
    <n v="-1.571"/>
    <n v="12740302"/>
    <s v="STAFF"/>
    <n v="2027008"/>
    <s v="Time Code : N - TERMINAL_GRANT_2027008"/>
  </r>
  <r>
    <s v="E"/>
    <s v="4210"/>
    <s v="854"/>
    <s v="85407"/>
    <s v="8549059"/>
    <n v="528004120002"/>
    <x v="0"/>
    <x v="20"/>
    <x v="20"/>
    <n v="202205"/>
    <n v="44712"/>
    <s v="XOF"/>
    <n v="11900"/>
    <n v="19.059999999999999"/>
    <s v="EUR"/>
    <n v="18.145"/>
    <n v="12740302"/>
    <s v="STAFF"/>
    <n v="2030902"/>
    <s v="Time Code : N - TERMINAL_GRANT_2030902"/>
  </r>
  <r>
    <s v="E"/>
    <s v="4210"/>
    <s v="854"/>
    <s v="85406"/>
    <s v="8549052"/>
    <n v="528004120001"/>
    <x v="3"/>
    <x v="13"/>
    <x v="13"/>
    <n v="202205"/>
    <n v="44712"/>
    <s v="XOF"/>
    <n v="28366.59"/>
    <n v="45.42"/>
    <s v="EUR"/>
    <n v="43.24"/>
    <n v="12740302"/>
    <s v="STAFF"/>
    <n v="2034399"/>
    <s v="Time Code : N - TERMINAL_GRANT_2034399"/>
  </r>
  <r>
    <s v="E"/>
    <s v="4210"/>
    <s v="854"/>
    <s v="85406"/>
    <s v="8549052"/>
    <n v="528004120001"/>
    <x v="3"/>
    <x v="13"/>
    <x v="13"/>
    <n v="202205"/>
    <n v="44712"/>
    <s v="XOF"/>
    <n v="4711.41"/>
    <n v="7.54"/>
    <s v="EUR"/>
    <n v="7.1779999999999999"/>
    <n v="12740302"/>
    <s v="STAFF"/>
    <n v="2034399"/>
    <s v="Time Code : M - TERMINAL_GRANT_2034399"/>
  </r>
  <r>
    <s v="E"/>
    <s v="4210"/>
    <s v="854"/>
    <s v="85400"/>
    <s v="8549058"/>
    <n v="528004120002"/>
    <x v="0"/>
    <x v="10"/>
    <x v="10"/>
    <n v="202205"/>
    <n v="44712"/>
    <s v="XOF"/>
    <n v="-5973.01"/>
    <n v="-9.56"/>
    <s v="EUR"/>
    <n v="-9.1010000000000009"/>
    <n v="12740302"/>
    <s v="STAFF"/>
    <n v="2011105"/>
    <s v="Time Code : N - TERMINAL_GRANT_2011105"/>
  </r>
  <r>
    <s v="E"/>
    <s v="4210"/>
    <s v="854"/>
    <s v="85406"/>
    <s v="8549052"/>
    <n v="528004120002"/>
    <x v="0"/>
    <x v="22"/>
    <x v="22"/>
    <n v="202205"/>
    <n v="44712"/>
    <s v="XOF"/>
    <n v="11642"/>
    <n v="18.64"/>
    <s v="EUR"/>
    <n v="17.745000000000001"/>
    <n v="12740302"/>
    <s v="STAFF"/>
    <n v="2035753"/>
    <s v="Time Code : N - TERMINAL_GRANT_2035753"/>
  </r>
  <r>
    <s v="E"/>
    <s v="4210"/>
    <s v="854"/>
    <s v="85406"/>
    <s v="8549057"/>
    <n v="528004120002"/>
    <x v="0"/>
    <x v="7"/>
    <x v="7"/>
    <n v="202205"/>
    <n v="44712"/>
    <s v="XOF"/>
    <n v="5725.21"/>
    <n v="9.17"/>
    <s v="EUR"/>
    <n v="8.73"/>
    <n v="12740302"/>
    <s v="STAFF"/>
    <n v="8540358"/>
    <s v="Time Code : N - TERMINAL_GRANT_8540358"/>
  </r>
  <r>
    <s v="E"/>
    <s v="4210"/>
    <s v="854"/>
    <s v="85407"/>
    <s v="8549057"/>
    <n v="528004120002"/>
    <x v="0"/>
    <x v="22"/>
    <x v="22"/>
    <n v="202205"/>
    <n v="44712"/>
    <s v="XOF"/>
    <n v="12109"/>
    <n v="19.39"/>
    <s v="EUR"/>
    <n v="18.459"/>
    <n v="12740302"/>
    <s v="STAFF"/>
    <n v="2023197"/>
    <s v="Time Code : N - TERMINAL_GRANT_2023197"/>
  </r>
  <r>
    <s v="E"/>
    <s v="4210"/>
    <s v="854"/>
    <s v="85400"/>
    <s v="8549060"/>
    <n v="528004120002"/>
    <x v="0"/>
    <x v="6"/>
    <x v="6"/>
    <n v="202205"/>
    <n v="44712"/>
    <s v="XOF"/>
    <n v="178.54"/>
    <n v="0.28999999999999998"/>
    <s v="EUR"/>
    <n v="0.27600000000000002"/>
    <n v="12740302"/>
    <s v="STAFF"/>
    <n v="2049729"/>
    <s v="Time Code : N - TERMINAL_GRANT_2049729"/>
  </r>
  <r>
    <s v="E"/>
    <s v="4210"/>
    <s v="854"/>
    <s v="85406"/>
    <s v="8549059"/>
    <n v="528004120002"/>
    <x v="0"/>
    <x v="12"/>
    <x v="12"/>
    <n v="202205"/>
    <n v="44712"/>
    <s v="XOF"/>
    <n v="3821.72"/>
    <n v="6.12"/>
    <s v="EUR"/>
    <n v="5.8259999999999996"/>
    <n v="12740302"/>
    <s v="STAFF"/>
    <n v="8540386"/>
    <s v="Time Code : N - TERMINAL_GRANT_8540386"/>
  </r>
  <r>
    <s v="E"/>
    <s v="4210"/>
    <s v="854"/>
    <s v="85408"/>
    <s v="8549059"/>
    <n v="528004120002"/>
    <x v="0"/>
    <x v="12"/>
    <x v="12"/>
    <n v="202205"/>
    <n v="44712"/>
    <s v="XOF"/>
    <n v="16854.919999999998"/>
    <n v="26.99"/>
    <s v="EUR"/>
    <n v="25.695"/>
    <n v="12740302"/>
    <s v="STAFF"/>
    <n v="2046481"/>
    <s v="Time Code : N - TERMINAL_GRANT_2046481"/>
  </r>
  <r>
    <s v="E"/>
    <s v="4210"/>
    <s v="854"/>
    <s v="85407"/>
    <s v="8549059"/>
    <n v="528004120002"/>
    <x v="0"/>
    <x v="18"/>
    <x v="18"/>
    <n v="202205"/>
    <n v="44712"/>
    <s v="XOF"/>
    <n v="16485"/>
    <n v="26.4"/>
    <s v="EUR"/>
    <n v="25.132999999999999"/>
    <n v="12740302"/>
    <s v="STAFF"/>
    <n v="2014872"/>
    <s v="Time Code : N - TERMINAL_GRANT_2014872"/>
  </r>
  <r>
    <s v="E"/>
    <s v="4210"/>
    <s v="854"/>
    <s v="85400"/>
    <s v="8549057"/>
    <n v="528004120002"/>
    <x v="0"/>
    <x v="7"/>
    <x v="7"/>
    <n v="202205"/>
    <n v="44712"/>
    <s v="XOF"/>
    <n v="16483.560000000001"/>
    <n v="26.4"/>
    <s v="EUR"/>
    <n v="25.132999999999999"/>
    <n v="12740302"/>
    <s v="STAFF"/>
    <n v="8540392"/>
    <s v="Time Code : N - TERMINAL_GRANT_8540392"/>
  </r>
  <r>
    <s v="E"/>
    <s v="4210"/>
    <s v="854"/>
    <s v="85406"/>
    <s v="8549057"/>
    <n v="528004120002"/>
    <x v="0"/>
    <x v="7"/>
    <x v="7"/>
    <n v="202205"/>
    <n v="44712"/>
    <s v="XOF"/>
    <n v="8500.24"/>
    <n v="13.61"/>
    <s v="EUR"/>
    <n v="12.957000000000001"/>
    <n v="12740302"/>
    <s v="STAFF"/>
    <n v="8540399"/>
    <s v="Time Code : N - TERMINAL_GRANT_8540399"/>
  </r>
  <r>
    <s v="E"/>
    <s v="4210"/>
    <s v="854"/>
    <s v="85400"/>
    <s v="8549058"/>
    <n v="528004120002"/>
    <x v="0"/>
    <x v="26"/>
    <x v="26"/>
    <n v="202205"/>
    <n v="44712"/>
    <s v="XOF"/>
    <n v="3295.44"/>
    <n v="5.28"/>
    <s v="EUR"/>
    <n v="5.0270000000000001"/>
    <n v="12740302"/>
    <s v="STAFF"/>
    <n v="8540401"/>
    <s v="Time Code : N - TERMINAL_GRANT_8540401"/>
  </r>
  <r>
    <s v="E"/>
    <s v="4210"/>
    <s v="854"/>
    <s v="85408"/>
    <s v="8540008"/>
    <n v="528004120001"/>
    <x v="3"/>
    <x v="14"/>
    <x v="14"/>
    <n v="202205"/>
    <n v="44712"/>
    <s v="XOF"/>
    <n v="19480"/>
    <n v="31.19"/>
    <s v="EUR"/>
    <n v="29.693000000000001"/>
    <n v="12740302"/>
    <s v="STAFF"/>
    <n v="2012170"/>
    <s v="Time Code : N - TERMINAL_GRANT_2012170"/>
  </r>
  <r>
    <s v="E"/>
    <s v="4210"/>
    <s v="854"/>
    <s v="85406"/>
    <s v="8549052"/>
    <n v="528004120002"/>
    <x v="0"/>
    <x v="15"/>
    <x v="15"/>
    <n v="202205"/>
    <n v="44712"/>
    <s v="XOF"/>
    <n v="11642"/>
    <n v="18.64"/>
    <s v="EUR"/>
    <n v="17.745000000000001"/>
    <n v="12740302"/>
    <s v="STAFF"/>
    <n v="2041743"/>
    <s v="Time Code : N - TERMINAL_GRANT_2041743"/>
  </r>
  <r>
    <s v="E"/>
    <s v="4210"/>
    <s v="854"/>
    <s v="85406"/>
    <s v="8540008"/>
    <n v="528004120002"/>
    <x v="0"/>
    <x v="24"/>
    <x v="24"/>
    <n v="202205"/>
    <n v="44712"/>
    <s v="XOF"/>
    <n v="11642"/>
    <n v="18.64"/>
    <s v="EUR"/>
    <n v="17.745000000000001"/>
    <n v="12740302"/>
    <s v="STAFF"/>
    <n v="2039252"/>
    <s v="Time Code : N - TERMINAL_GRANT_2039252"/>
  </r>
  <r>
    <s v="E"/>
    <s v="7400"/>
    <s v="854"/>
    <s v="85407"/>
    <s v="8540008"/>
    <n v="528004120010"/>
    <x v="1"/>
    <x v="39"/>
    <x v="39"/>
    <n v="202205"/>
    <n v="44712"/>
    <s v="XOF"/>
    <n v="2925"/>
    <n v="4.68"/>
    <s v="EUR"/>
    <n v="4.4550000000000001"/>
    <n v="30497740"/>
    <s v="BANKACC"/>
    <n v="85410"/>
    <s v="DDFB0522/ECOBANK/COMMISSION - AUTRES //FRAIS DE GESTION SUR COMPTE COURANT/ MAI 2022"/>
  </r>
  <r>
    <s v="E"/>
    <s v="7400"/>
    <s v="854"/>
    <s v="85408"/>
    <s v="8540008"/>
    <n v="528004120010"/>
    <x v="1"/>
    <x v="39"/>
    <x v="39"/>
    <n v="202205"/>
    <n v="44712"/>
    <s v="XOF"/>
    <n v="2500"/>
    <n v="4"/>
    <s v="EUR"/>
    <n v="3.8079999999999998"/>
    <n v="30497870"/>
    <s v="BANKACC"/>
    <n v="85411"/>
    <s v="FRAIS BANCAIRE SCI OHG P03"/>
  </r>
  <r>
    <s v="E"/>
    <s v="7400"/>
    <s v="854"/>
    <s v="85408"/>
    <s v="8540008"/>
    <n v="528004120010"/>
    <x v="1"/>
    <x v="39"/>
    <x v="39"/>
    <n v="202205"/>
    <n v="44712"/>
    <s v="XOF"/>
    <n v="2500"/>
    <n v="4"/>
    <s v="EUR"/>
    <n v="3.8079999999999998"/>
    <n v="30497870"/>
    <s v="BANKACC"/>
    <n v="85411"/>
    <s v="FRAIS BANCAIRE SCI OHG P03"/>
  </r>
  <r>
    <s v="E"/>
    <s v="7400"/>
    <s v="854"/>
    <s v="85408"/>
    <s v="8540008"/>
    <n v="528004120010"/>
    <x v="1"/>
    <x v="39"/>
    <x v="39"/>
    <n v="202205"/>
    <n v="44712"/>
    <s v="XOF"/>
    <n v="2500"/>
    <n v="4"/>
    <s v="EUR"/>
    <n v="3.8079999999999998"/>
    <n v="30497870"/>
    <s v="BANKACC"/>
    <n v="85411"/>
    <s v="FRAIS BANCAIRE SCI OHG P03"/>
  </r>
  <r>
    <s v="E"/>
    <s v="4210"/>
    <s v="854"/>
    <s v="85406"/>
    <s v="8540008"/>
    <n v="528004120001"/>
    <x v="3"/>
    <x v="14"/>
    <x v="14"/>
    <n v="202205"/>
    <n v="44712"/>
    <s v="XOF"/>
    <n v="22596"/>
    <n v="36.18"/>
    <s v="EUR"/>
    <n v="34.444000000000003"/>
    <n v="30499174"/>
    <s v="STAFF"/>
    <n v="2022429"/>
    <s v="Time Code : A - TERMINAL_GRANT_2022429"/>
  </r>
  <r>
    <s v="E"/>
    <s v="4210"/>
    <s v="854"/>
    <s v="85401"/>
    <s v="8540008"/>
    <n v="528004120001"/>
    <x v="3"/>
    <x v="14"/>
    <x v="14"/>
    <n v="202205"/>
    <n v="44712"/>
    <s v="XOF"/>
    <n v="23121"/>
    <n v="37.020000000000003"/>
    <s v="EUR"/>
    <n v="35.243000000000002"/>
    <n v="30499174"/>
    <s v="STAFF"/>
    <n v="2031020"/>
    <s v="MT TERMINAL_GRANT_2031020"/>
  </r>
  <r>
    <s v="E"/>
    <s v="4210"/>
    <s v="854"/>
    <s v="85406"/>
    <s v="8549052"/>
    <n v="528004120002"/>
    <x v="0"/>
    <x v="16"/>
    <x v="16"/>
    <n v="202205"/>
    <n v="44712"/>
    <s v="XOF"/>
    <n v="16485"/>
    <n v="26.4"/>
    <s v="EUR"/>
    <n v="25.132999999999999"/>
    <n v="12740302"/>
    <s v="STAFF"/>
    <n v="2024193"/>
    <s v="Time Code : N - TERMINAL_GRANT_2024193"/>
  </r>
  <r>
    <s v="E"/>
    <s v="4210"/>
    <s v="854"/>
    <s v="85406"/>
    <s v="8549052"/>
    <n v="528004120002"/>
    <x v="0"/>
    <x v="19"/>
    <x v="19"/>
    <n v="202205"/>
    <n v="44712"/>
    <s v="XOF"/>
    <n v="16485"/>
    <n v="26.4"/>
    <s v="EUR"/>
    <n v="25.132999999999999"/>
    <n v="12740302"/>
    <s v="STAFF"/>
    <n v="2023596"/>
    <s v="Time Code : N - TERMINAL_GRANT_2023596"/>
  </r>
  <r>
    <s v="E"/>
    <s v="4210"/>
    <s v="854"/>
    <s v="85407"/>
    <s v="8540008"/>
    <n v="528004120002"/>
    <x v="0"/>
    <x v="25"/>
    <x v="25"/>
    <n v="202205"/>
    <n v="44712"/>
    <s v="XOF"/>
    <n v="15926"/>
    <n v="25.5"/>
    <s v="EUR"/>
    <n v="24.276"/>
    <n v="12740302"/>
    <s v="STAFF"/>
    <n v="2038727"/>
    <s v="Time Code : N - TERMINAL_GRANT_2038727"/>
  </r>
  <r>
    <s v="E"/>
    <s v="5511"/>
    <s v="854"/>
    <s v="85407"/>
    <s v="8540008"/>
    <n v="528004120010"/>
    <x v="1"/>
    <x v="3"/>
    <x v="3"/>
    <n v="202205"/>
    <n v="44712"/>
    <s v="XOF"/>
    <n v="220000"/>
    <n v="352.29"/>
    <s v="EUR"/>
    <n v="335.38299999999998"/>
    <n v="30498590"/>
    <m/>
    <m/>
    <s v="30497200-BOCAB110522/COMLEXE DIOULASSOBA/HEBERGEMENT/STAFF Finance Officer et Supply Chain Assistant/FORMATION DES STAF SUR S2S GO LIVE A BOBO DU 18/02 AU 23/02 2022"/>
  </r>
  <r>
    <s v="E"/>
    <s v="5511"/>
    <s v="854"/>
    <s v="85406"/>
    <s v="8540008"/>
    <n v="528004120003"/>
    <x v="5"/>
    <x v="28"/>
    <x v="28"/>
    <n v="202205"/>
    <n v="44712"/>
    <s v="XOF"/>
    <n v="57640"/>
    <n v="92.3"/>
    <s v="EUR"/>
    <n v="87.87"/>
    <n v="30497199"/>
    <m/>
    <m/>
    <s v="OUATB1400522/SERA HCOY/HEBERGEMENT DE SORY YACOUBA LORS DE LA FORMATION SUR LA SECURITE DES ENQUETEURS DU PROJET ATWA DU 09-11/2022 A OUAGADOUGOU"/>
  </r>
  <r>
    <s v="E"/>
    <s v="5511"/>
    <s v="854"/>
    <s v="85406"/>
    <s v="8540008"/>
    <n v="528004120003"/>
    <x v="5"/>
    <x v="79"/>
    <x v="78"/>
    <n v="202205"/>
    <n v="44712"/>
    <s v="XOF"/>
    <n v="57640"/>
    <n v="92.3"/>
    <s v="EUR"/>
    <n v="87.87"/>
    <n v="30497199"/>
    <m/>
    <m/>
    <s v="OUATB1330522-OMNI-HCOY/Hébergement de SORY YACOUBA dans le cadre de la réunion sur la situation sécuritaire du projet ATWA du 03 au 05 Mai 2022"/>
  </r>
  <r>
    <s v="E"/>
    <s v="5511"/>
    <s v="854"/>
    <s v="85407"/>
    <s v="8540008"/>
    <n v="528004120003"/>
    <x v="5"/>
    <x v="80"/>
    <x v="79"/>
    <n v="202205"/>
    <n v="44712"/>
    <s v="XOF"/>
    <n v="37500"/>
    <n v="60.05"/>
    <s v="EUR"/>
    <n v="57.167999999999999"/>
    <n v="30498590"/>
    <m/>
    <m/>
    <s v="DDATJ030522/Justif/OMNI/DAHANI Hubert/ Avance Programme/Hébergement/Supervision des sessions de formation des Adolessents ATWA sur la confection de serviettes hygieniques lavables/ Reutilisables dans les CEB de TOMA, Gossina et de Yaba dans la province du"/>
  </r>
  <r>
    <s v="E"/>
    <s v="5510"/>
    <s v="854"/>
    <s v="85407"/>
    <s v="8540008"/>
    <n v="528004120003"/>
    <x v="5"/>
    <x v="73"/>
    <x v="72"/>
    <n v="202205"/>
    <n v="44712"/>
    <s v="XOF"/>
    <n v="125500"/>
    <n v="200.97"/>
    <s v="EUR"/>
    <n v="191.32499999999999"/>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511"/>
    <s v="854"/>
    <s v="85407"/>
    <s v="8540008"/>
    <n v="528004120003"/>
    <x v="5"/>
    <x v="80"/>
    <x v="79"/>
    <n v="202205"/>
    <n v="44712"/>
    <s v="XOF"/>
    <n v="112500"/>
    <n v="180.15"/>
    <s v="EUR"/>
    <n v="171.50399999999999"/>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511"/>
    <s v="854"/>
    <s v="85407"/>
    <s v="8540008"/>
    <n v="528004120003"/>
    <x v="5"/>
    <x v="80"/>
    <x v="79"/>
    <n v="202205"/>
    <n v="44712"/>
    <s v="XOF"/>
    <n v="75000"/>
    <n v="120.1"/>
    <s v="EUR"/>
    <n v="114.336"/>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7"/>
    <s v="8540008"/>
    <n v="528004120003"/>
    <x v="5"/>
    <x v="80"/>
    <x v="79"/>
    <n v="202205"/>
    <n v="44712"/>
    <s v="XOF"/>
    <n v="65000"/>
    <n v="104.09"/>
    <s v="EUR"/>
    <n v="99.094999999999999"/>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205"/>
    <n v="44712"/>
    <s v="XOF"/>
    <n v="9000"/>
    <n v="14.41"/>
    <s v="EUR"/>
    <n v="13.718"/>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205"/>
    <n v="44712"/>
    <s v="XOF"/>
    <n v="22000"/>
    <n v="35.229999999999997"/>
    <s v="EUR"/>
    <n v="33.539000000000001"/>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205"/>
    <n v="44712"/>
    <s v="XOF"/>
    <n v="30500"/>
    <n v="48.84"/>
    <s v="EUR"/>
    <n v="46.496000000000002"/>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115"/>
    <s v="854"/>
    <s v="85407"/>
    <s v="8540008"/>
    <n v="528004120003"/>
    <x v="5"/>
    <x v="73"/>
    <x v="72"/>
    <n v="202205"/>
    <n v="44712"/>
    <s v="XOF"/>
    <n v="15000"/>
    <n v="24.02"/>
    <s v="EUR"/>
    <n v="22.867000000000001"/>
    <n v="30498590"/>
    <m/>
    <m/>
    <s v="DDATJ030522/Justif/OMNI/DAHANI Hubert/ Avance Programme/Hébergement/Achat de carburant/Supervision des sessions de formation des Adolessents ATWA sur la confection de serviettes hygieniques lavables/ Reutilisables dans les CEB de TOMA, Gossina et de Yaba"/>
  </r>
  <r>
    <s v="E"/>
    <s v="4998"/>
    <s v="854"/>
    <s v="85406"/>
    <s v="8549054"/>
    <n v="528004120010"/>
    <x v="1"/>
    <x v="31"/>
    <x v="31"/>
    <n v="202205"/>
    <n v="44712"/>
    <s v="USD"/>
    <n v="28.49"/>
    <n v="28.49"/>
    <s v="EUR"/>
    <n v="27.123000000000001"/>
    <n v="12746010"/>
    <m/>
    <m/>
    <s v="Country Shared Costs - Non salary benefits"/>
  </r>
  <r>
    <s v="E"/>
    <s v="4998"/>
    <s v="854"/>
    <s v="85406"/>
    <s v="8549059"/>
    <n v="528004120010"/>
    <x v="1"/>
    <x v="31"/>
    <x v="31"/>
    <n v="202205"/>
    <n v="44712"/>
    <s v="USD"/>
    <n v="145.01"/>
    <n v="145.01"/>
    <s v="EUR"/>
    <n v="138.05099999999999"/>
    <n v="12746010"/>
    <m/>
    <m/>
    <s v="Country Shared Costs - Non salary benefits"/>
  </r>
  <r>
    <s v="E"/>
    <s v="4998"/>
    <s v="854"/>
    <s v="85400"/>
    <s v="8549055"/>
    <n v="528004120010"/>
    <x v="1"/>
    <x v="31"/>
    <x v="31"/>
    <n v="202205"/>
    <n v="44712"/>
    <s v="USD"/>
    <n v="60.5"/>
    <n v="60.5"/>
    <s v="EUR"/>
    <n v="57.597000000000001"/>
    <n v="12746010"/>
    <m/>
    <m/>
    <s v="Country Shared Costs - Non salary benefits"/>
  </r>
  <r>
    <s v="E"/>
    <s v="4998"/>
    <s v="854"/>
    <s v="85400"/>
    <s v="8549059"/>
    <n v="528004120010"/>
    <x v="1"/>
    <x v="31"/>
    <x v="31"/>
    <n v="202205"/>
    <n v="44712"/>
    <s v="USD"/>
    <n v="65.91"/>
    <n v="65.91"/>
    <s v="EUR"/>
    <n v="62.747"/>
    <n v="12746010"/>
    <m/>
    <m/>
    <s v="Country Shared Costs - Non salary benefits"/>
  </r>
  <r>
    <s v="E"/>
    <s v="4998"/>
    <s v="854"/>
    <s v="85400"/>
    <s v="8549060"/>
    <n v="528004120010"/>
    <x v="1"/>
    <x v="31"/>
    <x v="31"/>
    <n v="202205"/>
    <n v="44712"/>
    <s v="USD"/>
    <n v="48.05"/>
    <n v="48.05"/>
    <s v="EUR"/>
    <n v="45.744"/>
    <n v="12746010"/>
    <m/>
    <m/>
    <s v="Country Shared Costs - Non salary benefits"/>
  </r>
  <r>
    <s v="E"/>
    <s v="4998"/>
    <s v="854"/>
    <s v="85400"/>
    <s v="8549051"/>
    <n v="528004120010"/>
    <x v="1"/>
    <x v="31"/>
    <x v="31"/>
    <n v="202205"/>
    <n v="44712"/>
    <s v="USD"/>
    <n v="595.75"/>
    <n v="595.75"/>
    <s v="EUR"/>
    <n v="567.15899999999999"/>
    <n v="12746010"/>
    <m/>
    <m/>
    <s v="Country Shared Costs - Non salary benefits"/>
  </r>
  <r>
    <s v="E"/>
    <s v="4998"/>
    <s v="854"/>
    <s v="85400"/>
    <s v="8549054"/>
    <n v="528004120010"/>
    <x v="1"/>
    <x v="31"/>
    <x v="31"/>
    <n v="202205"/>
    <n v="44712"/>
    <s v="USD"/>
    <n v="55.95"/>
    <n v="55.95"/>
    <s v="EUR"/>
    <n v="53.265000000000001"/>
    <n v="12746010"/>
    <m/>
    <m/>
    <s v="Country Shared Costs - Non salary benefits"/>
  </r>
  <r>
    <s v="E"/>
    <s v="4998"/>
    <s v="854"/>
    <s v="85400"/>
    <s v="8549058"/>
    <n v="528004120010"/>
    <x v="1"/>
    <x v="31"/>
    <x v="31"/>
    <n v="202205"/>
    <n v="44712"/>
    <s v="USD"/>
    <n v="84.73"/>
    <n v="84.73"/>
    <s v="EUR"/>
    <n v="80.664000000000001"/>
    <n v="12746010"/>
    <m/>
    <m/>
    <s v="Country Shared Costs - Non salary benefits"/>
  </r>
  <r>
    <s v="E"/>
    <s v="4998"/>
    <s v="854"/>
    <s v="85400"/>
    <s v="8549063"/>
    <n v="528004120010"/>
    <x v="1"/>
    <x v="31"/>
    <x v="31"/>
    <n v="202205"/>
    <n v="44712"/>
    <s v="USD"/>
    <n v="19.329999999999998"/>
    <n v="19.329999999999998"/>
    <s v="EUR"/>
    <n v="18.402000000000001"/>
    <n v="12746010"/>
    <m/>
    <m/>
    <s v="Country Shared Costs - Non salary benefits"/>
  </r>
  <r>
    <s v="E"/>
    <s v="4998"/>
    <s v="854"/>
    <s v="85400"/>
    <s v="8549052"/>
    <n v="528004120010"/>
    <x v="1"/>
    <x v="31"/>
    <x v="31"/>
    <n v="202205"/>
    <n v="44712"/>
    <s v="USD"/>
    <n v="236.02"/>
    <n v="236.02"/>
    <s v="EUR"/>
    <n v="224.69300000000001"/>
    <n v="12746010"/>
    <m/>
    <m/>
    <s v="Country Shared Costs - Non salary benefits"/>
  </r>
  <r>
    <s v="E"/>
    <s v="4998"/>
    <s v="854"/>
    <s v="85400"/>
    <s v="8549057"/>
    <n v="528004120010"/>
    <x v="1"/>
    <x v="31"/>
    <x v="31"/>
    <n v="202205"/>
    <n v="44712"/>
    <s v="USD"/>
    <n v="54.41"/>
    <n v="54.41"/>
    <s v="EUR"/>
    <n v="51.798999999999999"/>
    <n v="12746010"/>
    <m/>
    <m/>
    <s v="Country Shared Costs - Non salary benefits"/>
  </r>
  <r>
    <s v="E"/>
    <s v="4998"/>
    <s v="854"/>
    <s v="85406"/>
    <s v="8549057"/>
    <n v="528004120010"/>
    <x v="1"/>
    <x v="31"/>
    <x v="31"/>
    <n v="202205"/>
    <n v="44712"/>
    <s v="USD"/>
    <n v="93.34"/>
    <n v="93.34"/>
    <s v="EUR"/>
    <n v="88.861000000000004"/>
    <n v="12746010"/>
    <m/>
    <m/>
    <s v="Country Shared Costs - Non salary benefits"/>
  </r>
  <r>
    <s v="E"/>
    <s v="5510"/>
    <s v="854"/>
    <s v="85407"/>
    <s v="8540008"/>
    <n v="528004120003"/>
    <x v="5"/>
    <x v="73"/>
    <x v="72"/>
    <n v="202205"/>
    <n v="44712"/>
    <s v="XOF"/>
    <n v="44000"/>
    <n v="70.459999999999994"/>
    <s v="EUR"/>
    <n v="67.078999999999994"/>
    <n v="30498590"/>
    <m/>
    <m/>
    <s v="DDATJ030522/Justif/OMNI/DAHANI Hubert/ Avance Programme/Allocation nourriture/Supervision des sessions de formation des Adolessents ATWA sur la confection de serviettes hygieniques lavables/ Reutilisables dans les CEB de TOMA, Gossina et de Yaba dans la p"/>
  </r>
  <r>
    <s v="E"/>
    <s v="5510"/>
    <s v="854"/>
    <s v="85406"/>
    <s v="8540008"/>
    <n v="528004120019"/>
    <x v="14"/>
    <x v="74"/>
    <x v="73"/>
    <n v="202205"/>
    <n v="44712"/>
    <s v="XOF"/>
    <n v="123000"/>
    <n v="196.96"/>
    <s v="EUR"/>
    <n v="187.50800000000001"/>
    <n v="30497686"/>
    <m/>
    <m/>
    <s v="OUATJ540522/JUSTIF/OUEDRAOGO T CHRISTOPHE/Allocation nourriture 2 STAFF SCI (TA et Finance)/Atelier d'élaboration du guide d'utilisation du document national d'orientation de l'education à la vie familiale en milieu scolaire au Burkina Faso"/>
  </r>
  <r>
    <s v="E"/>
    <s v="5191"/>
    <s v="854"/>
    <s v="85406"/>
    <s v="8549052"/>
    <n v="528004120010"/>
    <x v="1"/>
    <x v="32"/>
    <x v="32"/>
    <n v="202205"/>
    <n v="44712"/>
    <s v="USD"/>
    <n v="362.43"/>
    <n v="362.43"/>
    <s v="EUR"/>
    <n v="345.03699999999998"/>
    <n v="12746010"/>
    <m/>
    <m/>
    <s v="Country Shared Costs – Vehicle &amp; transport costs"/>
  </r>
  <r>
    <s v="E"/>
    <s v="5191"/>
    <s v="854"/>
    <s v="85400"/>
    <s v="8549057"/>
    <n v="528004120010"/>
    <x v="1"/>
    <x v="32"/>
    <x v="32"/>
    <n v="202205"/>
    <n v="44712"/>
    <s v="USD"/>
    <n v="363.68"/>
    <n v="363.68"/>
    <s v="EUR"/>
    <n v="346.22699999999998"/>
    <n v="12746010"/>
    <m/>
    <m/>
    <s v="Country Shared Costs – Vehicle &amp; transport costs"/>
  </r>
  <r>
    <s v="E"/>
    <s v="5097"/>
    <s v="854"/>
    <s v="85407"/>
    <s v="8540008"/>
    <n v="528004120003"/>
    <x v="5"/>
    <x v="73"/>
    <x v="72"/>
    <n v="202205"/>
    <n v="44712"/>
    <s v="XOF"/>
    <n v="8000"/>
    <n v="12.81"/>
    <s v="EUR"/>
    <n v="12.195"/>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205"/>
    <n v="44712"/>
    <s v="XOF"/>
    <n v="20000"/>
    <n v="32.03"/>
    <s v="EUR"/>
    <n v="30.492999999999999"/>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205"/>
    <n v="44712"/>
    <s v="XOF"/>
    <n v="8000"/>
    <n v="12.81"/>
    <s v="EUR"/>
    <n v="12.195"/>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205"/>
    <n v="44712"/>
    <s v="XOF"/>
    <n v="18000"/>
    <n v="28.82"/>
    <s v="EUR"/>
    <n v="27.437000000000001"/>
    <n v="30499793"/>
    <m/>
    <m/>
    <s v="DDATJ020522/ OMNI/ JUSTIFS/ CISSE Idriss/ Avance Programme/ Supervision des sessions de formation des Adolessents ATWA sur la confection de serviettes hygieniques lavables/ Reutilisables dans les CEB de TOMA, Gossina et de Yaba dans la province du  Nayala"/>
  </r>
  <r>
    <s v="E"/>
    <s v="5510"/>
    <s v="854"/>
    <s v="85407"/>
    <s v="8540008"/>
    <n v="528004120003"/>
    <x v="5"/>
    <x v="73"/>
    <x v="72"/>
    <n v="202205"/>
    <n v="44712"/>
    <s v="XOF"/>
    <n v="176000"/>
    <n v="281.83999999999997"/>
    <s v="EUR"/>
    <n v="268.31400000000002"/>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205"/>
    <n v="44712"/>
    <s v="XOF"/>
    <n v="2000"/>
    <n v="3.2"/>
    <s v="EUR"/>
    <n v="3.0459999999999998"/>
    <n v="30499793"/>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205"/>
    <n v="44712"/>
    <s v="XOF"/>
    <n v="10000"/>
    <n v="16.010000000000002"/>
    <s v="EUR"/>
    <n v="15.242000000000001"/>
    <n v="30499793"/>
    <m/>
    <m/>
    <s v="DDATJ050522/ OMNI/ JUSTIFS/ SAGNON Regis Kader/ Avance Programme/ Supervision des sessions de formation des Adolessents ATWA sur la confection de serviettes hygieniques lavables/ Reutilisables dans les CEB de TOMA, Gossina et de Yaba dans la province du"/>
  </r>
  <r>
    <s v="E"/>
    <s v="6298"/>
    <s v="854"/>
    <s v="85406"/>
    <s v="8549052"/>
    <n v="528004120010"/>
    <x v="1"/>
    <x v="34"/>
    <x v="34"/>
    <n v="202205"/>
    <n v="44712"/>
    <s v="USD"/>
    <n v="35.57"/>
    <n v="35.57"/>
    <s v="EUR"/>
    <n v="33.863"/>
    <n v="12746010"/>
    <m/>
    <m/>
    <s v="Country Shared Costs - Premise costs"/>
  </r>
  <r>
    <s v="E"/>
    <s v="7491"/>
    <s v="854"/>
    <s v="85406"/>
    <s v="8549052"/>
    <n v="528004120010"/>
    <x v="1"/>
    <x v="37"/>
    <x v="37"/>
    <n v="202205"/>
    <n v="44712"/>
    <s v="USD"/>
    <n v="1914.08"/>
    <n v="1914.08"/>
    <s v="EUR"/>
    <n v="1822.222"/>
    <n v="12746010"/>
    <m/>
    <m/>
    <s v="Country Shared Costs - Other"/>
  </r>
  <r>
    <s v="E"/>
    <s v="6298"/>
    <s v="854"/>
    <s v="85406"/>
    <s v="8549054"/>
    <n v="528004120010"/>
    <x v="1"/>
    <x v="34"/>
    <x v="34"/>
    <n v="202205"/>
    <n v="44712"/>
    <s v="USD"/>
    <n v="22.03"/>
    <n v="22.03"/>
    <s v="EUR"/>
    <n v="20.972999999999999"/>
    <n v="12746010"/>
    <m/>
    <m/>
    <s v="Country Shared Costs - Premise costs"/>
  </r>
  <r>
    <s v="E"/>
    <s v="7491"/>
    <s v="854"/>
    <s v="85406"/>
    <s v="8549057"/>
    <n v="528004120010"/>
    <x v="1"/>
    <x v="37"/>
    <x v="37"/>
    <n v="202205"/>
    <n v="44712"/>
    <s v="USD"/>
    <n v="183.27"/>
    <n v="183.27"/>
    <s v="EUR"/>
    <n v="174.47499999999999"/>
    <n v="12746010"/>
    <m/>
    <m/>
    <s v="Country Shared Costs - Other"/>
  </r>
  <r>
    <s v="E"/>
    <s v="6298"/>
    <s v="854"/>
    <s v="85400"/>
    <s v="8549057"/>
    <n v="528004120010"/>
    <x v="1"/>
    <x v="34"/>
    <x v="34"/>
    <n v="202205"/>
    <n v="44712"/>
    <s v="USD"/>
    <n v="138.22999999999999"/>
    <n v="138.22999999999999"/>
    <s v="EUR"/>
    <n v="131.596"/>
    <n v="12746010"/>
    <m/>
    <m/>
    <s v="Country Shared Costs - Premise costs"/>
  </r>
  <r>
    <s v="E"/>
    <s v="5598"/>
    <s v="854"/>
    <s v="85400"/>
    <s v="8549059"/>
    <n v="528004120010"/>
    <x v="1"/>
    <x v="33"/>
    <x v="33"/>
    <n v="202205"/>
    <n v="44712"/>
    <s v="USD"/>
    <n v="45.09"/>
    <n v="45.09"/>
    <s v="EUR"/>
    <n v="42.926000000000002"/>
    <n v="12746010"/>
    <m/>
    <m/>
    <s v="Country Shared Costs - Travel &amp; Lodging"/>
  </r>
  <r>
    <s v="E"/>
    <s v="7142"/>
    <s v="854"/>
    <s v="85407"/>
    <s v="8540008"/>
    <n v="528004120019"/>
    <x v="14"/>
    <x v="74"/>
    <x v="73"/>
    <n v="202205"/>
    <n v="44712"/>
    <s v="XOF"/>
    <n v="299998.8"/>
    <n v="480.4"/>
    <s v="EUR"/>
    <n v="457.34500000000003"/>
    <n v="12733396"/>
    <m/>
    <m/>
    <s v="PO Auto-Accrual re PO: 10061460 / Location de deux (02) petites salles de réunion d'une capacité de 25 à 30 personnes à Beneb Souka Hotel à Koudougou pour 05 jours dans le cadre de l’activité conjointe ATWA/MENAPL sur l’élaboration du guide d’utilis"/>
  </r>
  <r>
    <s v="E"/>
    <s v="7142"/>
    <s v="854"/>
    <s v="85406"/>
    <s v="8549052"/>
    <n v="528004120010"/>
    <x v="1"/>
    <x v="62"/>
    <x v="61"/>
    <n v="202205"/>
    <n v="44712"/>
    <s v="XOF"/>
    <n v="778137.49"/>
    <n v="1329.35"/>
    <s v="EUR"/>
    <n v="1265.5530000000001"/>
    <n v="12733396"/>
    <m/>
    <m/>
    <s v="PO Auto-Accrual re PO: 10049030 / Chambre climatisée single (Standard) de 1 à 7jrs"/>
  </r>
  <r>
    <s v="E"/>
    <s v="7142"/>
    <s v="854"/>
    <s v="85407"/>
    <s v="8540008"/>
    <n v="528004120019"/>
    <x v="14"/>
    <x v="74"/>
    <x v="73"/>
    <n v="202205"/>
    <n v="44712"/>
    <s v="XOF"/>
    <n v="599997.61"/>
    <n v="960.8"/>
    <s v="EUR"/>
    <n v="914.69"/>
    <n v="12733396"/>
    <m/>
    <m/>
    <s v="PO Auto-Accrual re PO: 10061460 / Location d'une salle de réunion d'une capacité de 80 à 100 personnes à Beneb Souka Hotel à Koudougou pour 06 jours dans le cadre de l’activité conjointe ATWA/MENAPL sur l’élaboration du guide d’utilisation du référe"/>
  </r>
  <r>
    <s v="E"/>
    <s v="6298"/>
    <s v="854"/>
    <s v="85400"/>
    <s v="8549060"/>
    <n v="528004120010"/>
    <x v="1"/>
    <x v="34"/>
    <x v="34"/>
    <n v="202205"/>
    <n v="44712"/>
    <s v="USD"/>
    <n v="94.87"/>
    <n v="94.87"/>
    <s v="EUR"/>
    <n v="90.316999999999993"/>
    <n v="12746010"/>
    <m/>
    <m/>
    <s v="Country Shared Costs - Premise costs"/>
  </r>
  <r>
    <s v="E"/>
    <s v="7491"/>
    <s v="854"/>
    <s v="85400"/>
    <s v="8549057"/>
    <n v="528004120010"/>
    <x v="1"/>
    <x v="37"/>
    <x v="37"/>
    <n v="202205"/>
    <n v="44712"/>
    <s v="USD"/>
    <n v="1878.88"/>
    <n v="1878.88"/>
    <s v="EUR"/>
    <n v="1788.711"/>
    <n v="12746010"/>
    <m/>
    <m/>
    <s v="Country Shared Costs - Other"/>
  </r>
  <r>
    <s v="E"/>
    <s v="7491"/>
    <s v="854"/>
    <s v="85400"/>
    <s v="8549051"/>
    <n v="528004120010"/>
    <x v="1"/>
    <x v="37"/>
    <x v="37"/>
    <n v="202205"/>
    <n v="44712"/>
    <s v="USD"/>
    <n v="21.12"/>
    <n v="21.12"/>
    <s v="EUR"/>
    <n v="20.106000000000002"/>
    <n v="12746010"/>
    <m/>
    <m/>
    <s v="Country Shared Costs - Other"/>
  </r>
  <r>
    <s v="E"/>
    <s v="7491"/>
    <s v="854"/>
    <s v="85400"/>
    <s v="8549052"/>
    <n v="528004120010"/>
    <x v="1"/>
    <x v="37"/>
    <x v="37"/>
    <n v="202205"/>
    <n v="44712"/>
    <s v="USD"/>
    <n v="359.39"/>
    <n v="359.39"/>
    <s v="EUR"/>
    <n v="342.14299999999997"/>
    <n v="12746010"/>
    <m/>
    <m/>
    <s v="Country Shared Costs - Other"/>
  </r>
  <r>
    <s v="E"/>
    <s v="5598"/>
    <s v="854"/>
    <s v="85400"/>
    <s v="8549054"/>
    <n v="528004120010"/>
    <x v="1"/>
    <x v="33"/>
    <x v="33"/>
    <n v="202205"/>
    <n v="44712"/>
    <s v="USD"/>
    <n v="158.82"/>
    <n v="158.82"/>
    <s v="EUR"/>
    <n v="151.19800000000001"/>
    <n v="12746010"/>
    <m/>
    <m/>
    <s v="Country Shared Costs - Travel &amp; Lodging"/>
  </r>
  <r>
    <s v="E"/>
    <s v="6298"/>
    <s v="854"/>
    <s v="85400"/>
    <s v="8549054"/>
    <n v="528004120010"/>
    <x v="1"/>
    <x v="34"/>
    <x v="34"/>
    <n v="202205"/>
    <n v="44712"/>
    <s v="USD"/>
    <n v="693.79"/>
    <n v="693.79"/>
    <s v="EUR"/>
    <n v="660.49400000000003"/>
    <n v="12746010"/>
    <m/>
    <m/>
    <s v="Country Shared Costs - Premise costs"/>
  </r>
  <r>
    <s v="E"/>
    <s v="7491"/>
    <s v="854"/>
    <s v="85400"/>
    <s v="8549054"/>
    <n v="528004120010"/>
    <x v="1"/>
    <x v="37"/>
    <x v="37"/>
    <n v="202205"/>
    <n v="44712"/>
    <s v="USD"/>
    <n v="161.96"/>
    <n v="161.96"/>
    <s v="EUR"/>
    <n v="154.18700000000001"/>
    <n v="12746010"/>
    <m/>
    <m/>
    <s v="Country Shared Costs - Other"/>
  </r>
  <r>
    <s v="E"/>
    <s v="6298"/>
    <s v="854"/>
    <s v="85400"/>
    <s v="8549055"/>
    <n v="528004120010"/>
    <x v="1"/>
    <x v="34"/>
    <x v="34"/>
    <n v="202205"/>
    <n v="44712"/>
    <s v="USD"/>
    <n v="3196.24"/>
    <n v="3196.24"/>
    <s v="EUR"/>
    <n v="3042.85"/>
    <n v="12746010"/>
    <m/>
    <m/>
    <s v="Country Shared Costs - Premise costs"/>
  </r>
  <r>
    <s v="E"/>
    <s v="5598"/>
    <s v="854"/>
    <s v="85400"/>
    <s v="8549057"/>
    <n v="528004120010"/>
    <x v="1"/>
    <x v="33"/>
    <x v="33"/>
    <n v="202205"/>
    <n v="44712"/>
    <s v="USD"/>
    <n v="25.53"/>
    <n v="25.53"/>
    <s v="EUR"/>
    <n v="24.305"/>
    <n v="12746010"/>
    <m/>
    <m/>
    <s v="Country Shared Costs - Travel &amp; Lodging"/>
  </r>
  <r>
    <s v="E"/>
    <s v="7491"/>
    <s v="854"/>
    <s v="85400"/>
    <s v="8549059"/>
    <n v="528004120010"/>
    <x v="1"/>
    <x v="37"/>
    <x v="37"/>
    <n v="202205"/>
    <n v="44712"/>
    <s v="USD"/>
    <n v="53.54"/>
    <n v="53.54"/>
    <s v="EUR"/>
    <n v="50.970999999999997"/>
    <n v="12746010"/>
    <m/>
    <m/>
    <s v="Country Shared Costs - Other"/>
  </r>
  <r>
    <s v="E"/>
    <s v="6298"/>
    <s v="854"/>
    <s v="85400"/>
    <s v="8549059"/>
    <n v="528004120010"/>
    <x v="1"/>
    <x v="34"/>
    <x v="34"/>
    <n v="202205"/>
    <n v="44712"/>
    <s v="USD"/>
    <n v="247.97"/>
    <n v="247.97"/>
    <s v="EUR"/>
    <n v="236.07"/>
    <n v="12746010"/>
    <m/>
    <m/>
    <s v="Country Shared Costs - Premise costs"/>
  </r>
  <r>
    <s v="E"/>
    <s v="7142"/>
    <s v="854"/>
    <s v="85406"/>
    <s v="8540008"/>
    <n v="528004120003"/>
    <x v="5"/>
    <x v="28"/>
    <x v="28"/>
    <n v="202205"/>
    <n v="44712"/>
    <s v="XOF"/>
    <n v="57639.24"/>
    <n v="92.3"/>
    <s v="EUR"/>
    <n v="87.87"/>
    <n v="12733396"/>
    <m/>
    <m/>
    <s v="PO Auto-Accrual re PO: 10059902 / Chambre climatisée single (Standard) de 1 à 7jrs"/>
  </r>
  <r>
    <s v="E"/>
    <s v="7142"/>
    <s v="854"/>
    <s v="85406"/>
    <s v="8549052"/>
    <n v="528004120003"/>
    <x v="5"/>
    <x v="41"/>
    <x v="41"/>
    <n v="202205"/>
    <n v="44712"/>
    <s v="XOF"/>
    <n v="518762.23"/>
    <n v="886.24"/>
    <s v="EUR"/>
    <n v="843.70899999999995"/>
    <n v="12733396"/>
    <m/>
    <m/>
    <s v="PO Auto-Accrual re PO: 10045098 / Chambre climatisée single (Standard) de 1 à 7jrs"/>
  </r>
  <r>
    <s v="E"/>
    <s v="7142"/>
    <s v="854"/>
    <s v="85406"/>
    <s v="8549052"/>
    <n v="528004120003"/>
    <x v="5"/>
    <x v="41"/>
    <x v="41"/>
    <n v="202205"/>
    <n v="44712"/>
    <s v="XOF"/>
    <n v="105155.05"/>
    <n v="181.43"/>
    <s v="EUR"/>
    <n v="172.72300000000001"/>
    <n v="12733396"/>
    <m/>
    <m/>
    <s v="PO Auto-Accrual re PO: 10038126 / Salle de reunion de 25 places"/>
  </r>
  <r>
    <s v="E"/>
    <s v="7142"/>
    <s v="854"/>
    <s v="85406"/>
    <s v="8549052"/>
    <n v="528004120003"/>
    <x v="5"/>
    <x v="41"/>
    <x v="41"/>
    <n v="202205"/>
    <n v="44712"/>
    <s v="XOF"/>
    <n v="116839.59"/>
    <n v="201.59"/>
    <s v="EUR"/>
    <n v="191.916"/>
    <n v="12733396"/>
    <m/>
    <m/>
    <s v="PO Auto-Accrual re PO: 10038126 / Pause-café matin"/>
  </r>
  <r>
    <s v="E"/>
    <s v="7142"/>
    <s v="854"/>
    <s v="85406"/>
    <s v="8549052"/>
    <n v="528004120003"/>
    <x v="5"/>
    <x v="41"/>
    <x v="41"/>
    <n v="202205"/>
    <n v="44712"/>
    <s v="XOF"/>
    <n v="350512.97"/>
    <n v="604.76"/>
    <s v="EUR"/>
    <n v="575.73699999999997"/>
    <n v="12733396"/>
    <m/>
    <m/>
    <s v="PO Auto-Accrual re PO: 10038126 / Déjeuner BUFFET (Entrée + plat chaud + dessert+ boisson sucrée)"/>
  </r>
  <r>
    <s v="E"/>
    <s v="7142"/>
    <s v="854"/>
    <s v="85406"/>
    <s v="8549052"/>
    <n v="528004120003"/>
    <x v="5"/>
    <x v="41"/>
    <x v="41"/>
    <n v="202205"/>
    <n v="44712"/>
    <s v="XOF"/>
    <n v="46738.15"/>
    <n v="80.64"/>
    <s v="EUR"/>
    <n v="76.77"/>
    <n v="12733396"/>
    <m/>
    <m/>
    <s v="PO Auto-Accrual re PO: 10038126 / Eau en salle  (2 bouteilles de 0,5l/ Pers/ jour)"/>
  </r>
  <r>
    <s v="E"/>
    <s v="7142"/>
    <s v="854"/>
    <s v="85407"/>
    <s v="8540008"/>
    <n v="528004120003"/>
    <x v="5"/>
    <x v="79"/>
    <x v="78"/>
    <n v="202205"/>
    <n v="44712"/>
    <s v="XOF"/>
    <n v="57639.24"/>
    <n v="92.3"/>
    <s v="EUR"/>
    <n v="87.87"/>
    <n v="12733396"/>
    <m/>
    <m/>
    <s v="PO Auto-Accrual re PO: 10058208 / Chambre climatisée single (Standard) de 1 à 7jrs"/>
  </r>
  <r>
    <s v="E"/>
    <s v="5511"/>
    <s v="854"/>
    <s v="85408"/>
    <s v="8549052"/>
    <n v="528004120003"/>
    <x v="5"/>
    <x v="80"/>
    <x v="79"/>
    <n v="202205"/>
    <n v="44712"/>
    <s v="XOF"/>
    <n v="157499.37"/>
    <n v="252.21"/>
    <s v="EUR"/>
    <n v="240.10599999999999"/>
    <n v="12733396"/>
    <m/>
    <m/>
    <s v="PO Auto-Accrual re PO: 10060885 / Hébergement de Kambire Sié du 11 au 21 mai 2022 au Nord Ouahigouya  dans le cadre de la supervision de la formation des adolescentes dans la région du NORD."/>
  </r>
  <r>
    <s v="E"/>
    <s v="4019"/>
    <s v="854"/>
    <s v="85406"/>
    <s v="8549054"/>
    <n v="528004120010"/>
    <x v="1"/>
    <x v="35"/>
    <x v="35"/>
    <n v="202205"/>
    <n v="44712"/>
    <s v="USD"/>
    <n v="88.6"/>
    <n v="88.6"/>
    <s v="EUR"/>
    <n v="84.347999999999999"/>
    <n v="12746010"/>
    <m/>
    <m/>
    <s v="Country Shared Costs - National salaries"/>
  </r>
  <r>
    <s v="E"/>
    <s v="4019"/>
    <s v="854"/>
    <s v="85406"/>
    <s v="8549057"/>
    <n v="528004120010"/>
    <x v="1"/>
    <x v="35"/>
    <x v="35"/>
    <n v="202205"/>
    <n v="44712"/>
    <s v="USD"/>
    <n v="244.37"/>
    <n v="244.37"/>
    <s v="EUR"/>
    <n v="232.642"/>
    <n v="12746010"/>
    <m/>
    <m/>
    <s v="Country Shared Costs - National salaries"/>
  </r>
  <r>
    <s v="E"/>
    <s v="4019"/>
    <s v="854"/>
    <s v="85406"/>
    <s v="8549059"/>
    <n v="528004120010"/>
    <x v="1"/>
    <x v="35"/>
    <x v="35"/>
    <n v="202205"/>
    <n v="44712"/>
    <s v="USD"/>
    <n v="89.89"/>
    <n v="89.89"/>
    <s v="EUR"/>
    <n v="85.575999999999993"/>
    <n v="12746010"/>
    <m/>
    <m/>
    <s v="Country Shared Costs - National salaries"/>
  </r>
  <r>
    <s v="E"/>
    <s v="4018"/>
    <s v="854"/>
    <s v="85400"/>
    <s v="8549051"/>
    <n v="528004120010"/>
    <x v="1"/>
    <x v="36"/>
    <x v="36"/>
    <n v="202205"/>
    <n v="44712"/>
    <s v="USD"/>
    <n v="646.09"/>
    <n v="646.09"/>
    <s v="EUR"/>
    <n v="615.08399999999995"/>
    <n v="12746010"/>
    <m/>
    <m/>
    <s v="Country Shared Costs - International salaries"/>
  </r>
  <r>
    <s v="E"/>
    <s v="4019"/>
    <s v="854"/>
    <s v="85400"/>
    <s v="8549060"/>
    <n v="528004120010"/>
    <x v="1"/>
    <x v="35"/>
    <x v="35"/>
    <n v="202205"/>
    <n v="44712"/>
    <s v="USD"/>
    <n v="222.09"/>
    <n v="222.09"/>
    <s v="EUR"/>
    <n v="211.43199999999999"/>
    <n v="12746010"/>
    <m/>
    <m/>
    <s v="Country Shared Costs - National salaries"/>
  </r>
  <r>
    <s v="E"/>
    <s v="4019"/>
    <s v="854"/>
    <s v="85400"/>
    <s v="8549063"/>
    <n v="528004120010"/>
    <x v="1"/>
    <x v="35"/>
    <x v="35"/>
    <n v="202205"/>
    <n v="44712"/>
    <s v="USD"/>
    <n v="90.95"/>
    <n v="90.95"/>
    <s v="EUR"/>
    <n v="86.584999999999994"/>
    <n v="12746010"/>
    <m/>
    <m/>
    <s v="Country Shared Costs - National salaries"/>
  </r>
  <r>
    <s v="E"/>
    <s v="4019"/>
    <s v="854"/>
    <s v="85400"/>
    <s v="8549051"/>
    <n v="528004120010"/>
    <x v="1"/>
    <x v="35"/>
    <x v="35"/>
    <n v="202205"/>
    <n v="44712"/>
    <s v="USD"/>
    <n v="145.54"/>
    <n v="145.54"/>
    <s v="EUR"/>
    <n v="138.55500000000001"/>
    <n v="12746010"/>
    <m/>
    <m/>
    <s v="Country Shared Costs - National salaries"/>
  </r>
  <r>
    <s v="E"/>
    <s v="4019"/>
    <s v="854"/>
    <s v="85400"/>
    <s v="8549052"/>
    <n v="528004120010"/>
    <x v="1"/>
    <x v="35"/>
    <x v="35"/>
    <n v="202205"/>
    <n v="44712"/>
    <s v="USD"/>
    <n v="49.43"/>
    <n v="49.43"/>
    <s v="EUR"/>
    <n v="47.058"/>
    <n v="12746010"/>
    <m/>
    <m/>
    <s v="Country Shared Costs - National salaries"/>
  </r>
  <r>
    <s v="E"/>
    <s v="4018"/>
    <s v="854"/>
    <s v="85400"/>
    <s v="8549052"/>
    <n v="528004120010"/>
    <x v="1"/>
    <x v="36"/>
    <x v="36"/>
    <n v="202205"/>
    <n v="44712"/>
    <s v="USD"/>
    <n v="648.20000000000005"/>
    <n v="648.20000000000005"/>
    <s v="EUR"/>
    <n v="617.09199999999998"/>
    <n v="12746010"/>
    <m/>
    <m/>
    <s v="Country Shared Costs - International salaries"/>
  </r>
  <r>
    <s v="E"/>
    <s v="4019"/>
    <s v="854"/>
    <s v="85400"/>
    <s v="8549054"/>
    <n v="528004120010"/>
    <x v="1"/>
    <x v="35"/>
    <x v="35"/>
    <n v="202205"/>
    <n v="44712"/>
    <s v="USD"/>
    <n v="178.47"/>
    <n v="178.47"/>
    <s v="EUR"/>
    <n v="169.905"/>
    <n v="12746010"/>
    <m/>
    <m/>
    <s v="Country Shared Costs - National salaries"/>
  </r>
  <r>
    <s v="E"/>
    <s v="4019"/>
    <s v="854"/>
    <s v="85400"/>
    <s v="8549055"/>
    <n v="528004120010"/>
    <x v="1"/>
    <x v="35"/>
    <x v="35"/>
    <n v="202205"/>
    <n v="44712"/>
    <s v="USD"/>
    <n v="160.58000000000001"/>
    <n v="160.58000000000001"/>
    <s v="EUR"/>
    <n v="152.874"/>
    <n v="12746010"/>
    <m/>
    <m/>
    <s v="Country Shared Costs - National salaries"/>
  </r>
  <r>
    <s v="E"/>
    <s v="4019"/>
    <s v="854"/>
    <s v="85400"/>
    <s v="8549057"/>
    <n v="528004120010"/>
    <x v="1"/>
    <x v="35"/>
    <x v="35"/>
    <n v="202205"/>
    <n v="44712"/>
    <s v="USD"/>
    <n v="171.27"/>
    <n v="171.27"/>
    <s v="EUR"/>
    <n v="163.05099999999999"/>
    <n v="12746010"/>
    <m/>
    <m/>
    <s v="Country Shared Costs - National salaries"/>
  </r>
  <r>
    <s v="E"/>
    <s v="4019"/>
    <s v="854"/>
    <s v="85400"/>
    <s v="8549058"/>
    <n v="528004120010"/>
    <x v="1"/>
    <x v="35"/>
    <x v="35"/>
    <n v="202205"/>
    <n v="44712"/>
    <s v="USD"/>
    <n v="314.02999999999997"/>
    <n v="314.02999999999997"/>
    <s v="EUR"/>
    <n v="298.959"/>
    <n v="12746010"/>
    <m/>
    <m/>
    <s v="Country Shared Costs - National salaries"/>
  </r>
  <r>
    <s v="E"/>
    <s v="4019"/>
    <s v="854"/>
    <s v="85400"/>
    <s v="8549059"/>
    <n v="528004120010"/>
    <x v="1"/>
    <x v="35"/>
    <x v="35"/>
    <n v="202205"/>
    <n v="44712"/>
    <s v="USD"/>
    <n v="223.78"/>
    <n v="223.78"/>
    <s v="EUR"/>
    <n v="213.041"/>
    <n v="12746010"/>
    <m/>
    <m/>
    <s v="Country Shared Costs - National salaries"/>
  </r>
  <r>
    <s v="E"/>
    <s v="5501"/>
    <s v="854"/>
    <s v="85406"/>
    <s v="8540008"/>
    <n v="528004120019"/>
    <x v="14"/>
    <x v="74"/>
    <x v="73"/>
    <n v="202205"/>
    <n v="44712"/>
    <s v="XOF"/>
    <n v="11000"/>
    <n v="17.61"/>
    <s v="EUR"/>
    <n v="16.765000000000001"/>
    <n v="30497686"/>
    <m/>
    <m/>
    <s v="OUATJ540522/JUSTIF/OUEDRAOGO T CHRISTOPHE/Transport aller retour 2 STAFF SCI (TA et Finance))/Atelier d'élaboration du guide d'utilisation du document national d'orientation de l'education à la vie familiale en milieu scolaire au Burkina Faso"/>
  </r>
  <r>
    <s v="E"/>
    <s v="6090"/>
    <s v="854"/>
    <s v="85407"/>
    <s v="8549057"/>
    <n v="528004120010"/>
    <x v="1"/>
    <x v="3"/>
    <x v="3"/>
    <n v="202205"/>
    <n v="44712"/>
    <s v="XOF"/>
    <n v="134293.25"/>
    <n v="215.05"/>
    <s v="EUR"/>
    <n v="204.73"/>
    <n v="12740497"/>
    <s v="PROPERTY"/>
    <s v="854P0073"/>
    <s v="Premise allocation : [52800412] [51.85%] [30499155] - PO Auto-Accrual re PO: 10062886 / Raynal_Assurance 2022 VEH 11KJ8959 IT_SCI DEDOUGOU"/>
  </r>
  <r>
    <s v="E"/>
    <s v="6062"/>
    <s v="854"/>
    <s v="85406"/>
    <s v="8549054"/>
    <n v="528004120010"/>
    <x v="1"/>
    <x v="2"/>
    <x v="2"/>
    <n v="202205"/>
    <n v="44712"/>
    <s v="XOF"/>
    <n v="696.4"/>
    <n v="1.1200000000000001"/>
    <s v="EUR"/>
    <n v="1.0660000000000001"/>
    <n v="12740497"/>
    <s v="PROPERTY"/>
    <s v="854P0062"/>
    <s v="Premise allocation : [52800412] [17.86%] [30497686] - OUSCC280522/CAISSE/ASSOCIATION YILMDE PLUS/Frais de ramassage d'ordure bureau pays pour le mois de Mai 2022."/>
  </r>
  <r>
    <s v="E"/>
    <s v="6070"/>
    <s v="854"/>
    <s v="85408"/>
    <s v="8549054"/>
    <n v="528004120010"/>
    <x v="1"/>
    <x v="2"/>
    <x v="2"/>
    <n v="202205"/>
    <n v="44712"/>
    <s v="XOF"/>
    <n v="29359.62"/>
    <n v="47.01"/>
    <s v="EUR"/>
    <n v="44.753999999999998"/>
    <n v="12740497"/>
    <s v="PROPERTY"/>
    <s v="854P0076"/>
    <s v="Premise allocation : [52800412] [48.93%] [30499155] - PO Auto-Accrual re PO: 10064033 / Recharge de bonbonne d'Eau minéral Aquaterra pour le bureau de Ouahigouya."/>
  </r>
  <r>
    <s v="E"/>
    <s v="4210"/>
    <s v="854"/>
    <s v="85400"/>
    <s v="8549063"/>
    <n v="528004120002"/>
    <x v="0"/>
    <x v="21"/>
    <x v="21"/>
    <n v="202205"/>
    <n v="44712"/>
    <s v="XOF"/>
    <n v="-3687.33"/>
    <n v="-5.9"/>
    <s v="EUR"/>
    <n v="-5.617"/>
    <n v="12740302"/>
    <s v="STAFF"/>
    <n v="2020577"/>
    <s v="Time Code : N - TERMINAL_GRANT_2020577"/>
  </r>
  <r>
    <s v="E"/>
    <s v="4060"/>
    <s v="854"/>
    <s v="85406"/>
    <s v="8540008"/>
    <n v="528004120002"/>
    <x v="0"/>
    <x v="24"/>
    <x v="24"/>
    <n v="202205"/>
    <n v="44712"/>
    <s v="XOF"/>
    <n v="32101.24"/>
    <n v="51.4"/>
    <s v="EUR"/>
    <n v="48.933"/>
    <n v="12740302"/>
    <s v="STAFF"/>
    <n v="2039252"/>
    <s v="Time Code : N - 202205 Annual leave accrual/Sherita Djemila  Guiro"/>
  </r>
  <r>
    <s v="E"/>
    <s v="4210"/>
    <s v="854"/>
    <s v="85400"/>
    <s v="8549059"/>
    <n v="528004120002"/>
    <x v="0"/>
    <x v="76"/>
    <x v="75"/>
    <n v="202205"/>
    <n v="44712"/>
    <s v="XOF"/>
    <n v="13130.5"/>
    <n v="21.03"/>
    <s v="EUR"/>
    <n v="20.021000000000001"/>
    <n v="12740302"/>
    <s v="STAFF"/>
    <n v="8540353"/>
    <s v="Time Code : N - TERMINAL_GRANT_8540353"/>
  </r>
  <r>
    <s v="E"/>
    <s v="4060"/>
    <s v="854"/>
    <s v="85406"/>
    <s v="8549052"/>
    <n v="528004120002"/>
    <x v="0"/>
    <x v="22"/>
    <x v="22"/>
    <n v="202205"/>
    <n v="44712"/>
    <s v="XOF"/>
    <n v="32101.24"/>
    <n v="51.4"/>
    <s v="EUR"/>
    <n v="48.933"/>
    <n v="12740302"/>
    <s v="STAFF"/>
    <n v="2035753"/>
    <s v="Time Code : N - 202205 Annual leave accrual/Kouanda  Rachidatou"/>
  </r>
  <r>
    <s v="E"/>
    <s v="4060"/>
    <s v="854"/>
    <s v="85406"/>
    <s v="8549052"/>
    <n v="528004120002"/>
    <x v="0"/>
    <x v="15"/>
    <x v="15"/>
    <n v="202205"/>
    <n v="44712"/>
    <s v="XOF"/>
    <n v="32101.24"/>
    <n v="51.4"/>
    <s v="EUR"/>
    <n v="48.933"/>
    <n v="12740302"/>
    <s v="STAFF"/>
    <n v="2041743"/>
    <s v="Time Code : N - 202205 Annual leave accrual/Safietou  Sore"/>
  </r>
  <r>
    <s v="E"/>
    <s v="4210"/>
    <s v="854"/>
    <s v="85400"/>
    <s v="8549055"/>
    <n v="528004120002"/>
    <x v="0"/>
    <x v="11"/>
    <x v="11"/>
    <n v="202205"/>
    <n v="44712"/>
    <s v="XOF"/>
    <n v="1232.4000000000001"/>
    <n v="1.97"/>
    <s v="EUR"/>
    <n v="1.875"/>
    <n v="12740302"/>
    <s v="STAFF"/>
    <n v="8540039"/>
    <s v="Time Code : N - TERMINAL_GRANT_8540039"/>
  </r>
  <r>
    <s v="E"/>
    <s v="4210"/>
    <s v="854"/>
    <s v="85400"/>
    <s v="8549062"/>
    <n v="528004120002"/>
    <x v="0"/>
    <x v="78"/>
    <x v="77"/>
    <n v="202205"/>
    <n v="44712"/>
    <s v="XOF"/>
    <n v="1016.89"/>
    <n v="1.63"/>
    <s v="EUR"/>
    <n v="1.552"/>
    <n v="12740302"/>
    <s v="STAFF"/>
    <n v="8540396"/>
    <s v="Time Code : N - TERMINAL_GRANT_8540396"/>
  </r>
  <r>
    <s v="E"/>
    <s v="4210"/>
    <s v="854"/>
    <s v="85400"/>
    <s v="8549059"/>
    <n v="528004120002"/>
    <x v="0"/>
    <x v="12"/>
    <x v="12"/>
    <n v="202205"/>
    <n v="44712"/>
    <s v="XOF"/>
    <n v="-5680.62"/>
    <n v="-9.1"/>
    <s v="EUR"/>
    <n v="-8.6630000000000003"/>
    <n v="12740302"/>
    <s v="STAFF"/>
    <n v="2029740"/>
    <s v="Time Code : N - TERMINAL_GRANT_2029740"/>
  </r>
  <r>
    <s v="E"/>
    <s v="4210"/>
    <s v="854"/>
    <s v="85406"/>
    <s v="8540008"/>
    <n v="528004120001"/>
    <x v="3"/>
    <x v="9"/>
    <x v="9"/>
    <n v="202205"/>
    <n v="44712"/>
    <s v="XOF"/>
    <n v="29982"/>
    <n v="48.01"/>
    <s v="EUR"/>
    <n v="45.706000000000003"/>
    <n v="12740302"/>
    <s v="STAFF"/>
    <n v="2019466"/>
    <s v="Time Code : N - TERMINAL_GRANT_2019466"/>
  </r>
  <r>
    <s v="E"/>
    <s v="5120"/>
    <s v="854"/>
    <s v="85406"/>
    <s v="8549057"/>
    <n v="528004120010"/>
    <x v="1"/>
    <x v="60"/>
    <x v="59"/>
    <n v="202205"/>
    <n v="44712"/>
    <s v="XOF"/>
    <n v="17497.849999999999"/>
    <n v="28.02"/>
    <s v="EUR"/>
    <n v="26.675000000000001"/>
    <n v="12733396"/>
    <s v="VEHICLE"/>
    <s v="854V0497"/>
    <s v="PO Auto-Accrual re PO: 10063571 / Renouvellement assurance moto ATWA crypton partenaire 1480 6E 03"/>
  </r>
  <r>
    <s v="E"/>
    <s v="5120"/>
    <s v="854"/>
    <s v="85406"/>
    <s v="8549057"/>
    <n v="528004120010"/>
    <x v="1"/>
    <x v="60"/>
    <x v="59"/>
    <n v="202205"/>
    <n v="44712"/>
    <s v="XOF"/>
    <n v="17360.46"/>
    <n v="27.8"/>
    <s v="EUR"/>
    <n v="26.466000000000001"/>
    <n v="12733396"/>
    <s v="VEHICLE"/>
    <s v="854V0500"/>
    <s v="PO Auto-Accrual re PO: 10063571 / Renouvellement assurance moto ATWA crypton partenaire 1484 6E 03"/>
  </r>
  <r>
    <s v="E"/>
    <s v="5120"/>
    <s v="854"/>
    <s v="85406"/>
    <s v="8549057"/>
    <n v="528004120010"/>
    <x v="1"/>
    <x v="61"/>
    <x v="60"/>
    <n v="202205"/>
    <n v="44712"/>
    <s v="XOF"/>
    <n v="25054.02"/>
    <n v="40.119999999999997"/>
    <s v="EUR"/>
    <n v="38.195"/>
    <n v="12733396"/>
    <s v="VEHICLE"/>
    <s v="854V0512"/>
    <s v="PO Auto-Accrual re PO: 10063571 / Renouvellement assurance moto ATWA crypton partenaire  1999 2F 03 IT"/>
  </r>
  <r>
    <s v="E"/>
    <s v="5120"/>
    <s v="854"/>
    <s v="85406"/>
    <s v="8549057"/>
    <n v="528004120010"/>
    <x v="1"/>
    <x v="60"/>
    <x v="59"/>
    <n v="202205"/>
    <n v="44712"/>
    <s v="XOF"/>
    <n v="17360.46"/>
    <n v="27.8"/>
    <s v="EUR"/>
    <n v="26.466000000000001"/>
    <n v="12733396"/>
    <s v="VEHICLE"/>
    <s v="854V0505"/>
    <s v="PO Auto-Accrual re PO: 10063571 / Renouvellement assurance moto ATWA crypton partenaire 1461 6E 03"/>
  </r>
  <r>
    <s v="E"/>
    <s v="5120"/>
    <s v="854"/>
    <s v="85406"/>
    <s v="8549057"/>
    <n v="528004120010"/>
    <x v="1"/>
    <x v="59"/>
    <x v="58"/>
    <n v="202205"/>
    <n v="44712"/>
    <s v="XOF"/>
    <n v="302316.67"/>
    <n v="516.47"/>
    <s v="EUR"/>
    <n v="491.68400000000003"/>
    <n v="12733396"/>
    <s v="VEHICLE"/>
    <s v="854V0538"/>
    <s v="PO Auto-Accrual re PO: 10046796 / Renouvellement assurance véh 0164 D7 03 IT"/>
  </r>
  <r>
    <s v="E"/>
    <s v="5120"/>
    <s v="854"/>
    <s v="85406"/>
    <s v="8549057"/>
    <n v="528004120010"/>
    <x v="1"/>
    <x v="60"/>
    <x v="59"/>
    <n v="202205"/>
    <n v="44712"/>
    <s v="XOF"/>
    <n v="17360.46"/>
    <n v="27.8"/>
    <s v="EUR"/>
    <n v="26.466000000000001"/>
    <n v="12733396"/>
    <s v="VEHICLE"/>
    <s v="854V0499"/>
    <s v="PO Auto-Accrual re PO: 10063571 / Renouvellement assurance moto ATWA crypton partenaire 1483 6E 03"/>
  </r>
  <r>
    <s v="E"/>
    <s v="5120"/>
    <s v="854"/>
    <s v="85406"/>
    <s v="8549057"/>
    <n v="528004120010"/>
    <x v="1"/>
    <x v="60"/>
    <x v="59"/>
    <n v="202205"/>
    <n v="44712"/>
    <s v="XOF"/>
    <n v="17491.599999999999"/>
    <n v="28.01"/>
    <s v="EUR"/>
    <n v="26.666"/>
    <n v="12733396"/>
    <s v="VEHICLE"/>
    <s v="854V0496"/>
    <s v="PO Auto-Accrual re PO: 10063571 / Renouvellement assurance moto ATWA crypton partenaire 1479 6E 03"/>
  </r>
  <r>
    <s v="E"/>
    <s v="5120"/>
    <s v="854"/>
    <s v="85406"/>
    <s v="8549057"/>
    <n v="528004120010"/>
    <x v="1"/>
    <x v="60"/>
    <x v="59"/>
    <n v="202205"/>
    <n v="44712"/>
    <s v="XOF"/>
    <n v="17079.45"/>
    <n v="27.35"/>
    <s v="EUR"/>
    <n v="26.036999999999999"/>
    <n v="12733396"/>
    <s v="VEHICLE"/>
    <s v="854V0495"/>
    <s v="PO Auto-Accrual re PO: 10063571 / Renouvellement assurance moto ATWA crypton partenaire 1478 6E 03"/>
  </r>
  <r>
    <s v="E"/>
    <s v="5120"/>
    <s v="854"/>
    <s v="85406"/>
    <s v="8549057"/>
    <n v="528004120010"/>
    <x v="1"/>
    <x v="60"/>
    <x v="59"/>
    <n v="202205"/>
    <n v="44712"/>
    <s v="XOF"/>
    <n v="17360.46"/>
    <n v="27.8"/>
    <s v="EUR"/>
    <n v="26.466000000000001"/>
    <n v="12733396"/>
    <s v="VEHICLE"/>
    <s v="854V0498"/>
    <s v="PO Auto-Accrual re PO: 10063571 / Renouvellement assurance moto ATWA crypton partenaire 1482 6E 03"/>
  </r>
  <r>
    <s v="E"/>
    <s v="5120"/>
    <s v="854"/>
    <s v="85406"/>
    <s v="8549057"/>
    <n v="528004120010"/>
    <x v="1"/>
    <x v="60"/>
    <x v="59"/>
    <n v="202205"/>
    <n v="44712"/>
    <s v="XOF"/>
    <n v="17360.46"/>
    <n v="27.8"/>
    <s v="EUR"/>
    <n v="26.466000000000001"/>
    <n v="12733396"/>
    <s v="VEHICLE"/>
    <s v="854V0501"/>
    <s v="PO Auto-Accrual re PO: 10063571 / Renouvellement assurance moto ATWA crypton partenaire 1486 6E 03"/>
  </r>
  <r>
    <s v="E"/>
    <s v="5120"/>
    <s v="854"/>
    <s v="85406"/>
    <s v="8549057"/>
    <n v="528004120010"/>
    <x v="1"/>
    <x v="60"/>
    <x v="59"/>
    <n v="202205"/>
    <n v="44712"/>
    <s v="XOF"/>
    <n v="17360.46"/>
    <n v="27.8"/>
    <s v="EUR"/>
    <n v="26.466000000000001"/>
    <n v="12733396"/>
    <s v="VEHICLE"/>
    <s v="854V0502"/>
    <s v="PO Auto-Accrual re PO: 10063571 / Renouvellement assurance moto ATWA crypton partenaire 1488 6E 03"/>
  </r>
  <r>
    <s v="E"/>
    <s v="5120"/>
    <s v="854"/>
    <s v="85406"/>
    <s v="8549057"/>
    <n v="528004120010"/>
    <x v="1"/>
    <x v="60"/>
    <x v="59"/>
    <n v="202205"/>
    <n v="44712"/>
    <s v="XOF"/>
    <n v="17360.46"/>
    <n v="27.8"/>
    <s v="EUR"/>
    <n v="26.466000000000001"/>
    <n v="12733396"/>
    <s v="VEHICLE"/>
    <s v="854V0504"/>
    <s v="PO Auto-Accrual re PO: 10063571 / Renouvellement assurance moto ATWA crypton partenaire 1454 6E 03"/>
  </r>
  <r>
    <s v="E"/>
    <s v="5120"/>
    <s v="854"/>
    <s v="85406"/>
    <s v="8549057"/>
    <n v="528004120010"/>
    <x v="1"/>
    <x v="61"/>
    <x v="60"/>
    <n v="202205"/>
    <n v="44712"/>
    <s v="XOF"/>
    <n v="25054.02"/>
    <n v="40.119999999999997"/>
    <s v="EUR"/>
    <n v="38.195"/>
    <n v="12733396"/>
    <s v="VEHICLE"/>
    <s v="854V0515"/>
    <s v="PO Auto-Accrual re PO: 10063571 / Renouvellement assurance moto ATWA YBR  9582 2D 03 IT"/>
  </r>
  <r>
    <s v="E"/>
    <s v="5120"/>
    <s v="854"/>
    <s v="85406"/>
    <s v="8549057"/>
    <n v="528004120010"/>
    <x v="1"/>
    <x v="61"/>
    <x v="60"/>
    <n v="202205"/>
    <n v="44712"/>
    <s v="XOF"/>
    <n v="25054.02"/>
    <n v="40.119999999999997"/>
    <s v="EUR"/>
    <n v="38.195"/>
    <n v="12733396"/>
    <s v="VEHICLE"/>
    <s v="854V0513"/>
    <s v="PO Auto-Accrual re PO: 10063571 / Renouvellement assurance moto ATWA YBR  2006 2F 03 IT"/>
  </r>
  <r>
    <s v="E"/>
    <s v="5120"/>
    <s v="854"/>
    <s v="85406"/>
    <s v="8549057"/>
    <n v="528004120010"/>
    <x v="1"/>
    <x v="61"/>
    <x v="60"/>
    <n v="202205"/>
    <n v="44712"/>
    <s v="XOF"/>
    <n v="25054.02"/>
    <n v="40.119999999999997"/>
    <s v="EUR"/>
    <n v="38.195"/>
    <n v="12733396"/>
    <s v="VEHICLE"/>
    <s v="854V0514"/>
    <s v="PO Auto-Accrual re PO: 10063571 / Renouvellement assurance moto ATWA YBR  2009 2F 03 IT"/>
  </r>
  <r>
    <s v="E"/>
    <s v="5120"/>
    <s v="854"/>
    <s v="85406"/>
    <s v="8549057"/>
    <n v="528004120010"/>
    <x v="1"/>
    <x v="60"/>
    <x v="59"/>
    <n v="202205"/>
    <n v="44712"/>
    <s v="XOF"/>
    <n v="17360.46"/>
    <n v="27.8"/>
    <s v="EUR"/>
    <n v="26.466000000000001"/>
    <n v="12733396"/>
    <s v="VEHICLE"/>
    <s v="854V0503"/>
    <s v="PO Auto-Accrual re PO: 10063571 / Renouvellement assurance moto ATWA crypton partenaire 1452 6E 03"/>
  </r>
  <r>
    <s v="E"/>
    <s v="5120"/>
    <s v="854"/>
    <s v="85406"/>
    <s v="8549057"/>
    <n v="528004120010"/>
    <x v="1"/>
    <x v="58"/>
    <x v="58"/>
    <n v="202205"/>
    <n v="44712"/>
    <s v="XOF"/>
    <n v="302316.67"/>
    <n v="516.47"/>
    <s v="EUR"/>
    <n v="491.68400000000003"/>
    <n v="12733396"/>
    <s v="VEHICLE"/>
    <s v="854V0539"/>
    <s v="PO Auto-Accrual re PO: 10046796 / Renouvellement assurance véh 0170 D7 03 IT"/>
  </r>
  <r>
    <s v="E"/>
    <s v="5120"/>
    <s v="854"/>
    <s v="85406"/>
    <s v="8549057"/>
    <n v="528004120010"/>
    <x v="1"/>
    <x v="58"/>
    <x v="58"/>
    <n v="202205"/>
    <n v="44712"/>
    <s v="XOF"/>
    <n v="302316.67"/>
    <n v="516.47"/>
    <s v="EUR"/>
    <n v="491.68400000000003"/>
    <n v="12733396"/>
    <s v="VEHICLE"/>
    <s v="854V0540"/>
    <s v="PO Auto-Accrual re PO: 10046796 / Renouvellement assurance véh 0445 D8 03 IT"/>
  </r>
  <r>
    <s v="E"/>
    <s v="5120"/>
    <s v="854"/>
    <s v="85406"/>
    <s v="8549057"/>
    <n v="528004120010"/>
    <x v="1"/>
    <x v="58"/>
    <x v="58"/>
    <n v="202205"/>
    <n v="44712"/>
    <s v="XOF"/>
    <n v="302316.67"/>
    <n v="516.47"/>
    <s v="EUR"/>
    <n v="491.68400000000003"/>
    <n v="12733396"/>
    <s v="VEHICLE"/>
    <s v="854V0535"/>
    <s v="PO Auto-Accrual re PO: 10046796 / Renouvellement assurance véh 0182 D7 03 IT"/>
  </r>
  <r>
    <s v="E"/>
    <s v="5201"/>
    <s v="854"/>
    <s v="85406"/>
    <s v="8540007"/>
    <n v="528004120001"/>
    <x v="3"/>
    <x v="52"/>
    <x v="52"/>
    <n v="202206"/>
    <n v="44588"/>
    <s v="XOF"/>
    <n v="863500"/>
    <n v="1489.85"/>
    <s v="EUR"/>
    <n v="1316.4010000000001"/>
    <n v="30504616"/>
    <s v="SUBGRANT"/>
    <n v="13486"/>
    <s v="JUSTIF/DECAISSEMENT TRANCHE 1 AZND  JANVIER - MARS 2022/ Programme Coordinator (partner (1) Salaire de Janvier et Février 2022"/>
  </r>
  <r>
    <s v="E"/>
    <s v="5201"/>
    <s v="854"/>
    <s v="85406"/>
    <s v="8540007"/>
    <n v="528004120002"/>
    <x v="0"/>
    <x v="54"/>
    <x v="54"/>
    <n v="202206"/>
    <n v="44588"/>
    <s v="XOF"/>
    <n v="706500"/>
    <n v="1218.96"/>
    <s v="EUR"/>
    <n v="1077.048"/>
    <n v="30504616"/>
    <s v="SUBGRANT"/>
    <n v="13486"/>
    <s v="JUSTIF/DECAISSEMENT TRANCHE 1 AZND  JANVIER - MARS 2022/ Finance partner (1)) Salaire de Janvier et Février 2022"/>
  </r>
  <r>
    <s v="E"/>
    <s v="5201"/>
    <s v="854"/>
    <s v="85406"/>
    <s v="8540007"/>
    <n v="528004120002"/>
    <x v="0"/>
    <x v="53"/>
    <x v="53"/>
    <n v="202206"/>
    <n v="44588"/>
    <s v="XOF"/>
    <n v="706500"/>
    <n v="1218.96"/>
    <s v="EUR"/>
    <n v="1077.048"/>
    <n v="30504616"/>
    <s v="SUBGRANT"/>
    <n v="13486"/>
    <s v="JUSTIF/DECAISSEMENT TRANCHE 1 AZND  JANVIER - MARS 2022/ MEAL partner (1) Salaire de Janvier et Février 2022"/>
  </r>
  <r>
    <s v="E"/>
    <s v="5201"/>
    <s v="854"/>
    <s v="85406"/>
    <s v="8540007"/>
    <n v="528004120002"/>
    <x v="0"/>
    <x v="49"/>
    <x v="49"/>
    <n v="202206"/>
    <n v="44588"/>
    <s v="XOF"/>
    <n v="392500"/>
    <n v="677.2"/>
    <s v="EUR"/>
    <n v="598.36"/>
    <n v="30504616"/>
    <s v="SUBGRANT"/>
    <n v="13486"/>
    <s v="JUSTIF/DECAISSEMENT TRANCHE 1 AZND  JANVIER - MARS 2022/ Driver Partner (1) Salaire de Janvier et Février 2022"/>
  </r>
  <r>
    <s v="E"/>
    <s v="5201"/>
    <s v="854"/>
    <s v="85406"/>
    <s v="8540007"/>
    <n v="528004120002"/>
    <x v="0"/>
    <x v="48"/>
    <x v="48"/>
    <n v="202206"/>
    <n v="44588"/>
    <s v="XOF"/>
    <n v="350000"/>
    <n v="603.87"/>
    <s v="EUR"/>
    <n v="533.56700000000001"/>
    <n v="30504616"/>
    <s v="SUBGRANT"/>
    <n v="13486"/>
    <s v="JUSTIF/DECAISSEMENT TRANCHE 1 AZND  JANVIER - MARS 2022/ National director partner (25%) (1) Salaire de Janvier et Février 2022"/>
  </r>
  <r>
    <s v="E"/>
    <s v="5201"/>
    <s v="854"/>
    <s v="85406"/>
    <s v="8540007"/>
    <n v="528004120010"/>
    <x v="1"/>
    <x v="51"/>
    <x v="51"/>
    <n v="202206"/>
    <n v="44588"/>
    <s v="XOF"/>
    <n v="134200"/>
    <n v="231.54"/>
    <s v="EUR"/>
    <n v="204.584"/>
    <n v="30504616"/>
    <s v="SUBGRANT"/>
    <n v="13486"/>
    <s v="JUSTIF/DECAISSEMENT TRANCHE 1 AZND  JANVIER - MARS 2022/ Motorcycle petrol (11 motorcycles * 76 euro/month * X months) de Janvier et Février 2022"/>
  </r>
  <r>
    <s v="E"/>
    <s v="5201"/>
    <s v="854"/>
    <s v="85406"/>
    <s v="8540007"/>
    <n v="528004120024"/>
    <x v="16"/>
    <x v="81"/>
    <x v="80"/>
    <n v="202206"/>
    <n v="44588"/>
    <s v="XOF"/>
    <n v="12402900"/>
    <n v="21399.43"/>
    <s v="EUR"/>
    <n v="18908.098999999998"/>
    <n v="30504616"/>
    <s v="SUBGRANT"/>
    <n v="13486"/>
    <s v="JUSTIF/DECAISSEMENT TRANCHE 1 AZND  JANVIER - MARS 2022/ Other costs (Activity-specific) (meetin room renting):1room*100sessions*2days Activités de Mars 2022"/>
  </r>
  <r>
    <s v="E"/>
    <s v="5201"/>
    <s v="854"/>
    <s v="85406"/>
    <s v="8540007"/>
    <n v="528004120002"/>
    <x v="0"/>
    <x v="54"/>
    <x v="54"/>
    <n v="202206"/>
    <n v="44588"/>
    <s v="XOF"/>
    <n v="643500"/>
    <n v="1110.27"/>
    <s v="EUR"/>
    <n v="981.01199999999994"/>
    <n v="30504616"/>
    <s v="SUBGRANT"/>
    <n v="13486"/>
    <s v="JUSTIF/DECAISSEMENT TRANCHE 1 AZND  JANVIER - MARS 2022/ Finance partner (1)) Mars 2022"/>
  </r>
  <r>
    <s v="E"/>
    <s v="5201"/>
    <s v="854"/>
    <s v="85406"/>
    <s v="8540007"/>
    <n v="528004120002"/>
    <x v="0"/>
    <x v="53"/>
    <x v="53"/>
    <n v="202206"/>
    <n v="44588"/>
    <s v="XOF"/>
    <n v="643500"/>
    <n v="1110.27"/>
    <s v="EUR"/>
    <n v="981.01199999999994"/>
    <n v="30504616"/>
    <s v="SUBGRANT"/>
    <n v="13486"/>
    <s v="JUSTIF/DECAISSEMENT TRANCHE 1 AZND  JANVIER - MARS 2022/ MEAL partner (1) Mars 2022"/>
  </r>
  <r>
    <s v="E"/>
    <s v="5201"/>
    <s v="854"/>
    <s v="85406"/>
    <s v="8540007"/>
    <n v="528004120002"/>
    <x v="0"/>
    <x v="49"/>
    <x v="49"/>
    <n v="202206"/>
    <n v="44588"/>
    <s v="XOF"/>
    <n v="357500"/>
    <n v="616.82000000000005"/>
    <s v="EUR"/>
    <n v="545.01"/>
    <n v="30504616"/>
    <s v="SUBGRANT"/>
    <n v="13486"/>
    <s v="JUSTIF/DECAISSEMENT TRANCHE 1 AZND  JANVIER - MARS 2022/ Driver Partner (1) Mars 2022"/>
  </r>
  <r>
    <s v="E"/>
    <s v="5201"/>
    <s v="854"/>
    <s v="85406"/>
    <s v="8540007"/>
    <n v="528004120002"/>
    <x v="0"/>
    <x v="48"/>
    <x v="48"/>
    <n v="202206"/>
    <n v="44588"/>
    <s v="XOF"/>
    <n v="175000"/>
    <n v="301.94"/>
    <s v="EUR"/>
    <n v="266.78800000000001"/>
    <n v="30504616"/>
    <s v="SUBGRANT"/>
    <n v="13486"/>
    <s v="JUSTIF/DECAISSEMENT TRANCHE 1 AZND  JANVIER - MARS 2022/ National director partner (25%) (1)) Mars 2022"/>
  </r>
  <r>
    <s v="E"/>
    <s v="5201"/>
    <s v="854"/>
    <s v="85406"/>
    <s v="8540007"/>
    <n v="528004120010"/>
    <x v="1"/>
    <x v="4"/>
    <x v="4"/>
    <n v="202206"/>
    <n v="44588"/>
    <s v="XOF"/>
    <n v="40000"/>
    <n v="69.010000000000005"/>
    <s v="EUR"/>
    <n v="60.975999999999999"/>
    <n v="30504616"/>
    <s v="SUBGRANT"/>
    <n v="13486"/>
    <s v="JUSTIF/DECAISSEMENT TRANCHE 1 AZND  JANVIER - MARS 2022/ Vehicle Maintenance Mars 2022"/>
  </r>
  <r>
    <s v="E"/>
    <s v="5201"/>
    <s v="854"/>
    <s v="85406"/>
    <s v="8540007"/>
    <n v="528004120010"/>
    <x v="1"/>
    <x v="51"/>
    <x v="51"/>
    <n v="202206"/>
    <n v="44588"/>
    <s v="XOF"/>
    <n v="138250"/>
    <n v="238.53"/>
    <s v="EUR"/>
    <n v="210.76"/>
    <n v="30504616"/>
    <s v="SUBGRANT"/>
    <n v="13486"/>
    <s v="JUSTIF/DECAISSEMENT TRANCHE 1 AZND  JANVIER - MARS 2022/ Motorcycle petrol (11 motorcycles * 76 euro/month * X months) Mars 2022"/>
  </r>
  <r>
    <s v="E"/>
    <s v="5201"/>
    <s v="854"/>
    <s v="85406"/>
    <s v="8540007"/>
    <n v="528004120010"/>
    <x v="1"/>
    <x v="55"/>
    <x v="55"/>
    <n v="202206"/>
    <n v="44588"/>
    <s v="XOF"/>
    <n v="149000"/>
    <n v="257.08"/>
    <s v="EUR"/>
    <n v="227.15100000000001"/>
    <n v="30504616"/>
    <s v="SUBGRANT"/>
    <n v="13486"/>
    <s v="JUSTIF/DECAISSEMENT TRANCHE 1 AZND  JANVIER - MARS 2022/ Motorcycle Maintenance (11 Partner) (1) Mars 2022"/>
  </r>
  <r>
    <s v="E"/>
    <s v="5201"/>
    <s v="854"/>
    <s v="85406"/>
    <s v="8540007"/>
    <n v="528004120002"/>
    <x v="0"/>
    <x v="54"/>
    <x v="54"/>
    <n v="202206"/>
    <n v="44588"/>
    <s v="XOF"/>
    <n v="353250"/>
    <n v="609.48"/>
    <s v="EUR"/>
    <n v="538.524"/>
    <n v="30504617"/>
    <s v="SUBGRANT"/>
    <n v="13486"/>
    <s v="JUSTIF/DECAISSEMENT TRANCHE 1 AZND  JANVIER - MARS 2022/ Finance partner (1)) AVRIL 2022"/>
  </r>
  <r>
    <s v="E"/>
    <s v="5201"/>
    <s v="854"/>
    <s v="85406"/>
    <s v="8540007"/>
    <n v="528004120002"/>
    <x v="0"/>
    <x v="53"/>
    <x v="53"/>
    <n v="202206"/>
    <n v="44588"/>
    <s v="XOF"/>
    <n v="353250"/>
    <n v="609.48"/>
    <s v="EUR"/>
    <n v="538.524"/>
    <n v="30504617"/>
    <s v="SUBGRANT"/>
    <n v="13486"/>
    <s v="JUSTIF/DECAISSEMENT TRANCHE 1 AZND  JANVIER - MARS 2022/ MEAL partner (1) AVRIL 2022"/>
  </r>
  <r>
    <s v="E"/>
    <s v="5201"/>
    <s v="854"/>
    <s v="85406"/>
    <s v="8540007"/>
    <n v="528004120002"/>
    <x v="0"/>
    <x v="49"/>
    <x v="49"/>
    <n v="202206"/>
    <n v="44588"/>
    <s v="XOF"/>
    <n v="196250"/>
    <n v="338.6"/>
    <s v="EUR"/>
    <n v="299.18"/>
    <n v="30504617"/>
    <s v="SUBGRANT"/>
    <n v="13486"/>
    <s v="JUSTIF/DECAISSEMENT TRANCHE 1 AZND  JANVIER - MARS 2022/ Driver Partner (1) AVRIL 2022"/>
  </r>
  <r>
    <s v="E"/>
    <s v="5201"/>
    <s v="854"/>
    <s v="85406"/>
    <s v="8540007"/>
    <n v="528004120002"/>
    <x v="0"/>
    <x v="48"/>
    <x v="48"/>
    <n v="202206"/>
    <n v="44588"/>
    <s v="XOF"/>
    <n v="175000"/>
    <n v="301.94"/>
    <s v="EUR"/>
    <n v="266.78800000000001"/>
    <n v="30504617"/>
    <s v="SUBGRANT"/>
    <n v="13486"/>
    <s v="JUSTIF/DECAISSEMENT TRANCHE 1 AZND  JANVIER - MARS 2022/ National director partner (25%) (1)) AVRIL 2022"/>
  </r>
  <r>
    <s v="E"/>
    <s v="5201"/>
    <s v="854"/>
    <s v="85406"/>
    <s v="8540007"/>
    <n v="528004120010"/>
    <x v="1"/>
    <x v="4"/>
    <x v="4"/>
    <n v="202206"/>
    <n v="44588"/>
    <s v="XOF"/>
    <n v="88600"/>
    <n v="152.87"/>
    <s v="EUR"/>
    <n v="135.07300000000001"/>
    <n v="30504617"/>
    <s v="SUBGRANT"/>
    <n v="13486"/>
    <s v="JUSTIF/DECAISSEMENT TRANCHE 1 AZND  JANVIER - MARS 2022/ Vehicle Maintenance AVRIL 2022"/>
  </r>
  <r>
    <s v="E"/>
    <s v="5201"/>
    <s v="854"/>
    <s v="85406"/>
    <s v="8540007"/>
    <n v="528004120010"/>
    <x v="1"/>
    <x v="51"/>
    <x v="51"/>
    <n v="202206"/>
    <n v="44588"/>
    <s v="XOF"/>
    <n v="145000"/>
    <n v="250.18"/>
    <s v="EUR"/>
    <n v="221.054"/>
    <n v="30504617"/>
    <s v="SUBGRANT"/>
    <n v="13486"/>
    <s v="JUSTIF/DECAISSEMENT TRANCHE 1 AZND  JANVIER - MARS 2022/ Motorcycle petrol (11 motorcycles * 76 euro/month * X months) AVRIL 2022"/>
  </r>
  <r>
    <s v="E"/>
    <s v="5201"/>
    <s v="854"/>
    <s v="85406"/>
    <s v="8540007"/>
    <n v="528004120010"/>
    <x v="1"/>
    <x v="55"/>
    <x v="55"/>
    <n v="202206"/>
    <n v="44588"/>
    <s v="XOF"/>
    <n v="29000"/>
    <n v="50.04"/>
    <s v="EUR"/>
    <n v="44.213999999999999"/>
    <n v="30504617"/>
    <s v="SUBGRANT"/>
    <n v="13486"/>
    <s v="JUSTIF/DECAISSEMENT TRANCHE 1 AZND  JANVIER - MARS 2022/ Motorcycle Maintenance (11 Partner) (1)"/>
  </r>
  <r>
    <s v="E"/>
    <s v="5201"/>
    <s v="854"/>
    <s v="85406"/>
    <s v="8540007"/>
    <n v="528004120024"/>
    <x v="16"/>
    <x v="81"/>
    <x v="80"/>
    <n v="202206"/>
    <n v="44588"/>
    <s v="XOF"/>
    <n v="1086400"/>
    <n v="1874.43"/>
    <s v="EUR"/>
    <n v="1656.2080000000001"/>
    <n v="30504617"/>
    <s v="SUBGRANT"/>
    <n v="13486"/>
    <s v="JUSTIF/DECAISSEMENT TRANCHE 1 AZND  JANVIER - MARS 2022/ Other costs (Activity-specific) (meetin room renting):1room*100sessions*2days AVRIL 2022"/>
  </r>
  <r>
    <s v="E"/>
    <s v="5201"/>
    <s v="854"/>
    <s v="85406"/>
    <s v="8540007"/>
    <n v="528004120026"/>
    <x v="6"/>
    <x v="46"/>
    <x v="46"/>
    <n v="202206"/>
    <n v="44588"/>
    <s v="XOF"/>
    <n v="16163100"/>
    <n v="27887.119999999999"/>
    <s v="EUR"/>
    <n v="24640.489000000001"/>
    <n v="30504617"/>
    <s v="SUBGRANT"/>
    <n v="13486"/>
    <s v="JUSTIF/DECAISSEMENT TRANCHE 1 AZND  JANVIER - MARS 2022/ Based on supportive supervision, provide follow-up training and support to teachers and schools as needed. AVRIL 2022"/>
  </r>
  <r>
    <s v="E"/>
    <s v="5201"/>
    <s v="854"/>
    <s v="85406"/>
    <s v="8540007"/>
    <n v="528004120028"/>
    <x v="12"/>
    <x v="70"/>
    <x v="69"/>
    <n v="202206"/>
    <n v="44588"/>
    <s v="XOF"/>
    <n v="2518100"/>
    <n v="4344.62"/>
    <s v="EUR"/>
    <n v="3838.817"/>
    <n v="30504617"/>
    <s v="SUBGRANT"/>
    <n v="13486"/>
    <s v="JUSTIF/DECAISSEMENT TRANCHE 1 AZND  JANVIER - MARS 2022/ Fringe benefits and Allowances (Activity-specific Technical staff) (Motivation of teachers/directors for collecting M&amp;E data for the project): 808schools*3teachers/directors*3,81EUR AVRIL 2022"/>
  </r>
  <r>
    <s v="E"/>
    <s v="5201"/>
    <s v="854"/>
    <s v="85406"/>
    <s v="8540007"/>
    <n v="528004120001"/>
    <x v="3"/>
    <x v="52"/>
    <x v="52"/>
    <n v="202206"/>
    <n v="44588"/>
    <s v="XOF"/>
    <n v="431750"/>
    <n v="744.92"/>
    <s v="EUR"/>
    <n v="658.19600000000003"/>
    <n v="30504617"/>
    <s v="SUBGRANT"/>
    <n v="13486"/>
    <s v="JUSTIF/DECAISSEMENT TRANCHE 1 AZND  JANVIER - MARS 2022/ Programme Coordinator (partner (1) MAI 2022"/>
  </r>
  <r>
    <s v="E"/>
    <s v="5201"/>
    <s v="854"/>
    <s v="85406"/>
    <s v="8540007"/>
    <n v="528004120002"/>
    <x v="0"/>
    <x v="54"/>
    <x v="54"/>
    <n v="202206"/>
    <n v="44588"/>
    <s v="XOF"/>
    <n v="353250"/>
    <n v="609.48"/>
    <s v="EUR"/>
    <n v="538.524"/>
    <n v="30504617"/>
    <s v="SUBGRANT"/>
    <n v="13486"/>
    <s v="JUSTIF/DECAISSEMENT TRANCHE 1 AZND  JANVIER - MARS 2022/ Finance partner (1)) MAI 2022"/>
  </r>
  <r>
    <s v="E"/>
    <s v="5201"/>
    <s v="854"/>
    <s v="85406"/>
    <s v="8540007"/>
    <n v="528004120002"/>
    <x v="0"/>
    <x v="53"/>
    <x v="53"/>
    <n v="202206"/>
    <n v="44588"/>
    <s v="XOF"/>
    <n v="353250"/>
    <n v="609.48"/>
    <s v="EUR"/>
    <n v="538.524"/>
    <n v="30504617"/>
    <s v="SUBGRANT"/>
    <n v="13486"/>
    <s v="JUSTIF/DECAISSEMENT TRANCHE 1 AZND  JANVIER - MARS 2022/ MEAL partner (1) MAI 2022"/>
  </r>
  <r>
    <s v="E"/>
    <s v="5201"/>
    <s v="854"/>
    <s v="85406"/>
    <s v="8540007"/>
    <n v="528004120002"/>
    <x v="0"/>
    <x v="49"/>
    <x v="49"/>
    <n v="202206"/>
    <n v="44588"/>
    <s v="XOF"/>
    <n v="196250"/>
    <n v="338.6"/>
    <s v="EUR"/>
    <n v="299.18"/>
    <n v="30504617"/>
    <s v="SUBGRANT"/>
    <n v="13486"/>
    <s v="JUSTIF/DECAISSEMENT TRANCHE 1 AZND  JANVIER - MARS 2022/ Driver Partner (1) MAI 2022"/>
  </r>
  <r>
    <s v="E"/>
    <s v="5201"/>
    <s v="854"/>
    <s v="85406"/>
    <s v="8540007"/>
    <n v="528004120002"/>
    <x v="0"/>
    <x v="48"/>
    <x v="48"/>
    <n v="202206"/>
    <n v="44588"/>
    <s v="XOF"/>
    <n v="175000"/>
    <n v="301.94"/>
    <s v="EUR"/>
    <n v="266.78800000000001"/>
    <n v="30504617"/>
    <s v="SUBGRANT"/>
    <n v="13486"/>
    <s v="JUSTIF/DECAISSEMENT TRANCHE 1 AZND  JANVIER - MARS 2022/ National director partner (25%) (1)) MAI 2022"/>
  </r>
  <r>
    <s v="E"/>
    <s v="5201"/>
    <s v="854"/>
    <s v="85406"/>
    <s v="8540007"/>
    <n v="528004120010"/>
    <x v="1"/>
    <x v="47"/>
    <x v="47"/>
    <n v="202206"/>
    <n v="44588"/>
    <s v="XOF"/>
    <n v="70000"/>
    <n v="120.77"/>
    <s v="EUR"/>
    <n v="106.71"/>
    <n v="30504617"/>
    <s v="SUBGRANT"/>
    <n v="13486"/>
    <s v="JUSTIF/DECAISSEMENT TRANCHE 1 AZND  JANVIER - MARS 2022/ Vehicle petrol ( 1 cars * 76 euro/month * X months) MAI 2022"/>
  </r>
  <r>
    <s v="E"/>
    <s v="5201"/>
    <s v="854"/>
    <s v="85406"/>
    <s v="8540007"/>
    <n v="528004120010"/>
    <x v="1"/>
    <x v="51"/>
    <x v="51"/>
    <n v="202206"/>
    <n v="44588"/>
    <s v="XOF"/>
    <n v="144800"/>
    <n v="249.83"/>
    <s v="EUR"/>
    <n v="220.745"/>
    <n v="30504617"/>
    <s v="SUBGRANT"/>
    <n v="13486"/>
    <s v="JUSTIF/DECAISSEMENT TRANCHE 1 AZND  JANVIER - MARS 2022/ Motorcycle petrol (11 motorcycles * 76 euro/month * X months) MAI 2022"/>
  </r>
  <r>
    <s v="E"/>
    <s v="5201"/>
    <s v="854"/>
    <s v="85406"/>
    <s v="8540007"/>
    <n v="528004120026"/>
    <x v="6"/>
    <x v="46"/>
    <x v="46"/>
    <n v="202206"/>
    <n v="44588"/>
    <s v="XOF"/>
    <n v="5990275"/>
    <n v="10335.36"/>
    <s v="EUR"/>
    <n v="9132.1129999999994"/>
    <n v="30504617"/>
    <s v="SUBGRANT"/>
    <n v="13486"/>
    <s v="JUSTIF/DECAISSEMENT TRANCHE 1 AZND  JANVIER - MARS 2022/ Based on supportive supervision, provide follow-up training and support to teachers and schools as needed. MAI 2022"/>
  </r>
  <r>
    <s v="E"/>
    <s v="5201"/>
    <s v="854"/>
    <s v="85406"/>
    <s v="8540007"/>
    <n v="528004120028"/>
    <x v="12"/>
    <x v="70"/>
    <x v="69"/>
    <n v="202206"/>
    <n v="44588"/>
    <s v="XOF"/>
    <n v="1146000"/>
    <n v="1977.26"/>
    <s v="EUR"/>
    <n v="1747.067"/>
    <n v="30504617"/>
    <s v="SUBGRANT"/>
    <n v="13486"/>
    <s v="JUSTIF/DECAISSEMENT TRANCHE 1 AZND  JANVIER - MARS 2022/ Fringe benefits and Allowances (Activity-specific Technical staff) (Motivation of teachers/directors for collecting M&amp;E data for the project): 808schools*3teachers/directors*3,81EUR MAI 2022"/>
  </r>
  <r>
    <s v="E"/>
    <s v="5201"/>
    <s v="854"/>
    <s v="85406"/>
    <s v="8540007"/>
    <n v="528004120001"/>
    <x v="3"/>
    <x v="52"/>
    <x v="52"/>
    <n v="202206"/>
    <n v="44588"/>
    <s v="XOF"/>
    <n v="786500"/>
    <n v="1356.99"/>
    <s v="EUR"/>
    <n v="1199.009"/>
    <n v="30504616"/>
    <s v="SUBGRANT"/>
    <n v="13486"/>
    <s v="JUSTIF/DECAISSEMENT TRANCHE 1 AZND  JANVIER - MARS 2022/ Programme Coordinator (partner (1) AVRIL 2022"/>
  </r>
  <r>
    <s v="E"/>
    <s v="5201"/>
    <s v="854"/>
    <s v="85406"/>
    <s v="8540007"/>
    <n v="528004120001"/>
    <x v="3"/>
    <x v="45"/>
    <x v="45"/>
    <n v="202206"/>
    <n v="44588"/>
    <s v="XOF"/>
    <n v="1001000"/>
    <n v="1727.08"/>
    <s v="EUR"/>
    <n v="1526.0129999999999"/>
    <n v="30504616"/>
    <s v="SUBGRANT"/>
    <n v="13486"/>
    <s v="JUSTIF/DECAISSEMENT TRANCHE 1 AZND  JANVIER - MARS 2022/ Supervisors (partner 2) Mars 2022"/>
  </r>
  <r>
    <s v="E"/>
    <s v="5201"/>
    <s v="854"/>
    <s v="85406"/>
    <s v="8540007"/>
    <n v="528004120001"/>
    <x v="3"/>
    <x v="52"/>
    <x v="52"/>
    <n v="202206"/>
    <n v="44588"/>
    <s v="XOF"/>
    <n v="431750"/>
    <n v="744.92"/>
    <s v="EUR"/>
    <n v="658.19600000000003"/>
    <n v="30504617"/>
    <s v="SUBGRANT"/>
    <n v="13486"/>
    <s v="JUSTIF/DECAISSEMENT TRANCHE 1 AZND  JANVIER - MARS 2022/ Programme Coordinator (partner (1) AVRIL 2022"/>
  </r>
  <r>
    <s v="E"/>
    <s v="5201"/>
    <s v="854"/>
    <s v="85406"/>
    <s v="8540007"/>
    <n v="528004120001"/>
    <x v="3"/>
    <x v="45"/>
    <x v="45"/>
    <n v="202206"/>
    <n v="44588"/>
    <s v="XOF"/>
    <n v="549500"/>
    <n v="948.08"/>
    <s v="EUR"/>
    <n v="837.70399999999995"/>
    <n v="30504617"/>
    <s v="SUBGRANT"/>
    <n v="13486"/>
    <s v="JUSTIF/DECAISSEMENT TRANCHE 1 AZND  JANVIER - MARS 2022/ Supervisors (partner 2) AVRIL 2022"/>
  </r>
  <r>
    <s v="E"/>
    <s v="5201"/>
    <s v="854"/>
    <s v="85406"/>
    <s v="8540007"/>
    <n v="528004120001"/>
    <x v="3"/>
    <x v="45"/>
    <x v="45"/>
    <n v="202206"/>
    <n v="44588"/>
    <s v="XOF"/>
    <n v="549500"/>
    <n v="948.08"/>
    <s v="EUR"/>
    <n v="837.70399999999995"/>
    <n v="30504617"/>
    <s v="SUBGRANT"/>
    <n v="13486"/>
    <s v="JUSTIF/DECAISSEMENT TRANCHE 1 AZND  JANVIER - MARS 2022/ Supervisors (partner 2) MAI 2022"/>
  </r>
  <r>
    <s v="E"/>
    <s v="5201"/>
    <s v="854"/>
    <s v="85406"/>
    <s v="8540007"/>
    <n v="528004120001"/>
    <x v="3"/>
    <x v="45"/>
    <x v="45"/>
    <n v="202206"/>
    <n v="44588"/>
    <s v="XOF"/>
    <n v="1099000"/>
    <n v="1896.17"/>
    <s v="EUR"/>
    <n v="1675.4169999999999"/>
    <n v="30504616"/>
    <s v="SUBGRANT"/>
    <n v="13486"/>
    <s v="JUSTIF/DECAISSEMENT TRANCHE 1 AZND  JANVIER - MARS 2022/ Supervisors (partner 2) Salaire de Janvier et Février 2022"/>
  </r>
  <r>
    <s v="E"/>
    <s v="5201"/>
    <s v="854"/>
    <s v="85406"/>
    <s v="8540007"/>
    <n v="528004120010"/>
    <x v="1"/>
    <x v="50"/>
    <x v="50"/>
    <n v="202206"/>
    <n v="44588"/>
    <s v="XOF"/>
    <n v="840790"/>
    <n v="1450.66"/>
    <s v="EUR"/>
    <n v="1281.7739999999999"/>
    <n v="30504616"/>
    <s v="SUBGRANT"/>
    <n v="13486"/>
    <s v="JUSTIF/DECAISSEMENT TRANCHE 1 AZND  JANVIER - MARS 2022/ Partners Shared Costs de Janvier et Février 2022"/>
  </r>
  <r>
    <s v="E"/>
    <s v="5201"/>
    <s v="854"/>
    <s v="85406"/>
    <s v="8540007"/>
    <n v="528004120010"/>
    <x v="1"/>
    <x v="50"/>
    <x v="50"/>
    <n v="202206"/>
    <n v="44588"/>
    <s v="XOF"/>
    <n v="510665"/>
    <n v="881.08"/>
    <s v="EUR"/>
    <n v="778.50400000000002"/>
    <n v="30504616"/>
    <s v="SUBGRANT"/>
    <n v="13486"/>
    <s v="JUSTIF/DECAISSEMENT TRANCHE 1 AZND  JANVIER - MARS 2022/ Partners Shared Costs AVRIL 2022"/>
  </r>
  <r>
    <s v="E"/>
    <s v="5201"/>
    <s v="854"/>
    <s v="85406"/>
    <s v="8540007"/>
    <n v="528004120010"/>
    <x v="1"/>
    <x v="50"/>
    <x v="50"/>
    <n v="202206"/>
    <n v="44588"/>
    <s v="XOF"/>
    <n v="2340"/>
    <n v="4.04"/>
    <s v="EUR"/>
    <n v="3.57"/>
    <n v="30504616"/>
    <s v="SUBGRANT"/>
    <n v="13486"/>
    <s v="JUSTIF/DECAISSEMENT TRANCHE 1 AZND  JANVIER - MARS 2022/ Partners Shared Costs Frais bancaire de Janvier 2022"/>
  </r>
  <r>
    <s v="E"/>
    <s v="5201"/>
    <s v="854"/>
    <s v="85406"/>
    <s v="8540007"/>
    <n v="528004120010"/>
    <x v="1"/>
    <x v="50"/>
    <x v="50"/>
    <n v="202206"/>
    <n v="44588"/>
    <s v="XOF"/>
    <n v="352165"/>
    <n v="607.61"/>
    <s v="EUR"/>
    <n v="536.87199999999996"/>
    <n v="30504617"/>
    <s v="SUBGRANT"/>
    <n v="13486"/>
    <s v="JUSTIF/DECAISSEMENT TRANCHE 1 AZND  JANVIER - MARS 2022/ Partners Shared Costs AVRIL 2022"/>
  </r>
  <r>
    <s v="E"/>
    <s v="5201"/>
    <s v="854"/>
    <s v="85406"/>
    <s v="8540007"/>
    <n v="528004120010"/>
    <x v="1"/>
    <x v="50"/>
    <x v="50"/>
    <n v="202206"/>
    <n v="44588"/>
    <s v="XOF"/>
    <n v="571065"/>
    <n v="985.29"/>
    <s v="EUR"/>
    <n v="870.58199999999999"/>
    <n v="30504617"/>
    <s v="SUBGRANT"/>
    <n v="13486"/>
    <s v="JUSTIF/DECAISSEMENT TRANCHE 1 AZND  JANVIER - MARS 2022/ Partners Shared Costs"/>
  </r>
  <r>
    <s v="E"/>
    <s v="5201"/>
    <s v="854"/>
    <s v="85406"/>
    <s v="8540008"/>
    <n v="528004120002"/>
    <x v="0"/>
    <x v="48"/>
    <x v="48"/>
    <n v="202206"/>
    <n v="44595"/>
    <s v="XOF"/>
    <n v="16550"/>
    <n v="28.12"/>
    <s v="EUR"/>
    <n v="25.227"/>
    <n v="30504856"/>
    <s v="SUBGRANT"/>
    <n v="13485"/>
    <s v="60001561/JUSTIF JUIN/DECAISSEMENTS DE FONDS TRANCHE 1 AMMIE JANVIER - MARS 2022/POUR PAIEMENT DE LA RETENUE IUTS SUR LES SALAIRES DU MOIS DE JUIN 2027"/>
  </r>
  <r>
    <s v="E"/>
    <s v="5201"/>
    <s v="854"/>
    <s v="85406"/>
    <s v="8540008"/>
    <n v="528004120001"/>
    <x v="3"/>
    <x v="52"/>
    <x v="52"/>
    <n v="202206"/>
    <n v="44595"/>
    <s v="XOF"/>
    <n v="28992"/>
    <n v="49.27"/>
    <s v="EUR"/>
    <n v="44.201000000000001"/>
    <n v="30504856"/>
    <s v="SUBGRANT"/>
    <n v="13485"/>
    <s v="60001561/JUSTIF JUIN/DECAISSEMENTS DE FONDS TRANCHE 1 AMMIE JANVIER - MARS 2022/POUR PAIEMENT DE LA RETENUE IUTS SUR LES SALAIRES DU MOIS DE JUIN 2022"/>
  </r>
  <r>
    <s v="E"/>
    <s v="5201"/>
    <s v="854"/>
    <s v="85406"/>
    <s v="8540008"/>
    <n v="528004120001"/>
    <x v="3"/>
    <x v="45"/>
    <x v="45"/>
    <n v="202206"/>
    <n v="44595"/>
    <s v="XOF"/>
    <n v="58556"/>
    <n v="99.51"/>
    <s v="EUR"/>
    <n v="89.272000000000006"/>
    <n v="30504856"/>
    <s v="SUBGRANT"/>
    <n v="13485"/>
    <s v="60001561/JUSTIF JUIN/DECAISSEMENTS DE FONDS TRANCHE 1 AMMIE JANVIER - MARS 2022/POUR PAIEMENT DE LA RETENUE IUTS SUR LES SALAIRES DU MOIS DE JUIN 2025"/>
  </r>
  <r>
    <s v="E"/>
    <s v="5201"/>
    <s v="854"/>
    <s v="85406"/>
    <s v="8540008"/>
    <n v="528004120001"/>
    <x v="3"/>
    <x v="52"/>
    <x v="52"/>
    <n v="202206"/>
    <n v="44595"/>
    <s v="XOF"/>
    <n v="74138"/>
    <n v="125.98"/>
    <s v="EUR"/>
    <n v="113.01900000000001"/>
    <n v="30504856"/>
    <s v="SUBGRANT"/>
    <n v="13485"/>
    <s v="60001561/JUSTIF JUIN/DECAISSEMENTS DE FONDS TRANCHE 1 AMMIE JANVIER - MARS 2022/POUR PAIEMENT DES COTISATIONS SOCIALES SUR LES SALAIRES DU MOIS DE JUIN 2022"/>
  </r>
  <r>
    <s v="E"/>
    <s v="5201"/>
    <s v="854"/>
    <s v="85406"/>
    <s v="8540008"/>
    <n v="528004120001"/>
    <x v="3"/>
    <x v="52"/>
    <x v="52"/>
    <n v="202206"/>
    <n v="44595"/>
    <s v="XOF"/>
    <n v="296870"/>
    <n v="504.48"/>
    <s v="EUR"/>
    <n v="452.57799999999997"/>
    <n v="30504856"/>
    <s v="SUBGRANT"/>
    <n v="13485"/>
    <s v="60001561/JUSTIF JUIN/DECAISSEMENTS DE FONDS TRANCHE 1 AMMIE JANVIER - MARS 2022/POUR PAIEMENT DU SALAIRE DU COORDONNATEUR POUR LE MOIS DE JUIN 2022"/>
  </r>
  <r>
    <s v="E"/>
    <s v="5201"/>
    <s v="854"/>
    <s v="85406"/>
    <s v="8540008"/>
    <n v="528004120030"/>
    <x v="9"/>
    <x v="65"/>
    <x v="64"/>
    <n v="202206"/>
    <n v="44595"/>
    <s v="XOF"/>
    <n v="1140000"/>
    <n v="1937.22"/>
    <s v="EUR"/>
    <n v="1737.9159999999999"/>
    <n v="30504856"/>
    <s v="SUBGRANT"/>
    <n v="13485"/>
    <s v="60001561/JUSTIF JUIN/DECAISSEMENTS DE FONDS TRANCHE 1 AMMIE JANVIER - MARS 2022/POUR PAIEMENT DE LA FACTURE DE REHABILITATION DES LATRINES"/>
  </r>
  <r>
    <s v="E"/>
    <s v="5201"/>
    <s v="854"/>
    <s v="85406"/>
    <s v="8540008"/>
    <n v="528004120030"/>
    <x v="9"/>
    <x v="65"/>
    <x v="64"/>
    <n v="202206"/>
    <n v="44595"/>
    <s v="XOF"/>
    <n v="2280000"/>
    <n v="3874.45"/>
    <s v="EUR"/>
    <n v="3475.8409999999999"/>
    <n v="30504856"/>
    <s v="SUBGRANT"/>
    <n v="13485"/>
    <s v="60001561/JUSTIF JUIN/DECAISSEMENTS DE FONDS TRANCHE 1 AMMIE JANVIER - MARS 2022/POUR PAIEMENT DE LA FACTURE DE REHABILITATION DES LATRINES"/>
  </r>
  <r>
    <s v="E"/>
    <s v="5201"/>
    <s v="854"/>
    <s v="85406"/>
    <s v="8540008"/>
    <n v="528004120032"/>
    <x v="4"/>
    <x v="27"/>
    <x v="27"/>
    <n v="202206"/>
    <n v="44595"/>
    <s v="XOF"/>
    <n v="2280000"/>
    <n v="3874.45"/>
    <s v="EUR"/>
    <n v="3475.8409999999999"/>
    <n v="30504856"/>
    <s v="SUBGRANT"/>
    <n v="13485"/>
    <s v="60001561/JUSTIF JUIN/DECAISSEMENTS DE FONDS TRANCHE 1 AMMIE JANVIER - MARS 2022/POUR PAIEMENT DE LA FACTURE DE REHABILITATION DES FORAGES"/>
  </r>
  <r>
    <s v="E"/>
    <s v="5201"/>
    <s v="854"/>
    <s v="85406"/>
    <s v="8540008"/>
    <n v="528004120001"/>
    <x v="3"/>
    <x v="45"/>
    <x v="45"/>
    <n v="202206"/>
    <n v="44595"/>
    <s v="XOF"/>
    <n v="796820"/>
    <n v="1354.05"/>
    <s v="EUR"/>
    <n v="1214.7429999999999"/>
    <n v="30504856"/>
    <s v="SUBGRANT"/>
    <n v="13485"/>
    <s v="60001561/JUSTIF JUIN/DECAISSEMENTS DE FONDS TRANCHE 1 AMMIE JANVIER - MARS 2022/POUR PAIEMENT DU SALAIRE DES SUPERVISEURS TERRAINS POUR LE MOIS DE JUIN 2022"/>
  </r>
  <r>
    <s v="E"/>
    <s v="5201"/>
    <s v="854"/>
    <s v="85406"/>
    <s v="8540008"/>
    <n v="528004120001"/>
    <x v="3"/>
    <x v="45"/>
    <x v="45"/>
    <n v="202206"/>
    <n v="44595"/>
    <s v="XOF"/>
    <n v="194610"/>
    <n v="330.7"/>
    <s v="EUR"/>
    <n v="296.67700000000002"/>
    <n v="30504856"/>
    <s v="SUBGRANT"/>
    <n v="13485"/>
    <s v="60001561/JUSTIF JUIN/DECAISSEMENTS DE FONDS TRANCHE 1 AMMIE JANVIER - MARS 2022/POUR PAIEMENT DES COTISATIONS SOCIALES SUR LES SALAIRES DU MOIS DE JUIN 2022"/>
  </r>
  <r>
    <s v="E"/>
    <s v="5201"/>
    <s v="854"/>
    <s v="85406"/>
    <s v="8540008"/>
    <n v="528004120010"/>
    <x v="1"/>
    <x v="51"/>
    <x v="51"/>
    <n v="202206"/>
    <n v="44595"/>
    <s v="XOF"/>
    <n v="180000"/>
    <n v="305.88"/>
    <s v="EUR"/>
    <n v="274.411"/>
    <n v="30504856"/>
    <s v="SUBGRANT"/>
    <n v="13485"/>
    <s v="60001561/JUSTIF JUIN/DECAISSEMENTS DE FONDS TRANCHE 1 AMMIE JANVIER - MARS 2022/DOTATION MENSUEL DE CARBURANT"/>
  </r>
  <r>
    <s v="E"/>
    <s v="5201"/>
    <s v="854"/>
    <s v="85406"/>
    <s v="8540008"/>
    <n v="528004120024"/>
    <x v="16"/>
    <x v="81"/>
    <x v="80"/>
    <n v="202206"/>
    <n v="44595"/>
    <s v="XOF"/>
    <n v="245100"/>
    <n v="416.5"/>
    <s v="EUR"/>
    <n v="373.65"/>
    <n v="30504856"/>
    <s v="SUBGRANT"/>
    <n v="13485"/>
    <s v="60001561/JUSTIF JUIN/DECAISSEMENTS DE FONDS TRANCHE 1 AMMIE JANVIER - MARS 2022/POUR PAIEMENT DE LA FACTURE DE REPRODUCTION DES OUTILS"/>
  </r>
  <r>
    <s v="E"/>
    <s v="5201"/>
    <s v="854"/>
    <s v="85406"/>
    <s v="8540008"/>
    <n v="528004120024"/>
    <x v="16"/>
    <x v="81"/>
    <x v="80"/>
    <n v="202206"/>
    <n v="44595"/>
    <s v="XOF"/>
    <n v="273220"/>
    <n v="464.29"/>
    <s v="EUR"/>
    <n v="416.52300000000002"/>
    <n v="30504856"/>
    <s v="SUBGRANT"/>
    <n v="13485"/>
    <s v="60001561/JUSTIF JUIN/DECAISSEMENTS DE FONDS TRANCHE 1 AMMIE JANVIER - MARS 2022/POUR PAIEMENT DE LA FACTURE DE REPRODUCTION DES OUTILS"/>
  </r>
  <r>
    <s v="E"/>
    <s v="5201"/>
    <s v="854"/>
    <s v="85406"/>
    <s v="8540008"/>
    <n v="528004120024"/>
    <x v="16"/>
    <x v="81"/>
    <x v="80"/>
    <n v="202206"/>
    <n v="44595"/>
    <s v="XOF"/>
    <n v="27280"/>
    <n v="46.36"/>
    <s v="EUR"/>
    <n v="41.59"/>
    <n v="30504856"/>
    <s v="SUBGRANT"/>
    <n v="13485"/>
    <s v="60001561/JUSTIF JUIN/DECAISSEMENTS DE FONDS TRANCHE 1 AMMIE JANVIER - MARS 2022/POUR PAIEMENT DES RETENUES SUR LES FACTURES DE REPRODUCTION DES OUTILS"/>
  </r>
  <r>
    <s v="E"/>
    <s v="5201"/>
    <s v="854"/>
    <s v="85406"/>
    <s v="8540008"/>
    <n v="528004120025"/>
    <x v="17"/>
    <x v="82"/>
    <x v="81"/>
    <n v="202206"/>
    <n v="44595"/>
    <s v="XOF"/>
    <n v="202600"/>
    <n v="344.28"/>
    <s v="EUR"/>
    <n v="308.86"/>
    <n v="30504856"/>
    <s v="SUBGRANT"/>
    <n v="13485"/>
    <s v="60001561/JUSTIF JUIN/DECAISSEMENTS DE FONDS TRANCHE 1 AMMIE JANVIER - MARS 2022/POUR PAIEMENT DES FRAIS DE SUIVI DES DISPENSATION DES MODULES"/>
  </r>
  <r>
    <s v="E"/>
    <s v="5201"/>
    <s v="854"/>
    <s v="85406"/>
    <s v="8540008"/>
    <n v="528004120002"/>
    <x v="0"/>
    <x v="53"/>
    <x v="53"/>
    <n v="202206"/>
    <n v="44595"/>
    <s v="XOF"/>
    <n v="337107"/>
    <n v="572.85"/>
    <s v="EUR"/>
    <n v="513.91399999999999"/>
    <n v="30504856"/>
    <s v="SUBGRANT"/>
    <n v="13485"/>
    <s v="60001561/JUSTIF JUIN/DECAISSEMENTS DE FONDS TRANCHE 1 AMMIE JANVIER - MARS 2022/POUR PAIEMENT DU SALAIRE DU SUIVI-EVALUATION POUR LE MOIS DE JUIN 2022"/>
  </r>
  <r>
    <s v="E"/>
    <s v="5201"/>
    <s v="854"/>
    <s v="85406"/>
    <s v="8540008"/>
    <n v="528004120002"/>
    <x v="0"/>
    <x v="54"/>
    <x v="54"/>
    <n v="202206"/>
    <n v="44595"/>
    <s v="XOF"/>
    <n v="339030"/>
    <n v="576.12"/>
    <s v="EUR"/>
    <n v="516.84799999999996"/>
    <n v="30504856"/>
    <s v="SUBGRANT"/>
    <n v="13485"/>
    <s v="60001561/JUSTIF JUIN/DECAISSEMENTS DE FONDS TRANCHE 1 AMMIE JANVIER - MARS 2022/POUR PAIEMENT DU SALAIRE DU COMPTABLE POUR LE MOIS DE JUIN 2022"/>
  </r>
  <r>
    <s v="E"/>
    <s v="5201"/>
    <s v="854"/>
    <s v="85406"/>
    <s v="8540008"/>
    <n v="528004120002"/>
    <x v="0"/>
    <x v="49"/>
    <x v="49"/>
    <n v="202206"/>
    <n v="44595"/>
    <s v="XOF"/>
    <n v="191965"/>
    <n v="326.20999999999998"/>
    <s v="EUR"/>
    <n v="292.649"/>
    <n v="30504856"/>
    <s v="SUBGRANT"/>
    <n v="13485"/>
    <s v="60001561/JUSTIF JUIN/DECAISSEMENTS DE FONDS TRANCHE 1 AMMIE JANVIER - MARS 2022/POUR PAIEMENT DU SALAIRE DU CHAUFFEUR POUR LE MOIS DE JUIN 2022"/>
  </r>
  <r>
    <s v="E"/>
    <s v="5201"/>
    <s v="854"/>
    <s v="85406"/>
    <s v="8540008"/>
    <n v="528004120002"/>
    <x v="0"/>
    <x v="48"/>
    <x v="48"/>
    <n v="202206"/>
    <n v="44595"/>
    <s v="XOF"/>
    <n v="158450"/>
    <n v="269.26"/>
    <s v="EUR"/>
    <n v="241.55799999999999"/>
    <n v="30504856"/>
    <s v="SUBGRANT"/>
    <n v="13485"/>
    <s v="60001561/JUSTIF JUIN/DECAISSEMENTS DE FONDS TRANCHE 1 AMMIE JANVIER - MARS 2022/POUR PAIEMENT DES FRAIS DE MOTIVATION FINANCIÈRE DE LA DIRECTRICE NATIONALE POUR LE MOIS DE JUIN 2022"/>
  </r>
  <r>
    <s v="E"/>
    <s v="5201"/>
    <s v="854"/>
    <s v="85406"/>
    <s v="8540008"/>
    <n v="528004120002"/>
    <x v="0"/>
    <x v="53"/>
    <x v="53"/>
    <n v="202206"/>
    <n v="44595"/>
    <s v="XOF"/>
    <n v="29488"/>
    <n v="50.11"/>
    <s v="EUR"/>
    <n v="44.954999999999998"/>
    <n v="30504856"/>
    <s v="SUBGRANT"/>
    <n v="13485"/>
    <s v="60001561/JUSTIF JUIN/DECAISSEMENTS DE FONDS TRANCHE 1 AMMIE JANVIER - MARS 2022/POUR PAIEMENT DE LA RETENUE IUTS SUR LES SALAIRES DU MOIS DE JUIN 2023"/>
  </r>
  <r>
    <s v="E"/>
    <s v="5201"/>
    <s v="854"/>
    <s v="85406"/>
    <s v="8540008"/>
    <n v="528004120002"/>
    <x v="0"/>
    <x v="54"/>
    <x v="54"/>
    <n v="202206"/>
    <n v="44595"/>
    <s v="XOF"/>
    <n v="27565"/>
    <n v="46.84"/>
    <s v="EUR"/>
    <n v="42.021000000000001"/>
    <n v="30504856"/>
    <s v="SUBGRANT"/>
    <n v="13485"/>
    <s v="60001561/JUSTIF JUIN/DECAISSEMENTS DE FONDS TRANCHE 1 AMMIE JANVIER - MARS 2022/POUR PAIEMENT DE LA RETENUE IUTS SUR LES SALAIRES DU MOIS DE JUIN 2024"/>
  </r>
  <r>
    <s v="E"/>
    <s v="5201"/>
    <s v="854"/>
    <s v="85406"/>
    <s v="8540008"/>
    <n v="528004120002"/>
    <x v="0"/>
    <x v="49"/>
    <x v="49"/>
    <n v="202206"/>
    <n v="44595"/>
    <s v="XOF"/>
    <n v="11699"/>
    <n v="19.88"/>
    <s v="EUR"/>
    <n v="17.835000000000001"/>
    <n v="30504856"/>
    <s v="SUBGRANT"/>
    <n v="13485"/>
    <s v="60001561/JUSTIF JUIN/DECAISSEMENTS DE FONDS TRANCHE 1 AMMIE JANVIER - MARS 2022/POUR PAIEMENT DE LA RETENUE IUTS SUR LES SALAIRES DU MOIS DE JUIN 2026"/>
  </r>
  <r>
    <s v="E"/>
    <s v="5201"/>
    <s v="854"/>
    <s v="85406"/>
    <s v="8540008"/>
    <n v="528004120002"/>
    <x v="0"/>
    <x v="53"/>
    <x v="53"/>
    <n v="202206"/>
    <n v="44595"/>
    <s v="XOF"/>
    <n v="83405"/>
    <n v="141.72999999999999"/>
    <s v="EUR"/>
    <n v="127.149"/>
    <n v="30504856"/>
    <s v="SUBGRANT"/>
    <n v="13485"/>
    <s v="60001561/JUSTIF JUIN/DECAISSEMENTS DE FONDS TRANCHE 1 AMMIE JANVIER - MARS 2022/POUR PAIEMENT DES COTISATIONS SOCIALES SUR LES SALAIRES DU MOIS DE JUIN 2022"/>
  </r>
  <r>
    <s v="E"/>
    <s v="5201"/>
    <s v="854"/>
    <s v="85406"/>
    <s v="8540008"/>
    <n v="528004120002"/>
    <x v="0"/>
    <x v="54"/>
    <x v="54"/>
    <n v="202206"/>
    <n v="44595"/>
    <s v="XOF"/>
    <n v="83405"/>
    <n v="141.72999999999999"/>
    <s v="EUR"/>
    <n v="127.149"/>
    <n v="30504856"/>
    <s v="SUBGRANT"/>
    <n v="13485"/>
    <s v="60001561/JUSTIF JUIN/DECAISSEMENTS DE FONDS TRANCHE 1 AMMIE JANVIER - MARS 2022/POUR PAIEMENT DES COTISATIONS SOCIALES SUR LES SALAIRES DU MOIS DE JUIN 2022"/>
  </r>
  <r>
    <s v="E"/>
    <s v="5201"/>
    <s v="854"/>
    <s v="85406"/>
    <s v="8540008"/>
    <n v="528004120002"/>
    <x v="0"/>
    <x v="49"/>
    <x v="49"/>
    <n v="202206"/>
    <n v="44595"/>
    <s v="XOF"/>
    <n v="46336"/>
    <n v="78.739999999999995"/>
    <s v="EUR"/>
    <n v="70.638999999999996"/>
    <n v="30504856"/>
    <s v="SUBGRANT"/>
    <n v="13485"/>
    <s v="60001561/JUSTIF JUIN/DECAISSEMENTS DE FONDS TRANCHE 1 AMMIE JANVIER - MARS 2022/POUR PAIEMENT DES COTISATIONS SOCIALES SUR LES SALAIRES DU MOIS DE JUIN 2022"/>
  </r>
  <r>
    <s v="E"/>
    <s v="5201"/>
    <s v="854"/>
    <s v="85406"/>
    <s v="8540008"/>
    <n v="528004120010"/>
    <x v="1"/>
    <x v="4"/>
    <x v="4"/>
    <n v="202206"/>
    <n v="44595"/>
    <s v="XOF"/>
    <n v="21000"/>
    <n v="35.69"/>
    <s v="EUR"/>
    <n v="32.018000000000001"/>
    <n v="30504856"/>
    <s v="SUBGRANT"/>
    <n v="13485"/>
    <s v="60001561/JUSTIF JUIN/DECAISSEMENTS DE FONDS TRANCHE 1 AMMIE JANVIER - MARS 2022/FRAIS DE VISITE TECHNIQUES"/>
  </r>
  <r>
    <s v="E"/>
    <s v="5201"/>
    <s v="854"/>
    <s v="85406"/>
    <s v="8540008"/>
    <n v="528004120027"/>
    <x v="18"/>
    <x v="83"/>
    <x v="82"/>
    <n v="202206"/>
    <n v="44595"/>
    <s v="XOF"/>
    <n v="445000"/>
    <n v="756.2"/>
    <s v="EUR"/>
    <n v="678.40099999999995"/>
    <n v="30504856"/>
    <s v="SUBGRANT"/>
    <n v="13485"/>
    <s v="60001561/JUSTIF JUIN/DECAISSEMENTS DE FONDS TRANCHE 1 AMMIE JANVIER - MARS 2022/POUR PAIEMENT DES FRAIS DE SUBSISTANCE DES AGENTS DE SANTÉ"/>
  </r>
  <r>
    <s v="E"/>
    <s v="5201"/>
    <s v="854"/>
    <s v="85406"/>
    <s v="8540008"/>
    <n v="528004120010"/>
    <x v="1"/>
    <x v="50"/>
    <x v="50"/>
    <n v="202206"/>
    <n v="44595"/>
    <s v="XOF"/>
    <n v="1500000"/>
    <n v="2548.98"/>
    <s v="EUR"/>
    <n v="2286.7370000000001"/>
    <n v="30504856"/>
    <s v="SUBGRANT"/>
    <n v="13485"/>
    <s v="60001561/JUSTIF JUIN/DECAISSEMENTS DE FONDS TRANCHE 1 AMMIE JANVIER - MARS 2022/POUR PAIEMENT DE LA FACTURE D'ACHAT DE FOURNITURES DE BUREAU"/>
  </r>
  <r>
    <s v="E"/>
    <s v="5201"/>
    <s v="854"/>
    <s v="85406"/>
    <s v="8540008"/>
    <n v="528004120010"/>
    <x v="1"/>
    <x v="50"/>
    <x v="50"/>
    <n v="202206"/>
    <n v="44595"/>
    <s v="XOF"/>
    <n v="54600"/>
    <n v="92.78"/>
    <s v="EUR"/>
    <n v="83.234999999999999"/>
    <n v="30504856"/>
    <s v="SUBGRANT"/>
    <n v="13485"/>
    <s v="60001561/JUSTIF JUIN/DECAISSEMENTS DE FONDS TRANCHE 1 AMMIE JANVIER - MARS 2022/POUR RÈGLEMENT DE LA FACTURE DE LOCATION DU MOIS DE JUIN 2022"/>
  </r>
  <r>
    <s v="E"/>
    <s v="5201"/>
    <s v="854"/>
    <s v="85406"/>
    <s v="8540008"/>
    <n v="528004120010"/>
    <x v="1"/>
    <x v="50"/>
    <x v="50"/>
    <n v="202206"/>
    <n v="44595"/>
    <s v="XOF"/>
    <n v="5400"/>
    <n v="9.18"/>
    <s v="EUR"/>
    <n v="8.2360000000000007"/>
    <n v="30504856"/>
    <s v="SUBGRANT"/>
    <n v="13485"/>
    <s v="60001561/JUSTIF JUIN/DECAISSEMENTS DE FONDS TRANCHE 1 AMMIE JANVIER - MARS 2022/POUR PAIEMENT DE LA RETENUE IRF SUR LE LOYER DU MOIS DE JUIN 2022"/>
  </r>
  <r>
    <s v="E"/>
    <s v="5201"/>
    <s v="854"/>
    <s v="85406"/>
    <s v="8540008"/>
    <n v="528004120032"/>
    <x v="4"/>
    <x v="27"/>
    <x v="27"/>
    <n v="202206"/>
    <n v="44595"/>
    <s v="XOF"/>
    <n v="1140000"/>
    <n v="1937.22"/>
    <s v="EUR"/>
    <n v="1737.9159999999999"/>
    <n v="30504856"/>
    <s v="SUBGRANT"/>
    <n v="13485"/>
    <s v="60001561/JUSTIF JUIN/DECAISSEMENTS DE FONDS TRANCHE 1 AMMIE JANVIER - MARS 2022/POUR PAIEMENT DE LA FACTURE DE REHABILITATION DES FORAGES"/>
  </r>
  <r>
    <s v="E"/>
    <s v="5201"/>
    <s v="854"/>
    <s v="85406"/>
    <s v="8540008"/>
    <n v="528004120010"/>
    <x v="1"/>
    <x v="50"/>
    <x v="50"/>
    <n v="202206"/>
    <n v="44595"/>
    <s v="XOF"/>
    <n v="33491"/>
    <n v="56.91"/>
    <s v="EUR"/>
    <n v="51.055"/>
    <n v="30504856"/>
    <s v="SUBGRANT"/>
    <n v="13485"/>
    <s v="60001561/JUSTIF JUIN/DECAISSEMENTS DE FONDS TRANCHE 1 AMMIE JANVIER - MARS 2022/POUR PAIEMENT DE LA FACTURE D'ÉLECTRICITÉ"/>
  </r>
  <r>
    <s v="E"/>
    <s v="5201"/>
    <s v="854"/>
    <s v="85406"/>
    <s v="8540008"/>
    <n v="528004120010"/>
    <x v="1"/>
    <x v="50"/>
    <x v="50"/>
    <n v="202206"/>
    <n v="44595"/>
    <s v="XOF"/>
    <n v="5425"/>
    <n v="9.2200000000000006"/>
    <s v="EUR"/>
    <n v="8.2710000000000008"/>
    <n v="30504856"/>
    <s v="SUBGRANT"/>
    <n v="13485"/>
    <s v="60001561/JUSTIF JUIN/DECAISSEMENTS DE FONDS TRANCHE 1 AMMIE JANVIER - MARS 2022/FRAIS DE VIREMENT DE SALAIRE"/>
  </r>
  <r>
    <s v="E"/>
    <s v="5096"/>
    <s v="854"/>
    <s v="85408"/>
    <s v="8549054"/>
    <n v="528004120010"/>
    <x v="1"/>
    <x v="38"/>
    <x v="38"/>
    <n v="202206"/>
    <n v="44620"/>
    <s v="XOF"/>
    <n v="-31842.69"/>
    <n v="-54.11"/>
    <s v="EUR"/>
    <n v="-48.542999999999999"/>
    <n v="30501322"/>
    <m/>
    <m/>
    <s v="PA Non Premises : 30489511 - REV-PO Auto-Accrual re PO: 10035266 / Bombone D´Eau De 19L"/>
  </r>
  <r>
    <s v="E"/>
    <s v="4170"/>
    <s v="854"/>
    <s v="85408"/>
    <s v="8549052"/>
    <n v="528004120001"/>
    <x v="3"/>
    <x v="14"/>
    <x v="14"/>
    <n v="202206"/>
    <n v="44650"/>
    <s v="XOF"/>
    <n v="191963.68"/>
    <n v="327.95"/>
    <s v="EUR"/>
    <n v="292.64999999999998"/>
    <n v="30501349"/>
    <s v="STAFF"/>
    <n v="2031020"/>
    <s v="Assurance maladie 2022 de GANSORE HASSANE MOCTAR"/>
  </r>
  <r>
    <s v="E"/>
    <s v="5130"/>
    <s v="854"/>
    <s v="85407"/>
    <s v="8549057"/>
    <n v="528004120010"/>
    <x v="1"/>
    <x v="3"/>
    <x v="3"/>
    <n v="202206"/>
    <n v="44651"/>
    <s v="XOF"/>
    <n v="-40102.46"/>
    <n v="-68.510000000000005"/>
    <s v="EUR"/>
    <n v="-61.136000000000003"/>
    <n v="30501322"/>
    <s v="VEHICLE"/>
    <s v="854V0105"/>
    <s v="PA Non Premises : 12677082 - REV-PO Auto-Accrual re PO: 10050528 / Ouverture de dossier 6510 Document douanier 28590  Carte Jaune 5000"/>
  </r>
  <r>
    <s v="E"/>
    <s v="5130"/>
    <s v="854"/>
    <s v="85407"/>
    <s v="8549057"/>
    <n v="528004120010"/>
    <x v="1"/>
    <x v="3"/>
    <x v="3"/>
    <n v="202206"/>
    <n v="44651"/>
    <s v="XOF"/>
    <n v="-6550.09"/>
    <n v="-11.19"/>
    <s v="EUR"/>
    <n v="-9.9860000000000007"/>
    <n v="30501322"/>
    <s v="VEHICLE"/>
    <s v="854V0105"/>
    <s v="PA Non Premises : 12677082 - REV-PO Auto-Accrual re PO: 10050528 / HAD 6550"/>
  </r>
  <r>
    <s v="E"/>
    <s v="5130"/>
    <s v="854"/>
    <s v="85407"/>
    <s v="8549057"/>
    <n v="528004120010"/>
    <x v="1"/>
    <x v="3"/>
    <x v="3"/>
    <n v="202206"/>
    <n v="44651"/>
    <s v="XOF"/>
    <n v="-40102.46"/>
    <n v="-68.510000000000005"/>
    <s v="EUR"/>
    <n v="-61.136000000000003"/>
    <n v="30501322"/>
    <s v="VEHICLE"/>
    <s v="854V0103"/>
    <s v="PA Non Premises : 12677082 - REV-PO Auto-Accrual re PO: 10050528 / Ouverture de dossier 6510 Document douanier 28590  Carte Jaune 5000"/>
  </r>
  <r>
    <s v="E"/>
    <s v="5130"/>
    <s v="854"/>
    <s v="85407"/>
    <s v="8549057"/>
    <n v="528004120010"/>
    <x v="1"/>
    <x v="3"/>
    <x v="3"/>
    <n v="202206"/>
    <n v="44651"/>
    <s v="XOF"/>
    <n v="-6550.09"/>
    <n v="-11.19"/>
    <s v="EUR"/>
    <n v="-9.9860000000000007"/>
    <n v="30501322"/>
    <s v="VEHICLE"/>
    <s v="854V0103"/>
    <s v="PA Non Premises : 12677082 - REV-PO Auto-Accrual re PO: 10050528 / HAD 6550"/>
  </r>
  <r>
    <s v="E"/>
    <s v="5096"/>
    <s v="854"/>
    <s v="85408"/>
    <s v="8549054"/>
    <n v="528004120010"/>
    <x v="1"/>
    <x v="38"/>
    <x v="38"/>
    <n v="202206"/>
    <n v="44655"/>
    <s v="XOF"/>
    <n v="-60000"/>
    <n v="-101.87"/>
    <s v="EUR"/>
    <n v="-91.471999999999994"/>
    <n v="30501322"/>
    <m/>
    <m/>
    <s v="PA Non Premises : 40253112 - Recharge de bonbonne d´Eau minéral Aquaterra pour le bureau de Ouahigouya."/>
  </r>
  <r>
    <s v="E"/>
    <s v="6910"/>
    <s v="854"/>
    <s v="85406"/>
    <s v="8549052"/>
    <n v="528004120009"/>
    <x v="19"/>
    <x v="84"/>
    <x v="83"/>
    <n v="202206"/>
    <n v="44677"/>
    <s v="XOF"/>
    <n v="2388800"/>
    <n v="4055.65"/>
    <s v="EUR"/>
    <n v="3641.6979999999999"/>
    <n v="40271750"/>
    <m/>
    <m/>
    <s v="Avance de 40% pour l'audit du projet ATWA"/>
  </r>
  <r>
    <s v="E"/>
    <s v="5096"/>
    <s v="854"/>
    <s v="85408"/>
    <s v="8549054"/>
    <n v="528004120010"/>
    <x v="1"/>
    <x v="38"/>
    <x v="38"/>
    <n v="202206"/>
    <n v="44681"/>
    <s v="XOF"/>
    <n v="26983.66"/>
    <n v="45.81"/>
    <s v="EUR"/>
    <n v="41.134"/>
    <n v="30501322"/>
    <m/>
    <m/>
    <s v="PA Non Premises : 30499024 - REV-PO Auto-Accrual re PO: 10058267 / Bombone D´Eau De 19L"/>
  </r>
  <r>
    <s v="E"/>
    <s v="5096"/>
    <s v="854"/>
    <s v="85408"/>
    <s v="8549054"/>
    <n v="528004120010"/>
    <x v="1"/>
    <x v="38"/>
    <x v="38"/>
    <n v="202206"/>
    <n v="44685"/>
    <s v="XOF"/>
    <n v="-59999.76"/>
    <n v="-96.08"/>
    <s v="EUR"/>
    <n v="-91.468999999999994"/>
    <n v="30501322"/>
    <m/>
    <m/>
    <s v="PA Non Premises : 30499027 - PO Auto-Accrual re PO: 10064033 / Recharge de bonbonne d´Eau minéral Aquaterra pour le bureau de Ouahigouya."/>
  </r>
  <r>
    <s v="E"/>
    <s v="6022"/>
    <s v="854"/>
    <s v="85408"/>
    <s v="8549054"/>
    <n v="528004120010"/>
    <x v="1"/>
    <x v="2"/>
    <x v="2"/>
    <n v="202206"/>
    <n v="44686"/>
    <s v="XOF"/>
    <n v="1483.9"/>
    <n v="2.38"/>
    <s v="EUR"/>
    <n v="2.266"/>
    <n v="12788620"/>
    <s v="PROPERTY"/>
    <s v="854P0076"/>
    <s v="Premise allocation : [52800412] [51.49%] [30500989] - Facture ONEA du mois de Février du breau de Ouahigouya"/>
  </r>
  <r>
    <s v="E"/>
    <s v="6022"/>
    <s v="854"/>
    <s v="85401"/>
    <s v="8549054"/>
    <n v="528004120010"/>
    <x v="1"/>
    <x v="30"/>
    <x v="30"/>
    <n v="202206"/>
    <n v="44690"/>
    <s v="XOF"/>
    <n v="44.01"/>
    <n v="7.0000000000000007E-2"/>
    <s v="EUR"/>
    <n v="6.7000000000000004E-2"/>
    <n v="12788620"/>
    <s v="PROPERTY"/>
    <s v="854P0064"/>
    <s v="Premise allocation : [52800412] [3.73%] [40270731] - ONEA_FACTURE MOIS DE MARS 2022_BUREAU SCI KAYA"/>
  </r>
  <r>
    <s v="E"/>
    <s v="6060"/>
    <s v="854"/>
    <s v="85401"/>
    <s v="8549054"/>
    <n v="528004120010"/>
    <x v="1"/>
    <x v="30"/>
    <x v="30"/>
    <n v="202206"/>
    <n v="44699"/>
    <s v="XOF"/>
    <n v="3729.8"/>
    <n v="5.97"/>
    <s v="EUR"/>
    <n v="5.6829999999999998"/>
    <n v="12788620"/>
    <s v="PROPERTY"/>
    <s v="854P0064"/>
    <s v="Premise allocation : [52800412] [3.73%] [40268849] - SAWADOGO ZOENABO_NETTOYAGE_BUREAU SCI_MAI 2022"/>
  </r>
  <r>
    <s v="E"/>
    <s v="6000"/>
    <s v="854"/>
    <s v="85407"/>
    <s v="8549054"/>
    <n v="528004120010"/>
    <x v="1"/>
    <x v="3"/>
    <x v="3"/>
    <n v="202206"/>
    <n v="44701"/>
    <s v="XOF"/>
    <n v="191219.85"/>
    <n v="306.20999999999998"/>
    <s v="EUR"/>
    <n v="291.51499999999999"/>
    <n v="12788620"/>
    <s v="PROPERTY"/>
    <s v="854P0073"/>
    <s v="Premise allocation : [52800412] [42.49%] [30501235] - ZINA ALI_FRAIS DE LOYER DU MOIS D´AVRIL-MAI ET JUIN_ SOUS BUREAU DEDOUGOU"/>
  </r>
  <r>
    <s v="E"/>
    <s v="5130"/>
    <s v="854"/>
    <s v="85401"/>
    <s v="8549052"/>
    <n v="528004120010"/>
    <x v="1"/>
    <x v="58"/>
    <x v="58"/>
    <n v="202206"/>
    <n v="44701"/>
    <s v="XOF"/>
    <n v="115513"/>
    <n v="184.98"/>
    <s v="EUR"/>
    <n v="176.10300000000001"/>
    <n v="40270064"/>
    <s v="VEHICLE"/>
    <s v="854V0540"/>
    <s v="VAT | PNEU 205/R16 C_Veh 0445 D8 03 IT8 ATWA   Montage parallélisme valves"/>
  </r>
  <r>
    <s v="E"/>
    <s v="5130"/>
    <s v="854"/>
    <s v="85401"/>
    <s v="8549052"/>
    <n v="528004120010"/>
    <x v="1"/>
    <x v="58"/>
    <x v="58"/>
    <n v="202206"/>
    <n v="44701"/>
    <s v="XOF"/>
    <n v="641740"/>
    <n v="1027.6400000000001"/>
    <s v="EUR"/>
    <n v="978.32299999999998"/>
    <n v="40270064"/>
    <s v="VEHICLE"/>
    <s v="854V0540"/>
    <s v="PNEU 205/R16 C_Veh 0445 D8 03 IT8 ATWA   Montage parallélisme valves"/>
  </r>
  <r>
    <s v="E"/>
    <s v="5511"/>
    <s v="854"/>
    <s v="85408"/>
    <s v="8549052"/>
    <n v="528004120003"/>
    <x v="5"/>
    <x v="80"/>
    <x v="79"/>
    <n v="202206"/>
    <n v="44702"/>
    <s v="XOF"/>
    <n v="157500"/>
    <n v="252.21"/>
    <s v="EUR"/>
    <n v="240.10599999999999"/>
    <n v="40268228"/>
    <m/>
    <m/>
    <s v="Hébergement de Kambire Sié du 11 au 21 mai 2022 au Nord Ouahigouya  dans le cadre de la supervision de la formation des adolescentes dans la région du NORD."/>
  </r>
  <r>
    <s v="E"/>
    <s v="7142"/>
    <s v="854"/>
    <s v="85407"/>
    <s v="8540008"/>
    <n v="528004120019"/>
    <x v="14"/>
    <x v="74"/>
    <x v="73"/>
    <n v="202206"/>
    <n v="44702"/>
    <s v="XOF"/>
    <n v="300000"/>
    <n v="480.4"/>
    <s v="EUR"/>
    <n v="457.34500000000003"/>
    <n v="40269216"/>
    <m/>
    <m/>
    <s v="Location de deux (02) petites salles de réunion d'une capacité de 25 à 30 personnes à Beneb Souka Hotel à Koudougou pour 05 jours dans le cadre de l’activité conjointe ATWA/MENAPL sur l’élaboration du guide d’utilisation du référentiel nati"/>
  </r>
  <r>
    <s v="E"/>
    <s v="7142"/>
    <s v="854"/>
    <s v="85407"/>
    <s v="8540008"/>
    <n v="528004120019"/>
    <x v="14"/>
    <x v="74"/>
    <x v="73"/>
    <n v="202206"/>
    <n v="44702"/>
    <s v="XOF"/>
    <n v="600000"/>
    <n v="960.8"/>
    <s v="EUR"/>
    <n v="914.69"/>
    <n v="40269216"/>
    <m/>
    <m/>
    <s v="BENEB SOUKA HOTEL/Location d'une salle de réunion à Koudougou dans le cadre de l’activité conjointe ATWA/MENAPL sur l’élaboration du guide d’utilisation du référentiel national de l’EVF au Burkina du 16 au 20 Mai 2022/Projet ATWA"/>
  </r>
  <r>
    <s v="E"/>
    <s v="7142"/>
    <s v="854"/>
    <s v="85407"/>
    <s v="8540008"/>
    <n v="528004120019"/>
    <x v="14"/>
    <x v="74"/>
    <x v="73"/>
    <n v="202206"/>
    <n v="44702"/>
    <s v="XOF"/>
    <n v="54000"/>
    <n v="86.47"/>
    <s v="EUR"/>
    <n v="82.32"/>
    <n v="40269216"/>
    <m/>
    <m/>
    <s v="VAT | Location de deux (02) petites salles de réunion d'une capacité de 25 à 30 personnes à Beneb Souka Hotel à Koudougou pour 05 jours dans le cadre de l’activité conjointe ATWA/MENAPL sur l’élaboration du guide d’utilisation du référentiel nati"/>
  </r>
  <r>
    <s v="E"/>
    <s v="7142"/>
    <s v="854"/>
    <s v="85407"/>
    <s v="8540008"/>
    <n v="528004120019"/>
    <x v="14"/>
    <x v="74"/>
    <x v="73"/>
    <n v="202206"/>
    <n v="44702"/>
    <s v="XOF"/>
    <n v="108000"/>
    <n v="172.94"/>
    <s v="EUR"/>
    <n v="164.64"/>
    <n v="40269216"/>
    <m/>
    <m/>
    <s v="VAT | BENEB SOUKA HOTEL/Location d'une salle de réunion à Koudougou dans le cadre de l’activité conjointe ATWA/MENAPL sur l’élaboration du guide d’utilisation du référentiel national de l’EVF au Burkina du 16 au 20 Mai 2022/Projet ATWA"/>
  </r>
  <r>
    <s v="E"/>
    <s v="5120"/>
    <s v="854"/>
    <s v="85406"/>
    <s v="8549057"/>
    <n v="528004120010"/>
    <x v="1"/>
    <x v="60"/>
    <x v="59"/>
    <n v="202206"/>
    <n v="44705"/>
    <s v="XOF"/>
    <n v="17500"/>
    <n v="28.02"/>
    <s v="EUR"/>
    <n v="26.675000000000001"/>
    <n v="40271806"/>
    <s v="VEHICLE"/>
    <s v="854V0497"/>
    <s v="Renouvellement assurance moto ATWA crypton partenaire 1480 6E 03"/>
  </r>
  <r>
    <s v="E"/>
    <s v="5120"/>
    <s v="854"/>
    <s v="85406"/>
    <s v="8549057"/>
    <n v="528004120010"/>
    <x v="1"/>
    <x v="60"/>
    <x v="59"/>
    <n v="202206"/>
    <n v="44705"/>
    <s v="XOF"/>
    <n v="17492"/>
    <n v="28.01"/>
    <s v="EUR"/>
    <n v="26.666"/>
    <n v="40271806"/>
    <s v="VEHICLE"/>
    <s v="854V0496"/>
    <s v="Renouvellement assurance moto ATWA crypton partenaire 1479 6E 03"/>
  </r>
  <r>
    <s v="E"/>
    <s v="5120"/>
    <s v="854"/>
    <s v="85406"/>
    <s v="8549057"/>
    <n v="528004120010"/>
    <x v="1"/>
    <x v="60"/>
    <x v="59"/>
    <n v="202206"/>
    <n v="44705"/>
    <s v="XOF"/>
    <n v="17080"/>
    <n v="27.35"/>
    <s v="EUR"/>
    <n v="26.036999999999999"/>
    <n v="40271806"/>
    <s v="VEHICLE"/>
    <s v="854V0495"/>
    <s v="Renouvellement assurance moto ATWA crypton partenaire 1478 6E 03"/>
  </r>
  <r>
    <s v="E"/>
    <s v="5120"/>
    <s v="854"/>
    <s v="85406"/>
    <s v="8549057"/>
    <n v="528004120010"/>
    <x v="1"/>
    <x v="60"/>
    <x v="59"/>
    <n v="202206"/>
    <n v="44705"/>
    <s v="XOF"/>
    <n v="17359"/>
    <n v="27.8"/>
    <s v="EUR"/>
    <n v="26.466000000000001"/>
    <n v="40271806"/>
    <s v="VEHICLE"/>
    <s v="854V0498"/>
    <s v="Renouvellement assurance moto ATWA crypton partenaire 1482 6E 03"/>
  </r>
  <r>
    <s v="E"/>
    <s v="5120"/>
    <s v="854"/>
    <s v="85406"/>
    <s v="8549057"/>
    <n v="528004120010"/>
    <x v="1"/>
    <x v="60"/>
    <x v="59"/>
    <n v="202206"/>
    <n v="44705"/>
    <s v="XOF"/>
    <n v="17359"/>
    <n v="27.8"/>
    <s v="EUR"/>
    <n v="26.466000000000001"/>
    <n v="40271806"/>
    <s v="VEHICLE"/>
    <s v="854V0504"/>
    <s v="Renouvellement assurance moto ATWA crypton partenaire 1454 6E 03"/>
  </r>
  <r>
    <s v="E"/>
    <s v="5120"/>
    <s v="854"/>
    <s v="85406"/>
    <s v="8549057"/>
    <n v="528004120010"/>
    <x v="1"/>
    <x v="60"/>
    <x v="59"/>
    <n v="202206"/>
    <n v="44705"/>
    <s v="XOF"/>
    <n v="17359"/>
    <n v="27.8"/>
    <s v="EUR"/>
    <n v="26.466000000000001"/>
    <n v="40271806"/>
    <s v="VEHICLE"/>
    <s v="854V0500"/>
    <s v="Renouvellement assurance moto ATWA crypton partenaire 1484 6E 03"/>
  </r>
  <r>
    <s v="E"/>
    <s v="5120"/>
    <s v="854"/>
    <s v="85406"/>
    <s v="8549057"/>
    <n v="528004120010"/>
    <x v="1"/>
    <x v="61"/>
    <x v="60"/>
    <n v="202206"/>
    <n v="44705"/>
    <s v="XOF"/>
    <n v="25054"/>
    <n v="40.119999999999997"/>
    <s v="EUR"/>
    <n v="38.195"/>
    <n v="40271806"/>
    <s v="VEHICLE"/>
    <s v="854V0515"/>
    <s v="Renouvellement assurance moto ATWA YBR  9582 2D 03 IT"/>
  </r>
  <r>
    <s v="E"/>
    <s v="5120"/>
    <s v="854"/>
    <s v="85406"/>
    <s v="8549057"/>
    <n v="528004120010"/>
    <x v="1"/>
    <x v="61"/>
    <x v="60"/>
    <n v="202206"/>
    <n v="44705"/>
    <s v="XOF"/>
    <n v="25054"/>
    <n v="40.119999999999997"/>
    <s v="EUR"/>
    <n v="38.195"/>
    <n v="40271806"/>
    <s v="VEHICLE"/>
    <s v="854V0513"/>
    <s v="Renouvellement assurance moto ATWA YBR  2006 2F 03 IT"/>
  </r>
  <r>
    <s v="E"/>
    <s v="5120"/>
    <s v="854"/>
    <s v="85406"/>
    <s v="8549057"/>
    <n v="528004120010"/>
    <x v="1"/>
    <x v="61"/>
    <x v="60"/>
    <n v="202206"/>
    <n v="44705"/>
    <s v="XOF"/>
    <n v="25054"/>
    <n v="40.119999999999997"/>
    <s v="EUR"/>
    <n v="38.195"/>
    <n v="40271806"/>
    <s v="VEHICLE"/>
    <s v="854V0514"/>
    <s v="Renouvellement assurance moto ATWA YBR  2009 2F 03 IT"/>
  </r>
  <r>
    <s v="E"/>
    <s v="5120"/>
    <s v="854"/>
    <s v="85406"/>
    <s v="8549057"/>
    <n v="528004120010"/>
    <x v="1"/>
    <x v="61"/>
    <x v="60"/>
    <n v="202206"/>
    <n v="44705"/>
    <s v="XOF"/>
    <n v="25054"/>
    <n v="40.119999999999997"/>
    <s v="EUR"/>
    <n v="38.195"/>
    <n v="40271806"/>
    <s v="VEHICLE"/>
    <s v="854V0512"/>
    <s v="Renouvellement assurance moto ATWA crypton partenaire  1999 2F 03 IT"/>
  </r>
  <r>
    <s v="E"/>
    <s v="5120"/>
    <s v="854"/>
    <s v="85406"/>
    <s v="8549057"/>
    <n v="528004120010"/>
    <x v="1"/>
    <x v="60"/>
    <x v="59"/>
    <n v="202206"/>
    <n v="44705"/>
    <s v="XOF"/>
    <n v="17359"/>
    <n v="27.8"/>
    <s v="EUR"/>
    <n v="26.466000000000001"/>
    <n v="40271806"/>
    <s v="VEHICLE"/>
    <s v="854V0505"/>
    <s v="Renouvellement assurance moto ATWA crypton partenaire 1461 6E 03"/>
  </r>
  <r>
    <s v="E"/>
    <s v="5120"/>
    <s v="854"/>
    <s v="85406"/>
    <s v="8549057"/>
    <n v="528004120010"/>
    <x v="1"/>
    <x v="60"/>
    <x v="59"/>
    <n v="202206"/>
    <n v="44705"/>
    <s v="XOF"/>
    <n v="17359"/>
    <n v="27.8"/>
    <s v="EUR"/>
    <n v="26.466000000000001"/>
    <n v="40271806"/>
    <s v="VEHICLE"/>
    <s v="854V0503"/>
    <s v="Renouvellement assurance moto ATWA crypton partenaire 1452 6E 03"/>
  </r>
  <r>
    <s v="E"/>
    <s v="5120"/>
    <s v="854"/>
    <s v="85406"/>
    <s v="8549057"/>
    <n v="528004120010"/>
    <x v="1"/>
    <x v="60"/>
    <x v="59"/>
    <n v="202206"/>
    <n v="44705"/>
    <s v="XOF"/>
    <n v="17359"/>
    <n v="27.8"/>
    <s v="EUR"/>
    <n v="26.466000000000001"/>
    <n v="40271806"/>
    <s v="VEHICLE"/>
    <s v="854V0502"/>
    <s v="Renouvellement assurance moto ATWA crypton partenaire 1488 6E 03"/>
  </r>
  <r>
    <s v="E"/>
    <s v="5120"/>
    <s v="854"/>
    <s v="85406"/>
    <s v="8549057"/>
    <n v="528004120010"/>
    <x v="1"/>
    <x v="60"/>
    <x v="59"/>
    <n v="202206"/>
    <n v="44705"/>
    <s v="XOF"/>
    <n v="17359"/>
    <n v="27.8"/>
    <s v="EUR"/>
    <n v="26.466000000000001"/>
    <n v="40271806"/>
    <s v="VEHICLE"/>
    <s v="854V0501"/>
    <s v="Renouvellement assurance moto ATWA crypton partenaire 1486 6E 03"/>
  </r>
  <r>
    <s v="E"/>
    <s v="5120"/>
    <s v="854"/>
    <s v="85406"/>
    <s v="8549057"/>
    <n v="528004120010"/>
    <x v="1"/>
    <x v="60"/>
    <x v="59"/>
    <n v="202206"/>
    <n v="44705"/>
    <s v="XOF"/>
    <n v="17359"/>
    <n v="27.8"/>
    <s v="EUR"/>
    <n v="26.466000000000001"/>
    <n v="40271806"/>
    <s v="VEHICLE"/>
    <s v="854V0499"/>
    <s v="Renouvellement assurance moto ATWA crypton partenaire 1483 6E 03"/>
  </r>
  <r>
    <s v="E"/>
    <s v="6022"/>
    <s v="854"/>
    <s v="85408"/>
    <s v="8549054"/>
    <n v="528004120010"/>
    <x v="1"/>
    <x v="2"/>
    <x v="2"/>
    <n v="202206"/>
    <n v="44705"/>
    <s v="XOF"/>
    <n v="30893.040000000001"/>
    <n v="49.47"/>
    <s v="EUR"/>
    <n v="47.095999999999997"/>
    <n v="12788620"/>
    <s v="PROPERTY"/>
    <s v="854P0076"/>
    <s v="Premise allocation : [52800412] [51.49%] [30503026] - Recharge de bonbonne d´Eau minéral Aquaterra pour le bureau de Ouahigouya."/>
  </r>
  <r>
    <s v="E"/>
    <s v="4190"/>
    <s v="854"/>
    <s v="85400"/>
    <s v="8549053"/>
    <n v="528004120002"/>
    <x v="0"/>
    <x v="11"/>
    <x v="11"/>
    <n v="202206"/>
    <n v="44707"/>
    <s v="USD"/>
    <n v="12.78"/>
    <n v="12.78"/>
    <s v="EUR"/>
    <n v="12.167"/>
    <n v="30500690"/>
    <s v="STAFF"/>
    <n v="9985235"/>
    <s v="2226428 CIGNA ER/ANGE IRIE/MAI 2022"/>
  </r>
  <r>
    <s v="E"/>
    <s v="4200"/>
    <s v="854"/>
    <s v="85400"/>
    <s v="8549053"/>
    <n v="528004120002"/>
    <x v="0"/>
    <x v="11"/>
    <x v="11"/>
    <n v="202206"/>
    <n v="44707"/>
    <s v="USD"/>
    <n v="20.13"/>
    <n v="20.13"/>
    <s v="EUR"/>
    <n v="19.164000000000001"/>
    <n v="30500690"/>
    <s v="STAFF"/>
    <n v="9985235"/>
    <s v="2226428 LONG TERM SAVINGS PLAN/ANGE IRIE/MAI 2022"/>
  </r>
  <r>
    <s v="E"/>
    <s v="4190"/>
    <s v="854"/>
    <s v="85400"/>
    <s v="8549053"/>
    <n v="528004120002"/>
    <x v="0"/>
    <x v="11"/>
    <x v="11"/>
    <n v="202206"/>
    <n v="44707"/>
    <s v="USD"/>
    <n v="52.83"/>
    <n v="52.83"/>
    <s v="EUR"/>
    <n v="50.295000000000002"/>
    <n v="30500690"/>
    <s v="STAFF"/>
    <n v="9985235"/>
    <s v="2226428 EPA/ANGE IRIE/MAI 2022"/>
  </r>
  <r>
    <s v="E"/>
    <s v="4170"/>
    <s v="854"/>
    <s v="85400"/>
    <s v="8549053"/>
    <n v="528004120002"/>
    <x v="0"/>
    <x v="11"/>
    <x v="11"/>
    <n v="202206"/>
    <n v="44707"/>
    <s v="USD"/>
    <n v="5.03"/>
    <n v="5.03"/>
    <s v="EUR"/>
    <n v="4.7889999999999997"/>
    <n v="30500690"/>
    <s v="STAFF"/>
    <n v="9985235"/>
    <s v="2226428 INS/ANGE IRIE/MAI 2022"/>
  </r>
  <r>
    <s v="E"/>
    <s v="4010"/>
    <s v="854"/>
    <s v="85400"/>
    <s v="8549053"/>
    <n v="528004120002"/>
    <x v="0"/>
    <x v="11"/>
    <x v="11"/>
    <n v="202206"/>
    <n v="44707"/>
    <s v="USD"/>
    <n v="201.26"/>
    <n v="201.26"/>
    <s v="EUR"/>
    <n v="191.601"/>
    <n v="30500690"/>
    <s v="STAFF"/>
    <n v="9985235"/>
    <s v="2226428 BASICPAY/ANGE IRIE/MAI 2022"/>
  </r>
  <r>
    <s v="E"/>
    <s v="6060"/>
    <s v="854"/>
    <s v="85408"/>
    <s v="8549054"/>
    <n v="528004120010"/>
    <x v="1"/>
    <x v="2"/>
    <x v="2"/>
    <n v="202206"/>
    <n v="44712"/>
    <s v="XOF"/>
    <n v="36041.879999999997"/>
    <n v="57.72"/>
    <s v="EUR"/>
    <n v="54.95"/>
    <n v="12788620"/>
    <s v="PROPERTY"/>
    <s v="854P0076"/>
    <s v="Premise allocation : [52800412] [51.49%] [30500989] - Nettoyage-entretien et enlèvement des ordures du bureau de Ouahigouya(Mois de Mai 2022)"/>
  </r>
  <r>
    <s v="E"/>
    <s v="6000"/>
    <s v="854"/>
    <s v="85408"/>
    <s v="8549054"/>
    <n v="528004120010"/>
    <x v="1"/>
    <x v="2"/>
    <x v="2"/>
    <n v="202206"/>
    <n v="44712"/>
    <s v="XOF"/>
    <n v="93561.63"/>
    <n v="149.82"/>
    <s v="EUR"/>
    <n v="142.63"/>
    <n v="12788620"/>
    <s v="PROPERTY"/>
    <s v="854P0076"/>
    <s v="Premise allocation : [52800412] [51.49%] [30500989] - Tranche 3 loyer du mois de Mai du bureau SCI Ouahigouya"/>
  </r>
  <r>
    <s v="E"/>
    <s v="6000"/>
    <s v="854"/>
    <s v="85408"/>
    <s v="8549054"/>
    <n v="528004120010"/>
    <x v="1"/>
    <x v="2"/>
    <x v="2"/>
    <n v="202206"/>
    <n v="44712"/>
    <s v="XOF"/>
    <n v="51488.4"/>
    <n v="82.45"/>
    <s v="EUR"/>
    <n v="78.492999999999995"/>
    <n v="12788620"/>
    <s v="PROPERTY"/>
    <s v="854P0076"/>
    <s v="Premise allocation : [52800412] [51.49%] [30500989] - Tranche 1 loyer du mois de Mai du bureau SCI Ouahigouya"/>
  </r>
  <r>
    <s v="E"/>
    <s v="6000"/>
    <s v="854"/>
    <s v="85408"/>
    <s v="8549054"/>
    <n v="528004120010"/>
    <x v="1"/>
    <x v="2"/>
    <x v="2"/>
    <n v="202206"/>
    <n v="44712"/>
    <s v="XOF"/>
    <n v="42073.23"/>
    <n v="67.37"/>
    <s v="EUR"/>
    <n v="64.137"/>
    <n v="12788620"/>
    <s v="PROPERTY"/>
    <s v="854P0076"/>
    <s v="Premise allocation : [52800412] [51.49%] [30500989] - Tranche 2 loyer du mois de Mai du bureau SCI Ouahigouya"/>
  </r>
  <r>
    <s v="E"/>
    <s v="6022"/>
    <s v="854"/>
    <s v="85408"/>
    <s v="8549054"/>
    <n v="528004120010"/>
    <x v="1"/>
    <x v="2"/>
    <x v="2"/>
    <n v="202206"/>
    <n v="44713"/>
    <s v="XOF"/>
    <n v="-30892.92"/>
    <n v="-50.69"/>
    <s v="EUR"/>
    <n v="-47.093000000000004"/>
    <n v="12788620"/>
    <s v="PROPERTY"/>
    <s v="854P0076"/>
    <s v="Premise allocation : [52800412] [51.49%] [30503026] - REV-PO Auto-Accrual re PO: 10064033 / Recharge de bonbonne d´Eau minéral Aquaterra pour le bureau de Ouahigouya."/>
  </r>
  <r>
    <s v="E"/>
    <s v="5120"/>
    <s v="854"/>
    <s v="85406"/>
    <s v="8549057"/>
    <n v="528004120010"/>
    <x v="1"/>
    <x v="60"/>
    <x v="59"/>
    <n v="202206"/>
    <n v="44713"/>
    <s v="XOF"/>
    <n v="-17360.46"/>
    <n v="-27.8"/>
    <s v="EUR"/>
    <n v="-25.827000000000002"/>
    <n v="12733397"/>
    <s v="VEHICLE"/>
    <s v="854V0498"/>
    <s v="REV-PO Auto-Accrual re PO: 10063571 / Renouvellement assurance moto ATWA crypton partenaire 1482 6E 03"/>
  </r>
  <r>
    <s v="E"/>
    <s v="5120"/>
    <s v="854"/>
    <s v="85406"/>
    <s v="8549057"/>
    <n v="528004120010"/>
    <x v="1"/>
    <x v="60"/>
    <x v="59"/>
    <n v="202206"/>
    <n v="44713"/>
    <s v="XOF"/>
    <n v="-17079.45"/>
    <n v="-27.35"/>
    <s v="EUR"/>
    <n v="-25.408999999999999"/>
    <n v="12733397"/>
    <s v="VEHICLE"/>
    <s v="854V0495"/>
    <s v="REV-PO Auto-Accrual re PO: 10063571 / Renouvellement assurance moto ATWA crypton partenaire 1478 6E 03"/>
  </r>
  <r>
    <s v="E"/>
    <s v="5120"/>
    <s v="854"/>
    <s v="85406"/>
    <s v="8549057"/>
    <n v="528004120010"/>
    <x v="1"/>
    <x v="60"/>
    <x v="59"/>
    <n v="202206"/>
    <n v="44713"/>
    <s v="XOF"/>
    <n v="-17491.599999999999"/>
    <n v="-28.01"/>
    <s v="EUR"/>
    <n v="-26.021999999999998"/>
    <n v="12733397"/>
    <s v="VEHICLE"/>
    <s v="854V0496"/>
    <s v="REV-PO Auto-Accrual re PO: 10063571 / Renouvellement assurance moto ATWA crypton partenaire 1479 6E 03"/>
  </r>
  <r>
    <s v="E"/>
    <s v="5120"/>
    <s v="854"/>
    <s v="85406"/>
    <s v="8549057"/>
    <n v="528004120010"/>
    <x v="1"/>
    <x v="60"/>
    <x v="59"/>
    <n v="202206"/>
    <n v="44713"/>
    <s v="XOF"/>
    <n v="-17497.849999999999"/>
    <n v="-28.02"/>
    <s v="EUR"/>
    <n v="-26.032"/>
    <n v="12733397"/>
    <s v="VEHICLE"/>
    <s v="854V0497"/>
    <s v="REV-PO Auto-Accrual re PO: 10063571 / Renouvellement assurance moto ATWA crypton partenaire 1480 6E 03"/>
  </r>
  <r>
    <s v="E"/>
    <s v="5120"/>
    <s v="854"/>
    <s v="85406"/>
    <s v="8549057"/>
    <n v="528004120010"/>
    <x v="1"/>
    <x v="59"/>
    <x v="58"/>
    <n v="202206"/>
    <n v="44713"/>
    <s v="XOF"/>
    <n v="-302316.67"/>
    <n v="-516.47"/>
    <s v="EUR"/>
    <n v="-479.82100000000003"/>
    <n v="12733397"/>
    <s v="VEHICLE"/>
    <s v="854V0538"/>
    <s v="REV-PO Auto-Accrual re PO: 10046796 / Renouvellement assurance véh 0164 D7 03 IT"/>
  </r>
  <r>
    <s v="E"/>
    <s v="5120"/>
    <s v="854"/>
    <s v="85406"/>
    <s v="8549057"/>
    <n v="528004120010"/>
    <x v="1"/>
    <x v="58"/>
    <x v="58"/>
    <n v="202206"/>
    <n v="44713"/>
    <s v="XOF"/>
    <n v="-302316.67"/>
    <n v="-516.47"/>
    <s v="EUR"/>
    <n v="-479.82100000000003"/>
    <n v="12733397"/>
    <s v="VEHICLE"/>
    <s v="854V0535"/>
    <s v="REV-PO Auto-Accrual re PO: 10046796 / Renouvellement assurance véh 0182 D7 03 IT"/>
  </r>
  <r>
    <s v="E"/>
    <s v="5120"/>
    <s v="854"/>
    <s v="85406"/>
    <s v="8549057"/>
    <n v="528004120010"/>
    <x v="1"/>
    <x v="58"/>
    <x v="58"/>
    <n v="202206"/>
    <n v="44713"/>
    <s v="XOF"/>
    <n v="-302316.67"/>
    <n v="-516.47"/>
    <s v="EUR"/>
    <n v="-479.82100000000003"/>
    <n v="12733397"/>
    <s v="VEHICLE"/>
    <s v="854V0540"/>
    <s v="REV-PO Auto-Accrual re PO: 10046796 / Renouvellement assurance véh 0445 D8 03 IT"/>
  </r>
  <r>
    <s v="E"/>
    <s v="5120"/>
    <s v="854"/>
    <s v="85406"/>
    <s v="8549057"/>
    <n v="528004120010"/>
    <x v="1"/>
    <x v="58"/>
    <x v="58"/>
    <n v="202206"/>
    <n v="44713"/>
    <s v="XOF"/>
    <n v="-302316.67"/>
    <n v="-516.47"/>
    <s v="EUR"/>
    <n v="-479.82100000000003"/>
    <n v="12733397"/>
    <s v="VEHICLE"/>
    <s v="854V0539"/>
    <s v="REV-PO Auto-Accrual re PO: 10046796 / Renouvellement assurance véh 0170 D7 03 IT"/>
  </r>
  <r>
    <s v="E"/>
    <s v="5120"/>
    <s v="854"/>
    <s v="85406"/>
    <s v="8549057"/>
    <n v="528004120010"/>
    <x v="1"/>
    <x v="60"/>
    <x v="59"/>
    <n v="202206"/>
    <n v="44713"/>
    <s v="XOF"/>
    <n v="-17360.46"/>
    <n v="-27.8"/>
    <s v="EUR"/>
    <n v="-25.827000000000002"/>
    <n v="12733397"/>
    <s v="VEHICLE"/>
    <s v="854V0504"/>
    <s v="REV-PO Auto-Accrual re PO: 10063571 / Renouvellement assurance moto ATWA crypton partenaire 1454 6E 03"/>
  </r>
  <r>
    <s v="E"/>
    <s v="5120"/>
    <s v="854"/>
    <s v="85406"/>
    <s v="8549057"/>
    <n v="528004120010"/>
    <x v="1"/>
    <x v="60"/>
    <x v="59"/>
    <n v="202206"/>
    <n v="44713"/>
    <s v="XOF"/>
    <n v="-17360.46"/>
    <n v="-27.8"/>
    <s v="EUR"/>
    <n v="-25.827000000000002"/>
    <n v="12733397"/>
    <s v="VEHICLE"/>
    <s v="854V0500"/>
    <s v="REV-PO Auto-Accrual re PO: 10063571 / Renouvellement assurance moto ATWA crypton partenaire 1484 6E 03"/>
  </r>
  <r>
    <s v="E"/>
    <s v="5120"/>
    <s v="854"/>
    <s v="85406"/>
    <s v="8549057"/>
    <n v="528004120010"/>
    <x v="1"/>
    <x v="61"/>
    <x v="60"/>
    <n v="202206"/>
    <n v="44713"/>
    <s v="XOF"/>
    <n v="-25054.02"/>
    <n v="-40.119999999999997"/>
    <s v="EUR"/>
    <n v="-37.273000000000003"/>
    <n v="12733397"/>
    <s v="VEHICLE"/>
    <s v="854V0513"/>
    <s v="REV-PO Auto-Accrual re PO: 10063571 / Renouvellement assurance moto ATWA YBR  2006 2F 03 IT"/>
  </r>
  <r>
    <s v="E"/>
    <s v="5120"/>
    <s v="854"/>
    <s v="85406"/>
    <s v="8549057"/>
    <n v="528004120010"/>
    <x v="1"/>
    <x v="60"/>
    <x v="59"/>
    <n v="202206"/>
    <n v="44713"/>
    <s v="XOF"/>
    <n v="-17360.46"/>
    <n v="-27.8"/>
    <s v="EUR"/>
    <n v="-25.827000000000002"/>
    <n v="12733397"/>
    <s v="VEHICLE"/>
    <s v="854V0502"/>
    <s v="REV-PO Auto-Accrual re PO: 10063571 / Renouvellement assurance moto ATWA crypton partenaire 1488 6E 03"/>
  </r>
  <r>
    <s v="E"/>
    <s v="5120"/>
    <s v="854"/>
    <s v="85406"/>
    <s v="8549057"/>
    <n v="528004120010"/>
    <x v="1"/>
    <x v="60"/>
    <x v="59"/>
    <n v="202206"/>
    <n v="44713"/>
    <s v="XOF"/>
    <n v="-17360.46"/>
    <n v="-27.8"/>
    <s v="EUR"/>
    <n v="-25.827000000000002"/>
    <n v="12733397"/>
    <s v="VEHICLE"/>
    <s v="854V0501"/>
    <s v="REV-PO Auto-Accrual re PO: 10063571 / Renouvellement assurance moto ATWA crypton partenaire 1486 6E 03"/>
  </r>
  <r>
    <s v="E"/>
    <s v="5120"/>
    <s v="854"/>
    <s v="85406"/>
    <s v="8549057"/>
    <n v="528004120010"/>
    <x v="1"/>
    <x v="60"/>
    <x v="59"/>
    <n v="202206"/>
    <n v="44713"/>
    <s v="XOF"/>
    <n v="-17360.46"/>
    <n v="-27.8"/>
    <s v="EUR"/>
    <n v="-25.827000000000002"/>
    <n v="12733397"/>
    <s v="VEHICLE"/>
    <s v="854V0499"/>
    <s v="REV-PO Auto-Accrual re PO: 10063571 / Renouvellement assurance moto ATWA crypton partenaire 1483 6E 03"/>
  </r>
  <r>
    <s v="E"/>
    <s v="5120"/>
    <s v="854"/>
    <s v="85406"/>
    <s v="8549057"/>
    <n v="528004120010"/>
    <x v="1"/>
    <x v="61"/>
    <x v="60"/>
    <n v="202206"/>
    <n v="44713"/>
    <s v="XOF"/>
    <n v="-25054.02"/>
    <n v="-40.119999999999997"/>
    <s v="EUR"/>
    <n v="-37.273000000000003"/>
    <n v="12733397"/>
    <s v="VEHICLE"/>
    <s v="854V0515"/>
    <s v="REV-PO Auto-Accrual re PO: 10063571 / Renouvellement assurance moto ATWA YBR  9582 2D 03 IT"/>
  </r>
  <r>
    <s v="E"/>
    <s v="5120"/>
    <s v="854"/>
    <s v="85406"/>
    <s v="8549057"/>
    <n v="528004120010"/>
    <x v="1"/>
    <x v="61"/>
    <x v="60"/>
    <n v="202206"/>
    <n v="44713"/>
    <s v="XOF"/>
    <n v="-25054.02"/>
    <n v="-40.119999999999997"/>
    <s v="EUR"/>
    <n v="-37.273000000000003"/>
    <n v="12733397"/>
    <s v="VEHICLE"/>
    <s v="854V0514"/>
    <s v="REV-PO Auto-Accrual re PO: 10063571 / Renouvellement assurance moto ATWA YBR  2009 2F 03 IT"/>
  </r>
  <r>
    <s v="E"/>
    <s v="5120"/>
    <s v="854"/>
    <s v="85406"/>
    <s v="8549057"/>
    <n v="528004120010"/>
    <x v="1"/>
    <x v="61"/>
    <x v="60"/>
    <n v="202206"/>
    <n v="44713"/>
    <s v="XOF"/>
    <n v="-25054.02"/>
    <n v="-40.119999999999997"/>
    <s v="EUR"/>
    <n v="-37.273000000000003"/>
    <n v="12733397"/>
    <s v="VEHICLE"/>
    <s v="854V0512"/>
    <s v="REV-PO Auto-Accrual re PO: 10063571 / Renouvellement assurance moto ATWA crypton partenaire  1999 2F 03 IT"/>
  </r>
  <r>
    <s v="E"/>
    <s v="5120"/>
    <s v="854"/>
    <s v="85406"/>
    <s v="8549057"/>
    <n v="528004120010"/>
    <x v="1"/>
    <x v="60"/>
    <x v="59"/>
    <n v="202206"/>
    <n v="44713"/>
    <s v="XOF"/>
    <n v="-17360.46"/>
    <n v="-27.8"/>
    <s v="EUR"/>
    <n v="-25.827000000000002"/>
    <n v="12733397"/>
    <s v="VEHICLE"/>
    <s v="854V0505"/>
    <s v="REV-PO Auto-Accrual re PO: 10063571 / Renouvellement assurance moto ATWA crypton partenaire 1461 6E 03"/>
  </r>
  <r>
    <s v="E"/>
    <s v="5120"/>
    <s v="854"/>
    <s v="85406"/>
    <s v="8549057"/>
    <n v="528004120010"/>
    <x v="1"/>
    <x v="60"/>
    <x v="59"/>
    <n v="202206"/>
    <n v="44713"/>
    <s v="XOF"/>
    <n v="-17360.46"/>
    <n v="-27.8"/>
    <s v="EUR"/>
    <n v="-25.827000000000002"/>
    <n v="12733397"/>
    <s v="VEHICLE"/>
    <s v="854V0503"/>
    <s v="REV-PO Auto-Accrual re PO: 10063571 / Renouvellement assurance moto ATWA crypton partenaire 1452 6E 03"/>
  </r>
  <r>
    <s v="E"/>
    <s v="5511"/>
    <s v="854"/>
    <s v="85407"/>
    <s v="8540008"/>
    <n v="528004120019"/>
    <x v="14"/>
    <x v="74"/>
    <x v="73"/>
    <n v="202206"/>
    <n v="44713"/>
    <s v="XOF"/>
    <n v="216000"/>
    <n v="354.44"/>
    <s v="EUR"/>
    <n v="329.28899999999999"/>
    <n v="30500736"/>
    <m/>
    <m/>
    <s v="DDATB040622/ OMNI/ OUATTARA Siaka/ Rembourssement/ Hebergement dans le cadre de l'activité conjointe ATWA/ MENAPL sur l'elaboration du guide d'utilisation du référentiel national de l'EVF au Burkina Faso / Hebergement staff du 15 au 21 mai 2022 à Koudougo"/>
  </r>
  <r>
    <s v="E"/>
    <s v="5511"/>
    <s v="854"/>
    <s v="85408"/>
    <s v="8549052"/>
    <n v="528004120003"/>
    <x v="5"/>
    <x v="80"/>
    <x v="79"/>
    <n v="202206"/>
    <n v="44713"/>
    <s v="XOF"/>
    <n v="-157499.37"/>
    <n v="-252.21"/>
    <s v="EUR"/>
    <n v="-234.31299999999999"/>
    <n v="12733397"/>
    <m/>
    <m/>
    <s v="REV-PO Auto-Accrual re PO: 10060885 / Hébergement de Kambire Sié du 11 au 21 mai 2022 au Nord Ouahigouya  dans le cadre de la supervision de la formation des adolescentes dans la région du NORD."/>
  </r>
  <r>
    <s v="E"/>
    <s v="7142"/>
    <s v="854"/>
    <s v="85406"/>
    <s v="8540008"/>
    <n v="528004120003"/>
    <x v="5"/>
    <x v="28"/>
    <x v="28"/>
    <n v="202206"/>
    <n v="44713"/>
    <s v="XOF"/>
    <n v="-57639.24"/>
    <n v="-92.3"/>
    <s v="EUR"/>
    <n v="-85.75"/>
    <n v="12733397"/>
    <m/>
    <m/>
    <s v="REV-PO Auto-Accrual re PO: 10059902 / Chambre climatisée single (Standard) de 1 à 7jrs"/>
  </r>
  <r>
    <s v="E"/>
    <s v="7142"/>
    <s v="854"/>
    <s v="85406"/>
    <s v="8549052"/>
    <n v="528004120003"/>
    <x v="5"/>
    <x v="41"/>
    <x v="41"/>
    <n v="202206"/>
    <n v="44713"/>
    <s v="XOF"/>
    <n v="-116839.59"/>
    <n v="-201.59"/>
    <s v="EUR"/>
    <n v="-187.285"/>
    <n v="12733397"/>
    <m/>
    <m/>
    <s v="REV-PO Auto-Accrual re PO: 10038126 / Pause-café matin"/>
  </r>
  <r>
    <s v="E"/>
    <s v="7142"/>
    <s v="854"/>
    <s v="85406"/>
    <s v="8549052"/>
    <n v="528004120003"/>
    <x v="5"/>
    <x v="41"/>
    <x v="41"/>
    <n v="202206"/>
    <n v="44713"/>
    <s v="XOF"/>
    <n v="-105155.05"/>
    <n v="-181.43"/>
    <s v="EUR"/>
    <n v="-168.55600000000001"/>
    <n v="12733397"/>
    <m/>
    <m/>
    <s v="REV-PO Auto-Accrual re PO: 10038126 / Salle de reunion de 25 places"/>
  </r>
  <r>
    <s v="E"/>
    <s v="7142"/>
    <s v="854"/>
    <s v="85406"/>
    <s v="8549052"/>
    <n v="528004120003"/>
    <x v="5"/>
    <x v="41"/>
    <x v="41"/>
    <n v="202206"/>
    <n v="44713"/>
    <s v="XOF"/>
    <n v="-518762.23"/>
    <n v="-886.24"/>
    <s v="EUR"/>
    <n v="-823.35199999999998"/>
    <n v="12733397"/>
    <m/>
    <m/>
    <s v="REV-PO Auto-Accrual re PO: 10045098 / Chambre climatisée single (Standard) de 1 à 7jrs"/>
  </r>
  <r>
    <s v="E"/>
    <s v="7142"/>
    <s v="854"/>
    <s v="85407"/>
    <s v="8540008"/>
    <n v="528004120003"/>
    <x v="5"/>
    <x v="79"/>
    <x v="78"/>
    <n v="202206"/>
    <n v="44713"/>
    <s v="XOF"/>
    <n v="-57639.24"/>
    <n v="-92.3"/>
    <s v="EUR"/>
    <n v="-85.75"/>
    <n v="12733397"/>
    <m/>
    <m/>
    <s v="REV-PO Auto-Accrual re PO: 10058208 / Chambre climatisée single (Standard) de 1 à 7jrs"/>
  </r>
  <r>
    <s v="E"/>
    <s v="7142"/>
    <s v="854"/>
    <s v="85406"/>
    <s v="8549052"/>
    <n v="528004120003"/>
    <x v="5"/>
    <x v="41"/>
    <x v="41"/>
    <n v="202206"/>
    <n v="44713"/>
    <s v="XOF"/>
    <n v="-46738.15"/>
    <n v="-80.64"/>
    <s v="EUR"/>
    <n v="-74.918000000000006"/>
    <n v="12733397"/>
    <m/>
    <m/>
    <s v="REV-PO Auto-Accrual re PO: 10038126 / Eau en salle  (2 bouteilles de 0,5l/ Pers/ jour)"/>
  </r>
  <r>
    <s v="E"/>
    <s v="7142"/>
    <s v="854"/>
    <s v="85406"/>
    <s v="8549052"/>
    <n v="528004120003"/>
    <x v="5"/>
    <x v="41"/>
    <x v="41"/>
    <n v="202206"/>
    <n v="44713"/>
    <s v="XOF"/>
    <n v="-350512.97"/>
    <n v="-604.76"/>
    <s v="EUR"/>
    <n v="-561.846"/>
    <n v="12733397"/>
    <m/>
    <m/>
    <s v="REV-PO Auto-Accrual re PO: 10038126 / Déjeuner BUFFET (Entrée + plat chaud + dessert+ boisson sucrée)"/>
  </r>
  <r>
    <s v="E"/>
    <s v="7142"/>
    <s v="854"/>
    <s v="85406"/>
    <s v="8549052"/>
    <n v="528004120010"/>
    <x v="1"/>
    <x v="62"/>
    <x v="61"/>
    <n v="202206"/>
    <n v="44713"/>
    <s v="XOF"/>
    <n v="-778137.49"/>
    <n v="-1329.35"/>
    <s v="EUR"/>
    <n v="-1235.019"/>
    <n v="12733397"/>
    <m/>
    <m/>
    <s v="REV-PO Auto-Accrual re PO: 10049030 / Chambre climatisée single (Standard) de 1 à 7jrs"/>
  </r>
  <r>
    <s v="E"/>
    <s v="7142"/>
    <s v="854"/>
    <s v="85407"/>
    <s v="8540008"/>
    <n v="528004120019"/>
    <x v="14"/>
    <x v="74"/>
    <x v="73"/>
    <n v="202206"/>
    <n v="44713"/>
    <s v="XOF"/>
    <n v="-299998.8"/>
    <n v="-480.4"/>
    <s v="EUR"/>
    <n v="-446.31099999999998"/>
    <n v="12733397"/>
    <m/>
    <m/>
    <s v="REV-PO Auto-Accrual re PO: 10061460 / Location de deux (02) petites salles de réunion d'une capacité de 25 à 30 personnes à Beneb Souka Hotel à Koudougou pour 05 jours dans le cadre de l’activité conjointe ATWA/MENAPL sur l’élaboration du guide d’utilis"/>
  </r>
  <r>
    <s v="E"/>
    <s v="7142"/>
    <s v="854"/>
    <s v="85407"/>
    <s v="8540008"/>
    <n v="528004120019"/>
    <x v="14"/>
    <x v="74"/>
    <x v="73"/>
    <n v="202206"/>
    <n v="44713"/>
    <s v="XOF"/>
    <n v="-599997.61"/>
    <n v="-960.8"/>
    <s v="EUR"/>
    <n v="-892.62199999999996"/>
    <n v="12733397"/>
    <m/>
    <m/>
    <s v="REV-PO Auto-Accrual re PO: 10061460 / Location d'une salle de réunion d'une capacité de 80 à 100 personnes à Beneb Souka Hotel à Koudougou pour 06 jours dans le cadre de l’activité conjointe ATWA/MENAPL sur l’élaboration du guide d’utilisation du référe"/>
  </r>
  <r>
    <s v="E"/>
    <s v="6022"/>
    <s v="854"/>
    <s v="85401"/>
    <s v="8549054"/>
    <n v="528004120010"/>
    <x v="1"/>
    <x v="30"/>
    <x v="30"/>
    <n v="202206"/>
    <n v="44714"/>
    <s v="XOF"/>
    <n v="44.01"/>
    <n v="7.0000000000000007E-2"/>
    <s v="EUR"/>
    <n v="6.5000000000000002E-2"/>
    <n v="12788620"/>
    <s v="PROPERTY"/>
    <s v="854P0064"/>
    <s v="Premise allocation : [52800412] [3.73%] [40273583] - ONEA_FACTURE FEVRIER 2022_BUREAU SCI KAYA"/>
  </r>
  <r>
    <s v="E"/>
    <s v="7400"/>
    <s v="854"/>
    <s v="85400"/>
    <s v="8549059"/>
    <n v="528004120005"/>
    <x v="2"/>
    <x v="5"/>
    <x v="5"/>
    <n v="202206"/>
    <n v="44714"/>
    <s v="XOF"/>
    <n v="46800"/>
    <n v="76.8"/>
    <s v="EUR"/>
    <n v="71.349999999999994"/>
    <n v="30504324"/>
    <s v="BANKACC"/>
    <n v="85401"/>
    <s v="DEBIT DIVERS CLIENTSFRAIS DE VIREMENT INTERBANCAIRE DU 25/05/2022 DO SAVE THE CHILDREN INTERNATIONAL BF FAV INITIATIVE OASIS NIGER SUR Banque Internationale pour l Afrique au Niger"/>
  </r>
  <r>
    <s v="E"/>
    <s v="6022"/>
    <s v="854"/>
    <s v="85408"/>
    <s v="8549054"/>
    <n v="528004120010"/>
    <x v="1"/>
    <x v="2"/>
    <x v="2"/>
    <n v="202206"/>
    <n v="44717"/>
    <s v="XOF"/>
    <n v="1374.23"/>
    <n v="2.2599999999999998"/>
    <s v="EUR"/>
    <n v="2.1"/>
    <n v="12788620"/>
    <s v="PROPERTY"/>
    <s v="854P0076"/>
    <s v="Premise allocation : [52800412] [51.49%] [30500989] - Facture ONEA du mois de Mars du breau de Ouahigouya"/>
  </r>
  <r>
    <s v="E"/>
    <s v="6020"/>
    <s v="854"/>
    <s v="85407"/>
    <s v="8549054"/>
    <n v="528004120010"/>
    <x v="1"/>
    <x v="3"/>
    <x v="3"/>
    <n v="202206"/>
    <n v="44718"/>
    <s v="XOF"/>
    <n v="62443.9"/>
    <n v="102.47"/>
    <s v="EUR"/>
    <n v="95.198999999999998"/>
    <n v="12788620"/>
    <s v="PROPERTY"/>
    <s v="854P0073"/>
    <s v="Premise allocation : [52800412] [42.49%] [30500736] - DDCPJ030622/ OMNI/ JUSTIF/ OUATTARA Siaka/ Avance Programme/ Paiement facture Sonabel Avril"/>
  </r>
  <r>
    <s v="E"/>
    <s v="4110"/>
    <s v="854"/>
    <s v="85400"/>
    <s v="8549052"/>
    <n v="528004120002"/>
    <x v="0"/>
    <x v="56"/>
    <x v="56"/>
    <n v="202206"/>
    <n v="44718"/>
    <s v="XOF"/>
    <n v="7320.85"/>
    <n v="12.01"/>
    <s v="EUR"/>
    <n v="11.157999999999999"/>
    <n v="12786520"/>
    <s v="STAFF"/>
    <n v="9980783"/>
    <s v="Time Code : N - OUB150622-CHQ 1720010-SONABEL/Consommation d'électricité du domicile de KARINA LOPEZ/Avril 2022"/>
  </r>
  <r>
    <s v="E"/>
    <s v="4110"/>
    <s v="854"/>
    <s v="85400"/>
    <s v="8549052"/>
    <n v="528004120002"/>
    <x v="0"/>
    <x v="0"/>
    <x v="0"/>
    <n v="202206"/>
    <n v="44720"/>
    <s v="XOF"/>
    <n v="5113.6400000000003"/>
    <n v="8.39"/>
    <s v="EUR"/>
    <n v="7.7949999999999999"/>
    <n v="12786520"/>
    <s v="STAFF"/>
    <n v="9982557"/>
    <s v="Time Code : N - OUB260622-OMNI-Serge ADRIAMANDIMBY/Remboursement consommation d'élèctricité Mai 2022"/>
  </r>
  <r>
    <s v="E"/>
    <s v="4110"/>
    <s v="854"/>
    <s v="85400"/>
    <s v="8549052"/>
    <n v="528004120002"/>
    <x v="0"/>
    <x v="0"/>
    <x v="0"/>
    <n v="202206"/>
    <n v="44721"/>
    <s v="XOF"/>
    <n v="1431.82"/>
    <n v="2.35"/>
    <s v="EUR"/>
    <n v="2.1829999999999998"/>
    <n v="12786520"/>
    <s v="STAFF"/>
    <n v="9982557"/>
    <s v="Time Code : N - OUC130622/CAISSE/ENERGIE MULTI SERVICES/Maintenance des climatiseurs du DPO (dépoussiérage général air coprime,nettoyage interne et externe,remontage)"/>
  </r>
  <r>
    <s v="E"/>
    <s v="6090"/>
    <s v="854"/>
    <s v="85406"/>
    <s v="8549054"/>
    <n v="528004120010"/>
    <x v="1"/>
    <x v="2"/>
    <x v="2"/>
    <n v="202206"/>
    <n v="44721"/>
    <s v="XOF"/>
    <n v="2471.16"/>
    <n v="4.0599999999999996"/>
    <s v="EUR"/>
    <n v="3.7719999999999998"/>
    <n v="12788620"/>
    <s v="PROPERTY"/>
    <s v="854P0062"/>
    <s v="Premise allocation : [52800412] [15.45%] [30500657] - OUC120622/CAISSE/ATPSD/Travaux de plomberie du bureau pays:changement des accessoires plomberie et débouchage"/>
  </r>
  <r>
    <s v="E"/>
    <s v="4170"/>
    <s v="854"/>
    <s v="85406"/>
    <s v="8549057"/>
    <n v="528004120002"/>
    <x v="0"/>
    <x v="69"/>
    <x v="68"/>
    <n v="202206"/>
    <n v="44726"/>
    <s v="XOF"/>
    <n v="38643.64"/>
    <n v="63.41"/>
    <s v="EUR"/>
    <n v="58.91"/>
    <n v="30501203"/>
    <s v="STAFF"/>
    <n v="2023587"/>
    <s v="Remboursement prime/OUEDRAOGO Kamanga"/>
  </r>
  <r>
    <s v="E"/>
    <s v="4110"/>
    <s v="854"/>
    <s v="85400"/>
    <s v="8549052"/>
    <n v="528004120002"/>
    <x v="0"/>
    <x v="0"/>
    <x v="0"/>
    <n v="202206"/>
    <n v="44729"/>
    <s v="XOF"/>
    <n v="5113.6400000000003"/>
    <n v="8.39"/>
    <s v="EUR"/>
    <n v="7.7949999999999999"/>
    <n v="12786520"/>
    <s v="STAFF"/>
    <n v="9982557"/>
    <s v="Time Code : N - OUB590622-OMNI-Remboursement consommation d'élèctricité de Serge ANDRIAMANDIMBY Mai 2022"/>
  </r>
  <r>
    <s v="E"/>
    <s v="5110"/>
    <s v="854"/>
    <s v="85408"/>
    <s v="8549052"/>
    <n v="528004120004"/>
    <x v="13"/>
    <x v="85"/>
    <x v="84"/>
    <n v="202206"/>
    <n v="44729"/>
    <s v="XOF"/>
    <n v="100000"/>
    <n v="164.09"/>
    <s v="EUR"/>
    <n v="152.446"/>
    <n v="40273630"/>
    <s v="VEHICLE"/>
    <s v="854V0515"/>
    <s v="Essence super 91 pour 1 moto"/>
  </r>
  <r>
    <s v="E"/>
    <s v="6060"/>
    <s v="854"/>
    <s v="85407"/>
    <s v="8549054"/>
    <n v="528004120010"/>
    <x v="1"/>
    <x v="3"/>
    <x v="3"/>
    <n v="202206"/>
    <n v="44729"/>
    <s v="XOF"/>
    <n v="20524.259999999998"/>
    <n v="33.68"/>
    <s v="EUR"/>
    <n v="31.29"/>
    <n v="12788620"/>
    <s v="PROPERTY"/>
    <s v="854P0073"/>
    <s v="Premise allocation : [52800412] [42.49%] [30500736] - DDCPC030622/ COULIBALY Mamou/ Prestation de service d'entretien et nettoyage du bureau de Dédougou du 15 Mai au 14 Juin 2022"/>
  </r>
  <r>
    <s v="E"/>
    <s v="6090"/>
    <s v="854"/>
    <s v="85406"/>
    <s v="8549054"/>
    <n v="528004120010"/>
    <x v="1"/>
    <x v="2"/>
    <x v="2"/>
    <n v="202206"/>
    <n v="44732"/>
    <s v="USD"/>
    <n v="-260.87"/>
    <n v="-260.87"/>
    <s v="EUR"/>
    <n v="-242.35900000000001"/>
    <n v="12788620"/>
    <s v="PROPERTY"/>
    <s v="854P0062"/>
    <s v="Premise allocation : [52800412] [15.45%] [30500895] - SCI WCA/Codes: 90500 – 9050009 – 99800604 – 612760/Hosting costs pour les 4 staffs régionaux de ECHO PPP(ANDA OUMAROU; EZECHIEL MACON;AUGUSTIN KABORE;ZENA AWAD)/Mois de JUIN 2022"/>
  </r>
  <r>
    <s v="E"/>
    <s v="6090"/>
    <s v="854"/>
    <s v="85406"/>
    <s v="8549054"/>
    <n v="528004120010"/>
    <x v="1"/>
    <x v="2"/>
    <x v="2"/>
    <n v="202206"/>
    <n v="44732"/>
    <s v="USD"/>
    <n v="-130.44"/>
    <n v="-130.44"/>
    <s v="EUR"/>
    <n v="-121.184"/>
    <n v="12788620"/>
    <s v="PROPERTY"/>
    <s v="854P0062"/>
    <s v="Premise allocation : [52800412] [15.45%] [30500895] - SCI WCA/Hosting costs pour 2 staffs régionaux: Nathanaiel CONGO et Emmanuel DORI/Mois de JUIN 2022"/>
  </r>
  <r>
    <s v="E"/>
    <s v="6020"/>
    <s v="854"/>
    <s v="85401"/>
    <s v="8549054"/>
    <n v="528004120010"/>
    <x v="1"/>
    <x v="30"/>
    <x v="30"/>
    <n v="202206"/>
    <n v="44732"/>
    <s v="XOF"/>
    <n v="11019.4"/>
    <n v="18.079999999999998"/>
    <s v="EUR"/>
    <n v="16.797000000000001"/>
    <n v="12788620"/>
    <s v="PROPERTY"/>
    <s v="854P0064"/>
    <s v="Premise allocation : [52800412] [3.73%] [40275505] - SONABEL_ SCI KAYA_ MAI 2022"/>
  </r>
  <r>
    <s v="E"/>
    <s v="6020"/>
    <s v="854"/>
    <s v="85406"/>
    <s v="8549054"/>
    <n v="528004120010"/>
    <x v="1"/>
    <x v="2"/>
    <x v="2"/>
    <n v="202206"/>
    <n v="44733"/>
    <s v="XOF"/>
    <n v="127021.1"/>
    <n v="208.43"/>
    <s v="EUR"/>
    <n v="193.64"/>
    <n v="12788620"/>
    <s v="PROPERTY"/>
    <s v="854P0062"/>
    <s v="Premise allocation : [52800412] [15.45%] [30501034] - OUB710622-CHQ 1720015-SONABEL/Consommation d'élèctricité du bureau pays pour le mois de Mai 2022"/>
  </r>
  <r>
    <s v="E"/>
    <s v="5097"/>
    <s v="854"/>
    <s v="85401"/>
    <s v="8540008"/>
    <n v="528004120003"/>
    <x v="5"/>
    <x v="66"/>
    <x v="65"/>
    <n v="202206"/>
    <n v="44733"/>
    <s v="XOF"/>
    <n v="50"/>
    <n v="0.08"/>
    <s v="EUR"/>
    <n v="7.3999999999999996E-2"/>
    <n v="30502142"/>
    <m/>
    <m/>
    <s v="KAATJ030622-justif -Gansore Hassane Moctarfrais de reversement de la rencontre des partenaire bénéficiare de financemennt des pays Bas dans le domaine de DSSR"/>
  </r>
  <r>
    <s v="E"/>
    <s v="4110"/>
    <s v="854"/>
    <s v="85400"/>
    <s v="8549051"/>
    <n v="528004120002"/>
    <x v="0"/>
    <x v="1"/>
    <x v="1"/>
    <n v="202206"/>
    <n v="44733"/>
    <s v="XOF"/>
    <n v="15789.25"/>
    <n v="25.91"/>
    <s v="EUR"/>
    <n v="24.071000000000002"/>
    <n v="12786520"/>
    <s v="STAFF"/>
    <n v="9985201"/>
    <s v="Time Code : N - OUB720622-CHQ 1720014-SONABEL/Consommation d'élèctricité du Directeur pays pour le mois de Mai 2022"/>
  </r>
  <r>
    <s v="E"/>
    <s v="4110"/>
    <s v="854"/>
    <s v="85400"/>
    <s v="8549051"/>
    <n v="528004120002"/>
    <x v="0"/>
    <x v="1"/>
    <x v="1"/>
    <n v="202206"/>
    <n v="44733"/>
    <s v="XOF"/>
    <n v="35714.29"/>
    <n v="58.6"/>
    <s v="EUR"/>
    <n v="54.442"/>
    <n v="12786520"/>
    <s v="STAFF"/>
    <n v="9985201"/>
    <s v="Time Code : N - mensualité pour le loyer de Benoit DELSARTE/JUIN 2022"/>
  </r>
  <r>
    <s v="E"/>
    <s v="4110"/>
    <s v="854"/>
    <s v="85400"/>
    <s v="8549051"/>
    <n v="528004120002"/>
    <x v="0"/>
    <x v="1"/>
    <x v="1"/>
    <n v="202206"/>
    <n v="44733"/>
    <s v="XOF"/>
    <n v="12500"/>
    <n v="20.51"/>
    <s v="EUR"/>
    <n v="19.055"/>
    <n v="12786520"/>
    <s v="STAFF"/>
    <n v="9985201"/>
    <s v="Time Code : N - TRIANDE ALIMATA/LOYER DIARRA EMMANUEL DU 01 JUIN AU 30 JUIN 2022"/>
  </r>
  <r>
    <s v="E"/>
    <s v="4110"/>
    <s v="854"/>
    <s v="85400"/>
    <s v="8549053"/>
    <n v="528004120002"/>
    <x v="0"/>
    <x v="11"/>
    <x v="11"/>
    <n v="202206"/>
    <n v="44734"/>
    <s v="XOF"/>
    <n v="7344.63"/>
    <n v="12.05"/>
    <s v="EUR"/>
    <n v="11.195"/>
    <n v="12786520"/>
    <s v="STAFF"/>
    <n v="9985235"/>
    <s v="Time Code : N - OUJ990522/JUSTIF/IRIE BI ARCHILLE ANGE/Achat de lit 2 places, matelas 3, 2 et 1 place"/>
  </r>
  <r>
    <s v="E"/>
    <s v="4110"/>
    <s v="854"/>
    <s v="85400"/>
    <s v="8549053"/>
    <n v="528004120002"/>
    <x v="0"/>
    <x v="11"/>
    <x v="11"/>
    <n v="202206"/>
    <n v="44734"/>
    <s v="XOF"/>
    <n v="7344.63"/>
    <n v="12.05"/>
    <s v="EUR"/>
    <n v="11.195"/>
    <n v="12786520"/>
    <s v="STAFF"/>
    <n v="9985235"/>
    <s v="Time Code : N - OUJ990522/JUSTIF/IRIE BI ARCHILLE ANGE/Achat d'une table à manger plus 6 chaises"/>
  </r>
  <r>
    <s v="E"/>
    <s v="4110"/>
    <s v="854"/>
    <s v="85400"/>
    <s v="8549053"/>
    <n v="528004120002"/>
    <x v="0"/>
    <x v="11"/>
    <x v="11"/>
    <n v="202206"/>
    <n v="44734"/>
    <s v="XOF"/>
    <n v="2259.89"/>
    <n v="3.71"/>
    <s v="EUR"/>
    <n v="3.4470000000000001"/>
    <n v="12786520"/>
    <s v="STAFF"/>
    <n v="9985235"/>
    <s v="Time Code : N - OUJ990522/JUSTIF/IRIE BI ARCHILLE ANGE/Achat d'une fontaine Boreal"/>
  </r>
  <r>
    <s v="E"/>
    <s v="4110"/>
    <s v="854"/>
    <s v="85400"/>
    <s v="8549053"/>
    <n v="528004120002"/>
    <x v="0"/>
    <x v="11"/>
    <x v="11"/>
    <n v="202206"/>
    <n v="44734"/>
    <s v="XOF"/>
    <n v="1016.95"/>
    <n v="1.67"/>
    <s v="EUR"/>
    <n v="1.5509999999999999"/>
    <n v="12786520"/>
    <s v="STAFF"/>
    <n v="9985235"/>
    <s v="Time Code : N - OUJ990522/JUSTIF/IRIE BI ARCHILLE ANGE/Frais de nettoyage et installation"/>
  </r>
  <r>
    <s v="E"/>
    <s v="4110"/>
    <s v="854"/>
    <s v="85400"/>
    <s v="8549053"/>
    <n v="528004120002"/>
    <x v="0"/>
    <x v="11"/>
    <x v="11"/>
    <n v="202206"/>
    <n v="44734"/>
    <s v="XOF"/>
    <n v="474.58"/>
    <n v="0.78"/>
    <s v="EUR"/>
    <n v="0.72499999999999998"/>
    <n v="12786520"/>
    <s v="STAFF"/>
    <n v="9985235"/>
    <s v="Time Code : N - OUJ990522/JUSTIF/IRIE BI ARCHILLE ANGE/Achat d'un fer à repasser"/>
  </r>
  <r>
    <s v="E"/>
    <s v="4190"/>
    <s v="854"/>
    <s v="85408"/>
    <s v="8549059"/>
    <n v="528004120002"/>
    <x v="0"/>
    <x v="12"/>
    <x v="12"/>
    <n v="202206"/>
    <n v="44734"/>
    <s v="XOF"/>
    <n v="98728.81"/>
    <n v="162.01"/>
    <s v="EUR"/>
    <n v="150.51400000000001"/>
    <n v="12786520"/>
    <s v="STAFF"/>
    <n v="2046481"/>
    <s v="Time Code : N - OUB860622-OMNI-Frais d'installation de TOE HADJA ALIZA SANDRINE"/>
  </r>
  <r>
    <s v="E"/>
    <s v="5097"/>
    <s v="854"/>
    <s v="85407"/>
    <s v="8549054"/>
    <n v="528004120010"/>
    <x v="1"/>
    <x v="3"/>
    <x v="3"/>
    <n v="202206"/>
    <n v="44734"/>
    <s v="XOF"/>
    <n v="2500"/>
    <n v="4.0999999999999996"/>
    <s v="EUR"/>
    <n v="3.8090000000000002"/>
    <n v="30502017"/>
    <m/>
    <m/>
    <s v="DDCPJ070622/ OMNI/ JUSTIF/ OUEDRAOGO Diane/Avance Programme/ Mission de supervision visite médicale Dedougou/ Frais de communication"/>
  </r>
  <r>
    <s v="E"/>
    <s v="5510"/>
    <s v="854"/>
    <s v="85407"/>
    <s v="8549054"/>
    <n v="528004120010"/>
    <x v="1"/>
    <x v="3"/>
    <x v="3"/>
    <n v="202206"/>
    <n v="44734"/>
    <s v="XOF"/>
    <n v="13250"/>
    <n v="21.74"/>
    <s v="EUR"/>
    <n v="20.196999999999999"/>
    <n v="30502017"/>
    <m/>
    <m/>
    <s v="DDCPJ070622/ OMNI/ JUSTIF/ OUEDRAOGO Diane/Avance Programme/ Mission de supervision visite médicale Dedougou/ Allocation nourriture"/>
  </r>
  <r>
    <s v="E"/>
    <s v="5501"/>
    <s v="854"/>
    <s v="85407"/>
    <s v="8549054"/>
    <n v="528004120010"/>
    <x v="1"/>
    <x v="3"/>
    <x v="3"/>
    <n v="202206"/>
    <n v="44734"/>
    <s v="XOF"/>
    <n v="1750"/>
    <n v="2.87"/>
    <s v="EUR"/>
    <n v="2.6659999999999999"/>
    <n v="30502017"/>
    <m/>
    <m/>
    <s v="DDCPJ070622/ OMNI/ JUSTIF/ OUEDRAOGO Diane/Avance Programme/ Mission de supervision visite médicale Dedougou/ Transport"/>
  </r>
  <r>
    <s v="E"/>
    <s v="6020"/>
    <s v="854"/>
    <s v="85408"/>
    <s v="8549054"/>
    <n v="528004120010"/>
    <x v="1"/>
    <x v="2"/>
    <x v="2"/>
    <n v="202206"/>
    <n v="44734"/>
    <s v="XOF"/>
    <n v="129199.33"/>
    <n v="212.01"/>
    <s v="EUR"/>
    <n v="196.96600000000001"/>
    <n v="12788620"/>
    <s v="PROPERTY"/>
    <s v="854P0076"/>
    <s v="Premise allocation : [52800412] [51.49%] [30502193] - Facture sonabel du mois de Mai 2022 du bureau de Ouahigouya"/>
  </r>
  <r>
    <s v="E"/>
    <s v="4190"/>
    <s v="854"/>
    <s v="85400"/>
    <s v="8549059"/>
    <n v="528004120002"/>
    <x v="0"/>
    <x v="12"/>
    <x v="12"/>
    <n v="202206"/>
    <n v="44734"/>
    <s v="XOF"/>
    <n v="6779.66"/>
    <n v="11.12"/>
    <s v="EUR"/>
    <n v="10.331"/>
    <n v="12786520"/>
    <s v="STAFF"/>
    <n v="2012905"/>
    <s v="Time Code : N - OUB860622-OMNI-Frais d'installation de NEBIE NOEL"/>
  </r>
  <r>
    <s v="E"/>
    <s v="4200"/>
    <s v="854"/>
    <s v="85400"/>
    <s v="8549059"/>
    <n v="528004120002"/>
    <x v="0"/>
    <x v="12"/>
    <x v="12"/>
    <n v="202206"/>
    <n v="44735"/>
    <s v="XOF"/>
    <n v="77871.95"/>
    <n v="127.78"/>
    <s v="EUR"/>
    <n v="118.71299999999999"/>
    <n v="12786520"/>
    <s v="STAFF"/>
    <n v="2029740"/>
    <s v="Time Code : N - CNSS DU MOIS DE JUIN DE KAMBOU Sansan Christian"/>
  </r>
  <r>
    <s v="E"/>
    <s v="4200"/>
    <s v="854"/>
    <s v="85400"/>
    <s v="8549057"/>
    <n v="528004120002"/>
    <x v="0"/>
    <x v="7"/>
    <x v="7"/>
    <n v="202206"/>
    <n v="44735"/>
    <s v="XOF"/>
    <n v="19586.39"/>
    <n v="32.14"/>
    <s v="EUR"/>
    <n v="29.859000000000002"/>
    <n v="12786520"/>
    <s v="STAFF"/>
    <n v="8540392"/>
    <s v="Time Code : N - CNSS DU MOIS DE JUIN DE KABORE Hamza"/>
  </r>
  <r>
    <s v="E"/>
    <s v="4200"/>
    <s v="854"/>
    <s v="85400"/>
    <s v="8549055"/>
    <n v="528004120002"/>
    <x v="0"/>
    <x v="11"/>
    <x v="11"/>
    <n v="202206"/>
    <n v="44735"/>
    <s v="XOF"/>
    <n v="2789.19"/>
    <n v="4.58"/>
    <s v="EUR"/>
    <n v="4.2549999999999999"/>
    <n v="12786520"/>
    <s v="STAFF"/>
    <n v="8540039"/>
    <s v="Time Code : N - CNSS DU MOIS DE JUIN DE NABI Grégoire"/>
  </r>
  <r>
    <s v="E"/>
    <s v="4200"/>
    <s v="854"/>
    <s v="85400"/>
    <s v="8549059"/>
    <n v="528004120002"/>
    <x v="0"/>
    <x v="76"/>
    <x v="75"/>
    <n v="202206"/>
    <n v="44735"/>
    <s v="XOF"/>
    <n v="3644.07"/>
    <n v="5.98"/>
    <s v="EUR"/>
    <n v="5.556"/>
    <n v="12786520"/>
    <s v="STAFF"/>
    <n v="8540353"/>
    <s v="Time Code : N - CNSS DU MOIS DE JUIN DE PARE/KARAMBIRI Aminata"/>
  </r>
  <r>
    <s v="E"/>
    <s v="4200"/>
    <s v="854"/>
    <s v="85400"/>
    <s v="8549059"/>
    <n v="528004120002"/>
    <x v="0"/>
    <x v="12"/>
    <x v="12"/>
    <n v="202206"/>
    <n v="44735"/>
    <s v="XOF"/>
    <n v="9194.9699999999993"/>
    <n v="15.09"/>
    <s v="EUR"/>
    <n v="14.019"/>
    <n v="12786520"/>
    <s v="STAFF"/>
    <n v="8540206"/>
    <s v="Time Code : N - CNSS DU MOIS DE JUIN DE OUEDRAOGO Wendingomdé Joseph Arnaud"/>
  </r>
  <r>
    <s v="E"/>
    <s v="4200"/>
    <s v="854"/>
    <s v="85400"/>
    <s v="8549058"/>
    <n v="528004120002"/>
    <x v="0"/>
    <x v="26"/>
    <x v="26"/>
    <n v="202206"/>
    <n v="44735"/>
    <s v="XOF"/>
    <n v="7652.54"/>
    <n v="12.56"/>
    <s v="EUR"/>
    <n v="11.669"/>
    <n v="12786520"/>
    <s v="STAFF"/>
    <n v="8540401"/>
    <s v="Time Code : N - CNSS DU MOIS DE JUIN DE SINON Boukari"/>
  </r>
  <r>
    <s v="E"/>
    <s v="4200"/>
    <s v="854"/>
    <s v="85400"/>
    <s v="8549059"/>
    <n v="528004120002"/>
    <x v="0"/>
    <x v="12"/>
    <x v="12"/>
    <n v="202206"/>
    <n v="44735"/>
    <s v="XOF"/>
    <n v="5830.51"/>
    <n v="9.57"/>
    <s v="EUR"/>
    <n v="8.891"/>
    <n v="12786520"/>
    <s v="STAFF"/>
    <n v="2012905"/>
    <s v="Time Code : N - CNSS DU MOIS DE JUIN DE NEBIE Noël"/>
  </r>
  <r>
    <s v="E"/>
    <s v="4200"/>
    <s v="854"/>
    <s v="85400"/>
    <s v="8549058"/>
    <n v="528004120002"/>
    <x v="0"/>
    <x v="10"/>
    <x v="10"/>
    <n v="202206"/>
    <n v="44735"/>
    <s v="XOF"/>
    <n v="9309.2800000000007"/>
    <n v="15.28"/>
    <s v="EUR"/>
    <n v="14.196"/>
    <n v="12786520"/>
    <s v="STAFF"/>
    <n v="2011105"/>
    <s v="Time Code : N - CNSS DU MOIS DE JUIN DE COULIDIATY Aimé Parfait"/>
  </r>
  <r>
    <s v="E"/>
    <s v="5510"/>
    <s v="854"/>
    <s v="85407"/>
    <s v="8549054"/>
    <n v="528004120010"/>
    <x v="1"/>
    <x v="3"/>
    <x v="3"/>
    <n v="202206"/>
    <n v="44735"/>
    <s v="XOF"/>
    <n v="11625"/>
    <n v="19.079999999999998"/>
    <s v="EUR"/>
    <n v="17.725999999999999"/>
    <n v="30502017"/>
    <m/>
    <m/>
    <s v="DDCPR070622/ OMNI/ OUEDRAOGO Diane/ Rembourssement/Avance Programme/ Mission de supervision visite médicale Dedougou/ Allocation nourriture"/>
  </r>
  <r>
    <s v="E"/>
    <s v="4200"/>
    <s v="854"/>
    <s v="85400"/>
    <s v="8549062"/>
    <n v="528004120002"/>
    <x v="0"/>
    <x v="78"/>
    <x v="77"/>
    <n v="202206"/>
    <n v="44735"/>
    <s v="XOF"/>
    <n v="2447.15"/>
    <n v="4.0199999999999996"/>
    <s v="EUR"/>
    <n v="3.7349999999999999"/>
    <n v="12786520"/>
    <s v="STAFF"/>
    <n v="8540396"/>
    <s v="Time Code : N - CNSS DU MOIS DE JUIN DE OUEDRAOGO Hubert"/>
  </r>
  <r>
    <s v="E"/>
    <s v="4200"/>
    <s v="854"/>
    <s v="85406"/>
    <s v="8540008"/>
    <n v="528004120001"/>
    <x v="3"/>
    <x v="9"/>
    <x v="9"/>
    <n v="202206"/>
    <n v="44735"/>
    <s v="XOF"/>
    <n v="129000"/>
    <n v="211.68"/>
    <s v="EUR"/>
    <n v="196.65899999999999"/>
    <n v="12786520"/>
    <s v="STAFF"/>
    <n v="2019466"/>
    <s v="Time Code : N - CNSS DU MOIS DE JUIN DE ZAGUE-SOME Lena Yasmine"/>
  </r>
  <r>
    <s v="E"/>
    <s v="4200"/>
    <s v="854"/>
    <s v="85408"/>
    <s v="8540008"/>
    <n v="528004120001"/>
    <x v="3"/>
    <x v="14"/>
    <x v="14"/>
    <n v="202206"/>
    <n v="44735"/>
    <s v="XOF"/>
    <n v="129000"/>
    <n v="211.68"/>
    <s v="EUR"/>
    <n v="196.65899999999999"/>
    <n v="12786520"/>
    <s v="STAFF"/>
    <n v="2012170"/>
    <s v="Time Code : N - CNSS DU MOIS DE JUIN DE KIEMA Yaya"/>
  </r>
  <r>
    <s v="E"/>
    <s v="4300"/>
    <s v="854"/>
    <s v="85400"/>
    <s v="8549055"/>
    <n v="528004120002"/>
    <x v="0"/>
    <x v="11"/>
    <x v="11"/>
    <n v="202206"/>
    <n v="44735"/>
    <s v="XOF"/>
    <n v="5647.89"/>
    <n v="9.27"/>
    <s v="EUR"/>
    <n v="8.6120000000000001"/>
    <n v="12786520"/>
    <s v="STAFF"/>
    <n v="8540039"/>
    <s v="Time Code : N - IUTS DU MOIS DE JUIN DE NABI Grégoire"/>
  </r>
  <r>
    <s v="E"/>
    <s v="4200"/>
    <s v="854"/>
    <s v="85400"/>
    <s v="8549062"/>
    <n v="528004120002"/>
    <x v="0"/>
    <x v="23"/>
    <x v="23"/>
    <n v="202206"/>
    <n v="44735"/>
    <s v="XOF"/>
    <n v="11296.61"/>
    <n v="18.54"/>
    <s v="EUR"/>
    <n v="17.224"/>
    <n v="12786520"/>
    <s v="STAFF"/>
    <n v="2032465"/>
    <s v="Time Code : N - CNSS DU MOIS DE JUIN DE ZOURE Hassimi"/>
  </r>
  <r>
    <s v="E"/>
    <s v="4300"/>
    <s v="854"/>
    <s v="85400"/>
    <s v="8549057"/>
    <n v="528004120002"/>
    <x v="0"/>
    <x v="7"/>
    <x v="7"/>
    <n v="202206"/>
    <n v="44735"/>
    <s v="XOF"/>
    <n v="16698.53"/>
    <n v="27.4"/>
    <s v="EUR"/>
    <n v="25.456"/>
    <n v="12786520"/>
    <s v="STAFF"/>
    <n v="8540392"/>
    <s v="Time Code : N - IUTS DU MOIS DE JUIN DE KABORE Hamza"/>
  </r>
  <r>
    <s v="E"/>
    <s v="4200"/>
    <s v="854"/>
    <s v="85401"/>
    <s v="8540008"/>
    <n v="528004120001"/>
    <x v="3"/>
    <x v="14"/>
    <x v="14"/>
    <n v="202206"/>
    <n v="44735"/>
    <s v="XOF"/>
    <n v="129000"/>
    <n v="211.68"/>
    <s v="EUR"/>
    <n v="196.65899999999999"/>
    <n v="12786520"/>
    <s v="STAFF"/>
    <n v="2031020"/>
    <s v="Time Code : N - CNSS DU MOIS DE JUIN DE GANSORE Hassane Moctar"/>
  </r>
  <r>
    <s v="E"/>
    <s v="4200"/>
    <s v="854"/>
    <s v="85400"/>
    <s v="8549063"/>
    <n v="528004120002"/>
    <x v="0"/>
    <x v="21"/>
    <x v="21"/>
    <n v="202206"/>
    <n v="44735"/>
    <s v="XOF"/>
    <n v="10481.25"/>
    <n v="17.2"/>
    <s v="EUR"/>
    <n v="15.978999999999999"/>
    <n v="12786520"/>
    <s v="STAFF"/>
    <n v="2020577"/>
    <s v="Time Code : N - CNSS DU MOIS DE JUIN DE SIDIBE Moumouni"/>
  </r>
  <r>
    <s v="E"/>
    <s v="4300"/>
    <s v="854"/>
    <s v="85406"/>
    <s v="8540008"/>
    <n v="528004120001"/>
    <x v="3"/>
    <x v="14"/>
    <x v="14"/>
    <n v="202206"/>
    <n v="44735"/>
    <s v="XOF"/>
    <n v="115630"/>
    <n v="189.74"/>
    <s v="EUR"/>
    <n v="176.27600000000001"/>
    <n v="30504554"/>
    <s v="STAFF"/>
    <n v="2022429"/>
    <s v="Time Code : A - IUTS DU MOIS DE JUIN DE DAHANI Daouda Martial Hubert"/>
  </r>
  <r>
    <s v="E"/>
    <s v="4300"/>
    <s v="854"/>
    <s v="85400"/>
    <s v="8549060"/>
    <n v="528004120002"/>
    <x v="0"/>
    <x v="6"/>
    <x v="6"/>
    <n v="202206"/>
    <n v="44735"/>
    <s v="XOF"/>
    <n v="9132.8799999999992"/>
    <n v="14.99"/>
    <s v="EUR"/>
    <n v="13.926"/>
    <n v="30505142"/>
    <s v="STAFF"/>
    <n v="2027008"/>
    <s v="MT IUTS DU MOIS DE JUIN DE SAWADOGO Augustine Marie wendyam"/>
  </r>
  <r>
    <s v="E"/>
    <s v="4200"/>
    <s v="854"/>
    <s v="85406"/>
    <s v="8549057"/>
    <n v="528004120002"/>
    <x v="0"/>
    <x v="69"/>
    <x v="68"/>
    <n v="202206"/>
    <n v="44735"/>
    <s v="XOF"/>
    <n v="60877"/>
    <n v="99.89"/>
    <s v="EUR"/>
    <n v="92.802000000000007"/>
    <n v="30505290"/>
    <s v="STAFF"/>
    <n v="8540222"/>
    <s v="MT CNSS DU MOIS DE JUIN DE OUEDRAOGO Bila Basile"/>
  </r>
  <r>
    <s v="E"/>
    <s v="4200"/>
    <s v="854"/>
    <s v="85406"/>
    <s v="8549059"/>
    <n v="528004120002"/>
    <x v="0"/>
    <x v="12"/>
    <x v="12"/>
    <n v="202206"/>
    <n v="44735"/>
    <s v="XOF"/>
    <n v="6715.07"/>
    <n v="11.02"/>
    <s v="EUR"/>
    <n v="10.238"/>
    <n v="30505142"/>
    <s v="STAFF"/>
    <n v="8540279"/>
    <s v="MT CNSS DU MOIS DE JUIN DE YAMEOGO Wendkoaguenda Lucie"/>
  </r>
  <r>
    <s v="E"/>
    <s v="4300"/>
    <s v="854"/>
    <s v="85400"/>
    <s v="8549060"/>
    <n v="528004120002"/>
    <x v="0"/>
    <x v="6"/>
    <x v="6"/>
    <n v="202206"/>
    <n v="44735"/>
    <s v="XOF"/>
    <n v="7577.38"/>
    <n v="12.43"/>
    <s v="EUR"/>
    <n v="11.548"/>
    <n v="30505142"/>
    <s v="STAFF"/>
    <n v="2049729"/>
    <s v="MT IUTS DU MOIS DE JUIN DE NIGNAN Annielle"/>
  </r>
  <r>
    <s v="E"/>
    <s v="4300"/>
    <s v="854"/>
    <s v="85400"/>
    <s v="8549058"/>
    <n v="528004120002"/>
    <x v="0"/>
    <x v="26"/>
    <x v="26"/>
    <n v="202206"/>
    <n v="44735"/>
    <s v="XOF"/>
    <n v="3805.37"/>
    <n v="6.24"/>
    <s v="EUR"/>
    <n v="5.7969999999999997"/>
    <n v="30505142"/>
    <s v="STAFF"/>
    <n v="2052844"/>
    <s v="MT IUTS DU MOIS DE JUIN DE SAWADOGO Salimata"/>
  </r>
  <r>
    <s v="E"/>
    <s v="4200"/>
    <s v="854"/>
    <s v="85406"/>
    <s v="8549052"/>
    <n v="528004120002"/>
    <x v="0"/>
    <x v="69"/>
    <x v="68"/>
    <n v="202206"/>
    <n v="44735"/>
    <s v="XOF"/>
    <n v="17393.43"/>
    <n v="28.54"/>
    <s v="EUR"/>
    <n v="26.515000000000001"/>
    <n v="30505142"/>
    <s v="STAFF"/>
    <n v="8540222"/>
    <s v="MT CNSS DU MOIS DE JUIN DE OUEDRAOGO Bila Basile"/>
  </r>
  <r>
    <s v="E"/>
    <s v="4300"/>
    <s v="854"/>
    <s v="85405"/>
    <s v="8549057"/>
    <n v="528004120002"/>
    <x v="0"/>
    <x v="69"/>
    <x v="68"/>
    <n v="202206"/>
    <n v="44735"/>
    <s v="XOF"/>
    <n v="3574.93"/>
    <n v="5.87"/>
    <s v="EUR"/>
    <n v="5.4530000000000003"/>
    <n v="30505142"/>
    <s v="STAFF"/>
    <n v="8540222"/>
    <s v="MT IUTS DU MOIS DE JUIN DE OUEDRAOGO Bila Basile"/>
  </r>
  <r>
    <s v="E"/>
    <s v="4300"/>
    <s v="854"/>
    <s v="85405"/>
    <s v="8549057"/>
    <n v="528004120002"/>
    <x v="0"/>
    <x v="69"/>
    <x v="68"/>
    <n v="202206"/>
    <n v="44735"/>
    <s v="XOF"/>
    <n v="1489.55"/>
    <n v="2.44"/>
    <s v="EUR"/>
    <n v="2.2669999999999999"/>
    <n v="30505142"/>
    <s v="STAFF"/>
    <n v="8540222"/>
    <s v="MT IUTS DU MOIS DE JUIN DE OUEDRAOGO Bila Basile"/>
  </r>
  <r>
    <s v="E"/>
    <s v="4300"/>
    <s v="854"/>
    <s v="85405"/>
    <s v="8549057"/>
    <n v="528004120002"/>
    <x v="0"/>
    <x v="69"/>
    <x v="68"/>
    <n v="202206"/>
    <n v="44735"/>
    <s v="XOF"/>
    <n v="6851.95"/>
    <n v="11.24"/>
    <s v="EUR"/>
    <n v="10.442"/>
    <n v="30505142"/>
    <s v="STAFF"/>
    <n v="8540222"/>
    <s v="MT IUTS DU MOIS DE JUIN DE OUEDRAOGO Bila Basile"/>
  </r>
  <r>
    <s v="E"/>
    <s v="4200"/>
    <s v="854"/>
    <s v="85406"/>
    <s v="8540008"/>
    <n v="528004120001"/>
    <x v="3"/>
    <x v="14"/>
    <x v="14"/>
    <n v="202206"/>
    <n v="44735"/>
    <s v="XOF"/>
    <n v="129000"/>
    <n v="211.68"/>
    <s v="EUR"/>
    <n v="196.65899999999999"/>
    <n v="30504554"/>
    <s v="STAFF"/>
    <n v="2022429"/>
    <s v="Time Code : A - CNSS DU MOIS DE JUIN DE DAHANI Daouda Martial Hubert"/>
  </r>
  <r>
    <s v="E"/>
    <s v="4200"/>
    <s v="854"/>
    <s v="85405"/>
    <s v="8549057"/>
    <n v="528004120002"/>
    <x v="0"/>
    <x v="69"/>
    <x v="68"/>
    <n v="202206"/>
    <n v="44735"/>
    <s v="XOF"/>
    <n v="13045.07"/>
    <n v="21.41"/>
    <s v="EUR"/>
    <n v="19.890999999999998"/>
    <n v="30505142"/>
    <s v="STAFF"/>
    <n v="8540222"/>
    <s v="MT CNSS DU MOIS DE JUIN DE OUEDRAOGO Bila Basile"/>
  </r>
  <r>
    <s v="E"/>
    <s v="4200"/>
    <s v="854"/>
    <s v="85405"/>
    <s v="8549057"/>
    <n v="528004120002"/>
    <x v="0"/>
    <x v="69"/>
    <x v="68"/>
    <n v="202206"/>
    <n v="44735"/>
    <s v="XOF"/>
    <n v="5435.45"/>
    <n v="8.92"/>
    <s v="EUR"/>
    <n v="8.2870000000000008"/>
    <n v="30505142"/>
    <s v="STAFF"/>
    <n v="8540222"/>
    <s v="MT CNSS DU MOIS DE JUIN DE OUEDRAOGO Bila Basile"/>
  </r>
  <r>
    <s v="E"/>
    <s v="4200"/>
    <s v="854"/>
    <s v="85405"/>
    <s v="8549057"/>
    <n v="528004120002"/>
    <x v="0"/>
    <x v="69"/>
    <x v="68"/>
    <n v="202206"/>
    <n v="44735"/>
    <s v="XOF"/>
    <n v="25003.05"/>
    <n v="41.03"/>
    <s v="EUR"/>
    <n v="38.119"/>
    <n v="30505142"/>
    <s v="STAFF"/>
    <n v="8540222"/>
    <s v="MT CNSS DU MOIS DE JUIN DE OUEDRAOGO Bila Basile"/>
  </r>
  <r>
    <s v="E"/>
    <s v="4010"/>
    <s v="854"/>
    <s v="85406"/>
    <s v="8549059"/>
    <n v="528004120002"/>
    <x v="0"/>
    <x v="12"/>
    <x v="12"/>
    <n v="202206"/>
    <n v="44735"/>
    <s v="XOF"/>
    <n v="37723.949999999997"/>
    <n v="61.9"/>
    <s v="EUR"/>
    <n v="57.508000000000003"/>
    <n v="30505142"/>
    <s v="STAFF"/>
    <n v="8540279"/>
    <s v="MT SALAIRE DU MOIS DE JUIN DE YAMEOGO Wendkoaguenda Lucie"/>
  </r>
  <r>
    <s v="E"/>
    <s v="4010"/>
    <s v="854"/>
    <s v="85406"/>
    <s v="8540008"/>
    <n v="528004120002"/>
    <x v="0"/>
    <x v="24"/>
    <x v="24"/>
    <n v="202206"/>
    <n v="44735"/>
    <s v="XOF"/>
    <n v="386621"/>
    <n v="634.41999999999996"/>
    <s v="EUR"/>
    <n v="589.40200000000004"/>
    <n v="12786520"/>
    <s v="STAFF"/>
    <n v="2039252"/>
    <s v="Time Code : N - SALAIRE DU MOIS DE JUIN DE GUIRO Shérita Djémila"/>
  </r>
  <r>
    <s v="E"/>
    <s v="4010"/>
    <s v="854"/>
    <s v="85400"/>
    <s v="8549063"/>
    <n v="528004120002"/>
    <x v="0"/>
    <x v="21"/>
    <x v="21"/>
    <n v="202206"/>
    <n v="44735"/>
    <s v="XOF"/>
    <n v="93287.26"/>
    <n v="153.08000000000001"/>
    <s v="EUR"/>
    <n v="142.21700000000001"/>
    <n v="12786520"/>
    <s v="STAFF"/>
    <n v="2020577"/>
    <s v="Time Code : N - SALAIRE DU MOIS DE JUIN DE SIDIBE Moumouni"/>
  </r>
  <r>
    <s v="E"/>
    <s v="4010"/>
    <s v="854"/>
    <s v="85406"/>
    <s v="8549052"/>
    <n v="528004120002"/>
    <x v="0"/>
    <x v="19"/>
    <x v="19"/>
    <n v="202206"/>
    <n v="44735"/>
    <s v="XOF"/>
    <n v="534893.80000000005"/>
    <n v="877.72"/>
    <s v="EUR"/>
    <n v="815.43700000000001"/>
    <n v="12786520"/>
    <s v="STAFF"/>
    <n v="2023596"/>
    <s v="Time Code : N - SALAIRE DU MOIS DE JUIN DE WANGRE Didier"/>
  </r>
  <r>
    <s v="E"/>
    <s v="4010"/>
    <s v="854"/>
    <s v="85406"/>
    <s v="8549052"/>
    <n v="528004120002"/>
    <x v="0"/>
    <x v="15"/>
    <x v="15"/>
    <n v="202206"/>
    <n v="44735"/>
    <s v="XOF"/>
    <n v="390639"/>
    <n v="641.01"/>
    <s v="EUR"/>
    <n v="595.524"/>
    <n v="12786520"/>
    <s v="STAFF"/>
    <n v="2041743"/>
    <s v="Time Code : N - SALAIRE DU MOIS DE JUIN DE SORE Safiétou"/>
  </r>
  <r>
    <s v="E"/>
    <s v="4010"/>
    <s v="854"/>
    <s v="85407"/>
    <s v="8549059"/>
    <n v="528004120002"/>
    <x v="0"/>
    <x v="18"/>
    <x v="18"/>
    <n v="202206"/>
    <n v="44735"/>
    <s v="XOF"/>
    <n v="535196"/>
    <n v="878.22"/>
    <s v="EUR"/>
    <n v="815.90099999999995"/>
    <n v="12786520"/>
    <s v="STAFF"/>
    <n v="2014872"/>
    <s v="Time Code : N - SALAIRE DU MOIS DE JUIN DE OUATTARA Siaka"/>
  </r>
  <r>
    <s v="E"/>
    <s v="4010"/>
    <s v="854"/>
    <s v="85400"/>
    <s v="8549058"/>
    <n v="528004120002"/>
    <x v="0"/>
    <x v="26"/>
    <x v="26"/>
    <n v="202206"/>
    <n v="44735"/>
    <s v="XOF"/>
    <n v="43183.71"/>
    <n v="70.86"/>
    <s v="EUR"/>
    <n v="65.831999999999994"/>
    <n v="12786520"/>
    <s v="STAFF"/>
    <n v="8540401"/>
    <s v="Time Code : N - SALAIRE DU MOIS DE JUIN DE SINON Boukari"/>
  </r>
  <r>
    <s v="E"/>
    <s v="4010"/>
    <s v="854"/>
    <s v="85407"/>
    <s v="8540008"/>
    <n v="528004120002"/>
    <x v="0"/>
    <x v="25"/>
    <x v="25"/>
    <n v="202206"/>
    <n v="44735"/>
    <s v="XOF"/>
    <n v="526864"/>
    <n v="864.55"/>
    <s v="EUR"/>
    <n v="803.20100000000002"/>
    <n v="12786520"/>
    <s v="STAFF"/>
    <n v="2038727"/>
    <s v="Time Code : N - SALAIRE DU MOIS DE JUIN DE SORY Yacouba"/>
  </r>
  <r>
    <s v="E"/>
    <s v="4010"/>
    <s v="854"/>
    <s v="85400"/>
    <s v="8549062"/>
    <n v="528004120002"/>
    <x v="0"/>
    <x v="23"/>
    <x v="23"/>
    <n v="202206"/>
    <n v="44735"/>
    <s v="XOF"/>
    <n v="61643.32"/>
    <n v="101.15"/>
    <s v="EUR"/>
    <n v="93.971999999999994"/>
    <n v="12786520"/>
    <s v="STAFF"/>
    <n v="2032465"/>
    <s v="Time Code : N - SALAIRE DU MOIS DE JUIN DE ZOURE Hassimi"/>
  </r>
  <r>
    <s v="E"/>
    <s v="4010"/>
    <s v="854"/>
    <s v="85406"/>
    <s v="8549052"/>
    <n v="528004120002"/>
    <x v="0"/>
    <x v="16"/>
    <x v="16"/>
    <n v="202206"/>
    <n v="44735"/>
    <s v="XOF"/>
    <n v="535196"/>
    <n v="878.22"/>
    <s v="EUR"/>
    <n v="815.90099999999995"/>
    <n v="12786520"/>
    <s v="STAFF"/>
    <n v="2024193"/>
    <s v="Time Code : N - SALAIRE DU MOIS DE JUIN DE KAMBIRE Sié"/>
  </r>
  <r>
    <s v="E"/>
    <s v="4010"/>
    <s v="854"/>
    <s v="85408"/>
    <s v="8540008"/>
    <n v="528004120001"/>
    <x v="3"/>
    <x v="14"/>
    <x v="14"/>
    <n v="202206"/>
    <n v="44735"/>
    <s v="XOF"/>
    <n v="744143"/>
    <n v="1221.0899999999999"/>
    <s v="EUR"/>
    <n v="1134.441"/>
    <n v="12786520"/>
    <s v="STAFF"/>
    <n v="2012170"/>
    <s v="Time Code : N - SALAIRE DU MOIS DE JUIN DE KIEMA Yaya"/>
  </r>
  <r>
    <s v="E"/>
    <s v="4010"/>
    <s v="854"/>
    <s v="85407"/>
    <s v="8549057"/>
    <n v="528004120002"/>
    <x v="0"/>
    <x v="22"/>
    <x v="22"/>
    <n v="202206"/>
    <n v="44735"/>
    <s v="XOF"/>
    <n v="406272"/>
    <n v="666.66"/>
    <s v="EUR"/>
    <n v="619.35400000000004"/>
    <n v="12786520"/>
    <s v="STAFF"/>
    <n v="2023197"/>
    <s v="Time Code : N - SALAIRE DU MOIS DE JUIN DE SAGNON Sanlé Régis Kader"/>
  </r>
  <r>
    <s v="E"/>
    <s v="4010"/>
    <s v="854"/>
    <s v="85408"/>
    <s v="8549059"/>
    <n v="528004120002"/>
    <x v="0"/>
    <x v="18"/>
    <x v="18"/>
    <n v="202206"/>
    <n v="44735"/>
    <s v="XOF"/>
    <n v="184707.55"/>
    <n v="303.08999999999997"/>
    <s v="EUR"/>
    <n v="281.58300000000003"/>
    <n v="12786520"/>
    <s v="STAFF"/>
    <n v="2024413"/>
    <s v="Time Code : N - SALAIRE DU MOIS DE JUIN DE DAMIBA Jacques Malgdawindé"/>
  </r>
  <r>
    <s v="E"/>
    <s v="4010"/>
    <s v="854"/>
    <s v="85406"/>
    <s v="8549052"/>
    <n v="528004120002"/>
    <x v="0"/>
    <x v="22"/>
    <x v="22"/>
    <n v="202206"/>
    <n v="44735"/>
    <s v="XOF"/>
    <n v="389836"/>
    <n v="639.69000000000005"/>
    <s v="EUR"/>
    <n v="594.298"/>
    <n v="12786520"/>
    <s v="STAFF"/>
    <n v="2035753"/>
    <s v="Time Code : N - SALAIRE DU MOIS DE JUIN DE KOUANDA Rachidatou"/>
  </r>
  <r>
    <s v="E"/>
    <s v="4010"/>
    <s v="854"/>
    <s v="85407"/>
    <s v="8549059"/>
    <n v="528004120002"/>
    <x v="0"/>
    <x v="20"/>
    <x v="20"/>
    <n v="202206"/>
    <n v="44735"/>
    <s v="XOF"/>
    <n v="361057.99"/>
    <n v="592.47"/>
    <s v="EUR"/>
    <n v="550.428"/>
    <n v="12786520"/>
    <s v="STAFF"/>
    <n v="2030902"/>
    <s v="Time Code : N - SALAIRE DU MOIS DE JUIN DE CISSE Idriss As-Ami"/>
  </r>
  <r>
    <s v="E"/>
    <s v="4010"/>
    <s v="854"/>
    <s v="85400"/>
    <s v="8549058"/>
    <n v="528004120002"/>
    <x v="0"/>
    <x v="26"/>
    <x v="26"/>
    <n v="202206"/>
    <n v="44735"/>
    <s v="XOF"/>
    <n v="29233.56"/>
    <n v="47.97"/>
    <s v="EUR"/>
    <n v="44.566000000000003"/>
    <n v="30505142"/>
    <s v="STAFF"/>
    <n v="2052844"/>
    <s v="MT SALAIRE DU MOIS DE JUIN DE SAWADOGO Salimata"/>
  </r>
  <r>
    <s v="E"/>
    <s v="4010"/>
    <s v="854"/>
    <s v="85406"/>
    <s v="8549052"/>
    <n v="528004120002"/>
    <x v="0"/>
    <x v="69"/>
    <x v="68"/>
    <n v="202206"/>
    <n v="44735"/>
    <s v="XOF"/>
    <n v="71683.429999999993"/>
    <n v="117.63"/>
    <s v="EUR"/>
    <n v="109.283"/>
    <n v="30505142"/>
    <s v="STAFF"/>
    <n v="8540222"/>
    <s v="MT SALAIRE DU MOIS DE JUIN DE OUEDRAOGO Bila Basile"/>
  </r>
  <r>
    <s v="E"/>
    <s v="4010"/>
    <s v="854"/>
    <s v="85406"/>
    <s v="8549057"/>
    <n v="528004120002"/>
    <x v="0"/>
    <x v="69"/>
    <x v="68"/>
    <n v="202206"/>
    <n v="44735"/>
    <s v="XOF"/>
    <n v="250892"/>
    <n v="411.7"/>
    <s v="EUR"/>
    <n v="382.48599999999999"/>
    <n v="30505290"/>
    <s v="STAFF"/>
    <n v="8540222"/>
    <s v="MT SALAIRE DU MOIS DE JUIN DE OUEDRAOGO Bila Basile"/>
  </r>
  <r>
    <s v="E"/>
    <s v="4010"/>
    <s v="854"/>
    <s v="85406"/>
    <s v="8549057"/>
    <n v="528004120002"/>
    <x v="0"/>
    <x v="7"/>
    <x v="7"/>
    <n v="202206"/>
    <n v="44735"/>
    <s v="XOF"/>
    <n v="127608.13"/>
    <n v="209.4"/>
    <s v="EUR"/>
    <n v="194.541"/>
    <n v="12786520"/>
    <s v="STAFF"/>
    <n v="8540399"/>
    <s v="Time Code : N - SALAIRE DU MOIS DE JUIN DE KONFE TRAORE Aicha"/>
  </r>
  <r>
    <s v="E"/>
    <s v="4010"/>
    <s v="854"/>
    <s v="85406"/>
    <s v="8549057"/>
    <n v="528004120002"/>
    <x v="0"/>
    <x v="7"/>
    <x v="7"/>
    <n v="202206"/>
    <n v="44735"/>
    <s v="XOF"/>
    <n v="51877.22"/>
    <n v="85.13"/>
    <s v="EUR"/>
    <n v="79.088999999999999"/>
    <n v="12786520"/>
    <s v="STAFF"/>
    <n v="8540358"/>
    <s v="Time Code : N - SALAIRE DU MOIS DE JUIN DE ZOMA Jean"/>
  </r>
  <r>
    <s v="E"/>
    <s v="4010"/>
    <s v="854"/>
    <s v="85406"/>
    <s v="8549059"/>
    <n v="528004120002"/>
    <x v="0"/>
    <x v="12"/>
    <x v="12"/>
    <n v="202206"/>
    <n v="44735"/>
    <s v="XOF"/>
    <n v="51075.39"/>
    <n v="83.81"/>
    <s v="EUR"/>
    <n v="77.863"/>
    <n v="12786520"/>
    <s v="STAFF"/>
    <n v="8540386"/>
    <s v="Time Code : N - SALAIRE DU MOIS DE JUIN DE YAMEOGO Dahlia Ramata Stephanie"/>
  </r>
  <r>
    <s v="E"/>
    <s v="4010"/>
    <s v="854"/>
    <s v="85408"/>
    <s v="8549059"/>
    <n v="528004120002"/>
    <x v="0"/>
    <x v="12"/>
    <x v="12"/>
    <n v="202206"/>
    <n v="44735"/>
    <s v="XOF"/>
    <n v="340570.97"/>
    <n v="558.85"/>
    <s v="EUR"/>
    <n v="519.19399999999996"/>
    <n v="12786520"/>
    <s v="STAFF"/>
    <n v="2046481"/>
    <s v="Time Code : N - SALAIRE DU MOIS DE JUIN DE TOE Hadja Aliza Sandrine"/>
  </r>
  <r>
    <s v="E"/>
    <s v="7400"/>
    <s v="854"/>
    <s v="85400"/>
    <s v="8549059"/>
    <n v="528004120009"/>
    <x v="19"/>
    <x v="84"/>
    <x v="83"/>
    <n v="202206"/>
    <n v="44735"/>
    <s v="XOF"/>
    <n v="46800"/>
    <n v="76.8"/>
    <s v="EUR"/>
    <n v="71.349999999999994"/>
    <n v="30504324"/>
    <s v="BANKACC"/>
    <n v="85401"/>
    <s v="FRAIS DE VIREMENT INTERBANCAIRE DU 16/06/2022 DO SAVE THE CHILDREN INTERNATIONAL BF FAV KPM COTE DIVOIRE SUR Societe Generale de Banques en Cote dIvoire, S,A,"/>
  </r>
  <r>
    <s v="E"/>
    <s v="4010"/>
    <s v="854"/>
    <s v="85400"/>
    <s v="8549060"/>
    <n v="528004120002"/>
    <x v="0"/>
    <x v="6"/>
    <x v="6"/>
    <n v="202206"/>
    <n v="44735"/>
    <s v="XOF"/>
    <n v="65521.25"/>
    <n v="107.52"/>
    <s v="EUR"/>
    <n v="99.89"/>
    <n v="30505142"/>
    <s v="STAFF"/>
    <n v="2049729"/>
    <s v="MT SALAIRE DU MOIS DE JUIN DE NIGNAN Annielle"/>
  </r>
  <r>
    <s v="E"/>
    <s v="4010"/>
    <s v="854"/>
    <s v="85400"/>
    <s v="8549060"/>
    <n v="528004120002"/>
    <x v="0"/>
    <x v="6"/>
    <x v="6"/>
    <n v="202206"/>
    <n v="44735"/>
    <s v="XOF"/>
    <n v="70160.539999999994"/>
    <n v="115.13"/>
    <s v="EUR"/>
    <n v="106.96"/>
    <n v="30505142"/>
    <s v="STAFF"/>
    <n v="2027008"/>
    <s v="MT SALAIRE DU MOIS DE JUIN DE SAWADOGO Augustine Marie wendyam"/>
  </r>
  <r>
    <s v="E"/>
    <s v="4010"/>
    <s v="854"/>
    <s v="85405"/>
    <s v="8549057"/>
    <n v="528004120002"/>
    <x v="0"/>
    <x v="69"/>
    <x v="68"/>
    <n v="202206"/>
    <n v="44735"/>
    <s v="XOF"/>
    <n v="53762.57"/>
    <n v="88.22"/>
    <s v="EUR"/>
    <n v="81.96"/>
    <n v="30505142"/>
    <s v="STAFF"/>
    <n v="8540222"/>
    <s v="MT SALAIRE DU MOIS DE JUIN DE OUEDRAOGO Bila Basile"/>
  </r>
  <r>
    <s v="E"/>
    <s v="4010"/>
    <s v="854"/>
    <s v="85405"/>
    <s v="8549057"/>
    <n v="528004120002"/>
    <x v="0"/>
    <x v="69"/>
    <x v="68"/>
    <n v="202206"/>
    <n v="44735"/>
    <s v="XOF"/>
    <n v="22401.07"/>
    <n v="36.76"/>
    <s v="EUR"/>
    <n v="34.152000000000001"/>
    <n v="30505142"/>
    <s v="STAFF"/>
    <n v="8540222"/>
    <s v="MT SALAIRE DU MOIS DE JUIN DE OUEDRAOGO Bila Basile"/>
  </r>
  <r>
    <s v="E"/>
    <s v="4010"/>
    <s v="854"/>
    <s v="85405"/>
    <s v="8549057"/>
    <n v="528004120002"/>
    <x v="0"/>
    <x v="69"/>
    <x v="68"/>
    <n v="202206"/>
    <n v="44735"/>
    <s v="XOF"/>
    <n v="103044.93"/>
    <n v="169.09"/>
    <s v="EUR"/>
    <n v="157.09100000000001"/>
    <n v="30505142"/>
    <s v="STAFF"/>
    <n v="8540222"/>
    <s v="MT SALAIRE DU MOIS DE JUIN DE OUEDRAOGO Bila Basile"/>
  </r>
  <r>
    <s v="E"/>
    <s v="4010"/>
    <s v="854"/>
    <s v="85401"/>
    <s v="8540008"/>
    <n v="528004120001"/>
    <x v="3"/>
    <x v="14"/>
    <x v="14"/>
    <n v="202206"/>
    <n v="44735"/>
    <s v="XOF"/>
    <n v="756125"/>
    <n v="1240.75"/>
    <s v="EUR"/>
    <n v="1152.7059999999999"/>
    <n v="12786520"/>
    <s v="STAFF"/>
    <n v="2031020"/>
    <s v="Time Code : N - SALAIRE DU MOIS DE JUIN DE GANSORE Hassane Moctar"/>
  </r>
  <r>
    <s v="E"/>
    <s v="4010"/>
    <s v="854"/>
    <s v="85400"/>
    <s v="8549062"/>
    <n v="528004120002"/>
    <x v="0"/>
    <x v="78"/>
    <x v="77"/>
    <n v="202206"/>
    <n v="44735"/>
    <s v="XOF"/>
    <n v="25352.47"/>
    <n v="41.6"/>
    <s v="EUR"/>
    <n v="38.648000000000003"/>
    <n v="12786520"/>
    <s v="STAFF"/>
    <n v="8540396"/>
    <s v="Time Code : N - SALAIRE DU MOIS DE JUIN DE OUEDRAOGO Hubert"/>
  </r>
  <r>
    <s v="E"/>
    <s v="4010"/>
    <s v="854"/>
    <s v="85400"/>
    <s v="8549059"/>
    <n v="528004120002"/>
    <x v="0"/>
    <x v="12"/>
    <x v="12"/>
    <n v="202206"/>
    <n v="44735"/>
    <s v="XOF"/>
    <n v="64884.480000000003"/>
    <n v="106.47"/>
    <s v="EUR"/>
    <n v="98.915000000000006"/>
    <n v="12786520"/>
    <s v="STAFF"/>
    <n v="8540206"/>
    <s v="Time Code : N - SALAIRE DU MOIS DE JUIN DE OUEDRAOGO Wendingomdé Joseph Arnaud"/>
  </r>
  <r>
    <s v="E"/>
    <s v="4010"/>
    <s v="854"/>
    <s v="85400"/>
    <s v="8549059"/>
    <n v="528004120002"/>
    <x v="0"/>
    <x v="12"/>
    <x v="12"/>
    <n v="202206"/>
    <n v="44735"/>
    <s v="XOF"/>
    <n v="46500.32"/>
    <n v="76.3"/>
    <s v="EUR"/>
    <n v="70.885999999999996"/>
    <n v="12786520"/>
    <s v="STAFF"/>
    <n v="2012905"/>
    <s v="Time Code : N - SALAIRE DU MOIS DE JUIN DE NEBIE Noël"/>
  </r>
  <r>
    <s v="E"/>
    <s v="4010"/>
    <s v="854"/>
    <s v="85400"/>
    <s v="8549059"/>
    <n v="528004120002"/>
    <x v="0"/>
    <x v="76"/>
    <x v="75"/>
    <n v="202206"/>
    <n v="44735"/>
    <s v="XOF"/>
    <n v="44873.45"/>
    <n v="73.63"/>
    <s v="EUR"/>
    <n v="68.405000000000001"/>
    <n v="12786520"/>
    <s v="STAFF"/>
    <n v="8540353"/>
    <s v="Time Code : N - SALAIRE DU MOIS DE JUIN DE PARE/KARAMBIRI Aminata"/>
  </r>
  <r>
    <s v="E"/>
    <s v="4010"/>
    <s v="854"/>
    <s v="85400"/>
    <s v="8549055"/>
    <n v="528004120002"/>
    <x v="0"/>
    <x v="11"/>
    <x v="11"/>
    <n v="202206"/>
    <n v="44735"/>
    <s v="XOF"/>
    <n v="29886.92"/>
    <n v="49.04"/>
    <s v="EUR"/>
    <n v="45.56"/>
    <n v="12786520"/>
    <s v="STAFF"/>
    <n v="8540039"/>
    <s v="Time Code : N - SALAIRE DU MOIS DE JUIN DE NABI Grégoire"/>
  </r>
  <r>
    <s v="E"/>
    <s v="4010"/>
    <s v="854"/>
    <s v="85400"/>
    <s v="8549058"/>
    <n v="528004120002"/>
    <x v="0"/>
    <x v="10"/>
    <x v="10"/>
    <n v="202206"/>
    <n v="44735"/>
    <s v="XOF"/>
    <n v="168475.64"/>
    <n v="276.45999999999998"/>
    <s v="EUR"/>
    <n v="256.84199999999998"/>
    <n v="12786520"/>
    <s v="STAFF"/>
    <n v="2011105"/>
    <s v="Time Code : N - SALAIRE DU MOIS DE JUIN DE COULIDIATY Aimé Parfait"/>
  </r>
  <r>
    <s v="E"/>
    <s v="4010"/>
    <s v="854"/>
    <s v="85400"/>
    <s v="8549057"/>
    <n v="528004120002"/>
    <x v="0"/>
    <x v="7"/>
    <x v="7"/>
    <n v="202206"/>
    <n v="44735"/>
    <s v="XOF"/>
    <n v="106878.97"/>
    <n v="175.38"/>
    <s v="EUR"/>
    <n v="162.935"/>
    <n v="12786520"/>
    <s v="STAFF"/>
    <n v="8540392"/>
    <s v="Time Code : N - SALAIRE DU MOIS DE JUIN DE KABORE Hamza"/>
  </r>
  <r>
    <s v="E"/>
    <s v="4010"/>
    <s v="854"/>
    <s v="85406"/>
    <s v="8540008"/>
    <n v="528004120001"/>
    <x v="3"/>
    <x v="9"/>
    <x v="9"/>
    <n v="202206"/>
    <n v="44735"/>
    <s v="XOF"/>
    <n v="1102903"/>
    <n v="1809.79"/>
    <s v="EUR"/>
    <n v="1681.367"/>
    <n v="12786520"/>
    <s v="STAFF"/>
    <n v="2019466"/>
    <s v="Time Code : N - SALAIRE DU MOIS DE JUIN DE ZAGUE-SOME Lena Yasmine"/>
  </r>
  <r>
    <s v="E"/>
    <s v="4010"/>
    <s v="854"/>
    <s v="85406"/>
    <s v="8549052"/>
    <n v="528004120001"/>
    <x v="3"/>
    <x v="13"/>
    <x v="13"/>
    <n v="202206"/>
    <n v="44735"/>
    <s v="XOF"/>
    <n v="1079206"/>
    <n v="1770.9"/>
    <s v="EUR"/>
    <n v="1645.2370000000001"/>
    <n v="12786520"/>
    <s v="STAFF"/>
    <n v="2034399"/>
    <s v="Time Code : N - SALAIRE DU MOIS DE JUIN DE OUEDRAOGO Touwindé Christophe"/>
  </r>
  <r>
    <s v="E"/>
    <s v="4010"/>
    <s v="854"/>
    <s v="85400"/>
    <s v="8549059"/>
    <n v="528004120002"/>
    <x v="0"/>
    <x v="12"/>
    <x v="12"/>
    <n v="202206"/>
    <n v="44735"/>
    <s v="XOF"/>
    <n v="146515.54999999999"/>
    <n v="240.42"/>
    <s v="EUR"/>
    <n v="223.36"/>
    <n v="12786520"/>
    <s v="STAFF"/>
    <n v="2029740"/>
    <s v="Time Code : N - SALAIRE DU MOIS DE JUIN DE KAMBOU Sansan Christian"/>
  </r>
  <r>
    <s v="E"/>
    <s v="4200"/>
    <s v="854"/>
    <s v="85400"/>
    <s v="8549060"/>
    <n v="528004120002"/>
    <x v="0"/>
    <x v="6"/>
    <x v="6"/>
    <n v="202206"/>
    <n v="44735"/>
    <s v="XOF"/>
    <n v="17491.53"/>
    <n v="28.7"/>
    <s v="EUR"/>
    <n v="26.663"/>
    <n v="30505142"/>
    <s v="STAFF"/>
    <n v="2027008"/>
    <s v="MT CNSS DU MOIS DE JUIN DE SAWADOGO Augustine Marie wendyam"/>
  </r>
  <r>
    <s v="E"/>
    <s v="4200"/>
    <s v="854"/>
    <s v="85400"/>
    <s v="8549058"/>
    <n v="528004120002"/>
    <x v="0"/>
    <x v="26"/>
    <x v="26"/>
    <n v="202206"/>
    <n v="44735"/>
    <s v="XOF"/>
    <n v="7288.14"/>
    <n v="11.96"/>
    <s v="EUR"/>
    <n v="11.111000000000001"/>
    <n v="30505142"/>
    <s v="STAFF"/>
    <n v="2052844"/>
    <s v="MT CNSS DU MOIS DE JUIN DE SAWADOGO Salimata"/>
  </r>
  <r>
    <s v="E"/>
    <s v="4200"/>
    <s v="854"/>
    <s v="85400"/>
    <s v="8549060"/>
    <n v="528004120002"/>
    <x v="0"/>
    <x v="6"/>
    <x v="6"/>
    <n v="202206"/>
    <n v="44735"/>
    <s v="XOF"/>
    <n v="16125"/>
    <n v="26.46"/>
    <s v="EUR"/>
    <n v="24.582000000000001"/>
    <n v="30505142"/>
    <s v="STAFF"/>
    <n v="2049729"/>
    <s v="MT CNSS DU MOIS DE JUIN DE NIGNAN Annielle"/>
  </r>
  <r>
    <s v="E"/>
    <s v="4300"/>
    <s v="854"/>
    <s v="85400"/>
    <s v="8549058"/>
    <n v="528004120002"/>
    <x v="0"/>
    <x v="10"/>
    <x v="10"/>
    <n v="202206"/>
    <n v="44735"/>
    <s v="XOF"/>
    <n v="32319"/>
    <n v="53.03"/>
    <s v="EUR"/>
    <n v="49.267000000000003"/>
    <n v="12786520"/>
    <s v="STAFF"/>
    <n v="2011105"/>
    <s v="Time Code : N - IUTS DU MOIS DE JUIN DE COULIDIATY Aimé Parfait"/>
  </r>
  <r>
    <s v="E"/>
    <s v="4300"/>
    <s v="854"/>
    <s v="85406"/>
    <s v="8540008"/>
    <n v="528004120001"/>
    <x v="3"/>
    <x v="9"/>
    <x v="9"/>
    <n v="202206"/>
    <n v="44735"/>
    <s v="XOF"/>
    <n v="213255"/>
    <n v="349.94"/>
    <s v="EUR"/>
    <n v="325.108"/>
    <n v="12786520"/>
    <s v="STAFF"/>
    <n v="2019466"/>
    <s v="Time Code : N - IUTS DU MOIS DE JUIN DE ZAGUE-SOME Lena Yasmine"/>
  </r>
  <r>
    <s v="E"/>
    <s v="4300"/>
    <s v="854"/>
    <s v="85406"/>
    <s v="8549052"/>
    <n v="528004120001"/>
    <x v="3"/>
    <x v="13"/>
    <x v="13"/>
    <n v="202206"/>
    <n v="44735"/>
    <s v="XOF"/>
    <n v="170988"/>
    <n v="280.58"/>
    <s v="EUR"/>
    <n v="260.67"/>
    <n v="12786520"/>
    <s v="STAFF"/>
    <n v="2034399"/>
    <s v="Time Code : N - IUTS DU MOIS DE JUIN DE OUEDRAOGO Touwindé Christophe"/>
  </r>
  <r>
    <s v="E"/>
    <s v="4300"/>
    <s v="854"/>
    <s v="85408"/>
    <s v="8540008"/>
    <n v="528004120001"/>
    <x v="3"/>
    <x v="14"/>
    <x v="14"/>
    <n v="202206"/>
    <n v="44735"/>
    <s v="XOF"/>
    <n v="99441"/>
    <n v="163.18"/>
    <s v="EUR"/>
    <n v="151.601"/>
    <n v="12786520"/>
    <s v="STAFF"/>
    <n v="2012170"/>
    <s v="Time Code : N - IUTS DU MOIS DE JUIN DE KIEMA Yaya"/>
  </r>
  <r>
    <s v="E"/>
    <s v="4200"/>
    <s v="854"/>
    <s v="85406"/>
    <s v="8549052"/>
    <n v="528004120002"/>
    <x v="0"/>
    <x v="15"/>
    <x v="15"/>
    <n v="202206"/>
    <n v="44735"/>
    <s v="XOF"/>
    <n v="97103"/>
    <n v="159.34"/>
    <s v="EUR"/>
    <n v="148.03299999999999"/>
    <n v="12786520"/>
    <s v="STAFF"/>
    <n v="2041743"/>
    <s v="Time Code : N - CNSS DU MOIS DE JUIN DE SORE Safiétou"/>
  </r>
  <r>
    <s v="E"/>
    <s v="4300"/>
    <s v="854"/>
    <s v="85400"/>
    <s v="8549063"/>
    <n v="528004120002"/>
    <x v="0"/>
    <x v="21"/>
    <x v="21"/>
    <n v="202206"/>
    <n v="44735"/>
    <s v="XOF"/>
    <n v="17081.68"/>
    <n v="28.03"/>
    <s v="EUR"/>
    <n v="26.041"/>
    <n v="12786520"/>
    <s v="STAFF"/>
    <n v="2020577"/>
    <s v="Time Code : N - IUTS DU MOIS DE JUIN DE SIDIBE Moumouni"/>
  </r>
  <r>
    <s v="E"/>
    <s v="4200"/>
    <s v="854"/>
    <s v="85406"/>
    <s v="8549052"/>
    <n v="528004120002"/>
    <x v="0"/>
    <x v="16"/>
    <x v="16"/>
    <n v="202206"/>
    <n v="44735"/>
    <s v="XOF"/>
    <n v="129000"/>
    <n v="211.68"/>
    <s v="EUR"/>
    <n v="196.65899999999999"/>
    <n v="12786520"/>
    <s v="STAFF"/>
    <n v="2024193"/>
    <s v="Time Code : N - CNSS DU MOIS DE JUIN DE KAMBIRE Sié"/>
  </r>
  <r>
    <s v="E"/>
    <s v="4300"/>
    <s v="854"/>
    <s v="85400"/>
    <s v="8549059"/>
    <n v="528004120002"/>
    <x v="0"/>
    <x v="12"/>
    <x v="12"/>
    <n v="202206"/>
    <n v="44735"/>
    <s v="XOF"/>
    <n v="34966.92"/>
    <n v="57.38"/>
    <s v="EUR"/>
    <n v="53.308"/>
    <n v="12786520"/>
    <s v="STAFF"/>
    <n v="2029740"/>
    <s v="Time Code : N - IUTS DU MOIS DE JUIN DE KAMBOU Sansan Christian"/>
  </r>
  <r>
    <s v="E"/>
    <s v="4200"/>
    <s v="854"/>
    <s v="85406"/>
    <s v="8549059"/>
    <n v="528004120002"/>
    <x v="0"/>
    <x v="12"/>
    <x v="12"/>
    <n v="202206"/>
    <n v="44735"/>
    <s v="XOF"/>
    <n v="11567.93"/>
    <n v="18.98"/>
    <s v="EUR"/>
    <n v="17.632999999999999"/>
    <n v="12786520"/>
    <s v="STAFF"/>
    <n v="8540386"/>
    <s v="Time Code : N - CNSS DU MOIS DE JUIN DE YAMEOGO Dahlia Ramata Stephanie"/>
  </r>
  <r>
    <s v="E"/>
    <s v="4300"/>
    <s v="854"/>
    <s v="85400"/>
    <s v="8549059"/>
    <n v="528004120002"/>
    <x v="0"/>
    <x v="12"/>
    <x v="12"/>
    <n v="202206"/>
    <n v="44735"/>
    <s v="XOF"/>
    <n v="7903.91"/>
    <n v="12.97"/>
    <s v="EUR"/>
    <n v="12.05"/>
    <n v="12786520"/>
    <s v="STAFF"/>
    <n v="2012905"/>
    <s v="Time Code : N - IUTS DU MOIS DE JUIN DE NEBIE Noël"/>
  </r>
  <r>
    <s v="E"/>
    <s v="4200"/>
    <s v="854"/>
    <s v="85407"/>
    <s v="8549059"/>
    <n v="528004120002"/>
    <x v="0"/>
    <x v="18"/>
    <x v="18"/>
    <n v="202206"/>
    <n v="44735"/>
    <s v="XOF"/>
    <n v="129000"/>
    <n v="211.68"/>
    <s v="EUR"/>
    <n v="196.65899999999999"/>
    <n v="12786520"/>
    <s v="STAFF"/>
    <n v="2014872"/>
    <s v="Time Code : N - CNSS DU MOIS DE JUIN DE OUATTARA Siaka"/>
  </r>
  <r>
    <s v="E"/>
    <s v="4200"/>
    <s v="854"/>
    <s v="85406"/>
    <s v="8549057"/>
    <n v="528004120002"/>
    <x v="0"/>
    <x v="7"/>
    <x v="7"/>
    <n v="202206"/>
    <n v="44735"/>
    <s v="XOF"/>
    <n v="28901.64"/>
    <n v="47.43"/>
    <s v="EUR"/>
    <n v="44.064"/>
    <n v="12786520"/>
    <s v="STAFF"/>
    <n v="8540399"/>
    <s v="Time Code : N - CNSS DU MOIS DE JUIN DE KONFE TRAORE Aicha"/>
  </r>
  <r>
    <s v="E"/>
    <s v="4200"/>
    <s v="854"/>
    <s v="85407"/>
    <s v="8549059"/>
    <n v="528004120002"/>
    <x v="0"/>
    <x v="20"/>
    <x v="20"/>
    <n v="202206"/>
    <n v="44735"/>
    <s v="XOF"/>
    <n v="99253"/>
    <n v="162.87"/>
    <s v="EUR"/>
    <n v="151.31299999999999"/>
    <n v="12786520"/>
    <s v="STAFF"/>
    <n v="2030902"/>
    <s v="Time Code : N - CNSS DU MOIS DE JUIN DE CISSE Idriss As-Ami"/>
  </r>
  <r>
    <s v="E"/>
    <s v="4200"/>
    <s v="854"/>
    <s v="85408"/>
    <s v="8549059"/>
    <n v="528004120002"/>
    <x v="0"/>
    <x v="12"/>
    <x v="12"/>
    <n v="202206"/>
    <n v="44735"/>
    <s v="XOF"/>
    <n v="84906.78"/>
    <n v="139.33000000000001"/>
    <s v="EUR"/>
    <n v="129.44300000000001"/>
    <n v="12786520"/>
    <s v="STAFF"/>
    <n v="2046481"/>
    <s v="Time Code : N - CNSS DU MOIS DE JUIN DE TOE Hadja Aliza Sandrine"/>
  </r>
  <r>
    <s v="E"/>
    <s v="4300"/>
    <s v="854"/>
    <s v="85400"/>
    <s v="8549058"/>
    <n v="528004120002"/>
    <x v="0"/>
    <x v="26"/>
    <x v="26"/>
    <n v="202206"/>
    <n v="44735"/>
    <s v="XOF"/>
    <n v="6859.41"/>
    <n v="11.26"/>
    <s v="EUR"/>
    <n v="10.461"/>
    <n v="12786520"/>
    <s v="STAFF"/>
    <n v="8540401"/>
    <s v="Time Code : N - IUTS DU MOIS DE JUIN DE SINON Boukari"/>
  </r>
  <r>
    <s v="E"/>
    <s v="4300"/>
    <s v="854"/>
    <s v="85400"/>
    <s v="8549062"/>
    <n v="528004120002"/>
    <x v="0"/>
    <x v="23"/>
    <x v="23"/>
    <n v="202206"/>
    <n v="44735"/>
    <s v="XOF"/>
    <n v="9631.02"/>
    <n v="15.8"/>
    <s v="EUR"/>
    <n v="14.679"/>
    <n v="12786520"/>
    <s v="STAFF"/>
    <n v="2032465"/>
    <s v="Time Code : N - IUTS DU MOIS DE JUIN DE ZOURE Hassimi"/>
  </r>
  <r>
    <s v="E"/>
    <s v="4200"/>
    <s v="854"/>
    <s v="85406"/>
    <s v="8549052"/>
    <n v="528004120001"/>
    <x v="3"/>
    <x v="13"/>
    <x v="13"/>
    <n v="202206"/>
    <n v="44735"/>
    <s v="XOF"/>
    <n v="129000"/>
    <n v="211.68"/>
    <s v="EUR"/>
    <n v="196.65899999999999"/>
    <n v="12786520"/>
    <s v="STAFF"/>
    <n v="2034399"/>
    <s v="Time Code : N - CNSS DU MOIS DE JUIN DE OUEDRAOGO Touwindé Christophe"/>
  </r>
  <r>
    <s v="E"/>
    <s v="4300"/>
    <s v="854"/>
    <s v="85408"/>
    <s v="8549059"/>
    <n v="528004120002"/>
    <x v="0"/>
    <x v="18"/>
    <x v="18"/>
    <n v="202206"/>
    <n v="44735"/>
    <s v="XOF"/>
    <n v="19675.11"/>
    <n v="32.29"/>
    <s v="EUR"/>
    <n v="29.998999999999999"/>
    <n v="12786520"/>
    <s v="STAFF"/>
    <n v="2024413"/>
    <s v="Time Code : N - IUTS DU MOIS DE JUIN DE DAMIBA Jacques Malgdawindé"/>
  </r>
  <r>
    <s v="E"/>
    <s v="4300"/>
    <s v="854"/>
    <s v="85400"/>
    <s v="8549062"/>
    <n v="528004120002"/>
    <x v="0"/>
    <x v="78"/>
    <x v="77"/>
    <n v="202206"/>
    <n v="44735"/>
    <s v="XOF"/>
    <n v="4420.7700000000004"/>
    <n v="7.25"/>
    <s v="EUR"/>
    <n v="6.7359999999999998"/>
    <n v="12786520"/>
    <s v="STAFF"/>
    <n v="8540396"/>
    <s v="Time Code : N - IUTS DU MOIS DE JUIN DE OUEDRAOGO Hubert"/>
  </r>
  <r>
    <s v="E"/>
    <s v="4200"/>
    <s v="854"/>
    <s v="85406"/>
    <s v="8549057"/>
    <n v="528004120002"/>
    <x v="0"/>
    <x v="7"/>
    <x v="7"/>
    <n v="202206"/>
    <n v="44735"/>
    <s v="XOF"/>
    <n v="5965.32"/>
    <n v="9.7899999999999991"/>
    <s v="EUR"/>
    <n v="9.0950000000000006"/>
    <n v="12786520"/>
    <s v="STAFF"/>
    <n v="8540358"/>
    <s v="Time Code : N - CNSS DU MOIS DE JUIN DE ZOMA Jean"/>
  </r>
  <r>
    <s v="E"/>
    <s v="4200"/>
    <s v="854"/>
    <s v="85406"/>
    <s v="8549052"/>
    <n v="528004120002"/>
    <x v="0"/>
    <x v="19"/>
    <x v="19"/>
    <n v="202206"/>
    <n v="44735"/>
    <s v="XOF"/>
    <n v="129000"/>
    <n v="211.68"/>
    <s v="EUR"/>
    <n v="196.65899999999999"/>
    <n v="12786520"/>
    <s v="STAFF"/>
    <n v="2023596"/>
    <s v="Time Code : N - CNSS DU MOIS DE JUIN DE WANGRE Didier"/>
  </r>
  <r>
    <s v="E"/>
    <s v="4200"/>
    <s v="854"/>
    <s v="85406"/>
    <s v="8549052"/>
    <n v="528004120002"/>
    <x v="0"/>
    <x v="22"/>
    <x v="22"/>
    <n v="202206"/>
    <n v="44735"/>
    <s v="XOF"/>
    <n v="97103"/>
    <n v="159.34"/>
    <s v="EUR"/>
    <n v="148.03299999999999"/>
    <n v="12786520"/>
    <s v="STAFF"/>
    <n v="2035753"/>
    <s v="Time Code : N - CNSS DU MOIS DE JUIN DE KOUANDA Rachidatou"/>
  </r>
  <r>
    <s v="E"/>
    <s v="4300"/>
    <s v="854"/>
    <s v="85406"/>
    <s v="8540008"/>
    <n v="528004120002"/>
    <x v="0"/>
    <x v="24"/>
    <x v="24"/>
    <n v="202206"/>
    <n v="44735"/>
    <s v="XOF"/>
    <n v="40180"/>
    <n v="65.930000000000007"/>
    <s v="EUR"/>
    <n v="61.252000000000002"/>
    <n v="12786520"/>
    <s v="STAFF"/>
    <n v="2039252"/>
    <s v="Time Code : N - IUTS DU MOIS DE JUIN DE GUIRO Shérita Djémila"/>
  </r>
  <r>
    <s v="E"/>
    <s v="4300"/>
    <s v="854"/>
    <s v="85406"/>
    <s v="8549052"/>
    <n v="528004120002"/>
    <x v="0"/>
    <x v="15"/>
    <x v="15"/>
    <n v="202206"/>
    <n v="44735"/>
    <s v="XOF"/>
    <n v="36162"/>
    <n v="59.34"/>
    <s v="EUR"/>
    <n v="55.128999999999998"/>
    <n v="12786520"/>
    <s v="STAFF"/>
    <n v="2041743"/>
    <s v="Time Code : N - IUTS DU MOIS DE JUIN DE SORE Safiétou"/>
  </r>
  <r>
    <s v="E"/>
    <s v="4300"/>
    <s v="854"/>
    <s v="85400"/>
    <s v="8549059"/>
    <n v="528004120002"/>
    <x v="0"/>
    <x v="76"/>
    <x v="75"/>
    <n v="202206"/>
    <n v="44735"/>
    <s v="XOF"/>
    <n v="9250.85"/>
    <n v="15.18"/>
    <s v="EUR"/>
    <n v="14.103"/>
    <n v="12786520"/>
    <s v="STAFF"/>
    <n v="8540353"/>
    <s v="Time Code : N - IUTS DU MOIS DE JUIN DE PARE/KARAMBIRI Aminata"/>
  </r>
  <r>
    <s v="E"/>
    <s v="4200"/>
    <s v="854"/>
    <s v="85407"/>
    <s v="8540008"/>
    <n v="528004120002"/>
    <x v="0"/>
    <x v="25"/>
    <x v="25"/>
    <n v="202206"/>
    <n v="44735"/>
    <s v="XOF"/>
    <n v="129000"/>
    <n v="211.68"/>
    <s v="EUR"/>
    <n v="196.65899999999999"/>
    <n v="12786520"/>
    <s v="STAFF"/>
    <n v="2038727"/>
    <s v="Time Code : N - CNSS DU MOIS DE JUIN DE SORY Yacouba"/>
  </r>
  <r>
    <s v="E"/>
    <s v="4300"/>
    <s v="854"/>
    <s v="85401"/>
    <s v="8540008"/>
    <n v="528004120001"/>
    <x v="3"/>
    <x v="14"/>
    <x v="14"/>
    <n v="202206"/>
    <n v="44735"/>
    <s v="XOF"/>
    <n v="107782"/>
    <n v="176.86"/>
    <s v="EUR"/>
    <n v="164.31"/>
    <n v="12786520"/>
    <s v="STAFF"/>
    <n v="2031020"/>
    <s v="Time Code : N - IUTS DU MOIS DE JUIN DE GANSORE Hassane Moctar"/>
  </r>
  <r>
    <s v="E"/>
    <s v="4200"/>
    <s v="854"/>
    <s v="85408"/>
    <s v="8549059"/>
    <n v="528004120002"/>
    <x v="0"/>
    <x v="18"/>
    <x v="18"/>
    <n v="202206"/>
    <n v="44735"/>
    <s v="XOF"/>
    <n v="46499.66"/>
    <n v="76.3"/>
    <s v="EUR"/>
    <n v="70.885999999999996"/>
    <n v="12786520"/>
    <s v="STAFF"/>
    <n v="2024413"/>
    <s v="Time Code : N - CNSS DU MOIS DE JUIN DE DAMIBA Jacques Malgdawindé"/>
  </r>
  <r>
    <s v="E"/>
    <s v="4300"/>
    <s v="854"/>
    <s v="85407"/>
    <s v="8549059"/>
    <n v="528004120002"/>
    <x v="0"/>
    <x v="18"/>
    <x v="18"/>
    <n v="202206"/>
    <n v="44735"/>
    <s v="XOF"/>
    <n v="71305"/>
    <n v="117.01"/>
    <s v="EUR"/>
    <n v="108.70699999999999"/>
    <n v="12786520"/>
    <s v="STAFF"/>
    <n v="2014872"/>
    <s v="Time Code : N - IUTS DU MOIS DE JUIN DE OUATTARA Siaka"/>
  </r>
  <r>
    <s v="E"/>
    <s v="4300"/>
    <s v="854"/>
    <s v="85400"/>
    <s v="8549059"/>
    <n v="528004120002"/>
    <x v="0"/>
    <x v="12"/>
    <x v="12"/>
    <n v="202206"/>
    <n v="44735"/>
    <s v="XOF"/>
    <n v="13489.38"/>
    <n v="22.14"/>
    <s v="EUR"/>
    <n v="20.568999999999999"/>
    <n v="12786520"/>
    <s v="STAFF"/>
    <n v="8540206"/>
    <s v="Time Code : N - IUTS DU MOIS DE JUIN DE OUEDRAOGO Wendingomdé Joseph Arnaud"/>
  </r>
  <r>
    <s v="E"/>
    <s v="4200"/>
    <s v="854"/>
    <s v="85406"/>
    <s v="8540008"/>
    <n v="528004120002"/>
    <x v="0"/>
    <x v="24"/>
    <x v="24"/>
    <n v="202206"/>
    <n v="44735"/>
    <s v="XOF"/>
    <n v="97103"/>
    <n v="159.34"/>
    <s v="EUR"/>
    <n v="148.03299999999999"/>
    <n v="12786520"/>
    <s v="STAFF"/>
    <n v="2039252"/>
    <s v="Time Code : N - CNSS DU MOIS DE JUIN DE GUIRO Shérita Djémila"/>
  </r>
  <r>
    <s v="E"/>
    <s v="4200"/>
    <s v="854"/>
    <s v="85407"/>
    <s v="8549057"/>
    <n v="528004120002"/>
    <x v="0"/>
    <x v="22"/>
    <x v="22"/>
    <n v="202206"/>
    <n v="44735"/>
    <s v="XOF"/>
    <n v="100987"/>
    <n v="165.71"/>
    <s v="EUR"/>
    <n v="153.95099999999999"/>
    <n v="12786520"/>
    <s v="STAFF"/>
    <n v="2023197"/>
    <s v="Time Code : N - CNSS DU MOIS DE JUIN DE SAGNON Sanlé Régis Kader"/>
  </r>
  <r>
    <s v="E"/>
    <s v="4300"/>
    <s v="854"/>
    <s v="85406"/>
    <s v="8549059"/>
    <n v="528004120002"/>
    <x v="0"/>
    <x v="12"/>
    <x v="12"/>
    <n v="202206"/>
    <n v="44735"/>
    <s v="XOF"/>
    <n v="6056.84"/>
    <n v="9.94"/>
    <s v="EUR"/>
    <n v="9.2349999999999994"/>
    <n v="30505142"/>
    <s v="STAFF"/>
    <n v="8540279"/>
    <s v="MT IUTS DU MOIS DE JUIN DE YAMEOGO Wendkoaguenda Lucie"/>
  </r>
  <r>
    <s v="E"/>
    <s v="4300"/>
    <s v="854"/>
    <s v="85406"/>
    <s v="8549052"/>
    <n v="528004120002"/>
    <x v="0"/>
    <x v="69"/>
    <x v="68"/>
    <n v="202206"/>
    <n v="44735"/>
    <s v="XOF"/>
    <n v="4766.57"/>
    <n v="7.82"/>
    <s v="EUR"/>
    <n v="7.2649999999999997"/>
    <n v="30505142"/>
    <s v="STAFF"/>
    <n v="8540222"/>
    <s v="MT IUTS DU MOIS DE JUIN DE OUEDRAOGO Bila Basile"/>
  </r>
  <r>
    <s v="E"/>
    <s v="4300"/>
    <s v="854"/>
    <s v="85406"/>
    <s v="8549057"/>
    <n v="528004120002"/>
    <x v="0"/>
    <x v="69"/>
    <x v="68"/>
    <n v="202206"/>
    <n v="44735"/>
    <s v="XOF"/>
    <n v="16683"/>
    <n v="27.38"/>
    <s v="EUR"/>
    <n v="25.437000000000001"/>
    <n v="30505290"/>
    <s v="STAFF"/>
    <n v="8540222"/>
    <s v="MT IUTS DU MOIS DE JUIN DE OUEDRAOGO Bila Basile"/>
  </r>
  <r>
    <s v="E"/>
    <s v="4300"/>
    <s v="854"/>
    <s v="85407"/>
    <s v="8549057"/>
    <n v="528004120002"/>
    <x v="0"/>
    <x v="22"/>
    <x v="22"/>
    <n v="202206"/>
    <n v="44735"/>
    <s v="XOF"/>
    <n v="37602"/>
    <n v="61.7"/>
    <s v="EUR"/>
    <n v="57.322000000000003"/>
    <n v="12786520"/>
    <s v="STAFF"/>
    <n v="2023197"/>
    <s v="Time Code : N - IUTS DU MOIS DE JUIN DE SAGNON Sanlé Régis Kader"/>
  </r>
  <r>
    <s v="E"/>
    <s v="4300"/>
    <s v="854"/>
    <s v="85406"/>
    <s v="8549052"/>
    <n v="528004120002"/>
    <x v="0"/>
    <x v="22"/>
    <x v="22"/>
    <n v="202206"/>
    <n v="44735"/>
    <s v="XOF"/>
    <n v="36965"/>
    <n v="60.66"/>
    <s v="EUR"/>
    <n v="56.356000000000002"/>
    <n v="12786520"/>
    <s v="STAFF"/>
    <n v="2035753"/>
    <s v="Time Code : N - IUTS DU MOIS DE JUIN DE KOUANDA Rachidatou"/>
  </r>
  <r>
    <s v="E"/>
    <s v="4300"/>
    <s v="854"/>
    <s v="85406"/>
    <s v="8549052"/>
    <n v="528004120002"/>
    <x v="0"/>
    <x v="19"/>
    <x v="19"/>
    <n v="202206"/>
    <n v="44735"/>
    <s v="XOF"/>
    <n v="71305"/>
    <n v="117.01"/>
    <s v="EUR"/>
    <n v="108.70699999999999"/>
    <n v="12786520"/>
    <s v="STAFF"/>
    <n v="2023596"/>
    <s v="Time Code : N - IUTS DU MOIS DE JUIN DE WANGRE Didier"/>
  </r>
  <r>
    <s v="E"/>
    <s v="4300"/>
    <s v="854"/>
    <s v="85408"/>
    <s v="8549059"/>
    <n v="528004120002"/>
    <x v="0"/>
    <x v="12"/>
    <x v="12"/>
    <n v="202206"/>
    <n v="44735"/>
    <s v="XOF"/>
    <n v="44332.53"/>
    <n v="72.75"/>
    <s v="EUR"/>
    <n v="67.587999999999994"/>
    <n v="12786520"/>
    <s v="STAFF"/>
    <n v="2046481"/>
    <s v="Time Code : N - IUTS DU MOIS DE JUIN DE TOE Hadja Aliza Sandrine"/>
  </r>
  <r>
    <s v="E"/>
    <s v="4300"/>
    <s v="854"/>
    <s v="85407"/>
    <s v="8540008"/>
    <n v="528004120002"/>
    <x v="0"/>
    <x v="25"/>
    <x v="25"/>
    <n v="202206"/>
    <n v="44735"/>
    <s v="XOF"/>
    <n v="57925"/>
    <n v="95.05"/>
    <s v="EUR"/>
    <n v="88.305000000000007"/>
    <n v="12786520"/>
    <s v="STAFF"/>
    <n v="2038727"/>
    <s v="Time Code : N - IUTS DU MOIS DE JUIN DE SORY Yacouba"/>
  </r>
  <r>
    <s v="E"/>
    <s v="4300"/>
    <s v="854"/>
    <s v="85406"/>
    <s v="8549057"/>
    <n v="528004120002"/>
    <x v="0"/>
    <x v="7"/>
    <x v="7"/>
    <n v="202206"/>
    <n v="44735"/>
    <s v="XOF"/>
    <n v="17840.599999999999"/>
    <n v="29.28"/>
    <s v="EUR"/>
    <n v="27.202000000000002"/>
    <n v="12786520"/>
    <s v="STAFF"/>
    <n v="8540399"/>
    <s v="Time Code : N - IUTS DU MOIS DE JUIN DE KONFE TRAORE Aicha"/>
  </r>
  <r>
    <s v="E"/>
    <s v="4300"/>
    <s v="854"/>
    <s v="85406"/>
    <s v="8549057"/>
    <n v="528004120002"/>
    <x v="0"/>
    <x v="7"/>
    <x v="7"/>
    <n v="202206"/>
    <n v="44735"/>
    <s v="XOF"/>
    <n v="9359.7199999999993"/>
    <n v="15.36"/>
    <s v="EUR"/>
    <n v="14.27"/>
    <n v="12786520"/>
    <s v="STAFF"/>
    <n v="8540358"/>
    <s v="Time Code : N - IUTS DU MOIS DE JUIN DE ZOMA Jean"/>
  </r>
  <r>
    <s v="E"/>
    <s v="4300"/>
    <s v="854"/>
    <s v="85407"/>
    <s v="8549059"/>
    <n v="528004120002"/>
    <x v="0"/>
    <x v="20"/>
    <x v="20"/>
    <n v="202206"/>
    <n v="44735"/>
    <s v="XOF"/>
    <n v="42555"/>
    <n v="69.83"/>
    <s v="EUR"/>
    <n v="64.875"/>
    <n v="12786520"/>
    <s v="STAFF"/>
    <n v="2030902"/>
    <s v="Time Code : N - IUTS DU MOIS DE JUIN DE CISSE Idriss As-Ami"/>
  </r>
  <r>
    <s v="E"/>
    <s v="4300"/>
    <s v="854"/>
    <s v="85406"/>
    <s v="8549052"/>
    <n v="528004120002"/>
    <x v="0"/>
    <x v="16"/>
    <x v="16"/>
    <n v="202206"/>
    <n v="44735"/>
    <s v="XOF"/>
    <n v="71305"/>
    <n v="117.01"/>
    <s v="EUR"/>
    <n v="108.70699999999999"/>
    <n v="12786520"/>
    <s v="STAFF"/>
    <n v="2024193"/>
    <s v="Time Code : N - IUTS DU MOIS DE JUIN DE KAMBIRE Sié"/>
  </r>
  <r>
    <s v="E"/>
    <s v="4300"/>
    <s v="854"/>
    <s v="85406"/>
    <s v="8549059"/>
    <n v="528004120002"/>
    <x v="0"/>
    <x v="12"/>
    <x v="12"/>
    <n v="202206"/>
    <n v="44735"/>
    <s v="XOF"/>
    <n v="7140.73"/>
    <n v="11.72"/>
    <s v="EUR"/>
    <n v="10.888"/>
    <n v="12786520"/>
    <s v="STAFF"/>
    <n v="8540386"/>
    <s v="Time Code : N - IUTS DU MOIS DE JUIN DE YAMEOGO Dahlia Ramata Stephanie"/>
  </r>
  <r>
    <s v="E"/>
    <s v="4000"/>
    <s v="854"/>
    <s v="85400"/>
    <s v="8549051"/>
    <n v="528004120002"/>
    <x v="0"/>
    <x v="1"/>
    <x v="1"/>
    <n v="202206"/>
    <n v="44736"/>
    <s v="USD"/>
    <n v="229.91"/>
    <n v="229.91"/>
    <s v="EUR"/>
    <n v="213.596"/>
    <n v="12786520"/>
    <s v="STAFF"/>
    <n v="9985201"/>
    <s v="Time Code : N - 9985201 BASICPAY"/>
  </r>
  <r>
    <s v="E"/>
    <s v="4000"/>
    <s v="854"/>
    <s v="85400"/>
    <s v="8549052"/>
    <n v="528004120002"/>
    <x v="0"/>
    <x v="56"/>
    <x v="56"/>
    <n v="202206"/>
    <n v="44736"/>
    <s v="USD"/>
    <n v="176.06"/>
    <n v="176.06"/>
    <s v="EUR"/>
    <n v="163.56700000000001"/>
    <n v="12786520"/>
    <s v="STAFF"/>
    <n v="9980783"/>
    <s v="Time Code : N - 9980783 BASICPAY"/>
  </r>
  <r>
    <s v="E"/>
    <s v="4000"/>
    <s v="854"/>
    <s v="85400"/>
    <s v="8549052"/>
    <n v="528004120002"/>
    <x v="0"/>
    <x v="0"/>
    <x v="0"/>
    <n v="202206"/>
    <n v="44736"/>
    <s v="USD"/>
    <n v="206.7"/>
    <n v="206.7"/>
    <s v="EUR"/>
    <n v="192.03299999999999"/>
    <n v="12786520"/>
    <s v="STAFF"/>
    <n v="9982557"/>
    <s v="Time Code : N - 9982557 BASICPAY"/>
  </r>
  <r>
    <s v="E"/>
    <s v="4170"/>
    <s v="854"/>
    <s v="85400"/>
    <s v="8549051"/>
    <n v="528004120002"/>
    <x v="0"/>
    <x v="1"/>
    <x v="1"/>
    <n v="202206"/>
    <n v="44736"/>
    <s v="USD"/>
    <n v="5.75"/>
    <n v="5.75"/>
    <s v="EUR"/>
    <n v="5.3419999999999996"/>
    <n v="12786520"/>
    <s v="STAFF"/>
    <n v="9985201"/>
    <s v="Time Code : N - 9985201 INS"/>
  </r>
  <r>
    <s v="E"/>
    <s v="4110"/>
    <s v="854"/>
    <s v="85400"/>
    <s v="8549053"/>
    <n v="528004120002"/>
    <x v="0"/>
    <x v="11"/>
    <x v="11"/>
    <n v="202206"/>
    <n v="44736"/>
    <s v="XOF"/>
    <n v="6779.66"/>
    <n v="11.12"/>
    <s v="EUR"/>
    <n v="10.331"/>
    <n v="12786520"/>
    <s v="STAFF"/>
    <n v="9985235"/>
    <s v="Time Code : N - OUB940622-OMNI-ENTREPRISE LHAGOURAI MULTISERVICE SARL/Frais d'agence pour la recherche d'une villa à usage d'habitation à la zone du bois pour IRIE ACHILLE"/>
  </r>
  <r>
    <s v="E"/>
    <s v="4110"/>
    <s v="854"/>
    <s v="85400"/>
    <s v="8549058"/>
    <n v="528004120002"/>
    <x v="0"/>
    <x v="10"/>
    <x v="10"/>
    <n v="202206"/>
    <n v="44736"/>
    <s v="XOF"/>
    <n v="2085.5700000000002"/>
    <n v="3.42"/>
    <s v="EUR"/>
    <n v="3.177"/>
    <n v="12786520"/>
    <s v="STAFF"/>
    <n v="2011105"/>
    <s v="Time Code : N - OUB980622-OMNI-INTERNET PUISSANCE PLUS/Redevance mensuelle connectivité internet pour le compte de Parfait COULIDIATY du mois de Juillet 2022"/>
  </r>
  <r>
    <s v="E"/>
    <s v="4170"/>
    <s v="854"/>
    <s v="85400"/>
    <s v="8549052"/>
    <n v="528004120002"/>
    <x v="0"/>
    <x v="0"/>
    <x v="0"/>
    <n v="202206"/>
    <n v="44736"/>
    <s v="USD"/>
    <n v="5.17"/>
    <n v="5.17"/>
    <s v="EUR"/>
    <n v="4.8029999999999999"/>
    <n v="12786520"/>
    <s v="STAFF"/>
    <n v="9982557"/>
    <s v="Time Code : N - 9982557 INS"/>
  </r>
  <r>
    <s v="E"/>
    <s v="4200"/>
    <s v="854"/>
    <s v="85400"/>
    <s v="8549052"/>
    <n v="528004120002"/>
    <x v="0"/>
    <x v="0"/>
    <x v="0"/>
    <n v="202206"/>
    <n v="44736"/>
    <s v="USD"/>
    <n v="20.67"/>
    <n v="20.67"/>
    <s v="EUR"/>
    <n v="19.202999999999999"/>
    <n v="12786520"/>
    <s v="STAFF"/>
    <n v="9982557"/>
    <s v="Time Code : N - 9982557 LONG TERM SAVINGS PLAN"/>
  </r>
  <r>
    <s v="E"/>
    <s v="4190"/>
    <s v="854"/>
    <s v="85400"/>
    <s v="8549051"/>
    <n v="528004120002"/>
    <x v="0"/>
    <x v="1"/>
    <x v="1"/>
    <n v="202206"/>
    <n v="44736"/>
    <s v="USD"/>
    <n v="9.07"/>
    <n v="9.07"/>
    <s v="EUR"/>
    <n v="8.4260000000000002"/>
    <n v="12786520"/>
    <s v="STAFF"/>
    <n v="9985201"/>
    <s v="Time Code : N - 9985201 CIGNA ER"/>
  </r>
  <r>
    <s v="E"/>
    <s v="4190"/>
    <s v="854"/>
    <s v="85400"/>
    <s v="8549052"/>
    <n v="528004120002"/>
    <x v="0"/>
    <x v="0"/>
    <x v="0"/>
    <n v="202206"/>
    <n v="44736"/>
    <s v="USD"/>
    <n v="8.66"/>
    <n v="8.66"/>
    <s v="EUR"/>
    <n v="8.0449999999999999"/>
    <n v="12786520"/>
    <s v="STAFF"/>
    <n v="9982557"/>
    <s v="Time Code : N - 9982557 CIGNA ER"/>
  </r>
  <r>
    <s v="E"/>
    <s v="4190"/>
    <s v="854"/>
    <s v="85400"/>
    <s v="8549052"/>
    <n v="528004120002"/>
    <x v="0"/>
    <x v="56"/>
    <x v="56"/>
    <n v="202206"/>
    <n v="44736"/>
    <s v="USD"/>
    <n v="29.58"/>
    <n v="29.58"/>
    <s v="EUR"/>
    <n v="27.481000000000002"/>
    <n v="12786520"/>
    <s v="STAFF"/>
    <n v="9980783"/>
    <s v="Time Code : N - 9980783 EPA"/>
  </r>
  <r>
    <s v="E"/>
    <s v="4200"/>
    <s v="854"/>
    <s v="85400"/>
    <s v="8549052"/>
    <n v="528004120002"/>
    <x v="0"/>
    <x v="56"/>
    <x v="56"/>
    <n v="202206"/>
    <n v="44736"/>
    <s v="USD"/>
    <n v="17.61"/>
    <n v="17.61"/>
    <s v="EUR"/>
    <n v="16.36"/>
    <n v="12786520"/>
    <s v="STAFF"/>
    <n v="9980783"/>
    <s v="Time Code : N - 9980783 LONG TERM SAVINGS PLAN"/>
  </r>
  <r>
    <s v="E"/>
    <s v="4200"/>
    <s v="854"/>
    <s v="85400"/>
    <s v="8549051"/>
    <n v="528004120002"/>
    <x v="0"/>
    <x v="1"/>
    <x v="1"/>
    <n v="202206"/>
    <n v="44736"/>
    <s v="USD"/>
    <n v="22.99"/>
    <n v="22.99"/>
    <s v="EUR"/>
    <n v="21.359000000000002"/>
    <n v="12786520"/>
    <s v="STAFF"/>
    <n v="9985201"/>
    <s v="Time Code : N - 9985201 LONG TERM SAVINGS PLAN"/>
  </r>
  <r>
    <s v="E"/>
    <s v="4190"/>
    <s v="854"/>
    <s v="85400"/>
    <s v="8549052"/>
    <n v="528004120002"/>
    <x v="0"/>
    <x v="0"/>
    <x v="0"/>
    <n v="202206"/>
    <n v="44736"/>
    <s v="USD"/>
    <n v="35.799999999999997"/>
    <n v="35.799999999999997"/>
    <s v="EUR"/>
    <n v="33.26"/>
    <n v="12786520"/>
    <s v="STAFF"/>
    <n v="9982557"/>
    <s v="Time Code : N - 9982557 EPA"/>
  </r>
  <r>
    <s v="E"/>
    <s v="4110"/>
    <s v="854"/>
    <s v="85400"/>
    <s v="8549052"/>
    <n v="528004120002"/>
    <x v="0"/>
    <x v="56"/>
    <x v="56"/>
    <n v="202206"/>
    <n v="44736"/>
    <s v="XOF"/>
    <n v="12676.06"/>
    <n v="20.8"/>
    <s v="EUR"/>
    <n v="19.324000000000002"/>
    <n v="12786520"/>
    <s v="STAFF"/>
    <n v="9980783"/>
    <s v="Time Code : N - OUB930622-OMNI-ENTREPRISE LHAGOURAI MULTISERVICE SARL/Frais d'agence pour la recherche d'une villa à usage d'habitation à la zone du bois pour KARINA LOPEZ"/>
  </r>
  <r>
    <s v="E"/>
    <s v="4190"/>
    <s v="854"/>
    <s v="85400"/>
    <s v="8549051"/>
    <n v="528004120002"/>
    <x v="0"/>
    <x v="1"/>
    <x v="1"/>
    <n v="202206"/>
    <n v="44736"/>
    <s v="USD"/>
    <n v="37.5"/>
    <n v="37.5"/>
    <s v="EUR"/>
    <n v="34.838999999999999"/>
    <n v="12786520"/>
    <s v="STAFF"/>
    <n v="9985201"/>
    <s v="Time Code : N - 9985201 EPA"/>
  </r>
  <r>
    <s v="E"/>
    <s v="4170"/>
    <s v="854"/>
    <s v="85400"/>
    <s v="8549052"/>
    <n v="528004120002"/>
    <x v="0"/>
    <x v="56"/>
    <x v="56"/>
    <n v="202206"/>
    <n v="44736"/>
    <s v="USD"/>
    <n v="4.4000000000000004"/>
    <n v="4.4000000000000004"/>
    <s v="EUR"/>
    <n v="4.0880000000000001"/>
    <n v="12786520"/>
    <s v="STAFF"/>
    <n v="9980783"/>
    <s v="Time Code : N - 9980783 INS"/>
  </r>
  <r>
    <s v="E"/>
    <s v="4190"/>
    <s v="854"/>
    <s v="85400"/>
    <s v="8549051"/>
    <n v="528004120002"/>
    <x v="0"/>
    <x v="1"/>
    <x v="1"/>
    <n v="202206"/>
    <n v="44736"/>
    <s v="USD"/>
    <n v="89.29"/>
    <n v="89.29"/>
    <s v="EUR"/>
    <n v="82.953999999999994"/>
    <n v="12786520"/>
    <s v="STAFF"/>
    <n v="9985201"/>
    <s v="Time Code : N - 9985201 COMPLEX"/>
  </r>
  <r>
    <s v="E"/>
    <s v="4190"/>
    <s v="854"/>
    <s v="85400"/>
    <s v="8549052"/>
    <n v="528004120002"/>
    <x v="0"/>
    <x v="56"/>
    <x v="56"/>
    <n v="202206"/>
    <n v="44736"/>
    <s v="USD"/>
    <n v="7.16"/>
    <n v="7.16"/>
    <s v="EUR"/>
    <n v="6.6520000000000001"/>
    <n v="12786520"/>
    <s v="STAFF"/>
    <n v="9980783"/>
    <s v="Time Code : N - 9980783 CIGNA ER"/>
  </r>
  <r>
    <s v="E"/>
    <s v="6022"/>
    <s v="854"/>
    <s v="85401"/>
    <s v="8549054"/>
    <n v="528004120010"/>
    <x v="1"/>
    <x v="30"/>
    <x v="30"/>
    <n v="202206"/>
    <n v="44739"/>
    <s v="XOF"/>
    <n v="932.45"/>
    <n v="1.53"/>
    <s v="EUR"/>
    <n v="1.421"/>
    <n v="12788620"/>
    <s v="PROPERTY"/>
    <s v="854P0064"/>
    <s v="Premise allocation : [52800412] [3.73%] [30502238] - KAC100622 /sco zam burkina -espèces /paiement de la facture relative à la recharge d'eau aquaterra"/>
  </r>
  <r>
    <s v="E"/>
    <s v="5130"/>
    <s v="854"/>
    <s v="85408"/>
    <s v="8549052"/>
    <n v="528004120010"/>
    <x v="1"/>
    <x v="58"/>
    <x v="58"/>
    <n v="202206"/>
    <n v="44739"/>
    <s v="XOF"/>
    <n v="1350000"/>
    <n v="2215.2600000000002"/>
    <s v="EUR"/>
    <n v="2058.0650000000001"/>
    <n v="40278595"/>
    <s v="VEHICLE"/>
    <s v="854V0539"/>
    <s v="PNEU 205/R16 C_Veh 0170 D7 03 IT &amp; 0182 D7 03 IT ATWA Montage parallélisme valves"/>
  </r>
  <r>
    <s v="E"/>
    <s v="5130"/>
    <s v="854"/>
    <s v="85408"/>
    <s v="8549052"/>
    <n v="528004120010"/>
    <x v="1"/>
    <x v="58"/>
    <x v="58"/>
    <n v="202206"/>
    <n v="44739"/>
    <s v="XOF"/>
    <n v="243000"/>
    <n v="398.75"/>
    <s v="EUR"/>
    <n v="370.45499999999998"/>
    <n v="40278595"/>
    <s v="VEHICLE"/>
    <s v="854V0539"/>
    <s v="VAT | PNEU 205/R16 C_Veh 0170 D7 03 IT &amp; 0182 D7 03 IT ATWA Montage parallélisme valves"/>
  </r>
  <r>
    <s v="E"/>
    <s v="6022"/>
    <s v="854"/>
    <s v="85407"/>
    <s v="8549054"/>
    <n v="528004120010"/>
    <x v="1"/>
    <x v="3"/>
    <x v="3"/>
    <n v="202206"/>
    <n v="44740"/>
    <s v="XOF"/>
    <n v="4886.7299999999996"/>
    <n v="8.02"/>
    <s v="EUR"/>
    <n v="7.4509999999999996"/>
    <n v="12788620"/>
    <s v="PROPERTY"/>
    <s v="854P0073"/>
    <s v="Premise allocation : [52800412] [42.49%] [30502017] - DDCPJ150622/ JUSTIF/ OMNI/ CISSE Idriss/ Avance Programme/ Paiement de facture Sonabel, Onea et Approvisionnement caisse/ Facture Onea mois de Fevrier et Mars 2022"/>
  </r>
  <r>
    <s v="E"/>
    <s v="6010"/>
    <s v="854"/>
    <s v="85406"/>
    <s v="8549054"/>
    <n v="528004120010"/>
    <x v="1"/>
    <x v="2"/>
    <x v="2"/>
    <n v="202206"/>
    <n v="44740"/>
    <s v="XOF"/>
    <n v="15299.86"/>
    <n v="25.11"/>
    <s v="EUR"/>
    <n v="23.327999999999999"/>
    <n v="12788620"/>
    <s v="PROPERTY"/>
    <s v="854P0062"/>
    <s v="Premise allocation : [52800412] [15.45%] [30502346] - OUB1180622-OMNI-RECEVEUR DES IMPOTS OUAGA V/Droit d'enregistrement sur loyer de SCI à usage de bureau et de parking ( du 15/06/2022 au 13/06/2023)"/>
  </r>
  <r>
    <s v="E"/>
    <s v="6020"/>
    <s v="854"/>
    <s v="85407"/>
    <s v="8549054"/>
    <n v="528004120010"/>
    <x v="1"/>
    <x v="3"/>
    <x v="3"/>
    <n v="202206"/>
    <n v="44740"/>
    <s v="XOF"/>
    <n v="71558.720000000001"/>
    <n v="117.42"/>
    <s v="EUR"/>
    <n v="109.08799999999999"/>
    <n v="12788620"/>
    <s v="PROPERTY"/>
    <s v="854P0073"/>
    <s v="Premise allocation : [52800412] [42.49%] [30502017] - DDCPJ150622/ JUSTIF/ OMNI/ CISSE Idriss/ Avance Programme/ Paiement de facture Sonabel, Onea et Approvisionnement caisse/ Facture Sonabel mois de mai 2022"/>
  </r>
  <r>
    <s v="E"/>
    <s v="5590"/>
    <s v="854"/>
    <s v="85408"/>
    <s v="8540008"/>
    <n v="528004120003"/>
    <x v="5"/>
    <x v="66"/>
    <x v="65"/>
    <n v="202206"/>
    <n v="44740"/>
    <s v="XOF"/>
    <n v="25000"/>
    <n v="41.02"/>
    <s v="EUR"/>
    <n v="38.109000000000002"/>
    <n v="30502298"/>
    <m/>
    <m/>
    <s v="OUATJ090622/JUSTIF/GUIRO SHERITA DJEMILA/Test covid de Gansoré Hassane Moctar du 03/06 pour participer la mission régional ATWA"/>
  </r>
  <r>
    <s v="E"/>
    <s v="5590"/>
    <s v="854"/>
    <s v="85408"/>
    <s v="8540008"/>
    <n v="528004120003"/>
    <x v="5"/>
    <x v="66"/>
    <x v="65"/>
    <n v="202206"/>
    <n v="44740"/>
    <s v="XOF"/>
    <n v="25000"/>
    <n v="41.02"/>
    <s v="EUR"/>
    <n v="38.109000000000002"/>
    <n v="30502298"/>
    <m/>
    <m/>
    <s v="OUATJ090622/JUSTIF/GUIRO SHERITA DJEMILA/Test covid de Gansoré Hassane Moctar du 10/06 pour participer la mission régional ATWA"/>
  </r>
  <r>
    <s v="E"/>
    <s v="5590"/>
    <s v="854"/>
    <s v="85408"/>
    <s v="8540008"/>
    <n v="528004120003"/>
    <x v="5"/>
    <x v="66"/>
    <x v="65"/>
    <n v="202206"/>
    <n v="44740"/>
    <s v="XOF"/>
    <n v="25000"/>
    <n v="41.02"/>
    <s v="EUR"/>
    <n v="38.109000000000002"/>
    <n v="30502298"/>
    <m/>
    <m/>
    <s v="OUATJ090622/JUSTIF/GUIRO SHERITA DJEMILA/Test covid de Dahani Hubert  du 03/06 pour participer la mission régional ATWA"/>
  </r>
  <r>
    <s v="E"/>
    <s v="5590"/>
    <s v="854"/>
    <s v="85408"/>
    <s v="8540008"/>
    <n v="528004120003"/>
    <x v="5"/>
    <x v="66"/>
    <x v="65"/>
    <n v="202206"/>
    <n v="44740"/>
    <s v="XOF"/>
    <n v="25000"/>
    <n v="41.02"/>
    <s v="EUR"/>
    <n v="38.109000000000002"/>
    <n v="30502298"/>
    <m/>
    <m/>
    <s v="OUATJ090622/JUSTIF/GUIRO SHERITA DJEMILA/Test covid de Dahani Hubert  du 10/06 pour participer la mission régional ATWA"/>
  </r>
  <r>
    <s v="E"/>
    <s v="5590"/>
    <s v="854"/>
    <s v="85408"/>
    <s v="8540008"/>
    <n v="528004120003"/>
    <x v="5"/>
    <x v="66"/>
    <x v="65"/>
    <n v="202206"/>
    <n v="44740"/>
    <s v="XOF"/>
    <n v="25000"/>
    <n v="41.02"/>
    <s v="EUR"/>
    <n v="38.109000000000002"/>
    <n v="30502298"/>
    <m/>
    <m/>
    <s v="OUATJ090622/JUSTIF/GUIRO SHERITA DJEMILA/Test covid de Kiema YAYA  du 03/06 pour participer la mission régional ATWA"/>
  </r>
  <r>
    <s v="E"/>
    <s v="5590"/>
    <s v="854"/>
    <s v="85408"/>
    <s v="8540008"/>
    <n v="528004120003"/>
    <x v="5"/>
    <x v="66"/>
    <x v="65"/>
    <n v="202206"/>
    <n v="44740"/>
    <s v="XOF"/>
    <n v="25000"/>
    <n v="41.02"/>
    <s v="EUR"/>
    <n v="38.109000000000002"/>
    <n v="30502298"/>
    <m/>
    <m/>
    <s v="OUATJ090622/JUSTIF/GUIRO SHERITA DJEMILA/Test covid de Kiema YAYA  du 10/06 pour participer la mission régional ATWA"/>
  </r>
  <r>
    <s v="E"/>
    <s v="5590"/>
    <s v="854"/>
    <s v="85408"/>
    <s v="8540008"/>
    <n v="528004120003"/>
    <x v="5"/>
    <x v="66"/>
    <x v="65"/>
    <n v="202206"/>
    <n v="44740"/>
    <s v="XOF"/>
    <n v="25000"/>
    <n v="41.02"/>
    <s v="EUR"/>
    <n v="38.109000000000002"/>
    <n v="30502298"/>
    <m/>
    <m/>
    <s v="OUATJ090622/JUSTIF/GUIRO SHERITA DJEMILA/Test covid de KAMBIRE Sié  du 03/06 pour participer la mission régional ATWA"/>
  </r>
  <r>
    <s v="E"/>
    <s v="5590"/>
    <s v="854"/>
    <s v="85408"/>
    <s v="8540008"/>
    <n v="528004120003"/>
    <x v="5"/>
    <x v="66"/>
    <x v="65"/>
    <n v="202206"/>
    <n v="44740"/>
    <s v="XOF"/>
    <n v="25000"/>
    <n v="41.02"/>
    <s v="EUR"/>
    <n v="38.109000000000002"/>
    <n v="30502298"/>
    <m/>
    <m/>
    <s v="OUATJ090622/JUSTIF/GUIRO SHERITA DJEMILA/Test covid de KAMBIRE Sié  du 10/06 pour participer la mission régional ATWA"/>
  </r>
  <r>
    <s v="E"/>
    <s v="5590"/>
    <s v="854"/>
    <s v="85408"/>
    <s v="8540008"/>
    <n v="528004120003"/>
    <x v="5"/>
    <x v="66"/>
    <x v="65"/>
    <n v="202206"/>
    <n v="44740"/>
    <s v="XOF"/>
    <n v="25000"/>
    <n v="41.02"/>
    <s v="EUR"/>
    <n v="38.109000000000002"/>
    <n v="30502298"/>
    <m/>
    <m/>
    <s v="OUATJ090622/JUSTIF/GUIRO SHERITA DJEMILA/Test covid de Ouedraogo T Christophe  du 10/06 pour participer la mission régional ATWA"/>
  </r>
  <r>
    <s v="E"/>
    <s v="5510"/>
    <s v="854"/>
    <s v="85408"/>
    <s v="8540008"/>
    <n v="528004120003"/>
    <x v="5"/>
    <x v="66"/>
    <x v="65"/>
    <n v="202206"/>
    <n v="44740"/>
    <s v="XOF"/>
    <n v="31000"/>
    <n v="50.87"/>
    <s v="EUR"/>
    <n v="47.26"/>
    <n v="30502298"/>
    <m/>
    <m/>
    <s v="OUATJ090622/JUSTIF/GUIRO SHERITA DJEMILA/Allocation nourriture et nuitée amicale de Dahani Hubert pour la mission régional ATWA"/>
  </r>
  <r>
    <s v="E"/>
    <s v="5510"/>
    <s v="854"/>
    <s v="85408"/>
    <s v="8540008"/>
    <n v="528004120003"/>
    <x v="5"/>
    <x v="66"/>
    <x v="65"/>
    <n v="202206"/>
    <n v="44740"/>
    <s v="XOF"/>
    <n v="31000"/>
    <n v="50.87"/>
    <s v="EUR"/>
    <n v="47.26"/>
    <n v="30502298"/>
    <m/>
    <m/>
    <s v="OUATJ090622/JUSTIF/GUIRO SHERITA DJEMILA/Allocation nourriture et nuitée amicale de Gansoré Hassane Moctar pour la mission régional ATWA"/>
  </r>
  <r>
    <s v="E"/>
    <s v="5510"/>
    <s v="854"/>
    <s v="85408"/>
    <s v="8540008"/>
    <n v="528004120003"/>
    <x v="5"/>
    <x v="66"/>
    <x v="65"/>
    <n v="202206"/>
    <n v="44740"/>
    <s v="XOF"/>
    <n v="31000"/>
    <n v="50.87"/>
    <s v="EUR"/>
    <n v="47.26"/>
    <n v="30502298"/>
    <m/>
    <m/>
    <s v="OUATJ090622/JUSTIF/GUIRO SHERITA DJEMILA/Allocation nourriture et nuitée amicale de Kiema YAYA pour la mission régional ATWA"/>
  </r>
  <r>
    <s v="E"/>
    <s v="5094"/>
    <s v="854"/>
    <s v="85406"/>
    <s v="8549054"/>
    <n v="528004120010"/>
    <x v="1"/>
    <x v="43"/>
    <x v="43"/>
    <n v="202206"/>
    <n v="44740"/>
    <s v="XOF"/>
    <n v="130000"/>
    <n v="213.32"/>
    <s v="EUR"/>
    <n v="198.18299999999999"/>
    <n v="30502346"/>
    <m/>
    <m/>
    <s v="OUMSB1070622-OMNI-ONATEL/Frais de communication : Flotte ATWA  Staff SCI pour le mois de  Mai 2022."/>
  </r>
  <r>
    <s v="E"/>
    <s v="6300"/>
    <s v="854"/>
    <s v="85408"/>
    <s v="8549054"/>
    <n v="528004120010"/>
    <x v="1"/>
    <x v="43"/>
    <x v="43"/>
    <n v="202206"/>
    <n v="44740"/>
    <s v="XOF"/>
    <n v="23169.78"/>
    <n v="38.020000000000003"/>
    <s v="EUR"/>
    <n v="35.322000000000003"/>
    <n v="12788620"/>
    <m/>
    <m/>
    <s v="Premise allocation : [52800412] [51.49%] [30502346] - OUMSB1090622-OMNI-ONATEL/Frais de communication :  Forfait maitrisé BASE OUAHIGOUYA pour de Mars 2022."/>
  </r>
  <r>
    <s v="E"/>
    <s v="6300"/>
    <s v="854"/>
    <s v="85401"/>
    <s v="8549054"/>
    <n v="528004120010"/>
    <x v="1"/>
    <x v="43"/>
    <x v="43"/>
    <n v="202206"/>
    <n v="44740"/>
    <s v="XOF"/>
    <n v="4475.76"/>
    <n v="7.34"/>
    <s v="EUR"/>
    <n v="6.819"/>
    <n v="12788620"/>
    <m/>
    <m/>
    <s v="Premise allocation : [52800412] [3.73%] [30502346] - OUMSB1060622-OMNI-ONATEL SA/Frais de connexion internet BASE KAYA/MAI 2022"/>
  </r>
  <r>
    <s v="E"/>
    <s v="6300"/>
    <s v="854"/>
    <s v="85408"/>
    <s v="8549054"/>
    <n v="528004120010"/>
    <x v="1"/>
    <x v="43"/>
    <x v="43"/>
    <n v="202206"/>
    <n v="44740"/>
    <s v="XOF"/>
    <n v="5148.84"/>
    <n v="8.4499999999999993"/>
    <s v="EUR"/>
    <n v="7.85"/>
    <n v="12788620"/>
    <m/>
    <m/>
    <s v="Premise allocation : [52800412] [51.49%] [30502346] - OUMSB1070622-OMNI-ONATEL/Frais de communication : Flotte OUAHIGOUYA pour le mois de Mai 2022."/>
  </r>
  <r>
    <s v="E"/>
    <s v="6300"/>
    <s v="854"/>
    <s v="85408"/>
    <s v="8549054"/>
    <n v="528004120010"/>
    <x v="1"/>
    <x v="43"/>
    <x v="43"/>
    <n v="202206"/>
    <n v="44740"/>
    <s v="XOF"/>
    <n v="23169.78"/>
    <n v="38.020000000000003"/>
    <s v="EUR"/>
    <n v="35.322000000000003"/>
    <n v="12788620"/>
    <m/>
    <m/>
    <s v="Premise allocation : [52800412] [51.49%] [30502346] - OUMSB1080622-OMNI-ONATEL/ Frais de communication :  Forfait maitrisé BASE OUAHIGOUYA pour de Mai 2022."/>
  </r>
  <r>
    <s v="E"/>
    <s v="6300"/>
    <s v="854"/>
    <s v="85407"/>
    <s v="8549054"/>
    <n v="528004120010"/>
    <x v="1"/>
    <x v="43"/>
    <x v="43"/>
    <n v="202206"/>
    <n v="44740"/>
    <s v="XOF"/>
    <n v="50991.96"/>
    <n v="83.67"/>
    <s v="EUR"/>
    <n v="77.733000000000004"/>
    <n v="12788620"/>
    <m/>
    <m/>
    <s v="Premise allocation : [52800412] [42.49%] [30502346] - OUMSB1060622-OMNI-ONATEL SA/Frais de connexion internet DEDOUGOU/MAI 2022"/>
  </r>
  <r>
    <s v="E"/>
    <s v="6300"/>
    <s v="854"/>
    <s v="85407"/>
    <s v="8549054"/>
    <n v="528004120010"/>
    <x v="1"/>
    <x v="43"/>
    <x v="43"/>
    <n v="202206"/>
    <n v="44740"/>
    <s v="XOF"/>
    <n v="4249.33"/>
    <n v="6.97"/>
    <s v="EUR"/>
    <n v="6.4749999999999996"/>
    <n v="12788620"/>
    <m/>
    <m/>
    <s v="Premise allocation : [52800412] [42.49%] [30502346] - OUMSB1070622-OMNI-ONATEL/Frais de communication : Flotte BASE DEDOUGOU pour le mois de Mai 2022."/>
  </r>
  <r>
    <s v="E"/>
    <s v="6300"/>
    <s v="854"/>
    <s v="85407"/>
    <s v="8549054"/>
    <n v="528004120010"/>
    <x v="1"/>
    <x v="43"/>
    <x v="43"/>
    <n v="202206"/>
    <n v="44740"/>
    <s v="XOF"/>
    <n v="14872.66"/>
    <n v="24.4"/>
    <s v="EUR"/>
    <n v="22.669"/>
    <n v="12788620"/>
    <m/>
    <m/>
    <s v="Premise allocation : [52800412] [42.49%] [30502346] - OUMSB1080622-OMNI-ONATEL/ Frais de communication :  Forfait maitrisé BASE DE DEDOUGOU pour de Mai 2022."/>
  </r>
  <r>
    <s v="E"/>
    <s v="6300"/>
    <s v="854"/>
    <s v="85407"/>
    <s v="8549054"/>
    <n v="528004120010"/>
    <x v="1"/>
    <x v="43"/>
    <x v="43"/>
    <n v="202206"/>
    <n v="44740"/>
    <s v="XOF"/>
    <n v="21246.65"/>
    <n v="34.86"/>
    <s v="EUR"/>
    <n v="32.386000000000003"/>
    <n v="12788620"/>
    <m/>
    <m/>
    <s v="Premise allocation : [52800412] [42.49%] [30502346] - OUMSB1090622-OMNI-ONATEL/Frais de communication :  Forfait maitrisé BASE DE DEDOUGOU pour de Mars 2022."/>
  </r>
  <r>
    <s v="E"/>
    <s v="6300"/>
    <s v="854"/>
    <s v="85406"/>
    <s v="8549054"/>
    <n v="528004120010"/>
    <x v="1"/>
    <x v="43"/>
    <x v="43"/>
    <n v="202206"/>
    <n v="44740"/>
    <s v="XOF"/>
    <n v="4636.32"/>
    <n v="7.61"/>
    <s v="EUR"/>
    <n v="7.07"/>
    <n v="12788620"/>
    <m/>
    <m/>
    <s v="Premise allocation : [52800412] [15.45%] [30502346] - OUMSB1070622-OMNI-ONATEL/Frais de communication : Flotte BASE OUAGA pour le mois de Mai 2022."/>
  </r>
  <r>
    <s v="E"/>
    <s v="6300"/>
    <s v="854"/>
    <s v="85406"/>
    <s v="8549054"/>
    <n v="528004120010"/>
    <x v="1"/>
    <x v="43"/>
    <x v="43"/>
    <n v="202206"/>
    <n v="44740"/>
    <s v="XOF"/>
    <n v="14681.68"/>
    <n v="24.09"/>
    <s v="EUR"/>
    <n v="22.381"/>
    <n v="12788620"/>
    <m/>
    <m/>
    <s v="Premise allocation : [52800412] [15.45%] [30502346] - OUMSB1080622-OMNI-ONATEL/ Frais de communication :  Forfait maitrisé BASE DE OUAGA pour de Mai 2022."/>
  </r>
  <r>
    <s v="E"/>
    <s v="6300"/>
    <s v="854"/>
    <s v="85406"/>
    <s v="8549054"/>
    <n v="528004120010"/>
    <x v="1"/>
    <x v="43"/>
    <x v="43"/>
    <n v="202206"/>
    <n v="44740"/>
    <s v="XOF"/>
    <n v="19318"/>
    <n v="31.7"/>
    <s v="EUR"/>
    <n v="29.451000000000001"/>
    <n v="12788620"/>
    <m/>
    <m/>
    <s v="Premise allocation : [52800412] [15.45%] [30502346] - OUMSB1090622-OMNI-ONATEL/Frais de communication :  Forfait maitrisé BASE DE OUAGA pour de Mars 2022."/>
  </r>
  <r>
    <s v="E"/>
    <s v="5094"/>
    <s v="854"/>
    <s v="85401"/>
    <s v="8549054"/>
    <n v="528004120010"/>
    <x v="1"/>
    <x v="43"/>
    <x v="43"/>
    <n v="202206"/>
    <n v="44740"/>
    <s v="XOF"/>
    <n v="590000"/>
    <n v="968.15"/>
    <s v="EUR"/>
    <n v="899.45"/>
    <n v="30502346"/>
    <m/>
    <m/>
    <s v="OUMSB1080622-OMNI-ONATEL/ Frais de communication :  Forfait maitrisé ATWA Partenaire pour de Mai 2022"/>
  </r>
  <r>
    <s v="E"/>
    <s v="5094"/>
    <s v="854"/>
    <s v="85401"/>
    <s v="8549054"/>
    <n v="528004120010"/>
    <x v="1"/>
    <x v="43"/>
    <x v="43"/>
    <n v="202206"/>
    <n v="44740"/>
    <s v="XOF"/>
    <n v="585000"/>
    <n v="959.94"/>
    <s v="EUR"/>
    <n v="891.82299999999998"/>
    <n v="30502346"/>
    <m/>
    <m/>
    <s v="OUMSB1090622-OMNI-ONATEL/Frais de communication :  Forfait maitrisé ATWA Partenaire pour de Mars 2022"/>
  </r>
  <r>
    <s v="E"/>
    <s v="4110"/>
    <s v="854"/>
    <s v="85400"/>
    <s v="8549053"/>
    <n v="528004120002"/>
    <x v="0"/>
    <x v="11"/>
    <x v="11"/>
    <n v="202206"/>
    <n v="44740"/>
    <s v="XOF"/>
    <n v="790.96"/>
    <n v="1.3"/>
    <s v="EUR"/>
    <n v="1.208"/>
    <n v="12786520"/>
    <s v="STAFF"/>
    <n v="9985235"/>
    <s v="Time Code : N - OUB1150622-OMNI-IRIE BI ACHILLE ANGE/Nettoyage canapé"/>
  </r>
  <r>
    <s v="E"/>
    <s v="4110"/>
    <s v="854"/>
    <s v="85400"/>
    <s v="8549053"/>
    <n v="528004120002"/>
    <x v="0"/>
    <x v="11"/>
    <x v="11"/>
    <n v="202206"/>
    <n v="44740"/>
    <s v="XOF"/>
    <n v="2259.89"/>
    <n v="3.71"/>
    <s v="EUR"/>
    <n v="3.4470000000000001"/>
    <n v="12786520"/>
    <s v="STAFF"/>
    <n v="9985235"/>
    <s v="Time Code : N - OUB1150622-OMNI-IRIE BI ACHILLE ANGE/Achat de crédit cash power electricité"/>
  </r>
  <r>
    <s v="E"/>
    <s v="4110"/>
    <s v="854"/>
    <s v="85400"/>
    <s v="8549053"/>
    <n v="528004120002"/>
    <x v="0"/>
    <x v="11"/>
    <x v="11"/>
    <n v="202206"/>
    <n v="44740"/>
    <s v="XOF"/>
    <n v="836.16"/>
    <n v="1.37"/>
    <s v="EUR"/>
    <n v="1.2729999999999999"/>
    <n v="12786520"/>
    <s v="STAFF"/>
    <n v="9985235"/>
    <s v="Time Code : N - OUJ990522/JUSTIF/IRIE BI ARCHILLE ANGE/Achat de serrure et canon plus installation"/>
  </r>
  <r>
    <s v="E"/>
    <s v="4110"/>
    <s v="854"/>
    <s v="85400"/>
    <s v="8549053"/>
    <n v="528004120002"/>
    <x v="0"/>
    <x v="11"/>
    <x v="11"/>
    <n v="202206"/>
    <n v="44740"/>
    <s v="XOF"/>
    <n v="1762.71"/>
    <n v="2.89"/>
    <s v="EUR"/>
    <n v="2.6850000000000001"/>
    <n v="12786520"/>
    <s v="STAFF"/>
    <n v="9985235"/>
    <s v="Time Code : N - OUJ990522/JUSTIF/IRIE BI ARCHILLE ANGE/Frais d'installation support rideau"/>
  </r>
  <r>
    <s v="E"/>
    <s v="4110"/>
    <s v="854"/>
    <s v="85400"/>
    <s v="8549053"/>
    <n v="528004120002"/>
    <x v="0"/>
    <x v="11"/>
    <x v="11"/>
    <n v="202206"/>
    <n v="44740"/>
    <s v="XOF"/>
    <n v="2666.67"/>
    <n v="4.38"/>
    <s v="EUR"/>
    <n v="4.069"/>
    <n v="12786520"/>
    <s v="STAFF"/>
    <n v="9985235"/>
    <s v="Time Code : N - OUJ990522/JUSTIF/IRIE BI ARCHILLE ANGE/Achat de couette housse de couette et drap"/>
  </r>
  <r>
    <s v="E"/>
    <s v="4110"/>
    <s v="854"/>
    <s v="85400"/>
    <s v="8549053"/>
    <n v="528004120002"/>
    <x v="0"/>
    <x v="11"/>
    <x v="11"/>
    <n v="202206"/>
    <n v="44740"/>
    <s v="XOF"/>
    <n v="960.45"/>
    <n v="1.58"/>
    <s v="EUR"/>
    <n v="1.468"/>
    <n v="12786520"/>
    <s v="STAFF"/>
    <n v="9985235"/>
    <s v="Time Code : N - OUJ990522/JUSTIF/IRIE BI ARCHILLE ANGE/Achat de 5oreillers"/>
  </r>
  <r>
    <s v="E"/>
    <s v="5501"/>
    <s v="854"/>
    <s v="85401"/>
    <s v="8540008"/>
    <n v="528004120003"/>
    <x v="5"/>
    <x v="66"/>
    <x v="65"/>
    <n v="202206"/>
    <n v="44741"/>
    <s v="XOF"/>
    <n v="5000"/>
    <n v="8.1999999999999993"/>
    <s v="EUR"/>
    <n v="7.6180000000000003"/>
    <n v="30502142"/>
    <m/>
    <m/>
    <s v="KAATJ030622-justif -Gansore Hassane Moctar transport de la rencontre des partenaire bénéficiare de financemennt des pays Bas dans le domaine de DSSR"/>
  </r>
  <r>
    <s v="E"/>
    <s v="5097"/>
    <s v="854"/>
    <s v="85407"/>
    <s v="8540008"/>
    <n v="528004120010"/>
    <x v="1"/>
    <x v="43"/>
    <x v="43"/>
    <n v="202206"/>
    <n v="44741"/>
    <s v="XOF"/>
    <n v="20000"/>
    <n v="32.82"/>
    <s v="EUR"/>
    <n v="30.491"/>
    <n v="30502595"/>
    <m/>
    <m/>
    <s v="DDATJ100622/ JUSTIFS/ OMNI/ SORY Yacouba/ Avance Programme/ Termes de Référence pour l’évaluation du contexte sécuritaire dans les regions du Nord et du Centre-Nord pour le compte « Adolescent transition in West Africa (ATWA) »/ Achat de credit de communi"/>
  </r>
  <r>
    <s v="E"/>
    <s v="5097"/>
    <s v="854"/>
    <s v="85407"/>
    <s v="8540008"/>
    <n v="528004120010"/>
    <x v="1"/>
    <x v="43"/>
    <x v="43"/>
    <n v="202206"/>
    <n v="44741"/>
    <s v="XOF"/>
    <n v="15000"/>
    <n v="24.61"/>
    <s v="EUR"/>
    <n v="22.864000000000001"/>
    <n v="30502595"/>
    <m/>
    <m/>
    <s v="DDATJ100622/ JUSTIFS/ OMNI/ SORY Yacouba/ Avance Programme/ Termes de Référence pour l’évaluation du contexte sécuritaire dans les regions du Nord et du Centre-Nord pour le compte « Adolescent transition in West Africa (ATWA) »/ Achat de credit internet"/>
  </r>
  <r>
    <s v="E"/>
    <s v="5097"/>
    <s v="854"/>
    <s v="85407"/>
    <s v="8540008"/>
    <n v="528004120010"/>
    <x v="1"/>
    <x v="43"/>
    <x v="43"/>
    <n v="202206"/>
    <n v="44741"/>
    <s v="XOF"/>
    <n v="25000"/>
    <n v="41.02"/>
    <s v="EUR"/>
    <n v="38.109000000000002"/>
    <n v="30502595"/>
    <m/>
    <m/>
    <s v="DDATJ100622/ JUSTIFS/ OMNI/ SORY Yacouba/ Avance Programme/ Termes de Référence pour l’évaluation du contexte sécuritaire dans les regions du Nord et du Centre-Nord pour le compte « Adolescent transition in West Africa (ATWA) »/ Achat credit de communicat"/>
  </r>
  <r>
    <s v="E"/>
    <s v="5097"/>
    <s v="854"/>
    <s v="85401"/>
    <s v="8540008"/>
    <n v="528004120003"/>
    <x v="5"/>
    <x v="66"/>
    <x v="65"/>
    <n v="202206"/>
    <n v="44741"/>
    <s v="XOF"/>
    <n v="18500"/>
    <n v="30.36"/>
    <s v="EUR"/>
    <n v="28.206"/>
    <n v="30502142"/>
    <m/>
    <m/>
    <s v="KAATJ030622-justif -Gansore Hassane Moctar prise en charge de la rencontre des partenaire bénéficiare de financemennt des pays Bas dans le domaine de DSSR"/>
  </r>
  <r>
    <s v="E"/>
    <s v="5097"/>
    <s v="854"/>
    <s v="85401"/>
    <s v="8540008"/>
    <n v="528004120003"/>
    <x v="5"/>
    <x v="66"/>
    <x v="65"/>
    <n v="202206"/>
    <n v="44741"/>
    <s v="XOF"/>
    <n v="400"/>
    <n v="0.66"/>
    <s v="EUR"/>
    <n v="0.61299999999999999"/>
    <n v="30502142"/>
    <m/>
    <m/>
    <s v="KAATJ030622-justif -Gansore Hassane Moctar péage de la rencontre des partenaire bénéficiare de financemennt des pays Bas dans le domaine de DSSR"/>
  </r>
  <r>
    <s v="E"/>
    <s v="5510"/>
    <s v="854"/>
    <s v="85407"/>
    <s v="8540008"/>
    <n v="528004120003"/>
    <x v="5"/>
    <x v="66"/>
    <x v="65"/>
    <n v="202206"/>
    <n v="44741"/>
    <s v="XOF"/>
    <n v="73000"/>
    <n v="119.79"/>
    <s v="EUR"/>
    <n v="111.29"/>
    <n v="30502595"/>
    <m/>
    <m/>
    <s v="DDATJ100622/ JUSTIFS/ OMNI/ SORY Yacouba/ Avance Programme/ Termes de Référence pour l’évaluation du contexte sécuritaire dans les regions du Nord et du Centre-Nord pour le compte « Adolescent transition in West Africa (ATWA) »/ Prise en charge allocation"/>
  </r>
  <r>
    <s v="E"/>
    <s v="5510"/>
    <s v="854"/>
    <s v="85407"/>
    <s v="8540008"/>
    <n v="528004120003"/>
    <x v="5"/>
    <x v="66"/>
    <x v="65"/>
    <n v="202206"/>
    <n v="44741"/>
    <s v="XOF"/>
    <n v="58500"/>
    <n v="95.99"/>
    <s v="EUR"/>
    <n v="89.179000000000002"/>
    <n v="30502595"/>
    <m/>
    <m/>
    <s v="DDATJ100622/ JUSTIFS/ OMNI/ SORY Yacouba/ Avance Programme/ Termes de Référence pour l’évaluation du contexte sécuritaire dans les regions du Nord et du Centre-Nord pour le compte « Adolescent transition in West Africa (ATWA) »/ Prise en charge allocation"/>
  </r>
  <r>
    <s v="E"/>
    <s v="5501"/>
    <s v="854"/>
    <s v="85407"/>
    <s v="8540008"/>
    <n v="528004120003"/>
    <x v="5"/>
    <x v="86"/>
    <x v="85"/>
    <n v="202206"/>
    <n v="44741"/>
    <s v="XOF"/>
    <n v="22000"/>
    <n v="36.1"/>
    <s v="EUR"/>
    <n v="33.537999999999997"/>
    <n v="30502595"/>
    <m/>
    <m/>
    <s v="DDATJ100622/ JUSTIFS/ OMNI/ SORY Yacouba/ Avance Programme/ Termes de Référence pour l’évaluation du contexte sécuritaire dans les regions du Nord et du Centre-Nord pour le compte « Adolescent transition in West Africa (ATWA) »/ Prise en charge frais de t"/>
  </r>
  <r>
    <s v="E"/>
    <s v="6390"/>
    <s v="854"/>
    <s v="85401"/>
    <s v="8540008"/>
    <n v="528004120003"/>
    <x v="5"/>
    <x v="66"/>
    <x v="65"/>
    <n v="202206"/>
    <n v="44741"/>
    <s v="XOF"/>
    <n v="3000"/>
    <n v="4.92"/>
    <s v="EUR"/>
    <n v="4.5709999999999997"/>
    <n v="30502142"/>
    <m/>
    <m/>
    <s v="KAATJ030622-justif -Gansore Hassane Moctar frais de communication de la rencontre des partenaire bénéficiare de financemennt des pays Bas dans le domaine de DSSR"/>
  </r>
  <r>
    <s v="E"/>
    <s v="5511"/>
    <s v="854"/>
    <s v="85407"/>
    <s v="8540008"/>
    <n v="528004120003"/>
    <x v="5"/>
    <x v="40"/>
    <x v="40"/>
    <n v="202206"/>
    <n v="44741"/>
    <s v="XOF"/>
    <n v="3750"/>
    <n v="6.15"/>
    <s v="EUR"/>
    <n v="5.7140000000000004"/>
    <n v="30502595"/>
    <m/>
    <m/>
    <s v="DDCPC110622/ HOTEL DIARRA/ Hebergement staff Safety and Security Director Sidibe Moumouni"/>
  </r>
  <r>
    <s v="E"/>
    <s v="5511"/>
    <s v="854"/>
    <s v="85407"/>
    <s v="8540008"/>
    <n v="528004120003"/>
    <x v="5"/>
    <x v="86"/>
    <x v="85"/>
    <n v="202206"/>
    <n v="44741"/>
    <s v="XOF"/>
    <n v="40000"/>
    <n v="65.64"/>
    <s v="EUR"/>
    <n v="60.981999999999999"/>
    <n v="30502595"/>
    <m/>
    <m/>
    <s v="DDATJ100622/ JUSTIFS/ OMNI/ SORY Yacouba/ Avance Programme/ Termes de Référence pour l’évaluation du contexte sécuritaire dans les regions du Nord et du Centre-Nord pour le compte « Adolescent transition in West Africa (ATWA) »/ Prise en charge Hebergemen"/>
  </r>
  <r>
    <s v="E"/>
    <s v="5511"/>
    <s v="854"/>
    <s v="85407"/>
    <s v="8540008"/>
    <n v="528004120003"/>
    <x v="5"/>
    <x v="86"/>
    <x v="85"/>
    <n v="202206"/>
    <n v="44741"/>
    <s v="XOF"/>
    <n v="30000"/>
    <n v="49.23"/>
    <s v="EUR"/>
    <n v="45.737000000000002"/>
    <n v="30502595"/>
    <m/>
    <m/>
    <s v="DDATJ100622/ JUSTIFS/ OMNI/ SORY Yacouba/ Avance Programme/ Termes de Référence pour l’évaluation du contexte sécuritaire dans les regions du Nord et du Centre-Nord pour le compte « Adolescent transition in West Africa (ATWA) »/ Prise en charge Hebergemen"/>
  </r>
  <r>
    <s v="E"/>
    <s v="5511"/>
    <s v="854"/>
    <s v="85407"/>
    <s v="8540008"/>
    <n v="528004120003"/>
    <x v="5"/>
    <x v="86"/>
    <x v="85"/>
    <n v="202206"/>
    <n v="44741"/>
    <s v="XOF"/>
    <n v="110000"/>
    <n v="180.5"/>
    <s v="EUR"/>
    <n v="167.69200000000001"/>
    <n v="30502595"/>
    <m/>
    <m/>
    <s v="DDATJ100622/ JUSTIFS/ OMNI/ SORY Yacouba/ Avance Programme/ Termes de Référence pour l’évaluation du contexte sécuritaire dans les regions du Nord et du Centre-Nord pour le compte « Adolescent transition in West Africa (ATWA) »/ Prise en charge Hebergemen"/>
  </r>
  <r>
    <s v="E"/>
    <s v="6010"/>
    <s v="854"/>
    <s v="85406"/>
    <s v="8549054"/>
    <n v="528004120010"/>
    <x v="1"/>
    <x v="2"/>
    <x v="2"/>
    <n v="202206"/>
    <n v="44741"/>
    <s v="XOF"/>
    <n v="1223.99"/>
    <n v="2.0099999999999998"/>
    <s v="EUR"/>
    <n v="1.867"/>
    <n v="12788620"/>
    <s v="PROPERTY"/>
    <s v="854P0062"/>
    <s v="Premise allocation : [52800412] [15.45%] [30502298] - OUC390622/CAISSE/KI LEONIE/Achat de timbre pour enregistrement contrat de bail(parking et bureau SCI)"/>
  </r>
  <r>
    <s v="E"/>
    <s v="6090"/>
    <s v="854"/>
    <s v="85407"/>
    <s v="8549054"/>
    <n v="528004120010"/>
    <x v="1"/>
    <x v="3"/>
    <x v="3"/>
    <n v="202206"/>
    <n v="44741"/>
    <s v="XOF"/>
    <n v="1274.8"/>
    <n v="2.09"/>
    <s v="EUR"/>
    <n v="1.9419999999999999"/>
    <n v="12788620"/>
    <s v="PROPERTY"/>
    <s v="854P0073"/>
    <s v="Premise allocation : [52800412] [42.49%] [30502017] - DDCPC100622/ SAGNON Regis Kader/ Rembourssement enlevement ordures du bureau SCI de Dedougou des mois de Fevrier, Mars et Avril 2022"/>
  </r>
  <r>
    <s v="E"/>
    <s v="6090"/>
    <s v="854"/>
    <s v="85407"/>
    <s v="8549054"/>
    <n v="528004120010"/>
    <x v="1"/>
    <x v="3"/>
    <x v="3"/>
    <n v="202206"/>
    <n v="44742"/>
    <s v="XOF"/>
    <n v="127479.9"/>
    <n v="209.19"/>
    <s v="EUR"/>
    <n v="194.346"/>
    <n v="12788620"/>
    <s v="PROPERTY"/>
    <s v="854P0073"/>
    <s v="Premise allocation : [52800412] [42.49%] [30502346] - OUMSB1630622-OMNI-EGSN WP/Gardiennage du bureau de Dédougou pour le mois de Juin 2022"/>
  </r>
  <r>
    <s v="E"/>
    <s v="6090"/>
    <s v="854"/>
    <s v="85401"/>
    <s v="8549054"/>
    <n v="528004120010"/>
    <x v="1"/>
    <x v="30"/>
    <x v="30"/>
    <n v="202206"/>
    <n v="44742"/>
    <s v="XOF"/>
    <n v="11189.4"/>
    <n v="18.36"/>
    <s v="EUR"/>
    <n v="17.056999999999999"/>
    <n v="12788620"/>
    <s v="PROPERTY"/>
    <s v="854P0064"/>
    <s v="Premise allocation : [52800412] [3.73%] [30502346] - OUMSB1630622-OMNI-EGSN WP/Gardiennage du bureau de Kaya pour la période de Juin 2022"/>
  </r>
  <r>
    <s v="E"/>
    <s v="6010"/>
    <s v="854"/>
    <s v="85406"/>
    <s v="8549054"/>
    <n v="528004120010"/>
    <x v="1"/>
    <x v="2"/>
    <x v="2"/>
    <n v="202206"/>
    <n v="44742"/>
    <s v="XOF"/>
    <n v="15299.86"/>
    <n v="25.11"/>
    <s v="EUR"/>
    <n v="23.327999999999999"/>
    <n v="12788620"/>
    <s v="PROPERTY"/>
    <s v="854P0062"/>
    <s v="Premise allocation : [52800412] [15.45%] [30502346] - OUB1570622-OMNI-RECEVEUR DES IMPOTS OUAGA V/Droit d'enregistrement sur loyer de SCI à usage de bureau et de parking ( du 13/06/2023 au 13/06/2024)"/>
  </r>
  <r>
    <s v="E"/>
    <s v="6090"/>
    <s v="854"/>
    <s v="85406"/>
    <s v="8549054"/>
    <n v="528004120010"/>
    <x v="1"/>
    <x v="2"/>
    <x v="2"/>
    <n v="202206"/>
    <n v="44742"/>
    <s v="XOF"/>
    <n v="50999.519999999997"/>
    <n v="83.69"/>
    <s v="EUR"/>
    <n v="77.751000000000005"/>
    <n v="12788620"/>
    <s v="PROPERTY"/>
    <s v="854P0062"/>
    <s v="Premise allocation : [52800412] [15.45%] [30502346] - OUMSB1630622-OMNI-EGSN WP/GARDIENNAGE DU BUREAU PAYS Zone du bois pour le mois de Juin 2022"/>
  </r>
  <r>
    <s v="E"/>
    <s v="4170"/>
    <s v="854"/>
    <s v="85400"/>
    <s v="8549055"/>
    <n v="528004120002"/>
    <x v="0"/>
    <x v="11"/>
    <x v="11"/>
    <n v="202206"/>
    <n v="44742"/>
    <s v="XOF"/>
    <n v="1975.84"/>
    <n v="3.24"/>
    <s v="EUR"/>
    <n v="3.01"/>
    <n v="12786520"/>
    <s v="STAFF"/>
    <n v="8540039"/>
    <s v="Time Code : N - ASSURANCE MALADIE DE NABI GREGOIRE AVRIL 2022  A JUIN 2022"/>
  </r>
  <r>
    <s v="E"/>
    <s v="4060"/>
    <s v="854"/>
    <s v="85406"/>
    <s v="8549059"/>
    <n v="528004120002"/>
    <x v="0"/>
    <x v="12"/>
    <x v="12"/>
    <n v="202206"/>
    <n v="44742"/>
    <s v="XOF"/>
    <n v="4337.21"/>
    <n v="7.12"/>
    <s v="EUR"/>
    <n v="6.6150000000000002"/>
    <n v="12786520"/>
    <s v="STAFF"/>
    <n v="8540386"/>
    <s v="Time Code : N - 202206 Annual leave accrual/Dahlia Ramata Stéphanie  YAMEOGO"/>
  </r>
  <r>
    <s v="E"/>
    <s v="4170"/>
    <s v="854"/>
    <s v="85400"/>
    <s v="8549058"/>
    <n v="528004120002"/>
    <x v="0"/>
    <x v="26"/>
    <x v="26"/>
    <n v="202206"/>
    <n v="44742"/>
    <s v="XOF"/>
    <n v="3861.14"/>
    <n v="6.34"/>
    <s v="EUR"/>
    <n v="5.89"/>
    <n v="12786520"/>
    <s v="STAFF"/>
    <n v="8540401"/>
    <s v="Time Code : N - ASSURANCE MALADIE DE SINON BOUKARI AVRIL 2022 A JUIN 2022"/>
  </r>
  <r>
    <s v="E"/>
    <s v="4110"/>
    <s v="854"/>
    <s v="85400"/>
    <s v="8549052"/>
    <n v="528004120002"/>
    <x v="0"/>
    <x v="56"/>
    <x v="56"/>
    <n v="202206"/>
    <n v="44742"/>
    <s v="XOF"/>
    <n v="8450.7000000000007"/>
    <n v="13.87"/>
    <s v="EUR"/>
    <n v="12.885999999999999"/>
    <n v="12786520"/>
    <s v="STAFF"/>
    <n v="9980783"/>
    <s v="Time Code : N - OUMSB1630622-OMNI-EGSN WP/Gardiennage du DOMICILE KARINA LOPEZ pour le mois de Juin 2022"/>
  </r>
  <r>
    <s v="E"/>
    <s v="4170"/>
    <s v="854"/>
    <s v="85408"/>
    <s v="8540008"/>
    <n v="528004120001"/>
    <x v="3"/>
    <x v="14"/>
    <x v="14"/>
    <n v="202206"/>
    <n v="44742"/>
    <s v="XOF"/>
    <n v="170267.75"/>
    <n v="279.39999999999998"/>
    <s v="EUR"/>
    <n v="259.57400000000001"/>
    <n v="12786520"/>
    <s v="STAFF"/>
    <n v="2012170"/>
    <s v="Time Code : N - ASSURANCE MALADIE DE KIEMA YAYA AVRIL 2022 A JUIN 2022"/>
  </r>
  <r>
    <s v="E"/>
    <s v="4060"/>
    <s v="854"/>
    <s v="85406"/>
    <s v="8540008"/>
    <n v="528004120002"/>
    <x v="0"/>
    <x v="24"/>
    <x v="24"/>
    <n v="202206"/>
    <n v="44742"/>
    <s v="XOF"/>
    <n v="32101.24"/>
    <n v="52.68"/>
    <s v="EUR"/>
    <n v="48.942"/>
    <n v="12786520"/>
    <s v="STAFF"/>
    <n v="2039252"/>
    <s v="Time Code : N - 202206 Annual leave accrual/Sherita Djemila  Guiro"/>
  </r>
  <r>
    <s v="E"/>
    <s v="4170"/>
    <s v="854"/>
    <s v="85400"/>
    <s v="8549059"/>
    <n v="528004120002"/>
    <x v="0"/>
    <x v="12"/>
    <x v="12"/>
    <n v="202206"/>
    <n v="44742"/>
    <s v="XOF"/>
    <n v="5318.77"/>
    <n v="8.73"/>
    <s v="EUR"/>
    <n v="8.1110000000000007"/>
    <n v="12786520"/>
    <s v="STAFF"/>
    <n v="2012905"/>
    <s v="Time Code : N - ASSURANCE MALADIE DE  NEBIE NOEL AVRIL 2022  A JUIN 2022"/>
  </r>
  <r>
    <s v="E"/>
    <s v="4170"/>
    <s v="854"/>
    <s v="85400"/>
    <s v="8549057"/>
    <n v="528004120002"/>
    <x v="0"/>
    <x v="7"/>
    <x v="7"/>
    <n v="202206"/>
    <n v="44742"/>
    <s v="XOF"/>
    <n v="9882.43"/>
    <n v="16.22"/>
    <s v="EUR"/>
    <n v="15.069000000000001"/>
    <n v="12786520"/>
    <s v="STAFF"/>
    <n v="8540392"/>
    <s v="Time Code : N - ASSURANCE MALADIE DE KABORE HAMZA  AVRIL 2022  A JUIN 2022"/>
  </r>
  <r>
    <s v="E"/>
    <s v="4170"/>
    <s v="854"/>
    <s v="85400"/>
    <s v="8549059"/>
    <n v="528004120002"/>
    <x v="0"/>
    <x v="76"/>
    <x v="75"/>
    <n v="202206"/>
    <n v="44742"/>
    <s v="XOF"/>
    <n v="3324.23"/>
    <n v="5.45"/>
    <s v="EUR"/>
    <n v="5.0629999999999997"/>
    <n v="12786520"/>
    <s v="STAFF"/>
    <n v="8540353"/>
    <s v="Time Code : N - ASSURANCE MALADIE DE PARE KARAMBIRE AMINATA AVRIL 2022  A JUIN 2022"/>
  </r>
  <r>
    <s v="E"/>
    <s v="4170"/>
    <s v="854"/>
    <s v="85400"/>
    <s v="8549059"/>
    <n v="528004120002"/>
    <x v="0"/>
    <x v="12"/>
    <x v="12"/>
    <n v="202206"/>
    <n v="44742"/>
    <s v="XOF"/>
    <n v="8070.87"/>
    <n v="13.24"/>
    <s v="EUR"/>
    <n v="12.3"/>
    <n v="12786520"/>
    <s v="STAFF"/>
    <n v="8540206"/>
    <s v="Time Code : N - ASSURANCE MALADIE DE OUEDRAOGO WENDINGOMDE JOSEPH A AVRL 2022  A JUIN 2022"/>
  </r>
  <r>
    <s v="E"/>
    <s v="4060"/>
    <s v="854"/>
    <s v="85400"/>
    <s v="8549059"/>
    <n v="528004120002"/>
    <x v="0"/>
    <x v="76"/>
    <x v="75"/>
    <n v="202206"/>
    <n v="44742"/>
    <s v="XOF"/>
    <n v="4682.6400000000003"/>
    <n v="7.68"/>
    <s v="EUR"/>
    <n v="7.1349999999999998"/>
    <n v="12786520"/>
    <s v="STAFF"/>
    <n v="8540353"/>
    <s v="Time Code : N - 202206 Annual leave accrual/Aminata  PARE/KARAMBIRI"/>
  </r>
  <r>
    <s v="E"/>
    <s v="4170"/>
    <s v="854"/>
    <s v="85400"/>
    <s v="8549062"/>
    <n v="528004120002"/>
    <x v="0"/>
    <x v="23"/>
    <x v="23"/>
    <n v="202206"/>
    <n v="44742"/>
    <s v="XOF"/>
    <n v="3007.57"/>
    <n v="4.9400000000000004"/>
    <s v="EUR"/>
    <n v="4.5890000000000004"/>
    <n v="12786520"/>
    <s v="STAFF"/>
    <n v="2032465"/>
    <s v="Time Code : N - ASSURANCE MALADIE DE ZOURE HASSIMI AVRIL 2022 A JUIN 2022"/>
  </r>
  <r>
    <s v="E"/>
    <s v="4170"/>
    <s v="854"/>
    <s v="85400"/>
    <s v="8549059"/>
    <n v="528004120002"/>
    <x v="0"/>
    <x v="12"/>
    <x v="12"/>
    <n v="202206"/>
    <n v="44742"/>
    <s v="XOF"/>
    <n v="102783.58"/>
    <n v="168.66"/>
    <s v="EUR"/>
    <n v="156.69200000000001"/>
    <n v="12786520"/>
    <s v="STAFF"/>
    <n v="2029740"/>
    <s v="Time Code : N - ASSURANCE MALADIE DE KAMBOU SANSAN CHRISTIAN  AVRIL 2022  A JUIN 2022"/>
  </r>
  <r>
    <s v="E"/>
    <s v="4170"/>
    <s v="854"/>
    <s v="85401"/>
    <s v="8540008"/>
    <n v="528004120001"/>
    <x v="3"/>
    <x v="14"/>
    <x v="14"/>
    <n v="202206"/>
    <n v="44742"/>
    <s v="XOF"/>
    <n v="143972.75"/>
    <n v="236.25"/>
    <s v="EUR"/>
    <n v="219.48599999999999"/>
    <n v="12786520"/>
    <s v="STAFF"/>
    <n v="2031020"/>
    <s v="Time Code : N - ASSURANCE MALADIE DE GANSORE HASSANE MOCTAR AVRIL 2022 A JUIN 2022"/>
  </r>
  <r>
    <s v="E"/>
    <s v="4170"/>
    <s v="854"/>
    <s v="85400"/>
    <s v="8549063"/>
    <n v="528004120002"/>
    <x v="0"/>
    <x v="21"/>
    <x v="21"/>
    <n v="202206"/>
    <n v="44742"/>
    <s v="XOF"/>
    <n v="9199.9"/>
    <n v="15.1"/>
    <s v="EUR"/>
    <n v="14.029"/>
    <n v="12786520"/>
    <s v="STAFF"/>
    <n v="2020577"/>
    <s v="Time Code : N - ASSURANCE MALADIE DE SIDIBE MOUMOUNI AVRIL 2022 A JUIN 2022"/>
  </r>
  <r>
    <s v="E"/>
    <s v="4170"/>
    <s v="854"/>
    <s v="85406"/>
    <s v="8540008"/>
    <n v="528004120001"/>
    <x v="3"/>
    <x v="9"/>
    <x v="9"/>
    <n v="202206"/>
    <n v="44742"/>
    <s v="XOF"/>
    <n v="65087.75"/>
    <n v="106.8"/>
    <s v="EUR"/>
    <n v="99.221000000000004"/>
    <n v="12786520"/>
    <s v="STAFF"/>
    <n v="2019466"/>
    <s v="Time Code : N - ASSURANCE MALADIE DE ZAGUE SOME LENA YASMINE AVRIL 2022 A JUIN 2022"/>
  </r>
  <r>
    <s v="E"/>
    <s v="4060"/>
    <s v="854"/>
    <s v="85400"/>
    <s v="8549062"/>
    <n v="528004120002"/>
    <x v="0"/>
    <x v="78"/>
    <x v="77"/>
    <n v="202206"/>
    <n v="44742"/>
    <s v="XOF"/>
    <n v="2368.4299999999998"/>
    <n v="3.89"/>
    <s v="EUR"/>
    <n v="3.6139999999999999"/>
    <n v="12786520"/>
    <s v="STAFF"/>
    <n v="8540396"/>
    <s v="Time Code : N - 202206 Annual leave accrual/Hubert  OUEDRAOGO"/>
  </r>
  <r>
    <s v="E"/>
    <s v="4060"/>
    <s v="854"/>
    <s v="85406"/>
    <s v="8549052"/>
    <n v="528004120002"/>
    <x v="0"/>
    <x v="15"/>
    <x v="15"/>
    <n v="202206"/>
    <n v="44742"/>
    <s v="XOF"/>
    <n v="32101.24"/>
    <n v="52.68"/>
    <s v="EUR"/>
    <n v="48.942"/>
    <n v="12786520"/>
    <s v="STAFF"/>
    <n v="2041743"/>
    <s v="Time Code : N - 202206 Annual leave accrual/Safietou  Sore"/>
  </r>
  <r>
    <s v="E"/>
    <s v="4170"/>
    <s v="854"/>
    <s v="85400"/>
    <s v="8549062"/>
    <n v="528004120002"/>
    <x v="0"/>
    <x v="78"/>
    <x v="77"/>
    <n v="202206"/>
    <n v="44742"/>
    <s v="XOF"/>
    <n v="1733.53"/>
    <n v="2.84"/>
    <s v="EUR"/>
    <n v="2.6379999999999999"/>
    <n v="12786520"/>
    <s v="STAFF"/>
    <n v="8540396"/>
    <s v="Time Code : N - ASSURANCE MALADIE DE OUEDRAOGO HUBERT AVRIL 2022  A JUIN 2022"/>
  </r>
  <r>
    <s v="E"/>
    <s v="4170"/>
    <s v="854"/>
    <s v="85400"/>
    <s v="8549058"/>
    <n v="528004120002"/>
    <x v="0"/>
    <x v="10"/>
    <x v="10"/>
    <n v="202206"/>
    <n v="44742"/>
    <s v="XOF"/>
    <n v="10389.790000000001"/>
    <n v="17.05"/>
    <s v="EUR"/>
    <n v="15.84"/>
    <n v="12786520"/>
    <s v="STAFF"/>
    <n v="2011105"/>
    <s v="Time Code : N - ASSURANCE MALADIE DE COULIDIATY AIME PARFAIT AVRIL 2022 A JUIN 2022"/>
  </r>
  <r>
    <s v="E"/>
    <s v="4060"/>
    <s v="854"/>
    <s v="85406"/>
    <s v="8549052"/>
    <n v="528004120002"/>
    <x v="0"/>
    <x v="16"/>
    <x v="16"/>
    <n v="202206"/>
    <n v="44742"/>
    <s v="XOF"/>
    <n v="47418.11"/>
    <n v="77.81"/>
    <s v="EUR"/>
    <n v="72.289000000000001"/>
    <n v="12786520"/>
    <s v="STAFF"/>
    <n v="2024193"/>
    <s v="Time Code : N - 202206 Annual leave accrual/Sié  Kambire"/>
  </r>
  <r>
    <s v="E"/>
    <s v="5110"/>
    <s v="854"/>
    <s v="85406"/>
    <s v="8549057"/>
    <n v="528004120010"/>
    <x v="1"/>
    <x v="87"/>
    <x v="86"/>
    <n v="202206"/>
    <n v="44742"/>
    <s v="XOF"/>
    <n v="500002.82"/>
    <n v="820.47"/>
    <s v="EUR"/>
    <n v="762.24900000000002"/>
    <n v="12776745"/>
    <s v="VEHICLE"/>
    <s v="854V0538"/>
    <s v="PO Auto-Accrual re PO: 10071600 / Total_appro TOM-Card 469916_veh 0164 D7 03 IT_ATWA"/>
  </r>
  <r>
    <s v="E"/>
    <s v="5120"/>
    <s v="854"/>
    <s v="85406"/>
    <s v="8549057"/>
    <n v="528004120010"/>
    <x v="1"/>
    <x v="59"/>
    <x v="58"/>
    <n v="202206"/>
    <n v="44742"/>
    <s v="XOF"/>
    <n v="302316.67"/>
    <n v="516.47"/>
    <s v="EUR"/>
    <n v="479.82100000000003"/>
    <n v="12776745"/>
    <s v="VEHICLE"/>
    <s v="854V0538"/>
    <s v="PO Auto-Accrual re PO: 10046796 / Renouvellement assurance véh 0164 D7 03 IT"/>
  </r>
  <r>
    <s v="E"/>
    <s v="5120"/>
    <s v="854"/>
    <s v="85406"/>
    <s v="8549057"/>
    <n v="528004120010"/>
    <x v="1"/>
    <x v="58"/>
    <x v="58"/>
    <n v="202206"/>
    <n v="44742"/>
    <s v="XOF"/>
    <n v="302316.67"/>
    <n v="516.47"/>
    <s v="EUR"/>
    <n v="479.82100000000003"/>
    <n v="12776745"/>
    <s v="VEHICLE"/>
    <s v="854V0535"/>
    <s v="PO Auto-Accrual re PO: 10046796 / Renouvellement assurance véh 0182 D7 03 IT"/>
  </r>
  <r>
    <s v="E"/>
    <s v="5120"/>
    <s v="854"/>
    <s v="85406"/>
    <s v="8549057"/>
    <n v="528004120010"/>
    <x v="1"/>
    <x v="58"/>
    <x v="58"/>
    <n v="202206"/>
    <n v="44742"/>
    <s v="XOF"/>
    <n v="302316.67"/>
    <n v="516.47"/>
    <s v="EUR"/>
    <n v="479.82100000000003"/>
    <n v="12776745"/>
    <s v="VEHICLE"/>
    <s v="854V0540"/>
    <s v="PO Auto-Accrual re PO: 10046796 / Renouvellement assurance véh 0445 D8 03 IT"/>
  </r>
  <r>
    <s v="E"/>
    <s v="5120"/>
    <s v="854"/>
    <s v="85406"/>
    <s v="8549057"/>
    <n v="528004120010"/>
    <x v="1"/>
    <x v="58"/>
    <x v="58"/>
    <n v="202206"/>
    <n v="44742"/>
    <s v="XOF"/>
    <n v="302316.67"/>
    <n v="516.47"/>
    <s v="EUR"/>
    <n v="479.82100000000003"/>
    <n v="12776745"/>
    <s v="VEHICLE"/>
    <s v="854V0539"/>
    <s v="PO Auto-Accrual re PO: 10046796 / Renouvellement assurance véh 0170 D7 03 IT"/>
  </r>
  <r>
    <s v="E"/>
    <s v="6961"/>
    <s v="854"/>
    <s v="85408"/>
    <s v="8549052"/>
    <n v="528004120010"/>
    <x v="1"/>
    <x v="38"/>
    <x v="38"/>
    <n v="202206"/>
    <n v="44742"/>
    <s v="XOF"/>
    <n v="300000"/>
    <n v="492.28"/>
    <s v="EUR"/>
    <n v="457.34800000000001"/>
    <n v="30502346"/>
    <m/>
    <m/>
    <s v="OUMSB1630622-OMNI-EGSN WP/Gardiennage du bureau de Ouahigouya pour la période de Juin 2022"/>
  </r>
  <r>
    <s v="E"/>
    <s v="6220"/>
    <s v="854"/>
    <s v="85403"/>
    <s v="8549052"/>
    <n v="528004120004"/>
    <x v="13"/>
    <x v="77"/>
    <x v="76"/>
    <n v="202206"/>
    <n v="44742"/>
    <s v="USD"/>
    <n v="2326.54"/>
    <n v="2326.54"/>
    <s v="EUR"/>
    <n v="2161.4490000000001"/>
    <n v="30502365"/>
    <m/>
    <m/>
    <s v="OUAC030622-ACCRUAL-DANOFFICE IT/ Purchase of laptops and accessories"/>
  </r>
  <r>
    <s v="E"/>
    <s v="5097"/>
    <s v="854"/>
    <s v="85408"/>
    <s v="8540008"/>
    <n v="528004120031"/>
    <x v="20"/>
    <x v="88"/>
    <x v="87"/>
    <n v="202206"/>
    <n v="44742"/>
    <s v="XOF"/>
    <n v="10500000"/>
    <n v="17229.77"/>
    <s v="EUR"/>
    <n v="16007.144"/>
    <n v="30503424"/>
    <m/>
    <m/>
    <s v="OUAC100622/ACCRUAL/EYANOF/Travaux de realisation de deux forages positifs équipés de pompe à motricité humaine (PMH) à Ouahigouya dans le Nord"/>
  </r>
  <r>
    <s v="E"/>
    <s v="4998"/>
    <s v="854"/>
    <s v="85403"/>
    <s v="8549052"/>
    <n v="528004120010"/>
    <x v="1"/>
    <x v="31"/>
    <x v="31"/>
    <n v="202206"/>
    <n v="44742"/>
    <s v="USD"/>
    <n v="2.34"/>
    <n v="2.34"/>
    <s v="EUR"/>
    <n v="2.1739999999999999"/>
    <n v="12794447"/>
    <m/>
    <m/>
    <s v="Country Shared Costs - Non salary benefits"/>
  </r>
  <r>
    <s v="E"/>
    <s v="4998"/>
    <s v="854"/>
    <s v="85403"/>
    <s v="8549057"/>
    <n v="528004120010"/>
    <x v="1"/>
    <x v="31"/>
    <x v="31"/>
    <n v="202206"/>
    <n v="44742"/>
    <s v="USD"/>
    <n v="0.93"/>
    <n v="0.93"/>
    <s v="EUR"/>
    <n v="0.86399999999999999"/>
    <n v="12794447"/>
    <m/>
    <m/>
    <s v="Country Shared Costs - Non salary benefits"/>
  </r>
  <r>
    <s v="E"/>
    <s v="5094"/>
    <s v="854"/>
    <s v="85406"/>
    <s v="8549052"/>
    <n v="528004120034"/>
    <x v="21"/>
    <x v="89"/>
    <x v="88"/>
    <n v="202206"/>
    <n v="44742"/>
    <s v="XOF"/>
    <n v="10504002.27"/>
    <n v="17236.34"/>
    <s v="EUR"/>
    <n v="16013.248"/>
    <n v="12776745"/>
    <m/>
    <m/>
    <s v="PO Auto-Accrual re PO: 10075842 / Achats de serviettes hygiéniques à usage unique pour adolescentes"/>
  </r>
  <r>
    <s v="E"/>
    <s v="5191"/>
    <s v="854"/>
    <s v="85400"/>
    <s v="8549051"/>
    <n v="528004120010"/>
    <x v="1"/>
    <x v="32"/>
    <x v="32"/>
    <n v="202206"/>
    <n v="44742"/>
    <s v="USD"/>
    <n v="8.16"/>
    <n v="8.16"/>
    <s v="EUR"/>
    <n v="7.5810000000000004"/>
    <n v="12794447"/>
    <m/>
    <m/>
    <s v="Country Shared Costs – Vehicle &amp; transport costs"/>
  </r>
  <r>
    <s v="E"/>
    <s v="5191"/>
    <s v="854"/>
    <s v="85400"/>
    <s v="8549052"/>
    <n v="528004120010"/>
    <x v="1"/>
    <x v="32"/>
    <x v="32"/>
    <n v="202206"/>
    <n v="44742"/>
    <s v="USD"/>
    <n v="7.42"/>
    <n v="7.42"/>
    <s v="EUR"/>
    <n v="6.8929999999999998"/>
    <n v="12794447"/>
    <m/>
    <m/>
    <s v="Country Shared Costs – Vehicle &amp; transport costs"/>
  </r>
  <r>
    <s v="E"/>
    <s v="5191"/>
    <s v="854"/>
    <s v="85400"/>
    <s v="8549057"/>
    <n v="528004120010"/>
    <x v="1"/>
    <x v="32"/>
    <x v="32"/>
    <n v="202206"/>
    <n v="44742"/>
    <s v="USD"/>
    <n v="168.84"/>
    <n v="168.84"/>
    <s v="EUR"/>
    <n v="156.85900000000001"/>
    <n v="12794447"/>
    <m/>
    <m/>
    <s v="Country Shared Costs – Vehicle &amp; transport costs"/>
  </r>
  <r>
    <s v="E"/>
    <s v="5191"/>
    <s v="854"/>
    <s v="85406"/>
    <s v="8549052"/>
    <n v="528004120010"/>
    <x v="1"/>
    <x v="32"/>
    <x v="32"/>
    <n v="202206"/>
    <n v="44742"/>
    <s v="USD"/>
    <n v="314.32"/>
    <n v="314.32"/>
    <s v="EUR"/>
    <n v="292.01600000000002"/>
    <n v="12794447"/>
    <m/>
    <m/>
    <s v="Country Shared Costs – Vehicle &amp; transport costs"/>
  </r>
  <r>
    <s v="E"/>
    <s v="4998"/>
    <s v="854"/>
    <s v="85406"/>
    <s v="8549054"/>
    <n v="528004120010"/>
    <x v="1"/>
    <x v="31"/>
    <x v="31"/>
    <n v="202206"/>
    <n v="44742"/>
    <s v="USD"/>
    <n v="19.91"/>
    <n v="19.91"/>
    <s v="EUR"/>
    <n v="18.497"/>
    <n v="12794447"/>
    <m/>
    <m/>
    <s v="Country Shared Costs - Non salary benefits"/>
  </r>
  <r>
    <s v="E"/>
    <s v="4998"/>
    <s v="854"/>
    <s v="85406"/>
    <s v="8549057"/>
    <n v="528004120010"/>
    <x v="1"/>
    <x v="31"/>
    <x v="31"/>
    <n v="202206"/>
    <n v="44742"/>
    <s v="USD"/>
    <n v="50.99"/>
    <n v="50.99"/>
    <s v="EUR"/>
    <n v="47.372"/>
    <n v="12794447"/>
    <m/>
    <m/>
    <s v="Country Shared Costs - Non salary benefits"/>
  </r>
  <r>
    <s v="E"/>
    <s v="5191"/>
    <s v="854"/>
    <s v="85406"/>
    <s v="8549057"/>
    <n v="528004120010"/>
    <x v="1"/>
    <x v="32"/>
    <x v="32"/>
    <n v="202206"/>
    <n v="44742"/>
    <s v="USD"/>
    <n v="117.19"/>
    <n v="117.19"/>
    <s v="EUR"/>
    <n v="108.874"/>
    <n v="12794447"/>
    <m/>
    <m/>
    <s v="Country Shared Costs – Vehicle &amp; transport costs"/>
  </r>
  <r>
    <s v="E"/>
    <s v="4998"/>
    <s v="854"/>
    <s v="85406"/>
    <s v="8549059"/>
    <n v="528004120010"/>
    <x v="1"/>
    <x v="31"/>
    <x v="31"/>
    <n v="202206"/>
    <n v="44742"/>
    <s v="USD"/>
    <n v="61.52"/>
    <n v="61.52"/>
    <s v="EUR"/>
    <n v="57.155000000000001"/>
    <n v="12794447"/>
    <m/>
    <m/>
    <s v="Country Shared Costs - Non salary benefits"/>
  </r>
  <r>
    <s v="E"/>
    <s v="7491"/>
    <s v="854"/>
    <s v="85408"/>
    <s v="8549057"/>
    <n v="528004120010"/>
    <x v="1"/>
    <x v="37"/>
    <x v="37"/>
    <n v="202206"/>
    <n v="44742"/>
    <s v="USD"/>
    <n v="249.55"/>
    <n v="249.55"/>
    <s v="EUR"/>
    <n v="231.84200000000001"/>
    <n v="12794447"/>
    <m/>
    <m/>
    <s v="Country Shared Costs - Other"/>
  </r>
  <r>
    <s v="E"/>
    <s v="5598"/>
    <s v="854"/>
    <s v="85400"/>
    <s v="8549051"/>
    <n v="528004120010"/>
    <x v="1"/>
    <x v="33"/>
    <x v="33"/>
    <n v="202206"/>
    <n v="44742"/>
    <s v="USD"/>
    <n v="117.03"/>
    <n v="117.03"/>
    <s v="EUR"/>
    <n v="108.726"/>
    <n v="12794447"/>
    <m/>
    <m/>
    <s v="Country Shared Costs - Travel &amp; Lodging"/>
  </r>
  <r>
    <s v="E"/>
    <s v="6298"/>
    <s v="854"/>
    <s v="85400"/>
    <s v="8549052"/>
    <n v="528004120010"/>
    <x v="1"/>
    <x v="34"/>
    <x v="34"/>
    <n v="202206"/>
    <n v="44742"/>
    <s v="USD"/>
    <n v="51.46"/>
    <n v="51.46"/>
    <s v="EUR"/>
    <n v="47.808"/>
    <n v="12794447"/>
    <m/>
    <m/>
    <s v="Country Shared Costs - Premise costs"/>
  </r>
  <r>
    <s v="E"/>
    <s v="6298"/>
    <s v="854"/>
    <s v="85400"/>
    <s v="8549053"/>
    <n v="528004120010"/>
    <x v="1"/>
    <x v="34"/>
    <x v="34"/>
    <n v="202206"/>
    <n v="44742"/>
    <s v="USD"/>
    <n v="1.38"/>
    <n v="1.38"/>
    <s v="EUR"/>
    <n v="1.282"/>
    <n v="12794447"/>
    <m/>
    <m/>
    <s v="Country Shared Costs - Premise costs"/>
  </r>
  <r>
    <s v="E"/>
    <s v="7491"/>
    <s v="854"/>
    <s v="85405"/>
    <s v="8549059"/>
    <n v="528004120010"/>
    <x v="1"/>
    <x v="37"/>
    <x v="37"/>
    <n v="202206"/>
    <n v="44742"/>
    <s v="USD"/>
    <n v="0.43"/>
    <n v="0.43"/>
    <s v="EUR"/>
    <n v="0.39900000000000002"/>
    <n v="12794447"/>
    <m/>
    <m/>
    <s v="Country Shared Costs - Other"/>
  </r>
  <r>
    <s v="E"/>
    <s v="5598"/>
    <s v="854"/>
    <s v="85405"/>
    <s v="8549059"/>
    <n v="528004120010"/>
    <x v="1"/>
    <x v="33"/>
    <x v="33"/>
    <n v="202206"/>
    <n v="44742"/>
    <s v="USD"/>
    <n v="0.34"/>
    <n v="0.34"/>
    <s v="EUR"/>
    <n v="0.316"/>
    <n v="12794447"/>
    <m/>
    <m/>
    <s v="Country Shared Costs - Travel &amp; Lodging"/>
  </r>
  <r>
    <s v="E"/>
    <s v="6298"/>
    <s v="854"/>
    <s v="85400"/>
    <s v="8549054"/>
    <n v="528004120010"/>
    <x v="1"/>
    <x v="34"/>
    <x v="34"/>
    <n v="202206"/>
    <n v="44742"/>
    <s v="USD"/>
    <n v="503.41"/>
    <n v="503.41"/>
    <s v="EUR"/>
    <n v="467.68799999999999"/>
    <n v="12794447"/>
    <m/>
    <m/>
    <s v="Country Shared Costs - Premise costs"/>
  </r>
  <r>
    <s v="E"/>
    <s v="5598"/>
    <s v="854"/>
    <s v="85400"/>
    <s v="8549054"/>
    <n v="528004120010"/>
    <x v="1"/>
    <x v="33"/>
    <x v="33"/>
    <n v="202206"/>
    <n v="44742"/>
    <s v="USD"/>
    <n v="123.35"/>
    <n v="123.35"/>
    <s v="EUR"/>
    <n v="114.59699999999999"/>
    <n v="12794447"/>
    <m/>
    <m/>
    <s v="Country Shared Costs - Travel &amp; Lodging"/>
  </r>
  <r>
    <s v="E"/>
    <s v="6298"/>
    <s v="854"/>
    <s v="85400"/>
    <s v="8549055"/>
    <n v="528004120010"/>
    <x v="1"/>
    <x v="34"/>
    <x v="34"/>
    <n v="202206"/>
    <n v="44742"/>
    <s v="USD"/>
    <n v="81.2"/>
    <n v="81.2"/>
    <s v="EUR"/>
    <n v="75.438000000000002"/>
    <n v="12794447"/>
    <m/>
    <m/>
    <s v="Country Shared Costs - Premise costs"/>
  </r>
  <r>
    <s v="E"/>
    <s v="6298"/>
    <s v="854"/>
    <s v="85400"/>
    <s v="8549056"/>
    <n v="528004120010"/>
    <x v="1"/>
    <x v="34"/>
    <x v="34"/>
    <n v="202206"/>
    <n v="44742"/>
    <s v="USD"/>
    <n v="5.52"/>
    <n v="5.52"/>
    <s v="EUR"/>
    <n v="5.1280000000000001"/>
    <n v="12794447"/>
    <m/>
    <m/>
    <s v="Country Shared Costs - Premise costs"/>
  </r>
  <r>
    <s v="E"/>
    <s v="6298"/>
    <s v="854"/>
    <s v="85400"/>
    <s v="8549057"/>
    <n v="528004120010"/>
    <x v="1"/>
    <x v="34"/>
    <x v="34"/>
    <n v="202206"/>
    <n v="44742"/>
    <s v="USD"/>
    <n v="145.34"/>
    <n v="145.34"/>
    <s v="EUR"/>
    <n v="135.02699999999999"/>
    <n v="12794447"/>
    <m/>
    <m/>
    <s v="Country Shared Costs - Premise costs"/>
  </r>
  <r>
    <s v="E"/>
    <s v="5598"/>
    <s v="854"/>
    <s v="85400"/>
    <s v="8549059"/>
    <n v="528004120010"/>
    <x v="1"/>
    <x v="33"/>
    <x v="33"/>
    <n v="202206"/>
    <n v="44742"/>
    <s v="USD"/>
    <n v="131.94"/>
    <n v="131.94"/>
    <s v="EUR"/>
    <n v="122.578"/>
    <n v="12794447"/>
    <m/>
    <m/>
    <s v="Country Shared Costs - Travel &amp; Lodging"/>
  </r>
  <r>
    <s v="E"/>
    <s v="6298"/>
    <s v="854"/>
    <s v="85400"/>
    <s v="8549059"/>
    <n v="528004120010"/>
    <x v="1"/>
    <x v="34"/>
    <x v="34"/>
    <n v="202206"/>
    <n v="44742"/>
    <s v="USD"/>
    <n v="36.75"/>
    <n v="36.75"/>
    <s v="EUR"/>
    <n v="34.142000000000003"/>
    <n v="12794447"/>
    <m/>
    <m/>
    <s v="Country Shared Costs - Premise costs"/>
  </r>
  <r>
    <s v="E"/>
    <s v="6298"/>
    <s v="854"/>
    <s v="85400"/>
    <s v="8549060"/>
    <n v="528004120010"/>
    <x v="1"/>
    <x v="34"/>
    <x v="34"/>
    <n v="202206"/>
    <n v="44742"/>
    <s v="USD"/>
    <n v="13.81"/>
    <n v="13.81"/>
    <s v="EUR"/>
    <n v="12.83"/>
    <n v="12794447"/>
    <m/>
    <m/>
    <s v="Country Shared Costs - Premise costs"/>
  </r>
  <r>
    <s v="E"/>
    <s v="5598"/>
    <s v="854"/>
    <s v="85403"/>
    <s v="8549054"/>
    <n v="528004120010"/>
    <x v="1"/>
    <x v="33"/>
    <x v="33"/>
    <n v="202206"/>
    <n v="44742"/>
    <s v="USD"/>
    <n v="0.44"/>
    <n v="0.44"/>
    <s v="EUR"/>
    <n v="0.40899999999999997"/>
    <n v="12794447"/>
    <m/>
    <m/>
    <s v="Country Shared Costs - Travel &amp; Lodging"/>
  </r>
  <r>
    <s v="E"/>
    <s v="6298"/>
    <s v="854"/>
    <s v="85406"/>
    <s v="8549057"/>
    <n v="528004120010"/>
    <x v="1"/>
    <x v="34"/>
    <x v="34"/>
    <n v="202206"/>
    <n v="44742"/>
    <s v="USD"/>
    <n v="94.29"/>
    <n v="94.29"/>
    <s v="EUR"/>
    <n v="87.599000000000004"/>
    <n v="12794447"/>
    <m/>
    <m/>
    <s v="Country Shared Costs - Premise costs"/>
  </r>
  <r>
    <s v="E"/>
    <s v="6298"/>
    <s v="854"/>
    <s v="85406"/>
    <s v="8549060"/>
    <n v="528004120010"/>
    <x v="1"/>
    <x v="34"/>
    <x v="34"/>
    <n v="202206"/>
    <n v="44742"/>
    <s v="USD"/>
    <n v="143.80000000000001"/>
    <n v="143.80000000000001"/>
    <s v="EUR"/>
    <n v="133.596"/>
    <n v="12794447"/>
    <m/>
    <m/>
    <s v="Country Shared Costs - Premise costs"/>
  </r>
  <r>
    <s v="E"/>
    <s v="7142"/>
    <s v="854"/>
    <s v="85406"/>
    <s v="8549052"/>
    <n v="528004120010"/>
    <x v="1"/>
    <x v="62"/>
    <x v="61"/>
    <n v="202206"/>
    <n v="44742"/>
    <s v="XOF"/>
    <n v="778137.49"/>
    <n v="1329.35"/>
    <s v="EUR"/>
    <n v="1235.019"/>
    <n v="12776745"/>
    <m/>
    <m/>
    <s v="PO Auto-Accrual re PO: 10049030 / Chambre climatisée single (Standard) de 1 à 7jrs"/>
  </r>
  <r>
    <s v="E"/>
    <s v="7491"/>
    <s v="854"/>
    <s v="85400"/>
    <s v="8549051"/>
    <n v="528004120010"/>
    <x v="1"/>
    <x v="37"/>
    <x v="37"/>
    <n v="202206"/>
    <n v="44742"/>
    <s v="USD"/>
    <n v="363.76"/>
    <n v="363.76"/>
    <s v="EUR"/>
    <n v="337.94799999999998"/>
    <n v="12794447"/>
    <m/>
    <m/>
    <s v="Country Shared Costs - Other"/>
  </r>
  <r>
    <s v="E"/>
    <s v="7491"/>
    <s v="854"/>
    <s v="85400"/>
    <s v="8549052"/>
    <n v="528004120010"/>
    <x v="1"/>
    <x v="37"/>
    <x v="37"/>
    <n v="202206"/>
    <n v="44742"/>
    <s v="USD"/>
    <n v="2.79"/>
    <n v="2.79"/>
    <s v="EUR"/>
    <n v="2.5920000000000001"/>
    <n v="12794447"/>
    <m/>
    <m/>
    <s v="Country Shared Costs - Other"/>
  </r>
  <r>
    <s v="E"/>
    <s v="7491"/>
    <s v="854"/>
    <s v="85400"/>
    <s v="8549054"/>
    <n v="528004120010"/>
    <x v="1"/>
    <x v="37"/>
    <x v="37"/>
    <n v="202206"/>
    <n v="44742"/>
    <s v="USD"/>
    <n v="0.48"/>
    <n v="0.48"/>
    <s v="EUR"/>
    <n v="0.44600000000000001"/>
    <n v="12794447"/>
    <m/>
    <m/>
    <s v="Country Shared Costs - Other"/>
  </r>
  <r>
    <s v="E"/>
    <s v="7491"/>
    <s v="854"/>
    <s v="85400"/>
    <s v="8549057"/>
    <n v="528004120010"/>
    <x v="1"/>
    <x v="37"/>
    <x v="37"/>
    <n v="202206"/>
    <n v="44742"/>
    <s v="USD"/>
    <n v="1064.76"/>
    <n v="1064.76"/>
    <s v="EUR"/>
    <n v="989.20500000000004"/>
    <n v="12794447"/>
    <m/>
    <m/>
    <s v="Country Shared Costs - Other"/>
  </r>
  <r>
    <s v="E"/>
    <s v="7491"/>
    <s v="854"/>
    <s v="85400"/>
    <s v="8549059"/>
    <n v="528004120010"/>
    <x v="1"/>
    <x v="37"/>
    <x v="37"/>
    <n v="202206"/>
    <n v="44742"/>
    <s v="USD"/>
    <n v="40.229999999999997"/>
    <n v="40.229999999999997"/>
    <s v="EUR"/>
    <n v="37.375"/>
    <n v="12794447"/>
    <m/>
    <m/>
    <s v="Country Shared Costs - Other"/>
  </r>
  <r>
    <s v="E"/>
    <s v="4998"/>
    <s v="854"/>
    <s v="85400"/>
    <s v="8549051"/>
    <n v="528004120010"/>
    <x v="1"/>
    <x v="31"/>
    <x v="31"/>
    <n v="202206"/>
    <n v="44742"/>
    <s v="USD"/>
    <n v="259.79000000000002"/>
    <n v="259.79000000000002"/>
    <s v="EUR"/>
    <n v="241.35499999999999"/>
    <n v="12794447"/>
    <m/>
    <m/>
    <s v="Country Shared Costs - Non salary benefits"/>
  </r>
  <r>
    <s v="E"/>
    <s v="4998"/>
    <s v="854"/>
    <s v="85400"/>
    <s v="8549052"/>
    <n v="528004120010"/>
    <x v="1"/>
    <x v="31"/>
    <x v="31"/>
    <n v="202206"/>
    <n v="44742"/>
    <s v="USD"/>
    <n v="146.85"/>
    <n v="146.85"/>
    <s v="EUR"/>
    <n v="136.43"/>
    <n v="12794447"/>
    <m/>
    <m/>
    <s v="Country Shared Costs - Non salary benefits"/>
  </r>
  <r>
    <s v="E"/>
    <s v="4998"/>
    <s v="854"/>
    <s v="85400"/>
    <s v="8549054"/>
    <n v="528004120010"/>
    <x v="1"/>
    <x v="31"/>
    <x v="31"/>
    <n v="202206"/>
    <n v="44742"/>
    <s v="USD"/>
    <n v="26.37"/>
    <n v="26.37"/>
    <s v="EUR"/>
    <n v="24.498999999999999"/>
    <n v="12794447"/>
    <m/>
    <m/>
    <s v="Country Shared Costs - Non salary benefits"/>
  </r>
  <r>
    <s v="E"/>
    <s v="4998"/>
    <s v="854"/>
    <s v="85400"/>
    <s v="8549055"/>
    <n v="528004120010"/>
    <x v="1"/>
    <x v="31"/>
    <x v="31"/>
    <n v="202206"/>
    <n v="44742"/>
    <s v="USD"/>
    <n v="11.89"/>
    <n v="11.89"/>
    <s v="EUR"/>
    <n v="11.045999999999999"/>
    <n v="12794447"/>
    <m/>
    <m/>
    <s v="Country Shared Costs - Non salary benefits"/>
  </r>
  <r>
    <s v="E"/>
    <s v="4998"/>
    <s v="854"/>
    <s v="85400"/>
    <s v="8549056"/>
    <n v="528004120010"/>
    <x v="1"/>
    <x v="31"/>
    <x v="31"/>
    <n v="202206"/>
    <n v="44742"/>
    <s v="USD"/>
    <n v="39.29"/>
    <n v="39.29"/>
    <s v="EUR"/>
    <n v="36.502000000000002"/>
    <n v="12794447"/>
    <m/>
    <m/>
    <s v="Country Shared Costs - Non salary benefits"/>
  </r>
  <r>
    <s v="E"/>
    <s v="4998"/>
    <s v="854"/>
    <s v="85400"/>
    <s v="8549057"/>
    <n v="528004120010"/>
    <x v="1"/>
    <x v="31"/>
    <x v="31"/>
    <n v="202206"/>
    <n v="44742"/>
    <s v="USD"/>
    <n v="31.2"/>
    <n v="31.2"/>
    <s v="EUR"/>
    <n v="28.986000000000001"/>
    <n v="12794447"/>
    <m/>
    <m/>
    <s v="Country Shared Costs - Non salary benefits"/>
  </r>
  <r>
    <s v="E"/>
    <s v="4998"/>
    <s v="854"/>
    <s v="85400"/>
    <s v="8549058"/>
    <n v="528004120010"/>
    <x v="1"/>
    <x v="31"/>
    <x v="31"/>
    <n v="202206"/>
    <n v="44742"/>
    <s v="USD"/>
    <n v="55.47"/>
    <n v="55.47"/>
    <s v="EUR"/>
    <n v="51.533999999999999"/>
    <n v="12794447"/>
    <m/>
    <m/>
    <s v="Country Shared Costs - Non salary benefits"/>
  </r>
  <r>
    <s v="E"/>
    <s v="4998"/>
    <s v="854"/>
    <s v="85400"/>
    <s v="8549059"/>
    <n v="528004120010"/>
    <x v="1"/>
    <x v="31"/>
    <x v="31"/>
    <n v="202206"/>
    <n v="44742"/>
    <s v="USD"/>
    <n v="262.62"/>
    <n v="262.62"/>
    <s v="EUR"/>
    <n v="243.98400000000001"/>
    <n v="12794447"/>
    <m/>
    <m/>
    <s v="Country Shared Costs - Non salary benefits"/>
  </r>
  <r>
    <s v="E"/>
    <s v="4998"/>
    <s v="854"/>
    <s v="85400"/>
    <s v="8549060"/>
    <n v="528004120010"/>
    <x v="1"/>
    <x v="31"/>
    <x v="31"/>
    <n v="202206"/>
    <n v="44742"/>
    <s v="USD"/>
    <n v="61.05"/>
    <n v="61.05"/>
    <s v="EUR"/>
    <n v="56.718000000000004"/>
    <n v="12794447"/>
    <m/>
    <m/>
    <s v="Country Shared Costs - Non salary benefits"/>
  </r>
  <r>
    <s v="E"/>
    <s v="4998"/>
    <s v="854"/>
    <s v="85400"/>
    <s v="8549063"/>
    <n v="528004120010"/>
    <x v="1"/>
    <x v="31"/>
    <x v="31"/>
    <n v="202206"/>
    <n v="44742"/>
    <s v="USD"/>
    <n v="14.2"/>
    <n v="14.2"/>
    <s v="EUR"/>
    <n v="13.192"/>
    <n v="12794447"/>
    <m/>
    <m/>
    <s v="Country Shared Costs - Non salary benefits"/>
  </r>
  <r>
    <s v="E"/>
    <s v="7142"/>
    <s v="854"/>
    <s v="85406"/>
    <s v="8540008"/>
    <n v="528004120003"/>
    <x v="5"/>
    <x v="28"/>
    <x v="28"/>
    <n v="202206"/>
    <n v="44742"/>
    <s v="XOF"/>
    <n v="57639.24"/>
    <n v="92.3"/>
    <s v="EUR"/>
    <n v="85.75"/>
    <n v="12776745"/>
    <m/>
    <m/>
    <s v="PO Auto-Accrual re PO: 10059902 / Chambre climatisée single (Standard) de 1 à 7jrs"/>
  </r>
  <r>
    <s v="E"/>
    <s v="7142"/>
    <s v="854"/>
    <s v="85406"/>
    <s v="8549052"/>
    <n v="528004120003"/>
    <x v="5"/>
    <x v="41"/>
    <x v="41"/>
    <n v="202206"/>
    <n v="44742"/>
    <s v="XOF"/>
    <n v="46738.15"/>
    <n v="80.64"/>
    <s v="EUR"/>
    <n v="74.918000000000006"/>
    <n v="12776745"/>
    <m/>
    <m/>
    <s v="PO Auto-Accrual re PO: 10038126 / Eau en salle  (2 bouteilles de 0,5l/ Pers/ jour)"/>
  </r>
  <r>
    <s v="E"/>
    <s v="7142"/>
    <s v="854"/>
    <s v="85406"/>
    <s v="8549052"/>
    <n v="528004120003"/>
    <x v="5"/>
    <x v="41"/>
    <x v="41"/>
    <n v="202206"/>
    <n v="44742"/>
    <s v="XOF"/>
    <n v="350512.97"/>
    <n v="604.76"/>
    <s v="EUR"/>
    <n v="561.846"/>
    <n v="12776745"/>
    <m/>
    <m/>
    <s v="PO Auto-Accrual re PO: 10038126 / Déjeuner BUFFET (Entrée + plat chaud + dessert+ boisson sucrée)"/>
  </r>
  <r>
    <s v="E"/>
    <s v="7142"/>
    <s v="854"/>
    <s v="85406"/>
    <s v="8549052"/>
    <n v="528004120003"/>
    <x v="5"/>
    <x v="41"/>
    <x v="41"/>
    <n v="202206"/>
    <n v="44742"/>
    <s v="XOF"/>
    <n v="116839.59"/>
    <n v="201.59"/>
    <s v="EUR"/>
    <n v="187.285"/>
    <n v="12776745"/>
    <m/>
    <m/>
    <s v="PO Auto-Accrual re PO: 10038126 / Pause-café matin"/>
  </r>
  <r>
    <s v="E"/>
    <s v="7142"/>
    <s v="854"/>
    <s v="85406"/>
    <s v="8549052"/>
    <n v="528004120003"/>
    <x v="5"/>
    <x v="41"/>
    <x v="41"/>
    <n v="202206"/>
    <n v="44742"/>
    <s v="XOF"/>
    <n v="105155.05"/>
    <n v="181.43"/>
    <s v="EUR"/>
    <n v="168.55600000000001"/>
    <n v="12776745"/>
    <m/>
    <m/>
    <s v="PO Auto-Accrual re PO: 10038126 / Salle de reunion de 25 places"/>
  </r>
  <r>
    <s v="E"/>
    <s v="7142"/>
    <s v="854"/>
    <s v="85406"/>
    <s v="8549052"/>
    <n v="528004120003"/>
    <x v="5"/>
    <x v="41"/>
    <x v="41"/>
    <n v="202206"/>
    <n v="44742"/>
    <s v="XOF"/>
    <n v="518762.23"/>
    <n v="886.24"/>
    <s v="EUR"/>
    <n v="823.35199999999998"/>
    <n v="12776745"/>
    <m/>
    <m/>
    <s v="PO Auto-Accrual re PO: 10045098 / Chambre climatisée single (Standard) de 1 à 7jrs"/>
  </r>
  <r>
    <s v="E"/>
    <s v="7142"/>
    <s v="854"/>
    <s v="85407"/>
    <s v="8540008"/>
    <n v="528004120003"/>
    <x v="5"/>
    <x v="79"/>
    <x v="78"/>
    <n v="202206"/>
    <n v="44742"/>
    <s v="XOF"/>
    <n v="57639.24"/>
    <n v="92.3"/>
    <s v="EUR"/>
    <n v="85.75"/>
    <n v="12776745"/>
    <m/>
    <m/>
    <s v="PO Auto-Accrual re PO: 10058208 / Chambre climatisée single (Standard) de 1 à 7jrs"/>
  </r>
  <r>
    <s v="E"/>
    <s v="4018"/>
    <s v="854"/>
    <s v="85400"/>
    <s v="8549051"/>
    <n v="528004120010"/>
    <x v="1"/>
    <x v="36"/>
    <x v="36"/>
    <n v="202206"/>
    <n v="44742"/>
    <s v="USD"/>
    <n v="231.92"/>
    <n v="231.92"/>
    <s v="EUR"/>
    <n v="215.46299999999999"/>
    <n v="12794447"/>
    <m/>
    <m/>
    <s v="Country Shared Costs - International salaries"/>
  </r>
  <r>
    <s v="E"/>
    <s v="4018"/>
    <s v="854"/>
    <s v="85400"/>
    <s v="8549052"/>
    <n v="528004120010"/>
    <x v="1"/>
    <x v="36"/>
    <x v="36"/>
    <n v="202206"/>
    <n v="44742"/>
    <s v="USD"/>
    <n v="248.37"/>
    <n v="248.37"/>
    <s v="EUR"/>
    <n v="230.74600000000001"/>
    <n v="12794447"/>
    <m/>
    <m/>
    <s v="Country Shared Costs - International salaries"/>
  </r>
  <r>
    <s v="E"/>
    <s v="4019"/>
    <s v="854"/>
    <s v="85400"/>
    <s v="8549052"/>
    <n v="528004120010"/>
    <x v="1"/>
    <x v="35"/>
    <x v="35"/>
    <n v="202206"/>
    <n v="44742"/>
    <s v="USD"/>
    <n v="70.75"/>
    <n v="70.75"/>
    <s v="EUR"/>
    <n v="65.73"/>
    <n v="12794447"/>
    <m/>
    <m/>
    <s v="Country Shared Costs - National salaries"/>
  </r>
  <r>
    <s v="E"/>
    <s v="4019"/>
    <s v="854"/>
    <s v="85400"/>
    <s v="8549054"/>
    <n v="528004120010"/>
    <x v="1"/>
    <x v="35"/>
    <x v="35"/>
    <n v="202206"/>
    <n v="44742"/>
    <s v="USD"/>
    <n v="56.06"/>
    <n v="56.06"/>
    <s v="EUR"/>
    <n v="52.082000000000001"/>
    <n v="12794447"/>
    <m/>
    <m/>
    <s v="Country Shared Costs - National salaries"/>
  </r>
  <r>
    <s v="E"/>
    <s v="4019"/>
    <s v="854"/>
    <s v="85400"/>
    <s v="8549055"/>
    <n v="528004120010"/>
    <x v="1"/>
    <x v="35"/>
    <x v="35"/>
    <n v="202206"/>
    <n v="44742"/>
    <s v="USD"/>
    <n v="20.440000000000001"/>
    <n v="20.440000000000001"/>
    <s v="EUR"/>
    <n v="18.989999999999998"/>
    <n v="12794447"/>
    <m/>
    <m/>
    <s v="Country Shared Costs - National salaries"/>
  </r>
  <r>
    <s v="E"/>
    <s v="4019"/>
    <s v="854"/>
    <s v="85400"/>
    <s v="8549056"/>
    <n v="528004120010"/>
    <x v="1"/>
    <x v="35"/>
    <x v="35"/>
    <n v="202206"/>
    <n v="44742"/>
    <s v="USD"/>
    <n v="109.15"/>
    <n v="109.15"/>
    <s v="EUR"/>
    <n v="101.405"/>
    <n v="12794447"/>
    <m/>
    <m/>
    <s v="Country Shared Costs - National salaries"/>
  </r>
  <r>
    <s v="E"/>
    <s v="4019"/>
    <s v="854"/>
    <s v="85400"/>
    <s v="8549057"/>
    <n v="528004120010"/>
    <x v="1"/>
    <x v="35"/>
    <x v="35"/>
    <n v="202206"/>
    <n v="44742"/>
    <s v="USD"/>
    <n v="65.77"/>
    <n v="65.77"/>
    <s v="EUR"/>
    <n v="61.103000000000002"/>
    <n v="12794447"/>
    <m/>
    <m/>
    <s v="Country Shared Costs - National salaries"/>
  </r>
  <r>
    <s v="E"/>
    <s v="4019"/>
    <s v="854"/>
    <s v="85400"/>
    <s v="8549058"/>
    <n v="528004120010"/>
    <x v="1"/>
    <x v="35"/>
    <x v="35"/>
    <n v="202206"/>
    <n v="44742"/>
    <s v="USD"/>
    <n v="132.4"/>
    <n v="132.4"/>
    <s v="EUR"/>
    <n v="123.005"/>
    <n v="12794447"/>
    <m/>
    <m/>
    <s v="Country Shared Costs - National salaries"/>
  </r>
  <r>
    <s v="E"/>
    <s v="4019"/>
    <s v="854"/>
    <s v="85400"/>
    <s v="8549059"/>
    <n v="528004120010"/>
    <x v="1"/>
    <x v="35"/>
    <x v="35"/>
    <n v="202206"/>
    <n v="44742"/>
    <s v="USD"/>
    <n v="218.86"/>
    <n v="218.86"/>
    <s v="EUR"/>
    <n v="203.33"/>
    <n v="12794447"/>
    <m/>
    <m/>
    <s v="Country Shared Costs - National salaries"/>
  </r>
  <r>
    <s v="E"/>
    <s v="4019"/>
    <s v="854"/>
    <s v="85400"/>
    <s v="8549060"/>
    <n v="528004120010"/>
    <x v="1"/>
    <x v="35"/>
    <x v="35"/>
    <n v="202206"/>
    <n v="44742"/>
    <s v="USD"/>
    <n v="146.94999999999999"/>
    <n v="146.94999999999999"/>
    <s v="EUR"/>
    <n v="136.52199999999999"/>
    <n v="12794447"/>
    <m/>
    <m/>
    <s v="Country Shared Costs - National salaries"/>
  </r>
  <r>
    <s v="E"/>
    <s v="4019"/>
    <s v="854"/>
    <s v="85400"/>
    <s v="8549063"/>
    <n v="528004120010"/>
    <x v="1"/>
    <x v="35"/>
    <x v="35"/>
    <n v="202206"/>
    <n v="44742"/>
    <s v="USD"/>
    <n v="37.35"/>
    <n v="37.35"/>
    <s v="EUR"/>
    <n v="34.700000000000003"/>
    <n v="12794447"/>
    <m/>
    <m/>
    <s v="Country Shared Costs - National salaries"/>
  </r>
  <r>
    <s v="E"/>
    <s v="4019"/>
    <s v="854"/>
    <s v="85403"/>
    <s v="8549052"/>
    <n v="528004120010"/>
    <x v="1"/>
    <x v="35"/>
    <x v="35"/>
    <n v="202206"/>
    <n v="44742"/>
    <s v="USD"/>
    <n v="7.13"/>
    <n v="7.13"/>
    <s v="EUR"/>
    <n v="6.6239999999999997"/>
    <n v="12794447"/>
    <m/>
    <m/>
    <s v="Country Shared Costs - National salaries"/>
  </r>
  <r>
    <s v="E"/>
    <s v="4019"/>
    <s v="854"/>
    <s v="85403"/>
    <s v="8549057"/>
    <n v="528004120010"/>
    <x v="1"/>
    <x v="35"/>
    <x v="35"/>
    <n v="202206"/>
    <n v="44742"/>
    <s v="USD"/>
    <n v="1.22"/>
    <n v="1.22"/>
    <s v="EUR"/>
    <n v="1.133"/>
    <n v="12794447"/>
    <m/>
    <m/>
    <s v="Country Shared Costs - National salaries"/>
  </r>
  <r>
    <s v="E"/>
    <s v="4019"/>
    <s v="854"/>
    <s v="85406"/>
    <s v="8549054"/>
    <n v="528004120010"/>
    <x v="1"/>
    <x v="35"/>
    <x v="35"/>
    <n v="202206"/>
    <n v="44742"/>
    <s v="USD"/>
    <n v="27.06"/>
    <n v="27.06"/>
    <s v="EUR"/>
    <n v="25.14"/>
    <n v="12794447"/>
    <m/>
    <m/>
    <s v="Country Shared Costs - National salaries"/>
  </r>
  <r>
    <s v="E"/>
    <s v="4019"/>
    <s v="854"/>
    <s v="85406"/>
    <s v="8549057"/>
    <n v="528004120010"/>
    <x v="1"/>
    <x v="35"/>
    <x v="35"/>
    <n v="202206"/>
    <n v="44742"/>
    <s v="USD"/>
    <n v="82.06"/>
    <n v="82.06"/>
    <s v="EUR"/>
    <n v="76.236999999999995"/>
    <n v="12794447"/>
    <m/>
    <m/>
    <s v="Country Shared Costs - National salaries"/>
  </r>
  <r>
    <s v="E"/>
    <s v="4019"/>
    <s v="854"/>
    <s v="85406"/>
    <s v="8549059"/>
    <n v="528004120010"/>
    <x v="1"/>
    <x v="35"/>
    <x v="35"/>
    <n v="202206"/>
    <n v="44742"/>
    <s v="USD"/>
    <n v="44.47"/>
    <n v="44.47"/>
    <s v="EUR"/>
    <n v="41.314"/>
    <n v="12794447"/>
    <m/>
    <m/>
    <s v="Country Shared Costs - National salaries"/>
  </r>
  <r>
    <s v="E"/>
    <s v="4110"/>
    <s v="854"/>
    <s v="85400"/>
    <s v="8549053"/>
    <n v="528004120002"/>
    <x v="0"/>
    <x v="11"/>
    <x v="11"/>
    <n v="202206"/>
    <n v="44742"/>
    <s v="XOF"/>
    <n v="3841.81"/>
    <n v="6.3"/>
    <s v="EUR"/>
    <n v="5.8529999999999998"/>
    <n v="12786520"/>
    <s v="STAFF"/>
    <n v="9985235"/>
    <s v="Time Code : N - OUMSB1630622-OMNI-EGSN WP/Gardiennage du DOMICILE IRIE ANGE ACHILLE pour le mois de Juin 2022"/>
  </r>
  <r>
    <s v="E"/>
    <s v="4060"/>
    <s v="854"/>
    <s v="85407"/>
    <s v="8549059"/>
    <n v="528004120002"/>
    <x v="0"/>
    <x v="18"/>
    <x v="18"/>
    <n v="202206"/>
    <n v="44742"/>
    <s v="XOF"/>
    <n v="47418.11"/>
    <n v="77.81"/>
    <s v="EUR"/>
    <n v="72.289000000000001"/>
    <n v="12786520"/>
    <s v="STAFF"/>
    <n v="2014872"/>
    <s v="Time Code : N - 202206 Annual leave accrual/Siaka  Ouattara"/>
  </r>
  <r>
    <s v="E"/>
    <s v="4060"/>
    <s v="854"/>
    <s v="85406"/>
    <s v="8549057"/>
    <n v="528004120002"/>
    <x v="0"/>
    <x v="7"/>
    <x v="7"/>
    <n v="202206"/>
    <n v="44742"/>
    <s v="XOF"/>
    <n v="5013.41"/>
    <n v="8.23"/>
    <s v="EUR"/>
    <n v="7.6459999999999999"/>
    <n v="12786520"/>
    <s v="STAFF"/>
    <n v="8540358"/>
    <s v="Time Code : N - 202206 Annual leave accrual/Jean  ZOMA"/>
  </r>
  <r>
    <s v="E"/>
    <s v="4060"/>
    <s v="854"/>
    <s v="85408"/>
    <s v="8549059"/>
    <n v="528004120002"/>
    <x v="0"/>
    <x v="12"/>
    <x v="12"/>
    <n v="202206"/>
    <n v="44742"/>
    <s v="XOF"/>
    <n v="30009.82"/>
    <n v="49.24"/>
    <s v="EUR"/>
    <n v="45.746000000000002"/>
    <n v="12786520"/>
    <s v="STAFF"/>
    <n v="2046481"/>
    <s v="Time Code : N - 202206 Annual leave accrual/Hadja Aliza Toe"/>
  </r>
  <r>
    <s v="E"/>
    <s v="4060"/>
    <s v="854"/>
    <s v="85400"/>
    <s v="8549059"/>
    <n v="528004120002"/>
    <x v="0"/>
    <x v="12"/>
    <x v="12"/>
    <n v="202206"/>
    <n v="44742"/>
    <s v="XOF"/>
    <n v="4711.6400000000003"/>
    <n v="7.73"/>
    <s v="EUR"/>
    <n v="7.181"/>
    <n v="12786520"/>
    <s v="STAFF"/>
    <n v="2012905"/>
    <s v="Time Code : N - 202206 Annual leave accrual/Noel  Nebie"/>
  </r>
  <r>
    <s v="E"/>
    <s v="4060"/>
    <s v="854"/>
    <s v="85400"/>
    <s v="8549059"/>
    <n v="528004120002"/>
    <x v="0"/>
    <x v="12"/>
    <x v="12"/>
    <n v="202206"/>
    <n v="44742"/>
    <s v="XOF"/>
    <n v="27523.42"/>
    <n v="45.16"/>
    <s v="EUR"/>
    <n v="41.954999999999998"/>
    <n v="12786520"/>
    <s v="STAFF"/>
    <n v="2029740"/>
    <s v="Time Code : N - 202206 Annual leave accrual/Sansan Christian  Kambou"/>
  </r>
  <r>
    <s v="E"/>
    <s v="4060"/>
    <s v="854"/>
    <s v="85400"/>
    <s v="8549057"/>
    <n v="528004120002"/>
    <x v="0"/>
    <x v="7"/>
    <x v="7"/>
    <n v="202206"/>
    <n v="44742"/>
    <s v="XOF"/>
    <n v="9912.81"/>
    <n v="16.27"/>
    <s v="EUR"/>
    <n v="15.115"/>
    <n v="12786520"/>
    <s v="STAFF"/>
    <n v="8540392"/>
    <s v="Time Code : N - 202206 Annual leave accrual/Hamza  Kabore"/>
  </r>
  <r>
    <s v="E"/>
    <s v="4060"/>
    <s v="854"/>
    <s v="85400"/>
    <s v="8549055"/>
    <n v="528004120002"/>
    <x v="0"/>
    <x v="11"/>
    <x v="11"/>
    <n v="202206"/>
    <n v="44742"/>
    <s v="XOF"/>
    <n v="2344.11"/>
    <n v="3.85"/>
    <s v="EUR"/>
    <n v="3.577"/>
    <n v="12786520"/>
    <s v="STAFF"/>
    <n v="8540039"/>
    <s v="Time Code : N - 202206 Annual leave accrual/Grégoire  NABI"/>
  </r>
  <r>
    <s v="E"/>
    <s v="4061"/>
    <s v="854"/>
    <s v="85400"/>
    <s v="8549053"/>
    <n v="528004120002"/>
    <x v="0"/>
    <x v="11"/>
    <x v="11"/>
    <n v="202206"/>
    <n v="44742"/>
    <s v="USD"/>
    <n v="10.31"/>
    <n v="10.31"/>
    <s v="EUR"/>
    <n v="9.5779999999999994"/>
    <n v="12786520"/>
    <s v="STAFF"/>
    <n v="9985235"/>
    <s v="Time Code : N - 202206 Annual leave accrual/Ange Bi Achille Irie"/>
  </r>
  <r>
    <s v="E"/>
    <s v="4060"/>
    <s v="854"/>
    <s v="85406"/>
    <s v="8549057"/>
    <n v="528004120002"/>
    <x v="0"/>
    <x v="7"/>
    <x v="7"/>
    <n v="202206"/>
    <n v="44742"/>
    <s v="XOF"/>
    <n v="10836.2"/>
    <n v="17.78"/>
    <s v="EUR"/>
    <n v="16.518000000000001"/>
    <n v="12786520"/>
    <s v="STAFF"/>
    <n v="8540399"/>
    <s v="Time Code : N - 202206 Annual leave accrual/Aïcha  KONFE/TRAORE"/>
  </r>
  <r>
    <s v="E"/>
    <s v="4061"/>
    <s v="854"/>
    <s v="85400"/>
    <s v="8549051"/>
    <n v="528004120002"/>
    <x v="0"/>
    <x v="1"/>
    <x v="1"/>
    <n v="202206"/>
    <n v="44742"/>
    <s v="USD"/>
    <n v="26.49"/>
    <n v="26.49"/>
    <s v="EUR"/>
    <n v="24.61"/>
    <n v="12786520"/>
    <s v="STAFF"/>
    <n v="9985201"/>
    <s v="Time Code : N - 202206 Annual leave accrual/Benoit  DELSARTE"/>
  </r>
  <r>
    <s v="E"/>
    <s v="4060"/>
    <s v="854"/>
    <s v="85400"/>
    <s v="8549062"/>
    <n v="528004120002"/>
    <x v="0"/>
    <x v="23"/>
    <x v="23"/>
    <n v="202206"/>
    <n v="44742"/>
    <s v="XOF"/>
    <n v="5717.29"/>
    <n v="9.3800000000000008"/>
    <s v="EUR"/>
    <n v="8.7140000000000004"/>
    <n v="12786520"/>
    <s v="STAFF"/>
    <n v="2032465"/>
    <s v="Time Code : N - 202206 Annual leave accrual/Hassimi  ZOURE"/>
  </r>
  <r>
    <s v="E"/>
    <s v="4060"/>
    <s v="854"/>
    <s v="85400"/>
    <s v="8549058"/>
    <n v="528004120002"/>
    <x v="0"/>
    <x v="26"/>
    <x v="26"/>
    <n v="202206"/>
    <n v="44742"/>
    <s v="XOF"/>
    <n v="4027.93"/>
    <n v="6.61"/>
    <s v="EUR"/>
    <n v="6.141"/>
    <n v="12786520"/>
    <s v="STAFF"/>
    <n v="8540401"/>
    <s v="Time Code : N - 202206 Annual leave accrual/Boukari  SINON"/>
  </r>
  <r>
    <s v="E"/>
    <s v="4110"/>
    <s v="854"/>
    <s v="85400"/>
    <s v="8549051"/>
    <n v="528004120002"/>
    <x v="0"/>
    <x v="1"/>
    <x v="1"/>
    <n v="202206"/>
    <n v="44742"/>
    <s v="XOF"/>
    <n v="10714.29"/>
    <n v="17.579999999999998"/>
    <s v="EUR"/>
    <n v="16.332999999999998"/>
    <n v="12786520"/>
    <s v="STAFF"/>
    <n v="9985201"/>
    <s v="Time Code : N - OUMSB1630622-OMNI-EGSN WP/Gardienage et surveillance résidence CD mois de Juin 2022"/>
  </r>
  <r>
    <s v="E"/>
    <s v="4060"/>
    <s v="854"/>
    <s v="85400"/>
    <s v="8549059"/>
    <n v="528004120002"/>
    <x v="0"/>
    <x v="12"/>
    <x v="12"/>
    <n v="202206"/>
    <n v="44742"/>
    <s v="XOF"/>
    <n v="7727.69"/>
    <n v="12.68"/>
    <s v="EUR"/>
    <n v="11.78"/>
    <n v="12786520"/>
    <s v="STAFF"/>
    <n v="8540206"/>
    <s v="Time Code : N - 202206 Annual leave accrual/Wendingomde Joseph Arnaud  OUEDRAOGO"/>
  </r>
  <r>
    <s v="E"/>
    <s v="4060"/>
    <s v="854"/>
    <s v="85400"/>
    <s v="8549058"/>
    <n v="528004120002"/>
    <x v="0"/>
    <x v="10"/>
    <x v="10"/>
    <n v="202206"/>
    <n v="44742"/>
    <s v="XOF"/>
    <n v="14354.96"/>
    <n v="23.56"/>
    <s v="EUR"/>
    <n v="21.888000000000002"/>
    <n v="12786520"/>
    <s v="STAFF"/>
    <n v="2011105"/>
    <s v="Time Code : N - 202206 Annual leave accrual/COULIDIATY  Aimé Parfait"/>
  </r>
  <r>
    <s v="E"/>
    <s v="4060"/>
    <s v="854"/>
    <s v="85408"/>
    <s v="8540008"/>
    <n v="528004120001"/>
    <x v="3"/>
    <x v="14"/>
    <x v="14"/>
    <n v="202206"/>
    <n v="44742"/>
    <s v="XOF"/>
    <n v="67899.399999999994"/>
    <n v="111.42"/>
    <s v="EUR"/>
    <n v="103.514"/>
    <n v="12786520"/>
    <s v="STAFF"/>
    <n v="2012170"/>
    <s v="Time Code : N - 202206 Annual leave accrual/Yaya  Kiema"/>
  </r>
  <r>
    <s v="E"/>
    <s v="4110"/>
    <s v="854"/>
    <s v="85400"/>
    <s v="8549052"/>
    <n v="528004120002"/>
    <x v="0"/>
    <x v="0"/>
    <x v="0"/>
    <n v="202206"/>
    <n v="44742"/>
    <s v="XOF"/>
    <n v="10227.27"/>
    <n v="16.78"/>
    <s v="EUR"/>
    <n v="15.589"/>
    <n v="12786520"/>
    <s v="STAFF"/>
    <n v="9982557"/>
    <s v="Time Code : N - OUMSB1630622-OMNI-EGSN WP/Gardienage et surveillance résidence DPO mois de Juin 2022"/>
  </r>
  <r>
    <s v="E"/>
    <s v="4060"/>
    <s v="854"/>
    <s v="85400"/>
    <s v="8549063"/>
    <n v="528004120002"/>
    <x v="0"/>
    <x v="21"/>
    <x v="21"/>
    <n v="202206"/>
    <n v="44742"/>
    <s v="XOF"/>
    <n v="10144.15"/>
    <n v="16.649999999999999"/>
    <s v="EUR"/>
    <n v="15.468999999999999"/>
    <n v="12786520"/>
    <s v="STAFF"/>
    <n v="2020577"/>
    <s v="Time Code : N - 202206 Annual leave accrual/Sidibe  Moumouni"/>
  </r>
  <r>
    <s v="E"/>
    <s v="4060"/>
    <s v="854"/>
    <s v="85406"/>
    <s v="8540008"/>
    <n v="528004120001"/>
    <x v="3"/>
    <x v="9"/>
    <x v="9"/>
    <n v="202206"/>
    <n v="44742"/>
    <s v="XOF"/>
    <n v="99714.2"/>
    <n v="163.62"/>
    <s v="EUR"/>
    <n v="152.01"/>
    <n v="12786520"/>
    <s v="STAFF"/>
    <n v="2019466"/>
    <s v="Time Code : N - 202206 Annual leave accrual/Lena Yasmine Zague-Some"/>
  </r>
  <r>
    <s v="E"/>
    <s v="4061"/>
    <s v="854"/>
    <s v="85400"/>
    <s v="8549052"/>
    <n v="528004120002"/>
    <x v="0"/>
    <x v="0"/>
    <x v="0"/>
    <n v="202206"/>
    <n v="44742"/>
    <s v="USD"/>
    <n v="23.81"/>
    <n v="23.81"/>
    <s v="EUR"/>
    <n v="22.12"/>
    <n v="12786520"/>
    <s v="STAFF"/>
    <n v="9982557"/>
    <s v="Time Code : N - 202206 Annual leave accrual/Serge  ANDRIAMANDIMBY"/>
  </r>
  <r>
    <s v="E"/>
    <s v="4060"/>
    <s v="854"/>
    <s v="85406"/>
    <s v="8549052"/>
    <n v="528004120001"/>
    <x v="3"/>
    <x v="13"/>
    <x v="13"/>
    <n v="202206"/>
    <n v="44742"/>
    <s v="XOF"/>
    <n v="104245.13"/>
    <n v="171.06"/>
    <s v="EUR"/>
    <n v="158.922"/>
    <n v="12786520"/>
    <s v="STAFF"/>
    <n v="2034399"/>
    <s v="Time Code : N - 202206 Annual leave accrual/Touwinde Christophe Ouedraogo"/>
  </r>
  <r>
    <s v="E"/>
    <s v="4060"/>
    <s v="854"/>
    <s v="85407"/>
    <s v="8540008"/>
    <n v="528004120002"/>
    <x v="0"/>
    <x v="25"/>
    <x v="25"/>
    <n v="202206"/>
    <n v="44742"/>
    <s v="XOF"/>
    <n v="45594.32"/>
    <n v="74.819999999999993"/>
    <s v="EUR"/>
    <n v="69.510999999999996"/>
    <n v="12786520"/>
    <s v="STAFF"/>
    <n v="2038727"/>
    <s v="Time Code : N - 202206 Annual leave accrual/Yacouba  Sory"/>
  </r>
  <r>
    <s v="E"/>
    <s v="4060"/>
    <s v="854"/>
    <s v="85406"/>
    <s v="8549052"/>
    <n v="528004120002"/>
    <x v="0"/>
    <x v="22"/>
    <x v="22"/>
    <n v="202206"/>
    <n v="44742"/>
    <s v="XOF"/>
    <n v="32101.24"/>
    <n v="52.68"/>
    <s v="EUR"/>
    <n v="48.942"/>
    <n v="12786520"/>
    <s v="STAFF"/>
    <n v="2035753"/>
    <s v="Time Code : N - 202206 Annual leave accrual/Kouanda  Rachidatou"/>
  </r>
  <r>
    <s v="E"/>
    <s v="4060"/>
    <s v="854"/>
    <s v="85407"/>
    <s v="8549059"/>
    <n v="528004120002"/>
    <x v="0"/>
    <x v="20"/>
    <x v="20"/>
    <n v="202206"/>
    <n v="44742"/>
    <s v="XOF"/>
    <n v="32101.24"/>
    <n v="52.68"/>
    <s v="EUR"/>
    <n v="48.942"/>
    <n v="12786520"/>
    <s v="STAFF"/>
    <n v="2030902"/>
    <s v="Time Code : N - 202206 Annual leave accrual/Idriss As-Ami Cisse"/>
  </r>
  <r>
    <s v="E"/>
    <s v="4060"/>
    <s v="854"/>
    <s v="85406"/>
    <s v="8549052"/>
    <n v="528004120002"/>
    <x v="0"/>
    <x v="19"/>
    <x v="19"/>
    <n v="202206"/>
    <n v="44742"/>
    <s v="XOF"/>
    <n v="47418.11"/>
    <n v="77.81"/>
    <s v="EUR"/>
    <n v="72.289000000000001"/>
    <n v="12786520"/>
    <s v="STAFF"/>
    <n v="2023596"/>
    <s v="Time Code : N - 202206 Annual leave accrual/Wangre  Didier"/>
  </r>
  <r>
    <s v="E"/>
    <s v="4060"/>
    <s v="854"/>
    <s v="85408"/>
    <s v="8549059"/>
    <n v="528004120002"/>
    <x v="0"/>
    <x v="18"/>
    <x v="18"/>
    <n v="202206"/>
    <n v="44742"/>
    <s v="XOF"/>
    <n v="15372.34"/>
    <n v="25.22"/>
    <s v="EUR"/>
    <n v="23.43"/>
    <n v="12786520"/>
    <s v="STAFF"/>
    <n v="2024413"/>
    <s v="Time Code : N - 202206 Annual leave accrual/Jacques Malgdawindé DAMIBA"/>
  </r>
  <r>
    <s v="E"/>
    <s v="4060"/>
    <s v="854"/>
    <s v="85401"/>
    <s v="8540008"/>
    <n v="528004120001"/>
    <x v="3"/>
    <x v="14"/>
    <x v="14"/>
    <n v="202206"/>
    <n v="44742"/>
    <s v="XOF"/>
    <n v="65287.81"/>
    <n v="107.13"/>
    <s v="EUR"/>
    <n v="99.528000000000006"/>
    <n v="12786520"/>
    <s v="STAFF"/>
    <n v="2031020"/>
    <s v="Time Code : N - 202206 Annual leave accrual/Hassane Moctar Gansore"/>
  </r>
  <r>
    <s v="E"/>
    <s v="4060"/>
    <s v="854"/>
    <s v="85407"/>
    <s v="8549057"/>
    <n v="528004120002"/>
    <x v="0"/>
    <x v="22"/>
    <x v="22"/>
    <n v="202206"/>
    <n v="44742"/>
    <s v="XOF"/>
    <n v="33385.32"/>
    <n v="54.78"/>
    <s v="EUR"/>
    <n v="50.893000000000001"/>
    <n v="12786520"/>
    <s v="STAFF"/>
    <n v="2023197"/>
    <s v="Time Code : N - 202206 Annual leave accrual/Regis Kader Sanlé Sagnon"/>
  </r>
  <r>
    <s v="E"/>
    <s v="4060"/>
    <s v="854"/>
    <s v="85400"/>
    <s v="8549060"/>
    <n v="528004120002"/>
    <x v="0"/>
    <x v="6"/>
    <x v="6"/>
    <n v="202206"/>
    <n v="44742"/>
    <s v="XOF"/>
    <n v="5551.26"/>
    <n v="9.11"/>
    <s v="EUR"/>
    <n v="8.4640000000000004"/>
    <n v="30505142"/>
    <s v="STAFF"/>
    <n v="2049729"/>
    <s v="MT 202206 Annual leave accrual/Annielle  Nignan"/>
  </r>
  <r>
    <s v="E"/>
    <s v="4060"/>
    <s v="854"/>
    <s v="85400"/>
    <s v="8549060"/>
    <n v="528004120002"/>
    <x v="0"/>
    <x v="6"/>
    <x v="6"/>
    <n v="202206"/>
    <n v="44742"/>
    <s v="XOF"/>
    <n v="4352.71"/>
    <n v="7.14"/>
    <s v="EUR"/>
    <n v="6.633"/>
    <n v="30505142"/>
    <s v="STAFF"/>
    <n v="2027008"/>
    <s v="MT 202206 Annual leave accrual/Sawadogo  Augustine Marie Wendyam"/>
  </r>
  <r>
    <s v="E"/>
    <s v="4060"/>
    <s v="854"/>
    <s v="85400"/>
    <s v="8549058"/>
    <n v="528004120002"/>
    <x v="0"/>
    <x v="26"/>
    <x v="26"/>
    <n v="202206"/>
    <n v="44742"/>
    <s v="XOF"/>
    <n v="2509.04"/>
    <n v="4.12"/>
    <s v="EUR"/>
    <n v="3.8279999999999998"/>
    <n v="30505142"/>
    <s v="STAFF"/>
    <n v="2052844"/>
    <s v="MT 202206 Annual leave accrual/SAWADOGO  Salimata"/>
  </r>
  <r>
    <s v="E"/>
    <s v="4060"/>
    <s v="854"/>
    <s v="85405"/>
    <s v="8549057"/>
    <n v="528004120002"/>
    <x v="0"/>
    <x v="69"/>
    <x v="68"/>
    <n v="202206"/>
    <n v="44742"/>
    <s v="XOF"/>
    <n v="4107.71"/>
    <n v="6.74"/>
    <s v="EUR"/>
    <n v="6.2619999999999996"/>
    <n v="30505142"/>
    <s v="STAFF"/>
    <n v="8540222"/>
    <s v="MT 202206 Annual leave accrual/OUEDRAOGO  Bila Basile"/>
  </r>
  <r>
    <s v="E"/>
    <s v="4060"/>
    <s v="854"/>
    <s v="85406"/>
    <s v="8540008"/>
    <n v="528004120001"/>
    <x v="3"/>
    <x v="14"/>
    <x v="14"/>
    <n v="202206"/>
    <n v="44742"/>
    <s v="XOF"/>
    <n v="67899.399999999994"/>
    <n v="111.42"/>
    <s v="EUR"/>
    <n v="103.514"/>
    <n v="30504554"/>
    <s v="STAFF"/>
    <n v="2022429"/>
    <s v="Time Code : A - 202206 Annual leave accrual/Dahani  Daouda. Martial. Hubert"/>
  </r>
  <r>
    <s v="E"/>
    <s v="4170"/>
    <s v="854"/>
    <s v="85406"/>
    <s v="8549059"/>
    <n v="528004120002"/>
    <x v="0"/>
    <x v="12"/>
    <x v="12"/>
    <n v="202206"/>
    <n v="44742"/>
    <s v="XOF"/>
    <n v="6125.69"/>
    <n v="10.050000000000001"/>
    <s v="EUR"/>
    <n v="9.3369999999999997"/>
    <n v="30505142"/>
    <s v="STAFF"/>
    <n v="8540279"/>
    <s v="MT ASSURANCE MALADIE DE YAMEOGO W LUCIE  AVRIL 2022  A JUIN 2027"/>
  </r>
  <r>
    <s v="E"/>
    <s v="4210"/>
    <s v="854"/>
    <s v="85400"/>
    <s v="8549060"/>
    <n v="528004120002"/>
    <x v="0"/>
    <x v="6"/>
    <x v="6"/>
    <n v="202206"/>
    <n v="44742"/>
    <s v="XOF"/>
    <n v="3489.63"/>
    <n v="5.73"/>
    <s v="EUR"/>
    <n v="5.3230000000000004"/>
    <n v="30505142"/>
    <s v="STAFF"/>
    <n v="2027008"/>
    <s v="MT TERMINAL_GRANT_2027008"/>
  </r>
  <r>
    <s v="E"/>
    <s v="4170"/>
    <s v="854"/>
    <s v="85406"/>
    <s v="8549057"/>
    <n v="528004120002"/>
    <x v="0"/>
    <x v="69"/>
    <x v="68"/>
    <n v="202206"/>
    <n v="44742"/>
    <s v="XOF"/>
    <n v="143972.75"/>
    <n v="236.25"/>
    <s v="EUR"/>
    <n v="219.48599999999999"/>
    <n v="30505290"/>
    <s v="STAFF"/>
    <n v="8540222"/>
    <s v="MT ASSURANCE MALADIE DE OUEDRAOGO BILA BASILE  AVRIL 2022 A JUIN 2022"/>
  </r>
  <r>
    <s v="E"/>
    <s v="4210"/>
    <s v="854"/>
    <s v="85406"/>
    <s v="8540008"/>
    <n v="528004120001"/>
    <x v="3"/>
    <x v="14"/>
    <x v="14"/>
    <n v="202206"/>
    <n v="44742"/>
    <s v="XOF"/>
    <n v="21184"/>
    <n v="34.76"/>
    <s v="EUR"/>
    <n v="32.292999999999999"/>
    <n v="30504554"/>
    <s v="STAFF"/>
    <n v="2022429"/>
    <s v="Time Code : A - TERMINAL_GRANT_2022429"/>
  </r>
  <r>
    <s v="E"/>
    <s v="4170"/>
    <s v="854"/>
    <s v="85406"/>
    <s v="8549052"/>
    <n v="528004120002"/>
    <x v="0"/>
    <x v="69"/>
    <x v="68"/>
    <n v="202206"/>
    <n v="44742"/>
    <s v="XOF"/>
    <n v="41135.07"/>
    <n v="67.5"/>
    <s v="EUR"/>
    <n v="62.71"/>
    <n v="30505142"/>
    <s v="STAFF"/>
    <n v="8540222"/>
    <s v="MT ASSURANCE MALADIE DE OUEDRAOGO BILA BASILE  AVRIL 2022 A JUIN 2023"/>
  </r>
  <r>
    <s v="E"/>
    <s v="4170"/>
    <s v="854"/>
    <s v="85405"/>
    <s v="8549057"/>
    <n v="528004120002"/>
    <x v="0"/>
    <x v="69"/>
    <x v="68"/>
    <n v="202206"/>
    <n v="44742"/>
    <s v="XOF"/>
    <n v="30851.3"/>
    <n v="50.62"/>
    <s v="EUR"/>
    <n v="47.027999999999999"/>
    <n v="30505142"/>
    <s v="STAFF"/>
    <n v="8540222"/>
    <s v="MT ASSURANCE MALADIE DE OUEDRAOGO BILA BASILE  AVRIL 2022 A JUIN 2024"/>
  </r>
  <r>
    <s v="E"/>
    <s v="4170"/>
    <s v="854"/>
    <s v="85405"/>
    <s v="8549057"/>
    <n v="528004120002"/>
    <x v="0"/>
    <x v="69"/>
    <x v="68"/>
    <n v="202206"/>
    <n v="44742"/>
    <s v="XOF"/>
    <n v="12854.71"/>
    <n v="21.09"/>
    <s v="EUR"/>
    <n v="19.593"/>
    <n v="30505142"/>
    <s v="STAFF"/>
    <n v="8540222"/>
    <s v="MT ASSURANCE MALADIE DE OUEDRAOGO BILA BASILE  AVRIL 2022 A JUIN 2025"/>
  </r>
  <r>
    <s v="E"/>
    <s v="4170"/>
    <s v="854"/>
    <s v="85405"/>
    <s v="8549057"/>
    <n v="528004120002"/>
    <x v="0"/>
    <x v="69"/>
    <x v="68"/>
    <n v="202206"/>
    <n v="44742"/>
    <s v="XOF"/>
    <n v="59131.67"/>
    <n v="97.03"/>
    <s v="EUR"/>
    <n v="90.144999999999996"/>
    <n v="30505142"/>
    <s v="STAFF"/>
    <n v="8540222"/>
    <s v="MT ASSURANCE MALADIE DE OUEDRAOGO BILA BASILE  AVRIL 2022 A JUIN 2026"/>
  </r>
  <r>
    <s v="E"/>
    <s v="4210"/>
    <s v="854"/>
    <s v="85406"/>
    <s v="8549052"/>
    <n v="528004120002"/>
    <x v="0"/>
    <x v="16"/>
    <x v="16"/>
    <n v="202206"/>
    <n v="44742"/>
    <s v="XOF"/>
    <n v="15455"/>
    <n v="25.36"/>
    <s v="EUR"/>
    <n v="23.56"/>
    <n v="12786520"/>
    <s v="STAFF"/>
    <n v="2024193"/>
    <s v="Time Code : N - TERMINAL_GRANT_2024193"/>
  </r>
  <r>
    <s v="E"/>
    <s v="4170"/>
    <s v="854"/>
    <s v="85406"/>
    <s v="8549052"/>
    <n v="528004120002"/>
    <x v="0"/>
    <x v="15"/>
    <x v="15"/>
    <n v="202206"/>
    <n v="44742"/>
    <s v="XOF"/>
    <n v="86934.5"/>
    <n v="142.65"/>
    <s v="EUR"/>
    <n v="132.52799999999999"/>
    <n v="12786520"/>
    <s v="STAFF"/>
    <n v="2041743"/>
    <s v="Time Code : N - ASSURANCE MALADIE DE SORE SAFIETOU AVRIL 2022 A JUIN 2022"/>
  </r>
  <r>
    <s v="E"/>
    <s v="4170"/>
    <s v="854"/>
    <s v="85407"/>
    <s v="8549059"/>
    <n v="528004120002"/>
    <x v="0"/>
    <x v="20"/>
    <x v="20"/>
    <n v="202206"/>
    <n v="44742"/>
    <s v="XOF"/>
    <n v="65087.75"/>
    <n v="106.8"/>
    <s v="EUR"/>
    <n v="99.221000000000004"/>
    <n v="12786520"/>
    <s v="STAFF"/>
    <n v="2030902"/>
    <s v="Time Code : N - ASSURANCE MALADIE DE CISSE IDRISS AS AMI AVRIL 2022 A JUIN 2022"/>
  </r>
  <r>
    <s v="E"/>
    <s v="4170"/>
    <s v="854"/>
    <s v="85406"/>
    <s v="8549052"/>
    <n v="528004120002"/>
    <x v="0"/>
    <x v="19"/>
    <x v="19"/>
    <n v="202206"/>
    <n v="44742"/>
    <s v="XOF"/>
    <n v="34344.5"/>
    <n v="56.36"/>
    <s v="EUR"/>
    <n v="52.360999999999997"/>
    <n v="12786520"/>
    <s v="STAFF"/>
    <n v="2023596"/>
    <s v="Time Code : N - ASSURANCE MALADIE DE WANGRE DIDIER AVRIL 2022 A JUIN 2022"/>
  </r>
  <r>
    <s v="E"/>
    <s v="4210"/>
    <s v="854"/>
    <s v="85401"/>
    <s v="8540008"/>
    <n v="528004120001"/>
    <x v="3"/>
    <x v="14"/>
    <x v="14"/>
    <n v="202206"/>
    <n v="44742"/>
    <s v="XOF"/>
    <n v="21675"/>
    <n v="35.57"/>
    <s v="EUR"/>
    <n v="33.045999999999999"/>
    <n v="12786520"/>
    <s v="STAFF"/>
    <n v="2031020"/>
    <s v="Time Code : N - TERMINAL_GRANT_2031020"/>
  </r>
  <r>
    <s v="E"/>
    <s v="4170"/>
    <s v="854"/>
    <s v="85408"/>
    <s v="8549059"/>
    <n v="528004120002"/>
    <x v="0"/>
    <x v="18"/>
    <x v="18"/>
    <n v="202206"/>
    <n v="44742"/>
    <s v="XOF"/>
    <n v="29969.78"/>
    <n v="49.18"/>
    <s v="EUR"/>
    <n v="45.69"/>
    <n v="12786520"/>
    <s v="STAFF"/>
    <n v="2024413"/>
    <s v="Time Code : N - ASSURANCE MALADIE DE DAMIBA JACQUES MALGDAWINDE AVRIL 2022 A JUIN 2022"/>
  </r>
  <r>
    <s v="E"/>
    <s v="4170"/>
    <s v="854"/>
    <s v="85406"/>
    <s v="8549052"/>
    <n v="528004120001"/>
    <x v="3"/>
    <x v="13"/>
    <x v="13"/>
    <n v="202206"/>
    <n v="44742"/>
    <s v="XOF"/>
    <n v="143972.75"/>
    <n v="236.25"/>
    <s v="EUR"/>
    <n v="219.48599999999999"/>
    <n v="12786520"/>
    <s v="STAFF"/>
    <n v="2034399"/>
    <s v="Time Code : N - ASSURANCE MALADIE DE OUEDRAOGO TOUWINDE CHRISTOPHE AVRIL 2022 A JUIN 2022"/>
  </r>
  <r>
    <s v="E"/>
    <s v="4170"/>
    <s v="854"/>
    <s v="85406"/>
    <s v="8549057"/>
    <n v="528004120002"/>
    <x v="0"/>
    <x v="7"/>
    <x v="7"/>
    <n v="202206"/>
    <n v="44742"/>
    <s v="XOF"/>
    <n v="38147.42"/>
    <n v="62.6"/>
    <s v="EUR"/>
    <n v="58.158000000000001"/>
    <n v="12786520"/>
    <s v="STAFF"/>
    <n v="8540399"/>
    <s v="Time Code : N - ASSURANCE MALADIE DE KONFE TRAORE AICHA AVRIL 2022  A JUIN 2022"/>
  </r>
  <r>
    <s v="E"/>
    <s v="4210"/>
    <s v="854"/>
    <s v="85400"/>
    <s v="8549063"/>
    <n v="528004120002"/>
    <x v="0"/>
    <x v="21"/>
    <x v="21"/>
    <n v="202206"/>
    <n v="44742"/>
    <s v="XOF"/>
    <n v="2549.54"/>
    <n v="4.18"/>
    <s v="EUR"/>
    <n v="3.883"/>
    <n v="12786520"/>
    <s v="STAFF"/>
    <n v="2020577"/>
    <s v="Time Code : N - TERMINAL_GRANT_2020577"/>
  </r>
  <r>
    <s v="E"/>
    <s v="4210"/>
    <s v="854"/>
    <s v="85400"/>
    <s v="8549058"/>
    <n v="528004120002"/>
    <x v="0"/>
    <x v="10"/>
    <x v="10"/>
    <n v="202206"/>
    <n v="44742"/>
    <s v="XOF"/>
    <n v="5175.8900000000003"/>
    <n v="8.49"/>
    <s v="EUR"/>
    <n v="7.8879999999999999"/>
    <n v="12786520"/>
    <s v="STAFF"/>
    <n v="2011105"/>
    <s v="Time Code : N - TERMINAL_GRANT_2011105"/>
  </r>
  <r>
    <s v="E"/>
    <s v="4210"/>
    <s v="854"/>
    <s v="85406"/>
    <s v="8540008"/>
    <n v="528004120001"/>
    <x v="3"/>
    <x v="9"/>
    <x v="9"/>
    <n v="202206"/>
    <n v="44742"/>
    <s v="XOF"/>
    <n v="28107"/>
    <n v="46.12"/>
    <s v="EUR"/>
    <n v="42.847000000000001"/>
    <n v="12786520"/>
    <s v="STAFF"/>
    <n v="2019466"/>
    <s v="Time Code : N - TERMINAL_GRANT_2019466"/>
  </r>
  <r>
    <s v="E"/>
    <s v="4210"/>
    <s v="854"/>
    <s v="85400"/>
    <s v="8549059"/>
    <n v="528004120002"/>
    <x v="0"/>
    <x v="12"/>
    <x v="12"/>
    <n v="202206"/>
    <n v="44742"/>
    <s v="XOF"/>
    <n v="3587.16"/>
    <n v="5.89"/>
    <s v="EUR"/>
    <n v="5.4720000000000004"/>
    <n v="12786520"/>
    <s v="STAFF"/>
    <n v="2012905"/>
    <s v="Time Code : N - TERMINAL_GRANT_2012905"/>
  </r>
  <r>
    <s v="E"/>
    <s v="4210"/>
    <s v="854"/>
    <s v="85400"/>
    <s v="8549062"/>
    <n v="528004120002"/>
    <x v="0"/>
    <x v="23"/>
    <x v="23"/>
    <n v="202206"/>
    <n v="44742"/>
    <s v="XOF"/>
    <n v="-2482.19"/>
    <n v="-4.07"/>
    <s v="EUR"/>
    <n v="-3.7810000000000001"/>
    <n v="12786520"/>
    <s v="STAFF"/>
    <n v="2032465"/>
    <s v="Time Code : N - TERMINAL_GRANT_2032465"/>
  </r>
  <r>
    <s v="E"/>
    <s v="4210"/>
    <s v="854"/>
    <s v="85408"/>
    <s v="8540008"/>
    <n v="528004120001"/>
    <x v="3"/>
    <x v="14"/>
    <x v="14"/>
    <n v="202206"/>
    <n v="44742"/>
    <s v="XOF"/>
    <n v="18262"/>
    <n v="29.97"/>
    <s v="EUR"/>
    <n v="27.843"/>
    <n v="12786520"/>
    <s v="STAFF"/>
    <n v="2012170"/>
    <s v="Time Code : N - TERMINAL_GRANT_2012170"/>
  </r>
  <r>
    <s v="E"/>
    <s v="4170"/>
    <s v="854"/>
    <s v="85407"/>
    <s v="8549057"/>
    <n v="528004120002"/>
    <x v="0"/>
    <x v="22"/>
    <x v="22"/>
    <n v="202206"/>
    <n v="44742"/>
    <s v="XOF"/>
    <n v="117677.75"/>
    <n v="193.1"/>
    <s v="EUR"/>
    <n v="179.398"/>
    <n v="12786520"/>
    <s v="STAFF"/>
    <n v="2023197"/>
    <s v="Time Code : N - ASSURANCE MALADIE DE SAGNON SANLE R KADER AVRIL 2022 A JUIN 2022"/>
  </r>
  <r>
    <s v="E"/>
    <s v="4170"/>
    <s v="854"/>
    <s v="85407"/>
    <s v="8540008"/>
    <n v="528004120002"/>
    <x v="0"/>
    <x v="25"/>
    <x v="25"/>
    <n v="202206"/>
    <n v="44742"/>
    <s v="XOF"/>
    <n v="143972.75"/>
    <n v="236.25"/>
    <s v="EUR"/>
    <n v="219.48599999999999"/>
    <n v="12786520"/>
    <s v="STAFF"/>
    <n v="2038727"/>
    <s v="Time Code : N - ASSURANCE MALADIE DE SORY YACOUBA AVRIL 2022 A JUIN 2022"/>
  </r>
  <r>
    <s v="E"/>
    <s v="4210"/>
    <s v="854"/>
    <s v="85400"/>
    <s v="8549059"/>
    <n v="528004120002"/>
    <x v="0"/>
    <x v="12"/>
    <x v="12"/>
    <n v="202206"/>
    <n v="44742"/>
    <s v="XOF"/>
    <n v="9012.6200000000008"/>
    <n v="14.79"/>
    <s v="EUR"/>
    <n v="13.741"/>
    <n v="12786520"/>
    <s v="STAFF"/>
    <n v="2029740"/>
    <s v="Time Code : N - TERMINAL_GRANT_2029740"/>
  </r>
  <r>
    <s v="E"/>
    <s v="4170"/>
    <s v="854"/>
    <s v="85407"/>
    <s v="8549059"/>
    <n v="528004120002"/>
    <x v="0"/>
    <x v="18"/>
    <x v="18"/>
    <n v="202206"/>
    <n v="44742"/>
    <s v="XOF"/>
    <n v="34344.5"/>
    <n v="56.36"/>
    <s v="EUR"/>
    <n v="52.360999999999997"/>
    <n v="12786520"/>
    <s v="STAFF"/>
    <n v="2014872"/>
    <s v="Time Code : N - ASSURANCE MALADIE DE OUATTARA SIAKA AVRIL 2022 A JUIN 2022"/>
  </r>
  <r>
    <s v="E"/>
    <s v="4170"/>
    <s v="854"/>
    <s v="85406"/>
    <s v="8549059"/>
    <n v="528004120002"/>
    <x v="0"/>
    <x v="12"/>
    <x v="12"/>
    <n v="202206"/>
    <n v="44742"/>
    <s v="XOF"/>
    <n v="8194.65"/>
    <n v="13.45"/>
    <s v="EUR"/>
    <n v="12.496"/>
    <n v="12786520"/>
    <s v="STAFF"/>
    <n v="8540386"/>
    <s v="Time Code : N - ASSURANCE MALADIE DE YAMEOGO DAHLIA RAMATA  AVRIL2022  A JUIN 2022"/>
  </r>
  <r>
    <s v="E"/>
    <s v="4170"/>
    <s v="854"/>
    <s v="85406"/>
    <s v="8540008"/>
    <n v="528004120002"/>
    <x v="0"/>
    <x v="24"/>
    <x v="24"/>
    <n v="202206"/>
    <n v="44742"/>
    <s v="XOF"/>
    <n v="34344.5"/>
    <n v="56.36"/>
    <s v="EUR"/>
    <n v="52.360999999999997"/>
    <n v="12786520"/>
    <s v="STAFF"/>
    <n v="2039252"/>
    <s v="Time Code : N - ASSURANCE MALADIE DE GUIRO  SHERITA DJEMILA AVRIL 2022 A JUIN 2022"/>
  </r>
  <r>
    <s v="E"/>
    <s v="4170"/>
    <s v="854"/>
    <s v="85406"/>
    <s v="8549052"/>
    <n v="528004120002"/>
    <x v="0"/>
    <x v="16"/>
    <x v="16"/>
    <n v="202206"/>
    <n v="44742"/>
    <s v="XOF"/>
    <n v="34344.5"/>
    <n v="56.36"/>
    <s v="EUR"/>
    <n v="52.360999999999997"/>
    <n v="12786520"/>
    <s v="STAFF"/>
    <n v="2024193"/>
    <s v="Time Code : N - ASSURANCE MALADIE DE KAMBIRE SIE AVRIL 2022 A JUIN 2022"/>
  </r>
  <r>
    <s v="E"/>
    <s v="4170"/>
    <s v="854"/>
    <s v="85406"/>
    <s v="8549052"/>
    <n v="528004120002"/>
    <x v="0"/>
    <x v="22"/>
    <x v="22"/>
    <n v="202206"/>
    <n v="44742"/>
    <s v="XOF"/>
    <n v="60639.5"/>
    <n v="99.51"/>
    <s v="EUR"/>
    <n v="92.448999999999998"/>
    <n v="12786520"/>
    <s v="STAFF"/>
    <n v="2035753"/>
    <s v="Time Code : N - ASSURANCE MALADIE DE KOUANDA RACHIDATOU AVRIL 2022 A JUIN 2022"/>
  </r>
  <r>
    <s v="E"/>
    <s v="4170"/>
    <s v="854"/>
    <s v="85406"/>
    <s v="8549057"/>
    <n v="528004120002"/>
    <x v="0"/>
    <x v="7"/>
    <x v="7"/>
    <n v="202206"/>
    <n v="44742"/>
    <s v="XOF"/>
    <n v="4225.79"/>
    <n v="6.93"/>
    <s v="EUR"/>
    <n v="6.4379999999999997"/>
    <n v="12786520"/>
    <s v="STAFF"/>
    <n v="8540358"/>
    <s v="Time Code : N - ASSURANCE MALADIE DE ZOMA JEAN AVRIL 2022 A JUIN 2022"/>
  </r>
  <r>
    <s v="E"/>
    <s v="4170"/>
    <s v="854"/>
    <s v="85408"/>
    <s v="8549059"/>
    <n v="528004120002"/>
    <x v="0"/>
    <x v="12"/>
    <x v="12"/>
    <n v="202206"/>
    <n v="44742"/>
    <s v="XOF"/>
    <n v="42840.24"/>
    <n v="70.3"/>
    <s v="EUR"/>
    <n v="65.311999999999998"/>
    <n v="12786520"/>
    <s v="STAFF"/>
    <n v="2046481"/>
    <s v="Time Code : N - ASSURANCE MALADIE DE TOE Hadja Aliza Sandrine AVRIL 2022 A JUIN 2022"/>
  </r>
  <r>
    <s v="E"/>
    <s v="7400"/>
    <s v="854"/>
    <s v="85407"/>
    <s v="8540008"/>
    <n v="528004120010"/>
    <x v="1"/>
    <x v="39"/>
    <x v="39"/>
    <n v="202206"/>
    <n v="44742"/>
    <s v="XOF"/>
    <n v="731"/>
    <n v="1.2"/>
    <s v="EUR"/>
    <n v="1.115"/>
    <n v="30502665"/>
    <s v="BANKACC"/>
    <n v="85410"/>
    <s v="DDFB010622/ ECOBANK/Frais de virement interbancaires sur le comptes de Dédougou"/>
  </r>
  <r>
    <s v="E"/>
    <s v="7400"/>
    <s v="854"/>
    <s v="85407"/>
    <s v="8540008"/>
    <n v="528004120010"/>
    <x v="1"/>
    <x v="39"/>
    <x v="39"/>
    <n v="202206"/>
    <n v="44742"/>
    <s v="XOF"/>
    <n v="2925"/>
    <n v="4.8"/>
    <s v="EUR"/>
    <n v="4.4589999999999996"/>
    <n v="30502665"/>
    <s v="BANKACC"/>
    <n v="85410"/>
    <s v="DDFB0622/ ECOBANK/Frais bancaire du mois de Juin 2022"/>
  </r>
  <r>
    <s v="E"/>
    <s v="7400"/>
    <s v="854"/>
    <s v="85408"/>
    <s v="8540008"/>
    <n v="528004120010"/>
    <x v="1"/>
    <x v="39"/>
    <x v="39"/>
    <n v="202206"/>
    <n v="44742"/>
    <s v="XOF"/>
    <n v="10000"/>
    <n v="16.41"/>
    <s v="EUR"/>
    <n v="15.246"/>
    <n v="30503255"/>
    <s v="BANKACC"/>
    <n v="85411"/>
    <s v="FRAIS BANCAIRE SCI P06"/>
  </r>
  <r>
    <s v="E"/>
    <s v="7400"/>
    <s v="854"/>
    <s v="85408"/>
    <s v="8540008"/>
    <n v="528004120010"/>
    <x v="1"/>
    <x v="39"/>
    <x v="39"/>
    <n v="202206"/>
    <n v="44742"/>
    <s v="XOF"/>
    <n v="1700"/>
    <n v="2.79"/>
    <s v="EUR"/>
    <n v="2.5920000000000001"/>
    <n v="30503255"/>
    <s v="BANKACC"/>
    <n v="85411"/>
    <s v="FRAIS BANCAIRE SCI P06"/>
  </r>
  <r>
    <s v="E"/>
    <s v="7400"/>
    <s v="854"/>
    <s v="85408"/>
    <s v="8540008"/>
    <n v="528004120010"/>
    <x v="1"/>
    <x v="39"/>
    <x v="39"/>
    <n v="202206"/>
    <n v="44742"/>
    <s v="XOF"/>
    <n v="2925"/>
    <n v="4.8"/>
    <s v="EUR"/>
    <n v="4.4589999999999996"/>
    <n v="30503255"/>
    <s v="BANKACC"/>
    <n v="85411"/>
    <s v="FRAIS BANCAIRE SCI P06"/>
  </r>
  <r>
    <s v="E"/>
    <s v="7400"/>
    <s v="854"/>
    <s v="85408"/>
    <s v="8540008"/>
    <n v="528004120010"/>
    <x v="1"/>
    <x v="39"/>
    <x v="39"/>
    <n v="202206"/>
    <n v="44742"/>
    <s v="XOF"/>
    <n v="10000"/>
    <n v="16.41"/>
    <s v="EUR"/>
    <n v="15.246"/>
    <n v="30503898"/>
    <s v="BANKACC"/>
    <n v="85411"/>
    <s v="FRAIS BANCAIRE SCI P06"/>
  </r>
  <r>
    <s v="E"/>
    <s v="7400"/>
    <s v="854"/>
    <s v="85408"/>
    <s v="8540008"/>
    <n v="528004120010"/>
    <x v="1"/>
    <x v="39"/>
    <x v="39"/>
    <n v="202206"/>
    <n v="44742"/>
    <s v="XOF"/>
    <n v="1700"/>
    <n v="2.79"/>
    <s v="EUR"/>
    <n v="2.5920000000000001"/>
    <n v="30503898"/>
    <s v="BANKACC"/>
    <n v="85411"/>
    <s v="FRAIS BANCAIRE SCI P06"/>
  </r>
  <r>
    <s v="E"/>
    <s v="4170"/>
    <s v="854"/>
    <s v="85400"/>
    <s v="8549060"/>
    <n v="528004120002"/>
    <x v="0"/>
    <x v="6"/>
    <x v="6"/>
    <n v="202206"/>
    <n v="44742"/>
    <s v="XOF"/>
    <n v="4656.88"/>
    <n v="7.64"/>
    <s v="EUR"/>
    <n v="7.0979999999999999"/>
    <n v="30505142"/>
    <s v="STAFF"/>
    <n v="2027008"/>
    <s v="MT ASSURANCE MALADIE DE SAWADOGO AUGUSTINE MARIE W  AVRIL 2022  A JUIN 2022"/>
  </r>
  <r>
    <s v="E"/>
    <s v="4060"/>
    <s v="854"/>
    <s v="85406"/>
    <s v="8549059"/>
    <n v="528004120002"/>
    <x v="0"/>
    <x v="12"/>
    <x v="12"/>
    <n v="202206"/>
    <n v="44742"/>
    <s v="XOF"/>
    <n v="3224.91"/>
    <n v="5.29"/>
    <s v="EUR"/>
    <n v="4.915"/>
    <n v="30505142"/>
    <s v="STAFF"/>
    <n v="8540279"/>
    <s v="MT 202206 Annual leave accrual/Lucie Wendkoaguenda.  YAMEOGO"/>
  </r>
  <r>
    <s v="E"/>
    <s v="4060"/>
    <s v="854"/>
    <s v="85406"/>
    <s v="8549052"/>
    <n v="528004120002"/>
    <x v="0"/>
    <x v="69"/>
    <x v="68"/>
    <n v="202206"/>
    <n v="44742"/>
    <s v="XOF"/>
    <n v="5476.94"/>
    <n v="8.99"/>
    <s v="EUR"/>
    <n v="8.3520000000000003"/>
    <n v="30505142"/>
    <s v="STAFF"/>
    <n v="8540222"/>
    <s v="MT 202206 Annual leave accrual/OUEDRAOGO  Bila Basile"/>
  </r>
  <r>
    <s v="E"/>
    <s v="4060"/>
    <s v="854"/>
    <s v="85405"/>
    <s v="8549057"/>
    <n v="528004120002"/>
    <x v="0"/>
    <x v="69"/>
    <x v="68"/>
    <n v="202206"/>
    <n v="44742"/>
    <s v="XOF"/>
    <n v="1711.54"/>
    <n v="2.81"/>
    <s v="EUR"/>
    <n v="2.6110000000000002"/>
    <n v="30505142"/>
    <s v="STAFF"/>
    <n v="8540222"/>
    <s v="MT 202206 Annual leave accrual/OUEDRAOGO  Bila Basile"/>
  </r>
  <r>
    <s v="E"/>
    <s v="4060"/>
    <s v="854"/>
    <s v="85405"/>
    <s v="8549057"/>
    <n v="528004120002"/>
    <x v="0"/>
    <x v="69"/>
    <x v="68"/>
    <n v="202206"/>
    <n v="44742"/>
    <s v="XOF"/>
    <n v="7873.11"/>
    <n v="12.92"/>
    <s v="EUR"/>
    <n v="12.003"/>
    <n v="30505142"/>
    <s v="STAFF"/>
    <n v="8540222"/>
    <s v="MT 202206 Annual leave accrual/OUEDRAOGO  Bila Basile"/>
  </r>
  <r>
    <s v="E"/>
    <s v="4060"/>
    <s v="854"/>
    <s v="85406"/>
    <s v="8549057"/>
    <n v="528004120002"/>
    <x v="0"/>
    <x v="69"/>
    <x v="68"/>
    <n v="202206"/>
    <n v="44742"/>
    <s v="XOF"/>
    <n v="19169.3"/>
    <n v="31.46"/>
    <s v="EUR"/>
    <n v="29.228000000000002"/>
    <n v="30505290"/>
    <s v="STAFF"/>
    <n v="8540222"/>
    <s v="MT 202206 Annual leave accrual/OUEDRAOGO  Bila Basile"/>
  </r>
  <r>
    <s v="E"/>
    <s v="4170"/>
    <s v="854"/>
    <s v="85406"/>
    <s v="8540008"/>
    <n v="528004120001"/>
    <x v="3"/>
    <x v="14"/>
    <x v="14"/>
    <n v="202206"/>
    <n v="44742"/>
    <s v="XOF"/>
    <n v="34344.5"/>
    <n v="56.36"/>
    <s v="EUR"/>
    <n v="52.360999999999997"/>
    <n v="30504554"/>
    <s v="STAFF"/>
    <n v="2022429"/>
    <s v="Time Code : A - ASSURANCE MALADIE DE DAHANI DAOUDA M HUBERT AVRIL 2022 A JUIN 2022"/>
  </r>
  <r>
    <s v="E"/>
    <s v="4210"/>
    <s v="854"/>
    <s v="85407"/>
    <s v="8549059"/>
    <n v="528004120002"/>
    <x v="0"/>
    <x v="18"/>
    <x v="18"/>
    <n v="202206"/>
    <n v="44742"/>
    <s v="XOF"/>
    <n v="15454"/>
    <n v="25.36"/>
    <s v="EUR"/>
    <n v="23.56"/>
    <n v="12786520"/>
    <s v="STAFF"/>
    <n v="2014872"/>
    <s v="Time Code : N - TERMINAL_GRANT_2014872"/>
  </r>
  <r>
    <s v="E"/>
    <s v="4210"/>
    <s v="854"/>
    <s v="85406"/>
    <s v="8540008"/>
    <n v="528004120002"/>
    <x v="0"/>
    <x v="24"/>
    <x v="24"/>
    <n v="202206"/>
    <n v="44742"/>
    <s v="XOF"/>
    <n v="10915"/>
    <n v="17.91"/>
    <s v="EUR"/>
    <n v="16.638999999999999"/>
    <n v="12786520"/>
    <s v="STAFF"/>
    <n v="2039252"/>
    <s v="Time Code : N - TERMINAL_GRANT_2039252"/>
  </r>
  <r>
    <s v="E"/>
    <s v="4210"/>
    <s v="854"/>
    <s v="85406"/>
    <s v="8549052"/>
    <n v="528004120001"/>
    <x v="3"/>
    <x v="13"/>
    <x v="13"/>
    <n v="202206"/>
    <n v="44742"/>
    <s v="XOF"/>
    <n v="31010"/>
    <n v="50.89"/>
    <s v="EUR"/>
    <n v="47.279000000000003"/>
    <n v="12786520"/>
    <s v="STAFF"/>
    <n v="2034399"/>
    <s v="Time Code : N - TERMINAL_GRANT_2034399"/>
  </r>
  <r>
    <s v="E"/>
    <s v="4210"/>
    <s v="854"/>
    <s v="85407"/>
    <s v="8549059"/>
    <n v="528004120002"/>
    <x v="0"/>
    <x v="20"/>
    <x v="20"/>
    <n v="202206"/>
    <n v="44742"/>
    <s v="XOF"/>
    <n v="11157"/>
    <n v="18.309999999999999"/>
    <s v="EUR"/>
    <n v="17.010999999999999"/>
    <n v="12786520"/>
    <s v="STAFF"/>
    <n v="2030902"/>
    <s v="Time Code : N - TERMINAL_GRANT_2030902"/>
  </r>
  <r>
    <s v="E"/>
    <s v="4210"/>
    <s v="854"/>
    <s v="85406"/>
    <s v="8549052"/>
    <n v="528004120002"/>
    <x v="0"/>
    <x v="15"/>
    <x v="15"/>
    <n v="202206"/>
    <n v="44742"/>
    <s v="XOF"/>
    <n v="10915"/>
    <n v="17.91"/>
    <s v="EUR"/>
    <n v="16.638999999999999"/>
    <n v="12786520"/>
    <s v="STAFF"/>
    <n v="2041743"/>
    <s v="Time Code : N - TERMINAL_GRANT_2041743"/>
  </r>
  <r>
    <s v="E"/>
    <s v="4210"/>
    <s v="854"/>
    <s v="85406"/>
    <s v="8549052"/>
    <n v="528004120002"/>
    <x v="0"/>
    <x v="22"/>
    <x v="22"/>
    <n v="202206"/>
    <n v="44742"/>
    <s v="XOF"/>
    <n v="10915"/>
    <n v="17.91"/>
    <s v="EUR"/>
    <n v="16.638999999999999"/>
    <n v="12786520"/>
    <s v="STAFF"/>
    <n v="2035753"/>
    <s v="Time Code : N - TERMINAL_GRANT_2035753"/>
  </r>
  <r>
    <s v="E"/>
    <s v="4210"/>
    <s v="854"/>
    <s v="85407"/>
    <s v="8540008"/>
    <n v="528004120002"/>
    <x v="0"/>
    <x v="25"/>
    <x v="25"/>
    <n v="202206"/>
    <n v="44742"/>
    <s v="XOF"/>
    <n v="14930"/>
    <n v="24.5"/>
    <s v="EUR"/>
    <n v="22.760999999999999"/>
    <n v="12786520"/>
    <s v="STAFF"/>
    <n v="2038727"/>
    <s v="Time Code : N - TERMINAL_GRANT_2038727"/>
  </r>
  <r>
    <s v="E"/>
    <s v="4210"/>
    <s v="854"/>
    <s v="85408"/>
    <s v="8549059"/>
    <n v="528004120002"/>
    <x v="0"/>
    <x v="18"/>
    <x v="18"/>
    <n v="202206"/>
    <n v="44742"/>
    <s v="XOF"/>
    <n v="-4697.07"/>
    <n v="-7.71"/>
    <s v="EUR"/>
    <n v="-7.1630000000000003"/>
    <n v="12786520"/>
    <s v="STAFF"/>
    <n v="2024413"/>
    <s v="Time Code : N - TERMINAL_GRANT_2024413"/>
  </r>
  <r>
    <s v="E"/>
    <s v="4210"/>
    <s v="854"/>
    <s v="85406"/>
    <s v="8549052"/>
    <n v="528004120002"/>
    <x v="0"/>
    <x v="19"/>
    <x v="19"/>
    <n v="202206"/>
    <n v="44742"/>
    <s v="XOF"/>
    <n v="15455"/>
    <n v="25.36"/>
    <s v="EUR"/>
    <n v="23.56"/>
    <n v="12786520"/>
    <s v="STAFF"/>
    <n v="2023596"/>
    <s v="Time Code : N - TERMINAL_GRANT_2023596"/>
  </r>
  <r>
    <s v="E"/>
    <s v="4210"/>
    <s v="854"/>
    <s v="85407"/>
    <s v="8549057"/>
    <n v="528004120002"/>
    <x v="0"/>
    <x v="22"/>
    <x v="22"/>
    <n v="202206"/>
    <n v="44742"/>
    <s v="XOF"/>
    <n v="11351"/>
    <n v="18.63"/>
    <s v="EUR"/>
    <n v="17.308"/>
    <n v="12786520"/>
    <s v="STAFF"/>
    <n v="2023197"/>
    <s v="Time Code : N - TERMINAL_GRANT_2023197"/>
  </r>
  <r>
    <s v="E"/>
    <s v="5201"/>
    <s v="854"/>
    <s v="85406"/>
    <s v="8540007"/>
    <n v="528004120001"/>
    <x v="3"/>
    <x v="52"/>
    <x v="52"/>
    <n v="202207"/>
    <n v="44588"/>
    <s v="XOF"/>
    <n v="786500"/>
    <n v="1356.99"/>
    <s v="EUR"/>
    <n v="1199.009"/>
    <n v="30507109"/>
    <s v="SUBGRANT"/>
    <n v="13486"/>
    <s v="JUSTIF/DECAISSEMENT TRANCHE 1 AZND  JANVIER - MARS 2022/ Programme Coordinator (partner (1) Salaire de JUIN 2022"/>
  </r>
  <r>
    <s v="E"/>
    <s v="5201"/>
    <s v="854"/>
    <s v="85406"/>
    <s v="8540007"/>
    <n v="528004120002"/>
    <x v="0"/>
    <x v="49"/>
    <x v="49"/>
    <n v="202207"/>
    <n v="44588"/>
    <s v="XOF"/>
    <n v="357500"/>
    <n v="616.82000000000005"/>
    <s v="EUR"/>
    <n v="545.01"/>
    <n v="30507109"/>
    <s v="SUBGRANT"/>
    <n v="13486"/>
    <s v="JUSTIF/DECAISSEMENT TRANCHE 1 AZND  JANVIER - MARS 2022/ Driver Partner (1) Salaire de JUIN 2022"/>
  </r>
  <r>
    <s v="E"/>
    <s v="5201"/>
    <s v="854"/>
    <s v="85406"/>
    <s v="8540007"/>
    <n v="528004120010"/>
    <x v="1"/>
    <x v="55"/>
    <x v="55"/>
    <n v="202207"/>
    <n v="44588"/>
    <s v="XOF"/>
    <n v="98800"/>
    <n v="170.47"/>
    <s v="EUR"/>
    <n v="150.624"/>
    <n v="30507109"/>
    <s v="SUBGRANT"/>
    <n v="13486"/>
    <s v="JUSTIF/DECAISSEMENT TRANCHE 1 AZND  JANVIER - MARS 2022/ Motorcycle Maintenance (11 Partner) JUIN 2022"/>
  </r>
  <r>
    <s v="E"/>
    <s v="5201"/>
    <s v="854"/>
    <s v="85406"/>
    <s v="8540007"/>
    <n v="528004120010"/>
    <x v="1"/>
    <x v="50"/>
    <x v="50"/>
    <n v="202207"/>
    <n v="44588"/>
    <s v="XOF"/>
    <n v="188440"/>
    <n v="325.13"/>
    <s v="EUR"/>
    <n v="287.27800000000002"/>
    <n v="30507109"/>
    <s v="SUBGRANT"/>
    <n v="13486"/>
    <s v="JUSTIF/DECAISSEMENT TRANCHE 1 AZND  JANVIER - MARS 2022/ Partners Shared Costs JUIN 2022"/>
  </r>
  <r>
    <s v="E"/>
    <s v="5201"/>
    <s v="854"/>
    <s v="85406"/>
    <s v="8540007"/>
    <n v="528004120032"/>
    <x v="4"/>
    <x v="27"/>
    <x v="27"/>
    <n v="202207"/>
    <n v="44588"/>
    <s v="XOF"/>
    <n v="19330355"/>
    <n v="33351.760000000002"/>
    <s v="EUR"/>
    <n v="29468.933000000001"/>
    <n v="30507109"/>
    <s v="SUBGRANT"/>
    <n v="13486"/>
    <s v="JUSTIF/DECAISSEMENT TRANCHE 1 AZND  JANVIER - MARS 2022/ Rehabilitation of 400 water points JUIN 2022"/>
  </r>
  <r>
    <s v="E"/>
    <s v="5201"/>
    <s v="854"/>
    <s v="85406"/>
    <s v="8540007"/>
    <n v="528004120001"/>
    <x v="3"/>
    <x v="45"/>
    <x v="45"/>
    <n v="202207"/>
    <n v="44588"/>
    <s v="XOF"/>
    <n v="1001000"/>
    <n v="1727.08"/>
    <s v="EUR"/>
    <n v="1526.0129999999999"/>
    <n v="30507109"/>
    <s v="SUBGRANT"/>
    <n v="13486"/>
    <s v="JUSTIF/DECAISSEMENT TRANCHE 1 AZND  JANVIER - MARS 2022/ Supervisors (partner 2) Salaire de JUIN 2022"/>
  </r>
  <r>
    <s v="E"/>
    <s v="5201"/>
    <s v="854"/>
    <s v="85406"/>
    <s v="8540007"/>
    <n v="528004120002"/>
    <x v="0"/>
    <x v="54"/>
    <x v="54"/>
    <n v="202207"/>
    <n v="44588"/>
    <s v="XOF"/>
    <n v="643500"/>
    <n v="1110.27"/>
    <s v="EUR"/>
    <n v="981.01199999999994"/>
    <n v="30507109"/>
    <s v="SUBGRANT"/>
    <n v="13486"/>
    <s v="JUSTIF/DECAISSEMENT TRANCHE 1 AZND  JANVIER - MARS 2022/ Finance partner (1)) Salaire de JUIN 2022"/>
  </r>
  <r>
    <s v="E"/>
    <s v="5201"/>
    <s v="854"/>
    <s v="85406"/>
    <s v="8540007"/>
    <n v="528004120002"/>
    <x v="0"/>
    <x v="53"/>
    <x v="53"/>
    <n v="202207"/>
    <n v="44588"/>
    <s v="XOF"/>
    <n v="643500"/>
    <n v="1110.27"/>
    <s v="EUR"/>
    <n v="981.01199999999994"/>
    <n v="30507109"/>
    <s v="SUBGRANT"/>
    <n v="13486"/>
    <s v="JUSTIF/DECAISSEMENT TRANCHE 1 AZND  JANVIER - MARS 2022/ MEAL partner (1) Salaire de JUIN 2022"/>
  </r>
  <r>
    <s v="E"/>
    <s v="5201"/>
    <s v="854"/>
    <s v="85406"/>
    <s v="8540007"/>
    <n v="528004120002"/>
    <x v="0"/>
    <x v="48"/>
    <x v="48"/>
    <n v="202207"/>
    <n v="44588"/>
    <s v="XOF"/>
    <n v="175000"/>
    <n v="301.94"/>
    <s v="EUR"/>
    <n v="266.78800000000001"/>
    <n v="30507109"/>
    <s v="SUBGRANT"/>
    <n v="13486"/>
    <s v="JUSTIF/DECAISSEMENT TRANCHE 1 AZND  JANVIER - MARS 2022/ National director partner (25%) (1)) JUIN 2022"/>
  </r>
  <r>
    <s v="E"/>
    <s v="5201"/>
    <s v="854"/>
    <s v="85406"/>
    <s v="8540007"/>
    <n v="528004120010"/>
    <x v="1"/>
    <x v="47"/>
    <x v="47"/>
    <n v="202207"/>
    <n v="44588"/>
    <s v="XOF"/>
    <n v="212800"/>
    <n v="367.16"/>
    <s v="EUR"/>
    <n v="324.41500000000002"/>
    <n v="30507109"/>
    <s v="SUBGRANT"/>
    <n v="13486"/>
    <s v="JUSTIF/DECAISSEMENT TRANCHE 1 AZND  JANVIER - MARS 2022/ Vehicle petrol ( 1 cars * 76 euro/month * X months) JUIN 2022"/>
  </r>
  <r>
    <s v="E"/>
    <s v="5201"/>
    <s v="854"/>
    <s v="85406"/>
    <s v="8540007"/>
    <n v="528004120010"/>
    <x v="1"/>
    <x v="4"/>
    <x v="4"/>
    <n v="202207"/>
    <n v="44588"/>
    <s v="XOF"/>
    <n v="80000"/>
    <n v="138.03"/>
    <s v="EUR"/>
    <n v="121.96"/>
    <n v="30507109"/>
    <s v="SUBGRANT"/>
    <n v="13486"/>
    <s v="JUSTIF/DECAISSEMENT TRANCHE 1 AZND  JANVIER - MARS 2022/ Vehicle Maintenance JUIN 2022"/>
  </r>
  <r>
    <s v="E"/>
    <s v="5201"/>
    <s v="854"/>
    <s v="85406"/>
    <s v="8540007"/>
    <n v="528004120010"/>
    <x v="1"/>
    <x v="51"/>
    <x v="51"/>
    <n v="202207"/>
    <n v="44588"/>
    <s v="XOF"/>
    <n v="144650"/>
    <n v="249.57"/>
    <s v="EUR"/>
    <n v="220.51499999999999"/>
    <n v="30507109"/>
    <s v="SUBGRANT"/>
    <n v="13486"/>
    <s v="JUSTIF/DECAISSEMENT TRANCHE 1 AZND  JANVIER - MARS 2022/ Motorcycle petrol (11 motorcycles * 76 euro/month * X months) JUIN 2022"/>
  </r>
  <r>
    <s v="E"/>
    <s v="5201"/>
    <s v="854"/>
    <s v="85406"/>
    <s v="8540007"/>
    <n v="528004120026"/>
    <x v="6"/>
    <x v="46"/>
    <x v="46"/>
    <n v="202207"/>
    <n v="44588"/>
    <s v="XOF"/>
    <n v="2291775"/>
    <n v="3954.13"/>
    <s v="EUR"/>
    <n v="3493.788"/>
    <n v="30507109"/>
    <s v="SUBGRANT"/>
    <n v="13486"/>
    <s v="JUSTIF/DECAISSEMENT TRANCHE 1 AZND  JANVIER - MARS 2022/ Based on supportive supervision, provide follow-up training and support to teachers and schools as needed.Costs JUIN 2022"/>
  </r>
  <r>
    <s v="E"/>
    <s v="5201"/>
    <s v="854"/>
    <s v="85406"/>
    <s v="8540007"/>
    <n v="528004120028"/>
    <x v="12"/>
    <x v="70"/>
    <x v="69"/>
    <n v="202207"/>
    <n v="44588"/>
    <s v="XOF"/>
    <n v="3574400"/>
    <n v="6167.12"/>
    <s v="EUR"/>
    <n v="5449.1409999999996"/>
    <n v="30507109"/>
    <s v="SUBGRANT"/>
    <n v="13486"/>
    <s v="JUSTIF/DECAISSEMENT TRANCHE 1 AZND  JANVIER - MARS 2022/ Fringe benefits and Allowances (Activity-specific Technical staff) (Motivation of teachers/directors for collecting M&amp;E data for the project): 808schools*3teachers/directors*3,81EUR  JUIN 2022"/>
  </r>
  <r>
    <s v="E"/>
    <s v="5201"/>
    <s v="854"/>
    <s v="85406"/>
    <s v="8540007"/>
    <n v="528004120030"/>
    <x v="9"/>
    <x v="65"/>
    <x v="64"/>
    <n v="202207"/>
    <n v="44588"/>
    <s v="XOF"/>
    <n v="18839295"/>
    <n v="32504.51"/>
    <s v="EUR"/>
    <n v="28720.321"/>
    <n v="30507109"/>
    <s v="SUBGRANT"/>
    <n v="13486"/>
    <s v="JUSTIF/DECAISSEMENT TRANCHE 1 AZND  JANVIER - MARS 2022/ Equipment (Activity-specific) (latrine for school): contract of rehabilitation 400 latrines JUIN 2022"/>
  </r>
  <r>
    <s v="E"/>
    <s v="5130"/>
    <s v="854"/>
    <s v="85401"/>
    <s v="8549057"/>
    <n v="528004120010"/>
    <x v="1"/>
    <x v="30"/>
    <x v="30"/>
    <n v="202207"/>
    <n v="44662"/>
    <s v="XOF"/>
    <n v="20600"/>
    <n v="34.97"/>
    <s v="EUR"/>
    <n v="31.401"/>
    <n v="30509618"/>
    <s v="VEHICLE"/>
    <s v="854V0027"/>
    <s v="PA Non Premises : 40269751 - WEND-DINDA SERVICES Maintenance du groupe électrogène_Base de Kaya_Achat de Bidon d´huile."/>
  </r>
  <r>
    <s v="E"/>
    <s v="5130"/>
    <s v="854"/>
    <s v="85401"/>
    <s v="8549057"/>
    <n v="528004120010"/>
    <x v="1"/>
    <x v="30"/>
    <x v="30"/>
    <n v="202207"/>
    <n v="44662"/>
    <s v="XOF"/>
    <n v="70000"/>
    <n v="118.84"/>
    <s v="EUR"/>
    <n v="106.71"/>
    <n v="30509618"/>
    <s v="VEHICLE"/>
    <s v="854V0027"/>
    <s v="PA Non Premises : 40269751 - WEND-DINDA SERVICES main d´œuvre pour la maintenance du groupe électrogène et de l´inverseur automatique pour le bureau Kaya."/>
  </r>
  <r>
    <s v="E"/>
    <s v="5130"/>
    <s v="854"/>
    <s v="85401"/>
    <s v="8549057"/>
    <n v="528004120010"/>
    <x v="1"/>
    <x v="30"/>
    <x v="30"/>
    <n v="202207"/>
    <n v="44662"/>
    <s v="XOF"/>
    <n v="10000"/>
    <n v="16.98"/>
    <s v="EUR"/>
    <n v="15.247"/>
    <n v="30509618"/>
    <s v="VEHICLE"/>
    <s v="854V0027"/>
    <s v="PA Non Premises : 40269751 - WEND-DINDA SERVICES Achat de pré-Filtre à gasoil pour la maintenance du groupe électrogène et de l´inverseur automatique pour le bureau Kaya."/>
  </r>
  <r>
    <s v="E"/>
    <s v="5130"/>
    <s v="854"/>
    <s v="85401"/>
    <s v="8549057"/>
    <n v="528004120010"/>
    <x v="1"/>
    <x v="30"/>
    <x v="30"/>
    <n v="202207"/>
    <n v="44662"/>
    <s v="XOF"/>
    <n v="120000"/>
    <n v="203.73"/>
    <s v="EUR"/>
    <n v="182.93600000000001"/>
    <n v="30509618"/>
    <s v="VEHICLE"/>
    <s v="854V0027"/>
    <s v="PA Non Premises : 40269751 - WEND-DINDA SERVICES Achat de contacteur D80 pour la maintenance du groupe électrogène et de l´inverseur automatique pour le bureau Kaya."/>
  </r>
  <r>
    <s v="E"/>
    <s v="5130"/>
    <s v="854"/>
    <s v="85401"/>
    <s v="8549057"/>
    <n v="528004120010"/>
    <x v="1"/>
    <x v="30"/>
    <x v="30"/>
    <n v="202207"/>
    <n v="44662"/>
    <s v="XOF"/>
    <n v="10000"/>
    <n v="16.98"/>
    <s v="EUR"/>
    <n v="15.247"/>
    <n v="30509618"/>
    <s v="VEHICLE"/>
    <s v="854V0027"/>
    <s v="PA Non Premises : 40269751 - WEND-DINDA SERVICES Achat de Filtre à huile pour la maintenance du groupe électrogène et de l´inverseur automatique pour le bureau Kaya."/>
  </r>
  <r>
    <s v="E"/>
    <s v="5130"/>
    <s v="854"/>
    <s v="85401"/>
    <s v="8549057"/>
    <n v="528004120010"/>
    <x v="1"/>
    <x v="30"/>
    <x v="30"/>
    <n v="202207"/>
    <n v="44662"/>
    <s v="XOF"/>
    <n v="20000"/>
    <n v="33.96"/>
    <s v="EUR"/>
    <n v="30.494"/>
    <n v="30509618"/>
    <s v="VEHICLE"/>
    <s v="854V0027"/>
    <s v="PA Non Premises : 40269751 - WEND-DINDA SERVICES Achat de Filtre à gazoil pour la maintenance du groupe électrogène et de l´inverseur automatique pour le bureau Kaya."/>
  </r>
  <r>
    <s v="E"/>
    <s v="5096"/>
    <s v="854"/>
    <s v="85401"/>
    <s v="8549054"/>
    <n v="528004120010"/>
    <x v="1"/>
    <x v="30"/>
    <x v="30"/>
    <n v="202207"/>
    <n v="44697"/>
    <s v="XOF"/>
    <n v="720"/>
    <n v="1.1499999999999999"/>
    <s v="EUR"/>
    <n v="1.095"/>
    <n v="30509618"/>
    <m/>
    <m/>
    <s v="PA Non Premises : 40267562 - VAT | 10 sachets par boîte"/>
  </r>
  <r>
    <s v="E"/>
    <s v="5096"/>
    <s v="854"/>
    <s v="85401"/>
    <s v="8549054"/>
    <n v="528004120010"/>
    <x v="1"/>
    <x v="30"/>
    <x v="30"/>
    <n v="202207"/>
    <n v="44697"/>
    <s v="XOF"/>
    <n v="3500"/>
    <n v="5.6"/>
    <s v="EUR"/>
    <n v="5.3310000000000004"/>
    <n v="30509618"/>
    <m/>
    <m/>
    <s v="PA Non Premises : 40267562 - 1 litre par bidon"/>
  </r>
  <r>
    <s v="E"/>
    <s v="5096"/>
    <s v="854"/>
    <s v="85401"/>
    <s v="8549054"/>
    <n v="528004120010"/>
    <x v="1"/>
    <x v="30"/>
    <x v="30"/>
    <n v="202207"/>
    <n v="44697"/>
    <s v="XOF"/>
    <n v="900"/>
    <n v="1.44"/>
    <s v="EUR"/>
    <n v="1.371"/>
    <n v="30509618"/>
    <m/>
    <m/>
    <s v="PA Non Premises : 40267562 - VAT | 120 sachets par boîte"/>
  </r>
  <r>
    <s v="E"/>
    <s v="5093"/>
    <s v="854"/>
    <s v="85401"/>
    <s v="8549054"/>
    <n v="528004120010"/>
    <x v="1"/>
    <x v="30"/>
    <x v="30"/>
    <n v="202207"/>
    <n v="44697"/>
    <s v="XOF"/>
    <n v="1800"/>
    <n v="2.88"/>
    <s v="EUR"/>
    <n v="2.742"/>
    <n v="30509618"/>
    <m/>
    <m/>
    <s v="PA Non Premises : 40267562 - VAT | Bidon de 1 litre, 12 degré"/>
  </r>
  <r>
    <s v="E"/>
    <s v="5093"/>
    <s v="854"/>
    <s v="85401"/>
    <s v="8549054"/>
    <n v="528004120010"/>
    <x v="1"/>
    <x v="30"/>
    <x v="30"/>
    <n v="202207"/>
    <n v="44697"/>
    <s v="XOF"/>
    <n v="10000"/>
    <n v="16.010000000000002"/>
    <s v="EUR"/>
    <n v="15.242000000000001"/>
    <n v="30509618"/>
    <m/>
    <m/>
    <s v="PA Non Premises : 40267562 - Bidon de 1 litre, 12 degré"/>
  </r>
  <r>
    <s v="E"/>
    <s v="5096"/>
    <s v="854"/>
    <s v="85401"/>
    <s v="8549054"/>
    <n v="528004120010"/>
    <x v="1"/>
    <x v="30"/>
    <x v="30"/>
    <n v="202207"/>
    <n v="44697"/>
    <s v="XOF"/>
    <n v="5000"/>
    <n v="8.01"/>
    <s v="EUR"/>
    <n v="7.6260000000000003"/>
    <n v="30509618"/>
    <m/>
    <m/>
    <s v="PA Non Premises : 40267562 - 120 sachets par boîte"/>
  </r>
  <r>
    <s v="E"/>
    <s v="5096"/>
    <s v="854"/>
    <s v="85401"/>
    <s v="8549054"/>
    <n v="528004120010"/>
    <x v="1"/>
    <x v="30"/>
    <x v="30"/>
    <n v="202207"/>
    <n v="44697"/>
    <s v="XOF"/>
    <n v="3960"/>
    <n v="6.34"/>
    <s v="EUR"/>
    <n v="6.0359999999999996"/>
    <n v="30509618"/>
    <m/>
    <m/>
    <s v="PA Non Premises : 40267562 - VAT | 25 paquets par carton"/>
  </r>
  <r>
    <s v="E"/>
    <s v="5096"/>
    <s v="854"/>
    <s v="85401"/>
    <s v="8549054"/>
    <n v="528004120010"/>
    <x v="1"/>
    <x v="30"/>
    <x v="30"/>
    <n v="202207"/>
    <n v="44697"/>
    <s v="XOF"/>
    <n v="4000"/>
    <n v="6.41"/>
    <s v="EUR"/>
    <n v="6.1020000000000003"/>
    <n v="30509618"/>
    <m/>
    <m/>
    <s v="PA Non Premises : 40267562 - 10 sachets par boîte"/>
  </r>
  <r>
    <s v="E"/>
    <s v="5096"/>
    <s v="854"/>
    <s v="85401"/>
    <s v="8549054"/>
    <n v="528004120010"/>
    <x v="1"/>
    <x v="30"/>
    <x v="30"/>
    <n v="202207"/>
    <n v="44697"/>
    <s v="XOF"/>
    <n v="5400"/>
    <n v="8.65"/>
    <s v="EUR"/>
    <n v="8.2349999999999994"/>
    <n v="30509618"/>
    <m/>
    <m/>
    <s v="PA Non Premises : 40267562 - VAT | 100 sachets par boîte"/>
  </r>
  <r>
    <s v="E"/>
    <s v="5096"/>
    <s v="854"/>
    <s v="85401"/>
    <s v="8549054"/>
    <n v="528004120010"/>
    <x v="1"/>
    <x v="30"/>
    <x v="30"/>
    <n v="202207"/>
    <n v="44697"/>
    <s v="XOF"/>
    <n v="630"/>
    <n v="1.01"/>
    <s v="EUR"/>
    <n v="0.96199999999999997"/>
    <n v="30509618"/>
    <m/>
    <m/>
    <s v="PA Non Premises : 40267562 - VAT | 1 litre par bidon"/>
  </r>
  <r>
    <s v="E"/>
    <s v="5096"/>
    <s v="854"/>
    <s v="85401"/>
    <s v="8549054"/>
    <n v="528004120010"/>
    <x v="1"/>
    <x v="30"/>
    <x v="30"/>
    <n v="202207"/>
    <n v="44697"/>
    <s v="XOF"/>
    <n v="1350"/>
    <n v="2.16"/>
    <s v="EUR"/>
    <n v="2.056"/>
    <n v="30509618"/>
    <m/>
    <m/>
    <s v="PA Non Premises : 40267562 - VAT | 25 sachets par boîte"/>
  </r>
  <r>
    <s v="E"/>
    <s v="5096"/>
    <s v="854"/>
    <s v="85401"/>
    <s v="8549054"/>
    <n v="528004120010"/>
    <x v="1"/>
    <x v="30"/>
    <x v="30"/>
    <n v="202207"/>
    <n v="44697"/>
    <s v="XOF"/>
    <n v="2880"/>
    <n v="4.6100000000000003"/>
    <s v="EUR"/>
    <n v="4.3890000000000002"/>
    <n v="30509618"/>
    <m/>
    <m/>
    <s v="PA Non Premises : 40267562 - VAT | 25 sticks par boîte"/>
  </r>
  <r>
    <s v="E"/>
    <s v="5096"/>
    <s v="854"/>
    <s v="85401"/>
    <s v="8549054"/>
    <n v="528004120010"/>
    <x v="1"/>
    <x v="30"/>
    <x v="30"/>
    <n v="202207"/>
    <n v="44697"/>
    <s v="XOF"/>
    <n v="16000"/>
    <n v="25.62"/>
    <s v="EUR"/>
    <n v="24.39"/>
    <n v="30509618"/>
    <m/>
    <m/>
    <s v="PA Non Premises : 40267562 - 25 sticks par boîte"/>
  </r>
  <r>
    <s v="E"/>
    <s v="5096"/>
    <s v="854"/>
    <s v="85401"/>
    <s v="8549054"/>
    <n v="528004120010"/>
    <x v="1"/>
    <x v="30"/>
    <x v="30"/>
    <n v="202207"/>
    <n v="44697"/>
    <s v="XOF"/>
    <n v="30000"/>
    <n v="48.04"/>
    <s v="EUR"/>
    <n v="45.734999999999999"/>
    <n v="30509618"/>
    <m/>
    <m/>
    <s v="PA Non Premises : 40267562 - 100 sachets par boîte"/>
  </r>
  <r>
    <s v="E"/>
    <s v="5096"/>
    <s v="854"/>
    <s v="85401"/>
    <s v="8549054"/>
    <n v="528004120010"/>
    <x v="1"/>
    <x v="30"/>
    <x v="30"/>
    <n v="202207"/>
    <n v="44697"/>
    <s v="XOF"/>
    <n v="7500"/>
    <n v="12.01"/>
    <s v="EUR"/>
    <n v="11.433999999999999"/>
    <n v="30509618"/>
    <m/>
    <m/>
    <s v="PA Non Premises : 40267562 - 25 sachets par boîte"/>
  </r>
  <r>
    <s v="E"/>
    <s v="5097"/>
    <s v="854"/>
    <s v="85408"/>
    <s v="8540008"/>
    <n v="528004120003"/>
    <x v="5"/>
    <x v="66"/>
    <x v="65"/>
    <n v="202207"/>
    <n v="44706"/>
    <s v="XOF"/>
    <n v="39000"/>
    <n v="62.45"/>
    <s v="EUR"/>
    <n v="59.453000000000003"/>
    <n v="30506147"/>
    <m/>
    <m/>
    <s v="OHATJ280522/JUSTIF/KIEMA YAYA/ALLOCATION NOURRITURE ET NUITÉE AMICALE /KIEMA YAYA/ DU 4 AU 05 JUIN 2022 ET DU 12 AU 13 JUIN 2022/5097/85408/8540008/52800412/583562 APPROUVÉ PAR JANNIE GOEDKOOP"/>
  </r>
  <r>
    <s v="E"/>
    <s v="5097"/>
    <s v="854"/>
    <s v="85408"/>
    <s v="8540008"/>
    <n v="528004120003"/>
    <x v="5"/>
    <x v="66"/>
    <x v="65"/>
    <n v="202207"/>
    <n v="44706"/>
    <s v="XOF"/>
    <n v="39000"/>
    <n v="62.45"/>
    <s v="EUR"/>
    <n v="59.453000000000003"/>
    <n v="30506147"/>
    <m/>
    <m/>
    <s v="OHATJ280522/JUSTIF/KIEMA YAYA/ALLOCATION NOURRITURE ET NUITÉE AMICALE DE GANSONRÉ HASSANE  DU 4 AU 05 JUIN 2022 ET DU 12 AU 13 JUIN 2022/5097/85408/8540008/52800412/583562 APPROUVÉ PAR JANNIE GOEDKOOP"/>
  </r>
  <r>
    <s v="E"/>
    <s v="5097"/>
    <s v="854"/>
    <s v="85408"/>
    <s v="8540008"/>
    <n v="528004120003"/>
    <x v="5"/>
    <x v="66"/>
    <x v="65"/>
    <n v="202207"/>
    <n v="44706"/>
    <s v="XOF"/>
    <n v="70000"/>
    <n v="112.09"/>
    <s v="EUR"/>
    <n v="106.711"/>
    <n v="30506147"/>
    <m/>
    <m/>
    <s v="OHATJ280522/JUSTIF/KIEMA YAYA/ALLOCATION NOURRITURE ET NUITÉE AMICALE/DAHANI HUBERT/ DU 4 AU 07 JUIN 2022 ET DU 12 AU 13 JUIN 2022/5097/85408/8540008/52800412/583562 APPROUVÉ PAR JANNIE GOEDKOOP"/>
  </r>
  <r>
    <s v="E"/>
    <s v="5097"/>
    <s v="854"/>
    <s v="85408"/>
    <s v="8540008"/>
    <n v="528004120003"/>
    <x v="5"/>
    <x v="66"/>
    <x v="65"/>
    <n v="202207"/>
    <n v="44706"/>
    <s v="XOF"/>
    <n v="5000"/>
    <n v="8.01"/>
    <s v="EUR"/>
    <n v="7.6260000000000003"/>
    <n v="30506147"/>
    <m/>
    <m/>
    <s v="OHATJ280522/JUSTIF/KIEMA YAYAFRAIS DE TRANSPORT ALLER-RETOUR KAYA- OUAGADOUGOU /5097/85408/8540008/52800412/583562 APPROUVÉ PAR JANNIE GOEDKOOP"/>
  </r>
  <r>
    <s v="E"/>
    <s v="5097"/>
    <s v="854"/>
    <s v="85408"/>
    <s v="8540008"/>
    <n v="528004120003"/>
    <x v="5"/>
    <x v="66"/>
    <x v="65"/>
    <n v="202207"/>
    <n v="44706"/>
    <s v="XOF"/>
    <n v="10000"/>
    <n v="16.010000000000002"/>
    <s v="EUR"/>
    <n v="15.242000000000001"/>
    <n v="30506147"/>
    <m/>
    <m/>
    <s v="OHATJ280522/JUSTIF/KIEMA YAYA/FRAIS DE TRANSPORT ALLER-RETOUR  DÉDOUGOU- OUAGADOUGOU /5097/85408/8540008/52800412/583562 APPROUVÉ PAR JANNIE GOEDKOOP"/>
  </r>
  <r>
    <s v="E"/>
    <s v="5097"/>
    <s v="854"/>
    <s v="85408"/>
    <s v="8540008"/>
    <n v="528004120003"/>
    <x v="5"/>
    <x v="66"/>
    <x v="65"/>
    <n v="202207"/>
    <n v="44706"/>
    <s v="XOF"/>
    <n v="20000"/>
    <n v="32.03"/>
    <s v="EUR"/>
    <n v="30.492999999999999"/>
    <n v="30506147"/>
    <m/>
    <m/>
    <s v="OHATJ280522/JUSTIF/KIEMA YAYA/ACHAT D'UNITÉ DE CONNECTION /KIEMA YAYA/ /5097/85408/8540008/52800412/583562 APPROUVÉ PAR JANNIE GOEDKOOP"/>
  </r>
  <r>
    <s v="E"/>
    <s v="5097"/>
    <s v="854"/>
    <s v="85408"/>
    <s v="8540008"/>
    <n v="528004120003"/>
    <x v="5"/>
    <x v="66"/>
    <x v="65"/>
    <n v="202207"/>
    <n v="44706"/>
    <s v="XOF"/>
    <n v="10500"/>
    <n v="16.809999999999999"/>
    <s v="EUR"/>
    <n v="16.003"/>
    <n v="30506147"/>
    <m/>
    <m/>
    <s v="OHATJ280522/JUSTIF/KIEMA YAYA/REÇU DE VACCINATION DE /KAMBIRÉ SIÉ/5097/85408/8540008/52800412/583562 APPROUVÉ PAR JANNIE GOEDKOOP"/>
  </r>
  <r>
    <s v="E"/>
    <s v="5097"/>
    <s v="854"/>
    <s v="85408"/>
    <s v="8540008"/>
    <n v="528004120003"/>
    <x v="5"/>
    <x v="66"/>
    <x v="65"/>
    <n v="202207"/>
    <n v="44706"/>
    <s v="XOF"/>
    <n v="7000"/>
    <n v="11.21"/>
    <s v="EUR"/>
    <n v="10.672000000000001"/>
    <n v="30506147"/>
    <m/>
    <m/>
    <s v="OHATJ280522/JUSTIF/KIEMA YAYA/FRAIS DE TRANSPORT ALLER-RETOUR OUAHIGOUYA- OUAGADOUGOU /KIEMA YAYA//5097/85408/8540008/52800412/583562 APPROUVÉ PAR JANNIE GOEDKOOP"/>
  </r>
  <r>
    <s v="E"/>
    <s v="5097"/>
    <s v="854"/>
    <s v="85408"/>
    <s v="8540008"/>
    <n v="528004120003"/>
    <x v="5"/>
    <x v="66"/>
    <x v="65"/>
    <n v="202207"/>
    <n v="44706"/>
    <s v="XOF"/>
    <n v="20000"/>
    <n v="32.03"/>
    <s v="EUR"/>
    <n v="30.492999999999999"/>
    <n v="30506147"/>
    <m/>
    <m/>
    <s v="OHATJ280522/JUSTIF/KIEMA YAYA/ACHAT D'UNITÉ DE COMMUNICATION /KIEMA YAYA/ /5097/85408/8540008/52800412/583562 APPROUVÉ PAR JANNIE GOEDKOOP"/>
  </r>
  <r>
    <s v="E"/>
    <s v="5093"/>
    <s v="854"/>
    <s v="85401"/>
    <s v="8549054"/>
    <n v="528004120010"/>
    <x v="1"/>
    <x v="30"/>
    <x v="30"/>
    <n v="202207"/>
    <n v="44713"/>
    <s v="XOF"/>
    <n v="-9997.8799999999992"/>
    <n v="-16.41"/>
    <s v="EUR"/>
    <n v="-15.246"/>
    <n v="30509618"/>
    <m/>
    <m/>
    <s v="PA Non Premises : 12733397 - REV-PO Auto-Accrual re PO: 10060904 / Bidon de 1 litre, 12 degré"/>
  </r>
  <r>
    <s v="E"/>
    <s v="5096"/>
    <s v="854"/>
    <s v="85401"/>
    <s v="8549054"/>
    <n v="528004120010"/>
    <x v="1"/>
    <x v="30"/>
    <x v="30"/>
    <n v="202207"/>
    <n v="44713"/>
    <s v="XOF"/>
    <n v="-15999.1"/>
    <n v="-26.25"/>
    <s v="EUR"/>
    <n v="-24.387"/>
    <n v="30509618"/>
    <m/>
    <m/>
    <s v="PA Non Premises : 12733397 - REV-PO Auto-Accrual re PO: 10060904 / 25 sticks par boîte"/>
  </r>
  <r>
    <s v="E"/>
    <s v="5096"/>
    <s v="854"/>
    <s v="85401"/>
    <s v="8549054"/>
    <n v="528004120010"/>
    <x v="1"/>
    <x v="30"/>
    <x v="30"/>
    <n v="202207"/>
    <n v="44713"/>
    <s v="XOF"/>
    <n v="-29999.88"/>
    <n v="-49.23"/>
    <s v="EUR"/>
    <n v="-45.737000000000002"/>
    <n v="30509618"/>
    <m/>
    <m/>
    <s v="PA Non Premises : 12733397 - REV-PO Auto-Accrual re PO: 10060904 / 100 sachets par boîte"/>
  </r>
  <r>
    <s v="E"/>
    <s v="5096"/>
    <s v="854"/>
    <s v="85401"/>
    <s v="8549054"/>
    <n v="528004120010"/>
    <x v="1"/>
    <x v="30"/>
    <x v="30"/>
    <n v="202207"/>
    <n v="44713"/>
    <s v="XOF"/>
    <n v="-4002.9"/>
    <n v="-6.57"/>
    <s v="EUR"/>
    <n v="-6.1040000000000001"/>
    <n v="30509618"/>
    <m/>
    <m/>
    <s v="PA Non Premises : 12733397 - REV-PO Auto-Accrual re PO: 10060904 / 10 sachets par boîte"/>
  </r>
  <r>
    <s v="E"/>
    <s v="5096"/>
    <s v="854"/>
    <s v="85401"/>
    <s v="8549054"/>
    <n v="528004120010"/>
    <x v="1"/>
    <x v="30"/>
    <x v="30"/>
    <n v="202207"/>
    <n v="44713"/>
    <s v="XOF"/>
    <n v="-5002.0600000000004"/>
    <n v="-8.2100000000000009"/>
    <s v="EUR"/>
    <n v="-7.6269999999999998"/>
    <n v="30509618"/>
    <m/>
    <m/>
    <s v="PA Non Premises : 12733397 - REV-PO Auto-Accrual re PO: 10060904 / 120 sachets par boîte"/>
  </r>
  <r>
    <s v="E"/>
    <s v="5096"/>
    <s v="854"/>
    <s v="85401"/>
    <s v="8549054"/>
    <n v="528004120010"/>
    <x v="1"/>
    <x v="30"/>
    <x v="30"/>
    <n v="202207"/>
    <n v="44713"/>
    <s v="XOF"/>
    <n v="-7499.97"/>
    <n v="-12.31"/>
    <s v="EUR"/>
    <n v="-11.436"/>
    <n v="30509618"/>
    <m/>
    <m/>
    <s v="PA Non Premises : 12733397 - REV-PO Auto-Accrual re PO: 10060904 / 25 sachets par boîte"/>
  </r>
  <r>
    <s v="E"/>
    <s v="5096"/>
    <s v="854"/>
    <s v="85401"/>
    <s v="8549054"/>
    <n v="528004120010"/>
    <x v="1"/>
    <x v="30"/>
    <x v="30"/>
    <n v="202207"/>
    <n v="44713"/>
    <s v="XOF"/>
    <n v="-3503.32"/>
    <n v="-5.75"/>
    <s v="EUR"/>
    <n v="-5.3419999999999996"/>
    <n v="30509618"/>
    <m/>
    <m/>
    <s v="PA Non Premises : 12733397 - REV-PO Auto-Accrual re PO: 10060904 / 1 litre par bidon"/>
  </r>
  <r>
    <s v="E"/>
    <s v="5201"/>
    <s v="854"/>
    <s v="85406"/>
    <s v="8540008"/>
    <n v="528004120010"/>
    <x v="1"/>
    <x v="47"/>
    <x v="47"/>
    <n v="202207"/>
    <n v="44725"/>
    <s v="XOF"/>
    <n v="40000"/>
    <n v="65.64"/>
    <s v="EUR"/>
    <n v="60.981999999999999"/>
    <n v="30509990"/>
    <s v="SUBGRANT"/>
    <n v="13485"/>
    <s v="60002714/JUSTIF JUILLET/DECAISSEMENTS DE FONDS TRANCHE 2 AMMIE JUIN - DECEMBRE 2022/POUR PAIEMENT DES FRAIS DE CARBURANT ET SUBISTANCE POUR LA MISSION D'ENTRETIEN ET REPARATION DU VEHICULE À OUAGADOUGOU"/>
  </r>
  <r>
    <s v="E"/>
    <s v="5201"/>
    <s v="854"/>
    <s v="85406"/>
    <s v="8540008"/>
    <n v="528004120002"/>
    <x v="0"/>
    <x v="49"/>
    <x v="49"/>
    <n v="202207"/>
    <n v="44725"/>
    <s v="XOF"/>
    <n v="191965"/>
    <n v="315"/>
    <s v="EUR"/>
    <n v="292.64800000000002"/>
    <n v="30509990"/>
    <s v="SUBGRANT"/>
    <n v="13485"/>
    <s v="60002714/JUSTIF JUILLET/DECAISSEMENTS DE FONDS TRANCHE 2 AMMIE JUIN - DECEMBRE 2022/POUR PAIEMENT DU SALAIRE DU CHAUFFEUR POUR LE MOIS DE JUILLET 2022"/>
  </r>
  <r>
    <s v="E"/>
    <s v="5201"/>
    <s v="854"/>
    <s v="85406"/>
    <s v="8540008"/>
    <n v="528004120002"/>
    <x v="0"/>
    <x v="48"/>
    <x v="48"/>
    <n v="202207"/>
    <n v="44725"/>
    <s v="XOF"/>
    <n v="16550"/>
    <n v="27.16"/>
    <s v="EUR"/>
    <n v="25.233000000000001"/>
    <n v="30509990"/>
    <s v="SUBGRANT"/>
    <n v="13485"/>
    <s v="60002714/JUSTIF JUILLET/DECAISSEMENTS DE FONDS TRANCHE 2 AMMIE JUIN - DECEMBRE 2022/POUR PAIEMENT DE LA RETENUE IUTS SUR LES SALAIRES DU MOIS DE JUILLET 2022"/>
  </r>
  <r>
    <s v="E"/>
    <s v="5201"/>
    <s v="854"/>
    <s v="85406"/>
    <s v="8540008"/>
    <n v="528004120010"/>
    <x v="1"/>
    <x v="50"/>
    <x v="50"/>
    <n v="202207"/>
    <n v="44725"/>
    <s v="XOF"/>
    <n v="5400"/>
    <n v="8.86"/>
    <s v="EUR"/>
    <n v="8.2309999999999999"/>
    <n v="30509990"/>
    <s v="SUBGRANT"/>
    <n v="13485"/>
    <s v="60002714/JUSTIF JUILLET/DECAISSEMENTS DE FONDS TRANCHE 2 AMMIE JUIN - DECEMBRE 2022/POUR PAIEMENT DE LA RETENUE IRF SUR LE LOYER DU MOIS DE JUILLET 2022"/>
  </r>
  <r>
    <s v="E"/>
    <s v="5201"/>
    <s v="854"/>
    <s v="85406"/>
    <s v="8540008"/>
    <n v="528004120001"/>
    <x v="3"/>
    <x v="52"/>
    <x v="52"/>
    <n v="202207"/>
    <n v="44725"/>
    <s v="XOF"/>
    <n v="296870"/>
    <n v="487.14"/>
    <s v="EUR"/>
    <n v="452.57299999999998"/>
    <n v="30509990"/>
    <s v="SUBGRANT"/>
    <n v="13485"/>
    <s v="60002714/JUSTIF JUILLET/DECAISSEMENTS DE FONDS TRANCHE 2 AMMIE JUIN - DECEMBRE 2022/POUR PAIEMENT DU SALAIRE DU COORDONNATEUR POUR LE MOIS DE JUILLET 2022"/>
  </r>
  <r>
    <s v="E"/>
    <s v="5201"/>
    <s v="854"/>
    <s v="85406"/>
    <s v="8540008"/>
    <n v="528004120001"/>
    <x v="3"/>
    <x v="45"/>
    <x v="45"/>
    <n v="202207"/>
    <n v="44725"/>
    <s v="XOF"/>
    <n v="796820"/>
    <n v="1307.53"/>
    <s v="EUR"/>
    <n v="1214.748"/>
    <n v="30509990"/>
    <s v="SUBGRANT"/>
    <n v="13485"/>
    <s v="60002714/JUSTIF JUILLET/DECAISSEMENTS DE FONDS TRANCHE 2 AMMIE JUIN - DECEMBRE 2022/POUR PAIEMENT DU SALAIRE DES SUPERVISEURS TERRAINS POUR LE MOIS DE JUILLET 2022"/>
  </r>
  <r>
    <s v="E"/>
    <s v="5201"/>
    <s v="854"/>
    <s v="85406"/>
    <s v="8540008"/>
    <n v="528004120001"/>
    <x v="3"/>
    <x v="52"/>
    <x v="52"/>
    <n v="202207"/>
    <n v="44725"/>
    <s v="XOF"/>
    <n v="74138"/>
    <n v="121.66"/>
    <s v="EUR"/>
    <n v="113.027"/>
    <n v="30509990"/>
    <s v="SUBGRANT"/>
    <n v="13485"/>
    <s v="60002714/JUSTIF JUILLET/DECAISSEMENTS DE FONDS TRANCHE 2 AMMIE JUIN - DECEMBRE 2022/POUR PAIEMENT DES COTISATIONS SOCIALES SUR LES SALAIRES DU MOIS DE JUILLET 2022"/>
  </r>
  <r>
    <s v="E"/>
    <s v="5201"/>
    <s v="854"/>
    <s v="85406"/>
    <s v="8540008"/>
    <n v="528004120001"/>
    <x v="3"/>
    <x v="45"/>
    <x v="45"/>
    <n v="202207"/>
    <n v="44725"/>
    <s v="XOF"/>
    <n v="194610"/>
    <n v="319.33999999999997"/>
    <s v="EUR"/>
    <n v="296.68"/>
    <n v="30509990"/>
    <s v="SUBGRANT"/>
    <n v="13485"/>
    <s v="60002714/JUSTIF JUILLET/DECAISSEMENTS DE FONDS TRANCHE 2 AMMIE JUIN - DECEMBRE 2022/POUR PAIEMENT DES COTISATIONS SOCIALES SUR LES SALAIRES DU MOIS DE JUILLET 2022"/>
  </r>
  <r>
    <s v="E"/>
    <s v="5201"/>
    <s v="854"/>
    <s v="85406"/>
    <s v="8540008"/>
    <n v="528004120051"/>
    <x v="22"/>
    <x v="90"/>
    <x v="89"/>
    <n v="202207"/>
    <n v="44725"/>
    <s v="XOF"/>
    <n v="3260160"/>
    <n v="5349.7"/>
    <s v="EUR"/>
    <n v="4970.085"/>
    <n v="30509990"/>
    <s v="SUBGRANT"/>
    <n v="13485"/>
    <s v="60002714/JUSTIF JUILLET/DECAISSEMENTS DE FONDS TRANCHE 2 AMMIE JUIN - DECEMBRE 2022/POUR PAIEMENT DES FRAIS DE TRANSPORT ET MISSION DES PARTICIPANTS DE LA SESSION DE L'ATELIER DE CLARIFICATION DES VALEURS DES PRESTATAIRES DE SERVICES SUR LA SANTÉ ET LES D"/>
  </r>
  <r>
    <s v="E"/>
    <s v="5201"/>
    <s v="854"/>
    <s v="85406"/>
    <s v="8540008"/>
    <n v="528004120010"/>
    <x v="1"/>
    <x v="50"/>
    <x v="50"/>
    <n v="202207"/>
    <n v="44725"/>
    <s v="XOF"/>
    <n v="54600"/>
    <n v="89.59"/>
    <s v="EUR"/>
    <n v="83.233000000000004"/>
    <n v="30509990"/>
    <s v="SUBGRANT"/>
    <n v="13485"/>
    <s v="60002714/JUSTIF JUILLET/DECAISSEMENTS DE FONDS TRANCHE 2 AMMIE JUIN - DECEMBRE 2022/POUR RÈGLEMENT DE LA FACTURE DE LOCATION DU MOIS DE JUILLET 2022"/>
  </r>
  <r>
    <s v="E"/>
    <s v="5201"/>
    <s v="854"/>
    <s v="85406"/>
    <s v="8540008"/>
    <n v="528004120010"/>
    <x v="1"/>
    <x v="50"/>
    <x v="50"/>
    <n v="202207"/>
    <n v="44725"/>
    <s v="XOF"/>
    <n v="2925"/>
    <n v="4.8"/>
    <s v="EUR"/>
    <n v="4.4589999999999996"/>
    <n v="30509990"/>
    <s v="SUBGRANT"/>
    <n v="13485"/>
    <s v="60002714/JUSTIF JUILLET/DECAISSEMENTS DE FONDS TRANCHE 2 AMMIE JUIN - DECEMBRE 2022/FRAIS DE VIREMENT DE SALAIRE DU CHAUFFEUR"/>
  </r>
  <r>
    <s v="E"/>
    <s v="5201"/>
    <s v="854"/>
    <s v="85406"/>
    <s v="8540008"/>
    <n v="528004120051"/>
    <x v="22"/>
    <x v="90"/>
    <x v="89"/>
    <n v="202207"/>
    <n v="44725"/>
    <s v="XOF"/>
    <n v="56300"/>
    <n v="92.38"/>
    <s v="EUR"/>
    <n v="85.825000000000003"/>
    <n v="30509990"/>
    <s v="SUBGRANT"/>
    <n v="13485"/>
    <s v="60002714/JUSTIF JUILLET/DECAISSEMENTS DE FONDS TRANCHE 2 AMMIE JUIN - DECEMBRE 2022/POUR PAIEMENT DE LA FACTURE D'ACHAT DE FOURNITURES DE BUREAU POUR LA SESSION DE L'ATELIER DE CLARIFICATION DES VALEURS DES PRESTATAIRES DE SERVICES SUR LA SANTÉ ET LES DRO"/>
  </r>
  <r>
    <s v="E"/>
    <s v="5201"/>
    <s v="854"/>
    <s v="85406"/>
    <s v="8540008"/>
    <n v="528004120051"/>
    <x v="22"/>
    <x v="90"/>
    <x v="89"/>
    <n v="202207"/>
    <n v="44725"/>
    <s v="XOF"/>
    <n v="598500"/>
    <n v="982.1"/>
    <s v="EUR"/>
    <n v="912.41"/>
    <n v="30509990"/>
    <s v="SUBGRANT"/>
    <n v="13485"/>
    <s v="60002714/JUSTIF JUILLET/DECAISSEMENTS DE FONDS TRANCHE 2 AMMIE JUIN - DECEMBRE 2022/POUR PAIEMENT DE LA FACTURE D'ACHAT DE PAUSE CAFÉ ET DEJEUNER DE LA SESSION DE L'ATELIER DE CLARIFICATION DES VALEURS DES PRESTATAIRES DE SERVICES SUR LA SANTÉ ET LES DROI"/>
  </r>
  <r>
    <s v="E"/>
    <s v="5201"/>
    <s v="854"/>
    <s v="85406"/>
    <s v="8540008"/>
    <n v="528004120051"/>
    <x v="22"/>
    <x v="90"/>
    <x v="89"/>
    <n v="202207"/>
    <n v="44725"/>
    <s v="XOF"/>
    <n v="31500"/>
    <n v="51.69"/>
    <s v="EUR"/>
    <n v="48.021999999999998"/>
    <n v="30509990"/>
    <s v="SUBGRANT"/>
    <n v="13485"/>
    <s v="60002714/JUSTIF JUILLET/DECAISSEMENTS DE FONDS TRANCHE 2 AMMIE JUIN - DECEMBRE 2022/POUR PAIEMENT DE LA RETENUE SUR LA FACTURE D'ACHAT DE PAUSE CAFÉ ET DEJEUNER DE  LA SESSION DE L'ATELIER DE CLARIFICATION DES VALEURS DES PRESTATAIRES DE SERVICES SUR LA S"/>
  </r>
  <r>
    <s v="E"/>
    <s v="5201"/>
    <s v="854"/>
    <s v="85406"/>
    <s v="8540008"/>
    <n v="528004120051"/>
    <x v="22"/>
    <x v="90"/>
    <x v="89"/>
    <n v="202207"/>
    <n v="44725"/>
    <s v="XOF"/>
    <n v="171000"/>
    <n v="280.60000000000002"/>
    <s v="EUR"/>
    <n v="260.68900000000002"/>
    <n v="30509990"/>
    <s v="SUBGRANT"/>
    <n v="13485"/>
    <s v="60002714/JUSTIF JUILLET/DECAISSEMENTS DE FONDS TRANCHE 2 AMMIE JUIN - DECEMBRE 2022/POUR PAIEMENT DE LA FACTURE LOCATION DE SALLE DE LA SESSION DE L'ATELIER DE CLARIFICATION DES VALEURS DES PRESTATAIRES DE SERVICES SUR LA SANTÉ ET LES DROITS SEXUELS ET RE"/>
  </r>
  <r>
    <s v="E"/>
    <s v="5201"/>
    <s v="854"/>
    <s v="85406"/>
    <s v="8540008"/>
    <n v="528004120051"/>
    <x v="22"/>
    <x v="90"/>
    <x v="89"/>
    <n v="202207"/>
    <n v="44725"/>
    <s v="XOF"/>
    <n v="9000"/>
    <n v="14.77"/>
    <s v="EUR"/>
    <n v="13.722"/>
    <n v="30509990"/>
    <s v="SUBGRANT"/>
    <n v="13485"/>
    <s v="60002714/JUSTIF JUILLET/DECAISSEMENTS DE FONDS TRANCHE 2 AMMIE JUIN - DECEMBRE 2022/POUR PAIEMENT DE LA RETENUE SUR LA FACTURE DE LOCATION DE SALLE DE  LA SESSION DE L'ATELIER DE CLARIFICATION DES VALEURS DES PRESTATAIRES DE SERVICES SUR LA SANTÉ ET LES D"/>
  </r>
  <r>
    <s v="E"/>
    <s v="5201"/>
    <s v="854"/>
    <s v="85406"/>
    <s v="8540008"/>
    <n v="528004120003"/>
    <x v="5"/>
    <x v="40"/>
    <x v="40"/>
    <n v="202207"/>
    <n v="44725"/>
    <s v="XOF"/>
    <n v="29500"/>
    <n v="48.41"/>
    <s v="EUR"/>
    <n v="44.975000000000001"/>
    <n v="30509990"/>
    <s v="SUBGRANT"/>
    <n v="13485"/>
    <s v="60002714/JUSTIF JUILLET/DECAISSEMENTS DE FONDS TRANCHE 2 AMMIE JUIN - DECEMBRE 2022/POUR PAIEMENT DES FRAIS DE CARBURANT ET SUBISTANCE POUR LA MISSION D'ENTRETIEN ET REPARATION DU VEHICULE À OUAGADOUGOU"/>
  </r>
  <r>
    <s v="E"/>
    <s v="5201"/>
    <s v="854"/>
    <s v="85406"/>
    <s v="8540008"/>
    <n v="528004120010"/>
    <x v="1"/>
    <x v="51"/>
    <x v="51"/>
    <n v="202207"/>
    <n v="44725"/>
    <s v="XOF"/>
    <n v="180000"/>
    <n v="295.37"/>
    <s v="EUR"/>
    <n v="274.411"/>
    <n v="30509990"/>
    <s v="SUBGRANT"/>
    <n v="13485"/>
    <s v="60002714/JUSTIF JUILLET/DECAISSEMENTS DE FONDS TRANCHE 2 AMMIE JUIN - DECEMBRE 2022/DOTATION MENSUEL DU CARBURANT POUR LE MOIS DE JUILLET 2022"/>
  </r>
  <r>
    <s v="E"/>
    <s v="5201"/>
    <s v="854"/>
    <s v="85406"/>
    <s v="8540008"/>
    <n v="528004120002"/>
    <x v="0"/>
    <x v="53"/>
    <x v="53"/>
    <n v="202207"/>
    <n v="44725"/>
    <s v="XOF"/>
    <n v="337107"/>
    <n v="553.16999999999996"/>
    <s v="EUR"/>
    <n v="513.91700000000003"/>
    <n v="30509990"/>
    <s v="SUBGRANT"/>
    <n v="13485"/>
    <s v="60002714/JUSTIF JUILLET/DECAISSEMENTS DE FONDS TRANCHE 2 AMMIE JUIN - DECEMBRE 2022/POUR PAIEMENT DU SALAIRE DU SUIVI-EVALUATION POUR LE MOIS DE JUILLET 2022"/>
  </r>
  <r>
    <s v="E"/>
    <s v="5201"/>
    <s v="854"/>
    <s v="85406"/>
    <s v="8540008"/>
    <n v="528004120002"/>
    <x v="0"/>
    <x v="54"/>
    <x v="54"/>
    <n v="202207"/>
    <n v="44725"/>
    <s v="XOF"/>
    <n v="339030"/>
    <n v="556.32000000000005"/>
    <s v="EUR"/>
    <n v="516.84299999999996"/>
    <n v="30509990"/>
    <s v="SUBGRANT"/>
    <n v="13485"/>
    <s v="60002714/JUSTIF JUILLET/DECAISSEMENTS DE FONDS TRANCHE 2 AMMIE JUIN - DECEMBRE 2022/POUR PAIEMENT DU SALAIRE DU COMPTABLE POUR LE MOIS DE JUILLET 2022"/>
  </r>
  <r>
    <s v="E"/>
    <s v="5201"/>
    <s v="854"/>
    <s v="85406"/>
    <s v="8540008"/>
    <n v="528004120002"/>
    <x v="0"/>
    <x v="48"/>
    <x v="48"/>
    <n v="202207"/>
    <n v="44725"/>
    <s v="XOF"/>
    <n v="158450"/>
    <n v="260.01"/>
    <s v="EUR"/>
    <n v="241.56"/>
    <n v="30509990"/>
    <s v="SUBGRANT"/>
    <n v="13485"/>
    <s v="60002714/JUSTIF JUILLET/DECAISSEMENTS DE FONDS TRANCHE 2 AMMIE JUIN - DECEMBRE 2022/POUR PAIEMENT DES FRAIS DE MOTIVATION FINANCIÈRE DE LA DIRECTRICE NATIONALE POUR LE MOIS DE JUILLET 2022"/>
  </r>
  <r>
    <s v="E"/>
    <s v="5201"/>
    <s v="854"/>
    <s v="85406"/>
    <s v="8540008"/>
    <n v="528004120001"/>
    <x v="3"/>
    <x v="52"/>
    <x v="52"/>
    <n v="202207"/>
    <n v="44725"/>
    <s v="XOF"/>
    <n v="28992"/>
    <n v="47.57"/>
    <s v="EUR"/>
    <n v="44.194000000000003"/>
    <n v="30509990"/>
    <s v="SUBGRANT"/>
    <n v="13485"/>
    <s v="60002714/JUSTIF JUILLET/DECAISSEMENTS DE FONDS TRANCHE 2 AMMIE JUIN - DECEMBRE 2022/POUR PAIEMENT DE LA RETENUE IUTS SUR LES SALAIRES DU MOIS DE JUILLET 2022"/>
  </r>
  <r>
    <s v="E"/>
    <s v="5201"/>
    <s v="854"/>
    <s v="85406"/>
    <s v="8540008"/>
    <n v="528004120002"/>
    <x v="0"/>
    <x v="53"/>
    <x v="53"/>
    <n v="202207"/>
    <n v="44725"/>
    <s v="XOF"/>
    <n v="29488"/>
    <n v="48.39"/>
    <s v="EUR"/>
    <n v="44.956000000000003"/>
    <n v="30509990"/>
    <s v="SUBGRANT"/>
    <n v="13485"/>
    <s v="60002714/JUSTIF JUILLET/DECAISSEMENTS DE FONDS TRANCHE 2 AMMIE JUIN - DECEMBRE 2022/POUR PAIEMENT DE LA RETENUE IUTS SUR LES SALAIRES DU MOIS DE JUILLET 2022"/>
  </r>
  <r>
    <s v="E"/>
    <s v="5201"/>
    <s v="854"/>
    <s v="85406"/>
    <s v="8540008"/>
    <n v="528004120002"/>
    <x v="0"/>
    <x v="54"/>
    <x v="54"/>
    <n v="202207"/>
    <n v="44725"/>
    <s v="XOF"/>
    <n v="27565"/>
    <n v="45.23"/>
    <s v="EUR"/>
    <n v="42.02"/>
    <n v="30509990"/>
    <s v="SUBGRANT"/>
    <n v="13485"/>
    <s v="60002714/JUSTIF JUILLET/DECAISSEMENTS DE FONDS TRANCHE 2 AMMIE JUIN - DECEMBRE 2022/POUR PAIEMENT DE LA RETENUE IUTS SUR LES SALAIRES DU MOIS DE JUILLET 2022"/>
  </r>
  <r>
    <s v="E"/>
    <s v="5201"/>
    <s v="854"/>
    <s v="85406"/>
    <s v="8540008"/>
    <n v="528004120001"/>
    <x v="3"/>
    <x v="45"/>
    <x v="45"/>
    <n v="202207"/>
    <n v="44725"/>
    <s v="XOF"/>
    <n v="58556"/>
    <n v="96.09"/>
    <s v="EUR"/>
    <n v="89.271000000000001"/>
    <n v="30509990"/>
    <s v="SUBGRANT"/>
    <n v="13485"/>
    <s v="60002714/JUSTIF JUILLET/DECAISSEMENTS DE FONDS TRANCHE 2 AMMIE JUIN - DECEMBRE 2022/POUR PAIEMENT DE LA RETENUE IUTS SUR LES SALAIRES DU MOIS DE JUILLET 2022"/>
  </r>
  <r>
    <s v="E"/>
    <s v="5201"/>
    <s v="854"/>
    <s v="85406"/>
    <s v="8540008"/>
    <n v="528004120002"/>
    <x v="0"/>
    <x v="49"/>
    <x v="49"/>
    <n v="202207"/>
    <n v="44725"/>
    <s v="XOF"/>
    <n v="11699"/>
    <n v="19.2"/>
    <s v="EUR"/>
    <n v="17.838000000000001"/>
    <n v="30509990"/>
    <s v="SUBGRANT"/>
    <n v="13485"/>
    <s v="60002714/JUSTIF JUILLET/DECAISSEMENTS DE FONDS TRANCHE 2 AMMIE JUIN - DECEMBRE 2022/POUR PAIEMENT DE LA RETENUE IUTS SUR LES SALAIRES DU MOIS DE JUILLET 2022"/>
  </r>
  <r>
    <s v="E"/>
    <s v="5201"/>
    <s v="854"/>
    <s v="85406"/>
    <s v="8540008"/>
    <n v="528004120002"/>
    <x v="0"/>
    <x v="53"/>
    <x v="53"/>
    <n v="202207"/>
    <n v="44725"/>
    <s v="XOF"/>
    <n v="83405"/>
    <n v="136.86000000000001"/>
    <s v="EUR"/>
    <n v="127.148"/>
    <n v="30509990"/>
    <s v="SUBGRANT"/>
    <n v="13485"/>
    <s v="60002714/JUSTIF JUILLET/DECAISSEMENTS DE FONDS TRANCHE 2 AMMIE JUIN - DECEMBRE 2022/POUR PAIEMENT DES COTISATIONS SOCIALES SUR LES SALAIRES DU MOIS DE JUILLET 2022"/>
  </r>
  <r>
    <s v="E"/>
    <s v="5201"/>
    <s v="854"/>
    <s v="85406"/>
    <s v="8540008"/>
    <n v="528004120002"/>
    <x v="0"/>
    <x v="54"/>
    <x v="54"/>
    <n v="202207"/>
    <n v="44725"/>
    <s v="XOF"/>
    <n v="83405"/>
    <n v="136.86000000000001"/>
    <s v="EUR"/>
    <n v="127.148"/>
    <n v="30509990"/>
    <s v="SUBGRANT"/>
    <n v="13485"/>
    <s v="60002714/JUSTIF JUILLET/DECAISSEMENTS DE FONDS TRANCHE 2 AMMIE JUIN - DECEMBRE 2022/POUR PAIEMENT DES COTISATIONS SOCIALES SUR LES SALAIRES DU MOIS DE JUILLET 2022"/>
  </r>
  <r>
    <s v="E"/>
    <s v="5201"/>
    <s v="854"/>
    <s v="85406"/>
    <s v="8540008"/>
    <n v="528004120002"/>
    <x v="0"/>
    <x v="49"/>
    <x v="49"/>
    <n v="202207"/>
    <n v="44725"/>
    <s v="XOF"/>
    <n v="46336"/>
    <n v="76.03"/>
    <s v="EUR"/>
    <n v="70.635000000000005"/>
    <n v="30509990"/>
    <s v="SUBGRANT"/>
    <n v="13485"/>
    <s v="60002714/JUSTIF JUILLET/DECAISSEMENTS DE FONDS TRANCHE 2 AMMIE JUIN - DECEMBRE 2022/POUR PAIEMENT DES COTISATIONS SOCIALES SUR LES SALAIRES DU MOIS DE JUILLET 2022"/>
  </r>
  <r>
    <s v="E"/>
    <s v="6020"/>
    <s v="854"/>
    <s v="85401"/>
    <s v="8549054"/>
    <n v="528004120010"/>
    <x v="1"/>
    <x v="30"/>
    <x v="30"/>
    <n v="202207"/>
    <n v="44725"/>
    <s v="XOF"/>
    <n v="5578.13"/>
    <n v="9.15"/>
    <s v="EUR"/>
    <n v="8.5009999999999994"/>
    <n v="12835149"/>
    <s v="PROPERTY"/>
    <s v="854P0064"/>
    <s v="Premise allocation : [52800412] [1.78%] [40282985] - SONABEL_ SCI KAYA_ juin_2022"/>
  </r>
  <r>
    <s v="E"/>
    <s v="4190"/>
    <s v="854"/>
    <s v="85400"/>
    <s v="8549053"/>
    <n v="528004120002"/>
    <x v="0"/>
    <x v="11"/>
    <x v="11"/>
    <n v="202207"/>
    <n v="44736"/>
    <s v="USD"/>
    <n v="23.73"/>
    <n v="23.73"/>
    <s v="EUR"/>
    <n v="22.045999999999999"/>
    <n v="30505482"/>
    <s v="STAFF"/>
    <n v="9985235"/>
    <s v="MT 2226428 EPA/ACHILE IRIE"/>
  </r>
  <r>
    <s v="E"/>
    <s v="4190"/>
    <s v="854"/>
    <s v="85400"/>
    <s v="8549053"/>
    <n v="528004120002"/>
    <x v="0"/>
    <x v="11"/>
    <x v="11"/>
    <n v="202207"/>
    <n v="44736"/>
    <s v="USD"/>
    <n v="5.74"/>
    <n v="5.74"/>
    <s v="EUR"/>
    <n v="5.3330000000000002"/>
    <n v="30505482"/>
    <s v="STAFF"/>
    <n v="9985235"/>
    <s v="MT 2226428 CIGNA ER/ACHILE IRIE"/>
  </r>
  <r>
    <s v="E"/>
    <s v="4000"/>
    <s v="854"/>
    <s v="85400"/>
    <s v="8549053"/>
    <n v="528004120002"/>
    <x v="0"/>
    <x v="11"/>
    <x v="11"/>
    <n v="202207"/>
    <n v="44736"/>
    <s v="USD"/>
    <n v="90.4"/>
    <n v="90.4"/>
    <s v="EUR"/>
    <n v="83.984999999999999"/>
    <n v="30505482"/>
    <s v="STAFF"/>
    <n v="9985235"/>
    <s v="MT 2226428 BASICPAY /ACHILE IRIE"/>
  </r>
  <r>
    <s v="E"/>
    <s v="4200"/>
    <s v="854"/>
    <s v="85400"/>
    <s v="8549053"/>
    <n v="528004120002"/>
    <x v="0"/>
    <x v="11"/>
    <x v="11"/>
    <n v="202207"/>
    <n v="44736"/>
    <s v="USD"/>
    <n v="9.0399999999999991"/>
    <n v="9.0399999999999991"/>
    <s v="EUR"/>
    <n v="8.3989999999999991"/>
    <n v="30505482"/>
    <s v="STAFF"/>
    <n v="9985235"/>
    <s v="MT 2226428 LONG TERM SAVINGS PLAN/ACHILE IRIE"/>
  </r>
  <r>
    <s v="E"/>
    <s v="4170"/>
    <s v="854"/>
    <s v="85400"/>
    <s v="8549053"/>
    <n v="528004120002"/>
    <x v="0"/>
    <x v="11"/>
    <x v="11"/>
    <n v="202207"/>
    <n v="44736"/>
    <s v="USD"/>
    <n v="2.2599999999999998"/>
    <n v="2.2599999999999998"/>
    <s v="EUR"/>
    <n v="2.1"/>
    <n v="30505482"/>
    <s v="STAFF"/>
    <n v="9985235"/>
    <s v="MT 2226428 INS/ACHILE IRIE"/>
  </r>
  <r>
    <s v="E"/>
    <s v="6060"/>
    <s v="854"/>
    <s v="85408"/>
    <s v="8549054"/>
    <n v="528004120010"/>
    <x v="1"/>
    <x v="2"/>
    <x v="2"/>
    <n v="202207"/>
    <n v="44740"/>
    <s v="XOF"/>
    <n v="49024.92"/>
    <n v="80.45"/>
    <s v="EUR"/>
    <n v="74.741"/>
    <n v="12835149"/>
    <s v="PROPERTY"/>
    <s v="854P0076"/>
    <s v="Premise allocation : [52800412] [70.04%] [30506547] - Paiement du nettoyage du bureau de OHG(Mois de juin 2022),"/>
  </r>
  <r>
    <s v="E"/>
    <s v="6060"/>
    <s v="854"/>
    <s v="85401"/>
    <s v="8549054"/>
    <n v="528004120010"/>
    <x v="1"/>
    <x v="30"/>
    <x v="30"/>
    <n v="202207"/>
    <n v="44742"/>
    <s v="XOF"/>
    <n v="1776.6"/>
    <n v="2.92"/>
    <s v="EUR"/>
    <n v="2.7130000000000001"/>
    <n v="12835149"/>
    <s v="PROPERTY"/>
    <s v="854P0064"/>
    <s v="Premise allocation : [52800412] [1.78%] [40286472] - SAWADOGO ZOENABO_NETTOYAGE_BUREAU SCI_JUIN 2022"/>
  </r>
  <r>
    <s v="E"/>
    <s v="5094"/>
    <s v="854"/>
    <s v="85406"/>
    <s v="8549052"/>
    <n v="528004120034"/>
    <x v="21"/>
    <x v="89"/>
    <x v="88"/>
    <n v="202207"/>
    <n v="44742"/>
    <s v="XOF"/>
    <n v="10504000"/>
    <n v="17236.34"/>
    <s v="EUR"/>
    <n v="16013.248"/>
    <n v="40281012"/>
    <m/>
    <m/>
    <s v="Achats de serviettes hygiéniques à usage unique pour adolescentes"/>
  </r>
  <r>
    <s v="E"/>
    <s v="7142"/>
    <s v="854"/>
    <s v="85406"/>
    <s v="8549052"/>
    <n v="528004120010"/>
    <x v="1"/>
    <x v="62"/>
    <x v="61"/>
    <n v="202207"/>
    <n v="44743"/>
    <s v="XOF"/>
    <n v="-778137.49"/>
    <n v="-1329.35"/>
    <s v="EUR"/>
    <n v="-1264.338"/>
    <n v="12776746"/>
    <m/>
    <m/>
    <s v="REV-PO Auto-Accrual re PO: 10049030 / Chambre climatisée single (Standard) de 1 à 7jrs"/>
  </r>
  <r>
    <s v="E"/>
    <s v="7142"/>
    <s v="854"/>
    <s v="85407"/>
    <s v="8540008"/>
    <n v="528004120003"/>
    <x v="5"/>
    <x v="79"/>
    <x v="78"/>
    <n v="202207"/>
    <n v="44743"/>
    <s v="XOF"/>
    <n v="-57639.24"/>
    <n v="-92.3"/>
    <s v="EUR"/>
    <n v="-87.786000000000001"/>
    <n v="12776746"/>
    <m/>
    <m/>
    <s v="REV-PO Auto-Accrual re PO: 10058208 / Chambre climatisée single (Standard) de 1 à 7jrs"/>
  </r>
  <r>
    <s v="E"/>
    <s v="7142"/>
    <s v="854"/>
    <s v="85406"/>
    <s v="8540008"/>
    <n v="528004120003"/>
    <x v="5"/>
    <x v="28"/>
    <x v="28"/>
    <n v="202207"/>
    <n v="44743"/>
    <s v="XOF"/>
    <n v="-57639.24"/>
    <n v="-92.3"/>
    <s v="EUR"/>
    <n v="-87.786000000000001"/>
    <n v="12776746"/>
    <m/>
    <m/>
    <s v="REV-PO Auto-Accrual re PO: 10059902 / Chambre climatisée single (Standard) de 1 à 7jrs"/>
  </r>
  <r>
    <s v="E"/>
    <s v="7142"/>
    <s v="854"/>
    <s v="85406"/>
    <s v="8549052"/>
    <n v="528004120003"/>
    <x v="5"/>
    <x v="41"/>
    <x v="41"/>
    <n v="202207"/>
    <n v="44743"/>
    <s v="XOF"/>
    <n v="-518762.23"/>
    <n v="-886.24"/>
    <s v="EUR"/>
    <n v="-842.89800000000002"/>
    <n v="12776746"/>
    <m/>
    <m/>
    <s v="REV-PO Auto-Accrual re PO: 10045098 / Chambre climatisée single (Standard) de 1 à 7jrs"/>
  </r>
  <r>
    <s v="E"/>
    <s v="7142"/>
    <s v="854"/>
    <s v="85406"/>
    <s v="8549052"/>
    <n v="528004120003"/>
    <x v="5"/>
    <x v="41"/>
    <x v="41"/>
    <n v="202207"/>
    <n v="44743"/>
    <s v="XOF"/>
    <n v="-46738.15"/>
    <n v="-80.64"/>
    <s v="EUR"/>
    <n v="-76.695999999999998"/>
    <n v="12776746"/>
    <m/>
    <m/>
    <s v="REV-PO Auto-Accrual re PO: 10038126 / Eau en salle  (2 bouteilles de 0,5l/ Pers/ jour)"/>
  </r>
  <r>
    <s v="E"/>
    <s v="7142"/>
    <s v="854"/>
    <s v="85406"/>
    <s v="8549052"/>
    <n v="528004120003"/>
    <x v="5"/>
    <x v="41"/>
    <x v="41"/>
    <n v="202207"/>
    <n v="44743"/>
    <s v="XOF"/>
    <n v="-350512.97"/>
    <n v="-604.76"/>
    <s v="EUR"/>
    <n v="-575.18399999999997"/>
    <n v="12776746"/>
    <m/>
    <m/>
    <s v="REV-PO Auto-Accrual re PO: 10038126 / Déjeuner BUFFET (Entrée + plat chaud + dessert+ boisson sucrée)"/>
  </r>
  <r>
    <s v="E"/>
    <s v="7142"/>
    <s v="854"/>
    <s v="85406"/>
    <s v="8549052"/>
    <n v="528004120003"/>
    <x v="5"/>
    <x v="41"/>
    <x v="41"/>
    <n v="202207"/>
    <n v="44743"/>
    <s v="XOF"/>
    <n v="-105155.05"/>
    <n v="-181.43"/>
    <s v="EUR"/>
    <n v="-172.55699999999999"/>
    <n v="12776746"/>
    <m/>
    <m/>
    <s v="REV-PO Auto-Accrual re PO: 10038126 / Salle de reunion de 25 places"/>
  </r>
  <r>
    <s v="E"/>
    <s v="7142"/>
    <s v="854"/>
    <s v="85406"/>
    <s v="8549052"/>
    <n v="528004120003"/>
    <x v="5"/>
    <x v="41"/>
    <x v="41"/>
    <n v="202207"/>
    <n v="44743"/>
    <s v="XOF"/>
    <n v="-116839.59"/>
    <n v="-201.59"/>
    <s v="EUR"/>
    <n v="-191.73099999999999"/>
    <n v="12776746"/>
    <m/>
    <m/>
    <s v="REV-PO Auto-Accrual re PO: 10038126 / Pause-café matin"/>
  </r>
  <r>
    <s v="E"/>
    <s v="5094"/>
    <s v="854"/>
    <s v="85406"/>
    <s v="8549052"/>
    <n v="528004120034"/>
    <x v="21"/>
    <x v="89"/>
    <x v="88"/>
    <n v="202207"/>
    <n v="44743"/>
    <s v="XOF"/>
    <n v="-10504002.27"/>
    <n v="-17236.34"/>
    <s v="EUR"/>
    <n v="-16393.392"/>
    <n v="12776746"/>
    <m/>
    <m/>
    <s v="REV-PO Auto-Accrual re PO: 10075842 / Achats de serviettes hygiéniques à usage unique pour adolescentes"/>
  </r>
  <r>
    <s v="E"/>
    <s v="6090"/>
    <s v="854"/>
    <s v="85406"/>
    <s v="8549054"/>
    <n v="528004120010"/>
    <x v="1"/>
    <x v="2"/>
    <x v="2"/>
    <n v="202207"/>
    <n v="44743"/>
    <s v="XOF"/>
    <n v="2318.5500000000002"/>
    <n v="3.72"/>
    <s v="EUR"/>
    <n v="3.5379999999999998"/>
    <n v="12835149"/>
    <s v="PROPERTY"/>
    <s v="854P0062"/>
    <s v="Premise allocation : [52800412] [12.50%] [30505920] - OUC040722/CAISSE/ZOMA JEAN/CAISSE/Manutention divers (vides les ordures de la fosse, ramassage des ordures dans l'enceinte du parking)"/>
  </r>
  <r>
    <s v="E"/>
    <s v="6090"/>
    <s v="854"/>
    <s v="85406"/>
    <s v="8549054"/>
    <n v="528004120010"/>
    <x v="1"/>
    <x v="2"/>
    <x v="2"/>
    <n v="202207"/>
    <n v="44743"/>
    <s v="XOF"/>
    <n v="2649.77"/>
    <n v="4.25"/>
    <s v="EUR"/>
    <n v="4.0419999999999998"/>
    <n v="12835149"/>
    <s v="PROPERTY"/>
    <s v="854P0062"/>
    <s v="Premise allocation : [52800412] [12.50%] [30505920] - OUC050722/CAISSE/JEAN ZOMA/Traitement à l'insecticide des herbes de l'enceinte du parking du bureau"/>
  </r>
  <r>
    <s v="E"/>
    <s v="5120"/>
    <s v="854"/>
    <s v="85406"/>
    <s v="8549057"/>
    <n v="528004120010"/>
    <x v="1"/>
    <x v="58"/>
    <x v="58"/>
    <n v="202207"/>
    <n v="44743"/>
    <s v="XOF"/>
    <n v="-302316.67"/>
    <n v="-516.47"/>
    <s v="EUR"/>
    <n v="-491.21199999999999"/>
    <n v="12776746"/>
    <s v="VEHICLE"/>
    <s v="854V0539"/>
    <s v="REV-PO Auto-Accrual re PO: 10046796 / Renouvellement assurance véh 0170 D7 03 IT"/>
  </r>
  <r>
    <s v="E"/>
    <s v="5120"/>
    <s v="854"/>
    <s v="85406"/>
    <s v="8549057"/>
    <n v="528004120010"/>
    <x v="1"/>
    <x v="58"/>
    <x v="58"/>
    <n v="202207"/>
    <n v="44743"/>
    <s v="XOF"/>
    <n v="-302316.67"/>
    <n v="-516.47"/>
    <s v="EUR"/>
    <n v="-491.21199999999999"/>
    <n v="12776746"/>
    <s v="VEHICLE"/>
    <s v="854V0540"/>
    <s v="REV-PO Auto-Accrual re PO: 10046796 / Renouvellement assurance véh 0445 D8 03 IT"/>
  </r>
  <r>
    <s v="E"/>
    <s v="5110"/>
    <s v="854"/>
    <s v="85406"/>
    <s v="8549057"/>
    <n v="528004120010"/>
    <x v="1"/>
    <x v="87"/>
    <x v="86"/>
    <n v="202207"/>
    <n v="44743"/>
    <s v="XOF"/>
    <n v="-500002.82"/>
    <n v="-820.47"/>
    <s v="EUR"/>
    <n v="-780.34500000000003"/>
    <n v="12776746"/>
    <s v="VEHICLE"/>
    <s v="854V0538"/>
    <s v="REV-PO Auto-Accrual re PO: 10071600 / Total_appro TOM-Card 469916_veh 0164 D7 03 IT_ATWA"/>
  </r>
  <r>
    <s v="E"/>
    <s v="5120"/>
    <s v="854"/>
    <s v="85406"/>
    <s v="8549057"/>
    <n v="528004120010"/>
    <x v="1"/>
    <x v="58"/>
    <x v="58"/>
    <n v="202207"/>
    <n v="44743"/>
    <s v="XOF"/>
    <n v="-302316.67"/>
    <n v="-516.47"/>
    <s v="EUR"/>
    <n v="-491.21199999999999"/>
    <n v="12776746"/>
    <s v="VEHICLE"/>
    <s v="854V0535"/>
    <s v="REV-PO Auto-Accrual re PO: 10046796 / Renouvellement assurance véh 0182 D7 03 IT"/>
  </r>
  <r>
    <s v="E"/>
    <s v="5120"/>
    <s v="854"/>
    <s v="85406"/>
    <s v="8549057"/>
    <n v="528004120010"/>
    <x v="1"/>
    <x v="59"/>
    <x v="58"/>
    <n v="202207"/>
    <n v="44743"/>
    <s v="XOF"/>
    <n v="-302316.67"/>
    <n v="-516.47"/>
    <s v="EUR"/>
    <n v="-491.21199999999999"/>
    <n v="12776746"/>
    <s v="VEHICLE"/>
    <s v="854V0538"/>
    <s v="REV-PO Auto-Accrual re PO: 10046796 / Renouvellement assurance véh 0164 D7 03 IT"/>
  </r>
  <r>
    <s v="E"/>
    <s v="4110"/>
    <s v="854"/>
    <s v="85400"/>
    <s v="8549052"/>
    <n v="528004120002"/>
    <x v="0"/>
    <x v="56"/>
    <x v="56"/>
    <n v="202207"/>
    <n v="44746"/>
    <s v="XOF"/>
    <n v="6929.52"/>
    <n v="11.11"/>
    <s v="EUR"/>
    <n v="10.567"/>
    <n v="12831024"/>
    <s v="STAFF"/>
    <n v="9980783"/>
    <s v="Time Code : N - OUB250722-CHQ 1720017-SONABEL/Consommation d'élèctricité au domicile de Carina LOPEZ/MAI 2022"/>
  </r>
  <r>
    <s v="E"/>
    <s v="6000"/>
    <s v="854"/>
    <s v="85408"/>
    <s v="8549054"/>
    <n v="528004120010"/>
    <x v="1"/>
    <x v="2"/>
    <x v="2"/>
    <n v="202207"/>
    <n v="44747"/>
    <s v="XOF"/>
    <n v="127264.49"/>
    <n v="203.99"/>
    <s v="EUR"/>
    <n v="194.01400000000001"/>
    <n v="12835149"/>
    <s v="PROPERTY"/>
    <s v="854P0076"/>
    <s v="Premise allocation : [52800412] [70.04%] [30506547] - Paiement du loyer du bureau de OHG(juin 2022)"/>
  </r>
  <r>
    <s v="E"/>
    <s v="6090"/>
    <s v="854"/>
    <s v="85401"/>
    <s v="8549054"/>
    <n v="528004120010"/>
    <x v="1"/>
    <x v="30"/>
    <x v="30"/>
    <n v="202207"/>
    <n v="44747"/>
    <s v="XOF"/>
    <n v="17.77"/>
    <n v="0.03"/>
    <s v="EUR"/>
    <n v="2.9000000000000001E-2"/>
    <n v="12835149"/>
    <s v="PROPERTY"/>
    <s v="854P0064"/>
    <s v="Premise allocation : [52800412] [1.78%] [30507127] - KAC020722 /association wasong ma -espèces /frais de ramassage d'ordures du bureau de Kaya mois de avril 2022"/>
  </r>
  <r>
    <s v="E"/>
    <s v="6090"/>
    <s v="854"/>
    <s v="85401"/>
    <s v="8549054"/>
    <n v="528004120010"/>
    <x v="1"/>
    <x v="30"/>
    <x v="30"/>
    <n v="202207"/>
    <n v="44747"/>
    <s v="XOF"/>
    <n v="17.77"/>
    <n v="0.03"/>
    <s v="EUR"/>
    <n v="2.9000000000000001E-2"/>
    <n v="12835149"/>
    <s v="PROPERTY"/>
    <s v="854P0064"/>
    <s v="Premise allocation : [52800412] [1.78%] [30507127] - KAC020722 /association wasong ma -espèces /frais de ramassage d'ordures du bureau de Kaya mois de mai 2022"/>
  </r>
  <r>
    <s v="E"/>
    <s v="6000"/>
    <s v="854"/>
    <s v="85408"/>
    <s v="8549054"/>
    <n v="528004120010"/>
    <x v="1"/>
    <x v="2"/>
    <x v="2"/>
    <n v="202207"/>
    <n v="44747"/>
    <s v="XOF"/>
    <n v="57228.89"/>
    <n v="91.73"/>
    <s v="EUR"/>
    <n v="87.244"/>
    <n v="12835149"/>
    <s v="PROPERTY"/>
    <s v="854P0076"/>
    <s v="Premise allocation : [52800412] [70.04%] [30506547] - Paiement du loyer du bureau de OHG(juin 2022)"/>
  </r>
  <r>
    <s v="E"/>
    <s v="6000"/>
    <s v="854"/>
    <s v="85408"/>
    <s v="8549054"/>
    <n v="528004120010"/>
    <x v="1"/>
    <x v="2"/>
    <x v="2"/>
    <n v="202207"/>
    <n v="44747"/>
    <s v="XOF"/>
    <n v="70035.600000000006"/>
    <n v="112.26"/>
    <s v="EUR"/>
    <n v="106.77"/>
    <n v="12835149"/>
    <s v="PROPERTY"/>
    <s v="854P0076"/>
    <s v="Premise allocation : [52800412] [70.04%] [30506547] - Paiement du loyer du bureau 1(Juin 2022)"/>
  </r>
  <r>
    <s v="E"/>
    <s v="6090"/>
    <s v="854"/>
    <s v="85401"/>
    <s v="8549054"/>
    <n v="528004120010"/>
    <x v="1"/>
    <x v="30"/>
    <x v="30"/>
    <n v="202207"/>
    <n v="44747"/>
    <s v="XOF"/>
    <n v="17.77"/>
    <n v="0.03"/>
    <s v="EUR"/>
    <n v="2.9000000000000001E-2"/>
    <n v="12835149"/>
    <s v="PROPERTY"/>
    <s v="854P0064"/>
    <s v="Premise allocation : [52800412] [1.78%] [30507127] - KAC020722 /association wasong ma -espèces /frais de ramassage d'ordures du bureau de Kaya mois de juin 2022"/>
  </r>
  <r>
    <s v="E"/>
    <s v="6090"/>
    <s v="854"/>
    <s v="85401"/>
    <s v="8549054"/>
    <n v="528004120010"/>
    <x v="1"/>
    <x v="30"/>
    <x v="30"/>
    <n v="202207"/>
    <n v="44747"/>
    <s v="XOF"/>
    <n v="17.77"/>
    <n v="0.03"/>
    <s v="EUR"/>
    <n v="2.9000000000000001E-2"/>
    <n v="12835149"/>
    <s v="PROPERTY"/>
    <s v="854P0064"/>
    <s v="Premise allocation : [52800412] [1.78%] [30507127] - KAC020722 /association wasong ma -espèces /frais de ramassage d'ordures du bureau de Kaya mois de mars 2022"/>
  </r>
  <r>
    <s v="E"/>
    <s v="6062"/>
    <s v="854"/>
    <s v="85406"/>
    <s v="8549054"/>
    <n v="528004120010"/>
    <x v="1"/>
    <x v="2"/>
    <x v="2"/>
    <n v="202207"/>
    <n v="44748"/>
    <s v="XOF"/>
    <n v="662.44"/>
    <n v="1.06"/>
    <s v="EUR"/>
    <n v="1.008"/>
    <n v="12835149"/>
    <s v="PROPERTY"/>
    <s v="854P0062"/>
    <s v="Premise allocation : [52800412] [12.50%] [30505920] - OUC070722/CAISSE/ASSOCIATION YILMDE PLUS/Frais de ramassage d'ordure bureau pays pour le mois de juin 2022."/>
  </r>
  <r>
    <s v="E"/>
    <s v="6070"/>
    <s v="854"/>
    <s v="85406"/>
    <s v="8549054"/>
    <n v="528004120010"/>
    <x v="1"/>
    <x v="2"/>
    <x v="2"/>
    <n v="202207"/>
    <n v="44748"/>
    <s v="XOF"/>
    <n v="1511.12"/>
    <n v="2.42"/>
    <s v="EUR"/>
    <n v="2.302"/>
    <n v="12835149"/>
    <s v="PROPERTY"/>
    <s v="854P0062"/>
    <s v="Premise allocation : [52800412] [12.50%] [30505920] - OUC090722/CAISSE/ATPSD/Travaux de plomberie bureau pays pour le changement d'un mecanisme et un robinet lavabo débouchage et réparation des fuites."/>
  </r>
  <r>
    <s v="E"/>
    <s v="5020"/>
    <s v="854"/>
    <s v="85406"/>
    <s v="8549052"/>
    <n v="528004120004"/>
    <x v="13"/>
    <x v="91"/>
    <x v="90"/>
    <n v="202207"/>
    <n v="44748"/>
    <s v="XOF"/>
    <n v="7500"/>
    <n v="12.02"/>
    <s v="EUR"/>
    <n v="11.432"/>
    <n v="40281824"/>
    <m/>
    <m/>
    <s v="Main d'œuvre réparation"/>
  </r>
  <r>
    <s v="E"/>
    <s v="6970"/>
    <s v="854"/>
    <s v="85406"/>
    <s v="8549052"/>
    <n v="528004120004"/>
    <x v="13"/>
    <x v="91"/>
    <x v="90"/>
    <n v="202207"/>
    <n v="44748"/>
    <s v="XOF"/>
    <n v="65000"/>
    <n v="104.19"/>
    <s v="EUR"/>
    <n v="99.094999999999999"/>
    <n v="40281824"/>
    <m/>
    <m/>
    <s v="Achat de lampe de projeteur du projet ATWA"/>
  </r>
  <r>
    <s v="E"/>
    <s v="6970"/>
    <s v="854"/>
    <s v="85406"/>
    <s v="8549052"/>
    <n v="528004120004"/>
    <x v="13"/>
    <x v="91"/>
    <x v="90"/>
    <n v="202207"/>
    <n v="44748"/>
    <s v="XOF"/>
    <n v="15000"/>
    <n v="24.04"/>
    <s v="EUR"/>
    <n v="22.864000000000001"/>
    <n v="40281824"/>
    <m/>
    <m/>
    <s v="Réparation du circuit d'alimentation projet projet ATWA"/>
  </r>
  <r>
    <s v="E"/>
    <s v="5094"/>
    <s v="854"/>
    <s v="85406"/>
    <s v="8549053"/>
    <n v="528004120002"/>
    <x v="0"/>
    <x v="15"/>
    <x v="15"/>
    <n v="202207"/>
    <n v="44748"/>
    <s v="XOF"/>
    <n v="6000"/>
    <n v="9.6199999999999992"/>
    <s v="EUR"/>
    <n v="9.15"/>
    <n v="30505920"/>
    <m/>
    <m/>
    <s v="OUSIC130722/CAISSE/RCIE/Confection de badges pour SORE SAFIETOU"/>
  </r>
  <r>
    <s v="E"/>
    <s v="4120"/>
    <s v="854"/>
    <s v="85400"/>
    <s v="8549051"/>
    <n v="528004120002"/>
    <x v="0"/>
    <x v="1"/>
    <x v="1"/>
    <n v="202207"/>
    <n v="44748"/>
    <s v="XOF"/>
    <n v="2714.93"/>
    <n v="4.3499999999999996"/>
    <s v="EUR"/>
    <n v="4.1369999999999996"/>
    <n v="12831024"/>
    <s v="STAFF"/>
    <n v="9985201"/>
    <s v="Time Code : N - OUB220722-OMNI-LYCEE Français SAINT EXUPERY/Frais de réinscription des enfants du CD Benoit DELSARTE (ZARA Mushitsi DELSARTE, Mia Kheira DELSARTE et VEDA Mugisha DELSARTE) pour l'année 2022"/>
  </r>
  <r>
    <s v="E"/>
    <s v="4120"/>
    <s v="854"/>
    <s v="85400"/>
    <s v="8549052"/>
    <n v="528004120002"/>
    <x v="0"/>
    <x v="56"/>
    <x v="56"/>
    <n v="202207"/>
    <n v="44748"/>
    <s v="XOF"/>
    <n v="1612.9"/>
    <n v="2.59"/>
    <s v="EUR"/>
    <n v="2.4630000000000001"/>
    <n v="12831024"/>
    <s v="STAFF"/>
    <n v="9980783"/>
    <s v="Time Code : N - OUB130722-OMNI-LYCEE Français SAINT EXUPERY/Frais de réinscription des enfants du PDQ Karina LOPEZ (Orieka Enye et Mabielu Enye) pour l'année 2022-2023"/>
  </r>
  <r>
    <s v="E"/>
    <s v="5110"/>
    <s v="854"/>
    <s v="85406"/>
    <s v="8549057"/>
    <n v="528004120010"/>
    <x v="1"/>
    <x v="87"/>
    <x v="86"/>
    <n v="202207"/>
    <n v="44753"/>
    <s v="XOF"/>
    <n v="500000"/>
    <n v="801.44"/>
    <s v="EUR"/>
    <n v="762.245"/>
    <n v="40281828"/>
    <s v="VEHICLE"/>
    <s v="854V0538"/>
    <s v="Total_appro TOM-Card 469916_veh 0164 D7 03 IT_ATWA"/>
  </r>
  <r>
    <s v="E"/>
    <s v="5130"/>
    <s v="854"/>
    <s v="85406"/>
    <s v="8549052"/>
    <n v="528004120010"/>
    <x v="1"/>
    <x v="92"/>
    <x v="4"/>
    <n v="202207"/>
    <n v="44754"/>
    <s v="XOF"/>
    <n v="21000"/>
    <n v="33.659999999999997"/>
    <s v="EUR"/>
    <n v="32.014000000000003"/>
    <n v="30505920"/>
    <s v="VEHICLE"/>
    <s v="854V0538"/>
    <s v="OUAT200722/CAISSE/OUEDRAOGO B BASILE/Renouvellement visite technique du vehicule (ATWA) 0164D703 IT"/>
  </r>
  <r>
    <s v="E"/>
    <s v="6120"/>
    <s v="854"/>
    <s v="85406"/>
    <s v="8549054"/>
    <n v="528004120010"/>
    <x v="1"/>
    <x v="30"/>
    <x v="30"/>
    <n v="202207"/>
    <n v="44754"/>
    <s v="XOF"/>
    <n v="1425000"/>
    <n v="2284.1"/>
    <s v="EUR"/>
    <n v="2172.395"/>
    <n v="40282435"/>
    <m/>
    <m/>
    <s v="ACHAT DE BUREAU 4 EN 1 POUR L'UTILISATION DU BUREAU PAYS SUPPORTE PAR LE PROJET ATWA"/>
  </r>
  <r>
    <s v="E"/>
    <s v="6022"/>
    <s v="854"/>
    <s v="85408"/>
    <s v="8549054"/>
    <n v="528004120010"/>
    <x v="1"/>
    <x v="2"/>
    <x v="2"/>
    <n v="202207"/>
    <n v="44755"/>
    <s v="XOF"/>
    <n v="42021.36"/>
    <n v="67.36"/>
    <s v="EUR"/>
    <n v="64.066000000000003"/>
    <n v="12835149"/>
    <s v="PROPERTY"/>
    <s v="854P0076"/>
    <s v="Premise allocation : [52800412] [70.04%] [30507041] - Recharge de bonbonne d'Eau minéral Aquaterra pour le bureau de Ouahigouya."/>
  </r>
  <r>
    <s v="E"/>
    <s v="4110"/>
    <s v="854"/>
    <s v="85400"/>
    <s v="8549053"/>
    <n v="528004120002"/>
    <x v="0"/>
    <x v="11"/>
    <x v="11"/>
    <n v="202207"/>
    <n v="44755"/>
    <s v="XOF"/>
    <n v="1180.72"/>
    <n v="1.89"/>
    <s v="EUR"/>
    <n v="1.798"/>
    <n v="12831024"/>
    <s v="STAFF"/>
    <n v="9985235"/>
    <s v="Time Code : N - OUC220722/CAISSE/Depoussierage general maintenance des climatiseurs de la Residence de Achile Irie"/>
  </r>
  <r>
    <s v="E"/>
    <s v="4190"/>
    <s v="854"/>
    <s v="85406"/>
    <s v="8549059"/>
    <n v="528004120002"/>
    <x v="0"/>
    <x v="18"/>
    <x v="18"/>
    <n v="202207"/>
    <n v="44756"/>
    <s v="XOF"/>
    <n v="22590.36"/>
    <n v="36.21"/>
    <s v="EUR"/>
    <n v="34.439"/>
    <n v="12831024"/>
    <s v="STAFF"/>
    <n v="2024413"/>
    <s v="Time Code : N - OUB440722-OMNI-Frais de transport et d'installation deDAMIBA Jacques Malgdawinde/COUNTRY OFFICE"/>
  </r>
  <r>
    <s v="E"/>
    <s v="5094"/>
    <s v="854"/>
    <s v="85407"/>
    <s v="8549057"/>
    <n v="528004120010"/>
    <x v="1"/>
    <x v="3"/>
    <x v="3"/>
    <n v="202207"/>
    <n v="44757"/>
    <s v="XOF"/>
    <n v="40385"/>
    <n v="64.73"/>
    <s v="EUR"/>
    <n v="61.564"/>
    <n v="30506165"/>
    <m/>
    <m/>
    <s v="DDATC040722/ DAHANI Hubert/ Achat de centure lombaire Salva et Transport"/>
  </r>
  <r>
    <s v="E"/>
    <s v="6090"/>
    <s v="854"/>
    <s v="85406"/>
    <s v="8549054"/>
    <n v="528004120010"/>
    <x v="1"/>
    <x v="2"/>
    <x v="2"/>
    <n v="202207"/>
    <n v="44760"/>
    <s v="USD"/>
    <n v="-210.98"/>
    <n v="-210.98"/>
    <s v="EUR"/>
    <n v="-200.66200000000001"/>
    <n v="12835149"/>
    <s v="PROPERTY"/>
    <s v="854P0062"/>
    <s v="Premise allocation : [52800412] [12.50%] [30505854] - SCI WCA/Codes: 90500 – 9050009 – 99800604 – 612760/Hosting costs pour les 4 staffs régionaux de ECHO PPP(ANDA OUMAROU; EZECHIEL MACON;AUGUSTIN KABORE;ZENA AWAD)/Mois de JUILLET 2022"/>
  </r>
  <r>
    <s v="E"/>
    <s v="6090"/>
    <s v="854"/>
    <s v="85406"/>
    <s v="8549054"/>
    <n v="528004120010"/>
    <x v="1"/>
    <x v="2"/>
    <x v="2"/>
    <n v="202207"/>
    <n v="44760"/>
    <s v="USD"/>
    <n v="-105.49"/>
    <n v="-105.49"/>
    <s v="EUR"/>
    <n v="-100.331"/>
    <n v="12835149"/>
    <s v="PROPERTY"/>
    <s v="854P0062"/>
    <s v="Premise allocation : [52800412] [12.50%] [30505854] - SCI WCA/Hosting costs pour 2 staffs régionaux: Nathanaiel CONGO et Emmanuel DORI/Mois de JUILLET 2022"/>
  </r>
  <r>
    <s v="E"/>
    <s v="4110"/>
    <s v="854"/>
    <s v="85400"/>
    <s v="8549051"/>
    <n v="528004120002"/>
    <x v="0"/>
    <x v="1"/>
    <x v="1"/>
    <n v="202207"/>
    <n v="44760"/>
    <s v="XOF"/>
    <n v="16344.14"/>
    <n v="26.2"/>
    <s v="EUR"/>
    <n v="24.919"/>
    <n v="12831024"/>
    <s v="STAFF"/>
    <n v="9985201"/>
    <s v="Time Code : N - OUB680722-CHQ 1720022-SONABEL/Avantage personnel: consommation Electricité du Directeur pays pour le mois de Juin 2022"/>
  </r>
  <r>
    <s v="E"/>
    <s v="4110"/>
    <s v="854"/>
    <s v="85400"/>
    <s v="8549051"/>
    <n v="528004120002"/>
    <x v="0"/>
    <x v="1"/>
    <x v="1"/>
    <n v="202207"/>
    <n v="44761"/>
    <s v="XOF"/>
    <n v="181"/>
    <n v="0.28999999999999998"/>
    <s v="EUR"/>
    <n v="0.27600000000000002"/>
    <n v="12831024"/>
    <s v="STAFF"/>
    <n v="9985201"/>
    <s v="Time Code : N - OUB690722-OMNI-BENOIT DELSARTE/Remboursement ramassage d'ordures du 31/01/2022 à son domicile Villa Bernadette"/>
  </r>
  <r>
    <s v="E"/>
    <s v="4110"/>
    <s v="854"/>
    <s v="85400"/>
    <s v="8549051"/>
    <n v="528004120002"/>
    <x v="0"/>
    <x v="1"/>
    <x v="1"/>
    <n v="202207"/>
    <n v="44761"/>
    <s v="XOF"/>
    <n v="72.400000000000006"/>
    <n v="0.12"/>
    <s v="EUR"/>
    <n v="0.114"/>
    <n v="12831024"/>
    <s v="STAFF"/>
    <n v="9985201"/>
    <s v="Time Code : N - OUB690722-OMNI-BENOIT DELSARTE/Remboursement Plomberie flexible de WC et main d'oeuvre le 10/03/2022 à son domicile Villa Bernadette"/>
  </r>
  <r>
    <s v="E"/>
    <s v="4110"/>
    <s v="854"/>
    <s v="85400"/>
    <s v="8549051"/>
    <n v="528004120002"/>
    <x v="0"/>
    <x v="1"/>
    <x v="1"/>
    <n v="202207"/>
    <n v="44761"/>
    <s v="XOF"/>
    <n v="579.19000000000005"/>
    <n v="0.93"/>
    <s v="EUR"/>
    <n v="0.88500000000000001"/>
    <n v="12831024"/>
    <s v="STAFF"/>
    <n v="9985201"/>
    <s v="Time Code : N - OUB690722-OMNI-BENOIT DELSARTE/Remboursement Changement de serrure de porte et main d'oeuvre le 10/06/2022 à son domicile Villa Bernadette"/>
  </r>
  <r>
    <s v="E"/>
    <s v="4110"/>
    <s v="854"/>
    <s v="85400"/>
    <s v="8549051"/>
    <n v="528004120002"/>
    <x v="0"/>
    <x v="1"/>
    <x v="1"/>
    <n v="202207"/>
    <n v="44761"/>
    <s v="XOF"/>
    <n v="199.1"/>
    <n v="0.32"/>
    <s v="EUR"/>
    <n v="0.30399999999999999"/>
    <n v="12831024"/>
    <s v="STAFF"/>
    <n v="9985201"/>
    <s v="Time Code : N - OUB690722-OMNI-BENOIT DELSARTE/Remboursement recharge de bouteille de gaz le 27/06/2022 à son domicile Villa Bernadette"/>
  </r>
  <r>
    <s v="E"/>
    <s v="4110"/>
    <s v="854"/>
    <s v="85400"/>
    <s v="8549051"/>
    <n v="528004120002"/>
    <x v="0"/>
    <x v="1"/>
    <x v="1"/>
    <n v="202207"/>
    <n v="44761"/>
    <s v="XOF"/>
    <n v="1008.07"/>
    <n v="1.62"/>
    <s v="EUR"/>
    <n v="1.5409999999999999"/>
    <n v="12831024"/>
    <s v="STAFF"/>
    <n v="9985201"/>
    <s v="Time Code : N - OUB760722-CHQ 1720026-ONEA/Consommation d'eau de Benoit DELSARTE pour le mois de Mars 2022"/>
  </r>
  <r>
    <s v="E"/>
    <s v="4110"/>
    <s v="854"/>
    <s v="85400"/>
    <s v="8549051"/>
    <n v="528004120002"/>
    <x v="0"/>
    <x v="1"/>
    <x v="1"/>
    <n v="202207"/>
    <n v="44761"/>
    <s v="XOF"/>
    <n v="1429.86"/>
    <n v="2.29"/>
    <s v="EUR"/>
    <n v="2.1779999999999999"/>
    <n v="12831024"/>
    <s v="STAFF"/>
    <n v="9985201"/>
    <s v="Time Code : N - OUB690722-OMNI-BENOIT DELSARTE/Remboursement Plomberie flexible de WC et main d'oeuvre le 13/02/2022 à son domicile Villa Bernadette"/>
  </r>
  <r>
    <s v="E"/>
    <s v="4110"/>
    <s v="854"/>
    <s v="85400"/>
    <s v="8549051"/>
    <n v="528004120002"/>
    <x v="0"/>
    <x v="1"/>
    <x v="1"/>
    <n v="202207"/>
    <n v="44761"/>
    <s v="XOF"/>
    <n v="181"/>
    <n v="0.28999999999999998"/>
    <s v="EUR"/>
    <n v="0.27600000000000002"/>
    <n v="12831024"/>
    <s v="STAFF"/>
    <n v="9985201"/>
    <s v="Time Code : N - OUB690722-OMNI-BENOIT DELSARTE/Remboursement ramassage d'ordures du 28/02/2022 à son domicile Villa Bernadette"/>
  </r>
  <r>
    <s v="E"/>
    <s v="4110"/>
    <s v="854"/>
    <s v="85400"/>
    <s v="8549051"/>
    <n v="528004120002"/>
    <x v="0"/>
    <x v="1"/>
    <x v="1"/>
    <n v="202207"/>
    <n v="44761"/>
    <s v="XOF"/>
    <n v="181"/>
    <n v="0.28999999999999998"/>
    <s v="EUR"/>
    <n v="0.27600000000000002"/>
    <n v="12831024"/>
    <s v="STAFF"/>
    <n v="9985201"/>
    <s v="Time Code : N - OUB690722-OMNI-BENOIT DELSARTE/Remboursement ramassage d'ordures du 31/05/2022 à son domicile Villa Bernadette"/>
  </r>
  <r>
    <s v="E"/>
    <s v="4110"/>
    <s v="854"/>
    <s v="85400"/>
    <s v="8549051"/>
    <n v="528004120002"/>
    <x v="0"/>
    <x v="1"/>
    <x v="1"/>
    <n v="202207"/>
    <n v="44761"/>
    <s v="XOF"/>
    <n v="434.39"/>
    <n v="0.7"/>
    <s v="EUR"/>
    <n v="0.66600000000000004"/>
    <n v="12831024"/>
    <s v="STAFF"/>
    <n v="9985201"/>
    <s v="Time Code : N - OUB690722-OMNI-BENOIT DELSARTE/Remboursement Plomberie flexible de douche et main d'oeuvre le 14/05/2022 à son domicile Villa Bernadette"/>
  </r>
  <r>
    <s v="E"/>
    <s v="4110"/>
    <s v="854"/>
    <s v="85400"/>
    <s v="8549051"/>
    <n v="528004120002"/>
    <x v="0"/>
    <x v="1"/>
    <x v="1"/>
    <n v="202207"/>
    <n v="44761"/>
    <s v="XOF"/>
    <n v="2298.64"/>
    <n v="3.68"/>
    <s v="EUR"/>
    <n v="3.5"/>
    <n v="12831024"/>
    <s v="STAFF"/>
    <n v="9985201"/>
    <s v="Time Code : N - OUB690722-OMNI-BENOIT DELSARTE/Remboursement Rafraichissement et mets de la réunion OCHA, HC, Regional Hum Director, CD le 07/01/2022"/>
  </r>
  <r>
    <s v="E"/>
    <s v="4110"/>
    <s v="854"/>
    <s v="85400"/>
    <s v="8549052"/>
    <n v="528004120002"/>
    <x v="0"/>
    <x v="0"/>
    <x v="0"/>
    <n v="202207"/>
    <n v="44761"/>
    <s v="XOF"/>
    <n v="1198.3599999999999"/>
    <n v="1.92"/>
    <s v="EUR"/>
    <n v="1.8260000000000001"/>
    <n v="12831024"/>
    <s v="STAFF"/>
    <n v="9982557"/>
    <s v="Time Code : N - OUB770722-CHQ 1720023-ONEA/Consommation d'eau de Serge ADRIAMANDIMBY pour le mois de Mars 2022"/>
  </r>
  <r>
    <s v="E"/>
    <s v="4110"/>
    <s v="854"/>
    <s v="85400"/>
    <s v="8549052"/>
    <n v="528004120002"/>
    <x v="0"/>
    <x v="56"/>
    <x v="56"/>
    <n v="202207"/>
    <n v="44761"/>
    <s v="XOF"/>
    <n v="38.06"/>
    <n v="0.06"/>
    <s v="EUR"/>
    <n v="5.7000000000000002E-2"/>
    <n v="12831024"/>
    <s v="STAFF"/>
    <n v="9980783"/>
    <s v="Time Code : N - OUB780722-CHQ 1720027-ONEA/Consommation d'eau de KARINA LOPEZ pour le mois de Mars 2022"/>
  </r>
  <r>
    <s v="E"/>
    <s v="4110"/>
    <s v="854"/>
    <s v="85400"/>
    <s v="8549051"/>
    <n v="528004120002"/>
    <x v="0"/>
    <x v="1"/>
    <x v="1"/>
    <n v="202207"/>
    <n v="44761"/>
    <s v="XOF"/>
    <n v="181"/>
    <n v="0.28999999999999998"/>
    <s v="EUR"/>
    <n v="0.27600000000000002"/>
    <n v="12831024"/>
    <s v="STAFF"/>
    <n v="9985201"/>
    <s v="Time Code : N - OUB690722-OMNI-BENOIT DELSARTE/Remboursement ramassage d'ordures du 28/03/2022 à son domicile Villa Bernadette"/>
  </r>
  <r>
    <s v="E"/>
    <s v="4110"/>
    <s v="854"/>
    <s v="85400"/>
    <s v="8549051"/>
    <n v="528004120002"/>
    <x v="0"/>
    <x v="1"/>
    <x v="1"/>
    <n v="202207"/>
    <n v="44761"/>
    <s v="XOF"/>
    <n v="967.2"/>
    <n v="1.55"/>
    <s v="EUR"/>
    <n v="1.474"/>
    <n v="12831024"/>
    <s v="STAFF"/>
    <n v="9985201"/>
    <s v="Time Code : N - OUB760722-CHQ 1720026-ONEA/Consommation d'eau de Benoit DELSARTE pour le mois d Avril 2022"/>
  </r>
  <r>
    <s v="E"/>
    <s v="4110"/>
    <s v="854"/>
    <s v="85400"/>
    <s v="8549051"/>
    <n v="528004120002"/>
    <x v="0"/>
    <x v="1"/>
    <x v="1"/>
    <n v="202207"/>
    <n v="44761"/>
    <s v="XOF"/>
    <n v="199.1"/>
    <n v="0.32"/>
    <s v="EUR"/>
    <n v="0.30399999999999999"/>
    <n v="12831024"/>
    <s v="STAFF"/>
    <n v="9985201"/>
    <s v="Time Code : N - OUB690722-OMNI-BENOIT DELSARTE/Remboursement recharge de bouteille de gaz le 05/04/2022 à son domicile Villa Bernadette"/>
  </r>
  <r>
    <s v="E"/>
    <s v="4110"/>
    <s v="854"/>
    <s v="85400"/>
    <s v="8549052"/>
    <n v="528004120002"/>
    <x v="0"/>
    <x v="0"/>
    <x v="0"/>
    <n v="202207"/>
    <n v="44761"/>
    <s v="XOF"/>
    <n v="1198.3599999999999"/>
    <n v="1.92"/>
    <s v="EUR"/>
    <n v="1.8260000000000001"/>
    <n v="12831024"/>
    <s v="STAFF"/>
    <n v="9982557"/>
    <s v="Time Code : N - OUB770722-CHQ 1720023-ONEA/Consommation d'eau de Serge ADRIAMANDIMBY pour le mois d AVRIL 2022"/>
  </r>
  <r>
    <s v="E"/>
    <s v="6020"/>
    <s v="854"/>
    <s v="85406"/>
    <s v="8549054"/>
    <n v="528004120010"/>
    <x v="1"/>
    <x v="2"/>
    <x v="2"/>
    <n v="202207"/>
    <n v="44761"/>
    <s v="XOF"/>
    <n v="94469.19"/>
    <n v="151.41999999999999"/>
    <s v="EUR"/>
    <n v="144.01499999999999"/>
    <n v="12835149"/>
    <s v="PROPERTY"/>
    <s v="854P0062"/>
    <s v="Premise allocation : [52800412] [12.50%] [30505971] - OUB800722-CHQ 1720028-SONABEL/Consommation d'électricité du bureau pays pour le mois de Juin 2022"/>
  </r>
  <r>
    <s v="E"/>
    <s v="6022"/>
    <s v="854"/>
    <s v="85406"/>
    <s v="8549054"/>
    <n v="528004120010"/>
    <x v="1"/>
    <x v="2"/>
    <x v="2"/>
    <n v="202207"/>
    <n v="44761"/>
    <s v="XOF"/>
    <n v="5116.43"/>
    <n v="8.1999999999999993"/>
    <s v="EUR"/>
    <n v="7.7990000000000004"/>
    <n v="12835149"/>
    <s v="PROPERTY"/>
    <s v="854P0062"/>
    <s v="Premise allocation : [52800412] [12.50%] [30505971] - OUB750722-CHQ 1720020-ONEA/Consommation d'eau du bureau pays pour le mois de Mars 2022"/>
  </r>
  <r>
    <s v="E"/>
    <s v="6022"/>
    <s v="854"/>
    <s v="85406"/>
    <s v="8549054"/>
    <n v="528004120010"/>
    <x v="1"/>
    <x v="2"/>
    <x v="2"/>
    <n v="202207"/>
    <n v="44761"/>
    <s v="XOF"/>
    <n v="5116.43"/>
    <n v="8.1999999999999993"/>
    <s v="EUR"/>
    <n v="7.7990000000000004"/>
    <n v="12835149"/>
    <s v="PROPERTY"/>
    <s v="854P0062"/>
    <s v="Premise allocation : [52800412] [12.50%] [30505971] - OUB750722-CHQ 1720020-ONEA/Consommation d'eau du bureau pays pour le mois de Avril 2022"/>
  </r>
  <r>
    <s v="E"/>
    <s v="4110"/>
    <s v="854"/>
    <s v="85400"/>
    <s v="8549052"/>
    <n v="528004120002"/>
    <x v="0"/>
    <x v="56"/>
    <x v="56"/>
    <n v="202207"/>
    <n v="44761"/>
    <s v="XOF"/>
    <n v="38.06"/>
    <n v="0.06"/>
    <s v="EUR"/>
    <n v="5.7000000000000002E-2"/>
    <n v="12831024"/>
    <s v="STAFF"/>
    <n v="9980783"/>
    <s v="Time Code : N - OUB780722-CHQ 1720027-ONEA/Consommation d'eau de KARINA LOPEZ pour le mois d AVRIL 2022"/>
  </r>
  <r>
    <s v="E"/>
    <s v="4110"/>
    <s v="854"/>
    <s v="85400"/>
    <s v="8549051"/>
    <n v="528004120002"/>
    <x v="0"/>
    <x v="1"/>
    <x v="1"/>
    <n v="202207"/>
    <n v="44762"/>
    <s v="XOF"/>
    <n v="36199.1"/>
    <n v="58.02"/>
    <s v="EUR"/>
    <n v="55.183"/>
    <n v="12831024"/>
    <s v="STAFF"/>
    <n v="9985201"/>
    <s v="Time Code : N - mensualité pour le loyer de Benoit DELSARTE/JUILLET 2022"/>
  </r>
  <r>
    <s v="E"/>
    <s v="7400"/>
    <s v="854"/>
    <s v="85407"/>
    <s v="8540008"/>
    <n v="528004120010"/>
    <x v="1"/>
    <x v="39"/>
    <x v="39"/>
    <n v="202207"/>
    <n v="44762"/>
    <s v="XOF"/>
    <n v="731"/>
    <n v="1.17"/>
    <s v="EUR"/>
    <n v="1.113"/>
    <n v="30506438"/>
    <s v="BANKACC"/>
    <n v="85410"/>
    <s v="DDFB010722/ECOBANK/Frais de virement interbancaire"/>
  </r>
  <r>
    <s v="E"/>
    <s v="6090"/>
    <s v="854"/>
    <s v="85406"/>
    <s v="8549054"/>
    <n v="528004120010"/>
    <x v="1"/>
    <x v="2"/>
    <x v="2"/>
    <n v="202207"/>
    <n v="44763"/>
    <s v="XOF"/>
    <n v="3312.21"/>
    <n v="5.31"/>
    <s v="EUR"/>
    <n v="5.05"/>
    <n v="12835149"/>
    <s v="PROPERTY"/>
    <s v="854P0062"/>
    <s v="Premise allocation : [52800412] [12.50%] [30508645] - OUC280722-CAISSE-GUIRO SHERITA DJEMILA/Achat de materiel de nettoyage pour le Bureau pays Save the Children: POUBELLE,PELLE,GAN de nettoyage"/>
  </r>
  <r>
    <s v="E"/>
    <s v="6060"/>
    <s v="854"/>
    <s v="85407"/>
    <s v="8549054"/>
    <n v="528004120010"/>
    <x v="1"/>
    <x v="3"/>
    <x v="3"/>
    <n v="202207"/>
    <n v="44764"/>
    <s v="XOF"/>
    <n v="45794.3"/>
    <n v="73.400000000000006"/>
    <s v="EUR"/>
    <n v="69.81"/>
    <n v="12835149"/>
    <s v="PROPERTY"/>
    <s v="854P0073"/>
    <s v="Premise allocation : [52800412] [45.79%] [30506438] - DDCPB180722/OMNI/COULIBALY Mamou/Entretient du bureau de Dédougou du 15 Juin au 14 Juillet 2022"/>
  </r>
  <r>
    <s v="E"/>
    <s v="4300"/>
    <s v="854"/>
    <s v="85400"/>
    <s v="8540017"/>
    <n v="528004120002"/>
    <x v="0"/>
    <x v="26"/>
    <x v="26"/>
    <n v="202207"/>
    <n v="44764"/>
    <s v="XOF"/>
    <n v="7298.52"/>
    <n v="11.7"/>
    <s v="EUR"/>
    <n v="11.128"/>
    <n v="12831024"/>
    <s v="STAFF"/>
    <n v="8540401"/>
    <s v="Time Code : N - OUAC010722 IUTS du mois de Juillet 2022 de SINON Boukari"/>
  </r>
  <r>
    <s v="E"/>
    <s v="4300"/>
    <s v="854"/>
    <s v="85400"/>
    <s v="8549057"/>
    <n v="528004120002"/>
    <x v="0"/>
    <x v="7"/>
    <x v="7"/>
    <n v="202207"/>
    <n v="44764"/>
    <s v="XOF"/>
    <n v="12724.96"/>
    <n v="20.399999999999999"/>
    <s v="EUR"/>
    <n v="19.402000000000001"/>
    <n v="12831024"/>
    <s v="STAFF"/>
    <n v="8540392"/>
    <s v="Time Code : N - OUAC010722 IUTS du mois de Juillet 2022 de KABORE Hamza"/>
  </r>
  <r>
    <s v="E"/>
    <s v="4300"/>
    <s v="854"/>
    <s v="85400"/>
    <s v="8540017"/>
    <n v="528004120002"/>
    <x v="0"/>
    <x v="26"/>
    <x v="26"/>
    <n v="202207"/>
    <n v="44764"/>
    <s v="XOF"/>
    <n v="3246.02"/>
    <n v="5.2"/>
    <s v="EUR"/>
    <n v="4.9459999999999997"/>
    <n v="12831024"/>
    <s v="STAFF"/>
    <n v="2052844"/>
    <s v="Time Code : N - OUAC010722 IUTS du mois de Juillet 2022 de SAWADOGO Salimata"/>
  </r>
  <r>
    <s v="E"/>
    <s v="4010"/>
    <s v="854"/>
    <s v="85401"/>
    <s v="8540008"/>
    <n v="528004120001"/>
    <x v="3"/>
    <x v="14"/>
    <x v="14"/>
    <n v="202207"/>
    <n v="44764"/>
    <s v="XOF"/>
    <n v="391727.41"/>
    <n v="627.89"/>
    <s v="EUR"/>
    <n v="597.18299999999999"/>
    <n v="12831024"/>
    <s v="STAFF"/>
    <n v="2031020"/>
    <s v="Time Code : N - OUB1410722 Salaire du mois de Juillet 2022 de GANSORE Hassane Moctar"/>
  </r>
  <r>
    <s v="E"/>
    <s v="4010"/>
    <s v="854"/>
    <s v="85400"/>
    <s v="8540017"/>
    <n v="528004120002"/>
    <x v="0"/>
    <x v="26"/>
    <x v="26"/>
    <n v="202207"/>
    <n v="44764"/>
    <s v="XOF"/>
    <n v="44946.35"/>
    <n v="72.040000000000006"/>
    <s v="EUR"/>
    <n v="68.516999999999996"/>
    <n v="12831024"/>
    <s v="STAFF"/>
    <n v="8540401"/>
    <s v="Time Code : N - OUB1410722 Salaire du mois de Juillet 2022 de SINON Boukari"/>
  </r>
  <r>
    <s v="E"/>
    <s v="4010"/>
    <s v="854"/>
    <s v="85400"/>
    <s v="8549059"/>
    <n v="528004120002"/>
    <x v="0"/>
    <x v="12"/>
    <x v="12"/>
    <n v="202207"/>
    <n v="44764"/>
    <s v="XOF"/>
    <n v="252834.16"/>
    <n v="405.26"/>
    <s v="EUR"/>
    <n v="385.44099999999997"/>
    <n v="12831024"/>
    <s v="STAFF"/>
    <n v="2029740"/>
    <s v="Time Code : N - OUB1410722 Salaire du mois de Juillet 2022 de KAMBOU Sansan Christian"/>
  </r>
  <r>
    <s v="E"/>
    <s v="4010"/>
    <s v="854"/>
    <s v="85400"/>
    <s v="8549059"/>
    <n v="528004120002"/>
    <x v="0"/>
    <x v="12"/>
    <x v="12"/>
    <n v="202207"/>
    <n v="44764"/>
    <s v="XOF"/>
    <n v="76416.759999999995"/>
    <n v="122.49"/>
    <s v="EUR"/>
    <n v="116.5"/>
    <n v="12831024"/>
    <s v="STAFF"/>
    <n v="8540206"/>
    <s v="Time Code : N - OUB1410722 Salaire du mois de Juillet 2022 de OUEDRAOGO Wendingomdé Joseph Arnaud"/>
  </r>
  <r>
    <s v="E"/>
    <s v="4010"/>
    <s v="854"/>
    <s v="85400"/>
    <s v="8549059"/>
    <n v="528004120002"/>
    <x v="0"/>
    <x v="12"/>
    <x v="12"/>
    <n v="202207"/>
    <n v="44764"/>
    <s v="XOF"/>
    <n v="41702.160000000003"/>
    <n v="66.84"/>
    <s v="EUR"/>
    <n v="63.570999999999998"/>
    <n v="12831024"/>
    <s v="STAFF"/>
    <n v="2012905"/>
    <s v="Time Code : N - OUB1410722 Salaire du mois de Juillet 2022 de NEBIE Noël"/>
  </r>
  <r>
    <s v="E"/>
    <s v="4010"/>
    <s v="854"/>
    <s v="85400"/>
    <s v="8549057"/>
    <n v="528004120002"/>
    <x v="0"/>
    <x v="7"/>
    <x v="7"/>
    <n v="202207"/>
    <n v="44764"/>
    <s v="XOF"/>
    <n v="81446.100000000006"/>
    <n v="130.55000000000001"/>
    <s v="EUR"/>
    <n v="124.16500000000001"/>
    <n v="12831024"/>
    <s v="STAFF"/>
    <n v="8540392"/>
    <s v="Time Code : N - OUB1410722 Salaire du mois de Juillet 2022 de KABORE Hamza"/>
  </r>
  <r>
    <s v="E"/>
    <s v="4010"/>
    <s v="854"/>
    <s v="85400"/>
    <s v="8549060"/>
    <n v="528004120002"/>
    <x v="0"/>
    <x v="6"/>
    <x v="6"/>
    <n v="202207"/>
    <n v="44764"/>
    <s v="XOF"/>
    <n v="60418.94"/>
    <n v="96.84"/>
    <s v="EUR"/>
    <n v="92.103999999999999"/>
    <n v="12831024"/>
    <s v="STAFF"/>
    <n v="2027008"/>
    <s v="Time Code : N - OUB1410722 Salaire du mois de Juillet 2022 de SAWADOGO Augustine Marie wendyam"/>
  </r>
  <r>
    <s v="E"/>
    <s v="4010"/>
    <s v="854"/>
    <s v="85406"/>
    <s v="8540008"/>
    <n v="528004120001"/>
    <x v="3"/>
    <x v="9"/>
    <x v="9"/>
    <n v="202207"/>
    <n v="44764"/>
    <s v="XOF"/>
    <n v="1102903"/>
    <n v="1767.82"/>
    <s v="EUR"/>
    <n v="1681.364"/>
    <n v="12831024"/>
    <s v="STAFF"/>
    <n v="2019466"/>
    <s v="Time Code : N - OUB1410722 Salaire du mois de Juillet 2022 de ZAGUE-SOME Lena Yasmine"/>
  </r>
  <r>
    <s v="E"/>
    <s v="4010"/>
    <s v="854"/>
    <s v="85400"/>
    <s v="8549059"/>
    <n v="528004120002"/>
    <x v="0"/>
    <x v="76"/>
    <x v="75"/>
    <n v="202207"/>
    <n v="44764"/>
    <s v="XOF"/>
    <n v="66188.33"/>
    <n v="106.09"/>
    <s v="EUR"/>
    <n v="100.902"/>
    <n v="12831024"/>
    <s v="STAFF"/>
    <n v="8540353"/>
    <s v="Time Code : N - OUB1410722 Salaire du mois de Juillet 2022 de PARE/KARAMBIRI Aminata"/>
  </r>
  <r>
    <s v="E"/>
    <s v="4010"/>
    <s v="854"/>
    <s v="85400"/>
    <s v="8549055"/>
    <n v="528004120002"/>
    <x v="0"/>
    <x v="11"/>
    <x v="11"/>
    <n v="202207"/>
    <n v="44764"/>
    <s v="XOF"/>
    <n v="94514.19"/>
    <n v="151.49"/>
    <s v="EUR"/>
    <n v="144.08099999999999"/>
    <n v="12831024"/>
    <s v="STAFF"/>
    <n v="8540039"/>
    <s v="Time Code : N - OUB1410722 Salaire du mois de Juillet 2022 de NABI Grégoire"/>
  </r>
  <r>
    <s v="E"/>
    <s v="4010"/>
    <s v="854"/>
    <s v="85400"/>
    <s v="8549062"/>
    <n v="528004120002"/>
    <x v="0"/>
    <x v="78"/>
    <x v="77"/>
    <n v="202207"/>
    <n v="44764"/>
    <s v="XOF"/>
    <n v="26576.87"/>
    <n v="42.6"/>
    <s v="EUR"/>
    <n v="40.517000000000003"/>
    <n v="12831024"/>
    <s v="STAFF"/>
    <n v="8540396"/>
    <s v="Time Code : N - OUB1410722 Salaire du mois de Juillet 2022 de OUEDRAOGO Hubert"/>
  </r>
  <r>
    <s v="E"/>
    <s v="4010"/>
    <s v="854"/>
    <s v="85406"/>
    <s v="8549052"/>
    <n v="528004120001"/>
    <x v="3"/>
    <x v="13"/>
    <x v="13"/>
    <n v="202207"/>
    <n v="44764"/>
    <s v="XOF"/>
    <n v="866473.6"/>
    <n v="1388.85"/>
    <s v="EUR"/>
    <n v="1320.9280000000001"/>
    <n v="12831024"/>
    <s v="STAFF"/>
    <n v="2034399"/>
    <s v="Time Code : N - OUB1410722 Salaire du mois de Juillet 2022 de OUEDRAOGO Touwindé Christophe"/>
  </r>
  <r>
    <s v="E"/>
    <s v="4010"/>
    <s v="854"/>
    <s v="85400"/>
    <s v="8540017"/>
    <n v="528004120002"/>
    <x v="0"/>
    <x v="26"/>
    <x v="26"/>
    <n v="202207"/>
    <n v="44764"/>
    <s v="XOF"/>
    <n v="24936.58"/>
    <n v="39.97"/>
    <s v="EUR"/>
    <n v="38.015000000000001"/>
    <n v="12831024"/>
    <s v="STAFF"/>
    <n v="2052844"/>
    <s v="Time Code : N - OUB1410722 Salaire du mois de Juillet 2022 de SAWADOGO Salimata"/>
  </r>
  <r>
    <s v="E"/>
    <s v="4010"/>
    <s v="854"/>
    <s v="85400"/>
    <s v="8549058"/>
    <n v="528004120002"/>
    <x v="0"/>
    <x v="10"/>
    <x v="10"/>
    <n v="202207"/>
    <n v="44764"/>
    <s v="XOF"/>
    <n v="13814.15"/>
    <n v="22.14"/>
    <s v="EUR"/>
    <n v="21.056999999999999"/>
    <n v="12831024"/>
    <s v="STAFF"/>
    <n v="2011105"/>
    <s v="Time Code : N - OUB1410722 Salaire du mois de Juillet 2022 de COULIDIATY Aimé Parfait"/>
  </r>
  <r>
    <s v="E"/>
    <s v="4300"/>
    <s v="854"/>
    <s v="85400"/>
    <s v="8549055"/>
    <n v="528004120002"/>
    <x v="0"/>
    <x v="11"/>
    <x v="11"/>
    <n v="202207"/>
    <n v="44764"/>
    <s v="XOF"/>
    <n v="17860.849999999999"/>
    <n v="28.63"/>
    <s v="EUR"/>
    <n v="27.23"/>
    <n v="12831024"/>
    <s v="STAFF"/>
    <n v="8540039"/>
    <s v="Time Code : N - OUAC010722 IUTS du mois de Juillet 2022 de NABI Grégoire"/>
  </r>
  <r>
    <s v="E"/>
    <s v="4300"/>
    <s v="854"/>
    <s v="85406"/>
    <s v="8549053"/>
    <n v="528004120002"/>
    <x v="0"/>
    <x v="15"/>
    <x v="15"/>
    <n v="202207"/>
    <n v="44764"/>
    <s v="XOF"/>
    <n v="36162"/>
    <n v="57.96"/>
    <s v="EUR"/>
    <n v="55.125"/>
    <n v="12831024"/>
    <s v="STAFF"/>
    <n v="2041743"/>
    <s v="Time Code : N - OUAC010722 IUTS du mois de Juillet 2022 de SORE Safiétou"/>
  </r>
  <r>
    <s v="E"/>
    <s v="4300"/>
    <s v="854"/>
    <s v="85400"/>
    <s v="8549062"/>
    <n v="528004120002"/>
    <x v="0"/>
    <x v="78"/>
    <x v="77"/>
    <n v="202207"/>
    <n v="44764"/>
    <s v="XOF"/>
    <n v="4634.26"/>
    <n v="7.43"/>
    <s v="EUR"/>
    <n v="7.0670000000000002"/>
    <n v="12831024"/>
    <s v="STAFF"/>
    <n v="8540396"/>
    <s v="Time Code : N - OUAC010722 IUTS du mois de Juillet 2022 de OUEDRAOGO Hubert"/>
  </r>
  <r>
    <s v="E"/>
    <s v="4300"/>
    <s v="854"/>
    <s v="85406"/>
    <s v="8549057"/>
    <n v="528004120002"/>
    <x v="0"/>
    <x v="7"/>
    <x v="7"/>
    <n v="202207"/>
    <n v="44764"/>
    <s v="XOF"/>
    <n v="14355.83"/>
    <n v="23.01"/>
    <s v="EUR"/>
    <n v="21.885000000000002"/>
    <n v="12831024"/>
    <s v="STAFF"/>
    <n v="8540399"/>
    <s v="Time Code : N - OUAC010722 IUTS du mois de Juillet 2022 de KONFE TRAORE Aicha"/>
  </r>
  <r>
    <s v="E"/>
    <s v="4300"/>
    <s v="854"/>
    <s v="85407"/>
    <s v="8549063"/>
    <n v="528004120002"/>
    <x v="0"/>
    <x v="25"/>
    <x v="25"/>
    <n v="202207"/>
    <n v="44764"/>
    <s v="XOF"/>
    <n v="57925"/>
    <n v="92.85"/>
    <s v="EUR"/>
    <n v="88.308999999999997"/>
    <n v="12831024"/>
    <s v="STAFF"/>
    <n v="2038727"/>
    <s v="Time Code : N - OUAC010722 IUTS du mois de Juillet 2022 de SORY Yacouba"/>
  </r>
  <r>
    <s v="E"/>
    <s v="4300"/>
    <s v="854"/>
    <s v="85408"/>
    <s v="8549057"/>
    <n v="528004120002"/>
    <x v="0"/>
    <x v="7"/>
    <x v="7"/>
    <n v="202207"/>
    <n v="44764"/>
    <s v="XOF"/>
    <n v="71305"/>
    <n v="114.29"/>
    <s v="EUR"/>
    <n v="108.70099999999999"/>
    <n v="12831024"/>
    <s v="STAFF"/>
    <n v="2023596"/>
    <s v="Time Code : N - OUAC010722 IUTS du mois de Juillet 2022 de WANGRE Didier"/>
  </r>
  <r>
    <s v="E"/>
    <s v="4300"/>
    <s v="854"/>
    <s v="85406"/>
    <s v="8549059"/>
    <n v="528004120002"/>
    <x v="0"/>
    <x v="12"/>
    <x v="12"/>
    <n v="202207"/>
    <n v="44764"/>
    <s v="XOF"/>
    <n v="11207"/>
    <n v="17.96"/>
    <s v="EUR"/>
    <n v="17.082000000000001"/>
    <n v="12831024"/>
    <s v="STAFF"/>
    <n v="8540279"/>
    <s v="Time Code : N - OUAC010722 IUTS du mois de Juillet 2022 de YAMEOGO Wendkoaguenda Lucie"/>
  </r>
  <r>
    <s v="E"/>
    <s v="4300"/>
    <s v="854"/>
    <s v="85406"/>
    <s v="8549057"/>
    <n v="528004120002"/>
    <x v="0"/>
    <x v="69"/>
    <x v="68"/>
    <n v="202207"/>
    <n v="44764"/>
    <s v="XOF"/>
    <n v="18256"/>
    <n v="29.26"/>
    <s v="EUR"/>
    <n v="27.829000000000001"/>
    <n v="12831024"/>
    <s v="STAFF"/>
    <n v="8540222"/>
    <s v="Time Code : N - OUAC010722 IUTS du mois de Juillet 2022 de OUEDRAOGO Bila Basile"/>
  </r>
  <r>
    <s v="E"/>
    <s v="4300"/>
    <s v="854"/>
    <s v="85406"/>
    <s v="8549052"/>
    <n v="528004120002"/>
    <x v="0"/>
    <x v="16"/>
    <x v="16"/>
    <n v="202207"/>
    <n v="44764"/>
    <s v="XOF"/>
    <n v="71305"/>
    <n v="114.29"/>
    <s v="EUR"/>
    <n v="108.70099999999999"/>
    <n v="12831024"/>
    <s v="STAFF"/>
    <n v="2024193"/>
    <s v="Time Code : N - OUAC010722 IUTS du mois de Juillet 2022 de KAMBIRE Sié"/>
  </r>
  <r>
    <s v="E"/>
    <s v="4300"/>
    <s v="854"/>
    <s v="85406"/>
    <s v="8549057"/>
    <n v="528004120002"/>
    <x v="0"/>
    <x v="7"/>
    <x v="7"/>
    <n v="202207"/>
    <n v="44764"/>
    <s v="XOF"/>
    <n v="2472.62"/>
    <n v="3.96"/>
    <s v="EUR"/>
    <n v="3.766"/>
    <n v="12831024"/>
    <s v="STAFF"/>
    <n v="2036440"/>
    <s v="Time Code : N - OUAC010722 IUTS du mois de Juillet 2022 de YALPOUGDOU Hervé"/>
  </r>
  <r>
    <s v="E"/>
    <s v="4300"/>
    <s v="854"/>
    <s v="85407"/>
    <s v="8549059"/>
    <n v="528004120002"/>
    <x v="0"/>
    <x v="20"/>
    <x v="20"/>
    <n v="202207"/>
    <n v="44764"/>
    <s v="XOF"/>
    <n v="42555"/>
    <n v="68.209999999999994"/>
    <s v="EUR"/>
    <n v="64.873999999999995"/>
    <n v="12831024"/>
    <s v="STAFF"/>
    <n v="2030902"/>
    <s v="Time Code : N - OUAC010722 IUTS du mois de Juillet 2022 de CISSE Idriss As-Ami"/>
  </r>
  <r>
    <s v="E"/>
    <s v="4300"/>
    <s v="854"/>
    <s v="85407"/>
    <s v="8549057"/>
    <n v="528004120002"/>
    <x v="0"/>
    <x v="22"/>
    <x v="22"/>
    <n v="202207"/>
    <n v="44764"/>
    <s v="XOF"/>
    <n v="37602"/>
    <n v="60.27"/>
    <s v="EUR"/>
    <n v="57.322000000000003"/>
    <n v="12831024"/>
    <s v="STAFF"/>
    <n v="2023197"/>
    <s v="Time Code : N - OUAC010722 IUTS du mois de Juillet 2022 de SAGNON Sanlé Régis Kader"/>
  </r>
  <r>
    <s v="E"/>
    <s v="4010"/>
    <s v="854"/>
    <s v="85408"/>
    <s v="8549059"/>
    <n v="528004120002"/>
    <x v="0"/>
    <x v="12"/>
    <x v="12"/>
    <n v="202207"/>
    <n v="44764"/>
    <s v="XOF"/>
    <n v="275860.90000000002"/>
    <n v="442.17"/>
    <s v="EUR"/>
    <n v="420.54599999999999"/>
    <n v="12831024"/>
    <s v="STAFF"/>
    <n v="2046481"/>
    <s v="Time Code : N - OUB1410722 Salaire du mois de Juillet 2022 de TOE Hadja Aliza Sandrine"/>
  </r>
  <r>
    <s v="E"/>
    <s v="4010"/>
    <s v="854"/>
    <s v="85406"/>
    <s v="8549059"/>
    <n v="528004120002"/>
    <x v="0"/>
    <x v="12"/>
    <x v="12"/>
    <n v="202207"/>
    <n v="44764"/>
    <s v="XOF"/>
    <n v="69800.84"/>
    <n v="111.88"/>
    <s v="EUR"/>
    <n v="106.408"/>
    <n v="12831024"/>
    <s v="STAFF"/>
    <n v="8540279"/>
    <s v="Time Code : N - OUB1410722 Salaire du mois de Juillet 2022 de YAMEOGO Wendkoaguenda Lucie"/>
  </r>
  <r>
    <s v="E"/>
    <s v="4010"/>
    <s v="854"/>
    <s v="85406"/>
    <s v="8549057"/>
    <n v="528004120002"/>
    <x v="0"/>
    <x v="7"/>
    <x v="7"/>
    <n v="202207"/>
    <n v="44764"/>
    <s v="XOF"/>
    <n v="23792.06"/>
    <n v="38.14"/>
    <s v="EUR"/>
    <n v="36.274999999999999"/>
    <n v="12831024"/>
    <s v="STAFF"/>
    <n v="2036440"/>
    <s v="Time Code : N - OUB1410722 Salaire du mois de Juillet 2022 de YALPOUGDOU Hervé"/>
  </r>
  <r>
    <s v="E"/>
    <s v="4010"/>
    <s v="854"/>
    <s v="85406"/>
    <s v="8549059"/>
    <n v="528004120002"/>
    <x v="0"/>
    <x v="12"/>
    <x v="12"/>
    <n v="202207"/>
    <n v="44764"/>
    <s v="XOF"/>
    <n v="41757.18"/>
    <n v="66.930000000000007"/>
    <s v="EUR"/>
    <n v="63.656999999999996"/>
    <n v="12831024"/>
    <s v="STAFF"/>
    <n v="8540386"/>
    <s v="Time Code : N - OUB1410722 Salaire du mois de Juillet 2022 de YAMEOGO Dahlia Ramata Stephanie"/>
  </r>
  <r>
    <s v="E"/>
    <s v="4010"/>
    <s v="854"/>
    <s v="85406"/>
    <s v="8549057"/>
    <n v="528004120002"/>
    <x v="0"/>
    <x v="7"/>
    <x v="7"/>
    <n v="202207"/>
    <n v="44764"/>
    <s v="XOF"/>
    <n v="102682.68"/>
    <n v="164.59"/>
    <s v="EUR"/>
    <n v="156.541"/>
    <n v="12831024"/>
    <s v="STAFF"/>
    <n v="8540399"/>
    <s v="Time Code : N - OUB1410722 Salaire du mois de Juillet 2022 de KONFE TRAORE Aicha"/>
  </r>
  <r>
    <s v="E"/>
    <s v="4010"/>
    <s v="854"/>
    <s v="85408"/>
    <s v="8549057"/>
    <n v="528004120002"/>
    <x v="0"/>
    <x v="7"/>
    <x v="7"/>
    <n v="202207"/>
    <n v="44764"/>
    <s v="XOF"/>
    <n v="533588.80000000005"/>
    <n v="855.28"/>
    <s v="EUR"/>
    <n v="813.452"/>
    <n v="12831024"/>
    <s v="STAFF"/>
    <n v="2023596"/>
    <s v="Time Code : N - OUB1410722 Salaire du mois de Juillet 2022 de WANGRE Didier"/>
  </r>
  <r>
    <s v="E"/>
    <s v="4010"/>
    <s v="854"/>
    <s v="85406"/>
    <s v="8549057"/>
    <n v="528004120002"/>
    <x v="0"/>
    <x v="7"/>
    <x v="7"/>
    <n v="202207"/>
    <n v="44764"/>
    <s v="XOF"/>
    <n v="37862"/>
    <n v="60.69"/>
    <s v="EUR"/>
    <n v="57.722000000000001"/>
    <n v="12831024"/>
    <s v="STAFF"/>
    <n v="8540358"/>
    <s v="Time Code : N - OUB1410722 Salaire du mois de Juillet 2022 de ZOMA Jean"/>
  </r>
  <r>
    <s v="E"/>
    <s v="4010"/>
    <s v="854"/>
    <s v="85406"/>
    <s v="8540008"/>
    <n v="528004120002"/>
    <x v="0"/>
    <x v="24"/>
    <x v="24"/>
    <n v="202207"/>
    <n v="44764"/>
    <s v="XOF"/>
    <n v="386621"/>
    <n v="619.71"/>
    <s v="EUR"/>
    <n v="589.40300000000002"/>
    <n v="12831024"/>
    <s v="STAFF"/>
    <n v="2039252"/>
    <s v="Time Code : N - OUB1410722 Salaire du mois de Juillet 2022 de GUIRO Shérita Djémila"/>
  </r>
  <r>
    <s v="E"/>
    <s v="4010"/>
    <s v="854"/>
    <s v="85407"/>
    <s v="8549057"/>
    <n v="528004120002"/>
    <x v="0"/>
    <x v="22"/>
    <x v="22"/>
    <n v="202207"/>
    <n v="44764"/>
    <s v="XOF"/>
    <n v="406272"/>
    <n v="651.21"/>
    <s v="EUR"/>
    <n v="619.36199999999997"/>
    <n v="12831024"/>
    <s v="STAFF"/>
    <n v="2023197"/>
    <s v="Time Code : N - OUB1410722 Salaire du mois de Juillet 2022 de SAGNON Sanlé Régis Kader"/>
  </r>
  <r>
    <s v="E"/>
    <s v="4010"/>
    <s v="854"/>
    <s v="85408"/>
    <s v="8540008"/>
    <n v="528004120001"/>
    <x v="3"/>
    <x v="14"/>
    <x v="14"/>
    <n v="202207"/>
    <n v="44764"/>
    <s v="XOF"/>
    <n v="678723.84"/>
    <n v="1087.9100000000001"/>
    <s v="EUR"/>
    <n v="1034.7049999999999"/>
    <n v="12831024"/>
    <s v="STAFF"/>
    <n v="2012170"/>
    <s v="Time Code : N - OUB1410722 Salaire du mois de Juillet 2022 de KIEMA Yaya"/>
  </r>
  <r>
    <s v="E"/>
    <s v="4010"/>
    <s v="854"/>
    <s v="85400"/>
    <s v="8549063"/>
    <n v="528004120002"/>
    <x v="0"/>
    <x v="21"/>
    <x v="21"/>
    <n v="202207"/>
    <n v="44764"/>
    <s v="XOF"/>
    <n v="97439.51"/>
    <n v="156.18"/>
    <s v="EUR"/>
    <n v="148.542"/>
    <n v="12831024"/>
    <s v="STAFF"/>
    <n v="2020577"/>
    <s v="Time Code : N - OUB1410722 Salaire du mois de Juillet 2022 de SIDIBE Moumouni"/>
  </r>
  <r>
    <s v="E"/>
    <s v="4010"/>
    <s v="854"/>
    <s v="85407"/>
    <s v="8549063"/>
    <n v="528004120002"/>
    <x v="0"/>
    <x v="25"/>
    <x v="25"/>
    <n v="202207"/>
    <n v="44764"/>
    <s v="XOF"/>
    <n v="526864"/>
    <n v="844.5"/>
    <s v="EUR"/>
    <n v="803.19899999999996"/>
    <n v="12831024"/>
    <s v="STAFF"/>
    <n v="2038727"/>
    <s v="Time Code : N - OUB1410722 Salaire du mois de Juillet 2022 de SORY Yacouba"/>
  </r>
  <r>
    <s v="E"/>
    <s v="4010"/>
    <s v="854"/>
    <s v="85408"/>
    <s v="8549057"/>
    <n v="528004120002"/>
    <x v="0"/>
    <x v="22"/>
    <x v="22"/>
    <n v="202207"/>
    <n v="44764"/>
    <s v="XOF"/>
    <n v="389836"/>
    <n v="624.86"/>
    <s v="EUR"/>
    <n v="594.30100000000004"/>
    <n v="12831024"/>
    <s v="STAFF"/>
    <n v="2035753"/>
    <s v="Time Code : N - OUB1410722 Salaire du mois de Juillet 2022 de KOUANDA Rachidatou"/>
  </r>
  <r>
    <s v="E"/>
    <s v="4010"/>
    <s v="854"/>
    <s v="85406"/>
    <s v="8549053"/>
    <n v="528004120002"/>
    <x v="0"/>
    <x v="15"/>
    <x v="15"/>
    <n v="202207"/>
    <n v="44764"/>
    <s v="XOF"/>
    <n v="296509.12"/>
    <n v="475.27"/>
    <s v="EUR"/>
    <n v="452.02699999999999"/>
    <n v="12831024"/>
    <s v="STAFF"/>
    <n v="2041743"/>
    <s v="Time Code : N - OUB1410722 Salaire du mois de Juillet 2022 de SORE Safiétou"/>
  </r>
  <r>
    <s v="E"/>
    <s v="4010"/>
    <s v="854"/>
    <s v="85406"/>
    <s v="8549057"/>
    <n v="528004120002"/>
    <x v="0"/>
    <x v="69"/>
    <x v="68"/>
    <n v="202207"/>
    <n v="44764"/>
    <s v="XOF"/>
    <n v="258769"/>
    <n v="414.78"/>
    <s v="EUR"/>
    <n v="394.495"/>
    <n v="12831024"/>
    <s v="STAFF"/>
    <n v="8540222"/>
    <s v="Time Code : N - OUB1410722 Salaire du mois de Juillet 2022 de OUEDRAOGO Bila Basile"/>
  </r>
  <r>
    <s v="E"/>
    <s v="4010"/>
    <s v="854"/>
    <s v="85406"/>
    <s v="8549052"/>
    <n v="528004120002"/>
    <x v="0"/>
    <x v="16"/>
    <x v="16"/>
    <n v="202207"/>
    <n v="44764"/>
    <s v="XOF"/>
    <n v="535196"/>
    <n v="857.85"/>
    <s v="EUR"/>
    <n v="815.89700000000005"/>
    <n v="12831024"/>
    <s v="STAFF"/>
    <n v="2024193"/>
    <s v="Time Code : N - OUB1410722 Salaire du mois de Juillet 2022 de KAMBIRE Sié"/>
  </r>
  <r>
    <s v="E"/>
    <s v="4010"/>
    <s v="854"/>
    <s v="85406"/>
    <s v="8549059"/>
    <n v="528004120002"/>
    <x v="0"/>
    <x v="18"/>
    <x v="18"/>
    <n v="202207"/>
    <n v="44764"/>
    <s v="XOF"/>
    <n v="36247.949999999997"/>
    <n v="58.1"/>
    <s v="EUR"/>
    <n v="55.259"/>
    <n v="12831024"/>
    <s v="STAFF"/>
    <n v="2024413"/>
    <s v="Time Code : N - OUB1410722 Salaire du mois de Juillet 2022 de DAMIBA Jacques Malgdawindé"/>
  </r>
  <r>
    <s v="E"/>
    <s v="4010"/>
    <s v="854"/>
    <s v="85400"/>
    <s v="8549062"/>
    <n v="528004120002"/>
    <x v="0"/>
    <x v="23"/>
    <x v="23"/>
    <n v="202207"/>
    <n v="44764"/>
    <s v="XOF"/>
    <n v="78449.7"/>
    <n v="125.75"/>
    <s v="EUR"/>
    <n v="119.6"/>
    <n v="12831024"/>
    <s v="STAFF"/>
    <n v="2032465"/>
    <s v="Time Code : N - OUB1410722 Salaire du mois de Juillet 2022 de ZOURE Hassimi"/>
  </r>
  <r>
    <s v="E"/>
    <s v="4010"/>
    <s v="854"/>
    <s v="85407"/>
    <s v="8549059"/>
    <n v="528004120002"/>
    <x v="0"/>
    <x v="18"/>
    <x v="18"/>
    <n v="202207"/>
    <n v="44764"/>
    <s v="XOF"/>
    <n v="535196"/>
    <n v="857.85"/>
    <s v="EUR"/>
    <n v="815.89700000000005"/>
    <n v="12831024"/>
    <s v="STAFF"/>
    <n v="2014872"/>
    <s v="Time Code : N - OUB1410722 Salaire du mois de Juillet 2022 de OUATTARA Siaka"/>
  </r>
  <r>
    <s v="E"/>
    <s v="4010"/>
    <s v="854"/>
    <s v="85407"/>
    <s v="8549059"/>
    <n v="528004120002"/>
    <x v="0"/>
    <x v="20"/>
    <x v="20"/>
    <n v="202207"/>
    <n v="44764"/>
    <s v="XOF"/>
    <n v="393696"/>
    <n v="631.04999999999995"/>
    <s v="EUR"/>
    <n v="600.18799999999999"/>
    <n v="12831024"/>
    <s v="STAFF"/>
    <n v="2030902"/>
    <s v="Time Code : N - OUB1410722 Salaire du mois de Juillet 2022 de CISSE Idriss As-Ami"/>
  </r>
  <r>
    <s v="E"/>
    <s v="4300"/>
    <s v="854"/>
    <s v="85400"/>
    <s v="8549059"/>
    <n v="528004120002"/>
    <x v="0"/>
    <x v="76"/>
    <x v="75"/>
    <n v="202207"/>
    <n v="44764"/>
    <s v="XOF"/>
    <n v="13645"/>
    <n v="21.87"/>
    <s v="EUR"/>
    <n v="20.8"/>
    <n v="12831024"/>
    <s v="STAFF"/>
    <n v="8540353"/>
    <s v="Time Code : N - OUAC010722 IUTS du mois de Juillet 2022 de PARE/KARAMBIRI Aminata"/>
  </r>
  <r>
    <s v="E"/>
    <s v="4300"/>
    <s v="854"/>
    <s v="85400"/>
    <s v="8549059"/>
    <n v="528004120002"/>
    <x v="0"/>
    <x v="12"/>
    <x v="12"/>
    <n v="202207"/>
    <n v="44764"/>
    <s v="XOF"/>
    <n v="7096.34"/>
    <n v="11.37"/>
    <s v="EUR"/>
    <n v="10.814"/>
    <n v="12831024"/>
    <s v="STAFF"/>
    <n v="2012905"/>
    <s v="Time Code : N - OUAC010722 IUTS du mois de Juillet 2022 de NEBIE Noël"/>
  </r>
  <r>
    <s v="E"/>
    <s v="4300"/>
    <s v="854"/>
    <s v="85400"/>
    <s v="8549059"/>
    <n v="528004120002"/>
    <x v="0"/>
    <x v="12"/>
    <x v="12"/>
    <n v="202207"/>
    <n v="44764"/>
    <s v="XOF"/>
    <n v="13044.27"/>
    <n v="20.91"/>
    <s v="EUR"/>
    <n v="19.887"/>
    <n v="12831024"/>
    <s v="STAFF"/>
    <n v="8540206"/>
    <s v="Time Code : N - OUAC010722 IUTS du mois de Juillet 2022 de OUEDRAOGO Wendingomdé Joseph Arnaud"/>
  </r>
  <r>
    <s v="E"/>
    <s v="4300"/>
    <s v="854"/>
    <s v="85401"/>
    <s v="8540008"/>
    <n v="528004120001"/>
    <x v="3"/>
    <x v="14"/>
    <x v="14"/>
    <n v="202207"/>
    <n v="44764"/>
    <s v="XOF"/>
    <n v="107782"/>
    <n v="172.76"/>
    <s v="EUR"/>
    <n v="164.31100000000001"/>
    <n v="12831024"/>
    <s v="STAFF"/>
    <n v="2031020"/>
    <s v="Time Code : N - OUAC010722 IUTS du mois de Juillet 2022 de GANSORE Hassane Moctar"/>
  </r>
  <r>
    <s v="E"/>
    <s v="4300"/>
    <s v="854"/>
    <s v="85408"/>
    <s v="8540008"/>
    <n v="528004120001"/>
    <x v="3"/>
    <x v="14"/>
    <x v="14"/>
    <n v="202207"/>
    <n v="44764"/>
    <s v="XOF"/>
    <n v="99441"/>
    <n v="159.38999999999999"/>
    <s v="EUR"/>
    <n v="151.595"/>
    <n v="12831024"/>
    <s v="STAFF"/>
    <n v="2012170"/>
    <s v="Time Code : N - OUAC010722 IUTS du mois de Juillet 2022 de KIEMA Yaya"/>
  </r>
  <r>
    <s v="E"/>
    <s v="4300"/>
    <s v="854"/>
    <s v="85406"/>
    <s v="8540008"/>
    <n v="528004120002"/>
    <x v="0"/>
    <x v="24"/>
    <x v="24"/>
    <n v="202207"/>
    <n v="44764"/>
    <s v="XOF"/>
    <n v="40180"/>
    <n v="64.400000000000006"/>
    <s v="EUR"/>
    <n v="61.25"/>
    <n v="12831024"/>
    <s v="STAFF"/>
    <n v="2039252"/>
    <s v="Time Code : N - OUAC010722 IUTS du mois de Juillet 2022 de GUIRO Shérita Djémila"/>
  </r>
  <r>
    <s v="E"/>
    <s v="4300"/>
    <s v="854"/>
    <s v="85408"/>
    <s v="8549059"/>
    <n v="528004120002"/>
    <x v="0"/>
    <x v="12"/>
    <x v="12"/>
    <n v="202207"/>
    <n v="44764"/>
    <s v="XOF"/>
    <n v="35909.14"/>
    <n v="57.56"/>
    <s v="EUR"/>
    <n v="54.744999999999997"/>
    <n v="12831024"/>
    <s v="STAFF"/>
    <n v="2046481"/>
    <s v="Time Code : N - OUAC010722 IUTS du mois de Juillet 2022 de TOE Hadja Aliza Sandrine"/>
  </r>
  <r>
    <s v="E"/>
    <s v="4300"/>
    <s v="854"/>
    <s v="85406"/>
    <s v="8549052"/>
    <n v="528004120001"/>
    <x v="3"/>
    <x v="13"/>
    <x v="13"/>
    <n v="202207"/>
    <n v="44764"/>
    <s v="XOF"/>
    <n v="133681.60000000001"/>
    <n v="214.28"/>
    <s v="EUR"/>
    <n v="203.80099999999999"/>
    <n v="12831024"/>
    <s v="STAFF"/>
    <n v="2034399"/>
    <s v="Time Code : N - OUAC010722 IUTS du mois de Juillet 2022 de OUEDRAOGO Touwindé Christophe"/>
  </r>
  <r>
    <s v="E"/>
    <s v="4300"/>
    <s v="854"/>
    <s v="85407"/>
    <s v="8549059"/>
    <n v="528004120002"/>
    <x v="0"/>
    <x v="18"/>
    <x v="18"/>
    <n v="202207"/>
    <n v="44764"/>
    <s v="XOF"/>
    <n v="71305"/>
    <n v="114.29"/>
    <s v="EUR"/>
    <n v="108.70099999999999"/>
    <n v="12831024"/>
    <s v="STAFF"/>
    <n v="2014872"/>
    <s v="Time Code : N - OUAC010722 IUTS du mois de Juillet 2022 de OUATTARA Siaka"/>
  </r>
  <r>
    <s v="E"/>
    <s v="4300"/>
    <s v="854"/>
    <s v="85406"/>
    <s v="8549059"/>
    <n v="528004120002"/>
    <x v="0"/>
    <x v="18"/>
    <x v="18"/>
    <n v="202207"/>
    <n v="44764"/>
    <s v="XOF"/>
    <n v="3861.14"/>
    <n v="6.19"/>
    <s v="EUR"/>
    <n v="5.8869999999999996"/>
    <n v="12831024"/>
    <s v="STAFF"/>
    <n v="2024413"/>
    <s v="Time Code : N - OUAC010722 IUTS du mois de Juillet 2022 de DAMIBA Jacques Malgdawindé"/>
  </r>
  <r>
    <s v="E"/>
    <s v="4300"/>
    <s v="854"/>
    <s v="85400"/>
    <s v="8549060"/>
    <n v="528004120002"/>
    <x v="0"/>
    <x v="6"/>
    <x v="6"/>
    <n v="202207"/>
    <n v="44764"/>
    <s v="XOF"/>
    <n v="7864.81"/>
    <n v="12.61"/>
    <s v="EUR"/>
    <n v="11.993"/>
    <n v="12831024"/>
    <s v="STAFF"/>
    <n v="2027008"/>
    <s v="Time Code : N - OUAC010722 IUTS du mois de Juillet 2022 de SAWADOGO Augustine Marie wendyam"/>
  </r>
  <r>
    <s v="E"/>
    <s v="4300"/>
    <s v="854"/>
    <s v="85406"/>
    <s v="8549057"/>
    <n v="528004120002"/>
    <x v="0"/>
    <x v="7"/>
    <x v="7"/>
    <n v="202207"/>
    <n v="44764"/>
    <s v="XOF"/>
    <n v="6529.16"/>
    <n v="10.47"/>
    <s v="EUR"/>
    <n v="9.9580000000000002"/>
    <n v="12831024"/>
    <s v="STAFF"/>
    <n v="8540358"/>
    <s v="Time Code : N - OUAC010722 IUTS du mois de Juillet 2022 de ZOMA Jean"/>
  </r>
  <r>
    <s v="E"/>
    <s v="4300"/>
    <s v="854"/>
    <s v="85400"/>
    <s v="8549063"/>
    <n v="528004120002"/>
    <x v="0"/>
    <x v="21"/>
    <x v="21"/>
    <n v="202207"/>
    <n v="44764"/>
    <s v="XOF"/>
    <n v="16219.99"/>
    <n v="26"/>
    <s v="EUR"/>
    <n v="24.728000000000002"/>
    <n v="12831024"/>
    <s v="STAFF"/>
    <n v="2020577"/>
    <s v="Time Code : N - OUAC010722 IUTS du mois de Juillet 2022 de SIDIBE Moumouni"/>
  </r>
  <r>
    <s v="E"/>
    <s v="4300"/>
    <s v="854"/>
    <s v="85406"/>
    <s v="8549059"/>
    <n v="528004120002"/>
    <x v="0"/>
    <x v="12"/>
    <x v="12"/>
    <n v="202207"/>
    <n v="44764"/>
    <s v="XOF"/>
    <n v="7160.97"/>
    <n v="11.48"/>
    <s v="EUR"/>
    <n v="10.919"/>
    <n v="12831024"/>
    <s v="STAFF"/>
    <n v="8540386"/>
    <s v="Time Code : N - OUAC010722 IUTS du mois de Juillet 2022 de YAMEOGO Dahlia Ramata Stephanie"/>
  </r>
  <r>
    <s v="E"/>
    <s v="4300"/>
    <s v="854"/>
    <s v="85400"/>
    <s v="8549062"/>
    <n v="528004120002"/>
    <x v="0"/>
    <x v="23"/>
    <x v="23"/>
    <n v="202207"/>
    <n v="44764"/>
    <s v="XOF"/>
    <n v="12256.81"/>
    <n v="19.649999999999999"/>
    <s v="EUR"/>
    <n v="18.689"/>
    <n v="12831024"/>
    <s v="STAFF"/>
    <n v="2032465"/>
    <s v="Time Code : N - OUAC010722 IUTS du mois de Juillet 2022 de ZOURE Hassimi"/>
  </r>
  <r>
    <s v="E"/>
    <s v="4300"/>
    <s v="854"/>
    <s v="85408"/>
    <s v="8549057"/>
    <n v="528004120002"/>
    <x v="0"/>
    <x v="22"/>
    <x v="22"/>
    <n v="202207"/>
    <n v="44764"/>
    <s v="XOF"/>
    <n v="36965"/>
    <n v="59.25"/>
    <s v="EUR"/>
    <n v="56.351999999999997"/>
    <n v="12831024"/>
    <s v="STAFF"/>
    <n v="2035753"/>
    <s v="Time Code : N - OUAC010722 IUTS du mois de Juillet 2022 de KOUANDA Rachidatou"/>
  </r>
  <r>
    <s v="E"/>
    <s v="4300"/>
    <s v="854"/>
    <s v="85406"/>
    <s v="8540008"/>
    <n v="528004120001"/>
    <x v="3"/>
    <x v="9"/>
    <x v="9"/>
    <n v="202207"/>
    <n v="44764"/>
    <s v="XOF"/>
    <n v="213255"/>
    <n v="341.82"/>
    <s v="EUR"/>
    <n v="325.10300000000001"/>
    <n v="12831024"/>
    <s v="STAFF"/>
    <n v="2019466"/>
    <s v="Time Code : N - OUAC010722 IUTS du mois de Juillet 2022 de ZAGUE-SOME Lena Yasmine"/>
  </r>
  <r>
    <s v="E"/>
    <s v="4300"/>
    <s v="854"/>
    <s v="85400"/>
    <s v="8549058"/>
    <n v="528004120002"/>
    <x v="0"/>
    <x v="10"/>
    <x v="10"/>
    <n v="202207"/>
    <n v="44764"/>
    <s v="XOF"/>
    <n v="49761"/>
    <n v="79.760000000000005"/>
    <s v="EUR"/>
    <n v="75.858999999999995"/>
    <n v="12831024"/>
    <s v="STAFF"/>
    <n v="2011105"/>
    <s v="Time Code : N - OUAC010722 IUTS du mois de Juillet 2022 de COULIDIATY Aimé Parfait"/>
  </r>
  <r>
    <s v="E"/>
    <s v="4300"/>
    <s v="854"/>
    <s v="85400"/>
    <s v="8549059"/>
    <n v="528004120002"/>
    <x v="0"/>
    <x v="12"/>
    <x v="12"/>
    <n v="202207"/>
    <n v="44764"/>
    <s v="XOF"/>
    <n v="27797.34"/>
    <n v="44.56"/>
    <s v="EUR"/>
    <n v="42.381"/>
    <n v="12831024"/>
    <s v="STAFF"/>
    <n v="2029740"/>
    <s v="Time Code : N - OUAC010722 IUTS du mois de Juillet 2022 de KAMBOU Sansan Christian"/>
  </r>
  <r>
    <s v="E"/>
    <s v="4300"/>
    <s v="854"/>
    <s v="85406"/>
    <s v="8540008"/>
    <n v="528004120001"/>
    <x v="3"/>
    <x v="14"/>
    <x v="14"/>
    <n v="202207"/>
    <n v="44764"/>
    <s v="XOF"/>
    <n v="115630"/>
    <n v="185.34"/>
    <s v="EUR"/>
    <n v="176.27600000000001"/>
    <n v="30508651"/>
    <s v="STAFF"/>
    <n v="2022429"/>
    <s v="Time Code : A - OUAC010722 IUTS du mois de Juillet 2022 de DAHANI Daouda Martial Hubert"/>
  </r>
  <r>
    <s v="E"/>
    <s v="6290"/>
    <s v="854"/>
    <s v="85407"/>
    <s v="8540008"/>
    <n v="528004120010"/>
    <x v="1"/>
    <x v="3"/>
    <x v="3"/>
    <n v="202207"/>
    <n v="44767"/>
    <s v="XOF"/>
    <n v="60000"/>
    <n v="96.17"/>
    <s v="EUR"/>
    <n v="91.466999999999999"/>
    <n v="40285883"/>
    <m/>
    <m/>
    <s v="Carton de rame de papier"/>
  </r>
  <r>
    <s v="E"/>
    <s v="6290"/>
    <s v="854"/>
    <s v="85407"/>
    <s v="8540008"/>
    <n v="528004120010"/>
    <x v="1"/>
    <x v="3"/>
    <x v="3"/>
    <n v="202207"/>
    <n v="44767"/>
    <s v="XOF"/>
    <n v="105000"/>
    <n v="168.3"/>
    <s v="EUR"/>
    <n v="160.06899999999999"/>
    <n v="40285883"/>
    <m/>
    <m/>
    <s v="Encre pour imprimante 26A; 719"/>
  </r>
  <r>
    <s v="E"/>
    <s v="5094"/>
    <s v="854"/>
    <s v="85407"/>
    <s v="8540008"/>
    <n v="528004120010"/>
    <x v="1"/>
    <x v="3"/>
    <x v="3"/>
    <n v="202207"/>
    <n v="44768"/>
    <s v="XOF"/>
    <n v="45000"/>
    <n v="72.13"/>
    <s v="EUR"/>
    <n v="68.602000000000004"/>
    <n v="30506714"/>
    <m/>
    <m/>
    <s v="DDATB290722/OMNI/Achat d'imperméables dans le cadre du projet ATWA"/>
  </r>
  <r>
    <s v="E"/>
    <s v="4170"/>
    <s v="854"/>
    <s v="85400"/>
    <s v="8549052"/>
    <n v="528004120002"/>
    <x v="0"/>
    <x v="56"/>
    <x v="56"/>
    <n v="202207"/>
    <n v="44768"/>
    <s v="USD"/>
    <n v="5.04"/>
    <n v="5.04"/>
    <s v="EUR"/>
    <n v="4.7939999999999996"/>
    <n v="12831024"/>
    <s v="STAFF"/>
    <n v="9980783"/>
    <s v="Time Code : N - 9980783 INS"/>
  </r>
  <r>
    <s v="E"/>
    <s v="4190"/>
    <s v="854"/>
    <s v="85406"/>
    <s v="8549057"/>
    <n v="528004120002"/>
    <x v="0"/>
    <x v="7"/>
    <x v="7"/>
    <n v="202207"/>
    <n v="44768"/>
    <s v="XOF"/>
    <n v="18028.169999999998"/>
    <n v="28.9"/>
    <s v="EUR"/>
    <n v="27.486999999999998"/>
    <n v="12831024"/>
    <s v="STAFF"/>
    <n v="8540399"/>
    <s v="Time Code : N - OUB1420722/BANK-OMNI/Allocation coût de la vie KONFE TRAORE Aicha"/>
  </r>
  <r>
    <s v="E"/>
    <s v="4200"/>
    <s v="854"/>
    <s v="85400"/>
    <s v="8549051"/>
    <n v="528004120002"/>
    <x v="0"/>
    <x v="1"/>
    <x v="1"/>
    <n v="202207"/>
    <n v="44768"/>
    <s v="USD"/>
    <n v="23.3"/>
    <n v="23.3"/>
    <s v="EUR"/>
    <n v="22.161000000000001"/>
    <n v="12831024"/>
    <s v="STAFF"/>
    <n v="9985201"/>
    <s v="Time Code : N - 9985201 LONG TERM SAVINGS PLAN"/>
  </r>
  <r>
    <s v="E"/>
    <s v="4190"/>
    <s v="854"/>
    <s v="85406"/>
    <s v="8549059"/>
    <n v="528004120002"/>
    <x v="0"/>
    <x v="12"/>
    <x v="12"/>
    <n v="202207"/>
    <n v="44768"/>
    <s v="XOF"/>
    <n v="8992.81"/>
    <n v="14.41"/>
    <s v="EUR"/>
    <n v="13.705"/>
    <n v="12831024"/>
    <s v="STAFF"/>
    <n v="8540386"/>
    <s v="Time Code : N - OUB1420722/BANK-OMNI/Allocation coût de la vie YAMEOGO Dahlia Ramata Stephanie"/>
  </r>
  <r>
    <s v="E"/>
    <s v="4190"/>
    <s v="854"/>
    <s v="85406"/>
    <s v="8549059"/>
    <n v="528004120002"/>
    <x v="0"/>
    <x v="12"/>
    <x v="12"/>
    <n v="202207"/>
    <n v="44768"/>
    <s v="XOF"/>
    <n v="9631.73"/>
    <n v="15.44"/>
    <s v="EUR"/>
    <n v="14.685"/>
    <n v="12831024"/>
    <s v="STAFF"/>
    <n v="8540279"/>
    <s v="Time Code : N - OUB1420722/BANK-OMNI/Allocation coût de la vie YAMEOGO Wendkoaguenda Lucie"/>
  </r>
  <r>
    <s v="E"/>
    <s v="4190"/>
    <s v="854"/>
    <s v="85400"/>
    <s v="8549052"/>
    <n v="528004120002"/>
    <x v="0"/>
    <x v="0"/>
    <x v="0"/>
    <n v="202207"/>
    <n v="44768"/>
    <s v="USD"/>
    <n v="8.58"/>
    <n v="8.58"/>
    <s v="EUR"/>
    <n v="8.16"/>
    <n v="12831024"/>
    <s v="STAFF"/>
    <n v="9982557"/>
    <s v="Time Code : N - 9982557 CIGNA ER"/>
  </r>
  <r>
    <s v="E"/>
    <s v="4190"/>
    <s v="854"/>
    <s v="85406"/>
    <s v="8549053"/>
    <n v="528004120002"/>
    <x v="0"/>
    <x v="15"/>
    <x v="15"/>
    <n v="202207"/>
    <n v="44768"/>
    <s v="XOF"/>
    <n v="100000"/>
    <n v="160.29"/>
    <s v="EUR"/>
    <n v="152.45099999999999"/>
    <n v="12831024"/>
    <s v="STAFF"/>
    <n v="2041743"/>
    <s v="Time Code : N - OUB1420722/BANK-OMNI/Allocation coût de la vie SORE Safiétou"/>
  </r>
  <r>
    <s v="E"/>
    <s v="4190"/>
    <s v="854"/>
    <s v="85406"/>
    <s v="8540008"/>
    <n v="528004120001"/>
    <x v="3"/>
    <x v="9"/>
    <x v="9"/>
    <n v="202207"/>
    <n v="44768"/>
    <s v="XOF"/>
    <n v="100000"/>
    <n v="160.29"/>
    <s v="EUR"/>
    <n v="152.45099999999999"/>
    <n v="12831024"/>
    <s v="STAFF"/>
    <n v="2019466"/>
    <s v="Time Code : N - OUB1420722/BANK-OMNI/Allocation coût de la vie ZAGUE-SOME Lena Yasmine"/>
  </r>
  <r>
    <s v="E"/>
    <s v="4190"/>
    <s v="854"/>
    <s v="85400"/>
    <s v="8549052"/>
    <n v="528004120002"/>
    <x v="0"/>
    <x v="56"/>
    <x v="56"/>
    <n v="202207"/>
    <n v="44768"/>
    <s v="USD"/>
    <n v="9.3000000000000007"/>
    <n v="9.3000000000000007"/>
    <s v="EUR"/>
    <n v="8.8450000000000006"/>
    <n v="12831024"/>
    <s v="STAFF"/>
    <n v="9980783"/>
    <s v="Time Code : N - 9980783 CIGNA ER"/>
  </r>
  <r>
    <s v="E"/>
    <s v="4190"/>
    <s v="854"/>
    <s v="85406"/>
    <s v="8549057"/>
    <n v="528004120002"/>
    <x v="0"/>
    <x v="7"/>
    <x v="7"/>
    <n v="202207"/>
    <n v="44768"/>
    <s v="XOF"/>
    <n v="3225.81"/>
    <n v="5.17"/>
    <s v="EUR"/>
    <n v="4.9169999999999998"/>
    <n v="12831024"/>
    <s v="STAFF"/>
    <n v="8540358"/>
    <s v="Time Code : N - OUB1420722/BANK-OMNI/Allocation coût de la vie ZOMA Jean"/>
  </r>
  <r>
    <s v="E"/>
    <s v="4190"/>
    <s v="854"/>
    <s v="85408"/>
    <s v="8549059"/>
    <n v="528004120002"/>
    <x v="0"/>
    <x v="12"/>
    <x v="12"/>
    <n v="202207"/>
    <n v="44768"/>
    <s v="XOF"/>
    <n v="53313.25"/>
    <n v="85.45"/>
    <s v="EUR"/>
    <n v="81.271000000000001"/>
    <n v="12831024"/>
    <s v="STAFF"/>
    <n v="2046481"/>
    <s v="Time Code : N - OUB1420722/BANK-OMNI/Allocation coût de la vie TOE Hadja Aliza Sandrine"/>
  </r>
  <r>
    <s v="E"/>
    <s v="4190"/>
    <s v="854"/>
    <s v="85406"/>
    <s v="8540008"/>
    <n v="528004120002"/>
    <x v="0"/>
    <x v="24"/>
    <x v="24"/>
    <n v="202207"/>
    <n v="44768"/>
    <s v="XOF"/>
    <n v="100000"/>
    <n v="160.29"/>
    <s v="EUR"/>
    <n v="152.45099999999999"/>
    <n v="12831024"/>
    <s v="STAFF"/>
    <n v="2039252"/>
    <s v="Time Code : N - OUB1420722/BANK-OMNI/Allocation coût de la vie GUIRO Shérita Djémila"/>
  </r>
  <r>
    <s v="E"/>
    <s v="4190"/>
    <s v="854"/>
    <s v="85400"/>
    <s v="8549051"/>
    <n v="528004120002"/>
    <x v="0"/>
    <x v="1"/>
    <x v="1"/>
    <n v="202207"/>
    <n v="44768"/>
    <s v="USD"/>
    <n v="38.01"/>
    <n v="38.01"/>
    <s v="EUR"/>
    <n v="36.151000000000003"/>
    <n v="12831024"/>
    <s v="STAFF"/>
    <n v="9985201"/>
    <s v="Time Code : N - 9985201 EPA"/>
  </r>
  <r>
    <s v="E"/>
    <s v="4190"/>
    <s v="854"/>
    <s v="85400"/>
    <s v="8549051"/>
    <n v="528004120002"/>
    <x v="0"/>
    <x v="1"/>
    <x v="1"/>
    <n v="202207"/>
    <n v="44768"/>
    <s v="USD"/>
    <n v="90.5"/>
    <n v="90.5"/>
    <s v="EUR"/>
    <n v="86.073999999999998"/>
    <n v="12831024"/>
    <s v="STAFF"/>
    <n v="9985201"/>
    <s v="Time Code : N - 9985201 COMPLEX"/>
  </r>
  <r>
    <s v="E"/>
    <s v="4190"/>
    <s v="854"/>
    <s v="85400"/>
    <s v="8549063"/>
    <n v="528004120002"/>
    <x v="0"/>
    <x v="21"/>
    <x v="21"/>
    <n v="202207"/>
    <n v="44768"/>
    <s v="XOF"/>
    <n v="7715.13"/>
    <n v="12.37"/>
    <s v="EUR"/>
    <n v="11.765000000000001"/>
    <n v="12831024"/>
    <s v="STAFF"/>
    <n v="2020577"/>
    <s v="Time Code : N - OUB1420722/BANK-OMNI/Allocation coût de la vie SIDIBE Moumouni"/>
  </r>
  <r>
    <s v="E"/>
    <s v="4190"/>
    <s v="854"/>
    <s v="85400"/>
    <s v="8549062"/>
    <n v="528004120002"/>
    <x v="0"/>
    <x v="78"/>
    <x v="77"/>
    <n v="202207"/>
    <n v="44768"/>
    <s v="XOF"/>
    <n v="1988.64"/>
    <n v="3.19"/>
    <s v="EUR"/>
    <n v="3.0339999999999998"/>
    <n v="12831024"/>
    <s v="STAFF"/>
    <n v="8540396"/>
    <s v="Time Code : N - OUB1420722/BANK-OMNI/Allocation coût de la vie OUEDRAOGO Hubert"/>
  </r>
  <r>
    <s v="E"/>
    <s v="4190"/>
    <s v="854"/>
    <s v="85406"/>
    <s v="8549052"/>
    <n v="528004120001"/>
    <x v="3"/>
    <x v="13"/>
    <x v="13"/>
    <n v="202207"/>
    <n v="44768"/>
    <s v="XOF"/>
    <n v="80000"/>
    <n v="128.22999999999999"/>
    <s v="EUR"/>
    <n v="121.959"/>
    <n v="12831024"/>
    <s v="STAFF"/>
    <n v="2034399"/>
    <s v="Time Code : N - OUB1420722/BANK-OMNI/Allocation coût de la vie OUEDRAOGO Touwindé Christophe"/>
  </r>
  <r>
    <s v="E"/>
    <s v="4190"/>
    <s v="854"/>
    <s v="85408"/>
    <s v="8549057"/>
    <n v="528004120002"/>
    <x v="0"/>
    <x v="7"/>
    <x v="7"/>
    <n v="202207"/>
    <n v="44768"/>
    <s v="XOF"/>
    <n v="100000"/>
    <n v="160.29"/>
    <s v="EUR"/>
    <n v="152.45099999999999"/>
    <n v="12831024"/>
    <s v="STAFF"/>
    <n v="2023596"/>
    <s v="Time Code : N - OUB1420722/BANK-OMNI/Allocation coût de la vie WANGRE Didier"/>
  </r>
  <r>
    <s v="E"/>
    <s v="4190"/>
    <s v="854"/>
    <s v="85406"/>
    <s v="8549059"/>
    <n v="528004120002"/>
    <x v="0"/>
    <x v="18"/>
    <x v="18"/>
    <n v="202207"/>
    <n v="44768"/>
    <s v="XOF"/>
    <n v="9036.14"/>
    <n v="14.48"/>
    <s v="EUR"/>
    <n v="13.772"/>
    <n v="12831024"/>
    <s v="STAFF"/>
    <n v="2024413"/>
    <s v="Time Code : N - OUB1420722/BANK-OMNI/Allocation coût de la vie DAMIBA Jacques Malgdawindé"/>
  </r>
  <r>
    <s v="E"/>
    <s v="4190"/>
    <s v="854"/>
    <s v="85407"/>
    <s v="8549059"/>
    <n v="528004120002"/>
    <x v="0"/>
    <x v="20"/>
    <x v="20"/>
    <n v="202207"/>
    <n v="44768"/>
    <s v="XOF"/>
    <n v="100000"/>
    <n v="160.29"/>
    <s v="EUR"/>
    <n v="152.45099999999999"/>
    <n v="12831024"/>
    <s v="STAFF"/>
    <n v="2030902"/>
    <s v="Time Code : N - OUB1420722/BANK-OMNI/Allocation coût de la vie CISSE Idriss As-Ami"/>
  </r>
  <r>
    <s v="E"/>
    <s v="4190"/>
    <s v="854"/>
    <s v="85408"/>
    <s v="8549057"/>
    <n v="528004120002"/>
    <x v="0"/>
    <x v="22"/>
    <x v="22"/>
    <n v="202207"/>
    <n v="44768"/>
    <s v="XOF"/>
    <n v="100000"/>
    <n v="160.29"/>
    <s v="EUR"/>
    <n v="152.45099999999999"/>
    <n v="12831024"/>
    <s v="STAFF"/>
    <n v="2035753"/>
    <s v="Time Code : N - OUB1420722/BANK-OMNI/Allocation coût de la vie KOUANDA Rachidatou"/>
  </r>
  <r>
    <s v="E"/>
    <s v="4190"/>
    <s v="854"/>
    <s v="85407"/>
    <s v="8549063"/>
    <n v="528004120002"/>
    <x v="0"/>
    <x v="25"/>
    <x v="25"/>
    <n v="202207"/>
    <n v="44768"/>
    <s v="XOF"/>
    <n v="100000"/>
    <n v="160.29"/>
    <s v="EUR"/>
    <n v="152.45099999999999"/>
    <n v="12831024"/>
    <s v="STAFF"/>
    <n v="2038727"/>
    <s v="Time Code : N - OUB1420722/BANK-OMNI/Allocation coût de la vie SORY Yacouba"/>
  </r>
  <r>
    <s v="E"/>
    <s v="4190"/>
    <s v="854"/>
    <s v="85406"/>
    <s v="8549057"/>
    <n v="528004120002"/>
    <x v="0"/>
    <x v="7"/>
    <x v="7"/>
    <n v="202207"/>
    <n v="44768"/>
    <s v="XOF"/>
    <n v="6153.85"/>
    <n v="9.86"/>
    <s v="EUR"/>
    <n v="9.3780000000000001"/>
    <n v="12831024"/>
    <s v="STAFF"/>
    <n v="2036440"/>
    <s v="Time Code : N - OUB1420722/BANK-OMNI/Allocation coût de la vie YALPOUGDOU Hervé"/>
  </r>
  <r>
    <s v="E"/>
    <s v="4190"/>
    <s v="854"/>
    <s v="85406"/>
    <s v="8549057"/>
    <n v="528004120002"/>
    <x v="0"/>
    <x v="69"/>
    <x v="68"/>
    <n v="202207"/>
    <n v="44768"/>
    <s v="XOF"/>
    <n v="100000"/>
    <n v="160.29"/>
    <s v="EUR"/>
    <n v="152.45099999999999"/>
    <n v="12831024"/>
    <s v="STAFF"/>
    <n v="8540222"/>
    <s v="Time Code : N - OUB1420722/BANK-OMNI/Allocation coût de la vie OUEDRAOGO Bila Basile"/>
  </r>
  <r>
    <s v="E"/>
    <s v="4110"/>
    <s v="854"/>
    <s v="85400"/>
    <s v="8549051"/>
    <n v="528004120002"/>
    <x v="0"/>
    <x v="1"/>
    <x v="1"/>
    <n v="202207"/>
    <n v="44768"/>
    <s v="XOF"/>
    <n v="2823.53"/>
    <n v="4.53"/>
    <s v="EUR"/>
    <n v="4.3079999999999998"/>
    <n v="12831024"/>
    <s v="STAFF"/>
    <n v="9985201"/>
    <s v="Time Code : N - OUJ440722/JUSTIF/GUIRO SHERITA DJAMILA/Frais de renouvellement visa Benoît DELSARTE"/>
  </r>
  <r>
    <s v="E"/>
    <s v="4170"/>
    <s v="854"/>
    <s v="85400"/>
    <s v="8549052"/>
    <n v="528004120002"/>
    <x v="0"/>
    <x v="0"/>
    <x v="0"/>
    <n v="202207"/>
    <n v="44768"/>
    <s v="USD"/>
    <n v="4.51"/>
    <n v="4.51"/>
    <s v="EUR"/>
    <n v="4.2889999999999997"/>
    <n v="12831024"/>
    <s v="STAFF"/>
    <n v="9982557"/>
    <s v="Time Code : N - 9982557 INS"/>
  </r>
  <r>
    <s v="E"/>
    <s v="4190"/>
    <s v="854"/>
    <s v="85406"/>
    <s v="8540008"/>
    <n v="528004120001"/>
    <x v="3"/>
    <x v="14"/>
    <x v="14"/>
    <n v="202207"/>
    <n v="44768"/>
    <s v="XOF"/>
    <n v="100000"/>
    <n v="160.29"/>
    <s v="EUR"/>
    <n v="152.45099999999999"/>
    <n v="30508651"/>
    <s v="STAFF"/>
    <n v="2022429"/>
    <s v="Time Code : A - OUB1420722/BANK-OMNI/Allocation coût de la vie DAHANI Daouda Martial Hubert"/>
  </r>
  <r>
    <s v="E"/>
    <s v="4190"/>
    <s v="854"/>
    <s v="85400"/>
    <s v="8549053"/>
    <n v="528004120002"/>
    <x v="0"/>
    <x v="11"/>
    <x v="11"/>
    <n v="202207"/>
    <n v="44768"/>
    <s v="USD"/>
    <n v="6.95"/>
    <n v="6.95"/>
    <s v="EUR"/>
    <n v="6.61"/>
    <n v="12831024"/>
    <s v="STAFF"/>
    <n v="9985235"/>
    <s v="Time Code : N - 2226428 CIGNA ER"/>
  </r>
  <r>
    <s v="E"/>
    <s v="4190"/>
    <s v="854"/>
    <s v="85400"/>
    <s v="8549053"/>
    <n v="528004120002"/>
    <x v="0"/>
    <x v="11"/>
    <x v="11"/>
    <n v="202207"/>
    <n v="44768"/>
    <s v="USD"/>
    <n v="25.3"/>
    <n v="25.3"/>
    <s v="EUR"/>
    <n v="24.062999999999999"/>
    <n v="12831024"/>
    <s v="STAFF"/>
    <n v="9985235"/>
    <s v="Time Code : N - 2226428 EPA"/>
  </r>
  <r>
    <s v="E"/>
    <s v="4170"/>
    <s v="854"/>
    <s v="85400"/>
    <s v="8549051"/>
    <n v="528004120002"/>
    <x v="0"/>
    <x v="1"/>
    <x v="1"/>
    <n v="202207"/>
    <n v="44768"/>
    <s v="USD"/>
    <n v="5.83"/>
    <n v="5.83"/>
    <s v="EUR"/>
    <n v="5.5449999999999999"/>
    <n v="12831024"/>
    <s v="STAFF"/>
    <n v="9985201"/>
    <s v="Time Code : N - 9985201 INS"/>
  </r>
  <r>
    <s v="E"/>
    <s v="4190"/>
    <s v="854"/>
    <s v="85400"/>
    <s v="8549059"/>
    <n v="528004120002"/>
    <x v="0"/>
    <x v="12"/>
    <x v="12"/>
    <n v="202207"/>
    <n v="44768"/>
    <s v="XOF"/>
    <n v="4057.97"/>
    <n v="6.5"/>
    <s v="EUR"/>
    <n v="6.1820000000000004"/>
    <n v="12831024"/>
    <s v="STAFF"/>
    <n v="2012905"/>
    <s v="Time Code : N - OUB1420722/BANK-OMNI/Allocation coût de la vie NEBIE Noël"/>
  </r>
  <r>
    <s v="E"/>
    <s v="4190"/>
    <s v="854"/>
    <s v="85400"/>
    <s v="8549059"/>
    <n v="528004120002"/>
    <x v="0"/>
    <x v="12"/>
    <x v="12"/>
    <n v="202207"/>
    <n v="44768"/>
    <s v="XOF"/>
    <n v="6818.18"/>
    <n v="10.93"/>
    <s v="EUR"/>
    <n v="10.395"/>
    <n v="12831024"/>
    <s v="STAFF"/>
    <n v="8540206"/>
    <s v="Time Code : N - OUB1420722/BANK-OMNI/Allocation coût de la vie OUEDRAOGO Wendingomdé Joseph Arnaud"/>
  </r>
  <r>
    <s v="E"/>
    <s v="4190"/>
    <s v="854"/>
    <s v="85400"/>
    <s v="8540017"/>
    <n v="528004120002"/>
    <x v="0"/>
    <x v="26"/>
    <x v="26"/>
    <n v="202207"/>
    <n v="44768"/>
    <s v="XOF"/>
    <n v="5934.72"/>
    <n v="9.51"/>
    <s v="EUR"/>
    <n v="9.0449999999999999"/>
    <n v="12831024"/>
    <s v="STAFF"/>
    <n v="8540401"/>
    <s v="Time Code : N - OUB1420722/BANK-OMNI/Allocation coût de la vie SINON Boukari"/>
  </r>
  <r>
    <s v="E"/>
    <s v="4200"/>
    <s v="854"/>
    <s v="85400"/>
    <s v="8549052"/>
    <n v="528004120002"/>
    <x v="0"/>
    <x v="0"/>
    <x v="0"/>
    <n v="202207"/>
    <n v="44768"/>
    <s v="USD"/>
    <n v="18.03"/>
    <n v="18.03"/>
    <s v="EUR"/>
    <n v="17.148"/>
    <n v="12831024"/>
    <s v="STAFF"/>
    <n v="9982557"/>
    <s v="Time Code : N - 9982557 LONG TERM SAVINGS PLAN"/>
  </r>
  <r>
    <s v="E"/>
    <s v="4190"/>
    <s v="854"/>
    <s v="85401"/>
    <s v="8540008"/>
    <n v="528004120001"/>
    <x v="3"/>
    <x v="14"/>
    <x v="14"/>
    <n v="202207"/>
    <n v="44768"/>
    <s v="XOF"/>
    <n v="100000"/>
    <n v="160.29"/>
    <s v="EUR"/>
    <n v="152.45099999999999"/>
    <n v="12831024"/>
    <s v="STAFF"/>
    <n v="2031020"/>
    <s v="Time Code : N - OUB1420722/BANK-OMNI/Allocation coût de la vie GANSORE Hassane Moctar"/>
  </r>
  <r>
    <s v="E"/>
    <s v="4170"/>
    <s v="854"/>
    <s v="85400"/>
    <s v="8549053"/>
    <n v="528004120002"/>
    <x v="0"/>
    <x v="11"/>
    <x v="11"/>
    <n v="202207"/>
    <n v="44768"/>
    <s v="USD"/>
    <n v="2.41"/>
    <n v="2.41"/>
    <s v="EUR"/>
    <n v="2.2919999999999998"/>
    <n v="12831024"/>
    <s v="STAFF"/>
    <n v="9985235"/>
    <s v="Time Code : N - 2226428 INS"/>
  </r>
  <r>
    <s v="E"/>
    <s v="4190"/>
    <s v="854"/>
    <s v="85400"/>
    <s v="8549058"/>
    <n v="528004120002"/>
    <x v="0"/>
    <x v="10"/>
    <x v="10"/>
    <n v="202207"/>
    <n v="44768"/>
    <s v="XOF"/>
    <n v="11111.11"/>
    <n v="17.809999999999999"/>
    <s v="EUR"/>
    <n v="16.939"/>
    <n v="12831024"/>
    <s v="STAFF"/>
    <n v="2011105"/>
    <s v="Time Code : N - OUB1420722/BANK-OMNI/Allocation coût de la vie COULIDIATY Aimé Parfait"/>
  </r>
  <r>
    <s v="E"/>
    <s v="4190"/>
    <s v="854"/>
    <s v="85407"/>
    <s v="8549059"/>
    <n v="528004120002"/>
    <x v="0"/>
    <x v="18"/>
    <x v="18"/>
    <n v="202207"/>
    <n v="44768"/>
    <s v="XOF"/>
    <n v="100000"/>
    <n v="160.29"/>
    <s v="EUR"/>
    <n v="152.45099999999999"/>
    <n v="12831024"/>
    <s v="STAFF"/>
    <n v="2014872"/>
    <s v="Time Code : N - OUB1420722/BANK-OMNI/Allocation coût de la vie OUATTARA Siaka"/>
  </r>
  <r>
    <s v="E"/>
    <s v="4190"/>
    <s v="854"/>
    <s v="85400"/>
    <s v="8549057"/>
    <n v="528004120002"/>
    <x v="0"/>
    <x v="7"/>
    <x v="7"/>
    <n v="202207"/>
    <n v="44768"/>
    <s v="XOF"/>
    <n v="11570.25"/>
    <n v="18.55"/>
    <s v="EUR"/>
    <n v="17.643000000000001"/>
    <n v="12831024"/>
    <s v="STAFF"/>
    <n v="8540392"/>
    <s v="Time Code : N - OUB1420722/BANK-OMNI/Allocation coût de la vie KABORE Hamza"/>
  </r>
  <r>
    <s v="E"/>
    <s v="4190"/>
    <s v="854"/>
    <s v="85400"/>
    <s v="8549052"/>
    <n v="528004120002"/>
    <x v="0"/>
    <x v="0"/>
    <x v="0"/>
    <n v="202207"/>
    <n v="44768"/>
    <s v="USD"/>
    <n v="31.21"/>
    <n v="31.21"/>
    <s v="EUR"/>
    <n v="29.684000000000001"/>
    <n v="12831024"/>
    <s v="STAFF"/>
    <n v="9982557"/>
    <s v="Time Code : N - 9982557 EPA"/>
  </r>
  <r>
    <s v="E"/>
    <s v="4190"/>
    <s v="854"/>
    <s v="85407"/>
    <s v="8549057"/>
    <n v="528004120002"/>
    <x v="0"/>
    <x v="22"/>
    <x v="22"/>
    <n v="202207"/>
    <n v="44768"/>
    <s v="XOF"/>
    <n v="100000"/>
    <n v="160.29"/>
    <s v="EUR"/>
    <n v="152.45099999999999"/>
    <n v="12831024"/>
    <s v="STAFF"/>
    <n v="2023197"/>
    <s v="Time Code : N - OUB1420722/BANK-OMNI/Allocation coût de la vie SAGNON Sanlé Régis Kader"/>
  </r>
  <r>
    <s v="E"/>
    <s v="4190"/>
    <s v="854"/>
    <s v="85400"/>
    <s v="8549059"/>
    <n v="528004120002"/>
    <x v="0"/>
    <x v="12"/>
    <x v="12"/>
    <n v="202207"/>
    <n v="44768"/>
    <s v="XOF"/>
    <n v="47988.51"/>
    <n v="76.92"/>
    <s v="EUR"/>
    <n v="73.158000000000001"/>
    <n v="12831024"/>
    <s v="STAFF"/>
    <n v="2029740"/>
    <s v="Time Code : N - OUB1420722/BANK-OMNI/Allocation coût de la vie KAMBOU Sansan Christian"/>
  </r>
  <r>
    <s v="E"/>
    <s v="4190"/>
    <s v="854"/>
    <s v="85408"/>
    <s v="8540008"/>
    <n v="528004120001"/>
    <x v="3"/>
    <x v="14"/>
    <x v="14"/>
    <n v="202207"/>
    <n v="44768"/>
    <s v="XOF"/>
    <n v="100000"/>
    <n v="160.29"/>
    <s v="EUR"/>
    <n v="152.45099999999999"/>
    <n v="12831024"/>
    <s v="STAFF"/>
    <n v="2012170"/>
    <s v="Time Code : N - OUB1420722/BANK-OMNI/Allocation coût de la vie KIEMA Yaya"/>
  </r>
  <r>
    <s v="E"/>
    <s v="4190"/>
    <s v="854"/>
    <s v="85400"/>
    <s v="8549051"/>
    <n v="528004120002"/>
    <x v="0"/>
    <x v="1"/>
    <x v="1"/>
    <n v="202207"/>
    <n v="44768"/>
    <s v="USD"/>
    <n v="10.44"/>
    <n v="10.44"/>
    <s v="EUR"/>
    <n v="9.9290000000000003"/>
    <n v="12831024"/>
    <s v="STAFF"/>
    <n v="9985201"/>
    <s v="Time Code : N - 9985201 CIGNA ER"/>
  </r>
  <r>
    <s v="E"/>
    <s v="4000"/>
    <s v="854"/>
    <s v="85400"/>
    <s v="8549051"/>
    <n v="528004120002"/>
    <x v="0"/>
    <x v="1"/>
    <x v="1"/>
    <n v="202207"/>
    <n v="44768"/>
    <s v="USD"/>
    <n v="233.03"/>
    <n v="233.03"/>
    <s v="EUR"/>
    <n v="221.63399999999999"/>
    <n v="12831024"/>
    <s v="STAFF"/>
    <n v="9985201"/>
    <s v="Time Code : N - 9985201 BASICPAY"/>
  </r>
  <r>
    <s v="E"/>
    <s v="4200"/>
    <s v="854"/>
    <s v="85400"/>
    <s v="8549053"/>
    <n v="528004120002"/>
    <x v="0"/>
    <x v="11"/>
    <x v="11"/>
    <n v="202207"/>
    <n v="44768"/>
    <s v="USD"/>
    <n v="9.64"/>
    <n v="9.64"/>
    <s v="EUR"/>
    <n v="9.1690000000000005"/>
    <n v="12831024"/>
    <s v="STAFF"/>
    <n v="9985235"/>
    <s v="Time Code : N - 2226428 LONG TERM SAVINGS PLAN"/>
  </r>
  <r>
    <s v="E"/>
    <s v="4190"/>
    <s v="854"/>
    <s v="85406"/>
    <s v="8549052"/>
    <n v="528004120002"/>
    <x v="0"/>
    <x v="16"/>
    <x v="16"/>
    <n v="202207"/>
    <n v="44768"/>
    <s v="XOF"/>
    <n v="100000"/>
    <n v="160.29"/>
    <s v="EUR"/>
    <n v="152.45099999999999"/>
    <n v="12831024"/>
    <s v="STAFF"/>
    <n v="2024193"/>
    <s v="Time Code : N - OUB1420722/BANK-OMNI/Allocation coût de la vie KAMBIRE Sié"/>
  </r>
  <r>
    <s v="E"/>
    <s v="4190"/>
    <s v="854"/>
    <s v="85400"/>
    <s v="8549060"/>
    <n v="528004120002"/>
    <x v="0"/>
    <x v="6"/>
    <x v="6"/>
    <n v="202207"/>
    <n v="44768"/>
    <s v="XOF"/>
    <n v="11676.65"/>
    <n v="18.72"/>
    <s v="EUR"/>
    <n v="17.803999999999998"/>
    <n v="12831024"/>
    <s v="STAFF"/>
    <n v="2027008"/>
    <s v="Time Code : N - OUB1420722/BANK-OMNI/Allocation coût de la vie SAWADOGO Augustine Marie wendyam"/>
  </r>
  <r>
    <s v="E"/>
    <s v="4190"/>
    <s v="854"/>
    <s v="85400"/>
    <s v="8549052"/>
    <n v="528004120002"/>
    <x v="0"/>
    <x v="56"/>
    <x v="56"/>
    <n v="202207"/>
    <n v="44768"/>
    <s v="USD"/>
    <n v="33.869999999999997"/>
    <n v="33.869999999999997"/>
    <s v="EUR"/>
    <n v="32.213999999999999"/>
    <n v="12831024"/>
    <s v="STAFF"/>
    <n v="9980783"/>
    <s v="Time Code : N - 9980783 EPA"/>
  </r>
  <r>
    <s v="E"/>
    <s v="4190"/>
    <s v="854"/>
    <s v="85400"/>
    <s v="8549055"/>
    <n v="528004120002"/>
    <x v="0"/>
    <x v="11"/>
    <x v="11"/>
    <n v="202207"/>
    <n v="44768"/>
    <s v="XOF"/>
    <n v="6837.61"/>
    <n v="10.96"/>
    <s v="EUR"/>
    <n v="10.423999999999999"/>
    <n v="12831024"/>
    <s v="STAFF"/>
    <n v="8540039"/>
    <s v="Time Code : N - OUB1420722/BANK-OMNI/Allocation coût de la vie NABI Grégoire"/>
  </r>
  <r>
    <s v="E"/>
    <s v="4190"/>
    <s v="854"/>
    <s v="85400"/>
    <s v="8549059"/>
    <n v="528004120002"/>
    <x v="0"/>
    <x v="76"/>
    <x v="75"/>
    <n v="202207"/>
    <n v="44768"/>
    <s v="XOF"/>
    <n v="4166.67"/>
    <n v="6.68"/>
    <s v="EUR"/>
    <n v="6.3529999999999998"/>
    <n v="12831024"/>
    <s v="STAFF"/>
    <n v="8540353"/>
    <s v="Time Code : N - OUB1420722/BANK-OMNI/Allocation coût de la vie PARE/KARAMBIRI Aminata"/>
  </r>
  <r>
    <s v="E"/>
    <s v="4200"/>
    <s v="854"/>
    <s v="85400"/>
    <s v="8549052"/>
    <n v="528004120002"/>
    <x v="0"/>
    <x v="56"/>
    <x v="56"/>
    <n v="202207"/>
    <n v="44768"/>
    <s v="USD"/>
    <n v="20.16"/>
    <n v="20.16"/>
    <s v="EUR"/>
    <n v="19.173999999999999"/>
    <n v="12831024"/>
    <s v="STAFF"/>
    <n v="9980783"/>
    <s v="Time Code : N - 9980783 LONG TERM SAVINGS PLAN"/>
  </r>
  <r>
    <s v="E"/>
    <s v="4000"/>
    <s v="854"/>
    <s v="85400"/>
    <s v="8549052"/>
    <n v="528004120002"/>
    <x v="0"/>
    <x v="56"/>
    <x v="56"/>
    <n v="202207"/>
    <n v="44768"/>
    <s v="USD"/>
    <n v="191.72"/>
    <n v="191.72"/>
    <s v="EUR"/>
    <n v="182.34399999999999"/>
    <n v="12831024"/>
    <s v="STAFF"/>
    <n v="9980783"/>
    <s v="Time Code : N - 9980783 BASICPAY"/>
  </r>
  <r>
    <s v="E"/>
    <s v="4000"/>
    <s v="854"/>
    <s v="85400"/>
    <s v="8549053"/>
    <n v="528004120002"/>
    <x v="0"/>
    <x v="11"/>
    <x v="11"/>
    <n v="202207"/>
    <n v="44768"/>
    <s v="USD"/>
    <n v="96.39"/>
    <n v="96.39"/>
    <s v="EUR"/>
    <n v="91.676000000000002"/>
    <n v="12831024"/>
    <s v="STAFF"/>
    <n v="9985235"/>
    <s v="Time Code : N - 2226428 BASICPAY"/>
  </r>
  <r>
    <s v="E"/>
    <s v="4000"/>
    <s v="854"/>
    <s v="85400"/>
    <s v="8549052"/>
    <n v="528004120002"/>
    <x v="0"/>
    <x v="0"/>
    <x v="0"/>
    <n v="202207"/>
    <n v="44768"/>
    <s v="USD"/>
    <n v="180.45"/>
    <n v="180.45"/>
    <s v="EUR"/>
    <n v="171.625"/>
    <n v="12831024"/>
    <s v="STAFF"/>
    <n v="9982557"/>
    <s v="Time Code : N - 9982557 BASICPAY"/>
  </r>
  <r>
    <s v="E"/>
    <s v="4170"/>
    <s v="854"/>
    <s v="85408"/>
    <s v="8549057"/>
    <n v="528004120002"/>
    <x v="0"/>
    <x v="7"/>
    <x v="7"/>
    <n v="202207"/>
    <n v="44770"/>
    <s v="XOF"/>
    <n v="11448.17"/>
    <n v="18.350000000000001"/>
    <s v="EUR"/>
    <n v="17.452999999999999"/>
    <n v="12831024"/>
    <s v="STAFF"/>
    <n v="2023596"/>
    <s v="Time Code : N - ASSURANCE MALADIE DE WANGRE DIDIER JUILLET 2022"/>
  </r>
  <r>
    <s v="E"/>
    <s v="4170"/>
    <s v="854"/>
    <s v="85400"/>
    <s v="8549058"/>
    <n v="528004120002"/>
    <x v="0"/>
    <x v="10"/>
    <x v="10"/>
    <n v="202207"/>
    <n v="44770"/>
    <s v="XOF"/>
    <n v="5332.32"/>
    <n v="8.5500000000000007"/>
    <s v="EUR"/>
    <n v="8.1319999999999997"/>
    <n v="12831024"/>
    <s v="STAFF"/>
    <n v="2011105"/>
    <s v="Time Code : N - ASSURANCE MALADIE DE COULIDIATY AIME PARFAIT JUILLET 2022"/>
  </r>
  <r>
    <s v="E"/>
    <s v="4170"/>
    <s v="854"/>
    <s v="85406"/>
    <s v="8540008"/>
    <n v="528004120001"/>
    <x v="3"/>
    <x v="14"/>
    <x v="14"/>
    <n v="202207"/>
    <n v="44770"/>
    <s v="XOF"/>
    <n v="11448.17"/>
    <n v="18.350000000000001"/>
    <s v="EUR"/>
    <n v="17.452999999999999"/>
    <n v="30508651"/>
    <s v="STAFF"/>
    <n v="2022429"/>
    <s v="Time Code : A - ASSURANCE MALADIE DE DAHANI DAOUDA M HUBERT JUILLET 2022"/>
  </r>
  <r>
    <s v="E"/>
    <s v="4170"/>
    <s v="854"/>
    <s v="85400"/>
    <s v="8549055"/>
    <n v="528004120002"/>
    <x v="0"/>
    <x v="11"/>
    <x v="11"/>
    <n v="202207"/>
    <n v="44770"/>
    <s v="XOF"/>
    <n v="2082.8000000000002"/>
    <n v="3.34"/>
    <s v="EUR"/>
    <n v="3.177"/>
    <n v="12831024"/>
    <s v="STAFF"/>
    <n v="8540039"/>
    <s v="Time Code : N - ASSURANCE MALADIE DE NABI GREGOIRE JUILLET 2022"/>
  </r>
  <r>
    <s v="E"/>
    <s v="4170"/>
    <s v="854"/>
    <s v="85408"/>
    <s v="8549057"/>
    <n v="528004120002"/>
    <x v="0"/>
    <x v="22"/>
    <x v="22"/>
    <n v="202207"/>
    <n v="44770"/>
    <s v="XOF"/>
    <n v="20213.169999999998"/>
    <n v="32.4"/>
    <s v="EUR"/>
    <n v="30.815000000000001"/>
    <n v="12831024"/>
    <s v="STAFF"/>
    <n v="2035753"/>
    <s v="Time Code : N - ASSURANCE MALADIE DE KOUANDA RACHIDATOU JUILLET 2022"/>
  </r>
  <r>
    <s v="E"/>
    <s v="4170"/>
    <s v="854"/>
    <s v="85407"/>
    <s v="8549057"/>
    <n v="528004120002"/>
    <x v="0"/>
    <x v="22"/>
    <x v="22"/>
    <n v="202207"/>
    <n v="44770"/>
    <s v="XOF"/>
    <n v="8848.33"/>
    <n v="14.18"/>
    <s v="EUR"/>
    <n v="13.487"/>
    <n v="12831024"/>
    <s v="STAFF"/>
    <n v="2023197"/>
    <s v="Time Code : N - OUB1570722/BANK-OMNI/UAB/ASSURANCE/SAGNON Sanlé Régis Kader/Assurance/Avril à Juillet 2022 /Incorporation de son enfant (SAGNON Giovani joseph Siépoi)"/>
  </r>
  <r>
    <s v="E"/>
    <s v="4170"/>
    <s v="854"/>
    <s v="85407"/>
    <s v="8549057"/>
    <n v="528004120002"/>
    <x v="0"/>
    <x v="22"/>
    <x v="22"/>
    <n v="202207"/>
    <n v="44770"/>
    <s v="XOF"/>
    <n v="39225.919999999998"/>
    <n v="62.87"/>
    <s v="EUR"/>
    <n v="59.795000000000002"/>
    <n v="12831024"/>
    <s v="STAFF"/>
    <n v="2023197"/>
    <s v="Time Code : N - ASSURANCE MALADIE DE SAGNON SANLE R KADER JUILLET 2022"/>
  </r>
  <r>
    <s v="E"/>
    <s v="4170"/>
    <s v="854"/>
    <s v="85400"/>
    <s v="8549059"/>
    <n v="528004120002"/>
    <x v="0"/>
    <x v="12"/>
    <x v="12"/>
    <n v="202207"/>
    <n v="44770"/>
    <s v="XOF"/>
    <n v="1591.78"/>
    <n v="2.5499999999999998"/>
    <s v="EUR"/>
    <n v="2.4249999999999998"/>
    <n v="12831024"/>
    <s v="STAFF"/>
    <n v="2012905"/>
    <s v="Time Code : N - ASSURANCE MALADIE DE  NEBIE NOEL JUILLET 2022"/>
  </r>
  <r>
    <s v="E"/>
    <s v="4170"/>
    <s v="854"/>
    <s v="85400"/>
    <s v="8549060"/>
    <n v="528004120002"/>
    <x v="0"/>
    <x v="6"/>
    <x v="6"/>
    <n v="202207"/>
    <n v="44770"/>
    <s v="XOF"/>
    <n v="1336.76"/>
    <n v="2.14"/>
    <s v="EUR"/>
    <n v="2.0350000000000001"/>
    <n v="12831024"/>
    <s v="STAFF"/>
    <n v="2027008"/>
    <s v="Time Code : N - ASSURANCE MALADIE DE SAWADOGO AUGUSTINE MARIE W  JUILLET 2022"/>
  </r>
  <r>
    <s v="E"/>
    <s v="4170"/>
    <s v="854"/>
    <s v="85400"/>
    <s v="8549057"/>
    <n v="528004120002"/>
    <x v="0"/>
    <x v="7"/>
    <x v="7"/>
    <n v="202207"/>
    <n v="44770"/>
    <s v="XOF"/>
    <n v="2510.27"/>
    <n v="4.0199999999999996"/>
    <s v="EUR"/>
    <n v="3.823"/>
    <n v="12831024"/>
    <s v="STAFF"/>
    <n v="8540392"/>
    <s v="Time Code : N - ASSURANCE MALADIE DE KABORE HAMZA JUILLET 2022"/>
  </r>
  <r>
    <s v="E"/>
    <s v="4170"/>
    <s v="854"/>
    <s v="85400"/>
    <s v="8549059"/>
    <n v="528004120002"/>
    <x v="0"/>
    <x v="12"/>
    <x v="12"/>
    <n v="202207"/>
    <n v="44770"/>
    <s v="XOF"/>
    <n v="2573.4"/>
    <n v="4.12"/>
    <s v="EUR"/>
    <n v="3.919"/>
    <n v="12831024"/>
    <s v="STAFF"/>
    <n v="8540206"/>
    <s v="Time Code : N - ASSURANCE MALADIE DE OUEDRAOGO WENDINGOMDE JOSEPH A JUILLET 2022"/>
  </r>
  <r>
    <s v="E"/>
    <s v="4170"/>
    <s v="854"/>
    <s v="85401"/>
    <s v="8540008"/>
    <n v="528004120001"/>
    <x v="3"/>
    <x v="14"/>
    <x v="14"/>
    <n v="202207"/>
    <n v="44770"/>
    <s v="XOF"/>
    <n v="47990.92"/>
    <n v="76.92"/>
    <s v="EUR"/>
    <n v="73.158000000000001"/>
    <n v="12831024"/>
    <s v="STAFF"/>
    <n v="2031020"/>
    <s v="Time Code : N - ASSURANCE MALADIE DE GANSORE HASSANE MOCTAR JUILLET 2022"/>
  </r>
  <r>
    <s v="E"/>
    <s v="4170"/>
    <s v="854"/>
    <s v="85400"/>
    <s v="8549063"/>
    <n v="528004120002"/>
    <x v="0"/>
    <x v="21"/>
    <x v="21"/>
    <n v="202207"/>
    <n v="44770"/>
    <s v="XOF"/>
    <n v="2911.94"/>
    <n v="4.67"/>
    <s v="EUR"/>
    <n v="4.4420000000000002"/>
    <n v="12831024"/>
    <s v="STAFF"/>
    <n v="2020577"/>
    <s v="Time Code : N - ASSURANCE MALADIE DE SIDIBE MOUMOUNI JUILLET 2022"/>
  </r>
  <r>
    <s v="E"/>
    <s v="4170"/>
    <s v="854"/>
    <s v="85400"/>
    <s v="8540017"/>
    <n v="528004120002"/>
    <x v="0"/>
    <x v="26"/>
    <x v="26"/>
    <n v="202207"/>
    <n v="44770"/>
    <s v="XOF"/>
    <n v="1115.69"/>
    <n v="1.79"/>
    <s v="EUR"/>
    <n v="1.702"/>
    <n v="12831024"/>
    <s v="STAFF"/>
    <n v="2052844"/>
    <s v="Time Code : N - OUB1580722/BANK-OMNI/UAB ASSURANCES/SAWADOGO SALIMATA/Assurance/Charge de juin à juillet 2022/Incorporation de lui-même"/>
  </r>
  <r>
    <s v="E"/>
    <s v="4170"/>
    <s v="854"/>
    <s v="85400"/>
    <s v="8540017"/>
    <n v="528004120002"/>
    <x v="0"/>
    <x v="26"/>
    <x v="26"/>
    <n v="202207"/>
    <n v="44770"/>
    <s v="XOF"/>
    <n v="1287.5899999999999"/>
    <n v="2.06"/>
    <s v="EUR"/>
    <n v="1.9590000000000001"/>
    <n v="12831024"/>
    <s v="STAFF"/>
    <n v="8540401"/>
    <s v="Time Code : N - ASSURANCE MALADIE DE SINON BOUKARI JUILLET 2022"/>
  </r>
  <r>
    <s v="E"/>
    <s v="4170"/>
    <s v="854"/>
    <s v="85407"/>
    <s v="8549059"/>
    <n v="528004120002"/>
    <x v="0"/>
    <x v="18"/>
    <x v="18"/>
    <n v="202207"/>
    <n v="44770"/>
    <s v="XOF"/>
    <n v="11448.17"/>
    <n v="18.350000000000001"/>
    <s v="EUR"/>
    <n v="17.452999999999999"/>
    <n v="12831024"/>
    <s v="STAFF"/>
    <n v="2014872"/>
    <s v="Time Code : N - ASSURANCE MALADIE DE OUATTARA SIAKA JUILLET 2022"/>
  </r>
  <r>
    <s v="E"/>
    <s v="4170"/>
    <s v="854"/>
    <s v="85406"/>
    <s v="8549057"/>
    <n v="528004120002"/>
    <x v="0"/>
    <x v="69"/>
    <x v="68"/>
    <n v="202207"/>
    <n v="44770"/>
    <s v="XOF"/>
    <n v="47990.92"/>
    <n v="76.92"/>
    <s v="EUR"/>
    <n v="73.158000000000001"/>
    <n v="12831024"/>
    <s v="STAFF"/>
    <n v="8540222"/>
    <s v="Time Code : N - ASSURANCE MALADIE DE OUEDRAOGO BILA BASILE  JUILLET 2022"/>
  </r>
  <r>
    <s v="E"/>
    <s v="4170"/>
    <s v="854"/>
    <s v="85407"/>
    <s v="8549063"/>
    <n v="528004120002"/>
    <x v="0"/>
    <x v="25"/>
    <x v="25"/>
    <n v="202207"/>
    <n v="44770"/>
    <s v="XOF"/>
    <n v="47990.92"/>
    <n v="76.92"/>
    <s v="EUR"/>
    <n v="73.158000000000001"/>
    <n v="12831024"/>
    <s v="STAFF"/>
    <n v="2038727"/>
    <s v="Time Code : N - ASSURANCE MALADIE DE SORY YACOUBA JUILLET 2022"/>
  </r>
  <r>
    <s v="E"/>
    <s v="4170"/>
    <s v="854"/>
    <s v="85406"/>
    <s v="8540008"/>
    <n v="528004120002"/>
    <x v="0"/>
    <x v="24"/>
    <x v="24"/>
    <n v="202207"/>
    <n v="44770"/>
    <s v="XOF"/>
    <n v="11448.17"/>
    <n v="18.350000000000001"/>
    <s v="EUR"/>
    <n v="17.452999999999999"/>
    <n v="12831024"/>
    <s v="STAFF"/>
    <n v="2039252"/>
    <s v="Time Code : N - ASSURANCE MALADIE DE GUIRO  SHERITA DJEMILA JUILLET 2022"/>
  </r>
  <r>
    <s v="E"/>
    <s v="4170"/>
    <s v="854"/>
    <s v="85406"/>
    <s v="8549059"/>
    <n v="528004120002"/>
    <x v="0"/>
    <x v="18"/>
    <x v="18"/>
    <n v="202207"/>
    <n v="44770"/>
    <s v="XOF"/>
    <n v="1960.47"/>
    <n v="3.14"/>
    <s v="EUR"/>
    <n v="2.9860000000000002"/>
    <n v="12831024"/>
    <s v="STAFF"/>
    <n v="2024413"/>
    <s v="Time Code : N - ASSURANCE MALADIE DE DAMIBA JACQUES MALGDAWINDE JUILLET 2022"/>
  </r>
  <r>
    <s v="E"/>
    <s v="4170"/>
    <s v="854"/>
    <s v="85406"/>
    <s v="8549059"/>
    <n v="528004120002"/>
    <x v="0"/>
    <x v="12"/>
    <x v="12"/>
    <n v="202207"/>
    <n v="44770"/>
    <s v="XOF"/>
    <n v="3778.16"/>
    <n v="6.06"/>
    <s v="EUR"/>
    <n v="5.7640000000000002"/>
    <n v="12831024"/>
    <s v="STAFF"/>
    <n v="8540279"/>
    <s v="Time Code : N - ASSURANCE MALADIE DE YAMEOGO W LUCIE  JUILLET 2022"/>
  </r>
  <r>
    <s v="E"/>
    <s v="4170"/>
    <s v="854"/>
    <s v="85406"/>
    <s v="8549057"/>
    <n v="528004120002"/>
    <x v="0"/>
    <x v="7"/>
    <x v="7"/>
    <n v="202207"/>
    <n v="44770"/>
    <s v="XOF"/>
    <n v="982.61"/>
    <n v="1.58"/>
    <s v="EUR"/>
    <n v="1.5029999999999999"/>
    <n v="12831024"/>
    <s v="STAFF"/>
    <n v="8540358"/>
    <s v="Time Code : N - ASSURANCE MALADIE DE ZOMA JEAN JUILLET 2022"/>
  </r>
  <r>
    <s v="E"/>
    <s v="4170"/>
    <s v="854"/>
    <s v="85406"/>
    <s v="8549059"/>
    <n v="528004120002"/>
    <x v="0"/>
    <x v="12"/>
    <x v="12"/>
    <n v="202207"/>
    <n v="44770"/>
    <s v="XOF"/>
    <n v="2739.29"/>
    <n v="4.3899999999999997"/>
    <s v="EUR"/>
    <n v="4.1749999999999998"/>
    <n v="12831024"/>
    <s v="STAFF"/>
    <n v="8540386"/>
    <s v="Time Code : N - ASSURANCE MALADIE DE YAMEOGO DAHLIA RAMATA  JUILLET 2022"/>
  </r>
  <r>
    <s v="E"/>
    <s v="4170"/>
    <s v="854"/>
    <s v="85407"/>
    <s v="8549059"/>
    <n v="528004120002"/>
    <x v="0"/>
    <x v="20"/>
    <x v="20"/>
    <n v="202207"/>
    <n v="44770"/>
    <s v="XOF"/>
    <n v="21695.919999999998"/>
    <n v="34.78"/>
    <s v="EUR"/>
    <n v="33.079000000000001"/>
    <n v="12831024"/>
    <s v="STAFF"/>
    <n v="2030902"/>
    <s v="Time Code : N - ASSURANCE MALADIE DE CISSE IDRISS AS AMI JUILLET 2022"/>
  </r>
  <r>
    <s v="E"/>
    <s v="4170"/>
    <s v="854"/>
    <s v="85406"/>
    <s v="8549057"/>
    <n v="528004120002"/>
    <x v="0"/>
    <x v="7"/>
    <x v="7"/>
    <n v="202207"/>
    <n v="44770"/>
    <s v="XOF"/>
    <n v="10232.049999999999"/>
    <n v="16.399999999999999"/>
    <s v="EUR"/>
    <n v="15.598000000000001"/>
    <n v="12831024"/>
    <s v="STAFF"/>
    <n v="8540399"/>
    <s v="Time Code : N - ASSURANCE MALADIE DE KONFE TRAORE AICHA JUILLET 2022"/>
  </r>
  <r>
    <s v="E"/>
    <s v="4170"/>
    <s v="854"/>
    <s v="85406"/>
    <s v="8549052"/>
    <n v="528004120001"/>
    <x v="3"/>
    <x v="13"/>
    <x v="13"/>
    <n v="202207"/>
    <n v="44770"/>
    <s v="XOF"/>
    <n v="38392.74"/>
    <n v="61.54"/>
    <s v="EUR"/>
    <n v="58.53"/>
    <n v="12831024"/>
    <s v="STAFF"/>
    <n v="2034399"/>
    <s v="Time Code : N - ASSURANCE MALADIE DE OUEDRAOGO TOUWINDE CHRISTOPHE JUILLET 2022"/>
  </r>
  <r>
    <s v="E"/>
    <s v="4170"/>
    <s v="854"/>
    <s v="85406"/>
    <s v="8540008"/>
    <n v="528004120001"/>
    <x v="3"/>
    <x v="9"/>
    <x v="9"/>
    <n v="202207"/>
    <n v="44770"/>
    <s v="XOF"/>
    <n v="21695.919999999998"/>
    <n v="34.78"/>
    <s v="EUR"/>
    <n v="33.079000000000001"/>
    <n v="12831024"/>
    <s v="STAFF"/>
    <n v="2019466"/>
    <s v="Time Code : N - ASSURANCE MALADIE DE ZAGUE SOME LENA YASMINE JUILLET 2022"/>
  </r>
  <r>
    <s v="E"/>
    <s v="4170"/>
    <s v="854"/>
    <s v="85400"/>
    <s v="8549059"/>
    <n v="528004120002"/>
    <x v="0"/>
    <x v="12"/>
    <x v="12"/>
    <n v="202207"/>
    <n v="44770"/>
    <s v="XOF"/>
    <n v="27236.32"/>
    <n v="43.66"/>
    <s v="EUR"/>
    <n v="41.524999999999999"/>
    <n v="12831024"/>
    <s v="STAFF"/>
    <n v="2029740"/>
    <s v="Time Code : N - ASSURANCE MALADIE DE KAMBOU SANSAN CHRISTIAN JUILLET 2022"/>
  </r>
  <r>
    <s v="E"/>
    <s v="4170"/>
    <s v="854"/>
    <s v="85408"/>
    <s v="8540008"/>
    <n v="528004120001"/>
    <x v="3"/>
    <x v="14"/>
    <x v="14"/>
    <n v="202207"/>
    <n v="44770"/>
    <s v="XOF"/>
    <n v="56755.92"/>
    <n v="90.97"/>
    <s v="EUR"/>
    <n v="86.521000000000001"/>
    <n v="12831024"/>
    <s v="STAFF"/>
    <n v="2012170"/>
    <s v="Time Code : N - ASSURANCE MALADIE DE KIEMA YAYA JUILLET 2022"/>
  </r>
  <r>
    <s v="E"/>
    <s v="4170"/>
    <s v="854"/>
    <s v="85400"/>
    <s v="8549062"/>
    <n v="528004120002"/>
    <x v="0"/>
    <x v="23"/>
    <x v="23"/>
    <n v="202207"/>
    <n v="44770"/>
    <s v="XOF"/>
    <n v="1275.8499999999999"/>
    <n v="2.0499999999999998"/>
    <s v="EUR"/>
    <n v="1.95"/>
    <n v="12831024"/>
    <s v="STAFF"/>
    <n v="2032465"/>
    <s v="Time Code : N - ASSURANCE MALADIE DE ZOURE HASSIMI JUILLET 2022"/>
  </r>
  <r>
    <s v="E"/>
    <s v="4170"/>
    <s v="854"/>
    <s v="85400"/>
    <s v="8549059"/>
    <n v="528004120002"/>
    <x v="0"/>
    <x v="76"/>
    <x v="75"/>
    <n v="202207"/>
    <n v="44770"/>
    <s v="XOF"/>
    <n v="1634.41"/>
    <n v="2.62"/>
    <s v="EUR"/>
    <n v="2.492"/>
    <n v="12831024"/>
    <s v="STAFF"/>
    <n v="8540353"/>
    <s v="Time Code : N - ASSURANCE MALADIE DE PARE KARAMBIRE AMINATA JUILLET 2022"/>
  </r>
  <r>
    <s v="E"/>
    <s v="4170"/>
    <s v="854"/>
    <s v="85406"/>
    <s v="8549053"/>
    <n v="528004120002"/>
    <x v="0"/>
    <x v="15"/>
    <x v="15"/>
    <n v="202207"/>
    <n v="44770"/>
    <s v="XOF"/>
    <n v="28978.17"/>
    <n v="46.45"/>
    <s v="EUR"/>
    <n v="44.177999999999997"/>
    <n v="12831024"/>
    <s v="STAFF"/>
    <n v="2041743"/>
    <s v="Time Code : N - ASSURANCE MALADIE DE SORE SAFIETOU JUILLET 2022"/>
  </r>
  <r>
    <s v="E"/>
    <s v="4170"/>
    <s v="854"/>
    <s v="85408"/>
    <s v="8549059"/>
    <n v="528004120002"/>
    <x v="0"/>
    <x v="12"/>
    <x v="12"/>
    <n v="202207"/>
    <n v="44770"/>
    <s v="XOF"/>
    <n v="11566.8"/>
    <n v="18.54"/>
    <s v="EUR"/>
    <n v="17.632999999999999"/>
    <n v="12831024"/>
    <s v="STAFF"/>
    <n v="2046481"/>
    <s v="Time Code : N - ASSURANCE MALADIE DE TOE Hadja Aliza Sandrine JUILLET 2022"/>
  </r>
  <r>
    <s v="E"/>
    <s v="4170"/>
    <s v="854"/>
    <s v="85406"/>
    <s v="8549052"/>
    <n v="528004120002"/>
    <x v="0"/>
    <x v="16"/>
    <x v="16"/>
    <n v="202207"/>
    <n v="44770"/>
    <s v="XOF"/>
    <n v="11448.17"/>
    <n v="18.350000000000001"/>
    <s v="EUR"/>
    <n v="17.452999999999999"/>
    <n v="12831024"/>
    <s v="STAFF"/>
    <n v="2024193"/>
    <s v="Time Code : N - ASSURANCE MALADIE DE KAMBIRE SIE JUILLET 2022"/>
  </r>
  <r>
    <s v="E"/>
    <s v="4170"/>
    <s v="854"/>
    <s v="85406"/>
    <s v="8549057"/>
    <n v="528004120002"/>
    <x v="0"/>
    <x v="7"/>
    <x v="7"/>
    <n v="202207"/>
    <n v="44770"/>
    <s v="XOF"/>
    <n v="704.5"/>
    <n v="1.1299999999999999"/>
    <s v="EUR"/>
    <n v="1.075"/>
    <n v="12831024"/>
    <s v="STAFF"/>
    <n v="2036440"/>
    <s v="Time Code : N - ASSURANCE MALADIE DE YALPOUGDOU HERVE JUILLET 2022"/>
  </r>
  <r>
    <s v="E"/>
    <s v="4170"/>
    <s v="854"/>
    <s v="85400"/>
    <s v="8549062"/>
    <n v="528004120002"/>
    <x v="0"/>
    <x v="78"/>
    <x v="77"/>
    <n v="202207"/>
    <n v="44770"/>
    <s v="XOF"/>
    <n v="605.76"/>
    <n v="0.97"/>
    <s v="EUR"/>
    <n v="0.92300000000000004"/>
    <n v="12831024"/>
    <s v="STAFF"/>
    <n v="8540396"/>
    <s v="Time Code : N - ASSURANCE MALADIE DE OUEDRAOGO HUBERT JUILLET 2022"/>
  </r>
  <r>
    <s v="E"/>
    <s v="6300"/>
    <s v="854"/>
    <s v="85401"/>
    <s v="8549054"/>
    <n v="528004120010"/>
    <x v="1"/>
    <x v="43"/>
    <x v="43"/>
    <n v="202207"/>
    <n v="44770"/>
    <s v="XOF"/>
    <n v="2131.92"/>
    <n v="3.42"/>
    <s v="EUR"/>
    <n v="3.2530000000000001"/>
    <n v="12835149"/>
    <m/>
    <m/>
    <s v="Premise allocation : [52800412] [1.78%] [30507180] - OUMSB1600722/BANK-OMNI/ONATEL SA/ONATEL/Frais de Connexion Internet BASE KAYA pour le mois de Juin 2022."/>
  </r>
  <r>
    <s v="E"/>
    <s v="6300"/>
    <s v="854"/>
    <s v="85406"/>
    <s v="8549054"/>
    <n v="528004120010"/>
    <x v="1"/>
    <x v="43"/>
    <x v="43"/>
    <n v="202207"/>
    <n v="44770"/>
    <s v="XOF"/>
    <n v="3749.67"/>
    <n v="6.01"/>
    <s v="EUR"/>
    <n v="5.7160000000000002"/>
    <n v="12835149"/>
    <m/>
    <m/>
    <s v="Premise allocation : [52800412] [12.50%] [30507180] - OUMSB1600722/BANK-OMNI/ONATEL SA/ONATEL/Frais de communication : Flotte BASE OUAGA pour le mois de Juin 2022."/>
  </r>
  <r>
    <s v="E"/>
    <s v="6300"/>
    <s v="854"/>
    <s v="85407"/>
    <s v="8549054"/>
    <n v="528004120010"/>
    <x v="1"/>
    <x v="43"/>
    <x v="43"/>
    <n v="202207"/>
    <n v="44770"/>
    <s v="XOF"/>
    <n v="16028.01"/>
    <n v="25.69"/>
    <s v="EUR"/>
    <n v="24.434000000000001"/>
    <n v="12835149"/>
    <m/>
    <m/>
    <s v="Premise allocation : [52800412] [45.79%] [30507180] - OUMSB1610722/BANK-OMNI/ONATEL SA/Frais de communication :  Forfait maitrisé BASE DE DEDOUGOU pour de Juin 2022."/>
  </r>
  <r>
    <s v="E"/>
    <s v="6300"/>
    <s v="854"/>
    <s v="85407"/>
    <s v="8549054"/>
    <n v="528004120010"/>
    <x v="1"/>
    <x v="43"/>
    <x v="43"/>
    <n v="202207"/>
    <n v="44770"/>
    <s v="XOF"/>
    <n v="4579.43"/>
    <n v="7.34"/>
    <s v="EUR"/>
    <n v="6.9809999999999999"/>
    <n v="12835149"/>
    <m/>
    <m/>
    <s v="Premise allocation : [52800412] [45.79%] [30507180] - OUMSB1600722/BANK-OMNI/ONATEL SA/ONATEL/Frais de communication : Flotte BASE DEDOUGOU pour le mois de Juin 2022."/>
  </r>
  <r>
    <s v="E"/>
    <s v="6300"/>
    <s v="854"/>
    <s v="85407"/>
    <s v="8549054"/>
    <n v="528004120010"/>
    <x v="1"/>
    <x v="43"/>
    <x v="43"/>
    <n v="202207"/>
    <n v="44770"/>
    <s v="XOF"/>
    <n v="54953.16"/>
    <n v="88.08"/>
    <s v="EUR"/>
    <n v="83.772000000000006"/>
    <n v="12835149"/>
    <m/>
    <m/>
    <s v="Premise allocation : [52800412] [45.79%] [30507180] - OUMSB1600722/BANK-OMNI/ONATEL SA/ONATEL/Frais de Connexion Internet  DEDOUGOU pour le mois de Juin 2022."/>
  </r>
  <r>
    <s v="E"/>
    <s v="6300"/>
    <s v="854"/>
    <s v="85408"/>
    <s v="8549054"/>
    <n v="528004120010"/>
    <x v="1"/>
    <x v="43"/>
    <x v="43"/>
    <n v="202207"/>
    <n v="44770"/>
    <s v="XOF"/>
    <n v="31516.02"/>
    <n v="50.52"/>
    <s v="EUR"/>
    <n v="48.048999999999999"/>
    <n v="12835149"/>
    <m/>
    <m/>
    <s v="Premise allocation : [52800412] [70.04%] [30507180] - OUMSB1610722/BANK-OMNI/ONATEL SA/Frais de communication :  Forfait maitrisé BASE OUAHIGOUYA pour de Juin  2022."/>
  </r>
  <r>
    <s v="E"/>
    <s v="6300"/>
    <s v="854"/>
    <s v="85408"/>
    <s v="8549054"/>
    <n v="528004120010"/>
    <x v="1"/>
    <x v="43"/>
    <x v="43"/>
    <n v="202207"/>
    <n v="44770"/>
    <s v="XOF"/>
    <n v="7003.56"/>
    <n v="11.23"/>
    <s v="EUR"/>
    <n v="10.680999999999999"/>
    <n v="12835149"/>
    <m/>
    <m/>
    <s v="Premise allocation : [52800412] [70.04%] [30507180] - OUMSB1600722/BANK-OMNI/ONATEL SA/ONATEL/Frais de communication : Flotte OUAHIGOUYA pour le mois de Juin 2022."/>
  </r>
  <r>
    <s v="E"/>
    <s v="6300"/>
    <s v="854"/>
    <s v="85406"/>
    <s v="8549054"/>
    <n v="528004120010"/>
    <x v="1"/>
    <x v="43"/>
    <x v="43"/>
    <n v="202207"/>
    <n v="44770"/>
    <s v="XOF"/>
    <n v="12498.9"/>
    <n v="20.03"/>
    <s v="EUR"/>
    <n v="19.05"/>
    <n v="12835149"/>
    <m/>
    <m/>
    <s v="Premise allocation : [52800412] [12.50%] [30507180] - OUMSB1610722/BANK-OMNI/ONATEL SA/Frais de communication :  Forfait maitrisé BASE DE OUAGA pour de Juin 2022."/>
  </r>
  <r>
    <s v="E"/>
    <s v="5094"/>
    <s v="854"/>
    <s v="85401"/>
    <s v="8549054"/>
    <n v="528004120010"/>
    <x v="1"/>
    <x v="43"/>
    <x v="43"/>
    <n v="202207"/>
    <n v="44770"/>
    <s v="XOF"/>
    <n v="590000"/>
    <n v="945.7"/>
    <s v="EUR"/>
    <n v="899.45"/>
    <n v="30507180"/>
    <m/>
    <m/>
    <s v="OUMSB1610722/BANK-OMNI/ONATEL SA/Frais de communication :  Forfait maitrisé ATWA Partenaire pour de Juin 2022"/>
  </r>
  <r>
    <s v="E"/>
    <s v="5094"/>
    <s v="854"/>
    <s v="85406"/>
    <s v="8549054"/>
    <n v="528004120010"/>
    <x v="1"/>
    <x v="43"/>
    <x v="43"/>
    <n v="202207"/>
    <n v="44770"/>
    <s v="XOF"/>
    <n v="135000"/>
    <n v="216.39"/>
    <s v="EUR"/>
    <n v="205.80699999999999"/>
    <n v="30507180"/>
    <m/>
    <m/>
    <s v="OUMSB1600722/BANK-OMNI/ONATEL SA/ONATEL/Frais de communication : Flotte ATWA  Staff SCI pour le mois de  Juin 2022."/>
  </r>
  <r>
    <s v="E"/>
    <s v="4200"/>
    <s v="854"/>
    <s v="85400"/>
    <s v="8549059"/>
    <n v="528004120002"/>
    <x v="0"/>
    <x v="76"/>
    <x v="75"/>
    <n v="202207"/>
    <n v="44771"/>
    <s v="XOF"/>
    <n v="5375"/>
    <n v="8.6199999999999992"/>
    <s v="EUR"/>
    <n v="8.1980000000000004"/>
    <n v="12831024"/>
    <s v="STAFF"/>
    <n v="8540353"/>
    <s v="Time Code : N - CNSS du mois de Juillet 2022 de PARE/KARAMBIRI Aminata"/>
  </r>
  <r>
    <s v="E"/>
    <s v="4200"/>
    <s v="854"/>
    <s v="85400"/>
    <s v="8549059"/>
    <n v="528004120002"/>
    <x v="0"/>
    <x v="12"/>
    <x v="12"/>
    <n v="202207"/>
    <n v="44771"/>
    <s v="XOF"/>
    <n v="8795.4500000000007"/>
    <n v="14.1"/>
    <s v="EUR"/>
    <n v="13.41"/>
    <n v="12831024"/>
    <s v="STAFF"/>
    <n v="8540206"/>
    <s v="Time Code : N - CNSS du mois de Juillet 2022 de OUEDRAOGO Wendingomdé Joseph Arnaud"/>
  </r>
  <r>
    <s v="E"/>
    <s v="4210"/>
    <s v="854"/>
    <s v="85400"/>
    <s v="8549058"/>
    <n v="528004120002"/>
    <x v="0"/>
    <x v="10"/>
    <x v="10"/>
    <n v="202207"/>
    <n v="44771"/>
    <s v="XOF"/>
    <n v="7838"/>
    <n v="12.56"/>
    <s v="EUR"/>
    <n v="11.946"/>
    <n v="12831024"/>
    <s v="STAFF"/>
    <n v="2011105"/>
    <s v="Time Code : N - TERMINAL_GRANT_2011105"/>
  </r>
  <r>
    <s v="E"/>
    <s v="4200"/>
    <s v="854"/>
    <s v="85401"/>
    <s v="8540008"/>
    <n v="528004120001"/>
    <x v="3"/>
    <x v="14"/>
    <x v="14"/>
    <n v="202207"/>
    <n v="44771"/>
    <s v="XOF"/>
    <n v="129000"/>
    <n v="206.77"/>
    <s v="EUR"/>
    <n v="196.65799999999999"/>
    <n v="12831024"/>
    <s v="STAFF"/>
    <n v="2031020"/>
    <s v="Time Code : N - CNSS du mois de Juillet 2022 de GANSORE Hassane Moctar"/>
  </r>
  <r>
    <s v="E"/>
    <s v="4210"/>
    <s v="854"/>
    <s v="85400"/>
    <s v="8549059"/>
    <n v="528004120002"/>
    <x v="0"/>
    <x v="12"/>
    <x v="12"/>
    <n v="202207"/>
    <n v="44771"/>
    <s v="XOF"/>
    <n v="3320.35"/>
    <n v="5.32"/>
    <s v="EUR"/>
    <n v="5.0599999999999996"/>
    <n v="12831024"/>
    <s v="STAFF"/>
    <n v="2012905"/>
    <s v="Time Code : N - TERMINAL_GRANT_2012905"/>
  </r>
  <r>
    <s v="E"/>
    <s v="4200"/>
    <s v="854"/>
    <s v="85400"/>
    <s v="8540017"/>
    <n v="528004120002"/>
    <x v="0"/>
    <x v="26"/>
    <x v="26"/>
    <n v="202207"/>
    <n v="44771"/>
    <s v="XOF"/>
    <n v="7655.79"/>
    <n v="12.27"/>
    <s v="EUR"/>
    <n v="11.67"/>
    <n v="12831024"/>
    <s v="STAFF"/>
    <n v="8540401"/>
    <s v="Time Code : N - CNSS du mois de Juillet 2022 de SINON Boukari"/>
  </r>
  <r>
    <s v="E"/>
    <s v="4210"/>
    <s v="854"/>
    <s v="85400"/>
    <s v="8549060"/>
    <n v="528004120002"/>
    <x v="0"/>
    <x v="6"/>
    <x v="6"/>
    <n v="202207"/>
    <n v="44771"/>
    <s v="XOF"/>
    <n v="3110.54"/>
    <n v="4.99"/>
    <s v="EUR"/>
    <n v="4.7460000000000004"/>
    <n v="12831024"/>
    <s v="STAFF"/>
    <n v="2027008"/>
    <s v="Time Code : N - TERMINAL_GRANT_2027008"/>
  </r>
  <r>
    <s v="E"/>
    <s v="4210"/>
    <s v="854"/>
    <s v="85401"/>
    <s v="8540008"/>
    <n v="528004120001"/>
    <x v="3"/>
    <x v="14"/>
    <x v="14"/>
    <n v="202207"/>
    <n v="44771"/>
    <s v="XOF"/>
    <n v="20953"/>
    <n v="33.590000000000003"/>
    <s v="EUR"/>
    <n v="31.946999999999999"/>
    <n v="12831024"/>
    <s v="STAFF"/>
    <n v="2031020"/>
    <s v="Time Code : N - TERMINAL_GRANT_2031020"/>
  </r>
  <r>
    <s v="E"/>
    <s v="4200"/>
    <s v="854"/>
    <s v="85400"/>
    <s v="8540017"/>
    <n v="528004120002"/>
    <x v="0"/>
    <x v="26"/>
    <x v="26"/>
    <n v="202207"/>
    <n v="44771"/>
    <s v="XOF"/>
    <n v="6216.87"/>
    <n v="9.9600000000000009"/>
    <s v="EUR"/>
    <n v="9.4730000000000008"/>
    <n v="12831024"/>
    <s v="STAFF"/>
    <n v="2052844"/>
    <s v="Time Code : N - CNSS du mois de Juillet 2022 de SAWADOGO Salimata"/>
  </r>
  <r>
    <s v="E"/>
    <s v="4210"/>
    <s v="854"/>
    <s v="85408"/>
    <s v="8540008"/>
    <n v="528004120001"/>
    <x v="3"/>
    <x v="14"/>
    <x v="14"/>
    <n v="202207"/>
    <n v="44771"/>
    <s v="XOF"/>
    <n v="17653"/>
    <n v="28.3"/>
    <s v="EUR"/>
    <n v="26.916"/>
    <n v="12831024"/>
    <s v="STAFF"/>
    <n v="2012170"/>
    <s v="Time Code : N - TERMINAL_GRANT_2012170"/>
  </r>
  <r>
    <s v="E"/>
    <s v="4210"/>
    <s v="854"/>
    <s v="85400"/>
    <s v="8549063"/>
    <n v="528004120002"/>
    <x v="0"/>
    <x v="21"/>
    <x v="21"/>
    <n v="202207"/>
    <n v="44771"/>
    <s v="XOF"/>
    <n v="2340.23"/>
    <n v="3.75"/>
    <s v="EUR"/>
    <n v="3.5670000000000002"/>
    <n v="12831024"/>
    <s v="STAFF"/>
    <n v="2020577"/>
    <s v="Time Code : N - TERMINAL_GRANT_2020577"/>
  </r>
  <r>
    <s v="E"/>
    <s v="4200"/>
    <s v="854"/>
    <s v="85400"/>
    <s v="8549062"/>
    <n v="528004120002"/>
    <x v="0"/>
    <x v="23"/>
    <x v="23"/>
    <n v="202207"/>
    <n v="44771"/>
    <s v="XOF"/>
    <n v="14376.51"/>
    <n v="23.04"/>
    <s v="EUR"/>
    <n v="21.913"/>
    <n v="12831024"/>
    <s v="STAFF"/>
    <n v="2032465"/>
    <s v="Time Code : N - CNSS du mois de Juillet 2022 de ZOURE Hassimi"/>
  </r>
  <r>
    <s v="E"/>
    <s v="4200"/>
    <s v="854"/>
    <s v="85400"/>
    <s v="8549059"/>
    <n v="528004120002"/>
    <x v="0"/>
    <x v="12"/>
    <x v="12"/>
    <n v="202207"/>
    <n v="44771"/>
    <s v="XOF"/>
    <n v="61905.17"/>
    <n v="99.23"/>
    <s v="EUR"/>
    <n v="94.376999999999995"/>
    <n v="12831024"/>
    <s v="STAFF"/>
    <n v="2029740"/>
    <s v="Time Code : N - CNSS du mois de Juillet 2022 de KAMBOU Sansan Christian"/>
  </r>
  <r>
    <s v="E"/>
    <s v="4200"/>
    <s v="854"/>
    <s v="85406"/>
    <s v="8540008"/>
    <n v="528004120001"/>
    <x v="3"/>
    <x v="9"/>
    <x v="9"/>
    <n v="202207"/>
    <n v="44771"/>
    <s v="XOF"/>
    <n v="129000"/>
    <n v="206.77"/>
    <s v="EUR"/>
    <n v="196.65799999999999"/>
    <n v="12831024"/>
    <s v="STAFF"/>
    <n v="2019466"/>
    <s v="Time Code : N - CNSS du mois de Juillet 2022 de ZAGUE-SOME Lena Yasmine"/>
  </r>
  <r>
    <s v="E"/>
    <s v="4200"/>
    <s v="854"/>
    <s v="85408"/>
    <s v="8549059"/>
    <n v="528004120002"/>
    <x v="0"/>
    <x v="12"/>
    <x v="12"/>
    <n v="202207"/>
    <n v="44771"/>
    <s v="XOF"/>
    <n v="68774.100000000006"/>
    <n v="110.24"/>
    <s v="EUR"/>
    <n v="104.849"/>
    <n v="12831024"/>
    <s v="STAFF"/>
    <n v="2046481"/>
    <s v="Time Code : N - CNSS du mois de Juillet 2022 de TOE Hadja Aliza Sandrine"/>
  </r>
  <r>
    <s v="E"/>
    <s v="4200"/>
    <s v="854"/>
    <s v="85408"/>
    <s v="8549057"/>
    <n v="528004120002"/>
    <x v="0"/>
    <x v="7"/>
    <x v="7"/>
    <n v="202207"/>
    <n v="44771"/>
    <s v="XOF"/>
    <n v="129000"/>
    <n v="206.77"/>
    <s v="EUR"/>
    <n v="196.65799999999999"/>
    <n v="12831024"/>
    <s v="STAFF"/>
    <n v="2023596"/>
    <s v="Time Code : N - CNSS du mois de Juillet 2022 de WANGRE Didier"/>
  </r>
  <r>
    <s v="E"/>
    <s v="4210"/>
    <s v="854"/>
    <s v="85406"/>
    <s v="8549052"/>
    <n v="528004120002"/>
    <x v="0"/>
    <x v="16"/>
    <x v="16"/>
    <n v="202207"/>
    <n v="44771"/>
    <s v="XOF"/>
    <n v="14939"/>
    <n v="23.95"/>
    <s v="EUR"/>
    <n v="22.779"/>
    <n v="12831024"/>
    <s v="STAFF"/>
    <n v="2024193"/>
    <s v="Time Code : N - TERMINAL_GRANT_2024193"/>
  </r>
  <r>
    <s v="E"/>
    <s v="4210"/>
    <s v="854"/>
    <s v="85406"/>
    <s v="8540008"/>
    <n v="528004120001"/>
    <x v="3"/>
    <x v="9"/>
    <x v="9"/>
    <n v="202207"/>
    <n v="44771"/>
    <s v="XOF"/>
    <n v="27171"/>
    <n v="43.55"/>
    <s v="EUR"/>
    <n v="41.42"/>
    <n v="12831024"/>
    <s v="STAFF"/>
    <n v="2019466"/>
    <s v="Time Code : N - TERMINAL_GRANT_2019466"/>
  </r>
  <r>
    <s v="E"/>
    <s v="4200"/>
    <s v="854"/>
    <s v="85406"/>
    <s v="8549057"/>
    <n v="528004120002"/>
    <x v="0"/>
    <x v="7"/>
    <x v="7"/>
    <n v="202207"/>
    <n v="44771"/>
    <s v="XOF"/>
    <n v="5975.57"/>
    <n v="9.58"/>
    <s v="EUR"/>
    <n v="9.1110000000000007"/>
    <n v="12831024"/>
    <s v="STAFF"/>
    <n v="2036440"/>
    <s v="Time Code : N - CNSS du mois de Juillet 2022 de YALPOUGDOU Hervé"/>
  </r>
  <r>
    <s v="E"/>
    <s v="4200"/>
    <s v="854"/>
    <s v="85407"/>
    <s v="8549059"/>
    <n v="528004120002"/>
    <x v="0"/>
    <x v="20"/>
    <x v="20"/>
    <n v="202207"/>
    <n v="44771"/>
    <s v="XOF"/>
    <n v="99253"/>
    <n v="159.09"/>
    <s v="EUR"/>
    <n v="151.31"/>
    <n v="12831024"/>
    <s v="STAFF"/>
    <n v="2030902"/>
    <s v="Time Code : N - CNSS du mois de Juillet 2022 de CISSE Idriss As-Ami"/>
  </r>
  <r>
    <s v="E"/>
    <s v="4200"/>
    <s v="854"/>
    <s v="85406"/>
    <s v="8549059"/>
    <n v="528004120002"/>
    <x v="0"/>
    <x v="18"/>
    <x v="18"/>
    <n v="202207"/>
    <n v="44771"/>
    <s v="XOF"/>
    <n v="9125.33"/>
    <n v="14.63"/>
    <s v="EUR"/>
    <n v="13.914999999999999"/>
    <n v="12831024"/>
    <s v="STAFF"/>
    <n v="2024413"/>
    <s v="Time Code : N - CNSS du mois de Juillet 2022 de DAMIBA Jacques Malgdawindé"/>
  </r>
  <r>
    <s v="E"/>
    <s v="4200"/>
    <s v="854"/>
    <s v="85400"/>
    <s v="8549063"/>
    <n v="528004120002"/>
    <x v="0"/>
    <x v="21"/>
    <x v="21"/>
    <n v="202207"/>
    <n v="44771"/>
    <s v="XOF"/>
    <n v="9952.52"/>
    <n v="15.95"/>
    <s v="EUR"/>
    <n v="15.17"/>
    <n v="12831024"/>
    <s v="STAFF"/>
    <n v="2020577"/>
    <s v="Time Code : N - CNSS du mois de Juillet 2022 de SIDIBE Moumouni"/>
  </r>
  <r>
    <s v="E"/>
    <s v="4200"/>
    <s v="854"/>
    <s v="85406"/>
    <s v="8549052"/>
    <n v="528004120002"/>
    <x v="0"/>
    <x v="16"/>
    <x v="16"/>
    <n v="202207"/>
    <n v="44771"/>
    <s v="XOF"/>
    <n v="129000"/>
    <n v="206.77"/>
    <s v="EUR"/>
    <n v="196.65799999999999"/>
    <n v="12831024"/>
    <s v="STAFF"/>
    <n v="2024193"/>
    <s v="Time Code : N - CNSS du mois de Juillet 2022 de KAMBIRE Sié"/>
  </r>
  <r>
    <s v="E"/>
    <s v="4200"/>
    <s v="854"/>
    <s v="85406"/>
    <s v="8549059"/>
    <n v="528004120002"/>
    <x v="0"/>
    <x v="12"/>
    <x v="12"/>
    <n v="202207"/>
    <n v="44771"/>
    <s v="XOF"/>
    <n v="11600.72"/>
    <n v="18.59"/>
    <s v="EUR"/>
    <n v="17.681000000000001"/>
    <n v="12831024"/>
    <s v="STAFF"/>
    <n v="8540386"/>
    <s v="Time Code : N - CNSS du mois de Juillet 2022 de YAMEOGO Dahlia Ramata Stephanie"/>
  </r>
  <r>
    <s v="E"/>
    <s v="4200"/>
    <s v="854"/>
    <s v="85406"/>
    <s v="8549057"/>
    <n v="528004120002"/>
    <x v="0"/>
    <x v="69"/>
    <x v="68"/>
    <n v="202207"/>
    <n v="44771"/>
    <s v="XOF"/>
    <n v="63027"/>
    <n v="101.02"/>
    <s v="EUR"/>
    <n v="96.08"/>
    <n v="12831024"/>
    <s v="STAFF"/>
    <n v="8540222"/>
    <s v="Time Code : N - CNSS du mois de Juillet 2022 de OUEDRAOGO Bila Basile"/>
  </r>
  <r>
    <s v="E"/>
    <s v="4210"/>
    <s v="854"/>
    <s v="85407"/>
    <s v="8549063"/>
    <n v="528004120002"/>
    <x v="0"/>
    <x v="25"/>
    <x v="25"/>
    <n v="202207"/>
    <n v="44771"/>
    <s v="XOF"/>
    <n v="14432"/>
    <n v="23.13"/>
    <s v="EUR"/>
    <n v="21.998999999999999"/>
    <n v="12831024"/>
    <s v="STAFF"/>
    <n v="2038727"/>
    <s v="Time Code : N - TERMINAL_GRANT_2038727"/>
  </r>
  <r>
    <s v="E"/>
    <s v="4210"/>
    <s v="854"/>
    <s v="85400"/>
    <s v="8549062"/>
    <n v="528004120002"/>
    <x v="0"/>
    <x v="23"/>
    <x v="23"/>
    <n v="202207"/>
    <n v="44771"/>
    <s v="XOF"/>
    <n v="3140.88"/>
    <n v="5.03"/>
    <s v="EUR"/>
    <n v="4.7839999999999998"/>
    <n v="12831024"/>
    <s v="STAFF"/>
    <n v="2032465"/>
    <s v="Time Code : N - TERMINAL_GRANT_2032465"/>
  </r>
  <r>
    <s v="E"/>
    <s v="4200"/>
    <s v="854"/>
    <s v="85408"/>
    <s v="8549057"/>
    <n v="528004120002"/>
    <x v="0"/>
    <x v="22"/>
    <x v="22"/>
    <n v="202207"/>
    <n v="44771"/>
    <s v="XOF"/>
    <n v="97103"/>
    <n v="155.63999999999999"/>
    <s v="EUR"/>
    <n v="148.02799999999999"/>
    <n v="12831024"/>
    <s v="STAFF"/>
    <n v="2035753"/>
    <s v="Time Code : N - CNSS du mois de Juillet 2022 de KOUANDA Rachidatou"/>
  </r>
  <r>
    <s v="E"/>
    <s v="4200"/>
    <s v="854"/>
    <s v="85407"/>
    <s v="8549063"/>
    <n v="528004120002"/>
    <x v="0"/>
    <x v="25"/>
    <x v="25"/>
    <n v="202207"/>
    <n v="44771"/>
    <s v="XOF"/>
    <n v="129000"/>
    <n v="206.77"/>
    <s v="EUR"/>
    <n v="196.65799999999999"/>
    <n v="12831024"/>
    <s v="STAFF"/>
    <n v="2038727"/>
    <s v="Time Code : N - CNSS du mois de Juillet 2022 de SORY Yacouba"/>
  </r>
  <r>
    <s v="E"/>
    <s v="4210"/>
    <s v="854"/>
    <s v="85406"/>
    <s v="8549059"/>
    <n v="528004120002"/>
    <x v="0"/>
    <x v="18"/>
    <x v="18"/>
    <n v="202207"/>
    <n v="44771"/>
    <s v="XOF"/>
    <n v="991.54"/>
    <n v="1.59"/>
    <s v="EUR"/>
    <n v="1.512"/>
    <n v="12831024"/>
    <s v="STAFF"/>
    <n v="2024413"/>
    <s v="Time Code : N - TERMINAL_GRANT_2024413"/>
  </r>
  <r>
    <s v="E"/>
    <s v="4200"/>
    <s v="854"/>
    <s v="85407"/>
    <s v="8549059"/>
    <n v="528004120002"/>
    <x v="0"/>
    <x v="18"/>
    <x v="18"/>
    <n v="202207"/>
    <n v="44771"/>
    <s v="XOF"/>
    <n v="129000"/>
    <n v="206.77"/>
    <s v="EUR"/>
    <n v="196.65799999999999"/>
    <n v="12831024"/>
    <s v="STAFF"/>
    <n v="2014872"/>
    <s v="Time Code : N - CNSS du mois de Juillet 2022 de OUATTARA Siaka"/>
  </r>
  <r>
    <s v="E"/>
    <s v="4210"/>
    <s v="854"/>
    <s v="85407"/>
    <s v="8549059"/>
    <n v="528004120002"/>
    <x v="0"/>
    <x v="20"/>
    <x v="20"/>
    <n v="202207"/>
    <n v="44771"/>
    <s v="XOF"/>
    <n v="10784"/>
    <n v="17.29"/>
    <s v="EUR"/>
    <n v="16.443999999999999"/>
    <n v="12831024"/>
    <s v="STAFF"/>
    <n v="2030902"/>
    <s v="Time Code : N - TERMINAL_GRANT_2030902"/>
  </r>
  <r>
    <s v="E"/>
    <s v="4210"/>
    <s v="854"/>
    <s v="85408"/>
    <s v="8549057"/>
    <n v="528004120002"/>
    <x v="0"/>
    <x v="22"/>
    <x v="22"/>
    <n v="202207"/>
    <n v="44771"/>
    <s v="XOF"/>
    <n v="10551"/>
    <n v="16.91"/>
    <s v="EUR"/>
    <n v="16.082999999999998"/>
    <n v="12831024"/>
    <s v="STAFF"/>
    <n v="2035753"/>
    <s v="Time Code : N - TERMINAL_GRANT_2035753"/>
  </r>
  <r>
    <s v="E"/>
    <s v="4210"/>
    <s v="854"/>
    <s v="85406"/>
    <s v="8549053"/>
    <n v="528004120002"/>
    <x v="0"/>
    <x v="15"/>
    <x v="15"/>
    <n v="202207"/>
    <n v="44771"/>
    <s v="XOF"/>
    <n v="10551"/>
    <n v="16.91"/>
    <s v="EUR"/>
    <n v="16.082999999999998"/>
    <n v="12831024"/>
    <s v="STAFF"/>
    <n v="2041743"/>
    <s v="Time Code : N - TERMINAL_GRANT_2041743"/>
  </r>
  <r>
    <s v="E"/>
    <s v="4210"/>
    <s v="854"/>
    <s v="85400"/>
    <s v="8549059"/>
    <n v="528004120002"/>
    <x v="0"/>
    <x v="12"/>
    <x v="12"/>
    <n v="202207"/>
    <n v="44771"/>
    <s v="XOF"/>
    <n v="6925.7"/>
    <n v="11.1"/>
    <s v="EUR"/>
    <n v="10.557"/>
    <n v="12831024"/>
    <s v="STAFF"/>
    <n v="2029740"/>
    <s v="Time Code : N - TERMINAL_GRANT_2029740"/>
  </r>
  <r>
    <s v="E"/>
    <s v="4200"/>
    <s v="854"/>
    <s v="85406"/>
    <s v="8549052"/>
    <n v="528004120001"/>
    <x v="3"/>
    <x v="13"/>
    <x v="13"/>
    <n v="202207"/>
    <n v="44771"/>
    <s v="XOF"/>
    <n v="103200"/>
    <n v="165.42"/>
    <s v="EUR"/>
    <n v="157.33000000000001"/>
    <n v="12831024"/>
    <s v="STAFF"/>
    <n v="2034399"/>
    <s v="Time Code : N - CNSS du mois de Juillet 2022 de OUEDRAOGO Touwindé Christophe"/>
  </r>
  <r>
    <s v="E"/>
    <s v="4210"/>
    <s v="854"/>
    <s v="85407"/>
    <s v="8549057"/>
    <n v="528004120002"/>
    <x v="0"/>
    <x v="22"/>
    <x v="22"/>
    <n v="202207"/>
    <n v="44771"/>
    <s v="XOF"/>
    <n v="10973"/>
    <n v="17.59"/>
    <s v="EUR"/>
    <n v="16.73"/>
    <n v="12831024"/>
    <s v="STAFF"/>
    <n v="2023197"/>
    <s v="Time Code : N - TERMINAL_GRANT_2023197"/>
  </r>
  <r>
    <s v="E"/>
    <s v="4210"/>
    <s v="854"/>
    <s v="85408"/>
    <s v="8549057"/>
    <n v="528004120002"/>
    <x v="0"/>
    <x v="7"/>
    <x v="7"/>
    <n v="202207"/>
    <n v="44771"/>
    <s v="XOF"/>
    <n v="14939"/>
    <n v="23.95"/>
    <s v="EUR"/>
    <n v="22.779"/>
    <n v="12831024"/>
    <s v="STAFF"/>
    <n v="2023596"/>
    <s v="Time Code : N - TERMINAL_GRANT_2023596"/>
  </r>
  <r>
    <s v="E"/>
    <s v="4200"/>
    <s v="854"/>
    <s v="85406"/>
    <s v="8540008"/>
    <n v="528004120002"/>
    <x v="0"/>
    <x v="24"/>
    <x v="24"/>
    <n v="202207"/>
    <n v="44771"/>
    <s v="XOF"/>
    <n v="97103"/>
    <n v="155.63999999999999"/>
    <s v="EUR"/>
    <n v="148.02799999999999"/>
    <n v="12831024"/>
    <s v="STAFF"/>
    <n v="2039252"/>
    <s v="Time Code : N - CNSS du mois de Juillet 2022 de GUIRO Shérita Djémila"/>
  </r>
  <r>
    <s v="E"/>
    <s v="4200"/>
    <s v="854"/>
    <s v="85406"/>
    <s v="8549053"/>
    <n v="528004120002"/>
    <x v="0"/>
    <x v="15"/>
    <x v="15"/>
    <n v="202207"/>
    <n v="44771"/>
    <s v="XOF"/>
    <n v="97103"/>
    <n v="155.63999999999999"/>
    <s v="EUR"/>
    <n v="148.02799999999999"/>
    <n v="12831024"/>
    <s v="STAFF"/>
    <n v="2041743"/>
    <s v="Time Code : N - CNSS du mois de Juillet 2022 de SORE Safiétou"/>
  </r>
  <r>
    <s v="E"/>
    <s v="4200"/>
    <s v="854"/>
    <s v="85407"/>
    <s v="8549057"/>
    <n v="528004120002"/>
    <x v="0"/>
    <x v="22"/>
    <x v="22"/>
    <n v="202207"/>
    <n v="44771"/>
    <s v="XOF"/>
    <n v="100987"/>
    <n v="161.87"/>
    <s v="EUR"/>
    <n v="153.95400000000001"/>
    <n v="12831024"/>
    <s v="STAFF"/>
    <n v="2023197"/>
    <s v="Time Code : N - CNSS du mois de Juillet 2022 de SAGNON Sanlé Régis Kader"/>
  </r>
  <r>
    <s v="E"/>
    <s v="4210"/>
    <s v="854"/>
    <s v="85407"/>
    <s v="8549059"/>
    <n v="528004120002"/>
    <x v="0"/>
    <x v="18"/>
    <x v="18"/>
    <n v="202207"/>
    <n v="44771"/>
    <s v="XOF"/>
    <n v="14940"/>
    <n v="23.95"/>
    <s v="EUR"/>
    <n v="22.779"/>
    <n v="12831024"/>
    <s v="STAFF"/>
    <n v="2014872"/>
    <s v="Time Code : N - TERMINAL_GRANT_2014872"/>
  </r>
  <r>
    <s v="E"/>
    <s v="4210"/>
    <s v="854"/>
    <s v="85406"/>
    <s v="8549052"/>
    <n v="528004120001"/>
    <x v="3"/>
    <x v="13"/>
    <x v="13"/>
    <n v="202207"/>
    <n v="44771"/>
    <s v="XOF"/>
    <n v="23981.599999999999"/>
    <n v="38.44"/>
    <s v="EUR"/>
    <n v="36.56"/>
    <n v="12831024"/>
    <s v="STAFF"/>
    <n v="2034399"/>
    <s v="Time Code : N - TERMINAL_GRANT_2034399"/>
  </r>
  <r>
    <s v="E"/>
    <s v="4210"/>
    <s v="854"/>
    <s v="85406"/>
    <s v="8540008"/>
    <n v="528004120002"/>
    <x v="0"/>
    <x v="24"/>
    <x v="24"/>
    <n v="202207"/>
    <n v="44771"/>
    <s v="XOF"/>
    <n v="10551"/>
    <n v="16.91"/>
    <s v="EUR"/>
    <n v="16.082999999999998"/>
    <n v="12831024"/>
    <s v="STAFF"/>
    <n v="2039252"/>
    <s v="Time Code : N - TERMINAL_GRANT_2039252"/>
  </r>
  <r>
    <s v="E"/>
    <s v="4200"/>
    <s v="854"/>
    <s v="85406"/>
    <s v="8549057"/>
    <n v="528004120002"/>
    <x v="0"/>
    <x v="7"/>
    <x v="7"/>
    <n v="202207"/>
    <n v="44771"/>
    <s v="XOF"/>
    <n v="23256.34"/>
    <n v="37.28"/>
    <s v="EUR"/>
    <n v="35.457000000000001"/>
    <n v="12831024"/>
    <s v="STAFF"/>
    <n v="8540399"/>
    <s v="Time Code : N - CNSS du mois de Juillet 2022 de KONFE TRAORE Aicha"/>
  </r>
  <r>
    <s v="E"/>
    <s v="4200"/>
    <s v="854"/>
    <s v="85406"/>
    <s v="8549057"/>
    <n v="528004120002"/>
    <x v="0"/>
    <x v="7"/>
    <x v="7"/>
    <n v="202207"/>
    <n v="44771"/>
    <s v="XOF"/>
    <n v="4161.29"/>
    <n v="6.67"/>
    <s v="EUR"/>
    <n v="6.3440000000000003"/>
    <n v="12831024"/>
    <s v="STAFF"/>
    <n v="8540358"/>
    <s v="Time Code : N - CNSS du mois de Juillet 2022 de ZOMA Jean"/>
  </r>
  <r>
    <s v="E"/>
    <s v="4200"/>
    <s v="854"/>
    <s v="85406"/>
    <s v="8549059"/>
    <n v="528004120002"/>
    <x v="0"/>
    <x v="12"/>
    <x v="12"/>
    <n v="202207"/>
    <n v="44771"/>
    <s v="XOF"/>
    <n v="12424.93"/>
    <n v="19.920000000000002"/>
    <s v="EUR"/>
    <n v="18.946000000000002"/>
    <n v="12831024"/>
    <s v="STAFF"/>
    <n v="8540279"/>
    <s v="Time Code : N - CNSS du mois de Juillet 2022 de YAMEOGO Wendkoaguenda Lucie"/>
  </r>
  <r>
    <s v="E"/>
    <s v="4210"/>
    <s v="854"/>
    <s v="85406"/>
    <s v="8549057"/>
    <n v="528004120002"/>
    <x v="0"/>
    <x v="7"/>
    <x v="7"/>
    <n v="202207"/>
    <n v="44771"/>
    <s v="XOF"/>
    <n v="649.29"/>
    <n v="1.04"/>
    <s v="EUR"/>
    <n v="0.98899999999999999"/>
    <n v="12831024"/>
    <s v="STAFF"/>
    <n v="2036440"/>
    <s v="Time Code : N - TERMINAL_GRANT_2036440"/>
  </r>
  <r>
    <s v="E"/>
    <s v="4200"/>
    <s v="854"/>
    <s v="85406"/>
    <s v="8540008"/>
    <n v="528004120001"/>
    <x v="3"/>
    <x v="14"/>
    <x v="14"/>
    <n v="202207"/>
    <n v="44771"/>
    <s v="XOF"/>
    <n v="129000"/>
    <n v="206.77"/>
    <s v="EUR"/>
    <n v="196.65799999999999"/>
    <n v="30508651"/>
    <s v="STAFF"/>
    <n v="2022429"/>
    <s v="Time Code : A - CNSS du mois de Juillet 2022 de DAHANI Daouda Martial Hubert"/>
  </r>
  <r>
    <s v="E"/>
    <s v="4200"/>
    <s v="854"/>
    <s v="85400"/>
    <s v="8549057"/>
    <n v="528004120002"/>
    <x v="0"/>
    <x v="7"/>
    <x v="7"/>
    <n v="202207"/>
    <n v="44771"/>
    <s v="XOF"/>
    <n v="14925.62"/>
    <n v="23.92"/>
    <s v="EUR"/>
    <n v="22.75"/>
    <n v="12831024"/>
    <s v="STAFF"/>
    <n v="8540392"/>
    <s v="Time Code : N - CNSS du mois de Juillet 2022 de KABORE Hamza"/>
  </r>
  <r>
    <s v="E"/>
    <s v="4200"/>
    <s v="854"/>
    <s v="85400"/>
    <s v="8549055"/>
    <n v="528004120002"/>
    <x v="0"/>
    <x v="11"/>
    <x v="11"/>
    <n v="202207"/>
    <n v="44771"/>
    <s v="XOF"/>
    <n v="8820.51"/>
    <n v="14.14"/>
    <s v="EUR"/>
    <n v="13.448"/>
    <n v="12831024"/>
    <s v="STAFF"/>
    <n v="8540039"/>
    <s v="Time Code : N - CNSS du mois de Juillet 2022 de NABI Grégoire"/>
  </r>
  <r>
    <s v="E"/>
    <s v="4200"/>
    <s v="854"/>
    <s v="85400"/>
    <s v="8549059"/>
    <n v="528004120002"/>
    <x v="0"/>
    <x v="12"/>
    <x v="12"/>
    <n v="202207"/>
    <n v="44771"/>
    <s v="XOF"/>
    <n v="5234.78"/>
    <n v="8.39"/>
    <s v="EUR"/>
    <n v="7.98"/>
    <n v="12831024"/>
    <s v="STAFF"/>
    <n v="2012905"/>
    <s v="Time Code : N - CNSS du mois de Juillet 2022 de NEBIE Noël"/>
  </r>
  <r>
    <s v="E"/>
    <s v="4210"/>
    <s v="854"/>
    <s v="85406"/>
    <s v="8540008"/>
    <n v="528004120001"/>
    <x v="3"/>
    <x v="14"/>
    <x v="14"/>
    <n v="202207"/>
    <n v="44771"/>
    <s v="XOF"/>
    <n v="20478"/>
    <n v="32.82"/>
    <s v="EUR"/>
    <n v="31.215"/>
    <n v="30508651"/>
    <s v="STAFF"/>
    <n v="2022429"/>
    <s v="Time Code : A - TERMINAL_GRANT_2022429"/>
  </r>
  <r>
    <s v="E"/>
    <s v="4200"/>
    <s v="854"/>
    <s v="85400"/>
    <s v="8549062"/>
    <n v="528004120002"/>
    <x v="0"/>
    <x v="78"/>
    <x v="77"/>
    <n v="202207"/>
    <n v="44771"/>
    <s v="XOF"/>
    <n v="2565.34"/>
    <n v="4.1100000000000003"/>
    <s v="EUR"/>
    <n v="3.9089999999999998"/>
    <n v="12831024"/>
    <s v="STAFF"/>
    <n v="8540396"/>
    <s v="Time Code : N - CNSS du mois de Juillet 2022 de OUEDRAOGO Hubert"/>
  </r>
  <r>
    <s v="E"/>
    <s v="4200"/>
    <s v="854"/>
    <s v="85400"/>
    <s v="8549058"/>
    <n v="528004120002"/>
    <x v="0"/>
    <x v="10"/>
    <x v="10"/>
    <n v="202207"/>
    <n v="44771"/>
    <s v="XOF"/>
    <n v="14333.33"/>
    <n v="22.97"/>
    <s v="EUR"/>
    <n v="21.847000000000001"/>
    <n v="12831024"/>
    <s v="STAFF"/>
    <n v="2011105"/>
    <s v="Time Code : N - CNSS du mois de Juillet 2022 de COULIDIATY Aimé Parfait"/>
  </r>
  <r>
    <s v="E"/>
    <s v="4200"/>
    <s v="854"/>
    <s v="85400"/>
    <s v="8549060"/>
    <n v="528004120002"/>
    <x v="0"/>
    <x v="6"/>
    <x v="6"/>
    <n v="202207"/>
    <n v="44771"/>
    <s v="XOF"/>
    <n v="15062.87"/>
    <n v="24.14"/>
    <s v="EUR"/>
    <n v="22.959"/>
    <n v="12831024"/>
    <s v="STAFF"/>
    <n v="2027008"/>
    <s v="Time Code : N - CNSS du mois de Juillet 2022 de SAWADOGO Augustine Marie wendyam"/>
  </r>
  <r>
    <s v="E"/>
    <s v="4200"/>
    <s v="854"/>
    <s v="85408"/>
    <s v="8540008"/>
    <n v="528004120001"/>
    <x v="3"/>
    <x v="14"/>
    <x v="14"/>
    <n v="202207"/>
    <n v="44771"/>
    <s v="XOF"/>
    <n v="129000"/>
    <n v="206.77"/>
    <s v="EUR"/>
    <n v="196.65799999999999"/>
    <n v="12831024"/>
    <s v="STAFF"/>
    <n v="2012170"/>
    <s v="Time Code : N - CNSS du mois de Juillet 2022 de KIEMA Yaya"/>
  </r>
  <r>
    <s v="E"/>
    <s v="7400"/>
    <s v="854"/>
    <s v="85407"/>
    <s v="8540008"/>
    <n v="528004120010"/>
    <x v="1"/>
    <x v="39"/>
    <x v="39"/>
    <n v="202207"/>
    <n v="44771"/>
    <s v="XOF"/>
    <n v="2925"/>
    <n v="4.6900000000000004"/>
    <s v="EUR"/>
    <n v="4.4610000000000003"/>
    <n v="30507627"/>
    <s v="BANKACC"/>
    <n v="85410"/>
    <s v="DDFB0722/ECOBANK/Frais d'agio du mois Juillet 2022"/>
  </r>
  <r>
    <s v="E"/>
    <s v="7400"/>
    <s v="854"/>
    <s v="85408"/>
    <s v="8540008"/>
    <n v="528004120010"/>
    <x v="1"/>
    <x v="39"/>
    <x v="39"/>
    <n v="202207"/>
    <n v="44773"/>
    <s v="XOF"/>
    <n v="10000"/>
    <n v="16.03"/>
    <s v="EUR"/>
    <n v="15.246"/>
    <n v="30507893"/>
    <s v="BANKACC"/>
    <n v="85411"/>
    <s v="FRAIS BANCAIRE SCI P07"/>
  </r>
  <r>
    <s v="E"/>
    <s v="7400"/>
    <s v="854"/>
    <s v="85408"/>
    <s v="8540008"/>
    <n v="528004120010"/>
    <x v="1"/>
    <x v="39"/>
    <x v="39"/>
    <n v="202207"/>
    <n v="44773"/>
    <s v="XOF"/>
    <n v="1700"/>
    <n v="2.72"/>
    <s v="EUR"/>
    <n v="2.5870000000000002"/>
    <n v="30507893"/>
    <s v="BANKACC"/>
    <n v="85411"/>
    <s v="FRAIS BANCAIRE SCI P07"/>
  </r>
  <r>
    <s v="E"/>
    <s v="7400"/>
    <s v="854"/>
    <s v="85408"/>
    <s v="8540008"/>
    <n v="528004120010"/>
    <x v="1"/>
    <x v="39"/>
    <x v="39"/>
    <n v="202207"/>
    <n v="44773"/>
    <s v="XOF"/>
    <n v="2925"/>
    <n v="4.6900000000000004"/>
    <s v="EUR"/>
    <n v="4.4610000000000003"/>
    <n v="30507893"/>
    <s v="BANKACC"/>
    <n v="85411"/>
    <s v="FRAIS BANCAIRE SCI P07"/>
  </r>
  <r>
    <s v="E"/>
    <s v="4060"/>
    <s v="854"/>
    <s v="85407"/>
    <s v="8549063"/>
    <n v="528004120002"/>
    <x v="0"/>
    <x v="25"/>
    <x v="25"/>
    <n v="202207"/>
    <n v="44773"/>
    <s v="XOF"/>
    <n v="17764.02"/>
    <n v="28.47"/>
    <s v="EUR"/>
    <n v="27.077999999999999"/>
    <n v="12831024"/>
    <s v="STAFF"/>
    <n v="2038727"/>
    <s v="Time Code : N - 202207 Annual leave accrual/Yacouba  Sory"/>
  </r>
  <r>
    <s v="E"/>
    <s v="4060"/>
    <s v="854"/>
    <s v="85406"/>
    <s v="8540008"/>
    <n v="528004120002"/>
    <x v="0"/>
    <x v="24"/>
    <x v="24"/>
    <n v="202207"/>
    <n v="44773"/>
    <s v="XOF"/>
    <n v="10839.38"/>
    <n v="17.37"/>
    <s v="EUR"/>
    <n v="16.521000000000001"/>
    <n v="12831024"/>
    <s v="STAFF"/>
    <n v="2039252"/>
    <s v="Time Code : N - 202207 Annual leave accrual/Sherita Djemila  Guiro"/>
  </r>
  <r>
    <s v="E"/>
    <s v="4060"/>
    <s v="854"/>
    <s v="85406"/>
    <s v="8549059"/>
    <n v="528004120002"/>
    <x v="0"/>
    <x v="12"/>
    <x v="12"/>
    <n v="202207"/>
    <n v="44773"/>
    <s v="XOF"/>
    <n v="4349.5"/>
    <n v="6.97"/>
    <s v="EUR"/>
    <n v="6.6289999999999996"/>
    <n v="12831024"/>
    <s v="STAFF"/>
    <n v="8540386"/>
    <s v="Time Code : N - 202207 Annual leave accrual/Dahlia Ramata Stéphanie  YAMEOGO"/>
  </r>
  <r>
    <s v="E"/>
    <s v="4060"/>
    <s v="854"/>
    <s v="85408"/>
    <s v="8549057"/>
    <n v="528004120002"/>
    <x v="0"/>
    <x v="7"/>
    <x v="7"/>
    <n v="202207"/>
    <n v="44773"/>
    <s v="XOF"/>
    <n v="47418.11"/>
    <n v="76.010000000000005"/>
    <s v="EUR"/>
    <n v="72.293000000000006"/>
    <n v="12831024"/>
    <s v="STAFF"/>
    <n v="2023596"/>
    <s v="Time Code : N - 202207 Annual leave accrual/Wangre  Didier"/>
  </r>
  <r>
    <s v="E"/>
    <s v="4060"/>
    <s v="854"/>
    <s v="85400"/>
    <s v="8549055"/>
    <n v="528004120002"/>
    <x v="0"/>
    <x v="11"/>
    <x v="11"/>
    <n v="202207"/>
    <n v="44773"/>
    <s v="XOF"/>
    <n v="7412.99"/>
    <n v="11.88"/>
    <s v="EUR"/>
    <n v="11.298999999999999"/>
    <n v="12831024"/>
    <s v="STAFF"/>
    <n v="8540039"/>
    <s v="Time Code : N - 202207 Annual leave accrual/Grégoire  NABI"/>
  </r>
  <r>
    <s v="E"/>
    <s v="4060"/>
    <s v="854"/>
    <s v="85400"/>
    <s v="8549059"/>
    <n v="528004120002"/>
    <x v="0"/>
    <x v="76"/>
    <x v="75"/>
    <n v="202207"/>
    <n v="44773"/>
    <s v="XOF"/>
    <n v="5651.1"/>
    <n v="9.06"/>
    <s v="EUR"/>
    <n v="8.6170000000000009"/>
    <n v="12831024"/>
    <s v="STAFF"/>
    <n v="8540353"/>
    <s v="Time Code : N - 202207 Annual leave accrual/Aminata  PARE/KARAMBIRI"/>
  </r>
  <r>
    <s v="E"/>
    <s v="4060"/>
    <s v="854"/>
    <s v="85407"/>
    <s v="8549059"/>
    <n v="528004120002"/>
    <x v="0"/>
    <x v="18"/>
    <x v="18"/>
    <n v="202207"/>
    <n v="44773"/>
    <s v="XOF"/>
    <n v="47418.11"/>
    <n v="76.010000000000005"/>
    <s v="EUR"/>
    <n v="72.293000000000006"/>
    <n v="12831024"/>
    <s v="STAFF"/>
    <n v="2014872"/>
    <s v="Time Code : N - 202207 Annual leave accrual/Siaka  Ouattara"/>
  </r>
  <r>
    <s v="E"/>
    <s v="4060"/>
    <s v="854"/>
    <s v="85400"/>
    <s v="8549058"/>
    <n v="528004120002"/>
    <x v="0"/>
    <x v="10"/>
    <x v="10"/>
    <n v="202207"/>
    <n v="44773"/>
    <s v="XOF"/>
    <n v="22102.080000000002"/>
    <n v="35.43"/>
    <s v="EUR"/>
    <n v="33.697000000000003"/>
    <n v="12831024"/>
    <s v="STAFF"/>
    <n v="2011105"/>
    <s v="Time Code : N - 202207 Annual leave accrual/COULIDIATY  Aimé Parfait"/>
  </r>
  <r>
    <s v="E"/>
    <s v="4060"/>
    <s v="854"/>
    <s v="85406"/>
    <s v="8549057"/>
    <n v="528004120002"/>
    <x v="0"/>
    <x v="7"/>
    <x v="7"/>
    <n v="202207"/>
    <n v="44773"/>
    <s v="XOF"/>
    <n v="3497.26"/>
    <n v="5.61"/>
    <s v="EUR"/>
    <n v="5.3360000000000003"/>
    <n v="12831024"/>
    <s v="STAFF"/>
    <n v="8540358"/>
    <s v="Time Code : N - 202207 Annual leave accrual/Jean  ZOMA"/>
  </r>
  <r>
    <s v="E"/>
    <s v="4060"/>
    <s v="854"/>
    <s v="85400"/>
    <s v="8549059"/>
    <n v="528004120002"/>
    <x v="0"/>
    <x v="12"/>
    <x v="12"/>
    <n v="202207"/>
    <n v="44773"/>
    <s v="XOF"/>
    <n v="21880.05"/>
    <n v="35.07"/>
    <s v="EUR"/>
    <n v="33.354999999999997"/>
    <n v="12831024"/>
    <s v="STAFF"/>
    <n v="2029740"/>
    <s v="Time Code : N - 202207 Annual leave accrual/Sansan Christian  Kambou"/>
  </r>
  <r>
    <s v="E"/>
    <s v="4061"/>
    <s v="854"/>
    <s v="85400"/>
    <s v="8549053"/>
    <n v="528004120002"/>
    <x v="0"/>
    <x v="11"/>
    <x v="11"/>
    <n v="202207"/>
    <n v="44773"/>
    <s v="USD"/>
    <n v="10.99"/>
    <n v="10.99"/>
    <s v="EUR"/>
    <n v="10.452999999999999"/>
    <n v="12831024"/>
    <s v="STAFF"/>
    <n v="9985235"/>
    <s v="Time Code : N - 202207 Annual leave accrual/Ange Bi Achille Irie"/>
  </r>
  <r>
    <s v="E"/>
    <s v="4060"/>
    <s v="854"/>
    <s v="85401"/>
    <s v="8540008"/>
    <n v="528004120001"/>
    <x v="3"/>
    <x v="14"/>
    <x v="14"/>
    <n v="202207"/>
    <n v="44773"/>
    <s v="XOF"/>
    <n v="63592.02"/>
    <n v="101.93"/>
    <s v="EUR"/>
    <n v="96.944999999999993"/>
    <n v="12831024"/>
    <s v="STAFF"/>
    <n v="2031020"/>
    <s v="Time Code : N - 202207 Annual leave accrual/Hassane Moctar Gansore"/>
  </r>
  <r>
    <s v="E"/>
    <s v="4061"/>
    <s v="854"/>
    <s v="85400"/>
    <s v="8549051"/>
    <n v="528004120002"/>
    <x v="0"/>
    <x v="1"/>
    <x v="1"/>
    <n v="202207"/>
    <n v="44773"/>
    <s v="USD"/>
    <n v="1.4"/>
    <n v="1.4"/>
    <s v="EUR"/>
    <n v="1.3320000000000001"/>
    <n v="12831024"/>
    <s v="STAFF"/>
    <n v="9985201"/>
    <s v="Time Code : N - 202207 Annual leave accrual/Benoit  DELSARTE"/>
  </r>
  <r>
    <s v="E"/>
    <s v="4060"/>
    <s v="854"/>
    <s v="85406"/>
    <s v="8549057"/>
    <n v="528004120002"/>
    <x v="0"/>
    <x v="7"/>
    <x v="7"/>
    <n v="202207"/>
    <n v="44773"/>
    <s v="XOF"/>
    <n v="8719.59"/>
    <n v="13.98"/>
    <s v="EUR"/>
    <n v="13.295999999999999"/>
    <n v="12831024"/>
    <s v="STAFF"/>
    <n v="8540399"/>
    <s v="Time Code : N - 202207 Annual leave accrual/Aïcha  KONFE/TRAORE"/>
  </r>
  <r>
    <s v="E"/>
    <s v="4060"/>
    <s v="854"/>
    <s v="85406"/>
    <s v="8549059"/>
    <n v="528004120002"/>
    <x v="0"/>
    <x v="12"/>
    <x v="12"/>
    <n v="202207"/>
    <n v="44773"/>
    <s v="XOF"/>
    <n v="5967.07"/>
    <n v="9.56"/>
    <s v="EUR"/>
    <n v="9.0920000000000005"/>
    <n v="12831024"/>
    <s v="STAFF"/>
    <n v="8540279"/>
    <s v="Time Code : N - 202207 Annual leave accrual/Lucie Wendkoaguenda.  YAMEOGO"/>
  </r>
  <r>
    <s v="E"/>
    <s v="4060"/>
    <s v="854"/>
    <s v="85408"/>
    <s v="8540008"/>
    <n v="528004120001"/>
    <x v="3"/>
    <x v="14"/>
    <x v="14"/>
    <n v="202207"/>
    <n v="44773"/>
    <s v="XOF"/>
    <n v="67899.399999999994"/>
    <n v="108.83"/>
    <s v="EUR"/>
    <n v="103.508"/>
    <n v="12831024"/>
    <s v="STAFF"/>
    <n v="2012170"/>
    <s v="Time Code : N - 202207 Annual leave accrual/Yaya  Kiema"/>
  </r>
  <r>
    <s v="E"/>
    <s v="4061"/>
    <s v="854"/>
    <s v="85400"/>
    <s v="8549052"/>
    <n v="528004120002"/>
    <x v="0"/>
    <x v="0"/>
    <x v="0"/>
    <n v="202207"/>
    <n v="44773"/>
    <s v="USD"/>
    <n v="20.79"/>
    <n v="20.79"/>
    <s v="EUR"/>
    <n v="19.773"/>
    <n v="12831024"/>
    <s v="STAFF"/>
    <n v="9982557"/>
    <s v="Time Code : N - 202207 Annual leave accrual/Serge  ANDRIAMANDIMBY"/>
  </r>
  <r>
    <s v="E"/>
    <s v="4060"/>
    <s v="854"/>
    <s v="85400"/>
    <s v="8549062"/>
    <n v="528004120002"/>
    <x v="0"/>
    <x v="78"/>
    <x v="77"/>
    <n v="202207"/>
    <n v="44773"/>
    <s v="XOF"/>
    <n v="2482.83"/>
    <n v="3.98"/>
    <s v="EUR"/>
    <n v="3.7850000000000001"/>
    <n v="12831024"/>
    <s v="STAFF"/>
    <n v="8540396"/>
    <s v="Time Code : N - 202207 Annual leave accrual/Hubert  OUEDRAOGO"/>
  </r>
  <r>
    <s v="E"/>
    <s v="4060"/>
    <s v="854"/>
    <s v="85407"/>
    <s v="8549059"/>
    <n v="528004120002"/>
    <x v="0"/>
    <x v="20"/>
    <x v="20"/>
    <n v="202207"/>
    <n v="44773"/>
    <s v="XOF"/>
    <n v="31267.439999999999"/>
    <n v="50.12"/>
    <s v="EUR"/>
    <n v="47.668999999999997"/>
    <n v="12831024"/>
    <s v="STAFF"/>
    <n v="2030902"/>
    <s v="Time Code : N - 202207 Annual leave accrual/Idriss As-Ami Cisse"/>
  </r>
  <r>
    <s v="E"/>
    <s v="4060"/>
    <s v="854"/>
    <s v="85406"/>
    <s v="8549057"/>
    <n v="528004120002"/>
    <x v="0"/>
    <x v="69"/>
    <x v="68"/>
    <n v="202207"/>
    <n v="44773"/>
    <s v="XOF"/>
    <n v="19169.3"/>
    <n v="30.73"/>
    <s v="EUR"/>
    <n v="29.227"/>
    <n v="12831024"/>
    <s v="STAFF"/>
    <n v="8540222"/>
    <s v="Time Code : N - 202207 Annual leave accrual/OUEDRAOGO  Bila Basile"/>
  </r>
  <r>
    <s v="E"/>
    <s v="4060"/>
    <s v="854"/>
    <s v="85406"/>
    <s v="8549052"/>
    <n v="528004120002"/>
    <x v="0"/>
    <x v="16"/>
    <x v="16"/>
    <n v="202207"/>
    <n v="44773"/>
    <s v="XOF"/>
    <n v="47418.11"/>
    <n v="76.010000000000005"/>
    <s v="EUR"/>
    <n v="72.293000000000006"/>
    <n v="12831024"/>
    <s v="STAFF"/>
    <n v="2024193"/>
    <s v="Time Code : N - 202207 Annual leave accrual/Sié  Kambire"/>
  </r>
  <r>
    <s v="E"/>
    <s v="4060"/>
    <s v="854"/>
    <s v="85400"/>
    <s v="8549062"/>
    <n v="528004120002"/>
    <x v="0"/>
    <x v="23"/>
    <x v="23"/>
    <n v="202207"/>
    <n v="44773"/>
    <s v="XOF"/>
    <n v="6331.11"/>
    <n v="10.15"/>
    <s v="EUR"/>
    <n v="9.6539999999999999"/>
    <n v="12831024"/>
    <s v="STAFF"/>
    <n v="2032465"/>
    <s v="Time Code : N - 202207 Annual leave accrual/Hassimi  ZOURE"/>
  </r>
  <r>
    <s v="E"/>
    <s v="4060"/>
    <s v="854"/>
    <s v="85406"/>
    <s v="8549052"/>
    <n v="528004120001"/>
    <x v="3"/>
    <x v="13"/>
    <x v="13"/>
    <n v="202207"/>
    <n v="44773"/>
    <s v="XOF"/>
    <n v="54153.31"/>
    <n v="86.8"/>
    <s v="EUR"/>
    <n v="82.555000000000007"/>
    <n v="12831024"/>
    <s v="STAFF"/>
    <n v="2034399"/>
    <s v="Time Code : N - 202207 Annual leave accrual/Touwinde Christophe Ouedraogo"/>
  </r>
  <r>
    <s v="E"/>
    <s v="4060"/>
    <s v="854"/>
    <s v="85406"/>
    <s v="8549059"/>
    <n v="528004120002"/>
    <x v="0"/>
    <x v="18"/>
    <x v="18"/>
    <n v="202207"/>
    <n v="44773"/>
    <s v="XOF"/>
    <n v="3016.75"/>
    <n v="4.84"/>
    <s v="EUR"/>
    <n v="4.6029999999999998"/>
    <n v="12831024"/>
    <s v="STAFF"/>
    <n v="2024413"/>
    <s v="Time Code : N - 202207 Annual leave accrual/Jacques Malgdawindé DAMIBA"/>
  </r>
  <r>
    <s v="E"/>
    <s v="4060"/>
    <s v="854"/>
    <s v="85400"/>
    <s v="8549057"/>
    <n v="528004120002"/>
    <x v="0"/>
    <x v="7"/>
    <x v="7"/>
    <n v="202207"/>
    <n v="44773"/>
    <s v="XOF"/>
    <n v="7553.97"/>
    <n v="12.11"/>
    <s v="EUR"/>
    <n v="11.518000000000001"/>
    <n v="12831024"/>
    <s v="STAFF"/>
    <n v="8540392"/>
    <s v="Time Code : N - 202207 Annual leave accrual/Hamza  Kabore"/>
  </r>
  <r>
    <s v="E"/>
    <s v="4060"/>
    <s v="854"/>
    <s v="85400"/>
    <s v="8549063"/>
    <n v="528004120002"/>
    <x v="0"/>
    <x v="21"/>
    <x v="21"/>
    <n v="202207"/>
    <n v="44773"/>
    <s v="XOF"/>
    <n v="9632.42"/>
    <n v="15.44"/>
    <s v="EUR"/>
    <n v="14.685"/>
    <n v="12831024"/>
    <s v="STAFF"/>
    <n v="2020577"/>
    <s v="Time Code : N - 202207 Annual leave accrual/Sidibe  Moumouni"/>
  </r>
  <r>
    <s v="E"/>
    <s v="4060"/>
    <s v="854"/>
    <s v="85400"/>
    <s v="8549059"/>
    <n v="528004120002"/>
    <x v="0"/>
    <x v="12"/>
    <x v="12"/>
    <n v="202207"/>
    <n v="44773"/>
    <s v="XOF"/>
    <n v="4230.24"/>
    <n v="6.78"/>
    <s v="EUR"/>
    <n v="6.4480000000000004"/>
    <n v="12831024"/>
    <s v="STAFF"/>
    <n v="2012905"/>
    <s v="Time Code : N - 202207 Annual leave accrual/Noel  Nebie"/>
  </r>
  <r>
    <s v="E"/>
    <s v="4060"/>
    <s v="854"/>
    <s v="85408"/>
    <s v="8549057"/>
    <n v="528004120002"/>
    <x v="0"/>
    <x v="22"/>
    <x v="22"/>
    <n v="202207"/>
    <n v="44773"/>
    <s v="XOF"/>
    <n v="17926.669999999998"/>
    <n v="28.73"/>
    <s v="EUR"/>
    <n v="27.324999999999999"/>
    <n v="12831024"/>
    <s v="STAFF"/>
    <n v="2035753"/>
    <s v="Time Code : N - 202207 Annual leave accrual/Kouanda  Rachidatou"/>
  </r>
  <r>
    <s v="E"/>
    <s v="4060"/>
    <s v="854"/>
    <s v="85400"/>
    <s v="8549059"/>
    <n v="528004120002"/>
    <x v="0"/>
    <x v="12"/>
    <x v="12"/>
    <n v="202207"/>
    <n v="44773"/>
    <s v="XOF"/>
    <n v="7391.93"/>
    <n v="11.85"/>
    <s v="EUR"/>
    <n v="11.27"/>
    <n v="12831024"/>
    <s v="STAFF"/>
    <n v="8540206"/>
    <s v="Time Code : N - 202207 Annual leave accrual/Wendingomde Joseph Arnaud  OUEDRAOGO"/>
  </r>
  <r>
    <s v="E"/>
    <s v="4060"/>
    <s v="854"/>
    <s v="85407"/>
    <s v="8549057"/>
    <n v="528004120002"/>
    <x v="0"/>
    <x v="22"/>
    <x v="22"/>
    <n v="202207"/>
    <n v="44773"/>
    <s v="XOF"/>
    <n v="33385.32"/>
    <n v="53.51"/>
    <s v="EUR"/>
    <n v="50.893000000000001"/>
    <n v="12831024"/>
    <s v="STAFF"/>
    <n v="2023197"/>
    <s v="Time Code : N - 202207 Annual leave accrual/Regis Kader Sanlé Sagnon"/>
  </r>
  <r>
    <s v="E"/>
    <s v="4060"/>
    <s v="854"/>
    <s v="85406"/>
    <s v="8540008"/>
    <n v="528004120001"/>
    <x v="3"/>
    <x v="9"/>
    <x v="9"/>
    <n v="202207"/>
    <n v="44773"/>
    <s v="XOF"/>
    <n v="99714.2"/>
    <n v="159.83000000000001"/>
    <s v="EUR"/>
    <n v="152.01300000000001"/>
    <n v="12831024"/>
    <s v="STAFF"/>
    <n v="2019466"/>
    <s v="Time Code : N - 202207 Annual leave accrual/Lena Yasmine Zague-Some"/>
  </r>
  <r>
    <s v="E"/>
    <s v="4060"/>
    <s v="854"/>
    <s v="85400"/>
    <s v="8549060"/>
    <n v="528004120002"/>
    <x v="0"/>
    <x v="6"/>
    <x v="6"/>
    <n v="202207"/>
    <n v="44773"/>
    <s v="XOF"/>
    <n v="3748.35"/>
    <n v="6.01"/>
    <s v="EUR"/>
    <n v="5.7160000000000002"/>
    <n v="12831024"/>
    <s v="STAFF"/>
    <n v="2027008"/>
    <s v="Time Code : N - 202207 Annual leave accrual/Sawadogo  Augustine Marie Wendyam"/>
  </r>
  <r>
    <s v="E"/>
    <s v="4060"/>
    <s v="854"/>
    <s v="85406"/>
    <s v="8540008"/>
    <n v="528004120001"/>
    <x v="3"/>
    <x v="14"/>
    <x v="14"/>
    <n v="202207"/>
    <n v="44773"/>
    <s v="XOF"/>
    <n v="67899.399999999994"/>
    <n v="108.83"/>
    <s v="EUR"/>
    <n v="103.508"/>
    <n v="30508651"/>
    <s v="STAFF"/>
    <n v="2022429"/>
    <s v="Time Code : A - 202207 Annual leave accrual/Dahani  Daouda. Martial. Hubert"/>
  </r>
  <r>
    <s v="E"/>
    <s v="4060"/>
    <s v="854"/>
    <s v="85400"/>
    <s v="8540017"/>
    <n v="528004120002"/>
    <x v="0"/>
    <x v="26"/>
    <x v="26"/>
    <n v="202207"/>
    <n v="44773"/>
    <s v="XOF"/>
    <n v="4029.64"/>
    <n v="6.46"/>
    <s v="EUR"/>
    <n v="6.1440000000000001"/>
    <n v="12831024"/>
    <s v="STAFF"/>
    <n v="8540401"/>
    <s v="Time Code : N - 202207 Annual leave accrual/Boukari  SINON"/>
  </r>
  <r>
    <s v="E"/>
    <s v="4060"/>
    <s v="854"/>
    <s v="85400"/>
    <s v="8540017"/>
    <n v="528004120002"/>
    <x v="0"/>
    <x v="26"/>
    <x v="26"/>
    <n v="202207"/>
    <n v="44773"/>
    <s v="XOF"/>
    <n v="2140.2399999999998"/>
    <n v="3.43"/>
    <s v="EUR"/>
    <n v="3.262"/>
    <n v="12831024"/>
    <s v="STAFF"/>
    <n v="2052844"/>
    <s v="Time Code : N - 202207 Annual leave accrual/SAWADOGO  Salimata"/>
  </r>
  <r>
    <s v="E"/>
    <s v="4060"/>
    <s v="854"/>
    <s v="85406"/>
    <s v="8549057"/>
    <n v="528004120002"/>
    <x v="0"/>
    <x v="7"/>
    <x v="7"/>
    <n v="202207"/>
    <n v="44773"/>
    <s v="XOF"/>
    <n v="1103.18"/>
    <n v="1.77"/>
    <s v="EUR"/>
    <n v="1.6830000000000001"/>
    <n v="12831024"/>
    <s v="STAFF"/>
    <n v="2036440"/>
    <s v="Time Code : N - 202207 Annual leave accrual/Yalpougdou  Herve"/>
  </r>
  <r>
    <s v="E"/>
    <s v="4060"/>
    <s v="854"/>
    <s v="85408"/>
    <s v="8549059"/>
    <n v="528004120002"/>
    <x v="0"/>
    <x v="12"/>
    <x v="12"/>
    <n v="202207"/>
    <n v="44773"/>
    <s v="XOF"/>
    <n v="24307.82"/>
    <n v="38.96"/>
    <s v="EUR"/>
    <n v="37.055"/>
    <n v="12831024"/>
    <s v="STAFF"/>
    <n v="2046481"/>
    <s v="Time Code : N - 202207 Annual leave accrual/Hadja Aliza Toe"/>
  </r>
  <r>
    <s v="E"/>
    <s v="4060"/>
    <s v="854"/>
    <s v="85406"/>
    <s v="8549053"/>
    <n v="528004120002"/>
    <x v="0"/>
    <x v="15"/>
    <x v="15"/>
    <n v="202207"/>
    <n v="44773"/>
    <s v="XOF"/>
    <n v="7921.09"/>
    <n v="12.7"/>
    <s v="EUR"/>
    <n v="12.079000000000001"/>
    <n v="12831024"/>
    <s v="STAFF"/>
    <n v="2041743"/>
    <s v="Time Code : N - 202207 Annual leave accrual/Safietou  Sore"/>
  </r>
  <r>
    <s v="E"/>
    <s v="5110"/>
    <s v="854"/>
    <s v="85406"/>
    <s v="8549057"/>
    <n v="528004120010"/>
    <x v="1"/>
    <x v="87"/>
    <x v="86"/>
    <n v="202207"/>
    <n v="44773"/>
    <s v="XOF"/>
    <n v="11597.08"/>
    <n v="19.03"/>
    <s v="EUR"/>
    <n v="18.099"/>
    <n v="12819536"/>
    <s v="VEHICLE"/>
    <s v="854V0538"/>
    <s v="PO Auto-Accrual re PO: 10071600 / Total_appro TOM-Card 469916_veh 0164 D7 03 IT_ATWA"/>
  </r>
  <r>
    <s v="E"/>
    <s v="5130"/>
    <s v="854"/>
    <s v="85406"/>
    <s v="8540008"/>
    <n v="528004120010"/>
    <x v="1"/>
    <x v="92"/>
    <x v="4"/>
    <n v="202207"/>
    <n v="44773"/>
    <s v="XOF"/>
    <n v="48500.22"/>
    <n v="77.739999999999995"/>
    <s v="EUR"/>
    <n v="73.938000000000002"/>
    <n v="12819536"/>
    <s v="VEHICLE"/>
    <s v="854V0535"/>
    <s v="PO Auto-Accrual re PO: 10083754 / Renouvellement AIT VEH 1282 D7 03 IT Ouverture de dossier : 6550 XOF  Doucment Douanier ( EXo , AIT) 36950  Carte jaune 5000"/>
  </r>
  <r>
    <s v="E"/>
    <s v="5130"/>
    <s v="854"/>
    <s v="85406"/>
    <s v="8540008"/>
    <n v="528004120010"/>
    <x v="1"/>
    <x v="92"/>
    <x v="4"/>
    <n v="202207"/>
    <n v="44773"/>
    <s v="XOF"/>
    <n v="6500.8"/>
    <n v="10.42"/>
    <s v="EUR"/>
    <n v="9.91"/>
    <n v="12819536"/>
    <s v="VEHICLE"/>
    <s v="854V0539"/>
    <s v="PO Auto-Accrual re PO: 10083754 / Renouvellement AIT VEH 0170 D7 03 IT  HAD 6500 XOF"/>
  </r>
  <r>
    <s v="E"/>
    <s v="5120"/>
    <s v="854"/>
    <s v="85406"/>
    <s v="8549057"/>
    <n v="528004120010"/>
    <x v="1"/>
    <x v="58"/>
    <x v="58"/>
    <n v="202207"/>
    <n v="44773"/>
    <s v="XOF"/>
    <n v="302316.67"/>
    <n v="516.47"/>
    <s v="EUR"/>
    <n v="491.21199999999999"/>
    <n v="12819536"/>
    <s v="VEHICLE"/>
    <s v="854V0540"/>
    <s v="PO Auto-Accrual re PO: 10046796 / Renouvellement assurance véh 0445 D8 03 IT"/>
  </r>
  <r>
    <s v="E"/>
    <s v="5120"/>
    <s v="854"/>
    <s v="85406"/>
    <s v="8549057"/>
    <n v="528004120010"/>
    <x v="1"/>
    <x v="58"/>
    <x v="58"/>
    <n v="202207"/>
    <n v="44773"/>
    <s v="XOF"/>
    <n v="302316.67"/>
    <n v="516.47"/>
    <s v="EUR"/>
    <n v="491.21199999999999"/>
    <n v="12819536"/>
    <s v="VEHICLE"/>
    <s v="854V0535"/>
    <s v="PO Auto-Accrual re PO: 10046796 / Renouvellement assurance véh 0182 D7 03 IT"/>
  </r>
  <r>
    <s v="E"/>
    <s v="5130"/>
    <s v="854"/>
    <s v="85406"/>
    <s v="8540008"/>
    <n v="528004120010"/>
    <x v="1"/>
    <x v="92"/>
    <x v="4"/>
    <n v="202207"/>
    <n v="44773"/>
    <s v="XOF"/>
    <n v="6500.8"/>
    <n v="10.42"/>
    <s v="EUR"/>
    <n v="9.91"/>
    <n v="12819536"/>
    <s v="VEHICLE"/>
    <s v="854V0538"/>
    <s v="PO Auto-Accrual re PO: 10083754 / Renouvellement AIT VEH 0164 D7 03 IT HAD 6500 XOF"/>
  </r>
  <r>
    <s v="E"/>
    <s v="5130"/>
    <s v="854"/>
    <s v="85406"/>
    <s v="8540008"/>
    <n v="528004120010"/>
    <x v="1"/>
    <x v="92"/>
    <x v="4"/>
    <n v="202207"/>
    <n v="44773"/>
    <s v="XOF"/>
    <n v="6500.8"/>
    <n v="10.42"/>
    <s v="EUR"/>
    <n v="9.91"/>
    <n v="12819536"/>
    <s v="VEHICLE"/>
    <s v="854V0540"/>
    <s v="PO Auto-Accrual re PO: 10083754 / Renouvellement AIT VEH 0445 D8 03 IT HAD 6500 XOF"/>
  </r>
  <r>
    <s v="E"/>
    <s v="5130"/>
    <s v="854"/>
    <s v="85406"/>
    <s v="8540008"/>
    <n v="528004120010"/>
    <x v="1"/>
    <x v="92"/>
    <x v="4"/>
    <n v="202207"/>
    <n v="44773"/>
    <s v="XOF"/>
    <n v="48500.22"/>
    <n v="77.739999999999995"/>
    <s v="EUR"/>
    <n v="73.938000000000002"/>
    <n v="12819536"/>
    <s v="VEHICLE"/>
    <s v="854V0540"/>
    <s v="PO Auto-Accrual re PO: 10083754 / Renouvellement AIT VEH 0445 D8 03 IT Ouverture de dossier : 6550 XOF  Doucment Douanier ( EXo , AIT) 36950  Carte jaune 5000"/>
  </r>
  <r>
    <s v="E"/>
    <s v="5130"/>
    <s v="854"/>
    <s v="85406"/>
    <s v="8540008"/>
    <n v="528004120010"/>
    <x v="1"/>
    <x v="92"/>
    <x v="4"/>
    <n v="202207"/>
    <n v="44773"/>
    <s v="XOF"/>
    <n v="48500.22"/>
    <n v="77.739999999999995"/>
    <s v="EUR"/>
    <n v="73.938000000000002"/>
    <n v="12819536"/>
    <s v="VEHICLE"/>
    <s v="854V0538"/>
    <s v="PO Auto-Accrual re PO: 10083754 / Renouvellement AIT VEH 0164 D7 03 IT Ouverture de dossier : 6550 XOF  Doucment Douanier ( EXo , AIT) 36950  Carte jaune 5000"/>
  </r>
  <r>
    <s v="E"/>
    <s v="5130"/>
    <s v="854"/>
    <s v="85406"/>
    <s v="8540008"/>
    <n v="528004120010"/>
    <x v="1"/>
    <x v="92"/>
    <x v="4"/>
    <n v="202207"/>
    <n v="44773"/>
    <s v="XOF"/>
    <n v="48500.22"/>
    <n v="77.739999999999995"/>
    <s v="EUR"/>
    <n v="73.938000000000002"/>
    <n v="12819536"/>
    <s v="VEHICLE"/>
    <s v="854V0539"/>
    <s v="PO Auto-Accrual re PO: 10083754 / Renouvellement AIT VEH 0170 D7 03 IT Ouverture de dossier : 6550 XOF  Doucment Douanier ( EXo , AIT) 36950  Carte jaune 5000"/>
  </r>
  <r>
    <s v="E"/>
    <s v="5130"/>
    <s v="854"/>
    <s v="85406"/>
    <s v="8540008"/>
    <n v="528004120010"/>
    <x v="1"/>
    <x v="92"/>
    <x v="4"/>
    <n v="202207"/>
    <n v="44773"/>
    <s v="XOF"/>
    <n v="6500.8"/>
    <n v="10.42"/>
    <s v="EUR"/>
    <n v="9.91"/>
    <n v="12819536"/>
    <s v="VEHICLE"/>
    <s v="854V0535"/>
    <s v="PO Auto-Accrual re PO: 10083754 / Renouvellement AIT VEH 0182 D7 03 IT HAD 6500 XOF"/>
  </r>
  <r>
    <s v="E"/>
    <s v="5120"/>
    <s v="854"/>
    <s v="85406"/>
    <s v="8549057"/>
    <n v="528004120010"/>
    <x v="1"/>
    <x v="58"/>
    <x v="58"/>
    <n v="202207"/>
    <n v="44773"/>
    <s v="XOF"/>
    <n v="302316.67"/>
    <n v="516.47"/>
    <s v="EUR"/>
    <n v="491.21199999999999"/>
    <n v="12819536"/>
    <s v="VEHICLE"/>
    <s v="854V0539"/>
    <s v="PO Auto-Accrual re PO: 10046796 / Renouvellement assurance véh 0170 D7 03 IT"/>
  </r>
  <r>
    <s v="E"/>
    <s v="5120"/>
    <s v="854"/>
    <s v="85406"/>
    <s v="8549057"/>
    <n v="528004120010"/>
    <x v="1"/>
    <x v="59"/>
    <x v="58"/>
    <n v="202207"/>
    <n v="44773"/>
    <s v="XOF"/>
    <n v="302316.67"/>
    <n v="516.47"/>
    <s v="EUR"/>
    <n v="491.21199999999999"/>
    <n v="12819536"/>
    <s v="VEHICLE"/>
    <s v="854V0538"/>
    <s v="PO Auto-Accrual re PO: 10046796 / Renouvellement assurance véh 0164 D7 03 IT"/>
  </r>
  <r>
    <s v="E"/>
    <s v="6298"/>
    <s v="854"/>
    <s v="85400"/>
    <s v="8549053"/>
    <n v="528004120010"/>
    <x v="1"/>
    <x v="34"/>
    <x v="34"/>
    <n v="202207"/>
    <n v="44773"/>
    <s v="USD"/>
    <n v="0.28000000000000003"/>
    <n v="0.28000000000000003"/>
    <s v="EUR"/>
    <n v="0.26600000000000001"/>
    <n v="12839930"/>
    <m/>
    <m/>
    <s v="Country Shared Costs - Premise costs"/>
  </r>
  <r>
    <s v="E"/>
    <s v="5598"/>
    <s v="854"/>
    <s v="85400"/>
    <s v="8549054"/>
    <n v="528004120010"/>
    <x v="1"/>
    <x v="33"/>
    <x v="33"/>
    <n v="202207"/>
    <n v="44773"/>
    <s v="USD"/>
    <n v="9.5"/>
    <n v="9.5"/>
    <s v="EUR"/>
    <n v="9.0350000000000001"/>
    <n v="12839930"/>
    <m/>
    <m/>
    <s v="Country Shared Costs - Travel &amp; Lodging"/>
  </r>
  <r>
    <s v="E"/>
    <s v="6298"/>
    <s v="854"/>
    <s v="85400"/>
    <s v="8549054"/>
    <n v="528004120010"/>
    <x v="1"/>
    <x v="34"/>
    <x v="34"/>
    <n v="202207"/>
    <n v="44773"/>
    <s v="USD"/>
    <n v="215.23"/>
    <n v="215.23"/>
    <s v="EUR"/>
    <n v="204.70400000000001"/>
    <n v="12839930"/>
    <m/>
    <m/>
    <s v="Country Shared Costs - Premise costs"/>
  </r>
  <r>
    <s v="E"/>
    <s v="7491"/>
    <s v="854"/>
    <s v="85400"/>
    <s v="8549054"/>
    <n v="528004120010"/>
    <x v="1"/>
    <x v="37"/>
    <x v="37"/>
    <n v="202207"/>
    <n v="44773"/>
    <s v="USD"/>
    <n v="4.08"/>
    <n v="4.08"/>
    <s v="EUR"/>
    <n v="3.88"/>
    <n v="12839930"/>
    <m/>
    <m/>
    <s v="Country Shared Costs - Other"/>
  </r>
  <r>
    <s v="E"/>
    <s v="6298"/>
    <s v="854"/>
    <s v="85400"/>
    <s v="8549055"/>
    <n v="528004120010"/>
    <x v="1"/>
    <x v="34"/>
    <x v="34"/>
    <n v="202207"/>
    <n v="44773"/>
    <s v="USD"/>
    <n v="311.17"/>
    <n v="311.17"/>
    <s v="EUR"/>
    <n v="295.952"/>
    <n v="12839930"/>
    <m/>
    <m/>
    <s v="Country Shared Costs - Premise costs"/>
  </r>
  <r>
    <s v="E"/>
    <s v="7491"/>
    <s v="854"/>
    <s v="85400"/>
    <s v="8549057"/>
    <n v="528004120010"/>
    <x v="1"/>
    <x v="37"/>
    <x v="37"/>
    <n v="202207"/>
    <n v="44773"/>
    <s v="USD"/>
    <n v="133.08000000000001"/>
    <n v="133.08000000000001"/>
    <s v="EUR"/>
    <n v="126.572"/>
    <n v="12839930"/>
    <m/>
    <m/>
    <s v="Country Shared Costs - Other"/>
  </r>
  <r>
    <s v="E"/>
    <s v="5598"/>
    <s v="854"/>
    <s v="85400"/>
    <s v="8549057"/>
    <n v="528004120010"/>
    <x v="1"/>
    <x v="33"/>
    <x v="33"/>
    <n v="202207"/>
    <n v="44773"/>
    <s v="USD"/>
    <n v="27.18"/>
    <n v="27.18"/>
    <s v="EUR"/>
    <n v="25.850999999999999"/>
    <n v="12839930"/>
    <m/>
    <m/>
    <s v="Country Shared Costs - Travel &amp; Lodging"/>
  </r>
  <r>
    <s v="E"/>
    <s v="6298"/>
    <s v="854"/>
    <s v="85400"/>
    <s v="8549057"/>
    <n v="528004120010"/>
    <x v="1"/>
    <x v="34"/>
    <x v="34"/>
    <n v="202207"/>
    <n v="44773"/>
    <s v="USD"/>
    <n v="16.8"/>
    <n v="16.8"/>
    <s v="EUR"/>
    <n v="15.978"/>
    <n v="12839930"/>
    <m/>
    <m/>
    <s v="Country Shared Costs - Premise costs"/>
  </r>
  <r>
    <s v="E"/>
    <s v="7491"/>
    <s v="854"/>
    <s v="85400"/>
    <s v="8549059"/>
    <n v="528004120010"/>
    <x v="1"/>
    <x v="37"/>
    <x v="37"/>
    <n v="202207"/>
    <n v="44773"/>
    <s v="USD"/>
    <n v="-19.07"/>
    <n v="-19.07"/>
    <s v="EUR"/>
    <n v="-18.137"/>
    <n v="12839930"/>
    <m/>
    <m/>
    <s v="Country Shared Costs - Other"/>
  </r>
  <r>
    <s v="E"/>
    <s v="6298"/>
    <s v="854"/>
    <s v="85400"/>
    <s v="8549059"/>
    <n v="528004120010"/>
    <x v="1"/>
    <x v="34"/>
    <x v="34"/>
    <n v="202207"/>
    <n v="44773"/>
    <s v="USD"/>
    <n v="37.76"/>
    <n v="37.76"/>
    <s v="EUR"/>
    <n v="35.912999999999997"/>
    <n v="12839930"/>
    <m/>
    <m/>
    <s v="Country Shared Costs - Premise costs"/>
  </r>
  <r>
    <s v="E"/>
    <s v="6298"/>
    <s v="854"/>
    <s v="85400"/>
    <s v="8549060"/>
    <n v="528004120010"/>
    <x v="1"/>
    <x v="34"/>
    <x v="34"/>
    <n v="202207"/>
    <n v="44773"/>
    <s v="USD"/>
    <n v="2.27"/>
    <n v="2.27"/>
    <s v="EUR"/>
    <n v="2.1589999999999998"/>
    <n v="12839930"/>
    <m/>
    <m/>
    <s v="Country Shared Costs - Premise costs"/>
  </r>
  <r>
    <s v="E"/>
    <s v="6298"/>
    <s v="854"/>
    <s v="85400"/>
    <s v="8549051"/>
    <n v="528004120010"/>
    <x v="1"/>
    <x v="34"/>
    <x v="34"/>
    <n v="202207"/>
    <n v="44773"/>
    <s v="USD"/>
    <n v="1.91"/>
    <n v="1.91"/>
    <s v="EUR"/>
    <n v="1.8169999999999999"/>
    <n v="12839930"/>
    <m/>
    <m/>
    <s v="Country Shared Costs - Premise costs"/>
  </r>
  <r>
    <s v="E"/>
    <s v="7491"/>
    <s v="854"/>
    <s v="85400"/>
    <s v="8549051"/>
    <n v="528004120010"/>
    <x v="1"/>
    <x v="37"/>
    <x v="37"/>
    <n v="202207"/>
    <n v="44773"/>
    <s v="USD"/>
    <n v="97.37"/>
    <n v="97.37"/>
    <s v="EUR"/>
    <n v="92.608000000000004"/>
    <n v="12839930"/>
    <m/>
    <m/>
    <s v="Country Shared Costs - Other"/>
  </r>
  <r>
    <s v="E"/>
    <s v="6298"/>
    <s v="854"/>
    <s v="85400"/>
    <s v="8549052"/>
    <n v="528004120010"/>
    <x v="1"/>
    <x v="34"/>
    <x v="34"/>
    <n v="202207"/>
    <n v="44773"/>
    <s v="USD"/>
    <n v="12.75"/>
    <n v="12.75"/>
    <s v="EUR"/>
    <n v="12.125999999999999"/>
    <n v="12839930"/>
    <m/>
    <m/>
    <s v="Country Shared Costs - Premise costs"/>
  </r>
  <r>
    <s v="E"/>
    <s v="4998"/>
    <s v="854"/>
    <s v="85400"/>
    <s v="8549054"/>
    <n v="528004120010"/>
    <x v="1"/>
    <x v="31"/>
    <x v="31"/>
    <n v="202207"/>
    <n v="44773"/>
    <s v="USD"/>
    <n v="27.83"/>
    <n v="27.83"/>
    <s v="EUR"/>
    <n v="26.469000000000001"/>
    <n v="12839930"/>
    <m/>
    <m/>
    <s v="Country Shared Costs - Non salary benefits"/>
  </r>
  <r>
    <s v="E"/>
    <s v="4998"/>
    <s v="854"/>
    <s v="85400"/>
    <s v="8549056"/>
    <n v="528004120010"/>
    <x v="1"/>
    <x v="31"/>
    <x v="31"/>
    <n v="202207"/>
    <n v="44773"/>
    <s v="USD"/>
    <n v="19.95"/>
    <n v="19.95"/>
    <s v="EUR"/>
    <n v="18.974"/>
    <n v="12839930"/>
    <m/>
    <m/>
    <s v="Country Shared Costs - Non salary benefits"/>
  </r>
  <r>
    <s v="E"/>
    <s v="4998"/>
    <s v="854"/>
    <s v="85400"/>
    <s v="8549060"/>
    <n v="528004120010"/>
    <x v="1"/>
    <x v="31"/>
    <x v="31"/>
    <n v="202207"/>
    <n v="44773"/>
    <s v="USD"/>
    <n v="7.85"/>
    <n v="7.85"/>
    <s v="EUR"/>
    <n v="7.4660000000000002"/>
    <n v="12839930"/>
    <m/>
    <m/>
    <s v="Country Shared Costs - Non salary benefits"/>
  </r>
  <r>
    <s v="E"/>
    <s v="4998"/>
    <s v="854"/>
    <s v="85400"/>
    <s v="8549051"/>
    <n v="528004120010"/>
    <x v="1"/>
    <x v="31"/>
    <x v="31"/>
    <n v="202207"/>
    <n v="44773"/>
    <s v="USD"/>
    <n v="121.8"/>
    <n v="121.8"/>
    <s v="EUR"/>
    <n v="115.843"/>
    <n v="12839930"/>
    <m/>
    <m/>
    <s v="Country Shared Costs - Non salary benefits"/>
  </r>
  <r>
    <s v="E"/>
    <s v="4998"/>
    <s v="854"/>
    <s v="85400"/>
    <s v="8549052"/>
    <n v="528004120010"/>
    <x v="1"/>
    <x v="31"/>
    <x v="31"/>
    <n v="202207"/>
    <n v="44773"/>
    <s v="USD"/>
    <n v="51.91"/>
    <n v="51.91"/>
    <s v="EUR"/>
    <n v="49.371000000000002"/>
    <n v="12839930"/>
    <m/>
    <m/>
    <s v="Country Shared Costs - Non salary benefits"/>
  </r>
  <r>
    <s v="E"/>
    <s v="4019"/>
    <s v="854"/>
    <s v="85406"/>
    <s v="8549054"/>
    <n v="528004120010"/>
    <x v="1"/>
    <x v="35"/>
    <x v="35"/>
    <n v="202207"/>
    <n v="44773"/>
    <s v="USD"/>
    <n v="18.21"/>
    <n v="18.21"/>
    <s v="EUR"/>
    <n v="17.318999999999999"/>
    <n v="12839930"/>
    <m/>
    <m/>
    <s v="Country Shared Costs - National salaries"/>
  </r>
  <r>
    <s v="E"/>
    <s v="4019"/>
    <s v="854"/>
    <s v="85406"/>
    <s v="8549057"/>
    <n v="528004120010"/>
    <x v="1"/>
    <x v="35"/>
    <x v="35"/>
    <n v="202207"/>
    <n v="44773"/>
    <s v="USD"/>
    <n v="54.69"/>
    <n v="54.69"/>
    <s v="EUR"/>
    <n v="52.015000000000001"/>
    <n v="12839930"/>
    <m/>
    <m/>
    <s v="Country Shared Costs - National salaries"/>
  </r>
  <r>
    <s v="E"/>
    <s v="4019"/>
    <s v="854"/>
    <s v="85406"/>
    <s v="8549059"/>
    <n v="528004120010"/>
    <x v="1"/>
    <x v="35"/>
    <x v="35"/>
    <n v="202207"/>
    <n v="44773"/>
    <s v="USD"/>
    <n v="22.46"/>
    <n v="22.46"/>
    <s v="EUR"/>
    <n v="21.361999999999998"/>
    <n v="12839930"/>
    <m/>
    <m/>
    <s v="Country Shared Costs - National salaries"/>
  </r>
  <r>
    <s v="E"/>
    <s v="4019"/>
    <s v="854"/>
    <s v="85400"/>
    <s v="8549054"/>
    <n v="528004120010"/>
    <x v="1"/>
    <x v="35"/>
    <x v="35"/>
    <n v="202207"/>
    <n v="44773"/>
    <s v="USD"/>
    <n v="37.46"/>
    <n v="37.46"/>
    <s v="EUR"/>
    <n v="35.628"/>
    <n v="12839930"/>
    <m/>
    <m/>
    <s v="Country Shared Costs - National salaries"/>
  </r>
  <r>
    <s v="E"/>
    <s v="4019"/>
    <s v="854"/>
    <s v="85400"/>
    <s v="8549055"/>
    <n v="528004120010"/>
    <x v="1"/>
    <x v="35"/>
    <x v="35"/>
    <n v="202207"/>
    <n v="44773"/>
    <s v="USD"/>
    <n v="13.78"/>
    <n v="13.78"/>
    <s v="EUR"/>
    <n v="13.106"/>
    <n v="12839930"/>
    <m/>
    <m/>
    <s v="Country Shared Costs - National salaries"/>
  </r>
  <r>
    <s v="E"/>
    <s v="4019"/>
    <s v="854"/>
    <s v="85400"/>
    <s v="8549056"/>
    <n v="528004120010"/>
    <x v="1"/>
    <x v="35"/>
    <x v="35"/>
    <n v="202207"/>
    <n v="44773"/>
    <s v="USD"/>
    <n v="49.71"/>
    <n v="49.71"/>
    <s v="EUR"/>
    <n v="47.279000000000003"/>
    <n v="12839930"/>
    <m/>
    <m/>
    <s v="Country Shared Costs - National salaries"/>
  </r>
  <r>
    <s v="E"/>
    <s v="4019"/>
    <s v="854"/>
    <s v="85400"/>
    <s v="8549057"/>
    <n v="528004120010"/>
    <x v="1"/>
    <x v="35"/>
    <x v="35"/>
    <n v="202207"/>
    <n v="44773"/>
    <s v="USD"/>
    <n v="42.75"/>
    <n v="42.75"/>
    <s v="EUR"/>
    <n v="40.658999999999999"/>
    <n v="12839930"/>
    <m/>
    <m/>
    <s v="Country Shared Costs - National salaries"/>
  </r>
  <r>
    <s v="E"/>
    <s v="4019"/>
    <s v="854"/>
    <s v="85400"/>
    <s v="8549058"/>
    <n v="528004120010"/>
    <x v="1"/>
    <x v="35"/>
    <x v="35"/>
    <n v="202207"/>
    <n v="44773"/>
    <s v="USD"/>
    <n v="36.520000000000003"/>
    <n v="36.520000000000003"/>
    <s v="EUR"/>
    <n v="34.734000000000002"/>
    <n v="12839930"/>
    <m/>
    <m/>
    <s v="Country Shared Costs - National salaries"/>
  </r>
  <r>
    <s v="E"/>
    <s v="4019"/>
    <s v="854"/>
    <s v="85400"/>
    <s v="8549059"/>
    <n v="528004120010"/>
    <x v="1"/>
    <x v="35"/>
    <x v="35"/>
    <n v="202207"/>
    <n v="44773"/>
    <s v="USD"/>
    <n v="79.010000000000005"/>
    <n v="79.010000000000005"/>
    <s v="EUR"/>
    <n v="75.146000000000001"/>
    <n v="12839930"/>
    <m/>
    <m/>
    <s v="Country Shared Costs - National salaries"/>
  </r>
  <r>
    <s v="E"/>
    <s v="4019"/>
    <s v="854"/>
    <s v="85400"/>
    <s v="8549060"/>
    <n v="528004120010"/>
    <x v="1"/>
    <x v="35"/>
    <x v="35"/>
    <n v="202207"/>
    <n v="44773"/>
    <s v="USD"/>
    <n v="17.53"/>
    <n v="17.53"/>
    <s v="EUR"/>
    <n v="16.672999999999998"/>
    <n v="12839930"/>
    <m/>
    <m/>
    <s v="Country Shared Costs - National salaries"/>
  </r>
  <r>
    <s v="E"/>
    <s v="4019"/>
    <s v="854"/>
    <s v="85400"/>
    <s v="8549063"/>
    <n v="528004120010"/>
    <x v="1"/>
    <x v="35"/>
    <x v="35"/>
    <n v="202207"/>
    <n v="44773"/>
    <s v="USD"/>
    <n v="20.81"/>
    <n v="20.81"/>
    <s v="EUR"/>
    <n v="19.792000000000002"/>
    <n v="12839930"/>
    <m/>
    <m/>
    <s v="Country Shared Costs - National salaries"/>
  </r>
  <r>
    <s v="E"/>
    <s v="4018"/>
    <s v="854"/>
    <s v="85400"/>
    <s v="8549051"/>
    <n v="528004120010"/>
    <x v="1"/>
    <x v="36"/>
    <x v="36"/>
    <n v="202207"/>
    <n v="44773"/>
    <s v="USD"/>
    <n v="104.27"/>
    <n v="104.27"/>
    <s v="EUR"/>
    <n v="99.171000000000006"/>
    <n v="12839930"/>
    <m/>
    <m/>
    <s v="Country Shared Costs - International salaries"/>
  </r>
  <r>
    <s v="E"/>
    <s v="4018"/>
    <s v="854"/>
    <s v="85400"/>
    <s v="8549052"/>
    <n v="528004120010"/>
    <x v="1"/>
    <x v="36"/>
    <x v="36"/>
    <n v="202207"/>
    <n v="44773"/>
    <s v="USD"/>
    <n v="119.35"/>
    <n v="119.35"/>
    <s v="EUR"/>
    <n v="113.51300000000001"/>
    <n v="12839930"/>
    <m/>
    <m/>
    <s v="Country Shared Costs - International salaries"/>
  </r>
  <r>
    <s v="E"/>
    <s v="4019"/>
    <s v="854"/>
    <s v="85400"/>
    <s v="8549052"/>
    <n v="528004120010"/>
    <x v="1"/>
    <x v="35"/>
    <x v="35"/>
    <n v="202207"/>
    <n v="44773"/>
    <s v="USD"/>
    <n v="30.31"/>
    <n v="30.31"/>
    <s v="EUR"/>
    <n v="28.827999999999999"/>
    <n v="12839930"/>
    <m/>
    <m/>
    <s v="Country Shared Costs - National salaries"/>
  </r>
  <r>
    <s v="E"/>
    <s v="5598"/>
    <s v="854"/>
    <s v="85407"/>
    <s v="8549059"/>
    <n v="528004120010"/>
    <x v="1"/>
    <x v="33"/>
    <x v="33"/>
    <n v="202207"/>
    <n v="44773"/>
    <s v="USD"/>
    <n v="21.52"/>
    <n v="21.52"/>
    <s v="EUR"/>
    <n v="20.468"/>
    <n v="12839930"/>
    <m/>
    <m/>
    <s v="Country Shared Costs - Travel &amp; Lodging"/>
  </r>
  <r>
    <s v="E"/>
    <s v="7491"/>
    <s v="854"/>
    <s v="85408"/>
    <s v="8549057"/>
    <n v="528004120010"/>
    <x v="1"/>
    <x v="37"/>
    <x v="37"/>
    <n v="202207"/>
    <n v="44773"/>
    <s v="USD"/>
    <n v="78.010000000000005"/>
    <n v="78.010000000000005"/>
    <s v="EUR"/>
    <n v="74.194999999999993"/>
    <n v="12839930"/>
    <m/>
    <m/>
    <s v="Country Shared Costs - Other"/>
  </r>
  <r>
    <s v="E"/>
    <s v="6298"/>
    <s v="854"/>
    <s v="85406"/>
    <s v="8549051"/>
    <n v="528004120010"/>
    <x v="1"/>
    <x v="34"/>
    <x v="34"/>
    <n v="202207"/>
    <n v="44773"/>
    <s v="USD"/>
    <n v="1.9"/>
    <n v="1.9"/>
    <s v="EUR"/>
    <n v="1.8069999999999999"/>
    <n v="12839930"/>
    <m/>
    <m/>
    <s v="Country Shared Costs - Premise costs"/>
  </r>
  <r>
    <s v="E"/>
    <s v="6298"/>
    <s v="854"/>
    <s v="85406"/>
    <s v="8549054"/>
    <n v="528004120010"/>
    <x v="1"/>
    <x v="34"/>
    <x v="34"/>
    <n v="202207"/>
    <n v="44773"/>
    <s v="USD"/>
    <n v="21.1"/>
    <n v="21.1"/>
    <s v="EUR"/>
    <n v="20.068000000000001"/>
    <n v="12839930"/>
    <m/>
    <m/>
    <s v="Country Shared Costs - Premise costs"/>
  </r>
  <r>
    <s v="E"/>
    <s v="5598"/>
    <s v="854"/>
    <s v="85406"/>
    <s v="8549057"/>
    <n v="528004120010"/>
    <x v="1"/>
    <x v="33"/>
    <x v="33"/>
    <n v="202207"/>
    <n v="44773"/>
    <s v="USD"/>
    <n v="30.61"/>
    <n v="30.61"/>
    <s v="EUR"/>
    <n v="29.113"/>
    <n v="12839930"/>
    <m/>
    <m/>
    <s v="Country Shared Costs - Travel &amp; Lodging"/>
  </r>
  <r>
    <s v="E"/>
    <s v="6298"/>
    <s v="854"/>
    <s v="85406"/>
    <s v="8549057"/>
    <n v="528004120010"/>
    <x v="1"/>
    <x v="34"/>
    <x v="34"/>
    <n v="202207"/>
    <n v="44773"/>
    <s v="USD"/>
    <n v="12.09"/>
    <n v="12.09"/>
    <s v="EUR"/>
    <n v="11.499000000000001"/>
    <n v="12839930"/>
    <m/>
    <m/>
    <s v="Country Shared Costs - Premise costs"/>
  </r>
  <r>
    <s v="E"/>
    <s v="5598"/>
    <s v="854"/>
    <s v="85400"/>
    <s v="8549051"/>
    <n v="528004120010"/>
    <x v="1"/>
    <x v="33"/>
    <x v="33"/>
    <n v="202207"/>
    <n v="44773"/>
    <s v="USD"/>
    <n v="19"/>
    <n v="19"/>
    <s v="EUR"/>
    <n v="18.071000000000002"/>
    <n v="12839930"/>
    <m/>
    <m/>
    <s v="Country Shared Costs - Travel &amp; Lodging"/>
  </r>
  <r>
    <s v="E"/>
    <s v="7142"/>
    <s v="854"/>
    <s v="85406"/>
    <s v="8549052"/>
    <n v="528004120010"/>
    <x v="1"/>
    <x v="62"/>
    <x v="61"/>
    <n v="202207"/>
    <n v="44773"/>
    <s v="XOF"/>
    <n v="778137.49"/>
    <n v="1329.35"/>
    <s v="EUR"/>
    <n v="1264.338"/>
    <n v="12819536"/>
    <m/>
    <m/>
    <s v="PO Auto-Accrual re PO: 10049030 / Chambre climatisée single (Standard) de 1 à 7jrs"/>
  </r>
  <r>
    <s v="E"/>
    <s v="5191"/>
    <s v="854"/>
    <s v="85406"/>
    <s v="8549052"/>
    <n v="528004120010"/>
    <x v="1"/>
    <x v="32"/>
    <x v="32"/>
    <n v="202207"/>
    <n v="44773"/>
    <s v="USD"/>
    <n v="37.53"/>
    <n v="37.53"/>
    <s v="EUR"/>
    <n v="35.695"/>
    <n v="12839930"/>
    <m/>
    <m/>
    <s v="Country Shared Costs – Vehicle &amp; transport costs"/>
  </r>
  <r>
    <s v="E"/>
    <s v="5501"/>
    <s v="854"/>
    <s v="85406"/>
    <s v="8540008"/>
    <n v="528004120003"/>
    <x v="5"/>
    <x v="93"/>
    <x v="91"/>
    <n v="202207"/>
    <n v="44773"/>
    <s v="XOF"/>
    <n v="5000"/>
    <n v="8.01"/>
    <s v="EUR"/>
    <n v="7.6180000000000003"/>
    <n v="30510226"/>
    <m/>
    <m/>
    <s v="OUATJ440722-JUSTIFS-KAMBIRE SIE/frais de transport ouagadougou kaya A/R"/>
  </r>
  <r>
    <s v="E"/>
    <s v="5191"/>
    <s v="854"/>
    <s v="85407"/>
    <s v="8549059"/>
    <n v="528004120010"/>
    <x v="1"/>
    <x v="32"/>
    <x v="32"/>
    <n v="202207"/>
    <n v="44773"/>
    <s v="USD"/>
    <n v="30.75"/>
    <n v="30.75"/>
    <s v="EUR"/>
    <n v="29.245999999999999"/>
    <n v="12839930"/>
    <m/>
    <m/>
    <s v="Country Shared Costs – Vehicle &amp; transport costs"/>
  </r>
  <r>
    <s v="E"/>
    <s v="4998"/>
    <s v="854"/>
    <s v="85408"/>
    <s v="8549059"/>
    <n v="528004120010"/>
    <x v="1"/>
    <x v="31"/>
    <x v="31"/>
    <n v="202207"/>
    <n v="44773"/>
    <s v="USD"/>
    <n v="12.02"/>
    <n v="12.02"/>
    <s v="EUR"/>
    <n v="11.432"/>
    <n v="12839930"/>
    <m/>
    <m/>
    <s v="Country Shared Costs - Non salary benefits"/>
  </r>
  <r>
    <s v="E"/>
    <s v="5191"/>
    <s v="854"/>
    <s v="85400"/>
    <s v="8549057"/>
    <n v="528004120010"/>
    <x v="1"/>
    <x v="32"/>
    <x v="32"/>
    <n v="202207"/>
    <n v="44773"/>
    <s v="USD"/>
    <n v="61.33"/>
    <n v="61.33"/>
    <s v="EUR"/>
    <n v="58.331000000000003"/>
    <n v="12839930"/>
    <m/>
    <m/>
    <s v="Country Shared Costs – Vehicle &amp; transport costs"/>
  </r>
  <r>
    <s v="E"/>
    <s v="4998"/>
    <s v="854"/>
    <s v="85406"/>
    <s v="8549057"/>
    <n v="528004120010"/>
    <x v="1"/>
    <x v="31"/>
    <x v="31"/>
    <n v="202207"/>
    <n v="44773"/>
    <s v="USD"/>
    <n v="45"/>
    <n v="45"/>
    <s v="EUR"/>
    <n v="42.798999999999999"/>
    <n v="12839930"/>
    <m/>
    <m/>
    <s v="Country Shared Costs - Non salary benefits"/>
  </r>
  <r>
    <s v="E"/>
    <s v="4998"/>
    <s v="854"/>
    <s v="85406"/>
    <s v="8549059"/>
    <n v="528004120010"/>
    <x v="1"/>
    <x v="31"/>
    <x v="31"/>
    <n v="202207"/>
    <n v="44773"/>
    <s v="USD"/>
    <n v="44.06"/>
    <n v="44.06"/>
    <s v="EUR"/>
    <n v="41.905000000000001"/>
    <n v="12839930"/>
    <m/>
    <m/>
    <s v="Country Shared Costs - Non salary benefits"/>
  </r>
  <r>
    <s v="E"/>
    <s v="5191"/>
    <s v="854"/>
    <s v="85400"/>
    <s v="8549052"/>
    <n v="528004120010"/>
    <x v="1"/>
    <x v="32"/>
    <x v="32"/>
    <n v="202207"/>
    <n v="44773"/>
    <s v="USD"/>
    <n v="28.75"/>
    <n v="28.75"/>
    <s v="EUR"/>
    <n v="27.344000000000001"/>
    <n v="12839930"/>
    <m/>
    <m/>
    <s v="Country Shared Costs – Vehicle &amp; transport costs"/>
  </r>
  <r>
    <s v="E"/>
    <s v="4998"/>
    <s v="854"/>
    <s v="85400"/>
    <s v="8549057"/>
    <n v="528004120010"/>
    <x v="1"/>
    <x v="31"/>
    <x v="31"/>
    <n v="202207"/>
    <n v="44773"/>
    <s v="USD"/>
    <n v="30.01"/>
    <n v="30.01"/>
    <s v="EUR"/>
    <n v="28.542000000000002"/>
    <n v="12839930"/>
    <m/>
    <m/>
    <s v="Country Shared Costs - Non salary benefits"/>
  </r>
  <r>
    <s v="E"/>
    <s v="4998"/>
    <s v="854"/>
    <s v="85400"/>
    <s v="8549058"/>
    <n v="528004120010"/>
    <x v="1"/>
    <x v="31"/>
    <x v="31"/>
    <n v="202207"/>
    <n v="44773"/>
    <s v="USD"/>
    <n v="18.11"/>
    <n v="18.11"/>
    <s v="EUR"/>
    <n v="17.224"/>
    <n v="12839930"/>
    <m/>
    <m/>
    <s v="Country Shared Costs - Non salary benefits"/>
  </r>
  <r>
    <s v="E"/>
    <s v="4998"/>
    <s v="854"/>
    <s v="85400"/>
    <s v="8549059"/>
    <n v="528004120010"/>
    <x v="1"/>
    <x v="31"/>
    <x v="31"/>
    <n v="202207"/>
    <n v="44773"/>
    <s v="USD"/>
    <n v="44.15"/>
    <n v="44.15"/>
    <s v="EUR"/>
    <n v="41.991"/>
    <n v="12839930"/>
    <m/>
    <m/>
    <s v="Country Shared Costs - Non salary benefits"/>
  </r>
  <r>
    <s v="E"/>
    <s v="4998"/>
    <s v="854"/>
    <s v="85400"/>
    <s v="8549055"/>
    <n v="528004120010"/>
    <x v="1"/>
    <x v="31"/>
    <x v="31"/>
    <n v="202207"/>
    <n v="44773"/>
    <s v="USD"/>
    <n v="5.23"/>
    <n v="5.23"/>
    <s v="EUR"/>
    <n v="4.9740000000000002"/>
    <n v="12839930"/>
    <m/>
    <m/>
    <s v="Country Shared Costs - Non salary benefits"/>
  </r>
  <r>
    <s v="E"/>
    <s v="4998"/>
    <s v="854"/>
    <s v="85400"/>
    <s v="8549063"/>
    <n v="528004120010"/>
    <x v="1"/>
    <x v="31"/>
    <x v="31"/>
    <n v="202207"/>
    <n v="44773"/>
    <s v="USD"/>
    <n v="7.61"/>
    <n v="7.61"/>
    <s v="EUR"/>
    <n v="7.2380000000000004"/>
    <n v="12839930"/>
    <m/>
    <m/>
    <s v="Country Shared Costs - Non salary benefits"/>
  </r>
  <r>
    <s v="E"/>
    <s v="4998"/>
    <s v="854"/>
    <s v="85406"/>
    <s v="8549054"/>
    <n v="528004120010"/>
    <x v="1"/>
    <x v="31"/>
    <x v="31"/>
    <n v="202207"/>
    <n v="44773"/>
    <s v="USD"/>
    <n v="20.56"/>
    <n v="20.56"/>
    <s v="EUR"/>
    <n v="19.555"/>
    <n v="12839930"/>
    <m/>
    <m/>
    <s v="Country Shared Costs - Non salary benefits"/>
  </r>
  <r>
    <s v="E"/>
    <s v="5094"/>
    <s v="854"/>
    <s v="85406"/>
    <s v="8540008"/>
    <n v="528004120003"/>
    <x v="5"/>
    <x v="93"/>
    <x v="91"/>
    <n v="202207"/>
    <n v="44773"/>
    <s v="XOF"/>
    <n v="10000"/>
    <n v="16.03"/>
    <s v="EUR"/>
    <n v="15.246"/>
    <n v="30510226"/>
    <m/>
    <m/>
    <s v="OUATJ440722-JUSTIFS-KAMBIRE SIE/frais de communication"/>
  </r>
  <r>
    <s v="E"/>
    <s v="5510"/>
    <s v="854"/>
    <s v="85406"/>
    <s v="8540008"/>
    <n v="528004120003"/>
    <x v="5"/>
    <x v="93"/>
    <x v="91"/>
    <n v="202207"/>
    <n v="44773"/>
    <s v="XOF"/>
    <n v="152500"/>
    <n v="244.44"/>
    <s v="EUR"/>
    <n v="232.48599999999999"/>
    <n v="30510226"/>
    <m/>
    <m/>
    <s v="OUATJ440722-JUSTIFS-KAMBIRE SIE/Allocation nourriture"/>
  </r>
  <r>
    <s v="E"/>
    <s v="5201"/>
    <s v="854"/>
    <s v="85406"/>
    <s v="8540007"/>
    <n v="528004120032"/>
    <x v="4"/>
    <x v="27"/>
    <x v="27"/>
    <n v="202208"/>
    <n v="44588"/>
    <s v="XOF"/>
    <n v="500000"/>
    <n v="862.68"/>
    <s v="EUR"/>
    <n v="762.24599999999998"/>
    <n v="30511236"/>
    <s v="SUBGRANT"/>
    <n v="13486"/>
    <s v="JUSTIF/DECAISSEMENT TRANCHE 1 AZND  JANVIER - MARS 2022/ Rehabilitation of 400 water points"/>
  </r>
  <r>
    <s v="E"/>
    <s v="5201"/>
    <s v="854"/>
    <s v="85406"/>
    <s v="8540007"/>
    <n v="528004120010"/>
    <x v="1"/>
    <x v="50"/>
    <x v="50"/>
    <n v="202208"/>
    <n v="44588"/>
    <s v="XOF"/>
    <n v="652341"/>
    <n v="1125.52"/>
    <s v="EUR"/>
    <n v="994.48599999999999"/>
    <n v="30511236"/>
    <s v="SUBGRANT"/>
    <n v="13486"/>
    <s v="JUSTIF/DECAISSEMENT TRANCHE 1 AZND  JANVIER - MARS 2022/ Partners Shared Costs JUILLET"/>
  </r>
  <r>
    <s v="E"/>
    <s v="5201"/>
    <s v="854"/>
    <s v="85406"/>
    <s v="8540007"/>
    <n v="528004120001"/>
    <x v="3"/>
    <x v="52"/>
    <x v="52"/>
    <n v="202208"/>
    <n v="44588"/>
    <s v="XOF"/>
    <n v="431750"/>
    <n v="744.92"/>
    <s v="EUR"/>
    <n v="658.19600000000003"/>
    <n v="30511236"/>
    <s v="SUBGRANT"/>
    <n v="13486"/>
    <s v="JUSTIF/DECAISSEMENT TRANCHE 1 AZND  JANVIER - MARS 2022/ Programme Coordinator (partner (1) Salaire de JUILLET 2022"/>
  </r>
  <r>
    <s v="E"/>
    <s v="5201"/>
    <s v="854"/>
    <s v="85406"/>
    <s v="8540007"/>
    <n v="528004120001"/>
    <x v="3"/>
    <x v="45"/>
    <x v="45"/>
    <n v="202208"/>
    <n v="44588"/>
    <s v="XOF"/>
    <n v="549500"/>
    <n v="948.08"/>
    <s v="EUR"/>
    <n v="837.70399999999995"/>
    <n v="30511236"/>
    <s v="SUBGRANT"/>
    <n v="13486"/>
    <s v="JUSTIF/DECAISSEMENT TRANCHE 1 AZND  JANVIER - MARS 2022/ Supervisors (partner 2) Salaire de JUILLET 2022"/>
  </r>
  <r>
    <s v="E"/>
    <s v="5201"/>
    <s v="854"/>
    <s v="85406"/>
    <s v="8540007"/>
    <n v="528004120028"/>
    <x v="12"/>
    <x v="70"/>
    <x v="69"/>
    <n v="202208"/>
    <n v="44588"/>
    <s v="XOF"/>
    <n v="552000"/>
    <n v="952.4"/>
    <s v="EUR"/>
    <n v="841.52099999999996"/>
    <n v="30511236"/>
    <s v="SUBGRANT"/>
    <n v="13486"/>
    <s v="JUSTIF/DECAISSEMENT TRANCHE 1 AZND  JANVIER - MARS 2022/ Fringe benefits and Allowances (Activity-specific Technical staff) (Motivation of teachers/directors for collecting M&amp;E data for the project): 808schools*3teachers/directors*3,81EUR"/>
  </r>
  <r>
    <s v="E"/>
    <s v="5201"/>
    <s v="854"/>
    <s v="85406"/>
    <s v="8540007"/>
    <n v="528004120030"/>
    <x v="9"/>
    <x v="65"/>
    <x v="64"/>
    <n v="202208"/>
    <n v="44588"/>
    <s v="XOF"/>
    <n v="720355"/>
    <n v="1242.8699999999999"/>
    <s v="EUR"/>
    <n v="1098.175"/>
    <n v="30511236"/>
    <s v="SUBGRANT"/>
    <n v="13486"/>
    <s v="JUSTIF/DECAISSEMENT TRANCHE 1 AZND  JANVIER - MARS 2022/ Equipment (Activity-specific) (latrine for school): contract of rehabilitation 400 latrines"/>
  </r>
  <r>
    <s v="E"/>
    <s v="5201"/>
    <s v="854"/>
    <s v="85406"/>
    <s v="8540007"/>
    <n v="528004120002"/>
    <x v="0"/>
    <x v="54"/>
    <x v="54"/>
    <n v="202208"/>
    <n v="44588"/>
    <s v="XOF"/>
    <n v="353250"/>
    <n v="609.48"/>
    <s v="EUR"/>
    <n v="538.524"/>
    <n v="30511236"/>
    <s v="SUBGRANT"/>
    <n v="13486"/>
    <s v="JUSTIF/DECAISSEMENT TRANCHE 1 AZND  JANVIER - MARS 2022/ Finance partner (1)) Salaire de JUILLET 2022"/>
  </r>
  <r>
    <s v="E"/>
    <s v="5201"/>
    <s v="854"/>
    <s v="85406"/>
    <s v="8540007"/>
    <n v="528004120002"/>
    <x v="0"/>
    <x v="53"/>
    <x v="53"/>
    <n v="202208"/>
    <n v="44588"/>
    <s v="XOF"/>
    <n v="353250"/>
    <n v="609.48"/>
    <s v="EUR"/>
    <n v="538.524"/>
    <n v="30511236"/>
    <s v="SUBGRANT"/>
    <n v="13486"/>
    <s v="JUSTIF/DECAISSEMENT TRANCHE 1 AZND  JANVIER - MARS 2022/ MEAL partner (1) Salaire de JUILLET 2022"/>
  </r>
  <r>
    <s v="E"/>
    <s v="5201"/>
    <s v="854"/>
    <s v="85406"/>
    <s v="8540007"/>
    <n v="528004120002"/>
    <x v="0"/>
    <x v="49"/>
    <x v="49"/>
    <n v="202208"/>
    <n v="44588"/>
    <s v="XOF"/>
    <n v="196250"/>
    <n v="338.6"/>
    <s v="EUR"/>
    <n v="299.18"/>
    <n v="30511236"/>
    <s v="SUBGRANT"/>
    <n v="13486"/>
    <s v="JUSTIF/DECAISSEMENT TRANCHE 1 AZND  JANVIER - MARS 2022/ Driver Partner (1) Salaire de JUILLET 2022"/>
  </r>
  <r>
    <s v="E"/>
    <s v="5201"/>
    <s v="854"/>
    <s v="85406"/>
    <s v="8540007"/>
    <n v="528004120002"/>
    <x v="0"/>
    <x v="48"/>
    <x v="48"/>
    <n v="202208"/>
    <n v="44588"/>
    <s v="XOF"/>
    <n v="175000"/>
    <n v="301.94"/>
    <s v="EUR"/>
    <n v="266.78800000000001"/>
    <n v="30511236"/>
    <s v="SUBGRANT"/>
    <n v="13486"/>
    <s v="JUSTIF/DECAISSEMENT TRANCHE 1 AZND  JANVIER - MARS 2022/ National director partner (25%) (1)) JUILLET 2022"/>
  </r>
  <r>
    <s v="E"/>
    <s v="5201"/>
    <s v="854"/>
    <s v="85406"/>
    <s v="8540007"/>
    <n v="528004120010"/>
    <x v="1"/>
    <x v="47"/>
    <x v="47"/>
    <n v="202208"/>
    <n v="44588"/>
    <s v="XOF"/>
    <n v="106600"/>
    <n v="183.92"/>
    <s v="EUR"/>
    <n v="162.50800000000001"/>
    <n v="30511236"/>
    <s v="SUBGRANT"/>
    <n v="13486"/>
    <s v="JUSTIF/DECAISSEMENT TRANCHE 1 AZND  JANVIER - MARS 2022/ Vehicle petrol ( 1 cars * 76 euro/month * X months)JUILLET 2022"/>
  </r>
  <r>
    <s v="E"/>
    <s v="5201"/>
    <s v="854"/>
    <s v="85406"/>
    <s v="8540007"/>
    <n v="528004120010"/>
    <x v="1"/>
    <x v="51"/>
    <x v="51"/>
    <n v="202208"/>
    <n v="44588"/>
    <s v="XOF"/>
    <n v="145500"/>
    <n v="251.04"/>
    <s v="EUR"/>
    <n v="221.81399999999999"/>
    <n v="30511236"/>
    <s v="SUBGRANT"/>
    <n v="13486"/>
    <s v="JUSTIF/DECAISSEMENT TRANCHE 1 AZND  JANVIER - MARS 2022/ Motorcycle petrol (11 motorcycles * 76 euro/month * X months) JUILLET 2022"/>
  </r>
  <r>
    <s v="E"/>
    <s v="5097"/>
    <s v="854"/>
    <s v="85408"/>
    <s v="8540008"/>
    <n v="528004120003"/>
    <x v="5"/>
    <x v="66"/>
    <x v="65"/>
    <n v="202208"/>
    <n v="44706"/>
    <s v="XOF"/>
    <n v="39000"/>
    <n v="62.45"/>
    <s v="EUR"/>
    <n v="59.453000000000003"/>
    <n v="30511592"/>
    <m/>
    <m/>
    <s v="OHATJ280522/JUSTIF/KIEMA YAYA/ALLOCATION NOURRITURE ET NUITÉE AMICALE /KIEMA YAYA/ DU 4 AU 05 JUIN 2022 ET DU 12 AU 13 JUIN 2022/5097/85408/8540008/52800412/583562 APPROUVÉ PAR JANNIE GOEDKOOP"/>
  </r>
  <r>
    <s v="E"/>
    <s v="5097"/>
    <s v="854"/>
    <s v="85408"/>
    <s v="8540008"/>
    <n v="528004120003"/>
    <x v="5"/>
    <x v="66"/>
    <x v="65"/>
    <n v="202208"/>
    <n v="44706"/>
    <s v="XOF"/>
    <n v="39000"/>
    <n v="62.45"/>
    <s v="EUR"/>
    <n v="59.453000000000003"/>
    <n v="30511592"/>
    <m/>
    <m/>
    <s v="OHATJ280522/JUSTIF/KIEMA YAYA/ALLOCATION NOURRITURE ET NUITÉE AMICALE DE GANSONRÉ HASSANE  DU 4 AU 05 JUIN 2022 ET DU 12 AU 13 JUIN 2022/5097/85408/8540008/52800412/583562 APPROUVÉ PAR JANNIE GOEDKOOP"/>
  </r>
  <r>
    <s v="E"/>
    <s v="5097"/>
    <s v="854"/>
    <s v="85408"/>
    <s v="8540008"/>
    <n v="528004120003"/>
    <x v="5"/>
    <x v="66"/>
    <x v="65"/>
    <n v="202208"/>
    <n v="44706"/>
    <s v="XOF"/>
    <n v="70000"/>
    <n v="112.09"/>
    <s v="EUR"/>
    <n v="106.711"/>
    <n v="30511592"/>
    <m/>
    <m/>
    <s v="OHATJ280522/JUSTIF/KIEMA YAYA/ALLOCATION NOURRITURE ET NUITÉE AMICALE/DAHANI HUBERT/ DU 4 AU 07 JUIN 2022 ET DU 12 AU 13 JUIN 2022/5097/85408/8540008/52800412/583562 APPROUVÉ PAR JANNIE GOEDKOOP"/>
  </r>
  <r>
    <s v="E"/>
    <s v="5097"/>
    <s v="854"/>
    <s v="85408"/>
    <s v="8540008"/>
    <n v="528004120003"/>
    <x v="5"/>
    <x v="66"/>
    <x v="65"/>
    <n v="202208"/>
    <n v="44706"/>
    <s v="XOF"/>
    <n v="7000"/>
    <n v="11.21"/>
    <s v="EUR"/>
    <n v="10.672000000000001"/>
    <n v="30511592"/>
    <m/>
    <m/>
    <s v="OHATJ280522/JUSTIF/KIEMA YAYA/FRAIS DE TRANSPORT ALLER-RETOUR OUAHIGOUYA- OUAGADOUGOU /KIEMA YAYA//5097/85408/8540008/52800412/583562 APPROUVÉ PAR JANNIE GOEDKOOP"/>
  </r>
  <r>
    <s v="E"/>
    <s v="5097"/>
    <s v="854"/>
    <s v="85408"/>
    <s v="8540008"/>
    <n v="528004120003"/>
    <x v="5"/>
    <x v="66"/>
    <x v="65"/>
    <n v="202208"/>
    <n v="44706"/>
    <s v="XOF"/>
    <n v="5000"/>
    <n v="8.01"/>
    <s v="EUR"/>
    <n v="7.6260000000000003"/>
    <n v="30511592"/>
    <m/>
    <m/>
    <s v="OHATJ280522/JUSTIF/KIEMA YAYAFRAIS DE TRANSPORT ALLER-RETOUR KAYA- OUAGADOUGOU /5097/85408/8540008/52800412/583562 APPROUVÉ PAR JANNIE GOEDKOOP"/>
  </r>
  <r>
    <s v="E"/>
    <s v="5097"/>
    <s v="854"/>
    <s v="85408"/>
    <s v="8540008"/>
    <n v="528004120003"/>
    <x v="5"/>
    <x v="66"/>
    <x v="65"/>
    <n v="202208"/>
    <n v="44706"/>
    <s v="XOF"/>
    <n v="10000"/>
    <n v="16.010000000000002"/>
    <s v="EUR"/>
    <n v="15.242000000000001"/>
    <n v="30511592"/>
    <m/>
    <m/>
    <s v="OHATJ280522/JUSTIF/KIEMA YAYA/FRAIS DE TRANSPORT ALLER-RETOUR  DÉDOUGOU- OUAGADOUGOU /5097/85408/8540008/52800412/583562 APPROUVÉ PAR JANNIE GOEDKOOP"/>
  </r>
  <r>
    <s v="E"/>
    <s v="5097"/>
    <s v="854"/>
    <s v="85408"/>
    <s v="8540008"/>
    <n v="528004120003"/>
    <x v="5"/>
    <x v="66"/>
    <x v="65"/>
    <n v="202208"/>
    <n v="44706"/>
    <s v="XOF"/>
    <n v="20000"/>
    <n v="32.03"/>
    <s v="EUR"/>
    <n v="30.492999999999999"/>
    <n v="30511592"/>
    <m/>
    <m/>
    <s v="OHATJ280522/JUSTIF/KIEMA YAYA/ACHAT D'UNITÉ DE CONNECTION /KIEMA YAYA/ /5097/85408/8540008/52800412/583562 APPROUVÉ PAR JANNIE GOEDKOOP"/>
  </r>
  <r>
    <s v="E"/>
    <s v="5097"/>
    <s v="854"/>
    <s v="85408"/>
    <s v="8540008"/>
    <n v="528004120003"/>
    <x v="5"/>
    <x v="66"/>
    <x v="65"/>
    <n v="202208"/>
    <n v="44706"/>
    <s v="XOF"/>
    <n v="20000"/>
    <n v="32.03"/>
    <s v="EUR"/>
    <n v="30.492999999999999"/>
    <n v="30511592"/>
    <m/>
    <m/>
    <s v="OHATJ280522/JUSTIF/KIEMA YAYA/ACHAT D'UNITÉ DE COMMUNICATION /KIEMA YAYA/ /5097/85408/8540008/52800412/583562 APPROUVÉ PAR JANNIE GOEDKOOP"/>
  </r>
  <r>
    <s v="E"/>
    <s v="5097"/>
    <s v="854"/>
    <s v="85408"/>
    <s v="8540008"/>
    <n v="528004120003"/>
    <x v="5"/>
    <x v="66"/>
    <x v="65"/>
    <n v="202208"/>
    <n v="44706"/>
    <s v="XOF"/>
    <n v="10500"/>
    <n v="16.809999999999999"/>
    <s v="EUR"/>
    <n v="16.003"/>
    <n v="30511592"/>
    <m/>
    <m/>
    <s v="OHATJ280522/JUSTIF/KIEMA YAYA/REÇU DE VACCINATION DE /KAMBIRÉ SIÉ/5097/85408/8540008/52800412/583562 APPROUVÉ PAR JANNIE GOEDKOOP"/>
  </r>
  <r>
    <s v="E"/>
    <s v="5097"/>
    <s v="854"/>
    <s v="85400"/>
    <s v="8540007"/>
    <n v="528004120003"/>
    <x v="5"/>
    <x v="66"/>
    <x v="65"/>
    <n v="202208"/>
    <n v="44716"/>
    <s v="XOF"/>
    <n v="2386.5"/>
    <n v="3.92"/>
    <s v="EUR"/>
    <n v="3.6419999999999999"/>
    <n v="30511592"/>
    <m/>
    <m/>
    <s v="528-OUATJ1070522/JUSTIF/KAMBIRE SIE/SCNL Code:(code projet:PGLSO-013/PBFSO-002;Code SOF:52800412) Frais de communication pour KAMBIRE SIE dans le cadre de la rencontre régionale du projet ATWA au Niger du 05-12Juin 2022.Rejected:Claim should be adjusted"/>
  </r>
  <r>
    <s v="E"/>
    <s v="5201"/>
    <s v="854"/>
    <s v="85406"/>
    <s v="8540008"/>
    <n v="528004120001"/>
    <x v="3"/>
    <x v="52"/>
    <x v="52"/>
    <n v="202208"/>
    <n v="44725"/>
    <s v="XOF"/>
    <n v="296870"/>
    <n v="487.14"/>
    <s v="EUR"/>
    <n v="452.57299999999998"/>
    <n v="30514520"/>
    <s v="SUBGRANT"/>
    <n v="13485"/>
    <s v="60002714/JUSTIF AOUT/DECAISSEMENTS DE FONDS TRANCHE 2 AMMIE JUIN - DECEMBRE 2022/POUR PAIEMENT DU SALAIRE DU COORDONNATEUR POUR LE MOIS D'AOÛT 2022"/>
  </r>
  <r>
    <s v="E"/>
    <s v="5201"/>
    <s v="854"/>
    <s v="85406"/>
    <s v="8540008"/>
    <n v="528004120001"/>
    <x v="3"/>
    <x v="45"/>
    <x v="45"/>
    <n v="202208"/>
    <n v="44725"/>
    <s v="XOF"/>
    <n v="796820"/>
    <n v="1307.53"/>
    <s v="EUR"/>
    <n v="1214.748"/>
    <n v="30514520"/>
    <s v="SUBGRANT"/>
    <n v="13485"/>
    <s v="60002714/JUSTIF AOUT/DECAISSEMENTS DE FONDS TRANCHE 2 AMMIE JUIN - DECEMBRE 2022/POUR PAIEMENT DU SALAIRE DES SUPERVISEURS TERRAINS POUR LE MOIS D'AOÛT 2022"/>
  </r>
  <r>
    <s v="E"/>
    <s v="5201"/>
    <s v="854"/>
    <s v="85406"/>
    <s v="8540008"/>
    <n v="528004120001"/>
    <x v="3"/>
    <x v="52"/>
    <x v="52"/>
    <n v="202208"/>
    <n v="44725"/>
    <s v="XOF"/>
    <n v="28992"/>
    <n v="47.57"/>
    <s v="EUR"/>
    <n v="44.194000000000003"/>
    <n v="30514520"/>
    <s v="SUBGRANT"/>
    <n v="13485"/>
    <s v="60002714/JUSTIF AOUT/DECAISSEMENTS DE FONDS TRANCHE 2 AMMIE JUIN - DECEMBRE 2022/POUR PAIEMENT DE LA RETENUE IUTS SUR LES SALAIRES DU MOIS D'AOÛT 2022"/>
  </r>
  <r>
    <s v="E"/>
    <s v="5201"/>
    <s v="854"/>
    <s v="85406"/>
    <s v="8540008"/>
    <n v="528004120001"/>
    <x v="3"/>
    <x v="45"/>
    <x v="45"/>
    <n v="202208"/>
    <n v="44725"/>
    <s v="XOF"/>
    <n v="58556"/>
    <n v="96.09"/>
    <s v="EUR"/>
    <n v="89.271000000000001"/>
    <n v="30514520"/>
    <s v="SUBGRANT"/>
    <n v="13485"/>
    <s v="60002714/JUSTIF AOUT/DECAISSEMENTS DE FONDS TRANCHE 2 AMMIE JUIN - DECEMBRE 2022/POUR PAIEMENT DE LA RETENUE IUTS SUR LES SALAIRES DU MOIS D'AOÛT 2022"/>
  </r>
  <r>
    <s v="E"/>
    <s v="5201"/>
    <s v="854"/>
    <s v="85406"/>
    <s v="8540008"/>
    <n v="528004120001"/>
    <x v="3"/>
    <x v="45"/>
    <x v="45"/>
    <n v="202208"/>
    <n v="44725"/>
    <s v="XOF"/>
    <n v="194610"/>
    <n v="319.33999999999997"/>
    <s v="EUR"/>
    <n v="296.68"/>
    <n v="30514520"/>
    <s v="SUBGRANT"/>
    <n v="13485"/>
    <s v="60002714/JUSTIF AOUT/DECAISSEMENTS DE FONDS TRANCHE 2 AMMIE JUIN - DECEMBRE 2022/POUR PAIEMENT DES COTISATIONS SOCIALES SUR LES SALAIRES DU MOIS D'AOÛT 2022"/>
  </r>
  <r>
    <s v="E"/>
    <s v="5201"/>
    <s v="854"/>
    <s v="85406"/>
    <s v="8540008"/>
    <n v="528004120030"/>
    <x v="9"/>
    <x v="65"/>
    <x v="64"/>
    <n v="202208"/>
    <n v="44725"/>
    <s v="XOF"/>
    <n v="1140000"/>
    <n v="1870.66"/>
    <s v="EUR"/>
    <n v="1737.9179999999999"/>
    <n v="30514520"/>
    <s v="SUBGRANT"/>
    <n v="13485"/>
    <s v="60002714/JUSTIF AOUT/DECAISSEMENTS DE FONDS TRANCHE 2 AMMIE JUIN - DECEMBRE 2022/POUR RÈGLEMENT DE LA FACTURE DE RÉHABILITATION DE LATRINES"/>
  </r>
  <r>
    <s v="E"/>
    <s v="5201"/>
    <s v="854"/>
    <s v="85406"/>
    <s v="8540008"/>
    <n v="528004120027"/>
    <x v="18"/>
    <x v="83"/>
    <x v="82"/>
    <n v="202208"/>
    <n v="44725"/>
    <s v="XOF"/>
    <n v="965000"/>
    <n v="1583.5"/>
    <s v="EUR"/>
    <n v="1471.135"/>
    <n v="30514520"/>
    <s v="SUBGRANT"/>
    <n v="13485"/>
    <s v="60002714/JUSTIF AOUT/DECAISSEMENTS DE FONDS TRANCHE 2 AMMIE JUIN - DECEMBRE 2022/POUR PAIEMENT DES FRAIS DE  SUIVI / SENSIBILISATION DES AGENTS DE SANTÉ DANS LES ÉCOLES"/>
  </r>
  <r>
    <s v="E"/>
    <s v="5201"/>
    <s v="854"/>
    <s v="85406"/>
    <s v="8540008"/>
    <n v="528004120028"/>
    <x v="12"/>
    <x v="70"/>
    <x v="69"/>
    <n v="202208"/>
    <n v="44725"/>
    <s v="XOF"/>
    <n v="3465000"/>
    <n v="5685.82"/>
    <s v="EUR"/>
    <n v="5282.3540000000003"/>
    <n v="30514520"/>
    <s v="SUBGRANT"/>
    <n v="13485"/>
    <s v="60002714/JUSTIF AOUT/DECAISSEMENTS DE FONDS TRANCHE 2 AMMIE JUIN - DECEMBRE 2022/POUR PAIEMENT DES FRAIS DE MOTIVATION FINANCIÈRE DES ENSEIGNANTS DISPENSATAIRES DES COURS"/>
  </r>
  <r>
    <s v="E"/>
    <s v="5201"/>
    <s v="854"/>
    <s v="85406"/>
    <s v="8540008"/>
    <n v="528004120002"/>
    <x v="0"/>
    <x v="48"/>
    <x v="48"/>
    <n v="202208"/>
    <n v="44725"/>
    <s v="XOF"/>
    <n v="158450"/>
    <n v="260.01"/>
    <s v="EUR"/>
    <n v="241.56"/>
    <n v="30514520"/>
    <s v="SUBGRANT"/>
    <n v="13485"/>
    <s v="60002714/JUSTIF AOUT/DECAISSEMENTS DE FONDS TRANCHE 2 AMMIE JUIN - DECEMBRE 2022/POUR PAIEMENT DES FRAIS DE MOTIVATION FINANCIÈRE DE LA DIRECTRICE NATIONALE POUR LE MOIS D'AOÛT 2022"/>
  </r>
  <r>
    <s v="E"/>
    <s v="5201"/>
    <s v="854"/>
    <s v="85406"/>
    <s v="8540008"/>
    <n v="528004120010"/>
    <x v="1"/>
    <x v="51"/>
    <x v="51"/>
    <n v="202208"/>
    <n v="44725"/>
    <s v="XOF"/>
    <n v="180000"/>
    <n v="295.37"/>
    <s v="EUR"/>
    <n v="274.411"/>
    <n v="30514520"/>
    <s v="SUBGRANT"/>
    <n v="13485"/>
    <s v="60002714/JUSTIF AOUT/DECAISSEMENTS DE FONDS TRANCHE 2 AMMIE JUIN - DECEMBRE 2022/DOTATION MENSUEL DU CARBURANT POUR LE MOIS D'AOÛT 2022"/>
  </r>
  <r>
    <s v="E"/>
    <s v="5201"/>
    <s v="854"/>
    <s v="85406"/>
    <s v="8540008"/>
    <n v="528004120002"/>
    <x v="0"/>
    <x v="53"/>
    <x v="53"/>
    <n v="202208"/>
    <n v="44725"/>
    <s v="XOF"/>
    <n v="337107"/>
    <n v="553.16999999999996"/>
    <s v="EUR"/>
    <n v="513.91700000000003"/>
    <n v="30514520"/>
    <s v="SUBGRANT"/>
    <n v="13485"/>
    <s v="60002714/JUSTIF AOUT/DECAISSEMENTS DE FONDS TRANCHE 2 AMMIE JUIN - DECEMBRE 2022/POUR PAIEMENT DU SALAIRE DU SUIVI-EVALUATION POUR LE MOIS D'AOÛT 2022"/>
  </r>
  <r>
    <s v="E"/>
    <s v="5201"/>
    <s v="854"/>
    <s v="85406"/>
    <s v="8540008"/>
    <n v="528004120002"/>
    <x v="0"/>
    <x v="54"/>
    <x v="54"/>
    <n v="202208"/>
    <n v="44725"/>
    <s v="XOF"/>
    <n v="339030"/>
    <n v="556.32000000000005"/>
    <s v="EUR"/>
    <n v="516.84299999999996"/>
    <n v="30514520"/>
    <s v="SUBGRANT"/>
    <n v="13485"/>
    <s v="60002714/JUSTIF AOUT/DECAISSEMENTS DE FONDS TRANCHE 2 AMMIE JUIN - DECEMBRE 2022/POUR PAIEMENT DU SALAIRE DU COMPTABLE POUR LE MOIS D'AOÛT 2022"/>
  </r>
  <r>
    <s v="E"/>
    <s v="5201"/>
    <s v="854"/>
    <s v="85406"/>
    <s v="8540008"/>
    <n v="528004120002"/>
    <x v="0"/>
    <x v="49"/>
    <x v="49"/>
    <n v="202208"/>
    <n v="44725"/>
    <s v="XOF"/>
    <n v="191965"/>
    <n v="315"/>
    <s v="EUR"/>
    <n v="292.64800000000002"/>
    <n v="30514520"/>
    <s v="SUBGRANT"/>
    <n v="13485"/>
    <s v="60002714/JUSTIF AOUT/DECAISSEMENTS DE FONDS TRANCHE 2 AMMIE JUIN - DECEMBRE 2022/POUR PAIEMENT DU SALAIRE DU CHAUFFEUR POUR LE MOIS D'AOÛT 2022"/>
  </r>
  <r>
    <s v="E"/>
    <s v="5201"/>
    <s v="854"/>
    <s v="85406"/>
    <s v="8540008"/>
    <n v="528004120002"/>
    <x v="0"/>
    <x v="53"/>
    <x v="53"/>
    <n v="202208"/>
    <n v="44725"/>
    <s v="XOF"/>
    <n v="29488"/>
    <n v="48.39"/>
    <s v="EUR"/>
    <n v="44.956000000000003"/>
    <n v="30514520"/>
    <s v="SUBGRANT"/>
    <n v="13485"/>
    <s v="60002714/JUSTIF AOUT/DECAISSEMENTS DE FONDS TRANCHE 2 AMMIE JUIN - DECEMBRE 2022/POUR PAIEMENT DE LA RETENUE IUTS SUR LES SALAIRES DU MOIS D'AOÛT 2022"/>
  </r>
  <r>
    <s v="E"/>
    <s v="5201"/>
    <s v="854"/>
    <s v="85406"/>
    <s v="8540008"/>
    <n v="528004120002"/>
    <x v="0"/>
    <x v="54"/>
    <x v="54"/>
    <n v="202208"/>
    <n v="44725"/>
    <s v="XOF"/>
    <n v="27565"/>
    <n v="45.23"/>
    <s v="EUR"/>
    <n v="42.02"/>
    <n v="30514520"/>
    <s v="SUBGRANT"/>
    <n v="13485"/>
    <s v="60002714/JUSTIF AOUT/DECAISSEMENTS DE FONDS TRANCHE 2 AMMIE JUIN - DECEMBRE 2022/POUR PAIEMENT DE LA RETENUE IUTS SUR LES SALAIRES DU MOIS D'AOÛT 2022"/>
  </r>
  <r>
    <s v="E"/>
    <s v="5201"/>
    <s v="854"/>
    <s v="85406"/>
    <s v="8540008"/>
    <n v="528004120002"/>
    <x v="0"/>
    <x v="49"/>
    <x v="49"/>
    <n v="202208"/>
    <n v="44725"/>
    <s v="XOF"/>
    <n v="11699"/>
    <n v="19.2"/>
    <s v="EUR"/>
    <n v="17.838000000000001"/>
    <n v="30514520"/>
    <s v="SUBGRANT"/>
    <n v="13485"/>
    <s v="60002714/JUSTIF AOUT/DECAISSEMENTS DE FONDS TRANCHE 2 AMMIE JUIN - DECEMBRE 2022/POUR PAIEMENT DE LA RETENUE IUTS SUR LES SALAIRES DU MOIS D'AOÛT 2022"/>
  </r>
  <r>
    <s v="E"/>
    <s v="5201"/>
    <s v="854"/>
    <s v="85406"/>
    <s v="8540008"/>
    <n v="528004120002"/>
    <x v="0"/>
    <x v="48"/>
    <x v="48"/>
    <n v="202208"/>
    <n v="44725"/>
    <s v="XOF"/>
    <n v="16550"/>
    <n v="27.16"/>
    <s v="EUR"/>
    <n v="25.233000000000001"/>
    <n v="30514520"/>
    <s v="SUBGRANT"/>
    <n v="13485"/>
    <s v="60002714/JUSTIF AOUT/DECAISSEMENTS DE FONDS TRANCHE 2 AMMIE JUIN - DECEMBRE 2022/POUR PAIEMENT DE LA RETENUE IUTS SUR LES SALAIRES DU MOIS D'AOÛT 2022"/>
  </r>
  <r>
    <s v="E"/>
    <s v="5201"/>
    <s v="854"/>
    <s v="85406"/>
    <s v="8540008"/>
    <n v="528004120001"/>
    <x v="3"/>
    <x v="52"/>
    <x v="52"/>
    <n v="202208"/>
    <n v="44725"/>
    <s v="XOF"/>
    <n v="74138"/>
    <n v="121.66"/>
    <s v="EUR"/>
    <n v="113.027"/>
    <n v="30514520"/>
    <s v="SUBGRANT"/>
    <n v="13485"/>
    <s v="60002714/JUSTIF AOUT/DECAISSEMENTS DE FONDS TRANCHE 2 AMMIE JUIN - DECEMBRE 2022/POUR PAIEMENT DES COTISATIONS SOCIALES SUR LES SALAIRES DU MOIS D'AOÛT 2022"/>
  </r>
  <r>
    <s v="E"/>
    <s v="5201"/>
    <s v="854"/>
    <s v="85406"/>
    <s v="8540008"/>
    <n v="528004120002"/>
    <x v="0"/>
    <x v="53"/>
    <x v="53"/>
    <n v="202208"/>
    <n v="44725"/>
    <s v="XOF"/>
    <n v="83405"/>
    <n v="136.86000000000001"/>
    <s v="EUR"/>
    <n v="127.148"/>
    <n v="30514520"/>
    <s v="SUBGRANT"/>
    <n v="13485"/>
    <s v="60002714/JUSTIF AOUT/DECAISSEMENTS DE FONDS TRANCHE 2 AMMIE JUIN - DECEMBRE 2022/POUR PAIEMENT DES COTISATIONS SOCIALES SUR LES SALAIRES DU MOIS D'AOÛT 2022"/>
  </r>
  <r>
    <s v="E"/>
    <s v="5201"/>
    <s v="854"/>
    <s v="85406"/>
    <s v="8540008"/>
    <n v="528004120002"/>
    <x v="0"/>
    <x v="54"/>
    <x v="54"/>
    <n v="202208"/>
    <n v="44725"/>
    <s v="XOF"/>
    <n v="83405"/>
    <n v="136.86000000000001"/>
    <s v="EUR"/>
    <n v="127.148"/>
    <n v="30514520"/>
    <s v="SUBGRANT"/>
    <n v="13485"/>
    <s v="60002714/JUSTIF AOUT/DECAISSEMENTS DE FONDS TRANCHE 2 AMMIE JUIN - DECEMBRE 2022/POUR PAIEMENT DES COTISATIONS SOCIALES SUR LES SALAIRES DU MOIS D'AOÛT 2022"/>
  </r>
  <r>
    <s v="E"/>
    <s v="5201"/>
    <s v="854"/>
    <s v="85406"/>
    <s v="8540008"/>
    <n v="528004120002"/>
    <x v="0"/>
    <x v="49"/>
    <x v="49"/>
    <n v="202208"/>
    <n v="44725"/>
    <s v="XOF"/>
    <n v="46336"/>
    <n v="76.03"/>
    <s v="EUR"/>
    <n v="70.635000000000005"/>
    <n v="30514520"/>
    <s v="SUBGRANT"/>
    <n v="13485"/>
    <s v="60002714/JUSTIF AOUT/DECAISSEMENTS DE FONDS TRANCHE 2 AMMIE JUIN - DECEMBRE 2022/POUR PAIEMENT DES COTISATIONS SOCIALES SUR LES SALAIRES DU MOIS D'AOÛT 2022"/>
  </r>
  <r>
    <s v="E"/>
    <s v="5201"/>
    <s v="854"/>
    <s v="85406"/>
    <s v="8540008"/>
    <n v="528004120010"/>
    <x v="1"/>
    <x v="55"/>
    <x v="55"/>
    <n v="202208"/>
    <n v="44725"/>
    <s v="XOF"/>
    <n v="79400"/>
    <n v="130.29"/>
    <s v="EUR"/>
    <n v="121.045"/>
    <n v="30514520"/>
    <s v="SUBGRANT"/>
    <n v="13485"/>
    <s v="60002714/JUSTIF AOUT/DECAISSEMENTS DE FONDS TRANCHE 2 AMMIE JUIN - DECEMBRE 2022/POUR PAIEMENT DE LA FACTURE D'ENTRETIEN ET REPARATION DE MOTO"/>
  </r>
  <r>
    <s v="E"/>
    <s v="5201"/>
    <s v="854"/>
    <s v="85406"/>
    <s v="8540008"/>
    <n v="528004120025"/>
    <x v="17"/>
    <x v="82"/>
    <x v="81"/>
    <n v="202208"/>
    <n v="44725"/>
    <s v="XOF"/>
    <n v="472500"/>
    <n v="775.34"/>
    <s v="EUR"/>
    <n v="720.322"/>
    <n v="30514520"/>
    <s v="SUBGRANT"/>
    <n v="13485"/>
    <s v="60002714/JUSTIF AOUT/DECAISSEMENTS DE FONDS TRANCHE 2 AMMIE JUIN - DECEMBRE 2022/POUR PAIEMENT DES FRAIS DE SUIVI DES CCEB ET DP DES DISPENSATIONS DES MODULES"/>
  </r>
  <r>
    <s v="E"/>
    <s v="5201"/>
    <s v="854"/>
    <s v="85406"/>
    <s v="8540008"/>
    <n v="528004120026"/>
    <x v="6"/>
    <x v="46"/>
    <x v="46"/>
    <n v="202208"/>
    <n v="44725"/>
    <s v="XOF"/>
    <n v="450000"/>
    <n v="738.42"/>
    <s v="EUR"/>
    <n v="686.02200000000005"/>
    <n v="30514520"/>
    <s v="SUBGRANT"/>
    <n v="13485"/>
    <s v="60002714/JUSTIF AOUT/DECAISSEMENTS DE FONDS TRANCHE 2 AMMIE JUIN - DECEMBRE 2022/POUR PAIEMENT DES FRAIS DE SUBSISTANCE POUR LE PAIEMENT DES FRAIS SAISSIE DES DONNÉES"/>
  </r>
  <r>
    <s v="E"/>
    <s v="5201"/>
    <s v="854"/>
    <s v="85406"/>
    <s v="8540008"/>
    <n v="528004120010"/>
    <x v="1"/>
    <x v="50"/>
    <x v="50"/>
    <n v="202208"/>
    <n v="44725"/>
    <s v="XOF"/>
    <n v="1000000"/>
    <n v="1640.93"/>
    <s v="EUR"/>
    <n v="1524.489"/>
    <n v="30514520"/>
    <s v="SUBGRANT"/>
    <n v="13485"/>
    <s v="60002714/JUSTIF AOUT/DECAISSEMENTS DE FONDS TRANCHE 2 AMMIE JUIN - DECEMBRE 2022/POUR RÈGLEMENT DE LA FACTURE D'ACHAT DE CONSOMMABLES INFORMATIQUES"/>
  </r>
  <r>
    <s v="E"/>
    <s v="5201"/>
    <s v="854"/>
    <s v="85406"/>
    <s v="8540008"/>
    <n v="528004120010"/>
    <x v="1"/>
    <x v="50"/>
    <x v="50"/>
    <n v="202208"/>
    <n v="44725"/>
    <s v="XOF"/>
    <n v="54600"/>
    <n v="89.59"/>
    <s v="EUR"/>
    <n v="83.233000000000004"/>
    <n v="30514520"/>
    <s v="SUBGRANT"/>
    <n v="13485"/>
    <s v="60002714/JUSTIF AOUT/DECAISSEMENTS DE FONDS TRANCHE 2 AMMIE JUIN - DECEMBRE 2022/POUR RÈGLEMENT DE LA FACTURE DE LOCATION DU MOIS D'AOÛT 2022"/>
  </r>
  <r>
    <s v="E"/>
    <s v="5201"/>
    <s v="854"/>
    <s v="85406"/>
    <s v="8540008"/>
    <n v="528004120010"/>
    <x v="1"/>
    <x v="50"/>
    <x v="50"/>
    <n v="202208"/>
    <n v="44725"/>
    <s v="XOF"/>
    <n v="5400"/>
    <n v="8.86"/>
    <s v="EUR"/>
    <n v="8.2309999999999999"/>
    <n v="30514520"/>
    <s v="SUBGRANT"/>
    <n v="13485"/>
    <s v="60002714/JUSTIF AOUT/DECAISSEMENTS DE FONDS TRANCHE 2 AMMIE JUIN - DECEMBRE 2022/POUR PAIEMENT DE LA RETENUE IRF SUR LE LOYER DU MOIS D'AOÛT 2022"/>
  </r>
  <r>
    <s v="E"/>
    <s v="5201"/>
    <s v="854"/>
    <s v="85406"/>
    <s v="8540008"/>
    <n v="528004120010"/>
    <x v="1"/>
    <x v="50"/>
    <x v="50"/>
    <n v="202208"/>
    <n v="44725"/>
    <s v="XOF"/>
    <n v="11700"/>
    <n v="19.2"/>
    <s v="EUR"/>
    <n v="17.838000000000001"/>
    <n v="30514520"/>
    <s v="SUBGRANT"/>
    <n v="13485"/>
    <s v="60002714/JUSTIF AOUT/DECAISSEMENTS DE FONDS TRANCHE 2 AMMIE JUIN - DECEMBRE 2022/FRAIS DE VIREMENT DE FONDS"/>
  </r>
  <r>
    <s v="E"/>
    <s v="5097"/>
    <s v="854"/>
    <s v="85400"/>
    <s v="8540007"/>
    <n v="528004120003"/>
    <x v="5"/>
    <x v="66"/>
    <x v="65"/>
    <n v="202208"/>
    <n v="44740"/>
    <s v="XOF"/>
    <n v="25000"/>
    <n v="41.02"/>
    <s v="EUR"/>
    <n v="38.109000000000002"/>
    <n v="30511592"/>
    <m/>
    <m/>
    <s v="528-OUATJ1070522/JUSTIF/KAMBIRE SIE/SCNL Code:(code projet:PGLSO-013/PBFSO-002;Code SOF:52800412) Frais de communication pour KAMBIRE SIE dans le cadre de la rencontre régionale du projet ATWA au Niger du 05-12Juin 2022.Rejected:Claim should be adjusted"/>
  </r>
  <r>
    <s v="E"/>
    <s v="5097"/>
    <s v="854"/>
    <s v="85400"/>
    <s v="8540007"/>
    <n v="528004120003"/>
    <x v="5"/>
    <x v="66"/>
    <x v="65"/>
    <n v="202208"/>
    <n v="44740"/>
    <s v="XOF"/>
    <n v="10000"/>
    <n v="16.41"/>
    <s v="EUR"/>
    <n v="15.246"/>
    <n v="30511592"/>
    <m/>
    <m/>
    <s v="528-OUATJ1070522/JUSTIF/KAMBIRE SIE/SCNL Code:(code projet:PGLSO-013/PBFSO-002;Code SOF:52800412) Frais de communication pour KAMBIRE SIE dans le cadre de la rencontre régionale du projet ATWA au Niger du 05-12Juin 2022.Rejected:Claim should be adjusted"/>
  </r>
  <r>
    <s v="E"/>
    <s v="5097"/>
    <s v="854"/>
    <s v="85400"/>
    <s v="8540007"/>
    <n v="528004120003"/>
    <x v="5"/>
    <x v="66"/>
    <x v="65"/>
    <n v="202208"/>
    <n v="44740"/>
    <s v="XOF"/>
    <n v="133000"/>
    <n v="218.24"/>
    <s v="EUR"/>
    <n v="202.75399999999999"/>
    <n v="30511592"/>
    <m/>
    <m/>
    <s v="528-OUATJ1070522/JUSTIF/KAMBIRE SIE/SCNL Code:(code projet:PGLSO-013/PBFSO-002;Code SOF:52800412) Frais de communication pour KAMBIRE SIE dans le cadre de la rencontre régionale du projet ATWA au Niger du 05-12Juin 2022.Rejected:Claim should be adjusted"/>
  </r>
  <r>
    <s v="E"/>
    <s v="5097"/>
    <s v="854"/>
    <s v="85400"/>
    <s v="8540007"/>
    <n v="528004120003"/>
    <x v="5"/>
    <x v="66"/>
    <x v="65"/>
    <n v="202208"/>
    <n v="44740"/>
    <s v="XOF"/>
    <n v="10000"/>
    <n v="16.41"/>
    <s v="EUR"/>
    <n v="15.246"/>
    <n v="30511592"/>
    <m/>
    <m/>
    <s v="528-OUATJ1070522/JUSTIF/KAMBIRE SIE/SCNL Code:(code projet:PGLSO-013/PBFSO-002;Code SOF:52800412) Frais de communication pour KAMBIRE SIE dans le cadre de la rencontre régionale du projet ATWA au Niger du 05-12Juin 2022.Rejected:Claim should be adjusted"/>
  </r>
  <r>
    <s v="E"/>
    <s v="5097"/>
    <s v="854"/>
    <s v="85400"/>
    <s v="8540007"/>
    <n v="528004120003"/>
    <x v="5"/>
    <x v="66"/>
    <x v="65"/>
    <n v="202208"/>
    <n v="44740"/>
    <s v="XOF"/>
    <n v="139500"/>
    <n v="228.91"/>
    <s v="EUR"/>
    <n v="212.667"/>
    <n v="30511592"/>
    <m/>
    <m/>
    <s v="528-OUATJ1070522/JUSTIF/KAMBIRE SIE/SCNL Code:(code projet:PGLSO-013/PBFSO-002;Code SOF:52800412) Frais de communication pour KAMBIRE SIE dans le cadre de la rencontre régionale du projet ATWA au Niger du 05-12Juin 2022.Rejected:Claim should be adjusted"/>
  </r>
  <r>
    <s v="E"/>
    <s v="6090"/>
    <s v="854"/>
    <s v="85407"/>
    <s v="8549057"/>
    <n v="528004120010"/>
    <x v="1"/>
    <x v="3"/>
    <x v="3"/>
    <n v="202208"/>
    <n v="44754"/>
    <s v="USD"/>
    <n v="1565.26"/>
    <n v="1565.26"/>
    <s v="EUR"/>
    <n v="1488.711"/>
    <n v="12875272"/>
    <s v="PROPERTY"/>
    <s v="854P0073"/>
    <s v="Premise allocation : [52800412] [44.08%] [30513671] - Achat Point d'accès Cisco Meraki MR56 avec licence entreprise de 3 ans pour bureau de Dédougou"/>
  </r>
  <r>
    <s v="E"/>
    <s v="6090"/>
    <s v="854"/>
    <s v="85401"/>
    <s v="8549055"/>
    <n v="528004120010"/>
    <x v="1"/>
    <x v="30"/>
    <x v="30"/>
    <n v="202208"/>
    <n v="44754"/>
    <s v="USD"/>
    <n v="108"/>
    <n v="108"/>
    <s v="EUR"/>
    <n v="102.718"/>
    <n v="12875272"/>
    <s v="PROPERTY"/>
    <s v="854P0064"/>
    <s v="Premise allocation : [52800412] [3.04%] [30513796] - Achat Point d'accès Cisco Meraki MR56 avec licence entreprise de 3 ans pour bureau de Kaya"/>
  </r>
  <r>
    <s v="E"/>
    <s v="6000"/>
    <s v="854"/>
    <s v="85401"/>
    <s v="8549054"/>
    <n v="528004120010"/>
    <x v="1"/>
    <x v="30"/>
    <x v="30"/>
    <n v="202208"/>
    <n v="44765"/>
    <s v="XOF"/>
    <n v="16911.3"/>
    <n v="27.11"/>
    <s v="EUR"/>
    <n v="25.783999999999999"/>
    <n v="12875272"/>
    <s v="PROPERTY"/>
    <s v="854P0064"/>
    <s v="Premise allocation : [52800412] [3.04%] [30513796] - SAWADOGO G Georges_Loyer bureau kaya_JUILLET 2022-"/>
  </r>
  <r>
    <s v="E"/>
    <s v="5097"/>
    <s v="854"/>
    <s v="85408"/>
    <s v="8540008"/>
    <n v="528004120003"/>
    <x v="5"/>
    <x v="66"/>
    <x v="65"/>
    <n v="202208"/>
    <n v="44768"/>
    <s v="XOF"/>
    <n v="45000"/>
    <n v="72.13"/>
    <s v="EUR"/>
    <n v="68.602000000000004"/>
    <n v="30511174"/>
    <m/>
    <m/>
    <s v="OHATJ440722/JUSTIF/KIEMA YAYA/ALLOCATION NOURRITURE ET NUITEE AMICALE DE KIEMA YAYA"/>
  </r>
  <r>
    <s v="E"/>
    <s v="5097"/>
    <s v="854"/>
    <s v="85408"/>
    <s v="8540008"/>
    <n v="528004120003"/>
    <x v="5"/>
    <x v="66"/>
    <x v="65"/>
    <n v="202208"/>
    <n v="44768"/>
    <s v="XOF"/>
    <n v="7000"/>
    <n v="11.22"/>
    <s v="EUR"/>
    <n v="10.670999999999999"/>
    <n v="30511174"/>
    <m/>
    <m/>
    <s v="OHATJ440722/JUSTIF/KIEMA YAYA/FRAIS DE TRANSPORT ALLER-RETOUR OUAHIGOUYA-OUAGADOUGOU"/>
  </r>
  <r>
    <s v="E"/>
    <s v="5130"/>
    <s v="854"/>
    <s v="85406"/>
    <s v="8540008"/>
    <n v="528004120010"/>
    <x v="1"/>
    <x v="92"/>
    <x v="4"/>
    <n v="202208"/>
    <n v="44769"/>
    <s v="XOF"/>
    <n v="6500"/>
    <n v="10.42"/>
    <s v="EUR"/>
    <n v="9.91"/>
    <n v="40295680"/>
    <s v="VEHICLE"/>
    <s v="854V0535"/>
    <s v="Renouvellement AIT VEH 0182 D7 03 IT HAD 6500 XOF"/>
  </r>
  <r>
    <s v="E"/>
    <s v="5130"/>
    <s v="854"/>
    <s v="85406"/>
    <s v="8540008"/>
    <n v="528004120010"/>
    <x v="1"/>
    <x v="92"/>
    <x v="4"/>
    <n v="202208"/>
    <n v="44769"/>
    <s v="XOF"/>
    <n v="48500"/>
    <n v="77.739999999999995"/>
    <s v="EUR"/>
    <n v="73.938000000000002"/>
    <n v="40295680"/>
    <s v="VEHICLE"/>
    <s v="854V0535"/>
    <s v="Renouvellement AIT VEH 1282 D7 03 IT Ouverture de dossier : 6550 XOF  Doucment Douanier ( EXo , AIT) 36950  Carte jaune 5000"/>
  </r>
  <r>
    <s v="E"/>
    <s v="5130"/>
    <s v="854"/>
    <s v="85406"/>
    <s v="8540008"/>
    <n v="528004120010"/>
    <x v="1"/>
    <x v="92"/>
    <x v="4"/>
    <n v="202208"/>
    <n v="44769"/>
    <s v="XOF"/>
    <n v="48500"/>
    <n v="77.739999999999995"/>
    <s v="EUR"/>
    <n v="73.938000000000002"/>
    <n v="40295680"/>
    <s v="VEHICLE"/>
    <s v="854V0539"/>
    <s v="Renouvellement AIT VEH 0170 D7 03 IT Ouverture de dossier : 6550 XOF  Doucment Douanier ( EXo , AIT) 36950  Carte jaune 5000"/>
  </r>
  <r>
    <s v="E"/>
    <s v="5130"/>
    <s v="854"/>
    <s v="85406"/>
    <s v="8540008"/>
    <n v="528004120010"/>
    <x v="1"/>
    <x v="92"/>
    <x v="4"/>
    <n v="202208"/>
    <n v="44769"/>
    <s v="XOF"/>
    <n v="48500"/>
    <n v="77.739999999999995"/>
    <s v="EUR"/>
    <n v="73.938000000000002"/>
    <n v="40295680"/>
    <s v="VEHICLE"/>
    <s v="854V0538"/>
    <s v="Renouvellement AIT VEH 0164 D7 03 IT Ouverture de dossier : 6550 XOF  Doucment Douanier ( EXo , AIT) 36950  Carte jaune 5000"/>
  </r>
  <r>
    <s v="E"/>
    <s v="5130"/>
    <s v="854"/>
    <s v="85406"/>
    <s v="8540008"/>
    <n v="528004120010"/>
    <x v="1"/>
    <x v="92"/>
    <x v="4"/>
    <n v="202208"/>
    <n v="44769"/>
    <s v="XOF"/>
    <n v="48500"/>
    <n v="77.739999999999995"/>
    <s v="EUR"/>
    <n v="73.938000000000002"/>
    <n v="40295680"/>
    <s v="VEHICLE"/>
    <s v="854V0540"/>
    <s v="Renouvellement AIT VEH 0445 D8 03 IT Ouverture de dossier : 6550 XOF  Doucment Douanier ( EXo , AIT) 36950  Carte jaune 5000"/>
  </r>
  <r>
    <s v="E"/>
    <s v="5130"/>
    <s v="854"/>
    <s v="85406"/>
    <s v="8540008"/>
    <n v="528004120010"/>
    <x v="1"/>
    <x v="92"/>
    <x v="4"/>
    <n v="202208"/>
    <n v="44769"/>
    <s v="XOF"/>
    <n v="6500"/>
    <n v="10.42"/>
    <s v="EUR"/>
    <n v="9.91"/>
    <n v="40295680"/>
    <s v="VEHICLE"/>
    <s v="854V0540"/>
    <s v="Renouvellement AIT VEH 0445 D8 03 IT HAD 6500 XOF"/>
  </r>
  <r>
    <s v="E"/>
    <s v="5130"/>
    <s v="854"/>
    <s v="85406"/>
    <s v="8540008"/>
    <n v="528004120010"/>
    <x v="1"/>
    <x v="92"/>
    <x v="4"/>
    <n v="202208"/>
    <n v="44769"/>
    <s v="XOF"/>
    <n v="6500"/>
    <n v="10.42"/>
    <s v="EUR"/>
    <n v="9.91"/>
    <n v="40295680"/>
    <s v="VEHICLE"/>
    <s v="854V0538"/>
    <s v="Renouvellement AIT VEH 0164 D7 03 IT HAD 6500 XOF"/>
  </r>
  <r>
    <s v="E"/>
    <s v="5130"/>
    <s v="854"/>
    <s v="85406"/>
    <s v="8540008"/>
    <n v="528004120010"/>
    <x v="1"/>
    <x v="92"/>
    <x v="4"/>
    <n v="202208"/>
    <n v="44769"/>
    <s v="XOF"/>
    <n v="6500"/>
    <n v="10.42"/>
    <s v="EUR"/>
    <n v="9.91"/>
    <n v="40295680"/>
    <s v="VEHICLE"/>
    <s v="854V0539"/>
    <s v="Renouvellement AIT VEH 0170 D7 03 IT  HAD 6500 XOF"/>
  </r>
  <r>
    <s v="E"/>
    <s v="6060"/>
    <s v="854"/>
    <s v="85401"/>
    <s v="8549054"/>
    <n v="528004120010"/>
    <x v="1"/>
    <x v="30"/>
    <x v="30"/>
    <n v="202208"/>
    <n v="44771"/>
    <s v="XOF"/>
    <n v="3041.6"/>
    <n v="4.88"/>
    <s v="EUR"/>
    <n v="4.641"/>
    <n v="12875272"/>
    <s v="PROPERTY"/>
    <s v="854P0064"/>
    <s v="Premise allocation : [52800412] [3.04%] [40288967] - SAWADOGO ZOENABO_NETTOYAGE_BUREAU SCI_JUILLET 2022"/>
  </r>
  <r>
    <s v="E"/>
    <s v="6000"/>
    <s v="854"/>
    <s v="85408"/>
    <s v="8549054"/>
    <n v="528004120010"/>
    <x v="1"/>
    <x v="2"/>
    <x v="2"/>
    <n v="202208"/>
    <n v="44773"/>
    <s v="XOF"/>
    <n v="108897.57"/>
    <n v="174.55"/>
    <s v="EUR"/>
    <n v="166.01400000000001"/>
    <n v="12875272"/>
    <s v="PROPERTY"/>
    <s v="854P0076"/>
    <s v="Premise allocation : [52800412] [59.93%] [30512207] - Paiement du loyer du bureau OHG Juillet 2022"/>
  </r>
  <r>
    <s v="E"/>
    <s v="6000"/>
    <s v="854"/>
    <s v="85408"/>
    <s v="8549054"/>
    <n v="528004120010"/>
    <x v="1"/>
    <x v="2"/>
    <x v="2"/>
    <n v="202208"/>
    <n v="44773"/>
    <s v="XOF"/>
    <n v="48969.57"/>
    <n v="78.489999999999995"/>
    <s v="EUR"/>
    <n v="74.650999999999996"/>
    <n v="12875272"/>
    <s v="PROPERTY"/>
    <s v="854P0076"/>
    <s v="Premise allocation : [52800412] [59.93%] [30512207] - Paiement du loyer du bureau juillet 2022"/>
  </r>
  <r>
    <s v="E"/>
    <s v="6000"/>
    <s v="854"/>
    <s v="85408"/>
    <s v="8549054"/>
    <n v="528004120010"/>
    <x v="1"/>
    <x v="2"/>
    <x v="2"/>
    <n v="202208"/>
    <n v="44773"/>
    <s v="XOF"/>
    <n v="59928"/>
    <n v="96.06"/>
    <s v="EUR"/>
    <n v="91.361999999999995"/>
    <n v="12875272"/>
    <s v="PROPERTY"/>
    <s v="854P0076"/>
    <s v="Premise allocation : [52800412] [59.93%] [30512207] - Paiment du loyer du bureau ohg juillet 2022"/>
  </r>
  <r>
    <s v="E"/>
    <s v="5511"/>
    <s v="854"/>
    <s v="85408"/>
    <s v="8549052"/>
    <n v="528004120003"/>
    <x v="5"/>
    <x v="94"/>
    <x v="92"/>
    <n v="202208"/>
    <n v="44773"/>
    <s v="XOF"/>
    <n v="94500"/>
    <n v="151.47"/>
    <s v="EUR"/>
    <n v="144.06200000000001"/>
    <n v="40288932"/>
    <m/>
    <m/>
    <s v="Hébergement OUEDRAOGO Touwinde du 25 au 30 juillet Appui  Atelier de formation des prestataires de service SDSR nuitée du 30 y compris"/>
  </r>
  <r>
    <s v="E"/>
    <s v="4160"/>
    <s v="854"/>
    <s v="85400"/>
    <s v="8549053"/>
    <n v="528004120002"/>
    <x v="0"/>
    <x v="11"/>
    <x v="11"/>
    <n v="202208"/>
    <n v="44773"/>
    <s v="GBP"/>
    <n v="71.290000000000006"/>
    <n v="86.44"/>
    <s v="EUR"/>
    <n v="82.212999999999994"/>
    <n v="30514578"/>
    <s v="STAFF"/>
    <n v="9985235"/>
    <s v="Diversity Travel-1061880A-Lou S. Diane Maureen Irie / Ovo D M ADOU Epse IRIE / Bi G S Marc Aurel Irie / Lou K Ange Maelys Irie / Lou M. Eden Irie-TAR-12264-20220718171648-85400/8549061/999020xx/XX007-Flight-ABJ-OUA/OUA-ABJ-Trans No:1059120-1137787"/>
  </r>
  <r>
    <s v="E"/>
    <s v="4160"/>
    <s v="854"/>
    <s v="85400"/>
    <s v="8549052"/>
    <n v="528004120002"/>
    <x v="0"/>
    <x v="56"/>
    <x v="56"/>
    <n v="202208"/>
    <n v="44773"/>
    <s v="GBP"/>
    <n v="10.61"/>
    <n v="12.86"/>
    <s v="EUR"/>
    <n v="12.231"/>
    <n v="30514578"/>
    <s v="STAFF"/>
    <n v="9980783"/>
    <s v="Diversity Travel-1061880A-Lead Pax - ORIEKA SANTINO ENYE LOPEZ-TAR-4240-20220610073755-85400/8549061/999020XX/XX007-Hotel - TRYP by Wyndham São Paulo Guarulhos Airport Sao Paulo-Guarulhos-Trans No:1057853-1136898"/>
  </r>
  <r>
    <s v="E"/>
    <s v="7142"/>
    <s v="854"/>
    <s v="85406"/>
    <s v="8549052"/>
    <n v="528004120010"/>
    <x v="1"/>
    <x v="62"/>
    <x v="61"/>
    <n v="202208"/>
    <n v="44774"/>
    <s v="XOF"/>
    <n v="-778137.49"/>
    <n v="-1329.35"/>
    <s v="EUR"/>
    <n v="-1303.4380000000001"/>
    <n v="12819537"/>
    <m/>
    <m/>
    <s v="REV-PO Auto-Accrual re PO: 10049030 / Chambre climatisée single (Standard) de 1 à 7jrs"/>
  </r>
  <r>
    <s v="E"/>
    <s v="5120"/>
    <s v="854"/>
    <s v="85406"/>
    <s v="8549057"/>
    <n v="528004120010"/>
    <x v="1"/>
    <x v="58"/>
    <x v="58"/>
    <n v="202208"/>
    <n v="44774"/>
    <s v="XOF"/>
    <n v="-302316.67"/>
    <n v="-516.47"/>
    <s v="EUR"/>
    <n v="-506.40300000000002"/>
    <n v="12819537"/>
    <s v="VEHICLE"/>
    <s v="854V0539"/>
    <s v="REV-PO Auto-Accrual re PO: 10046796 / Renouvellement assurance véh 0170 D7 03 IT"/>
  </r>
  <r>
    <s v="E"/>
    <s v="5120"/>
    <s v="854"/>
    <s v="85406"/>
    <s v="8549057"/>
    <n v="528004120010"/>
    <x v="1"/>
    <x v="58"/>
    <x v="58"/>
    <n v="202208"/>
    <n v="44774"/>
    <s v="XOF"/>
    <n v="-302316.67"/>
    <n v="-516.47"/>
    <s v="EUR"/>
    <n v="-506.40300000000002"/>
    <n v="12819537"/>
    <s v="VEHICLE"/>
    <s v="854V0540"/>
    <s v="REV-PO Auto-Accrual re PO: 10046796 / Renouvellement assurance véh 0445 D8 03 IT"/>
  </r>
  <r>
    <s v="E"/>
    <s v="5120"/>
    <s v="854"/>
    <s v="85406"/>
    <s v="8549057"/>
    <n v="528004120010"/>
    <x v="1"/>
    <x v="58"/>
    <x v="58"/>
    <n v="202208"/>
    <n v="44774"/>
    <s v="XOF"/>
    <n v="-302316.67"/>
    <n v="-516.47"/>
    <s v="EUR"/>
    <n v="-506.40300000000002"/>
    <n v="12819537"/>
    <s v="VEHICLE"/>
    <s v="854V0535"/>
    <s v="REV-PO Auto-Accrual re PO: 10046796 / Renouvellement assurance véh 0182 D7 03 IT"/>
  </r>
  <r>
    <s v="E"/>
    <s v="5120"/>
    <s v="854"/>
    <s v="85406"/>
    <s v="8549057"/>
    <n v="528004120010"/>
    <x v="1"/>
    <x v="59"/>
    <x v="58"/>
    <n v="202208"/>
    <n v="44774"/>
    <s v="XOF"/>
    <n v="-302316.67"/>
    <n v="-516.47"/>
    <s v="EUR"/>
    <n v="-506.40300000000002"/>
    <n v="12819537"/>
    <s v="VEHICLE"/>
    <s v="854V0538"/>
    <s v="REV-PO Auto-Accrual re PO: 10046796 / Renouvellement assurance véh 0164 D7 03 IT"/>
  </r>
  <r>
    <s v="E"/>
    <s v="5110"/>
    <s v="854"/>
    <s v="85406"/>
    <s v="8549057"/>
    <n v="528004120010"/>
    <x v="1"/>
    <x v="87"/>
    <x v="86"/>
    <n v="202208"/>
    <n v="44774"/>
    <s v="XOF"/>
    <n v="-11597.08"/>
    <n v="-19.03"/>
    <s v="EUR"/>
    <n v="-18.658999999999999"/>
    <n v="12819537"/>
    <s v="VEHICLE"/>
    <s v="854V0538"/>
    <s v="REV-PO Auto-Accrual re PO: 10071600 / Total_appro TOM-Card 469916_veh 0164 D7 03 IT_ATWA"/>
  </r>
  <r>
    <s v="E"/>
    <s v="5130"/>
    <s v="854"/>
    <s v="85406"/>
    <s v="8540008"/>
    <n v="528004120010"/>
    <x v="1"/>
    <x v="92"/>
    <x v="4"/>
    <n v="202208"/>
    <n v="44774"/>
    <s v="XOF"/>
    <n v="-6500.8"/>
    <n v="-10.42"/>
    <s v="EUR"/>
    <n v="-10.217000000000001"/>
    <n v="12819537"/>
    <s v="VEHICLE"/>
    <s v="854V0539"/>
    <s v="REV-PO Auto-Accrual re PO: 10083754 / Renouvellement AIT VEH 0170 D7 03 IT  HAD 6500 XOF"/>
  </r>
  <r>
    <s v="E"/>
    <s v="5130"/>
    <s v="854"/>
    <s v="85406"/>
    <s v="8540008"/>
    <n v="528004120010"/>
    <x v="1"/>
    <x v="92"/>
    <x v="4"/>
    <n v="202208"/>
    <n v="44774"/>
    <s v="XOF"/>
    <n v="-6500.8"/>
    <n v="-10.42"/>
    <s v="EUR"/>
    <n v="-10.217000000000001"/>
    <n v="12819537"/>
    <s v="VEHICLE"/>
    <s v="854V0535"/>
    <s v="REV-PO Auto-Accrual re PO: 10083754 / Renouvellement AIT VEH 0182 D7 03 IT HAD 6500 XOF"/>
  </r>
  <r>
    <s v="E"/>
    <s v="5130"/>
    <s v="854"/>
    <s v="85406"/>
    <s v="8540008"/>
    <n v="528004120010"/>
    <x v="1"/>
    <x v="92"/>
    <x v="4"/>
    <n v="202208"/>
    <n v="44774"/>
    <s v="XOF"/>
    <n v="-48500.22"/>
    <n v="-77.739999999999995"/>
    <s v="EUR"/>
    <n v="-76.224999999999994"/>
    <n v="12819537"/>
    <s v="VEHICLE"/>
    <s v="854V0535"/>
    <s v="REV-PO Auto-Accrual re PO: 10083754 / Renouvellement AIT VEH 1282 D7 03 IT Ouverture de dossier : 6550 XOF  Doucment Douanier ( EXo , AIT) 36950  Carte jaune 5000"/>
  </r>
  <r>
    <s v="E"/>
    <s v="5130"/>
    <s v="854"/>
    <s v="85406"/>
    <s v="8540008"/>
    <n v="528004120010"/>
    <x v="1"/>
    <x v="92"/>
    <x v="4"/>
    <n v="202208"/>
    <n v="44774"/>
    <s v="XOF"/>
    <n v="-48500.22"/>
    <n v="-77.739999999999995"/>
    <s v="EUR"/>
    <n v="-76.224999999999994"/>
    <n v="12819537"/>
    <s v="VEHICLE"/>
    <s v="854V0539"/>
    <s v="REV-PO Auto-Accrual re PO: 10083754 / Renouvellement AIT VEH 0170 D7 03 IT Ouverture de dossier : 6550 XOF  Doucment Douanier ( EXo , AIT) 36950  Carte jaune 5000"/>
  </r>
  <r>
    <s v="E"/>
    <s v="5130"/>
    <s v="854"/>
    <s v="85406"/>
    <s v="8540008"/>
    <n v="528004120010"/>
    <x v="1"/>
    <x v="92"/>
    <x v="4"/>
    <n v="202208"/>
    <n v="44774"/>
    <s v="XOF"/>
    <n v="-48500.22"/>
    <n v="-77.739999999999995"/>
    <s v="EUR"/>
    <n v="-76.224999999999994"/>
    <n v="12819537"/>
    <s v="VEHICLE"/>
    <s v="854V0538"/>
    <s v="REV-PO Auto-Accrual re PO: 10083754 / Renouvellement AIT VEH 0164 D7 03 IT Ouverture de dossier : 6550 XOF  Doucment Douanier ( EXo , AIT) 36950  Carte jaune 5000"/>
  </r>
  <r>
    <s v="E"/>
    <s v="5130"/>
    <s v="854"/>
    <s v="85406"/>
    <s v="8540008"/>
    <n v="528004120010"/>
    <x v="1"/>
    <x v="92"/>
    <x v="4"/>
    <n v="202208"/>
    <n v="44774"/>
    <s v="XOF"/>
    <n v="-48500.22"/>
    <n v="-77.739999999999995"/>
    <s v="EUR"/>
    <n v="-76.224999999999994"/>
    <n v="12819537"/>
    <s v="VEHICLE"/>
    <s v="854V0540"/>
    <s v="REV-PO Auto-Accrual re PO: 10083754 / Renouvellement AIT VEH 0445 D8 03 IT Ouverture de dossier : 6550 XOF  Doucment Douanier ( EXo , AIT) 36950  Carte jaune 5000"/>
  </r>
  <r>
    <s v="E"/>
    <s v="5130"/>
    <s v="854"/>
    <s v="85406"/>
    <s v="8540008"/>
    <n v="528004120010"/>
    <x v="1"/>
    <x v="92"/>
    <x v="4"/>
    <n v="202208"/>
    <n v="44774"/>
    <s v="XOF"/>
    <n v="-6500.8"/>
    <n v="-10.42"/>
    <s v="EUR"/>
    <n v="-10.217000000000001"/>
    <n v="12819537"/>
    <s v="VEHICLE"/>
    <s v="854V0540"/>
    <s v="REV-PO Auto-Accrual re PO: 10083754 / Renouvellement AIT VEH 0445 D8 03 IT HAD 6500 XOF"/>
  </r>
  <r>
    <s v="E"/>
    <s v="5130"/>
    <s v="854"/>
    <s v="85406"/>
    <s v="8540008"/>
    <n v="528004120010"/>
    <x v="1"/>
    <x v="92"/>
    <x v="4"/>
    <n v="202208"/>
    <n v="44774"/>
    <s v="XOF"/>
    <n v="-6500.8"/>
    <n v="-10.42"/>
    <s v="EUR"/>
    <n v="-10.217000000000001"/>
    <n v="12819537"/>
    <s v="VEHICLE"/>
    <s v="854V0538"/>
    <s v="REV-PO Auto-Accrual re PO: 10083754 / Renouvellement AIT VEH 0164 D7 03 IT HAD 6500 XOF"/>
  </r>
  <r>
    <s v="E"/>
    <s v="6022"/>
    <s v="854"/>
    <s v="85407"/>
    <s v="8549054"/>
    <n v="528004120010"/>
    <x v="1"/>
    <x v="3"/>
    <x v="3"/>
    <n v="202208"/>
    <n v="44775"/>
    <s v="XOF"/>
    <n v="4298.09"/>
    <n v="6.68"/>
    <s v="EUR"/>
    <n v="6.55"/>
    <n v="12875272"/>
    <s v="PROPERTY"/>
    <s v="854P0073"/>
    <s v="Premise allocation : [52800412] [44.08%] [30510684] - DDCPB040822/ OMNI/ KONATE ABDOU RASAC/ Paiement factures d'eau du bureau de Dedougou mois de Avril et Mai 2022"/>
  </r>
  <r>
    <s v="E"/>
    <s v="6020"/>
    <s v="854"/>
    <s v="85407"/>
    <s v="8549054"/>
    <n v="528004120010"/>
    <x v="1"/>
    <x v="3"/>
    <x v="3"/>
    <n v="202208"/>
    <n v="44775"/>
    <s v="XOF"/>
    <n v="71868.52"/>
    <n v="111.74"/>
    <s v="EUR"/>
    <n v="109.562"/>
    <n v="12875272"/>
    <s v="PROPERTY"/>
    <s v="854P0073"/>
    <s v="Premise allocation : [52800412] [44.08%] [30510684] - DDCPB040822/ OMNI/ KONATE ABDOU RASAC/ Paiement factures d'electricité du bureau de Dedougou mois de Juin 2022"/>
  </r>
  <r>
    <s v="E"/>
    <s v="6062"/>
    <s v="854"/>
    <s v="85406"/>
    <s v="8549054"/>
    <n v="528004120010"/>
    <x v="1"/>
    <x v="2"/>
    <x v="2"/>
    <n v="202208"/>
    <n v="44777"/>
    <s v="XOF"/>
    <n v="822.48"/>
    <n v="1.28"/>
    <s v="EUR"/>
    <n v="1.2549999999999999"/>
    <n v="12875272"/>
    <s v="PROPERTY"/>
    <s v="854P0062"/>
    <s v="Premise allocation : [52800412] [15.82%] [30511148] - OUSCC020822/CAISSE/ASSOCIATION YILMDE PLUS/Frais de ramassage d'ordure bureau pays pour le mois de juillet 2022."/>
  </r>
  <r>
    <s v="E"/>
    <s v="4110"/>
    <s v="854"/>
    <s v="85400"/>
    <s v="8549058"/>
    <n v="528004120002"/>
    <x v="0"/>
    <x v="10"/>
    <x v="10"/>
    <n v="202208"/>
    <n v="44777"/>
    <s v="XOF"/>
    <n v="2486.02"/>
    <n v="3.87"/>
    <s v="EUR"/>
    <n v="3.7949999999999999"/>
    <n v="12871137"/>
    <s v="STAFF"/>
    <n v="2011105"/>
    <s v="Time Code : N - OUB120822-OMNI-INTERNET PUISSANCE PLUS/Fact n°0216/08/22/DFC/DG-IPP/Facturation du service internet au domicile de Parfait COULDIATY pour le mois d'Août 2022"/>
  </r>
  <r>
    <s v="E"/>
    <s v="4110"/>
    <s v="854"/>
    <s v="85400"/>
    <s v="8549052"/>
    <n v="528004120002"/>
    <x v="0"/>
    <x v="0"/>
    <x v="0"/>
    <n v="202208"/>
    <n v="44777"/>
    <s v="XOF"/>
    <n v="5357.14"/>
    <n v="8.33"/>
    <s v="EUR"/>
    <n v="8.1679999999999993"/>
    <n v="12871137"/>
    <s v="STAFF"/>
    <n v="9982557"/>
    <s v="Time Code : N - OUB080822-OMNI-SERGE ANDRIAMANDIMBY/Remboursement consommation élèctricité du mois de Juin 2022"/>
  </r>
  <r>
    <s v="E"/>
    <s v="4110"/>
    <s v="854"/>
    <s v="85400"/>
    <s v="8549052"/>
    <n v="528004120002"/>
    <x v="0"/>
    <x v="0"/>
    <x v="0"/>
    <n v="202208"/>
    <n v="44781"/>
    <s v="XOF"/>
    <n v="69642.86"/>
    <n v="108.28"/>
    <s v="EUR"/>
    <n v="106.169"/>
    <n v="12871137"/>
    <s v="STAFF"/>
    <n v="9982557"/>
    <s v="Time Code : N - OUB240822-OMNI-SALAMATOU ADJIBADE/Loyer du domicile de Serge ANDRIAMANDIMBY/Août à Octobre 2022"/>
  </r>
  <r>
    <s v="E"/>
    <s v="6340"/>
    <s v="854"/>
    <s v="85407"/>
    <s v="8549054"/>
    <n v="528004120010"/>
    <x v="1"/>
    <x v="43"/>
    <x v="43"/>
    <n v="202208"/>
    <n v="44781"/>
    <s v="XOF"/>
    <n v="1322.49"/>
    <n v="2.06"/>
    <s v="EUR"/>
    <n v="2.02"/>
    <n v="12875272"/>
    <m/>
    <m/>
    <s v="Premise allocation : [52800412] [44.08%] [30511108] - BOCPC070822/ OUEDRAOGO Diane/Frais de la liasse comptable du bureau de Dédougou des mois de Avril à Juin 2022"/>
  </r>
  <r>
    <s v="E"/>
    <s v="6022"/>
    <s v="854"/>
    <s v="85401"/>
    <s v="8549054"/>
    <n v="528004120010"/>
    <x v="1"/>
    <x v="30"/>
    <x v="30"/>
    <n v="202208"/>
    <n v="44782"/>
    <s v="XOF"/>
    <n v="35.89"/>
    <n v="0.06"/>
    <s v="EUR"/>
    <n v="5.8999999999999997E-2"/>
    <n v="12875272"/>
    <s v="PROPERTY"/>
    <s v="854P0064"/>
    <s v="Premise allocation : [52800412] [3.04%] [40293933] - ONEA_FACTURE AVRIL 2022_BUREAU SCI KAYA"/>
  </r>
  <r>
    <s v="E"/>
    <s v="6020"/>
    <s v="854"/>
    <s v="85406"/>
    <s v="8549054"/>
    <n v="528004120010"/>
    <x v="1"/>
    <x v="2"/>
    <x v="2"/>
    <n v="202208"/>
    <n v="44782"/>
    <s v="XOF"/>
    <n v="113743.05"/>
    <n v="176.85"/>
    <s v="EUR"/>
    <n v="173.40299999999999"/>
    <n v="12875272"/>
    <s v="PROPERTY"/>
    <s v="854P0062"/>
    <s v="Premise allocation : [52800412] [15.82%] [30511120] - OUB560822-CHQ 1720039-SONABEL/Consommation d'élèctricité du Bureau pays pour le mois de Juillet 2022"/>
  </r>
  <r>
    <s v="E"/>
    <s v="6022"/>
    <s v="854"/>
    <s v="85401"/>
    <s v="8549054"/>
    <n v="528004120010"/>
    <x v="1"/>
    <x v="30"/>
    <x v="30"/>
    <n v="202208"/>
    <n v="44782"/>
    <s v="XOF"/>
    <n v="35.89"/>
    <n v="0.06"/>
    <s v="EUR"/>
    <n v="5.8999999999999997E-2"/>
    <n v="12875272"/>
    <s v="PROPERTY"/>
    <s v="854P0064"/>
    <s v="Premise allocation : [52800412] [3.04%] [40293932] - ONEA_FACTURE MAI 2022_BUREAU SCI KAYA"/>
  </r>
  <r>
    <s v="E"/>
    <s v="4110"/>
    <s v="854"/>
    <s v="85400"/>
    <s v="8549052"/>
    <n v="528004120002"/>
    <x v="0"/>
    <x v="56"/>
    <x v="56"/>
    <n v="202208"/>
    <n v="44782"/>
    <s v="XOF"/>
    <n v="4698.2700000000004"/>
    <n v="7.3"/>
    <s v="EUR"/>
    <n v="7.1580000000000004"/>
    <n v="12871137"/>
    <s v="STAFF"/>
    <n v="9980783"/>
    <s v="Time Code : N - OUB540822-CHQ 1720038-SONABEL/Consommation d'élèctricité de KARINA LOPEZ/Juin 2022"/>
  </r>
  <r>
    <s v="E"/>
    <s v="6020"/>
    <s v="854"/>
    <s v="85401"/>
    <s v="8549054"/>
    <n v="528004120010"/>
    <x v="1"/>
    <x v="30"/>
    <x v="30"/>
    <n v="202208"/>
    <n v="44783"/>
    <s v="XOF"/>
    <n v="1046.31"/>
    <n v="1.63"/>
    <s v="EUR"/>
    <n v="1.5980000000000001"/>
    <n v="12875272"/>
    <s v="PROPERTY"/>
    <s v="854P0064"/>
    <s v="Premise allocation : [52800412] [3.04%] [30512456] - KAC030822 /sonabel kaya -espèces /achat de disjoncteur tetrapolair 10/30A pour le compteur du bureau de kaya"/>
  </r>
  <r>
    <s v="E"/>
    <s v="6000"/>
    <s v="854"/>
    <s v="85407"/>
    <s v="8549054"/>
    <n v="528004120010"/>
    <x v="1"/>
    <x v="3"/>
    <x v="3"/>
    <n v="202208"/>
    <n v="44783"/>
    <s v="XOF"/>
    <n v="198373.5"/>
    <n v="308.43"/>
    <s v="EUR"/>
    <n v="302.41800000000001"/>
    <n v="12875272"/>
    <s v="PROPERTY"/>
    <s v="854P0073"/>
    <s v="Premise allocation : [52800412] [44.08%] [30512068] - ZINA ALI_FRAIS DE LOYER DU MOIS de Juillet_ Aout Septembre du SOUS BUREAU DEDOUGOU"/>
  </r>
  <r>
    <s v="E"/>
    <s v="7142"/>
    <s v="854"/>
    <s v="85401"/>
    <s v="8549052"/>
    <n v="528004120003"/>
    <x v="5"/>
    <x v="94"/>
    <x v="92"/>
    <n v="202208"/>
    <n v="44783"/>
    <s v="XOF"/>
    <n v="250000"/>
    <n v="388.7"/>
    <s v="EUR"/>
    <n v="381.12299999999999"/>
    <n v="40293586"/>
    <m/>
    <m/>
    <s v="Chambre climatisée double de 13 à 21jrs"/>
  </r>
  <r>
    <s v="E"/>
    <s v="7142"/>
    <s v="854"/>
    <s v="85401"/>
    <s v="8549052"/>
    <n v="528004120003"/>
    <x v="5"/>
    <x v="94"/>
    <x v="92"/>
    <n v="202208"/>
    <n v="44783"/>
    <s v="XOF"/>
    <n v="5000"/>
    <n v="7.77"/>
    <s v="EUR"/>
    <n v="7.6189999999999998"/>
    <n v="40293586"/>
    <m/>
    <m/>
    <s v="Shipping Charges - Niveau ligne"/>
  </r>
  <r>
    <s v="E"/>
    <s v="7142"/>
    <s v="854"/>
    <s v="85401"/>
    <s v="8549052"/>
    <n v="528004120003"/>
    <x v="5"/>
    <x v="94"/>
    <x v="92"/>
    <n v="202208"/>
    <n v="44783"/>
    <s v="XOF"/>
    <n v="25000"/>
    <n v="38.869999999999997"/>
    <s v="EUR"/>
    <n v="38.112000000000002"/>
    <n v="40293586"/>
    <m/>
    <m/>
    <s v="VAT | Chambre climatisée double de 13 à 21jrs"/>
  </r>
  <r>
    <s v="E"/>
    <s v="6020"/>
    <s v="854"/>
    <s v="85408"/>
    <s v="8549054"/>
    <n v="528004120010"/>
    <x v="1"/>
    <x v="2"/>
    <x v="2"/>
    <n v="202208"/>
    <n v="44784"/>
    <s v="XOF"/>
    <n v="117557.75999999999"/>
    <n v="182.78"/>
    <s v="EUR"/>
    <n v="179.21700000000001"/>
    <n v="12875272"/>
    <s v="PROPERTY"/>
    <s v="854P0076"/>
    <s v="Premise allocation : [52800412] [59.93%] [30510415] - OHSSB350822/SONABEL/PAIEMENT FACTURE  JUIN"/>
  </r>
  <r>
    <s v="E"/>
    <s v="6022"/>
    <s v="854"/>
    <s v="85408"/>
    <s v="8549054"/>
    <n v="528004120010"/>
    <x v="1"/>
    <x v="2"/>
    <x v="2"/>
    <n v="202208"/>
    <n v="44784"/>
    <s v="XOF"/>
    <n v="1727.13"/>
    <n v="2.69"/>
    <s v="EUR"/>
    <n v="2.6379999999999999"/>
    <n v="12875272"/>
    <s v="PROPERTY"/>
    <s v="854P0076"/>
    <s v="Premise allocation : [52800412] [59.93%] [30510415] - OHSSB360822/ONEA/PAIEMENT FACTURE AVRIL"/>
  </r>
  <r>
    <s v="E"/>
    <s v="6022"/>
    <s v="854"/>
    <s v="85408"/>
    <s v="8549054"/>
    <n v="528004120010"/>
    <x v="1"/>
    <x v="2"/>
    <x v="2"/>
    <n v="202208"/>
    <n v="44784"/>
    <s v="XOF"/>
    <n v="1599.48"/>
    <n v="2.4900000000000002"/>
    <s v="EUR"/>
    <n v="2.4409999999999998"/>
    <n v="12875272"/>
    <s v="PROPERTY"/>
    <s v="854P0076"/>
    <s v="Premise allocation : [52800412] [59.93%] [30510415] - OHSSB360822/ONEA/PAIEMENT FACTURE MAI"/>
  </r>
  <r>
    <s v="E"/>
    <s v="7400"/>
    <s v="854"/>
    <s v="85407"/>
    <s v="8540008"/>
    <n v="528004120010"/>
    <x v="1"/>
    <x v="39"/>
    <x v="39"/>
    <n v="202208"/>
    <n v="44784"/>
    <s v="XOF"/>
    <n v="731"/>
    <n v="1.1399999999999999"/>
    <s v="EUR"/>
    <n v="1.1180000000000001"/>
    <n v="30510684"/>
    <s v="BANKACC"/>
    <n v="85410"/>
    <s v="DDFB010822/ ECOBANK/Frais de virement interbancaires sur le comptes de Dédougou"/>
  </r>
  <r>
    <s v="E"/>
    <s v="7400"/>
    <s v="854"/>
    <s v="85407"/>
    <s v="8540008"/>
    <n v="528004120010"/>
    <x v="1"/>
    <x v="39"/>
    <x v="39"/>
    <n v="202208"/>
    <n v="44785"/>
    <s v="XOF"/>
    <n v="731"/>
    <n v="1.1399999999999999"/>
    <s v="EUR"/>
    <n v="1.1180000000000001"/>
    <n v="30511136"/>
    <s v="BANKACC"/>
    <n v="85410"/>
    <s v="DDFB020822/ OMNI/ ECOBANK/Frais de virement interbancaires sur le comptes de Dédougou"/>
  </r>
  <r>
    <s v="E"/>
    <s v="4930"/>
    <s v="854"/>
    <s v="85407"/>
    <s v="8549054"/>
    <n v="528004120010"/>
    <x v="1"/>
    <x v="3"/>
    <x v="3"/>
    <n v="202208"/>
    <n v="44791"/>
    <s v="XOF"/>
    <n v="5000"/>
    <n v="7.77"/>
    <s v="EUR"/>
    <n v="7.6189999999999998"/>
    <n v="30511136"/>
    <s v="STAFF"/>
    <n v="2022429"/>
    <s v="DDCPB090822/ OMNI/ OST/ Frais de visite médicale des staff du projet à Dédougou"/>
  </r>
  <r>
    <s v="E"/>
    <s v="4930"/>
    <s v="854"/>
    <s v="85407"/>
    <s v="8549054"/>
    <n v="528004120010"/>
    <x v="1"/>
    <x v="3"/>
    <x v="3"/>
    <n v="202208"/>
    <n v="44791"/>
    <s v="XOF"/>
    <n v="5000"/>
    <n v="7.77"/>
    <s v="EUR"/>
    <n v="7.6189999999999998"/>
    <n v="30511136"/>
    <s v="STAFF"/>
    <n v="2038727"/>
    <s v="DDCPB090822/ OMNI/ OST/ Frais de visite médicale des staff du projet à Dédougou"/>
  </r>
  <r>
    <s v="E"/>
    <s v="4930"/>
    <s v="854"/>
    <s v="85407"/>
    <s v="8549054"/>
    <n v="528004120010"/>
    <x v="1"/>
    <x v="3"/>
    <x v="3"/>
    <n v="202208"/>
    <n v="44791"/>
    <s v="XOF"/>
    <n v="5000"/>
    <n v="7.77"/>
    <s v="EUR"/>
    <n v="7.6189999999999998"/>
    <n v="30511136"/>
    <s v="STAFF"/>
    <n v="2023197"/>
    <s v="DDCPB090822/ OMNI/ OST/ Frais de visite médicale des staff du projet à Dédougou"/>
  </r>
  <r>
    <s v="E"/>
    <s v="4930"/>
    <s v="854"/>
    <s v="85407"/>
    <s v="8549054"/>
    <n v="528004120010"/>
    <x v="1"/>
    <x v="3"/>
    <x v="3"/>
    <n v="202208"/>
    <n v="44791"/>
    <s v="XOF"/>
    <n v="5000"/>
    <n v="7.77"/>
    <s v="EUR"/>
    <n v="7.6189999999999998"/>
    <n v="30511136"/>
    <s v="STAFF"/>
    <n v="2030902"/>
    <s v="DDCPB090822/ OMNI/ OST/ Frais de visite médicale des staff du projet à Dédougou"/>
  </r>
  <r>
    <s v="E"/>
    <s v="4930"/>
    <s v="854"/>
    <s v="85407"/>
    <s v="8549054"/>
    <n v="528004120010"/>
    <x v="1"/>
    <x v="3"/>
    <x v="3"/>
    <n v="202208"/>
    <n v="44791"/>
    <s v="XOF"/>
    <n v="5000"/>
    <n v="7.77"/>
    <s v="EUR"/>
    <n v="7.6189999999999998"/>
    <n v="30511136"/>
    <s v="STAFF"/>
    <n v="2014872"/>
    <s v="DDCPB090822/ OMNI/ OST/ Frais de visite médicale des staff du projet à Dédougou"/>
  </r>
  <r>
    <s v="E"/>
    <s v="6060"/>
    <s v="854"/>
    <s v="85407"/>
    <s v="8549054"/>
    <n v="528004120010"/>
    <x v="1"/>
    <x v="3"/>
    <x v="3"/>
    <n v="202208"/>
    <n v="44791"/>
    <s v="XOF"/>
    <n v="44083"/>
    <n v="68.540000000000006"/>
    <s v="EUR"/>
    <n v="67.203999999999994"/>
    <n v="12875272"/>
    <s v="PROPERTY"/>
    <s v="854P0073"/>
    <s v="Premise allocation : [52800412] [44.08%] [30511136] - DDCPB110822/ OMNI/ COULIBALY MAMOU/ Entretien et nettoyage du bureau de Dédougou du 15 Juillet au 14 Aout 2022"/>
  </r>
  <r>
    <s v="E"/>
    <s v="6020"/>
    <s v="854"/>
    <s v="85401"/>
    <s v="8549054"/>
    <n v="528004120010"/>
    <x v="1"/>
    <x v="30"/>
    <x v="30"/>
    <n v="202208"/>
    <n v="44791"/>
    <s v="XOF"/>
    <n v="5791.45"/>
    <n v="9"/>
    <s v="EUR"/>
    <n v="8.8249999999999993"/>
    <n v="12875272"/>
    <s v="PROPERTY"/>
    <s v="854P0064"/>
    <s v="Premise allocation : [52800412] [3.04%] [40294944] - SONABEL_ SCI KAYA_ juillet_2022"/>
  </r>
  <r>
    <s v="E"/>
    <s v="6090"/>
    <s v="854"/>
    <s v="85401"/>
    <s v="8549054"/>
    <n v="528004120010"/>
    <x v="1"/>
    <x v="30"/>
    <x v="30"/>
    <n v="202208"/>
    <n v="44792"/>
    <s v="XOF"/>
    <n v="13.69"/>
    <n v="0.02"/>
    <s v="EUR"/>
    <n v="0.02"/>
    <n v="12875272"/>
    <s v="PROPERTY"/>
    <s v="854P0064"/>
    <s v="Premise allocation : [52800412] [3.04%] [30513796] - VAT | Pelle en plastique POUR LE BUREAU SAVE DE KAYA_COUT PARTATGE."/>
  </r>
  <r>
    <s v="E"/>
    <s v="6090"/>
    <s v="854"/>
    <s v="85401"/>
    <s v="8549054"/>
    <n v="528004120010"/>
    <x v="1"/>
    <x v="30"/>
    <x v="30"/>
    <n v="202208"/>
    <n v="44792"/>
    <s v="XOF"/>
    <n v="76.040000000000006"/>
    <n v="0.12"/>
    <s v="EUR"/>
    <n v="0.11799999999999999"/>
    <n v="12875272"/>
    <s v="PROPERTY"/>
    <s v="854P0064"/>
    <s v="Premise allocation : [52800412] [3.04%] [30513796] - Pelle en plastique POUR LE BUREAU SAVE DE KAYA_COUT PARTATGE."/>
  </r>
  <r>
    <s v="E"/>
    <s v="6090"/>
    <s v="854"/>
    <s v="85401"/>
    <s v="8549054"/>
    <n v="528004120010"/>
    <x v="1"/>
    <x v="30"/>
    <x v="30"/>
    <n v="202208"/>
    <n v="44792"/>
    <s v="XOF"/>
    <n v="760.4"/>
    <n v="1.18"/>
    <s v="EUR"/>
    <n v="1.157"/>
    <n v="12875272"/>
    <s v="PROPERTY"/>
    <s v="854P0064"/>
    <s v="Premise allocation : [52800412] [3.04%] [30513796] - Papier toilette(unité) POUR LE BUREAU SAVE DE KAYA_ COUT PARTAGE"/>
  </r>
  <r>
    <s v="E"/>
    <s v="6090"/>
    <s v="854"/>
    <s v="85401"/>
    <s v="8549054"/>
    <n v="528004120010"/>
    <x v="1"/>
    <x v="30"/>
    <x v="30"/>
    <n v="202208"/>
    <n v="44792"/>
    <s v="XOF"/>
    <n v="760.4"/>
    <n v="1.18"/>
    <s v="EUR"/>
    <n v="1.157"/>
    <n v="12875272"/>
    <s v="PROPERTY"/>
    <s v="854P0064"/>
    <s v="Premise allocation : [52800412] [3.04%] [30513796] - Savon liquide bidon de 5L pour le bureau save de Kaya_ cout partagé"/>
  </r>
  <r>
    <s v="E"/>
    <s v="6090"/>
    <s v="854"/>
    <s v="85401"/>
    <s v="8549054"/>
    <n v="528004120010"/>
    <x v="1"/>
    <x v="30"/>
    <x v="30"/>
    <n v="202208"/>
    <n v="44792"/>
    <s v="XOF"/>
    <n v="510.99"/>
    <n v="0.79"/>
    <s v="EUR"/>
    <n v="0.77500000000000002"/>
    <n v="12875272"/>
    <s v="PROPERTY"/>
    <s v="854P0064"/>
    <s v="Premise allocation : [52800412] [3.04%] [30513796] - Déodorant Elegant Yuri couleur Noir(carton) pour le bureau save de kaya_cout partagé."/>
  </r>
  <r>
    <s v="E"/>
    <s v="6090"/>
    <s v="854"/>
    <s v="85401"/>
    <s v="8549054"/>
    <n v="528004120010"/>
    <x v="1"/>
    <x v="30"/>
    <x v="30"/>
    <n v="202208"/>
    <n v="44792"/>
    <s v="XOF"/>
    <n v="364.99"/>
    <n v="0.56999999999999995"/>
    <s v="EUR"/>
    <n v="0.55900000000000005"/>
    <n v="12875272"/>
    <s v="PROPERTY"/>
    <s v="854P0064"/>
    <s v="Premise allocation : [52800412] [3.04%] [30513796] - Paquet de 250 g (120 stick)Nescafé Classic pour le save de Kaya coût partagé"/>
  </r>
  <r>
    <s v="E"/>
    <s v="6090"/>
    <s v="854"/>
    <s v="85401"/>
    <s v="8549054"/>
    <n v="528004120010"/>
    <x v="1"/>
    <x v="30"/>
    <x v="30"/>
    <n v="202208"/>
    <n v="44792"/>
    <s v="XOF"/>
    <n v="136.87"/>
    <n v="0.21"/>
    <s v="EUR"/>
    <n v="0.20599999999999999"/>
    <n v="12875272"/>
    <s v="PROPERTY"/>
    <s v="854P0064"/>
    <s v="Premise allocation : [52800412] [3.04%] [30513796] - VAT | Papier toilette(unité) POUR LE BUREAU SAVE DE KAYA_ COUT PARTAGE"/>
  </r>
  <r>
    <s v="E"/>
    <s v="6090"/>
    <s v="854"/>
    <s v="85401"/>
    <s v="8549054"/>
    <n v="528004120010"/>
    <x v="1"/>
    <x v="30"/>
    <x v="30"/>
    <n v="202208"/>
    <n v="44792"/>
    <s v="XOF"/>
    <n v="136.87"/>
    <n v="0.21"/>
    <s v="EUR"/>
    <n v="0.20599999999999999"/>
    <n v="12875272"/>
    <s v="PROPERTY"/>
    <s v="854P0064"/>
    <s v="Premise allocation : [52800412] [3.04%] [30513796] - VAT | Savon liquide bidon de 5L pour le bureau save de Kaya_ cout partagé"/>
  </r>
  <r>
    <s v="E"/>
    <s v="6090"/>
    <s v="854"/>
    <s v="85401"/>
    <s v="8549054"/>
    <n v="528004120010"/>
    <x v="1"/>
    <x v="30"/>
    <x v="30"/>
    <n v="202208"/>
    <n v="44792"/>
    <s v="XOF"/>
    <n v="425.82"/>
    <n v="0.66"/>
    <s v="EUR"/>
    <n v="0.64700000000000002"/>
    <n v="12875272"/>
    <s v="PROPERTY"/>
    <s v="854P0064"/>
    <s v="Premise allocation : [52800412] [3.04%] [30513796] - Nescafé Or(Paquet) pour le bureau save de Kaya coût partagé."/>
  </r>
  <r>
    <s v="E"/>
    <s v="6090"/>
    <s v="854"/>
    <s v="85401"/>
    <s v="8549054"/>
    <n v="528004120010"/>
    <x v="1"/>
    <x v="30"/>
    <x v="30"/>
    <n v="202208"/>
    <n v="44792"/>
    <s v="XOF"/>
    <n v="1520.8"/>
    <n v="2.36"/>
    <s v="EUR"/>
    <n v="2.3140000000000001"/>
    <n v="12875272"/>
    <s v="PROPERTY"/>
    <s v="854P0064"/>
    <s v="Premise allocation : [52800412] [3.04%] [30513796] - Chicorée leroux(carton) pour le bureau save de Kaya cout partagé."/>
  </r>
  <r>
    <s v="E"/>
    <s v="6090"/>
    <s v="854"/>
    <s v="85401"/>
    <s v="8549054"/>
    <n v="528004120010"/>
    <x v="1"/>
    <x v="30"/>
    <x v="30"/>
    <n v="202208"/>
    <n v="44792"/>
    <s v="XOF"/>
    <n v="273.74"/>
    <n v="0.43"/>
    <s v="EUR"/>
    <n v="0.42199999999999999"/>
    <n v="12875272"/>
    <s v="PROPERTY"/>
    <s v="854P0064"/>
    <s v="Premise allocation : [52800412] [3.04%] [30513796] - VAT | Chicorée leroux(carton) pour le bureau save de Kaya cout partagé."/>
  </r>
  <r>
    <s v="E"/>
    <s v="6090"/>
    <s v="854"/>
    <s v="85401"/>
    <s v="8549054"/>
    <n v="528004120010"/>
    <x v="1"/>
    <x v="30"/>
    <x v="30"/>
    <n v="202208"/>
    <n v="44792"/>
    <s v="XOF"/>
    <n v="65.7"/>
    <n v="0.1"/>
    <s v="EUR"/>
    <n v="9.8000000000000004E-2"/>
    <n v="12875272"/>
    <s v="PROPERTY"/>
    <s v="854P0064"/>
    <s v="Premise allocation : [52800412] [3.04%] [30513796] - VAT | Paquet de 250 g (120 stick)Nescafé Classic pour le save de Kaya coût partagé"/>
  </r>
  <r>
    <s v="E"/>
    <s v="6090"/>
    <s v="854"/>
    <s v="85401"/>
    <s v="8549054"/>
    <n v="528004120010"/>
    <x v="1"/>
    <x v="30"/>
    <x v="30"/>
    <n v="202208"/>
    <n v="44792"/>
    <s v="XOF"/>
    <n v="91.98"/>
    <n v="0.14000000000000001"/>
    <s v="EUR"/>
    <n v="0.13700000000000001"/>
    <n v="12875272"/>
    <s v="PROPERTY"/>
    <s v="854P0064"/>
    <s v="Premise allocation : [52800412] [3.04%] [30513796] - VAT | Déodorant Elegant Yuri couleur Noir(carton) pour le bureau save de kaya_cout partagé."/>
  </r>
  <r>
    <s v="E"/>
    <s v="6090"/>
    <s v="854"/>
    <s v="85401"/>
    <s v="8549054"/>
    <n v="528004120010"/>
    <x v="1"/>
    <x v="30"/>
    <x v="30"/>
    <n v="202208"/>
    <n v="44792"/>
    <s v="XOF"/>
    <n v="76.650000000000006"/>
    <n v="0.12"/>
    <s v="EUR"/>
    <n v="0.11799999999999999"/>
    <n v="12875272"/>
    <s v="PROPERTY"/>
    <s v="854P0064"/>
    <s v="Premise allocation : [52800412] [3.04%] [30513796] - VAT | Nescafé Or(Paquet) pour le bureau save de Kaya coût partagé."/>
  </r>
  <r>
    <s v="E"/>
    <s v="6020"/>
    <s v="854"/>
    <s v="85407"/>
    <s v="8549054"/>
    <n v="528004120010"/>
    <x v="1"/>
    <x v="3"/>
    <x v="3"/>
    <n v="202208"/>
    <n v="44795"/>
    <s v="XOF"/>
    <n v="77502.320000000007"/>
    <n v="120.5"/>
    <s v="EUR"/>
    <n v="118.151"/>
    <n v="12875272"/>
    <s v="PROPERTY"/>
    <s v="854P0073"/>
    <s v="Premise allocation : [52800412] [44.08%] [30512107] - DDCPB130822/ OMNI/ KONATE ABDOU RASAC/ Consommation d'électricité du bureau de Dédougou du mois de Juillet 2022"/>
  </r>
  <r>
    <s v="E"/>
    <s v="6091"/>
    <s v="854"/>
    <s v="85406"/>
    <s v="8549054"/>
    <n v="528004120010"/>
    <x v="1"/>
    <x v="2"/>
    <x v="2"/>
    <n v="202208"/>
    <n v="44795"/>
    <s v="XOF"/>
    <n v="1233.73"/>
    <n v="1.92"/>
    <s v="EUR"/>
    <n v="1.883"/>
    <n v="12875272"/>
    <s v="PROPERTY"/>
    <s v="854P0062"/>
    <s v="Premise allocation : [52800412] [15.82%] [30511535] - OUC110822/HEMA DORIS/Frais de manutentionaires (deplacement des bureaux des couloires au parking et demenagement des GPE de la cours du bureau au parking)"/>
  </r>
  <r>
    <s v="E"/>
    <s v="4170"/>
    <s v="854"/>
    <s v="85401"/>
    <s v="8540008"/>
    <n v="528004120001"/>
    <x v="3"/>
    <x v="14"/>
    <x v="14"/>
    <n v="202208"/>
    <n v="44795"/>
    <s v="XOF"/>
    <n v="11000"/>
    <n v="17.100000000000001"/>
    <s v="EUR"/>
    <n v="16.766999999999999"/>
    <n v="12871137"/>
    <s v="STAFF"/>
    <n v="2031020"/>
    <s v="Time Code : N - KAB760822 /ost -omniplus /Visite médicale annuelle GANSORE Hassane Moctar"/>
  </r>
  <r>
    <s v="E"/>
    <s v="4110"/>
    <s v="854"/>
    <s v="85400"/>
    <s v="8549053"/>
    <n v="528004120002"/>
    <x v="0"/>
    <x v="11"/>
    <x v="11"/>
    <n v="202208"/>
    <n v="44796"/>
    <s v="XOF"/>
    <n v="10137.93"/>
    <n v="15.76"/>
    <s v="EUR"/>
    <n v="15.452999999999999"/>
    <n v="12871137"/>
    <s v="STAFF"/>
    <n v="9985235"/>
    <s v="Time Code : N - OUJ1140622/JUSTIF/IRIE BI ACHILLE ANGE /Achat ustensile de cuisine et accessoires de lit"/>
  </r>
  <r>
    <s v="E"/>
    <s v="4110"/>
    <s v="854"/>
    <s v="85400"/>
    <s v="8549053"/>
    <n v="528004120002"/>
    <x v="0"/>
    <x v="11"/>
    <x v="11"/>
    <n v="202208"/>
    <n v="44796"/>
    <s v="XOF"/>
    <n v="3017.24"/>
    <n v="4.6900000000000004"/>
    <s v="EUR"/>
    <n v="4.5990000000000002"/>
    <n v="12871137"/>
    <s v="STAFF"/>
    <n v="9985235"/>
    <s v="Time Code : N - OUJ1140622/JUSTIF/IRIE BI ACHILLE ANGE /Achat table centrale"/>
  </r>
  <r>
    <s v="E"/>
    <s v="4110"/>
    <s v="854"/>
    <s v="85400"/>
    <s v="8549053"/>
    <n v="528004120002"/>
    <x v="0"/>
    <x v="11"/>
    <x v="11"/>
    <n v="202208"/>
    <n v="44796"/>
    <s v="XOF"/>
    <n v="2655.17"/>
    <n v="4.13"/>
    <s v="EUR"/>
    <n v="4.0490000000000004"/>
    <n v="12871137"/>
    <s v="STAFF"/>
    <n v="9985235"/>
    <s v="Time Code : N - OUJ1140622/JUSTIF/IRIE BI ACHILLE ANGE /Achat table basse"/>
  </r>
  <r>
    <s v="E"/>
    <s v="4110"/>
    <s v="854"/>
    <s v="85400"/>
    <s v="8549053"/>
    <n v="528004120002"/>
    <x v="0"/>
    <x v="11"/>
    <x v="11"/>
    <n v="202208"/>
    <n v="44796"/>
    <s v="XOF"/>
    <n v="8206.9"/>
    <n v="12.76"/>
    <s v="EUR"/>
    <n v="12.510999999999999"/>
    <n v="12871137"/>
    <s v="STAFF"/>
    <n v="9985235"/>
    <s v="Time Code : N - OUJ1140622/JUSTIF/IRIE BI ACHILLE ANGE /Achat machine à laver"/>
  </r>
  <r>
    <s v="E"/>
    <s v="4110"/>
    <s v="854"/>
    <s v="85400"/>
    <s v="8549053"/>
    <n v="528004120002"/>
    <x v="0"/>
    <x v="11"/>
    <x v="11"/>
    <n v="202208"/>
    <n v="44796"/>
    <s v="XOF"/>
    <n v="2726.38"/>
    <n v="4.24"/>
    <s v="EUR"/>
    <n v="4.157"/>
    <n v="12871137"/>
    <s v="STAFF"/>
    <n v="9985235"/>
    <s v="Time Code : N - OUJ1140622/JUSTIF/IRIE BI ACHILLE ANGE /Achat ustensile de cuisine et accessoires de lit"/>
  </r>
  <r>
    <s v="E"/>
    <s v="6091"/>
    <s v="854"/>
    <s v="85406"/>
    <s v="8549054"/>
    <n v="528004120010"/>
    <x v="1"/>
    <x v="2"/>
    <x v="2"/>
    <n v="202208"/>
    <n v="44796"/>
    <s v="XOF"/>
    <n v="1233.73"/>
    <n v="1.92"/>
    <s v="EUR"/>
    <n v="1.883"/>
    <n v="12875272"/>
    <s v="PROPERTY"/>
    <s v="854P0062"/>
    <s v="Premise allocation : [52800412] [15.82%] [30511535] - OUC160822/HEMA DORIS/Frais de manutentionaires (deplacement des bureaux des couloires au parking et demenagement des GPE de la cours du bureau au parking)"/>
  </r>
  <r>
    <s v="E"/>
    <s v="5130"/>
    <s v="854"/>
    <s v="85408"/>
    <s v="8549052"/>
    <n v="528004120004"/>
    <x v="13"/>
    <x v="71"/>
    <x v="70"/>
    <n v="202208"/>
    <n v="44796"/>
    <s v="XOF"/>
    <n v="60000"/>
    <n v="93.29"/>
    <s v="EUR"/>
    <n v="91.471999999999994"/>
    <n v="40296315"/>
    <s v="VEHICLE"/>
    <s v="854V0539"/>
    <s v="Achat d'une batterie pour le véhicule du partenaire, sans entretien, 12 V 75 AH"/>
  </r>
  <r>
    <s v="E"/>
    <s v="5501"/>
    <s v="854"/>
    <s v="85406"/>
    <s v="8549052"/>
    <n v="528004120023"/>
    <x v="10"/>
    <x v="67"/>
    <x v="66"/>
    <n v="202208"/>
    <n v="44796"/>
    <s v="XOF"/>
    <n v="8000"/>
    <n v="12.44"/>
    <s v="EUR"/>
    <n v="12.198"/>
    <n v="30511535"/>
    <m/>
    <m/>
    <s v="OUATJ850722/JUSTIF/OUEDRAOGO T CHRISTOPHE/Frais de transport Aller-retour Ouaga-Ouahigouya-Ouaga par transport en commun pour la mission d'appui aux formateur de la DSF lors de la formation des agents de santé prestataires de service des SSR des adolescen"/>
  </r>
  <r>
    <s v="E"/>
    <s v="5510"/>
    <s v="854"/>
    <s v="85406"/>
    <s v="8549052"/>
    <n v="528004120023"/>
    <x v="10"/>
    <x v="67"/>
    <x v="66"/>
    <n v="202208"/>
    <n v="44796"/>
    <s v="XOF"/>
    <n v="57000"/>
    <n v="88.62"/>
    <s v="EUR"/>
    <n v="86.893000000000001"/>
    <n v="30511535"/>
    <m/>
    <m/>
    <s v="OUATJ850722/JUSTIF/OUEDRAOGO T CHRISTOPHE/Allocation nourriture, du 25 au 30 Juillet 2022 pour la mission d'appui aux formateur de la DSF lors de la formation des agents de santé prestataires de service des SSR des adolescentes et adolescents de la région"/>
  </r>
  <r>
    <s v="E"/>
    <s v="5501"/>
    <s v="854"/>
    <s v="85406"/>
    <s v="8549063"/>
    <n v="528004120002"/>
    <x v="0"/>
    <x v="21"/>
    <x v="21"/>
    <n v="202208"/>
    <n v="44797"/>
    <s v="XOF"/>
    <n v="16000"/>
    <n v="24.88"/>
    <s v="EUR"/>
    <n v="24.395"/>
    <n v="30511535"/>
    <m/>
    <m/>
    <s v="OUJ470322/JUSTIF/SIDIBE MOUMOUNI/Ticket de voyage Ouaga-Bobo-Ouaga pour la mission sécuritaire Bobo,Sindou,Dedougou"/>
  </r>
  <r>
    <s v="E"/>
    <s v="6022"/>
    <s v="854"/>
    <s v="85401"/>
    <s v="8549054"/>
    <n v="528004120010"/>
    <x v="1"/>
    <x v="30"/>
    <x v="30"/>
    <n v="202208"/>
    <n v="44797"/>
    <s v="XOF"/>
    <n v="760.4"/>
    <n v="1.18"/>
    <s v="EUR"/>
    <n v="1.157"/>
    <n v="12875272"/>
    <s v="PROPERTY"/>
    <s v="854P0064"/>
    <s v="Premise allocation : [52800412] [3.04%] [30512456] - KAC130822 /sco zam burkina -espèces /recharge des bonbonne d'eau acquaterra pour le bureau SCI Kaya"/>
  </r>
  <r>
    <s v="E"/>
    <s v="6022"/>
    <s v="854"/>
    <s v="85401"/>
    <s v="8549054"/>
    <n v="528004120010"/>
    <x v="1"/>
    <x v="30"/>
    <x v="30"/>
    <n v="202208"/>
    <n v="44797"/>
    <s v="XOF"/>
    <n v="760.4"/>
    <n v="1.18"/>
    <s v="EUR"/>
    <n v="1.157"/>
    <n v="12875272"/>
    <s v="PROPERTY"/>
    <s v="854P0064"/>
    <s v="Premise allocation : [52800412] [3.04%] [30512456] - KAC100822 /sco zam -espèces / recharge des bonbonne d'eau acquaterra pour le bureau SCI Kaya"/>
  </r>
  <r>
    <s v="E"/>
    <s v="6090"/>
    <s v="854"/>
    <s v="85406"/>
    <s v="8549054"/>
    <n v="528004120010"/>
    <x v="1"/>
    <x v="2"/>
    <x v="2"/>
    <n v="202208"/>
    <n v="44797"/>
    <s v="USD"/>
    <n v="-200.24"/>
    <n v="-200.24"/>
    <s v="EUR"/>
    <n v="-196.33699999999999"/>
    <n v="12875272"/>
    <s v="PROPERTY"/>
    <s v="854P0062"/>
    <s v="Premise allocation : [52800412] [15.82%] [30511328] - SCI WCA/Codes: 90500 – 9050009 – 99800604 – 612760/Hosting costs pour les 3 staffs régionaux de ECHO PPP(ANDA OUMAROU; EZECHIEL MACON;AUGUSTIN KABORE;)/Mois de AOUT 2022"/>
  </r>
  <r>
    <s v="E"/>
    <s v="6090"/>
    <s v="854"/>
    <s v="85406"/>
    <s v="8549054"/>
    <n v="528004120010"/>
    <x v="1"/>
    <x v="2"/>
    <x v="2"/>
    <n v="202208"/>
    <n v="44797"/>
    <s v="USD"/>
    <n v="-133.5"/>
    <n v="-133.5"/>
    <s v="EUR"/>
    <n v="-130.898"/>
    <n v="12875272"/>
    <s v="PROPERTY"/>
    <s v="854P0062"/>
    <s v="Premise allocation : [52800412] [15.82%] [30511328] - SCI WCA/Hosting costs pour 2 staffs régionaux: Nathanaiel CONGO et Emmanuel DORI/Mois de JUILLET 2022"/>
  </r>
  <r>
    <s v="E"/>
    <s v="6090"/>
    <s v="854"/>
    <s v="85401"/>
    <s v="8549054"/>
    <n v="528004120010"/>
    <x v="1"/>
    <x v="30"/>
    <x v="30"/>
    <n v="202208"/>
    <n v="44797"/>
    <s v="XOF"/>
    <n v="729.98"/>
    <n v="1.1299999999999999"/>
    <s v="EUR"/>
    <n v="1.1080000000000001"/>
    <n v="12875272"/>
    <s v="PROPERTY"/>
    <s v="854P0064"/>
    <s v="Premise allocation : [52800412] [3.04%] [30512456] - KAC120822 /librairie papeterie de kaya -espèces /achat de registre de 300P original"/>
  </r>
  <r>
    <s v="E"/>
    <s v="4010"/>
    <s v="854"/>
    <s v="85406"/>
    <s v="8549059"/>
    <n v="528004120002"/>
    <x v="0"/>
    <x v="12"/>
    <x v="12"/>
    <n v="202208"/>
    <n v="44797"/>
    <s v="XOF"/>
    <n v="35699.410000000003"/>
    <n v="55.51"/>
    <s v="EUR"/>
    <n v="54.427999999999997"/>
    <n v="12871137"/>
    <s v="STAFF"/>
    <n v="8540386"/>
    <s v="Time Code : N - OUB1060822 SALAIRE DU MOIS D'AOUT 2022 DE YAMEOGO Dahlia Ramata Stephanie"/>
  </r>
  <r>
    <s v="E"/>
    <s v="4010"/>
    <s v="854"/>
    <s v="85406"/>
    <s v="8549057"/>
    <n v="528004120002"/>
    <x v="0"/>
    <x v="7"/>
    <x v="7"/>
    <n v="202208"/>
    <n v="44797"/>
    <s v="XOF"/>
    <n v="9890.92"/>
    <n v="15.38"/>
    <s v="EUR"/>
    <n v="15.08"/>
    <n v="12871137"/>
    <s v="STAFF"/>
    <n v="8540358"/>
    <s v="Time Code : N - OUB1060822 SALAIRE DU MOIS D'AOUT 2022 DE ZOMA Jean"/>
  </r>
  <r>
    <s v="E"/>
    <s v="4010"/>
    <s v="854"/>
    <s v="85408"/>
    <s v="8549059"/>
    <n v="528004120002"/>
    <x v="0"/>
    <x v="12"/>
    <x v="12"/>
    <n v="202208"/>
    <n v="44797"/>
    <s v="XOF"/>
    <n v="172478"/>
    <n v="268.17"/>
    <s v="EUR"/>
    <n v="262.94299999999998"/>
    <n v="12871137"/>
    <s v="STAFF"/>
    <n v="2046481"/>
    <s v="Time Code : N - OUB1060822 SALAIRE DU MOIS D'AOUT 2022 DE TOE Hadja Aliza Sandrine"/>
  </r>
  <r>
    <s v="E"/>
    <s v="4010"/>
    <s v="854"/>
    <s v="85406"/>
    <s v="8549059"/>
    <n v="528004120002"/>
    <x v="0"/>
    <x v="12"/>
    <x v="12"/>
    <n v="202208"/>
    <n v="44797"/>
    <s v="XOF"/>
    <n v="31023.1"/>
    <n v="48.23"/>
    <s v="EUR"/>
    <n v="47.29"/>
    <n v="12871137"/>
    <s v="STAFF"/>
    <n v="8540279"/>
    <s v="Time Code : N - OUB1060822 SALAIRE DU MOIS D'AOUT 2022 DE YAMEOGO Wendkoaguenda Lucie"/>
  </r>
  <r>
    <s v="E"/>
    <s v="4010"/>
    <s v="854"/>
    <s v="85408"/>
    <s v="8549057"/>
    <n v="528004120002"/>
    <x v="0"/>
    <x v="7"/>
    <x v="7"/>
    <n v="202208"/>
    <n v="44797"/>
    <s v="XOF"/>
    <n v="534883.19999999995"/>
    <n v="831.63"/>
    <s v="EUR"/>
    <n v="815.41899999999998"/>
    <n v="12871137"/>
    <s v="STAFF"/>
    <n v="2023596"/>
    <s v="Time Code : N - OUB1060822 SALAIRE DU MOIS D'AOUT 2022 DE WANGRE Didier"/>
  </r>
  <r>
    <s v="E"/>
    <s v="4110"/>
    <s v="854"/>
    <s v="85400"/>
    <s v="8549053"/>
    <n v="528004120002"/>
    <x v="0"/>
    <x v="11"/>
    <x v="11"/>
    <n v="202208"/>
    <n v="44797"/>
    <s v="XOF"/>
    <n v="1206.9000000000001"/>
    <n v="1.88"/>
    <s v="EUR"/>
    <n v="1.843"/>
    <n v="12871137"/>
    <s v="STAFF"/>
    <n v="9985235"/>
    <s v="Time Code : N - OUB1070822-OMNI-IRIE BI ACHILLE ANGE/Remboursement Achat de cash power pour le domicile de Achille IRIE"/>
  </r>
  <r>
    <s v="E"/>
    <s v="4110"/>
    <s v="854"/>
    <s v="85400"/>
    <s v="8549053"/>
    <n v="528004120002"/>
    <x v="0"/>
    <x v="11"/>
    <x v="11"/>
    <n v="202208"/>
    <n v="44797"/>
    <s v="XOF"/>
    <n v="1206.9000000000001"/>
    <n v="1.88"/>
    <s v="EUR"/>
    <n v="1.843"/>
    <n v="12871137"/>
    <s v="STAFF"/>
    <n v="9985235"/>
    <s v="Time Code : N - OUB1070822-OMNI-IRIE BI ACHILLE ANGE/Remboursement Achat de cash power pour le domicile de Achille IRIE"/>
  </r>
  <r>
    <s v="E"/>
    <s v="4010"/>
    <s v="854"/>
    <s v="85406"/>
    <s v="8549057"/>
    <n v="528004120002"/>
    <x v="0"/>
    <x v="7"/>
    <x v="7"/>
    <n v="202208"/>
    <n v="44797"/>
    <s v="XOF"/>
    <n v="9017.4"/>
    <n v="14.02"/>
    <s v="EUR"/>
    <n v="13.747"/>
    <n v="12871137"/>
    <s v="STAFF"/>
    <n v="2036440"/>
    <s v="Time Code : N - OUB1060822 SALAIRE DU MOIS D'AOUT 2022 DE YALPOUGDOU Hervé"/>
  </r>
  <r>
    <s v="E"/>
    <s v="4010"/>
    <s v="854"/>
    <s v="85406"/>
    <s v="8549057"/>
    <n v="528004120002"/>
    <x v="0"/>
    <x v="7"/>
    <x v="7"/>
    <n v="202208"/>
    <n v="44797"/>
    <s v="XOF"/>
    <n v="109471.29"/>
    <n v="170.21"/>
    <s v="EUR"/>
    <n v="166.892"/>
    <n v="12871137"/>
    <s v="STAFF"/>
    <n v="8540399"/>
    <s v="Time Code : N - OUB1060822 SALAIRE DU MOIS D'AOUT 2022 DE KONFE TRAORE Aicha"/>
  </r>
  <r>
    <s v="E"/>
    <s v="4110"/>
    <s v="854"/>
    <s v="85400"/>
    <s v="8549053"/>
    <n v="528004120002"/>
    <x v="0"/>
    <x v="11"/>
    <x v="11"/>
    <n v="202208"/>
    <n v="44797"/>
    <s v="XOF"/>
    <n v="3620.69"/>
    <n v="5.63"/>
    <s v="EUR"/>
    <n v="5.52"/>
    <n v="12871137"/>
    <s v="STAFF"/>
    <n v="9985235"/>
    <s v="Time Code : N - OUB1070822-OMNI-IRIE BI ACHILLE ANGE/Remboursement Achat de cash power pour le domicile de Achille IRIE"/>
  </r>
  <r>
    <s v="E"/>
    <s v="4120"/>
    <s v="854"/>
    <s v="85400"/>
    <s v="8549052"/>
    <n v="528004120002"/>
    <x v="0"/>
    <x v="0"/>
    <x v="0"/>
    <n v="202208"/>
    <n v="44797"/>
    <s v="XOF"/>
    <n v="464136.43"/>
    <n v="721.64"/>
    <s v="EUR"/>
    <n v="707.57299999999998"/>
    <n v="12871137"/>
    <s v="STAFF"/>
    <n v="9982557"/>
    <s v="Time Code : N - OUB1040822-OMNI-INTERNATIONAL SCHOLL OF OUAGADOUGOU/Scolarité de l'enfant de Serge Andriamandimby(Iantso Andriamandimby) pour l'année académique 2022 2023"/>
  </r>
  <r>
    <s v="E"/>
    <s v="4010"/>
    <s v="854"/>
    <s v="85406"/>
    <s v="8549053"/>
    <n v="528004120002"/>
    <x v="0"/>
    <x v="15"/>
    <x v="15"/>
    <n v="202208"/>
    <n v="44797"/>
    <s v="XOF"/>
    <n v="390639"/>
    <n v="607.36"/>
    <s v="EUR"/>
    <n v="595.52099999999996"/>
    <n v="12871137"/>
    <s v="STAFF"/>
    <n v="2041743"/>
    <s v="Time Code : N - OUB1060822 SALAIRE DU MOIS D'AOUT 2022 DE SORE Safiétou"/>
  </r>
  <r>
    <s v="E"/>
    <s v="4010"/>
    <s v="854"/>
    <s v="85407"/>
    <s v="8549059"/>
    <n v="528004120002"/>
    <x v="0"/>
    <x v="20"/>
    <x v="20"/>
    <n v="202208"/>
    <n v="44797"/>
    <s v="XOF"/>
    <n v="393696"/>
    <n v="612.12"/>
    <s v="EUR"/>
    <n v="600.18799999999999"/>
    <n v="12871137"/>
    <s v="STAFF"/>
    <n v="2030902"/>
    <s v="Time Code : N - OUB1060822 SALAIRE DU MOIS D'AOUT 2022 DE CISSE Idriss As-Ami"/>
  </r>
  <r>
    <s v="E"/>
    <s v="4010"/>
    <s v="854"/>
    <s v="85408"/>
    <s v="8549057"/>
    <n v="528004120002"/>
    <x v="0"/>
    <x v="22"/>
    <x v="22"/>
    <n v="202208"/>
    <n v="44797"/>
    <s v="XOF"/>
    <n v="266834.31"/>
    <n v="414.87"/>
    <s v="EUR"/>
    <n v="406.78300000000002"/>
    <n v="12871137"/>
    <s v="STAFF"/>
    <n v="2035753"/>
    <s v="Time Code : N - OUB1060822 SALAIRE DU MOIS D'AOUT 2022 DE KOUANDA Rachidatou"/>
  </r>
  <r>
    <s v="E"/>
    <s v="4010"/>
    <s v="854"/>
    <s v="85408"/>
    <s v="8540008"/>
    <n v="528004120001"/>
    <x v="3"/>
    <x v="14"/>
    <x v="14"/>
    <n v="202208"/>
    <n v="44797"/>
    <s v="XOF"/>
    <n v="548105.32999999996"/>
    <n v="852.19"/>
    <s v="EUR"/>
    <n v="835.57899999999995"/>
    <n v="12871137"/>
    <s v="STAFF"/>
    <n v="2012170"/>
    <s v="Time Code : N - OUB1060822 SALAIRE DU MOIS D'AOUT 2022 DE KIEMA Yaya"/>
  </r>
  <r>
    <s v="E"/>
    <s v="4010"/>
    <s v="854"/>
    <s v="85406"/>
    <s v="8549053"/>
    <n v="528004120002"/>
    <x v="0"/>
    <x v="16"/>
    <x v="16"/>
    <n v="202208"/>
    <n v="44797"/>
    <s v="XOF"/>
    <n v="535196"/>
    <n v="832.12"/>
    <s v="EUR"/>
    <n v="815.9"/>
    <n v="12871137"/>
    <s v="STAFF"/>
    <n v="2024193"/>
    <s v="Time Code : N - OUB1060822 SALAIRE DU MOIS D'AOUT 2022 DE KAMBIRE Sié"/>
  </r>
  <r>
    <s v="E"/>
    <s v="4010"/>
    <s v="854"/>
    <s v="85400"/>
    <s v="8549063"/>
    <n v="528004120002"/>
    <x v="0"/>
    <x v="21"/>
    <x v="21"/>
    <n v="202208"/>
    <n v="44797"/>
    <s v="XOF"/>
    <n v="62779.01"/>
    <n v="97.61"/>
    <s v="EUR"/>
    <n v="95.706999999999994"/>
    <n v="12871137"/>
    <s v="STAFF"/>
    <n v="2020577"/>
    <s v="Time Code : N - OUB1060822 SALAIRE DU MOIS D'AOUT 2022 DE SIDIBE Moumouni"/>
  </r>
  <r>
    <s v="E"/>
    <s v="4010"/>
    <s v="854"/>
    <s v="85407"/>
    <s v="8549063"/>
    <n v="528004120002"/>
    <x v="0"/>
    <x v="25"/>
    <x v="25"/>
    <n v="202208"/>
    <n v="44797"/>
    <s v="XOF"/>
    <n v="229340.79999999999"/>
    <n v="356.58"/>
    <s v="EUR"/>
    <n v="349.62900000000002"/>
    <n v="12871137"/>
    <s v="STAFF"/>
    <n v="2038727"/>
    <s v="Time Code : N - OUB1060822 SALAIRE DU MOIS D'AOUT 2022 DE SORY Yacouba"/>
  </r>
  <r>
    <s v="E"/>
    <s v="4010"/>
    <s v="854"/>
    <s v="85400"/>
    <s v="8549062"/>
    <n v="528004120002"/>
    <x v="0"/>
    <x v="23"/>
    <x v="23"/>
    <n v="202208"/>
    <n v="44797"/>
    <s v="XOF"/>
    <n v="83516.759999999995"/>
    <n v="129.85"/>
    <s v="EUR"/>
    <n v="127.319"/>
    <n v="12871137"/>
    <s v="STAFF"/>
    <n v="2032465"/>
    <s v="Time Code : N - OUB1060822 SALAIRE DU MOIS D'AOUT 2022 DE ZOURE Hassimi"/>
  </r>
  <r>
    <s v="E"/>
    <s v="4010"/>
    <s v="854"/>
    <s v="85406"/>
    <s v="8549059"/>
    <n v="528004120002"/>
    <x v="0"/>
    <x v="18"/>
    <x v="18"/>
    <n v="202208"/>
    <n v="44797"/>
    <s v="XOF"/>
    <n v="24540.57"/>
    <n v="38.159999999999997"/>
    <s v="EUR"/>
    <n v="37.415999999999997"/>
    <n v="12871137"/>
    <s v="STAFF"/>
    <n v="2024413"/>
    <s v="Time Code : N - OUB1060822 SALAIRE DU MOIS D'AOUT 2022 DE DAMIBA Jacques Malgdawindé"/>
  </r>
  <r>
    <s v="E"/>
    <s v="4010"/>
    <s v="854"/>
    <s v="85406"/>
    <s v="8540008"/>
    <n v="528004120002"/>
    <x v="0"/>
    <x v="24"/>
    <x v="24"/>
    <n v="202208"/>
    <n v="44797"/>
    <s v="XOF"/>
    <n v="386621"/>
    <n v="601.12"/>
    <s v="EUR"/>
    <n v="589.40300000000002"/>
    <n v="12871137"/>
    <s v="STAFF"/>
    <n v="2039252"/>
    <s v="Time Code : N - OUB1060822 SALAIRE DU MOIS D'AOUT 2022 DE GUIRO Shérita Djémila"/>
  </r>
  <r>
    <s v="E"/>
    <s v="4010"/>
    <s v="854"/>
    <s v="85407"/>
    <s v="8549059"/>
    <n v="528004120002"/>
    <x v="0"/>
    <x v="18"/>
    <x v="18"/>
    <n v="202208"/>
    <n v="44797"/>
    <s v="XOF"/>
    <n v="518600.78"/>
    <n v="806.32"/>
    <s v="EUR"/>
    <n v="790.60299999999995"/>
    <n v="12871137"/>
    <s v="STAFF"/>
    <n v="2014872"/>
    <s v="Time Code : N - OUB1060822 SALAIRE DU MOIS D'AOUT 2022 DE OUATTARA Siaka"/>
  </r>
  <r>
    <s v="E"/>
    <s v="4010"/>
    <s v="854"/>
    <s v="85407"/>
    <s v="8549057"/>
    <n v="528004120002"/>
    <x v="0"/>
    <x v="22"/>
    <x v="22"/>
    <n v="202208"/>
    <n v="44797"/>
    <s v="XOF"/>
    <n v="235708.83"/>
    <n v="366.48"/>
    <s v="EUR"/>
    <n v="359.33600000000001"/>
    <n v="12871137"/>
    <s v="STAFF"/>
    <n v="2023197"/>
    <s v="Time Code : N - OUB1060822 SALAIRE DU MOIS D'AOUT 2022 DE SAGNON Sanlé Régis Kader"/>
  </r>
  <r>
    <s v="E"/>
    <s v="4010"/>
    <s v="854"/>
    <s v="85406"/>
    <s v="8549057"/>
    <n v="528004120002"/>
    <x v="0"/>
    <x v="69"/>
    <x v="68"/>
    <n v="202208"/>
    <n v="44797"/>
    <s v="XOF"/>
    <n v="260498"/>
    <n v="405.02"/>
    <s v="EUR"/>
    <n v="397.125"/>
    <n v="12871137"/>
    <s v="STAFF"/>
    <n v="8540222"/>
    <s v="Time Code : N - OUB1060822 SALAIRE DU MOIS D'AOUT 2022 DE OUEDRAOGO Bila Basile"/>
  </r>
  <r>
    <s v="E"/>
    <s v="4300"/>
    <s v="854"/>
    <s v="85400"/>
    <s v="8540017"/>
    <n v="528004120002"/>
    <x v="0"/>
    <x v="26"/>
    <x v="26"/>
    <n v="202208"/>
    <n v="44797"/>
    <s v="XOF"/>
    <n v="14468.24"/>
    <n v="22.5"/>
    <s v="EUR"/>
    <n v="22.061"/>
    <n v="12871137"/>
    <s v="STAFF"/>
    <n v="8540401"/>
    <s v="Time Code : N - OUAC010822 IUTS DU MOIS D'AOUT 2022 DE SINON Boukari"/>
  </r>
  <r>
    <s v="E"/>
    <s v="4300"/>
    <s v="854"/>
    <s v="85400"/>
    <s v="8549057"/>
    <n v="528004120002"/>
    <x v="0"/>
    <x v="7"/>
    <x v="7"/>
    <n v="202208"/>
    <n v="44797"/>
    <s v="XOF"/>
    <n v="12471.96"/>
    <n v="19.39"/>
    <s v="EUR"/>
    <n v="19.012"/>
    <n v="12871137"/>
    <s v="STAFF"/>
    <n v="8540392"/>
    <s v="Time Code : N - OUAC010822 IUTS DU MOIS D'AOUT 2022 DE KABORE Hamza"/>
  </r>
  <r>
    <s v="E"/>
    <s v="4300"/>
    <s v="854"/>
    <s v="85400"/>
    <s v="8549055"/>
    <n v="528004120002"/>
    <x v="0"/>
    <x v="11"/>
    <x v="11"/>
    <n v="202208"/>
    <n v="44797"/>
    <s v="XOF"/>
    <n v="1642.86"/>
    <n v="2.5499999999999998"/>
    <s v="EUR"/>
    <n v="2.5"/>
    <n v="12871137"/>
    <s v="STAFF"/>
    <n v="8540039"/>
    <s v="Time Code : N - OUAC010822 IUTS DU MOIS D'AOUT 2022 DE NABI Grégoire"/>
  </r>
  <r>
    <s v="E"/>
    <s v="4300"/>
    <s v="854"/>
    <s v="85400"/>
    <s v="8540017"/>
    <n v="528004120002"/>
    <x v="0"/>
    <x v="26"/>
    <x v="26"/>
    <n v="202208"/>
    <n v="44797"/>
    <s v="XOF"/>
    <n v="3151.11"/>
    <n v="4.9000000000000004"/>
    <s v="EUR"/>
    <n v="4.8040000000000003"/>
    <n v="12871137"/>
    <s v="STAFF"/>
    <n v="2052844"/>
    <s v="Time Code : N - OUAC010822 IUTS DU MOIS D'AOUT 2022 DE SAWADOGO Salimata"/>
  </r>
  <r>
    <s v="E"/>
    <s v="4300"/>
    <s v="854"/>
    <s v="85400"/>
    <s v="8549060"/>
    <n v="528004120002"/>
    <x v="0"/>
    <x v="6"/>
    <x v="6"/>
    <n v="202208"/>
    <n v="44797"/>
    <s v="XOF"/>
    <n v="6499.17"/>
    <n v="10.1"/>
    <s v="EUR"/>
    <n v="9.9030000000000005"/>
    <n v="12871137"/>
    <s v="STAFF"/>
    <n v="2027008"/>
    <s v="Time Code : N - OUAC010822 IUTS DU MOIS D'AOUT 2022 DE SAWADOGO Augustine Marie wendyam"/>
  </r>
  <r>
    <s v="E"/>
    <s v="4300"/>
    <s v="854"/>
    <s v="85400"/>
    <s v="8549063"/>
    <n v="528004120002"/>
    <x v="0"/>
    <x v="21"/>
    <x v="21"/>
    <n v="202208"/>
    <n v="44797"/>
    <s v="XOF"/>
    <n v="10450.33"/>
    <n v="16.25"/>
    <s v="EUR"/>
    <n v="15.933"/>
    <n v="12871137"/>
    <s v="STAFF"/>
    <n v="2020577"/>
    <s v="Time Code : N - OUAC010822 IUTS DU MOIS D'AOUT 2022 DE SIDIBE Moumouni"/>
  </r>
  <r>
    <s v="E"/>
    <s v="4300"/>
    <s v="854"/>
    <s v="85400"/>
    <s v="8549059"/>
    <n v="528004120002"/>
    <x v="0"/>
    <x v="12"/>
    <x v="12"/>
    <n v="202208"/>
    <n v="44797"/>
    <s v="XOF"/>
    <n v="7542.5"/>
    <n v="11.73"/>
    <s v="EUR"/>
    <n v="11.500999999999999"/>
    <n v="12871137"/>
    <s v="STAFF"/>
    <n v="8540206"/>
    <s v="Time Code : N - OUAC010822 IUTS DU MOIS D'AOUT 2022 DE OUEDRAOGO Wendingomdé Joseph Arnaud"/>
  </r>
  <r>
    <s v="E"/>
    <s v="4300"/>
    <s v="854"/>
    <s v="85406"/>
    <s v="8549052"/>
    <n v="528004120001"/>
    <x v="3"/>
    <x v="14"/>
    <x v="14"/>
    <n v="202208"/>
    <n v="44797"/>
    <s v="XOF"/>
    <n v="115630"/>
    <n v="179.78"/>
    <s v="EUR"/>
    <n v="176.27600000000001"/>
    <n v="12871137"/>
    <s v="STAFF"/>
    <n v="2022429"/>
    <s v="Time Code : N - OUAC010822 IUTS DU MOIS D'AOUT 2022 DE DAHANI Daouda Martial Hubert"/>
  </r>
  <r>
    <s v="E"/>
    <s v="4300"/>
    <s v="854"/>
    <s v="85407"/>
    <s v="8549059"/>
    <n v="528004120002"/>
    <x v="0"/>
    <x v="18"/>
    <x v="18"/>
    <n v="202208"/>
    <n v="44797"/>
    <s v="XOF"/>
    <n v="71305"/>
    <n v="110.86"/>
    <s v="EUR"/>
    <n v="108.699"/>
    <n v="12871137"/>
    <s v="STAFF"/>
    <n v="2014872"/>
    <s v="Time Code : N - OUAC010822 IUTS DU MOIS D'AOUT 2022 DE OUATTARA Siaka"/>
  </r>
  <r>
    <s v="E"/>
    <s v="4300"/>
    <s v="854"/>
    <s v="85400"/>
    <s v="8549059"/>
    <n v="528004120002"/>
    <x v="0"/>
    <x v="12"/>
    <x v="12"/>
    <n v="202208"/>
    <n v="44797"/>
    <s v="XOF"/>
    <n v="6016.98"/>
    <n v="9.36"/>
    <s v="EUR"/>
    <n v="9.1780000000000008"/>
    <n v="12871137"/>
    <s v="STAFF"/>
    <n v="2012905"/>
    <s v="Time Code : N - OUAC010822 IUTS DU MOIS D'AOUT 2022 DE NEBIE Noël"/>
  </r>
  <r>
    <s v="E"/>
    <s v="4300"/>
    <s v="854"/>
    <s v="85400"/>
    <s v="8549058"/>
    <n v="528004120002"/>
    <x v="0"/>
    <x v="10"/>
    <x v="10"/>
    <n v="202208"/>
    <n v="44797"/>
    <s v="XOF"/>
    <n v="38524.65"/>
    <n v="59.9"/>
    <s v="EUR"/>
    <n v="58.731999999999999"/>
    <n v="12871137"/>
    <s v="STAFF"/>
    <n v="2011105"/>
    <s v="Time Code : N - OUAC010822 IUTS DU MOIS D'AOUT 2022 DE COULIDIATY Aimé Parfait"/>
  </r>
  <r>
    <s v="E"/>
    <s v="4300"/>
    <s v="854"/>
    <s v="85400"/>
    <s v="8549062"/>
    <n v="528004120002"/>
    <x v="0"/>
    <x v="78"/>
    <x v="77"/>
    <n v="202208"/>
    <n v="44797"/>
    <s v="XOF"/>
    <n v="3183.57"/>
    <n v="4.95"/>
    <s v="EUR"/>
    <n v="4.8540000000000001"/>
    <n v="12871137"/>
    <s v="STAFF"/>
    <n v="8540396"/>
    <s v="Time Code : N - OUAC010822 IUTS DU MOIS D'AOUT 2022 DE OUEDRAOGO Hubert"/>
  </r>
  <r>
    <s v="E"/>
    <s v="4300"/>
    <s v="854"/>
    <s v="85400"/>
    <s v="8549062"/>
    <n v="528004120002"/>
    <x v="0"/>
    <x v="23"/>
    <x v="23"/>
    <n v="202208"/>
    <n v="44797"/>
    <s v="XOF"/>
    <n v="13048.47"/>
    <n v="20.29"/>
    <s v="EUR"/>
    <n v="19.893999999999998"/>
    <n v="12871137"/>
    <s v="STAFF"/>
    <n v="2032465"/>
    <s v="Time Code : N - OUAC010822 IUTS DU MOIS D'AOUT 2022 DE ZOURE Hassimi"/>
  </r>
  <r>
    <s v="E"/>
    <s v="4300"/>
    <s v="854"/>
    <s v="85406"/>
    <s v="8549059"/>
    <n v="528004120002"/>
    <x v="0"/>
    <x v="18"/>
    <x v="18"/>
    <n v="202208"/>
    <n v="44797"/>
    <s v="XOF"/>
    <n v="6005.3"/>
    <n v="9.34"/>
    <s v="EUR"/>
    <n v="9.1579999999999995"/>
    <n v="12871137"/>
    <s v="STAFF"/>
    <n v="2024413"/>
    <s v="Time Code : N - OUAC010822 IUTS DU MOIS D'AOUT 2022 DE DAMIBA Jacques Malgdawindé"/>
  </r>
  <r>
    <s v="E"/>
    <s v="4300"/>
    <s v="854"/>
    <s v="85400"/>
    <s v="8549059"/>
    <n v="528004120002"/>
    <x v="0"/>
    <x v="12"/>
    <x v="12"/>
    <n v="202208"/>
    <n v="44797"/>
    <s v="XOF"/>
    <n v="30709.439999999999"/>
    <n v="47.75"/>
    <s v="EUR"/>
    <n v="46.819000000000003"/>
    <n v="12871137"/>
    <s v="STAFF"/>
    <n v="2029740"/>
    <s v="Time Code : N - OUAC010822 IUTS DU MOIS D'AOUT 2022 DE KAMBOU Sansan Christian"/>
  </r>
  <r>
    <s v="E"/>
    <s v="4300"/>
    <s v="854"/>
    <s v="85406"/>
    <s v="8540008"/>
    <n v="528004120001"/>
    <x v="3"/>
    <x v="9"/>
    <x v="9"/>
    <n v="202208"/>
    <n v="44797"/>
    <s v="XOF"/>
    <n v="213255"/>
    <n v="331.57"/>
    <s v="EUR"/>
    <n v="325.10700000000003"/>
    <n v="12871137"/>
    <s v="STAFF"/>
    <n v="2019466"/>
    <s v="Time Code : N - OUAC010822 IUTS DU MOIS D'AOUT 2022 DE ZAGUE-SOME Lena Yasmine"/>
  </r>
  <r>
    <s v="E"/>
    <s v="4300"/>
    <s v="854"/>
    <s v="85408"/>
    <s v="8540008"/>
    <n v="528004120001"/>
    <x v="3"/>
    <x v="14"/>
    <x v="14"/>
    <n v="202208"/>
    <n v="44797"/>
    <s v="XOF"/>
    <n v="73244.179999999993"/>
    <n v="113.88"/>
    <s v="EUR"/>
    <n v="111.66"/>
    <n v="12871137"/>
    <s v="STAFF"/>
    <n v="2012170"/>
    <s v="Time Code : N - OUAC010822 IUTS DU MOIS D'AOUT 2022 DE KIEMA Yaya"/>
  </r>
  <r>
    <s v="E"/>
    <s v="4300"/>
    <s v="854"/>
    <s v="85406"/>
    <s v="8549052"/>
    <n v="528004120001"/>
    <x v="3"/>
    <x v="13"/>
    <x v="13"/>
    <n v="202208"/>
    <n v="44797"/>
    <s v="XOF"/>
    <n v="133681.60000000001"/>
    <n v="207.85"/>
    <s v="EUR"/>
    <n v="203.798"/>
    <n v="12871137"/>
    <s v="STAFF"/>
    <n v="2034399"/>
    <s v="Time Code : N - OUAC010822 IUTS DU MOIS D'AOUT 2022 DE OUEDRAOGO Touwindé Christophe"/>
  </r>
  <r>
    <s v="E"/>
    <s v="4300"/>
    <s v="854"/>
    <s v="85400"/>
    <s v="8549060"/>
    <n v="528004120002"/>
    <x v="0"/>
    <x v="6"/>
    <x v="6"/>
    <n v="202208"/>
    <n v="44797"/>
    <s v="XOF"/>
    <n v="4103.4399999999996"/>
    <n v="6.38"/>
    <s v="EUR"/>
    <n v="6.2560000000000002"/>
    <n v="12871137"/>
    <s v="STAFF"/>
    <n v="2049729"/>
    <s v="Time Code : N - OUAC010822 IUTS DU MOIS D'AOUT 2022 DE NIGNAN Annielle"/>
  </r>
  <r>
    <s v="E"/>
    <s v="4300"/>
    <s v="854"/>
    <s v="85401"/>
    <s v="8540008"/>
    <n v="528004120001"/>
    <x v="3"/>
    <x v="14"/>
    <x v="14"/>
    <n v="202208"/>
    <n v="44797"/>
    <s v="XOF"/>
    <n v="107782"/>
    <n v="167.58"/>
    <s v="EUR"/>
    <n v="164.31299999999999"/>
    <n v="12871137"/>
    <s v="STAFF"/>
    <n v="2031020"/>
    <s v="Time Code : N - OUAC010822 IUTS DU MOIS D'AOUT 2022 DE GANSORE Hassane Moctar"/>
  </r>
  <r>
    <s v="E"/>
    <s v="4300"/>
    <s v="854"/>
    <s v="85400"/>
    <s v="8549059"/>
    <n v="528004120002"/>
    <x v="0"/>
    <x v="76"/>
    <x v="75"/>
    <n v="202208"/>
    <n v="44797"/>
    <s v="XOF"/>
    <n v="16793.849999999999"/>
    <n v="26.11"/>
    <s v="EUR"/>
    <n v="25.600999999999999"/>
    <n v="12871137"/>
    <s v="STAFF"/>
    <n v="8540353"/>
    <s v="Time Code : N - OUAC010822 IUTS DU MOIS D'AOUT 2022 DE PARE/KARAMBIRI Aminata"/>
  </r>
  <r>
    <s v="E"/>
    <s v="4300"/>
    <s v="854"/>
    <s v="85407"/>
    <s v="8549059"/>
    <n v="528004120002"/>
    <x v="0"/>
    <x v="20"/>
    <x v="20"/>
    <n v="202208"/>
    <n v="44797"/>
    <s v="XOF"/>
    <n v="42555"/>
    <n v="66.16"/>
    <s v="EUR"/>
    <n v="64.87"/>
    <n v="12871137"/>
    <s v="STAFF"/>
    <n v="2030902"/>
    <s v="Time Code : N - OUAC010822 IUTS DU MOIS D'AOUT 2022 DE CISSE Idriss As-Ami"/>
  </r>
  <r>
    <s v="E"/>
    <s v="4300"/>
    <s v="854"/>
    <s v="85406"/>
    <s v="8549053"/>
    <n v="528004120002"/>
    <x v="0"/>
    <x v="16"/>
    <x v="16"/>
    <n v="202208"/>
    <n v="44797"/>
    <s v="XOF"/>
    <n v="71305"/>
    <n v="110.86"/>
    <s v="EUR"/>
    <n v="108.699"/>
    <n v="12871137"/>
    <s v="STAFF"/>
    <n v="2024193"/>
    <s v="Time Code : N - OUAC010822 IUTS DU MOIS D'AOUT 2022 DE KAMBIRE Sié"/>
  </r>
  <r>
    <s v="E"/>
    <s v="4300"/>
    <s v="854"/>
    <s v="85407"/>
    <s v="8549057"/>
    <n v="528004120002"/>
    <x v="0"/>
    <x v="22"/>
    <x v="22"/>
    <n v="202208"/>
    <n v="44797"/>
    <s v="XOF"/>
    <n v="37602"/>
    <n v="58.46"/>
    <s v="EUR"/>
    <n v="57.32"/>
    <n v="12871137"/>
    <s v="STAFF"/>
    <n v="2023197"/>
    <s v="Time Code : N - OUAC010822 IUTS DU MOIS D'AOUT 2022 DE SAGNON Sanlé Régis Kader"/>
  </r>
  <r>
    <s v="E"/>
    <s v="4300"/>
    <s v="854"/>
    <s v="85406"/>
    <s v="8549057"/>
    <n v="528004120002"/>
    <x v="0"/>
    <x v="7"/>
    <x v="7"/>
    <n v="202208"/>
    <n v="44797"/>
    <s v="XOF"/>
    <n v="15304.93"/>
    <n v="23.8"/>
    <s v="EUR"/>
    <n v="23.335999999999999"/>
    <n v="12871137"/>
    <s v="STAFF"/>
    <n v="8540399"/>
    <s v="Time Code : N - OUAC010822 IUTS DU MOIS D'AOUT 2022 DE KONFE TRAORE Aicha"/>
  </r>
  <r>
    <s v="E"/>
    <s v="4300"/>
    <s v="854"/>
    <s v="85408"/>
    <s v="8549059"/>
    <n v="528004120002"/>
    <x v="0"/>
    <x v="12"/>
    <x v="12"/>
    <n v="202208"/>
    <n v="44797"/>
    <s v="XOF"/>
    <n v="22451.67"/>
    <n v="34.909999999999997"/>
    <s v="EUR"/>
    <n v="34.229999999999997"/>
    <n v="12871137"/>
    <s v="STAFF"/>
    <n v="2046481"/>
    <s v="Time Code : N - OUAC010822 IUTS DU MOIS D'AOUT 2022 DE TOE Hadja Aliza Sandrine"/>
  </r>
  <r>
    <s v="E"/>
    <s v="4300"/>
    <s v="854"/>
    <s v="85406"/>
    <s v="8549057"/>
    <n v="528004120002"/>
    <x v="0"/>
    <x v="69"/>
    <x v="68"/>
    <n v="202208"/>
    <n v="44797"/>
    <s v="XOF"/>
    <n v="18488"/>
    <n v="28.75"/>
    <s v="EUR"/>
    <n v="28.19"/>
    <n v="12871137"/>
    <s v="STAFF"/>
    <n v="8540222"/>
    <s v="Time Code : N - OUAC010822 IUTS DU MOIS D'AOUT 2022 DE OUEDRAOGO Bila Basile"/>
  </r>
  <r>
    <s v="E"/>
    <s v="4300"/>
    <s v="854"/>
    <s v="85408"/>
    <s v="8549057"/>
    <n v="528004120002"/>
    <x v="0"/>
    <x v="7"/>
    <x v="7"/>
    <n v="202208"/>
    <n v="44797"/>
    <s v="XOF"/>
    <n v="71305"/>
    <n v="110.86"/>
    <s v="EUR"/>
    <n v="108.699"/>
    <n v="12871137"/>
    <s v="STAFF"/>
    <n v="2023596"/>
    <s v="Time Code : N - OUAC010822 IUTS DU MOIS D'AOUT 2022 DE WANGRE Didier"/>
  </r>
  <r>
    <s v="E"/>
    <s v="4300"/>
    <s v="854"/>
    <s v="85406"/>
    <s v="8549057"/>
    <n v="528004120002"/>
    <x v="0"/>
    <x v="7"/>
    <x v="7"/>
    <n v="202208"/>
    <n v="44797"/>
    <s v="XOF"/>
    <n v="8929.59"/>
    <n v="13.88"/>
    <s v="EUR"/>
    <n v="13.609"/>
    <n v="12871137"/>
    <s v="STAFF"/>
    <n v="8540358"/>
    <s v="Time Code : N - OUAC010822 IUTS DU MOIS D'AOUT 2022 DE ZOMA Jean"/>
  </r>
  <r>
    <s v="E"/>
    <s v="4300"/>
    <s v="854"/>
    <s v="85406"/>
    <s v="8549057"/>
    <n v="528004120002"/>
    <x v="0"/>
    <x v="7"/>
    <x v="7"/>
    <n v="202208"/>
    <n v="44797"/>
    <s v="XOF"/>
    <n v="937.14"/>
    <n v="1.46"/>
    <s v="EUR"/>
    <n v="1.4319999999999999"/>
    <n v="12871137"/>
    <s v="STAFF"/>
    <n v="2036440"/>
    <s v="Time Code : N - OUAC010822 IUTS DU MOIS D'AOUT 2022 DE YALPOUGDOU Hervé"/>
  </r>
  <r>
    <s v="E"/>
    <s v="4300"/>
    <s v="854"/>
    <s v="85406"/>
    <s v="8549059"/>
    <n v="528004120002"/>
    <x v="0"/>
    <x v="12"/>
    <x v="12"/>
    <n v="202208"/>
    <n v="44797"/>
    <s v="XOF"/>
    <n v="8463.09"/>
    <n v="13.16"/>
    <s v="EUR"/>
    <n v="12.903"/>
    <n v="12871137"/>
    <s v="STAFF"/>
    <n v="8540386"/>
    <s v="Time Code : N - OUAC010822 IUTS DU MOIS D'AOUT 2022 DE YAMEOGO Dahlia Ramata Stephanie"/>
  </r>
  <r>
    <s v="E"/>
    <s v="4300"/>
    <s v="854"/>
    <s v="85407"/>
    <s v="8549063"/>
    <n v="528004120002"/>
    <x v="0"/>
    <x v="25"/>
    <x v="25"/>
    <n v="202208"/>
    <n v="44797"/>
    <s v="XOF"/>
    <n v="57925"/>
    <n v="90.06"/>
    <s v="EUR"/>
    <n v="88.305000000000007"/>
    <n v="12871137"/>
    <s v="STAFF"/>
    <n v="2038727"/>
    <s v="Time Code : N - OUAC010822 IUTS DU MOIS D'AOUT 2022 DE SORY Yacouba"/>
  </r>
  <r>
    <s v="E"/>
    <s v="4300"/>
    <s v="854"/>
    <s v="85408"/>
    <s v="8549057"/>
    <n v="528004120002"/>
    <x v="0"/>
    <x v="22"/>
    <x v="22"/>
    <n v="202208"/>
    <n v="44797"/>
    <s v="XOF"/>
    <n v="25301.74"/>
    <n v="39.340000000000003"/>
    <s v="EUR"/>
    <n v="38.573"/>
    <n v="12871137"/>
    <s v="STAFF"/>
    <n v="2035753"/>
    <s v="Time Code : N - OUAC010822 IUTS DU MOIS D'AOUT 2022 DE KOUANDA Rachidatou"/>
  </r>
  <r>
    <s v="E"/>
    <s v="4300"/>
    <s v="854"/>
    <s v="85406"/>
    <s v="8549059"/>
    <n v="528004120002"/>
    <x v="0"/>
    <x v="12"/>
    <x v="12"/>
    <n v="202208"/>
    <n v="44797"/>
    <s v="XOF"/>
    <n v="10963.98"/>
    <n v="17.05"/>
    <s v="EUR"/>
    <n v="16.718"/>
    <n v="12871137"/>
    <s v="STAFF"/>
    <n v="8540279"/>
    <s v="Time Code : N - OUAC010822 IUTS DU MOIS D'AOUT 2022 DE YAMEOGO Wendkoaguenda Lucie"/>
  </r>
  <r>
    <s v="E"/>
    <s v="4300"/>
    <s v="854"/>
    <s v="85406"/>
    <s v="8549053"/>
    <n v="528004120002"/>
    <x v="0"/>
    <x v="15"/>
    <x v="15"/>
    <n v="202208"/>
    <n v="44797"/>
    <s v="XOF"/>
    <n v="36162"/>
    <n v="56.22"/>
    <s v="EUR"/>
    <n v="55.124000000000002"/>
    <n v="12871137"/>
    <s v="STAFF"/>
    <n v="2041743"/>
    <s v="Time Code : N - OUAC010822 IUTS DU MOIS D'AOUT 2022 DE SORE Safiétou"/>
  </r>
  <r>
    <s v="E"/>
    <s v="4300"/>
    <s v="854"/>
    <s v="85406"/>
    <s v="8540008"/>
    <n v="528004120002"/>
    <x v="0"/>
    <x v="24"/>
    <x v="24"/>
    <n v="202208"/>
    <n v="44797"/>
    <s v="XOF"/>
    <n v="40180"/>
    <n v="62.47"/>
    <s v="EUR"/>
    <n v="61.252000000000002"/>
    <n v="12871137"/>
    <s v="STAFF"/>
    <n v="2039252"/>
    <s v="Time Code : N - OUAC010822 IUTS DU MOIS D'AOUT 2022 DE GUIRO Shérita Djémila"/>
  </r>
  <r>
    <s v="E"/>
    <s v="4010"/>
    <s v="854"/>
    <s v="85400"/>
    <s v="8549057"/>
    <n v="528004120002"/>
    <x v="0"/>
    <x v="7"/>
    <x v="7"/>
    <n v="202208"/>
    <n v="44797"/>
    <s v="XOF"/>
    <n v="79826.77"/>
    <n v="124.11"/>
    <s v="EUR"/>
    <n v="121.691"/>
    <n v="12871137"/>
    <s v="STAFF"/>
    <n v="8540392"/>
    <s v="Time Code : N - OUB1060822 SALAIRE DU MOIS D'AOUT 2022 DE KABORE Hamza"/>
  </r>
  <r>
    <s v="E"/>
    <s v="4010"/>
    <s v="854"/>
    <s v="85406"/>
    <s v="8540008"/>
    <n v="528004120001"/>
    <x v="3"/>
    <x v="9"/>
    <x v="9"/>
    <n v="202208"/>
    <n v="44797"/>
    <s v="XOF"/>
    <n v="1102903"/>
    <n v="1714.79"/>
    <s v="EUR"/>
    <n v="1681.364"/>
    <n v="12871137"/>
    <s v="STAFF"/>
    <n v="2019466"/>
    <s v="Time Code : N - OUB1060822 SALAIRE DU MOIS D'AOUT 2022 DE ZAGUE-SOME Lena Yasmine"/>
  </r>
  <r>
    <s v="E"/>
    <s v="4010"/>
    <s v="854"/>
    <s v="85400"/>
    <s v="8549058"/>
    <n v="528004120002"/>
    <x v="0"/>
    <x v="10"/>
    <x v="10"/>
    <n v="202208"/>
    <n v="44797"/>
    <s v="XOF"/>
    <n v="200825.03"/>
    <n v="312.24"/>
    <s v="EUR"/>
    <n v="306.154"/>
    <n v="12871137"/>
    <s v="STAFF"/>
    <n v="2011105"/>
    <s v="Time Code : N - OUB1060822 SALAIRE DU MOIS D'AOUT 2022 DE COULIDIATY Aimé Parfait"/>
  </r>
  <r>
    <s v="E"/>
    <s v="4010"/>
    <s v="854"/>
    <s v="85400"/>
    <s v="8549060"/>
    <n v="528004120002"/>
    <x v="0"/>
    <x v="6"/>
    <x v="6"/>
    <n v="202208"/>
    <n v="44797"/>
    <s v="XOF"/>
    <n v="49927.839999999997"/>
    <n v="77.63"/>
    <s v="EUR"/>
    <n v="76.117000000000004"/>
    <n v="12871137"/>
    <s v="STAFF"/>
    <n v="2027008"/>
    <s v="Time Code : N - OUB1060822 SALAIRE DU MOIS D'AOUT 2022 DE SAWADOGO Augustine Marie wendyam"/>
  </r>
  <r>
    <s v="E"/>
    <s v="4010"/>
    <s v="854"/>
    <s v="85400"/>
    <s v="8540017"/>
    <n v="528004120002"/>
    <x v="0"/>
    <x v="26"/>
    <x v="26"/>
    <n v="202208"/>
    <n v="44797"/>
    <s v="XOF"/>
    <n v="24207.439999999999"/>
    <n v="37.64"/>
    <s v="EUR"/>
    <n v="36.905999999999999"/>
    <n v="12871137"/>
    <s v="STAFF"/>
    <n v="2052844"/>
    <s v="Time Code : N - OUB1060822 SALAIRE DU MOIS D'AOUT 2022 DE SAWADOGO Salimata"/>
  </r>
  <r>
    <s v="E"/>
    <s v="4010"/>
    <s v="854"/>
    <s v="85400"/>
    <s v="8549059"/>
    <n v="528004120002"/>
    <x v="0"/>
    <x v="12"/>
    <x v="12"/>
    <n v="202208"/>
    <n v="44797"/>
    <s v="XOF"/>
    <n v="40254.36"/>
    <n v="62.59"/>
    <s v="EUR"/>
    <n v="61.37"/>
    <n v="12871137"/>
    <s v="STAFF"/>
    <n v="8540206"/>
    <s v="Time Code : N - OUB1060822 SALAIRE DU MOIS D'AOUT 2022 DE OUEDRAOGO Wendingomdé Joseph Arnaud"/>
  </r>
  <r>
    <s v="E"/>
    <s v="4010"/>
    <s v="854"/>
    <s v="85400"/>
    <s v="8549059"/>
    <n v="528004120002"/>
    <x v="0"/>
    <x v="12"/>
    <x v="12"/>
    <n v="202208"/>
    <n v="44797"/>
    <s v="XOF"/>
    <n v="36474.21"/>
    <n v="56.71"/>
    <s v="EUR"/>
    <n v="55.604999999999997"/>
    <n v="12871137"/>
    <s v="STAFF"/>
    <n v="2012905"/>
    <s v="Time Code : N - OUB1060822 SALAIRE DU MOIS D'AOUT 2022 DE NEBIE Noël"/>
  </r>
  <r>
    <s v="E"/>
    <s v="4010"/>
    <s v="854"/>
    <s v="85406"/>
    <s v="8549052"/>
    <n v="528004120001"/>
    <x v="3"/>
    <x v="14"/>
    <x v="14"/>
    <n v="202208"/>
    <n v="44797"/>
    <s v="XOF"/>
    <n v="727954"/>
    <n v="1131.82"/>
    <s v="EUR"/>
    <n v="1109.758"/>
    <n v="12871137"/>
    <s v="STAFF"/>
    <n v="2022429"/>
    <s v="Time Code : N - OUB1060822 SALAIRE DU MOIS D'AOUT 2022 DE DAHANI Daouda Martial Hubert"/>
  </r>
  <r>
    <s v="E"/>
    <s v="4010"/>
    <s v="854"/>
    <s v="85400"/>
    <s v="8549059"/>
    <n v="528004120002"/>
    <x v="0"/>
    <x v="76"/>
    <x v="75"/>
    <n v="202208"/>
    <n v="44797"/>
    <s v="XOF"/>
    <n v="55093.18"/>
    <n v="85.66"/>
    <s v="EUR"/>
    <n v="83.99"/>
    <n v="12871137"/>
    <s v="STAFF"/>
    <n v="8540353"/>
    <s v="Time Code : N - OUB1060822 SALAIRE DU MOIS D'AOUT 2022 DE PARE/KARAMBIRI Aminata"/>
  </r>
  <r>
    <s v="E"/>
    <s v="4010"/>
    <s v="854"/>
    <s v="85406"/>
    <s v="8549052"/>
    <n v="528004120001"/>
    <x v="3"/>
    <x v="13"/>
    <x v="13"/>
    <n v="202208"/>
    <n v="44797"/>
    <s v="XOF"/>
    <n v="550494.62"/>
    <n v="855.91"/>
    <s v="EUR"/>
    <n v="839.226"/>
    <n v="12871137"/>
    <s v="STAFF"/>
    <n v="2034399"/>
    <s v="Time Code : N - OUB1060822 SALAIRE DU MOIS D'AOUT 2022 DE OUEDRAOGO Touwindé Christophe"/>
  </r>
  <r>
    <s v="E"/>
    <s v="4010"/>
    <s v="854"/>
    <s v="85400"/>
    <s v="8549060"/>
    <n v="528004120002"/>
    <x v="0"/>
    <x v="6"/>
    <x v="6"/>
    <n v="202208"/>
    <n v="44797"/>
    <s v="XOF"/>
    <n v="33817.42"/>
    <n v="52.58"/>
    <s v="EUR"/>
    <n v="51.555"/>
    <n v="12871137"/>
    <s v="STAFF"/>
    <n v="2049729"/>
    <s v="Time Code : N - OUB1060822 SALAIRE DU MOIS D'AOUT 2022 DE NIGNAN Annielle"/>
  </r>
  <r>
    <s v="E"/>
    <s v="4010"/>
    <s v="854"/>
    <s v="85400"/>
    <s v="8549059"/>
    <n v="528004120002"/>
    <x v="0"/>
    <x v="12"/>
    <x v="12"/>
    <n v="202208"/>
    <n v="44797"/>
    <s v="XOF"/>
    <n v="253562.79"/>
    <n v="394.24"/>
    <s v="EUR"/>
    <n v="386.55500000000001"/>
    <n v="12871137"/>
    <s v="STAFF"/>
    <n v="2029740"/>
    <s v="Time Code : N - OUB1060822 SALAIRE DU MOIS D'AOUT 2022 DE KAMBOU Sansan Christian"/>
  </r>
  <r>
    <s v="E"/>
    <s v="4010"/>
    <s v="854"/>
    <s v="85400"/>
    <s v="8540017"/>
    <n v="528004120002"/>
    <x v="0"/>
    <x v="26"/>
    <x v="26"/>
    <n v="202208"/>
    <n v="44797"/>
    <s v="XOF"/>
    <n v="17819.91"/>
    <n v="27.71"/>
    <s v="EUR"/>
    <n v="27.17"/>
    <n v="12871137"/>
    <s v="STAFF"/>
    <n v="8540401"/>
    <s v="Time Code : N - OUB1060822 SALAIRE DU MOIS D'AOUT 2022 DE SINON Boukari"/>
  </r>
  <r>
    <s v="E"/>
    <s v="4010"/>
    <s v="854"/>
    <s v="85400"/>
    <s v="8549055"/>
    <n v="528004120002"/>
    <x v="0"/>
    <x v="11"/>
    <x v="11"/>
    <n v="202208"/>
    <n v="44797"/>
    <s v="XOF"/>
    <n v="7162.02"/>
    <n v="11.14"/>
    <s v="EUR"/>
    <n v="10.923"/>
    <n v="12871137"/>
    <s v="STAFF"/>
    <n v="8540039"/>
    <s v="Time Code : N - OUB1060822 SALAIRE DU MOIS D'AOUT 2022 DE NABI Grégoire"/>
  </r>
  <r>
    <s v="E"/>
    <s v="4010"/>
    <s v="854"/>
    <s v="85401"/>
    <s v="8540008"/>
    <n v="528004120001"/>
    <x v="3"/>
    <x v="14"/>
    <x v="14"/>
    <n v="202208"/>
    <n v="44797"/>
    <s v="XOF"/>
    <n v="756125"/>
    <n v="1175.6199999999999"/>
    <s v="EUR"/>
    <n v="1152.704"/>
    <n v="12871137"/>
    <s v="STAFF"/>
    <n v="2031020"/>
    <s v="Time Code : N - OUB1060822 SALAIRE DU MOIS D'AOUT 2022 DE GANSORE Hassane Moctar"/>
  </r>
  <r>
    <s v="E"/>
    <s v="4010"/>
    <s v="854"/>
    <s v="85400"/>
    <s v="8549062"/>
    <n v="528004120002"/>
    <x v="0"/>
    <x v="78"/>
    <x v="77"/>
    <n v="202208"/>
    <n v="44797"/>
    <s v="XOF"/>
    <n v="18257.34"/>
    <n v="28.39"/>
    <s v="EUR"/>
    <n v="27.837"/>
    <n v="12871137"/>
    <s v="STAFF"/>
    <n v="8540396"/>
    <s v="Time Code : N - OUB1060822 SALAIRE DU MOIS D'AOUT 2022 DE OUEDRAOGO Hubert"/>
  </r>
  <r>
    <s v="E"/>
    <s v="4000"/>
    <s v="854"/>
    <s v="85400"/>
    <s v="8549052"/>
    <n v="528004120002"/>
    <x v="0"/>
    <x v="56"/>
    <x v="56"/>
    <n v="202208"/>
    <n v="44799"/>
    <s v="USD"/>
    <n v="36.979999999999997"/>
    <n v="36.979999999999997"/>
    <s v="EUR"/>
    <n v="36.259"/>
    <n v="12871137"/>
    <s v="STAFF"/>
    <n v="9980783"/>
    <s v="Time Code : N - 9980783 BASICPAY"/>
  </r>
  <r>
    <s v="E"/>
    <s v="4000"/>
    <s v="854"/>
    <s v="85400"/>
    <s v="8549052"/>
    <n v="528004120002"/>
    <x v="0"/>
    <x v="0"/>
    <x v="0"/>
    <n v="202208"/>
    <n v="44799"/>
    <s v="USD"/>
    <n v="216.55"/>
    <n v="216.55"/>
    <s v="EUR"/>
    <n v="212.32900000000001"/>
    <n v="12871137"/>
    <s v="STAFF"/>
    <n v="9982557"/>
    <s v="Time Code : N - 9982557 BASICPAY"/>
  </r>
  <r>
    <s v="E"/>
    <s v="4000"/>
    <s v="854"/>
    <s v="85400"/>
    <s v="8549053"/>
    <n v="528004120002"/>
    <x v="0"/>
    <x v="11"/>
    <x v="11"/>
    <n v="202208"/>
    <n v="44799"/>
    <s v="USD"/>
    <n v="82.84"/>
    <n v="82.84"/>
    <s v="EUR"/>
    <n v="81.224999999999994"/>
    <n v="12871137"/>
    <s v="STAFF"/>
    <n v="9985235"/>
    <s v="Time Code : N - 2226428 BASICPAY"/>
  </r>
  <r>
    <s v="E"/>
    <s v="4190"/>
    <s v="854"/>
    <s v="85400"/>
    <s v="8549052"/>
    <n v="528004120002"/>
    <x v="0"/>
    <x v="56"/>
    <x v="56"/>
    <n v="202208"/>
    <n v="44799"/>
    <s v="USD"/>
    <n v="25.61"/>
    <n v="25.61"/>
    <s v="EUR"/>
    <n v="25.111000000000001"/>
    <n v="12871137"/>
    <s v="STAFF"/>
    <n v="9980783"/>
    <s v="Time Code : N - 9980783 EPA"/>
  </r>
  <r>
    <s v="E"/>
    <s v="4200"/>
    <s v="854"/>
    <s v="85400"/>
    <s v="8549052"/>
    <n v="528004120002"/>
    <x v="0"/>
    <x v="56"/>
    <x v="56"/>
    <n v="202208"/>
    <n v="44799"/>
    <s v="USD"/>
    <n v="15.24"/>
    <n v="15.24"/>
    <s v="EUR"/>
    <n v="14.943"/>
    <n v="12871137"/>
    <s v="STAFF"/>
    <n v="9980783"/>
    <s v="Time Code : N - 9980783 LONG TERM SAVINGS PLAN"/>
  </r>
  <r>
    <s v="E"/>
    <s v="4200"/>
    <s v="854"/>
    <s v="85400"/>
    <s v="8549052"/>
    <n v="528004120002"/>
    <x v="0"/>
    <x v="0"/>
    <x v="0"/>
    <n v="202208"/>
    <n v="44799"/>
    <s v="USD"/>
    <n v="21.65"/>
    <n v="21.65"/>
    <s v="EUR"/>
    <n v="21.228000000000002"/>
    <n v="12871137"/>
    <s v="STAFF"/>
    <n v="9982557"/>
    <s v="Time Code : N - 9982557 LONG TERM SAVINGS PLAN"/>
  </r>
  <r>
    <s v="E"/>
    <s v="4190"/>
    <s v="854"/>
    <s v="85400"/>
    <s v="8549052"/>
    <n v="528004120002"/>
    <x v="0"/>
    <x v="0"/>
    <x v="0"/>
    <n v="202208"/>
    <n v="44799"/>
    <s v="USD"/>
    <n v="37.5"/>
    <n v="37.5"/>
    <s v="EUR"/>
    <n v="36.768999999999998"/>
    <n v="12871137"/>
    <s v="STAFF"/>
    <n v="9982557"/>
    <s v="Time Code : N - 9982557 EPA"/>
  </r>
  <r>
    <s v="E"/>
    <s v="4190"/>
    <s v="854"/>
    <s v="85400"/>
    <s v="8549053"/>
    <n v="528004120002"/>
    <x v="0"/>
    <x v="11"/>
    <x v="11"/>
    <n v="202208"/>
    <n v="44799"/>
    <s v="USD"/>
    <n v="6.96"/>
    <n v="6.96"/>
    <s v="EUR"/>
    <n v="6.8239999999999998"/>
    <n v="12871137"/>
    <s v="STAFF"/>
    <n v="9985235"/>
    <s v="Time Code : N - 2226428 CIGNA ER"/>
  </r>
  <r>
    <s v="E"/>
    <s v="4190"/>
    <s v="854"/>
    <s v="85400"/>
    <s v="8549053"/>
    <n v="528004120002"/>
    <x v="0"/>
    <x v="11"/>
    <x v="11"/>
    <n v="202208"/>
    <n v="44799"/>
    <s v="USD"/>
    <n v="25.34"/>
    <n v="25.34"/>
    <s v="EUR"/>
    <n v="24.846"/>
    <n v="12871137"/>
    <s v="STAFF"/>
    <n v="9985235"/>
    <s v="Time Code : N - 2226428 EPA"/>
  </r>
  <r>
    <s v="E"/>
    <s v="4170"/>
    <s v="854"/>
    <s v="85400"/>
    <s v="8549053"/>
    <n v="528004120002"/>
    <x v="0"/>
    <x v="11"/>
    <x v="11"/>
    <n v="202208"/>
    <n v="44799"/>
    <s v="USD"/>
    <n v="2.41"/>
    <n v="2.41"/>
    <s v="EUR"/>
    <n v="2.363"/>
    <n v="12871137"/>
    <s v="STAFF"/>
    <n v="9985235"/>
    <s v="Time Code : N - 2226428 INS"/>
  </r>
  <r>
    <s v="E"/>
    <s v="4200"/>
    <s v="854"/>
    <s v="85400"/>
    <s v="8549053"/>
    <n v="528004120002"/>
    <x v="0"/>
    <x v="11"/>
    <x v="11"/>
    <n v="202208"/>
    <n v="44799"/>
    <s v="USD"/>
    <n v="9.66"/>
    <n v="9.66"/>
    <s v="EUR"/>
    <n v="9.4719999999999995"/>
    <n v="12871137"/>
    <s v="STAFF"/>
    <n v="9985235"/>
    <s v="Time Code : N - 2226428 LONG TERM SAVINGS PLAN"/>
  </r>
  <r>
    <s v="E"/>
    <s v="4170"/>
    <s v="854"/>
    <s v="85400"/>
    <s v="8549052"/>
    <n v="528004120002"/>
    <x v="0"/>
    <x v="56"/>
    <x v="56"/>
    <n v="202208"/>
    <n v="44799"/>
    <s v="USD"/>
    <n v="3.81"/>
    <n v="3.81"/>
    <s v="EUR"/>
    <n v="3.7360000000000002"/>
    <n v="12871137"/>
    <s v="STAFF"/>
    <n v="9980783"/>
    <s v="Time Code : N - 9980783 INS"/>
  </r>
  <r>
    <s v="E"/>
    <s v="4190"/>
    <s v="854"/>
    <s v="85400"/>
    <s v="8549052"/>
    <n v="528004120002"/>
    <x v="0"/>
    <x v="56"/>
    <x v="56"/>
    <n v="202208"/>
    <n v="44799"/>
    <s v="USD"/>
    <n v="7.03"/>
    <n v="7.03"/>
    <s v="EUR"/>
    <n v="6.8929999999999998"/>
    <n v="12871137"/>
    <s v="STAFF"/>
    <n v="9980783"/>
    <s v="Time Code : N - 9980783 CIGNA ER"/>
  </r>
  <r>
    <s v="E"/>
    <s v="4190"/>
    <s v="854"/>
    <s v="85400"/>
    <s v="8549052"/>
    <n v="528004120002"/>
    <x v="0"/>
    <x v="0"/>
    <x v="0"/>
    <n v="202208"/>
    <n v="44799"/>
    <s v="USD"/>
    <n v="10.3"/>
    <n v="10.3"/>
    <s v="EUR"/>
    <n v="10.099"/>
    <n v="12871137"/>
    <s v="STAFF"/>
    <n v="9982557"/>
    <s v="Time Code : N - 9982557 CIGNA ER"/>
  </r>
  <r>
    <s v="E"/>
    <s v="4170"/>
    <s v="854"/>
    <s v="85400"/>
    <s v="8549052"/>
    <n v="528004120002"/>
    <x v="0"/>
    <x v="0"/>
    <x v="0"/>
    <n v="202208"/>
    <n v="44799"/>
    <s v="USD"/>
    <n v="5.41"/>
    <n v="5.41"/>
    <s v="EUR"/>
    <n v="5.3049999999999997"/>
    <n v="12871137"/>
    <s v="STAFF"/>
    <n v="9982557"/>
    <s v="Time Code : N - 9982557 INS"/>
  </r>
  <r>
    <s v="E"/>
    <s v="6091"/>
    <s v="854"/>
    <s v="85406"/>
    <s v="8549054"/>
    <n v="528004120010"/>
    <x v="1"/>
    <x v="2"/>
    <x v="2"/>
    <n v="202208"/>
    <n v="44799"/>
    <s v="XOF"/>
    <n v="1233.73"/>
    <n v="1.92"/>
    <s v="EUR"/>
    <n v="1.883"/>
    <n v="12875272"/>
    <s v="PROPERTY"/>
    <s v="854P0062"/>
    <s v="Premise allocation : [52800412] [15.82%] [30512098] - OUC230822/CAISSE/HEMA DORIS/Frais de manutentionaires(deplacement des bureaux des couloires au parking et demenagement des GPE de la cours du bureau au parking)"/>
  </r>
  <r>
    <s v="E"/>
    <s v="6090"/>
    <s v="854"/>
    <s v="85406"/>
    <s v="8549054"/>
    <n v="528004120010"/>
    <x v="1"/>
    <x v="2"/>
    <x v="2"/>
    <n v="202208"/>
    <n v="44799"/>
    <s v="XOF"/>
    <n v="4191.51"/>
    <n v="6.52"/>
    <s v="EUR"/>
    <n v="6.3929999999999998"/>
    <n v="12875272"/>
    <s v="PROPERTY"/>
    <s v="854P0062"/>
    <s v="Premise allocation : [52800412] [15.82%] [30512098] - OUC200822/COGITES/Achat de carton d'insecticide marque ORO"/>
  </r>
  <r>
    <s v="E"/>
    <s v="6195"/>
    <s v="854"/>
    <s v="85406"/>
    <s v="8549052"/>
    <n v="528004120010"/>
    <x v="1"/>
    <x v="2"/>
    <x v="2"/>
    <n v="202208"/>
    <n v="44799"/>
    <s v="XOF"/>
    <n v="25000"/>
    <n v="38.869999999999997"/>
    <s v="EUR"/>
    <n v="38.112000000000002"/>
    <n v="30512098"/>
    <m/>
    <m/>
    <s v="OUC280722/CAISSE/EZT/Achat de refroidisseur pour ordinateur/GUIRO SHERITA."/>
  </r>
  <r>
    <s v="E"/>
    <s v="4200"/>
    <s v="854"/>
    <s v="85406"/>
    <s v="8549057"/>
    <n v="528004120002"/>
    <x v="0"/>
    <x v="7"/>
    <x v="7"/>
    <n v="202208"/>
    <n v="44802"/>
    <s v="XOF"/>
    <n v="5691.18"/>
    <n v="8.85"/>
    <s v="EUR"/>
    <n v="8.6769999999999996"/>
    <n v="12871137"/>
    <s v="STAFF"/>
    <n v="8540358"/>
    <s v="Time Code : N - OUB1300822 CNSS DU MOIS D'AOUT 2022 DE ZOMA Jean"/>
  </r>
  <r>
    <s v="E"/>
    <s v="4200"/>
    <s v="854"/>
    <s v="85406"/>
    <s v="8549057"/>
    <n v="528004120002"/>
    <x v="0"/>
    <x v="69"/>
    <x v="68"/>
    <n v="202208"/>
    <n v="44802"/>
    <s v="XOF"/>
    <n v="63473"/>
    <n v="98.69"/>
    <s v="EUR"/>
    <n v="96.766000000000005"/>
    <n v="12871137"/>
    <s v="STAFF"/>
    <n v="8540222"/>
    <s v="Time Code : N - OUB1300822 CNSS DU MOIS D'AOUT 2022 DE OUEDRAOGO Bila Basile"/>
  </r>
  <r>
    <s v="E"/>
    <s v="4200"/>
    <s v="854"/>
    <s v="85408"/>
    <s v="8549057"/>
    <n v="528004120002"/>
    <x v="0"/>
    <x v="22"/>
    <x v="22"/>
    <n v="202208"/>
    <n v="44802"/>
    <s v="XOF"/>
    <n v="66464.899999999994"/>
    <n v="103.34"/>
    <s v="EUR"/>
    <n v="101.32599999999999"/>
    <n v="12871137"/>
    <s v="STAFF"/>
    <n v="2035753"/>
    <s v="Time Code : N - OUB1300822 CNSS DU MOIS D'AOUT 2022 DE KOUANDA Rachidatou"/>
  </r>
  <r>
    <s v="E"/>
    <s v="4200"/>
    <s v="854"/>
    <s v="85408"/>
    <s v="8549059"/>
    <n v="528004120002"/>
    <x v="0"/>
    <x v="12"/>
    <x v="12"/>
    <n v="202208"/>
    <n v="44802"/>
    <s v="XOF"/>
    <n v="43000"/>
    <n v="66.86"/>
    <s v="EUR"/>
    <n v="65.557000000000002"/>
    <n v="12871137"/>
    <s v="STAFF"/>
    <n v="2046481"/>
    <s v="Time Code : N - OUB1300822 CNSS DU MOIS D'AOUT 2022 DE TOE Hadja Aliza Sandrine"/>
  </r>
  <r>
    <s v="E"/>
    <s v="4200"/>
    <s v="854"/>
    <s v="85407"/>
    <s v="8549063"/>
    <n v="528004120002"/>
    <x v="0"/>
    <x v="25"/>
    <x v="25"/>
    <n v="202208"/>
    <n v="44802"/>
    <s v="XOF"/>
    <n v="129000"/>
    <n v="200.57"/>
    <s v="EUR"/>
    <n v="196.66"/>
    <n v="12871137"/>
    <s v="STAFF"/>
    <n v="2038727"/>
    <s v="Time Code : N - OUB1300822 CNSS DU MOIS D'AOUT 2022 DE SORY Yacouba"/>
  </r>
  <r>
    <s v="E"/>
    <s v="4200"/>
    <s v="854"/>
    <s v="85406"/>
    <s v="8549059"/>
    <n v="528004120002"/>
    <x v="0"/>
    <x v="18"/>
    <x v="18"/>
    <n v="202208"/>
    <n v="44802"/>
    <s v="XOF"/>
    <n v="14192.77"/>
    <n v="22.07"/>
    <s v="EUR"/>
    <n v="21.64"/>
    <n v="12871137"/>
    <s v="STAFF"/>
    <n v="2024413"/>
    <s v="Time Code : N - OUB1300822 CNSS DU MOIS D'AOUT 2022 DE DAMIBA Jacques Malgdawindé"/>
  </r>
  <r>
    <s v="E"/>
    <s v="4200"/>
    <s v="854"/>
    <s v="85406"/>
    <s v="8549057"/>
    <n v="528004120002"/>
    <x v="0"/>
    <x v="7"/>
    <x v="7"/>
    <n v="202208"/>
    <n v="44802"/>
    <s v="XOF"/>
    <n v="24793.87"/>
    <n v="38.549999999999997"/>
    <s v="EUR"/>
    <n v="37.798999999999999"/>
    <n v="12871137"/>
    <s v="STAFF"/>
    <n v="8540399"/>
    <s v="Time Code : N - OUB1300822 CNSS DU MOIS D'AOUT 2022 DE KONFE TRAORE Aicha"/>
  </r>
  <r>
    <s v="E"/>
    <s v="4200"/>
    <s v="854"/>
    <s v="85406"/>
    <s v="8549052"/>
    <n v="528004120001"/>
    <x v="3"/>
    <x v="13"/>
    <x v="13"/>
    <n v="202208"/>
    <n v="44802"/>
    <s v="XOF"/>
    <n v="103200"/>
    <n v="160.46"/>
    <s v="EUR"/>
    <n v="157.33199999999999"/>
    <n v="12871137"/>
    <s v="STAFF"/>
    <n v="2034399"/>
    <s v="Time Code : N - OUB1300822 CNSS DU MOIS D'AOUT 2022 DE OUEDRAOGO Touwindé Christophe"/>
  </r>
  <r>
    <s v="E"/>
    <s v="4200"/>
    <s v="854"/>
    <s v="85406"/>
    <s v="8540008"/>
    <n v="528004120002"/>
    <x v="0"/>
    <x v="24"/>
    <x v="24"/>
    <n v="202208"/>
    <n v="44802"/>
    <s v="XOF"/>
    <n v="97103"/>
    <n v="150.97999999999999"/>
    <s v="EUR"/>
    <n v="148.03700000000001"/>
    <n v="12871137"/>
    <s v="STAFF"/>
    <n v="2039252"/>
    <s v="Time Code : N - OUB1300822 CNSS DU MOIS D'AOUT 2022 DE GUIRO Shérita Djémila"/>
  </r>
  <r>
    <s v="E"/>
    <s v="4200"/>
    <s v="854"/>
    <s v="85406"/>
    <s v="8549053"/>
    <n v="528004120002"/>
    <x v="0"/>
    <x v="16"/>
    <x v="16"/>
    <n v="202208"/>
    <n v="44802"/>
    <s v="XOF"/>
    <n v="129000"/>
    <n v="200.57"/>
    <s v="EUR"/>
    <n v="196.66"/>
    <n v="12871137"/>
    <s v="STAFF"/>
    <n v="2024193"/>
    <s v="Time Code : N - OUB1300822 CNSS DU MOIS D'AOUT 2022 DE KAMBIRE Sié"/>
  </r>
  <r>
    <s v="E"/>
    <s v="4200"/>
    <s v="854"/>
    <s v="85408"/>
    <s v="8549057"/>
    <n v="528004120002"/>
    <x v="0"/>
    <x v="7"/>
    <x v="7"/>
    <n v="202208"/>
    <n v="44802"/>
    <s v="XOF"/>
    <n v="129000"/>
    <n v="200.57"/>
    <s v="EUR"/>
    <n v="196.66"/>
    <n v="12871137"/>
    <s v="STAFF"/>
    <n v="2023596"/>
    <s v="Time Code : N - OUB1300822 CNSS DU MOIS D'AOUT 2022 DE WANGRE Didier"/>
  </r>
  <r>
    <s v="E"/>
    <s v="4200"/>
    <s v="854"/>
    <s v="85407"/>
    <s v="8549057"/>
    <n v="528004120002"/>
    <x v="0"/>
    <x v="22"/>
    <x v="22"/>
    <n v="202208"/>
    <n v="44802"/>
    <s v="XOF"/>
    <n v="100987"/>
    <n v="157.01"/>
    <s v="EUR"/>
    <n v="153.94900000000001"/>
    <n v="12871137"/>
    <s v="STAFF"/>
    <n v="2023197"/>
    <s v="Time Code : N - OUB1300822 CNSS DU MOIS D'AOUT 2022 DE SAGNON Sanlé Régis Kader"/>
  </r>
  <r>
    <s v="E"/>
    <s v="4200"/>
    <s v="854"/>
    <s v="85406"/>
    <s v="8549059"/>
    <n v="528004120002"/>
    <x v="0"/>
    <x v="12"/>
    <x v="12"/>
    <n v="202208"/>
    <n v="44802"/>
    <s v="XOF"/>
    <n v="12018.63"/>
    <n v="18.690000000000001"/>
    <s v="EUR"/>
    <n v="18.326000000000001"/>
    <n v="12871137"/>
    <s v="STAFF"/>
    <n v="8540279"/>
    <s v="Time Code : N - OUB1300822 CNSS DU MOIS D'AOUT 2022 DE YAMEOGO Wendkoaguenda Lucie"/>
  </r>
  <r>
    <s v="E"/>
    <s v="4200"/>
    <s v="854"/>
    <s v="85407"/>
    <s v="8549059"/>
    <n v="528004120002"/>
    <x v="0"/>
    <x v="18"/>
    <x v="18"/>
    <n v="202208"/>
    <n v="44802"/>
    <s v="XOF"/>
    <n v="129000"/>
    <n v="200.57"/>
    <s v="EUR"/>
    <n v="196.66"/>
    <n v="12871137"/>
    <s v="STAFF"/>
    <n v="2014872"/>
    <s v="Time Code : N - OUB1300822 CNSS DU MOIS D'AOUT 2022 DE OUATTARA Siaka"/>
  </r>
  <r>
    <s v="E"/>
    <s v="4200"/>
    <s v="854"/>
    <s v="85406"/>
    <s v="8549057"/>
    <n v="528004120002"/>
    <x v="0"/>
    <x v="7"/>
    <x v="7"/>
    <n v="202208"/>
    <n v="44802"/>
    <s v="XOF"/>
    <n v="2264.79"/>
    <n v="3.52"/>
    <s v="EUR"/>
    <n v="3.4510000000000001"/>
    <n v="12871137"/>
    <s v="STAFF"/>
    <n v="2036440"/>
    <s v="Time Code : N - OUB1300822 CNSS DU MOIS D'AOUT 2022 DE YALPOUGDOU Hervé"/>
  </r>
  <r>
    <s v="E"/>
    <s v="4200"/>
    <s v="854"/>
    <s v="85406"/>
    <s v="8549059"/>
    <n v="528004120002"/>
    <x v="0"/>
    <x v="12"/>
    <x v="12"/>
    <n v="202208"/>
    <n v="44802"/>
    <s v="XOF"/>
    <n v="13710.15"/>
    <n v="21.32"/>
    <s v="EUR"/>
    <n v="20.904"/>
    <n v="12871137"/>
    <s v="STAFF"/>
    <n v="8540386"/>
    <s v="Time Code : N - OUB1300822 CNSS DU MOIS D'AOUT 2022 DE YAMEOGO Dahlia Ramata Stephanie"/>
  </r>
  <r>
    <s v="E"/>
    <s v="4200"/>
    <s v="854"/>
    <s v="85406"/>
    <s v="8549053"/>
    <n v="528004120002"/>
    <x v="0"/>
    <x v="15"/>
    <x v="15"/>
    <n v="202208"/>
    <n v="44802"/>
    <s v="XOF"/>
    <n v="97103"/>
    <n v="150.97999999999999"/>
    <s v="EUR"/>
    <n v="148.03700000000001"/>
    <n v="12871137"/>
    <s v="STAFF"/>
    <n v="2041743"/>
    <s v="Time Code : N - OUB1300822 CNSS DU MOIS D'AOUT 2022 DE SORE Safiétou"/>
  </r>
  <r>
    <s v="E"/>
    <s v="4200"/>
    <s v="854"/>
    <s v="85407"/>
    <s v="8549059"/>
    <n v="528004120002"/>
    <x v="0"/>
    <x v="20"/>
    <x v="20"/>
    <n v="202208"/>
    <n v="44802"/>
    <s v="XOF"/>
    <n v="99253"/>
    <n v="154.32"/>
    <s v="EUR"/>
    <n v="151.31200000000001"/>
    <n v="12871137"/>
    <s v="STAFF"/>
    <n v="2030902"/>
    <s v="Time Code : N - OUB1300822 CNSS DU MOIS D'AOUT 2022 DE CISSE Idriss As-Ami"/>
  </r>
  <r>
    <s v="E"/>
    <s v="4200"/>
    <s v="854"/>
    <s v="85400"/>
    <s v="8549063"/>
    <n v="528004120002"/>
    <x v="0"/>
    <x v="21"/>
    <x v="21"/>
    <n v="202208"/>
    <n v="44802"/>
    <s v="XOF"/>
    <n v="6412.28"/>
    <n v="9.9700000000000006"/>
    <s v="EUR"/>
    <n v="9.7759999999999998"/>
    <n v="12871137"/>
    <s v="STAFF"/>
    <n v="2020577"/>
    <s v="Time Code : N - OUB1300822 CNSS DU MOIS D'AOUT 2022 DE SIDIBE Moumouni"/>
  </r>
  <r>
    <s v="E"/>
    <s v="4200"/>
    <s v="854"/>
    <s v="85408"/>
    <s v="8540008"/>
    <n v="528004120001"/>
    <x v="3"/>
    <x v="14"/>
    <x v="14"/>
    <n v="202208"/>
    <n v="44802"/>
    <s v="XOF"/>
    <n v="95016.13"/>
    <n v="147.72999999999999"/>
    <s v="EUR"/>
    <n v="144.85"/>
    <n v="12871137"/>
    <s v="STAFF"/>
    <n v="2012170"/>
    <s v="Time Code : N - OUB1300822 CNSS DU MOIS D'AOUT 2022 DE KIEMA Yaya"/>
  </r>
  <r>
    <s v="E"/>
    <s v="4200"/>
    <s v="854"/>
    <s v="85406"/>
    <s v="8549052"/>
    <n v="528004120001"/>
    <x v="3"/>
    <x v="14"/>
    <x v="14"/>
    <n v="202208"/>
    <n v="44802"/>
    <s v="XOF"/>
    <n v="129000"/>
    <n v="200.57"/>
    <s v="EUR"/>
    <n v="196.66"/>
    <n v="12871137"/>
    <s v="STAFF"/>
    <n v="2022429"/>
    <s v="Time Code : N - OUB1300822 CNSS DU MOIS D'AOUT 2022 DE DAHANI Daouda Martial Hubert"/>
  </r>
  <r>
    <s v="E"/>
    <s v="4200"/>
    <s v="854"/>
    <s v="85400"/>
    <s v="8549062"/>
    <n v="528004120002"/>
    <x v="0"/>
    <x v="23"/>
    <x v="23"/>
    <n v="202208"/>
    <n v="44802"/>
    <s v="XOF"/>
    <n v="15305.08"/>
    <n v="23.8"/>
    <s v="EUR"/>
    <n v="23.335999999999999"/>
    <n v="12871137"/>
    <s v="STAFF"/>
    <n v="2032465"/>
    <s v="Time Code : N - OUB1300822 CNSS DU MOIS D'AOUT 2022 DE ZOURE Hassimi"/>
  </r>
  <r>
    <s v="E"/>
    <s v="4200"/>
    <s v="854"/>
    <s v="85406"/>
    <s v="8540008"/>
    <n v="528004120001"/>
    <x v="3"/>
    <x v="9"/>
    <x v="9"/>
    <n v="202208"/>
    <n v="44802"/>
    <s v="XOF"/>
    <n v="129000"/>
    <n v="200.57"/>
    <s v="EUR"/>
    <n v="196.66"/>
    <n v="12871137"/>
    <s v="STAFF"/>
    <n v="2019466"/>
    <s v="Time Code : N - OUB1300822 CNSS DU MOIS D'AOUT 2022 DE ZAGUE-SOME Lena Yasmine"/>
  </r>
  <r>
    <s v="E"/>
    <s v="4200"/>
    <s v="854"/>
    <s v="85401"/>
    <s v="8540008"/>
    <n v="528004120001"/>
    <x v="3"/>
    <x v="14"/>
    <x v="14"/>
    <n v="202208"/>
    <n v="44802"/>
    <s v="XOF"/>
    <n v="129000"/>
    <n v="200.57"/>
    <s v="EUR"/>
    <n v="196.66"/>
    <n v="12871137"/>
    <s v="STAFF"/>
    <n v="2031020"/>
    <s v="Time Code : N - OUB1300822 CNSS DU MOIS D'AOUT 2022 DE GANSORE Hassane Moctar"/>
  </r>
  <r>
    <s v="E"/>
    <s v="4200"/>
    <s v="854"/>
    <s v="85400"/>
    <s v="8549062"/>
    <n v="528004120002"/>
    <x v="0"/>
    <x v="78"/>
    <x v="77"/>
    <n v="202208"/>
    <n v="44802"/>
    <s v="XOF"/>
    <n v="1762.3"/>
    <n v="2.74"/>
    <s v="EUR"/>
    <n v="2.6869999999999998"/>
    <n v="12871137"/>
    <s v="STAFF"/>
    <n v="8540396"/>
    <s v="Time Code : N - OUB1300822 CNSS DU MOIS D'AOUT 2022 DE OUEDRAOGO Hubert"/>
  </r>
  <r>
    <s v="E"/>
    <s v="4200"/>
    <s v="854"/>
    <s v="85400"/>
    <s v="8549060"/>
    <n v="528004120002"/>
    <x v="0"/>
    <x v="6"/>
    <x v="6"/>
    <n v="202208"/>
    <n v="44802"/>
    <s v="XOF"/>
    <n v="12447.37"/>
    <n v="19.350000000000001"/>
    <s v="EUR"/>
    <n v="18.972999999999999"/>
    <n v="12871137"/>
    <s v="STAFF"/>
    <n v="2027008"/>
    <s v="Time Code : N - OUB1300822 CNSS DU MOIS D'AOUT 2022 DE SAWADOGO Augustine Marie wendyam"/>
  </r>
  <r>
    <s v="E"/>
    <s v="4200"/>
    <s v="854"/>
    <s v="85400"/>
    <s v="8549057"/>
    <n v="528004120002"/>
    <x v="0"/>
    <x v="7"/>
    <x v="7"/>
    <n v="202208"/>
    <n v="44802"/>
    <s v="XOF"/>
    <n v="14628.87"/>
    <n v="22.74"/>
    <s v="EUR"/>
    <n v="22.297000000000001"/>
    <n v="12871137"/>
    <s v="STAFF"/>
    <n v="8540392"/>
    <s v="Time Code : N - OUB1300822 CNSS DU MOIS D'AOUT 2022 DE KABORE Hamza"/>
  </r>
  <r>
    <s v="E"/>
    <s v="4200"/>
    <s v="854"/>
    <s v="85400"/>
    <s v="8549059"/>
    <n v="528004120002"/>
    <x v="0"/>
    <x v="12"/>
    <x v="12"/>
    <n v="202208"/>
    <n v="44802"/>
    <s v="XOF"/>
    <n v="4195.12"/>
    <n v="6.52"/>
    <s v="EUR"/>
    <n v="6.3929999999999998"/>
    <n v="12871137"/>
    <s v="STAFF"/>
    <n v="2012905"/>
    <s v="Time Code : N - OUB1300822 CNSS DU MOIS D'AOUT 2022 DE NEBIE Noël"/>
  </r>
  <r>
    <s v="E"/>
    <s v="4200"/>
    <s v="854"/>
    <s v="85400"/>
    <s v="8549059"/>
    <n v="528004120002"/>
    <x v="0"/>
    <x v="12"/>
    <x v="12"/>
    <n v="202208"/>
    <n v="44802"/>
    <s v="XOF"/>
    <n v="68390.48"/>
    <n v="106.33"/>
    <s v="EUR"/>
    <n v="104.25700000000001"/>
    <n v="12871137"/>
    <s v="STAFF"/>
    <n v="2029740"/>
    <s v="Time Code : N - OUB1300822 CNSS DU MOIS D'AOUT 2022 DE KAMBOU Sansan Christian"/>
  </r>
  <r>
    <s v="E"/>
    <s v="4200"/>
    <s v="854"/>
    <s v="85400"/>
    <s v="8549058"/>
    <n v="528004120002"/>
    <x v="0"/>
    <x v="10"/>
    <x v="10"/>
    <n v="202208"/>
    <n v="44802"/>
    <s v="XOF"/>
    <n v="11096.77"/>
    <n v="17.25"/>
    <s v="EUR"/>
    <n v="16.914000000000001"/>
    <n v="12871137"/>
    <s v="STAFF"/>
    <n v="2011105"/>
    <s v="Time Code : N - OUB1300822 CNSS DU MOIS D'AOUT 2022 DE COULIDIATY Aimé Parfait"/>
  </r>
  <r>
    <s v="E"/>
    <s v="4200"/>
    <s v="854"/>
    <s v="85400"/>
    <s v="8549055"/>
    <n v="528004120002"/>
    <x v="0"/>
    <x v="11"/>
    <x v="11"/>
    <n v="202208"/>
    <n v="44802"/>
    <s v="XOF"/>
    <n v="811.31"/>
    <n v="1.26"/>
    <s v="EUR"/>
    <n v="1.2350000000000001"/>
    <n v="12871137"/>
    <s v="STAFF"/>
    <n v="8540039"/>
    <s v="Time Code : N - OUB1300822 CNSS DU MOIS D'AOUT 2022 DE NABI Grégoire"/>
  </r>
  <r>
    <s v="E"/>
    <s v="4200"/>
    <s v="854"/>
    <s v="85400"/>
    <s v="8540017"/>
    <n v="528004120002"/>
    <x v="0"/>
    <x v="26"/>
    <x v="26"/>
    <n v="202208"/>
    <n v="44802"/>
    <s v="XOF"/>
    <n v="15176.47"/>
    <n v="23.6"/>
    <s v="EUR"/>
    <n v="23.14"/>
    <n v="12871137"/>
    <s v="STAFF"/>
    <n v="8540401"/>
    <s v="Time Code : N - OUB1300822 CNSS DU MOIS D'AOUT 2022 DE SINON Boukari"/>
  </r>
  <r>
    <s v="E"/>
    <s v="4200"/>
    <s v="854"/>
    <s v="85400"/>
    <s v="8549060"/>
    <n v="528004120002"/>
    <x v="0"/>
    <x v="6"/>
    <x v="6"/>
    <n v="202208"/>
    <n v="44802"/>
    <s v="XOF"/>
    <n v="8732.31"/>
    <n v="13.58"/>
    <s v="EUR"/>
    <n v="13.315"/>
    <n v="12871137"/>
    <s v="STAFF"/>
    <n v="2049729"/>
    <s v="Time Code : N - OUB1300822 CNSS DU MOIS D'AOUT 2022 DE NIGNAN Annielle"/>
  </r>
  <r>
    <s v="E"/>
    <s v="4200"/>
    <s v="854"/>
    <s v="85400"/>
    <s v="8540017"/>
    <n v="528004120002"/>
    <x v="0"/>
    <x v="26"/>
    <x v="26"/>
    <n v="202208"/>
    <n v="44802"/>
    <s v="XOF"/>
    <n v="6035.09"/>
    <n v="9.3800000000000008"/>
    <s v="EUR"/>
    <n v="9.1969999999999992"/>
    <n v="12871137"/>
    <s v="STAFF"/>
    <n v="2052844"/>
    <s v="Time Code : N - OUB1300822 CNSS DU MOIS D'AOUT 2022 DE SAWADOGO Salimata"/>
  </r>
  <r>
    <s v="E"/>
    <s v="4200"/>
    <s v="854"/>
    <s v="85400"/>
    <s v="8549059"/>
    <n v="528004120002"/>
    <x v="0"/>
    <x v="12"/>
    <x v="12"/>
    <n v="202208"/>
    <n v="44802"/>
    <s v="XOF"/>
    <n v="5085.7299999999996"/>
    <n v="7.91"/>
    <s v="EUR"/>
    <n v="7.7560000000000002"/>
    <n v="12871137"/>
    <s v="STAFF"/>
    <n v="8540206"/>
    <s v="Time Code : N - OUB1300822 CNSS DU MOIS D'AOUT 2022 DE OUEDRAOGO Wendingomdé Joseph Arnaud"/>
  </r>
  <r>
    <s v="E"/>
    <s v="4200"/>
    <s v="854"/>
    <s v="85400"/>
    <s v="8549059"/>
    <n v="528004120002"/>
    <x v="0"/>
    <x v="76"/>
    <x v="75"/>
    <n v="202208"/>
    <n v="44802"/>
    <s v="XOF"/>
    <n v="6615.38"/>
    <n v="10.29"/>
    <s v="EUR"/>
    <n v="10.089"/>
    <n v="12871137"/>
    <s v="STAFF"/>
    <n v="8540353"/>
    <s v="Time Code : N - OUB1300822 CNSS DU MOIS D'AOUT 2022 DE PARE/KARAMBIRI Aminata"/>
  </r>
  <r>
    <s v="E"/>
    <s v="4170"/>
    <s v="854"/>
    <s v="85400"/>
    <s v="8549062"/>
    <n v="528004120002"/>
    <x v="0"/>
    <x v="78"/>
    <x v="77"/>
    <n v="202208"/>
    <n v="44804"/>
    <s v="XOF"/>
    <n v="416.13"/>
    <n v="0.65"/>
    <s v="EUR"/>
    <n v="0.63700000000000001"/>
    <n v="12871137"/>
    <s v="STAFF"/>
    <n v="8540396"/>
    <s v="Time Code : N - ASSURANCE MALADIE DE OUEDRAOGO HUBERT AOUT 2022"/>
  </r>
  <r>
    <s v="E"/>
    <s v="4060"/>
    <s v="854"/>
    <s v="85406"/>
    <s v="8540008"/>
    <n v="528004120002"/>
    <x v="0"/>
    <x v="24"/>
    <x v="24"/>
    <n v="202208"/>
    <n v="44804"/>
    <s v="XOF"/>
    <n v="32101.24"/>
    <n v="49.91"/>
    <s v="EUR"/>
    <n v="48.936999999999998"/>
    <n v="12871137"/>
    <s v="STAFF"/>
    <n v="2039252"/>
    <s v="Time Code : N - 202208 Annual leave accrual/Sherita Djemila  Guiro"/>
  </r>
  <r>
    <s v="E"/>
    <s v="4170"/>
    <s v="854"/>
    <s v="85401"/>
    <s v="8540008"/>
    <n v="528004120001"/>
    <x v="3"/>
    <x v="14"/>
    <x v="14"/>
    <n v="202208"/>
    <n v="44804"/>
    <s v="XOF"/>
    <n v="47990.92"/>
    <n v="74.62"/>
    <s v="EUR"/>
    <n v="73.165000000000006"/>
    <n v="12871137"/>
    <s v="STAFF"/>
    <n v="2031020"/>
    <s v="Time Code : N - ASSURANCE MALADIE DE GANSORE HASSANE MOCTAR AOUT 2022"/>
  </r>
  <r>
    <s v="E"/>
    <s v="4170"/>
    <s v="854"/>
    <s v="85400"/>
    <s v="8549059"/>
    <n v="528004120002"/>
    <x v="0"/>
    <x v="76"/>
    <x v="75"/>
    <n v="202208"/>
    <n v="44804"/>
    <s v="XOF"/>
    <n v="2011.59"/>
    <n v="3.13"/>
    <s v="EUR"/>
    <n v="3.069"/>
    <n v="12871137"/>
    <s v="STAFF"/>
    <n v="8540353"/>
    <s v="Time Code : N - ASSURANCE MALADIE DE PARE KARAMBIRE AMINATA AOUT 2022"/>
  </r>
  <r>
    <s v="E"/>
    <s v="4060"/>
    <s v="854"/>
    <s v="85407"/>
    <s v="8549063"/>
    <n v="528004120002"/>
    <x v="0"/>
    <x v="25"/>
    <x v="25"/>
    <n v="202208"/>
    <n v="44804"/>
    <s v="XOF"/>
    <n v="45594.32"/>
    <n v="70.89"/>
    <s v="EUR"/>
    <n v="69.507999999999996"/>
    <n v="12871137"/>
    <s v="STAFF"/>
    <n v="2038727"/>
    <s v="Time Code : N - 202208 Annual leave accrual/Yacouba  Sory"/>
  </r>
  <r>
    <s v="E"/>
    <s v="4060"/>
    <s v="854"/>
    <s v="85400"/>
    <s v="8549062"/>
    <n v="528004120002"/>
    <x v="0"/>
    <x v="78"/>
    <x v="77"/>
    <n v="202208"/>
    <n v="44804"/>
    <s v="XOF"/>
    <n v="1705.62"/>
    <n v="2.65"/>
    <s v="EUR"/>
    <n v="2.5979999999999999"/>
    <n v="12871137"/>
    <s v="STAFF"/>
    <n v="8540396"/>
    <s v="Time Code : N - 202208 Annual leave accrual/Hubert  OUEDRAOGO"/>
  </r>
  <r>
    <s v="E"/>
    <s v="4170"/>
    <s v="854"/>
    <s v="85406"/>
    <s v="8549052"/>
    <n v="528004120001"/>
    <x v="3"/>
    <x v="14"/>
    <x v="14"/>
    <n v="202208"/>
    <n v="44804"/>
    <s v="XOF"/>
    <n v="11448.17"/>
    <n v="17.8"/>
    <s v="EUR"/>
    <n v="17.452999999999999"/>
    <n v="12871137"/>
    <s v="STAFF"/>
    <n v="2022429"/>
    <s v="Time Code : N - ASSURANCE MALADIE DE DAHANI DAOUDA M HUBERT AOUT 2022"/>
  </r>
  <r>
    <s v="E"/>
    <s v="4170"/>
    <s v="854"/>
    <s v="85400"/>
    <s v="8549059"/>
    <n v="528004120002"/>
    <x v="0"/>
    <x v="12"/>
    <x v="12"/>
    <n v="202208"/>
    <n v="44804"/>
    <s v="XOF"/>
    <n v="1275.6400000000001"/>
    <n v="1.98"/>
    <s v="EUR"/>
    <n v="1.9410000000000001"/>
    <n v="12871137"/>
    <s v="STAFF"/>
    <n v="2012905"/>
    <s v="Time Code : N - ASSURANCE MALADIE DE  NEBIE NOEL AOUT 2022"/>
  </r>
  <r>
    <s v="E"/>
    <s v="4170"/>
    <s v="854"/>
    <s v="85406"/>
    <s v="8540008"/>
    <n v="528004120002"/>
    <x v="0"/>
    <x v="24"/>
    <x v="24"/>
    <n v="202208"/>
    <n v="44804"/>
    <s v="XOF"/>
    <n v="11448.17"/>
    <n v="17.8"/>
    <s v="EUR"/>
    <n v="17.452999999999999"/>
    <n v="12871137"/>
    <s v="STAFF"/>
    <n v="2039252"/>
    <s v="Time Code : N - ASSURANCE MALADIE DE GUIRO  SHERITA DJEMILA  AOUT 2022"/>
  </r>
  <r>
    <s v="E"/>
    <s v="4170"/>
    <s v="854"/>
    <s v="85400"/>
    <s v="8549059"/>
    <n v="528004120002"/>
    <x v="0"/>
    <x v="12"/>
    <x v="12"/>
    <n v="202208"/>
    <n v="44804"/>
    <s v="XOF"/>
    <n v="30089.65"/>
    <n v="46.78"/>
    <s v="EUR"/>
    <n v="45.868000000000002"/>
    <n v="12871137"/>
    <s v="STAFF"/>
    <n v="2029740"/>
    <s v="Time Code : N - ASSURANCE MALADIE DE KAMBOU SANSAN CHRISTIAN AOUT 2022"/>
  </r>
  <r>
    <s v="E"/>
    <s v="4110"/>
    <s v="854"/>
    <s v="85400"/>
    <s v="8549052"/>
    <n v="528004120002"/>
    <x v="0"/>
    <x v="56"/>
    <x v="56"/>
    <n v="202208"/>
    <n v="44804"/>
    <s v="XOF"/>
    <n v="8634.15"/>
    <n v="13.42"/>
    <s v="EUR"/>
    <n v="13.157999999999999"/>
    <n v="12871137"/>
    <s v="STAFF"/>
    <n v="9980783"/>
    <s v="Time Code : N - OUB1320822/BANK-OMNI/EGSN6WP/Gardiennage du DOMICILE KARINA LOPEZ pour le mois d'Août 2022"/>
  </r>
  <r>
    <s v="E"/>
    <s v="4170"/>
    <s v="854"/>
    <s v="85400"/>
    <s v="8549059"/>
    <n v="528004120002"/>
    <x v="0"/>
    <x v="12"/>
    <x v="12"/>
    <n v="202208"/>
    <n v="44804"/>
    <s v="XOF"/>
    <n v="1488"/>
    <n v="2.31"/>
    <s v="EUR"/>
    <n v="2.2650000000000001"/>
    <n v="12871137"/>
    <s v="STAFF"/>
    <n v="8540206"/>
    <s v="Time Code : N - ASSURANCE MALADIE DE OUEDRAOGO WENDINGOMDE JOSEPH A AOUT 2022"/>
  </r>
  <r>
    <s v="E"/>
    <s v="4170"/>
    <s v="854"/>
    <s v="85400"/>
    <s v="8549063"/>
    <n v="528004120002"/>
    <x v="0"/>
    <x v="21"/>
    <x v="21"/>
    <n v="202208"/>
    <n v="44804"/>
    <s v="XOF"/>
    <n v="1876.12"/>
    <n v="2.92"/>
    <s v="EUR"/>
    <n v="2.863"/>
    <n v="12871137"/>
    <s v="STAFF"/>
    <n v="2020577"/>
    <s v="Time Code : N - ASSURANCE MALADIE DE SIDIBE MOUMOUNI AOUT 2022"/>
  </r>
  <r>
    <s v="E"/>
    <s v="4170"/>
    <s v="854"/>
    <s v="85406"/>
    <s v="8549059"/>
    <n v="528004120002"/>
    <x v="0"/>
    <x v="12"/>
    <x v="12"/>
    <n v="202208"/>
    <n v="44804"/>
    <s v="XOF"/>
    <n v="3237.4"/>
    <n v="5.03"/>
    <s v="EUR"/>
    <n v="4.9320000000000004"/>
    <n v="12871137"/>
    <s v="STAFF"/>
    <n v="8540386"/>
    <s v="Time Code : N - ASSURANCE MALADIE DE YAMEOGO DAHLIA RAMATA  AOUT 2022"/>
  </r>
  <r>
    <s v="E"/>
    <s v="4170"/>
    <s v="854"/>
    <s v="85400"/>
    <s v="8549058"/>
    <n v="528004120002"/>
    <x v="0"/>
    <x v="10"/>
    <x v="10"/>
    <n v="202208"/>
    <n v="44804"/>
    <s v="XOF"/>
    <n v="4128.25"/>
    <n v="6.42"/>
    <s v="EUR"/>
    <n v="6.2949999999999999"/>
    <n v="12871137"/>
    <s v="STAFF"/>
    <n v="2011105"/>
    <s v="Time Code : N - ASSURANCE MALADIE DE COULIDIATY AIME PARFAIT AOUT 2022"/>
  </r>
  <r>
    <s v="E"/>
    <s v="4170"/>
    <s v="854"/>
    <s v="85406"/>
    <s v="8540008"/>
    <n v="528004120001"/>
    <x v="3"/>
    <x v="9"/>
    <x v="9"/>
    <n v="202208"/>
    <n v="44804"/>
    <s v="XOF"/>
    <n v="21695.919999999998"/>
    <n v="33.729999999999997"/>
    <s v="EUR"/>
    <n v="33.073"/>
    <n v="12871137"/>
    <s v="STAFF"/>
    <n v="2019466"/>
    <s v="Time Code : N - ASSURANCE MALADIE DE ZAGUE SOME LENA YASMINE AOUT 2022"/>
  </r>
  <r>
    <s v="E"/>
    <s v="4170"/>
    <s v="854"/>
    <s v="85406"/>
    <s v="8549053"/>
    <n v="528004120002"/>
    <x v="0"/>
    <x v="15"/>
    <x v="15"/>
    <n v="202208"/>
    <n v="44804"/>
    <s v="XOF"/>
    <n v="28978.17"/>
    <n v="45.06"/>
    <s v="EUR"/>
    <n v="44.182000000000002"/>
    <n v="12871137"/>
    <s v="STAFF"/>
    <n v="2041743"/>
    <s v="Time Code : N - ASSURANCE MALADIE DE SORE SAFIETOU   AOUT 2022"/>
  </r>
  <r>
    <s v="E"/>
    <s v="4170"/>
    <s v="854"/>
    <s v="85400"/>
    <s v="8549057"/>
    <n v="528004120002"/>
    <x v="0"/>
    <x v="7"/>
    <x v="7"/>
    <n v="202208"/>
    <n v="44804"/>
    <s v="XOF"/>
    <n v="2460.36"/>
    <n v="3.83"/>
    <s v="EUR"/>
    <n v="3.7549999999999999"/>
    <n v="12871137"/>
    <s v="STAFF"/>
    <n v="8540392"/>
    <s v="Time Code : N - ASSURANCE MALADIE DE KABORE HAMZA AOUT 2022"/>
  </r>
  <r>
    <s v="E"/>
    <s v="4060"/>
    <s v="854"/>
    <s v="85406"/>
    <s v="8549053"/>
    <n v="528004120002"/>
    <x v="0"/>
    <x v="15"/>
    <x v="15"/>
    <n v="202208"/>
    <n v="44804"/>
    <s v="XOF"/>
    <n v="32101.24"/>
    <n v="49.91"/>
    <s v="EUR"/>
    <n v="48.936999999999998"/>
    <n v="12871137"/>
    <s v="STAFF"/>
    <n v="2041743"/>
    <s v="Time Code : N - 202208 Annual leave accrual/Safietou  Sore"/>
  </r>
  <r>
    <s v="E"/>
    <s v="4170"/>
    <s v="854"/>
    <s v="85400"/>
    <s v="8549060"/>
    <n v="528004120002"/>
    <x v="0"/>
    <x v="6"/>
    <x v="6"/>
    <n v="202208"/>
    <n v="44804"/>
    <s v="XOF"/>
    <n v="1104.6500000000001"/>
    <n v="1.72"/>
    <s v="EUR"/>
    <n v="1.6859999999999999"/>
    <n v="12871137"/>
    <s v="STAFF"/>
    <n v="2027008"/>
    <s v="Time Code : N - ASSURANCE MALADIE DE SAWADOGO AUGUSTINE MARIE W  AOUT 2022"/>
  </r>
  <r>
    <s v="E"/>
    <s v="4170"/>
    <s v="854"/>
    <s v="85400"/>
    <s v="8549055"/>
    <n v="528004120002"/>
    <x v="0"/>
    <x v="11"/>
    <x v="11"/>
    <n v="202208"/>
    <n v="44804"/>
    <s v="XOF"/>
    <n v="191.57"/>
    <n v="0.3"/>
    <s v="EUR"/>
    <n v="0.29399999999999998"/>
    <n v="12871137"/>
    <s v="STAFF"/>
    <n v="8540039"/>
    <s v="Time Code : N - ASSURANCE MALADIE DE NABI GREGOIRE AOUT 2022"/>
  </r>
  <r>
    <s v="E"/>
    <s v="4170"/>
    <s v="854"/>
    <s v="85400"/>
    <s v="8549062"/>
    <n v="528004120002"/>
    <x v="0"/>
    <x v="23"/>
    <x v="23"/>
    <n v="202208"/>
    <n v="44804"/>
    <s v="XOF"/>
    <n v="1358.26"/>
    <n v="2.11"/>
    <s v="EUR"/>
    <n v="2.069"/>
    <n v="12871137"/>
    <s v="STAFF"/>
    <n v="2032465"/>
    <s v="Time Code : N - ASSURANCE MALADIE DE ZOURE HASSIMI  AOUT 2022"/>
  </r>
  <r>
    <s v="E"/>
    <s v="4170"/>
    <s v="854"/>
    <s v="85406"/>
    <s v="8549059"/>
    <n v="528004120002"/>
    <x v="0"/>
    <x v="12"/>
    <x v="12"/>
    <n v="202208"/>
    <n v="44804"/>
    <s v="XOF"/>
    <n v="3654.59"/>
    <n v="5.68"/>
    <s v="EUR"/>
    <n v="5.569"/>
    <n v="12871137"/>
    <s v="STAFF"/>
    <n v="8540279"/>
    <s v="Time Code : N - ASSURANCE MALADIE DE YAMEOGO W LUCIE  AOUT 2022"/>
  </r>
  <r>
    <s v="E"/>
    <s v="4170"/>
    <s v="854"/>
    <s v="85406"/>
    <s v="8549057"/>
    <n v="528004120002"/>
    <x v="0"/>
    <x v="7"/>
    <x v="7"/>
    <n v="202208"/>
    <n v="44804"/>
    <s v="XOF"/>
    <n v="10908.52"/>
    <n v="16.96"/>
    <s v="EUR"/>
    <n v="16.629000000000001"/>
    <n v="12871137"/>
    <s v="STAFF"/>
    <n v="8540399"/>
    <s v="Time Code : N - ASSURANCE MALADIE DE KONFE TRAORE AICHA AOUT 2022"/>
  </r>
  <r>
    <s v="E"/>
    <s v="4170"/>
    <s v="854"/>
    <s v="85408"/>
    <s v="8540008"/>
    <n v="528004120001"/>
    <x v="3"/>
    <x v="14"/>
    <x v="14"/>
    <n v="202208"/>
    <n v="44804"/>
    <s v="XOF"/>
    <n v="41804.089999999997"/>
    <n v="65"/>
    <s v="EUR"/>
    <n v="63.732999999999997"/>
    <n v="12871137"/>
    <s v="STAFF"/>
    <n v="2012170"/>
    <s v="Time Code : N - ASSURANCE MALADIE DE KIEMA YAYA  AOUT 2022"/>
  </r>
  <r>
    <s v="E"/>
    <s v="7400"/>
    <s v="854"/>
    <s v="85407"/>
    <s v="8549054"/>
    <n v="528004120010"/>
    <x v="1"/>
    <x v="39"/>
    <x v="39"/>
    <n v="202208"/>
    <n v="44804"/>
    <s v="XOF"/>
    <n v="2925"/>
    <n v="4.55"/>
    <s v="EUR"/>
    <n v="4.4610000000000003"/>
    <n v="30512899"/>
    <s v="BANKACC"/>
    <n v="85410"/>
    <s v="DDFB0822/ ECOBANK/Frais bancaire du mois de Aout 2022"/>
  </r>
  <r>
    <s v="E"/>
    <s v="7400"/>
    <s v="854"/>
    <s v="85408"/>
    <s v="8540008"/>
    <n v="528004120010"/>
    <x v="1"/>
    <x v="39"/>
    <x v="39"/>
    <n v="202208"/>
    <n v="44804"/>
    <s v="XOF"/>
    <n v="10000"/>
    <n v="15.55"/>
    <s v="EUR"/>
    <n v="15.247"/>
    <n v="30512714"/>
    <s v="BANKACC"/>
    <n v="85411"/>
    <s v="FRAIS BANCAIRE SCI P08"/>
  </r>
  <r>
    <s v="E"/>
    <s v="7400"/>
    <s v="854"/>
    <s v="85408"/>
    <s v="8540008"/>
    <n v="528004120010"/>
    <x v="1"/>
    <x v="39"/>
    <x v="39"/>
    <n v="202208"/>
    <n v="44804"/>
    <s v="XOF"/>
    <n v="1700"/>
    <n v="2.64"/>
    <s v="EUR"/>
    <n v="2.589"/>
    <n v="30512714"/>
    <s v="BANKACC"/>
    <n v="85411"/>
    <s v="FRAIS BANCAIRE SCI P08"/>
  </r>
  <r>
    <s v="E"/>
    <s v="7400"/>
    <s v="854"/>
    <s v="85408"/>
    <s v="8540008"/>
    <n v="528004120010"/>
    <x v="1"/>
    <x v="39"/>
    <x v="39"/>
    <n v="202208"/>
    <n v="44804"/>
    <s v="XOF"/>
    <n v="2925"/>
    <n v="4.55"/>
    <s v="EUR"/>
    <n v="4.4610000000000003"/>
    <n v="30512714"/>
    <s v="BANKACC"/>
    <n v="85411"/>
    <s v="FRAIS BANCAIRE SCI P08"/>
  </r>
  <r>
    <s v="E"/>
    <s v="7400"/>
    <s v="854"/>
    <s v="85408"/>
    <s v="8540008"/>
    <n v="528004120010"/>
    <x v="1"/>
    <x v="39"/>
    <x v="39"/>
    <n v="202208"/>
    <n v="44804"/>
    <s v="XOF"/>
    <n v="2925"/>
    <n v="4.55"/>
    <s v="EUR"/>
    <n v="4.4610000000000003"/>
    <n v="30512714"/>
    <s v="BANKACC"/>
    <n v="85411"/>
    <s v="FRAIS BANCAIRE SCI P08"/>
  </r>
  <r>
    <s v="E"/>
    <s v="7400"/>
    <s v="854"/>
    <s v="85408"/>
    <s v="8540008"/>
    <n v="528004120010"/>
    <x v="1"/>
    <x v="39"/>
    <x v="39"/>
    <n v="202208"/>
    <n v="44804"/>
    <s v="XOF"/>
    <n v="2925"/>
    <n v="4.55"/>
    <s v="EUR"/>
    <n v="4.4610000000000003"/>
    <n v="30512714"/>
    <s v="BANKACC"/>
    <n v="85411"/>
    <s v="FRAIS BANCAIRE SCI P08"/>
  </r>
  <r>
    <s v="E"/>
    <s v="7400"/>
    <s v="854"/>
    <s v="85408"/>
    <s v="8540008"/>
    <n v="528004120010"/>
    <x v="1"/>
    <x v="39"/>
    <x v="39"/>
    <n v="202208"/>
    <n v="44804"/>
    <s v="XOF"/>
    <n v="2925"/>
    <n v="4.55"/>
    <s v="EUR"/>
    <n v="4.4610000000000003"/>
    <n v="30512714"/>
    <s v="BANKACC"/>
    <n v="85411"/>
    <s v="FRAIS BANCAIRE SCI P08"/>
  </r>
  <r>
    <s v="E"/>
    <s v="7400"/>
    <s v="854"/>
    <s v="85408"/>
    <s v="8540008"/>
    <n v="528004120010"/>
    <x v="1"/>
    <x v="39"/>
    <x v="39"/>
    <n v="202208"/>
    <n v="44804"/>
    <s v="XOF"/>
    <n v="2925"/>
    <n v="4.55"/>
    <s v="EUR"/>
    <n v="4.4610000000000003"/>
    <n v="30512714"/>
    <s v="BANKACC"/>
    <n v="85411"/>
    <s v="FRAIS BANCAIRE SCI P08"/>
  </r>
  <r>
    <s v="E"/>
    <s v="4170"/>
    <s v="854"/>
    <s v="85408"/>
    <s v="8549057"/>
    <n v="528004120002"/>
    <x v="0"/>
    <x v="7"/>
    <x v="7"/>
    <n v="202208"/>
    <n v="44804"/>
    <s v="XOF"/>
    <n v="11448.17"/>
    <n v="17.8"/>
    <s v="EUR"/>
    <n v="17.452999999999999"/>
    <n v="12871137"/>
    <s v="STAFF"/>
    <n v="2023596"/>
    <s v="Time Code : N - ASSURANCE MALADIE DE WANGRE DIDIER  AOUT 2022"/>
  </r>
  <r>
    <s v="E"/>
    <s v="4170"/>
    <s v="854"/>
    <s v="85408"/>
    <s v="8549059"/>
    <n v="528004120002"/>
    <x v="0"/>
    <x v="12"/>
    <x v="12"/>
    <n v="202208"/>
    <n v="44804"/>
    <s v="XOF"/>
    <n v="7231.97"/>
    <n v="11.24"/>
    <s v="EUR"/>
    <n v="11.021000000000001"/>
    <n v="12871137"/>
    <s v="STAFF"/>
    <n v="2046481"/>
    <s v="Time Code : N - ASSURANCE MALADIE DE TOE Hadja Aliza Sandrine  AOUT 2022"/>
  </r>
  <r>
    <s v="E"/>
    <s v="4210"/>
    <s v="854"/>
    <s v="85400"/>
    <s v="8549063"/>
    <n v="528004120002"/>
    <x v="0"/>
    <x v="21"/>
    <x v="21"/>
    <n v="202208"/>
    <n v="44804"/>
    <s v="XOF"/>
    <n v="1663.81"/>
    <n v="2.59"/>
    <s v="EUR"/>
    <n v="2.54"/>
    <n v="12871137"/>
    <s v="STAFF"/>
    <n v="2020577"/>
    <s v="Time Code : N - TERMINAL_GRANT_2020577"/>
  </r>
  <r>
    <s v="E"/>
    <s v="4170"/>
    <s v="854"/>
    <s v="85406"/>
    <s v="8549057"/>
    <n v="528004120002"/>
    <x v="0"/>
    <x v="69"/>
    <x v="68"/>
    <n v="202208"/>
    <n v="44804"/>
    <s v="XOF"/>
    <n v="47990.92"/>
    <n v="74.62"/>
    <s v="EUR"/>
    <n v="73.165000000000006"/>
    <n v="12871137"/>
    <s v="STAFF"/>
    <n v="8540222"/>
    <s v="Time Code : N - ASSURANCE MALADIE DE OUEDRAOGO BILA BASILE AOUT 2022"/>
  </r>
  <r>
    <s v="E"/>
    <s v="4170"/>
    <s v="854"/>
    <s v="85408"/>
    <s v="8549057"/>
    <n v="528004120002"/>
    <x v="0"/>
    <x v="22"/>
    <x v="22"/>
    <n v="202208"/>
    <n v="44804"/>
    <s v="XOF"/>
    <n v="13835.48"/>
    <n v="21.51"/>
    <s v="EUR"/>
    <n v="21.091000000000001"/>
    <n v="12871137"/>
    <s v="STAFF"/>
    <n v="2035753"/>
    <s v="Time Code : N - ASSURANCE MALADIE DE KOUANDA RACHIDATOU  AOUT 2022"/>
  </r>
  <r>
    <s v="E"/>
    <s v="4210"/>
    <s v="854"/>
    <s v="85400"/>
    <s v="8549059"/>
    <n v="528004120002"/>
    <x v="0"/>
    <x v="12"/>
    <x v="12"/>
    <n v="202208"/>
    <n v="44804"/>
    <s v="XOF"/>
    <n v="8442.7800000000007"/>
    <n v="13.13"/>
    <s v="EUR"/>
    <n v="12.874000000000001"/>
    <n v="12871137"/>
    <s v="STAFF"/>
    <n v="2029740"/>
    <s v="Time Code : N - TERMINAL_GRANT_2029740"/>
  </r>
  <r>
    <s v="E"/>
    <s v="4210"/>
    <s v="854"/>
    <s v="85406"/>
    <s v="8540008"/>
    <n v="528004120001"/>
    <x v="3"/>
    <x v="9"/>
    <x v="9"/>
    <n v="202208"/>
    <n v="44804"/>
    <s v="XOF"/>
    <n v="29981"/>
    <n v="46.61"/>
    <s v="EUR"/>
    <n v="45.701000000000001"/>
    <n v="12871137"/>
    <s v="STAFF"/>
    <n v="2019466"/>
    <s v="Time Code : N - TERMINAL_GRANT_2019466"/>
  </r>
  <r>
    <s v="E"/>
    <s v="4210"/>
    <s v="854"/>
    <s v="85406"/>
    <s v="8549052"/>
    <n v="528004120001"/>
    <x v="3"/>
    <x v="14"/>
    <x v="14"/>
    <n v="202208"/>
    <n v="44804"/>
    <s v="XOF"/>
    <n v="22597"/>
    <n v="35.130000000000003"/>
    <s v="EUR"/>
    <n v="34.445"/>
    <n v="12871137"/>
    <s v="STAFF"/>
    <n v="2022429"/>
    <s v="Time Code : N - TERMINAL_GRANT_2022429"/>
  </r>
  <r>
    <s v="E"/>
    <s v="4210"/>
    <s v="854"/>
    <s v="85400"/>
    <s v="8549058"/>
    <n v="528004120002"/>
    <x v="0"/>
    <x v="10"/>
    <x v="10"/>
    <n v="202208"/>
    <n v="44804"/>
    <s v="XOF"/>
    <n v="6631.48"/>
    <n v="10.31"/>
    <s v="EUR"/>
    <n v="10.109"/>
    <n v="12871137"/>
    <s v="STAFF"/>
    <n v="2011105"/>
    <s v="Time Code : N - TERMINAL_GRANT_2011105"/>
  </r>
  <r>
    <s v="E"/>
    <s v="4210"/>
    <s v="854"/>
    <s v="85400"/>
    <s v="8549062"/>
    <n v="528004120002"/>
    <x v="0"/>
    <x v="23"/>
    <x v="23"/>
    <n v="202208"/>
    <n v="44804"/>
    <s v="XOF"/>
    <n v="3765.29"/>
    <n v="5.85"/>
    <s v="EUR"/>
    <n v="5.7359999999999998"/>
    <n v="12871137"/>
    <s v="STAFF"/>
    <n v="2032465"/>
    <s v="Time Code : N - TERMINAL_GRANT_2032465"/>
  </r>
  <r>
    <s v="E"/>
    <s v="4170"/>
    <s v="854"/>
    <s v="85407"/>
    <s v="8549063"/>
    <n v="528004120002"/>
    <x v="0"/>
    <x v="25"/>
    <x v="25"/>
    <n v="202208"/>
    <n v="44804"/>
    <s v="XOF"/>
    <n v="47990.92"/>
    <n v="74.62"/>
    <s v="EUR"/>
    <n v="73.165000000000006"/>
    <n v="12871137"/>
    <s v="STAFF"/>
    <n v="2038727"/>
    <s v="Time Code : N - ASSURANCE MALADIE DE SORY YACOUBA  AOUT 2022"/>
  </r>
  <r>
    <s v="E"/>
    <s v="4210"/>
    <s v="854"/>
    <s v="85400"/>
    <s v="8549059"/>
    <n v="528004120002"/>
    <x v="0"/>
    <x v="12"/>
    <x v="12"/>
    <n v="202208"/>
    <n v="44804"/>
    <s v="XOF"/>
    <n v="3087.06"/>
    <n v="4.8"/>
    <s v="EUR"/>
    <n v="4.7060000000000004"/>
    <n v="12871137"/>
    <s v="STAFF"/>
    <n v="2012905"/>
    <s v="Time Code : N - TERMINAL_GRANT_2012905"/>
  </r>
  <r>
    <s v="E"/>
    <s v="4210"/>
    <s v="854"/>
    <s v="85408"/>
    <s v="8540008"/>
    <n v="528004120001"/>
    <x v="3"/>
    <x v="14"/>
    <x v="14"/>
    <n v="202208"/>
    <n v="44804"/>
    <s v="XOF"/>
    <n v="14348.17"/>
    <n v="22.31"/>
    <s v="EUR"/>
    <n v="21.875"/>
    <n v="12871137"/>
    <s v="STAFF"/>
    <n v="2012170"/>
    <s v="Time Code : N - TERMINAL_GRANT_2012170"/>
  </r>
  <r>
    <s v="E"/>
    <s v="4170"/>
    <s v="854"/>
    <s v="85406"/>
    <s v="8549057"/>
    <n v="528004120002"/>
    <x v="0"/>
    <x v="7"/>
    <x v="7"/>
    <n v="202208"/>
    <n v="44804"/>
    <s v="XOF"/>
    <n v="267.01"/>
    <n v="0.42"/>
    <s v="EUR"/>
    <n v="0.41199999999999998"/>
    <n v="12871137"/>
    <s v="STAFF"/>
    <n v="2036440"/>
    <s v="Time Code : N - ASSURANCE MALADIE DE YALPOUGDOU HERVE AOUT 2022"/>
  </r>
  <r>
    <s v="E"/>
    <s v="4170"/>
    <s v="854"/>
    <s v="85406"/>
    <s v="8549059"/>
    <n v="528004120002"/>
    <x v="0"/>
    <x v="18"/>
    <x v="18"/>
    <n v="202208"/>
    <n v="44804"/>
    <s v="XOF"/>
    <n v="3049.15"/>
    <n v="4.74"/>
    <s v="EUR"/>
    <n v="4.6479999999999997"/>
    <n v="12871137"/>
    <s v="STAFF"/>
    <n v="2024413"/>
    <s v="Time Code : N - ASSURANCE MALADIE DE DAMIBA JACQUES MALGDAWINDE AOUT 2022"/>
  </r>
  <r>
    <s v="E"/>
    <s v="4210"/>
    <s v="854"/>
    <s v="85400"/>
    <s v="8549060"/>
    <n v="528004120002"/>
    <x v="0"/>
    <x v="6"/>
    <x v="6"/>
    <n v="202208"/>
    <n v="44804"/>
    <s v="XOF"/>
    <n v="2738.23"/>
    <n v="4.26"/>
    <s v="EUR"/>
    <n v="4.1769999999999996"/>
    <n v="12871137"/>
    <s v="STAFF"/>
    <n v="2027008"/>
    <s v="Time Code : N - TERMINAL_GRANT_2027008"/>
  </r>
  <r>
    <s v="E"/>
    <s v="4170"/>
    <s v="854"/>
    <s v="85406"/>
    <s v="8549052"/>
    <n v="528004120001"/>
    <x v="3"/>
    <x v="13"/>
    <x v="13"/>
    <n v="202208"/>
    <n v="44804"/>
    <s v="XOF"/>
    <n v="38392.74"/>
    <n v="59.69"/>
    <s v="EUR"/>
    <n v="58.526000000000003"/>
    <n v="12871137"/>
    <s v="STAFF"/>
    <n v="2034399"/>
    <s v="Time Code : N - ASSURANCE MALADIE DE OUEDRAOGO TOUWINDE CHRISTOPHE  AOUT 2022"/>
  </r>
  <r>
    <s v="E"/>
    <s v="4170"/>
    <s v="854"/>
    <s v="85406"/>
    <s v="8549053"/>
    <n v="528004120002"/>
    <x v="0"/>
    <x v="16"/>
    <x v="16"/>
    <n v="202208"/>
    <n v="44804"/>
    <s v="XOF"/>
    <n v="11448.17"/>
    <n v="17.8"/>
    <s v="EUR"/>
    <n v="17.452999999999999"/>
    <n v="12871137"/>
    <s v="STAFF"/>
    <n v="2024193"/>
    <s v="Time Code : N - ASSURANCE MALADIE DE KAMBIRE SIE AOUT 2022"/>
  </r>
  <r>
    <s v="E"/>
    <s v="4170"/>
    <s v="854"/>
    <s v="85406"/>
    <s v="8549057"/>
    <n v="528004120002"/>
    <x v="0"/>
    <x v="7"/>
    <x v="7"/>
    <n v="202208"/>
    <n v="44804"/>
    <s v="XOF"/>
    <n v="1343.86"/>
    <n v="2.09"/>
    <s v="EUR"/>
    <n v="2.0489999999999999"/>
    <n v="12871137"/>
    <s v="STAFF"/>
    <n v="8540358"/>
    <s v="Time Code : N - ASSURANCE MALADIE DE ZOMA JEAN AOUT 2022"/>
  </r>
  <r>
    <s v="E"/>
    <s v="4210"/>
    <s v="854"/>
    <s v="85401"/>
    <s v="8540008"/>
    <n v="528004120001"/>
    <x v="3"/>
    <x v="14"/>
    <x v="14"/>
    <n v="202208"/>
    <n v="44804"/>
    <s v="XOF"/>
    <n v="23120"/>
    <n v="35.950000000000003"/>
    <s v="EUR"/>
    <n v="35.249000000000002"/>
    <n v="12871137"/>
    <s v="STAFF"/>
    <n v="2031020"/>
    <s v="Time Code : N - TERMINAL_GRANT_2031020"/>
  </r>
  <r>
    <s v="E"/>
    <s v="4210"/>
    <s v="854"/>
    <s v="85406"/>
    <s v="8549053"/>
    <n v="528004120002"/>
    <x v="0"/>
    <x v="15"/>
    <x v="15"/>
    <n v="202208"/>
    <n v="44804"/>
    <s v="XOF"/>
    <n v="11642"/>
    <n v="18.100000000000001"/>
    <s v="EUR"/>
    <n v="17.747"/>
    <n v="12871137"/>
    <s v="STAFF"/>
    <n v="2041743"/>
    <s v="Time Code : N - TERMINAL_GRANT_2041743"/>
  </r>
  <r>
    <s v="E"/>
    <s v="4210"/>
    <s v="854"/>
    <s v="85407"/>
    <s v="8549063"/>
    <n v="528004120002"/>
    <x v="0"/>
    <x v="25"/>
    <x v="25"/>
    <n v="202208"/>
    <n v="44804"/>
    <s v="XOF"/>
    <n v="15925"/>
    <n v="24.76"/>
    <s v="EUR"/>
    <n v="24.277000000000001"/>
    <n v="12871137"/>
    <s v="STAFF"/>
    <n v="2038727"/>
    <s v="Time Code : N - TERMINAL_GRANT_2038727"/>
  </r>
  <r>
    <s v="E"/>
    <s v="4210"/>
    <s v="854"/>
    <s v="85406"/>
    <s v="8540008"/>
    <n v="528004120002"/>
    <x v="0"/>
    <x v="24"/>
    <x v="24"/>
    <n v="202208"/>
    <n v="44804"/>
    <s v="XOF"/>
    <n v="11642"/>
    <n v="18.100000000000001"/>
    <s v="EUR"/>
    <n v="17.747"/>
    <n v="12871137"/>
    <s v="STAFF"/>
    <n v="2039252"/>
    <s v="Time Code : N - TERMINAL_GRANT_2039252"/>
  </r>
  <r>
    <s v="E"/>
    <s v="4210"/>
    <s v="854"/>
    <s v="85408"/>
    <s v="8549057"/>
    <n v="528004120002"/>
    <x v="0"/>
    <x v="7"/>
    <x v="7"/>
    <n v="202208"/>
    <n v="44804"/>
    <s v="XOF"/>
    <n v="16485"/>
    <n v="25.63"/>
    <s v="EUR"/>
    <n v="25.13"/>
    <n v="12871137"/>
    <s v="STAFF"/>
    <n v="2023596"/>
    <s v="Time Code : N - TERMINAL_GRANT_2023596"/>
  </r>
  <r>
    <s v="E"/>
    <s v="4210"/>
    <s v="854"/>
    <s v="85406"/>
    <s v="8549057"/>
    <n v="528004120002"/>
    <x v="0"/>
    <x v="7"/>
    <x v="7"/>
    <n v="202208"/>
    <n v="44804"/>
    <s v="XOF"/>
    <n v="271.52999999999997"/>
    <n v="0.42"/>
    <s v="EUR"/>
    <n v="0.41199999999999998"/>
    <n v="12871137"/>
    <s v="STAFF"/>
    <n v="2036440"/>
    <s v="Time Code : N - TERMINAL_GRANT_2036440"/>
  </r>
  <r>
    <s v="E"/>
    <s v="4210"/>
    <s v="854"/>
    <s v="85406"/>
    <s v="8549053"/>
    <n v="528004120002"/>
    <x v="0"/>
    <x v="16"/>
    <x v="16"/>
    <n v="202208"/>
    <n v="44804"/>
    <s v="XOF"/>
    <n v="16485"/>
    <n v="25.63"/>
    <s v="EUR"/>
    <n v="25.13"/>
    <n v="12871137"/>
    <s v="STAFF"/>
    <n v="2024193"/>
    <s v="Time Code : N - TERMINAL_GRANT_2024193"/>
  </r>
  <r>
    <s v="E"/>
    <s v="4210"/>
    <s v="854"/>
    <s v="85408"/>
    <s v="8549057"/>
    <n v="528004120002"/>
    <x v="0"/>
    <x v="22"/>
    <x v="22"/>
    <n v="202208"/>
    <n v="44804"/>
    <s v="XOF"/>
    <n v="7968.7"/>
    <n v="12.39"/>
    <s v="EUR"/>
    <n v="12.148"/>
    <n v="12871137"/>
    <s v="STAFF"/>
    <n v="2035753"/>
    <s v="Time Code : N - TERMINAL_GRANT_2035753"/>
  </r>
  <r>
    <s v="E"/>
    <s v="4210"/>
    <s v="854"/>
    <s v="85407"/>
    <s v="8549059"/>
    <n v="528004120002"/>
    <x v="0"/>
    <x v="18"/>
    <x v="18"/>
    <n v="202208"/>
    <n v="44804"/>
    <s v="XOF"/>
    <n v="16485"/>
    <n v="25.63"/>
    <s v="EUR"/>
    <n v="25.13"/>
    <n v="12871137"/>
    <s v="STAFF"/>
    <n v="2014872"/>
    <s v="Time Code : N - TERMINAL_GRANT_2014872"/>
  </r>
  <r>
    <s v="E"/>
    <s v="4210"/>
    <s v="854"/>
    <s v="85407"/>
    <s v="8549057"/>
    <n v="528004120002"/>
    <x v="0"/>
    <x v="22"/>
    <x v="22"/>
    <n v="202208"/>
    <n v="44804"/>
    <s v="XOF"/>
    <n v="12108"/>
    <n v="18.829999999999998"/>
    <s v="EUR"/>
    <n v="18.463000000000001"/>
    <n v="12871137"/>
    <s v="STAFF"/>
    <n v="2023197"/>
    <s v="Time Code : N - TERMINAL_GRANT_2023197"/>
  </r>
  <r>
    <s v="E"/>
    <s v="4210"/>
    <s v="854"/>
    <s v="85406"/>
    <s v="8549059"/>
    <n v="528004120002"/>
    <x v="0"/>
    <x v="18"/>
    <x v="18"/>
    <n v="202208"/>
    <n v="44804"/>
    <s v="XOF"/>
    <n v="1701.67"/>
    <n v="2.65"/>
    <s v="EUR"/>
    <n v="2.5979999999999999"/>
    <n v="12871137"/>
    <s v="STAFF"/>
    <n v="2024413"/>
    <s v="Time Code : N - TERMINAL_GRANT_2024413"/>
  </r>
  <r>
    <s v="E"/>
    <s v="4210"/>
    <s v="854"/>
    <s v="85406"/>
    <s v="8549052"/>
    <n v="528004120001"/>
    <x v="3"/>
    <x v="13"/>
    <x v="13"/>
    <n v="202208"/>
    <n v="44804"/>
    <s v="XOF"/>
    <n v="26462.400000000001"/>
    <n v="41.14"/>
    <s v="EUR"/>
    <n v="40.338000000000001"/>
    <n v="12871137"/>
    <s v="STAFF"/>
    <n v="2034399"/>
    <s v="Time Code : N - TERMINAL_GRANT_2034399"/>
  </r>
  <r>
    <s v="E"/>
    <s v="4210"/>
    <s v="854"/>
    <s v="85407"/>
    <s v="8549059"/>
    <n v="528004120002"/>
    <x v="0"/>
    <x v="20"/>
    <x v="20"/>
    <n v="202208"/>
    <n v="44804"/>
    <s v="XOF"/>
    <n v="11900"/>
    <n v="18.5"/>
    <s v="EUR"/>
    <n v="18.138999999999999"/>
    <n v="12871137"/>
    <s v="STAFF"/>
    <n v="2030902"/>
    <s v="Time Code : N - TERMINAL_GRANT_2030902"/>
  </r>
  <r>
    <s v="E"/>
    <s v="4060"/>
    <s v="854"/>
    <s v="85400"/>
    <s v="8540017"/>
    <n v="528004120002"/>
    <x v="0"/>
    <x v="26"/>
    <x v="26"/>
    <n v="202208"/>
    <n v="44804"/>
    <s v="XOF"/>
    <n v="2077.66"/>
    <n v="3.23"/>
    <s v="EUR"/>
    <n v="3.1669999999999998"/>
    <n v="12871137"/>
    <s v="STAFF"/>
    <n v="2052844"/>
    <s v="Time Code : N - 202208 Annual leave accrual/SAWADOGO  Salimata"/>
  </r>
  <r>
    <s v="E"/>
    <s v="4060"/>
    <s v="854"/>
    <s v="85400"/>
    <s v="8540017"/>
    <n v="528004120002"/>
    <x v="0"/>
    <x v="26"/>
    <x v="26"/>
    <n v="202208"/>
    <n v="44804"/>
    <s v="XOF"/>
    <n v="11461.99"/>
    <n v="17.82"/>
    <s v="EUR"/>
    <n v="17.472999999999999"/>
    <n v="12871137"/>
    <s v="STAFF"/>
    <n v="8540401"/>
    <s v="Time Code : N - 202208 Annual leave accrual/Boukari  SINON"/>
  </r>
  <r>
    <s v="E"/>
    <s v="4060"/>
    <s v="854"/>
    <s v="85406"/>
    <s v="8549057"/>
    <n v="528004120002"/>
    <x v="0"/>
    <x v="7"/>
    <x v="7"/>
    <n v="202208"/>
    <n v="44804"/>
    <s v="XOF"/>
    <n v="4783.01"/>
    <n v="7.44"/>
    <s v="EUR"/>
    <n v="7.2949999999999999"/>
    <n v="12871137"/>
    <s v="STAFF"/>
    <n v="8540358"/>
    <s v="Time Code : N - 202208 Annual leave accrual/Jean  ZOMA"/>
  </r>
  <r>
    <s v="E"/>
    <s v="4060"/>
    <s v="854"/>
    <s v="85400"/>
    <s v="8549059"/>
    <n v="528004120002"/>
    <x v="0"/>
    <x v="12"/>
    <x v="12"/>
    <n v="202208"/>
    <n v="44804"/>
    <s v="XOF"/>
    <n v="24172.25"/>
    <n v="37.58"/>
    <s v="EUR"/>
    <n v="36.847000000000001"/>
    <n v="12871137"/>
    <s v="STAFF"/>
    <n v="2029740"/>
    <s v="Time Code : N - 202208 Annual leave accrual/Sansan Christian  Kambou"/>
  </r>
  <r>
    <s v="E"/>
    <s v="4060"/>
    <s v="854"/>
    <s v="85406"/>
    <s v="8549052"/>
    <n v="528004120001"/>
    <x v="3"/>
    <x v="13"/>
    <x v="13"/>
    <n v="202208"/>
    <n v="44804"/>
    <s v="XOF"/>
    <n v="83396.100000000006"/>
    <n v="129.66"/>
    <s v="EUR"/>
    <n v="127.133"/>
    <n v="12871137"/>
    <s v="STAFF"/>
    <n v="2034399"/>
    <s v="Time Code : N - 202208 Annual leave accrual/Touwinde Christophe Ouedraogo"/>
  </r>
  <r>
    <s v="E"/>
    <s v="4170"/>
    <s v="854"/>
    <s v="85407"/>
    <s v="8549057"/>
    <n v="528004120002"/>
    <x v="0"/>
    <x v="22"/>
    <x v="22"/>
    <n v="202208"/>
    <n v="44804"/>
    <s v="XOF"/>
    <n v="39225.919999999998"/>
    <n v="60.99"/>
    <s v="EUR"/>
    <n v="59.801000000000002"/>
    <n v="12871137"/>
    <s v="STAFF"/>
    <n v="2023197"/>
    <s v="Time Code : N - ASSURANCE MALADIE DE SAGNON SANLE R KADER AOUT 2022"/>
  </r>
  <r>
    <s v="E"/>
    <s v="4170"/>
    <s v="854"/>
    <s v="85407"/>
    <s v="8549059"/>
    <n v="528004120002"/>
    <x v="0"/>
    <x v="18"/>
    <x v="18"/>
    <n v="202208"/>
    <n v="44804"/>
    <s v="XOF"/>
    <n v="11448.17"/>
    <n v="17.8"/>
    <s v="EUR"/>
    <n v="17.452999999999999"/>
    <n v="12871137"/>
    <s v="STAFF"/>
    <n v="2014872"/>
    <s v="Time Code : N - ASSURANCE MALADIE DE OUATTARA SIAKA  AOUT 2022"/>
  </r>
  <r>
    <s v="E"/>
    <s v="4060"/>
    <s v="854"/>
    <s v="85400"/>
    <s v="8549055"/>
    <n v="528004120002"/>
    <x v="0"/>
    <x v="11"/>
    <x v="11"/>
    <n v="202208"/>
    <n v="44804"/>
    <s v="XOF"/>
    <n v="681.86"/>
    <n v="1.06"/>
    <s v="EUR"/>
    <n v="1.0389999999999999"/>
    <n v="12871137"/>
    <s v="STAFF"/>
    <n v="8540039"/>
    <s v="Time Code : N - 202208 Annual leave accrual/Grégoire  NABI"/>
  </r>
  <r>
    <s v="E"/>
    <s v="4060"/>
    <s v="854"/>
    <s v="85406"/>
    <s v="8549057"/>
    <n v="528004120002"/>
    <x v="0"/>
    <x v="7"/>
    <x v="7"/>
    <n v="202208"/>
    <n v="44804"/>
    <s v="XOF"/>
    <n v="748.72"/>
    <n v="1.1599999999999999"/>
    <s v="EUR"/>
    <n v="1.137"/>
    <n v="12871137"/>
    <s v="STAFF"/>
    <n v="2036440"/>
    <s v="Time Code : N - 202208 Annual leave accrual/Yalpougdou  Herve"/>
  </r>
  <r>
    <s v="E"/>
    <s v="4060"/>
    <s v="854"/>
    <s v="85400"/>
    <s v="8549059"/>
    <n v="528004120002"/>
    <x v="0"/>
    <x v="12"/>
    <x v="12"/>
    <n v="202208"/>
    <n v="44804"/>
    <s v="XOF"/>
    <n v="3390.09"/>
    <n v="5.27"/>
    <s v="EUR"/>
    <n v="5.1669999999999998"/>
    <n v="12871137"/>
    <s v="STAFF"/>
    <n v="2012905"/>
    <s v="Time Code : N - 202208 Annual leave accrual/Noel  Nebie"/>
  </r>
  <r>
    <s v="E"/>
    <s v="4060"/>
    <s v="854"/>
    <s v="85408"/>
    <s v="8549057"/>
    <n v="528004120002"/>
    <x v="0"/>
    <x v="7"/>
    <x v="7"/>
    <n v="202208"/>
    <n v="44804"/>
    <s v="XOF"/>
    <n v="47418.11"/>
    <n v="73.73"/>
    <s v="EUR"/>
    <n v="72.293000000000006"/>
    <n v="12871137"/>
    <s v="STAFF"/>
    <n v="2023596"/>
    <s v="Time Code : N - 202208 Annual leave accrual/Wangre  Didier"/>
  </r>
  <r>
    <s v="E"/>
    <s v="4110"/>
    <s v="854"/>
    <s v="85400"/>
    <s v="8549052"/>
    <n v="528004120002"/>
    <x v="0"/>
    <x v="0"/>
    <x v="0"/>
    <n v="202208"/>
    <n v="44804"/>
    <s v="XOF"/>
    <n v="12642.86"/>
    <n v="19.66"/>
    <s v="EUR"/>
    <n v="19.277000000000001"/>
    <n v="12871137"/>
    <s v="STAFF"/>
    <n v="9982557"/>
    <s v="Time Code : N - OUB1320822/BANK-OMNI/EGSN6WP/Gardienage et surveillance résidence DPO mois d'Août 2022"/>
  </r>
  <r>
    <s v="E"/>
    <s v="4170"/>
    <s v="854"/>
    <s v="85400"/>
    <s v="8540017"/>
    <n v="528004120002"/>
    <x v="0"/>
    <x v="26"/>
    <x v="26"/>
    <n v="202208"/>
    <n v="44804"/>
    <s v="XOF"/>
    <n v="2552.46"/>
    <n v="3.97"/>
    <s v="EUR"/>
    <n v="3.8929999999999998"/>
    <n v="12871137"/>
    <s v="STAFF"/>
    <n v="8540401"/>
    <s v="Time Code : N - ASSURANCE MALADIE DE SINON BOUKARI AOUT 2022"/>
  </r>
  <r>
    <s v="E"/>
    <s v="4060"/>
    <s v="854"/>
    <s v="85401"/>
    <s v="8540008"/>
    <n v="528004120001"/>
    <x v="3"/>
    <x v="14"/>
    <x v="14"/>
    <n v="202208"/>
    <n v="44804"/>
    <s v="XOF"/>
    <n v="65287.81"/>
    <n v="101.51"/>
    <s v="EUR"/>
    <n v="99.531000000000006"/>
    <n v="12871137"/>
    <s v="STAFF"/>
    <n v="2031020"/>
    <s v="Time Code : N - 202208 Annual leave accrual/Hassane Moctar Gansore"/>
  </r>
  <r>
    <s v="E"/>
    <s v="4060"/>
    <s v="854"/>
    <s v="85406"/>
    <s v="8549057"/>
    <n v="528004120002"/>
    <x v="0"/>
    <x v="7"/>
    <x v="7"/>
    <n v="202208"/>
    <n v="44804"/>
    <s v="XOF"/>
    <n v="9296.06"/>
    <n v="14.45"/>
    <s v="EUR"/>
    <n v="14.167999999999999"/>
    <n v="12871137"/>
    <s v="STAFF"/>
    <n v="8540399"/>
    <s v="Time Code : N - 202208 Annual leave accrual/Aïcha  KONFE/TRAORE"/>
  </r>
  <r>
    <s v="E"/>
    <s v="4060"/>
    <s v="854"/>
    <s v="85400"/>
    <s v="8549062"/>
    <n v="528004120002"/>
    <x v="0"/>
    <x v="23"/>
    <x v="23"/>
    <n v="202208"/>
    <n v="44804"/>
    <s v="XOF"/>
    <n v="7746.01"/>
    <n v="12.04"/>
    <s v="EUR"/>
    <n v="11.805"/>
    <n v="12871137"/>
    <s v="STAFF"/>
    <n v="2032465"/>
    <s v="Time Code : N - 202208 Annual leave accrual/Hassimi  ZOURE"/>
  </r>
  <r>
    <s v="E"/>
    <s v="4170"/>
    <s v="854"/>
    <s v="85407"/>
    <s v="8549059"/>
    <n v="528004120002"/>
    <x v="0"/>
    <x v="20"/>
    <x v="20"/>
    <n v="202208"/>
    <n v="44804"/>
    <s v="XOF"/>
    <n v="21695.919999999998"/>
    <n v="33.729999999999997"/>
    <s v="EUR"/>
    <n v="33.073"/>
    <n v="12871137"/>
    <s v="STAFF"/>
    <n v="2030902"/>
    <s v="Time Code : N - ASSURANCE MALADIE DE CISSE IDRISS AS AMI AOUT 2022"/>
  </r>
  <r>
    <s v="E"/>
    <s v="4060"/>
    <s v="854"/>
    <s v="85400"/>
    <s v="8549057"/>
    <n v="528004120002"/>
    <x v="0"/>
    <x v="7"/>
    <x v="7"/>
    <n v="202208"/>
    <n v="44804"/>
    <s v="XOF"/>
    <n v="7403.78"/>
    <n v="11.51"/>
    <s v="EUR"/>
    <n v="11.286"/>
    <n v="12871137"/>
    <s v="STAFF"/>
    <n v="8540392"/>
    <s v="Time Code : N - 202208 Annual leave accrual/Hamza  Kabore"/>
  </r>
  <r>
    <s v="E"/>
    <s v="4061"/>
    <s v="854"/>
    <s v="85400"/>
    <s v="8549053"/>
    <n v="528004120002"/>
    <x v="0"/>
    <x v="11"/>
    <x v="11"/>
    <n v="202208"/>
    <n v="44804"/>
    <s v="USD"/>
    <n v="11.01"/>
    <n v="11.01"/>
    <s v="EUR"/>
    <n v="10.795"/>
    <n v="12871137"/>
    <s v="STAFF"/>
    <n v="9985235"/>
    <s v="Time Code : N - 202208 Annual leave accrual/Ange Bi Achille Irie"/>
  </r>
  <r>
    <s v="E"/>
    <s v="4060"/>
    <s v="854"/>
    <s v="85400"/>
    <s v="8549059"/>
    <n v="528004120002"/>
    <x v="0"/>
    <x v="76"/>
    <x v="75"/>
    <n v="202208"/>
    <n v="44804"/>
    <s v="XOF"/>
    <n v="8500.7999999999993"/>
    <n v="13.22"/>
    <s v="EUR"/>
    <n v="12.962"/>
    <n v="12871137"/>
    <s v="STAFF"/>
    <n v="8540353"/>
    <s v="Time Code : N - 202208 Annual leave accrual/Aminata  PARE/KARAMBIRI"/>
  </r>
  <r>
    <s v="E"/>
    <s v="4060"/>
    <s v="854"/>
    <s v="85406"/>
    <s v="8549059"/>
    <n v="528004120002"/>
    <x v="0"/>
    <x v="12"/>
    <x v="12"/>
    <n v="202208"/>
    <n v="44804"/>
    <s v="XOF"/>
    <n v="5140.3999999999996"/>
    <n v="7.99"/>
    <s v="EUR"/>
    <n v="7.8339999999999996"/>
    <n v="12871137"/>
    <s v="STAFF"/>
    <n v="8540386"/>
    <s v="Time Code : N - 202208 Annual leave accrual/Dahlia Ramata Stéphanie  YAMEOGO"/>
  </r>
  <r>
    <s v="E"/>
    <s v="4060"/>
    <s v="854"/>
    <s v="85407"/>
    <s v="8549059"/>
    <n v="528004120002"/>
    <x v="0"/>
    <x v="18"/>
    <x v="18"/>
    <n v="202208"/>
    <n v="44804"/>
    <s v="XOF"/>
    <n v="47418.11"/>
    <n v="73.73"/>
    <s v="EUR"/>
    <n v="72.293000000000006"/>
    <n v="12871137"/>
    <s v="STAFF"/>
    <n v="2014872"/>
    <s v="Time Code : N - 202208 Annual leave accrual/Siaka  Ouattara"/>
  </r>
  <r>
    <s v="E"/>
    <s v="4061"/>
    <s v="854"/>
    <s v="85400"/>
    <s v="8549052"/>
    <n v="528004120002"/>
    <x v="0"/>
    <x v="0"/>
    <x v="0"/>
    <n v="202208"/>
    <n v="44804"/>
    <s v="USD"/>
    <n v="24.95"/>
    <n v="24.95"/>
    <s v="EUR"/>
    <n v="24.463999999999999"/>
    <n v="12871137"/>
    <s v="STAFF"/>
    <n v="9982557"/>
    <s v="Time Code : N - 202208 Annual leave accrual/Serge  ANDRIAMANDIMBY"/>
  </r>
  <r>
    <s v="E"/>
    <s v="4060"/>
    <s v="854"/>
    <s v="85406"/>
    <s v="8549059"/>
    <n v="528004120002"/>
    <x v="0"/>
    <x v="12"/>
    <x v="12"/>
    <n v="202208"/>
    <n v="44804"/>
    <s v="XOF"/>
    <n v="5771.95"/>
    <n v="8.9700000000000006"/>
    <s v="EUR"/>
    <n v="8.7949999999999999"/>
    <n v="12871137"/>
    <s v="STAFF"/>
    <n v="8540279"/>
    <s v="Time Code : N - 202208 Annual leave accrual/Lucie Wendkoaguenda.  YAMEOGO"/>
  </r>
  <r>
    <s v="E"/>
    <s v="4060"/>
    <s v="854"/>
    <s v="85408"/>
    <s v="8549059"/>
    <n v="528004120002"/>
    <x v="0"/>
    <x v="12"/>
    <x v="12"/>
    <n v="202208"/>
    <n v="44804"/>
    <s v="XOF"/>
    <n v="15198.11"/>
    <n v="23.63"/>
    <s v="EUR"/>
    <n v="23.169"/>
    <n v="12871137"/>
    <s v="STAFF"/>
    <n v="2046481"/>
    <s v="Time Code : N - 202208 Annual leave accrual/Hadja Aliza Toe"/>
  </r>
  <r>
    <s v="E"/>
    <s v="4060"/>
    <s v="854"/>
    <s v="85400"/>
    <s v="8549060"/>
    <n v="528004120002"/>
    <x v="0"/>
    <x v="6"/>
    <x v="6"/>
    <n v="202208"/>
    <n v="44804"/>
    <s v="XOF"/>
    <n v="3006.22"/>
    <n v="4.67"/>
    <s v="EUR"/>
    <n v="4.5789999999999997"/>
    <n v="12871137"/>
    <s v="STAFF"/>
    <n v="2049729"/>
    <s v="Time Code : N - 202208 Annual leave accrual/Annielle  Nignan"/>
  </r>
  <r>
    <s v="E"/>
    <s v="4060"/>
    <s v="854"/>
    <s v="85400"/>
    <s v="8549063"/>
    <n v="528004120002"/>
    <x v="0"/>
    <x v="21"/>
    <x v="21"/>
    <n v="202208"/>
    <n v="44804"/>
    <s v="XOF"/>
    <n v="6206.05"/>
    <n v="9.65"/>
    <s v="EUR"/>
    <n v="9.4619999999999997"/>
    <n v="12871137"/>
    <s v="STAFF"/>
    <n v="2020577"/>
    <s v="Time Code : N - 202208 Annual leave accrual/Sidibe  Moumouni"/>
  </r>
  <r>
    <s v="E"/>
    <s v="4060"/>
    <s v="854"/>
    <s v="85400"/>
    <s v="8549058"/>
    <n v="528004120002"/>
    <x v="0"/>
    <x v="10"/>
    <x v="10"/>
    <n v="202208"/>
    <n v="44804"/>
    <s v="XOF"/>
    <n v="17111.29"/>
    <n v="26.6"/>
    <s v="EUR"/>
    <n v="26.081"/>
    <n v="12871137"/>
    <s v="STAFF"/>
    <n v="2011105"/>
    <s v="Time Code : N - 202208 Annual leave accrual/COULIDIATY  Aimé Parfait"/>
  </r>
  <r>
    <s v="E"/>
    <s v="4060"/>
    <s v="854"/>
    <s v="85407"/>
    <s v="8549059"/>
    <n v="528004120002"/>
    <x v="0"/>
    <x v="20"/>
    <x v="20"/>
    <n v="202208"/>
    <n v="44804"/>
    <s v="XOF"/>
    <n v="32101.24"/>
    <n v="49.91"/>
    <s v="EUR"/>
    <n v="48.936999999999998"/>
    <n v="12871137"/>
    <s v="STAFF"/>
    <n v="2030902"/>
    <s v="Time Code : N - 202208 Annual leave accrual/Idriss As-Ami Cisse"/>
  </r>
  <r>
    <s v="E"/>
    <s v="4060"/>
    <s v="854"/>
    <s v="85406"/>
    <s v="8549052"/>
    <n v="528004120001"/>
    <x v="3"/>
    <x v="14"/>
    <x v="14"/>
    <n v="202208"/>
    <n v="44804"/>
    <s v="XOF"/>
    <n v="67899.399999999994"/>
    <n v="105.57"/>
    <s v="EUR"/>
    <n v="103.512"/>
    <n v="12871137"/>
    <s v="STAFF"/>
    <n v="2022429"/>
    <s v="Time Code : N - 202208 Annual leave accrual/Dahani  Daouda. Martial. Hubert"/>
  </r>
  <r>
    <s v="E"/>
    <s v="4060"/>
    <s v="854"/>
    <s v="85400"/>
    <s v="8549060"/>
    <n v="528004120002"/>
    <x v="0"/>
    <x v="6"/>
    <x v="6"/>
    <n v="202208"/>
    <n v="44804"/>
    <s v="XOF"/>
    <n v="3097.49"/>
    <n v="4.82"/>
    <s v="EUR"/>
    <n v="4.726"/>
    <n v="12871137"/>
    <s v="STAFF"/>
    <n v="2027008"/>
    <s v="Time Code : N - 202208 Annual leave accrual/Sawadogo  Augustine Marie Wendyam"/>
  </r>
  <r>
    <s v="E"/>
    <s v="4060"/>
    <s v="854"/>
    <s v="85406"/>
    <s v="8540008"/>
    <n v="528004120001"/>
    <x v="3"/>
    <x v="9"/>
    <x v="9"/>
    <n v="202208"/>
    <n v="44804"/>
    <s v="XOF"/>
    <n v="99714.2"/>
    <n v="155.04"/>
    <s v="EUR"/>
    <n v="152.018"/>
    <n v="12871137"/>
    <s v="STAFF"/>
    <n v="2019466"/>
    <s v="Time Code : N - 202208 Annual leave accrual/Lena Yasmine Zague-Some"/>
  </r>
  <r>
    <s v="E"/>
    <s v="4060"/>
    <s v="854"/>
    <s v="85400"/>
    <s v="8549059"/>
    <n v="528004120002"/>
    <x v="0"/>
    <x v="12"/>
    <x v="12"/>
    <n v="202208"/>
    <n v="44804"/>
    <s v="XOF"/>
    <n v="4274.18"/>
    <n v="6.65"/>
    <s v="EUR"/>
    <n v="6.52"/>
    <n v="12871137"/>
    <s v="STAFF"/>
    <n v="8540206"/>
    <s v="Time Code : N - 202208 Annual leave accrual/Wendingomde Joseph Arnaud  OUEDRAOGO"/>
  </r>
  <r>
    <s v="E"/>
    <s v="4060"/>
    <s v="854"/>
    <s v="85406"/>
    <s v="8549059"/>
    <n v="528004120002"/>
    <x v="0"/>
    <x v="18"/>
    <x v="18"/>
    <n v="202208"/>
    <n v="44804"/>
    <s v="XOF"/>
    <n v="4691.99"/>
    <n v="7.3"/>
    <s v="EUR"/>
    <n v="7.1580000000000004"/>
    <n v="12871137"/>
    <s v="STAFF"/>
    <n v="2024413"/>
    <s v="Time Code : N - 202208 Annual leave accrual/Jacques Malgdawindé DAMIBA"/>
  </r>
  <r>
    <s v="E"/>
    <s v="4060"/>
    <s v="854"/>
    <s v="85407"/>
    <s v="8549057"/>
    <n v="528004120002"/>
    <x v="0"/>
    <x v="22"/>
    <x v="22"/>
    <n v="202208"/>
    <n v="44804"/>
    <s v="XOF"/>
    <n v="33385.32"/>
    <n v="51.91"/>
    <s v="EUR"/>
    <n v="50.898000000000003"/>
    <n v="12871137"/>
    <s v="STAFF"/>
    <n v="2023197"/>
    <s v="Time Code : N - 202208 Annual leave accrual/Regis Kader Sanlé Sagnon"/>
  </r>
  <r>
    <s v="E"/>
    <s v="4060"/>
    <s v="854"/>
    <s v="85406"/>
    <s v="8549057"/>
    <n v="528004120002"/>
    <x v="0"/>
    <x v="69"/>
    <x v="68"/>
    <n v="202208"/>
    <n v="44804"/>
    <s v="XOF"/>
    <n v="19169.3"/>
    <n v="29.8"/>
    <s v="EUR"/>
    <n v="29.219000000000001"/>
    <n v="12871137"/>
    <s v="STAFF"/>
    <n v="8540222"/>
    <s v="Time Code : N - 202208 Annual leave accrual/OUEDRAOGO  Bila Basile"/>
  </r>
  <r>
    <s v="E"/>
    <s v="4060"/>
    <s v="854"/>
    <s v="85408"/>
    <s v="8549057"/>
    <n v="528004120002"/>
    <x v="0"/>
    <x v="22"/>
    <x v="22"/>
    <n v="202208"/>
    <n v="44804"/>
    <s v="XOF"/>
    <n v="21972.6"/>
    <n v="34.159999999999997"/>
    <s v="EUR"/>
    <n v="33.494"/>
    <n v="12871137"/>
    <s v="STAFF"/>
    <n v="2035753"/>
    <s v="Time Code : N - 202208 Annual leave accrual/Kouanda  Rachidatou"/>
  </r>
  <r>
    <s v="E"/>
    <s v="4110"/>
    <s v="854"/>
    <s v="85400"/>
    <s v="8549053"/>
    <n v="528004120002"/>
    <x v="0"/>
    <x v="11"/>
    <x v="11"/>
    <n v="202208"/>
    <n v="44804"/>
    <s v="XOF"/>
    <n v="8544.83"/>
    <n v="13.29"/>
    <s v="EUR"/>
    <n v="13.031000000000001"/>
    <n v="12871137"/>
    <s v="STAFF"/>
    <n v="9985235"/>
    <s v="Time Code : N - OUB1320822/BANK-OMNI/EGSN6WP/Gardiennage du DOMICILE IRIE ANGE ACHILLE pour le mois d'Août 2022"/>
  </r>
  <r>
    <s v="E"/>
    <s v="4060"/>
    <s v="854"/>
    <s v="85406"/>
    <s v="8549053"/>
    <n v="528004120002"/>
    <x v="0"/>
    <x v="16"/>
    <x v="16"/>
    <n v="202208"/>
    <n v="44804"/>
    <s v="XOF"/>
    <n v="47418.11"/>
    <n v="73.73"/>
    <s v="EUR"/>
    <n v="72.293000000000006"/>
    <n v="12871137"/>
    <s v="STAFF"/>
    <n v="2024193"/>
    <s v="Time Code : N - 202208 Annual leave accrual/Sié  Kambire"/>
  </r>
  <r>
    <s v="E"/>
    <s v="4060"/>
    <s v="854"/>
    <s v="85408"/>
    <s v="8540008"/>
    <n v="528004120001"/>
    <x v="3"/>
    <x v="14"/>
    <x v="14"/>
    <n v="202208"/>
    <n v="44804"/>
    <s v="XOF"/>
    <n v="50011.92"/>
    <n v="77.760000000000005"/>
    <s v="EUR"/>
    <n v="76.244"/>
    <n v="12871137"/>
    <s v="STAFF"/>
    <n v="2012170"/>
    <s v="Time Code : N - 202208 Annual leave accrual/Yaya  Kiema"/>
  </r>
  <r>
    <s v="E"/>
    <s v="6961"/>
    <s v="854"/>
    <s v="85401"/>
    <s v="8549054"/>
    <n v="528004120010"/>
    <x v="1"/>
    <x v="30"/>
    <x v="30"/>
    <n v="202208"/>
    <n v="44804"/>
    <s v="XOF"/>
    <n v="354000"/>
    <n v="550.4"/>
    <s v="EUR"/>
    <n v="539.67100000000005"/>
    <n v="30512662"/>
    <m/>
    <m/>
    <s v="OUB1320822/BANK-OMNI/EGSN6WP/Gardiennage du bureau de Kaya pour la période d'Août 2022"/>
  </r>
  <r>
    <s v="E"/>
    <s v="6961"/>
    <s v="854"/>
    <s v="85408"/>
    <s v="8549052"/>
    <n v="528004120010"/>
    <x v="1"/>
    <x v="38"/>
    <x v="38"/>
    <n v="202208"/>
    <n v="44804"/>
    <s v="XOF"/>
    <n v="354000"/>
    <n v="550.4"/>
    <s v="EUR"/>
    <n v="539.67100000000005"/>
    <n v="30512662"/>
    <m/>
    <m/>
    <s v="OUB1320822/BANK-OMNI/EGSN6WP/Gardiennage du bureau de Ouahigouya pour la période d'Août 2022"/>
  </r>
  <r>
    <s v="E"/>
    <s v="6961"/>
    <s v="854"/>
    <s v="85408"/>
    <s v="8549052"/>
    <n v="528004120010"/>
    <x v="1"/>
    <x v="38"/>
    <x v="38"/>
    <n v="202208"/>
    <n v="44804"/>
    <s v="XOF"/>
    <n v="354000"/>
    <n v="550.4"/>
    <s v="EUR"/>
    <n v="539.67100000000005"/>
    <n v="30512662"/>
    <m/>
    <m/>
    <s v="OUB1320822/BANK-OMNI/EGSN6WP/Gardiennage du magasin de Ouahigouya pour la période d'Août 2022"/>
  </r>
  <r>
    <s v="E"/>
    <s v="5191"/>
    <s v="854"/>
    <s v="85400"/>
    <s v="8549057"/>
    <n v="528004120010"/>
    <x v="1"/>
    <x v="32"/>
    <x v="32"/>
    <n v="202208"/>
    <n v="44804"/>
    <s v="USD"/>
    <n v="52.62"/>
    <n v="52.62"/>
    <s v="EUR"/>
    <n v="51.594000000000001"/>
    <n v="12875404"/>
    <m/>
    <m/>
    <s v="Country Shared Costs – Vehicle &amp; transport costs"/>
  </r>
  <r>
    <s v="E"/>
    <s v="5191"/>
    <s v="854"/>
    <s v="85406"/>
    <s v="8549052"/>
    <n v="528004120010"/>
    <x v="1"/>
    <x v="32"/>
    <x v="32"/>
    <n v="202208"/>
    <n v="44804"/>
    <s v="USD"/>
    <n v="11.55"/>
    <n v="11.55"/>
    <s v="EUR"/>
    <n v="11.324999999999999"/>
    <n v="12875404"/>
    <m/>
    <m/>
    <s v="Country Shared Costs – Vehicle &amp; transport costs"/>
  </r>
  <r>
    <s v="E"/>
    <s v="4998"/>
    <s v="854"/>
    <s v="85406"/>
    <s v="8549054"/>
    <n v="528004120010"/>
    <x v="1"/>
    <x v="31"/>
    <x v="31"/>
    <n v="202208"/>
    <n v="44804"/>
    <s v="USD"/>
    <n v="5.14"/>
    <n v="5.14"/>
    <s v="EUR"/>
    <n v="5.04"/>
    <n v="12875404"/>
    <m/>
    <m/>
    <s v="Country Shared Costs - Non salary benefits"/>
  </r>
  <r>
    <s v="E"/>
    <s v="4998"/>
    <s v="854"/>
    <s v="85406"/>
    <s v="8549057"/>
    <n v="528004120010"/>
    <x v="1"/>
    <x v="31"/>
    <x v="31"/>
    <n v="202208"/>
    <n v="44804"/>
    <s v="USD"/>
    <n v="33.85"/>
    <n v="33.85"/>
    <s v="EUR"/>
    <n v="33.19"/>
    <n v="12875404"/>
    <m/>
    <m/>
    <s v="Country Shared Costs - Non salary benefits"/>
  </r>
  <r>
    <s v="E"/>
    <s v="4998"/>
    <s v="854"/>
    <s v="85406"/>
    <s v="8549059"/>
    <n v="528004120010"/>
    <x v="1"/>
    <x v="31"/>
    <x v="31"/>
    <n v="202208"/>
    <n v="44804"/>
    <s v="USD"/>
    <n v="15.17"/>
    <n v="15.17"/>
    <s v="EUR"/>
    <n v="14.874000000000001"/>
    <n v="12875404"/>
    <m/>
    <m/>
    <s v="Country Shared Costs - Non salary benefits"/>
  </r>
  <r>
    <s v="E"/>
    <s v="4998"/>
    <s v="854"/>
    <s v="85408"/>
    <s v="8549059"/>
    <n v="528004120010"/>
    <x v="1"/>
    <x v="31"/>
    <x v="31"/>
    <n v="202208"/>
    <n v="44804"/>
    <s v="USD"/>
    <n v="3.09"/>
    <n v="3.09"/>
    <s v="EUR"/>
    <n v="3.03"/>
    <n v="12875404"/>
    <m/>
    <m/>
    <s v="Country Shared Costs - Non salary benefits"/>
  </r>
  <r>
    <s v="E"/>
    <s v="4019"/>
    <s v="854"/>
    <s v="85400"/>
    <s v="8549059"/>
    <n v="528004120010"/>
    <x v="1"/>
    <x v="35"/>
    <x v="35"/>
    <n v="202208"/>
    <n v="44804"/>
    <s v="USD"/>
    <n v="71.290000000000006"/>
    <n v="71.290000000000006"/>
    <s v="EUR"/>
    <n v="69.900000000000006"/>
    <n v="12875404"/>
    <m/>
    <m/>
    <s v="Country Shared Costs - National salaries"/>
  </r>
  <r>
    <s v="E"/>
    <s v="4019"/>
    <s v="854"/>
    <s v="85400"/>
    <s v="8549060"/>
    <n v="528004120010"/>
    <x v="1"/>
    <x v="35"/>
    <x v="35"/>
    <n v="202208"/>
    <n v="44804"/>
    <s v="USD"/>
    <n v="33.020000000000003"/>
    <n v="33.020000000000003"/>
    <s v="EUR"/>
    <n v="32.375999999999998"/>
    <n v="12875404"/>
    <m/>
    <m/>
    <s v="Country Shared Costs - National salaries"/>
  </r>
  <r>
    <s v="E"/>
    <s v="4019"/>
    <s v="854"/>
    <s v="85400"/>
    <s v="8549063"/>
    <n v="528004120010"/>
    <x v="1"/>
    <x v="35"/>
    <x v="35"/>
    <n v="202208"/>
    <n v="44804"/>
    <s v="USD"/>
    <n v="23.74"/>
    <n v="23.74"/>
    <s v="EUR"/>
    <n v="23.277000000000001"/>
    <n v="12875404"/>
    <m/>
    <m/>
    <s v="Country Shared Costs - National salaries"/>
  </r>
  <r>
    <s v="E"/>
    <s v="4018"/>
    <s v="854"/>
    <s v="85400"/>
    <s v="8549051"/>
    <n v="528004120010"/>
    <x v="1"/>
    <x v="36"/>
    <x v="36"/>
    <n v="202208"/>
    <n v="44804"/>
    <s v="USD"/>
    <n v="26.99"/>
    <n v="26.99"/>
    <s v="EUR"/>
    <n v="26.463999999999999"/>
    <n v="12875404"/>
    <m/>
    <m/>
    <s v="Country Shared Costs - International salaries"/>
  </r>
  <r>
    <s v="E"/>
    <s v="4018"/>
    <s v="854"/>
    <s v="85400"/>
    <s v="8549052"/>
    <n v="528004120010"/>
    <x v="1"/>
    <x v="36"/>
    <x v="36"/>
    <n v="202208"/>
    <n v="44804"/>
    <s v="USD"/>
    <n v="106.46"/>
    <n v="106.46"/>
    <s v="EUR"/>
    <n v="104.38500000000001"/>
    <n v="12875404"/>
    <m/>
    <m/>
    <s v="Country Shared Costs - International salaries"/>
  </r>
  <r>
    <s v="E"/>
    <s v="4019"/>
    <s v="854"/>
    <s v="85400"/>
    <s v="8549052"/>
    <n v="528004120010"/>
    <x v="1"/>
    <x v="35"/>
    <x v="35"/>
    <n v="202208"/>
    <n v="44804"/>
    <s v="USD"/>
    <n v="7.32"/>
    <n v="7.32"/>
    <s v="EUR"/>
    <n v="7.1769999999999996"/>
    <n v="12875404"/>
    <m/>
    <m/>
    <s v="Country Shared Costs - National salaries"/>
  </r>
  <r>
    <s v="E"/>
    <s v="4019"/>
    <s v="854"/>
    <s v="85400"/>
    <s v="8549054"/>
    <n v="528004120010"/>
    <x v="1"/>
    <x v="35"/>
    <x v="35"/>
    <n v="202208"/>
    <n v="44804"/>
    <s v="USD"/>
    <n v="40.46"/>
    <n v="40.46"/>
    <s v="EUR"/>
    <n v="39.670999999999999"/>
    <n v="12875404"/>
    <m/>
    <m/>
    <s v="Country Shared Costs - National salaries"/>
  </r>
  <r>
    <s v="E"/>
    <s v="4019"/>
    <s v="854"/>
    <s v="85400"/>
    <s v="8549055"/>
    <n v="528004120010"/>
    <x v="1"/>
    <x v="35"/>
    <x v="35"/>
    <n v="202208"/>
    <n v="44804"/>
    <s v="USD"/>
    <n v="8.7100000000000009"/>
    <n v="8.7100000000000009"/>
    <s v="EUR"/>
    <n v="8.5399999999999991"/>
    <n v="12875404"/>
    <m/>
    <m/>
    <s v="Country Shared Costs - National salaries"/>
  </r>
  <r>
    <s v="E"/>
    <s v="4019"/>
    <s v="854"/>
    <s v="85400"/>
    <s v="8549056"/>
    <n v="528004120010"/>
    <x v="1"/>
    <x v="35"/>
    <x v="35"/>
    <n v="202208"/>
    <n v="44804"/>
    <s v="USD"/>
    <n v="13.61"/>
    <n v="13.61"/>
    <s v="EUR"/>
    <n v="13.345000000000001"/>
    <n v="12875404"/>
    <m/>
    <m/>
    <s v="Country Shared Costs - National salaries"/>
  </r>
  <r>
    <s v="E"/>
    <s v="4019"/>
    <s v="854"/>
    <s v="85400"/>
    <s v="8549057"/>
    <n v="528004120010"/>
    <x v="1"/>
    <x v="35"/>
    <x v="35"/>
    <n v="202208"/>
    <n v="44804"/>
    <s v="USD"/>
    <n v="26.98"/>
    <n v="26.98"/>
    <s v="EUR"/>
    <n v="26.454000000000001"/>
    <n v="12875404"/>
    <m/>
    <m/>
    <s v="Country Shared Costs - National salaries"/>
  </r>
  <r>
    <s v="E"/>
    <s v="4019"/>
    <s v="854"/>
    <s v="85400"/>
    <s v="8549058"/>
    <n v="528004120010"/>
    <x v="1"/>
    <x v="35"/>
    <x v="35"/>
    <n v="202208"/>
    <n v="44804"/>
    <s v="USD"/>
    <n v="49.06"/>
    <n v="49.06"/>
    <s v="EUR"/>
    <n v="48.103999999999999"/>
    <n v="12875404"/>
    <m/>
    <m/>
    <s v="Country Shared Costs - National salaries"/>
  </r>
  <r>
    <s v="E"/>
    <s v="4019"/>
    <s v="854"/>
    <s v="85406"/>
    <s v="8549054"/>
    <n v="528004120010"/>
    <x v="1"/>
    <x v="35"/>
    <x v="35"/>
    <n v="202208"/>
    <n v="44804"/>
    <s v="USD"/>
    <n v="12.96"/>
    <n v="12.96"/>
    <s v="EUR"/>
    <n v="12.707000000000001"/>
    <n v="12875404"/>
    <m/>
    <m/>
    <s v="Country Shared Costs - National salaries"/>
  </r>
  <r>
    <s v="E"/>
    <s v="4019"/>
    <s v="854"/>
    <s v="85406"/>
    <s v="8549057"/>
    <n v="528004120010"/>
    <x v="1"/>
    <x v="35"/>
    <x v="35"/>
    <n v="202208"/>
    <n v="44804"/>
    <s v="USD"/>
    <n v="58.04"/>
    <n v="58.04"/>
    <s v="EUR"/>
    <n v="56.908999999999999"/>
    <n v="12875404"/>
    <m/>
    <m/>
    <s v="Country Shared Costs - National salaries"/>
  </r>
  <r>
    <s v="E"/>
    <s v="4019"/>
    <s v="854"/>
    <s v="85406"/>
    <s v="8549059"/>
    <n v="528004120010"/>
    <x v="1"/>
    <x v="35"/>
    <x v="35"/>
    <n v="202208"/>
    <n v="44804"/>
    <s v="USD"/>
    <n v="12.26"/>
    <n v="12.26"/>
    <s v="EUR"/>
    <n v="12.021000000000001"/>
    <n v="12875404"/>
    <m/>
    <m/>
    <s v="Country Shared Costs - National salaries"/>
  </r>
  <r>
    <s v="E"/>
    <s v="7491"/>
    <s v="854"/>
    <s v="85400"/>
    <s v="8549051"/>
    <n v="528004120010"/>
    <x v="1"/>
    <x v="37"/>
    <x v="37"/>
    <n v="202208"/>
    <n v="44804"/>
    <s v="USD"/>
    <n v="88.13"/>
    <n v="88.13"/>
    <s v="EUR"/>
    <n v="86.412000000000006"/>
    <n v="12875404"/>
    <m/>
    <m/>
    <s v="Country Shared Costs - Other"/>
  </r>
  <r>
    <s v="E"/>
    <s v="7491"/>
    <s v="854"/>
    <s v="85400"/>
    <s v="8549052"/>
    <n v="528004120010"/>
    <x v="1"/>
    <x v="37"/>
    <x v="37"/>
    <n v="202208"/>
    <n v="44804"/>
    <s v="USD"/>
    <n v="6.42"/>
    <n v="6.42"/>
    <s v="EUR"/>
    <n v="6.2949999999999999"/>
    <n v="12875404"/>
    <m/>
    <m/>
    <s v="Country Shared Costs - Other"/>
  </r>
  <r>
    <s v="E"/>
    <s v="7491"/>
    <s v="854"/>
    <s v="85400"/>
    <s v="8549054"/>
    <n v="528004120010"/>
    <x v="1"/>
    <x v="37"/>
    <x v="37"/>
    <n v="202208"/>
    <n v="44804"/>
    <s v="USD"/>
    <n v="4.42"/>
    <n v="4.42"/>
    <s v="EUR"/>
    <n v="4.3339999999999996"/>
    <n v="12875404"/>
    <m/>
    <m/>
    <s v="Country Shared Costs - Other"/>
  </r>
  <r>
    <s v="E"/>
    <s v="7491"/>
    <s v="854"/>
    <s v="85400"/>
    <s v="8549057"/>
    <n v="528004120010"/>
    <x v="1"/>
    <x v="37"/>
    <x v="37"/>
    <n v="202208"/>
    <n v="44804"/>
    <s v="USD"/>
    <n v="414.54"/>
    <n v="414.54"/>
    <s v="EUR"/>
    <n v="406.46"/>
    <n v="12875404"/>
    <m/>
    <m/>
    <s v="Country Shared Costs - Other"/>
  </r>
  <r>
    <s v="E"/>
    <s v="7491"/>
    <s v="854"/>
    <s v="85400"/>
    <s v="8549059"/>
    <n v="528004120010"/>
    <x v="1"/>
    <x v="37"/>
    <x v="37"/>
    <n v="202208"/>
    <n v="44804"/>
    <s v="USD"/>
    <n v="22.51"/>
    <n v="22.51"/>
    <s v="EUR"/>
    <n v="22.071000000000002"/>
    <n v="12875404"/>
    <m/>
    <m/>
    <s v="Country Shared Costs - Other"/>
  </r>
  <r>
    <s v="E"/>
    <s v="4998"/>
    <s v="854"/>
    <s v="85400"/>
    <s v="8549059"/>
    <n v="528004120010"/>
    <x v="1"/>
    <x v="31"/>
    <x v="31"/>
    <n v="202208"/>
    <n v="44804"/>
    <s v="USD"/>
    <n v="39.18"/>
    <n v="39.18"/>
    <s v="EUR"/>
    <n v="38.415999999999997"/>
    <n v="12875404"/>
    <m/>
    <m/>
    <s v="Country Shared Costs - Non salary benefits"/>
  </r>
  <r>
    <s v="E"/>
    <s v="4998"/>
    <s v="854"/>
    <s v="85400"/>
    <s v="8549060"/>
    <n v="528004120010"/>
    <x v="1"/>
    <x v="31"/>
    <x v="31"/>
    <n v="202208"/>
    <n v="44804"/>
    <s v="USD"/>
    <n v="11.36"/>
    <n v="11.36"/>
    <s v="EUR"/>
    <n v="11.138999999999999"/>
    <n v="12875404"/>
    <m/>
    <m/>
    <s v="Country Shared Costs - Non salary benefits"/>
  </r>
  <r>
    <s v="E"/>
    <s v="4998"/>
    <s v="854"/>
    <s v="85400"/>
    <s v="8549063"/>
    <n v="528004120010"/>
    <x v="1"/>
    <x v="31"/>
    <x v="31"/>
    <n v="202208"/>
    <n v="44804"/>
    <s v="USD"/>
    <n v="7.02"/>
    <n v="7.02"/>
    <s v="EUR"/>
    <n v="6.883"/>
    <n v="12875404"/>
    <m/>
    <m/>
    <s v="Country Shared Costs - Non salary benefits"/>
  </r>
  <r>
    <s v="E"/>
    <s v="4998"/>
    <s v="854"/>
    <s v="85400"/>
    <s v="8549051"/>
    <n v="528004120010"/>
    <x v="1"/>
    <x v="31"/>
    <x v="31"/>
    <n v="202208"/>
    <n v="44804"/>
    <s v="USD"/>
    <n v="121.84"/>
    <n v="121.84"/>
    <s v="EUR"/>
    <n v="119.465"/>
    <n v="12875404"/>
    <m/>
    <m/>
    <s v="Country Shared Costs - Non salary benefits"/>
  </r>
  <r>
    <s v="E"/>
    <s v="4998"/>
    <s v="854"/>
    <s v="85400"/>
    <s v="8549052"/>
    <n v="528004120010"/>
    <x v="1"/>
    <x v="31"/>
    <x v="31"/>
    <n v="202208"/>
    <n v="44804"/>
    <s v="USD"/>
    <n v="403.45"/>
    <n v="403.45"/>
    <s v="EUR"/>
    <n v="395.58600000000001"/>
    <n v="12875404"/>
    <m/>
    <m/>
    <s v="Country Shared Costs - Non salary benefits"/>
  </r>
  <r>
    <s v="E"/>
    <s v="4998"/>
    <s v="854"/>
    <s v="85400"/>
    <s v="8549054"/>
    <n v="528004120010"/>
    <x v="1"/>
    <x v="31"/>
    <x v="31"/>
    <n v="202208"/>
    <n v="44804"/>
    <s v="USD"/>
    <n v="14.62"/>
    <n v="14.62"/>
    <s v="EUR"/>
    <n v="14.335000000000001"/>
    <n v="12875404"/>
    <m/>
    <m/>
    <s v="Country Shared Costs - Non salary benefits"/>
  </r>
  <r>
    <s v="E"/>
    <s v="4998"/>
    <s v="854"/>
    <s v="85400"/>
    <s v="8549055"/>
    <n v="528004120010"/>
    <x v="1"/>
    <x v="31"/>
    <x v="31"/>
    <n v="202208"/>
    <n v="44804"/>
    <s v="USD"/>
    <n v="3.14"/>
    <n v="3.14"/>
    <s v="EUR"/>
    <n v="3.0790000000000002"/>
    <n v="12875404"/>
    <m/>
    <m/>
    <s v="Country Shared Costs - Non salary benefits"/>
  </r>
  <r>
    <s v="E"/>
    <s v="4998"/>
    <s v="854"/>
    <s v="85400"/>
    <s v="8549056"/>
    <n v="528004120010"/>
    <x v="1"/>
    <x v="31"/>
    <x v="31"/>
    <n v="202208"/>
    <n v="44804"/>
    <s v="USD"/>
    <n v="4.47"/>
    <n v="4.47"/>
    <s v="EUR"/>
    <n v="4.383"/>
    <n v="12875404"/>
    <m/>
    <m/>
    <s v="Country Shared Costs - Non salary benefits"/>
  </r>
  <r>
    <s v="E"/>
    <s v="4998"/>
    <s v="854"/>
    <s v="85400"/>
    <s v="8549057"/>
    <n v="528004120010"/>
    <x v="1"/>
    <x v="31"/>
    <x v="31"/>
    <n v="202208"/>
    <n v="44804"/>
    <s v="USD"/>
    <n v="13.58"/>
    <n v="13.58"/>
    <s v="EUR"/>
    <n v="13.315"/>
    <n v="12875404"/>
    <m/>
    <m/>
    <s v="Country Shared Costs - Non salary benefits"/>
  </r>
  <r>
    <s v="E"/>
    <s v="4998"/>
    <s v="854"/>
    <s v="85400"/>
    <s v="8549058"/>
    <n v="528004120010"/>
    <x v="1"/>
    <x v="31"/>
    <x v="31"/>
    <n v="202208"/>
    <n v="44804"/>
    <s v="USD"/>
    <n v="17.79"/>
    <n v="17.79"/>
    <s v="EUR"/>
    <n v="17.443000000000001"/>
    <n v="12875404"/>
    <m/>
    <m/>
    <s v="Country Shared Costs - Non salary benefits"/>
  </r>
  <r>
    <s v="E"/>
    <s v="6298"/>
    <s v="854"/>
    <s v="85400"/>
    <s v="8549059"/>
    <n v="528004120010"/>
    <x v="1"/>
    <x v="34"/>
    <x v="34"/>
    <n v="202208"/>
    <n v="44804"/>
    <s v="USD"/>
    <n v="17.27"/>
    <n v="17.27"/>
    <s v="EUR"/>
    <n v="16.933"/>
    <n v="12875404"/>
    <m/>
    <m/>
    <s v="Country Shared Costs - Premise costs"/>
  </r>
  <r>
    <s v="E"/>
    <s v="5598"/>
    <s v="854"/>
    <s v="85400"/>
    <s v="8549060"/>
    <n v="528004120010"/>
    <x v="1"/>
    <x v="33"/>
    <x v="33"/>
    <n v="202208"/>
    <n v="44804"/>
    <s v="USD"/>
    <n v="21.01"/>
    <n v="21.01"/>
    <s v="EUR"/>
    <n v="20.6"/>
    <n v="12875404"/>
    <m/>
    <m/>
    <s v="Country Shared Costs - Travel &amp; Lodging"/>
  </r>
  <r>
    <s v="E"/>
    <s v="6298"/>
    <s v="854"/>
    <s v="85400"/>
    <s v="8549051"/>
    <n v="528004120010"/>
    <x v="1"/>
    <x v="34"/>
    <x v="34"/>
    <n v="202208"/>
    <n v="44804"/>
    <s v="USD"/>
    <n v="54.51"/>
    <n v="54.51"/>
    <s v="EUR"/>
    <n v="53.447000000000003"/>
    <n v="12875404"/>
    <m/>
    <m/>
    <s v="Country Shared Costs - Premise costs"/>
  </r>
  <r>
    <s v="E"/>
    <s v="6298"/>
    <s v="854"/>
    <s v="85400"/>
    <s v="8549052"/>
    <n v="528004120010"/>
    <x v="1"/>
    <x v="34"/>
    <x v="34"/>
    <n v="202208"/>
    <n v="44804"/>
    <s v="USD"/>
    <n v="32.29"/>
    <n v="32.29"/>
    <s v="EUR"/>
    <n v="31.661000000000001"/>
    <n v="12875404"/>
    <m/>
    <m/>
    <s v="Country Shared Costs - Premise costs"/>
  </r>
  <r>
    <s v="E"/>
    <s v="6298"/>
    <s v="854"/>
    <s v="85400"/>
    <s v="8549054"/>
    <n v="528004120010"/>
    <x v="1"/>
    <x v="34"/>
    <x v="34"/>
    <n v="202208"/>
    <n v="44804"/>
    <s v="USD"/>
    <n v="175.29"/>
    <n v="175.29"/>
    <s v="EUR"/>
    <n v="171.87299999999999"/>
    <n v="12875404"/>
    <m/>
    <m/>
    <s v="Country Shared Costs - Premise costs"/>
  </r>
  <r>
    <s v="E"/>
    <s v="6298"/>
    <s v="854"/>
    <s v="85400"/>
    <s v="8549055"/>
    <n v="528004120010"/>
    <x v="1"/>
    <x v="34"/>
    <x v="34"/>
    <n v="202208"/>
    <n v="44804"/>
    <s v="USD"/>
    <n v="475.34"/>
    <n v="475.34"/>
    <s v="EUR"/>
    <n v="466.07400000000001"/>
    <n v="12875404"/>
    <m/>
    <m/>
    <s v="Country Shared Costs - Premise costs"/>
  </r>
  <r>
    <s v="E"/>
    <s v="6298"/>
    <s v="854"/>
    <s v="85400"/>
    <s v="8549057"/>
    <n v="528004120010"/>
    <x v="1"/>
    <x v="34"/>
    <x v="34"/>
    <n v="202208"/>
    <n v="44804"/>
    <s v="USD"/>
    <n v="52.19"/>
    <n v="52.19"/>
    <s v="EUR"/>
    <n v="51.173000000000002"/>
    <n v="12875404"/>
    <m/>
    <m/>
    <s v="Country Shared Costs - Premise costs"/>
  </r>
  <r>
    <s v="E"/>
    <s v="5598"/>
    <s v="854"/>
    <s v="85400"/>
    <s v="8549059"/>
    <n v="528004120010"/>
    <x v="1"/>
    <x v="33"/>
    <x v="33"/>
    <n v="202208"/>
    <n v="44804"/>
    <s v="USD"/>
    <n v="5.89"/>
    <n v="5.89"/>
    <s v="EUR"/>
    <n v="5.7750000000000004"/>
    <n v="12875404"/>
    <m/>
    <m/>
    <s v="Country Shared Costs - Travel &amp; Lodging"/>
  </r>
  <r>
    <s v="E"/>
    <s v="7491"/>
    <s v="854"/>
    <s v="85408"/>
    <s v="8549057"/>
    <n v="528004120010"/>
    <x v="1"/>
    <x v="37"/>
    <x v="37"/>
    <n v="202208"/>
    <n v="44804"/>
    <s v="USD"/>
    <n v="20.059999999999999"/>
    <n v="20.059999999999999"/>
    <s v="EUR"/>
    <n v="19.669"/>
    <n v="12875404"/>
    <m/>
    <m/>
    <s v="Country Shared Costs - Other"/>
  </r>
  <r>
    <s v="E"/>
    <s v="7142"/>
    <s v="854"/>
    <s v="85406"/>
    <s v="8549052"/>
    <n v="528004120010"/>
    <x v="1"/>
    <x v="62"/>
    <x v="61"/>
    <n v="202208"/>
    <n v="44804"/>
    <s v="XOF"/>
    <n v="778137.49"/>
    <n v="1329.35"/>
    <s v="EUR"/>
    <n v="1303.4380000000001"/>
    <n v="12863348"/>
    <m/>
    <m/>
    <s v="PO Auto-Accrual re PO: 10049030 / Chambre climatisée single (Standard) de 1 à 7jrs"/>
  </r>
  <r>
    <s v="E"/>
    <s v="5191"/>
    <s v="854"/>
    <s v="85408"/>
    <s v="8549060"/>
    <n v="528004120010"/>
    <x v="1"/>
    <x v="32"/>
    <x v="32"/>
    <n v="202208"/>
    <n v="44804"/>
    <s v="USD"/>
    <n v="6.18"/>
    <n v="6.18"/>
    <s v="EUR"/>
    <n v="6.06"/>
    <n v="12875404"/>
    <m/>
    <m/>
    <s v="Country Shared Costs – Vehicle &amp; transport costs"/>
  </r>
  <r>
    <s v="E"/>
    <s v="7142"/>
    <s v="854"/>
    <s v="85401"/>
    <s v="8549052"/>
    <n v="528004120003"/>
    <x v="5"/>
    <x v="94"/>
    <x v="92"/>
    <n v="202208"/>
    <n v="44804"/>
    <s v="XOF"/>
    <n v="382320"/>
    <n v="594.42999999999995"/>
    <s v="EUR"/>
    <n v="582.84299999999996"/>
    <n v="12863348"/>
    <m/>
    <m/>
    <s v="PO Auto-Accrual re PO: 10089043 / Chambre climatisée double de 13 à 21jrs"/>
  </r>
  <r>
    <s v="E"/>
    <s v="6090"/>
    <s v="854"/>
    <s v="85407"/>
    <s v="8549054"/>
    <n v="528004120010"/>
    <x v="1"/>
    <x v="3"/>
    <x v="3"/>
    <n v="202208"/>
    <n v="44804"/>
    <s v="XOF"/>
    <n v="156053.82"/>
    <n v="242.63"/>
    <s v="EUR"/>
    <n v="237.90100000000001"/>
    <n v="12875272"/>
    <s v="PROPERTY"/>
    <s v="854P0073"/>
    <s v="Premise allocation : [52800412] [44.08%] [30512662] - OUB1320822/BANK-OMNI/EGSN6WP/Gardiennage du bureau de Dédougou pour le mois d'Août 2022"/>
  </r>
  <r>
    <s v="E"/>
    <s v="6090"/>
    <s v="854"/>
    <s v="85406"/>
    <s v="8549054"/>
    <n v="528004120010"/>
    <x v="1"/>
    <x v="2"/>
    <x v="2"/>
    <n v="202208"/>
    <n v="44804"/>
    <s v="XOF"/>
    <n v="58231.87"/>
    <n v="90.54"/>
    <s v="EUR"/>
    <n v="88.775000000000006"/>
    <n v="12875272"/>
    <s v="PROPERTY"/>
    <s v="854P0062"/>
    <s v="Premise allocation : [52800412] [15.82%] [30512662] - OUB1320822/BANK-OMNI/EGSN6WP/GARDIENNAGE DU BUREAU PAYS Zone du bois pour le mois d'Août 2022"/>
  </r>
  <r>
    <s v="E"/>
    <s v="6090"/>
    <s v="854"/>
    <s v="85406"/>
    <s v="8549054"/>
    <n v="528004120010"/>
    <x v="1"/>
    <x v="2"/>
    <x v="2"/>
    <n v="202208"/>
    <n v="44804"/>
    <s v="XOF"/>
    <n v="29115.93"/>
    <n v="45.27"/>
    <s v="EUR"/>
    <n v="44.387999999999998"/>
    <n v="12875272"/>
    <s v="PROPERTY"/>
    <s v="854P0062"/>
    <s v="Premise allocation : [52800412] [15.82%] [30512662] - OUB1320822/BANK-OMNI/EGSN6WP/Gardienage du parking bureau de ouaga pour la période d'Août 2022"/>
  </r>
  <r>
    <s v="E"/>
    <s v="6090"/>
    <s v="854"/>
    <s v="85406"/>
    <s v="8549054"/>
    <n v="528004120010"/>
    <x v="1"/>
    <x v="2"/>
    <x v="2"/>
    <n v="202208"/>
    <n v="44804"/>
    <s v="XOF"/>
    <n v="18440.09"/>
    <n v="28.67"/>
    <s v="EUR"/>
    <n v="28.111000000000001"/>
    <n v="12875272"/>
    <s v="PROPERTY"/>
    <s v="854P0062"/>
    <s v="Premise allocation : [52800412] [15.82%] [30512662] - OUB1320822/BANK-OMNI/EGSN6WP/Gardienage du parking bureau de ouaga pour la période du 13 juillet au 31 juillet  2022"/>
  </r>
  <r>
    <s v="E"/>
    <s v="5120"/>
    <s v="854"/>
    <s v="85406"/>
    <s v="8549057"/>
    <n v="528004120010"/>
    <x v="1"/>
    <x v="58"/>
    <x v="58"/>
    <n v="202208"/>
    <n v="44804"/>
    <s v="XOF"/>
    <n v="302316.67"/>
    <n v="516.47"/>
    <s v="EUR"/>
    <n v="506.40300000000002"/>
    <n v="12863348"/>
    <s v="VEHICLE"/>
    <s v="854V0539"/>
    <s v="PO Auto-Accrual re PO: 10046796 / Renouvellement assurance véh 0170 D7 03 IT"/>
  </r>
  <r>
    <s v="E"/>
    <s v="5120"/>
    <s v="854"/>
    <s v="85406"/>
    <s v="8549057"/>
    <n v="528004120010"/>
    <x v="1"/>
    <x v="58"/>
    <x v="58"/>
    <n v="202208"/>
    <n v="44804"/>
    <s v="XOF"/>
    <n v="302316.67"/>
    <n v="516.47"/>
    <s v="EUR"/>
    <n v="506.40300000000002"/>
    <n v="12863348"/>
    <s v="VEHICLE"/>
    <s v="854V0540"/>
    <s v="PO Auto-Accrual re PO: 10046796 / Renouvellement assurance véh 0445 D8 03 IT"/>
  </r>
  <r>
    <s v="E"/>
    <s v="5120"/>
    <s v="854"/>
    <s v="85406"/>
    <s v="8549057"/>
    <n v="528004120010"/>
    <x v="1"/>
    <x v="58"/>
    <x v="58"/>
    <n v="202208"/>
    <n v="44804"/>
    <s v="XOF"/>
    <n v="302316.67"/>
    <n v="516.47"/>
    <s v="EUR"/>
    <n v="506.40300000000002"/>
    <n v="12863348"/>
    <s v="VEHICLE"/>
    <s v="854V0535"/>
    <s v="PO Auto-Accrual re PO: 10046796 / Renouvellement assurance véh 0182 D7 03 IT"/>
  </r>
  <r>
    <s v="E"/>
    <s v="5120"/>
    <s v="854"/>
    <s v="85406"/>
    <s v="8549057"/>
    <n v="528004120010"/>
    <x v="1"/>
    <x v="59"/>
    <x v="58"/>
    <n v="202208"/>
    <n v="44804"/>
    <s v="XOF"/>
    <n v="302316.67"/>
    <n v="516.47"/>
    <s v="EUR"/>
    <n v="506.40300000000002"/>
    <n v="12863348"/>
    <s v="VEHICLE"/>
    <s v="854V0538"/>
    <s v="PO Auto-Accrual re PO: 10046796 / Renouvellement assurance véh 0164 D7 03 IT"/>
  </r>
  <r>
    <s v="E"/>
    <s v="5110"/>
    <s v="854"/>
    <s v="85406"/>
    <s v="8549057"/>
    <n v="528004120010"/>
    <x v="1"/>
    <x v="87"/>
    <x v="86"/>
    <n v="202208"/>
    <n v="44804"/>
    <s v="XOF"/>
    <n v="11597.08"/>
    <n v="19.03"/>
    <s v="EUR"/>
    <n v="18.658999999999999"/>
    <n v="12863348"/>
    <s v="VEHICLE"/>
    <s v="854V0538"/>
    <s v="PO Auto-Accrual re PO: 10071600 / Total_appro TOM-Card 469916_veh 0164 D7 03 IT_ATWA"/>
  </r>
  <r>
    <s v="E"/>
    <s v="6910"/>
    <s v="854"/>
    <s v="85406"/>
    <s v="8549052"/>
    <n v="528004120009"/>
    <x v="19"/>
    <x v="84"/>
    <x v="83"/>
    <n v="202209"/>
    <n v="44719"/>
    <s v="XOF"/>
    <n v="3583200"/>
    <n v="5879.78"/>
    <s v="EUR"/>
    <n v="5462.55"/>
    <n v="40303162"/>
    <m/>
    <m/>
    <s v="Solde de 60% pour l'audit du projet ATWA"/>
  </r>
  <r>
    <s v="E"/>
    <s v="5201"/>
    <s v="854"/>
    <s v="85406"/>
    <s v="8540008"/>
    <n v="528004120010"/>
    <x v="1"/>
    <x v="51"/>
    <x v="51"/>
    <n v="202209"/>
    <n v="44725"/>
    <s v="XOF"/>
    <n v="337107"/>
    <n v="553.16999999999996"/>
    <s v="EUR"/>
    <n v="513.91700000000003"/>
    <n v="30520443"/>
    <s v="SUBGRANT"/>
    <n v="13485"/>
    <s v="60002714/JUSTIF SEPTEMBRE/DECAISSEMENTS DE FONDS TRANCHE 2 AMMIE JUIN - DECEMBRE 2022/POUR PAIEMENT DU SALAIRE DU SUIVI-EVALUATION POUR LE MOIS DE SEPTEMBRE  2022"/>
  </r>
  <r>
    <s v="E"/>
    <s v="5201"/>
    <s v="854"/>
    <s v="85406"/>
    <s v="8540008"/>
    <n v="528004120001"/>
    <x v="3"/>
    <x v="52"/>
    <x v="52"/>
    <n v="202209"/>
    <n v="44725"/>
    <s v="XOF"/>
    <n v="339030"/>
    <n v="556.32000000000005"/>
    <s v="EUR"/>
    <n v="516.84299999999996"/>
    <n v="30520443"/>
    <s v="SUBGRANT"/>
    <n v="13485"/>
    <s v="60002714/JUSTIF SEPTEMBRE/DECAISSEMENTS DE FONDS TRANCHE 2 AMMIE JUIN - DECEMBRE 2022/POUR PAIEMENT DU SALAIRE DU COMPTABLE POUR LE MOIS DE SEPTEMBRE  2022"/>
  </r>
  <r>
    <s v="E"/>
    <s v="5201"/>
    <s v="854"/>
    <s v="85406"/>
    <s v="8540008"/>
    <n v="528004120001"/>
    <x v="3"/>
    <x v="52"/>
    <x v="52"/>
    <n v="202209"/>
    <n v="44725"/>
    <s v="XOF"/>
    <n v="27565"/>
    <n v="45.23"/>
    <s v="EUR"/>
    <n v="42.02"/>
    <n v="30520443"/>
    <s v="SUBGRANT"/>
    <n v="13485"/>
    <s v="60002714/JUSTIF SEPTEMBRE/DECAISSEMENTS DE FONDS TRANCHE 2 AMMIE JUIN - DECEMBRE 2022/POUR PAIEMENT DE LA RETENUE IUTS SUR LES SALAIRES DU MOIS DE SEPTEMBRE  2022"/>
  </r>
  <r>
    <s v="E"/>
    <s v="5201"/>
    <s v="854"/>
    <s v="85406"/>
    <s v="8540008"/>
    <n v="528004120001"/>
    <x v="3"/>
    <x v="45"/>
    <x v="45"/>
    <n v="202209"/>
    <n v="44725"/>
    <s v="XOF"/>
    <n v="16550"/>
    <n v="27.16"/>
    <s v="EUR"/>
    <n v="25.233000000000001"/>
    <n v="30520443"/>
    <s v="SUBGRANT"/>
    <n v="13485"/>
    <s v="60002714/JUSTIF SEPTEMBRE/DECAISSEMENTS DE FONDS TRANCHE 2 AMMIE JUIN - DECEMBRE 2022/POUR PAIEMENT DE LA RETENUE IUTS SUR LES SALAIRES DU MOIS DE SEPTEMBRE  2022"/>
  </r>
  <r>
    <s v="E"/>
    <s v="5201"/>
    <s v="854"/>
    <s v="85406"/>
    <s v="8540008"/>
    <n v="528004120001"/>
    <x v="3"/>
    <x v="52"/>
    <x v="52"/>
    <n v="202209"/>
    <n v="44725"/>
    <s v="XOF"/>
    <n v="83405"/>
    <n v="136.86000000000001"/>
    <s v="EUR"/>
    <n v="127.148"/>
    <n v="30520443"/>
    <s v="SUBGRANT"/>
    <n v="13485"/>
    <s v="60002714/JUSTIF SEPTEMBRE/DECAISSEMENTS DE FONDS TRANCHE 2 AMMIE JUIN - DECEMBRE 2022/POUR PAIEMENT DES COTISATIONS SOCIALES SUR LES SALAIRES DU MOIS DE SEPTEMBRE  2022"/>
  </r>
  <r>
    <s v="E"/>
    <s v="5201"/>
    <s v="854"/>
    <s v="85406"/>
    <s v="8540008"/>
    <n v="528004120001"/>
    <x v="3"/>
    <x v="45"/>
    <x v="45"/>
    <n v="202209"/>
    <n v="44725"/>
    <s v="XOF"/>
    <n v="54600"/>
    <n v="89.59"/>
    <s v="EUR"/>
    <n v="83.233000000000004"/>
    <n v="30520443"/>
    <s v="SUBGRANT"/>
    <n v="13485"/>
    <s v="60002714/JUSTIF SEPTEMBRE/DECAISSEMENTS DE FONDS TRANCHE 2 AMMIE JUIN - DECEMBRE 2022/POUR RÈGLEMENT DE LA FACTURE DE LOCATION DU MOIS DE SEPTEMBRE  2022"/>
  </r>
  <r>
    <s v="E"/>
    <s v="5201"/>
    <s v="854"/>
    <s v="85406"/>
    <s v="8540008"/>
    <n v="528004120030"/>
    <x v="9"/>
    <x v="65"/>
    <x v="64"/>
    <n v="202209"/>
    <n v="44725"/>
    <s v="XOF"/>
    <n v="180000"/>
    <n v="295.37"/>
    <s v="EUR"/>
    <n v="274.411"/>
    <n v="30520443"/>
    <s v="SUBGRANT"/>
    <n v="13485"/>
    <s v="60002714/JUSTIF SEPTEMBRE/DECAISSEMENTS DE FONDS TRANCHE 2 AMMIE JUIN - DECEMBRE 2022/DOTATION MENSUEL DU CARBURANT POUR LE MOIS D'AOÛT 2022"/>
  </r>
  <r>
    <s v="E"/>
    <s v="5201"/>
    <s v="854"/>
    <s v="85406"/>
    <s v="8540008"/>
    <n v="528004120026"/>
    <x v="6"/>
    <x v="46"/>
    <x v="46"/>
    <n v="202209"/>
    <n v="44725"/>
    <s v="XOF"/>
    <n v="14000"/>
    <n v="22.97"/>
    <s v="EUR"/>
    <n v="21.34"/>
    <n v="30520443"/>
    <s v="SUBGRANT"/>
    <n v="13485"/>
    <s v="60002714/JUSTIF SEPTEMBRE/DECAISSEMENTS DE FONDS TRANCHE 2 AMMIE JUIN - DECEMBRE 2022/POUR PAIEMENT DE LA RETENUE À LA SOURCE SUR  LA FACTURE DE SUIVI DE RÉHABILITATION DU CENTRE MEDICAL"/>
  </r>
  <r>
    <s v="E"/>
    <s v="5201"/>
    <s v="854"/>
    <s v="85406"/>
    <s v="8540008"/>
    <n v="528004120028"/>
    <x v="12"/>
    <x v="70"/>
    <x v="69"/>
    <n v="202209"/>
    <n v="44725"/>
    <s v="XOF"/>
    <n v="4865000"/>
    <n v="7983.13"/>
    <s v="EUR"/>
    <n v="7416.6469999999999"/>
    <n v="30520443"/>
    <s v="SUBGRANT"/>
    <n v="13485"/>
    <s v="60002714/JUSTIF SEPTEMBRE/DECAISSEMENTS DE FONDS TRANCHE 2 AMMIE JUIN - DECEMBRE 2022/POUR PAIEMENT DES FRAIS DE FORMATION DE LA FABRICATION DES KITS HYGIÈNIQUE ET FRAIS DE SUIVI DES CEB"/>
  </r>
  <r>
    <s v="E"/>
    <s v="5201"/>
    <s v="854"/>
    <s v="85406"/>
    <s v="8540008"/>
    <n v="528004120010"/>
    <x v="1"/>
    <x v="50"/>
    <x v="50"/>
    <n v="202209"/>
    <n v="44725"/>
    <s v="XOF"/>
    <n v="296870"/>
    <n v="487.14"/>
    <s v="EUR"/>
    <n v="452.57299999999998"/>
    <n v="30520443"/>
    <s v="SUBGRANT"/>
    <n v="13485"/>
    <s v="60002714/JUSTIF SEPTEMBRE/DECAISSEMENTS DE FONDS TRANCHE 2 AMMIE JUIN - DECEMBRE 2022/POUR PAIEMENT DU SALAIRE DU COORDONNATEUR POUR LE MOIS DE SEPTEMBRE   2022"/>
  </r>
  <r>
    <s v="E"/>
    <s v="5201"/>
    <s v="854"/>
    <s v="85406"/>
    <s v="8540008"/>
    <n v="528004120010"/>
    <x v="1"/>
    <x v="50"/>
    <x v="50"/>
    <n v="202209"/>
    <n v="44725"/>
    <s v="XOF"/>
    <n v="42639"/>
    <n v="69.97"/>
    <s v="EUR"/>
    <n v="65.004999999999995"/>
    <n v="30520443"/>
    <s v="SUBGRANT"/>
    <n v="13485"/>
    <s v="60002714/JUSTIF SEPTEMBRE/DECAISSEMENTS DE FONDS TRANCHE 2 AMMIE JUIN - DECEMBRE 2022/POUR PAIEMENT DE LA FACTURE D'ÉLECTRICITÉ"/>
  </r>
  <r>
    <s v="E"/>
    <s v="5201"/>
    <s v="854"/>
    <s v="85406"/>
    <s v="8540008"/>
    <n v="528004120010"/>
    <x v="1"/>
    <x v="50"/>
    <x v="50"/>
    <n v="202209"/>
    <n v="44725"/>
    <s v="XOF"/>
    <n v="5908092.2999999998"/>
    <n v="9694.77"/>
    <s v="EUR"/>
    <n v="9006.8279999999995"/>
    <n v="30520443"/>
    <s v="SUBGRANT"/>
    <n v="13485"/>
    <s v="60002714/JUSTIF SEPTEMBRE/DECAISSEMENTS DE FONDS TRANCHE 2 AMMIE JUIN - DECEMBRE 2022/POUR PAIEMENT DE LA FACTURE DE RÉHABILITATION DU CENTRE MEDICAL SCOLAIRE"/>
  </r>
  <r>
    <s v="E"/>
    <s v="5201"/>
    <s v="854"/>
    <s v="85406"/>
    <s v="8540008"/>
    <n v="528004120010"/>
    <x v="1"/>
    <x v="50"/>
    <x v="50"/>
    <n v="202209"/>
    <n v="44725"/>
    <s v="XOF"/>
    <n v="266000"/>
    <n v="436.49"/>
    <s v="EUR"/>
    <n v="405.517"/>
    <n v="30520443"/>
    <s v="SUBGRANT"/>
    <n v="13485"/>
    <s v="60002714/JUSTIF SEPTEMBRE/DECAISSEMENTS DE FONDS TRANCHE 2 AMMIE JUIN - DECEMBRE 2022/POUR PAIEMENT DE LA FACTURE DE SUIVI DE RÉHABILITATION DU CENTRE MEDICAL"/>
  </r>
  <r>
    <s v="E"/>
    <s v="5201"/>
    <s v="854"/>
    <s v="85406"/>
    <s v="8540008"/>
    <n v="528004120027"/>
    <x v="18"/>
    <x v="83"/>
    <x v="82"/>
    <n v="202209"/>
    <n v="44725"/>
    <s v="XOF"/>
    <n v="840000"/>
    <n v="1378.38"/>
    <s v="EUR"/>
    <n v="1280.57"/>
    <n v="30520443"/>
    <s v="SUBGRANT"/>
    <n v="13485"/>
    <s v="60002714/JUSTIF SEPTEMBRE/DECAISSEMENTS DE FONDS TRANCHE 2 AMMIE JUIN - DECEMBRE 2022/POUR PAIEMENT DES FRAIS DE SUIVI DES RÉHABILITATIONS DES LATRINES ET DES FORAGES"/>
  </r>
  <r>
    <s v="E"/>
    <s v="5201"/>
    <s v="854"/>
    <s v="85406"/>
    <s v="8540008"/>
    <n v="528004120002"/>
    <x v="0"/>
    <x v="53"/>
    <x v="53"/>
    <n v="202209"/>
    <n v="44725"/>
    <s v="XOF"/>
    <n v="796820"/>
    <n v="1307.53"/>
    <s v="EUR"/>
    <n v="1214.748"/>
    <n v="30520443"/>
    <s v="SUBGRANT"/>
    <n v="13485"/>
    <s v="60002714/JUSTIF SEPTEMBRE/DECAISSEMENTS DE FONDS TRANCHE 2 AMMIE JUIN - DECEMBRE 2022/POUR PAIEMENT DU SALAIRE DES SUPERVISEURS TERRAINS POUR LE MOIS DE SEPTEMBRE  2022"/>
  </r>
  <r>
    <s v="E"/>
    <s v="5201"/>
    <s v="854"/>
    <s v="85406"/>
    <s v="8540008"/>
    <n v="528004120002"/>
    <x v="0"/>
    <x v="54"/>
    <x v="54"/>
    <n v="202209"/>
    <n v="44725"/>
    <s v="XOF"/>
    <n v="191965"/>
    <n v="315"/>
    <s v="EUR"/>
    <n v="292.64800000000002"/>
    <n v="30520443"/>
    <s v="SUBGRANT"/>
    <n v="13485"/>
    <s v="60002714/JUSTIF SEPTEMBRE/DECAISSEMENTS DE FONDS TRANCHE 2 AMMIE JUIN - DECEMBRE 2022/POUR PAIEMENT DU SALAIRE DU CHAUFFEUR POUR LE MOIS DE SEPTEMBRE  2022"/>
  </r>
  <r>
    <s v="E"/>
    <s v="5201"/>
    <s v="854"/>
    <s v="85406"/>
    <s v="8540008"/>
    <n v="528004120001"/>
    <x v="3"/>
    <x v="45"/>
    <x v="45"/>
    <n v="202209"/>
    <n v="44725"/>
    <s v="XOF"/>
    <n v="158450"/>
    <n v="260.01"/>
    <s v="EUR"/>
    <n v="241.56"/>
    <n v="30520443"/>
    <s v="SUBGRANT"/>
    <n v="13485"/>
    <s v="60002714/JUSTIF SEPTEMBRE/DECAISSEMENTS DE FONDS TRANCHE 2 AMMIE JUIN - DECEMBRE 2022/POUR PAIEMENT DES FRAIS DE MOTIVATION FINANCIÈRE DE LA DIRECTRICE NATIONALE POUR LE MOIS DE SEPTEMBRE  2022"/>
  </r>
  <r>
    <s v="E"/>
    <s v="5201"/>
    <s v="854"/>
    <s v="85406"/>
    <s v="8540008"/>
    <n v="528004120002"/>
    <x v="0"/>
    <x v="49"/>
    <x v="49"/>
    <n v="202209"/>
    <n v="44725"/>
    <s v="XOF"/>
    <n v="28992"/>
    <n v="47.57"/>
    <s v="EUR"/>
    <n v="44.194000000000003"/>
    <n v="30520443"/>
    <s v="SUBGRANT"/>
    <n v="13485"/>
    <s v="60002714/JUSTIF SEPTEMBRE/DECAISSEMENTS DE FONDS TRANCHE 2 AMMIE JUIN - DECEMBRE 2022/POUR PAIEMENT DE LA RETENUE IUTS SUR LES SALAIRES DU MOIS DE SEPTEMBRE  2022"/>
  </r>
  <r>
    <s v="E"/>
    <s v="5201"/>
    <s v="854"/>
    <s v="85406"/>
    <s v="8540008"/>
    <n v="528004120002"/>
    <x v="0"/>
    <x v="48"/>
    <x v="48"/>
    <n v="202209"/>
    <n v="44725"/>
    <s v="XOF"/>
    <n v="29488"/>
    <n v="48.39"/>
    <s v="EUR"/>
    <n v="44.956000000000003"/>
    <n v="30520443"/>
    <s v="SUBGRANT"/>
    <n v="13485"/>
    <s v="60002714/JUSTIF SEPTEMBRE/DECAISSEMENTS DE FONDS TRANCHE 2 AMMIE JUIN - DECEMBRE 2022/POUR PAIEMENT DE LA RETENUE IUTS SUR LES SALAIRES DU MOIS DE SEPTEMBRE  2022"/>
  </r>
  <r>
    <s v="E"/>
    <s v="5201"/>
    <s v="854"/>
    <s v="85406"/>
    <s v="8540008"/>
    <n v="528004120002"/>
    <x v="0"/>
    <x v="53"/>
    <x v="53"/>
    <n v="202209"/>
    <n v="44725"/>
    <s v="XOF"/>
    <n v="58556"/>
    <n v="96.09"/>
    <s v="EUR"/>
    <n v="89.271000000000001"/>
    <n v="30520443"/>
    <s v="SUBGRANT"/>
    <n v="13485"/>
    <s v="60002714/JUSTIF SEPTEMBRE/DECAISSEMENTS DE FONDS TRANCHE 2 AMMIE JUIN - DECEMBRE 2022/POUR PAIEMENT DE LA RETENUE IUTS SUR LES SALAIRES DU MOIS DE SEPTEMBRE  2022"/>
  </r>
  <r>
    <s v="E"/>
    <s v="5201"/>
    <s v="854"/>
    <s v="85406"/>
    <s v="8540008"/>
    <n v="528004120002"/>
    <x v="0"/>
    <x v="54"/>
    <x v="54"/>
    <n v="202209"/>
    <n v="44725"/>
    <s v="XOF"/>
    <n v="11699"/>
    <n v="19.2"/>
    <s v="EUR"/>
    <n v="17.838000000000001"/>
    <n v="30520443"/>
    <s v="SUBGRANT"/>
    <n v="13485"/>
    <s v="60002714/JUSTIF SEPTEMBRE/DECAISSEMENTS DE FONDS TRANCHE 2 AMMIE JUIN - DECEMBRE 2022/POUR PAIEMENT DE LA RETENUE IUTS SUR LES SALAIRES DU MOIS DE SEPTEMBRE  2022"/>
  </r>
  <r>
    <s v="E"/>
    <s v="5201"/>
    <s v="854"/>
    <s v="85406"/>
    <s v="8540008"/>
    <n v="528004120002"/>
    <x v="0"/>
    <x v="49"/>
    <x v="49"/>
    <n v="202209"/>
    <n v="44725"/>
    <s v="XOF"/>
    <n v="74138"/>
    <n v="121.66"/>
    <s v="EUR"/>
    <n v="113.027"/>
    <n v="30520443"/>
    <s v="SUBGRANT"/>
    <n v="13485"/>
    <s v="60002714/JUSTIF SEPTEMBRE/DECAISSEMENTS DE FONDS TRANCHE 2 AMMIE JUIN - DECEMBRE 2022/POUR PAIEMENT DES COTISATIONS SOCIALES SUR LES SALAIRES DU MOIS DE SEPTEMBRE  2022"/>
  </r>
  <r>
    <s v="E"/>
    <s v="5201"/>
    <s v="854"/>
    <s v="85406"/>
    <s v="8540008"/>
    <n v="528004120002"/>
    <x v="0"/>
    <x v="48"/>
    <x v="48"/>
    <n v="202209"/>
    <n v="44725"/>
    <s v="XOF"/>
    <n v="83405"/>
    <n v="136.86000000000001"/>
    <s v="EUR"/>
    <n v="127.148"/>
    <n v="30520443"/>
    <s v="SUBGRANT"/>
    <n v="13485"/>
    <s v="60002714/JUSTIF SEPTEMBRE/DECAISSEMENTS DE FONDS TRANCHE 2 AMMIE JUIN - DECEMBRE 2022/POUR PAIEMENT DES COTISATIONS SOCIALES SUR LES SALAIRES DU MOIS DE SEPTEMBRE  2022"/>
  </r>
  <r>
    <s v="E"/>
    <s v="5201"/>
    <s v="854"/>
    <s v="85406"/>
    <s v="8540008"/>
    <n v="528004120002"/>
    <x v="0"/>
    <x v="53"/>
    <x v="53"/>
    <n v="202209"/>
    <n v="44725"/>
    <s v="XOF"/>
    <n v="194610"/>
    <n v="319.33999999999997"/>
    <s v="EUR"/>
    <n v="296.68"/>
    <n v="30520443"/>
    <s v="SUBGRANT"/>
    <n v="13485"/>
    <s v="60002714/JUSTIF SEPTEMBRE/DECAISSEMENTS DE FONDS TRANCHE 2 AMMIE JUIN - DECEMBRE 2022/POUR PAIEMENT DES COTISATIONS SOCIALES SUR LES SALAIRES DU MOIS DE SEPTEMBRE  2022"/>
  </r>
  <r>
    <s v="E"/>
    <s v="5201"/>
    <s v="854"/>
    <s v="85406"/>
    <s v="8540008"/>
    <n v="528004120002"/>
    <x v="0"/>
    <x v="54"/>
    <x v="54"/>
    <n v="202209"/>
    <n v="44725"/>
    <s v="XOF"/>
    <n v="46336"/>
    <n v="76.03"/>
    <s v="EUR"/>
    <n v="70.635000000000005"/>
    <n v="30520443"/>
    <s v="SUBGRANT"/>
    <n v="13485"/>
    <s v="60002714/JUSTIF SEPTEMBRE/DECAISSEMENTS DE FONDS TRANCHE 2 AMMIE JUIN - DECEMBRE 2022/POUR PAIEMENT DES COTISATIONS SOCIALES SUR LES SALAIRES DU MOIS DE SEPTEMBRE  2022"/>
  </r>
  <r>
    <s v="E"/>
    <s v="5201"/>
    <s v="854"/>
    <s v="85406"/>
    <s v="8540008"/>
    <n v="528004120002"/>
    <x v="0"/>
    <x v="49"/>
    <x v="49"/>
    <n v="202209"/>
    <n v="44725"/>
    <s v="XOF"/>
    <n v="5400"/>
    <n v="8.86"/>
    <s v="EUR"/>
    <n v="8.2309999999999999"/>
    <n v="30520443"/>
    <s v="SUBGRANT"/>
    <n v="13485"/>
    <s v="60002714/JUSTIF SEPTEMBRE/DECAISSEMENTS DE FONDS TRANCHE 2 AMMIE JUIN - DECEMBRE 2022/POUR PAIEMENT DE LA RETENUE IRF SUR LE LOYER DU MOIS DE SEPTEMBRE  2022"/>
  </r>
  <r>
    <s v="E"/>
    <s v="5201"/>
    <s v="854"/>
    <s v="85406"/>
    <s v="8540008"/>
    <n v="528004120010"/>
    <x v="1"/>
    <x v="55"/>
    <x v="55"/>
    <n v="202209"/>
    <n v="44725"/>
    <s v="XOF"/>
    <n v="59677.7"/>
    <n v="97.93"/>
    <s v="EUR"/>
    <n v="90.980999999999995"/>
    <n v="30520443"/>
    <s v="SUBGRANT"/>
    <n v="13485"/>
    <s v="60002714/JUSTIF SEPTEMBRE/DECAISSEMENTS DE FONDS TRANCHE 2 AMMIE JUIN - DECEMBRE 2022/POUR PAIEMENT DE LA RETENUE À LA SOURCE DE LA FACTURE DE RÉHABILITATION DU CENTRE MEDICAL SCOLAIRE"/>
  </r>
  <r>
    <s v="E"/>
    <s v="5201"/>
    <s v="854"/>
    <s v="85406"/>
    <s v="8540008"/>
    <n v="528004120025"/>
    <x v="17"/>
    <x v="82"/>
    <x v="81"/>
    <n v="202209"/>
    <n v="44725"/>
    <s v="XOF"/>
    <n v="4742000"/>
    <n v="7781.29"/>
    <s v="EUR"/>
    <n v="7229.1289999999999"/>
    <n v="30520443"/>
    <s v="SUBGRANT"/>
    <n v="13485"/>
    <s v="60002714/JUSTIF SEPTEMBRE/DECAISSEMENTS DE FONDS TRANCHE 2 AMMIE JUIN - DECEMBRE 2022/POUR PAIEMENT DES FRAIS DE SUBSISTANCE DES PARTICIPANTS-ES DES JOURNÉES PÉDAGOGIQUE YATENGA ET ZONDOMA"/>
  </r>
  <r>
    <s v="E"/>
    <s v="6090"/>
    <s v="854"/>
    <s v="85403"/>
    <s v="8549054"/>
    <n v="528004120010"/>
    <x v="1"/>
    <x v="2"/>
    <x v="2"/>
    <n v="202209"/>
    <n v="44739"/>
    <s v="XOF"/>
    <n v="-1780.92"/>
    <n v="-2.92"/>
    <s v="EUR"/>
    <n v="-2.7130000000000001"/>
    <n v="12907456"/>
    <s v="PROPERTY"/>
    <s v="854P0071"/>
    <s v="Premise allocation : [52800412] [1.32%] [30519283] - Premises allocation - Exception : 40277492 - ACHAT DE FUT POUR STOCKAGE DE CARBURANT POUR LE GROUPE ELECTROGENE,"/>
  </r>
  <r>
    <s v="E"/>
    <s v="5201"/>
    <s v="854"/>
    <s v="85406"/>
    <s v="8540007"/>
    <n v="528004120002"/>
    <x v="0"/>
    <x v="54"/>
    <x v="54"/>
    <n v="202209"/>
    <n v="44767"/>
    <s v="XOF"/>
    <n v="353250"/>
    <n v="566.22"/>
    <s v="EUR"/>
    <n v="538.529"/>
    <n v="30516212"/>
    <s v="SUBGRANT"/>
    <n v="13486"/>
    <s v="JUSTIF/Décaissement Tranche N°2/2022 - AZND - Projet &quot;ATWA&quot; - Juillet à Décembre 2022/ Finance partner (1)) Salaire de AOÛT 2022"/>
  </r>
  <r>
    <s v="E"/>
    <s v="5201"/>
    <s v="854"/>
    <s v="85406"/>
    <s v="8540007"/>
    <n v="528004120002"/>
    <x v="0"/>
    <x v="53"/>
    <x v="53"/>
    <n v="202209"/>
    <n v="44767"/>
    <s v="XOF"/>
    <n v="353250"/>
    <n v="566.22"/>
    <s v="EUR"/>
    <n v="538.529"/>
    <n v="30516212"/>
    <s v="SUBGRANT"/>
    <n v="13486"/>
    <s v="JUSTIF/Décaissement Tranche N°2/2022 - AZND - Projet &quot;ATWA&quot; - Juillet à Décembre 2022/ MEAL partner (1) Salaire de AOÛT 2022"/>
  </r>
  <r>
    <s v="E"/>
    <s v="5201"/>
    <s v="854"/>
    <s v="85406"/>
    <s v="8540007"/>
    <n v="528004120002"/>
    <x v="0"/>
    <x v="49"/>
    <x v="49"/>
    <n v="202209"/>
    <n v="44767"/>
    <s v="XOF"/>
    <n v="196250"/>
    <n v="314.57"/>
    <s v="EUR"/>
    <n v="299.18599999999998"/>
    <n v="30516212"/>
    <s v="SUBGRANT"/>
    <n v="13486"/>
    <s v="JUSTIF/Décaissement Tranche N°2/2022 - AZND - Projet &quot;ATWA&quot; - Juillet à Décembre 2022/ Driver Partner (1) Salaire de AOÛT 2022"/>
  </r>
  <r>
    <s v="E"/>
    <s v="5201"/>
    <s v="854"/>
    <s v="85406"/>
    <s v="8540007"/>
    <n v="528004120002"/>
    <x v="0"/>
    <x v="48"/>
    <x v="48"/>
    <n v="202209"/>
    <n v="44767"/>
    <s v="XOF"/>
    <n v="175000"/>
    <n v="280.5"/>
    <s v="EUR"/>
    <n v="266.78199999999998"/>
    <n v="30516212"/>
    <s v="SUBGRANT"/>
    <n v="13486"/>
    <s v="JUSTIF/Décaissement Tranche N°2/2022 - AZND - Projet &quot;ATWA&quot; - Juillet à Décembre 2022/ National director partner (25%) (1)) Salaire de AOÛT 2022"/>
  </r>
  <r>
    <s v="E"/>
    <s v="5201"/>
    <s v="854"/>
    <s v="85406"/>
    <s v="8540007"/>
    <n v="528004120001"/>
    <x v="3"/>
    <x v="52"/>
    <x v="52"/>
    <n v="202209"/>
    <n v="44767"/>
    <s v="XOF"/>
    <n v="431750"/>
    <n v="692.04"/>
    <s v="EUR"/>
    <n v="658.19600000000003"/>
    <n v="30516212"/>
    <s v="SUBGRANT"/>
    <n v="13486"/>
    <s v="JUSTIF/Décaissement Tranche N°2/2022 - AZND - Projet &quot;ATWA&quot; - Juillet à Décembre 2022/ Programme Coordinator (partner (1) Salaire de AOÛT 2022"/>
  </r>
  <r>
    <s v="E"/>
    <s v="5201"/>
    <s v="854"/>
    <s v="85406"/>
    <s v="8540007"/>
    <n v="528004120001"/>
    <x v="3"/>
    <x v="45"/>
    <x v="45"/>
    <n v="202209"/>
    <n v="44767"/>
    <s v="XOF"/>
    <n v="549500"/>
    <n v="880.78"/>
    <s v="EUR"/>
    <n v="837.70500000000004"/>
    <n v="30516212"/>
    <s v="SUBGRANT"/>
    <n v="13486"/>
    <s v="JUSTIF/Décaissement Tranche N°2/2022 - AZND - Projet &quot;ATWA&quot; - Juillet à Décembre 2022/ Supervisors (partner 2) Salaire de AOÛT 2022"/>
  </r>
  <r>
    <s v="E"/>
    <s v="5201"/>
    <s v="854"/>
    <s v="85406"/>
    <s v="8540007"/>
    <n v="528004120010"/>
    <x v="1"/>
    <x v="47"/>
    <x v="47"/>
    <n v="202209"/>
    <n v="44767"/>
    <s v="XOF"/>
    <n v="53300"/>
    <n v="85.43"/>
    <s v="EUR"/>
    <n v="81.251999999999995"/>
    <n v="30516212"/>
    <s v="SUBGRANT"/>
    <n v="13486"/>
    <s v="JUSTIF/Décaissement Tranche N°2/2022 - AZND - Projet &quot;ATWA&quot; - Juillet à Décembre 2022/ Vehicle petrol ( 1 cars * 76 euro/month * X months)AOÛT 2022"/>
  </r>
  <r>
    <s v="E"/>
    <s v="5201"/>
    <s v="854"/>
    <s v="85406"/>
    <s v="8540007"/>
    <n v="528004120010"/>
    <x v="1"/>
    <x v="50"/>
    <x v="50"/>
    <n v="202209"/>
    <n v="44767"/>
    <s v="XOF"/>
    <n v="176416"/>
    <n v="282.77"/>
    <s v="EUR"/>
    <n v="268.94099999999997"/>
    <n v="30516212"/>
    <s v="SUBGRANT"/>
    <n v="13486"/>
    <s v="JUSTIF/Décaissement Tranche N°2/2022 - AZND - Projet &quot;ATWA&quot; - Juillet à Décembre 2022/ Partners Shared Costs AOÛT 2022"/>
  </r>
  <r>
    <s v="E"/>
    <s v="6090"/>
    <s v="854"/>
    <s v="85403"/>
    <s v="8549054"/>
    <n v="528004120010"/>
    <x v="1"/>
    <x v="2"/>
    <x v="2"/>
    <n v="202209"/>
    <n v="44774"/>
    <s v="XOF"/>
    <n v="2891.61"/>
    <n v="4.5"/>
    <s v="EUR"/>
    <n v="4.4119999999999999"/>
    <n v="12907456"/>
    <s v="PROPERTY"/>
    <s v="854P0071"/>
    <s v="Premise allocation : [52800412] [1.32%] [30519283] - FACTURE D´ELECTRICITE SONABEL DU MOIS DE JUIN 2022"/>
  </r>
  <r>
    <s v="E"/>
    <s v="4170"/>
    <s v="854"/>
    <s v="85407"/>
    <s v="8549057"/>
    <n v="528004120002"/>
    <x v="0"/>
    <x v="22"/>
    <x v="22"/>
    <n v="202209"/>
    <n v="44804"/>
    <s v="XOF"/>
    <n v="35393.33"/>
    <n v="55.03"/>
    <s v="EUR"/>
    <n v="53.957000000000001"/>
    <n v="30520328"/>
    <s v="STAFF"/>
    <n v="2023197"/>
    <s v="SAGNON Sanlé Régis Kader/Assurance/Aout 2022 /Incorporation de son enfant (SAGNON Giovani joseph Siépoi)"/>
  </r>
  <r>
    <s v="E"/>
    <s v="4170"/>
    <s v="854"/>
    <s v="85400"/>
    <s v="8549060"/>
    <n v="528004120002"/>
    <x v="0"/>
    <x v="6"/>
    <x v="6"/>
    <n v="202209"/>
    <n v="44804"/>
    <s v="XOF"/>
    <n v="1510.62"/>
    <n v="2.35"/>
    <s v="EUR"/>
    <n v="2.3039999999999998"/>
    <n v="30520328"/>
    <s v="STAFF"/>
    <n v="2049729"/>
    <s v="NIGNAN Annielle/Assurance/Aout 2022 /son Incorporation celui de son Conjoint (ZITIYENGA Eder ) et ceux de ses enfants (ZETIYENGA Aria,ZETIYENGA Grace)"/>
  </r>
  <r>
    <s v="E"/>
    <s v="5120"/>
    <s v="854"/>
    <s v="85406"/>
    <s v="8549057"/>
    <n v="528004120010"/>
    <x v="1"/>
    <x v="58"/>
    <x v="58"/>
    <n v="202209"/>
    <n v="44805"/>
    <s v="XOF"/>
    <n v="-302316.67"/>
    <n v="-516.47"/>
    <s v="EUR"/>
    <n v="-515.29"/>
    <n v="12863349"/>
    <s v="VEHICLE"/>
    <s v="854V0539"/>
    <s v="REV-PO Auto-Accrual re PO: 10046796 / Renouvellement assurance véh 0170 D7 03 IT"/>
  </r>
  <r>
    <s v="E"/>
    <s v="5120"/>
    <s v="854"/>
    <s v="85406"/>
    <s v="8549057"/>
    <n v="528004120010"/>
    <x v="1"/>
    <x v="58"/>
    <x v="58"/>
    <n v="202209"/>
    <n v="44805"/>
    <s v="XOF"/>
    <n v="-302316.67"/>
    <n v="-516.47"/>
    <s v="EUR"/>
    <n v="-515.29"/>
    <n v="12863349"/>
    <s v="VEHICLE"/>
    <s v="854V0535"/>
    <s v="REV-PO Auto-Accrual re PO: 10046796 / Renouvellement assurance véh 0182 D7 03 IT"/>
  </r>
  <r>
    <s v="E"/>
    <s v="5120"/>
    <s v="854"/>
    <s v="85406"/>
    <s v="8549057"/>
    <n v="528004120010"/>
    <x v="1"/>
    <x v="59"/>
    <x v="58"/>
    <n v="202209"/>
    <n v="44805"/>
    <s v="XOF"/>
    <n v="-302316.67"/>
    <n v="-516.47"/>
    <s v="EUR"/>
    <n v="-515.29"/>
    <n v="12863349"/>
    <s v="VEHICLE"/>
    <s v="854V0538"/>
    <s v="REV-PO Auto-Accrual re PO: 10046796 / Renouvellement assurance véh 0164 D7 03 IT"/>
  </r>
  <r>
    <s v="E"/>
    <s v="5110"/>
    <s v="854"/>
    <s v="85406"/>
    <s v="8549057"/>
    <n v="528004120010"/>
    <x v="1"/>
    <x v="87"/>
    <x v="86"/>
    <n v="202209"/>
    <n v="44805"/>
    <s v="XOF"/>
    <n v="-11597.08"/>
    <n v="-19.03"/>
    <s v="EUR"/>
    <n v="-18.986999999999998"/>
    <n v="12863349"/>
    <s v="VEHICLE"/>
    <s v="854V0538"/>
    <s v="REV-PO Auto-Accrual re PO: 10071600 / Total_appro TOM-Card 469916_veh 0164 D7 03 IT_ATWA"/>
  </r>
  <r>
    <s v="E"/>
    <s v="5120"/>
    <s v="854"/>
    <s v="85406"/>
    <s v="8549057"/>
    <n v="528004120010"/>
    <x v="1"/>
    <x v="58"/>
    <x v="58"/>
    <n v="202209"/>
    <n v="44805"/>
    <s v="XOF"/>
    <n v="-302316.67"/>
    <n v="-516.47"/>
    <s v="EUR"/>
    <n v="-515.29"/>
    <n v="12863349"/>
    <s v="VEHICLE"/>
    <s v="854V0540"/>
    <s v="REV-PO Auto-Accrual re PO: 10046796 / Renouvellement assurance véh 0445 D8 03 IT"/>
  </r>
  <r>
    <s v="E"/>
    <s v="7142"/>
    <s v="854"/>
    <s v="85401"/>
    <s v="8549052"/>
    <n v="528004120003"/>
    <x v="5"/>
    <x v="94"/>
    <x v="92"/>
    <n v="202209"/>
    <n v="44805"/>
    <s v="XOF"/>
    <n v="-382320"/>
    <n v="-594.42999999999995"/>
    <s v="EUR"/>
    <n v="-593.072"/>
    <n v="12863349"/>
    <m/>
    <m/>
    <s v="REV-PO Auto-Accrual re PO: 10089043 / Chambre climatisée double de 13 à 21jrs"/>
  </r>
  <r>
    <s v="E"/>
    <s v="7142"/>
    <s v="854"/>
    <s v="85406"/>
    <s v="8549052"/>
    <n v="528004120010"/>
    <x v="1"/>
    <x v="62"/>
    <x v="61"/>
    <n v="202209"/>
    <n v="44805"/>
    <s v="XOF"/>
    <n v="-778137.49"/>
    <n v="-1329.35"/>
    <s v="EUR"/>
    <n v="-1326.3130000000001"/>
    <n v="12863349"/>
    <m/>
    <m/>
    <s v="REV-PO Auto-Accrual re PO: 10049030 / Chambre climatisée single (Standard) de 1 à 7jrs"/>
  </r>
  <r>
    <s v="E"/>
    <s v="6320"/>
    <s v="854"/>
    <s v="85406"/>
    <s v="8549057"/>
    <n v="528004120010"/>
    <x v="1"/>
    <x v="43"/>
    <x v="43"/>
    <n v="202209"/>
    <n v="44805"/>
    <s v="XOF"/>
    <n v="43689.38"/>
    <n v="66.760000000000005"/>
    <s v="EUR"/>
    <n v="66.606999999999999"/>
    <n v="12907456"/>
    <m/>
    <m/>
    <s v="Premise allocation : [52800412] [18.32%] [40309769] - Connectivité BROADBAND 8M GOLD/Redevance mensuelle base de Ouagadougou periode octobre 2022"/>
  </r>
  <r>
    <s v="E"/>
    <s v="6320"/>
    <s v="854"/>
    <s v="85406"/>
    <s v="8549057"/>
    <n v="528004120010"/>
    <x v="1"/>
    <x v="43"/>
    <x v="43"/>
    <n v="202209"/>
    <n v="44805"/>
    <s v="XOF"/>
    <n v="7864.09"/>
    <n v="12.02"/>
    <s v="EUR"/>
    <n v="11.993"/>
    <n v="12907456"/>
    <m/>
    <m/>
    <s v="Premise allocation : [52800412] [18.32%] [40309769] - VAT | Connectivité BROADBAND 8M GOLD/Redevance mensuelle base de Ouagadougou periode octobre 2022"/>
  </r>
  <r>
    <s v="E"/>
    <s v="6320"/>
    <s v="854"/>
    <s v="85408"/>
    <s v="8549057"/>
    <n v="528004120010"/>
    <x v="1"/>
    <x v="43"/>
    <x v="43"/>
    <n v="202209"/>
    <n v="44805"/>
    <s v="XOF"/>
    <n v="132231.82999999999"/>
    <n v="202.05"/>
    <s v="EUR"/>
    <n v="201.58799999999999"/>
    <n v="12907456"/>
    <m/>
    <m/>
    <s v="Premise allocation : [52800412] [48.08%] [40309767] - Connectivité Broadband 3M GOLD / Redevance mensuelle bureau de OUAHIGOUYA"/>
  </r>
  <r>
    <s v="E"/>
    <s v="6320"/>
    <s v="854"/>
    <s v="85408"/>
    <s v="8549057"/>
    <n v="528004120010"/>
    <x v="1"/>
    <x v="43"/>
    <x v="43"/>
    <n v="202209"/>
    <n v="44805"/>
    <s v="XOF"/>
    <n v="23801.73"/>
    <n v="36.369999999999997"/>
    <s v="EUR"/>
    <n v="36.286999999999999"/>
    <n v="12907456"/>
    <m/>
    <m/>
    <s v="Premise allocation : [52800412] [48.08%] [40309767] - VAT | Connectivité Broadband 3M GOLD / Redevance mensuelle bureau de OUAHIGOUYA"/>
  </r>
  <r>
    <s v="E"/>
    <s v="4061"/>
    <s v="854"/>
    <s v="85400"/>
    <s v="8549052"/>
    <n v="528004120002"/>
    <x v="0"/>
    <x v="56"/>
    <x v="56"/>
    <n v="202209"/>
    <n v="44806"/>
    <s v="XOF"/>
    <n v="4238.62"/>
    <n v="6.48"/>
    <s v="EUR"/>
    <n v="6.4649999999999999"/>
    <n v="12905407"/>
    <s v="STAFF"/>
    <n v="9980783"/>
    <s v="Time Code : N - OUB060922-OMNI-KARINA LOPEZ/Remboursement Hotel transit aéroport Brésil/Dépenses liées au congé annuel"/>
  </r>
  <r>
    <s v="E"/>
    <s v="4061"/>
    <s v="854"/>
    <s v="85400"/>
    <s v="8549052"/>
    <n v="528004120002"/>
    <x v="0"/>
    <x v="56"/>
    <x v="56"/>
    <n v="202209"/>
    <n v="44806"/>
    <s v="XOF"/>
    <n v="718.39"/>
    <n v="1.1000000000000001"/>
    <s v="EUR"/>
    <n v="1.097"/>
    <n v="12905407"/>
    <s v="STAFF"/>
    <n v="9980783"/>
    <s v="Time Code : N - OUB060922-OMNI-KARINA LOPEZ/Remboursement Test covid avant le départ pour un dépendant/Dépenses liées au congé annuel"/>
  </r>
  <r>
    <s v="E"/>
    <s v="4061"/>
    <s v="854"/>
    <s v="85400"/>
    <s v="8549052"/>
    <n v="528004120002"/>
    <x v="0"/>
    <x v="56"/>
    <x v="56"/>
    <n v="202209"/>
    <n v="44806"/>
    <s v="XOF"/>
    <n v="4395.2"/>
    <n v="6.72"/>
    <s v="EUR"/>
    <n v="6.7050000000000001"/>
    <n v="12905407"/>
    <s v="STAFF"/>
    <n v="9980783"/>
    <s v="Time Code : N - OUB060922-OMNI-KARINA LOPEZ/Remboursement Test covid avant le retour pour le staff et 3 dépendants/Dépenses liées au congé annuel"/>
  </r>
  <r>
    <s v="E"/>
    <s v="4110"/>
    <s v="854"/>
    <s v="85400"/>
    <s v="8549058"/>
    <n v="528004120002"/>
    <x v="0"/>
    <x v="10"/>
    <x v="10"/>
    <n v="202209"/>
    <n v="44806"/>
    <s v="XOF"/>
    <n v="1638.66"/>
    <n v="2.5"/>
    <s v="EUR"/>
    <n v="2.4940000000000002"/>
    <n v="12905407"/>
    <s v="STAFF"/>
    <n v="2011105"/>
    <s v="Time Code : N - OUB030922-OMNI-INTERNET PUISSANCE PLUS/FN° 186/09/22/DFC/DG-IPP Facturation service internet au domicile de COULIDIATY Parfait/Septembre 2022"/>
  </r>
  <r>
    <s v="E"/>
    <s v="4110"/>
    <s v="854"/>
    <s v="85400"/>
    <s v="8549052"/>
    <n v="528004120002"/>
    <x v="0"/>
    <x v="56"/>
    <x v="56"/>
    <n v="202209"/>
    <n v="44809"/>
    <s v="XOF"/>
    <n v="4788.82"/>
    <n v="7.32"/>
    <s v="EUR"/>
    <n v="7.3029999999999999"/>
    <n v="12905407"/>
    <s v="STAFF"/>
    <n v="9980783"/>
    <s v="Time Code : N - OUB350922-CHQ 1720045-SONABEL/Consommation d'élèctricité de KARINA LOPEZ pour le mois de Juillet 2022"/>
  </r>
  <r>
    <s v="E"/>
    <s v="6000"/>
    <s v="854"/>
    <s v="85401"/>
    <s v="8549054"/>
    <n v="528004120010"/>
    <x v="1"/>
    <x v="30"/>
    <x v="30"/>
    <n v="202209"/>
    <n v="44809"/>
    <s v="XOF"/>
    <n v="12218.66"/>
    <n v="18.670000000000002"/>
    <s v="EUR"/>
    <n v="18.626999999999999"/>
    <n v="12907456"/>
    <s v="PROPERTY"/>
    <s v="854P0064"/>
    <s v="Premise allocation : [52800412] [2.20%] [30519416] - SAWADOGO G Georges_Loyer bureau kaya_AOUT 2022-"/>
  </r>
  <r>
    <s v="E"/>
    <s v="6070"/>
    <s v="854"/>
    <s v="85401"/>
    <s v="8549054"/>
    <n v="528004120010"/>
    <x v="1"/>
    <x v="30"/>
    <x v="30"/>
    <n v="202209"/>
    <n v="44809"/>
    <s v="XOF"/>
    <n v="-1373.5"/>
    <n v="-2.1"/>
    <s v="EUR"/>
    <n v="-2.0950000000000002"/>
    <n v="12907456"/>
    <s v="PROPERTY"/>
    <s v="854P0064"/>
    <s v="Premise allocation : [52800412] [2.20%] [30519416] - Shipping Charges - Niveau ligne"/>
  </r>
  <r>
    <s v="E"/>
    <s v="6060"/>
    <s v="854"/>
    <s v="85403"/>
    <s v="8549054"/>
    <n v="528004120010"/>
    <x v="1"/>
    <x v="2"/>
    <x v="2"/>
    <n v="202209"/>
    <n v="44809"/>
    <s v="XOF"/>
    <n v="1319.2"/>
    <n v="2.02"/>
    <s v="EUR"/>
    <n v="2.0150000000000001"/>
    <n v="12907456"/>
    <s v="PROPERTY"/>
    <s v="854P0071"/>
    <s v="Premise allocation : [52800412] [1.32%] [40303018] - Bimensualité pour service de nettoyage du bureau de Dori"/>
  </r>
  <r>
    <s v="E"/>
    <s v="6060"/>
    <s v="854"/>
    <s v="85401"/>
    <s v="8549054"/>
    <n v="528004120010"/>
    <x v="1"/>
    <x v="30"/>
    <x v="30"/>
    <n v="202209"/>
    <n v="44811"/>
    <s v="XOF"/>
    <n v="2197.6"/>
    <n v="3.36"/>
    <s v="EUR"/>
    <n v="3.3519999999999999"/>
    <n v="12907456"/>
    <s v="PROPERTY"/>
    <s v="854P0064"/>
    <s v="Premise allocation : [52800412] [2.20%] [40304153] - SAWADOGO ZOENABO_NETTOYAGE_BUREAU SCI_AOUT 2022"/>
  </r>
  <r>
    <s v="E"/>
    <s v="6020"/>
    <s v="854"/>
    <s v="85408"/>
    <s v="8549054"/>
    <n v="528004120010"/>
    <x v="1"/>
    <x v="2"/>
    <x v="2"/>
    <n v="202209"/>
    <n v="44811"/>
    <s v="XOF"/>
    <n v="108301.23"/>
    <n v="165.48"/>
    <s v="EUR"/>
    <n v="165.102"/>
    <n v="12907456"/>
    <s v="PROPERTY"/>
    <s v="854P0076"/>
    <s v="Premise allocation : [52800412] [48.08%] [30514723] - OHSSB290922/SONABEL/PAIEMENT FACTURE JUILLET"/>
  </r>
  <r>
    <s v="E"/>
    <s v="6300"/>
    <s v="854"/>
    <s v="85401"/>
    <s v="8549054"/>
    <n v="528004120010"/>
    <x v="1"/>
    <x v="43"/>
    <x v="43"/>
    <n v="202209"/>
    <n v="44811"/>
    <s v="XOF"/>
    <n v="7364.95"/>
    <n v="11.25"/>
    <s v="EUR"/>
    <n v="11.224"/>
    <n v="12907456"/>
    <m/>
    <m/>
    <s v="Premise allocation : [52800412] [2.20%] [30516068] - OUB140922-OMNI-ONATEL SA/Frais de connexion internet KAYA/Juillet 2022"/>
  </r>
  <r>
    <s v="E"/>
    <s v="6300"/>
    <s v="854"/>
    <s v="85401"/>
    <s v="8549054"/>
    <n v="528004120010"/>
    <x v="1"/>
    <x v="43"/>
    <x v="43"/>
    <n v="202209"/>
    <n v="44811"/>
    <s v="XOF"/>
    <n v="1208.68"/>
    <n v="1.85"/>
    <s v="EUR"/>
    <n v="1.8460000000000001"/>
    <n v="12907456"/>
    <m/>
    <m/>
    <s v="Premise allocation : [52800412] [2.20%] [30516068] - OUB160922-OMNI-ONATEL SAFrais de communication : Forfait maitrisé KAYA pour le mois de Juillet  2022."/>
  </r>
  <r>
    <s v="E"/>
    <s v="6300"/>
    <s v="854"/>
    <s v="85407"/>
    <s v="8549054"/>
    <n v="528004120010"/>
    <x v="1"/>
    <x v="43"/>
    <x v="43"/>
    <n v="202209"/>
    <n v="44811"/>
    <s v="XOF"/>
    <n v="52231.08"/>
    <n v="79.81"/>
    <s v="EUR"/>
    <n v="79.628"/>
    <n v="12907456"/>
    <m/>
    <m/>
    <s v="Premise allocation : [52800412] [43.53%] [30516068] - OUB140922-OMNI-ONATEL SA/Frais de connexion internet DEDOUGOU/Juillet 2022"/>
  </r>
  <r>
    <s v="E"/>
    <s v="6300"/>
    <s v="854"/>
    <s v="85407"/>
    <s v="8549054"/>
    <n v="528004120010"/>
    <x v="1"/>
    <x v="43"/>
    <x v="43"/>
    <n v="202209"/>
    <n v="44811"/>
    <s v="XOF"/>
    <n v="15234.07"/>
    <n v="23.28"/>
    <s v="EUR"/>
    <n v="23.227"/>
    <n v="12907456"/>
    <m/>
    <m/>
    <s v="Premise allocation : [52800412] [43.53%] [30516068] - OUB160922-OMNI-ONATEL SAFrais de communication :  Forfait maitrisé BASE DE DEDOUGOU pour de Juillet 2022."/>
  </r>
  <r>
    <s v="E"/>
    <s v="6300"/>
    <s v="854"/>
    <s v="85403"/>
    <s v="8549054"/>
    <n v="528004120010"/>
    <x v="1"/>
    <x v="43"/>
    <x v="43"/>
    <n v="202209"/>
    <n v="44811"/>
    <s v="XOF"/>
    <n v="3034.16"/>
    <n v="4.6399999999999997"/>
    <s v="EUR"/>
    <n v="4.6289999999999996"/>
    <n v="12907456"/>
    <m/>
    <m/>
    <s v="Premise allocation : [52800412] [1.32%] [30516068] - OUB140922-OMNI-ONATEL SA/Frais de connexion internet DORI/Juillet 2022"/>
  </r>
  <r>
    <s v="E"/>
    <s v="6300"/>
    <s v="854"/>
    <s v="85406"/>
    <s v="8549054"/>
    <n v="528004120010"/>
    <x v="1"/>
    <x v="43"/>
    <x v="43"/>
    <n v="202209"/>
    <n v="44811"/>
    <s v="XOF"/>
    <n v="18318.400000000001"/>
    <n v="27.99"/>
    <s v="EUR"/>
    <n v="27.925999999999998"/>
    <n v="12907456"/>
    <m/>
    <m/>
    <s v="Premise allocation : [52800412] [18.32%] [30516068] - OUB160922-OMNI-ONATEL SAFrais de communication :  Forfait maitrisé BASE DE OUAGA pour de Juillet 2022."/>
  </r>
  <r>
    <s v="E"/>
    <s v="6300"/>
    <s v="854"/>
    <s v="85408"/>
    <s v="8549054"/>
    <n v="528004120010"/>
    <x v="1"/>
    <x v="43"/>
    <x v="43"/>
    <n v="202209"/>
    <n v="44811"/>
    <s v="XOF"/>
    <n v="21637.94"/>
    <n v="33.06"/>
    <s v="EUR"/>
    <n v="32.984000000000002"/>
    <n v="12907456"/>
    <m/>
    <m/>
    <s v="Premise allocation : [52800412] [48.08%] [30516068] - OUB160922-OMNI-ONATEL SAFrais de communication :  Forfait maitrisé BASE OUAHIGOUYA pour de Juillet  2022."/>
  </r>
  <r>
    <s v="E"/>
    <s v="6300"/>
    <s v="854"/>
    <s v="85403"/>
    <s v="8549054"/>
    <n v="528004120010"/>
    <x v="1"/>
    <x v="43"/>
    <x v="43"/>
    <n v="202209"/>
    <n v="44811"/>
    <s v="XOF"/>
    <n v="1714.96"/>
    <n v="2.62"/>
    <s v="EUR"/>
    <n v="2.6139999999999999"/>
    <n v="12907456"/>
    <m/>
    <m/>
    <s v="Premise allocation : [52800412] [1.32%] [30516068] - OUB160922-OMNI-ONATEL SAFrais de communication : Forfait maitrisé DORI pour le mois de Juillet  2022."/>
  </r>
  <r>
    <s v="E"/>
    <s v="5094"/>
    <s v="854"/>
    <s v="85401"/>
    <s v="8549054"/>
    <n v="528004120010"/>
    <x v="1"/>
    <x v="43"/>
    <x v="43"/>
    <n v="202209"/>
    <n v="44811"/>
    <s v="XOF"/>
    <n v="600000"/>
    <n v="916.79"/>
    <s v="EUR"/>
    <n v="914.69500000000005"/>
    <n v="30516068"/>
    <m/>
    <m/>
    <s v="OUB160922-OMNI-ONATEL SAFrais de communication :  Forfait maitrisé ATWA Partenaire pour de Juillet 2022"/>
  </r>
  <r>
    <s v="E"/>
    <s v="5094"/>
    <s v="854"/>
    <s v="85406"/>
    <s v="8549054"/>
    <n v="528004120010"/>
    <x v="1"/>
    <x v="43"/>
    <x v="43"/>
    <n v="202209"/>
    <n v="44812"/>
    <s v="XOF"/>
    <n v="140000"/>
    <n v="213.92"/>
    <s v="EUR"/>
    <n v="213.43100000000001"/>
    <n v="30516068"/>
    <m/>
    <m/>
    <s v="OUB150922-OMNI-ONATEL/Frais de communication : Flotte ATWA  Staff SCI pour le mois de  Juillet 2022."/>
  </r>
  <r>
    <s v="E"/>
    <s v="6300"/>
    <s v="854"/>
    <s v="85406"/>
    <s v="8549054"/>
    <n v="528004120010"/>
    <x v="1"/>
    <x v="43"/>
    <x v="43"/>
    <n v="202209"/>
    <n v="44812"/>
    <s v="XOF"/>
    <n v="5495.52"/>
    <n v="8.4"/>
    <s v="EUR"/>
    <n v="8.3810000000000002"/>
    <n v="12907456"/>
    <m/>
    <m/>
    <s v="Premise allocation : [52800412] [18.32%] [30516068] - OUB150922-OMNI-ONATEL/Frais de communication : Flotte BASE OUAGA pour le mois de Juillet 2022."/>
  </r>
  <r>
    <s v="E"/>
    <s v="6300"/>
    <s v="854"/>
    <s v="85408"/>
    <s v="8549054"/>
    <n v="528004120010"/>
    <x v="1"/>
    <x v="43"/>
    <x v="43"/>
    <n v="202209"/>
    <n v="44812"/>
    <s v="XOF"/>
    <n v="7212.65"/>
    <n v="11.02"/>
    <s v="EUR"/>
    <n v="10.994999999999999"/>
    <n v="12907456"/>
    <m/>
    <m/>
    <s v="Premise allocation : [52800412] [48.08%] [30516068] - OUB150922-OMNI-ONATEL/Frais de communication : Flotte OUAHIGOUYA pour le mois de Juillet 2022."/>
  </r>
  <r>
    <s v="E"/>
    <s v="6300"/>
    <s v="854"/>
    <s v="85401"/>
    <s v="8549054"/>
    <n v="528004120010"/>
    <x v="1"/>
    <x v="43"/>
    <x v="43"/>
    <n v="202209"/>
    <n v="44812"/>
    <s v="XOF"/>
    <n v="329.64"/>
    <n v="0.5"/>
    <s v="EUR"/>
    <n v="0.499"/>
    <n v="12907456"/>
    <m/>
    <m/>
    <s v="Premise allocation : [52800412] [2.20%] [30516068] - OUB150922-OMNI-ONATEL/Frais de communication : Flotte BASE KAYA pour le mois de Juillet 2022."/>
  </r>
  <r>
    <s v="E"/>
    <s v="6300"/>
    <s v="854"/>
    <s v="85403"/>
    <s v="8549054"/>
    <n v="528004120010"/>
    <x v="1"/>
    <x v="43"/>
    <x v="43"/>
    <n v="202209"/>
    <n v="44812"/>
    <s v="XOF"/>
    <n v="725.56"/>
    <n v="1.1100000000000001"/>
    <s v="EUR"/>
    <n v="1.107"/>
    <n v="12907456"/>
    <m/>
    <m/>
    <s v="Premise allocation : [52800412] [1.32%] [30516068] - OUB150922-OMNI-ONATEL/Frais de communication : Flotte BASE DORI pour le mois de  Juillet 2022"/>
  </r>
  <r>
    <s v="E"/>
    <s v="6300"/>
    <s v="854"/>
    <s v="85407"/>
    <s v="8549054"/>
    <n v="528004120010"/>
    <x v="1"/>
    <x v="43"/>
    <x v="43"/>
    <n v="202209"/>
    <n v="44812"/>
    <s v="XOF"/>
    <n v="4352.59"/>
    <n v="6.65"/>
    <s v="EUR"/>
    <n v="6.6349999999999998"/>
    <n v="12907456"/>
    <m/>
    <m/>
    <s v="Premise allocation : [52800412] [43.53%] [30516068] - OUB150922-OMNI-ONATEL/Frais de communication : Flotte BASE DEDOUGOU pour le mois de Juillet 2022."/>
  </r>
  <r>
    <s v="E"/>
    <s v="6062"/>
    <s v="854"/>
    <s v="85406"/>
    <s v="8549054"/>
    <n v="528004120010"/>
    <x v="1"/>
    <x v="2"/>
    <x v="2"/>
    <n v="202209"/>
    <n v="44812"/>
    <s v="XOF"/>
    <n v="970.88"/>
    <n v="1.48"/>
    <s v="EUR"/>
    <n v="1.4770000000000001"/>
    <n v="12907456"/>
    <s v="PROPERTY"/>
    <s v="854P0062"/>
    <s v="Premise allocation : [52800412] [18.32%] [30515502] - OUC050922/CAISSE/ASSOCIATION YILMDE PLUS/Frais de ramassage d'ordure bureau pays pour le mois d'Août 2022"/>
  </r>
  <r>
    <s v="E"/>
    <s v="6090"/>
    <s v="854"/>
    <s v="85401"/>
    <s v="8549054"/>
    <n v="528004120010"/>
    <x v="1"/>
    <x v="30"/>
    <x v="30"/>
    <n v="202209"/>
    <n v="44812"/>
    <s v="XOF"/>
    <n v="922.99"/>
    <n v="1.41"/>
    <s v="EUR"/>
    <n v="1.407"/>
    <n v="12907456"/>
    <s v="PROPERTY"/>
    <s v="854P0064"/>
    <s v="Premise allocation : [52800412] [2.20%] [30515713] - KAC070922 /ouattara abdouramane -espèces /frais d'achat de gasoil pour le fonctionnement du groupe électrogène de la base de kaya"/>
  </r>
  <r>
    <s v="E"/>
    <s v="6020"/>
    <s v="854"/>
    <s v="85406"/>
    <s v="8549054"/>
    <n v="528004120010"/>
    <x v="1"/>
    <x v="2"/>
    <x v="2"/>
    <n v="202209"/>
    <n v="44812"/>
    <s v="XOF"/>
    <n v="127084.27"/>
    <n v="194.18"/>
    <s v="EUR"/>
    <n v="193.73599999999999"/>
    <n v="12907456"/>
    <s v="PROPERTY"/>
    <s v="854P0062"/>
    <s v="Premise allocation : [52800412] [18.32%] [40305155] - Consommation électricité base de Ouagadougou/période aout 2022"/>
  </r>
  <r>
    <s v="E"/>
    <s v="6060"/>
    <s v="854"/>
    <s v="85403"/>
    <s v="8549054"/>
    <n v="528004120010"/>
    <x v="1"/>
    <x v="2"/>
    <x v="2"/>
    <n v="202209"/>
    <n v="44812"/>
    <s v="XOF"/>
    <n v="1319.2"/>
    <n v="2.02"/>
    <s v="EUR"/>
    <n v="2.0150000000000001"/>
    <n v="12907456"/>
    <s v="PROPERTY"/>
    <s v="854P0071"/>
    <s v="Premise allocation : [52800412] [1.32%] [30515652] - DOSSB230922/OMNI/Virement SAMTOUMA ANNE/Frais de prestation de service de nettoyage de SAMTOUMA ANNE du bureau de la base de Dori pour le mois de Juillet 2022"/>
  </r>
  <r>
    <s v="E"/>
    <s v="6060"/>
    <s v="854"/>
    <s v="85403"/>
    <s v="8549054"/>
    <n v="528004120010"/>
    <x v="1"/>
    <x v="2"/>
    <x v="2"/>
    <n v="202209"/>
    <n v="44812"/>
    <s v="XOF"/>
    <n v="1319.2"/>
    <n v="2.02"/>
    <s v="EUR"/>
    <n v="2.0150000000000001"/>
    <n v="12907456"/>
    <s v="PROPERTY"/>
    <s v="854P0071"/>
    <s v="Premise allocation : [52800412] [1.32%] [30515652] - DOSSB230922/OMNI/Virement SAMTOUMA ANNE/Frais de prestation de service de nettoyage de SAMTOUMA ANNE du bureau de la base de Dori pour le mois d'Aout  2022"/>
  </r>
  <r>
    <s v="E"/>
    <s v="6022"/>
    <s v="854"/>
    <s v="85406"/>
    <s v="8549054"/>
    <n v="528004120010"/>
    <x v="1"/>
    <x v="2"/>
    <x v="2"/>
    <n v="202209"/>
    <n v="44814"/>
    <s v="XOF"/>
    <n v="563.84"/>
    <n v="0.86"/>
    <s v="EUR"/>
    <n v="0.85799999999999998"/>
    <n v="12907456"/>
    <s v="PROPERTY"/>
    <s v="854P0062"/>
    <s v="Premise allocation : [52800412] [18.32%] [40305153] - Consommation eau base de Ouagadougou / période juin 2022"/>
  </r>
  <r>
    <s v="E"/>
    <s v="6022"/>
    <s v="854"/>
    <s v="85406"/>
    <s v="8549054"/>
    <n v="528004120010"/>
    <x v="1"/>
    <x v="2"/>
    <x v="2"/>
    <n v="202209"/>
    <n v="44814"/>
    <s v="XOF"/>
    <n v="611.29"/>
    <n v="0.93"/>
    <s v="EUR"/>
    <n v="0.92800000000000005"/>
    <n v="12907456"/>
    <s v="PROPERTY"/>
    <s v="854P0062"/>
    <s v="Premise allocation : [52800412] [18.32%] [40309785] - Consommation eau base Ouagadougou / période mai 2022"/>
  </r>
  <r>
    <s v="E"/>
    <s v="7400"/>
    <s v="854"/>
    <s v="85407"/>
    <s v="8540008"/>
    <n v="528004120010"/>
    <x v="1"/>
    <x v="39"/>
    <x v="39"/>
    <n v="202209"/>
    <n v="44816"/>
    <s v="XOF"/>
    <n v="1462"/>
    <n v="2.23"/>
    <s v="EUR"/>
    <n v="2.2250000000000001"/>
    <n v="30516123"/>
    <s v="BANKACC"/>
    <n v="85410"/>
    <s v="DDFB010922/ OMNI/ ECOBANK/Frais de virement interbancaires sur le comptes de Dedougou"/>
  </r>
  <r>
    <s v="E"/>
    <s v="6022"/>
    <s v="854"/>
    <s v="85401"/>
    <s v="8549054"/>
    <n v="528004120010"/>
    <x v="1"/>
    <x v="30"/>
    <x v="30"/>
    <n v="202209"/>
    <n v="44817"/>
    <s v="XOF"/>
    <n v="549.4"/>
    <n v="0.84"/>
    <s v="EUR"/>
    <n v="0.83799999999999997"/>
    <n v="12907456"/>
    <s v="PROPERTY"/>
    <s v="854P0064"/>
    <s v="Premise allocation : [52800412] [2.20%] [30515713] - KAC110922 /sco zam burkina -espèces /frais de recharge des bonbonnes d'eau aquatera pour le bureau sci kaya"/>
  </r>
  <r>
    <s v="E"/>
    <s v="6022"/>
    <s v="854"/>
    <s v="85401"/>
    <s v="8549054"/>
    <n v="528004120010"/>
    <x v="1"/>
    <x v="30"/>
    <x v="30"/>
    <n v="202209"/>
    <n v="44817"/>
    <s v="XOF"/>
    <n v="109.88"/>
    <n v="0.17"/>
    <s v="EUR"/>
    <n v="0.17"/>
    <n v="12907456"/>
    <s v="PROPERTY"/>
    <s v="854P0064"/>
    <s v="Premise allocation : [52800412] [2.20%] [30515713] - KAC120922 /ouedraogo nongdo -espèces /frais d'achat de barrique d'eau politank pour le bureau sci kaya"/>
  </r>
  <r>
    <s v="E"/>
    <s v="6020"/>
    <s v="854"/>
    <s v="85407"/>
    <s v="8549054"/>
    <n v="528004120010"/>
    <x v="1"/>
    <x v="3"/>
    <x v="3"/>
    <n v="202209"/>
    <n v="44818"/>
    <s v="XOF"/>
    <n v="77402.11"/>
    <n v="118.27"/>
    <s v="EUR"/>
    <n v="118"/>
    <n v="12907456"/>
    <s v="PROPERTY"/>
    <s v="854P0073"/>
    <s v="Premise allocation : [52800412] [43.53%] [30516123] - DDCPB030922/ OMNI/ CISSE Idriss/ Consommation d'électricité du bureau de Dédougou du mois de Aout 2022"/>
  </r>
  <r>
    <s v="E"/>
    <s v="6060"/>
    <s v="854"/>
    <s v="85407"/>
    <s v="8549054"/>
    <n v="528004120010"/>
    <x v="1"/>
    <x v="3"/>
    <x v="3"/>
    <n v="202209"/>
    <n v="44818"/>
    <s v="XOF"/>
    <n v="43525.9"/>
    <n v="66.510000000000005"/>
    <s v="EUR"/>
    <n v="66.358000000000004"/>
    <n v="12907456"/>
    <s v="PROPERTY"/>
    <s v="854P0073"/>
    <s v="Premise allocation : [52800412] [43.53%] [30516123] - DDCPB040922/ OMNI/ COULIBALY MAMOU/ Entretien et nettoyage du bureau de Dédougou du 15 Aout au 14 Septembre 2022"/>
  </r>
  <r>
    <s v="E"/>
    <s v="4110"/>
    <s v="854"/>
    <s v="85400"/>
    <s v="8549052"/>
    <n v="528004120002"/>
    <x v="0"/>
    <x v="0"/>
    <x v="0"/>
    <n v="202209"/>
    <n v="44818"/>
    <s v="XOF"/>
    <n v="5113.6400000000003"/>
    <n v="7.81"/>
    <s v="EUR"/>
    <n v="7.7919999999999998"/>
    <n v="30520474"/>
    <s v="STAFF"/>
    <n v="9982557"/>
    <s v="OUB550922-OMNI-Serge ANDRIAMANDIMBY/Remboursement consommation d'élèctricité du mois de SEPTEMBRE 2022"/>
  </r>
  <r>
    <s v="E"/>
    <s v="7400"/>
    <s v="854"/>
    <s v="85407"/>
    <s v="8540008"/>
    <n v="528004120010"/>
    <x v="1"/>
    <x v="39"/>
    <x v="39"/>
    <n v="202209"/>
    <n v="44819"/>
    <s v="XOF"/>
    <n v="731"/>
    <n v="1.1200000000000001"/>
    <s v="EUR"/>
    <n v="1.117"/>
    <n v="30516123"/>
    <s v="BANKACC"/>
    <n v="85410"/>
    <s v="DDFB020922/ OMNI/  ECOBANK/Frais de virement interbancaires sur le comptes de Dedougou"/>
  </r>
  <r>
    <s v="E"/>
    <s v="6020"/>
    <s v="854"/>
    <s v="85401"/>
    <s v="8549054"/>
    <n v="528004120010"/>
    <x v="1"/>
    <x v="30"/>
    <x v="30"/>
    <n v="202209"/>
    <n v="44819"/>
    <s v="XOF"/>
    <n v="4999.08"/>
    <n v="7.64"/>
    <s v="EUR"/>
    <n v="7.6230000000000002"/>
    <n v="12907456"/>
    <s v="PROPERTY"/>
    <s v="854P0064"/>
    <s v="Premise allocation : [52800412] [2.20%] [40306399] - SONABEL_ SCI KAYA_ AOUT_2022"/>
  </r>
  <r>
    <s v="E"/>
    <s v="6090"/>
    <s v="854"/>
    <s v="85408"/>
    <s v="8549054"/>
    <n v="528004120010"/>
    <x v="1"/>
    <x v="2"/>
    <x v="2"/>
    <n v="202209"/>
    <n v="44819"/>
    <s v="XOF"/>
    <n v="7212.65"/>
    <n v="11.02"/>
    <s v="EUR"/>
    <n v="10.994999999999999"/>
    <n v="12907456"/>
    <s v="PROPERTY"/>
    <s v="854P0076"/>
    <s v="Premise allocation : [52800412] [48.08%] [30516316] - OUW030922/WIZALL-BANK/OUEDRAOGO FRANCOIS/Desherbage de la cours du bureau de OHG OUEDRAOGO François."/>
  </r>
  <r>
    <s v="E"/>
    <s v="4110"/>
    <s v="854"/>
    <s v="85400"/>
    <s v="8549059"/>
    <n v="528004120002"/>
    <x v="0"/>
    <x v="76"/>
    <x v="75"/>
    <n v="202209"/>
    <n v="44820"/>
    <s v="XOF"/>
    <n v="2488.89"/>
    <n v="3.8"/>
    <s v="EUR"/>
    <n v="3.7909999999999999"/>
    <n v="12905407"/>
    <s v="STAFF"/>
    <n v="8540353"/>
    <s v="Time Code : N - OUB580922-OMNI-SANCFISRedevance mensuelle connectivité internet 7M/7M GOLD pour le domicile de AMINATA PARE"/>
  </r>
  <r>
    <s v="E"/>
    <s v="4110"/>
    <s v="854"/>
    <s v="85400"/>
    <s v="8549062"/>
    <n v="528004120002"/>
    <x v="0"/>
    <x v="78"/>
    <x v="77"/>
    <n v="202209"/>
    <n v="44820"/>
    <s v="XOF"/>
    <n v="569.66"/>
    <n v="0.87"/>
    <s v="EUR"/>
    <n v="0.86799999999999999"/>
    <n v="12905407"/>
    <s v="STAFF"/>
    <n v="8540396"/>
    <s v="Time Code : N - OUB580922-OMNI-SANCFISRedevance mensuelle connectivité internet 7M/7M GOLD pour le domicile de OUEDRAOGO HUBERT"/>
  </r>
  <r>
    <s v="E"/>
    <s v="4110"/>
    <s v="854"/>
    <s v="85400"/>
    <s v="8549063"/>
    <n v="528004120002"/>
    <x v="0"/>
    <x v="21"/>
    <x v="21"/>
    <n v="202209"/>
    <n v="44820"/>
    <s v="XOF"/>
    <n v="2883.07"/>
    <n v="4.41"/>
    <s v="EUR"/>
    <n v="4.4000000000000004"/>
    <n v="12905407"/>
    <s v="STAFF"/>
    <n v="2020577"/>
    <s v="Time Code : N - OUB580922-OMNI-SANCFISRedevance mensuelle connectivité internet 7M/7M GOLD pour le domicile de SIDIBE MOUMOUNI"/>
  </r>
  <r>
    <s v="E"/>
    <s v="4110"/>
    <s v="854"/>
    <s v="85400"/>
    <s v="8549051"/>
    <n v="528004120002"/>
    <x v="0"/>
    <x v="1"/>
    <x v="1"/>
    <n v="202209"/>
    <n v="44820"/>
    <s v="XOF"/>
    <n v="1792.87"/>
    <n v="2.74"/>
    <s v="EUR"/>
    <n v="2.734"/>
    <n v="12905407"/>
    <s v="STAFF"/>
    <n v="9985201"/>
    <s v="Time Code : N - OUB580922-OMNI-SANCFISRedevance mensuelle connectivité internet 7M/7M GOLD pour le domicile de BENOIT DELSARTE"/>
  </r>
  <r>
    <s v="E"/>
    <s v="4170"/>
    <s v="854"/>
    <s v="85406"/>
    <s v="8540008"/>
    <n v="528004120001"/>
    <x v="3"/>
    <x v="13"/>
    <x v="13"/>
    <n v="202209"/>
    <n v="44823"/>
    <s v="XOF"/>
    <n v="14338.4"/>
    <n v="21.91"/>
    <s v="EUR"/>
    <n v="21.86"/>
    <n v="12905407"/>
    <s v="STAFF"/>
    <n v="2034399"/>
    <s v="Time Code : N - OUB810922-OMNI-UAB SA-OUEDRAOGO Touwinde Chrisophe/Assurance/Aout à Septembre 2022 / Incorporation de son enfant (OUEDRAOGO Barkwendé Christ Elishama)"/>
  </r>
  <r>
    <s v="E"/>
    <s v="7400"/>
    <s v="854"/>
    <s v="85407"/>
    <s v="8540008"/>
    <n v="528004120010"/>
    <x v="1"/>
    <x v="39"/>
    <x v="39"/>
    <n v="202209"/>
    <n v="44823"/>
    <s v="XOF"/>
    <n v="731"/>
    <n v="1.1200000000000001"/>
    <s v="EUR"/>
    <n v="1.117"/>
    <n v="30516123"/>
    <s v="BANKACC"/>
    <n v="85410"/>
    <s v="DDFB030922/ ECOBANK/Frais de virement interbancaires sur le comptes de Dedougou"/>
  </r>
  <r>
    <s v="E"/>
    <s v="6022"/>
    <s v="854"/>
    <s v="85401"/>
    <s v="8549054"/>
    <n v="528004120010"/>
    <x v="1"/>
    <x v="30"/>
    <x v="30"/>
    <n v="202209"/>
    <n v="44823"/>
    <s v="XOF"/>
    <n v="659.28"/>
    <n v="1.01"/>
    <s v="EUR"/>
    <n v="1.008"/>
    <n v="12907456"/>
    <s v="PROPERTY"/>
    <s v="854P0064"/>
    <s v="Premise allocation : [52800412] [2.20%] [30517214] - KAC190922-OUATTARA ABDOURAMANE REMBOURSEMENT  de carburant pour le groupe électrogène du bureau de Kaya"/>
  </r>
  <r>
    <s v="E"/>
    <s v="6070"/>
    <s v="854"/>
    <s v="85401"/>
    <s v="8549055"/>
    <n v="528004120010"/>
    <x v="1"/>
    <x v="30"/>
    <x v="30"/>
    <n v="202209"/>
    <n v="44823"/>
    <s v="XOF"/>
    <n v="8790.4"/>
    <n v="13.43"/>
    <s v="EUR"/>
    <n v="13.398999999999999"/>
    <n v="12907456"/>
    <s v="PROPERTY"/>
    <s v="854P0064"/>
    <s v="Premise allocation : [52800412] [2.20%] [30519416] - SPEAKER (Haut parleur)  pour les réunion Microsoft Teams"/>
  </r>
  <r>
    <s v="E"/>
    <s v="6070"/>
    <s v="854"/>
    <s v="85401"/>
    <s v="8549054"/>
    <n v="528004120010"/>
    <x v="1"/>
    <x v="30"/>
    <x v="30"/>
    <n v="202209"/>
    <n v="44823"/>
    <s v="XOF"/>
    <n v="9889.2000000000007"/>
    <n v="15.11"/>
    <s v="EUR"/>
    <n v="15.074999999999999"/>
    <n v="12907456"/>
    <s v="PROPERTY"/>
    <s v="854P0064"/>
    <s v="Premise allocation : [52800412] [2.20%] [30519416] - Onduleur In Line, ou Onduleur Line Interactive, ou encore onduleur à veille active avec câbles spécial onduleur"/>
  </r>
  <r>
    <s v="E"/>
    <s v="6320"/>
    <s v="854"/>
    <s v="85406"/>
    <s v="8549054"/>
    <n v="528004120010"/>
    <x v="1"/>
    <x v="43"/>
    <x v="43"/>
    <n v="202209"/>
    <n v="44823"/>
    <s v="XOF"/>
    <n v="55886.69"/>
    <n v="85.39"/>
    <s v="EUR"/>
    <n v="85.194999999999993"/>
    <n v="12907456"/>
    <m/>
    <m/>
    <s v="Premise allocation : [52800412] [18.32%] [30519416] - VAT | Service Canalbox pro ref CIA000AJ03 CONNEXION INTERNET BUREAU PAYS période du 01-30/09/2022"/>
  </r>
  <r>
    <s v="E"/>
    <s v="6320"/>
    <s v="854"/>
    <s v="85406"/>
    <s v="8549054"/>
    <n v="528004120010"/>
    <x v="1"/>
    <x v="43"/>
    <x v="43"/>
    <n v="202209"/>
    <n v="44823"/>
    <s v="XOF"/>
    <n v="310481.49"/>
    <n v="474.41"/>
    <s v="EUR"/>
    <n v="473.32600000000002"/>
    <n v="12907456"/>
    <m/>
    <m/>
    <s v="Premise allocation : [52800412] [18.32%] [30519416] - Service Canalbox pro ref CIA000AJ03 CONNEXION INTERNET BUREAU PAYS période du 01-30/09/2022"/>
  </r>
  <r>
    <s v="E"/>
    <s v="5510"/>
    <s v="854"/>
    <s v="85406"/>
    <s v="8540008"/>
    <n v="528004120003"/>
    <x v="5"/>
    <x v="40"/>
    <x v="40"/>
    <n v="202209"/>
    <n v="44824"/>
    <s v="XOF"/>
    <n v="44500"/>
    <n v="68"/>
    <s v="EUR"/>
    <n v="67.844999999999999"/>
    <n v="30516222"/>
    <m/>
    <m/>
    <s v="OUATJ1080822/JUSTIF/SORE SAFIETOU/Perdiem de OUEDRAOGO T.Christophe pour participation à l'atelier de clarification des valeurs des prestataires de services sur la santé et les droits sexuels et reproductifs(SDSR) des adolescentes sensible au genre."/>
  </r>
  <r>
    <s v="E"/>
    <s v="5510"/>
    <s v="854"/>
    <s v="85406"/>
    <s v="8540008"/>
    <n v="528004120003"/>
    <x v="5"/>
    <x v="40"/>
    <x v="40"/>
    <n v="202209"/>
    <n v="44824"/>
    <s v="XOF"/>
    <n v="44500"/>
    <n v="68"/>
    <s v="EUR"/>
    <n v="67.844999999999999"/>
    <n v="30516222"/>
    <m/>
    <m/>
    <s v="OUATJ1080822/JUSTIF/SORE SAFIETOU/Perdiem de Valian/Zoundi Sylvie pour participation à l'atelier de clarification des valeurs des prestataires de services sur la santé et les droits sexuels et reproductifs(SDSR) des adolescentes sensible au genre."/>
  </r>
  <r>
    <s v="E"/>
    <s v="5510"/>
    <s v="854"/>
    <s v="85406"/>
    <s v="8540008"/>
    <n v="528004120003"/>
    <x v="5"/>
    <x v="40"/>
    <x v="40"/>
    <n v="202209"/>
    <n v="44824"/>
    <s v="XOF"/>
    <n v="44500"/>
    <n v="68"/>
    <s v="EUR"/>
    <n v="67.844999999999999"/>
    <n v="30516222"/>
    <m/>
    <m/>
    <s v="OUATJ1080822/JUSTIF/SORE SAFIETOU/Perdiem de SORE Safiétou pour participation à l'atelier de clarification des valeurs des prestataires de services sur la santé et les droits sexuels et reproductifs(SDSR) des adolescentes sensible au genre."/>
  </r>
  <r>
    <s v="E"/>
    <s v="5190"/>
    <s v="854"/>
    <s v="85406"/>
    <s v="8540008"/>
    <n v="528004120003"/>
    <x v="5"/>
    <x v="40"/>
    <x v="40"/>
    <n v="202209"/>
    <n v="44824"/>
    <s v="XOF"/>
    <n v="400"/>
    <n v="0.61"/>
    <s v="EUR"/>
    <n v="0.60899999999999999"/>
    <n v="30516222"/>
    <m/>
    <m/>
    <s v="OUATJ1080822/JUSTIF/SORE SAFIETOU/Frais de péage pour l'atelier de clarification des valeurs des prestataires de services sur la santé et les droits sexuels et reproductifs(SDSR) des adolescentes sensible au genre."/>
  </r>
  <r>
    <s v="E"/>
    <s v="5510"/>
    <s v="854"/>
    <s v="85406"/>
    <s v="8540008"/>
    <n v="528004120003"/>
    <x v="5"/>
    <x v="40"/>
    <x v="40"/>
    <n v="202209"/>
    <n v="44824"/>
    <s v="XOF"/>
    <n v="44500"/>
    <n v="68"/>
    <s v="EUR"/>
    <n v="67.844999999999999"/>
    <n v="30516222"/>
    <m/>
    <m/>
    <s v="OUATJ1080822/JUSTIF/SORE SAFIETOU/Perdiem de KAMBIRE Sié pour participation à l'atelier de clarification des valeurs des prestataires de services sur la santé et les droits sexuels et reproductifs(SDSR) des adolescentes sensible au genre."/>
  </r>
  <r>
    <s v="E"/>
    <s v="5510"/>
    <s v="854"/>
    <s v="85406"/>
    <s v="8540008"/>
    <n v="528004120003"/>
    <x v="5"/>
    <x v="40"/>
    <x v="40"/>
    <n v="202209"/>
    <n v="44824"/>
    <s v="XOF"/>
    <n v="48500"/>
    <n v="74.11"/>
    <s v="EUR"/>
    <n v="73.941000000000003"/>
    <n v="30516222"/>
    <m/>
    <m/>
    <s v="OUATJ1080822/JUSTIF/SORE SAFIETOU/Perdiem du driver pour participation à l'atelier de clarification des valeurs des prestataires de services sur la santé et les droits sexuels et reproductifs(SDSR) des adolescentes sensible au genre."/>
  </r>
  <r>
    <s v="E"/>
    <s v="6062"/>
    <s v="854"/>
    <s v="85406"/>
    <s v="8549054"/>
    <n v="528004120010"/>
    <x v="1"/>
    <x v="2"/>
    <x v="2"/>
    <n v="202209"/>
    <n v="44824"/>
    <s v="XOF"/>
    <n v="1428.84"/>
    <n v="2.1800000000000002"/>
    <s v="EUR"/>
    <n v="2.1749999999999998"/>
    <n v="12907456"/>
    <s v="PROPERTY"/>
    <s v="854P0062"/>
    <s v="Premise allocation : [52800412] [18.32%] [30516316] - OUC180922/CAISSE/ETABLISSEMENT DU JARDIN TAGABEM/Entretien de la cours(désherbé), bureau pays SCI."/>
  </r>
  <r>
    <s v="E"/>
    <s v="4110"/>
    <s v="854"/>
    <s v="85400"/>
    <s v="8549052"/>
    <n v="528004120002"/>
    <x v="0"/>
    <x v="0"/>
    <x v="0"/>
    <n v="202209"/>
    <n v="44824"/>
    <s v="XOF"/>
    <n v="872.42"/>
    <n v="1.33"/>
    <s v="EUR"/>
    <n v="1.327"/>
    <n v="12905407"/>
    <s v="STAFF"/>
    <n v="9982557"/>
    <s v="Time Code : N - OUB1270922-CHQ 1720050-ONEA/Consommation d'eau de SERGE ANDRIAMANDIMBY pour le mois de Juin 2022"/>
  </r>
  <r>
    <s v="E"/>
    <s v="4110"/>
    <s v="854"/>
    <s v="85400"/>
    <s v="8549052"/>
    <n v="528004120002"/>
    <x v="0"/>
    <x v="0"/>
    <x v="0"/>
    <n v="202209"/>
    <n v="44824"/>
    <s v="XOF"/>
    <n v="872.42"/>
    <n v="1.33"/>
    <s v="EUR"/>
    <n v="1.327"/>
    <n v="12905407"/>
    <s v="STAFF"/>
    <n v="9982557"/>
    <s v="Time Code : N - OUB1270922-CHQ 1720050-ONEA/Consommation d'eau de SERGE ANDRIAMANDIMBY pour le mois de Mai 2022"/>
  </r>
  <r>
    <s v="E"/>
    <s v="4110"/>
    <s v="854"/>
    <s v="85400"/>
    <s v="8549051"/>
    <n v="528004120002"/>
    <x v="0"/>
    <x v="1"/>
    <x v="1"/>
    <n v="202209"/>
    <n v="44824"/>
    <s v="XOF"/>
    <n v="36953.49"/>
    <n v="56.46"/>
    <s v="EUR"/>
    <n v="56.331000000000003"/>
    <n v="12905407"/>
    <s v="STAFF"/>
    <n v="9985201"/>
    <s v="Time Code : N - OUB1010822-OMNI-BONANE GOLANE BERNARD/Loyer du domicile de Benoit DELSARTE pour le mois de Septembre 2022"/>
  </r>
  <r>
    <s v="E"/>
    <s v="4110"/>
    <s v="854"/>
    <s v="85400"/>
    <s v="8549052"/>
    <n v="528004120002"/>
    <x v="0"/>
    <x v="56"/>
    <x v="56"/>
    <n v="202209"/>
    <n v="44824"/>
    <s v="XOF"/>
    <n v="67.819999999999993"/>
    <n v="0.1"/>
    <s v="EUR"/>
    <n v="0.1"/>
    <n v="12905407"/>
    <s v="STAFF"/>
    <n v="9980783"/>
    <s v="Time Code : N - OUB840922-CHQ 1720052-ONEA/Consommation d'eau au domicile de KARINA Lopez pour le mois de Juin 2022"/>
  </r>
  <r>
    <s v="E"/>
    <s v="6090"/>
    <s v="854"/>
    <s v="85406"/>
    <s v="8549054"/>
    <n v="528004120010"/>
    <x v="1"/>
    <x v="2"/>
    <x v="2"/>
    <n v="202209"/>
    <n v="44825"/>
    <s v="USD"/>
    <n v="231.91"/>
    <n v="231.91"/>
    <s v="EUR"/>
    <n v="231.38"/>
    <n v="12907456"/>
    <s v="PROPERTY"/>
    <s v="854P0062"/>
    <s v="Premise allocation : [52800412] [18.32%] [30518068] - SCI WCA/Codes: 90500 – 9050009 – 99800604 – 612760/Hosting costs pour les 3 staffs régionaux de ECHO PPP(ANDA OUMAROU; EZECHIEL MACON;AUGUSTIN KABORE;)/Mois de AOUT 2022/AJUST"/>
  </r>
  <r>
    <s v="E"/>
    <s v="6090"/>
    <s v="854"/>
    <s v="85406"/>
    <s v="8549054"/>
    <n v="528004120010"/>
    <x v="1"/>
    <x v="2"/>
    <x v="2"/>
    <n v="202209"/>
    <n v="44825"/>
    <s v="USD"/>
    <n v="-154.61000000000001"/>
    <n v="-154.61000000000001"/>
    <s v="EUR"/>
    <n v="-154.25700000000001"/>
    <n v="12907456"/>
    <s v="PROPERTY"/>
    <s v="854P0062"/>
    <s v="Premise allocation : [52800412] [18.32%] [30518068] - SCI WCA/Hosting costs pour 2 staffs régionaux: Nathanaiel CONGO et Emmanuel DORI/Mois de SEPTEMBRE 2022"/>
  </r>
  <r>
    <s v="E"/>
    <s v="6090"/>
    <s v="854"/>
    <s v="85406"/>
    <s v="8549054"/>
    <n v="528004120010"/>
    <x v="1"/>
    <x v="2"/>
    <x v="2"/>
    <n v="202209"/>
    <n v="44825"/>
    <s v="USD"/>
    <n v="-231.91"/>
    <n v="-231.91"/>
    <s v="EUR"/>
    <n v="-231.38"/>
    <n v="12907456"/>
    <s v="PROPERTY"/>
    <s v="854P0062"/>
    <s v="Premise allocation : [52800412] [18.32%] [30516199] - SCI WCA/Codes: 90500 – 9050009 – 99800604 – 612760/Hosting costs pour les 3 staffs régionaux de ECHO PPP(ANDA OUMAROU; EZECHIEL MACON;AUGUSTIN KABORE;)/Mois de AOUT 2022"/>
  </r>
  <r>
    <s v="E"/>
    <s v="6090"/>
    <s v="854"/>
    <s v="85406"/>
    <s v="8549054"/>
    <n v="528004120010"/>
    <x v="1"/>
    <x v="2"/>
    <x v="2"/>
    <n v="202209"/>
    <n v="44825"/>
    <s v="USD"/>
    <n v="-154.61000000000001"/>
    <n v="-154.61000000000001"/>
    <s v="EUR"/>
    <n v="-154.25700000000001"/>
    <n v="12907456"/>
    <s v="PROPERTY"/>
    <s v="854P0062"/>
    <s v="Premise allocation : [52800412] [18.32%] [30516199] - SCI WCA/Hosting costs pour 2 staffs régionaux: Nathanaiel CONGO et Emmanuel DORI/Mois de JUILLET 2022"/>
  </r>
  <r>
    <s v="E"/>
    <s v="6090"/>
    <s v="854"/>
    <s v="85406"/>
    <s v="8549054"/>
    <n v="528004120010"/>
    <x v="1"/>
    <x v="2"/>
    <x v="2"/>
    <n v="202209"/>
    <n v="44825"/>
    <s v="USD"/>
    <n v="154.61000000000001"/>
    <n v="154.61000000000001"/>
    <s v="EUR"/>
    <n v="154.25700000000001"/>
    <n v="12907456"/>
    <s v="PROPERTY"/>
    <s v="854P0062"/>
    <s v="Premise allocation : [52800412] [18.32%] [30518068] - SCI WCA/Hosting costs pour 2 staffs régionaux: Nathanaiel CONGO et Emmanuel DORI/Mois de JUILLET 2022/AJUST"/>
  </r>
  <r>
    <s v="E"/>
    <s v="6090"/>
    <s v="854"/>
    <s v="85406"/>
    <s v="8549054"/>
    <n v="528004120010"/>
    <x v="1"/>
    <x v="2"/>
    <x v="2"/>
    <n v="202209"/>
    <n v="44825"/>
    <s v="USD"/>
    <n v="-231.91"/>
    <n v="-231.91"/>
    <s v="EUR"/>
    <n v="-231.38"/>
    <n v="12907456"/>
    <s v="PROPERTY"/>
    <s v="854P0062"/>
    <s v="Premise allocation : [52800412] [18.32%] [30518068] - SCI WCA/Codes: 90500 – 9050009 – 99800604 – 612760/Hosting costs pour les 3 staffs régionaux de ECHO PPP(ANDA OUMAROU; EZECHIEL MACON;AUGUSTIN KABORE;)/Mois de SEPTEMBRE 2022"/>
  </r>
  <r>
    <s v="E"/>
    <s v="6090"/>
    <s v="854"/>
    <s v="85406"/>
    <s v="8549054"/>
    <n v="528004120010"/>
    <x v="1"/>
    <x v="2"/>
    <x v="2"/>
    <n v="202209"/>
    <n v="44826"/>
    <s v="XOF"/>
    <n v="68737.960000000006"/>
    <n v="105.03"/>
    <s v="EUR"/>
    <n v="104.79"/>
    <n v="12907456"/>
    <s v="PROPERTY"/>
    <s v="854P0062"/>
    <s v="Premise allocation : [52800412] [18.32%] [30516507] - OUMSB1120922-OMNI-E.G.S.N-WP/GARDIENNAGE DU BUREAU PAYS Zone du bois pour le mois de Septembre 2022"/>
  </r>
  <r>
    <s v="E"/>
    <s v="6090"/>
    <s v="854"/>
    <s v="85403"/>
    <s v="8549054"/>
    <n v="528004120010"/>
    <x v="1"/>
    <x v="2"/>
    <x v="2"/>
    <n v="202209"/>
    <n v="44826"/>
    <s v="XOF"/>
    <n v="4669.97"/>
    <n v="7.14"/>
    <s v="EUR"/>
    <n v="7.1239999999999997"/>
    <n v="12907456"/>
    <s v="PROPERTY"/>
    <s v="854P0071"/>
    <s v="Premise allocation : [52800412] [1.32%] [30516507] - OUMSB1120922-OMNI-E.G.S.N-WP/Gardiennage du bureau de Dori pour le mois de Septembre 2022"/>
  </r>
  <r>
    <s v="E"/>
    <s v="6090"/>
    <s v="854"/>
    <s v="85401"/>
    <s v="8549054"/>
    <n v="528004120010"/>
    <x v="1"/>
    <x v="30"/>
    <x v="30"/>
    <n v="202209"/>
    <n v="44826"/>
    <s v="XOF"/>
    <n v="7779.5"/>
    <n v="11.89"/>
    <s v="EUR"/>
    <n v="11.863"/>
    <n v="12907456"/>
    <s v="PROPERTY"/>
    <s v="854P0068"/>
    <s v="Premise allocation : [52800412] [2.20%] [30516507] - OUMSB1120922-OMNI-E.G.S.N-WP/Gardiennage du bureau de Kaya pour la période de Septembre 2022"/>
  </r>
  <r>
    <s v="E"/>
    <s v="6090"/>
    <s v="854"/>
    <s v="85407"/>
    <s v="8549054"/>
    <n v="528004120010"/>
    <x v="1"/>
    <x v="3"/>
    <x v="3"/>
    <n v="202209"/>
    <n v="44826"/>
    <s v="XOF"/>
    <n v="154081.69"/>
    <n v="235.43"/>
    <s v="EUR"/>
    <n v="234.892"/>
    <n v="12907456"/>
    <s v="PROPERTY"/>
    <s v="854P0073"/>
    <s v="Premise allocation : [52800412] [43.53%] [30516507] - OUMSB1120922-OMNI-E.G.S.N-WP/Gardiennage du bureau de Dédougou pour le mois de Septembre 2022"/>
  </r>
  <r>
    <s v="E"/>
    <s v="6090"/>
    <s v="854"/>
    <s v="85408"/>
    <s v="8549054"/>
    <n v="528004120010"/>
    <x v="1"/>
    <x v="2"/>
    <x v="2"/>
    <n v="202209"/>
    <n v="44826"/>
    <s v="XOF"/>
    <n v="170218.42"/>
    <n v="260.08999999999997"/>
    <s v="EUR"/>
    <n v="259.49599999999998"/>
    <n v="12907456"/>
    <s v="PROPERTY"/>
    <s v="854P0076"/>
    <s v="Premise allocation : [52800412] [48.08%] [30516507] - OUMSB1120922-OMNI-E.G.S.N-WP/Gardiennage du bureau de Ouahigouya pour la période de Septembre 2022"/>
  </r>
  <r>
    <s v="E"/>
    <s v="4110"/>
    <s v="854"/>
    <s v="85400"/>
    <s v="8549052"/>
    <n v="528004120002"/>
    <x v="0"/>
    <x v="0"/>
    <x v="0"/>
    <n v="202209"/>
    <n v="44826"/>
    <s v="XOF"/>
    <n v="12068.18"/>
    <n v="18.440000000000001"/>
    <s v="EUR"/>
    <n v="18.398"/>
    <n v="12905407"/>
    <s v="STAFF"/>
    <n v="9982557"/>
    <s v="Time Code : N - OUMSB1120922-OMNI-E.G.S.N-WP/Gardienage et surveillance résidence DPO mois de Septembre 2022"/>
  </r>
  <r>
    <s v="E"/>
    <s v="4110"/>
    <s v="854"/>
    <s v="85400"/>
    <s v="8549053"/>
    <n v="528004120002"/>
    <x v="0"/>
    <x v="11"/>
    <x v="11"/>
    <n v="202209"/>
    <n v="44826"/>
    <s v="XOF"/>
    <n v="3000"/>
    <n v="4.58"/>
    <s v="EUR"/>
    <n v="4.57"/>
    <n v="12905407"/>
    <s v="STAFF"/>
    <n v="9985235"/>
    <s v="Time Code : N - OUB1190922-OMNI-IRIE BI ACHILLE ANGE/Remboursement achat cash power au domicile de Achille IRIE"/>
  </r>
  <r>
    <s v="E"/>
    <s v="4110"/>
    <s v="854"/>
    <s v="85400"/>
    <s v="8549053"/>
    <n v="528004120002"/>
    <x v="0"/>
    <x v="11"/>
    <x v="11"/>
    <n v="202209"/>
    <n v="44826"/>
    <s v="XOF"/>
    <n v="8850"/>
    <n v="13.52"/>
    <s v="EUR"/>
    <n v="13.489000000000001"/>
    <n v="12905407"/>
    <s v="STAFF"/>
    <n v="9985235"/>
    <s v="Time Code : N - OUMSB1120922-OMNI-E.G.S.N-WP/Gardiennage du DOMICILE IRIE ANGE ACHILLE pour le mois de Septembre 2022"/>
  </r>
  <r>
    <s v="E"/>
    <s v="4110"/>
    <s v="854"/>
    <s v="85400"/>
    <s v="8549051"/>
    <n v="528004120002"/>
    <x v="0"/>
    <x v="1"/>
    <x v="1"/>
    <n v="202209"/>
    <n v="44826"/>
    <s v="XOF"/>
    <n v="11525.58"/>
    <n v="17.61"/>
    <s v="EUR"/>
    <n v="17.57"/>
    <n v="12905407"/>
    <s v="STAFF"/>
    <n v="9985201"/>
    <s v="Time Code : N - OUMSB1120922-OMNI-E.G.S.N-WP/Gardienage et surveillance résidence CD mois de Septembre 2022"/>
  </r>
  <r>
    <s v="E"/>
    <s v="4110"/>
    <s v="854"/>
    <s v="85400"/>
    <s v="8549052"/>
    <n v="528004120002"/>
    <x v="0"/>
    <x v="56"/>
    <x v="56"/>
    <n v="202209"/>
    <n v="44826"/>
    <s v="XOF"/>
    <n v="10172.41"/>
    <n v="15.54"/>
    <s v="EUR"/>
    <n v="15.504"/>
    <n v="12905407"/>
    <s v="STAFF"/>
    <n v="9980783"/>
    <s v="Time Code : N - OUMSB1120922-OMNI-E.G.S.N-WP/Gardiennage du DOMICILE KARINA LOPEZ pour le mois de Septembre 2022"/>
  </r>
  <r>
    <s v="E"/>
    <s v="4010"/>
    <s v="854"/>
    <s v="85406"/>
    <s v="8549052"/>
    <n v="528004120001"/>
    <x v="3"/>
    <x v="14"/>
    <x v="14"/>
    <n v="202209"/>
    <n v="44827"/>
    <s v="XOF"/>
    <n v="727954"/>
    <n v="1112.3"/>
    <s v="EUR"/>
    <n v="1109.759"/>
    <n v="12905407"/>
    <s v="STAFF"/>
    <n v="2022429"/>
    <s v="Time Code : N - SALAIRE DU MOIS DE SEPTEMBRE 2022 DE DAHANI Daouda Martial Hubert"/>
  </r>
  <r>
    <s v="E"/>
    <s v="4010"/>
    <s v="854"/>
    <s v="85400"/>
    <s v="8549059"/>
    <n v="528004120002"/>
    <x v="0"/>
    <x v="12"/>
    <x v="12"/>
    <n v="202209"/>
    <n v="44827"/>
    <s v="XOF"/>
    <n v="57414.04"/>
    <n v="87.73"/>
    <s v="EUR"/>
    <n v="87.53"/>
    <n v="12905407"/>
    <s v="STAFF"/>
    <n v="8540416"/>
    <s v="Time Code : N - SALAIRE DU MOIS DE SEPTEMBRE 2022 DE CONGO Ratamanegré Ramiz Fabrice"/>
  </r>
  <r>
    <s v="E"/>
    <s v="4010"/>
    <s v="854"/>
    <s v="85400"/>
    <s v="8549059"/>
    <n v="528004120002"/>
    <x v="0"/>
    <x v="12"/>
    <x v="12"/>
    <n v="202209"/>
    <n v="44827"/>
    <s v="XOF"/>
    <n v="194646.98"/>
    <n v="297.42"/>
    <s v="EUR"/>
    <n v="296.74"/>
    <n v="12905407"/>
    <s v="STAFF"/>
    <n v="2029740"/>
    <s v="Time Code : N - SALAIRE DU MOIS DE SEPTEMBRE 2022 DE KAMBOU Sansan Christian"/>
  </r>
  <r>
    <s v="E"/>
    <s v="4010"/>
    <s v="854"/>
    <s v="85400"/>
    <s v="8549059"/>
    <n v="528004120002"/>
    <x v="0"/>
    <x v="12"/>
    <x v="12"/>
    <n v="202209"/>
    <n v="44827"/>
    <s v="XOF"/>
    <n v="18589.759999999998"/>
    <n v="28.4"/>
    <s v="EUR"/>
    <n v="28.335000000000001"/>
    <n v="12905407"/>
    <s v="STAFF"/>
    <n v="2012905"/>
    <s v="Time Code : N - SALAIRE DU MOIS DE SEPTEMBRE 2022 DE NEBIE Noël"/>
  </r>
  <r>
    <s v="E"/>
    <s v="4010"/>
    <s v="854"/>
    <s v="85400"/>
    <s v="8549059"/>
    <n v="528004120002"/>
    <x v="0"/>
    <x v="76"/>
    <x v="75"/>
    <n v="202209"/>
    <n v="44827"/>
    <s v="XOF"/>
    <n v="71797.509999999995"/>
    <n v="109.71"/>
    <s v="EUR"/>
    <n v="109.459"/>
    <n v="12905407"/>
    <s v="STAFF"/>
    <n v="8540353"/>
    <s v="Time Code : N - SALAIRE DU MOIS DE SEPTEMBRE 2022 DE PARE/KARAMBIRI Aminata"/>
  </r>
  <r>
    <s v="E"/>
    <s v="4010"/>
    <s v="854"/>
    <s v="85400"/>
    <s v="8549057"/>
    <n v="528004120002"/>
    <x v="0"/>
    <x v="7"/>
    <x v="7"/>
    <n v="202209"/>
    <n v="44827"/>
    <s v="XOF"/>
    <n v="82374.44"/>
    <n v="125.87"/>
    <s v="EUR"/>
    <n v="125.58199999999999"/>
    <n v="12905407"/>
    <s v="STAFF"/>
    <n v="8540392"/>
    <s v="Time Code : N - SALAIRE DU MOIS DE SEPTEMBRE 2022 DE KABORE Hamza"/>
  </r>
  <r>
    <s v="E"/>
    <s v="4010"/>
    <s v="854"/>
    <s v="85400"/>
    <s v="8549062"/>
    <n v="528004120002"/>
    <x v="0"/>
    <x v="78"/>
    <x v="77"/>
    <n v="202209"/>
    <n v="44827"/>
    <s v="XOF"/>
    <n v="12487.38"/>
    <n v="19.079999999999998"/>
    <s v="EUR"/>
    <n v="19.036000000000001"/>
    <n v="12905407"/>
    <s v="STAFF"/>
    <n v="8540396"/>
    <s v="Time Code : N - SALAIRE DU MOIS DE SEPTEMBRE 2022 DE OUEDRAOGO Hubert"/>
  </r>
  <r>
    <s v="E"/>
    <s v="4010"/>
    <s v="854"/>
    <s v="85400"/>
    <s v="8549060"/>
    <n v="528004120002"/>
    <x v="0"/>
    <x v="6"/>
    <x v="6"/>
    <n v="202209"/>
    <n v="44827"/>
    <s v="XOF"/>
    <n v="51891.66"/>
    <n v="79.290000000000006"/>
    <s v="EUR"/>
    <n v="79.108999999999995"/>
    <n v="12905407"/>
    <s v="STAFF"/>
    <n v="2027008"/>
    <s v="Time Code : N - SALAIRE DU MOIS DE SEPTEMBRE 2022 DE SAWADOGO Augustine Marie wendyam"/>
  </r>
  <r>
    <s v="E"/>
    <s v="4010"/>
    <s v="854"/>
    <s v="85406"/>
    <s v="8540008"/>
    <n v="528004120001"/>
    <x v="3"/>
    <x v="9"/>
    <x v="9"/>
    <n v="202209"/>
    <n v="44827"/>
    <s v="XOF"/>
    <n v="303064"/>
    <n v="463.08"/>
    <s v="EUR"/>
    <n v="462.02199999999999"/>
    <n v="12905407"/>
    <s v="STAFF"/>
    <n v="2019466"/>
    <s v="Time Code : N - SALAIRE DU MOIS DE SEPTEMBRE 2022 DE ZAGUE-SOME Lena Yasmine"/>
  </r>
  <r>
    <s v="E"/>
    <s v="4010"/>
    <s v="854"/>
    <s v="85406"/>
    <s v="8540008"/>
    <n v="528004120001"/>
    <x v="3"/>
    <x v="9"/>
    <x v="9"/>
    <n v="202209"/>
    <n v="44827"/>
    <s v="XOF"/>
    <n v="799839"/>
    <n v="1222.1400000000001"/>
    <s v="EUR"/>
    <n v="1219.348"/>
    <n v="12905407"/>
    <s v="STAFF"/>
    <n v="2019466"/>
    <s v="Time Code : M - SALAIRE DU MOIS DE SEPTEMBRE 2022 DE ZAGUE-SOME Lena Yasmine"/>
  </r>
  <r>
    <s v="E"/>
    <s v="4010"/>
    <s v="854"/>
    <s v="85400"/>
    <s v="8540017"/>
    <n v="528004120002"/>
    <x v="0"/>
    <x v="26"/>
    <x v="26"/>
    <n v="202209"/>
    <n v="44827"/>
    <s v="XOF"/>
    <n v="29567.66"/>
    <n v="45.18"/>
    <s v="EUR"/>
    <n v="45.076999999999998"/>
    <n v="12905407"/>
    <s v="STAFF"/>
    <n v="2052844"/>
    <s v="Time Code : N - SALAIRE DU MOIS DE SEPTEMBRE 2022 DE SAWADOGO Salimata"/>
  </r>
  <r>
    <s v="E"/>
    <s v="4010"/>
    <s v="854"/>
    <s v="85400"/>
    <s v="8549058"/>
    <n v="528004120002"/>
    <x v="0"/>
    <x v="10"/>
    <x v="10"/>
    <n v="202209"/>
    <n v="44827"/>
    <s v="XOF"/>
    <n v="132373.72"/>
    <n v="202.26"/>
    <s v="EUR"/>
    <n v="201.798"/>
    <n v="12905407"/>
    <s v="STAFF"/>
    <n v="2011105"/>
    <s v="Time Code : N - SALAIRE DU MOIS DE SEPTEMBRE 2022 DE COULIDIATY Aimé Parfait"/>
  </r>
  <r>
    <s v="E"/>
    <s v="4010"/>
    <s v="854"/>
    <s v="85406"/>
    <s v="8540008"/>
    <n v="528004120001"/>
    <x v="3"/>
    <x v="13"/>
    <x v="13"/>
    <n v="202209"/>
    <n v="44827"/>
    <s v="XOF"/>
    <n v="787703.27"/>
    <n v="1203.5999999999999"/>
    <s v="EUR"/>
    <n v="1200.8499999999999"/>
    <n v="12905407"/>
    <s v="STAFF"/>
    <n v="2034399"/>
    <s v="Time Code : N - SALAIRE DU MOIS DE SEPTEMBRE 2022 DE OUEDRAOGO Touwindé Christophe"/>
  </r>
  <r>
    <s v="E"/>
    <s v="4010"/>
    <s v="854"/>
    <s v="85400"/>
    <s v="8549059"/>
    <n v="528004120002"/>
    <x v="0"/>
    <x v="12"/>
    <x v="12"/>
    <n v="202209"/>
    <n v="44827"/>
    <s v="XOF"/>
    <n v="36579.83"/>
    <n v="55.89"/>
    <s v="EUR"/>
    <n v="55.762"/>
    <n v="12905407"/>
    <s v="STAFF"/>
    <n v="8540206"/>
    <s v="Time Code : N - SALAIRE DU MOIS DE SEPTEMBRE 2022 DE OUEDRAOGO Wendingomdé Joseph Arnaud"/>
  </r>
  <r>
    <s v="E"/>
    <s v="4010"/>
    <s v="854"/>
    <s v="85400"/>
    <s v="8549060"/>
    <n v="528004120002"/>
    <x v="0"/>
    <x v="6"/>
    <x v="6"/>
    <n v="202209"/>
    <n v="44827"/>
    <s v="XOF"/>
    <n v="21026.880000000001"/>
    <n v="32.130000000000003"/>
    <s v="EUR"/>
    <n v="32.057000000000002"/>
    <n v="12905407"/>
    <s v="STAFF"/>
    <n v="2049729"/>
    <s v="Time Code : N - SALAIRE DU MOIS DE SEPTEMBRE 2022 DE NIGNAN Annielle"/>
  </r>
  <r>
    <s v="E"/>
    <s v="4010"/>
    <s v="854"/>
    <s v="85401"/>
    <s v="8540008"/>
    <n v="528004120001"/>
    <x v="3"/>
    <x v="14"/>
    <x v="14"/>
    <n v="202209"/>
    <n v="44827"/>
    <s v="XOF"/>
    <n v="687386.36"/>
    <n v="1050.31"/>
    <s v="EUR"/>
    <n v="1047.9100000000001"/>
    <n v="12905407"/>
    <s v="STAFF"/>
    <n v="2031020"/>
    <s v="Time Code : N - SALAIRE DU MOIS DE SEPTEMBRE 2022 DE GANSORE Hassane Moctar"/>
  </r>
  <r>
    <s v="E"/>
    <s v="4010"/>
    <s v="854"/>
    <s v="85407"/>
    <s v="8549057"/>
    <n v="528004120002"/>
    <x v="0"/>
    <x v="22"/>
    <x v="22"/>
    <n v="202209"/>
    <n v="44827"/>
    <s v="XOF"/>
    <n v="406272"/>
    <n v="620.78"/>
    <s v="EUR"/>
    <n v="619.36199999999997"/>
    <n v="12905407"/>
    <s v="STAFF"/>
    <n v="2023197"/>
    <s v="Time Code : N - SALAIRE DU MOIS DE SEPTEMBRE 2022 DE SAGNON Sanlé Régis Kader"/>
  </r>
  <r>
    <s v="E"/>
    <s v="4010"/>
    <s v="854"/>
    <s v="85406"/>
    <s v="8549057"/>
    <n v="528004120002"/>
    <x v="0"/>
    <x v="69"/>
    <x v="68"/>
    <n v="202209"/>
    <n v="44827"/>
    <s v="XOF"/>
    <n v="252605"/>
    <n v="385.98"/>
    <s v="EUR"/>
    <n v="385.09800000000001"/>
    <n v="12905407"/>
    <s v="STAFF"/>
    <n v="8540222"/>
    <s v="Time Code : N - SALAIRE DU MOIS DE SEPTEMBRE 2022 DE OUEDRAOGO Bila Basile"/>
  </r>
  <r>
    <s v="E"/>
    <s v="4010"/>
    <s v="854"/>
    <s v="85407"/>
    <s v="8549059"/>
    <n v="528004120002"/>
    <x v="0"/>
    <x v="18"/>
    <x v="18"/>
    <n v="202209"/>
    <n v="44827"/>
    <s v="XOF"/>
    <n v="516976.56"/>
    <n v="789.93"/>
    <s v="EUR"/>
    <n v="788.125"/>
    <n v="12905407"/>
    <s v="STAFF"/>
    <n v="2014872"/>
    <s v="Time Code : N - SALAIRE DU MOIS DE SEPTEMBRE 2022 DE OUATTARA Siaka"/>
  </r>
  <r>
    <s v="E"/>
    <s v="4010"/>
    <s v="854"/>
    <s v="85400"/>
    <s v="8549062"/>
    <n v="528004120002"/>
    <x v="0"/>
    <x v="23"/>
    <x v="23"/>
    <n v="202209"/>
    <n v="44827"/>
    <s v="XOF"/>
    <n v="76645.350000000006"/>
    <n v="117.11"/>
    <s v="EUR"/>
    <n v="116.842"/>
    <n v="12905407"/>
    <s v="STAFF"/>
    <n v="2032465"/>
    <s v="Time Code : N - SALAIRE DU MOIS DE SEPTEMBRE 2022 DE ZOURE Hassimi"/>
  </r>
  <r>
    <s v="E"/>
    <s v="4010"/>
    <s v="854"/>
    <s v="85406"/>
    <s v="8549059"/>
    <n v="528004120002"/>
    <x v="0"/>
    <x v="18"/>
    <x v="18"/>
    <n v="202209"/>
    <n v="44827"/>
    <s v="XOF"/>
    <n v="70200.2"/>
    <n v="107.26"/>
    <s v="EUR"/>
    <n v="107.015"/>
    <n v="12905407"/>
    <s v="STAFF"/>
    <n v="2024413"/>
    <s v="Time Code : N - SALAIRE DU MOIS DE SEPTEMBRE 2022 DE DAMIBA Jacques Malgdawindé"/>
  </r>
  <r>
    <s v="E"/>
    <s v="4010"/>
    <s v="854"/>
    <s v="85406"/>
    <s v="8549053"/>
    <n v="528004120002"/>
    <x v="0"/>
    <x v="15"/>
    <x v="15"/>
    <n v="202209"/>
    <n v="44827"/>
    <s v="XOF"/>
    <n v="390639"/>
    <n v="596.89"/>
    <s v="EUR"/>
    <n v="595.52599999999995"/>
    <n v="12905407"/>
    <s v="STAFF"/>
    <n v="2041743"/>
    <s v="Time Code : N - SALAIRE DU MOIS DE SEPTEMBRE 2022 DE SORE Safiétou"/>
  </r>
  <r>
    <s v="E"/>
    <s v="4010"/>
    <s v="854"/>
    <s v="85400"/>
    <s v="8549063"/>
    <n v="528004120002"/>
    <x v="0"/>
    <x v="21"/>
    <x v="21"/>
    <n v="202209"/>
    <n v="44827"/>
    <s v="XOF"/>
    <n v="41704.730000000003"/>
    <n v="63.72"/>
    <s v="EUR"/>
    <n v="63.573999999999998"/>
    <n v="12905407"/>
    <s v="STAFF"/>
    <n v="2020577"/>
    <s v="Time Code : N - SALAIRE DU MOIS DE SEPTEMBRE 2022 DE SIDIBE Moumouni"/>
  </r>
  <r>
    <s v="E"/>
    <s v="4010"/>
    <s v="854"/>
    <s v="85407"/>
    <s v="8549063"/>
    <n v="528004120002"/>
    <x v="0"/>
    <x v="25"/>
    <x v="25"/>
    <n v="202209"/>
    <n v="44827"/>
    <s v="XOF"/>
    <n v="526864"/>
    <n v="805.04"/>
    <s v="EUR"/>
    <n v="803.20100000000002"/>
    <n v="12905407"/>
    <s v="STAFF"/>
    <n v="2038727"/>
    <s v="Time Code : N - SALAIRE DU MOIS DE SEPTEMBRE 2022 DE SORY Yacouba"/>
  </r>
  <r>
    <s v="E"/>
    <s v="4010"/>
    <s v="854"/>
    <s v="85407"/>
    <s v="8549059"/>
    <n v="528004120002"/>
    <x v="0"/>
    <x v="20"/>
    <x v="20"/>
    <n v="202209"/>
    <n v="44827"/>
    <s v="XOF"/>
    <n v="338360.43"/>
    <n v="517.01"/>
    <s v="EUR"/>
    <n v="515.82899999999995"/>
    <n v="12905407"/>
    <s v="STAFF"/>
    <n v="2030902"/>
    <s v="Time Code : N - SALAIRE DU MOIS DE SEPTEMBRE 2022 DE CISSE Idriss As-Ami"/>
  </r>
  <r>
    <s v="E"/>
    <s v="4010"/>
    <s v="854"/>
    <s v="85406"/>
    <s v="8549053"/>
    <n v="528004120002"/>
    <x v="0"/>
    <x v="16"/>
    <x v="16"/>
    <n v="202209"/>
    <n v="44827"/>
    <s v="XOF"/>
    <n v="535196"/>
    <n v="817.77"/>
    <s v="EUR"/>
    <n v="815.90200000000004"/>
    <n v="12905407"/>
    <s v="STAFF"/>
    <n v="2024193"/>
    <s v="Time Code : N - SALAIRE DU MOIS DE SEPTEMBRE 2022 DE KAMBIRE Sié"/>
  </r>
  <r>
    <s v="E"/>
    <s v="4010"/>
    <s v="854"/>
    <s v="85408"/>
    <s v="8540008"/>
    <n v="528004120001"/>
    <x v="3"/>
    <x v="14"/>
    <x v="14"/>
    <n v="202209"/>
    <n v="44827"/>
    <s v="XOF"/>
    <n v="283320.5"/>
    <n v="432.91"/>
    <s v="EUR"/>
    <n v="431.92099999999999"/>
    <n v="12905407"/>
    <s v="STAFF"/>
    <n v="2012170"/>
    <s v="Time Code : N - SALAIRE DU MOIS DE SEPTEMBRE 2022 DE KIEMA Yaya"/>
  </r>
  <r>
    <s v="E"/>
    <s v="4010"/>
    <s v="854"/>
    <s v="85403"/>
    <s v="8549057"/>
    <n v="528004120010"/>
    <x v="1"/>
    <x v="87"/>
    <x v="86"/>
    <n v="202209"/>
    <n v="44827"/>
    <s v="XOF"/>
    <n v="57818.6"/>
    <n v="88.35"/>
    <s v="EUR"/>
    <n v="88.147999999999996"/>
    <n v="12905407"/>
    <s v="STAFF"/>
    <n v="2043300"/>
    <s v="Time Code : N - SALAIRE DU MOIS DE SEPTEMBRE 2022 DE ZOUNDI Wênndinda Dénis"/>
  </r>
  <r>
    <s v="E"/>
    <s v="4010"/>
    <s v="854"/>
    <s v="85406"/>
    <s v="8540008"/>
    <n v="528004120002"/>
    <x v="0"/>
    <x v="24"/>
    <x v="24"/>
    <n v="202209"/>
    <n v="44827"/>
    <s v="XOF"/>
    <n v="315354.46000000002"/>
    <n v="481.86"/>
    <s v="EUR"/>
    <n v="480.75900000000001"/>
    <n v="12905407"/>
    <s v="STAFF"/>
    <n v="2039252"/>
    <s v="Time Code : N - SALAIRE DU MOIS DE SEPTEMBRE 2022 DE GUIRO Shérita Djémila"/>
  </r>
  <r>
    <s v="E"/>
    <s v="4010"/>
    <s v="854"/>
    <s v="85406"/>
    <s v="8549059"/>
    <n v="528004120002"/>
    <x v="0"/>
    <x v="12"/>
    <x v="12"/>
    <n v="202209"/>
    <n v="44827"/>
    <s v="XOF"/>
    <n v="58251.27"/>
    <n v="89.01"/>
    <s v="EUR"/>
    <n v="88.807000000000002"/>
    <n v="12905407"/>
    <s v="STAFF"/>
    <n v="8540386"/>
    <s v="Time Code : N - SALAIRE DU MOIS DE SEPTEMBRE 2022 DE YAMEOGO Dahlia Ramata Stephanie"/>
  </r>
  <r>
    <s v="E"/>
    <s v="6090"/>
    <s v="854"/>
    <s v="85403"/>
    <s v="8549054"/>
    <n v="528004120010"/>
    <x v="1"/>
    <x v="2"/>
    <x v="2"/>
    <n v="202209"/>
    <n v="44827"/>
    <s v="XOF"/>
    <n v="197.88"/>
    <n v="0.3"/>
    <s v="EUR"/>
    <n v="0.29899999999999999"/>
    <n v="12907456"/>
    <s v="PROPERTY"/>
    <s v="854P0071"/>
    <s v="Premise allocation : [52800412] [1.32%] [30516356] - DOSSC070922/Caisse/Remboursement OUEDRAOGO FRANK ALAIN/Changement de serrure de a porte d'entrée"/>
  </r>
  <r>
    <s v="E"/>
    <s v="6090"/>
    <s v="854"/>
    <s v="85403"/>
    <s v="8549054"/>
    <n v="528004120010"/>
    <x v="1"/>
    <x v="2"/>
    <x v="2"/>
    <n v="202209"/>
    <n v="44827"/>
    <s v="XOF"/>
    <n v="362.78"/>
    <n v="0.55000000000000004"/>
    <s v="EUR"/>
    <n v="0.54900000000000004"/>
    <n v="12907456"/>
    <s v="PROPERTY"/>
    <s v="854P0071"/>
    <s v="Premise allocation : [52800412] [1.32%] [30516356] - DOSSC170922/Caisse/Remboursement OUEDRAOGO F ALAIN/Achat de 25 paquets d'eau pour le bureau de la base de Ouaga"/>
  </r>
  <r>
    <s v="E"/>
    <s v="6090"/>
    <s v="854"/>
    <s v="85403"/>
    <s v="8549054"/>
    <n v="528004120010"/>
    <x v="1"/>
    <x v="2"/>
    <x v="2"/>
    <n v="202209"/>
    <n v="44827"/>
    <s v="XOF"/>
    <n v="362.78"/>
    <n v="0.55000000000000004"/>
    <s v="EUR"/>
    <n v="0.54900000000000004"/>
    <n v="12907456"/>
    <s v="PROPERTY"/>
    <s v="854P0071"/>
    <s v="Premise allocation : [52800412] [1.32%] [30516356] - DOSSC180922/Caisse/Remboursement OUEDRAOGO F ALAIN/Achat de 25 paquets d'eau pour le bureau de la base de Ouaga"/>
  </r>
  <r>
    <s v="E"/>
    <s v="4010"/>
    <s v="854"/>
    <s v="85406"/>
    <s v="8549059"/>
    <n v="528004120002"/>
    <x v="0"/>
    <x v="12"/>
    <x v="12"/>
    <n v="202209"/>
    <n v="44827"/>
    <s v="XOF"/>
    <n v="33910.68"/>
    <n v="51.81"/>
    <s v="EUR"/>
    <n v="51.692"/>
    <n v="12905407"/>
    <s v="STAFF"/>
    <n v="8540279"/>
    <s v="Time Code : N - SALAIRE DU MOIS DE SEPTEMBRE 2022 DE YAMEOGO Wendkoaguenda Lucie"/>
  </r>
  <r>
    <s v="E"/>
    <s v="4010"/>
    <s v="854"/>
    <s v="85406"/>
    <s v="8549057"/>
    <n v="528004120002"/>
    <x v="0"/>
    <x v="7"/>
    <x v="7"/>
    <n v="202209"/>
    <n v="44827"/>
    <s v="XOF"/>
    <n v="38183.33"/>
    <n v="58.34"/>
    <s v="EUR"/>
    <n v="58.207000000000001"/>
    <n v="12905407"/>
    <s v="STAFF"/>
    <n v="8540399"/>
    <s v="Time Code : N - SALAIRE DU MOIS DE SEPTEMBRE 2022 DE KONFE TRAORE Aicha"/>
  </r>
  <r>
    <s v="E"/>
    <s v="4010"/>
    <s v="854"/>
    <s v="85408"/>
    <s v="8549059"/>
    <n v="528004120002"/>
    <x v="0"/>
    <x v="12"/>
    <x v="12"/>
    <n v="202209"/>
    <n v="44827"/>
    <s v="XOF"/>
    <n v="229805.93"/>
    <n v="351.14"/>
    <s v="EUR"/>
    <n v="350.33800000000002"/>
    <n v="12905407"/>
    <s v="STAFF"/>
    <n v="2046481"/>
    <s v="Time Code : N - SALAIRE DU MOIS DE SEPTEMBRE 2022 DE TOE Hadja Aliza Sandrine"/>
  </r>
  <r>
    <s v="E"/>
    <s v="4010"/>
    <s v="854"/>
    <s v="85408"/>
    <s v="8549057"/>
    <n v="528004120002"/>
    <x v="0"/>
    <x v="7"/>
    <x v="7"/>
    <n v="202209"/>
    <n v="44827"/>
    <s v="XOF"/>
    <n v="534889.47"/>
    <n v="817.3"/>
    <s v="EUR"/>
    <n v="815.43299999999999"/>
    <n v="12905407"/>
    <s v="STAFF"/>
    <n v="2023596"/>
    <s v="Time Code : N - SALAIRE DU MOIS DE SEPTEMBRE 2022 DE WANGRE Didier"/>
  </r>
  <r>
    <s v="E"/>
    <s v="4010"/>
    <s v="854"/>
    <s v="85406"/>
    <s v="8549057"/>
    <n v="528004120002"/>
    <x v="0"/>
    <x v="7"/>
    <x v="7"/>
    <n v="202209"/>
    <n v="44827"/>
    <s v="XOF"/>
    <n v="67529.210000000006"/>
    <n v="103.18"/>
    <s v="EUR"/>
    <n v="102.944"/>
    <n v="12905407"/>
    <s v="STAFF"/>
    <n v="8540358"/>
    <s v="Time Code : N - SALAIRE DU MOIS DE SEPTEMBRE 2022 DE ZOMA Jean"/>
  </r>
  <r>
    <s v="E"/>
    <s v="4010"/>
    <s v="854"/>
    <s v="85408"/>
    <s v="8549059"/>
    <n v="528004120002"/>
    <x v="0"/>
    <x v="12"/>
    <x v="12"/>
    <n v="202209"/>
    <n v="44827"/>
    <s v="XOF"/>
    <n v="193844.82"/>
    <n v="296.19"/>
    <s v="EUR"/>
    <n v="295.51299999999998"/>
    <n v="12905407"/>
    <s v="STAFF"/>
    <n v="2057784"/>
    <s v="Time Code : N - SALAIRE DU MOIS DE SEPTEMBRE 2022 DE KINDA Narcisse"/>
  </r>
  <r>
    <s v="E"/>
    <s v="4010"/>
    <s v="854"/>
    <s v="85406"/>
    <s v="8549057"/>
    <n v="528004120002"/>
    <x v="0"/>
    <x v="7"/>
    <x v="7"/>
    <n v="202209"/>
    <n v="44827"/>
    <s v="XOF"/>
    <n v="97486.1"/>
    <n v="148.96"/>
    <s v="EUR"/>
    <n v="148.62"/>
    <n v="12905407"/>
    <s v="STAFF"/>
    <n v="2036440"/>
    <s v="Time Code : N - SALAIRE DU MOIS DE SEPTEMBRE 2022 DE YALPOUGDOU Hervé"/>
  </r>
  <r>
    <s v="E"/>
    <s v="6020"/>
    <s v="854"/>
    <s v="85408"/>
    <s v="8549054"/>
    <n v="528004120010"/>
    <x v="1"/>
    <x v="2"/>
    <x v="2"/>
    <n v="202209"/>
    <n v="44830"/>
    <s v="XOF"/>
    <n v="93987.02"/>
    <n v="143.61000000000001"/>
    <s v="EUR"/>
    <n v="143.28200000000001"/>
    <n v="12907456"/>
    <s v="PROPERTY"/>
    <s v="854P0076"/>
    <s v="Premise allocation : [52800412] [48.08%] [30519416] - FACTURE D'ELECTRICITE DU BUREAU DE OUAHIGOUYA(PERIODE DE AOUT 2022)"/>
  </r>
  <r>
    <s v="E"/>
    <s v="5097"/>
    <s v="854"/>
    <s v="85407"/>
    <s v="8540008"/>
    <n v="528004120051"/>
    <x v="22"/>
    <x v="90"/>
    <x v="89"/>
    <n v="202209"/>
    <n v="44830"/>
    <s v="XOF"/>
    <n v="268889"/>
    <n v="410.86"/>
    <s v="EUR"/>
    <n v="409.92099999999999"/>
    <n v="30516552"/>
    <m/>
    <m/>
    <s v="DDATJ060922/Justif/OMNI/KIEMA Yaya/Avance programme/Prise en charge formateur1/ Formation du personnel de santé ATWA en CVTA"/>
  </r>
  <r>
    <s v="E"/>
    <s v="5097"/>
    <s v="854"/>
    <s v="85407"/>
    <s v="8540008"/>
    <n v="528004120051"/>
    <x v="22"/>
    <x v="90"/>
    <x v="89"/>
    <n v="202209"/>
    <n v="44830"/>
    <s v="XOF"/>
    <n v="268889"/>
    <n v="410.86"/>
    <s v="EUR"/>
    <n v="409.92099999999999"/>
    <n v="30516552"/>
    <m/>
    <m/>
    <s v="DDATJ060922/Justif/OMNI/KIEMA Yaya/Avance programme/Prise en charge formateur2/ Formation du personnel de santé ATWA en CVTA"/>
  </r>
  <r>
    <s v="E"/>
    <s v="5097"/>
    <s v="854"/>
    <s v="85407"/>
    <s v="8540008"/>
    <n v="528004120051"/>
    <x v="22"/>
    <x v="90"/>
    <x v="89"/>
    <n v="202209"/>
    <n v="44830"/>
    <s v="XOF"/>
    <n v="70000"/>
    <n v="106.96"/>
    <s v="EUR"/>
    <n v="106.71599999999999"/>
    <n v="30516552"/>
    <m/>
    <m/>
    <s v="DDATJ060922/Justif/OMNI/KIEMA Yaya/Avance programme/Prise en charge Résidents/ Formation du personnel de santé ATWA en CVTA"/>
  </r>
  <r>
    <s v="E"/>
    <s v="5097"/>
    <s v="854"/>
    <s v="85407"/>
    <s v="8540008"/>
    <n v="528004120051"/>
    <x v="22"/>
    <x v="90"/>
    <x v="89"/>
    <n v="202209"/>
    <n v="44830"/>
    <s v="XOF"/>
    <n v="86000"/>
    <n v="131.41"/>
    <s v="EUR"/>
    <n v="131.11000000000001"/>
    <n v="30516552"/>
    <m/>
    <m/>
    <s v="DDATJ060922/Justif/OMNI/KIEMA Yaya/Avance programme/Prise en charge chauffeur/ Formation du personnel de santé ATWA en CVTA"/>
  </r>
  <r>
    <s v="E"/>
    <s v="5097"/>
    <s v="854"/>
    <s v="85407"/>
    <s v="8540008"/>
    <n v="528004120051"/>
    <x v="22"/>
    <x v="90"/>
    <x v="89"/>
    <n v="202209"/>
    <n v="44830"/>
    <s v="XOF"/>
    <n v="15365"/>
    <n v="23.48"/>
    <s v="EUR"/>
    <n v="23.425999999999998"/>
    <n v="30516552"/>
    <m/>
    <m/>
    <s v="DDATJ060922/Justif/OMNI/KIEMA Yaya/Avance programme/achat de crédit et carburant pour les courses/ Formation du personnel de santé ATWA en CVTA"/>
  </r>
  <r>
    <s v="E"/>
    <s v="5097"/>
    <s v="854"/>
    <s v="85407"/>
    <s v="8540008"/>
    <n v="528004120051"/>
    <x v="22"/>
    <x v="90"/>
    <x v="89"/>
    <n v="202209"/>
    <n v="44830"/>
    <s v="XOF"/>
    <n v="6555"/>
    <n v="10.02"/>
    <s v="EUR"/>
    <n v="9.9969999999999999"/>
    <n v="30516552"/>
    <m/>
    <m/>
    <s v="DDATJ060922/Justif/OMNI/KIEMA Yaya/Avance programme/Prise en charge frais de retrait orange money/ Formation du personnel de santé ATWA en CVTA"/>
  </r>
  <r>
    <s v="E"/>
    <s v="4170"/>
    <s v="854"/>
    <s v="85400"/>
    <s v="8549052"/>
    <n v="528004120002"/>
    <x v="0"/>
    <x v="0"/>
    <x v="0"/>
    <n v="202209"/>
    <n v="44830"/>
    <s v="USD"/>
    <n v="5.17"/>
    <n v="5.17"/>
    <s v="EUR"/>
    <n v="5.1580000000000004"/>
    <n v="12905407"/>
    <s v="STAFF"/>
    <n v="9982557"/>
    <s v="Time Code : N - 9982557 INS"/>
  </r>
  <r>
    <s v="E"/>
    <s v="4170"/>
    <s v="854"/>
    <s v="85400"/>
    <s v="8549051"/>
    <n v="528004120002"/>
    <x v="0"/>
    <x v="1"/>
    <x v="1"/>
    <n v="202209"/>
    <n v="44830"/>
    <s v="USD"/>
    <n v="5.24"/>
    <n v="5.24"/>
    <s v="EUR"/>
    <n v="5.2279999999999998"/>
    <n v="12905407"/>
    <s v="STAFF"/>
    <n v="9985201"/>
    <s v="Time Code : N - 9985201 INS"/>
  </r>
  <r>
    <s v="E"/>
    <s v="4000"/>
    <s v="854"/>
    <s v="85400"/>
    <s v="8549052"/>
    <n v="528004120002"/>
    <x v="0"/>
    <x v="0"/>
    <x v="0"/>
    <n v="202209"/>
    <n v="44830"/>
    <s v="USD"/>
    <n v="206.7"/>
    <n v="206.7"/>
    <s v="EUR"/>
    <n v="206.22800000000001"/>
    <n v="12905407"/>
    <s v="STAFF"/>
    <n v="9982557"/>
    <s v="Time Code : N - 9982557 BASICPAY"/>
  </r>
  <r>
    <s v="E"/>
    <s v="4000"/>
    <s v="854"/>
    <s v="85400"/>
    <s v="8549053"/>
    <n v="528004120002"/>
    <x v="0"/>
    <x v="11"/>
    <x v="11"/>
    <n v="202209"/>
    <n v="44830"/>
    <s v="USD"/>
    <n v="90.91"/>
    <n v="90.91"/>
    <s v="EUR"/>
    <n v="90.701999999999998"/>
    <n v="12905407"/>
    <s v="STAFF"/>
    <n v="9985235"/>
    <s v="Time Code : N - 2226428 BASICPAY"/>
  </r>
  <r>
    <s v="E"/>
    <s v="4000"/>
    <s v="854"/>
    <s v="85400"/>
    <s v="8549052"/>
    <n v="528004120002"/>
    <x v="0"/>
    <x v="56"/>
    <x v="56"/>
    <n v="202209"/>
    <n v="44830"/>
    <s v="USD"/>
    <n v="179.6"/>
    <n v="179.6"/>
    <s v="EUR"/>
    <n v="179.19"/>
    <n v="12905407"/>
    <s v="STAFF"/>
    <n v="9980783"/>
    <s v="Time Code : N - 9980783 BASICPAY"/>
  </r>
  <r>
    <s v="E"/>
    <s v="4190"/>
    <s v="854"/>
    <s v="85400"/>
    <s v="8549051"/>
    <n v="528004120002"/>
    <x v="0"/>
    <x v="1"/>
    <x v="1"/>
    <n v="202209"/>
    <n v="44830"/>
    <s v="USD"/>
    <n v="9.39"/>
    <n v="9.39"/>
    <s v="EUR"/>
    <n v="9.3689999999999998"/>
    <n v="12905407"/>
    <s v="STAFF"/>
    <n v="9985201"/>
    <s v="Time Code : N - 9985201 CIGNA ER"/>
  </r>
  <r>
    <s v="E"/>
    <s v="4200"/>
    <s v="854"/>
    <s v="85400"/>
    <s v="8549053"/>
    <n v="528004120002"/>
    <x v="0"/>
    <x v="11"/>
    <x v="11"/>
    <n v="202209"/>
    <n v="44830"/>
    <s v="USD"/>
    <n v="10"/>
    <n v="10"/>
    <s v="EUR"/>
    <n v="9.9770000000000003"/>
    <n v="12905407"/>
    <s v="STAFF"/>
    <n v="9985235"/>
    <s v="Time Code : N - 2226428 LONG TERM SAVINGS PLAN"/>
  </r>
  <r>
    <s v="E"/>
    <s v="4200"/>
    <s v="854"/>
    <s v="85400"/>
    <s v="8549052"/>
    <n v="528004120002"/>
    <x v="0"/>
    <x v="0"/>
    <x v="0"/>
    <n v="202209"/>
    <n v="44830"/>
    <s v="USD"/>
    <n v="20.67"/>
    <n v="20.67"/>
    <s v="EUR"/>
    <n v="20.623000000000001"/>
    <n v="12905407"/>
    <s v="STAFF"/>
    <n v="9982557"/>
    <s v="Time Code : N - 9982557 LONG TERM SAVINGS PLAN"/>
  </r>
  <r>
    <s v="E"/>
    <s v="4200"/>
    <s v="854"/>
    <s v="85400"/>
    <s v="8549052"/>
    <n v="528004120002"/>
    <x v="0"/>
    <x v="56"/>
    <x v="56"/>
    <n v="202209"/>
    <n v="44830"/>
    <s v="USD"/>
    <n v="17.96"/>
    <n v="17.96"/>
    <s v="EUR"/>
    <n v="17.919"/>
    <n v="12905407"/>
    <s v="STAFF"/>
    <n v="9980783"/>
    <s v="Time Code : N - 9980783 LONG TERM SAVINGS PLAN"/>
  </r>
  <r>
    <s v="E"/>
    <s v="4190"/>
    <s v="854"/>
    <s v="85400"/>
    <s v="8549051"/>
    <n v="528004120002"/>
    <x v="0"/>
    <x v="1"/>
    <x v="1"/>
    <n v="202209"/>
    <n v="44830"/>
    <s v="USD"/>
    <n v="34.19"/>
    <n v="34.19"/>
    <s v="EUR"/>
    <n v="34.112000000000002"/>
    <n v="12905407"/>
    <s v="STAFF"/>
    <n v="9985201"/>
    <s v="Time Code : N - 9985201 EPA"/>
  </r>
  <r>
    <s v="E"/>
    <s v="4190"/>
    <s v="854"/>
    <s v="85400"/>
    <s v="8549052"/>
    <n v="528004120002"/>
    <x v="0"/>
    <x v="0"/>
    <x v="0"/>
    <n v="202209"/>
    <n v="44830"/>
    <s v="USD"/>
    <n v="35.799999999999997"/>
    <n v="35.799999999999997"/>
    <s v="EUR"/>
    <n v="35.718000000000004"/>
    <n v="12905407"/>
    <s v="STAFF"/>
    <n v="9982557"/>
    <s v="Time Code : N - 9982557 EPA"/>
  </r>
  <r>
    <s v="E"/>
    <s v="4190"/>
    <s v="854"/>
    <s v="85400"/>
    <s v="8549053"/>
    <n v="528004120002"/>
    <x v="0"/>
    <x v="11"/>
    <x v="11"/>
    <n v="202209"/>
    <n v="44830"/>
    <s v="USD"/>
    <n v="26.25"/>
    <n v="26.25"/>
    <s v="EUR"/>
    <n v="26.19"/>
    <n v="12905407"/>
    <s v="STAFF"/>
    <n v="9985235"/>
    <s v="Time Code : N - 2226428 EPA"/>
  </r>
  <r>
    <s v="E"/>
    <s v="4170"/>
    <s v="854"/>
    <s v="85400"/>
    <s v="8549053"/>
    <n v="528004120002"/>
    <x v="0"/>
    <x v="11"/>
    <x v="11"/>
    <n v="202209"/>
    <n v="44830"/>
    <s v="USD"/>
    <n v="2.5"/>
    <n v="2.5"/>
    <s v="EUR"/>
    <n v="2.4940000000000002"/>
    <n v="12905407"/>
    <s v="STAFF"/>
    <n v="9985235"/>
    <s v="Time Code : N - 2226428 INS"/>
  </r>
  <r>
    <s v="E"/>
    <s v="4190"/>
    <s v="854"/>
    <s v="85400"/>
    <s v="8549053"/>
    <n v="528004120002"/>
    <x v="0"/>
    <x v="11"/>
    <x v="11"/>
    <n v="202209"/>
    <n v="44830"/>
    <s v="USD"/>
    <n v="7.21"/>
    <n v="7.21"/>
    <s v="EUR"/>
    <n v="7.194"/>
    <n v="12905407"/>
    <s v="STAFF"/>
    <n v="9985235"/>
    <s v="Time Code : N - 2226428 CIGNA ER"/>
  </r>
  <r>
    <s v="E"/>
    <s v="4190"/>
    <s v="854"/>
    <s v="85400"/>
    <s v="8549052"/>
    <n v="528004120002"/>
    <x v="0"/>
    <x v="0"/>
    <x v="0"/>
    <n v="202209"/>
    <n v="44830"/>
    <s v="USD"/>
    <n v="9.83"/>
    <n v="9.83"/>
    <s v="EUR"/>
    <n v="9.8079999999999998"/>
    <n v="12905407"/>
    <s v="STAFF"/>
    <n v="9982557"/>
    <s v="Time Code : N - 9982557 CIGNA ER"/>
  </r>
  <r>
    <s v="E"/>
    <s v="4190"/>
    <s v="854"/>
    <s v="85400"/>
    <s v="8549052"/>
    <n v="528004120002"/>
    <x v="0"/>
    <x v="56"/>
    <x v="56"/>
    <n v="202209"/>
    <n v="44830"/>
    <s v="USD"/>
    <n v="8.2799999999999994"/>
    <n v="8.2799999999999994"/>
    <s v="EUR"/>
    <n v="8.2609999999999992"/>
    <n v="12905407"/>
    <s v="STAFF"/>
    <n v="9980783"/>
    <s v="Time Code : N - 9980783 CIGNA ER"/>
  </r>
  <r>
    <s v="E"/>
    <s v="4190"/>
    <s v="854"/>
    <s v="85400"/>
    <s v="8549052"/>
    <n v="528004120002"/>
    <x v="0"/>
    <x v="56"/>
    <x v="56"/>
    <n v="202209"/>
    <n v="44830"/>
    <s v="USD"/>
    <n v="30.17"/>
    <n v="30.17"/>
    <s v="EUR"/>
    <n v="30.100999999999999"/>
    <n v="12905407"/>
    <s v="STAFF"/>
    <n v="9980783"/>
    <s v="Time Code : N - 9980783 EPA"/>
  </r>
  <r>
    <s v="E"/>
    <s v="4170"/>
    <s v="854"/>
    <s v="85400"/>
    <s v="8549052"/>
    <n v="528004120002"/>
    <x v="0"/>
    <x v="56"/>
    <x v="56"/>
    <n v="202209"/>
    <n v="44830"/>
    <s v="USD"/>
    <n v="4.49"/>
    <n v="4.49"/>
    <s v="EUR"/>
    <n v="4.4800000000000004"/>
    <n v="12905407"/>
    <s v="STAFF"/>
    <n v="9980783"/>
    <s v="Time Code : N - 9980783 INS"/>
  </r>
  <r>
    <s v="E"/>
    <s v="4200"/>
    <s v="854"/>
    <s v="85400"/>
    <s v="8549051"/>
    <n v="528004120002"/>
    <x v="0"/>
    <x v="1"/>
    <x v="1"/>
    <n v="202209"/>
    <n v="44830"/>
    <s v="USD"/>
    <n v="20.96"/>
    <n v="20.96"/>
    <s v="EUR"/>
    <n v="20.911999999999999"/>
    <n v="12905407"/>
    <s v="STAFF"/>
    <n v="9985201"/>
    <s v="Time Code : N - 9985201 LONG TERM SAVINGS PLAN"/>
  </r>
  <r>
    <s v="E"/>
    <s v="4190"/>
    <s v="854"/>
    <s v="85400"/>
    <s v="8549051"/>
    <n v="528004120002"/>
    <x v="0"/>
    <x v="1"/>
    <x v="1"/>
    <n v="202209"/>
    <n v="44830"/>
    <s v="USD"/>
    <n v="81.400000000000006"/>
    <n v="81.400000000000006"/>
    <s v="EUR"/>
    <n v="81.213999999999999"/>
    <n v="12905407"/>
    <s v="STAFF"/>
    <n v="9985201"/>
    <s v="Time Code : N - 9985201 COMPLEX"/>
  </r>
  <r>
    <s v="E"/>
    <s v="4000"/>
    <s v="854"/>
    <s v="85400"/>
    <s v="8549051"/>
    <n v="528004120002"/>
    <x v="0"/>
    <x v="1"/>
    <x v="1"/>
    <n v="202209"/>
    <n v="44830"/>
    <s v="USD"/>
    <n v="209.59"/>
    <n v="209.59"/>
    <s v="EUR"/>
    <n v="209.11099999999999"/>
    <n v="12905407"/>
    <s v="STAFF"/>
    <n v="9985201"/>
    <s v="Time Code : N - 9985201 BASICPAY"/>
  </r>
  <r>
    <s v="E"/>
    <s v="4110"/>
    <s v="854"/>
    <s v="85400"/>
    <s v="8549052"/>
    <n v="528004120002"/>
    <x v="0"/>
    <x v="56"/>
    <x v="56"/>
    <n v="202209"/>
    <n v="44831"/>
    <s v="XOF"/>
    <n v="1034.48"/>
    <n v="1.58"/>
    <s v="EUR"/>
    <n v="1.5760000000000001"/>
    <n v="12905407"/>
    <s v="STAFF"/>
    <n v="9980783"/>
    <s v="Time Code : N - OUC230922-WEND DINDA SERVICE/Réparation du circuit élèctrique et fourniture de matériel chez KARINA LOPEZ"/>
  </r>
  <r>
    <s v="E"/>
    <s v="4110"/>
    <s v="854"/>
    <s v="85400"/>
    <s v="8549051"/>
    <n v="528004120002"/>
    <x v="0"/>
    <x v="1"/>
    <x v="1"/>
    <n v="202209"/>
    <n v="44831"/>
    <s v="XOF"/>
    <n v="10632.41"/>
    <n v="16.25"/>
    <s v="EUR"/>
    <n v="16.213000000000001"/>
    <n v="12905407"/>
    <s v="STAFF"/>
    <n v="9985201"/>
    <s v="Time Code : N - OUB1440922-CHQ 1720053-SONABEL/Consommation d'élèctricité de BENOIT DELSARTE pour le mois de Juillet 2022"/>
  </r>
  <r>
    <s v="E"/>
    <s v="4110"/>
    <s v="854"/>
    <s v="85400"/>
    <s v="8549051"/>
    <n v="528004120002"/>
    <x v="0"/>
    <x v="1"/>
    <x v="1"/>
    <n v="202209"/>
    <n v="44831"/>
    <s v="XOF"/>
    <n v="906.68"/>
    <n v="1.39"/>
    <s v="EUR"/>
    <n v="1.387"/>
    <n v="12905407"/>
    <s v="STAFF"/>
    <n v="9985201"/>
    <s v="Time Code : N - OUB1470922-CHQ 1720056-ONEA/Consommation d'eau du mois de Mai 2022 de BENOIT DELSARTE"/>
  </r>
  <r>
    <s v="E"/>
    <s v="4110"/>
    <s v="854"/>
    <s v="85400"/>
    <s v="8549051"/>
    <n v="528004120002"/>
    <x v="0"/>
    <x v="1"/>
    <x v="1"/>
    <n v="202209"/>
    <n v="44831"/>
    <s v="XOF"/>
    <n v="906.68"/>
    <n v="1.39"/>
    <s v="EUR"/>
    <n v="1.387"/>
    <n v="12905407"/>
    <s v="STAFF"/>
    <n v="9985201"/>
    <s v="Time Code : N - OUB1470922-CHQ 1720056-ONEA/Consommation d'eau du mois de Juin 2022 de BENOIT DELSARTE"/>
  </r>
  <r>
    <s v="E"/>
    <s v="4110"/>
    <s v="854"/>
    <s v="85400"/>
    <s v="8549053"/>
    <n v="528004120002"/>
    <x v="0"/>
    <x v="11"/>
    <x v="11"/>
    <n v="202209"/>
    <n v="44831"/>
    <s v="XOF"/>
    <n v="294.95"/>
    <n v="0.45"/>
    <s v="EUR"/>
    <n v="0.44900000000000001"/>
    <n v="12905407"/>
    <s v="STAFF"/>
    <n v="9985235"/>
    <s v="Time Code : N - OUB1460922-CHQ 1720055-ONEA-Consommation d'eau du mois de Mai 2022 de Achille IRIE"/>
  </r>
  <r>
    <s v="E"/>
    <s v="4110"/>
    <s v="854"/>
    <s v="85400"/>
    <s v="8549053"/>
    <n v="528004120002"/>
    <x v="0"/>
    <x v="11"/>
    <x v="11"/>
    <n v="202209"/>
    <n v="44831"/>
    <s v="XOF"/>
    <n v="294.95"/>
    <n v="0.45"/>
    <s v="EUR"/>
    <n v="0.44900000000000001"/>
    <n v="12905407"/>
    <s v="STAFF"/>
    <n v="9985235"/>
    <s v="Time Code : N - OUB1460922-CHQ 1720055-ONEA-Consommation d'eau du mois de Juin 2022 de Achille IRIE"/>
  </r>
  <r>
    <s v="E"/>
    <s v="4110"/>
    <s v="854"/>
    <s v="85400"/>
    <s v="8549051"/>
    <n v="528004120002"/>
    <x v="0"/>
    <x v="1"/>
    <x v="1"/>
    <n v="202209"/>
    <n v="44831"/>
    <s v="XOF"/>
    <n v="4751.96"/>
    <n v="7.26"/>
    <s v="EUR"/>
    <n v="7.2430000000000003"/>
    <n v="12905407"/>
    <s v="STAFF"/>
    <n v="9985201"/>
    <s v="Time Code : N - OUB1480922-CHQ 1720048-SONABEL/Consommation d'élèctricité de BENOIT DELSARTE pour le mois d'Août 2022"/>
  </r>
  <r>
    <s v="E"/>
    <s v="5097"/>
    <s v="854"/>
    <s v="85407"/>
    <s v="8540008"/>
    <n v="528004120010"/>
    <x v="1"/>
    <x v="43"/>
    <x v="43"/>
    <n v="202209"/>
    <n v="44831"/>
    <s v="XOF"/>
    <n v="50000"/>
    <n v="76.400000000000006"/>
    <s v="EUR"/>
    <n v="76.224999999999994"/>
    <n v="30517344"/>
    <m/>
    <m/>
    <s v="DDATC080922/Achat de crédit de connexion/Formation des agents de santé sur les valeurs SDSR dans le cadre du projet ATWA"/>
  </r>
  <r>
    <s v="E"/>
    <s v="6020"/>
    <s v="854"/>
    <s v="85403"/>
    <s v="8549054"/>
    <n v="528004120010"/>
    <x v="1"/>
    <x v="2"/>
    <x v="2"/>
    <n v="202209"/>
    <n v="44831"/>
    <s v="XOF"/>
    <n v="121.3"/>
    <n v="0.19"/>
    <s v="EUR"/>
    <n v="0.19"/>
    <n v="12907456"/>
    <s v="PROPERTY"/>
    <s v="854P0071"/>
    <s v="Premise allocation : [52800412] [1.32%] [30516836] - DOSSJ320922/Justif SAWADOGO MADY/Paiement de la facture ONEA pour la consommation de Mai/Paiement des factures ONEA (consommation du mois de Mai et Juin) et la facture de SONABEL (consommation de Juille"/>
  </r>
  <r>
    <s v="E"/>
    <s v="6020"/>
    <s v="854"/>
    <s v="85403"/>
    <s v="8549054"/>
    <n v="528004120010"/>
    <x v="1"/>
    <x v="2"/>
    <x v="2"/>
    <n v="202209"/>
    <n v="44831"/>
    <s v="XOF"/>
    <n v="121.3"/>
    <n v="0.19"/>
    <s v="EUR"/>
    <n v="0.19"/>
    <n v="12907456"/>
    <s v="PROPERTY"/>
    <s v="854P0071"/>
    <s v="Premise allocation : [52800412] [1.32%] [30516836] - DOSSJ320922/Justif SAWADOGO MADY/Paiement de la facture ONEA pour la consommation de Juin/Paiement des factures ONEA (consommation du mois de Mai et Juin) et la facture de SONABEL (consommation de Juill"/>
  </r>
  <r>
    <s v="E"/>
    <s v="6022"/>
    <s v="854"/>
    <s v="85403"/>
    <s v="8549054"/>
    <n v="528004120010"/>
    <x v="1"/>
    <x v="2"/>
    <x v="2"/>
    <n v="202209"/>
    <n v="44831"/>
    <s v="XOF"/>
    <n v="3815.03"/>
    <n v="5.83"/>
    <s v="EUR"/>
    <n v="5.8170000000000002"/>
    <n v="12907456"/>
    <s v="PROPERTY"/>
    <s v="854P0071"/>
    <s v="Premise allocation : [52800412] [1.32%] [30516836] - DOSSJ320922/Justif SAWADOGO MADY/Paiement de la facture de la SONABEL pour la consommation de Juillet/Paiement des factures ONEA (consommation du mois de Mai et Juin) et la facture de SONABEL (consommat"/>
  </r>
  <r>
    <s v="E"/>
    <s v="6060"/>
    <s v="854"/>
    <s v="85408"/>
    <s v="8549054"/>
    <n v="528004120010"/>
    <x v="1"/>
    <x v="2"/>
    <x v="2"/>
    <n v="202209"/>
    <n v="44832"/>
    <s v="XOF"/>
    <n v="33659.01"/>
    <n v="51.43"/>
    <s v="EUR"/>
    <n v="51.311999999999998"/>
    <n v="12907456"/>
    <s v="PROPERTY"/>
    <s v="854P0076"/>
    <s v="Premise allocation : [52800412] [48.08%] [30517193] - OHSSB430922/ADELI/ENTRETIEN, NETTOYAGE ET ENLEVEMENT D'ORDURES POUR LE MOIS D'AOUT 2022"/>
  </r>
  <r>
    <s v="E"/>
    <s v="6060"/>
    <s v="854"/>
    <s v="85408"/>
    <s v="8549054"/>
    <n v="528004120010"/>
    <x v="1"/>
    <x v="2"/>
    <x v="2"/>
    <n v="202209"/>
    <n v="44832"/>
    <s v="XOF"/>
    <n v="33659.01"/>
    <n v="51.43"/>
    <s v="EUR"/>
    <n v="51.311999999999998"/>
    <n v="12907456"/>
    <s v="PROPERTY"/>
    <s v="854P0076"/>
    <s v="Premise allocation : [52800412] [48.08%] [30517193] - OHSSB430922/ADELI/ENTRETIEN, NETTOYAGE ET ENLEVEMENT D'ORDURES POUR LE MOIS DE JUILLET 2022"/>
  </r>
  <r>
    <s v="E"/>
    <s v="4170"/>
    <s v="854"/>
    <s v="85407"/>
    <s v="8549057"/>
    <n v="528004120002"/>
    <x v="0"/>
    <x v="22"/>
    <x v="22"/>
    <n v="202209"/>
    <n v="44832"/>
    <s v="XOF"/>
    <n v="8848.33"/>
    <n v="13.52"/>
    <s v="EUR"/>
    <n v="13.489000000000001"/>
    <n v="12905407"/>
    <s v="STAFF"/>
    <n v="2023197"/>
    <s v="Time Code : N - SAGNON Sanlé Régis Kader/Assurance/Septembre 2022 /Incorporation de son enfant (SAGNON Giovani joseph Siépoi)"/>
  </r>
  <r>
    <s v="E"/>
    <s v="4170"/>
    <s v="854"/>
    <s v="85407"/>
    <s v="8549059"/>
    <n v="528004120002"/>
    <x v="0"/>
    <x v="20"/>
    <x v="20"/>
    <n v="202209"/>
    <n v="44832"/>
    <s v="XOF"/>
    <n v="16839.41"/>
    <n v="25.73"/>
    <s v="EUR"/>
    <n v="25.670999999999999"/>
    <n v="12905407"/>
    <s v="STAFF"/>
    <n v="2030902"/>
    <s v="Time Code : N - ASSURANCE MALADIE DE CISSE IDRISS AS AMI SEPTEMBRE 2022"/>
  </r>
  <r>
    <s v="E"/>
    <s v="4170"/>
    <s v="854"/>
    <s v="85406"/>
    <s v="8549052"/>
    <n v="528004120001"/>
    <x v="3"/>
    <x v="14"/>
    <x v="14"/>
    <n v="202209"/>
    <n v="44832"/>
    <s v="XOF"/>
    <n v="11448.17"/>
    <n v="17.489999999999998"/>
    <s v="EUR"/>
    <n v="17.45"/>
    <n v="12905407"/>
    <s v="STAFF"/>
    <n v="2022429"/>
    <s v="Time Code : N - ASSURANCE MALADIE DE DAHANI DAOUDA M HUBERT SEPTEMBRE 2022"/>
  </r>
  <r>
    <s v="E"/>
    <s v="4170"/>
    <s v="854"/>
    <s v="85406"/>
    <s v="8549059"/>
    <n v="528004120002"/>
    <x v="0"/>
    <x v="18"/>
    <x v="18"/>
    <n v="202209"/>
    <n v="44832"/>
    <s v="XOF"/>
    <n v="3796.79"/>
    <n v="5.8"/>
    <s v="EUR"/>
    <n v="5.7869999999999999"/>
    <n v="12905407"/>
    <s v="STAFF"/>
    <n v="2024413"/>
    <s v="Time Code : N - ASSURANCE MALADIE DE DAMIBA JACQUES MALGDAWINDE SEPTEMBRE 2022"/>
  </r>
  <r>
    <s v="E"/>
    <s v="4170"/>
    <s v="854"/>
    <s v="85401"/>
    <s v="8540008"/>
    <n v="528004120001"/>
    <x v="3"/>
    <x v="14"/>
    <x v="14"/>
    <n v="202209"/>
    <n v="44832"/>
    <s v="XOF"/>
    <n v="47990.92"/>
    <n v="73.33"/>
    <s v="EUR"/>
    <n v="73.162000000000006"/>
    <n v="12905407"/>
    <s v="STAFF"/>
    <n v="2031020"/>
    <s v="Time Code : N - ASSURANCE MALADIE DE GANSORE HASSANE MOCTAR SEPTEMBRE 2022"/>
  </r>
  <r>
    <s v="E"/>
    <s v="4170"/>
    <s v="854"/>
    <s v="85408"/>
    <s v="8540008"/>
    <n v="528004120001"/>
    <x v="3"/>
    <x v="14"/>
    <x v="14"/>
    <n v="202209"/>
    <n v="44832"/>
    <s v="XOF"/>
    <n v="26464.84"/>
    <n v="40.44"/>
    <s v="EUR"/>
    <n v="40.347999999999999"/>
    <n v="12905407"/>
    <s v="STAFF"/>
    <n v="2012170"/>
    <s v="Time Code : N - ASSURANCE MALADIE DE KIEMA YAYA SEPTEMBRE 2022"/>
  </r>
  <r>
    <s v="E"/>
    <s v="4170"/>
    <s v="854"/>
    <s v="85406"/>
    <s v="8540008"/>
    <n v="528004120001"/>
    <x v="3"/>
    <x v="9"/>
    <x v="9"/>
    <n v="202209"/>
    <n v="44832"/>
    <s v="XOF"/>
    <n v="5961.77"/>
    <n v="9.11"/>
    <s v="EUR"/>
    <n v="9.0890000000000004"/>
    <n v="12905407"/>
    <s v="STAFF"/>
    <n v="2019466"/>
    <s v="Time Code : N - ASSURANCE MALADIE DE ZAGUE SOME LENA YASMINE SEPTEMBRE 2022"/>
  </r>
  <r>
    <s v="E"/>
    <s v="4170"/>
    <s v="854"/>
    <s v="85406"/>
    <s v="8540008"/>
    <n v="528004120001"/>
    <x v="3"/>
    <x v="9"/>
    <x v="9"/>
    <n v="202209"/>
    <n v="44832"/>
    <s v="XOF"/>
    <n v="15734.15"/>
    <n v="24.04"/>
    <s v="EUR"/>
    <n v="23.984999999999999"/>
    <n v="12905407"/>
    <s v="STAFF"/>
    <n v="2019466"/>
    <s v="Time Code : M - ASSURANCE MALADIE DE ZAGUE SOME LENA YASMINE SEPTEMBRE 2022"/>
  </r>
  <r>
    <s v="E"/>
    <s v="4210"/>
    <s v="854"/>
    <s v="85400"/>
    <s v="8549059"/>
    <n v="528004120002"/>
    <x v="0"/>
    <x v="12"/>
    <x v="12"/>
    <n v="202209"/>
    <n v="44832"/>
    <s v="XOF"/>
    <n v="1645.97"/>
    <n v="2.52"/>
    <s v="EUR"/>
    <n v="2.5139999999999998"/>
    <n v="12905407"/>
    <s v="STAFF"/>
    <n v="2012905"/>
    <s v="Time Code : N - TERMINAL_GRANT_2012905"/>
  </r>
  <r>
    <s v="E"/>
    <s v="4210"/>
    <s v="854"/>
    <s v="85408"/>
    <s v="8540008"/>
    <n v="528004120001"/>
    <x v="3"/>
    <x v="14"/>
    <x v="14"/>
    <n v="202209"/>
    <n v="44832"/>
    <s v="XOF"/>
    <n v="8231.4599999999991"/>
    <n v="12.58"/>
    <s v="EUR"/>
    <n v="12.551"/>
    <n v="12905407"/>
    <s v="STAFF"/>
    <n v="2012170"/>
    <s v="Time Code : N - TERMINAL_GRANT_2012170"/>
  </r>
  <r>
    <s v="E"/>
    <s v="4170"/>
    <s v="854"/>
    <s v="85406"/>
    <s v="8540008"/>
    <n v="528004120001"/>
    <x v="3"/>
    <x v="13"/>
    <x v="13"/>
    <n v="202209"/>
    <n v="44832"/>
    <s v="XOF"/>
    <n v="38392.74"/>
    <n v="58.66"/>
    <s v="EUR"/>
    <n v="58.526000000000003"/>
    <n v="12905407"/>
    <s v="STAFF"/>
    <n v="2034399"/>
    <s v="Time Code : N - ASSURANCE MALADIE DE OUEDRAOGO TOUWINDE CHRISTOPHE SEPTEMBRE 2022"/>
  </r>
  <r>
    <s v="E"/>
    <s v="4170"/>
    <s v="854"/>
    <s v="85406"/>
    <s v="8549059"/>
    <n v="528004120002"/>
    <x v="0"/>
    <x v="12"/>
    <x v="12"/>
    <n v="202209"/>
    <n v="44832"/>
    <s v="XOF"/>
    <n v="1996.53"/>
    <n v="3.05"/>
    <s v="EUR"/>
    <n v="3.0430000000000001"/>
    <n v="12905407"/>
    <s v="STAFF"/>
    <n v="8540279"/>
    <s v="Time Code : N - ASSURANCE MALADIE DE YAMEOGO W LUCIE  SEPTEMBRE 2022"/>
  </r>
  <r>
    <s v="E"/>
    <s v="4210"/>
    <s v="854"/>
    <s v="85400"/>
    <s v="8549058"/>
    <n v="528004120002"/>
    <x v="0"/>
    <x v="10"/>
    <x v="10"/>
    <n v="202209"/>
    <n v="44832"/>
    <s v="XOF"/>
    <n v="4083.84"/>
    <n v="6.24"/>
    <s v="EUR"/>
    <n v="6.226"/>
    <n v="12905407"/>
    <s v="STAFF"/>
    <n v="2011105"/>
    <s v="Time Code : N - TERMINAL_GRANT_2011105"/>
  </r>
  <r>
    <s v="E"/>
    <s v="4210"/>
    <s v="854"/>
    <s v="85406"/>
    <s v="8540008"/>
    <n v="528004120001"/>
    <x v="3"/>
    <x v="9"/>
    <x v="9"/>
    <n v="202209"/>
    <n v="44832"/>
    <s v="XOF"/>
    <n v="7466.25"/>
    <n v="11.41"/>
    <s v="EUR"/>
    <n v="11.384"/>
    <n v="12905407"/>
    <s v="STAFF"/>
    <n v="2019466"/>
    <s v="Time Code : N - TERMINAL_GRANT_2019466"/>
  </r>
  <r>
    <s v="E"/>
    <s v="4210"/>
    <s v="854"/>
    <s v="85406"/>
    <s v="8540008"/>
    <n v="528004120001"/>
    <x v="3"/>
    <x v="9"/>
    <x v="9"/>
    <n v="202209"/>
    <n v="44832"/>
    <s v="XOF"/>
    <n v="19704.75"/>
    <n v="30.11"/>
    <s v="EUR"/>
    <n v="30.041"/>
    <n v="12905407"/>
    <s v="STAFF"/>
    <n v="2019466"/>
    <s v="Time Code : M - TERMINAL_GRANT_2019466"/>
  </r>
  <r>
    <s v="E"/>
    <s v="4170"/>
    <s v="854"/>
    <s v="85406"/>
    <s v="8549059"/>
    <n v="528004120002"/>
    <x v="0"/>
    <x v="12"/>
    <x v="12"/>
    <n v="202209"/>
    <n v="44832"/>
    <s v="XOF"/>
    <n v="3115.32"/>
    <n v="4.76"/>
    <s v="EUR"/>
    <n v="4.7489999999999997"/>
    <n v="12905407"/>
    <s v="STAFF"/>
    <n v="8540386"/>
    <s v="Time Code : N - ASSURANCE MALADIE DE YAMEOGO DAHLIA RAMATA  SEPTEMBRE 2022"/>
  </r>
  <r>
    <s v="E"/>
    <s v="4210"/>
    <s v="854"/>
    <s v="85403"/>
    <s v="8549057"/>
    <n v="528004120010"/>
    <x v="1"/>
    <x v="87"/>
    <x v="86"/>
    <n v="202209"/>
    <n v="44832"/>
    <s v="XOF"/>
    <n v="1608.57"/>
    <n v="2.46"/>
    <s v="EUR"/>
    <n v="2.4540000000000002"/>
    <n v="12905407"/>
    <s v="STAFF"/>
    <n v="2043300"/>
    <s v="Time Code : N - TERMINAL_GRANT_2043300"/>
  </r>
  <r>
    <s v="E"/>
    <s v="4210"/>
    <s v="854"/>
    <s v="85400"/>
    <s v="8549059"/>
    <n v="528004120002"/>
    <x v="0"/>
    <x v="12"/>
    <x v="12"/>
    <n v="202209"/>
    <n v="44832"/>
    <s v="XOF"/>
    <n v="5331.82"/>
    <n v="8.15"/>
    <s v="EUR"/>
    <n v="8.1310000000000002"/>
    <n v="12905407"/>
    <s v="STAFF"/>
    <n v="2029740"/>
    <s v="Time Code : N - TERMINAL_GRANT_2029740"/>
  </r>
  <r>
    <s v="E"/>
    <s v="4170"/>
    <s v="854"/>
    <s v="85407"/>
    <s v="8549057"/>
    <n v="528004120002"/>
    <x v="0"/>
    <x v="22"/>
    <x v="22"/>
    <n v="202209"/>
    <n v="44832"/>
    <s v="XOF"/>
    <n v="39225.919999999998"/>
    <n v="59.94"/>
    <s v="EUR"/>
    <n v="59.802999999999997"/>
    <n v="12905407"/>
    <s v="STAFF"/>
    <n v="2023197"/>
    <s v="Time Code : N - ASSURANCE MALADIE DE SAGNON SANLE R KADER SEPTEMBRE 2022"/>
  </r>
  <r>
    <s v="E"/>
    <s v="4170"/>
    <s v="854"/>
    <s v="85407"/>
    <s v="8549063"/>
    <n v="528004120002"/>
    <x v="0"/>
    <x v="25"/>
    <x v="25"/>
    <n v="202209"/>
    <n v="44832"/>
    <s v="XOF"/>
    <n v="47990.92"/>
    <n v="73.33"/>
    <s v="EUR"/>
    <n v="73.162000000000006"/>
    <n v="12905407"/>
    <s v="STAFF"/>
    <n v="2038727"/>
    <s v="Time Code : N - ASSURANCE MALADIE DE SORY YACOUBA SEPTEMBRE 2022"/>
  </r>
  <r>
    <s v="E"/>
    <s v="4210"/>
    <s v="854"/>
    <s v="85401"/>
    <s v="8540008"/>
    <n v="528004120001"/>
    <x v="3"/>
    <x v="14"/>
    <x v="14"/>
    <n v="202209"/>
    <n v="44832"/>
    <s v="XOF"/>
    <n v="20953"/>
    <n v="32.020000000000003"/>
    <s v="EUR"/>
    <n v="31.946999999999999"/>
    <n v="12905407"/>
    <s v="STAFF"/>
    <n v="2031020"/>
    <s v="Time Code : N - TERMINAL_GRANT_2031020"/>
  </r>
  <r>
    <s v="E"/>
    <s v="4210"/>
    <s v="854"/>
    <s v="85400"/>
    <s v="8549060"/>
    <n v="528004120002"/>
    <x v="0"/>
    <x v="6"/>
    <x v="6"/>
    <n v="202209"/>
    <n v="44832"/>
    <s v="XOF"/>
    <n v="2837.11"/>
    <n v="4.34"/>
    <s v="EUR"/>
    <n v="4.33"/>
    <n v="12905407"/>
    <s v="STAFF"/>
    <n v="2027008"/>
    <s v="Time Code : N - TERMINAL_GRANT_2027008"/>
  </r>
  <r>
    <s v="E"/>
    <s v="4210"/>
    <s v="854"/>
    <s v="85400"/>
    <s v="8549063"/>
    <n v="528004120002"/>
    <x v="0"/>
    <x v="21"/>
    <x v="21"/>
    <n v="202209"/>
    <n v="44832"/>
    <s v="XOF"/>
    <n v="4390"/>
    <n v="6.71"/>
    <s v="EUR"/>
    <n v="6.6950000000000003"/>
    <n v="12905407"/>
    <s v="STAFF"/>
    <n v="2020577"/>
    <s v="Time Code : N - TERMINAL_GRANT_2020577"/>
  </r>
  <r>
    <s v="E"/>
    <s v="4170"/>
    <s v="854"/>
    <s v="85403"/>
    <s v="8549057"/>
    <n v="528004120010"/>
    <x v="1"/>
    <x v="87"/>
    <x v="86"/>
    <n v="202209"/>
    <n v="44832"/>
    <s v="XOF"/>
    <n v="9257.76"/>
    <n v="14.15"/>
    <s v="EUR"/>
    <n v="14.118"/>
    <n v="12905407"/>
    <s v="STAFF"/>
    <n v="2043300"/>
    <s v="Time Code : N - ASSURANCE MALADIE DE ZOUNDI W DENIS SEPTEMBRE 2022"/>
  </r>
  <r>
    <s v="E"/>
    <s v="4170"/>
    <s v="854"/>
    <s v="85406"/>
    <s v="8549057"/>
    <n v="528004120002"/>
    <x v="0"/>
    <x v="7"/>
    <x v="7"/>
    <n v="202209"/>
    <n v="44832"/>
    <s v="XOF"/>
    <n v="13354.33"/>
    <n v="20.41"/>
    <s v="EUR"/>
    <n v="20.363"/>
    <n v="12905407"/>
    <s v="STAFF"/>
    <n v="8540399"/>
    <s v="Time Code : N - ASSURANCE MALADIE DE KONFE TRAORE AICHA SEPTEMBRE 2022"/>
  </r>
  <r>
    <s v="E"/>
    <s v="4210"/>
    <s v="854"/>
    <s v="85406"/>
    <s v="8549052"/>
    <n v="528004120001"/>
    <x v="3"/>
    <x v="14"/>
    <x v="14"/>
    <n v="202209"/>
    <n v="44832"/>
    <s v="XOF"/>
    <n v="20478"/>
    <n v="31.29"/>
    <s v="EUR"/>
    <n v="31.219000000000001"/>
    <n v="12905407"/>
    <s v="STAFF"/>
    <n v="2022429"/>
    <s v="Time Code : N - TERMINAL_GRANT_2022429"/>
  </r>
  <r>
    <s v="E"/>
    <s v="4210"/>
    <s v="854"/>
    <s v="85400"/>
    <s v="8549062"/>
    <n v="528004120002"/>
    <x v="0"/>
    <x v="23"/>
    <x v="23"/>
    <n v="202209"/>
    <n v="44832"/>
    <s v="XOF"/>
    <n v="3467.15"/>
    <n v="5.3"/>
    <s v="EUR"/>
    <n v="5.2880000000000003"/>
    <n v="12905407"/>
    <s v="STAFF"/>
    <n v="2032465"/>
    <s v="Time Code : N - TERMINAL_GRANT_2032465"/>
  </r>
  <r>
    <s v="E"/>
    <s v="4170"/>
    <s v="854"/>
    <s v="85406"/>
    <s v="8549053"/>
    <n v="528004120002"/>
    <x v="0"/>
    <x v="16"/>
    <x v="16"/>
    <n v="202209"/>
    <n v="44832"/>
    <s v="XOF"/>
    <n v="11448.17"/>
    <n v="17.489999999999998"/>
    <s v="EUR"/>
    <n v="17.45"/>
    <n v="12905407"/>
    <s v="STAFF"/>
    <n v="2024193"/>
    <s v="Time Code : N - ASSURANCE MALADIE DE KAMBIRE SIE SEPTEMBRE 2022"/>
  </r>
  <r>
    <s v="E"/>
    <s v="4170"/>
    <s v="854"/>
    <s v="85407"/>
    <s v="8549059"/>
    <n v="528004120002"/>
    <x v="0"/>
    <x v="18"/>
    <x v="18"/>
    <n v="202209"/>
    <n v="44832"/>
    <s v="XOF"/>
    <n v="11448.17"/>
    <n v="17.489999999999998"/>
    <s v="EUR"/>
    <n v="17.45"/>
    <n v="12905407"/>
    <s v="STAFF"/>
    <n v="2014872"/>
    <s v="Time Code : N - ASSURANCE MALADIE DE OUATTARA SIAKA SEPTEMBRE 2022"/>
  </r>
  <r>
    <s v="E"/>
    <s v="4170"/>
    <s v="854"/>
    <s v="85406"/>
    <s v="8549057"/>
    <n v="528004120002"/>
    <x v="0"/>
    <x v="69"/>
    <x v="68"/>
    <n v="202209"/>
    <n v="44832"/>
    <s v="XOF"/>
    <n v="47990.92"/>
    <n v="73.33"/>
    <s v="EUR"/>
    <n v="73.162000000000006"/>
    <n v="12905407"/>
    <s v="STAFF"/>
    <n v="8540222"/>
    <s v="Time Code : N - ASSURANCE MALADIE DE OUEDRAOGO BILA BASILE SEPTEMBRE 2022"/>
  </r>
  <r>
    <s v="E"/>
    <s v="4210"/>
    <s v="854"/>
    <s v="85406"/>
    <s v="8549059"/>
    <n v="528004120002"/>
    <x v="0"/>
    <x v="18"/>
    <x v="18"/>
    <n v="202209"/>
    <n v="44832"/>
    <s v="XOF"/>
    <n v="1920.28"/>
    <n v="2.93"/>
    <s v="EUR"/>
    <n v="2.923"/>
    <n v="12905407"/>
    <s v="STAFF"/>
    <n v="2024413"/>
    <s v="Time Code : N - TERMINAL_GRANT_2024413"/>
  </r>
  <r>
    <s v="E"/>
    <s v="4210"/>
    <s v="854"/>
    <s v="85407"/>
    <s v="8549059"/>
    <n v="528004120002"/>
    <x v="0"/>
    <x v="20"/>
    <x v="20"/>
    <n v="202209"/>
    <n v="44832"/>
    <s v="XOF"/>
    <n v="15508.37"/>
    <n v="23.7"/>
    <s v="EUR"/>
    <n v="23.646000000000001"/>
    <n v="12905407"/>
    <s v="STAFF"/>
    <n v="2030902"/>
    <s v="Time Code : N - TERMINAL_GRANT_2030902"/>
  </r>
  <r>
    <s v="E"/>
    <s v="4210"/>
    <s v="854"/>
    <s v="85406"/>
    <s v="8540008"/>
    <n v="528004120001"/>
    <x v="3"/>
    <x v="13"/>
    <x v="13"/>
    <n v="202209"/>
    <n v="44832"/>
    <s v="XOF"/>
    <n v="23981.599999999999"/>
    <n v="36.64"/>
    <s v="EUR"/>
    <n v="36.555999999999997"/>
    <n v="12905407"/>
    <s v="STAFF"/>
    <n v="2034399"/>
    <s v="Time Code : N - TERMINAL_GRANT_2034399"/>
  </r>
  <r>
    <s v="E"/>
    <s v="4210"/>
    <s v="854"/>
    <s v="85407"/>
    <s v="8549063"/>
    <n v="528004120002"/>
    <x v="0"/>
    <x v="25"/>
    <x v="25"/>
    <n v="202209"/>
    <n v="44832"/>
    <s v="XOF"/>
    <n v="14432"/>
    <n v="22.05"/>
    <s v="EUR"/>
    <n v="22"/>
    <n v="12905407"/>
    <s v="STAFF"/>
    <n v="2038727"/>
    <s v="Time Code : N - TERMINAL_GRANT_2038727"/>
  </r>
  <r>
    <s v="E"/>
    <s v="4210"/>
    <s v="854"/>
    <s v="85407"/>
    <s v="8549057"/>
    <n v="528004120002"/>
    <x v="0"/>
    <x v="22"/>
    <x v="22"/>
    <n v="202209"/>
    <n v="44832"/>
    <s v="XOF"/>
    <n v="10973"/>
    <n v="16.77"/>
    <s v="EUR"/>
    <n v="16.731999999999999"/>
    <n v="12905407"/>
    <s v="STAFF"/>
    <n v="2023197"/>
    <s v="Time Code : N - TERMINAL_GRANT_2023197"/>
  </r>
  <r>
    <s v="E"/>
    <s v="4210"/>
    <s v="854"/>
    <s v="85406"/>
    <s v="8549057"/>
    <n v="528004120002"/>
    <x v="0"/>
    <x v="7"/>
    <x v="7"/>
    <n v="202209"/>
    <n v="44832"/>
    <s v="XOF"/>
    <n v="2660.42"/>
    <n v="4.07"/>
    <s v="EUR"/>
    <n v="4.0609999999999999"/>
    <n v="12905407"/>
    <s v="STAFF"/>
    <n v="2036440"/>
    <s v="Time Code : N - TERMINAL_GRANT_2036440"/>
  </r>
  <r>
    <s v="E"/>
    <s v="4210"/>
    <s v="854"/>
    <s v="85406"/>
    <s v="8540008"/>
    <n v="528004120002"/>
    <x v="0"/>
    <x v="24"/>
    <x v="24"/>
    <n v="202209"/>
    <n v="44832"/>
    <s v="XOF"/>
    <n v="10551"/>
    <n v="16.12"/>
    <s v="EUR"/>
    <n v="16.082999999999998"/>
    <n v="12905407"/>
    <s v="STAFF"/>
    <n v="2039252"/>
    <s v="Time Code : N - TERMINAL_GRANT_2039252"/>
  </r>
  <r>
    <s v="E"/>
    <s v="4210"/>
    <s v="854"/>
    <s v="85408"/>
    <s v="8549057"/>
    <n v="528004120002"/>
    <x v="0"/>
    <x v="7"/>
    <x v="7"/>
    <n v="202209"/>
    <n v="44832"/>
    <s v="XOF"/>
    <n v="14939"/>
    <n v="22.83"/>
    <s v="EUR"/>
    <n v="22.777999999999999"/>
    <n v="12905407"/>
    <s v="STAFF"/>
    <n v="2023596"/>
    <s v="Time Code : N - TERMINAL_GRANT_2023596"/>
  </r>
  <r>
    <s v="E"/>
    <s v="4210"/>
    <s v="854"/>
    <s v="85406"/>
    <s v="8549053"/>
    <n v="528004120002"/>
    <x v="0"/>
    <x v="16"/>
    <x v="16"/>
    <n v="202209"/>
    <n v="44832"/>
    <s v="XOF"/>
    <n v="14939"/>
    <n v="22.83"/>
    <s v="EUR"/>
    <n v="22.777999999999999"/>
    <n v="12905407"/>
    <s v="STAFF"/>
    <n v="2024193"/>
    <s v="Time Code : N - TERMINAL_GRANT_2024193"/>
  </r>
  <r>
    <s v="E"/>
    <s v="4210"/>
    <s v="854"/>
    <s v="85407"/>
    <s v="8549059"/>
    <n v="528004120002"/>
    <x v="0"/>
    <x v="18"/>
    <x v="18"/>
    <n v="202209"/>
    <n v="44832"/>
    <s v="XOF"/>
    <n v="14939"/>
    <n v="22.83"/>
    <s v="EUR"/>
    <n v="22.777999999999999"/>
    <n v="12905407"/>
    <s v="STAFF"/>
    <n v="2014872"/>
    <s v="Time Code : N - TERMINAL_GRANT_2014872"/>
  </r>
  <r>
    <s v="E"/>
    <s v="4210"/>
    <s v="854"/>
    <s v="85406"/>
    <s v="8549053"/>
    <n v="528004120002"/>
    <x v="0"/>
    <x v="15"/>
    <x v="15"/>
    <n v="202209"/>
    <n v="44832"/>
    <s v="XOF"/>
    <n v="10551"/>
    <n v="16.12"/>
    <s v="EUR"/>
    <n v="16.082999999999998"/>
    <n v="12905407"/>
    <s v="STAFF"/>
    <n v="2041743"/>
    <s v="Time Code : N - TERMINAL_GRANT_2041743"/>
  </r>
  <r>
    <s v="E"/>
    <s v="4170"/>
    <s v="854"/>
    <s v="85400"/>
    <s v="8549060"/>
    <n v="528004120002"/>
    <x v="0"/>
    <x v="6"/>
    <x v="6"/>
    <n v="202209"/>
    <n v="44832"/>
    <s v="XOF"/>
    <n v="1148.0999999999999"/>
    <n v="1.75"/>
    <s v="EUR"/>
    <n v="1.746"/>
    <n v="12905407"/>
    <s v="STAFF"/>
    <n v="2027008"/>
    <s v="Time Code : N - ASSURANCE MALADIE DE SAWADOGO AUGUSTINE MARIE W  SEPTEMBRE 2022"/>
  </r>
  <r>
    <s v="E"/>
    <s v="4170"/>
    <s v="854"/>
    <s v="85400"/>
    <s v="8549059"/>
    <n v="528004120002"/>
    <x v="0"/>
    <x v="12"/>
    <x v="12"/>
    <n v="202209"/>
    <n v="44832"/>
    <s v="XOF"/>
    <n v="20968.16"/>
    <n v="32.04"/>
    <s v="EUR"/>
    <n v="31.966999999999999"/>
    <n v="12905407"/>
    <s v="STAFF"/>
    <n v="2029740"/>
    <s v="Time Code : N - ASSURANCE MALADIE DE KAMBOU SANSAN CHRISTIAN SEPTEMBRE 2022"/>
  </r>
  <r>
    <s v="E"/>
    <s v="4170"/>
    <s v="854"/>
    <s v="85408"/>
    <s v="8549057"/>
    <n v="528004120002"/>
    <x v="0"/>
    <x v="7"/>
    <x v="7"/>
    <n v="202209"/>
    <n v="44832"/>
    <s v="XOF"/>
    <n v="11448.17"/>
    <n v="17.489999999999998"/>
    <s v="EUR"/>
    <n v="17.45"/>
    <n v="12905407"/>
    <s v="STAFF"/>
    <n v="2023596"/>
    <s v="Time Code : N - ASSURANCE MALADIE DE WANGRE DIDIER SEPTEMBRE 2022"/>
  </r>
  <r>
    <s v="E"/>
    <s v="4170"/>
    <s v="854"/>
    <s v="85400"/>
    <s v="8549057"/>
    <n v="528004120002"/>
    <x v="0"/>
    <x v="7"/>
    <x v="7"/>
    <n v="202209"/>
    <n v="44832"/>
    <s v="XOF"/>
    <n v="2538.88"/>
    <n v="3.88"/>
    <s v="EUR"/>
    <n v="3.871"/>
    <n v="12905407"/>
    <s v="STAFF"/>
    <n v="8540392"/>
    <s v="Time Code : N - ASSURANCE MALADIE DE KABORE HAMZA SEPTEMBRE 2022"/>
  </r>
  <r>
    <s v="E"/>
    <s v="4170"/>
    <s v="854"/>
    <s v="85406"/>
    <s v="8549053"/>
    <n v="528004120002"/>
    <x v="0"/>
    <x v="15"/>
    <x v="15"/>
    <n v="202209"/>
    <n v="44832"/>
    <s v="XOF"/>
    <n v="28978.17"/>
    <n v="44.28"/>
    <s v="EUR"/>
    <n v="44.179000000000002"/>
    <n v="12905407"/>
    <s v="STAFF"/>
    <n v="2041743"/>
    <s v="Time Code : N - ASSURANCE MALADIE DE SORE SAFIETOU SEPTEMBRE 2022"/>
  </r>
  <r>
    <s v="E"/>
    <s v="4170"/>
    <s v="854"/>
    <s v="85408"/>
    <s v="8549059"/>
    <n v="528004120002"/>
    <x v="0"/>
    <x v="12"/>
    <x v="12"/>
    <n v="202209"/>
    <n v="44832"/>
    <s v="XOF"/>
    <n v="17792.95"/>
    <n v="27.19"/>
    <s v="EUR"/>
    <n v="27.128"/>
    <n v="12905407"/>
    <s v="STAFF"/>
    <n v="2046481"/>
    <s v="Time Code : N - ASSURANCE MALADIE DE TOE Hadja Aliza Sandrine SEPTEMBRE 2022"/>
  </r>
  <r>
    <s v="E"/>
    <s v="4170"/>
    <s v="854"/>
    <s v="85400"/>
    <s v="8549058"/>
    <n v="528004120002"/>
    <x v="0"/>
    <x v="10"/>
    <x v="10"/>
    <n v="202209"/>
    <n v="44832"/>
    <s v="XOF"/>
    <n v="2721.13"/>
    <n v="4.16"/>
    <s v="EUR"/>
    <n v="4.1500000000000004"/>
    <n v="12905407"/>
    <s v="STAFF"/>
    <n v="2011105"/>
    <s v="Time Code : N - ASSURANCE MALADIE DE COULIDIATY AIME PARFAIT SEPTEMBRE 2022"/>
  </r>
  <r>
    <s v="E"/>
    <s v="4170"/>
    <s v="854"/>
    <s v="85406"/>
    <s v="8549057"/>
    <n v="528004120002"/>
    <x v="0"/>
    <x v="7"/>
    <x v="7"/>
    <n v="202209"/>
    <n v="44832"/>
    <s v="XOF"/>
    <n v="1920.96"/>
    <n v="2.94"/>
    <s v="EUR"/>
    <n v="2.9329999999999998"/>
    <n v="12905407"/>
    <s v="STAFF"/>
    <n v="8540358"/>
    <s v="Time Code : N - ASSURANCE MALADIE DE ZOMA JEAN SEPTEMBRE 2022"/>
  </r>
  <r>
    <s v="E"/>
    <s v="4170"/>
    <s v="854"/>
    <s v="85400"/>
    <s v="8549062"/>
    <n v="528004120002"/>
    <x v="0"/>
    <x v="78"/>
    <x v="77"/>
    <n v="202209"/>
    <n v="44832"/>
    <s v="XOF"/>
    <n v="315.11"/>
    <n v="0.48"/>
    <s v="EUR"/>
    <n v="0.47899999999999998"/>
    <n v="12905407"/>
    <s v="STAFF"/>
    <n v="8540396"/>
    <s v="Time Code : N - ASSURANCE MALADIE DE OUEDRAOGO HUBERT SEPTEMBRE 2022"/>
  </r>
  <r>
    <s v="E"/>
    <s v="4170"/>
    <s v="854"/>
    <s v="85406"/>
    <s v="8540008"/>
    <n v="528004120002"/>
    <x v="0"/>
    <x v="24"/>
    <x v="24"/>
    <n v="202209"/>
    <n v="44832"/>
    <s v="XOF"/>
    <n v="11448.17"/>
    <n v="17.489999999999998"/>
    <s v="EUR"/>
    <n v="17.45"/>
    <n v="12905407"/>
    <s v="STAFF"/>
    <n v="2039252"/>
    <s v="Time Code : N - ASSURANCE MALADIE DE GUIRO  SHERITA DJEMILA SEPTEMBRE 2022"/>
  </r>
  <r>
    <s v="E"/>
    <s v="4170"/>
    <s v="854"/>
    <s v="85400"/>
    <s v="8549059"/>
    <n v="528004120002"/>
    <x v="0"/>
    <x v="12"/>
    <x v="12"/>
    <n v="202209"/>
    <n v="44832"/>
    <s v="XOF"/>
    <n v="2472.83"/>
    <n v="3.78"/>
    <s v="EUR"/>
    <n v="3.7709999999999999"/>
    <n v="12905407"/>
    <s v="STAFF"/>
    <n v="8540206"/>
    <s v="Time Code : N - ASSURANCE MALADIE DE OUEDRAOGO WENDINGOMDE JOSEPH A SEPTEMBRE 2022"/>
  </r>
  <r>
    <s v="E"/>
    <s v="4170"/>
    <s v="854"/>
    <s v="85400"/>
    <s v="8549062"/>
    <n v="528004120002"/>
    <x v="0"/>
    <x v="23"/>
    <x v="23"/>
    <n v="202209"/>
    <n v="44832"/>
    <s v="XOF"/>
    <n v="1246.51"/>
    <n v="1.9"/>
    <s v="EUR"/>
    <n v="1.8959999999999999"/>
    <n v="12905407"/>
    <s v="STAFF"/>
    <n v="2032465"/>
    <s v="Time Code : N - ASSURANCE MALADIE DE ZOURE HASSIMI SEPTEMBRE 2022"/>
  </r>
  <r>
    <s v="E"/>
    <s v="4170"/>
    <s v="854"/>
    <s v="85400"/>
    <s v="8549059"/>
    <n v="528004120002"/>
    <x v="0"/>
    <x v="76"/>
    <x v="75"/>
    <n v="202209"/>
    <n v="44832"/>
    <s v="XOF"/>
    <n v="1772.92"/>
    <n v="2.71"/>
    <s v="EUR"/>
    <n v="2.7040000000000002"/>
    <n v="12905407"/>
    <s v="STAFF"/>
    <n v="8540353"/>
    <s v="Time Code : N - ASSURANCE MALADIE DE PARE KARAMBIRE AMINATA SEPTEMBRE 2022"/>
  </r>
  <r>
    <s v="E"/>
    <s v="4170"/>
    <s v="854"/>
    <s v="85400"/>
    <s v="8549063"/>
    <n v="528004120002"/>
    <x v="0"/>
    <x v="21"/>
    <x v="21"/>
    <n v="202209"/>
    <n v="44832"/>
    <s v="XOF"/>
    <n v="1976.08"/>
    <n v="3.02"/>
    <s v="EUR"/>
    <n v="3.0129999999999999"/>
    <n v="12905407"/>
    <s v="STAFF"/>
    <n v="2020577"/>
    <s v="Time Code : N - ASSURANCE MALADIE DE SIDIBE MOUMOUNI SEPTEMBRE 2022"/>
  </r>
  <r>
    <s v="E"/>
    <s v="4170"/>
    <s v="854"/>
    <s v="85400"/>
    <s v="8549059"/>
    <n v="528004120002"/>
    <x v="0"/>
    <x v="12"/>
    <x v="12"/>
    <n v="202209"/>
    <n v="44832"/>
    <s v="XOF"/>
    <n v="1929.14"/>
    <n v="2.95"/>
    <s v="EUR"/>
    <n v="2.9430000000000001"/>
    <n v="12905407"/>
    <s v="STAFF"/>
    <n v="2012905"/>
    <s v="Time Code : N - ASSURANCE MALADIE DE  NEBIE NOEL SEPTEMBRE 2022"/>
  </r>
  <r>
    <s v="E"/>
    <s v="4170"/>
    <s v="854"/>
    <s v="85400"/>
    <s v="8549059"/>
    <n v="528004120002"/>
    <x v="0"/>
    <x v="12"/>
    <x v="12"/>
    <n v="202209"/>
    <n v="44832"/>
    <s v="XOF"/>
    <n v="1628.28"/>
    <n v="2.4900000000000002"/>
    <s v="EUR"/>
    <n v="2.484"/>
    <n v="12905407"/>
    <s v="STAFF"/>
    <n v="8540416"/>
    <s v="Time Code : N - ASSURANCE MALADIE DE CONGO R FABRICE SEPTEMBRE 2022"/>
  </r>
  <r>
    <s v="E"/>
    <s v="4170"/>
    <s v="854"/>
    <s v="85400"/>
    <s v="8549060"/>
    <n v="528004120002"/>
    <x v="0"/>
    <x v="6"/>
    <x v="6"/>
    <n v="202209"/>
    <n v="44832"/>
    <s v="XOF"/>
    <n v="1510.62"/>
    <n v="2.31"/>
    <s v="EUR"/>
    <n v="2.3050000000000002"/>
    <n v="12905407"/>
    <s v="STAFF"/>
    <n v="2049729"/>
    <s v="Time Code : N - NIGNAN Annielle/Assurance/Septembre 2022 /son Incorporation celui de son Conjoint (ZITIYENGA Eder ) et ceux de ses enfants (ZETIYENGA Aria,ZETIYENGA Grace)"/>
  </r>
  <r>
    <s v="E"/>
    <s v="4170"/>
    <s v="854"/>
    <s v="85406"/>
    <s v="8549057"/>
    <n v="528004120002"/>
    <x v="0"/>
    <x v="7"/>
    <x v="7"/>
    <n v="202209"/>
    <n v="44832"/>
    <s v="XOF"/>
    <n v="2886.64"/>
    <n v="4.41"/>
    <s v="EUR"/>
    <n v="4.4000000000000004"/>
    <n v="12905407"/>
    <s v="STAFF"/>
    <n v="2036440"/>
    <s v="Time Code : N - ASSURANCE MALADIE DE YALPOUGDOU HERVE SEPTEMBRE 2022"/>
  </r>
  <r>
    <s v="E"/>
    <s v="4190"/>
    <s v="854"/>
    <s v="85400"/>
    <s v="8549062"/>
    <n v="528004120002"/>
    <x v="0"/>
    <x v="23"/>
    <x v="23"/>
    <n v="202209"/>
    <n v="44833"/>
    <s v="XOF"/>
    <n v="10888.25"/>
    <n v="16.64"/>
    <s v="EUR"/>
    <n v="16.602"/>
    <n v="12905407"/>
    <s v="STAFF"/>
    <n v="2032465"/>
    <s v="Time Code : N - OUB1610922-OMNI-ALLOCATION COUT DE LA VIE DE ZOURE HASSIMI"/>
  </r>
  <r>
    <s v="E"/>
    <s v="4190"/>
    <s v="854"/>
    <s v="85400"/>
    <s v="8540017"/>
    <n v="528004120002"/>
    <x v="0"/>
    <x v="26"/>
    <x v="26"/>
    <n v="202209"/>
    <n v="44833"/>
    <s v="XOF"/>
    <n v="5714.29"/>
    <n v="8.73"/>
    <s v="EUR"/>
    <n v="8.7100000000000009"/>
    <n v="12905407"/>
    <s v="STAFF"/>
    <n v="2052844"/>
    <s v="Time Code : N - OUB1610922-OMNI-ALLOCATION COUT DE LA VIE DE SAWADOGO SALIMATA"/>
  </r>
  <r>
    <s v="E"/>
    <s v="4190"/>
    <s v="854"/>
    <s v="85400"/>
    <s v="8549059"/>
    <n v="528004120002"/>
    <x v="0"/>
    <x v="12"/>
    <x v="12"/>
    <n v="202209"/>
    <n v="44833"/>
    <s v="XOF"/>
    <n v="8055.56"/>
    <n v="12.31"/>
    <s v="EUR"/>
    <n v="12.282"/>
    <n v="12905407"/>
    <s v="STAFF"/>
    <n v="8540416"/>
    <s v="Time Code : N - OUB1610922-OMNI-ALLOCATION COUT DE LA VIE DE CONGO R R FABRICE"/>
  </r>
  <r>
    <s v="E"/>
    <s v="6300"/>
    <s v="854"/>
    <s v="85403"/>
    <s v="8549054"/>
    <n v="528004120010"/>
    <x v="1"/>
    <x v="43"/>
    <x v="43"/>
    <n v="202209"/>
    <n v="44833"/>
    <s v="XOF"/>
    <n v="3034.16"/>
    <n v="4.6399999999999997"/>
    <s v="EUR"/>
    <n v="4.6289999999999996"/>
    <n v="12907456"/>
    <m/>
    <m/>
    <s v="Premise allocation : [52800412] [1.32%] [30517604] - OUMSB1560922-OMNI-ONATEL SA/Frais de connexion internet DORI/Juin 2022"/>
  </r>
  <r>
    <s v="E"/>
    <s v="6300"/>
    <s v="854"/>
    <s v="85403"/>
    <s v="8549054"/>
    <n v="528004120010"/>
    <x v="1"/>
    <x v="43"/>
    <x v="43"/>
    <n v="202209"/>
    <n v="44833"/>
    <s v="XOF"/>
    <n v="197.88"/>
    <n v="0.3"/>
    <s v="EUR"/>
    <n v="0.29899999999999999"/>
    <n v="12907456"/>
    <m/>
    <m/>
    <s v="Premise allocation : [52800412] [1.32%] [30519154] - OUMSB1540922-OMNI-ONATEL/Frais de communication : Flotte BASE KAYA pour le mois de  AOUT 2022"/>
  </r>
  <r>
    <s v="E"/>
    <s v="6300"/>
    <s v="854"/>
    <s v="85403"/>
    <s v="8549054"/>
    <n v="528004120010"/>
    <x v="1"/>
    <x v="43"/>
    <x v="43"/>
    <n v="202209"/>
    <n v="44833"/>
    <s v="XOF"/>
    <n v="857.48"/>
    <n v="1.31"/>
    <s v="EUR"/>
    <n v="1.3069999999999999"/>
    <n v="12907456"/>
    <m/>
    <m/>
    <s v="Premise allocation : [52800412] [1.32%] [30519154] - OUMSB1540922-OMNI-ONATEL/Frais de communication : Flotte BASE DORI pour le mois de  AOUT 2022"/>
  </r>
  <r>
    <s v="E"/>
    <s v="6300"/>
    <s v="854"/>
    <s v="85406"/>
    <s v="8549054"/>
    <n v="528004120010"/>
    <x v="1"/>
    <x v="43"/>
    <x v="43"/>
    <n v="202209"/>
    <n v="44833"/>
    <s v="XOF"/>
    <n v="18318.400000000001"/>
    <n v="27.99"/>
    <s v="EUR"/>
    <n v="27.925999999999998"/>
    <n v="12907456"/>
    <m/>
    <m/>
    <s v="Premise allocation : [52800412] [18.32%] [30517604] - OUMSB1550922-OMNI-ONATEL SA/Frais de communication :  Forfait maitrisé BASE DE OUAGA pour de AOUT 2022."/>
  </r>
  <r>
    <s v="E"/>
    <s v="6300"/>
    <s v="854"/>
    <s v="85407"/>
    <s v="8549054"/>
    <n v="528004120010"/>
    <x v="1"/>
    <x v="43"/>
    <x v="43"/>
    <n v="202209"/>
    <n v="44833"/>
    <s v="XOF"/>
    <n v="10881.48"/>
    <n v="16.63"/>
    <s v="EUR"/>
    <n v="16.591999999999999"/>
    <n v="12907456"/>
    <m/>
    <m/>
    <s v="Premise allocation : [52800412] [43.53%] [30517604] - OUMSB1550922-OMNI-ONATEL SA/Frais de communication :  Forfait maitrisé BASE DE DEDOUGOU pour de AOUT 2022."/>
  </r>
  <r>
    <s v="E"/>
    <s v="6300"/>
    <s v="854"/>
    <s v="85407"/>
    <s v="8549054"/>
    <n v="528004120010"/>
    <x v="1"/>
    <x v="43"/>
    <x v="43"/>
    <n v="202209"/>
    <n v="44833"/>
    <s v="XOF"/>
    <n v="2176.3000000000002"/>
    <n v="3.33"/>
    <s v="EUR"/>
    <n v="3.3220000000000001"/>
    <n v="12907456"/>
    <m/>
    <m/>
    <s v="Premise allocation : [52800412] [43.53%] [30519154] - OUMSB1540922-OMNI-ONATEL/Frais de communication : Flotte BASE DEDOUGOU pour le mois de AOUT 2022."/>
  </r>
  <r>
    <s v="E"/>
    <s v="6300"/>
    <s v="854"/>
    <s v="85406"/>
    <s v="8549054"/>
    <n v="528004120010"/>
    <x v="1"/>
    <x v="43"/>
    <x v="43"/>
    <n v="202209"/>
    <n v="44833"/>
    <s v="XOF"/>
    <n v="5495.52"/>
    <n v="8.4"/>
    <s v="EUR"/>
    <n v="8.3810000000000002"/>
    <n v="12907456"/>
    <m/>
    <m/>
    <s v="Premise allocation : [52800412] [18.32%] [30519154] - OUMSB1540922-OMNI-ONATEL/Frais de communication : Flotte BASE OUAGA pour le mois de AOUT 2022."/>
  </r>
  <r>
    <s v="E"/>
    <s v="6300"/>
    <s v="854"/>
    <s v="85403"/>
    <s v="8549054"/>
    <n v="528004120010"/>
    <x v="1"/>
    <x v="43"/>
    <x v="43"/>
    <n v="202209"/>
    <n v="44833"/>
    <s v="XOF"/>
    <n v="2308.6"/>
    <n v="3.53"/>
    <s v="EUR"/>
    <n v="3.5219999999999998"/>
    <n v="12907456"/>
    <m/>
    <m/>
    <s v="Premise allocation : [52800412] [1.32%] [30517604] - OUMSB1550922-OMNI-ONATEL SA/Frais de communication : Forfait maitrisé DORI pour le mois de AOUT  2022."/>
  </r>
  <r>
    <s v="E"/>
    <s v="6300"/>
    <s v="854"/>
    <s v="85408"/>
    <s v="8549054"/>
    <n v="528004120010"/>
    <x v="1"/>
    <x v="43"/>
    <x v="43"/>
    <n v="202209"/>
    <n v="44833"/>
    <s v="XOF"/>
    <n v="28850.58"/>
    <n v="44.08"/>
    <s v="EUR"/>
    <n v="43.978999999999999"/>
    <n v="12907456"/>
    <m/>
    <m/>
    <s v="Premise allocation : [52800412] [48.08%] [30517604] - OUMSB1550922-OMNI-ONATEL SA/Frais de communication :  Forfait maitrisé BASE OUAHIGOUYA pour de AOUT  2022."/>
  </r>
  <r>
    <s v="E"/>
    <s v="6300"/>
    <s v="854"/>
    <s v="85408"/>
    <s v="8549054"/>
    <n v="528004120010"/>
    <x v="1"/>
    <x v="43"/>
    <x v="43"/>
    <n v="202209"/>
    <n v="44833"/>
    <s v="XOF"/>
    <n v="7212.65"/>
    <n v="11.02"/>
    <s v="EUR"/>
    <n v="10.994999999999999"/>
    <n v="12907456"/>
    <m/>
    <m/>
    <s v="Premise allocation : [52800412] [48.08%] [30519154] - OUMSB1540922-OMNI-ONATEL/Frais de communication : Flotte OUAHIGOUYA pour le mois de AOUT 2022."/>
  </r>
  <r>
    <s v="E"/>
    <s v="6300"/>
    <s v="854"/>
    <s v="85401"/>
    <s v="8549054"/>
    <n v="528004120010"/>
    <x v="1"/>
    <x v="43"/>
    <x v="43"/>
    <n v="202209"/>
    <n v="44833"/>
    <s v="XOF"/>
    <n v="5054.4799999999996"/>
    <n v="7.72"/>
    <s v="EUR"/>
    <n v="7.702"/>
    <n v="12907456"/>
    <m/>
    <m/>
    <s v="Premise allocation : [52800412] [2.20%] [30517604] - OUMSB1560922-OMNI-ONATEL SA/Frais de connexion internet BASE KAYA/Juin 2022"/>
  </r>
  <r>
    <s v="E"/>
    <s v="6300"/>
    <s v="854"/>
    <s v="85401"/>
    <s v="8549054"/>
    <n v="528004120010"/>
    <x v="1"/>
    <x v="43"/>
    <x v="43"/>
    <n v="202209"/>
    <n v="44833"/>
    <s v="XOF"/>
    <n v="1318.56"/>
    <n v="2.0099999999999998"/>
    <s v="EUR"/>
    <n v="2.0049999999999999"/>
    <n v="12907456"/>
    <m/>
    <m/>
    <s v="Premise allocation : [52800412] [2.20%] [30517604] - OUMSB1550922-OMNI-ONATEL SA/Frais de communication : Forfait maitrisé KAYA pour le mois de AOUT  2022."/>
  </r>
  <r>
    <s v="E"/>
    <s v="6300"/>
    <s v="854"/>
    <s v="85407"/>
    <s v="8549054"/>
    <n v="528004120010"/>
    <x v="1"/>
    <x v="43"/>
    <x v="43"/>
    <n v="202209"/>
    <n v="44833"/>
    <s v="XOF"/>
    <n v="52231.08"/>
    <n v="79.81"/>
    <s v="EUR"/>
    <n v="79.628"/>
    <n v="12907456"/>
    <m/>
    <m/>
    <s v="Premise allocation : [52800412] [43.53%] [30517604] - OUMSB1560922-OMNI-ONATEL SA/Frais de connexion internet DEDOUGOU/Juin 2022"/>
  </r>
  <r>
    <s v="E"/>
    <s v="5094"/>
    <s v="854"/>
    <s v="85406"/>
    <s v="8549054"/>
    <n v="528004120010"/>
    <x v="1"/>
    <x v="43"/>
    <x v="43"/>
    <n v="202209"/>
    <n v="44833"/>
    <s v="XOF"/>
    <n v="140000"/>
    <n v="213.92"/>
    <s v="EUR"/>
    <n v="213.43100000000001"/>
    <n v="30519154"/>
    <m/>
    <m/>
    <s v="OUMSB1540922-OMNI-ONATEL/Frais de communication : Flotte ATWA  Staff SCI pour le mois de  AOUT 2022."/>
  </r>
  <r>
    <s v="E"/>
    <s v="5094"/>
    <s v="854"/>
    <s v="85401"/>
    <s v="8549054"/>
    <n v="528004120010"/>
    <x v="1"/>
    <x v="43"/>
    <x v="43"/>
    <n v="202209"/>
    <n v="44833"/>
    <s v="XOF"/>
    <n v="600000"/>
    <n v="916.79"/>
    <s v="EUR"/>
    <n v="914.69500000000005"/>
    <n v="30517604"/>
    <m/>
    <m/>
    <s v="OUMSB1550922-OMNI-ONATEL SA/Frais de communication :  Forfait maitrisé ATWA Partenaire pour de AOUT 2022"/>
  </r>
  <r>
    <s v="E"/>
    <s v="4998"/>
    <s v="854"/>
    <s v="85406"/>
    <s v="8549054"/>
    <n v="528004120010"/>
    <x v="1"/>
    <x v="31"/>
    <x v="31"/>
    <n v="202209"/>
    <n v="44834"/>
    <s v="USD"/>
    <n v="9.6300000000000008"/>
    <n v="9.6300000000000008"/>
    <s v="EUR"/>
    <n v="9.6080000000000005"/>
    <n v="12911101"/>
    <m/>
    <m/>
    <s v="Country Shared Costs - Non salary benefits"/>
  </r>
  <r>
    <s v="E"/>
    <s v="5191"/>
    <s v="854"/>
    <s v="85406"/>
    <s v="8549057"/>
    <n v="528004120010"/>
    <x v="1"/>
    <x v="32"/>
    <x v="32"/>
    <n v="202209"/>
    <n v="44834"/>
    <s v="USD"/>
    <n v="68.33"/>
    <n v="68.33"/>
    <s v="EUR"/>
    <n v="68.174000000000007"/>
    <n v="12911101"/>
    <m/>
    <m/>
    <s v="Country Shared Costs – Vehicle &amp; transport costs"/>
  </r>
  <r>
    <s v="E"/>
    <s v="4998"/>
    <s v="854"/>
    <s v="85406"/>
    <s v="8549057"/>
    <n v="528004120010"/>
    <x v="1"/>
    <x v="31"/>
    <x v="31"/>
    <n v="202209"/>
    <n v="44834"/>
    <s v="USD"/>
    <n v="33.06"/>
    <n v="33.06"/>
    <s v="EUR"/>
    <n v="32.984000000000002"/>
    <n v="12911101"/>
    <m/>
    <m/>
    <s v="Country Shared Costs - Non salary benefits"/>
  </r>
  <r>
    <s v="E"/>
    <s v="4998"/>
    <s v="854"/>
    <s v="85406"/>
    <s v="8549058"/>
    <n v="528004120010"/>
    <x v="1"/>
    <x v="31"/>
    <x v="31"/>
    <n v="202209"/>
    <n v="44834"/>
    <s v="USD"/>
    <n v="15.47"/>
    <n v="15.47"/>
    <s v="EUR"/>
    <n v="15.435"/>
    <n v="12911101"/>
    <m/>
    <m/>
    <s v="Country Shared Costs - Non salary benefits"/>
  </r>
  <r>
    <s v="E"/>
    <s v="4998"/>
    <s v="854"/>
    <s v="85406"/>
    <s v="8549059"/>
    <n v="528004120010"/>
    <x v="1"/>
    <x v="31"/>
    <x v="31"/>
    <n v="202209"/>
    <n v="44834"/>
    <s v="USD"/>
    <n v="56.73"/>
    <n v="56.73"/>
    <s v="EUR"/>
    <n v="56.6"/>
    <n v="12911101"/>
    <m/>
    <m/>
    <s v="Country Shared Costs - Non salary benefits"/>
  </r>
  <r>
    <s v="E"/>
    <s v="4998"/>
    <s v="854"/>
    <s v="85408"/>
    <s v="8549052"/>
    <n v="528004120010"/>
    <x v="1"/>
    <x v="31"/>
    <x v="31"/>
    <n v="202209"/>
    <n v="44834"/>
    <s v="USD"/>
    <n v="35.43"/>
    <n v="35.43"/>
    <s v="EUR"/>
    <n v="35.348999999999997"/>
    <n v="12911101"/>
    <m/>
    <m/>
    <s v="Country Shared Costs - Non salary benefits"/>
  </r>
  <r>
    <s v="E"/>
    <s v="5191"/>
    <s v="854"/>
    <s v="85400"/>
    <s v="8549057"/>
    <n v="528004120010"/>
    <x v="1"/>
    <x v="32"/>
    <x v="32"/>
    <n v="202209"/>
    <n v="44834"/>
    <s v="USD"/>
    <n v="143.96"/>
    <n v="143.96"/>
    <s v="EUR"/>
    <n v="143.631"/>
    <n v="12911101"/>
    <m/>
    <m/>
    <s v="Country Shared Costs – Vehicle &amp; transport costs"/>
  </r>
  <r>
    <s v="E"/>
    <s v="4998"/>
    <s v="854"/>
    <s v="85408"/>
    <s v="8549059"/>
    <n v="528004120010"/>
    <x v="1"/>
    <x v="31"/>
    <x v="31"/>
    <n v="202209"/>
    <n v="44834"/>
    <s v="USD"/>
    <n v="10.53"/>
    <n v="10.53"/>
    <s v="EUR"/>
    <n v="10.506"/>
    <n v="12911101"/>
    <m/>
    <m/>
    <s v="Country Shared Costs - Non salary benefits"/>
  </r>
  <r>
    <s v="E"/>
    <s v="5097"/>
    <s v="854"/>
    <s v="85407"/>
    <s v="8540008"/>
    <n v="528004120051"/>
    <x v="22"/>
    <x v="90"/>
    <x v="89"/>
    <n v="202209"/>
    <n v="44834"/>
    <s v="XOF"/>
    <n v="138889"/>
    <n v="212.22"/>
    <s v="EUR"/>
    <n v="211.73500000000001"/>
    <n v="30519283"/>
    <m/>
    <m/>
    <s v="BOATJ100922/Justif/OMNI/GANSORE Moctar/Prise en charge formateur1/ Formation du personnel de santé ATWA en CVTA"/>
  </r>
  <r>
    <s v="E"/>
    <s v="5097"/>
    <s v="854"/>
    <s v="85407"/>
    <s v="8540008"/>
    <n v="528004120051"/>
    <x v="22"/>
    <x v="90"/>
    <x v="89"/>
    <n v="202209"/>
    <n v="44834"/>
    <s v="XOF"/>
    <n v="138889"/>
    <n v="212.22"/>
    <s v="EUR"/>
    <n v="211.73500000000001"/>
    <n v="30519283"/>
    <m/>
    <m/>
    <s v="BOATJ100922/Justif/OMNI/GANSORE Moctar/Prise en charge formateur1/ Formation du personnel de santé ATWA en CVTA"/>
  </r>
  <r>
    <s v="E"/>
    <s v="5097"/>
    <s v="854"/>
    <s v="85407"/>
    <s v="8540008"/>
    <n v="528004120051"/>
    <x v="22"/>
    <x v="90"/>
    <x v="89"/>
    <n v="202209"/>
    <n v="44834"/>
    <s v="XOF"/>
    <n v="75000"/>
    <n v="114.6"/>
    <s v="EUR"/>
    <n v="114.33799999999999"/>
    <n v="30519283"/>
    <m/>
    <m/>
    <s v="BOATJ100922/Justif/OMNI/GANSORE Moctar/Frais de communication du PARRAIN de l'activité : Directeur Régional de la Santé et de l'Hygiène de la Boucle du Mouhoun"/>
  </r>
  <r>
    <s v="E"/>
    <s v="5097"/>
    <s v="854"/>
    <s v="85407"/>
    <s v="8540008"/>
    <n v="528004120051"/>
    <x v="22"/>
    <x v="90"/>
    <x v="89"/>
    <n v="202209"/>
    <n v="44834"/>
    <s v="XOF"/>
    <n v="459000"/>
    <n v="701.34"/>
    <s v="EUR"/>
    <n v="699.73800000000006"/>
    <n v="30519283"/>
    <m/>
    <m/>
    <s v="BOATJ100922/Justif/OMNI/GANSORE Moctar/Fourniture bureautique /activités pré et post formation"/>
  </r>
  <r>
    <s v="E"/>
    <s v="5097"/>
    <s v="854"/>
    <s v="85407"/>
    <s v="8540008"/>
    <n v="528004120051"/>
    <x v="22"/>
    <x v="90"/>
    <x v="89"/>
    <n v="202209"/>
    <n v="44834"/>
    <s v="XOF"/>
    <n v="585000"/>
    <n v="893.87"/>
    <s v="EUR"/>
    <n v="891.82799999999997"/>
    <n v="30519784"/>
    <m/>
    <m/>
    <s v="BOATJ080922/Justif/OMNI/AVANCE programme Sagnon Régis/Prise en charge participants non résidents 1/4/ Atelier de clarification des valeurs des prestataires des services de santésur SDSR"/>
  </r>
  <r>
    <s v="E"/>
    <s v="5097"/>
    <s v="854"/>
    <s v="85407"/>
    <s v="8540008"/>
    <n v="528004120051"/>
    <x v="22"/>
    <x v="90"/>
    <x v="89"/>
    <n v="202209"/>
    <n v="44834"/>
    <s v="XOF"/>
    <n v="585000"/>
    <n v="893.87"/>
    <s v="EUR"/>
    <n v="891.82799999999997"/>
    <n v="30519784"/>
    <m/>
    <m/>
    <s v="BOATJ080922/Justif/OMNI/AVANCE programme Sagnon Régis/Prise en charge participants non résidents 2/4/ Atelier de clarification des valeurs des prestataires des services de santésur SDSR"/>
  </r>
  <r>
    <s v="E"/>
    <s v="5097"/>
    <s v="854"/>
    <s v="85407"/>
    <s v="8540008"/>
    <n v="528004120051"/>
    <x v="22"/>
    <x v="90"/>
    <x v="89"/>
    <n v="202209"/>
    <n v="44834"/>
    <s v="XOF"/>
    <n v="585000"/>
    <n v="893.87"/>
    <s v="EUR"/>
    <n v="891.82799999999997"/>
    <n v="30519784"/>
    <m/>
    <m/>
    <s v="BOATJ080922/Justif/OMNI/AVANCE programme Sagnon Régis/Prise en charge participants non résidents 3/4/ Atelier de clarification des valeurs des prestataires des services de santésur SDSR"/>
  </r>
  <r>
    <s v="E"/>
    <s v="5097"/>
    <s v="854"/>
    <s v="85407"/>
    <s v="8540008"/>
    <n v="528004120051"/>
    <x v="22"/>
    <x v="90"/>
    <x v="89"/>
    <n v="202209"/>
    <n v="44834"/>
    <s v="XOF"/>
    <n v="585000"/>
    <n v="893.87"/>
    <s v="EUR"/>
    <n v="891.82799999999997"/>
    <n v="30519784"/>
    <m/>
    <m/>
    <s v="BOATJ080922/Justif/OMNI/AVANCE programme Sagnon Régis/Prise en charge participants non résidents 4/4/ Atelier de clarification des valeurs des prestataires des services de santésur SDSR"/>
  </r>
  <r>
    <s v="E"/>
    <s v="5097"/>
    <s v="854"/>
    <s v="85407"/>
    <s v="8540008"/>
    <n v="528004120051"/>
    <x v="22"/>
    <x v="90"/>
    <x v="89"/>
    <n v="202209"/>
    <n v="44834"/>
    <s v="XOF"/>
    <n v="100000"/>
    <n v="152.80000000000001"/>
    <s v="EUR"/>
    <n v="152.45099999999999"/>
    <n v="30519784"/>
    <m/>
    <m/>
    <s v="BOATJ080922/Justif/OMNI/AVANCE programme Sagnon Régis/Carburant participant non résidents ouaga/ Atelier de clarification des valeurs des prestataires des services de santésur SDSR"/>
  </r>
  <r>
    <s v="E"/>
    <s v="5097"/>
    <s v="854"/>
    <s v="85407"/>
    <s v="8540008"/>
    <n v="528004120051"/>
    <x v="22"/>
    <x v="90"/>
    <x v="89"/>
    <n v="202209"/>
    <n v="44834"/>
    <s v="XOF"/>
    <n v="25000"/>
    <n v="38.200000000000003"/>
    <s v="EUR"/>
    <n v="38.113"/>
    <n v="30519784"/>
    <m/>
    <m/>
    <s v="BOATJ080922/Justif/OMNI/AVANCE programme Sagnon Régis/Pause café du 12/09/2022/ Atelier de clarification des valeurs des prestataires des services de santésur SDSR"/>
  </r>
  <r>
    <s v="E"/>
    <s v="5097"/>
    <s v="854"/>
    <s v="85407"/>
    <s v="8540008"/>
    <n v="528004120051"/>
    <x v="22"/>
    <x v="90"/>
    <x v="89"/>
    <n v="202209"/>
    <n v="44834"/>
    <s v="XOF"/>
    <n v="12790"/>
    <n v="19.54"/>
    <s v="EUR"/>
    <n v="19.495000000000001"/>
    <n v="30519784"/>
    <m/>
    <m/>
    <s v="BOATJ080922/Justif/OMNI/AVANCE programme Sagnon Régis/Frais de retrait orange money/ Atelier de clarification des valeurs des prestataires des services de santésur SDSR"/>
  </r>
  <r>
    <s v="E"/>
    <s v="5190"/>
    <s v="854"/>
    <s v="85407"/>
    <s v="8540008"/>
    <n v="528004120051"/>
    <x v="22"/>
    <x v="90"/>
    <x v="89"/>
    <n v="202209"/>
    <n v="44834"/>
    <s v="XOF"/>
    <n v="1200"/>
    <n v="1.83"/>
    <s v="EUR"/>
    <n v="1.8260000000000001"/>
    <n v="30519784"/>
    <m/>
    <m/>
    <s v="BOATJ080922/Justif/OMNI/AVANCE programme Sagnon Régis/Frais de péages/ Atelier de clarification des valeurs des prestataires des services de santésur SDSR"/>
  </r>
  <r>
    <s v="E"/>
    <s v="5190"/>
    <s v="854"/>
    <s v="85407"/>
    <s v="8540008"/>
    <n v="528004120051"/>
    <x v="22"/>
    <x v="90"/>
    <x v="89"/>
    <n v="202209"/>
    <n v="44834"/>
    <s v="XOF"/>
    <n v="1200"/>
    <n v="1.83"/>
    <s v="EUR"/>
    <n v="1.8260000000000001"/>
    <n v="30519784"/>
    <m/>
    <m/>
    <s v="BOATJ080922/Justif/OMNI/AVANCE programme Sagnon Régis/Frais de péages/ Atelier de clarification des valeurs des prestataires des services de santésur SDSR"/>
  </r>
  <r>
    <s v="E"/>
    <s v="5097"/>
    <s v="854"/>
    <s v="85407"/>
    <s v="8540008"/>
    <n v="528004120051"/>
    <x v="22"/>
    <x v="90"/>
    <x v="89"/>
    <n v="202209"/>
    <n v="44834"/>
    <s v="XOF"/>
    <n v="495000"/>
    <n v="756.35"/>
    <s v="EUR"/>
    <n v="754.62199999999996"/>
    <n v="30519283"/>
    <m/>
    <m/>
    <s v="BOATJ100922/Justif/OMNI/GANSORE Moctar/Frais de Restauration des participants formation des"/>
  </r>
  <r>
    <s v="E"/>
    <s v="7491"/>
    <s v="854"/>
    <s v="85407"/>
    <s v="8549051"/>
    <n v="528004120010"/>
    <x v="1"/>
    <x v="37"/>
    <x v="37"/>
    <n v="202209"/>
    <n v="44834"/>
    <s v="USD"/>
    <n v="-211.72"/>
    <n v="-211.72"/>
    <s v="EUR"/>
    <n v="-211.23599999999999"/>
    <n v="12911101"/>
    <m/>
    <m/>
    <s v="Country Shared Costs - Other"/>
  </r>
  <r>
    <s v="E"/>
    <s v="6298"/>
    <s v="854"/>
    <s v="85400"/>
    <s v="8549053"/>
    <n v="528004120010"/>
    <x v="1"/>
    <x v="34"/>
    <x v="34"/>
    <n v="202209"/>
    <n v="44834"/>
    <s v="USD"/>
    <n v="0.88"/>
    <n v="0.88"/>
    <s v="EUR"/>
    <n v="0.878"/>
    <n v="12911101"/>
    <m/>
    <m/>
    <s v="Country Shared Costs - Premise costs"/>
  </r>
  <r>
    <s v="E"/>
    <s v="6298"/>
    <s v="854"/>
    <s v="85400"/>
    <s v="8549054"/>
    <n v="528004120010"/>
    <x v="1"/>
    <x v="34"/>
    <x v="34"/>
    <n v="202209"/>
    <n v="44834"/>
    <s v="USD"/>
    <n v="371.66"/>
    <n v="371.66"/>
    <s v="EUR"/>
    <n v="370.81099999999998"/>
    <n v="12911101"/>
    <m/>
    <m/>
    <s v="Country Shared Costs - Premise costs"/>
  </r>
  <r>
    <s v="E"/>
    <s v="6298"/>
    <s v="854"/>
    <s v="85400"/>
    <s v="8549057"/>
    <n v="528004120010"/>
    <x v="1"/>
    <x v="34"/>
    <x v="34"/>
    <n v="202209"/>
    <n v="44834"/>
    <s v="USD"/>
    <n v="31.95"/>
    <n v="31.95"/>
    <s v="EUR"/>
    <n v="31.876999999999999"/>
    <n v="12911101"/>
    <m/>
    <m/>
    <s v="Country Shared Costs - Premise costs"/>
  </r>
  <r>
    <s v="E"/>
    <s v="6298"/>
    <s v="854"/>
    <s v="85400"/>
    <s v="8549058"/>
    <n v="528004120010"/>
    <x v="1"/>
    <x v="34"/>
    <x v="34"/>
    <n v="202209"/>
    <n v="44834"/>
    <s v="USD"/>
    <n v="0.44"/>
    <n v="0.44"/>
    <s v="EUR"/>
    <n v="0.439"/>
    <n v="12911101"/>
    <m/>
    <m/>
    <s v="Country Shared Costs - Premise costs"/>
  </r>
  <r>
    <s v="E"/>
    <s v="6298"/>
    <s v="854"/>
    <s v="85400"/>
    <s v="8549059"/>
    <n v="528004120010"/>
    <x v="1"/>
    <x v="34"/>
    <x v="34"/>
    <n v="202209"/>
    <n v="44834"/>
    <s v="USD"/>
    <n v="318.36"/>
    <n v="318.36"/>
    <s v="EUR"/>
    <n v="317.63299999999998"/>
    <n v="12911101"/>
    <m/>
    <m/>
    <s v="Country Shared Costs - Premise costs"/>
  </r>
  <r>
    <s v="E"/>
    <s v="6298"/>
    <s v="854"/>
    <s v="85400"/>
    <s v="8549060"/>
    <n v="528004120010"/>
    <x v="1"/>
    <x v="34"/>
    <x v="34"/>
    <n v="202209"/>
    <n v="44834"/>
    <s v="USD"/>
    <n v="0.88"/>
    <n v="0.88"/>
    <s v="EUR"/>
    <n v="0.878"/>
    <n v="12911101"/>
    <m/>
    <m/>
    <s v="Country Shared Costs - Premise costs"/>
  </r>
  <r>
    <s v="E"/>
    <s v="6298"/>
    <s v="854"/>
    <s v="85408"/>
    <s v="8549054"/>
    <n v="528004120010"/>
    <x v="1"/>
    <x v="34"/>
    <x v="34"/>
    <n v="202209"/>
    <n v="44834"/>
    <s v="USD"/>
    <n v="12.64"/>
    <n v="12.64"/>
    <s v="EUR"/>
    <n v="12.611000000000001"/>
    <n v="12911101"/>
    <m/>
    <m/>
    <s v="Country Shared Costs - Premise costs"/>
  </r>
  <r>
    <s v="E"/>
    <s v="6298"/>
    <s v="854"/>
    <s v="85403"/>
    <s v="8549054"/>
    <n v="528004120010"/>
    <x v="1"/>
    <x v="34"/>
    <x v="34"/>
    <n v="202209"/>
    <n v="44834"/>
    <s v="USD"/>
    <n v="0.24"/>
    <n v="0.24"/>
    <s v="EUR"/>
    <n v="0.23899999999999999"/>
    <n v="12911101"/>
    <m/>
    <m/>
    <s v="Country Shared Costs - Premise costs"/>
  </r>
  <r>
    <s v="E"/>
    <s v="5598"/>
    <s v="854"/>
    <s v="85403"/>
    <s v="8549063"/>
    <n v="528004120010"/>
    <x v="1"/>
    <x v="33"/>
    <x v="33"/>
    <n v="202209"/>
    <n v="44834"/>
    <s v="USD"/>
    <n v="0.1"/>
    <n v="0.1"/>
    <s v="EUR"/>
    <n v="0.1"/>
    <n v="12911101"/>
    <m/>
    <m/>
    <s v="Country Shared Costs - Travel &amp; Lodging"/>
  </r>
  <r>
    <s v="E"/>
    <s v="6298"/>
    <s v="854"/>
    <s v="85400"/>
    <s v="8549055"/>
    <n v="528004120010"/>
    <x v="1"/>
    <x v="34"/>
    <x v="34"/>
    <n v="202209"/>
    <n v="44834"/>
    <s v="USD"/>
    <n v="260.81"/>
    <n v="260.81"/>
    <s v="EUR"/>
    <n v="260.214"/>
    <n v="12911101"/>
    <m/>
    <m/>
    <s v="Country Shared Costs - Premise costs"/>
  </r>
  <r>
    <s v="E"/>
    <s v="6300"/>
    <s v="854"/>
    <s v="85401"/>
    <s v="8549054"/>
    <n v="528004120010"/>
    <x v="1"/>
    <x v="43"/>
    <x v="43"/>
    <n v="202209"/>
    <n v="44834"/>
    <s v="XOF"/>
    <n v="384.58"/>
    <n v="0.59"/>
    <s v="EUR"/>
    <n v="0.58899999999999997"/>
    <n v="12907456"/>
    <m/>
    <m/>
    <s v="Premise allocation : [52800412] [2.20%] [30517286] - KAC200922-ENTREPRISE SAKANDE ET FRERES POUR ACHAT DE TELEPHONNE SANSSUG B310"/>
  </r>
  <r>
    <s v="E"/>
    <s v="7142"/>
    <s v="854"/>
    <s v="85406"/>
    <s v="8549052"/>
    <n v="528004120010"/>
    <x v="1"/>
    <x v="62"/>
    <x v="61"/>
    <n v="202209"/>
    <n v="44834"/>
    <s v="XOF"/>
    <n v="778137.49"/>
    <n v="1329.35"/>
    <s v="EUR"/>
    <n v="1326.3130000000001"/>
    <n v="12897700"/>
    <m/>
    <m/>
    <s v="PO Auto-Accrual re PO: 10049030 / Chambre climatisée single (Standard) de 1 à 7jrs"/>
  </r>
  <r>
    <s v="E"/>
    <s v="7142"/>
    <s v="854"/>
    <s v="85401"/>
    <s v="8549052"/>
    <n v="528004120003"/>
    <x v="5"/>
    <x v="94"/>
    <x v="92"/>
    <n v="202209"/>
    <n v="44834"/>
    <s v="XOF"/>
    <n v="382320"/>
    <n v="594.42999999999995"/>
    <s v="EUR"/>
    <n v="593.072"/>
    <n v="12897700"/>
    <m/>
    <m/>
    <s v="PO Auto-Accrual re PO: 10089043 / Chambre climatisée double de 13 à 21jrs"/>
  </r>
  <r>
    <s v="E"/>
    <s v="4998"/>
    <s v="854"/>
    <s v="85400"/>
    <s v="8549051"/>
    <n v="528004120010"/>
    <x v="1"/>
    <x v="31"/>
    <x v="31"/>
    <n v="202209"/>
    <n v="44834"/>
    <s v="USD"/>
    <n v="229.48"/>
    <n v="229.48"/>
    <s v="EUR"/>
    <n v="228.95599999999999"/>
    <n v="12911101"/>
    <m/>
    <m/>
    <s v="Country Shared Costs - Non salary benefits"/>
  </r>
  <r>
    <s v="E"/>
    <s v="4998"/>
    <s v="854"/>
    <s v="85400"/>
    <s v="8549052"/>
    <n v="528004120010"/>
    <x v="1"/>
    <x v="31"/>
    <x v="31"/>
    <n v="202209"/>
    <n v="44834"/>
    <s v="USD"/>
    <n v="98.11"/>
    <n v="98.11"/>
    <s v="EUR"/>
    <n v="97.885999999999996"/>
    <n v="12911101"/>
    <m/>
    <m/>
    <s v="Country Shared Costs - Non salary benefits"/>
  </r>
  <r>
    <s v="E"/>
    <s v="4998"/>
    <s v="854"/>
    <s v="85400"/>
    <s v="8549054"/>
    <n v="528004120010"/>
    <x v="1"/>
    <x v="31"/>
    <x v="31"/>
    <n v="202209"/>
    <n v="44834"/>
    <s v="USD"/>
    <n v="23.93"/>
    <n v="23.93"/>
    <s v="EUR"/>
    <n v="23.875"/>
    <n v="12911101"/>
    <m/>
    <m/>
    <s v="Country Shared Costs - Non salary benefits"/>
  </r>
  <r>
    <s v="E"/>
    <s v="4998"/>
    <s v="854"/>
    <s v="85400"/>
    <s v="8549055"/>
    <n v="528004120010"/>
    <x v="1"/>
    <x v="31"/>
    <x v="31"/>
    <n v="202209"/>
    <n v="44834"/>
    <s v="USD"/>
    <n v="11.73"/>
    <n v="11.73"/>
    <s v="EUR"/>
    <n v="11.702999999999999"/>
    <n v="12911101"/>
    <m/>
    <m/>
    <s v="Country Shared Costs - Non salary benefits"/>
  </r>
  <r>
    <s v="E"/>
    <s v="4998"/>
    <s v="854"/>
    <s v="85400"/>
    <s v="8549057"/>
    <n v="528004120010"/>
    <x v="1"/>
    <x v="31"/>
    <x v="31"/>
    <n v="202209"/>
    <n v="44834"/>
    <s v="USD"/>
    <n v="24.44"/>
    <n v="24.44"/>
    <s v="EUR"/>
    <n v="24.384"/>
    <n v="12911101"/>
    <m/>
    <m/>
    <s v="Country Shared Costs - Non salary benefits"/>
  </r>
  <r>
    <s v="E"/>
    <s v="4998"/>
    <s v="854"/>
    <s v="85400"/>
    <s v="8549058"/>
    <n v="528004120010"/>
    <x v="1"/>
    <x v="31"/>
    <x v="31"/>
    <n v="202209"/>
    <n v="44834"/>
    <s v="USD"/>
    <n v="29.84"/>
    <n v="29.84"/>
    <s v="EUR"/>
    <n v="29.771999999999998"/>
    <n v="12911101"/>
    <m/>
    <m/>
    <s v="Country Shared Costs - Non salary benefits"/>
  </r>
  <r>
    <s v="E"/>
    <s v="4998"/>
    <s v="854"/>
    <s v="85400"/>
    <s v="8549059"/>
    <n v="528004120010"/>
    <x v="1"/>
    <x v="31"/>
    <x v="31"/>
    <n v="202209"/>
    <n v="44834"/>
    <s v="USD"/>
    <n v="43.06"/>
    <n v="43.06"/>
    <s v="EUR"/>
    <n v="42.962000000000003"/>
    <n v="12911101"/>
    <m/>
    <m/>
    <s v="Country Shared Costs - Non salary benefits"/>
  </r>
  <r>
    <s v="E"/>
    <s v="4998"/>
    <s v="854"/>
    <s v="85400"/>
    <s v="8549060"/>
    <n v="528004120010"/>
    <x v="1"/>
    <x v="31"/>
    <x v="31"/>
    <n v="202209"/>
    <n v="44834"/>
    <s v="USD"/>
    <n v="31.43"/>
    <n v="31.43"/>
    <s v="EUR"/>
    <n v="31.358000000000001"/>
    <n v="12911101"/>
    <m/>
    <m/>
    <s v="Country Shared Costs - Non salary benefits"/>
  </r>
  <r>
    <s v="E"/>
    <s v="4998"/>
    <s v="854"/>
    <s v="85400"/>
    <s v="8549063"/>
    <n v="528004120010"/>
    <x v="1"/>
    <x v="31"/>
    <x v="31"/>
    <n v="202209"/>
    <n v="44834"/>
    <s v="USD"/>
    <n v="23.45"/>
    <n v="23.45"/>
    <s v="EUR"/>
    <n v="23.396000000000001"/>
    <n v="12911101"/>
    <m/>
    <m/>
    <s v="Country Shared Costs - Non salary benefits"/>
  </r>
  <r>
    <s v="E"/>
    <s v="4998"/>
    <s v="854"/>
    <s v="85400"/>
    <s v="8549056"/>
    <n v="528004120010"/>
    <x v="1"/>
    <x v="31"/>
    <x v="31"/>
    <n v="202209"/>
    <n v="44834"/>
    <s v="USD"/>
    <n v="38.35"/>
    <n v="38.35"/>
    <s v="EUR"/>
    <n v="38.262"/>
    <n v="12911101"/>
    <m/>
    <m/>
    <s v="Country Shared Costs - Non salary benefits"/>
  </r>
  <r>
    <s v="E"/>
    <s v="7491"/>
    <s v="854"/>
    <s v="85400"/>
    <s v="8549054"/>
    <n v="528004120010"/>
    <x v="1"/>
    <x v="37"/>
    <x v="37"/>
    <n v="202209"/>
    <n v="44834"/>
    <s v="USD"/>
    <n v="-22.55"/>
    <n v="-22.55"/>
    <s v="EUR"/>
    <n v="-22.498000000000001"/>
    <n v="12911101"/>
    <m/>
    <m/>
    <s v="Country Shared Costs - Other"/>
  </r>
  <r>
    <s v="E"/>
    <s v="7491"/>
    <s v="854"/>
    <s v="85400"/>
    <s v="8549059"/>
    <n v="528004120010"/>
    <x v="1"/>
    <x v="37"/>
    <x v="37"/>
    <n v="202209"/>
    <n v="44834"/>
    <s v="USD"/>
    <n v="25.33"/>
    <n v="25.33"/>
    <s v="EUR"/>
    <n v="25.271999999999998"/>
    <n v="12911101"/>
    <m/>
    <m/>
    <s v="Country Shared Costs - Other"/>
  </r>
  <r>
    <s v="E"/>
    <s v="7491"/>
    <s v="854"/>
    <s v="85400"/>
    <s v="8549060"/>
    <n v="528004120010"/>
    <x v="1"/>
    <x v="37"/>
    <x v="37"/>
    <n v="202209"/>
    <n v="44834"/>
    <s v="USD"/>
    <n v="57.72"/>
    <n v="57.72"/>
    <s v="EUR"/>
    <n v="57.588000000000001"/>
    <n v="12911101"/>
    <m/>
    <m/>
    <s v="Country Shared Costs - Other"/>
  </r>
  <r>
    <s v="E"/>
    <s v="4019"/>
    <s v="854"/>
    <s v="85406"/>
    <s v="8549054"/>
    <n v="528004120010"/>
    <x v="1"/>
    <x v="35"/>
    <x v="35"/>
    <n v="202209"/>
    <n v="44834"/>
    <s v="USD"/>
    <n v="13.96"/>
    <n v="13.96"/>
    <s v="EUR"/>
    <n v="13.928000000000001"/>
    <n v="12911101"/>
    <m/>
    <m/>
    <s v="Country Shared Costs - National salaries"/>
  </r>
  <r>
    <s v="E"/>
    <s v="4019"/>
    <s v="854"/>
    <s v="85406"/>
    <s v="8549057"/>
    <n v="528004120010"/>
    <x v="1"/>
    <x v="35"/>
    <x v="35"/>
    <n v="202209"/>
    <n v="44834"/>
    <s v="USD"/>
    <n v="49.33"/>
    <n v="49.33"/>
    <s v="EUR"/>
    <n v="49.216999999999999"/>
    <n v="12911101"/>
    <m/>
    <m/>
    <s v="Country Shared Costs - National salaries"/>
  </r>
  <r>
    <s v="E"/>
    <s v="4019"/>
    <s v="854"/>
    <s v="85406"/>
    <s v="8549059"/>
    <n v="528004120010"/>
    <x v="1"/>
    <x v="35"/>
    <x v="35"/>
    <n v="202209"/>
    <n v="44834"/>
    <s v="USD"/>
    <n v="44.68"/>
    <n v="44.68"/>
    <s v="EUR"/>
    <n v="44.578000000000003"/>
    <n v="12911101"/>
    <m/>
    <m/>
    <s v="Country Shared Costs - National salaries"/>
  </r>
  <r>
    <s v="E"/>
    <s v="4019"/>
    <s v="854"/>
    <s v="85408"/>
    <s v="8549052"/>
    <n v="528004120010"/>
    <x v="1"/>
    <x v="35"/>
    <x v="35"/>
    <n v="202209"/>
    <n v="44834"/>
    <s v="USD"/>
    <n v="91.77"/>
    <n v="91.77"/>
    <s v="EUR"/>
    <n v="91.56"/>
    <n v="12911101"/>
    <m/>
    <m/>
    <s v="Country Shared Costs - National salaries"/>
  </r>
  <r>
    <s v="E"/>
    <s v="4018"/>
    <s v="854"/>
    <s v="85400"/>
    <s v="8549051"/>
    <n v="528004120010"/>
    <x v="1"/>
    <x v="36"/>
    <x v="36"/>
    <n v="202209"/>
    <n v="44834"/>
    <s v="USD"/>
    <n v="210.96"/>
    <n v="210.96"/>
    <s v="EUR"/>
    <n v="210.47800000000001"/>
    <n v="12911101"/>
    <m/>
    <m/>
    <s v="Country Shared Costs - International salaries"/>
  </r>
  <r>
    <s v="E"/>
    <s v="4018"/>
    <s v="854"/>
    <s v="85400"/>
    <s v="8549052"/>
    <n v="528004120010"/>
    <x v="1"/>
    <x v="36"/>
    <x v="36"/>
    <n v="202209"/>
    <n v="44834"/>
    <s v="USD"/>
    <n v="207.02"/>
    <n v="207.02"/>
    <s v="EUR"/>
    <n v="206.547"/>
    <n v="12911101"/>
    <m/>
    <m/>
    <s v="Country Shared Costs - International salaries"/>
  </r>
  <r>
    <s v="E"/>
    <s v="4019"/>
    <s v="854"/>
    <s v="85400"/>
    <s v="8549052"/>
    <n v="528004120010"/>
    <x v="1"/>
    <x v="35"/>
    <x v="35"/>
    <n v="202209"/>
    <n v="44834"/>
    <s v="USD"/>
    <n v="28.21"/>
    <n v="28.21"/>
    <s v="EUR"/>
    <n v="28.146000000000001"/>
    <n v="12911101"/>
    <m/>
    <m/>
    <s v="Country Shared Costs - National salaries"/>
  </r>
  <r>
    <s v="E"/>
    <s v="4019"/>
    <s v="854"/>
    <s v="85400"/>
    <s v="8549054"/>
    <n v="528004120010"/>
    <x v="1"/>
    <x v="35"/>
    <x v="35"/>
    <n v="202209"/>
    <n v="44834"/>
    <s v="USD"/>
    <n v="45.68"/>
    <n v="45.68"/>
    <s v="EUR"/>
    <n v="45.576000000000001"/>
    <n v="12911101"/>
    <m/>
    <m/>
    <s v="Country Shared Costs - National salaries"/>
  </r>
  <r>
    <s v="E"/>
    <s v="4019"/>
    <s v="854"/>
    <s v="85400"/>
    <s v="8549057"/>
    <n v="528004120010"/>
    <x v="1"/>
    <x v="35"/>
    <x v="35"/>
    <n v="202209"/>
    <n v="44834"/>
    <s v="USD"/>
    <n v="39.799999999999997"/>
    <n v="39.799999999999997"/>
    <s v="EUR"/>
    <n v="39.709000000000003"/>
    <n v="12911101"/>
    <m/>
    <m/>
    <s v="Country Shared Costs - National salaries"/>
  </r>
  <r>
    <s v="E"/>
    <s v="4019"/>
    <s v="854"/>
    <s v="85400"/>
    <s v="8549058"/>
    <n v="528004120010"/>
    <x v="1"/>
    <x v="35"/>
    <x v="35"/>
    <n v="202209"/>
    <n v="44834"/>
    <s v="USD"/>
    <n v="55.59"/>
    <n v="55.59"/>
    <s v="EUR"/>
    <n v="55.463000000000001"/>
    <n v="12911101"/>
    <m/>
    <m/>
    <s v="Country Shared Costs - National salaries"/>
  </r>
  <r>
    <s v="E"/>
    <s v="4019"/>
    <s v="854"/>
    <s v="85400"/>
    <s v="8549059"/>
    <n v="528004120010"/>
    <x v="1"/>
    <x v="35"/>
    <x v="35"/>
    <n v="202209"/>
    <n v="44834"/>
    <s v="USD"/>
    <n v="105.74"/>
    <n v="105.74"/>
    <s v="EUR"/>
    <n v="105.498"/>
    <n v="12911101"/>
    <m/>
    <m/>
    <s v="Country Shared Costs - National salaries"/>
  </r>
  <r>
    <s v="E"/>
    <s v="4019"/>
    <s v="854"/>
    <s v="85400"/>
    <s v="8549060"/>
    <n v="528004120010"/>
    <x v="1"/>
    <x v="35"/>
    <x v="35"/>
    <n v="202209"/>
    <n v="44834"/>
    <s v="USD"/>
    <n v="59.24"/>
    <n v="59.24"/>
    <s v="EUR"/>
    <n v="59.104999999999997"/>
    <n v="12911101"/>
    <m/>
    <m/>
    <s v="Country Shared Costs - National salaries"/>
  </r>
  <r>
    <s v="E"/>
    <s v="4019"/>
    <s v="854"/>
    <s v="85400"/>
    <s v="8549063"/>
    <n v="528004120010"/>
    <x v="1"/>
    <x v="35"/>
    <x v="35"/>
    <n v="202209"/>
    <n v="44834"/>
    <s v="USD"/>
    <n v="38.04"/>
    <n v="38.04"/>
    <s v="EUR"/>
    <n v="37.953000000000003"/>
    <n v="12911101"/>
    <m/>
    <m/>
    <s v="Country Shared Costs - National salaries"/>
  </r>
  <r>
    <s v="E"/>
    <s v="4019"/>
    <s v="854"/>
    <s v="85400"/>
    <s v="8549055"/>
    <n v="528004120010"/>
    <x v="1"/>
    <x v="35"/>
    <x v="35"/>
    <n v="202209"/>
    <n v="44834"/>
    <s v="USD"/>
    <n v="24.48"/>
    <n v="24.48"/>
    <s v="EUR"/>
    <n v="24.423999999999999"/>
    <n v="12911101"/>
    <m/>
    <m/>
    <s v="Country Shared Costs - National salaries"/>
  </r>
  <r>
    <s v="E"/>
    <s v="4019"/>
    <s v="854"/>
    <s v="85400"/>
    <s v="8549056"/>
    <n v="528004120010"/>
    <x v="1"/>
    <x v="35"/>
    <x v="35"/>
    <n v="202209"/>
    <n v="44834"/>
    <s v="USD"/>
    <n v="70.45"/>
    <n v="70.45"/>
    <s v="EUR"/>
    <n v="70.289000000000001"/>
    <n v="12911101"/>
    <m/>
    <m/>
    <s v="Country Shared Costs - National salaries"/>
  </r>
  <r>
    <s v="E"/>
    <s v="5510"/>
    <s v="854"/>
    <s v="85407"/>
    <s v="8540008"/>
    <n v="528004120051"/>
    <x v="22"/>
    <x v="90"/>
    <x v="89"/>
    <n v="202209"/>
    <n v="44834"/>
    <s v="XOF"/>
    <n v="104000"/>
    <n v="158.91"/>
    <s v="EUR"/>
    <n v="158.547"/>
    <n v="30519784"/>
    <m/>
    <m/>
    <s v="BOATJ080922/Justif/OMNI/AVANCE programme Sagnon Régis/Allocation nourriture staff SCI/ Atelier de clarification des valeurs des prestataires des services de santésur SDSR"/>
  </r>
  <r>
    <s v="E"/>
    <s v="6022"/>
    <s v="854"/>
    <s v="85401"/>
    <s v="8549054"/>
    <n v="528004120010"/>
    <x v="1"/>
    <x v="30"/>
    <x v="30"/>
    <n v="202209"/>
    <n v="44834"/>
    <s v="XOF"/>
    <n v="549.4"/>
    <n v="0.84"/>
    <s v="EUR"/>
    <n v="0.83799999999999997"/>
    <n v="12907456"/>
    <s v="PROPERTY"/>
    <s v="854P0064"/>
    <s v="Premise allocation : [52800412] [2.20%] [30517286] - KAC210922-SCO ZAM BURKINA POUR ACHAT D'EAU pour le bureau SCI KAYA"/>
  </r>
  <r>
    <s v="E"/>
    <s v="6090"/>
    <s v="854"/>
    <s v="85407"/>
    <s v="8549054"/>
    <n v="528004120010"/>
    <x v="1"/>
    <x v="3"/>
    <x v="3"/>
    <n v="202209"/>
    <n v="44834"/>
    <s v="XOF"/>
    <n v="2176.3000000000002"/>
    <n v="3.33"/>
    <s v="EUR"/>
    <n v="3.3220000000000001"/>
    <n v="12907456"/>
    <s v="PROPERTY"/>
    <s v="854P0073"/>
    <s v="Premise allocation : [52800412] [43.53%] [30517344] - DDCPC090922/Frais d'enlèvement des ordures du bureau de dedougou"/>
  </r>
  <r>
    <s v="E"/>
    <s v="4060"/>
    <s v="854"/>
    <s v="85401"/>
    <s v="8540008"/>
    <n v="528004120001"/>
    <x v="3"/>
    <x v="14"/>
    <x v="14"/>
    <n v="202209"/>
    <n v="44834"/>
    <s v="XOF"/>
    <n v="65287.81"/>
    <n v="99.76"/>
    <s v="EUR"/>
    <n v="99.531999999999996"/>
    <n v="12905407"/>
    <s v="STAFF"/>
    <n v="2031020"/>
    <s v="Time Code : N - 202209 Annual leave accrual/Hassane Moctar Gansore"/>
  </r>
  <r>
    <s v="E"/>
    <s v="4060"/>
    <s v="854"/>
    <s v="85400"/>
    <s v="8549060"/>
    <n v="528004120002"/>
    <x v="0"/>
    <x v="6"/>
    <x v="6"/>
    <n v="202209"/>
    <n v="44834"/>
    <s v="XOF"/>
    <n v="1781.49"/>
    <n v="2.72"/>
    <s v="EUR"/>
    <n v="2.714"/>
    <n v="12905407"/>
    <s v="STAFF"/>
    <n v="2049729"/>
    <s v="Time Code : N - 202209 Annual leave accrual/Annielle  Nignan"/>
  </r>
  <r>
    <s v="E"/>
    <s v="4060"/>
    <s v="854"/>
    <s v="85407"/>
    <s v="8549059"/>
    <n v="528004120002"/>
    <x v="0"/>
    <x v="18"/>
    <x v="18"/>
    <n v="202209"/>
    <n v="44834"/>
    <s v="XOF"/>
    <n v="47418.11"/>
    <n v="72.45"/>
    <s v="EUR"/>
    <n v="72.284000000000006"/>
    <n v="12905407"/>
    <s v="STAFF"/>
    <n v="2014872"/>
    <s v="Time Code : N - 202209 Annual leave accrual/Siaka  Ouattara"/>
  </r>
  <r>
    <s v="E"/>
    <s v="4060"/>
    <s v="854"/>
    <s v="85406"/>
    <s v="8540008"/>
    <n v="528004120001"/>
    <x v="3"/>
    <x v="9"/>
    <x v="9"/>
    <n v="202209"/>
    <n v="44834"/>
    <s v="XOF"/>
    <n v="27400.22"/>
    <n v="41.87"/>
    <s v="EUR"/>
    <n v="41.774000000000001"/>
    <n v="12905407"/>
    <s v="STAFF"/>
    <n v="2019466"/>
    <s v="Time Code : N - 202209 Annual leave accrual/Lena Yasmine Zague-Some"/>
  </r>
  <r>
    <s v="E"/>
    <s v="4060"/>
    <s v="854"/>
    <s v="85406"/>
    <s v="8540008"/>
    <n v="528004120001"/>
    <x v="3"/>
    <x v="9"/>
    <x v="9"/>
    <n v="202209"/>
    <n v="44834"/>
    <s v="XOF"/>
    <n v="72313.98"/>
    <n v="110.49"/>
    <s v="EUR"/>
    <n v="110.238"/>
    <n v="12905407"/>
    <s v="STAFF"/>
    <n v="2019466"/>
    <s v="Time Code : M - 202209 Annual leave accrual/Lena Yasmine Zague-Some"/>
  </r>
  <r>
    <s v="E"/>
    <s v="4061"/>
    <s v="854"/>
    <s v="85400"/>
    <s v="8549053"/>
    <n v="528004120002"/>
    <x v="0"/>
    <x v="11"/>
    <x v="11"/>
    <n v="202209"/>
    <n v="44834"/>
    <s v="USD"/>
    <n v="11.4"/>
    <n v="11.4"/>
    <s v="EUR"/>
    <n v="11.374000000000001"/>
    <n v="12905407"/>
    <s v="STAFF"/>
    <n v="9985235"/>
    <s v="Time Code : N - 202209 Annual leave accrual/Ange Bi Achille Irie"/>
  </r>
  <r>
    <s v="E"/>
    <s v="4060"/>
    <s v="854"/>
    <s v="85400"/>
    <s v="8549060"/>
    <n v="528004120002"/>
    <x v="0"/>
    <x v="6"/>
    <x v="6"/>
    <n v="202209"/>
    <n v="44834"/>
    <s v="XOF"/>
    <n v="3219.32"/>
    <n v="4.92"/>
    <s v="EUR"/>
    <n v="4.9089999999999998"/>
    <n v="12905407"/>
    <s v="STAFF"/>
    <n v="2027008"/>
    <s v="Time Code : N - 202209 Annual leave accrual/Sawadogo  Augustine Marie Wendyam"/>
  </r>
  <r>
    <s v="E"/>
    <s v="4060"/>
    <s v="854"/>
    <s v="85400"/>
    <s v="8549058"/>
    <n v="528004120002"/>
    <x v="0"/>
    <x v="10"/>
    <x v="10"/>
    <n v="202209"/>
    <n v="44834"/>
    <s v="XOF"/>
    <n v="11278.9"/>
    <n v="17.23"/>
    <s v="EUR"/>
    <n v="17.190999999999999"/>
    <n v="12905407"/>
    <s v="STAFF"/>
    <n v="2011105"/>
    <s v="Time Code : N - 202209 Annual leave accrual/COULIDIATY  Aimé Parfait"/>
  </r>
  <r>
    <s v="E"/>
    <s v="4060"/>
    <s v="854"/>
    <s v="85407"/>
    <s v="8549059"/>
    <n v="528004120002"/>
    <x v="0"/>
    <x v="20"/>
    <x v="20"/>
    <n v="202209"/>
    <n v="44834"/>
    <s v="XOF"/>
    <n v="24915.56"/>
    <n v="38.07"/>
    <s v="EUR"/>
    <n v="37.982999999999997"/>
    <n v="12905407"/>
    <s v="STAFF"/>
    <n v="2030902"/>
    <s v="Time Code : N - 202209 Annual leave accrual/Idriss As-Ami Cisse"/>
  </r>
  <r>
    <s v="E"/>
    <s v="4060"/>
    <s v="854"/>
    <s v="85400"/>
    <s v="8549059"/>
    <n v="528004120002"/>
    <x v="0"/>
    <x v="12"/>
    <x v="12"/>
    <n v="202209"/>
    <n v="44834"/>
    <s v="XOF"/>
    <n v="16844.580000000002"/>
    <n v="25.74"/>
    <s v="EUR"/>
    <n v="25.681000000000001"/>
    <n v="12905407"/>
    <s v="STAFF"/>
    <n v="2029740"/>
    <s v="Time Code : N - 202209 Annual leave accrual/Sansan Christian  Kambou"/>
  </r>
  <r>
    <s v="E"/>
    <s v="4060"/>
    <s v="854"/>
    <s v="85406"/>
    <s v="8549052"/>
    <n v="528004120001"/>
    <x v="3"/>
    <x v="14"/>
    <x v="14"/>
    <n v="202209"/>
    <n v="44834"/>
    <s v="XOF"/>
    <n v="67899.399999999994"/>
    <n v="103.75"/>
    <s v="EUR"/>
    <n v="103.51300000000001"/>
    <n v="12905407"/>
    <s v="STAFF"/>
    <n v="2022429"/>
    <s v="Time Code : N - 202209 Annual leave accrual/Dahani  Daouda. Martial. Hubert"/>
  </r>
  <r>
    <s v="E"/>
    <s v="4060"/>
    <s v="854"/>
    <s v="85407"/>
    <s v="8549063"/>
    <n v="528004120002"/>
    <x v="0"/>
    <x v="25"/>
    <x v="25"/>
    <n v="202209"/>
    <n v="44834"/>
    <s v="XOF"/>
    <n v="45594.32"/>
    <n v="69.67"/>
    <s v="EUR"/>
    <n v="69.510999999999996"/>
    <n v="12905407"/>
    <s v="STAFF"/>
    <n v="2038727"/>
    <s v="Time Code : N - 202209 Annual leave accrual/Yacouba  Sory"/>
  </r>
  <r>
    <s v="E"/>
    <s v="5120"/>
    <s v="854"/>
    <s v="85406"/>
    <s v="8549057"/>
    <n v="528004120010"/>
    <x v="1"/>
    <x v="58"/>
    <x v="58"/>
    <n v="202209"/>
    <n v="44834"/>
    <s v="XOF"/>
    <n v="302316.67"/>
    <n v="516.47"/>
    <s v="EUR"/>
    <n v="515.29"/>
    <n v="12897700"/>
    <s v="VEHICLE"/>
    <s v="854V0540"/>
    <s v="PO Auto-Accrual re PO: 10046796 / Renouvellement assurance véh 0445 D8 03 IT"/>
  </r>
  <r>
    <s v="E"/>
    <s v="5110"/>
    <s v="854"/>
    <s v="85407"/>
    <s v="8540008"/>
    <n v="528004120051"/>
    <x v="22"/>
    <x v="90"/>
    <x v="89"/>
    <n v="202209"/>
    <n v="44834"/>
    <s v="XOF"/>
    <n v="200000"/>
    <n v="305.60000000000002"/>
    <s v="EUR"/>
    <n v="304.90199999999999"/>
    <n v="30519784"/>
    <s v="VEHICLE"/>
    <s v="854V0145"/>
    <s v="BOATJ080922/Justif/OMNI/AVANCE programme Sagnon Régis/Carburant staff SCI/ Atelier de clarification des valeurs des prestataires des services de santésur SDSR"/>
  </r>
  <r>
    <s v="E"/>
    <s v="5120"/>
    <s v="854"/>
    <s v="85406"/>
    <s v="8549057"/>
    <n v="528004120010"/>
    <x v="1"/>
    <x v="58"/>
    <x v="58"/>
    <n v="202209"/>
    <n v="44834"/>
    <s v="XOF"/>
    <n v="302316.67"/>
    <n v="516.47"/>
    <s v="EUR"/>
    <n v="515.29"/>
    <n v="12897700"/>
    <s v="VEHICLE"/>
    <s v="854V0539"/>
    <s v="PO Auto-Accrual re PO: 10046796 / Renouvellement assurance véh 0170 D7 03 IT"/>
  </r>
  <r>
    <s v="E"/>
    <s v="5110"/>
    <s v="854"/>
    <s v="85406"/>
    <s v="8549057"/>
    <n v="528004120010"/>
    <x v="1"/>
    <x v="87"/>
    <x v="86"/>
    <n v="202209"/>
    <n v="44834"/>
    <s v="XOF"/>
    <n v="11597.08"/>
    <n v="19.03"/>
    <s v="EUR"/>
    <n v="18.986999999999998"/>
    <n v="12897700"/>
    <s v="VEHICLE"/>
    <s v="854V0538"/>
    <s v="PO Auto-Accrual re PO: 10071600 / Total_appro TOM-Card 469916_veh 0164 D7 03 IT_ATWA"/>
  </r>
  <r>
    <s v="E"/>
    <s v="5120"/>
    <s v="854"/>
    <s v="85406"/>
    <s v="8549057"/>
    <n v="528004120010"/>
    <x v="1"/>
    <x v="58"/>
    <x v="58"/>
    <n v="202209"/>
    <n v="44834"/>
    <s v="XOF"/>
    <n v="302316.67"/>
    <n v="516.47"/>
    <s v="EUR"/>
    <n v="515.29"/>
    <n v="12897700"/>
    <s v="VEHICLE"/>
    <s v="854V0535"/>
    <s v="PO Auto-Accrual re PO: 10046796 / Renouvellement assurance véh 0182 D7 03 IT"/>
  </r>
  <r>
    <s v="E"/>
    <s v="5120"/>
    <s v="854"/>
    <s v="85406"/>
    <s v="8549057"/>
    <n v="528004120010"/>
    <x v="1"/>
    <x v="59"/>
    <x v="58"/>
    <n v="202209"/>
    <n v="44834"/>
    <s v="XOF"/>
    <n v="302316.67"/>
    <n v="516.47"/>
    <s v="EUR"/>
    <n v="515.29"/>
    <n v="12897700"/>
    <s v="VEHICLE"/>
    <s v="854V0538"/>
    <s v="PO Auto-Accrual re PO: 10046796 / Renouvellement assurance véh 0164 D7 03 IT"/>
  </r>
  <r>
    <s v="E"/>
    <s v="4200"/>
    <s v="854"/>
    <s v="85400"/>
    <s v="8549057"/>
    <n v="528004120002"/>
    <x v="0"/>
    <x v="7"/>
    <x v="7"/>
    <n v="202209"/>
    <n v="44834"/>
    <s v="XOF"/>
    <n v="15095.74"/>
    <n v="23.07"/>
    <s v="EUR"/>
    <n v="23.016999999999999"/>
    <n v="12905407"/>
    <s v="STAFF"/>
    <n v="8540392"/>
    <s v="Time Code : N - CNSS DU MOIS DE SEPTEMBRE 2022 DE KABORE Hamza"/>
  </r>
  <r>
    <s v="E"/>
    <s v="4060"/>
    <s v="854"/>
    <s v="85406"/>
    <s v="8540008"/>
    <n v="528004120002"/>
    <x v="0"/>
    <x v="24"/>
    <x v="24"/>
    <n v="202209"/>
    <n v="44834"/>
    <s v="XOF"/>
    <n v="32101.24"/>
    <n v="49.05"/>
    <s v="EUR"/>
    <n v="48.938000000000002"/>
    <n v="12905407"/>
    <s v="STAFF"/>
    <n v="2039252"/>
    <s v="Time Code : N - 202209 Annual leave accrual/Sherita Djemila  Guiro"/>
  </r>
  <r>
    <s v="E"/>
    <s v="4060"/>
    <s v="854"/>
    <s v="85400"/>
    <s v="8549059"/>
    <n v="528004120002"/>
    <x v="0"/>
    <x v="76"/>
    <x v="75"/>
    <n v="202209"/>
    <n v="44834"/>
    <s v="XOF"/>
    <n v="7492.23"/>
    <n v="11.45"/>
    <s v="EUR"/>
    <n v="11.423999999999999"/>
    <n v="12905407"/>
    <s v="STAFF"/>
    <n v="8540353"/>
    <s v="Time Code : N - 202209 Annual leave accrual/Aminata  PARE/KARAMBIRI"/>
  </r>
  <r>
    <s v="E"/>
    <s v="4060"/>
    <s v="854"/>
    <s v="85406"/>
    <s v="8549057"/>
    <n v="528004120002"/>
    <x v="0"/>
    <x v="69"/>
    <x v="68"/>
    <n v="202209"/>
    <n v="44834"/>
    <s v="XOF"/>
    <n v="19169.3"/>
    <n v="29.29"/>
    <s v="EUR"/>
    <n v="29.222999999999999"/>
    <n v="12905407"/>
    <s v="STAFF"/>
    <n v="8540222"/>
    <s v="Time Code : N - 202209 Annual leave accrual/OUEDRAOGO  Bila Basile"/>
  </r>
  <r>
    <s v="E"/>
    <s v="4060"/>
    <s v="854"/>
    <s v="85408"/>
    <s v="8549059"/>
    <n v="528004120002"/>
    <x v="0"/>
    <x v="12"/>
    <x v="12"/>
    <n v="202209"/>
    <n v="44834"/>
    <s v="XOF"/>
    <n v="37392.17"/>
    <n v="57.13"/>
    <s v="EUR"/>
    <n v="56.999000000000002"/>
    <n v="12905407"/>
    <s v="STAFF"/>
    <n v="2046481"/>
    <s v="Time Code : N - 202209 Annual leave accrual/Hadja Aliza Toe"/>
  </r>
  <r>
    <s v="E"/>
    <s v="4200"/>
    <s v="854"/>
    <s v="85400"/>
    <s v="8549058"/>
    <n v="528004120002"/>
    <x v="0"/>
    <x v="10"/>
    <x v="10"/>
    <n v="202209"/>
    <n v="44834"/>
    <s v="XOF"/>
    <n v="7314.43"/>
    <n v="11.18"/>
    <s v="EUR"/>
    <n v="11.154"/>
    <n v="12905407"/>
    <s v="STAFF"/>
    <n v="2011105"/>
    <s v="Time Code : N - CNSS DU MOIS DE SEPTEMBRE 2022 DE COULIDIATY Aimé Parfait"/>
  </r>
  <r>
    <s v="E"/>
    <s v="4200"/>
    <s v="854"/>
    <s v="85400"/>
    <s v="8540017"/>
    <n v="528004120002"/>
    <x v="0"/>
    <x v="26"/>
    <x v="26"/>
    <n v="202209"/>
    <n v="44834"/>
    <s v="XOF"/>
    <n v="7371.43"/>
    <n v="11.26"/>
    <s v="EUR"/>
    <n v="11.234"/>
    <n v="12905407"/>
    <s v="STAFF"/>
    <n v="2052844"/>
    <s v="Time Code : N - CNSS DU MOIS DE SEPTEMBRE 2022 DE SAWADOGO Salimata"/>
  </r>
  <r>
    <s v="E"/>
    <s v="4200"/>
    <s v="854"/>
    <s v="85400"/>
    <s v="8549060"/>
    <n v="528004120002"/>
    <x v="0"/>
    <x v="6"/>
    <x v="6"/>
    <n v="202209"/>
    <n v="44834"/>
    <s v="XOF"/>
    <n v="5174.79"/>
    <n v="7.91"/>
    <s v="EUR"/>
    <n v="7.8920000000000003"/>
    <n v="12905407"/>
    <s v="STAFF"/>
    <n v="2049729"/>
    <s v="Time Code : N - CNSS DU MOIS DE SEPTEMBRE 2022 DE NIGNAN Annielle"/>
  </r>
  <r>
    <s v="E"/>
    <s v="4200"/>
    <s v="854"/>
    <s v="85400"/>
    <s v="8549059"/>
    <n v="528004120002"/>
    <x v="0"/>
    <x v="12"/>
    <x v="12"/>
    <n v="202209"/>
    <n v="44834"/>
    <s v="XOF"/>
    <n v="10391.67"/>
    <n v="15.88"/>
    <s v="EUR"/>
    <n v="15.843999999999999"/>
    <n v="12905407"/>
    <s v="STAFF"/>
    <n v="8540416"/>
    <s v="Time Code : N - CNSS DU MOIS DE SEPTEMBRE 2022 DE CONGO Ratamanegré Ramiz Fabrice"/>
  </r>
  <r>
    <s v="E"/>
    <s v="4060"/>
    <s v="854"/>
    <s v="85406"/>
    <s v="8549053"/>
    <n v="528004120002"/>
    <x v="0"/>
    <x v="16"/>
    <x v="16"/>
    <n v="202209"/>
    <n v="44834"/>
    <s v="XOF"/>
    <n v="47418.11"/>
    <n v="72.45"/>
    <s v="EUR"/>
    <n v="72.284000000000006"/>
    <n v="12905407"/>
    <s v="STAFF"/>
    <n v="2024193"/>
    <s v="Time Code : N - 202209 Annual leave accrual/Sié  Kambire"/>
  </r>
  <r>
    <s v="E"/>
    <s v="4200"/>
    <s v="854"/>
    <s v="85400"/>
    <s v="8549059"/>
    <n v="528004120002"/>
    <x v="0"/>
    <x v="12"/>
    <x v="12"/>
    <n v="202209"/>
    <n v="44834"/>
    <s v="XOF"/>
    <n v="6344.26"/>
    <n v="9.69"/>
    <s v="EUR"/>
    <n v="9.6679999999999993"/>
    <n v="12905407"/>
    <s v="STAFF"/>
    <n v="2012905"/>
    <s v="Time Code : N - CNSS DU MOIS DE SEPTEMBRE 2022 DE NEBIE Noël"/>
  </r>
  <r>
    <s v="E"/>
    <s v="4060"/>
    <s v="854"/>
    <s v="85406"/>
    <s v="8549059"/>
    <n v="528004120002"/>
    <x v="0"/>
    <x v="12"/>
    <x v="12"/>
    <n v="202209"/>
    <n v="44834"/>
    <s v="XOF"/>
    <n v="3153.26"/>
    <n v="4.82"/>
    <s v="EUR"/>
    <n v="4.8090000000000002"/>
    <n v="12905407"/>
    <s v="STAFF"/>
    <n v="8540279"/>
    <s v="Time Code : N - 202209 Annual leave accrual/Lucie Wendkoaguenda.  YAMEOGO"/>
  </r>
  <r>
    <s v="E"/>
    <s v="4200"/>
    <s v="854"/>
    <s v="85400"/>
    <s v="8549059"/>
    <n v="528004120002"/>
    <x v="0"/>
    <x v="76"/>
    <x v="75"/>
    <n v="202209"/>
    <n v="44834"/>
    <s v="XOF"/>
    <n v="5830.51"/>
    <n v="8.91"/>
    <s v="EUR"/>
    <n v="8.89"/>
    <n v="12905407"/>
    <s v="STAFF"/>
    <n v="8540353"/>
    <s v="Time Code : N - CNSS DU MOIS DE SEPTEMBRE 2022 DE PARE/KARAMBIRI Aminata"/>
  </r>
  <r>
    <s v="E"/>
    <s v="4060"/>
    <s v="854"/>
    <s v="85400"/>
    <s v="8549062"/>
    <n v="528004120002"/>
    <x v="0"/>
    <x v="78"/>
    <x v="77"/>
    <n v="202209"/>
    <n v="44834"/>
    <s v="XOF"/>
    <n v="1291.56"/>
    <n v="1.97"/>
    <s v="EUR"/>
    <n v="1.9650000000000001"/>
    <n v="12905407"/>
    <s v="STAFF"/>
    <n v="8540396"/>
    <s v="Time Code : N - 202209 Annual leave accrual/Hubert  OUEDRAOGO"/>
  </r>
  <r>
    <s v="E"/>
    <s v="4200"/>
    <s v="854"/>
    <s v="85400"/>
    <s v="8549059"/>
    <n v="528004120002"/>
    <x v="0"/>
    <x v="12"/>
    <x v="12"/>
    <n v="202209"/>
    <n v="44834"/>
    <s v="XOF"/>
    <n v="8451.7199999999993"/>
    <n v="12.91"/>
    <s v="EUR"/>
    <n v="12.881"/>
    <n v="12905407"/>
    <s v="STAFF"/>
    <n v="8540206"/>
    <s v="Time Code : N - CNSS DU MOIS DE SEPTEMBRE 2022 DE OUEDRAOGO Wendingomdé Joseph Arnaud"/>
  </r>
  <r>
    <s v="E"/>
    <s v="4200"/>
    <s v="854"/>
    <s v="85400"/>
    <s v="8549060"/>
    <n v="528004120002"/>
    <x v="0"/>
    <x v="6"/>
    <x v="6"/>
    <n v="202209"/>
    <n v="44834"/>
    <s v="XOF"/>
    <n v="12936.96"/>
    <n v="19.77"/>
    <s v="EUR"/>
    <n v="19.725000000000001"/>
    <n v="12905407"/>
    <s v="STAFF"/>
    <n v="2027008"/>
    <s v="Time Code : N - CNSS DU MOIS DE SEPTEMBRE 2022 DE SAWADOGO Augustine Marie wendyam"/>
  </r>
  <r>
    <s v="E"/>
    <s v="4200"/>
    <s v="854"/>
    <s v="85400"/>
    <s v="8549059"/>
    <n v="528004120002"/>
    <x v="0"/>
    <x v="12"/>
    <x v="12"/>
    <n v="202209"/>
    <n v="44834"/>
    <s v="XOF"/>
    <n v="47658.34"/>
    <n v="72.819999999999993"/>
    <s v="EUR"/>
    <n v="72.653999999999996"/>
    <n v="12905407"/>
    <s v="STAFF"/>
    <n v="2029740"/>
    <s v="Time Code : N - CNSS DU MOIS DE SEPTEMBRE 2022 DE KAMBOU Sansan Christian"/>
  </r>
  <r>
    <s v="E"/>
    <s v="4060"/>
    <s v="854"/>
    <s v="85406"/>
    <s v="8549053"/>
    <n v="528004120002"/>
    <x v="0"/>
    <x v="15"/>
    <x v="15"/>
    <n v="202209"/>
    <n v="44834"/>
    <s v="XOF"/>
    <n v="32101.24"/>
    <n v="49.05"/>
    <s v="EUR"/>
    <n v="48.938000000000002"/>
    <n v="12905407"/>
    <s v="STAFF"/>
    <n v="2041743"/>
    <s v="Time Code : N - 202209 Annual leave accrual/Safietou  Sore"/>
  </r>
  <r>
    <s v="E"/>
    <s v="4060"/>
    <s v="854"/>
    <s v="85406"/>
    <s v="8549057"/>
    <n v="528004120002"/>
    <x v="0"/>
    <x v="7"/>
    <x v="7"/>
    <n v="202209"/>
    <n v="44834"/>
    <s v="XOF"/>
    <n v="6836.98"/>
    <n v="10.45"/>
    <s v="EUR"/>
    <n v="10.426"/>
    <n v="12905407"/>
    <s v="STAFF"/>
    <n v="8540358"/>
    <s v="Time Code : N - 202209 Annual leave accrual/Jean  ZOMA"/>
  </r>
  <r>
    <s v="E"/>
    <s v="4060"/>
    <s v="854"/>
    <s v="85403"/>
    <s v="8549057"/>
    <n v="528004120010"/>
    <x v="1"/>
    <x v="87"/>
    <x v="86"/>
    <n v="202209"/>
    <n v="44834"/>
    <s v="XOF"/>
    <n v="4410.83"/>
    <n v="6.74"/>
    <s v="EUR"/>
    <n v="6.7249999999999996"/>
    <n v="12905407"/>
    <s v="STAFF"/>
    <n v="2043300"/>
    <s v="Time Code : N - 202209 Annual leave accrual/Wendennda  Dénis  ZOUNDI"/>
  </r>
  <r>
    <s v="E"/>
    <s v="4060"/>
    <s v="854"/>
    <s v="85406"/>
    <s v="8549057"/>
    <n v="528004120002"/>
    <x v="0"/>
    <x v="7"/>
    <x v="7"/>
    <n v="202209"/>
    <n v="44834"/>
    <s v="XOF"/>
    <n v="8094.3"/>
    <n v="12.37"/>
    <s v="EUR"/>
    <n v="12.342000000000001"/>
    <n v="12905407"/>
    <s v="STAFF"/>
    <n v="2036440"/>
    <s v="Time Code : N - 202209 Annual leave accrual/Yalpougdou  Herve"/>
  </r>
  <r>
    <s v="E"/>
    <s v="4300"/>
    <s v="854"/>
    <s v="85406"/>
    <s v="8549053"/>
    <n v="528004120002"/>
    <x v="0"/>
    <x v="15"/>
    <x v="15"/>
    <n v="202209"/>
    <n v="44834"/>
    <s v="XOF"/>
    <n v="36162"/>
    <n v="55.25"/>
    <s v="EUR"/>
    <n v="55.124000000000002"/>
    <n v="12905407"/>
    <s v="STAFF"/>
    <n v="2041743"/>
    <s v="Time Code : N - IUTS DU MOIS DE SEPTEMBRE 2022 DE SORE Safiétou"/>
  </r>
  <r>
    <s v="E"/>
    <s v="4300"/>
    <s v="854"/>
    <s v="85406"/>
    <s v="8540008"/>
    <n v="528004120002"/>
    <x v="0"/>
    <x v="24"/>
    <x v="24"/>
    <n v="202209"/>
    <n v="44834"/>
    <s v="XOF"/>
    <n v="40180"/>
    <n v="61.39"/>
    <s v="EUR"/>
    <n v="61.25"/>
    <n v="12905407"/>
    <s v="STAFF"/>
    <n v="2039252"/>
    <s v="Time Code : N - IUTS DU MOIS DE SEPTEMBRE 2022 DE GUIRO Shérita Djémila"/>
  </r>
  <r>
    <s v="E"/>
    <s v="4300"/>
    <s v="854"/>
    <s v="85408"/>
    <s v="8549059"/>
    <n v="528004120002"/>
    <x v="0"/>
    <x v="12"/>
    <x v="12"/>
    <n v="202209"/>
    <n v="44834"/>
    <s v="XOF"/>
    <n v="15288.82"/>
    <n v="23.36"/>
    <s v="EUR"/>
    <n v="23.306999999999999"/>
    <n v="12905407"/>
    <s v="STAFF"/>
    <n v="2057784"/>
    <s v="Time Code : N - IUTS DU MOIS DE SEPTEMBRE 2022 DE KINDA Narcisse"/>
  </r>
  <r>
    <s v="E"/>
    <s v="4300"/>
    <s v="854"/>
    <s v="85408"/>
    <s v="8549057"/>
    <n v="528004120002"/>
    <x v="0"/>
    <x v="7"/>
    <x v="7"/>
    <n v="202209"/>
    <n v="44834"/>
    <s v="XOF"/>
    <n v="71305"/>
    <n v="108.95"/>
    <s v="EUR"/>
    <n v="108.70099999999999"/>
    <n v="12905407"/>
    <s v="STAFF"/>
    <n v="2023596"/>
    <s v="Time Code : N - IUTS DU MOIS DE SEPTEMBRE 2022 DE WANGRE Didier"/>
  </r>
  <r>
    <s v="E"/>
    <s v="4300"/>
    <s v="854"/>
    <s v="85407"/>
    <s v="8549057"/>
    <n v="528004120002"/>
    <x v="0"/>
    <x v="22"/>
    <x v="22"/>
    <n v="202209"/>
    <n v="44834"/>
    <s v="XOF"/>
    <n v="37602"/>
    <n v="57.46"/>
    <s v="EUR"/>
    <n v="57.329000000000001"/>
    <n v="12905407"/>
    <s v="STAFF"/>
    <n v="2023197"/>
    <s v="Time Code : N - IUTS DU MOIS DE SEPTEMBRE 2022 DE SAGNON Sanlé Régis Kader"/>
  </r>
  <r>
    <s v="E"/>
    <s v="4300"/>
    <s v="854"/>
    <s v="85406"/>
    <s v="8549059"/>
    <n v="528004120002"/>
    <x v="0"/>
    <x v="12"/>
    <x v="12"/>
    <n v="202209"/>
    <n v="44834"/>
    <s v="XOF"/>
    <n v="5989.7"/>
    <n v="9.15"/>
    <s v="EUR"/>
    <n v="9.1289999999999996"/>
    <n v="12905407"/>
    <s v="STAFF"/>
    <n v="8540279"/>
    <s v="Time Code : N - IUTS DU MOIS DE SEPTEMBRE 2022 DE YAMEOGO Wendkoaguenda Lucie"/>
  </r>
  <r>
    <s v="E"/>
    <s v="4300"/>
    <s v="854"/>
    <s v="85406"/>
    <s v="8549053"/>
    <n v="528004120002"/>
    <x v="0"/>
    <x v="16"/>
    <x v="16"/>
    <n v="202209"/>
    <n v="44834"/>
    <s v="XOF"/>
    <n v="71305"/>
    <n v="108.95"/>
    <s v="EUR"/>
    <n v="108.70099999999999"/>
    <n v="12905407"/>
    <s v="STAFF"/>
    <n v="2024193"/>
    <s v="Time Code : N - IUTS DU MOIS DE SEPTEMBRE 2022 DE KAMBIRE Sié"/>
  </r>
  <r>
    <s v="E"/>
    <s v="4300"/>
    <s v="854"/>
    <s v="85406"/>
    <s v="8549057"/>
    <n v="528004120002"/>
    <x v="0"/>
    <x v="7"/>
    <x v="7"/>
    <n v="202209"/>
    <n v="44834"/>
    <s v="XOF"/>
    <n v="10131.35"/>
    <n v="15.48"/>
    <s v="EUR"/>
    <n v="15.445"/>
    <n v="12905407"/>
    <s v="STAFF"/>
    <n v="2036440"/>
    <s v="Time Code : N - IUTS DU MOIS DE SEPTEMBRE 2022 DE YALPOUGDOU Hervé"/>
  </r>
  <r>
    <s v="E"/>
    <s v="4300"/>
    <s v="854"/>
    <s v="85406"/>
    <s v="8549059"/>
    <n v="528004120002"/>
    <x v="0"/>
    <x v="12"/>
    <x v="12"/>
    <n v="202209"/>
    <n v="44834"/>
    <s v="XOF"/>
    <n v="8143.98"/>
    <n v="12.44"/>
    <s v="EUR"/>
    <n v="12.412000000000001"/>
    <n v="12905407"/>
    <s v="STAFF"/>
    <n v="8540386"/>
    <s v="Time Code : N - IUTS DU MOIS DE SEPTEMBRE 2022 DE YAMEOGO Dahlia Ramata Stephanie"/>
  </r>
  <r>
    <s v="E"/>
    <s v="4300"/>
    <s v="854"/>
    <s v="85408"/>
    <s v="8549059"/>
    <n v="528004120002"/>
    <x v="0"/>
    <x v="12"/>
    <x v="12"/>
    <n v="202209"/>
    <n v="44834"/>
    <s v="XOF"/>
    <n v="55238.23"/>
    <n v="84.4"/>
    <s v="EUR"/>
    <n v="84.206999999999994"/>
    <n v="12905407"/>
    <s v="STAFF"/>
    <n v="2046481"/>
    <s v="Time Code : N - IUTS DU MOIS DE SEPTEMBRE 2022 DE TOE Hadja Aliza Sandrine"/>
  </r>
  <r>
    <s v="E"/>
    <s v="4300"/>
    <s v="854"/>
    <s v="85407"/>
    <s v="8549063"/>
    <n v="528004120002"/>
    <x v="0"/>
    <x v="25"/>
    <x v="25"/>
    <n v="202209"/>
    <n v="44834"/>
    <s v="XOF"/>
    <n v="57925"/>
    <n v="88.51"/>
    <s v="EUR"/>
    <n v="88.308000000000007"/>
    <n v="12905407"/>
    <s v="STAFF"/>
    <n v="2038727"/>
    <s v="Time Code : N - IUTS DU MOIS DE SEPTEMBRE 2022 DE SORY Yacouba"/>
  </r>
  <r>
    <s v="E"/>
    <s v="4300"/>
    <s v="854"/>
    <s v="85406"/>
    <s v="8549057"/>
    <n v="528004120002"/>
    <x v="0"/>
    <x v="7"/>
    <x v="7"/>
    <n v="202209"/>
    <n v="44834"/>
    <s v="XOF"/>
    <n v="18736.47"/>
    <n v="28.63"/>
    <s v="EUR"/>
    <n v="28.565000000000001"/>
    <n v="12905407"/>
    <s v="STAFF"/>
    <n v="8540399"/>
    <s v="Time Code : N - IUTS DU MOIS DE SEPTEMBRE 2022 DE KONFE TRAORE Aicha"/>
  </r>
  <r>
    <s v="E"/>
    <s v="4300"/>
    <s v="854"/>
    <s v="85406"/>
    <s v="8549057"/>
    <n v="528004120002"/>
    <x v="0"/>
    <x v="7"/>
    <x v="7"/>
    <n v="202209"/>
    <n v="44834"/>
    <s v="XOF"/>
    <n v="12764.22"/>
    <n v="19.5"/>
    <s v="EUR"/>
    <n v="19.454999999999998"/>
    <n v="12905407"/>
    <s v="STAFF"/>
    <n v="8540358"/>
    <s v="Time Code : N - IUTS DU MOIS DE SEPTEMBRE 2022 DE ZOMA Jean"/>
  </r>
  <r>
    <s v="E"/>
    <s v="4300"/>
    <s v="854"/>
    <s v="85406"/>
    <s v="8549057"/>
    <n v="528004120002"/>
    <x v="0"/>
    <x v="69"/>
    <x v="68"/>
    <n v="202209"/>
    <n v="44834"/>
    <s v="XOF"/>
    <n v="16931"/>
    <n v="25.87"/>
    <s v="EUR"/>
    <n v="25.811"/>
    <n v="12905407"/>
    <s v="STAFF"/>
    <n v="8540222"/>
    <s v="Time Code : N - IUTS DU MOIS DE SEPTEMBRE 2022 DE OUEDRAOGO Bila Basile"/>
  </r>
  <r>
    <s v="E"/>
    <s v="7400"/>
    <s v="854"/>
    <s v="85407"/>
    <s v="8540008"/>
    <n v="528004120010"/>
    <x v="1"/>
    <x v="39"/>
    <x v="39"/>
    <n v="202209"/>
    <n v="44834"/>
    <s v="XOF"/>
    <n v="2925"/>
    <n v="4.47"/>
    <s v="EUR"/>
    <n v="4.46"/>
    <n v="30517344"/>
    <s v="BANKACC"/>
    <n v="85410"/>
    <s v="DDFB0922/ ECOBANK/Frais d'agio du mois Septembre 2022"/>
  </r>
  <r>
    <s v="E"/>
    <s v="7400"/>
    <s v="854"/>
    <s v="85408"/>
    <s v="8540008"/>
    <n v="528004120010"/>
    <x v="1"/>
    <x v="39"/>
    <x v="39"/>
    <n v="202209"/>
    <n v="44834"/>
    <s v="XOF"/>
    <n v="1700"/>
    <n v="2.6"/>
    <s v="EUR"/>
    <n v="2.5939999999999999"/>
    <n v="30518916"/>
    <s v="BANKACC"/>
    <n v="85411"/>
    <s v="FRAIS BANCAIRE SCI P09"/>
  </r>
  <r>
    <s v="E"/>
    <s v="7400"/>
    <s v="854"/>
    <s v="85408"/>
    <s v="8540008"/>
    <n v="528004120010"/>
    <x v="1"/>
    <x v="39"/>
    <x v="39"/>
    <n v="202209"/>
    <n v="44834"/>
    <s v="XOF"/>
    <n v="10000"/>
    <n v="15.28"/>
    <s v="EUR"/>
    <n v="15.244999999999999"/>
    <n v="30518916"/>
    <s v="BANKACC"/>
    <n v="85411"/>
    <s v="FRAIS BANCAIRE SCI P09"/>
  </r>
  <r>
    <s v="E"/>
    <s v="7400"/>
    <s v="854"/>
    <s v="85408"/>
    <s v="8540008"/>
    <n v="528004120010"/>
    <x v="1"/>
    <x v="39"/>
    <x v="39"/>
    <n v="202209"/>
    <n v="44834"/>
    <s v="XOF"/>
    <n v="2925"/>
    <n v="4.47"/>
    <s v="EUR"/>
    <n v="4.46"/>
    <n v="30518531"/>
    <s v="BANKACC"/>
    <n v="85411"/>
    <s v="FRAIS BANCAIRE SCI P09"/>
  </r>
  <r>
    <s v="E"/>
    <s v="7400"/>
    <s v="854"/>
    <s v="85408"/>
    <s v="8540008"/>
    <n v="528004120010"/>
    <x v="1"/>
    <x v="39"/>
    <x v="39"/>
    <n v="202209"/>
    <n v="44834"/>
    <s v="XOF"/>
    <n v="2925"/>
    <n v="4.47"/>
    <s v="EUR"/>
    <n v="4.46"/>
    <n v="30518531"/>
    <s v="BANKACC"/>
    <n v="85411"/>
    <s v="FRAIS BANCAIRE SCI P09"/>
  </r>
  <r>
    <s v="E"/>
    <s v="4300"/>
    <s v="854"/>
    <s v="85401"/>
    <s v="8540008"/>
    <n v="528004120001"/>
    <x v="3"/>
    <x v="14"/>
    <x v="14"/>
    <n v="202209"/>
    <n v="44834"/>
    <s v="XOF"/>
    <n v="107782"/>
    <n v="164.69"/>
    <s v="EUR"/>
    <n v="164.31399999999999"/>
    <n v="12905407"/>
    <s v="STAFF"/>
    <n v="2031020"/>
    <s v="Time Code : N - IUTS DU MOIS DE SEPTEMBRE 2022 DE GANSORE Hassane Moctar"/>
  </r>
  <r>
    <s v="E"/>
    <s v="4300"/>
    <s v="854"/>
    <s v="85400"/>
    <s v="8549059"/>
    <n v="528004120002"/>
    <x v="0"/>
    <x v="12"/>
    <x v="12"/>
    <n v="202209"/>
    <n v="44834"/>
    <s v="XOF"/>
    <n v="9099.44"/>
    <n v="13.9"/>
    <s v="EUR"/>
    <n v="13.868"/>
    <n v="12905407"/>
    <s v="STAFF"/>
    <n v="2012905"/>
    <s v="Time Code : N - IUTS DU MOIS DE SEPTEMBRE 2022 DE NEBIE Noël"/>
  </r>
  <r>
    <s v="E"/>
    <s v="4300"/>
    <s v="854"/>
    <s v="85400"/>
    <s v="8549060"/>
    <n v="528004120002"/>
    <x v="0"/>
    <x v="6"/>
    <x v="6"/>
    <n v="202209"/>
    <n v="44834"/>
    <s v="XOF"/>
    <n v="6754.8"/>
    <n v="10.32"/>
    <s v="EUR"/>
    <n v="10.295999999999999"/>
    <n v="12905407"/>
    <s v="STAFF"/>
    <n v="2027008"/>
    <s v="Time Code : N - IUTS DU MOIS DE SEPTEMBRE 2022 DE SAWADOGO Augustine Marie wendyam"/>
  </r>
  <r>
    <s v="E"/>
    <s v="4300"/>
    <s v="854"/>
    <s v="85400"/>
    <s v="8549059"/>
    <n v="528004120002"/>
    <x v="0"/>
    <x v="12"/>
    <x v="12"/>
    <n v="202209"/>
    <n v="44834"/>
    <s v="XOF"/>
    <n v="8150.69"/>
    <n v="12.45"/>
    <s v="EUR"/>
    <n v="12.422000000000001"/>
    <n v="12905407"/>
    <s v="STAFF"/>
    <n v="8540416"/>
    <s v="Time Code : N - IUTS DU MOIS DE SEPTEMBRE 2022 DE CONGO Ratamanegré Ramiz Fabrice"/>
  </r>
  <r>
    <s v="E"/>
    <s v="4200"/>
    <s v="854"/>
    <s v="85406"/>
    <s v="8549057"/>
    <n v="528004120002"/>
    <x v="0"/>
    <x v="7"/>
    <x v="7"/>
    <n v="202209"/>
    <n v="44834"/>
    <s v="XOF"/>
    <n v="24484.42"/>
    <n v="37.409999999999997"/>
    <s v="EUR"/>
    <n v="37.325000000000003"/>
    <n v="12905407"/>
    <s v="STAFF"/>
    <n v="2036440"/>
    <s v="Time Code : N - CNSS DU MOIS DE SEPTEMBRE 2022 DE YALPOUGDOU Hervé"/>
  </r>
  <r>
    <s v="E"/>
    <s v="4200"/>
    <s v="854"/>
    <s v="85408"/>
    <s v="8549057"/>
    <n v="528004120002"/>
    <x v="0"/>
    <x v="7"/>
    <x v="7"/>
    <n v="202209"/>
    <n v="44834"/>
    <s v="XOF"/>
    <n v="129000"/>
    <n v="197.11"/>
    <s v="EUR"/>
    <n v="196.66"/>
    <n v="12905407"/>
    <s v="STAFF"/>
    <n v="2023596"/>
    <s v="Time Code : N - CNSS DU MOIS DE SEPTEMBRE 2022 DE WANGRE Didier"/>
  </r>
  <r>
    <s v="E"/>
    <s v="4200"/>
    <s v="854"/>
    <s v="85407"/>
    <s v="8549063"/>
    <n v="528004120002"/>
    <x v="0"/>
    <x v="25"/>
    <x v="25"/>
    <n v="202209"/>
    <n v="44834"/>
    <s v="XOF"/>
    <n v="129000"/>
    <n v="197.11"/>
    <s v="EUR"/>
    <n v="196.66"/>
    <n v="12905407"/>
    <s v="STAFF"/>
    <n v="2038727"/>
    <s v="Time Code : N - CNSS DU MOIS DE SEPTEMBRE 2022 DE SORY Yacouba"/>
  </r>
  <r>
    <s v="E"/>
    <s v="4300"/>
    <s v="854"/>
    <s v="85406"/>
    <s v="8549052"/>
    <n v="528004120001"/>
    <x v="3"/>
    <x v="14"/>
    <x v="14"/>
    <n v="202209"/>
    <n v="44834"/>
    <s v="XOF"/>
    <n v="115630"/>
    <n v="176.68"/>
    <s v="EUR"/>
    <n v="176.27600000000001"/>
    <n v="12905407"/>
    <s v="STAFF"/>
    <n v="2022429"/>
    <s v="Time Code : N - IUTS DU MOIS DE SEPTEMBRE 2022 DE DAHANI Daouda Martial Hubert"/>
  </r>
  <r>
    <s v="E"/>
    <s v="4200"/>
    <s v="854"/>
    <s v="85406"/>
    <s v="8540008"/>
    <n v="528004120002"/>
    <x v="0"/>
    <x v="24"/>
    <x v="24"/>
    <n v="202209"/>
    <n v="44834"/>
    <s v="XOF"/>
    <n v="97103"/>
    <n v="148.37"/>
    <s v="EUR"/>
    <n v="148.03100000000001"/>
    <n v="12905407"/>
    <s v="STAFF"/>
    <n v="2039252"/>
    <s v="Time Code : N - CNSS DU MOIS DE SEPTEMBRE 2022 DE GUIRO Shérita Djémila"/>
  </r>
  <r>
    <s v="E"/>
    <s v="4200"/>
    <s v="854"/>
    <s v="85406"/>
    <s v="8549057"/>
    <n v="528004120002"/>
    <x v="0"/>
    <x v="69"/>
    <x v="68"/>
    <n v="202209"/>
    <n v="44834"/>
    <s v="XOF"/>
    <n v="61323"/>
    <n v="93.7"/>
    <s v="EUR"/>
    <n v="93.486000000000004"/>
    <n v="12905407"/>
    <s v="STAFF"/>
    <n v="8540222"/>
    <s v="Time Code : N - CNSS DU MOIS DE SEPTEMBRE 2022 DE OUEDRAOGO Bila Basile"/>
  </r>
  <r>
    <s v="E"/>
    <s v="4300"/>
    <s v="854"/>
    <s v="85400"/>
    <s v="8549063"/>
    <n v="528004120002"/>
    <x v="0"/>
    <x v="21"/>
    <x v="21"/>
    <n v="202209"/>
    <n v="44834"/>
    <s v="XOF"/>
    <n v="13733.51"/>
    <n v="20.98"/>
    <s v="EUR"/>
    <n v="20.931999999999999"/>
    <n v="12905407"/>
    <s v="STAFF"/>
    <n v="2020577"/>
    <s v="Time Code : N - IUTS DU MOIS DE SEPTEMBRE 2022 DE SIDIBE Moumouni"/>
  </r>
  <r>
    <s v="E"/>
    <s v="4300"/>
    <s v="854"/>
    <s v="85400"/>
    <s v="8549060"/>
    <n v="528004120002"/>
    <x v="0"/>
    <x v="6"/>
    <x v="6"/>
    <n v="202209"/>
    <n v="44834"/>
    <s v="XOF"/>
    <n v="2431.71"/>
    <n v="3.72"/>
    <s v="EUR"/>
    <n v="3.7120000000000002"/>
    <n v="12905407"/>
    <s v="STAFF"/>
    <n v="2049729"/>
    <s v="Time Code : N - IUTS DU MOIS DE SEPTEMBRE 2022 DE NIGNAN Annielle"/>
  </r>
  <r>
    <s v="E"/>
    <s v="4200"/>
    <s v="854"/>
    <s v="85406"/>
    <s v="8549059"/>
    <n v="528004120002"/>
    <x v="0"/>
    <x v="12"/>
    <x v="12"/>
    <n v="202209"/>
    <n v="44834"/>
    <s v="XOF"/>
    <n v="13193.18"/>
    <n v="20.16"/>
    <s v="EUR"/>
    <n v="20.114000000000001"/>
    <n v="12905407"/>
    <s v="STAFF"/>
    <n v="8540386"/>
    <s v="Time Code : N - CNSS DU MOIS DE SEPTEMBRE 2022 DE YAMEOGO Dahlia Ramata Stephanie"/>
  </r>
  <r>
    <s v="E"/>
    <s v="4200"/>
    <s v="854"/>
    <s v="85406"/>
    <s v="8549059"/>
    <n v="528004120002"/>
    <x v="0"/>
    <x v="18"/>
    <x v="18"/>
    <n v="202209"/>
    <n v="44834"/>
    <s v="XOF"/>
    <n v="17672.73"/>
    <n v="27"/>
    <s v="EUR"/>
    <n v="26.937999999999999"/>
    <n v="12905407"/>
    <s v="STAFF"/>
    <n v="2024413"/>
    <s v="Time Code : N - CNSS DU MOIS DE SEPTEMBRE 2022 DE DAMIBA Jacques Malgdawindé"/>
  </r>
  <r>
    <s v="E"/>
    <s v="4200"/>
    <s v="854"/>
    <s v="85407"/>
    <s v="8549059"/>
    <n v="528004120002"/>
    <x v="0"/>
    <x v="20"/>
    <x v="20"/>
    <n v="202209"/>
    <n v="44834"/>
    <s v="XOF"/>
    <n v="86209.17"/>
    <n v="131.72999999999999"/>
    <s v="EUR"/>
    <n v="131.429"/>
    <n v="12905407"/>
    <s v="STAFF"/>
    <n v="2030902"/>
    <s v="Time Code : N - CNSS DU MOIS DE SEPTEMBRE 2022 DE CISSE Idriss As-Ami"/>
  </r>
  <r>
    <s v="E"/>
    <s v="4300"/>
    <s v="854"/>
    <s v="85400"/>
    <s v="8549059"/>
    <n v="528004120002"/>
    <x v="0"/>
    <x v="12"/>
    <x v="12"/>
    <n v="202209"/>
    <n v="44834"/>
    <s v="XOF"/>
    <n v="21400.07"/>
    <n v="32.700000000000003"/>
    <s v="EUR"/>
    <n v="32.625"/>
    <n v="12905407"/>
    <s v="STAFF"/>
    <n v="2029740"/>
    <s v="Time Code : N - IUTS DU MOIS DE SEPTEMBRE 2022 DE KAMBOU Sansan Christian"/>
  </r>
  <r>
    <s v="E"/>
    <s v="4300"/>
    <s v="854"/>
    <s v="85400"/>
    <s v="8549059"/>
    <n v="528004120002"/>
    <x v="0"/>
    <x v="76"/>
    <x v="75"/>
    <n v="202209"/>
    <n v="44834"/>
    <s v="XOF"/>
    <n v="14801.36"/>
    <n v="22.62"/>
    <s v="EUR"/>
    <n v="22.568000000000001"/>
    <n v="12905407"/>
    <s v="STAFF"/>
    <n v="8540353"/>
    <s v="Time Code : N - IUTS DU MOIS DE SEPTEMBRE 2022 DE PARE/KARAMBIRI Aminata"/>
  </r>
  <r>
    <s v="E"/>
    <s v="4200"/>
    <s v="854"/>
    <s v="85406"/>
    <s v="8549059"/>
    <n v="528004120002"/>
    <x v="0"/>
    <x v="12"/>
    <x v="12"/>
    <n v="202209"/>
    <n v="44834"/>
    <s v="XOF"/>
    <n v="6565.87"/>
    <n v="10.029999999999999"/>
    <s v="EUR"/>
    <n v="10.007"/>
    <n v="12905407"/>
    <s v="STAFF"/>
    <n v="8540279"/>
    <s v="Time Code : N - CNSS DU MOIS DE SEPTEMBRE 2022 DE YAMEOGO Wendkoaguenda Lucie"/>
  </r>
  <r>
    <s v="E"/>
    <s v="4200"/>
    <s v="854"/>
    <s v="85408"/>
    <s v="8549059"/>
    <n v="528004120002"/>
    <x v="0"/>
    <x v="12"/>
    <x v="12"/>
    <n v="202209"/>
    <n v="44834"/>
    <s v="XOF"/>
    <n v="105793.65"/>
    <n v="161.65"/>
    <s v="EUR"/>
    <n v="161.28100000000001"/>
    <n v="12905407"/>
    <s v="STAFF"/>
    <n v="2046481"/>
    <s v="Time Code : N - CNSS DU MOIS DE SEPTEMBRE 2022 DE TOE Hadja Aliza Sandrine"/>
  </r>
  <r>
    <s v="E"/>
    <s v="4200"/>
    <s v="854"/>
    <s v="85407"/>
    <s v="8549059"/>
    <n v="528004120002"/>
    <x v="0"/>
    <x v="18"/>
    <x v="18"/>
    <n v="202209"/>
    <n v="44834"/>
    <s v="XOF"/>
    <n v="129000"/>
    <n v="197.11"/>
    <s v="EUR"/>
    <n v="196.66"/>
    <n v="12905407"/>
    <s v="STAFF"/>
    <n v="2014872"/>
    <s v="Time Code : N - CNSS DU MOIS DE SEPTEMBRE 2022 DE OUATTARA Siaka"/>
  </r>
  <r>
    <s v="E"/>
    <s v="4300"/>
    <s v="854"/>
    <s v="85406"/>
    <s v="8540008"/>
    <n v="528004120001"/>
    <x v="3"/>
    <x v="13"/>
    <x v="13"/>
    <n v="202209"/>
    <n v="44834"/>
    <s v="XOF"/>
    <n v="133681.60000000001"/>
    <n v="204.26"/>
    <s v="EUR"/>
    <n v="203.79300000000001"/>
    <n v="12905407"/>
    <s v="STAFF"/>
    <n v="2034399"/>
    <s v="Time Code : N - IUTS DU MOIS DE SEPTEMBRE 2022 DE OUEDRAOGO Touwindé Christophe"/>
  </r>
  <r>
    <s v="E"/>
    <s v="4200"/>
    <s v="854"/>
    <s v="85406"/>
    <s v="8540008"/>
    <n v="528004120001"/>
    <x v="3"/>
    <x v="13"/>
    <x v="13"/>
    <n v="202209"/>
    <n v="44834"/>
    <s v="XOF"/>
    <n v="103200"/>
    <n v="157.69"/>
    <s v="EUR"/>
    <n v="157.33000000000001"/>
    <n v="12905407"/>
    <s v="STAFF"/>
    <n v="2034399"/>
    <s v="Time Code : N - CNSS DU MOIS DE SEPTEMBRE 2022 DE OUEDRAOGO Touwindé Christophe"/>
  </r>
  <r>
    <s v="E"/>
    <s v="4300"/>
    <s v="854"/>
    <s v="85407"/>
    <s v="8549059"/>
    <n v="528004120002"/>
    <x v="0"/>
    <x v="18"/>
    <x v="18"/>
    <n v="202209"/>
    <n v="44834"/>
    <s v="XOF"/>
    <n v="71305"/>
    <n v="108.95"/>
    <s v="EUR"/>
    <n v="108.70099999999999"/>
    <n v="12905407"/>
    <s v="STAFF"/>
    <n v="2014872"/>
    <s v="Time Code : N - IUTS DU MOIS DE SEPTEMBRE 2022 DE OUATTARA Siaka"/>
  </r>
  <r>
    <s v="E"/>
    <s v="4300"/>
    <s v="854"/>
    <s v="85400"/>
    <s v="8549062"/>
    <n v="528004120002"/>
    <x v="0"/>
    <x v="78"/>
    <x v="77"/>
    <n v="202209"/>
    <n v="44834"/>
    <s v="XOF"/>
    <n v="2970.74"/>
    <n v="4.54"/>
    <s v="EUR"/>
    <n v="4.53"/>
    <n v="12905407"/>
    <s v="STAFF"/>
    <n v="8540396"/>
    <s v="Time Code : N - IUTS DU MOIS DE SEPTEMBRE 2022 DE OUEDRAOGO Hubert"/>
  </r>
  <r>
    <s v="E"/>
    <s v="4200"/>
    <s v="854"/>
    <s v="85406"/>
    <s v="8549057"/>
    <n v="528004120002"/>
    <x v="0"/>
    <x v="7"/>
    <x v="7"/>
    <n v="202209"/>
    <n v="44834"/>
    <s v="XOF"/>
    <n v="8135.14"/>
    <n v="12.43"/>
    <s v="EUR"/>
    <n v="12.401999999999999"/>
    <n v="12905407"/>
    <s v="STAFF"/>
    <n v="8540358"/>
    <s v="Time Code : N - CNSS DU MOIS DE SEPTEMBRE 2022 DE ZOMA Jean"/>
  </r>
  <r>
    <s v="E"/>
    <s v="4300"/>
    <s v="854"/>
    <s v="85400"/>
    <s v="8549062"/>
    <n v="528004120002"/>
    <x v="0"/>
    <x v="23"/>
    <x v="23"/>
    <n v="202209"/>
    <n v="44834"/>
    <s v="XOF"/>
    <n v="11974.9"/>
    <n v="18.3"/>
    <s v="EUR"/>
    <n v="18.257999999999999"/>
    <n v="12905407"/>
    <s v="STAFF"/>
    <n v="2032465"/>
    <s v="Time Code : N - IUTS DU MOIS DE SEPTEMBRE 2022 DE ZOURE Hassimi"/>
  </r>
  <r>
    <s v="E"/>
    <s v="4200"/>
    <s v="854"/>
    <s v="85407"/>
    <s v="8549057"/>
    <n v="528004120002"/>
    <x v="0"/>
    <x v="22"/>
    <x v="22"/>
    <n v="202209"/>
    <n v="44834"/>
    <s v="XOF"/>
    <n v="100987"/>
    <n v="154.31"/>
    <s v="EUR"/>
    <n v="153.95699999999999"/>
    <n v="12905407"/>
    <s v="STAFF"/>
    <n v="2023197"/>
    <s v="Time Code : N - CNSS DU MOIS DE SEPTEMBRE 2022 DE SAGNON Sanlé Régis Kader"/>
  </r>
  <r>
    <s v="E"/>
    <s v="4300"/>
    <s v="854"/>
    <s v="85406"/>
    <s v="8549059"/>
    <n v="528004120002"/>
    <x v="0"/>
    <x v="18"/>
    <x v="18"/>
    <n v="202209"/>
    <n v="44834"/>
    <s v="XOF"/>
    <n v="7477.75"/>
    <n v="11.43"/>
    <s v="EUR"/>
    <n v="11.404"/>
    <n v="12905407"/>
    <s v="STAFF"/>
    <n v="2024413"/>
    <s v="Time Code : N - IUTS DU MOIS DE SEPTEMBRE 2022 DE DAMIBA Jacques Malgdawindé"/>
  </r>
  <r>
    <s v="E"/>
    <s v="4200"/>
    <s v="854"/>
    <s v="85406"/>
    <s v="8549053"/>
    <n v="528004120002"/>
    <x v="0"/>
    <x v="16"/>
    <x v="16"/>
    <n v="202209"/>
    <n v="44834"/>
    <s v="XOF"/>
    <n v="129000"/>
    <n v="197.11"/>
    <s v="EUR"/>
    <n v="196.66"/>
    <n v="12905407"/>
    <s v="STAFF"/>
    <n v="2024193"/>
    <s v="Time Code : N - CNSS DU MOIS DE SEPTEMBRE 2022 DE KAMBIRE Sié"/>
  </r>
  <r>
    <s v="E"/>
    <s v="4300"/>
    <s v="854"/>
    <s v="85408"/>
    <s v="8540008"/>
    <n v="528004120001"/>
    <x v="3"/>
    <x v="14"/>
    <x v="14"/>
    <n v="202209"/>
    <n v="44834"/>
    <s v="XOF"/>
    <n v="46368.56"/>
    <n v="70.849999999999994"/>
    <s v="EUR"/>
    <n v="70.688000000000002"/>
    <n v="12905407"/>
    <s v="STAFF"/>
    <n v="2012170"/>
    <s v="Time Code : N - IUTS DU MOIS DE SEPTEMBRE 2022 DE KIEMA Yaya"/>
  </r>
  <r>
    <s v="E"/>
    <s v="4200"/>
    <s v="854"/>
    <s v="85406"/>
    <s v="8549053"/>
    <n v="528004120002"/>
    <x v="0"/>
    <x v="15"/>
    <x v="15"/>
    <n v="202209"/>
    <n v="44834"/>
    <s v="XOF"/>
    <n v="97103"/>
    <n v="148.37"/>
    <s v="EUR"/>
    <n v="148.03100000000001"/>
    <n v="12905407"/>
    <s v="STAFF"/>
    <n v="2041743"/>
    <s v="Time Code : N - CNSS DU MOIS DE SEPTEMBRE 2022 DE SORE Safiétou"/>
  </r>
  <r>
    <s v="E"/>
    <s v="4300"/>
    <s v="854"/>
    <s v="85407"/>
    <s v="8549059"/>
    <n v="528004120002"/>
    <x v="0"/>
    <x v="20"/>
    <x v="20"/>
    <n v="202209"/>
    <n v="44834"/>
    <s v="XOF"/>
    <n v="40558.019999999997"/>
    <n v="61.97"/>
    <s v="EUR"/>
    <n v="61.828000000000003"/>
    <n v="12905407"/>
    <s v="STAFF"/>
    <n v="2030902"/>
    <s v="Time Code : N - IUTS DU MOIS DE SEPTEMBRE 2022 DE CISSE Idriss As-Ami"/>
  </r>
  <r>
    <s v="E"/>
    <s v="4200"/>
    <s v="854"/>
    <s v="85408"/>
    <s v="8549059"/>
    <n v="528004120002"/>
    <x v="0"/>
    <x v="12"/>
    <x v="12"/>
    <n v="202209"/>
    <n v="44834"/>
    <s v="XOF"/>
    <n v="47580.63"/>
    <n v="72.7"/>
    <s v="EUR"/>
    <n v="72.534000000000006"/>
    <n v="12905407"/>
    <s v="STAFF"/>
    <n v="2057784"/>
    <s v="Time Code : N - CNSS DU MOIS DE SEPTEMBRE 2022 DE KINDA Narcisse"/>
  </r>
  <r>
    <s v="E"/>
    <s v="4300"/>
    <s v="854"/>
    <s v="85406"/>
    <s v="8540008"/>
    <n v="528004120001"/>
    <x v="3"/>
    <x v="9"/>
    <x v="9"/>
    <n v="202209"/>
    <n v="44834"/>
    <s v="XOF"/>
    <n v="58599.82"/>
    <n v="89.54"/>
    <s v="EUR"/>
    <n v="89.334999999999994"/>
    <n v="12905407"/>
    <s v="STAFF"/>
    <n v="2019466"/>
    <s v="Time Code : N - IUTS DU MOIS DE SEPTEMBRE 2022 DE ZAGUE-SOME Lena Yasmine"/>
  </r>
  <r>
    <s v="E"/>
    <s v="4300"/>
    <s v="854"/>
    <s v="85406"/>
    <s v="8540008"/>
    <n v="528004120001"/>
    <x v="3"/>
    <x v="9"/>
    <x v="9"/>
    <n v="202209"/>
    <n v="44834"/>
    <s v="XOF"/>
    <n v="154655.18"/>
    <n v="236.31"/>
    <s v="EUR"/>
    <n v="235.77"/>
    <n v="12905407"/>
    <s v="STAFF"/>
    <n v="2019466"/>
    <s v="Time Code : M - IUTS DU MOIS DE SEPTEMBRE 2022 DE ZAGUE-SOME Lena Yasmine"/>
  </r>
  <r>
    <s v="E"/>
    <s v="4300"/>
    <s v="854"/>
    <s v="85403"/>
    <s v="8549057"/>
    <n v="528004120010"/>
    <x v="1"/>
    <x v="87"/>
    <x v="86"/>
    <n v="202209"/>
    <n v="44834"/>
    <s v="XOF"/>
    <n v="3723.15"/>
    <n v="5.69"/>
    <s v="EUR"/>
    <n v="5.6769999999999996"/>
    <n v="12905407"/>
    <s v="STAFF"/>
    <n v="2043300"/>
    <s v="Time Code : N - IUTS DU MOIS DE SEPTEMBRE 2022 DE ZOUNDI Wênndinda Dénis"/>
  </r>
  <r>
    <s v="E"/>
    <s v="4300"/>
    <s v="854"/>
    <s v="85400"/>
    <s v="8549058"/>
    <n v="528004120002"/>
    <x v="0"/>
    <x v="10"/>
    <x v="10"/>
    <n v="202209"/>
    <n v="44834"/>
    <s v="XOF"/>
    <n v="25393.5"/>
    <n v="38.799999999999997"/>
    <s v="EUR"/>
    <n v="38.710999999999999"/>
    <n v="12905407"/>
    <s v="STAFF"/>
    <n v="2011105"/>
    <s v="Time Code : N - IUTS DU MOIS DE SEPTEMBRE 2022 DE COULIDIATY Aimé Parfait"/>
  </r>
  <r>
    <s v="E"/>
    <s v="4200"/>
    <s v="854"/>
    <s v="85406"/>
    <s v="8549057"/>
    <n v="528004120002"/>
    <x v="0"/>
    <x v="7"/>
    <x v="7"/>
    <n v="202209"/>
    <n v="44834"/>
    <s v="XOF"/>
    <n v="30352.94"/>
    <n v="46.38"/>
    <s v="EUR"/>
    <n v="46.274000000000001"/>
    <n v="12905407"/>
    <s v="STAFF"/>
    <n v="8540399"/>
    <s v="Time Code : N - CNSS DU MOIS DE SEPTEMBRE 2022 DE KONFE TRAORE Aicha"/>
  </r>
  <r>
    <s v="E"/>
    <s v="4300"/>
    <s v="854"/>
    <s v="85400"/>
    <s v="8549059"/>
    <n v="528004120002"/>
    <x v="0"/>
    <x v="12"/>
    <x v="12"/>
    <n v="202209"/>
    <n v="44834"/>
    <s v="XOF"/>
    <n v="12534.5"/>
    <n v="19.149999999999999"/>
    <s v="EUR"/>
    <n v="19.106000000000002"/>
    <n v="12905407"/>
    <s v="STAFF"/>
    <n v="8540206"/>
    <s v="Time Code : N - IUTS DU MOIS DE SEPTEMBRE 2022 DE OUEDRAOGO Wendingomdé Joseph Arnaud"/>
  </r>
  <r>
    <s v="E"/>
    <s v="4200"/>
    <s v="854"/>
    <s v="85406"/>
    <s v="8549052"/>
    <n v="528004120001"/>
    <x v="3"/>
    <x v="14"/>
    <x v="14"/>
    <n v="202209"/>
    <n v="44834"/>
    <s v="XOF"/>
    <n v="129000"/>
    <n v="197.11"/>
    <s v="EUR"/>
    <n v="196.66"/>
    <n v="12905407"/>
    <s v="STAFF"/>
    <n v="2022429"/>
    <s v="Time Code : N - CNSS DU MOIS DE SEPTEMBRE 2022 DE DAHANI Daouda Martial Hubert"/>
  </r>
  <r>
    <s v="E"/>
    <s v="4200"/>
    <s v="854"/>
    <s v="85401"/>
    <s v="8540008"/>
    <n v="528004120001"/>
    <x v="3"/>
    <x v="14"/>
    <x v="14"/>
    <n v="202209"/>
    <n v="44834"/>
    <s v="XOF"/>
    <n v="129000"/>
    <n v="197.11"/>
    <s v="EUR"/>
    <n v="196.66"/>
    <n v="12905407"/>
    <s v="STAFF"/>
    <n v="2031020"/>
    <s v="Time Code : N - CNSS DU MOIS DE SEPTEMBRE 2022 DE GANSORE Hassane Moctar"/>
  </r>
  <r>
    <s v="E"/>
    <s v="4200"/>
    <s v="854"/>
    <s v="85400"/>
    <s v="8549063"/>
    <n v="528004120002"/>
    <x v="0"/>
    <x v="21"/>
    <x v="21"/>
    <n v="202209"/>
    <n v="44834"/>
    <s v="XOF"/>
    <n v="6753.93"/>
    <n v="10.32"/>
    <s v="EUR"/>
    <n v="10.295999999999999"/>
    <n v="12905407"/>
    <s v="STAFF"/>
    <n v="2020577"/>
    <s v="Time Code : N - CNSS DU MOIS DE SEPTEMBRE 2022 DE SIDIBE Moumouni"/>
  </r>
  <r>
    <s v="E"/>
    <s v="4300"/>
    <s v="854"/>
    <s v="85400"/>
    <s v="8540017"/>
    <n v="528004120002"/>
    <x v="0"/>
    <x v="26"/>
    <x v="26"/>
    <n v="202209"/>
    <n v="44834"/>
    <s v="XOF"/>
    <n v="3848.86"/>
    <n v="5.88"/>
    <s v="EUR"/>
    <n v="5.867"/>
    <n v="12905407"/>
    <s v="STAFF"/>
    <n v="2052844"/>
    <s v="Time Code : N - IUTS DU MOIS DE SEPTEMBRE 2022 DE SAWADOGO Salimata"/>
  </r>
  <r>
    <s v="E"/>
    <s v="4200"/>
    <s v="854"/>
    <s v="85406"/>
    <s v="8540008"/>
    <n v="528004120001"/>
    <x v="3"/>
    <x v="9"/>
    <x v="9"/>
    <n v="202209"/>
    <n v="44834"/>
    <s v="XOF"/>
    <n v="35447.589999999997"/>
    <n v="54.16"/>
    <s v="EUR"/>
    <n v="54.036000000000001"/>
    <n v="12905407"/>
    <s v="STAFF"/>
    <n v="2019466"/>
    <s v="Time Code : N - CNSS DU MOIS DE SEPTEMBRE 2022 DE ZAGUE-SOME Lena Yasmine"/>
  </r>
  <r>
    <s v="E"/>
    <s v="4200"/>
    <s v="854"/>
    <s v="85406"/>
    <s v="8540008"/>
    <n v="528004120001"/>
    <x v="3"/>
    <x v="9"/>
    <x v="9"/>
    <n v="202209"/>
    <n v="44834"/>
    <s v="XOF"/>
    <n v="93552.41"/>
    <n v="142.94999999999999"/>
    <s v="EUR"/>
    <n v="142.62299999999999"/>
    <n v="12905407"/>
    <s v="STAFF"/>
    <n v="2019466"/>
    <s v="Time Code : M - CNSS DU MOIS DE SEPTEMBRE 2022 DE ZAGUE-SOME Lena Yasmine"/>
  </r>
  <r>
    <s v="E"/>
    <s v="4200"/>
    <s v="854"/>
    <s v="85408"/>
    <s v="8540008"/>
    <n v="528004120001"/>
    <x v="3"/>
    <x v="14"/>
    <x v="14"/>
    <n v="202209"/>
    <n v="44834"/>
    <s v="XOF"/>
    <n v="60151.69"/>
    <n v="91.91"/>
    <s v="EUR"/>
    <n v="91.7"/>
    <n v="12905407"/>
    <s v="STAFF"/>
    <n v="2012170"/>
    <s v="Time Code : N - CNSS DU MOIS DE SEPTEMBRE 2022 DE KIEMA Yaya"/>
  </r>
  <r>
    <s v="E"/>
    <s v="4300"/>
    <s v="854"/>
    <s v="85400"/>
    <s v="8549057"/>
    <n v="528004120002"/>
    <x v="0"/>
    <x v="7"/>
    <x v="7"/>
    <n v="202209"/>
    <n v="44834"/>
    <s v="XOF"/>
    <n v="12870"/>
    <n v="19.670000000000002"/>
    <s v="EUR"/>
    <n v="19.625"/>
    <n v="12905407"/>
    <s v="STAFF"/>
    <n v="8540392"/>
    <s v="Time Code : N - IUTS DU MOIS DE SEPTEMBRE 2022 DE KABORE Hamza"/>
  </r>
  <r>
    <s v="E"/>
    <s v="4200"/>
    <s v="854"/>
    <s v="85400"/>
    <s v="8549062"/>
    <n v="528004120002"/>
    <x v="0"/>
    <x v="23"/>
    <x v="23"/>
    <n v="202209"/>
    <n v="44834"/>
    <s v="XOF"/>
    <n v="14045.85"/>
    <n v="21.46"/>
    <s v="EUR"/>
    <n v="21.411000000000001"/>
    <n v="12905407"/>
    <s v="STAFF"/>
    <n v="2032465"/>
    <s v="Time Code : N - CNSS DU MOIS DE SEPTEMBRE 2022 DE ZOURE Hassimi"/>
  </r>
  <r>
    <s v="E"/>
    <s v="4200"/>
    <s v="854"/>
    <s v="85400"/>
    <s v="8549062"/>
    <n v="528004120002"/>
    <x v="0"/>
    <x v="78"/>
    <x v="77"/>
    <n v="202209"/>
    <n v="44834"/>
    <s v="XOF"/>
    <n v="1334.48"/>
    <n v="2.04"/>
    <s v="EUR"/>
    <n v="2.0350000000000001"/>
    <n v="12905407"/>
    <s v="STAFF"/>
    <n v="8540396"/>
    <s v="Time Code : N - CNSS DU MOIS DE SEPTEMBRE 2022 DE OUEDRAOGO Hubert"/>
  </r>
  <r>
    <s v="E"/>
    <s v="4200"/>
    <s v="854"/>
    <s v="85403"/>
    <s v="8549057"/>
    <n v="528004120010"/>
    <x v="1"/>
    <x v="87"/>
    <x v="86"/>
    <n v="202209"/>
    <n v="44834"/>
    <s v="XOF"/>
    <n v="14001.74"/>
    <n v="21.39"/>
    <s v="EUR"/>
    <n v="21.341000000000001"/>
    <n v="12905407"/>
    <s v="STAFF"/>
    <n v="2043300"/>
    <s v="Time Code : N - CNSS DU MOIS DE SEPTEMBRE 2022 DE ZOUNDI Wênndinda Dénis"/>
  </r>
  <r>
    <s v="E"/>
    <s v="4060"/>
    <s v="854"/>
    <s v="85400"/>
    <s v="8540017"/>
    <n v="528004120002"/>
    <x v="0"/>
    <x v="26"/>
    <x v="26"/>
    <n v="202209"/>
    <n v="44834"/>
    <s v="XOF"/>
    <n v="2537.7199999999998"/>
    <n v="3.88"/>
    <s v="EUR"/>
    <n v="3.871"/>
    <n v="12905407"/>
    <s v="STAFF"/>
    <n v="2052844"/>
    <s v="Time Code : N - 202209 Annual leave accrual/SAWADOGO  Salimata"/>
  </r>
  <r>
    <s v="E"/>
    <s v="4060"/>
    <s v="854"/>
    <s v="85400"/>
    <s v="8549062"/>
    <n v="528004120002"/>
    <x v="0"/>
    <x v="23"/>
    <x v="23"/>
    <n v="202209"/>
    <n v="44834"/>
    <s v="XOF"/>
    <n v="7108.7"/>
    <n v="10.86"/>
    <s v="EUR"/>
    <n v="10.835000000000001"/>
    <n v="12905407"/>
    <s v="STAFF"/>
    <n v="2032465"/>
    <s v="Time Code : N - 202209 Annual leave accrual/Hassimi  ZOURE"/>
  </r>
  <r>
    <s v="E"/>
    <s v="4060"/>
    <s v="854"/>
    <s v="85406"/>
    <s v="8549059"/>
    <n v="528004120002"/>
    <x v="0"/>
    <x v="12"/>
    <x v="12"/>
    <n v="202209"/>
    <n v="44834"/>
    <s v="XOF"/>
    <n v="4946.57"/>
    <n v="7.56"/>
    <s v="EUR"/>
    <n v="7.5430000000000001"/>
    <n v="12905407"/>
    <s v="STAFF"/>
    <n v="8540386"/>
    <s v="Time Code : N - 202209 Annual leave accrual/Dahlia Ramata Stéphanie  YAMEOGO"/>
  </r>
  <r>
    <s v="E"/>
    <s v="4060"/>
    <s v="854"/>
    <s v="85406"/>
    <s v="8549059"/>
    <n v="528004120002"/>
    <x v="0"/>
    <x v="18"/>
    <x v="18"/>
    <n v="202209"/>
    <n v="44834"/>
    <s v="XOF"/>
    <n v="5842.43"/>
    <n v="8.93"/>
    <s v="EUR"/>
    <n v="8.91"/>
    <n v="12905407"/>
    <s v="STAFF"/>
    <n v="2024413"/>
    <s v="Time Code : N - 202209 Annual leave accrual/Jacques Malgdawindé DAMIBA"/>
  </r>
  <r>
    <s v="E"/>
    <s v="4060"/>
    <s v="854"/>
    <s v="85408"/>
    <s v="8549057"/>
    <n v="528004120002"/>
    <x v="0"/>
    <x v="7"/>
    <x v="7"/>
    <n v="202209"/>
    <n v="44834"/>
    <s v="XOF"/>
    <n v="47418.11"/>
    <n v="72.45"/>
    <s v="EUR"/>
    <n v="72.284000000000006"/>
    <n v="12905407"/>
    <s v="STAFF"/>
    <n v="2023596"/>
    <s v="Time Code : N - 202209 Annual leave accrual/Wangre  Didier"/>
  </r>
  <r>
    <s v="E"/>
    <s v="4060"/>
    <s v="854"/>
    <s v="85407"/>
    <s v="8549057"/>
    <n v="528004120002"/>
    <x v="0"/>
    <x v="22"/>
    <x v="22"/>
    <n v="202209"/>
    <n v="44834"/>
    <s v="XOF"/>
    <n v="33385.32"/>
    <n v="51.01"/>
    <s v="EUR"/>
    <n v="50.893000000000001"/>
    <n v="12905407"/>
    <s v="STAFF"/>
    <n v="2023197"/>
    <s v="Time Code : N - 202209 Annual leave accrual/Regis Kader Sanlé Sagnon"/>
  </r>
  <r>
    <s v="E"/>
    <s v="4060"/>
    <s v="854"/>
    <s v="85400"/>
    <s v="8549059"/>
    <n v="528004120002"/>
    <x v="0"/>
    <x v="12"/>
    <x v="12"/>
    <n v="202209"/>
    <n v="44834"/>
    <s v="XOF"/>
    <n v="5259.3"/>
    <n v="8.0399999999999991"/>
    <s v="EUR"/>
    <n v="8.0220000000000002"/>
    <n v="12905407"/>
    <s v="STAFF"/>
    <n v="8540416"/>
    <s v="Time Code : N - 202209 Annual leave accrual/ Ratamanegre Ramiz Fabrice  CONGO"/>
  </r>
  <r>
    <s v="E"/>
    <s v="4060"/>
    <s v="854"/>
    <s v="85400"/>
    <s v="8549059"/>
    <n v="528004120002"/>
    <x v="0"/>
    <x v="12"/>
    <x v="12"/>
    <n v="202209"/>
    <n v="44834"/>
    <s v="XOF"/>
    <n v="5126.8100000000004"/>
    <n v="7.83"/>
    <s v="EUR"/>
    <n v="7.8120000000000003"/>
    <n v="12905407"/>
    <s v="STAFF"/>
    <n v="2012905"/>
    <s v="Time Code : N - 202209 Annual leave accrual/Noel  Nebie"/>
  </r>
  <r>
    <s v="E"/>
    <s v="4060"/>
    <s v="854"/>
    <s v="85400"/>
    <s v="8549063"/>
    <n v="528004120002"/>
    <x v="0"/>
    <x v="21"/>
    <x v="21"/>
    <n v="202209"/>
    <n v="44834"/>
    <s v="XOF"/>
    <n v="6536.7"/>
    <n v="9.99"/>
    <s v="EUR"/>
    <n v="9.9670000000000005"/>
    <n v="12905407"/>
    <s v="STAFF"/>
    <n v="2020577"/>
    <s v="Time Code : N - 202209 Annual leave accrual/Sidibe  Moumouni"/>
  </r>
  <r>
    <s v="E"/>
    <s v="4060"/>
    <s v="854"/>
    <s v="85408"/>
    <s v="8540008"/>
    <n v="528004120001"/>
    <x v="3"/>
    <x v="14"/>
    <x v="14"/>
    <n v="202209"/>
    <n v="44834"/>
    <s v="XOF"/>
    <n v="31660.959999999999"/>
    <n v="48.38"/>
    <s v="EUR"/>
    <n v="48.268999999999998"/>
    <n v="12905407"/>
    <s v="STAFF"/>
    <n v="2012170"/>
    <s v="Time Code : N - 202209 Annual leave accrual/Yaya  Kiema"/>
  </r>
  <r>
    <s v="E"/>
    <s v="4060"/>
    <s v="854"/>
    <s v="85406"/>
    <s v="8540008"/>
    <n v="528004120001"/>
    <x v="3"/>
    <x v="13"/>
    <x v="13"/>
    <n v="202209"/>
    <n v="44834"/>
    <s v="XOF"/>
    <n v="83396.100000000006"/>
    <n v="127.43"/>
    <s v="EUR"/>
    <n v="127.139"/>
    <n v="12905407"/>
    <s v="STAFF"/>
    <n v="2034399"/>
    <s v="Time Code : N - 202209 Annual leave accrual/Touwinde Christophe Ouedraogo"/>
  </r>
  <r>
    <s v="E"/>
    <s v="4060"/>
    <s v="854"/>
    <s v="85400"/>
    <s v="8549059"/>
    <n v="528004120002"/>
    <x v="0"/>
    <x v="12"/>
    <x v="12"/>
    <n v="202209"/>
    <n v="44834"/>
    <s v="XOF"/>
    <n v="7103.05"/>
    <n v="10.85"/>
    <s v="EUR"/>
    <n v="10.824999999999999"/>
    <n v="12905407"/>
    <s v="STAFF"/>
    <n v="8540206"/>
    <s v="Time Code : N - 202209 Annual leave accrual/Wendingomde Joseph Arnaud  OUEDRAOGO"/>
  </r>
  <r>
    <s v="E"/>
    <s v="4060"/>
    <s v="854"/>
    <s v="85406"/>
    <s v="8549057"/>
    <n v="528004120002"/>
    <x v="0"/>
    <x v="7"/>
    <x v="7"/>
    <n v="202209"/>
    <n v="44834"/>
    <s v="XOF"/>
    <n v="11380.35"/>
    <n v="17.39"/>
    <s v="EUR"/>
    <n v="17.350000000000001"/>
    <n v="12905407"/>
    <s v="STAFF"/>
    <n v="8540399"/>
    <s v="Time Code : N - 202209 Annual leave accrual/Aïcha  KONFE/TRAORE"/>
  </r>
  <r>
    <s v="E"/>
    <s v="4060"/>
    <s v="854"/>
    <s v="85400"/>
    <s v="8549057"/>
    <n v="528004120002"/>
    <x v="0"/>
    <x v="7"/>
    <x v="7"/>
    <n v="202209"/>
    <n v="44834"/>
    <s v="XOF"/>
    <n v="7640.07"/>
    <n v="11.67"/>
    <s v="EUR"/>
    <n v="11.643000000000001"/>
    <n v="12905407"/>
    <s v="STAFF"/>
    <n v="8540392"/>
    <s v="Time Code : N - 202209 Annual leave accrual/Hamza  Kabore"/>
  </r>
  <r>
    <s v="E"/>
    <s v="4061"/>
    <s v="854"/>
    <s v="85400"/>
    <s v="8549051"/>
    <n v="528004120002"/>
    <x v="0"/>
    <x v="1"/>
    <x v="1"/>
    <n v="202209"/>
    <n v="44834"/>
    <s v="USD"/>
    <n v="24.1"/>
    <n v="24.1"/>
    <s v="EUR"/>
    <n v="24.045000000000002"/>
    <n v="12905407"/>
    <s v="STAFF"/>
    <n v="9985201"/>
    <s v="Time Code : N - 202209 Annual leave accrual/Benoit  DELSARTE"/>
  </r>
  <r>
    <s v="E"/>
    <s v="4061"/>
    <s v="854"/>
    <s v="85400"/>
    <s v="8549052"/>
    <n v="528004120002"/>
    <x v="0"/>
    <x v="0"/>
    <x v="0"/>
    <n v="202209"/>
    <n v="44834"/>
    <s v="USD"/>
    <n v="23.81"/>
    <n v="23.81"/>
    <s v="EUR"/>
    <n v="23.756"/>
    <n v="12905407"/>
    <s v="STAFF"/>
    <n v="9982557"/>
    <s v="Time Code : N - 202209 Annual leave accrual/Serge  ANDRIAMANDIMBY"/>
  </r>
  <r>
    <s v="E"/>
    <s v="5201"/>
    <s v="854"/>
    <s v="85406"/>
    <s v="8540007"/>
    <n v="528004120010"/>
    <x v="1"/>
    <x v="55"/>
    <x v="55"/>
    <n v="202210"/>
    <n v="44767"/>
    <s v="XOF"/>
    <n v="74000"/>
    <n v="118.61"/>
    <s v="EUR"/>
    <n v="112.809"/>
    <n v="30525693"/>
    <s v="SUBGRANT"/>
    <n v="13486"/>
    <s v="JUSTIF/Décaissement Tranche N°2/2022 - AZND - Projet &quot;ATWA&quot; - Juillet à Décembre 2022/ Motorcycle Maintenance (11 Partner) SEPTEMBRE 2022"/>
  </r>
  <r>
    <s v="E"/>
    <s v="5201"/>
    <s v="854"/>
    <s v="85406"/>
    <s v="8540007"/>
    <n v="528004120010"/>
    <x v="1"/>
    <x v="51"/>
    <x v="51"/>
    <n v="202210"/>
    <n v="44767"/>
    <s v="XOF"/>
    <n v="218250"/>
    <n v="349.83"/>
    <s v="EUR"/>
    <n v="332.721"/>
    <n v="30525693"/>
    <s v="SUBGRANT"/>
    <n v="13486"/>
    <s v="JUSTIF/Décaissement Tranche N°2/2022 - AZND - Projet &quot;ATWA&quot; - Juillet à Décembre 2022/ Motorcycle petrol (11 motorcycles * 76 euro/month * X months) SEPTEMBRE 2022"/>
  </r>
  <r>
    <s v="E"/>
    <s v="5201"/>
    <s v="854"/>
    <s v="85406"/>
    <s v="8540007"/>
    <n v="528004120002"/>
    <x v="0"/>
    <x v="49"/>
    <x v="49"/>
    <n v="202210"/>
    <n v="44767"/>
    <s v="XOF"/>
    <n v="357500"/>
    <n v="573.03"/>
    <s v="EUR"/>
    <n v="545.00599999999997"/>
    <n v="30525693"/>
    <s v="SUBGRANT"/>
    <n v="13486"/>
    <s v="JUSTIF/Décaissement Tranche N°2/2022 - AZND - Projet &quot;ATWA&quot; - Juillet à Décembre 2022/ Driver Partner (1) Salaire de SEPTEMBRE 2022"/>
  </r>
  <r>
    <s v="E"/>
    <s v="5201"/>
    <s v="854"/>
    <s v="85406"/>
    <s v="8540007"/>
    <n v="528004120002"/>
    <x v="0"/>
    <x v="53"/>
    <x v="53"/>
    <n v="202210"/>
    <n v="44767"/>
    <s v="XOF"/>
    <n v="643500"/>
    <n v="1031.45"/>
    <s v="EUR"/>
    <n v="981.00699999999995"/>
    <n v="30525693"/>
    <s v="SUBGRANT"/>
    <n v="13486"/>
    <s v="JUSTIF/Décaissement Tranche N°2/2022 - AZND - Projet &quot;ATWA&quot; - Juillet à Décembre 2022/ MEAL partner (1) Salaire de SEPTEMBRE 2022"/>
  </r>
  <r>
    <s v="E"/>
    <s v="5201"/>
    <s v="854"/>
    <s v="85406"/>
    <s v="8540007"/>
    <n v="528004120002"/>
    <x v="0"/>
    <x v="54"/>
    <x v="54"/>
    <n v="202210"/>
    <n v="44767"/>
    <s v="XOF"/>
    <n v="643500"/>
    <n v="1031.45"/>
    <s v="EUR"/>
    <n v="981.00699999999995"/>
    <n v="30525693"/>
    <s v="SUBGRANT"/>
    <n v="13486"/>
    <s v="JUSTIF/Décaissement Tranche N°2/2022 - AZND - Projet &quot;ATWA&quot; - Juillet à Décembre 2022/ Finance partner (1)) Salaire de SEPTEMBRE 2022"/>
  </r>
  <r>
    <s v="E"/>
    <s v="5201"/>
    <s v="854"/>
    <s v="85406"/>
    <s v="8540007"/>
    <n v="528004120001"/>
    <x v="3"/>
    <x v="45"/>
    <x v="45"/>
    <n v="202210"/>
    <n v="44767"/>
    <s v="XOF"/>
    <n v="1001000"/>
    <n v="1604.48"/>
    <s v="EUR"/>
    <n v="1526.0119999999999"/>
    <n v="30525693"/>
    <s v="SUBGRANT"/>
    <n v="13486"/>
    <s v="JUSTIF/Décaissement Tranche N°2/2022 - AZND - Projet &quot;ATWA&quot; - Juillet à Décembre 2022/ Supervisors (partner 2) Salaire de SEPTEMBRE 2022"/>
  </r>
  <r>
    <s v="E"/>
    <s v="5201"/>
    <s v="854"/>
    <s v="85406"/>
    <s v="8540007"/>
    <n v="528004120001"/>
    <x v="3"/>
    <x v="52"/>
    <x v="52"/>
    <n v="202210"/>
    <n v="44767"/>
    <s v="XOF"/>
    <n v="786500"/>
    <n v="1260.6600000000001"/>
    <s v="EUR"/>
    <n v="1199.0070000000001"/>
    <n v="30525693"/>
    <s v="SUBGRANT"/>
    <n v="13486"/>
    <s v="JUSTIF/Décaissement Tranche N°2/2022 - AZND - Projet &quot;ATWA&quot; - Juillet à Décembre 2022/ Programme Coordinator (partner (1) Salaire de SEPTEMBRE 2022"/>
  </r>
  <r>
    <s v="E"/>
    <s v="5201"/>
    <s v="854"/>
    <s v="85406"/>
    <s v="8540007"/>
    <n v="528004120030"/>
    <x v="9"/>
    <x v="65"/>
    <x v="64"/>
    <n v="202210"/>
    <n v="44767"/>
    <s v="XOF"/>
    <n v="13891089"/>
    <n v="22265.74"/>
    <s v="EUR"/>
    <n v="21176.828000000001"/>
    <n v="30525693"/>
    <s v="SUBGRANT"/>
    <n v="13486"/>
    <s v="JUSTIF/Décaissement Tranche N°2/2022 - AZND - Projet &quot;ATWA&quot; - Juillet à Décembre 2022/ Equipment (Activity-specific) (latrine for school): contract of rehabilitation 400 latrines SEPTEMBRE 2022"/>
  </r>
  <r>
    <s v="E"/>
    <s v="5201"/>
    <s v="854"/>
    <s v="85406"/>
    <s v="8540007"/>
    <n v="528004120032"/>
    <x v="4"/>
    <x v="27"/>
    <x v="27"/>
    <n v="202210"/>
    <n v="44767"/>
    <s v="XOF"/>
    <n v="121900"/>
    <n v="195.39"/>
    <s v="EUR"/>
    <n v="185.834"/>
    <n v="30525693"/>
    <s v="SUBGRANT"/>
    <n v="13486"/>
    <s v="JUSTIF/Décaissement Tranche N°2/2022 - AZND - Projet &quot;ATWA&quot; - Juillet à Décembre 2022/ Rehabilitation of 400 water points SEPTEMBRE 2022"/>
  </r>
  <r>
    <s v="E"/>
    <s v="5201"/>
    <s v="854"/>
    <s v="85406"/>
    <s v="8540007"/>
    <n v="528004120051"/>
    <x v="22"/>
    <x v="90"/>
    <x v="89"/>
    <n v="202210"/>
    <n v="44767"/>
    <s v="XOF"/>
    <n v="4356656"/>
    <n v="6983.19"/>
    <s v="EUR"/>
    <n v="6641.6750000000002"/>
    <n v="30525693"/>
    <s v="SUBGRANT"/>
    <n v="13486"/>
    <s v="JUSTIF/Décaissement Tranche N°2/2022 - AZND - Projet &quot;ATWA&quot; - Juillet à Décembre 2022/ Travel &amp; Perdiem (Activity-specific) (1in-service training*230health centers*30,49EUR per year) SEPTEMBRE 2022"/>
  </r>
  <r>
    <s v="E"/>
    <s v="5201"/>
    <s v="854"/>
    <s v="85406"/>
    <s v="8540007"/>
    <n v="528004120002"/>
    <x v="0"/>
    <x v="48"/>
    <x v="48"/>
    <n v="202210"/>
    <n v="44767"/>
    <s v="XOF"/>
    <n v="175000"/>
    <n v="280.5"/>
    <s v="EUR"/>
    <n v="266.78199999999998"/>
    <n v="30525693"/>
    <s v="SUBGRANT"/>
    <n v="13486"/>
    <s v="JUSTIF/Décaissement Tranche N°2/2022 - AZND - Projet &quot;ATWA&quot; - Juillet à Décembre 2022/ National director partner (25%) (1)) Salaire de SEPTEMBRE 2022"/>
  </r>
  <r>
    <s v="E"/>
    <s v="5201"/>
    <s v="854"/>
    <s v="85406"/>
    <s v="8540007"/>
    <n v="528004120010"/>
    <x v="1"/>
    <x v="47"/>
    <x v="47"/>
    <n v="202210"/>
    <n v="44767"/>
    <s v="XOF"/>
    <n v="106600"/>
    <n v="170.87"/>
    <s v="EUR"/>
    <n v="162.51400000000001"/>
    <n v="30525693"/>
    <s v="SUBGRANT"/>
    <n v="13486"/>
    <s v="JUSTIF/Décaissement Tranche N°2/2022 - AZND - Projet &quot;ATWA&quot; - Juillet à Décembre 2022/ Vehicle petrol ( 1 cars * 76 euro/month * X months) SEPTEMBRE 2022"/>
  </r>
  <r>
    <s v="E"/>
    <s v="5201"/>
    <s v="854"/>
    <s v="85406"/>
    <s v="8540007"/>
    <n v="528004120010"/>
    <x v="1"/>
    <x v="50"/>
    <x v="50"/>
    <n v="202210"/>
    <n v="44767"/>
    <s v="XOF"/>
    <n v="2194887"/>
    <n v="3518.14"/>
    <s v="EUR"/>
    <n v="3346.0839999999998"/>
    <n v="30525693"/>
    <s v="SUBGRANT"/>
    <n v="13486"/>
    <s v="JUSTIF/Décaissement Tranche N°2/2022 - AZND - Projet &quot;ATWA&quot; - Juillet à Décembre 2022/ Partners Shared Costs  SEPTEMBRE 2022"/>
  </r>
  <r>
    <s v="E"/>
    <s v="6060"/>
    <s v="854"/>
    <s v="85408"/>
    <s v="8549054"/>
    <n v="528004120010"/>
    <x v="1"/>
    <x v="38"/>
    <x v="38"/>
    <n v="202210"/>
    <n v="44834"/>
    <s v="XOF"/>
    <n v="32388.06"/>
    <n v="49.49"/>
    <s v="EUR"/>
    <n v="49.377000000000002"/>
    <n v="30525770"/>
    <s v="PROPERTY"/>
    <s v="854P0076"/>
    <s v="PAIEMENT POUR LE NETTOYAGE DU BUREAU DE OUAHIGOUYA(Mois de septembre 2022)"/>
  </r>
  <r>
    <s v="E"/>
    <s v="6060"/>
    <s v="854"/>
    <s v="85408"/>
    <s v="8549054"/>
    <n v="528004120010"/>
    <x v="1"/>
    <x v="2"/>
    <x v="2"/>
    <n v="202210"/>
    <n v="44834"/>
    <s v="XOF"/>
    <n v="32388.02"/>
    <n v="49.49"/>
    <s v="EUR"/>
    <n v="49.377000000000002"/>
    <n v="12946057"/>
    <s v="PROPERTY"/>
    <s v="854P0076"/>
    <s v="Premise allocation : [52800412] [46.27%] [30524644] - PAIEMENT POUR LE NETTOYAGE DU BUREAU DE OUAHIGOUYA(Mois de septembre 2022)"/>
  </r>
  <r>
    <s v="E"/>
    <s v="6060"/>
    <s v="854"/>
    <s v="85408"/>
    <s v="8549054"/>
    <n v="528004120010"/>
    <x v="1"/>
    <x v="38"/>
    <x v="38"/>
    <n v="202210"/>
    <n v="44834"/>
    <s v="XOF"/>
    <n v="-32388.06"/>
    <n v="-49.49"/>
    <s v="EUR"/>
    <n v="-49.377000000000002"/>
    <n v="30525770"/>
    <s v="PROPERTY"/>
    <s v="854P0076"/>
    <s v="PAIEMENT POUR LE NETTOYAGE DU BUREAU DE OUAHIGOUYA(Mois de septembre 2022)"/>
  </r>
  <r>
    <s v="E"/>
    <s v="6000"/>
    <s v="854"/>
    <s v="85408"/>
    <s v="8549054"/>
    <n v="528004120010"/>
    <x v="1"/>
    <x v="2"/>
    <x v="2"/>
    <n v="202210"/>
    <n v="44834"/>
    <s v="XOF"/>
    <n v="37807.97"/>
    <n v="57.77"/>
    <s v="EUR"/>
    <n v="57.637999999999998"/>
    <n v="30525823"/>
    <s v="PROPERTY"/>
    <s v="854P0076"/>
    <s v="Paiement du loyer du bureau de Ouahigouya(Mois de sept 2022)"/>
  </r>
  <r>
    <s v="E"/>
    <s v="6000"/>
    <s v="854"/>
    <s v="85408"/>
    <s v="8549054"/>
    <n v="528004120010"/>
    <x v="1"/>
    <x v="2"/>
    <x v="2"/>
    <n v="202210"/>
    <n v="44834"/>
    <s v="XOF"/>
    <n v="84076.63"/>
    <n v="128.47"/>
    <s v="EUR"/>
    <n v="128.17599999999999"/>
    <n v="30525823"/>
    <s v="PROPERTY"/>
    <s v="854P0076"/>
    <s v="Paiement du loyer du bureau de Ouahigouya(Mois de sept 2022)"/>
  </r>
  <r>
    <s v="E"/>
    <s v="6000"/>
    <s v="854"/>
    <s v="85408"/>
    <s v="8549054"/>
    <n v="528004120010"/>
    <x v="1"/>
    <x v="2"/>
    <x v="2"/>
    <n v="202210"/>
    <n v="44834"/>
    <s v="XOF"/>
    <n v="46268.66"/>
    <n v="70.7"/>
    <s v="EUR"/>
    <n v="70.537999999999997"/>
    <n v="30525823"/>
    <s v="PROPERTY"/>
    <s v="854P0076"/>
    <s v="Paiement du loyer du bureau de Ouahigouya(Mois de sept 2022)"/>
  </r>
  <r>
    <s v="E"/>
    <s v="5120"/>
    <s v="854"/>
    <s v="85406"/>
    <s v="8549057"/>
    <n v="528004120010"/>
    <x v="1"/>
    <x v="58"/>
    <x v="58"/>
    <n v="202210"/>
    <n v="44835"/>
    <s v="XOF"/>
    <n v="-302316.67"/>
    <n v="-516.47"/>
    <s v="EUR"/>
    <n v="-515.29"/>
    <n v="12897701"/>
    <s v="VEHICLE"/>
    <s v="854V0540"/>
    <s v="REV-PO Auto-Accrual re PO: 10046796 / Renouvellement assurance véh 0445 D8 03 IT"/>
  </r>
  <r>
    <s v="E"/>
    <s v="5120"/>
    <s v="854"/>
    <s v="85406"/>
    <s v="8549057"/>
    <n v="528004120010"/>
    <x v="1"/>
    <x v="58"/>
    <x v="58"/>
    <n v="202210"/>
    <n v="44835"/>
    <s v="XOF"/>
    <n v="-302316.67"/>
    <n v="-516.47"/>
    <s v="EUR"/>
    <n v="-515.29"/>
    <n v="12897701"/>
    <s v="VEHICLE"/>
    <s v="854V0535"/>
    <s v="REV-PO Auto-Accrual re PO: 10046796 / Renouvellement assurance véh 0182 D7 03 IT"/>
  </r>
  <r>
    <s v="E"/>
    <s v="5120"/>
    <s v="854"/>
    <s v="85406"/>
    <s v="8549057"/>
    <n v="528004120010"/>
    <x v="1"/>
    <x v="59"/>
    <x v="58"/>
    <n v="202210"/>
    <n v="44835"/>
    <s v="XOF"/>
    <n v="-302316.67"/>
    <n v="-516.47"/>
    <s v="EUR"/>
    <n v="-515.29"/>
    <n v="12897701"/>
    <s v="VEHICLE"/>
    <s v="854V0538"/>
    <s v="REV-PO Auto-Accrual re PO: 10046796 / Renouvellement assurance véh 0164 D7 03 IT"/>
  </r>
  <r>
    <s v="E"/>
    <s v="5110"/>
    <s v="854"/>
    <s v="85406"/>
    <s v="8549057"/>
    <n v="528004120010"/>
    <x v="1"/>
    <x v="87"/>
    <x v="86"/>
    <n v="202210"/>
    <n v="44835"/>
    <s v="XOF"/>
    <n v="-11597.08"/>
    <n v="-19.03"/>
    <s v="EUR"/>
    <n v="-18.986999999999998"/>
    <n v="12897701"/>
    <s v="VEHICLE"/>
    <s v="854V0538"/>
    <s v="REV-PO Auto-Accrual re PO: 10071600 / Total_appro TOM-Card 469916_veh 0164 D7 03 IT_ATWA"/>
  </r>
  <r>
    <s v="E"/>
    <s v="5120"/>
    <s v="854"/>
    <s v="85406"/>
    <s v="8549057"/>
    <n v="528004120010"/>
    <x v="1"/>
    <x v="58"/>
    <x v="58"/>
    <n v="202210"/>
    <n v="44835"/>
    <s v="XOF"/>
    <n v="-302316.67"/>
    <n v="-516.47"/>
    <s v="EUR"/>
    <n v="-515.29"/>
    <n v="12897701"/>
    <s v="VEHICLE"/>
    <s v="854V0539"/>
    <s v="REV-PO Auto-Accrual re PO: 10046796 / Renouvellement assurance véh 0170 D7 03 IT"/>
  </r>
  <r>
    <s v="E"/>
    <s v="7142"/>
    <s v="854"/>
    <s v="85401"/>
    <s v="8549052"/>
    <n v="528004120003"/>
    <x v="5"/>
    <x v="94"/>
    <x v="92"/>
    <n v="202210"/>
    <n v="44835"/>
    <s v="XOF"/>
    <n v="-382320"/>
    <n v="-594.42999999999995"/>
    <s v="EUR"/>
    <n v="-593.072"/>
    <n v="12897701"/>
    <m/>
    <m/>
    <s v="REV-PO Auto-Accrual re PO: 10089043 / Chambre climatisée double de 13 à 21jrs"/>
  </r>
  <r>
    <s v="E"/>
    <s v="7142"/>
    <s v="854"/>
    <s v="85406"/>
    <s v="8549052"/>
    <n v="528004120010"/>
    <x v="1"/>
    <x v="62"/>
    <x v="61"/>
    <n v="202210"/>
    <n v="44835"/>
    <s v="XOF"/>
    <n v="-778137.49"/>
    <n v="-1329.35"/>
    <s v="EUR"/>
    <n v="-1326.3130000000001"/>
    <n v="12897701"/>
    <m/>
    <m/>
    <s v="REV-PO Auto-Accrual re PO: 10049030 / Chambre climatisée single (Standard) de 1 à 7jrs"/>
  </r>
  <r>
    <s v="E"/>
    <s v="5130"/>
    <s v="854"/>
    <s v="85407"/>
    <s v="8549052"/>
    <n v="528004120010"/>
    <x v="1"/>
    <x v="72"/>
    <x v="71"/>
    <n v="202210"/>
    <n v="44837"/>
    <s v="XOF"/>
    <n v="6000"/>
    <n v="8.83"/>
    <s v="EUR"/>
    <n v="9.1509999999999998"/>
    <n v="40314664"/>
    <s v="VEHICLE"/>
    <s v="854V0512"/>
    <s v="Deux chambres à air de la moto YBR"/>
  </r>
  <r>
    <s v="E"/>
    <s v="5130"/>
    <s v="854"/>
    <s v="85407"/>
    <s v="8549052"/>
    <n v="528004120010"/>
    <x v="1"/>
    <x v="72"/>
    <x v="71"/>
    <n v="202210"/>
    <n v="44837"/>
    <s v="XOF"/>
    <n v="9000"/>
    <n v="13.24"/>
    <s v="EUR"/>
    <n v="13.721"/>
    <n v="40314664"/>
    <s v="VEHICLE"/>
    <s v="854V0512"/>
    <s v="Batterie 12V 5A de la moto YBR"/>
  </r>
  <r>
    <s v="E"/>
    <s v="5130"/>
    <s v="854"/>
    <s v="85407"/>
    <s v="8549052"/>
    <n v="528004120010"/>
    <x v="1"/>
    <x v="72"/>
    <x v="71"/>
    <n v="202210"/>
    <n v="44837"/>
    <s v="XOF"/>
    <n v="5000"/>
    <n v="7.36"/>
    <s v="EUR"/>
    <n v="7.6269999999999998"/>
    <n v="40314664"/>
    <s v="VEHICLE"/>
    <s v="854V0512"/>
    <s v="Huile de vidange de la moto YBR"/>
  </r>
  <r>
    <s v="E"/>
    <s v="5130"/>
    <s v="854"/>
    <s v="85407"/>
    <s v="8549052"/>
    <n v="528004120010"/>
    <x v="1"/>
    <x v="72"/>
    <x v="71"/>
    <n v="202210"/>
    <n v="44837"/>
    <s v="XOF"/>
    <n v="2500"/>
    <n v="3.68"/>
    <s v="EUR"/>
    <n v="3.8140000000000001"/>
    <n v="40314664"/>
    <s v="VEHICLE"/>
    <s v="854V0512"/>
    <s v="Peau de selle de la moto YBR"/>
  </r>
  <r>
    <s v="E"/>
    <s v="5130"/>
    <s v="854"/>
    <s v="85407"/>
    <s v="8549052"/>
    <n v="528004120010"/>
    <x v="1"/>
    <x v="72"/>
    <x v="71"/>
    <n v="202210"/>
    <n v="44837"/>
    <s v="XOF"/>
    <n v="79000"/>
    <n v="116.22"/>
    <s v="EUR"/>
    <n v="120.43899999999999"/>
    <n v="40314664"/>
    <s v="VEHICLE"/>
    <s v="854V0512"/>
    <s v="Pneu avant et arrière 318"/>
  </r>
  <r>
    <s v="E"/>
    <s v="5130"/>
    <s v="854"/>
    <s v="85407"/>
    <s v="8549052"/>
    <n v="528004120010"/>
    <x v="1"/>
    <x v="72"/>
    <x v="71"/>
    <n v="202210"/>
    <n v="44837"/>
    <s v="XOF"/>
    <n v="9000"/>
    <n v="13.24"/>
    <s v="EUR"/>
    <n v="13.721"/>
    <n v="40314664"/>
    <s v="VEHICLE"/>
    <s v="854V0512"/>
    <s v="Main d'œuvre pour la réparation de la moto YBR"/>
  </r>
  <r>
    <s v="E"/>
    <s v="5130"/>
    <s v="854"/>
    <s v="85407"/>
    <s v="8549052"/>
    <n v="528004120010"/>
    <x v="1"/>
    <x v="72"/>
    <x v="71"/>
    <n v="202210"/>
    <n v="44837"/>
    <s v="XOF"/>
    <n v="5000"/>
    <n v="7.36"/>
    <s v="EUR"/>
    <n v="7.6269999999999998"/>
    <n v="40314664"/>
    <s v="VEHICLE"/>
    <s v="854V0512"/>
    <s v="Bougie de la moto YBR"/>
  </r>
  <r>
    <s v="E"/>
    <s v="6060"/>
    <s v="854"/>
    <s v="85401"/>
    <s v="8549054"/>
    <n v="528004120010"/>
    <x v="1"/>
    <x v="30"/>
    <x v="30"/>
    <n v="202210"/>
    <n v="44839"/>
    <s v="XOF"/>
    <n v="2585.8000000000002"/>
    <n v="3.8"/>
    <s v="EUR"/>
    <n v="3.9380000000000002"/>
    <n v="12946057"/>
    <s v="PROPERTY"/>
    <s v="854P0064"/>
    <s v="Premise allocation : [52800412] [2.59%] [40322179] - FRAIS DE NETTOYAGE BUREAU SCI KAYA MOIS DE SEPTEMBRE 2022"/>
  </r>
  <r>
    <s v="E"/>
    <s v="6062"/>
    <s v="854"/>
    <s v="85406"/>
    <s v="8549054"/>
    <n v="528004120010"/>
    <x v="1"/>
    <x v="2"/>
    <x v="2"/>
    <n v="202210"/>
    <n v="44839"/>
    <s v="XOF"/>
    <n v="643.97"/>
    <n v="0.95"/>
    <s v="EUR"/>
    <n v="0.98399999999999999"/>
    <n v="12946057"/>
    <s v="PROPERTY"/>
    <s v="854P0062"/>
    <s v="Premise allocation : [52800412] [13.70%] [30521003] - OUC011022/CAISSE/ASSOCIATION YILMDE PLUS/FRAIS DE ramassage d'ordure bureau pays pour le mois de Septembre 2022."/>
  </r>
  <r>
    <s v="E"/>
    <s v="5020"/>
    <s v="854"/>
    <s v="85408"/>
    <s v="8549052"/>
    <n v="528004120010"/>
    <x v="1"/>
    <x v="38"/>
    <x v="38"/>
    <n v="202210"/>
    <n v="44840"/>
    <s v="XOF"/>
    <n v="9253.73"/>
    <n v="13.61"/>
    <s v="EUR"/>
    <n v="14.103999999999999"/>
    <n v="30525770"/>
    <m/>
    <m/>
    <s v="Goulotte"/>
  </r>
  <r>
    <s v="E"/>
    <s v="5020"/>
    <s v="854"/>
    <s v="85408"/>
    <s v="8549052"/>
    <n v="528004120010"/>
    <x v="1"/>
    <x v="38"/>
    <x v="38"/>
    <n v="202210"/>
    <n v="44840"/>
    <s v="XOF"/>
    <n v="23134.33"/>
    <n v="34.03"/>
    <s v="EUR"/>
    <n v="35.265000000000001"/>
    <n v="30525770"/>
    <m/>
    <m/>
    <s v="Main d´œuvre pour la pose et raccordement du câble d´alimentation de 4x20mm souple pour le raccordement du groupe électrogène au bâtiment en remplacement du câble endommagé"/>
  </r>
  <r>
    <s v="E"/>
    <s v="5020"/>
    <s v="854"/>
    <s v="85408"/>
    <s v="8549052"/>
    <n v="528004120010"/>
    <x v="1"/>
    <x v="38"/>
    <x v="38"/>
    <n v="202210"/>
    <n v="44840"/>
    <s v="XOF"/>
    <n v="57835.82"/>
    <n v="85.08"/>
    <s v="EUR"/>
    <n v="88.168999999999997"/>
    <n v="30525770"/>
    <m/>
    <m/>
    <s v="Achat de PVC de 60 pour la protection du câble d´alimentation de 4x20mm souple pour le raccordement du groupe électrogène au bâtiment en remplacement du câble endommagé"/>
  </r>
  <r>
    <s v="E"/>
    <s v="5020"/>
    <s v="854"/>
    <s v="85408"/>
    <s v="8549052"/>
    <n v="528004120010"/>
    <x v="1"/>
    <x v="38"/>
    <x v="38"/>
    <n v="202210"/>
    <n v="44840"/>
    <s v="XOF"/>
    <n v="263731.34000000003"/>
    <n v="387.97"/>
    <s v="EUR"/>
    <n v="402.05399999999997"/>
    <n v="30525770"/>
    <m/>
    <m/>
    <s v="Achat de câble d´alimentation de 4x20mm souple pour le raccordement du groupe électrogène au bâtiment en remplacement du câble endommagé"/>
  </r>
  <r>
    <s v="E"/>
    <s v="6022"/>
    <s v="854"/>
    <s v="85407"/>
    <s v="8549054"/>
    <n v="528004120010"/>
    <x v="1"/>
    <x v="3"/>
    <x v="3"/>
    <n v="202210"/>
    <n v="44844"/>
    <s v="XOF"/>
    <n v="19699.740000000002"/>
    <n v="28.98"/>
    <s v="EUR"/>
    <n v="30.032"/>
    <n v="12946057"/>
    <s v="PROPERTY"/>
    <s v="854P0073"/>
    <s v="Premise allocation : [52800412] [39.56%] [30522243] - DDCPC011022/Achat d'eau minérale babali pour la consommation des STAFF Dédougou"/>
  </r>
  <r>
    <s v="E"/>
    <s v="6022"/>
    <s v="854"/>
    <s v="85407"/>
    <s v="8549054"/>
    <n v="528004120010"/>
    <x v="1"/>
    <x v="3"/>
    <x v="3"/>
    <n v="202210"/>
    <n v="44844"/>
    <s v="XOF"/>
    <n v="-19699.740000000002"/>
    <n v="-28.98"/>
    <s v="EUR"/>
    <n v="-30.032"/>
    <n v="12946057"/>
    <s v="PROPERTY"/>
    <s v="854P0073"/>
    <s v="Premise allocation : [52800412] [39.56%] [30522553] - 30522243-DDCPC011022/Achat d'eau minérale babali pour la consommation des STAFF Dédougou"/>
  </r>
  <r>
    <s v="E"/>
    <s v="6022"/>
    <s v="854"/>
    <s v="85407"/>
    <s v="8549054"/>
    <n v="528004120010"/>
    <x v="1"/>
    <x v="3"/>
    <x v="3"/>
    <n v="202210"/>
    <n v="44844"/>
    <s v="XOF"/>
    <n v="19699.740000000002"/>
    <n v="28.98"/>
    <s v="EUR"/>
    <n v="30.032"/>
    <n v="12946057"/>
    <s v="PROPERTY"/>
    <s v="854P0073"/>
    <s v="Premise allocation : [52800412] [39.56%] [30521694] - DDCPC011022/Achat d'eau minérale babali pour la consommation des STAFF Dédougou"/>
  </r>
  <r>
    <s v="E"/>
    <s v="6022"/>
    <s v="854"/>
    <s v="85401"/>
    <s v="8549054"/>
    <n v="528004120010"/>
    <x v="1"/>
    <x v="30"/>
    <x v="30"/>
    <n v="202210"/>
    <n v="44845"/>
    <s v="XOF"/>
    <n v="30.51"/>
    <n v="0.04"/>
    <s v="EUR"/>
    <n v="4.1000000000000002E-2"/>
    <n v="12946057"/>
    <s v="PROPERTY"/>
    <s v="854P0064"/>
    <s v="Premise allocation : [52800412] [2.59%] [40319133] - Reglement FACTURE ONEA JUILLET 2022 BASE DE KAYA"/>
  </r>
  <r>
    <s v="E"/>
    <s v="6022"/>
    <s v="854"/>
    <s v="85401"/>
    <s v="8549054"/>
    <n v="528004120010"/>
    <x v="1"/>
    <x v="30"/>
    <x v="30"/>
    <n v="202210"/>
    <n v="44845"/>
    <s v="XOF"/>
    <n v="30.51"/>
    <n v="0.04"/>
    <s v="EUR"/>
    <n v="4.1000000000000002E-2"/>
    <n v="12946057"/>
    <s v="PROPERTY"/>
    <s v="854P0064"/>
    <s v="Premise allocation : [52800412] [2.59%] [40319135] - Règlement facture ONEA BASE KAYA DE JUIN 2022"/>
  </r>
  <r>
    <s v="E"/>
    <s v="5130"/>
    <s v="854"/>
    <s v="85408"/>
    <s v="8549057"/>
    <n v="528004120010"/>
    <x v="1"/>
    <x v="38"/>
    <x v="38"/>
    <n v="202210"/>
    <n v="44845"/>
    <s v="XOF"/>
    <n v="11567.16"/>
    <n v="17.02"/>
    <s v="EUR"/>
    <n v="17.638000000000002"/>
    <n v="30525770"/>
    <s v="VEHICLE"/>
    <s v="854V0574"/>
    <s v="Maintenance du generateur PERKINS du bureau de Ouahigouya(Première maintenance)"/>
  </r>
  <r>
    <s v="E"/>
    <s v="5130"/>
    <s v="854"/>
    <s v="85408"/>
    <s v="8549057"/>
    <n v="528004120010"/>
    <x v="1"/>
    <x v="38"/>
    <x v="38"/>
    <n v="202210"/>
    <n v="44845"/>
    <s v="XOF"/>
    <n v="11567.16"/>
    <n v="17.02"/>
    <s v="EUR"/>
    <n v="17.638000000000002"/>
    <n v="30525770"/>
    <s v="VEHICLE"/>
    <s v="854V0574"/>
    <s v="Maintenance du generateur PERKINS 35KVA du bureau de Ouahigouya(Première maintenance)"/>
  </r>
  <r>
    <s v="E"/>
    <s v="5130"/>
    <s v="854"/>
    <s v="85408"/>
    <s v="8549057"/>
    <n v="528004120010"/>
    <x v="1"/>
    <x v="38"/>
    <x v="38"/>
    <n v="202210"/>
    <n v="44845"/>
    <s v="XOF"/>
    <n v="17119.400000000001"/>
    <n v="25.18"/>
    <s v="EUR"/>
    <n v="26.094000000000001"/>
    <n v="30525770"/>
    <s v="VEHICLE"/>
    <s v="854V0574"/>
    <s v="Maintenance du generateur PERKINS du bureau de Ouahigouya(Première maintenance)"/>
  </r>
  <r>
    <s v="E"/>
    <s v="5130"/>
    <s v="854"/>
    <s v="85408"/>
    <s v="8549057"/>
    <n v="528004120010"/>
    <x v="1"/>
    <x v="38"/>
    <x v="38"/>
    <n v="202210"/>
    <n v="44845"/>
    <s v="XOF"/>
    <n v="15546.27"/>
    <n v="22.87"/>
    <s v="EUR"/>
    <n v="23.7"/>
    <n v="30525770"/>
    <s v="VEHICLE"/>
    <s v="854V0574"/>
    <s v="Maintenance du generateur PERKINS 35KVA du bureau de Ouahigouya(Première maintenance)"/>
  </r>
  <r>
    <s v="E"/>
    <s v="4110"/>
    <s v="854"/>
    <s v="85400"/>
    <s v="8549052"/>
    <n v="528004120002"/>
    <x v="0"/>
    <x v="56"/>
    <x v="56"/>
    <n v="202210"/>
    <n v="44845"/>
    <s v="XOF"/>
    <n v="1745.13"/>
    <n v="2.57"/>
    <s v="EUR"/>
    <n v="2.6629999999999998"/>
    <n v="12945762"/>
    <s v="STAFF"/>
    <n v="9980783"/>
    <s v="Time Code : N - OUB251022-CHQ 1720060/SONABEL/Consommation d'élèctricité de KARINA LOPEZ pour le mois d'août 2022"/>
  </r>
  <r>
    <s v="E"/>
    <s v="4170"/>
    <s v="854"/>
    <s v="85408"/>
    <s v="8549052"/>
    <n v="528004120002"/>
    <x v="0"/>
    <x v="17"/>
    <x v="17"/>
    <n v="202210"/>
    <n v="44845"/>
    <s v="XOF"/>
    <n v="8228.7800000000007"/>
    <n v="12.11"/>
    <s v="EUR"/>
    <n v="12.55"/>
    <n v="12945762"/>
    <s v="STAFF"/>
    <n v="2058432"/>
    <s v="Time Code : N - OUB191022-OMNI-UAB/SONDO STEPHANE/Assurance SEPTEMBRE à OCTOBRE 2022/Son incorporation, son conjoint GUINGANI Téné Emeline, et ses enfants SONDO Mathis Dylane et SONDO Elsa Auriane"/>
  </r>
  <r>
    <s v="E"/>
    <s v="4170"/>
    <s v="854"/>
    <s v="85400"/>
    <s v="8549062"/>
    <n v="528004120002"/>
    <x v="0"/>
    <x v="78"/>
    <x v="77"/>
    <n v="202210"/>
    <n v="44845"/>
    <s v="XOF"/>
    <n v="303.45999999999998"/>
    <n v="0.45"/>
    <s v="EUR"/>
    <n v="0.46600000000000003"/>
    <n v="12945762"/>
    <s v="STAFF"/>
    <n v="8540396"/>
    <s v="Time Code : N - OUB191022-OMNI-UAB/OUEDRAOGO HUBERT/Assurance Septembre à Octobre 2022/Incorporation de son enfant (OUEDRAOGO Christvi Amandha Sha)"/>
  </r>
  <r>
    <s v="E"/>
    <s v="4170"/>
    <s v="854"/>
    <s v="85408"/>
    <s v="8549059"/>
    <n v="528004120002"/>
    <x v="0"/>
    <x v="12"/>
    <x v="12"/>
    <n v="202210"/>
    <n v="44845"/>
    <s v="XOF"/>
    <n v="16331.52"/>
    <n v="24.03"/>
    <s v="EUR"/>
    <n v="24.902000000000001"/>
    <n v="12945762"/>
    <s v="STAFF"/>
    <n v="2057784"/>
    <s v="Time Code : N - OUB191022-OMNI-UAB/KINDA NARCISSE/Assurance Septembre à Octobre 2022/Son incorporation"/>
  </r>
  <r>
    <s v="E"/>
    <s v="6022"/>
    <s v="854"/>
    <s v="85401"/>
    <s v="8549054"/>
    <n v="528004120010"/>
    <x v="1"/>
    <x v="30"/>
    <x v="30"/>
    <n v="202210"/>
    <n v="44846"/>
    <s v="XOF"/>
    <n v="387.87"/>
    <n v="0.56999999999999995"/>
    <s v="EUR"/>
    <n v="0.59099999999999997"/>
    <n v="12946057"/>
    <s v="PROPERTY"/>
    <s v="854P0064"/>
    <s v="Premise allocation : [52800412] [2.59%] [30521331] - KAC021022 /ouedraogo nongdo -espèces /frais d'achat de barrique d'eau politank pour le bureau sci kaya"/>
  </r>
  <r>
    <s v="E"/>
    <s v="6020"/>
    <s v="854"/>
    <s v="85407"/>
    <s v="8549054"/>
    <n v="528004120010"/>
    <x v="1"/>
    <x v="3"/>
    <x v="3"/>
    <n v="202210"/>
    <n v="44846"/>
    <s v="XOF"/>
    <n v="7911.54"/>
    <n v="11.64"/>
    <s v="EUR"/>
    <n v="12.063000000000001"/>
    <n v="12946057"/>
    <s v="PROPERTY"/>
    <s v="854P0073"/>
    <s v="Premise allocation : [52800412] [39.56%] [30521694] - DDCPC021022/Achat et installation d'une ampoule étanche pour la devanture du bureau de Dédougou"/>
  </r>
  <r>
    <s v="E"/>
    <s v="6020"/>
    <s v="854"/>
    <s v="85406"/>
    <s v="8549054"/>
    <n v="528004120010"/>
    <x v="1"/>
    <x v="2"/>
    <x v="2"/>
    <n v="202210"/>
    <n v="44846"/>
    <s v="XOF"/>
    <n v="70354.22"/>
    <n v="103.5"/>
    <s v="EUR"/>
    <n v="107.25700000000001"/>
    <n v="12946057"/>
    <s v="PROPERTY"/>
    <s v="854P0062"/>
    <s v="Premise allocation : [52800412] [13.70%] [30521788] - OUB401022-CHQ 1720064-SONABEL/Consommation d'élèctricité du Bureau Pays pour le mois de SEPTEMBRE 2022"/>
  </r>
  <r>
    <s v="E"/>
    <s v="6090"/>
    <s v="854"/>
    <s v="85401"/>
    <s v="8549054"/>
    <n v="528004120010"/>
    <x v="1"/>
    <x v="30"/>
    <x v="30"/>
    <n v="202210"/>
    <n v="44846"/>
    <s v="XOF"/>
    <n v="77.569999999999993"/>
    <n v="0.11"/>
    <s v="EUR"/>
    <n v="0.114"/>
    <n v="12946057"/>
    <s v="PROPERTY"/>
    <s v="854P0064"/>
    <s v="Premise allocation : [52800412] [2.59%] [30521331] - KAC031022 /association wasongma -espèces /règlement des frais de ramassage d'ordures du bureau de sci kaya mois de juillet août septembre 2022"/>
  </r>
  <r>
    <s v="E"/>
    <s v="6020"/>
    <s v="854"/>
    <s v="85407"/>
    <s v="8549054"/>
    <n v="528004120010"/>
    <x v="1"/>
    <x v="3"/>
    <x v="3"/>
    <n v="202210"/>
    <n v="44846"/>
    <s v="XOF"/>
    <n v="7911.54"/>
    <n v="11.64"/>
    <s v="EUR"/>
    <n v="12.063000000000001"/>
    <n v="12946057"/>
    <s v="PROPERTY"/>
    <s v="854P0073"/>
    <s v="Premise allocation : [52800412] [39.56%] [30522243] - DDCPC021022/Achat et installation d'une ampoule étanche pour la devanture du bureau de Dédougou"/>
  </r>
  <r>
    <s v="E"/>
    <s v="6020"/>
    <s v="854"/>
    <s v="85407"/>
    <s v="8549054"/>
    <n v="528004120010"/>
    <x v="1"/>
    <x v="3"/>
    <x v="3"/>
    <n v="202210"/>
    <n v="44846"/>
    <s v="XOF"/>
    <n v="-7911.54"/>
    <n v="-11.64"/>
    <s v="EUR"/>
    <n v="-12.063000000000001"/>
    <n v="12946057"/>
    <s v="PROPERTY"/>
    <s v="854P0073"/>
    <s v="Premise allocation : [52800412] [39.56%] [30522553] - 30522243-DDCPC021022/Achat et installation d'une ampoule étanche pour la devanture du bureau de Dédougou"/>
  </r>
  <r>
    <s v="E"/>
    <s v="4120"/>
    <s v="854"/>
    <s v="85401"/>
    <s v="8540008"/>
    <n v="528004120001"/>
    <x v="3"/>
    <x v="14"/>
    <x v="14"/>
    <n v="202210"/>
    <n v="44847"/>
    <s v="XOF"/>
    <n v="300000"/>
    <n v="441.33"/>
    <s v="EUR"/>
    <n v="457.351"/>
    <n v="12945762"/>
    <s v="STAFF"/>
    <n v="2031020"/>
    <s v="Time Code : N - OUB531022-OMNI-FRAIS DE SCOLARITE 2022 2023/GANSORE Hassane Moctar"/>
  </r>
  <r>
    <s v="E"/>
    <s v="4120"/>
    <s v="854"/>
    <s v="85407"/>
    <s v="8549057"/>
    <n v="528004120002"/>
    <x v="0"/>
    <x v="22"/>
    <x v="22"/>
    <n v="202210"/>
    <n v="44847"/>
    <s v="XOF"/>
    <n v="200000"/>
    <n v="294.22000000000003"/>
    <s v="EUR"/>
    <n v="304.90100000000001"/>
    <n v="12945762"/>
    <s v="STAFF"/>
    <n v="2023197"/>
    <s v="Time Code : N - OUB531022-OMNI-FRAIS DE SCOLARITE 2022 2023/SAGNON Sanlé Regis"/>
  </r>
  <r>
    <s v="E"/>
    <s v="4120"/>
    <s v="854"/>
    <s v="85407"/>
    <s v="8549063"/>
    <n v="528004120002"/>
    <x v="0"/>
    <x v="25"/>
    <x v="25"/>
    <n v="202210"/>
    <n v="44847"/>
    <s v="XOF"/>
    <n v="200000"/>
    <n v="294.22000000000003"/>
    <s v="EUR"/>
    <n v="304.90100000000001"/>
    <n v="12945762"/>
    <s v="STAFF"/>
    <n v="2038727"/>
    <s v="Time Code : N - OUB531022-OMNI-FRAIS DE SCOLARITE 2022 2023/SORY Yacouba"/>
  </r>
  <r>
    <s v="E"/>
    <s v="4120"/>
    <s v="854"/>
    <s v="85400"/>
    <s v="8549060"/>
    <n v="528004120002"/>
    <x v="0"/>
    <x v="6"/>
    <x v="6"/>
    <n v="202210"/>
    <n v="44847"/>
    <s v="XOF"/>
    <n v="12541.25"/>
    <n v="18.45"/>
    <s v="EUR"/>
    <n v="19.12"/>
    <n v="12945762"/>
    <s v="STAFF"/>
    <n v="2049729"/>
    <s v="Time Code : N - OUB531022-OMNI-FRAIS DE SCOLARITE 2022 2023/NIGNAN Annielle"/>
  </r>
  <r>
    <s v="E"/>
    <s v="4120"/>
    <s v="854"/>
    <s v="85400"/>
    <s v="8549059"/>
    <n v="528004120002"/>
    <x v="0"/>
    <x v="12"/>
    <x v="12"/>
    <n v="202210"/>
    <n v="44847"/>
    <s v="XOF"/>
    <n v="1920.84"/>
    <n v="2.83"/>
    <s v="EUR"/>
    <n v="2.9329999999999998"/>
    <n v="12945762"/>
    <s v="STAFF"/>
    <n v="8540206"/>
    <s v="Time Code : N - OUB531022-OMNI-FRAIS DE SCOLARITE 2022 2023/OUEDRAOGO W Joseph"/>
  </r>
  <r>
    <s v="E"/>
    <s v="4120"/>
    <s v="854"/>
    <s v="85408"/>
    <s v="8540008"/>
    <n v="528004120001"/>
    <x v="3"/>
    <x v="14"/>
    <x v="14"/>
    <n v="202210"/>
    <n v="44847"/>
    <s v="XOF"/>
    <n v="325506.07"/>
    <n v="478.85"/>
    <s v="EUR"/>
    <n v="496.233"/>
    <n v="12945762"/>
    <s v="STAFF"/>
    <n v="2012170"/>
    <s v="Time Code : N - OUB531022-OMNI-FRAIS DE SCOLARITE 2022 2023/KIEMA Yaya"/>
  </r>
  <r>
    <s v="E"/>
    <s v="4120"/>
    <s v="854"/>
    <s v="85406"/>
    <s v="8549057"/>
    <n v="528004120002"/>
    <x v="0"/>
    <x v="69"/>
    <x v="68"/>
    <n v="202210"/>
    <n v="44847"/>
    <s v="XOF"/>
    <n v="100000"/>
    <n v="147.11000000000001"/>
    <s v="EUR"/>
    <n v="152.44999999999999"/>
    <n v="12945762"/>
    <s v="STAFF"/>
    <n v="8540222"/>
    <s v="Time Code : N - OUB531022-OMNI-FRAIS DE SCOLARITE 2022 2023/OUEDRAOGO Bila Basile"/>
  </r>
  <r>
    <s v="E"/>
    <s v="4120"/>
    <s v="854"/>
    <s v="85400"/>
    <s v="8549059"/>
    <n v="528004120002"/>
    <x v="0"/>
    <x v="12"/>
    <x v="12"/>
    <n v="202210"/>
    <n v="44847"/>
    <s v="XOF"/>
    <n v="5572.76"/>
    <n v="8.1999999999999993"/>
    <s v="EUR"/>
    <n v="8.4979999999999993"/>
    <n v="12945762"/>
    <s v="STAFF"/>
    <n v="2012905"/>
    <s v="Time Code : N - OUB531022-OMNI-FRAIS DE SCOLARITE 2022 2023/NEBIE Noël"/>
  </r>
  <r>
    <s v="E"/>
    <s v="4120"/>
    <s v="854"/>
    <s v="85400"/>
    <s v="8549059"/>
    <n v="528004120002"/>
    <x v="0"/>
    <x v="12"/>
    <x v="12"/>
    <n v="202210"/>
    <n v="44847"/>
    <s v="XOF"/>
    <n v="49681.53"/>
    <n v="73.09"/>
    <s v="EUR"/>
    <n v="75.742999999999995"/>
    <n v="12945762"/>
    <s v="STAFF"/>
    <n v="2029740"/>
    <s v="Time Code : N - OUB531022-OMNI-FRAIS DE SCOLARITE 2022 2023/KAMBOU Christian"/>
  </r>
  <r>
    <s v="E"/>
    <s v="4120"/>
    <s v="854"/>
    <s v="85400"/>
    <s v="8549055"/>
    <n v="528004120002"/>
    <x v="0"/>
    <x v="11"/>
    <x v="11"/>
    <n v="202210"/>
    <n v="44847"/>
    <s v="XOF"/>
    <n v="2857.14"/>
    <n v="4.2"/>
    <s v="EUR"/>
    <n v="4.3520000000000003"/>
    <n v="12945762"/>
    <s v="STAFF"/>
    <n v="8540039"/>
    <s v="Time Code : N - OUB531022-OMNI-FRAIS DE SCOLARITE 2022 2023/NABI Gregoire"/>
  </r>
  <r>
    <s v="E"/>
    <s v="4120"/>
    <s v="854"/>
    <s v="85406"/>
    <s v="8549059"/>
    <n v="528004120002"/>
    <x v="0"/>
    <x v="12"/>
    <x v="12"/>
    <n v="202210"/>
    <n v="44847"/>
    <s v="XOF"/>
    <n v="15501.52"/>
    <n v="22.8"/>
    <s v="EUR"/>
    <n v="23.628"/>
    <n v="12945762"/>
    <s v="STAFF"/>
    <n v="8540279"/>
    <s v="Time Code : N - OUB531022-OMNI-FRAIS DE SCOLARITE 2022 2023/YAMEOGA Lucie"/>
  </r>
  <r>
    <s v="E"/>
    <s v="4120"/>
    <s v="854"/>
    <s v="85400"/>
    <s v="8549058"/>
    <n v="528004120002"/>
    <x v="0"/>
    <x v="10"/>
    <x v="10"/>
    <n v="202210"/>
    <n v="44847"/>
    <s v="XOF"/>
    <n v="26946.11"/>
    <n v="39.64"/>
    <s v="EUR"/>
    <n v="41.079000000000001"/>
    <n v="12945762"/>
    <s v="STAFF"/>
    <n v="2011105"/>
    <s v="Time Code : N - OUB531022-OMNI-FRAIS DE SCOLARITE 2022 2023/COULIDIATY Aimé Parfait"/>
  </r>
  <r>
    <s v="E"/>
    <s v="4120"/>
    <s v="854"/>
    <s v="85400"/>
    <s v="8549059"/>
    <n v="528004120002"/>
    <x v="0"/>
    <x v="76"/>
    <x v="75"/>
    <n v="202210"/>
    <n v="44847"/>
    <s v="XOF"/>
    <n v="7142.86"/>
    <n v="10.51"/>
    <s v="EUR"/>
    <n v="10.891999999999999"/>
    <n v="12945762"/>
    <s v="STAFF"/>
    <n v="8540353"/>
    <s v="Time Code : N - OUB531022-OMNI-FRAIS DE SCOLARITE 2022 2023/PARE/KARAMBIRI Aminata"/>
  </r>
  <r>
    <s v="E"/>
    <s v="4120"/>
    <s v="854"/>
    <s v="85406"/>
    <s v="8549057"/>
    <n v="528004120002"/>
    <x v="0"/>
    <x v="7"/>
    <x v="7"/>
    <n v="202210"/>
    <n v="44847"/>
    <s v="XOF"/>
    <n v="45882.35"/>
    <n v="67.5"/>
    <s v="EUR"/>
    <n v="69.95"/>
    <n v="12945762"/>
    <s v="STAFF"/>
    <n v="8540399"/>
    <s v="Time Code : N - OUB531022-OMNI-FRAIS DE SCOLARITE 2022 2023/KONFE Aicha"/>
  </r>
  <r>
    <s v="E"/>
    <s v="6090"/>
    <s v="854"/>
    <s v="85401"/>
    <s v="8549054"/>
    <n v="528004120010"/>
    <x v="1"/>
    <x v="30"/>
    <x v="30"/>
    <n v="202210"/>
    <n v="44851"/>
    <s v="XOF"/>
    <n v="258.58"/>
    <n v="0.38"/>
    <s v="EUR"/>
    <n v="0.39400000000000002"/>
    <n v="12946057"/>
    <s v="PROPERTY"/>
    <s v="854P0064"/>
    <s v="Premise allocation : [52800412] [2.59%] [30524644] - KAC051022 /librairie papeterie de kaya -espèces /achat de cachet printer 542 marque shiny couleur rouge avec mention save the children bureau de kaya secteur 04 avec le logo au milieu"/>
  </r>
  <r>
    <s v="E"/>
    <s v="6090"/>
    <s v="854"/>
    <s v="85401"/>
    <s v="8549054"/>
    <n v="528004120010"/>
    <x v="1"/>
    <x v="30"/>
    <x v="30"/>
    <n v="202210"/>
    <n v="44851"/>
    <s v="XOF"/>
    <n v="775.74"/>
    <n v="1.1399999999999999"/>
    <s v="EUR"/>
    <n v="1.181"/>
    <n v="12946057"/>
    <s v="PROPERTY"/>
    <s v="854P0064"/>
    <s v="Premise allocation : [52800412] [2.59%] [30524644] - Main d'oeuvre"/>
  </r>
  <r>
    <s v="E"/>
    <s v="6090"/>
    <s v="854"/>
    <s v="85401"/>
    <s v="8549054"/>
    <n v="528004120010"/>
    <x v="1"/>
    <x v="30"/>
    <x v="30"/>
    <n v="202210"/>
    <n v="44851"/>
    <s v="XOF"/>
    <n v="64.650000000000006"/>
    <n v="0.1"/>
    <s v="EUR"/>
    <n v="0.104"/>
    <n v="12946057"/>
    <s v="PROPERTY"/>
    <s v="854P0064"/>
    <s v="Premise allocation : [52800412] [2.59%] [30524644] - Néon de 060"/>
  </r>
  <r>
    <s v="E"/>
    <s v="6022"/>
    <s v="854"/>
    <s v="85401"/>
    <s v="8549054"/>
    <n v="528004120010"/>
    <x v="1"/>
    <x v="30"/>
    <x v="30"/>
    <n v="202210"/>
    <n v="44851"/>
    <s v="XOF"/>
    <n v="775.74"/>
    <n v="1.1399999999999999"/>
    <s v="EUR"/>
    <n v="1.181"/>
    <n v="12946057"/>
    <s v="PROPERTY"/>
    <s v="854P0064"/>
    <s v="Premise allocation : [52800412] [2.59%] [30521331] - KAC071022 /sco zam -espèces /achat de café carte noir en boite"/>
  </r>
  <r>
    <s v="E"/>
    <s v="6090"/>
    <s v="854"/>
    <s v="85401"/>
    <s v="8549054"/>
    <n v="528004120010"/>
    <x v="1"/>
    <x v="30"/>
    <x v="30"/>
    <n v="202210"/>
    <n v="44851"/>
    <s v="XOF"/>
    <n v="1163.6099999999999"/>
    <n v="1.71"/>
    <s v="EUR"/>
    <n v="1.772"/>
    <n v="12946057"/>
    <s v="PROPERTY"/>
    <s v="854P0064"/>
    <s v="Premise allocation : [52800412] [2.59%] [30521331] - KAC081022 /sco zam -espèces / frais d'achat de fourniture diverses vinaigre de cidre vinaigre blancet insecticides kaltox pour le bureau sci kaya"/>
  </r>
  <r>
    <s v="E"/>
    <s v="6070"/>
    <s v="854"/>
    <s v="85408"/>
    <s v="8549054"/>
    <n v="528004120010"/>
    <x v="1"/>
    <x v="38"/>
    <x v="38"/>
    <n v="202210"/>
    <n v="44852"/>
    <s v="XOF"/>
    <n v="4626.87"/>
    <n v="6.81"/>
    <s v="EUR"/>
    <n v="7.0570000000000004"/>
    <n v="30525770"/>
    <s v="PROPERTY"/>
    <s v="854P0076"/>
    <s v="Maintenance des climatiseurs de la salle de réunion"/>
  </r>
  <r>
    <s v="E"/>
    <s v="6070"/>
    <s v="854"/>
    <s v="85408"/>
    <s v="8549054"/>
    <n v="528004120010"/>
    <x v="1"/>
    <x v="38"/>
    <x v="38"/>
    <n v="202210"/>
    <n v="44852"/>
    <s v="XOF"/>
    <n v="24985.07"/>
    <n v="36.76"/>
    <s v="EUR"/>
    <n v="38.094000000000001"/>
    <n v="30525770"/>
    <s v="PROPERTY"/>
    <s v="854P0076"/>
    <s v="Maintenance des climatiseurs de la salle de réunion"/>
  </r>
  <r>
    <s v="E"/>
    <s v="6070"/>
    <s v="854"/>
    <s v="85408"/>
    <s v="8549054"/>
    <n v="528004120010"/>
    <x v="1"/>
    <x v="2"/>
    <x v="2"/>
    <n v="202210"/>
    <n v="44852"/>
    <s v="XOF"/>
    <n v="24985.040000000001"/>
    <n v="36.76"/>
    <s v="EUR"/>
    <n v="38.094000000000001"/>
    <n v="12946057"/>
    <s v="PROPERTY"/>
    <s v="854P0076"/>
    <s v="Premise allocation : [52800412] [46.27%] [30524644] - Maintenance des climatiseurs de la salle de réunion"/>
  </r>
  <r>
    <s v="E"/>
    <s v="6070"/>
    <s v="854"/>
    <s v="85408"/>
    <s v="8549054"/>
    <n v="528004120010"/>
    <x v="1"/>
    <x v="2"/>
    <x v="2"/>
    <n v="202210"/>
    <n v="44852"/>
    <s v="XOF"/>
    <n v="4626.8599999999997"/>
    <n v="6.81"/>
    <s v="EUR"/>
    <n v="7.0570000000000004"/>
    <n v="12946057"/>
    <s v="PROPERTY"/>
    <s v="854P0076"/>
    <s v="Premise allocation : [52800412] [46.27%] [30524644] - Maintenance des climatiseurs de la salle de réunion"/>
  </r>
  <r>
    <s v="E"/>
    <s v="6070"/>
    <s v="854"/>
    <s v="85408"/>
    <s v="8549054"/>
    <n v="528004120010"/>
    <x v="1"/>
    <x v="38"/>
    <x v="38"/>
    <n v="202210"/>
    <n v="44852"/>
    <s v="XOF"/>
    <n v="-24985.07"/>
    <n v="-36.76"/>
    <s v="EUR"/>
    <n v="-38.094000000000001"/>
    <n v="30525770"/>
    <s v="PROPERTY"/>
    <s v="854P0076"/>
    <s v="Maintenance des climatiseurs de la salle de réunion"/>
  </r>
  <r>
    <s v="E"/>
    <s v="6070"/>
    <s v="854"/>
    <s v="85408"/>
    <s v="8549054"/>
    <n v="528004120010"/>
    <x v="1"/>
    <x v="38"/>
    <x v="38"/>
    <n v="202210"/>
    <n v="44852"/>
    <s v="XOF"/>
    <n v="-4626.87"/>
    <n v="-6.81"/>
    <s v="EUR"/>
    <n v="-7.0570000000000004"/>
    <n v="30525770"/>
    <s v="PROPERTY"/>
    <s v="854P0076"/>
    <s v="Maintenance des climatiseurs de la salle de réunion"/>
  </r>
  <r>
    <s v="E"/>
    <s v="4110"/>
    <s v="854"/>
    <s v="85400"/>
    <s v="8549051"/>
    <n v="528004120002"/>
    <x v="0"/>
    <x v="1"/>
    <x v="1"/>
    <n v="202210"/>
    <n v="44852"/>
    <s v="XOF"/>
    <n v="82.05"/>
    <n v="0.12"/>
    <s v="EUR"/>
    <n v="0.124"/>
    <n v="12945762"/>
    <s v="STAFF"/>
    <n v="9985201"/>
    <s v="Time Code : N - OUC081022/CAISSE/KI LEONIE/Droit fixes pour renouvellement contrat de bail de Bénoit DELSARTE."/>
  </r>
  <r>
    <s v="E"/>
    <s v="4110"/>
    <s v="854"/>
    <s v="85400"/>
    <s v="8549051"/>
    <n v="528004120002"/>
    <x v="0"/>
    <x v="1"/>
    <x v="1"/>
    <n v="202210"/>
    <n v="44852"/>
    <s v="XOF"/>
    <n v="246.15"/>
    <n v="0.36"/>
    <s v="EUR"/>
    <n v="0.373"/>
    <n v="12945762"/>
    <s v="STAFF"/>
    <n v="9985201"/>
    <s v="Time Code : N - OUC081022/CAISSE/KI LEONIE/Droits fixes pour le renouvellement contrat de bail de Benoit DELSARTE"/>
  </r>
  <r>
    <s v="E"/>
    <s v="4110"/>
    <s v="854"/>
    <s v="85400"/>
    <s v="8549051"/>
    <n v="528004120002"/>
    <x v="0"/>
    <x v="1"/>
    <x v="1"/>
    <n v="202210"/>
    <n v="44852"/>
    <s v="XOF"/>
    <n v="-82.05"/>
    <n v="-0.12"/>
    <s v="EUR"/>
    <n v="-0.124"/>
    <n v="12945762"/>
    <s v="STAFF"/>
    <n v="9985201"/>
    <s v="Time Code : N - OUC081022/CAISSE/KI LEONIE/Droit fixes pour renouvellement contrat de bail de Bénoit DELSARTE(Annulation)."/>
  </r>
  <r>
    <s v="E"/>
    <s v="4110"/>
    <s v="854"/>
    <s v="85400"/>
    <s v="8549051"/>
    <n v="528004120002"/>
    <x v="0"/>
    <x v="1"/>
    <x v="1"/>
    <n v="202210"/>
    <n v="44853"/>
    <s v="XOF"/>
    <n v="3395.45"/>
    <n v="5"/>
    <s v="EUR"/>
    <n v="5.1820000000000004"/>
    <n v="12945762"/>
    <s v="STAFF"/>
    <n v="9985201"/>
    <s v="Time Code : N - OUB731022-CHQ 1720068-SONABEL/Consommation d'élèctricité pour le mois de Septembre 2022"/>
  </r>
  <r>
    <s v="E"/>
    <s v="6022"/>
    <s v="854"/>
    <s v="85401"/>
    <s v="8549054"/>
    <n v="528004120010"/>
    <x v="1"/>
    <x v="30"/>
    <x v="30"/>
    <n v="202210"/>
    <n v="44853"/>
    <s v="XOF"/>
    <n v="646.45000000000005"/>
    <n v="0.95"/>
    <s v="EUR"/>
    <n v="0.98399999999999999"/>
    <n v="12946057"/>
    <s v="PROPERTY"/>
    <s v="854P0064"/>
    <s v="Premise allocation : [52800412] [2.59%] [30521331] - KAC111022 /sco zam -espèces /achat de bonbonnes d'eau aquaterre pour le bureau sci kaya"/>
  </r>
  <r>
    <s v="E"/>
    <s v="6060"/>
    <s v="854"/>
    <s v="85407"/>
    <s v="8549054"/>
    <n v="528004120010"/>
    <x v="1"/>
    <x v="3"/>
    <x v="3"/>
    <n v="202210"/>
    <n v="44854"/>
    <s v="XOF"/>
    <n v="39557.699999999997"/>
    <n v="58.19"/>
    <s v="EUR"/>
    <n v="60.302"/>
    <n v="12946057"/>
    <s v="PROPERTY"/>
    <s v="854P0073"/>
    <s v="Premise allocation : [52800412] [39.56%] [30521694] - DDCPB011022/OMNI/COULIBALY Mamou/Retenue sur Entretien du bureau de Dédougou du 15 Septembre au 14 Octobre 2022"/>
  </r>
  <r>
    <s v="E"/>
    <s v="4190"/>
    <s v="854"/>
    <s v="85407"/>
    <s v="8549059"/>
    <n v="528004120002"/>
    <x v="0"/>
    <x v="20"/>
    <x v="20"/>
    <n v="202210"/>
    <n v="44854"/>
    <s v="XOF"/>
    <n v="100000"/>
    <n v="147.11000000000001"/>
    <s v="EUR"/>
    <n v="152.44999999999999"/>
    <n v="12945762"/>
    <s v="STAFF"/>
    <n v="2059559"/>
    <s v="Time Code : N - OUB751022-OMNI-FRAIS DE TRANSPORT ET D'INSTALLATIONFRAIS DE TRANSPORT DE YAMEOGO W. ALICE"/>
  </r>
  <r>
    <s v="E"/>
    <s v="4190"/>
    <s v="854"/>
    <s v="85408"/>
    <s v="8549059"/>
    <n v="528004120002"/>
    <x v="0"/>
    <x v="12"/>
    <x v="12"/>
    <n v="202210"/>
    <n v="44854"/>
    <s v="XOF"/>
    <n v="74062.5"/>
    <n v="108.95"/>
    <s v="EUR"/>
    <n v="112.905"/>
    <n v="12945762"/>
    <s v="STAFF"/>
    <n v="2057784"/>
    <s v="Time Code : N - OUB751022-OMNI-FRAIS DE TRANSPORT ET D'INSTALLATIONFRAIS DE TRANSPORT DE KINDA NARCISSE"/>
  </r>
  <r>
    <s v="E"/>
    <s v="4110"/>
    <s v="854"/>
    <s v="85400"/>
    <s v="8549051"/>
    <n v="528004120002"/>
    <x v="0"/>
    <x v="1"/>
    <x v="1"/>
    <n v="202210"/>
    <n v="44855"/>
    <s v="XOF"/>
    <n v="205.13"/>
    <n v="0.3"/>
    <s v="EUR"/>
    <n v="0.311"/>
    <n v="12945762"/>
    <s v="STAFF"/>
    <n v="9985201"/>
    <s v="Time Code : N - OUB851022-OMNI-BENOIT DELSARTE-Ramassage de poubelle pour le mois d'aout 2022/Remboursement de travaux de plomberie et frais divers"/>
  </r>
  <r>
    <s v="E"/>
    <s v="4110"/>
    <s v="854"/>
    <s v="85400"/>
    <s v="8549051"/>
    <n v="528004120002"/>
    <x v="0"/>
    <x v="1"/>
    <x v="1"/>
    <n v="202210"/>
    <n v="44855"/>
    <s v="XOF"/>
    <n v="1025.6400000000001"/>
    <n v="1.51"/>
    <s v="EUR"/>
    <n v="1.5649999999999999"/>
    <n v="12945762"/>
    <s v="STAFF"/>
    <n v="9985201"/>
    <s v="Time Code : N - OUB851022-OMNI-BENOIT DELSARTE-Test PCR COVID/Remboursement de travaux de plomberie et frais divers"/>
  </r>
  <r>
    <s v="E"/>
    <s v="4110"/>
    <s v="854"/>
    <s v="85400"/>
    <s v="8549051"/>
    <n v="528004120002"/>
    <x v="0"/>
    <x v="1"/>
    <x v="1"/>
    <n v="202210"/>
    <n v="44855"/>
    <s v="XOF"/>
    <n v="287.18"/>
    <n v="0.42"/>
    <s v="EUR"/>
    <n v="0.435"/>
    <n v="12945762"/>
    <s v="STAFF"/>
    <n v="9985201"/>
    <s v="Time Code : N - OUB851022-OMNI-BENOIT DELSARTE-Réparation de portes/Remboursement de travaux de plomberie et frais divers"/>
  </r>
  <r>
    <s v="E"/>
    <s v="4110"/>
    <s v="854"/>
    <s v="85400"/>
    <s v="8549051"/>
    <n v="528004120002"/>
    <x v="0"/>
    <x v="1"/>
    <x v="1"/>
    <n v="202210"/>
    <n v="44855"/>
    <s v="XOF"/>
    <n v="287.18"/>
    <n v="0.42"/>
    <s v="EUR"/>
    <n v="0.435"/>
    <n v="12945762"/>
    <s v="STAFF"/>
    <n v="9985201"/>
    <s v="Time Code : N - OUB851022-OMNI-BENOIT DELSARTE-soude costique colle/Remboursement de travaux de plomberie et frais divers"/>
  </r>
  <r>
    <s v="E"/>
    <s v="4110"/>
    <s v="854"/>
    <s v="85400"/>
    <s v="8549051"/>
    <n v="528004120002"/>
    <x v="0"/>
    <x v="1"/>
    <x v="1"/>
    <n v="202210"/>
    <n v="44855"/>
    <s v="XOF"/>
    <n v="164.1"/>
    <n v="0.24"/>
    <s v="EUR"/>
    <n v="0.249"/>
    <n v="12945762"/>
    <s v="STAFF"/>
    <n v="9985201"/>
    <s v="Time Code : N - OUB851022-OMNI-BENOIT DELSARTE-Débouchage de toilettes/Remboursement de travaux de plomberie et frais divers"/>
  </r>
  <r>
    <s v="E"/>
    <s v="4110"/>
    <s v="854"/>
    <s v="85400"/>
    <s v="8549051"/>
    <n v="528004120002"/>
    <x v="0"/>
    <x v="1"/>
    <x v="1"/>
    <n v="202210"/>
    <n v="44855"/>
    <s v="XOF"/>
    <n v="328.21"/>
    <n v="0.48"/>
    <s v="EUR"/>
    <n v="0.497"/>
    <n v="12945762"/>
    <s v="STAFF"/>
    <n v="9985201"/>
    <s v="Time Code : N - OUB851022-OMNI-BENOIT DELSARTE-Achat de poignets/Remboursement de travaux de plomberie et frais divers"/>
  </r>
  <r>
    <s v="E"/>
    <s v="4110"/>
    <s v="854"/>
    <s v="85400"/>
    <s v="8549051"/>
    <n v="528004120002"/>
    <x v="0"/>
    <x v="1"/>
    <x v="1"/>
    <n v="202210"/>
    <n v="44855"/>
    <s v="XOF"/>
    <n v="164.1"/>
    <n v="0.24"/>
    <s v="EUR"/>
    <n v="0.249"/>
    <n v="12945762"/>
    <s v="STAFF"/>
    <n v="9985201"/>
    <s v="Time Code : N - OUB851022-OMNI-BENOIT DELSARTE-Achat de flexible de douche/Remboursement de travaux de plomberie et frais divers"/>
  </r>
  <r>
    <s v="E"/>
    <s v="4110"/>
    <s v="854"/>
    <s v="85400"/>
    <s v="8549051"/>
    <n v="528004120002"/>
    <x v="0"/>
    <x v="1"/>
    <x v="1"/>
    <n v="202210"/>
    <n v="44855"/>
    <s v="XOF"/>
    <n v="77.95"/>
    <n v="0.11"/>
    <s v="EUR"/>
    <n v="0.114"/>
    <n v="12945762"/>
    <s v="STAFF"/>
    <n v="9985201"/>
    <s v="Time Code : N - OUB851022-OMNI-BENOIT DELSARTE-Achat de TUBE LED T8 6500K 9W/Remboursement de travaux de plomberie et frais divers"/>
  </r>
  <r>
    <s v="E"/>
    <s v="4110"/>
    <s v="854"/>
    <s v="85400"/>
    <s v="8549051"/>
    <n v="528004120002"/>
    <x v="0"/>
    <x v="1"/>
    <x v="1"/>
    <n v="202210"/>
    <n v="44855"/>
    <s v="XOF"/>
    <n v="205.13"/>
    <n v="0.3"/>
    <s v="EUR"/>
    <n v="0.311"/>
    <n v="12945762"/>
    <s v="STAFF"/>
    <n v="9985201"/>
    <s v="Time Code : N - OUB851022-OMNI-BENOIT DELSARTE-Ramassage de poubelle pour le mois de Juillet 2022/Remboursement de travaux de plomberie et frais divers"/>
  </r>
  <r>
    <s v="E"/>
    <s v="4110"/>
    <s v="854"/>
    <s v="85400"/>
    <s v="8549051"/>
    <n v="528004120002"/>
    <x v="0"/>
    <x v="1"/>
    <x v="1"/>
    <n v="202210"/>
    <n v="44855"/>
    <s v="XOF"/>
    <n v="3323.08"/>
    <n v="4.8899999999999997"/>
    <s v="EUR"/>
    <n v="5.0679999999999996"/>
    <n v="12945762"/>
    <s v="STAFF"/>
    <n v="9985201"/>
    <s v="Time Code : N - OUB851022-OMNI-BENOIT DELSARTE-Frais de restauration/Remboursement de travaux de plomberie et frais divers"/>
  </r>
  <r>
    <s v="E"/>
    <s v="6090"/>
    <s v="854"/>
    <s v="85406"/>
    <s v="8549054"/>
    <n v="528004120010"/>
    <x v="1"/>
    <x v="2"/>
    <x v="2"/>
    <n v="202210"/>
    <n v="44855"/>
    <s v="XOF"/>
    <n v="10142.459999999999"/>
    <n v="14.92"/>
    <s v="EUR"/>
    <n v="15.462"/>
    <n v="12946057"/>
    <s v="PROPERTY"/>
    <s v="854P0062"/>
    <s v="Premise allocation : [52800412] [13.70%] [30521788] - OUB781022-OMNI-UMT TECHNOLOGIES/Achat d'eau Aquaterra (63 bombonnes)"/>
  </r>
  <r>
    <s v="E"/>
    <s v="4170"/>
    <s v="854"/>
    <s v="85400"/>
    <s v="8540017"/>
    <n v="528004120002"/>
    <x v="0"/>
    <x v="26"/>
    <x v="26"/>
    <n v="202210"/>
    <n v="44855"/>
    <s v="XOF"/>
    <n v="756.56"/>
    <n v="1.1100000000000001"/>
    <s v="EUR"/>
    <n v="1.1499999999999999"/>
    <n v="12945762"/>
    <s v="STAFF"/>
    <n v="2052844"/>
    <s v="Time Code : N - SAWADOGO SALIMATA/Assurance/Charge de  Aout 2022 /Incorporation de lui-même"/>
  </r>
  <r>
    <s v="E"/>
    <s v="4170"/>
    <s v="854"/>
    <s v="85400"/>
    <s v="8540017"/>
    <n v="528004120002"/>
    <x v="0"/>
    <x v="26"/>
    <x v="26"/>
    <n v="202210"/>
    <n v="44855"/>
    <s v="XOF"/>
    <n v="756.56"/>
    <n v="1.1100000000000001"/>
    <s v="EUR"/>
    <n v="1.1499999999999999"/>
    <n v="12945762"/>
    <s v="STAFF"/>
    <n v="2052844"/>
    <s v="Time Code : N - SAWADOGO SALIMATA/Assurance/Charge de  septembre 2022 /Incorporation de lui-même"/>
  </r>
  <r>
    <s v="E"/>
    <s v="5110"/>
    <s v="854"/>
    <s v="85401"/>
    <s v="8549054"/>
    <n v="528004120010"/>
    <x v="1"/>
    <x v="30"/>
    <x v="30"/>
    <n v="202210"/>
    <n v="44855"/>
    <s v="XOF"/>
    <n v="2844.4"/>
    <n v="4.18"/>
    <s v="EUR"/>
    <n v="4.3319999999999999"/>
    <n v="30525727"/>
    <s v="VEHICLE"/>
    <s v="854V0013"/>
    <s v="CARTE pour groupe electrogene"/>
  </r>
  <r>
    <s v="E"/>
    <s v="6090"/>
    <s v="854"/>
    <s v="85406"/>
    <s v="8549054"/>
    <n v="528004120010"/>
    <x v="1"/>
    <x v="2"/>
    <x v="2"/>
    <n v="202210"/>
    <n v="44858"/>
    <s v="USD"/>
    <n v="-115.64"/>
    <n v="-115.64"/>
    <s v="EUR"/>
    <n v="-119.83799999999999"/>
    <n v="12946057"/>
    <s v="PROPERTY"/>
    <s v="854P0062"/>
    <s v="Premise allocation : [52800412] [13.70%] [30521454] - SCI WCA/Hosting costs pour 2 staffs régionaux: Nathanaiel CONGO et Emmanuel DORI/Mois d Octobre 2022"/>
  </r>
  <r>
    <s v="E"/>
    <s v="6020"/>
    <s v="854"/>
    <s v="85401"/>
    <s v="8549054"/>
    <n v="528004120010"/>
    <x v="1"/>
    <x v="30"/>
    <x v="30"/>
    <n v="202210"/>
    <n v="44858"/>
    <s v="XOF"/>
    <n v="4651.26"/>
    <n v="6.84"/>
    <s v="EUR"/>
    <n v="7.0880000000000001"/>
    <n v="12946057"/>
    <s v="PROPERTY"/>
    <s v="854P0064"/>
    <s v="Premise allocation : [52800412] [2.59%] [40324489] - FACTURE SONABEL BUREAU SCI KAYA SEPTEMBRE 2022"/>
  </r>
  <r>
    <s v="E"/>
    <s v="6090"/>
    <s v="854"/>
    <s v="85406"/>
    <s v="8549054"/>
    <n v="528004120010"/>
    <x v="1"/>
    <x v="2"/>
    <x v="2"/>
    <n v="202210"/>
    <n v="44858"/>
    <s v="USD"/>
    <n v="-173.46"/>
    <n v="-173.46"/>
    <s v="EUR"/>
    <n v="-179.75700000000001"/>
    <n v="12946057"/>
    <s v="PROPERTY"/>
    <s v="854P0062"/>
    <s v="Premise allocation : [52800412] [13.70%] [30521454] - SCI WCA/Codes: 90500 – 9050009 – 99800604 – 612760/Hosting costs pour les 3 staffs régionaux de ECHO PPP(ANDA OUMAROU; EZECHIEL MACON;AUGUSTIN KABORE;)/Mois de OCTOBRE 2022"/>
  </r>
  <r>
    <s v="E"/>
    <s v="6930"/>
    <s v="854"/>
    <s v="85401"/>
    <s v="8549052"/>
    <n v="528004120010"/>
    <x v="1"/>
    <x v="50"/>
    <x v="50"/>
    <n v="202210"/>
    <n v="44858"/>
    <s v="XOF"/>
    <n v="10000"/>
    <n v="14.71"/>
    <s v="EUR"/>
    <n v="15.244"/>
    <n v="40325182"/>
    <m/>
    <m/>
    <s v="Maintenance et réparation d'un ordinateur DELL"/>
  </r>
  <r>
    <s v="E"/>
    <s v="6930"/>
    <s v="854"/>
    <s v="85401"/>
    <s v="8549052"/>
    <n v="528004120010"/>
    <x v="1"/>
    <x v="50"/>
    <x v="50"/>
    <n v="202210"/>
    <n v="44858"/>
    <s v="XOF"/>
    <n v="30000"/>
    <n v="44.13"/>
    <s v="EUR"/>
    <n v="45.731999999999999"/>
    <n v="40325182"/>
    <m/>
    <m/>
    <s v="Maintenance et réparation d'un ordinateur DELL"/>
  </r>
  <r>
    <s v="E"/>
    <s v="6930"/>
    <s v="854"/>
    <s v="85401"/>
    <s v="8549052"/>
    <n v="528004120010"/>
    <x v="1"/>
    <x v="50"/>
    <x v="50"/>
    <n v="202210"/>
    <n v="44858"/>
    <s v="XOF"/>
    <n v="65000"/>
    <n v="95.62"/>
    <s v="EUR"/>
    <n v="99.090999999999994"/>
    <n v="40325182"/>
    <m/>
    <m/>
    <s v="Maintenance et réparation d'un ordinateur DELL"/>
  </r>
  <r>
    <s v="E"/>
    <s v="7142"/>
    <s v="854"/>
    <s v="85401"/>
    <s v="8549052"/>
    <n v="528004120003"/>
    <x v="5"/>
    <x v="41"/>
    <x v="41"/>
    <n v="202210"/>
    <n v="44858"/>
    <s v="XOF"/>
    <n v="10000"/>
    <n v="14.71"/>
    <s v="EUR"/>
    <n v="15.244"/>
    <n v="40325207"/>
    <m/>
    <m/>
    <s v="Handling Charge - line level"/>
  </r>
  <r>
    <s v="E"/>
    <s v="7142"/>
    <s v="854"/>
    <s v="85401"/>
    <s v="8549052"/>
    <n v="528004120003"/>
    <x v="5"/>
    <x v="41"/>
    <x v="41"/>
    <n v="202210"/>
    <n v="44858"/>
    <s v="XOF"/>
    <n v="500000"/>
    <n v="735.54"/>
    <s v="EUR"/>
    <n v="762.24099999999999"/>
    <n v="40325207"/>
    <m/>
    <m/>
    <s v="Chambre climatisée double+ de 21jrs"/>
  </r>
  <r>
    <s v="E"/>
    <s v="7142"/>
    <s v="854"/>
    <s v="85401"/>
    <s v="8549052"/>
    <n v="528004120003"/>
    <x v="5"/>
    <x v="41"/>
    <x v="41"/>
    <n v="202210"/>
    <n v="44858"/>
    <s v="XOF"/>
    <n v="50000"/>
    <n v="73.55"/>
    <s v="EUR"/>
    <n v="76.22"/>
    <n v="40325207"/>
    <m/>
    <m/>
    <s v="VAT | Chambre climatisée double+ de 21jrs"/>
  </r>
  <r>
    <s v="E"/>
    <s v="4110"/>
    <s v="854"/>
    <s v="85400"/>
    <s v="8549051"/>
    <n v="528004120002"/>
    <x v="0"/>
    <x v="1"/>
    <x v="1"/>
    <n v="202210"/>
    <n v="44858"/>
    <s v="XOF"/>
    <n v="46564.1"/>
    <n v="68.5"/>
    <s v="EUR"/>
    <n v="70.986999999999995"/>
    <n v="12945762"/>
    <s v="STAFF"/>
    <n v="9985201"/>
    <s v="Time Code : N - OUB1010822-OMNI-BONANE GOLANE BERNARD/Loyer de Benoit DELSARTE pour le mois D´ Octobre 2022"/>
  </r>
  <r>
    <s v="E"/>
    <s v="4010"/>
    <s v="854"/>
    <s v="85406"/>
    <s v="8549053"/>
    <n v="528004120002"/>
    <x v="0"/>
    <x v="15"/>
    <x v="15"/>
    <n v="202210"/>
    <n v="44859"/>
    <s v="XOF"/>
    <n v="390639"/>
    <n v="574.66"/>
    <s v="EUR"/>
    <n v="595.52099999999996"/>
    <n v="12945762"/>
    <s v="STAFF"/>
    <n v="2041743"/>
    <s v="Time Code : N - OUB1281022-OMNI-SALAIRE DU MOIS D'OCTOBRE 2022 DE SORE Safiétou"/>
  </r>
  <r>
    <s v="E"/>
    <s v="4010"/>
    <s v="854"/>
    <s v="85408"/>
    <s v="8540008"/>
    <n v="528004120001"/>
    <x v="3"/>
    <x v="14"/>
    <x v="14"/>
    <n v="202210"/>
    <n v="44859"/>
    <s v="XOF"/>
    <n v="457409"/>
    <n v="672.89"/>
    <s v="EUR"/>
    <n v="697.31700000000001"/>
    <n v="12945762"/>
    <s v="STAFF"/>
    <n v="2012170"/>
    <s v="Time Code : N - OUB1281022-OMNI-SALAIRE DU MOIS D'OCTOBRE 2022 DE KIEMA Yaya"/>
  </r>
  <r>
    <s v="E"/>
    <s v="4010"/>
    <s v="854"/>
    <s v="85407"/>
    <s v="8549059"/>
    <n v="528004120002"/>
    <x v="0"/>
    <x v="18"/>
    <x v="18"/>
    <n v="202210"/>
    <n v="44859"/>
    <s v="XOF"/>
    <n v="535196"/>
    <n v="787.32"/>
    <s v="EUR"/>
    <n v="815.90099999999995"/>
    <n v="12945762"/>
    <s v="STAFF"/>
    <n v="2014872"/>
    <s v="Time Code : N - OUB1281022-OMNI-SALAIRE DU MOIS D'OCTOBRE 2022 DE OUATTARA Siaka"/>
  </r>
  <r>
    <s v="E"/>
    <s v="4010"/>
    <s v="854"/>
    <s v="85406"/>
    <s v="8549059"/>
    <n v="528004120002"/>
    <x v="0"/>
    <x v="18"/>
    <x v="18"/>
    <n v="202210"/>
    <n v="44859"/>
    <s v="XOF"/>
    <n v="33305.25"/>
    <n v="48.99"/>
    <s v="EUR"/>
    <n v="50.768000000000001"/>
    <n v="12945762"/>
    <s v="STAFF"/>
    <n v="2030994"/>
    <s v="Time Code : N - OUB1281022-OMNI-SALAIRE DU MOIS D'OCTOBRE 2022 DE KI/KERE Léonie"/>
  </r>
  <r>
    <s v="E"/>
    <s v="4010"/>
    <s v="854"/>
    <s v="85400"/>
    <s v="8549063"/>
    <n v="528004120002"/>
    <x v="0"/>
    <x v="21"/>
    <x v="21"/>
    <n v="202210"/>
    <n v="44859"/>
    <s v="XOF"/>
    <n v="70920.53"/>
    <n v="104.33"/>
    <s v="EUR"/>
    <n v="108.117"/>
    <n v="12945762"/>
    <s v="STAFF"/>
    <n v="2020577"/>
    <s v="Time Code : N - OUB1281022-OMNI-SALAIRE DU MOIS D'OCTOBRE 2022 DE SIDIBE Moumouni"/>
  </r>
  <r>
    <s v="E"/>
    <s v="4010"/>
    <s v="854"/>
    <s v="85400"/>
    <s v="8549062"/>
    <n v="528004120002"/>
    <x v="0"/>
    <x v="23"/>
    <x v="23"/>
    <n v="202210"/>
    <n v="44859"/>
    <s v="XOF"/>
    <n v="88281.27"/>
    <n v="129.87"/>
    <s v="EUR"/>
    <n v="134.584"/>
    <n v="12945762"/>
    <s v="STAFF"/>
    <n v="2032465"/>
    <s v="Time Code : N - OUB1281022-OMNI-SALAIRE DU MOIS D'OCTOBRE 2022 DE ZOURE Hassimi"/>
  </r>
  <r>
    <s v="E"/>
    <s v="4010"/>
    <s v="854"/>
    <s v="85407"/>
    <s v="8549057"/>
    <n v="528004120002"/>
    <x v="0"/>
    <x v="22"/>
    <x v="22"/>
    <n v="202210"/>
    <n v="44859"/>
    <s v="XOF"/>
    <n v="406272"/>
    <n v="597.66"/>
    <s v="EUR"/>
    <n v="619.35599999999999"/>
    <n v="12945762"/>
    <s v="STAFF"/>
    <n v="2023197"/>
    <s v="Time Code : N - OUB1281022-OMNI-SALAIRE DU MOIS D'OCTOBRE 2022 DE SAGNON Sanlé Régis Kader"/>
  </r>
  <r>
    <s v="E"/>
    <s v="4010"/>
    <s v="854"/>
    <s v="85407"/>
    <s v="8549063"/>
    <n v="528004120002"/>
    <x v="0"/>
    <x v="25"/>
    <x v="25"/>
    <n v="202210"/>
    <n v="44859"/>
    <s v="XOF"/>
    <n v="526864"/>
    <n v="775.06"/>
    <s v="EUR"/>
    <n v="803.19600000000003"/>
    <n v="12945762"/>
    <s v="STAFF"/>
    <n v="2038727"/>
    <s v="Time Code : N - OUB1281022-OMNI-SALAIRE DU MOIS D'OCTOBRE 2022 DE SORY Yacouba"/>
  </r>
  <r>
    <s v="E"/>
    <s v="4010"/>
    <s v="854"/>
    <s v="85406"/>
    <s v="8549053"/>
    <n v="528004120002"/>
    <x v="0"/>
    <x v="16"/>
    <x v="16"/>
    <n v="202210"/>
    <n v="44859"/>
    <s v="XOF"/>
    <n v="753810"/>
    <n v="1108.92"/>
    <s v="EUR"/>
    <n v="1149.1759999999999"/>
    <n v="12945762"/>
    <s v="STAFF"/>
    <n v="2024193"/>
    <s v="Time Code : N - OUB1281022-OMNI-SALAIRE DU MOIS D'OCTOBRE 2022 DE KAMBIRE Sié"/>
  </r>
  <r>
    <s v="E"/>
    <s v="4010"/>
    <s v="854"/>
    <s v="85406"/>
    <s v="8540008"/>
    <n v="528004120002"/>
    <x v="0"/>
    <x v="24"/>
    <x v="24"/>
    <n v="202210"/>
    <n v="44859"/>
    <s v="XOF"/>
    <n v="97558.57"/>
    <n v="143.52000000000001"/>
    <s v="EUR"/>
    <n v="148.72999999999999"/>
    <n v="12945762"/>
    <s v="STAFF"/>
    <n v="2039252"/>
    <s v="Time Code : N - OUB1281022-OMNI-SALAIRE DU MOIS D'OCTOBRE 2022 DE GUIRO Shérita Djémila"/>
  </r>
  <r>
    <s v="E"/>
    <s v="4010"/>
    <s v="854"/>
    <s v="85406"/>
    <s v="8549059"/>
    <n v="528004120002"/>
    <x v="0"/>
    <x v="18"/>
    <x v="18"/>
    <n v="202210"/>
    <n v="44859"/>
    <s v="XOF"/>
    <n v="27628.46"/>
    <n v="40.64"/>
    <s v="EUR"/>
    <n v="42.115000000000002"/>
    <n v="12945762"/>
    <s v="STAFF"/>
    <n v="2024413"/>
    <s v="Time Code : N - OUB1281022-OMNI-SALAIRE DU MOIS D'OCTOBRE 2022 DE DAMIBA Jacques Malgdawindé"/>
  </r>
  <r>
    <s v="E"/>
    <s v="4010"/>
    <s v="854"/>
    <s v="85407"/>
    <s v="8549059"/>
    <n v="528004120002"/>
    <x v="0"/>
    <x v="20"/>
    <x v="20"/>
    <n v="202210"/>
    <n v="44859"/>
    <s v="XOF"/>
    <n v="262705"/>
    <n v="386.46"/>
    <s v="EUR"/>
    <n v="400.48899999999998"/>
    <n v="12945762"/>
    <s v="STAFF"/>
    <n v="2059559"/>
    <s v="Time Code : N - OUB1281022-OMNI-SALAIRE DU MOIS D'OCTOBRE 2022 DE RAMDE/YAMEOGO Wendpouiré Alice"/>
  </r>
  <r>
    <s v="E"/>
    <s v="4010"/>
    <s v="854"/>
    <s v="85406"/>
    <s v="8549057"/>
    <n v="528004120002"/>
    <x v="0"/>
    <x v="69"/>
    <x v="68"/>
    <n v="202210"/>
    <n v="44859"/>
    <s v="XOF"/>
    <n v="252605"/>
    <n v="371.6"/>
    <s v="EUR"/>
    <n v="385.09"/>
    <n v="12945762"/>
    <s v="STAFF"/>
    <n v="8540222"/>
    <s v="Time Code : N - OUB1281022-OMNI-SALAIRE DU MOIS D'OCTOBRE 2022 DE OUEDRAOGO Bila Basile"/>
  </r>
  <r>
    <s v="E"/>
    <s v="4110"/>
    <s v="854"/>
    <s v="85400"/>
    <s v="8549051"/>
    <n v="528004120002"/>
    <x v="0"/>
    <x v="1"/>
    <x v="1"/>
    <n v="202210"/>
    <n v="44859"/>
    <s v="XOF"/>
    <n v="14523.08"/>
    <n v="21.36"/>
    <s v="EUR"/>
    <n v="22.135000000000002"/>
    <n v="12945762"/>
    <s v="STAFF"/>
    <n v="9985201"/>
    <s v="Time Code : N - OUMSB1181022-OMNI-E.G.S.N-WP/Gardienage et surveillance résidence CD mois de OCTOBRE 2022"/>
  </r>
  <r>
    <s v="E"/>
    <s v="4010"/>
    <s v="854"/>
    <s v="85408"/>
    <s v="8549057"/>
    <n v="528004120002"/>
    <x v="0"/>
    <x v="19"/>
    <x v="19"/>
    <n v="202210"/>
    <n v="44859"/>
    <s v="XOF"/>
    <n v="533435.49"/>
    <n v="784.73"/>
    <s v="EUR"/>
    <n v="813.21699999999998"/>
    <n v="12945762"/>
    <s v="STAFF"/>
    <n v="2023596"/>
    <s v="Time Code : N - OUB1281022-OMNI-SALAIRE DU MOIS D'OCTOBRE 2022 DE WANGRE Didier"/>
  </r>
  <r>
    <s v="E"/>
    <s v="4200"/>
    <s v="854"/>
    <s v="85400"/>
    <s v="8549063"/>
    <n v="528004120002"/>
    <x v="0"/>
    <x v="21"/>
    <x v="21"/>
    <n v="202210"/>
    <n v="44859"/>
    <s v="XOF"/>
    <n v="8190.48"/>
    <n v="12.05"/>
    <s v="EUR"/>
    <n v="12.487"/>
    <n v="12945762"/>
    <s v="STAFF"/>
    <n v="2020577"/>
    <s v="Time Code : N - OUAC031022-OMNI-CNSS DU MOIS D'OCTOBRE 2022 DE SIDIBE Moumouni"/>
  </r>
  <r>
    <s v="E"/>
    <s v="4200"/>
    <s v="854"/>
    <s v="85406"/>
    <s v="8549057"/>
    <n v="528004120002"/>
    <x v="0"/>
    <x v="69"/>
    <x v="68"/>
    <n v="202210"/>
    <n v="44859"/>
    <s v="XOF"/>
    <n v="61323"/>
    <n v="90.21"/>
    <s v="EUR"/>
    <n v="93.484999999999999"/>
    <n v="12945762"/>
    <s v="STAFF"/>
    <n v="8540222"/>
    <s v="Time Code : N - OUAC031022-OMNI-CNSS DU MOIS D'OCTOBRE 2022 DE OUEDRAOGO Bila Basile"/>
  </r>
  <r>
    <s v="E"/>
    <s v="4200"/>
    <s v="854"/>
    <s v="85406"/>
    <s v="8549059"/>
    <n v="528004120002"/>
    <x v="0"/>
    <x v="12"/>
    <x v="12"/>
    <n v="202210"/>
    <n v="44859"/>
    <s v="XOF"/>
    <n v="19996.96"/>
    <n v="29.42"/>
    <s v="EUR"/>
    <n v="30.488"/>
    <n v="12945762"/>
    <s v="STAFF"/>
    <n v="8540279"/>
    <s v="Time Code : N - OUAC031022-OMNI-CNSS DU MOIS D'OCTOBRE 2022 DE YAMEOGO Wendkoaguenda Lucie"/>
  </r>
  <r>
    <s v="E"/>
    <s v="4200"/>
    <s v="854"/>
    <s v="85407"/>
    <s v="8549059"/>
    <n v="528004120002"/>
    <x v="0"/>
    <x v="20"/>
    <x v="20"/>
    <n v="202210"/>
    <n v="44859"/>
    <s v="XOF"/>
    <n v="64735"/>
    <n v="95.23"/>
    <s v="EUR"/>
    <n v="98.686999999999998"/>
    <n v="12945762"/>
    <s v="STAFF"/>
    <n v="2059559"/>
    <s v="Time Code : N - OUAC031022-OMNI-CNSS DU MOIS D'OCTOBRE 2022 DE RAMDE/YAMEOGO Wendpouiré Alice"/>
  </r>
  <r>
    <s v="E"/>
    <s v="4200"/>
    <s v="854"/>
    <s v="85406"/>
    <s v="8549052"/>
    <n v="528004120001"/>
    <x v="3"/>
    <x v="14"/>
    <x v="14"/>
    <n v="202210"/>
    <n v="44859"/>
    <s v="XOF"/>
    <n v="129000"/>
    <n v="189.77"/>
    <s v="EUR"/>
    <n v="196.65899999999999"/>
    <n v="12945762"/>
    <s v="STAFF"/>
    <n v="2022429"/>
    <s v="Time Code : N - OUAC031022-OMNI-CNSS DU MOIS D'OCTOBRE 2022 DE DAHANI Daouda Martial Hubert"/>
  </r>
  <r>
    <s v="E"/>
    <s v="4200"/>
    <s v="854"/>
    <s v="85406"/>
    <s v="8549059"/>
    <n v="528004120002"/>
    <x v="0"/>
    <x v="18"/>
    <x v="18"/>
    <n v="202210"/>
    <n v="44859"/>
    <s v="XOF"/>
    <n v="6955.4"/>
    <n v="10.23"/>
    <s v="EUR"/>
    <n v="10.601000000000001"/>
    <n v="12945762"/>
    <s v="STAFF"/>
    <n v="2024413"/>
    <s v="Time Code : N - OUAC031022-OMNI-CNSS DU MOIS D'OCTOBRE 2022 DE DAMIBA Jacques Malgdawindé"/>
  </r>
  <r>
    <s v="E"/>
    <s v="4200"/>
    <s v="854"/>
    <s v="85406"/>
    <s v="8549059"/>
    <n v="528004120002"/>
    <x v="0"/>
    <x v="12"/>
    <x v="12"/>
    <n v="202210"/>
    <n v="44859"/>
    <s v="XOF"/>
    <n v="12067.74"/>
    <n v="17.75"/>
    <s v="EUR"/>
    <n v="18.393999999999998"/>
    <n v="12945762"/>
    <s v="STAFF"/>
    <n v="8540386"/>
    <s v="Time Code : N - OUAC031022-OMNI-CNSS DU MOIS D'OCTOBRE 2022 DE YAMEOGO Dahlia Ramata Stephanie"/>
  </r>
  <r>
    <s v="E"/>
    <s v="4300"/>
    <s v="854"/>
    <s v="85400"/>
    <s v="8540017"/>
    <n v="528004120002"/>
    <x v="0"/>
    <x v="26"/>
    <x v="26"/>
    <n v="202210"/>
    <n v="44859"/>
    <s v="XOF"/>
    <n v="4402.29"/>
    <n v="6.48"/>
    <s v="EUR"/>
    <n v="6.7149999999999999"/>
    <n v="12945762"/>
    <s v="STAFF"/>
    <n v="2052844"/>
    <s v="Time Code : N - OUAC011022-IUTS DU MOIS D'OCTOBRE 2022 DE SAWADOGO Salimata"/>
  </r>
  <r>
    <s v="E"/>
    <s v="4200"/>
    <s v="854"/>
    <s v="85408"/>
    <s v="8540008"/>
    <n v="528004120001"/>
    <x v="3"/>
    <x v="14"/>
    <x v="14"/>
    <n v="202210"/>
    <n v="44859"/>
    <s v="XOF"/>
    <n v="104975.71"/>
    <n v="154.43"/>
    <s v="EUR"/>
    <n v="160.036"/>
    <n v="12945762"/>
    <s v="STAFF"/>
    <n v="2012170"/>
    <s v="Time Code : N - OUAC031022-OMNI-CNSS DU MOIS D'OCTOBRE 2022 DE KIEMA Yaya"/>
  </r>
  <r>
    <s v="E"/>
    <s v="4200"/>
    <s v="854"/>
    <s v="85400"/>
    <s v="8549062"/>
    <n v="528004120002"/>
    <x v="0"/>
    <x v="23"/>
    <x v="23"/>
    <n v="202210"/>
    <n v="44859"/>
    <s v="XOF"/>
    <n v="16178.22"/>
    <n v="23.8"/>
    <s v="EUR"/>
    <n v="24.664000000000001"/>
    <n v="12945762"/>
    <s v="STAFF"/>
    <n v="2032465"/>
    <s v="Time Code : N - OUAC031022-OMNI-CNSS DU MOIS D'OCTOBRE 2022 DE ZOURE Hassimi"/>
  </r>
  <r>
    <s v="E"/>
    <s v="4200"/>
    <s v="854"/>
    <s v="85406"/>
    <s v="8549057"/>
    <n v="528004120002"/>
    <x v="0"/>
    <x v="7"/>
    <x v="7"/>
    <n v="202210"/>
    <n v="44859"/>
    <s v="XOF"/>
    <n v="19729.41"/>
    <n v="29.02"/>
    <s v="EUR"/>
    <n v="30.073"/>
    <n v="12945762"/>
    <s v="STAFF"/>
    <n v="8540399"/>
    <s v="Time Code : N - OUAC031022-OMNI-CNSS DU MOIS D'OCTOBRE 2022 DE KONFE TRAORE Aicha"/>
  </r>
  <r>
    <s v="E"/>
    <s v="4200"/>
    <s v="854"/>
    <s v="85400"/>
    <s v="8549062"/>
    <n v="528004120002"/>
    <x v="0"/>
    <x v="78"/>
    <x v="77"/>
    <n v="202210"/>
    <n v="44859"/>
    <s v="XOF"/>
    <n v="2177.2199999999998"/>
    <n v="3.2"/>
    <s v="EUR"/>
    <n v="3.3159999999999998"/>
    <n v="12945762"/>
    <s v="STAFF"/>
    <n v="8540396"/>
    <s v="Time Code : N - OUAC031022-OMNI-CNSS DU MOIS D'OCTOBRE 2022 DE OUEDRAOGO Hubert"/>
  </r>
  <r>
    <s v="E"/>
    <s v="4200"/>
    <s v="854"/>
    <s v="85406"/>
    <s v="8549059"/>
    <n v="528004120002"/>
    <x v="0"/>
    <x v="18"/>
    <x v="18"/>
    <n v="202210"/>
    <n v="44859"/>
    <s v="XOF"/>
    <n v="8324.4500000000007"/>
    <n v="12.25"/>
    <s v="EUR"/>
    <n v="12.695"/>
    <n v="12945762"/>
    <s v="STAFF"/>
    <n v="2030994"/>
    <s v="Time Code : N - OUAC031022-OMNI-CNSS DU MOIS D'OCTOBRE 2022 DE KI/KERE Léonie"/>
  </r>
  <r>
    <s v="E"/>
    <s v="4300"/>
    <s v="854"/>
    <s v="85400"/>
    <s v="8549057"/>
    <n v="528004120002"/>
    <x v="0"/>
    <x v="7"/>
    <x v="7"/>
    <n v="202210"/>
    <n v="44859"/>
    <s v="XOF"/>
    <n v="14959.5"/>
    <n v="22.01"/>
    <s v="EUR"/>
    <n v="22.809000000000001"/>
    <n v="12945762"/>
    <s v="STAFF"/>
    <n v="8540392"/>
    <s v="Time Code : N - OUAC011022-IUTS DU MOIS D'OCTOBRE 2022 DE KABORE Hamza"/>
  </r>
  <r>
    <s v="E"/>
    <s v="4300"/>
    <s v="854"/>
    <s v="85400"/>
    <s v="8549055"/>
    <n v="528004120002"/>
    <x v="0"/>
    <x v="11"/>
    <x v="11"/>
    <n v="202210"/>
    <n v="44859"/>
    <s v="XOF"/>
    <n v="7524.4"/>
    <n v="11.07"/>
    <s v="EUR"/>
    <n v="11.472"/>
    <n v="12945762"/>
    <s v="STAFF"/>
    <n v="8540039"/>
    <s v="Time Code : N - OUAC011022-IUTS DU MOIS D'OCTOBRE 2022 DE NABI Grégoire"/>
  </r>
  <r>
    <s v="E"/>
    <s v="4200"/>
    <s v="854"/>
    <s v="85401"/>
    <s v="8540008"/>
    <n v="528004120001"/>
    <x v="3"/>
    <x v="14"/>
    <x v="14"/>
    <n v="202210"/>
    <n v="44859"/>
    <s v="XOF"/>
    <n v="129000"/>
    <n v="189.77"/>
    <s v="EUR"/>
    <n v="196.65899999999999"/>
    <n v="12945762"/>
    <s v="STAFF"/>
    <n v="2031020"/>
    <s v="Time Code : N - OUAC031022-OMNI-CNSS DU MOIS D'OCTOBRE 2022 DE GANSORE Hassane Moctar"/>
  </r>
  <r>
    <s v="E"/>
    <s v="4300"/>
    <s v="854"/>
    <s v="85400"/>
    <s v="8549059"/>
    <n v="528004120002"/>
    <x v="0"/>
    <x v="12"/>
    <x v="12"/>
    <n v="202210"/>
    <n v="44859"/>
    <s v="XOF"/>
    <n v="3674.87"/>
    <n v="5.41"/>
    <s v="EUR"/>
    <n v="5.6059999999999999"/>
    <n v="12945762"/>
    <s v="STAFF"/>
    <n v="8540206"/>
    <s v="Time Code : N - OUAC011022-IUTS DU MOIS D'OCTOBRE 2022 DE OUEDRAOGO Wendingomdé Joseph Arnaud"/>
  </r>
  <r>
    <s v="E"/>
    <s v="4200"/>
    <s v="854"/>
    <s v="85408"/>
    <s v="8549057"/>
    <n v="528004120002"/>
    <x v="0"/>
    <x v="19"/>
    <x v="19"/>
    <n v="202210"/>
    <n v="44859"/>
    <s v="XOF"/>
    <n v="129000"/>
    <n v="189.77"/>
    <s v="EUR"/>
    <n v="196.65899999999999"/>
    <n v="12945762"/>
    <s v="STAFF"/>
    <n v="2023596"/>
    <s v="Time Code : N - OUAC031022-OMNI-CNSS DU MOIS D'OCTOBRE 2022 DE WANGRE Didier"/>
  </r>
  <r>
    <s v="E"/>
    <s v="4200"/>
    <s v="854"/>
    <s v="85408"/>
    <s v="8549059"/>
    <n v="528004120002"/>
    <x v="0"/>
    <x v="12"/>
    <x v="12"/>
    <n v="202210"/>
    <n v="44859"/>
    <s v="XOF"/>
    <n v="71916.91"/>
    <n v="105.8"/>
    <s v="EUR"/>
    <n v="109.64100000000001"/>
    <n v="12945762"/>
    <s v="STAFF"/>
    <n v="2057784"/>
    <s v="Time Code : N - OUAC031022-OMNI-CNSS DU MOIS D'OCTOBRE 2022 DE KINDA Narcisse"/>
  </r>
  <r>
    <s v="E"/>
    <s v="4300"/>
    <s v="854"/>
    <s v="85400"/>
    <s v="8549059"/>
    <n v="528004120002"/>
    <x v="0"/>
    <x v="12"/>
    <x v="12"/>
    <n v="202210"/>
    <n v="44859"/>
    <s v="XOF"/>
    <n v="10310.82"/>
    <n v="15.17"/>
    <s v="EUR"/>
    <n v="15.721"/>
    <n v="12945762"/>
    <s v="STAFF"/>
    <n v="2012905"/>
    <s v="Time Code : N - OUAC011022-IUTS DU MOIS D'OCTOBRE 2022 DE NEBIE Noël"/>
  </r>
  <r>
    <s v="E"/>
    <s v="4200"/>
    <s v="854"/>
    <s v="85408"/>
    <s v="8549052"/>
    <n v="528004120002"/>
    <x v="0"/>
    <x v="17"/>
    <x v="17"/>
    <n v="202210"/>
    <n v="44859"/>
    <s v="XOF"/>
    <n v="14475.24"/>
    <n v="21.29"/>
    <s v="EUR"/>
    <n v="22.062999999999999"/>
    <n v="12945762"/>
    <s v="STAFF"/>
    <n v="2058432"/>
    <s v="Time Code : N - OUAC031022-OMNI-CNSS DU MOIS D'OCTOBRE 2022 DE SONDO Stéphane"/>
  </r>
  <r>
    <s v="E"/>
    <s v="4200"/>
    <s v="854"/>
    <s v="85408"/>
    <s v="8549059"/>
    <n v="528004120002"/>
    <x v="0"/>
    <x v="12"/>
    <x v="12"/>
    <n v="202210"/>
    <n v="44859"/>
    <s v="XOF"/>
    <n v="70840"/>
    <n v="104.21"/>
    <s v="EUR"/>
    <n v="107.99299999999999"/>
    <n v="12945762"/>
    <s v="STAFF"/>
    <n v="2046481"/>
    <s v="Time Code : M - OUAC031022-OMNI-CNSS DU MOIS D'OCTOBRE 2022 DE TOE Hadja Aliza Sandrine"/>
  </r>
  <r>
    <s v="E"/>
    <s v="4300"/>
    <s v="854"/>
    <s v="85400"/>
    <s v="8549062"/>
    <n v="528004120002"/>
    <x v="0"/>
    <x v="78"/>
    <x v="77"/>
    <n v="202210"/>
    <n v="44859"/>
    <s v="XOF"/>
    <n v="4100.79"/>
    <n v="6.03"/>
    <s v="EUR"/>
    <n v="6.2489999999999997"/>
    <n v="12945762"/>
    <s v="STAFF"/>
    <n v="8540396"/>
    <s v="Time Code : N - OUAC011022-IUTS DU MOIS D'OCTOBRE 2022 DE OUEDRAOGO Hubert"/>
  </r>
  <r>
    <s v="E"/>
    <s v="4300"/>
    <s v="854"/>
    <s v="85400"/>
    <s v="8549059"/>
    <n v="528004120002"/>
    <x v="0"/>
    <x v="12"/>
    <x v="12"/>
    <n v="202210"/>
    <n v="44859"/>
    <s v="XOF"/>
    <n v="9592.68"/>
    <n v="14.11"/>
    <s v="EUR"/>
    <n v="14.622"/>
    <n v="12945762"/>
    <s v="STAFF"/>
    <n v="2029740"/>
    <s v="Time Code : N - OUAC011022-IUTS DU MOIS D'OCTOBRE 2022 DE KAMBOU Sansan Christian"/>
  </r>
  <r>
    <s v="E"/>
    <s v="4300"/>
    <s v="854"/>
    <s v="85406"/>
    <s v="8549059"/>
    <n v="528004120002"/>
    <x v="0"/>
    <x v="18"/>
    <x v="18"/>
    <n v="202210"/>
    <n v="44859"/>
    <s v="XOF"/>
    <n v="3283.55"/>
    <n v="4.83"/>
    <s v="EUR"/>
    <n v="5.0049999999999999"/>
    <n v="12945762"/>
    <s v="STAFF"/>
    <n v="2030994"/>
    <s v="Time Code : N - OUAC011022-IUTS DU MOIS D'OCTOBRE 2022 DE KI/KERE Léonie"/>
  </r>
  <r>
    <s v="E"/>
    <s v="4200"/>
    <s v="854"/>
    <s v="85407"/>
    <s v="8549063"/>
    <n v="528004120002"/>
    <x v="0"/>
    <x v="25"/>
    <x v="25"/>
    <n v="202210"/>
    <n v="44859"/>
    <s v="XOF"/>
    <n v="129000"/>
    <n v="189.77"/>
    <s v="EUR"/>
    <n v="196.65899999999999"/>
    <n v="12945762"/>
    <s v="STAFF"/>
    <n v="2038727"/>
    <s v="Time Code : N - OUAC031022-OMNI-CNSS DU MOIS D'OCTOBRE 2022 DE SORY Yacouba"/>
  </r>
  <r>
    <s v="E"/>
    <s v="4200"/>
    <s v="854"/>
    <s v="85406"/>
    <s v="8540008"/>
    <n v="528004120002"/>
    <x v="0"/>
    <x v="24"/>
    <x v="24"/>
    <n v="202210"/>
    <n v="44859"/>
    <s v="XOF"/>
    <n v="97103"/>
    <n v="142.85"/>
    <s v="EUR"/>
    <n v="148.036"/>
    <n v="12945762"/>
    <s v="STAFF"/>
    <n v="2039252"/>
    <s v="Time Code : N - OUAC031022-OMNI-CNSS DU MOIS D'OCTOBRE 2022 DE GUIRO Shérita Djémila"/>
  </r>
  <r>
    <s v="E"/>
    <s v="4300"/>
    <s v="854"/>
    <s v="85400"/>
    <s v="8549062"/>
    <n v="528004120002"/>
    <x v="0"/>
    <x v="23"/>
    <x v="23"/>
    <n v="202210"/>
    <n v="44859"/>
    <s v="XOF"/>
    <n v="13792.88"/>
    <n v="20.29"/>
    <s v="EUR"/>
    <n v="21.027000000000001"/>
    <n v="12945762"/>
    <s v="STAFF"/>
    <n v="2032465"/>
    <s v="Time Code : N - OUAC011022-IUTS DU MOIS D'OCTOBRE 2022 DE ZOURE Hassimi"/>
  </r>
  <r>
    <s v="E"/>
    <s v="4300"/>
    <s v="854"/>
    <s v="85401"/>
    <s v="8540008"/>
    <n v="528004120001"/>
    <x v="3"/>
    <x v="14"/>
    <x v="14"/>
    <n v="202210"/>
    <n v="44859"/>
    <s v="XOF"/>
    <n v="107782"/>
    <n v="158.56"/>
    <s v="EUR"/>
    <n v="164.316"/>
    <n v="12945762"/>
    <s v="STAFF"/>
    <n v="2031020"/>
    <s v="Time Code : N - OUAC011022-IUTS DU MOIS D'OCTOBRE 2022 DE GANSORE Hassane Moctar"/>
  </r>
  <r>
    <s v="E"/>
    <s v="4300"/>
    <s v="854"/>
    <s v="85400"/>
    <s v="8549059"/>
    <n v="528004120002"/>
    <x v="0"/>
    <x v="76"/>
    <x v="75"/>
    <n v="202210"/>
    <n v="44859"/>
    <s v="XOF"/>
    <n v="11695.71"/>
    <n v="17.21"/>
    <s v="EUR"/>
    <n v="17.835000000000001"/>
    <n v="12945762"/>
    <s v="STAFF"/>
    <n v="8540353"/>
    <s v="Time Code : N - OUAC011022-IUTS DU MOIS D'OCTOBRE 2022 DE PARE/KARAMBIRI Aminata"/>
  </r>
  <r>
    <s v="E"/>
    <s v="4300"/>
    <s v="854"/>
    <s v="85400"/>
    <s v="8549060"/>
    <n v="528004120002"/>
    <x v="0"/>
    <x v="6"/>
    <x v="6"/>
    <n v="202210"/>
    <n v="44859"/>
    <s v="XOF"/>
    <n v="7483.89"/>
    <n v="11.01"/>
    <s v="EUR"/>
    <n v="11.41"/>
    <n v="12945762"/>
    <s v="STAFF"/>
    <n v="2027008"/>
    <s v="Time Code : N - OUAC011022-IUTS DU MOIS D'OCTOBRE 2022 DE SAWADOGO Augustine Marie wendyam"/>
  </r>
  <r>
    <s v="E"/>
    <s v="4300"/>
    <s v="854"/>
    <s v="85408"/>
    <s v="8540008"/>
    <n v="528004120001"/>
    <x v="3"/>
    <x v="14"/>
    <x v="14"/>
    <n v="202210"/>
    <n v="44859"/>
    <s v="XOF"/>
    <n v="80921.62"/>
    <n v="119.04"/>
    <s v="EUR"/>
    <n v="123.361"/>
    <n v="12945762"/>
    <s v="STAFF"/>
    <n v="2012170"/>
    <s v="Time Code : N - OUAC011022-IUTS DU MOIS D'OCTOBRE 2022 DE KIEMA Yaya"/>
  </r>
  <r>
    <s v="E"/>
    <s v="4200"/>
    <s v="854"/>
    <s v="85406"/>
    <s v="8549057"/>
    <n v="528004120002"/>
    <x v="0"/>
    <x v="7"/>
    <x v="7"/>
    <n v="202210"/>
    <n v="44859"/>
    <s v="XOF"/>
    <n v="4562.7"/>
    <n v="6.71"/>
    <s v="EUR"/>
    <n v="6.9539999999999997"/>
    <n v="12945762"/>
    <s v="STAFF"/>
    <n v="8540358"/>
    <s v="Time Code : N - OUAC031022-OMNI-CNSS DU MOIS D'OCTOBRE 2022 DE ZOMA Jean"/>
  </r>
  <r>
    <s v="E"/>
    <s v="4300"/>
    <s v="854"/>
    <s v="85407"/>
    <s v="8549059"/>
    <n v="528004120002"/>
    <x v="0"/>
    <x v="18"/>
    <x v="18"/>
    <n v="202210"/>
    <n v="44859"/>
    <s v="XOF"/>
    <n v="71305"/>
    <n v="104.9"/>
    <s v="EUR"/>
    <n v="108.708"/>
    <n v="12945762"/>
    <s v="STAFF"/>
    <n v="2014872"/>
    <s v="Time Code : N - OUAC011022-IUTS DU MOIS D'OCTOBRE 2022 DE OUATTARA Siaka"/>
  </r>
  <r>
    <s v="E"/>
    <s v="4200"/>
    <s v="854"/>
    <s v="85407"/>
    <s v="8549057"/>
    <n v="528004120002"/>
    <x v="0"/>
    <x v="22"/>
    <x v="22"/>
    <n v="202210"/>
    <n v="44859"/>
    <s v="XOF"/>
    <n v="100987"/>
    <n v="148.56"/>
    <s v="EUR"/>
    <n v="153.953"/>
    <n v="12945762"/>
    <s v="STAFF"/>
    <n v="2023197"/>
    <s v="Time Code : N - OUAC031022-OMNI-CNSS DU MOIS D'OCTOBRE 2022 DE SAGNON Sanlé Régis Kader"/>
  </r>
  <r>
    <s v="E"/>
    <s v="4300"/>
    <s v="854"/>
    <s v="85400"/>
    <s v="8549058"/>
    <n v="528004120002"/>
    <x v="0"/>
    <x v="10"/>
    <x v="10"/>
    <n v="202210"/>
    <n v="44859"/>
    <s v="XOF"/>
    <n v="40225.96"/>
    <n v="59.18"/>
    <s v="EUR"/>
    <n v="61.328000000000003"/>
    <n v="12945762"/>
    <s v="STAFF"/>
    <n v="2011105"/>
    <s v="Time Code : N - OUAC011022-IUTS DU MOIS D'OCTOBRE 2022 DE COULIDIATY Aimé Parfait"/>
  </r>
  <r>
    <s v="E"/>
    <s v="4200"/>
    <s v="854"/>
    <s v="85406"/>
    <s v="8549053"/>
    <n v="528004120002"/>
    <x v="0"/>
    <x v="15"/>
    <x v="15"/>
    <n v="202210"/>
    <n v="44859"/>
    <s v="XOF"/>
    <n v="97103"/>
    <n v="142.85"/>
    <s v="EUR"/>
    <n v="148.036"/>
    <n v="12945762"/>
    <s v="STAFF"/>
    <n v="2041743"/>
    <s v="Time Code : N - OUAC031022-OMNI-CNSS DU MOIS D'OCTOBRE 2022 DE SORE Safiétou"/>
  </r>
  <r>
    <s v="E"/>
    <s v="4300"/>
    <s v="854"/>
    <s v="85406"/>
    <s v="8549052"/>
    <n v="528004120001"/>
    <x v="3"/>
    <x v="14"/>
    <x v="14"/>
    <n v="202210"/>
    <n v="44859"/>
    <s v="XOF"/>
    <n v="115630"/>
    <n v="170.1"/>
    <s v="EUR"/>
    <n v="176.27500000000001"/>
    <n v="12945762"/>
    <s v="STAFF"/>
    <n v="2022429"/>
    <s v="Time Code : N - OUAC011022-IUTS DU MOIS D'OCTOBRE 2022 DE DAHANI Daouda Martial Hubert"/>
  </r>
  <r>
    <s v="E"/>
    <s v="4200"/>
    <s v="854"/>
    <s v="85406"/>
    <s v="8549053"/>
    <n v="528004120002"/>
    <x v="0"/>
    <x v="16"/>
    <x v="16"/>
    <n v="202210"/>
    <n v="44859"/>
    <s v="XOF"/>
    <n v="129000"/>
    <n v="189.77"/>
    <s v="EUR"/>
    <n v="196.65899999999999"/>
    <n v="12945762"/>
    <s v="STAFF"/>
    <n v="2024193"/>
    <s v="Time Code : N - OUAC031022-OMNI-CNSS DU MOIS D'OCTOBRE 2022 DE KAMBIRE Sié"/>
  </r>
  <r>
    <s v="E"/>
    <s v="4300"/>
    <s v="854"/>
    <s v="85400"/>
    <s v="8549060"/>
    <n v="528004120002"/>
    <x v="0"/>
    <x v="6"/>
    <x v="6"/>
    <n v="202210"/>
    <n v="44859"/>
    <s v="XOF"/>
    <n v="7602.38"/>
    <n v="11.18"/>
    <s v="EUR"/>
    <n v="11.586"/>
    <n v="12945762"/>
    <s v="STAFF"/>
    <n v="2049729"/>
    <s v="Time Code : N - OUAC011022-IUTS DU MOIS D'OCTOBRE 2022 DE NIGNAN Annielle"/>
  </r>
  <r>
    <s v="E"/>
    <s v="4300"/>
    <s v="854"/>
    <s v="85400"/>
    <s v="8549063"/>
    <n v="528004120002"/>
    <x v="0"/>
    <x v="21"/>
    <x v="21"/>
    <n v="202210"/>
    <n v="44859"/>
    <s v="XOF"/>
    <n v="14254.86"/>
    <n v="20.97"/>
    <s v="EUR"/>
    <n v="21.731000000000002"/>
    <n v="12945762"/>
    <s v="STAFF"/>
    <n v="2020577"/>
    <s v="Time Code : N - OUAC011022-IUTS DU MOIS D'OCTOBRE 2022 DE SIDIBE Moumouni"/>
  </r>
  <r>
    <s v="E"/>
    <s v="4200"/>
    <s v="854"/>
    <s v="85407"/>
    <s v="8549059"/>
    <n v="528004120002"/>
    <x v="0"/>
    <x v="18"/>
    <x v="18"/>
    <n v="202210"/>
    <n v="44859"/>
    <s v="XOF"/>
    <n v="129000"/>
    <n v="189.77"/>
    <s v="EUR"/>
    <n v="196.65899999999999"/>
    <n v="12945762"/>
    <s v="STAFF"/>
    <n v="2014872"/>
    <s v="Time Code : N - OUAC031022-OMNI-CNSS DU MOIS D'OCTOBRE 2022 DE OUATTARA Siaka"/>
  </r>
  <r>
    <s v="E"/>
    <s v="4300"/>
    <s v="854"/>
    <s v="85406"/>
    <s v="8549059"/>
    <n v="528004120002"/>
    <x v="0"/>
    <x v="18"/>
    <x v="18"/>
    <n v="202210"/>
    <n v="44859"/>
    <s v="XOF"/>
    <n v="2942.99"/>
    <n v="4.33"/>
    <s v="EUR"/>
    <n v="4.4870000000000001"/>
    <n v="12945762"/>
    <s v="STAFF"/>
    <n v="2024413"/>
    <s v="Time Code : N - OUAC011022-IUTS DU MOIS D'OCTOBRE 2022 DE DAMIBA Jacques Malgdawindé"/>
  </r>
  <r>
    <s v="E"/>
    <s v="4010"/>
    <s v="854"/>
    <s v="85408"/>
    <s v="8549052"/>
    <n v="528004120002"/>
    <x v="0"/>
    <x v="17"/>
    <x v="17"/>
    <n v="202210"/>
    <n v="44859"/>
    <s v="XOF"/>
    <n v="133249.47"/>
    <n v="196.02"/>
    <s v="EUR"/>
    <n v="203.136"/>
    <n v="12945762"/>
    <s v="STAFF"/>
    <n v="2058432"/>
    <s v="Time Code : N - OUB1281022-OMNI-SALAIRE DU MOIS D'OCTOBRE 2022 DE SONDO Stéphane"/>
  </r>
  <r>
    <s v="E"/>
    <s v="4110"/>
    <s v="854"/>
    <s v="85400"/>
    <s v="8549052"/>
    <n v="528004120002"/>
    <x v="0"/>
    <x v="56"/>
    <x v="56"/>
    <n v="202210"/>
    <n v="44859"/>
    <s v="XOF"/>
    <n v="11644.74"/>
    <n v="17.13"/>
    <s v="EUR"/>
    <n v="17.751999999999999"/>
    <n v="12945762"/>
    <s v="STAFF"/>
    <n v="9980783"/>
    <s v="Time Code : N - OUMSB1181022-OMNI-E.G.S.N-WP/Gardiennage du DOMICILE KARINA LOPEZ pour le mois de OCTOBRE 2022"/>
  </r>
  <r>
    <s v="E"/>
    <s v="4200"/>
    <s v="854"/>
    <s v="85400"/>
    <s v="8549055"/>
    <n v="528004120002"/>
    <x v="0"/>
    <x v="11"/>
    <x v="11"/>
    <n v="202210"/>
    <n v="44859"/>
    <s v="XOF"/>
    <n v="3685.71"/>
    <n v="5.42"/>
    <s v="EUR"/>
    <n v="5.617"/>
    <n v="12945762"/>
    <s v="STAFF"/>
    <n v="8540039"/>
    <s v="Time Code : N - OUAC031022-OMNI-CNSS DU MOIS D'OCTOBRE 2022 DE NABI Grégoire"/>
  </r>
  <r>
    <s v="E"/>
    <s v="4200"/>
    <s v="854"/>
    <s v="85400"/>
    <s v="8549060"/>
    <n v="528004120002"/>
    <x v="0"/>
    <x v="6"/>
    <x v="6"/>
    <n v="202210"/>
    <n v="44859"/>
    <s v="XOF"/>
    <n v="16178.22"/>
    <n v="23.8"/>
    <s v="EUR"/>
    <n v="24.664000000000001"/>
    <n v="12945762"/>
    <s v="STAFF"/>
    <n v="2049729"/>
    <s v="Time Code : N - OUAC031022-OMNI-CNSS DU MOIS D'OCTOBRE 2022 DE NIGNAN Annielle"/>
  </r>
  <r>
    <s v="E"/>
    <s v="4200"/>
    <s v="854"/>
    <s v="85400"/>
    <s v="8549059"/>
    <n v="528004120002"/>
    <x v="0"/>
    <x v="12"/>
    <x v="12"/>
    <n v="202210"/>
    <n v="44859"/>
    <s v="XOF"/>
    <n v="7188.85"/>
    <n v="10.58"/>
    <s v="EUR"/>
    <n v="10.964"/>
    <n v="12945762"/>
    <s v="STAFF"/>
    <n v="2012905"/>
    <s v="Time Code : N - OUAC031022-OMNI-CNSS DU MOIS D'OCTOBRE 2022 DE NEBIE Noël"/>
  </r>
  <r>
    <s v="E"/>
    <s v="4200"/>
    <s v="854"/>
    <s v="85400"/>
    <s v="8549059"/>
    <n v="528004120002"/>
    <x v="0"/>
    <x v="76"/>
    <x v="75"/>
    <n v="202210"/>
    <n v="44859"/>
    <s v="XOF"/>
    <n v="4607.1400000000003"/>
    <n v="6.78"/>
    <s v="EUR"/>
    <n v="7.0259999999999998"/>
    <n v="12945762"/>
    <s v="STAFF"/>
    <n v="8540353"/>
    <s v="Time Code : N - OUAC031022-OMNI-CNSS DU MOIS D'OCTOBRE 2022 DE PARE/KARAMBIRI Aminata"/>
  </r>
  <r>
    <s v="E"/>
    <s v="4200"/>
    <s v="854"/>
    <s v="85400"/>
    <s v="8549058"/>
    <n v="528004120002"/>
    <x v="0"/>
    <x v="10"/>
    <x v="10"/>
    <n v="202210"/>
    <n v="44859"/>
    <s v="XOF"/>
    <n v="11586.83"/>
    <n v="17.05"/>
    <s v="EUR"/>
    <n v="17.669"/>
    <n v="12945762"/>
    <s v="STAFF"/>
    <n v="2011105"/>
    <s v="Time Code : N - OUAC031022-OMNI-CNSS DU MOIS D'OCTOBRE 2022 DE COULIDIATY Aimé Parfait"/>
  </r>
  <r>
    <s v="E"/>
    <s v="4200"/>
    <s v="854"/>
    <s v="85400"/>
    <s v="8549057"/>
    <n v="528004120002"/>
    <x v="0"/>
    <x v="7"/>
    <x v="7"/>
    <n v="202210"/>
    <n v="44859"/>
    <s v="XOF"/>
    <n v="17546.599999999999"/>
    <n v="25.81"/>
    <s v="EUR"/>
    <n v="26.747"/>
    <n v="12945762"/>
    <s v="STAFF"/>
    <n v="8540392"/>
    <s v="Time Code : N - OUAC031022-OMNI-CNSS DU MOIS D'OCTOBRE 2022 DE KABORE Hamza"/>
  </r>
  <r>
    <s v="E"/>
    <s v="4200"/>
    <s v="854"/>
    <s v="85400"/>
    <s v="8549059"/>
    <n v="528004120002"/>
    <x v="0"/>
    <x v="12"/>
    <x v="12"/>
    <n v="202210"/>
    <n v="44859"/>
    <s v="XOF"/>
    <n v="21363.06"/>
    <n v="31.43"/>
    <s v="EUR"/>
    <n v="32.570999999999998"/>
    <n v="12945762"/>
    <s v="STAFF"/>
    <n v="2029740"/>
    <s v="Time Code : N - OUAC031022-OMNI-CNSS DU MOIS D'OCTOBRE 2022 DE KAMBOU Sansan Christian"/>
  </r>
  <r>
    <s v="E"/>
    <s v="4200"/>
    <s v="854"/>
    <s v="85400"/>
    <s v="8540017"/>
    <n v="528004120002"/>
    <x v="0"/>
    <x v="26"/>
    <x v="26"/>
    <n v="202210"/>
    <n v="44859"/>
    <s v="XOF"/>
    <n v="8431.3700000000008"/>
    <n v="12.4"/>
    <s v="EUR"/>
    <n v="12.85"/>
    <n v="12945762"/>
    <s v="STAFF"/>
    <n v="2052844"/>
    <s v="Time Code : N - OUAC031022-OMNI-CNSS DU MOIS D'OCTOBRE 2022 DE SAWADOGO Salimata"/>
  </r>
  <r>
    <s v="E"/>
    <s v="4200"/>
    <s v="854"/>
    <s v="85400"/>
    <s v="8549059"/>
    <n v="528004120002"/>
    <x v="0"/>
    <x v="12"/>
    <x v="12"/>
    <n v="202210"/>
    <n v="44859"/>
    <s v="XOF"/>
    <n v="2477.88"/>
    <n v="3.65"/>
    <s v="EUR"/>
    <n v="3.7829999999999999"/>
    <n v="12945762"/>
    <s v="STAFF"/>
    <n v="8540206"/>
    <s v="Time Code : N - OUAC031022-OMNI-CNSS DU MOIS D'OCTOBRE 2022 DE OUEDRAOGO Wendingomdé Joseph Arnaud"/>
  </r>
  <r>
    <s v="E"/>
    <s v="4200"/>
    <s v="854"/>
    <s v="85400"/>
    <s v="8549060"/>
    <n v="528004120002"/>
    <x v="0"/>
    <x v="6"/>
    <x v="6"/>
    <n v="202210"/>
    <n v="44859"/>
    <s v="XOF"/>
    <n v="14333.33"/>
    <n v="21.09"/>
    <s v="EUR"/>
    <n v="21.856000000000002"/>
    <n v="12945762"/>
    <s v="STAFF"/>
    <n v="2027008"/>
    <s v="Time Code : N - OUAC031022-OMNI-CNSS DU MOIS D'OCTOBRE 2022 DE SAWADOGO Augustine Marie wendyam"/>
  </r>
  <r>
    <s v="E"/>
    <s v="4300"/>
    <s v="854"/>
    <s v="85406"/>
    <s v="8540008"/>
    <n v="528004120002"/>
    <x v="0"/>
    <x v="24"/>
    <x v="24"/>
    <n v="202210"/>
    <n v="44859"/>
    <s v="XOF"/>
    <n v="40180"/>
    <n v="59.11"/>
    <s v="EUR"/>
    <n v="61.256"/>
    <n v="12945762"/>
    <s v="STAFF"/>
    <n v="2039252"/>
    <s v="Time Code : N - OUAC011022-IUTS DU MOIS D'OCTOBRE 2022 DE GUIRO Shérita Djémila"/>
  </r>
  <r>
    <s v="E"/>
    <s v="4300"/>
    <s v="854"/>
    <s v="85406"/>
    <s v="8549053"/>
    <n v="528004120002"/>
    <x v="0"/>
    <x v="15"/>
    <x v="15"/>
    <n v="202210"/>
    <n v="44859"/>
    <s v="XOF"/>
    <n v="36162"/>
    <n v="53.2"/>
    <s v="EUR"/>
    <n v="55.131"/>
    <n v="12945762"/>
    <s v="STAFF"/>
    <n v="2041743"/>
    <s v="Time Code : N - OUAC011022-IUTS DU MOIS D'OCTOBRE 2022 DE SORE Safiétou"/>
  </r>
  <r>
    <s v="E"/>
    <s v="4300"/>
    <s v="854"/>
    <s v="85406"/>
    <s v="8549057"/>
    <n v="528004120002"/>
    <x v="0"/>
    <x v="7"/>
    <x v="7"/>
    <n v="202210"/>
    <n v="44859"/>
    <s v="XOF"/>
    <n v="12178.71"/>
    <n v="17.920000000000002"/>
    <s v="EUR"/>
    <n v="18.571000000000002"/>
    <n v="12945762"/>
    <s v="STAFF"/>
    <n v="8540399"/>
    <s v="Time Code : N - OUAC011022-IUTS DU MOIS D'OCTOBRE 2022 DE KONFE TRAORE Aicha"/>
  </r>
  <r>
    <s v="E"/>
    <s v="4300"/>
    <s v="854"/>
    <s v="85408"/>
    <s v="8549059"/>
    <n v="528004120002"/>
    <x v="0"/>
    <x v="12"/>
    <x v="12"/>
    <n v="202210"/>
    <n v="44859"/>
    <s v="XOF"/>
    <n v="26930"/>
    <n v="39.619999999999997"/>
    <s v="EUR"/>
    <n v="41.058"/>
    <n v="12945762"/>
    <s v="STAFF"/>
    <n v="2046481"/>
    <s v="Time Code : M - OUAC011022-IUTS DU MOIS D'OCTOBRE 2022 DE TOE Hadja Aliza Sandrine"/>
  </r>
  <r>
    <s v="E"/>
    <s v="4300"/>
    <s v="854"/>
    <s v="85406"/>
    <s v="8549059"/>
    <n v="528004120002"/>
    <x v="0"/>
    <x v="12"/>
    <x v="12"/>
    <n v="202210"/>
    <n v="44859"/>
    <s v="XOF"/>
    <n v="18242.189999999999"/>
    <n v="26.84"/>
    <s v="EUR"/>
    <n v="27.814"/>
    <n v="12945762"/>
    <s v="STAFF"/>
    <n v="8540279"/>
    <s v="Time Code : N - OUAC011022-IUTS DU MOIS D'OCTOBRE 2022 DE YAMEOGO Wendkoaguenda Lucie"/>
  </r>
  <r>
    <s v="E"/>
    <s v="4300"/>
    <s v="854"/>
    <s v="85406"/>
    <s v="8549057"/>
    <n v="528004120002"/>
    <x v="0"/>
    <x v="7"/>
    <x v="7"/>
    <n v="202210"/>
    <n v="44859"/>
    <s v="XOF"/>
    <n v="7158.98"/>
    <n v="10.53"/>
    <s v="EUR"/>
    <n v="10.912000000000001"/>
    <n v="12945762"/>
    <s v="STAFF"/>
    <n v="8540358"/>
    <s v="Time Code : N - OUAC011022-IUTS DU MOIS D'OCTOBRE 2022 DE ZOMA Jean"/>
  </r>
  <r>
    <s v="E"/>
    <s v="4300"/>
    <s v="854"/>
    <s v="85406"/>
    <s v="8549059"/>
    <n v="528004120002"/>
    <x v="0"/>
    <x v="12"/>
    <x v="12"/>
    <n v="202210"/>
    <n v="44859"/>
    <s v="XOF"/>
    <n v="7449.26"/>
    <n v="10.96"/>
    <s v="EUR"/>
    <n v="11.358000000000001"/>
    <n v="12945762"/>
    <s v="STAFF"/>
    <n v="8540386"/>
    <s v="Time Code : N - OUAC011022-IUTS DU MOIS D'OCTOBRE 2022 DE YAMEOGO Dahlia Ramata Stephanie"/>
  </r>
  <r>
    <s v="E"/>
    <s v="4300"/>
    <s v="854"/>
    <s v="85406"/>
    <s v="8549053"/>
    <n v="528004120002"/>
    <x v="0"/>
    <x v="16"/>
    <x v="16"/>
    <n v="202210"/>
    <n v="44859"/>
    <s v="XOF"/>
    <n v="144180"/>
    <n v="212.1"/>
    <s v="EUR"/>
    <n v="219.8"/>
    <n v="12945762"/>
    <s v="STAFF"/>
    <n v="2024193"/>
    <s v="Time Code : N - OUAC011022-IUTS DU MOIS D'OCTOBRE 2022 DE KAMBIRE Sié"/>
  </r>
  <r>
    <s v="E"/>
    <s v="4300"/>
    <s v="854"/>
    <s v="85406"/>
    <s v="8549057"/>
    <n v="528004120002"/>
    <x v="0"/>
    <x v="69"/>
    <x v="68"/>
    <n v="202210"/>
    <n v="44859"/>
    <s v="XOF"/>
    <n v="16931"/>
    <n v="24.91"/>
    <s v="EUR"/>
    <n v="25.814"/>
    <n v="12945762"/>
    <s v="STAFF"/>
    <n v="8540222"/>
    <s v="Time Code : N - OUAC011022-IUTS DU MOIS D'OCTOBRE 2022 DE OUEDRAOGO Bila Basile"/>
  </r>
  <r>
    <s v="E"/>
    <s v="4300"/>
    <s v="854"/>
    <s v="85407"/>
    <s v="8549063"/>
    <n v="528004120002"/>
    <x v="0"/>
    <x v="25"/>
    <x v="25"/>
    <n v="202210"/>
    <n v="44859"/>
    <s v="XOF"/>
    <n v="57925"/>
    <n v="85.21"/>
    <s v="EUR"/>
    <n v="88.302999999999997"/>
    <n v="12945762"/>
    <s v="STAFF"/>
    <n v="2038727"/>
    <s v="Time Code : N - OUAC011022-IUTS DU MOIS D'OCTOBRE 2022 DE SORY Yacouba"/>
  </r>
  <r>
    <s v="E"/>
    <s v="4300"/>
    <s v="854"/>
    <s v="85408"/>
    <s v="8549059"/>
    <n v="528004120002"/>
    <x v="0"/>
    <x v="12"/>
    <x v="12"/>
    <n v="202210"/>
    <n v="44859"/>
    <s v="XOF"/>
    <n v="29758.31"/>
    <n v="43.78"/>
    <s v="EUR"/>
    <n v="45.369"/>
    <n v="12945762"/>
    <s v="STAFF"/>
    <n v="2057784"/>
    <s v="Time Code : N - OUAC011022-IUTS DU MOIS D'OCTOBRE 2022 DE KINDA Narcisse"/>
  </r>
  <r>
    <s v="E"/>
    <s v="4300"/>
    <s v="854"/>
    <s v="85407"/>
    <s v="8549059"/>
    <n v="528004120002"/>
    <x v="0"/>
    <x v="20"/>
    <x v="20"/>
    <n v="202210"/>
    <n v="44859"/>
    <s v="XOF"/>
    <n v="21830"/>
    <n v="32.11"/>
    <s v="EUR"/>
    <n v="33.276000000000003"/>
    <n v="12945762"/>
    <s v="STAFF"/>
    <n v="2059559"/>
    <s v="Time Code : N - OUAC011022-IUTS DU MOIS D'OCTOBRE 2022 DE RAMDE/YAMEOGO Wendpouiré Alice"/>
  </r>
  <r>
    <s v="E"/>
    <s v="4300"/>
    <s v="854"/>
    <s v="85407"/>
    <s v="8549057"/>
    <n v="528004120002"/>
    <x v="0"/>
    <x v="22"/>
    <x v="22"/>
    <n v="202210"/>
    <n v="44859"/>
    <s v="XOF"/>
    <n v="37602"/>
    <n v="55.32"/>
    <s v="EUR"/>
    <n v="57.328000000000003"/>
    <n v="12945762"/>
    <s v="STAFF"/>
    <n v="2023197"/>
    <s v="Time Code : N - OUAC011022-IUTS DU MOIS D'OCTOBRE 2022 DE SAGNON Sanlé Régis Kader"/>
  </r>
  <r>
    <s v="E"/>
    <s v="4300"/>
    <s v="854"/>
    <s v="85408"/>
    <s v="8549057"/>
    <n v="528004120002"/>
    <x v="0"/>
    <x v="19"/>
    <x v="19"/>
    <n v="202210"/>
    <n v="44859"/>
    <s v="XOF"/>
    <n v="71305"/>
    <n v="104.9"/>
    <s v="EUR"/>
    <n v="108.708"/>
    <n v="12945762"/>
    <s v="STAFF"/>
    <n v="2023596"/>
    <s v="Time Code : N - OUAC011022-IUTS DU MOIS D'OCTOBRE 2022 DE WANGRE Didier"/>
  </r>
  <r>
    <s v="E"/>
    <s v="4300"/>
    <s v="854"/>
    <s v="85408"/>
    <s v="8549052"/>
    <n v="528004120002"/>
    <x v="0"/>
    <x v="17"/>
    <x v="17"/>
    <n v="202210"/>
    <n v="44859"/>
    <s v="XOF"/>
    <n v="22387.48"/>
    <n v="32.93"/>
    <s v="EUR"/>
    <n v="34.125"/>
    <n v="12945762"/>
    <s v="STAFF"/>
    <n v="2058432"/>
    <s v="Time Code : N - OUAC011022-IUTS DU MOIS D'OCTOBRE 2022 DE SONDO Stéphane"/>
  </r>
  <r>
    <s v="E"/>
    <s v="4010"/>
    <s v="854"/>
    <s v="85400"/>
    <s v="8549059"/>
    <n v="528004120002"/>
    <x v="0"/>
    <x v="12"/>
    <x v="12"/>
    <n v="202210"/>
    <n v="44859"/>
    <s v="XOF"/>
    <n v="62503.02"/>
    <n v="91.95"/>
    <s v="EUR"/>
    <n v="95.287999999999997"/>
    <n v="12945762"/>
    <s v="STAFF"/>
    <n v="2012905"/>
    <s v="Time Code : N - OUB1281022-OMNI-SALAIRE DU MOIS D'OCTOBRE 2022 DE NEBIE Noël"/>
  </r>
  <r>
    <s v="E"/>
    <s v="4010"/>
    <s v="854"/>
    <s v="85400"/>
    <s v="8549059"/>
    <n v="528004120002"/>
    <x v="0"/>
    <x v="76"/>
    <x v="75"/>
    <n v="202210"/>
    <n v="44859"/>
    <s v="XOF"/>
    <n v="41803.14"/>
    <n v="61.5"/>
    <s v="EUR"/>
    <n v="63.732999999999997"/>
    <n v="12945762"/>
    <s v="STAFF"/>
    <n v="8540353"/>
    <s v="Time Code : N - OUB1281022-OMNI-SALAIRE DU MOIS D'OCTOBRE 2022 DE PARE/KARAMBIRI Aminata"/>
  </r>
  <r>
    <s v="E"/>
    <s v="4010"/>
    <s v="854"/>
    <s v="85400"/>
    <s v="8549055"/>
    <n v="528004120002"/>
    <x v="0"/>
    <x v="11"/>
    <x v="11"/>
    <n v="202210"/>
    <n v="44859"/>
    <s v="XOF"/>
    <n v="39767.57"/>
    <n v="58.5"/>
    <s v="EUR"/>
    <n v="60.624000000000002"/>
    <n v="12945762"/>
    <s v="STAFF"/>
    <n v="8540039"/>
    <s v="Time Code : N - OUB1281022-OMNI-SALAIRE DU MOIS D'OCTOBRE 2022 DE NABI Grégoire"/>
  </r>
  <r>
    <s v="E"/>
    <s v="4010"/>
    <s v="854"/>
    <s v="85400"/>
    <s v="8549062"/>
    <n v="528004120002"/>
    <x v="0"/>
    <x v="78"/>
    <x v="77"/>
    <n v="202210"/>
    <n v="44859"/>
    <s v="XOF"/>
    <n v="17822.560000000001"/>
    <n v="26.22"/>
    <s v="EUR"/>
    <n v="27.172000000000001"/>
    <n v="12945762"/>
    <s v="STAFF"/>
    <n v="8540396"/>
    <s v="Time Code : N - OUB1281022-OMNI-SALAIRE DU MOIS D'OCTOBRE 2022 DE OUEDRAOGO Hubert"/>
  </r>
  <r>
    <s v="E"/>
    <s v="4010"/>
    <s v="854"/>
    <s v="85400"/>
    <s v="8549059"/>
    <n v="528004120002"/>
    <x v="0"/>
    <x v="12"/>
    <x v="12"/>
    <n v="202210"/>
    <n v="44859"/>
    <s v="XOF"/>
    <n v="22558.42"/>
    <n v="33.19"/>
    <s v="EUR"/>
    <n v="34.395000000000003"/>
    <n v="12945762"/>
    <s v="STAFF"/>
    <n v="8540206"/>
    <s v="Time Code : N - OUB1281022-OMNI-SALAIRE DU MOIS D'OCTOBRE 2022 DE OUEDRAOGO Wendingomdé Joseph Arnaud"/>
  </r>
  <r>
    <s v="E"/>
    <s v="4010"/>
    <s v="854"/>
    <s v="85400"/>
    <s v="8549059"/>
    <n v="528004120002"/>
    <x v="0"/>
    <x v="12"/>
    <x v="12"/>
    <n v="202210"/>
    <n v="44859"/>
    <s v="XOF"/>
    <n v="87251.36"/>
    <n v="128.35"/>
    <s v="EUR"/>
    <n v="133.00899999999999"/>
    <n v="12945762"/>
    <s v="STAFF"/>
    <n v="2029740"/>
    <s v="Time Code : N - OUB1281022-OMNI-SALAIRE DU MOIS D'OCTOBRE 2022 DE KAMBOU Sansan Christian"/>
  </r>
  <r>
    <s v="E"/>
    <s v="4010"/>
    <s v="854"/>
    <s v="85400"/>
    <s v="8549060"/>
    <n v="528004120002"/>
    <x v="0"/>
    <x v="6"/>
    <x v="6"/>
    <n v="202210"/>
    <n v="44859"/>
    <s v="XOF"/>
    <n v="65737.490000000005"/>
    <n v="96.71"/>
    <s v="EUR"/>
    <n v="100.221"/>
    <n v="12945762"/>
    <s v="STAFF"/>
    <n v="2049729"/>
    <s v="Time Code : N - OUB1281022-OMNI-SALAIRE DU MOIS D'OCTOBRE 2022 DE NIGNAN Annielle"/>
  </r>
  <r>
    <s v="E"/>
    <s v="4010"/>
    <s v="854"/>
    <s v="85400"/>
    <s v="8540017"/>
    <n v="528004120002"/>
    <x v="0"/>
    <x v="26"/>
    <x v="26"/>
    <n v="202210"/>
    <n v="44859"/>
    <s v="XOF"/>
    <n v="33819.22"/>
    <n v="49.75"/>
    <s v="EUR"/>
    <n v="51.555999999999997"/>
    <n v="12945762"/>
    <s v="STAFF"/>
    <n v="2052844"/>
    <s v="Time Code : N - OUB1281022-OMNI-SALAIRE DU MOIS D'OCTOBRE 2022 DE SAWADOGO Salimata"/>
  </r>
  <r>
    <s v="E"/>
    <s v="4010"/>
    <s v="854"/>
    <s v="85400"/>
    <s v="8549060"/>
    <n v="528004120002"/>
    <x v="0"/>
    <x v="6"/>
    <x v="6"/>
    <n v="202210"/>
    <n v="44859"/>
    <s v="XOF"/>
    <n v="14507.5"/>
    <n v="21.34"/>
    <s v="EUR"/>
    <n v="22.114999999999998"/>
    <n v="12945762"/>
    <s v="STAFF"/>
    <n v="2027008"/>
    <s v="Time Code : N - OUB1281022-OMNI-SALAIRE DU MOIS D'OCTOBRE 2022 DE SAWADOGO Augustine Marie wendyam"/>
  </r>
  <r>
    <s v="E"/>
    <s v="4010"/>
    <s v="854"/>
    <s v="85406"/>
    <s v="8549052"/>
    <n v="528004120001"/>
    <x v="3"/>
    <x v="14"/>
    <x v="14"/>
    <n v="202210"/>
    <n v="44859"/>
    <s v="XOF"/>
    <n v="544820.92000000004"/>
    <n v="801.48"/>
    <s v="EUR"/>
    <n v="830.57500000000005"/>
    <n v="12945762"/>
    <s v="STAFF"/>
    <n v="2022429"/>
    <s v="Time Code : N - OUB1281022-OMNI-SALAIRE DU MOIS D'OCTOBRE 2022 DE DAHANI Daouda Martial Hubert"/>
  </r>
  <r>
    <s v="E"/>
    <s v="4010"/>
    <s v="854"/>
    <s v="85400"/>
    <s v="8549057"/>
    <n v="528004120002"/>
    <x v="0"/>
    <x v="7"/>
    <x v="7"/>
    <n v="202210"/>
    <n v="44859"/>
    <s v="XOF"/>
    <n v="95748.26"/>
    <n v="140.85"/>
    <s v="EUR"/>
    <n v="145.96299999999999"/>
    <n v="12945762"/>
    <s v="STAFF"/>
    <n v="8540392"/>
    <s v="Time Code : N - OUB1281022-OMNI-SALAIRE DU MOIS D'OCTOBRE 2022 DE KABORE Hamza"/>
  </r>
  <r>
    <s v="E"/>
    <s v="4010"/>
    <s v="854"/>
    <s v="85400"/>
    <s v="8549058"/>
    <n v="528004120002"/>
    <x v="0"/>
    <x v="10"/>
    <x v="10"/>
    <n v="202210"/>
    <n v="44859"/>
    <s v="XOF"/>
    <n v="209693.8"/>
    <n v="308.48"/>
    <s v="EUR"/>
    <n v="319.678"/>
    <n v="12945762"/>
    <s v="STAFF"/>
    <n v="2011105"/>
    <s v="Time Code : N - OUB1281022-OMNI-SALAIRE DU MOIS D'OCTOBRE 2022 DE COULIDIATY Aimé Parfait"/>
  </r>
  <r>
    <s v="E"/>
    <s v="4010"/>
    <s v="854"/>
    <s v="85401"/>
    <s v="8540008"/>
    <n v="528004120001"/>
    <x v="3"/>
    <x v="14"/>
    <x v="14"/>
    <n v="202210"/>
    <n v="44859"/>
    <s v="XOF"/>
    <n v="756125"/>
    <n v="1112.33"/>
    <s v="EUR"/>
    <n v="1152.7090000000001"/>
    <n v="12945762"/>
    <s v="STAFF"/>
    <n v="2031020"/>
    <s v="Time Code : N - OUB1281022-OMNI-SALAIRE DU MOIS D'OCTOBRE 2022 DE GANSORE Hassane Moctar"/>
  </r>
  <r>
    <s v="E"/>
    <s v="6300"/>
    <s v="854"/>
    <s v="85406"/>
    <s v="8549054"/>
    <n v="528004120010"/>
    <x v="1"/>
    <x v="43"/>
    <x v="43"/>
    <n v="202210"/>
    <n v="44859"/>
    <s v="XOF"/>
    <n v="13701.4"/>
    <n v="20.16"/>
    <s v="EUR"/>
    <n v="20.891999999999999"/>
    <n v="12946057"/>
    <m/>
    <m/>
    <s v="Premise allocation : [52800412] [13.70%] [30521986] - OUMSB1161022-OMNI-ONATEL SA/Frais de communication :  Forfait maitrisé BASE DE OUAGA pour de SEPTEMBRE  2022."/>
  </r>
  <r>
    <s v="E"/>
    <s v="6300"/>
    <s v="854"/>
    <s v="85406"/>
    <s v="8549054"/>
    <n v="528004120010"/>
    <x v="1"/>
    <x v="43"/>
    <x v="43"/>
    <n v="202210"/>
    <n v="44859"/>
    <s v="XOF"/>
    <n v="4110.42"/>
    <n v="6.05"/>
    <s v="EUR"/>
    <n v="6.27"/>
    <n v="12946057"/>
    <m/>
    <m/>
    <s v="Premise allocation : [52800412] [13.70%] [30521986] - OUMSB1141022-OMNI-ONATEL S.A/ONATEL/Frais de communication : Flotte BASE OUAGA pour le mois de SEPTEMBRE 2022."/>
  </r>
  <r>
    <s v="E"/>
    <s v="6300"/>
    <s v="854"/>
    <s v="85401"/>
    <s v="8549054"/>
    <n v="528004120010"/>
    <x v="1"/>
    <x v="43"/>
    <x v="43"/>
    <n v="202210"/>
    <n v="44859"/>
    <s v="XOF"/>
    <n v="5947.34"/>
    <n v="8.75"/>
    <s v="EUR"/>
    <n v="9.0679999999999996"/>
    <n v="12946057"/>
    <m/>
    <m/>
    <s v="Premise allocation : [52800412] [2.59%] [30521986] - OUMSB1151022-OMNI-ONATEL SA/Frais de connexion internet KAYA/SEPTEMBRE 2022"/>
  </r>
  <r>
    <s v="E"/>
    <s v="6300"/>
    <s v="854"/>
    <s v="85408"/>
    <s v="8549054"/>
    <n v="528004120010"/>
    <x v="1"/>
    <x v="43"/>
    <x v="43"/>
    <n v="202210"/>
    <n v="44859"/>
    <s v="XOF"/>
    <n v="6940.29"/>
    <n v="10.210000000000001"/>
    <s v="EUR"/>
    <n v="10.581"/>
    <n v="12946057"/>
    <m/>
    <m/>
    <s v="Premise allocation : [52800412] [46.27%] [30521986] - OUMSB1141022-OMNI-ONATEL S.A/ONATEL/Frais de communication : Flotte OUAHIGOUYA pour le mois de SEPTEMBRE 2022."/>
  </r>
  <r>
    <s v="E"/>
    <s v="6300"/>
    <s v="854"/>
    <s v="85407"/>
    <s v="8549054"/>
    <n v="528004120010"/>
    <x v="1"/>
    <x v="43"/>
    <x v="43"/>
    <n v="202210"/>
    <n v="44859"/>
    <s v="XOF"/>
    <n v="47469.24"/>
    <n v="69.83"/>
    <s v="EUR"/>
    <n v="72.364999999999995"/>
    <n v="12946057"/>
    <m/>
    <m/>
    <s v="Premise allocation : [52800412] [39.56%] [30521986] - OUMSB1151022-OMNI-ONATEL SA/Frais de connexion internet DEDOUGOU/SEPTEMBRE 2022"/>
  </r>
  <r>
    <s v="E"/>
    <s v="6300"/>
    <s v="854"/>
    <s v="85407"/>
    <s v="8549054"/>
    <n v="528004120010"/>
    <x v="1"/>
    <x v="43"/>
    <x v="43"/>
    <n v="202210"/>
    <n v="44859"/>
    <s v="XOF"/>
    <n v="9889.43"/>
    <n v="14.55"/>
    <s v="EUR"/>
    <n v="15.077999999999999"/>
    <n v="12946057"/>
    <m/>
    <m/>
    <s v="Premise allocation : [52800412] [39.56%] [30521986] - OUMSB1161022-OMNI-ONATEL SA/Frais de communication :  Forfait maitrisé BASE DE DEDOUGOU pour de SEPTEMBRE  2022."/>
  </r>
  <r>
    <s v="E"/>
    <s v="6300"/>
    <s v="854"/>
    <s v="85407"/>
    <s v="8549054"/>
    <n v="528004120010"/>
    <x v="1"/>
    <x v="43"/>
    <x v="43"/>
    <n v="202210"/>
    <n v="44859"/>
    <s v="XOF"/>
    <n v="1977.89"/>
    <n v="2.91"/>
    <s v="EUR"/>
    <n v="3.016"/>
    <n v="12946057"/>
    <m/>
    <m/>
    <s v="Premise allocation : [52800412] [39.56%] [30521986] - OUMSB1141022-OMNI-ONATEL S.A/ONATEL/Frais de communication : Flotte BASE DEDOUGOU pour le mois de SEPTEMBRE 2022."/>
  </r>
  <r>
    <s v="E"/>
    <s v="6300"/>
    <s v="854"/>
    <s v="85408"/>
    <s v="8549054"/>
    <n v="528004120010"/>
    <x v="1"/>
    <x v="43"/>
    <x v="43"/>
    <n v="202210"/>
    <n v="44859"/>
    <s v="XOF"/>
    <n v="27761.16"/>
    <n v="40.840000000000003"/>
    <s v="EUR"/>
    <n v="42.323"/>
    <n v="12946057"/>
    <m/>
    <m/>
    <s v="Premise allocation : [52800412] [46.27%] [30521986] - OUMSB1161022-OMNI-ONATEL SA/Frais de communication :  Forfait maitrisé BASE OUAHIGOUYA pour de SEPTEMBRE   2022."/>
  </r>
  <r>
    <s v="E"/>
    <s v="6300"/>
    <s v="854"/>
    <s v="85401"/>
    <s v="8549054"/>
    <n v="528004120010"/>
    <x v="1"/>
    <x v="43"/>
    <x v="43"/>
    <n v="202210"/>
    <n v="44859"/>
    <s v="XOF"/>
    <n v="1551.48"/>
    <n v="2.2799999999999998"/>
    <s v="EUR"/>
    <n v="2.363"/>
    <n v="12946057"/>
    <m/>
    <m/>
    <s v="Premise allocation : [52800412] [2.59%] [30521986] - OUMSB1161022-OMNI-ONATEL SA/Frais de communication : Forfait maitrisé KAYA pour le mois de SEPTEMBRE   2022."/>
  </r>
  <r>
    <s v="E"/>
    <s v="6300"/>
    <s v="854"/>
    <s v="85401"/>
    <s v="8549054"/>
    <n v="528004120010"/>
    <x v="1"/>
    <x v="43"/>
    <x v="43"/>
    <n v="202210"/>
    <n v="44859"/>
    <s v="XOF"/>
    <n v="387.87"/>
    <n v="0.56999999999999995"/>
    <s v="EUR"/>
    <n v="0.59099999999999997"/>
    <n v="12946057"/>
    <m/>
    <m/>
    <s v="Premise allocation : [52800412] [2.59%] [30521986] - OUMSB1141022-OMNI-ONATEL S.A/ONATEL/Frais de communication : Flotte BASE KAYA pour le mois de  SEPTEMBRE 2022"/>
  </r>
  <r>
    <s v="E"/>
    <s v="6290"/>
    <s v="854"/>
    <s v="85408"/>
    <s v="8549052"/>
    <n v="528004120010"/>
    <x v="1"/>
    <x v="38"/>
    <x v="38"/>
    <n v="202210"/>
    <n v="44859"/>
    <s v="XOF"/>
    <n v="111044.78"/>
    <n v="163.36000000000001"/>
    <s v="EUR"/>
    <n v="169.29"/>
    <n v="30525770"/>
    <m/>
    <m/>
    <s v="agrafeuse"/>
  </r>
  <r>
    <s v="E"/>
    <s v="6290"/>
    <s v="854"/>
    <s v="85408"/>
    <s v="8549052"/>
    <n v="528004120010"/>
    <x v="1"/>
    <x v="38"/>
    <x v="38"/>
    <n v="202210"/>
    <n v="44859"/>
    <s v="XOF"/>
    <n v="9253.73"/>
    <n v="13.61"/>
    <s v="EUR"/>
    <n v="14.103999999999999"/>
    <n v="30525770"/>
    <m/>
    <m/>
    <s v="agrafeuse"/>
  </r>
  <r>
    <s v="E"/>
    <s v="6290"/>
    <s v="854"/>
    <s v="85408"/>
    <s v="8549052"/>
    <n v="528004120010"/>
    <x v="1"/>
    <x v="38"/>
    <x v="38"/>
    <n v="202210"/>
    <n v="44859"/>
    <s v="XOF"/>
    <n v="111044.78"/>
    <n v="163.36000000000001"/>
    <s v="EUR"/>
    <n v="169.29"/>
    <n v="30525770"/>
    <m/>
    <m/>
    <s v="Cartouche d´encre 415A couleur jaune"/>
  </r>
  <r>
    <s v="E"/>
    <s v="6290"/>
    <s v="854"/>
    <s v="85408"/>
    <s v="8549052"/>
    <n v="528004120010"/>
    <x v="1"/>
    <x v="38"/>
    <x v="38"/>
    <n v="202210"/>
    <n v="44859"/>
    <s v="XOF"/>
    <n v="111044.78"/>
    <n v="163.36000000000001"/>
    <s v="EUR"/>
    <n v="169.29"/>
    <n v="30525770"/>
    <m/>
    <m/>
    <s v="Cartouche d´encre 415A couleur bleue"/>
  </r>
  <r>
    <s v="E"/>
    <s v="6290"/>
    <s v="854"/>
    <s v="85408"/>
    <s v="8549052"/>
    <n v="528004120010"/>
    <x v="1"/>
    <x v="38"/>
    <x v="38"/>
    <n v="202210"/>
    <n v="44859"/>
    <s v="XOF"/>
    <n v="111044.78"/>
    <n v="163.36000000000001"/>
    <s v="EUR"/>
    <n v="169.29"/>
    <n v="30525770"/>
    <m/>
    <m/>
    <s v="Cartouche d´encre 315A couleur noire"/>
  </r>
  <r>
    <s v="E"/>
    <s v="6290"/>
    <s v="854"/>
    <s v="85408"/>
    <s v="8549052"/>
    <n v="528004120010"/>
    <x v="1"/>
    <x v="38"/>
    <x v="38"/>
    <n v="202210"/>
    <n v="44859"/>
    <s v="XOF"/>
    <n v="111044.78"/>
    <n v="163.36000000000001"/>
    <s v="EUR"/>
    <n v="169.29"/>
    <n v="30525770"/>
    <m/>
    <m/>
    <s v="Cartouche d´encre 415A couleur magenta"/>
  </r>
  <r>
    <s v="E"/>
    <s v="6290"/>
    <s v="854"/>
    <s v="85408"/>
    <s v="8549052"/>
    <n v="528004120010"/>
    <x v="1"/>
    <x v="38"/>
    <x v="38"/>
    <n v="202210"/>
    <n v="44859"/>
    <s v="XOF"/>
    <n v="114514.93"/>
    <n v="168.46"/>
    <s v="EUR"/>
    <n v="174.57499999999999"/>
    <n v="30525770"/>
    <m/>
    <m/>
    <s v="Cartouche d´encre CEXV59"/>
  </r>
  <r>
    <s v="E"/>
    <s v="6290"/>
    <s v="854"/>
    <s v="85408"/>
    <s v="8549052"/>
    <n v="528004120010"/>
    <x v="1"/>
    <x v="38"/>
    <x v="38"/>
    <n v="202210"/>
    <n v="44859"/>
    <s v="XOF"/>
    <n v="925.37"/>
    <n v="1.36"/>
    <s v="EUR"/>
    <n v="1.409"/>
    <n v="30525770"/>
    <m/>
    <m/>
    <s v="paquet de colle en bâton"/>
  </r>
  <r>
    <s v="E"/>
    <s v="6290"/>
    <s v="854"/>
    <s v="85408"/>
    <s v="8549052"/>
    <n v="528004120010"/>
    <x v="1"/>
    <x v="38"/>
    <x v="38"/>
    <n v="202210"/>
    <n v="44859"/>
    <s v="XOF"/>
    <n v="2891.79"/>
    <n v="4.25"/>
    <s v="EUR"/>
    <n v="4.4039999999999999"/>
    <n v="30525770"/>
    <m/>
    <m/>
    <s v="encreur"/>
  </r>
  <r>
    <s v="E"/>
    <s v="6290"/>
    <s v="854"/>
    <s v="85408"/>
    <s v="8549052"/>
    <n v="528004120010"/>
    <x v="1"/>
    <x v="38"/>
    <x v="38"/>
    <n v="202210"/>
    <n v="44859"/>
    <s v="XOF"/>
    <n v="925.37"/>
    <n v="1.36"/>
    <s v="EUR"/>
    <n v="1.409"/>
    <n v="30525770"/>
    <m/>
    <m/>
    <s v="encreur"/>
  </r>
  <r>
    <s v="E"/>
    <s v="6290"/>
    <s v="854"/>
    <s v="85408"/>
    <s v="8549052"/>
    <n v="528004120010"/>
    <x v="1"/>
    <x v="38"/>
    <x v="38"/>
    <n v="202210"/>
    <n v="44859"/>
    <s v="XOF"/>
    <n v="925.37"/>
    <n v="1.36"/>
    <s v="EUR"/>
    <n v="1.409"/>
    <n v="30525770"/>
    <m/>
    <m/>
    <s v="encreur"/>
  </r>
  <r>
    <s v="E"/>
    <s v="6290"/>
    <s v="854"/>
    <s v="85408"/>
    <s v="8549052"/>
    <n v="528004120010"/>
    <x v="1"/>
    <x v="38"/>
    <x v="38"/>
    <n v="202210"/>
    <n v="44859"/>
    <s v="XOF"/>
    <n v="1388.06"/>
    <n v="2.04"/>
    <s v="EUR"/>
    <n v="2.1139999999999999"/>
    <n v="30525770"/>
    <m/>
    <m/>
    <s v="scotch GF"/>
  </r>
  <r>
    <s v="E"/>
    <s v="5094"/>
    <s v="854"/>
    <s v="85406"/>
    <s v="8549054"/>
    <n v="528004120010"/>
    <x v="1"/>
    <x v="43"/>
    <x v="43"/>
    <n v="202210"/>
    <n v="44859"/>
    <s v="XOF"/>
    <n v="140000"/>
    <n v="205.95"/>
    <s v="EUR"/>
    <n v="213.42599999999999"/>
    <n v="30521986"/>
    <m/>
    <m/>
    <s v="OUMSB1141022-OMNI-ONATEL S.A/ONATEL/Frais de communication : Flotte ATWA  Staff SCI pour le mois de  SEPTEMBRE 2022."/>
  </r>
  <r>
    <s v="E"/>
    <s v="5094"/>
    <s v="854"/>
    <s v="85401"/>
    <s v="8549054"/>
    <n v="528004120010"/>
    <x v="1"/>
    <x v="43"/>
    <x v="43"/>
    <n v="202210"/>
    <n v="44859"/>
    <s v="XOF"/>
    <n v="615000"/>
    <n v="904.72"/>
    <s v="EUR"/>
    <n v="937.56299999999999"/>
    <n v="30521986"/>
    <m/>
    <m/>
    <s v="OUMSB1161022-OMNI-ONATEL SA/Frais de communication :  Forfait maitrisé ATWA Partenaire pour de SEPTEMBRE  2022"/>
  </r>
  <r>
    <s v="E"/>
    <s v="6020"/>
    <s v="854"/>
    <s v="85408"/>
    <s v="8549054"/>
    <n v="528004120010"/>
    <x v="1"/>
    <x v="2"/>
    <x v="2"/>
    <n v="202210"/>
    <n v="44859"/>
    <s v="XOF"/>
    <n v="70037.710000000006"/>
    <n v="103.03"/>
    <s v="EUR"/>
    <n v="106.77"/>
    <n v="12946057"/>
    <s v="PROPERTY"/>
    <s v="854P0076"/>
    <s v="Premise allocation : [52800412] [46.27%] [30524644] - PAIEMENT DE LA FACTURE D'ELECTRICITE DU MOIS DE SEPT DU BUREAU DE OUAHIGOUYA"/>
  </r>
  <r>
    <s v="E"/>
    <s v="6090"/>
    <s v="854"/>
    <s v="85401"/>
    <s v="8549054"/>
    <n v="528004120010"/>
    <x v="1"/>
    <x v="30"/>
    <x v="30"/>
    <n v="202210"/>
    <n v="44859"/>
    <s v="XOF"/>
    <n v="9153.73"/>
    <n v="13.47"/>
    <s v="EUR"/>
    <n v="13.959"/>
    <n v="12946057"/>
    <s v="PROPERTY"/>
    <s v="854P0064"/>
    <s v="Premise allocation : [52800412] [2.59%] [30521986] - OUMSB1181022-OMNI-E.G.S.N-WP/Gardiennage du bureau de Kaya pour la période de OCTOBRE 2022"/>
  </r>
  <r>
    <s v="E"/>
    <s v="6090"/>
    <s v="854"/>
    <s v="85406"/>
    <s v="8549054"/>
    <n v="528004120010"/>
    <x v="1"/>
    <x v="2"/>
    <x v="2"/>
    <n v="202210"/>
    <n v="44859"/>
    <s v="XOF"/>
    <n v="45592.78"/>
    <n v="67.069999999999993"/>
    <s v="EUR"/>
    <n v="69.504999999999995"/>
    <n v="12946057"/>
    <s v="PROPERTY"/>
    <s v="854P0062"/>
    <s v="Premise allocation : [52800412] [13.70%] [30521986] - OUMSB1181022-OMNI-E.G.S.N-WP/GARDIENNAGE DU BUREAU PAYS Zone du bois pour le mois de OCTOBRE 2022"/>
  </r>
  <r>
    <s v="E"/>
    <s v="6090"/>
    <s v="854"/>
    <s v="85406"/>
    <s v="8549054"/>
    <n v="528004120010"/>
    <x v="1"/>
    <x v="2"/>
    <x v="2"/>
    <n v="202210"/>
    <n v="44859"/>
    <s v="XOF"/>
    <n v="10947.42"/>
    <n v="16.100000000000001"/>
    <s v="EUR"/>
    <n v="16.684000000000001"/>
    <n v="12946057"/>
    <s v="PROPERTY"/>
    <s v="854P0062"/>
    <s v="Premise allocation : [52800412] [13.70%] [30521986] - OUB1171022-OMNI-UMT TECHNOLOGIES/Achat d'eau AQUATERRA (68 Bombones)"/>
  </r>
  <r>
    <s v="E"/>
    <s v="6090"/>
    <s v="854"/>
    <s v="85406"/>
    <s v="8549054"/>
    <n v="528004120010"/>
    <x v="1"/>
    <x v="2"/>
    <x v="2"/>
    <n v="202210"/>
    <n v="44859"/>
    <s v="XOF"/>
    <n v="22796.39"/>
    <n v="33.54"/>
    <s v="EUR"/>
    <n v="34.758000000000003"/>
    <n v="12946057"/>
    <s v="PROPERTY"/>
    <s v="854P0062"/>
    <s v="Premise allocation : [52800412] [13.70%] [30524644] - OUMSB1181022-OMNI-E.G.S.N-WP/GARDIENNAGE PARKING DU BUREAU PAYS Zone du bois pour le mois de OCTOBRE 2022"/>
  </r>
  <r>
    <s v="E"/>
    <s v="6090"/>
    <s v="854"/>
    <s v="85407"/>
    <s v="8549054"/>
    <n v="528004120010"/>
    <x v="1"/>
    <x v="3"/>
    <x v="3"/>
    <n v="202210"/>
    <n v="44859"/>
    <s v="XOF"/>
    <n v="140034.26"/>
    <n v="206"/>
    <s v="EUR"/>
    <n v="213.47800000000001"/>
    <n v="12946057"/>
    <s v="PROPERTY"/>
    <s v="854P0073"/>
    <s v="Premise allocation : [52800412] [39.56%] [30521986] - OUMSB1181022-OMNI-E.G.S.N-WP/Gardiennage du bureau de Dédougou pour le mois de OCTOBRE 2022"/>
  </r>
  <r>
    <s v="E"/>
    <s v="6090"/>
    <s v="854"/>
    <s v="85408"/>
    <s v="8549054"/>
    <n v="528004120010"/>
    <x v="1"/>
    <x v="2"/>
    <x v="2"/>
    <n v="202210"/>
    <n v="44859"/>
    <s v="XOF"/>
    <n v="163790.84"/>
    <n v="240.95"/>
    <s v="EUR"/>
    <n v="249.697"/>
    <n v="12946057"/>
    <s v="PROPERTY"/>
    <s v="854P0076"/>
    <s v="Premise allocation : [52800412] [46.27%] [30521986] - OUMSB1181022-OMNI-E.G.S.N-WP/Gardiennage du bureau de Ouahigouya pour la période de OCTOBRE 2022"/>
  </r>
  <r>
    <s v="E"/>
    <s v="6020"/>
    <s v="854"/>
    <s v="85408"/>
    <s v="8549054"/>
    <n v="528004120010"/>
    <x v="1"/>
    <x v="38"/>
    <x v="38"/>
    <n v="202210"/>
    <n v="44859"/>
    <s v="XOF"/>
    <n v="70037.789999999994"/>
    <n v="103.03"/>
    <s v="EUR"/>
    <n v="106.77"/>
    <n v="30525770"/>
    <s v="PROPERTY"/>
    <s v="854P0076"/>
    <s v="PAIEMENT DE LA FACTURE D´ELECTRICITE DU MOIS DE SEPT DU BUREAU DE OUAHIGOUYA"/>
  </r>
  <r>
    <s v="E"/>
    <s v="4010"/>
    <s v="854"/>
    <s v="85406"/>
    <s v="8549059"/>
    <n v="528004120002"/>
    <x v="0"/>
    <x v="12"/>
    <x v="12"/>
    <n v="202210"/>
    <n v="44859"/>
    <s v="XOF"/>
    <n v="113173.03"/>
    <n v="166.49"/>
    <s v="EUR"/>
    <n v="172.53399999999999"/>
    <n v="12945762"/>
    <s v="STAFF"/>
    <n v="8540279"/>
    <s v="Time Code : N - OUB1281022-OMNI-SALAIRE DU MOIS D'OCTOBRE 2022 DE YAMEOGO Wendkoaguenda Lucie"/>
  </r>
  <r>
    <s v="E"/>
    <s v="4010"/>
    <s v="854"/>
    <s v="85408"/>
    <s v="8549059"/>
    <n v="528004120002"/>
    <x v="0"/>
    <x v="12"/>
    <x v="12"/>
    <n v="202210"/>
    <n v="44859"/>
    <s v="XOF"/>
    <n v="148989.76000000001"/>
    <n v="219.18"/>
    <s v="EUR"/>
    <n v="227.137"/>
    <n v="12945762"/>
    <s v="STAFF"/>
    <n v="2046481"/>
    <s v="Time Code : M - OUB1281022-OMNI-SALAIRE DU MOIS D'OCTOBRE 2022 DE TOE Hadja Aliza Sandrine"/>
  </r>
  <r>
    <s v="E"/>
    <s v="4010"/>
    <s v="854"/>
    <s v="85408"/>
    <s v="8549059"/>
    <n v="528004120002"/>
    <x v="0"/>
    <x v="12"/>
    <x v="12"/>
    <n v="202210"/>
    <n v="44859"/>
    <s v="XOF"/>
    <n v="286341.18"/>
    <n v="421.23"/>
    <s v="EUR"/>
    <n v="436.52100000000002"/>
    <n v="12945762"/>
    <s v="STAFF"/>
    <n v="2057784"/>
    <s v="Time Code : N - OUB1281022-OMNI-SALAIRE DU MOIS D'OCTOBRE 2022 DE KINDA Narcisse"/>
  </r>
  <r>
    <s v="E"/>
    <s v="4110"/>
    <s v="854"/>
    <s v="85400"/>
    <s v="8549052"/>
    <n v="528004120002"/>
    <x v="0"/>
    <x v="0"/>
    <x v="0"/>
    <n v="202210"/>
    <n v="44859"/>
    <s v="XOF"/>
    <n v="12809.21"/>
    <n v="18.84"/>
    <s v="EUR"/>
    <n v="19.524000000000001"/>
    <n v="12945762"/>
    <s v="STAFF"/>
    <n v="9982557"/>
    <s v="Time Code : N - OUMSB1181022-OMNI-E.G.S.N-WP/Gardienage et surveillance résidence DPO mois de OCTOBRE 2022"/>
  </r>
  <r>
    <s v="E"/>
    <s v="4010"/>
    <s v="854"/>
    <s v="85406"/>
    <s v="8549057"/>
    <n v="528004120002"/>
    <x v="0"/>
    <x v="7"/>
    <x v="7"/>
    <n v="202210"/>
    <n v="44859"/>
    <s v="XOF"/>
    <n v="41514.28"/>
    <n v="61.07"/>
    <s v="EUR"/>
    <n v="63.286999999999999"/>
    <n v="12945762"/>
    <s v="STAFF"/>
    <n v="8540358"/>
    <s v="Time Code : N - OUB1281022-OMNI-SALAIRE DU MOIS D'OCTOBRE 2022 DE ZOMA Jean"/>
  </r>
  <r>
    <s v="E"/>
    <s v="4010"/>
    <s v="854"/>
    <s v="85406"/>
    <s v="8549059"/>
    <n v="528004120002"/>
    <x v="0"/>
    <x v="12"/>
    <x v="12"/>
    <n v="202210"/>
    <n v="44859"/>
    <s v="XOF"/>
    <n v="53282.17"/>
    <n v="78.38"/>
    <s v="EUR"/>
    <n v="81.224999999999994"/>
    <n v="12945762"/>
    <s v="STAFF"/>
    <n v="8540386"/>
    <s v="Time Code : N - OUB1281022-OMNI-SALAIRE DU MOIS D'OCTOBRE 2022 DE YAMEOGO Dahlia Ramata Stephanie"/>
  </r>
  <r>
    <s v="E"/>
    <s v="4110"/>
    <s v="854"/>
    <s v="85400"/>
    <s v="8549052"/>
    <n v="528004120002"/>
    <x v="0"/>
    <x v="0"/>
    <x v="0"/>
    <n v="202210"/>
    <n v="44859"/>
    <s v="XOF"/>
    <n v="7236.84"/>
    <n v="10.65"/>
    <s v="EUR"/>
    <n v="11.037000000000001"/>
    <n v="12945762"/>
    <s v="STAFF"/>
    <n v="9982557"/>
    <s v="Time Code : N - OUB1211022-OMNI-SERGE ANDRIAMANDIMBY/Remboursement SONABEL consommation d'élèctricité du mois d'octobre 2022"/>
  </r>
  <r>
    <s v="E"/>
    <s v="4010"/>
    <s v="854"/>
    <s v="85406"/>
    <s v="8549057"/>
    <n v="528004120002"/>
    <x v="0"/>
    <x v="7"/>
    <x v="7"/>
    <n v="202210"/>
    <n v="44859"/>
    <s v="XOF"/>
    <n v="87110.399999999994"/>
    <n v="128.15"/>
    <s v="EUR"/>
    <n v="132.80199999999999"/>
    <n v="12945762"/>
    <s v="STAFF"/>
    <n v="8540399"/>
    <s v="Time Code : N - OUB1281022-OMNI-SALAIRE DU MOIS D'OCTOBRE 2022 DE KONFE TRAORE Aicha"/>
  </r>
  <r>
    <s v="E"/>
    <s v="6020"/>
    <s v="854"/>
    <s v="85408"/>
    <s v="8549054"/>
    <n v="528004120010"/>
    <x v="1"/>
    <x v="38"/>
    <x v="38"/>
    <n v="202210"/>
    <n v="44859"/>
    <s v="XOF"/>
    <n v="-70037.789999999994"/>
    <n v="-103.03"/>
    <s v="EUR"/>
    <n v="-106.77"/>
    <n v="30525770"/>
    <s v="PROPERTY"/>
    <s v="854P0076"/>
    <s v="PAIEMENT DE LA FACTURE D´ELECTRICITE DU MOIS DE SEPT DU BUREAU DE OUAHIGOUYA"/>
  </r>
  <r>
    <s v="E"/>
    <s v="4170"/>
    <s v="854"/>
    <s v="85400"/>
    <s v="8540017"/>
    <n v="528004120002"/>
    <x v="0"/>
    <x v="26"/>
    <x v="26"/>
    <n v="202210"/>
    <n v="44860"/>
    <s v="XOF"/>
    <n v="756.56"/>
    <n v="1.1100000000000001"/>
    <s v="EUR"/>
    <n v="1.1499999999999999"/>
    <n v="12945762"/>
    <s v="STAFF"/>
    <n v="2052844"/>
    <s v="Time Code : N - SAWADOGO SALIMATA/Assurance/Charge de oectobre 2022 /Incorporation de lui-même"/>
  </r>
  <r>
    <s v="E"/>
    <s v="4170"/>
    <s v="854"/>
    <s v="85400"/>
    <s v="8549052"/>
    <n v="528004120002"/>
    <x v="0"/>
    <x v="0"/>
    <x v="0"/>
    <n v="202210"/>
    <n v="44860"/>
    <s v="USD"/>
    <n v="5.48"/>
    <n v="5.48"/>
    <s v="EUR"/>
    <n v="5.6790000000000003"/>
    <n v="12945762"/>
    <s v="STAFF"/>
    <n v="9982557"/>
    <s v="Time Code : N - 9982557 INS"/>
  </r>
  <r>
    <s v="E"/>
    <s v="6090"/>
    <s v="854"/>
    <s v="85401"/>
    <s v="8549054"/>
    <n v="528004120010"/>
    <x v="1"/>
    <x v="30"/>
    <x v="30"/>
    <n v="202210"/>
    <n v="44860"/>
    <s v="XOF"/>
    <n v="12163.6"/>
    <n v="17.89"/>
    <s v="EUR"/>
    <n v="18.539000000000001"/>
    <n v="12946057"/>
    <s v="PROPERTY"/>
    <s v="854P0064"/>
    <s v="Premise allocation : [52800412] [2.59%] [30521915] - KAJ161022/JUSTIF/CISSE IDRISSA ENREGISTREMENT CONTRAT DE BAIL DU BUREAU SCI KAYA"/>
  </r>
  <r>
    <s v="E"/>
    <s v="6090"/>
    <s v="854"/>
    <s v="85401"/>
    <s v="8549054"/>
    <n v="528004120010"/>
    <x v="1"/>
    <x v="30"/>
    <x v="30"/>
    <n v="202210"/>
    <n v="44860"/>
    <s v="XOF"/>
    <n v="372.36"/>
    <n v="0.55000000000000004"/>
    <s v="EUR"/>
    <n v="0.56999999999999995"/>
    <n v="12946057"/>
    <s v="PROPERTY"/>
    <s v="854P0064"/>
    <s v="Premise allocation : [52800412] [2.59%] [30521915] - KAJ161022/JUSTIF/CISSE IDRISS A/ ENREGISTREMENT CONTRAT DE BAIL DU BUREAU SCI KAYA"/>
  </r>
  <r>
    <s v="E"/>
    <s v="4000"/>
    <s v="854"/>
    <s v="85400"/>
    <s v="8549052"/>
    <n v="528004120002"/>
    <x v="0"/>
    <x v="0"/>
    <x v="0"/>
    <n v="202210"/>
    <n v="44860"/>
    <s v="USD"/>
    <n v="219.39"/>
    <n v="219.39"/>
    <s v="EUR"/>
    <n v="227.35400000000001"/>
    <n v="12945762"/>
    <s v="STAFF"/>
    <n v="9982557"/>
    <s v="Time Code : N - 9982557 BASICPAY"/>
  </r>
  <r>
    <s v="E"/>
    <s v="4000"/>
    <s v="854"/>
    <s v="85400"/>
    <s v="8549052"/>
    <n v="528004120002"/>
    <x v="0"/>
    <x v="56"/>
    <x v="56"/>
    <n v="202210"/>
    <n v="44860"/>
    <s v="USD"/>
    <n v="205.59"/>
    <n v="205.59"/>
    <s v="EUR"/>
    <n v="213.053"/>
    <n v="12945762"/>
    <s v="STAFF"/>
    <n v="9980783"/>
    <s v="Time Code : N - 9980783 BASICPAY"/>
  </r>
  <r>
    <s v="E"/>
    <s v="4000"/>
    <s v="854"/>
    <s v="85400"/>
    <s v="8549051"/>
    <n v="528004120002"/>
    <x v="0"/>
    <x v="1"/>
    <x v="1"/>
    <n v="202210"/>
    <n v="44860"/>
    <s v="USD"/>
    <n v="264.10000000000002"/>
    <n v="264.10000000000002"/>
    <s v="EUR"/>
    <n v="273.68700000000001"/>
    <n v="12945762"/>
    <s v="STAFF"/>
    <n v="9985201"/>
    <s v="Time Code : N - 9985201 BASICPAY"/>
  </r>
  <r>
    <s v="E"/>
    <s v="4200"/>
    <s v="854"/>
    <s v="85400"/>
    <s v="8549052"/>
    <n v="528004120002"/>
    <x v="0"/>
    <x v="56"/>
    <x v="56"/>
    <n v="202210"/>
    <n v="44860"/>
    <s v="USD"/>
    <n v="20.56"/>
    <n v="20.56"/>
    <s v="EUR"/>
    <n v="21.306000000000001"/>
    <n v="12945762"/>
    <s v="STAFF"/>
    <n v="9980783"/>
    <s v="Time Code : N - 9980783 LONG TERM SAVINGS PLAN"/>
  </r>
  <r>
    <s v="E"/>
    <s v="4190"/>
    <s v="854"/>
    <s v="85400"/>
    <s v="8549051"/>
    <n v="528004120002"/>
    <x v="0"/>
    <x v="1"/>
    <x v="1"/>
    <n v="202210"/>
    <n v="44860"/>
    <s v="USD"/>
    <n v="11.83"/>
    <n v="11.83"/>
    <s v="EUR"/>
    <n v="12.259"/>
    <n v="12945762"/>
    <s v="STAFF"/>
    <n v="9985201"/>
    <s v="Time Code : N - 9985201 CIGNA ER"/>
  </r>
  <r>
    <s v="E"/>
    <s v="4170"/>
    <s v="854"/>
    <s v="85400"/>
    <s v="8549058"/>
    <n v="528004120002"/>
    <x v="0"/>
    <x v="10"/>
    <x v="10"/>
    <n v="202210"/>
    <n v="44860"/>
    <s v="XOF"/>
    <n v="4310.5600000000004"/>
    <n v="6.34"/>
    <s v="EUR"/>
    <n v="6.57"/>
    <n v="12945762"/>
    <s v="STAFF"/>
    <n v="2011105"/>
    <s v="Time Code : N - ASSURANCE MALADIE DE COULIDIATY AIME PARFAIT OCTOBRE 2022"/>
  </r>
  <r>
    <s v="E"/>
    <s v="4170"/>
    <s v="854"/>
    <s v="85408"/>
    <s v="8549059"/>
    <n v="528004120002"/>
    <x v="0"/>
    <x v="12"/>
    <x v="12"/>
    <n v="202210"/>
    <n v="44860"/>
    <s v="XOF"/>
    <n v="21695.919999999998"/>
    <n v="31.92"/>
    <s v="EUR"/>
    <n v="33.079000000000001"/>
    <n v="12945762"/>
    <s v="STAFF"/>
    <n v="2046481"/>
    <s v="Time Code : M - ASSURANCE MALADIE DE TOE Hadja Aliza Sandrine OCTOBRE 2022"/>
  </r>
  <r>
    <s v="E"/>
    <s v="4170"/>
    <s v="854"/>
    <s v="85400"/>
    <s v="8549059"/>
    <n v="528004120002"/>
    <x v="0"/>
    <x v="76"/>
    <x v="75"/>
    <n v="202210"/>
    <n v="44860"/>
    <s v="XOF"/>
    <n v="1400.93"/>
    <n v="2.06"/>
    <s v="EUR"/>
    <n v="2.1349999999999998"/>
    <n v="12945762"/>
    <s v="STAFF"/>
    <n v="8540353"/>
    <s v="Time Code : N - ASSURANCE MALADIE DE PARE KARAMBIRE AMINATA OCTOBRE 2022"/>
  </r>
  <r>
    <s v="E"/>
    <s v="4170"/>
    <s v="854"/>
    <s v="85400"/>
    <s v="8549060"/>
    <n v="528004120002"/>
    <x v="0"/>
    <x v="6"/>
    <x v="6"/>
    <n v="202210"/>
    <n v="44860"/>
    <s v="XOF"/>
    <n v="4722.74"/>
    <n v="6.95"/>
    <s v="EUR"/>
    <n v="7.202"/>
    <n v="12945762"/>
    <s v="STAFF"/>
    <n v="2049729"/>
    <s v="Time Code : N - NIGNAN Annielle/Assurance/Octobre 2022 /son Incorporation celui de son Conjoint (ZITIYENGA Eder ) et ceux de ses enfants (ZETIYENGA Aria,ZETIYENGA Grace)"/>
  </r>
  <r>
    <s v="E"/>
    <s v="4170"/>
    <s v="854"/>
    <s v="85406"/>
    <s v="8549059"/>
    <n v="528004120002"/>
    <x v="0"/>
    <x v="12"/>
    <x v="12"/>
    <n v="202210"/>
    <n v="44860"/>
    <s v="XOF"/>
    <n v="2849.57"/>
    <n v="4.1900000000000004"/>
    <s v="EUR"/>
    <n v="4.3419999999999996"/>
    <n v="12945762"/>
    <s v="STAFF"/>
    <n v="8540386"/>
    <s v="Time Code : N - ASSURANCE MALADIE DE YAMEOGO DAHLIA RAMATA  OCTOBRE 2022"/>
  </r>
  <r>
    <s v="E"/>
    <s v="4170"/>
    <s v="854"/>
    <s v="85400"/>
    <s v="8549060"/>
    <n v="528004120002"/>
    <x v="0"/>
    <x v="6"/>
    <x v="6"/>
    <n v="202210"/>
    <n v="44860"/>
    <s v="XOF"/>
    <n v="1272.02"/>
    <n v="1.87"/>
    <s v="EUR"/>
    <n v="1.9379999999999999"/>
    <n v="12945762"/>
    <s v="STAFF"/>
    <n v="2027008"/>
    <s v="Time Code : N - ASSURANCE MALADIE DE SAWADOGO AUGUSTINE MARIE W OCTOBRE 2022"/>
  </r>
  <r>
    <s v="E"/>
    <s v="4170"/>
    <s v="854"/>
    <s v="85406"/>
    <s v="8549057"/>
    <n v="528004120002"/>
    <x v="0"/>
    <x v="7"/>
    <x v="7"/>
    <n v="202210"/>
    <n v="44860"/>
    <s v="XOF"/>
    <n v="1077.4000000000001"/>
    <n v="1.58"/>
    <s v="EUR"/>
    <n v="1.637"/>
    <n v="12945762"/>
    <s v="STAFF"/>
    <n v="8540358"/>
    <s v="Time Code : N - ASSURANCE MALADIE DE ZOMA JEAN OCTOBRE 2022"/>
  </r>
  <r>
    <s v="E"/>
    <s v="4170"/>
    <s v="854"/>
    <s v="85400"/>
    <s v="8549062"/>
    <n v="528004120002"/>
    <x v="0"/>
    <x v="78"/>
    <x v="77"/>
    <n v="202210"/>
    <n v="44860"/>
    <s v="XOF"/>
    <n v="514.11"/>
    <n v="0.76"/>
    <s v="EUR"/>
    <n v="0.78800000000000003"/>
    <n v="12945762"/>
    <s v="STAFF"/>
    <n v="8540396"/>
    <s v="Time Code : N - ASSURANCE MALADIE DE OUEDRAOGO HUBERT OCTOBRE 2022"/>
  </r>
  <r>
    <s v="E"/>
    <s v="4190"/>
    <s v="854"/>
    <s v="85400"/>
    <s v="8549052"/>
    <n v="528004120002"/>
    <x v="0"/>
    <x v="0"/>
    <x v="0"/>
    <n v="202210"/>
    <n v="44860"/>
    <s v="USD"/>
    <n v="10.43"/>
    <n v="10.43"/>
    <s v="EUR"/>
    <n v="10.808999999999999"/>
    <n v="12945762"/>
    <s v="STAFF"/>
    <n v="9982557"/>
    <s v="Time Code : N - 9982557 CIGNA ER"/>
  </r>
  <r>
    <s v="E"/>
    <s v="4190"/>
    <s v="854"/>
    <s v="85400"/>
    <s v="8549052"/>
    <n v="528004120002"/>
    <x v="0"/>
    <x v="0"/>
    <x v="0"/>
    <n v="202210"/>
    <n v="44860"/>
    <s v="USD"/>
    <n v="37.99"/>
    <n v="37.99"/>
    <s v="EUR"/>
    <n v="39.369"/>
    <n v="12945762"/>
    <s v="STAFF"/>
    <n v="9982557"/>
    <s v="Time Code : N - 9982557 EPA"/>
  </r>
  <r>
    <s v="E"/>
    <s v="4200"/>
    <s v="854"/>
    <s v="85400"/>
    <s v="8549052"/>
    <n v="528004120002"/>
    <x v="0"/>
    <x v="0"/>
    <x v="0"/>
    <n v="202210"/>
    <n v="44860"/>
    <s v="USD"/>
    <n v="21.94"/>
    <n v="21.94"/>
    <s v="EUR"/>
    <n v="22.736000000000001"/>
    <n v="12945762"/>
    <s v="STAFF"/>
    <n v="9982557"/>
    <s v="Time Code : N - 9982557 LONG TERM SAVINGS PLAN"/>
  </r>
  <r>
    <s v="E"/>
    <s v="4170"/>
    <s v="854"/>
    <s v="85406"/>
    <s v="8549057"/>
    <n v="528004120002"/>
    <x v="0"/>
    <x v="7"/>
    <x v="7"/>
    <n v="202210"/>
    <n v="44860"/>
    <s v="XOF"/>
    <n v="8680.32"/>
    <n v="12.77"/>
    <s v="EUR"/>
    <n v="13.234"/>
    <n v="12945762"/>
    <s v="STAFF"/>
    <n v="8540399"/>
    <s v="Time Code : N - ASSURANCE MALADIE DE KONFE TRAORE AICHA OCTOBRE 2022"/>
  </r>
  <r>
    <s v="E"/>
    <s v="4170"/>
    <s v="854"/>
    <s v="85400"/>
    <s v="8549059"/>
    <n v="528004120002"/>
    <x v="0"/>
    <x v="12"/>
    <x v="12"/>
    <n v="202210"/>
    <n v="44860"/>
    <s v="XOF"/>
    <n v="9399.07"/>
    <n v="13.83"/>
    <s v="EUR"/>
    <n v="14.332000000000001"/>
    <n v="12945762"/>
    <s v="STAFF"/>
    <n v="2029740"/>
    <s v="Time Code : N - ASSURANCE MALADIE DE KAMBOU SANSAN CHRISTIAN OCTOBRE 2022"/>
  </r>
  <r>
    <s v="E"/>
    <s v="4170"/>
    <s v="854"/>
    <s v="85406"/>
    <s v="8549053"/>
    <n v="528004120002"/>
    <x v="0"/>
    <x v="16"/>
    <x v="16"/>
    <n v="202210"/>
    <n v="44860"/>
    <s v="XOF"/>
    <n v="11448.17"/>
    <n v="16.84"/>
    <s v="EUR"/>
    <n v="17.451000000000001"/>
    <n v="12945762"/>
    <s v="STAFF"/>
    <n v="2024193"/>
    <s v="Time Code : N - ASSURANCE MALADIE DE KAMBIRE SIE OCTOBRE 2022"/>
  </r>
  <r>
    <s v="E"/>
    <s v="4170"/>
    <s v="854"/>
    <s v="85400"/>
    <s v="8549059"/>
    <n v="528004120002"/>
    <x v="0"/>
    <x v="12"/>
    <x v="12"/>
    <n v="202210"/>
    <n v="44860"/>
    <s v="XOF"/>
    <n v="2185.96"/>
    <n v="3.22"/>
    <s v="EUR"/>
    <n v="3.3370000000000002"/>
    <n v="12945762"/>
    <s v="STAFF"/>
    <n v="2012905"/>
    <s v="Time Code : N - ASSURANCE MALADIE DE  NEBIE NOEL OCTOBRE 2022"/>
  </r>
  <r>
    <s v="E"/>
    <s v="4170"/>
    <s v="854"/>
    <s v="85406"/>
    <s v="8549053"/>
    <n v="528004120002"/>
    <x v="0"/>
    <x v="15"/>
    <x v="15"/>
    <n v="202210"/>
    <n v="44860"/>
    <s v="XOF"/>
    <n v="28978.17"/>
    <n v="42.63"/>
    <s v="EUR"/>
    <n v="44.177999999999997"/>
    <n v="12945762"/>
    <s v="STAFF"/>
    <n v="2041743"/>
    <s v="Time Code : N - ASSURANCE MALADIE DE SORE SAFIETOU OCTOBRE 2022"/>
  </r>
  <r>
    <s v="E"/>
    <s v="4170"/>
    <s v="854"/>
    <s v="85407"/>
    <s v="8549063"/>
    <n v="528004120002"/>
    <x v="0"/>
    <x v="25"/>
    <x v="25"/>
    <n v="202210"/>
    <n v="44860"/>
    <s v="XOF"/>
    <n v="47990.92"/>
    <n v="70.599999999999994"/>
    <s v="EUR"/>
    <n v="73.162999999999997"/>
    <n v="12945762"/>
    <s v="STAFF"/>
    <n v="2038727"/>
    <s v="Time Code : N - ASSURANCE MALADIE DE SORY YACOUBA OCTOBRE 2022"/>
  </r>
  <r>
    <s v="E"/>
    <s v="4170"/>
    <s v="854"/>
    <s v="85406"/>
    <s v="8540008"/>
    <n v="528004120002"/>
    <x v="0"/>
    <x v="24"/>
    <x v="24"/>
    <n v="202210"/>
    <n v="44860"/>
    <s v="XOF"/>
    <n v="11448.17"/>
    <n v="16.84"/>
    <s v="EUR"/>
    <n v="17.451000000000001"/>
    <n v="12945762"/>
    <s v="STAFF"/>
    <n v="2039252"/>
    <s v="Time Code : N - ASSURANCE MALADIE DE GUIRO  SHERITA DJEMILA OCTOBRE 2022"/>
  </r>
  <r>
    <s v="E"/>
    <s v="4190"/>
    <s v="854"/>
    <s v="85400"/>
    <s v="8549052"/>
    <n v="528004120002"/>
    <x v="0"/>
    <x v="56"/>
    <x v="56"/>
    <n v="202210"/>
    <n v="44860"/>
    <s v="USD"/>
    <n v="9.48"/>
    <n v="9.48"/>
    <s v="EUR"/>
    <n v="9.8239999999999998"/>
    <n v="12945762"/>
    <s v="STAFF"/>
    <n v="9980783"/>
    <s v="Time Code : N - 9980783 CIGNA ER"/>
  </r>
  <r>
    <s v="E"/>
    <s v="4190"/>
    <s v="854"/>
    <s v="85400"/>
    <s v="8549052"/>
    <n v="528004120002"/>
    <x v="0"/>
    <x v="56"/>
    <x v="56"/>
    <n v="202210"/>
    <n v="44860"/>
    <s v="USD"/>
    <n v="34.54"/>
    <n v="34.54"/>
    <s v="EUR"/>
    <n v="35.793999999999997"/>
    <n v="12945762"/>
    <s v="STAFF"/>
    <n v="9980783"/>
    <s v="Time Code : N - 9980783 EPA"/>
  </r>
  <r>
    <s v="E"/>
    <s v="4170"/>
    <s v="854"/>
    <s v="85400"/>
    <s v="8549052"/>
    <n v="528004120002"/>
    <x v="0"/>
    <x v="56"/>
    <x v="56"/>
    <n v="202210"/>
    <n v="44860"/>
    <s v="USD"/>
    <n v="5.14"/>
    <n v="5.14"/>
    <s v="EUR"/>
    <n v="5.327"/>
    <n v="12945762"/>
    <s v="STAFF"/>
    <n v="9980783"/>
    <s v="Time Code : N - 9980783 INS"/>
  </r>
  <r>
    <s v="E"/>
    <s v="4190"/>
    <s v="854"/>
    <s v="85400"/>
    <s v="8549051"/>
    <n v="528004120002"/>
    <x v="0"/>
    <x v="1"/>
    <x v="1"/>
    <n v="202210"/>
    <n v="44860"/>
    <s v="USD"/>
    <n v="102.56"/>
    <n v="102.56"/>
    <s v="EUR"/>
    <n v="106.283"/>
    <n v="12945762"/>
    <s v="STAFF"/>
    <n v="9985201"/>
    <s v="Time Code : N - 9985201 COMPLEX"/>
  </r>
  <r>
    <s v="E"/>
    <s v="4170"/>
    <s v="854"/>
    <s v="85400"/>
    <s v="8549062"/>
    <n v="528004120002"/>
    <x v="0"/>
    <x v="23"/>
    <x v="23"/>
    <n v="202210"/>
    <n v="44860"/>
    <s v="XOF"/>
    <n v="1435.74"/>
    <n v="2.11"/>
    <s v="EUR"/>
    <n v="2.1869999999999998"/>
    <n v="12945762"/>
    <s v="STAFF"/>
    <n v="2032465"/>
    <s v="Time Code : N - ASSURANCE MALADIE DE ZOURE HASSIMI OCTOBRE 2022"/>
  </r>
  <r>
    <s v="E"/>
    <s v="4170"/>
    <s v="854"/>
    <s v="85406"/>
    <s v="8549059"/>
    <n v="528004120002"/>
    <x v="0"/>
    <x v="12"/>
    <x v="12"/>
    <n v="202210"/>
    <n v="44860"/>
    <s v="XOF"/>
    <n v="6080.61"/>
    <n v="8.9499999999999993"/>
    <s v="EUR"/>
    <n v="9.2750000000000004"/>
    <n v="12945762"/>
    <s v="STAFF"/>
    <n v="8540279"/>
    <s v="Time Code : N - ASSURANCE MALADIE DE YAMEOGO W LUCIE  OCTOBRE 2022"/>
  </r>
  <r>
    <s v="E"/>
    <s v="4170"/>
    <s v="854"/>
    <s v="85406"/>
    <s v="8549057"/>
    <n v="528004120002"/>
    <x v="0"/>
    <x v="69"/>
    <x v="68"/>
    <n v="202210"/>
    <n v="44860"/>
    <s v="XOF"/>
    <n v="47990.92"/>
    <n v="70.599999999999994"/>
    <s v="EUR"/>
    <n v="73.162999999999997"/>
    <n v="12945762"/>
    <s v="STAFF"/>
    <n v="8540222"/>
    <s v="Time Code : N - ASSURANCE MALADIE DE  OUEDRAOGO BILA BASILE OCTOBRE 2022"/>
  </r>
  <r>
    <s v="E"/>
    <s v="4170"/>
    <s v="854"/>
    <s v="85400"/>
    <s v="8549057"/>
    <n v="528004120002"/>
    <x v="0"/>
    <x v="7"/>
    <x v="7"/>
    <n v="202210"/>
    <n v="44860"/>
    <s v="XOF"/>
    <n v="2951.08"/>
    <n v="4.34"/>
    <s v="EUR"/>
    <n v="4.4980000000000002"/>
    <n v="12945762"/>
    <s v="STAFF"/>
    <n v="8540392"/>
    <s v="Time Code : N - ASSURANCE MALADIE DE KABORE HAMZA OCTOBRE 2022"/>
  </r>
  <r>
    <s v="E"/>
    <s v="4170"/>
    <s v="854"/>
    <s v="85400"/>
    <s v="8549063"/>
    <n v="528004120002"/>
    <x v="0"/>
    <x v="21"/>
    <x v="21"/>
    <n v="202210"/>
    <n v="44860"/>
    <s v="XOF"/>
    <n v="2396.39"/>
    <n v="3.53"/>
    <s v="EUR"/>
    <n v="3.6579999999999999"/>
    <n v="12945762"/>
    <s v="STAFF"/>
    <n v="2020577"/>
    <s v="Time Code : N - ASSURANCE MALADIE DE SIDIBE MOUMOUNI OCTOBRE 2022"/>
  </r>
  <r>
    <s v="E"/>
    <s v="4170"/>
    <s v="854"/>
    <s v="85400"/>
    <s v="8549059"/>
    <n v="528004120002"/>
    <x v="0"/>
    <x v="12"/>
    <x v="12"/>
    <n v="202210"/>
    <n v="44860"/>
    <s v="XOF"/>
    <n v="724.99"/>
    <n v="1.07"/>
    <s v="EUR"/>
    <n v="1.109"/>
    <n v="12945762"/>
    <s v="STAFF"/>
    <n v="8540206"/>
    <s v="Time Code : N - ASSURANCE MALADIE DE OUEDRAOGO WENDINGOMDE JOSEPH A OCTOBRE 2022"/>
  </r>
  <r>
    <s v="E"/>
    <s v="4170"/>
    <s v="854"/>
    <s v="85400"/>
    <s v="8549055"/>
    <n v="528004120002"/>
    <x v="0"/>
    <x v="11"/>
    <x v="11"/>
    <n v="202210"/>
    <n v="44860"/>
    <s v="XOF"/>
    <n v="870.31"/>
    <n v="1.28"/>
    <s v="EUR"/>
    <n v="1.3260000000000001"/>
    <n v="12945762"/>
    <s v="STAFF"/>
    <n v="8540039"/>
    <s v="Time Code : N - ASSURANCE MALADIE DE NABI GREGOIRE OCTOBRE 2022"/>
  </r>
  <r>
    <s v="E"/>
    <s v="4190"/>
    <s v="854"/>
    <s v="85400"/>
    <s v="8549051"/>
    <n v="528004120002"/>
    <x v="0"/>
    <x v="1"/>
    <x v="1"/>
    <n v="202210"/>
    <n v="44860"/>
    <s v="USD"/>
    <n v="43.08"/>
    <n v="43.08"/>
    <s v="EUR"/>
    <n v="44.643999999999998"/>
    <n v="12945762"/>
    <s v="STAFF"/>
    <n v="9985201"/>
    <s v="Time Code : N - 9985201 EPA"/>
  </r>
  <r>
    <s v="E"/>
    <s v="4200"/>
    <s v="854"/>
    <s v="85400"/>
    <s v="8549051"/>
    <n v="528004120002"/>
    <x v="0"/>
    <x v="1"/>
    <x v="1"/>
    <n v="202210"/>
    <n v="44860"/>
    <s v="USD"/>
    <n v="26.41"/>
    <n v="26.41"/>
    <s v="EUR"/>
    <n v="27.369"/>
    <n v="12945762"/>
    <s v="STAFF"/>
    <n v="9985201"/>
    <s v="Time Code : N - 9985201 LONG TERM SAVINGS PLAN"/>
  </r>
  <r>
    <s v="E"/>
    <s v="4170"/>
    <s v="854"/>
    <s v="85407"/>
    <s v="8549057"/>
    <n v="528004120002"/>
    <x v="0"/>
    <x v="22"/>
    <x v="22"/>
    <n v="202210"/>
    <n v="44860"/>
    <s v="XOF"/>
    <n v="8848.33"/>
    <n v="13.02"/>
    <s v="EUR"/>
    <n v="13.493"/>
    <n v="12945762"/>
    <s v="STAFF"/>
    <n v="2023197"/>
    <s v="Time Code : N - SAGNON Sanlé Régis Kader/Assurance/Octobre 2022 /Incorporation de son enfant (SAGNON Giovani joseph Siépoi)"/>
  </r>
  <r>
    <s v="E"/>
    <s v="4170"/>
    <s v="854"/>
    <s v="85406"/>
    <s v="8549059"/>
    <n v="528004120002"/>
    <x v="0"/>
    <x v="18"/>
    <x v="18"/>
    <n v="202210"/>
    <n v="44860"/>
    <s v="XOF"/>
    <n v="1494.29"/>
    <n v="2.2000000000000002"/>
    <s v="EUR"/>
    <n v="2.2799999999999998"/>
    <n v="12945762"/>
    <s v="STAFF"/>
    <n v="2024413"/>
    <s v="Time Code : N - ASSURANCE MALADIE DE DAMIBA JACQUES MALGDAWINDE OCTOBRE 2022"/>
  </r>
  <r>
    <s v="E"/>
    <s v="4170"/>
    <s v="854"/>
    <s v="85407"/>
    <s v="8549059"/>
    <n v="528004120002"/>
    <x v="0"/>
    <x v="18"/>
    <x v="18"/>
    <n v="202210"/>
    <n v="44860"/>
    <s v="XOF"/>
    <n v="11448.17"/>
    <n v="16.84"/>
    <s v="EUR"/>
    <n v="17.451000000000001"/>
    <n v="12945762"/>
    <s v="STAFF"/>
    <n v="2014872"/>
    <s v="Time Code : N - ASSURANCE MALADIE DE OUATTARA SIAKA OCTOBRE 2022"/>
  </r>
  <r>
    <s v="E"/>
    <s v="4170"/>
    <s v="854"/>
    <s v="85407"/>
    <s v="8549057"/>
    <n v="528004120002"/>
    <x v="0"/>
    <x v="22"/>
    <x v="22"/>
    <n v="202210"/>
    <n v="44860"/>
    <s v="XOF"/>
    <n v="39225.919999999998"/>
    <n v="57.7"/>
    <s v="EUR"/>
    <n v="59.795000000000002"/>
    <n v="12945762"/>
    <s v="STAFF"/>
    <n v="2023197"/>
    <s v="Time Code : N - ASSURANCE MALADIE DE SAGNON SANLE R KADER OCTOBRE 2022"/>
  </r>
  <r>
    <s v="E"/>
    <s v="4170"/>
    <s v="854"/>
    <s v="85406"/>
    <s v="8540008"/>
    <n v="528004120001"/>
    <x v="3"/>
    <x v="9"/>
    <x v="9"/>
    <n v="202210"/>
    <n v="44860"/>
    <s v="XOF"/>
    <n v="21695.919999999998"/>
    <n v="31.92"/>
    <s v="EUR"/>
    <n v="33.079000000000001"/>
    <n v="12945762"/>
    <s v="STAFF"/>
    <n v="2019466"/>
    <s v="Time Code : M - ASSURANCE MALADIE DE ZAGUE SOME LENA YASMINE OCTOBRE 2022"/>
  </r>
  <r>
    <s v="E"/>
    <s v="4170"/>
    <s v="854"/>
    <s v="85406"/>
    <s v="8549059"/>
    <n v="528004120002"/>
    <x v="0"/>
    <x v="18"/>
    <x v="18"/>
    <n v="202210"/>
    <n v="44860"/>
    <s v="XOF"/>
    <n v="2554.79"/>
    <n v="3.76"/>
    <s v="EUR"/>
    <n v="3.8959999999999999"/>
    <n v="12945762"/>
    <s v="STAFF"/>
    <n v="2030994"/>
    <s v="Time Code : N - ASSURANCE MALADIE DE KI KERE LEONIE OCTOBRE 2022"/>
  </r>
  <r>
    <s v="E"/>
    <s v="4170"/>
    <s v="854"/>
    <s v="85408"/>
    <s v="8549057"/>
    <n v="528004120002"/>
    <x v="0"/>
    <x v="19"/>
    <x v="19"/>
    <n v="202210"/>
    <n v="44860"/>
    <s v="XOF"/>
    <n v="11448.17"/>
    <n v="16.84"/>
    <s v="EUR"/>
    <n v="17.451000000000001"/>
    <n v="12945762"/>
    <s v="STAFF"/>
    <n v="2023596"/>
    <s v="Time Code : N - ASSURANCE MALADIE DE WANGRE DIDIER OCTOBRE 2022"/>
  </r>
  <r>
    <s v="E"/>
    <s v="4170"/>
    <s v="854"/>
    <s v="85401"/>
    <s v="8540008"/>
    <n v="528004120001"/>
    <x v="3"/>
    <x v="14"/>
    <x v="14"/>
    <n v="202210"/>
    <n v="44860"/>
    <s v="XOF"/>
    <n v="47990.92"/>
    <n v="70.599999999999994"/>
    <s v="EUR"/>
    <n v="73.162999999999997"/>
    <n v="12945762"/>
    <s v="STAFF"/>
    <n v="2031020"/>
    <s v="Time Code : N - ASSURANCE MALADIE DE GANSORE HASSANE MOCTAR OCTOBRE 2022"/>
  </r>
  <r>
    <s v="E"/>
    <s v="4170"/>
    <s v="854"/>
    <s v="85406"/>
    <s v="8549052"/>
    <n v="528004120001"/>
    <x v="3"/>
    <x v="14"/>
    <x v="14"/>
    <n v="202210"/>
    <n v="44860"/>
    <s v="XOF"/>
    <n v="11448.17"/>
    <n v="16.84"/>
    <s v="EUR"/>
    <n v="17.451000000000001"/>
    <n v="12945762"/>
    <s v="STAFF"/>
    <n v="2022429"/>
    <s v="Time Code : N - ASSURANCE MALADIE DE DAHANI DAOUDA M HUBERT OCTOBRE 2022"/>
  </r>
  <r>
    <s v="E"/>
    <s v="4170"/>
    <s v="854"/>
    <s v="85408"/>
    <s v="8540008"/>
    <n v="528004120001"/>
    <x v="3"/>
    <x v="14"/>
    <x v="14"/>
    <n v="202210"/>
    <n v="44860"/>
    <s v="XOF"/>
    <n v="46185.99"/>
    <n v="67.94"/>
    <s v="EUR"/>
    <n v="70.406000000000006"/>
    <n v="12945762"/>
    <s v="STAFF"/>
    <n v="2012170"/>
    <s v="Time Code : N - ASSURANCE MALADIE DE KIEMA YAYA OCTOBRE 2022"/>
  </r>
  <r>
    <s v="E"/>
    <s v="4210"/>
    <s v="854"/>
    <s v="85407"/>
    <s v="8549057"/>
    <n v="528004120002"/>
    <x v="0"/>
    <x v="22"/>
    <x v="22"/>
    <n v="202210"/>
    <n v="44860"/>
    <s v="XOF"/>
    <n v="9837"/>
    <n v="14.47"/>
    <s v="EUR"/>
    <n v="14.994999999999999"/>
    <n v="12945762"/>
    <s v="STAFF"/>
    <n v="2023197"/>
    <s v="Time Code : N - TERMINAL_GRANT_2023197"/>
  </r>
  <r>
    <s v="E"/>
    <s v="4210"/>
    <s v="854"/>
    <s v="85406"/>
    <s v="8549053"/>
    <n v="528004120002"/>
    <x v="0"/>
    <x v="15"/>
    <x v="15"/>
    <n v="202210"/>
    <n v="44860"/>
    <s v="XOF"/>
    <n v="9459"/>
    <n v="13.92"/>
    <s v="EUR"/>
    <n v="14.425000000000001"/>
    <n v="12945762"/>
    <s v="STAFF"/>
    <n v="2041743"/>
    <s v="Time Code : N - TERMINAL_GRANT_2041743"/>
  </r>
  <r>
    <s v="E"/>
    <s v="4210"/>
    <s v="854"/>
    <s v="85407"/>
    <s v="8549063"/>
    <n v="528004120002"/>
    <x v="0"/>
    <x v="25"/>
    <x v="25"/>
    <n v="202210"/>
    <n v="44860"/>
    <s v="XOF"/>
    <n v="12940"/>
    <n v="19.04"/>
    <s v="EUR"/>
    <n v="19.731000000000002"/>
    <n v="12945762"/>
    <s v="STAFF"/>
    <n v="2038727"/>
    <s v="Time Code : N - TERMINAL_GRANT_2038727"/>
  </r>
  <r>
    <s v="E"/>
    <s v="4210"/>
    <s v="854"/>
    <s v="85407"/>
    <s v="8549059"/>
    <n v="528004120002"/>
    <x v="0"/>
    <x v="18"/>
    <x v="18"/>
    <n v="202210"/>
    <n v="44860"/>
    <s v="XOF"/>
    <n v="13394"/>
    <n v="19.7"/>
    <s v="EUR"/>
    <n v="20.414999999999999"/>
    <n v="12945762"/>
    <s v="STAFF"/>
    <n v="2014872"/>
    <s v="Time Code : N - TERMINAL_GRANT_2014872"/>
  </r>
  <r>
    <s v="E"/>
    <s v="4210"/>
    <s v="854"/>
    <s v="85408"/>
    <s v="8549057"/>
    <n v="528004120002"/>
    <x v="0"/>
    <x v="19"/>
    <x v="19"/>
    <n v="202210"/>
    <n v="44860"/>
    <s v="XOF"/>
    <n v="13394"/>
    <n v="19.7"/>
    <s v="EUR"/>
    <n v="20.414999999999999"/>
    <n v="12945762"/>
    <s v="STAFF"/>
    <n v="2023596"/>
    <s v="Time Code : N - TERMINAL_GRANT_2023596"/>
  </r>
  <r>
    <s v="E"/>
    <s v="4210"/>
    <s v="854"/>
    <s v="85406"/>
    <s v="8549053"/>
    <n v="528004120002"/>
    <x v="0"/>
    <x v="16"/>
    <x v="16"/>
    <n v="202210"/>
    <n v="44860"/>
    <s v="XOF"/>
    <n v="76245"/>
    <n v="112.16"/>
    <s v="EUR"/>
    <n v="116.232"/>
    <n v="12945762"/>
    <s v="STAFF"/>
    <n v="2024193"/>
    <s v="Time Code : N - TERMINAL_GRANT_2024193"/>
  </r>
  <r>
    <s v="E"/>
    <s v="4210"/>
    <s v="854"/>
    <s v="85406"/>
    <s v="8540008"/>
    <n v="528004120002"/>
    <x v="0"/>
    <x v="24"/>
    <x v="24"/>
    <n v="202210"/>
    <n v="44860"/>
    <s v="XOF"/>
    <n v="9459"/>
    <n v="13.92"/>
    <s v="EUR"/>
    <n v="14.425000000000001"/>
    <n v="12945762"/>
    <s v="STAFF"/>
    <n v="2039252"/>
    <s v="Time Code : N - TERMINAL_GRANT_2039252"/>
  </r>
  <r>
    <s v="E"/>
    <s v="4210"/>
    <s v="854"/>
    <s v="85401"/>
    <s v="8540008"/>
    <n v="528004120001"/>
    <x v="3"/>
    <x v="14"/>
    <x v="14"/>
    <n v="202210"/>
    <n v="44860"/>
    <s v="XOF"/>
    <n v="18785"/>
    <n v="27.63"/>
    <s v="EUR"/>
    <n v="28.632999999999999"/>
    <n v="12945762"/>
    <s v="STAFF"/>
    <n v="2031020"/>
    <s v="Time Code : N - TERMINAL_GRANT_2031020"/>
  </r>
  <r>
    <s v="E"/>
    <s v="4210"/>
    <s v="854"/>
    <s v="85406"/>
    <s v="8549052"/>
    <n v="528004120001"/>
    <x v="3"/>
    <x v="14"/>
    <x v="14"/>
    <n v="202210"/>
    <n v="44860"/>
    <s v="XOF"/>
    <n v="18359"/>
    <n v="27.01"/>
    <s v="EUR"/>
    <n v="27.991"/>
    <n v="12945762"/>
    <s v="STAFF"/>
    <n v="2022429"/>
    <s v="Time Code : N - TERMINAL_GRANT_2022429"/>
  </r>
  <r>
    <s v="E"/>
    <s v="4210"/>
    <s v="854"/>
    <s v="85400"/>
    <s v="8549059"/>
    <n v="528004120002"/>
    <x v="0"/>
    <x v="12"/>
    <x v="12"/>
    <n v="202210"/>
    <n v="44860"/>
    <s v="XOF"/>
    <n v="2142.9299999999998"/>
    <n v="3.15"/>
    <s v="EUR"/>
    <n v="3.2639999999999998"/>
    <n v="12945762"/>
    <s v="STAFF"/>
    <n v="2029740"/>
    <s v="Time Code : N - TERMINAL_GRANT_2029740"/>
  </r>
  <r>
    <s v="E"/>
    <s v="4210"/>
    <s v="854"/>
    <s v="85406"/>
    <s v="8549059"/>
    <n v="528004120002"/>
    <x v="0"/>
    <x v="18"/>
    <x v="18"/>
    <n v="202210"/>
    <n v="44860"/>
    <s v="XOF"/>
    <n v="881.06"/>
    <n v="1.3"/>
    <s v="EUR"/>
    <n v="1.347"/>
    <n v="12945762"/>
    <s v="STAFF"/>
    <n v="2030994"/>
    <s v="Time Code : N - TERMINAL_GRANT_2030994"/>
  </r>
  <r>
    <s v="E"/>
    <s v="4210"/>
    <s v="854"/>
    <s v="85400"/>
    <s v="8549058"/>
    <n v="528004120002"/>
    <x v="0"/>
    <x v="10"/>
    <x v="10"/>
    <n v="202210"/>
    <n v="44860"/>
    <s v="XOF"/>
    <n v="4565.9399999999996"/>
    <n v="6.72"/>
    <s v="EUR"/>
    <n v="6.9640000000000004"/>
    <n v="12945762"/>
    <s v="STAFF"/>
    <n v="2011105"/>
    <s v="Time Code : N - TERMINAL_GRANT_2011105"/>
  </r>
  <r>
    <s v="E"/>
    <s v="4210"/>
    <s v="854"/>
    <s v="85400"/>
    <s v="8549063"/>
    <n v="528004120002"/>
    <x v="0"/>
    <x v="21"/>
    <x v="21"/>
    <n v="202210"/>
    <n v="44860"/>
    <s v="XOF"/>
    <n v="1196.1300000000001"/>
    <n v="1.76"/>
    <s v="EUR"/>
    <n v="1.8240000000000001"/>
    <n v="12945762"/>
    <s v="STAFF"/>
    <n v="2020577"/>
    <s v="Time Code : N - TERMINAL_GRANT_2020577"/>
  </r>
  <r>
    <s v="E"/>
    <s v="4210"/>
    <s v="854"/>
    <s v="85400"/>
    <s v="8549060"/>
    <n v="528004120002"/>
    <x v="0"/>
    <x v="6"/>
    <x v="6"/>
    <n v="202210"/>
    <n v="44860"/>
    <s v="XOF"/>
    <n v="3112.44"/>
    <n v="4.58"/>
    <s v="EUR"/>
    <n v="4.7460000000000004"/>
    <n v="12945762"/>
    <s v="STAFF"/>
    <n v="2027008"/>
    <s v="Time Code : N - TERMINAL_GRANT_2027008"/>
  </r>
  <r>
    <s v="E"/>
    <s v="4210"/>
    <s v="854"/>
    <s v="85400"/>
    <s v="8549059"/>
    <n v="528004120002"/>
    <x v="0"/>
    <x v="12"/>
    <x v="12"/>
    <n v="202210"/>
    <n v="44860"/>
    <s v="XOF"/>
    <n v="1733.91"/>
    <n v="2.5499999999999998"/>
    <s v="EUR"/>
    <n v="2.6429999999999998"/>
    <n v="12945762"/>
    <s v="STAFF"/>
    <n v="2012905"/>
    <s v="Time Code : N - TERMINAL_GRANT_2012905"/>
  </r>
  <r>
    <s v="E"/>
    <s v="4210"/>
    <s v="854"/>
    <s v="85406"/>
    <s v="8549059"/>
    <n v="528004120002"/>
    <x v="0"/>
    <x v="18"/>
    <x v="18"/>
    <n v="202210"/>
    <n v="44860"/>
    <s v="XOF"/>
    <n v="677.52"/>
    <n v="1"/>
    <s v="EUR"/>
    <n v="1.036"/>
    <n v="12945762"/>
    <s v="STAFF"/>
    <n v="2024413"/>
    <s v="Time Code : N - TERMINAL_GRANT_2024413"/>
  </r>
  <r>
    <s v="E"/>
    <s v="4210"/>
    <s v="854"/>
    <s v="85400"/>
    <s v="8549062"/>
    <n v="528004120002"/>
    <x v="0"/>
    <x v="23"/>
    <x v="23"/>
    <n v="202210"/>
    <n v="44860"/>
    <s v="XOF"/>
    <n v="3972.19"/>
    <n v="5.84"/>
    <s v="EUR"/>
    <n v="6.0519999999999996"/>
    <n v="12945762"/>
    <s v="STAFF"/>
    <n v="2032465"/>
    <s v="Time Code : N - TERMINAL_GRANT_2032465"/>
  </r>
  <r>
    <s v="E"/>
    <s v="4210"/>
    <s v="854"/>
    <s v="85408"/>
    <s v="8540008"/>
    <n v="528004120001"/>
    <x v="3"/>
    <x v="14"/>
    <x v="14"/>
    <n v="202210"/>
    <n v="44860"/>
    <s v="XOF"/>
    <n v="12880.28"/>
    <n v="18.95"/>
    <s v="EUR"/>
    <n v="19.638000000000002"/>
    <n v="12945762"/>
    <s v="STAFF"/>
    <n v="2012170"/>
    <s v="Time Code : N - TERMINAL_GRANT_2012170"/>
  </r>
  <r>
    <s v="E"/>
    <s v="4210"/>
    <s v="854"/>
    <s v="85406"/>
    <s v="8540008"/>
    <n v="528004120001"/>
    <x v="3"/>
    <x v="9"/>
    <x v="9"/>
    <n v="202210"/>
    <n v="44860"/>
    <s v="XOF"/>
    <n v="-273814"/>
    <n v="-402.8"/>
    <s v="EUR"/>
    <n v="-417.42200000000003"/>
    <n v="12945762"/>
    <s v="STAFF"/>
    <n v="2019466"/>
    <s v="Time Code : M - TERMINAL_GRANT_2019466"/>
  </r>
  <r>
    <s v="E"/>
    <s v="4170"/>
    <s v="854"/>
    <s v="85400"/>
    <s v="8549051"/>
    <n v="528004120002"/>
    <x v="0"/>
    <x v="1"/>
    <x v="1"/>
    <n v="202210"/>
    <n v="44860"/>
    <s v="USD"/>
    <n v="6.6"/>
    <n v="6.6"/>
    <s v="EUR"/>
    <n v="6.84"/>
    <n v="12945762"/>
    <s v="STAFF"/>
    <n v="9985201"/>
    <s v="Time Code : N - 9985201 INS"/>
  </r>
  <r>
    <s v="E"/>
    <s v="6090"/>
    <s v="854"/>
    <s v="85401"/>
    <s v="8549054"/>
    <n v="528004120010"/>
    <x v="1"/>
    <x v="30"/>
    <x v="30"/>
    <n v="202210"/>
    <n v="44861"/>
    <s v="XOF"/>
    <n v="905.03"/>
    <n v="1.33"/>
    <s v="EUR"/>
    <n v="1.3779999999999999"/>
    <n v="12946057"/>
    <s v="PROPERTY"/>
    <s v="854P0064"/>
    <s v="Premise allocation : [52800412] [2.59%] [30521988] - KAC211022 /somyalgre services -espèces /Achat de carnet de reçu auto carbonné avec trois souches"/>
  </r>
  <r>
    <s v="E"/>
    <s v="6060"/>
    <s v="854"/>
    <s v="85401"/>
    <s v="8549054"/>
    <n v="528004120010"/>
    <x v="1"/>
    <x v="30"/>
    <x v="30"/>
    <n v="202210"/>
    <n v="44861"/>
    <s v="XOF"/>
    <n v="646.45000000000005"/>
    <n v="0.95"/>
    <s v="EUR"/>
    <n v="0.98399999999999999"/>
    <n v="12946057"/>
    <s v="PROPERTY"/>
    <s v="854P0064"/>
    <s v="Premise allocation : [52800412] [2.59%] [30521988] - KAC161022 /complete services -espèces /paiement de la main d'œuvre pour le nettoyage et le désherbage du bureau de la base de kaya"/>
  </r>
  <r>
    <s v="E"/>
    <s v="5094"/>
    <s v="854"/>
    <s v="85408"/>
    <s v="8549059"/>
    <n v="528004120010"/>
    <x v="1"/>
    <x v="38"/>
    <x v="38"/>
    <n v="202210"/>
    <n v="44861"/>
    <s v="XOF"/>
    <n v="15000"/>
    <n v="22.07"/>
    <s v="EUR"/>
    <n v="22.870999999999999"/>
    <n v="30522130"/>
    <m/>
    <m/>
    <s v="OUATW071022/BANK-WIZALL/YARBANGA AMADOU/FUTUR TELECOM:Achat de téléphone pour la flotte de l'assistant finance de Ouahigouya"/>
  </r>
  <r>
    <s v="E"/>
    <s v="4990"/>
    <s v="854"/>
    <s v="85407"/>
    <s v="8540008"/>
    <n v="528004120002"/>
    <x v="0"/>
    <x v="25"/>
    <x v="25"/>
    <n v="202210"/>
    <n v="44862"/>
    <s v="XOF"/>
    <n v="25000"/>
    <n v="36.78"/>
    <s v="EUR"/>
    <n v="38.115000000000002"/>
    <n v="30522243"/>
    <m/>
    <m/>
    <s v="DDCPB031022/Visite médicale annuelle Sécurity Officer ATWA"/>
  </r>
  <r>
    <s v="E"/>
    <s v="4990"/>
    <s v="854"/>
    <s v="85407"/>
    <s v="8540008"/>
    <n v="528004120002"/>
    <x v="0"/>
    <x v="22"/>
    <x v="22"/>
    <n v="202210"/>
    <n v="44862"/>
    <s v="XOF"/>
    <n v="25000"/>
    <n v="36.78"/>
    <s v="EUR"/>
    <n v="38.115000000000002"/>
    <n v="30522243"/>
    <m/>
    <m/>
    <s v="DDCPB03102022/Visite médicale annuelle du Supply Chain Assistant Boucle du Mouhoun"/>
  </r>
  <r>
    <s v="E"/>
    <s v="4990"/>
    <s v="854"/>
    <s v="85407"/>
    <s v="8540008"/>
    <n v="528004120001"/>
    <x v="3"/>
    <x v="14"/>
    <x v="14"/>
    <n v="202210"/>
    <n v="44862"/>
    <s v="XOF"/>
    <n v="25000"/>
    <n v="36.78"/>
    <s v="EUR"/>
    <n v="38.115000000000002"/>
    <n v="30522243"/>
    <m/>
    <m/>
    <s v="DDCPB03102022/Visite médicale annuelle du coordinateur Régional ATWA boucle du Mouhoun"/>
  </r>
  <r>
    <s v="E"/>
    <s v="4990"/>
    <s v="854"/>
    <s v="85407"/>
    <s v="8540008"/>
    <n v="528004120002"/>
    <x v="0"/>
    <x v="18"/>
    <x v="18"/>
    <n v="202210"/>
    <n v="44862"/>
    <s v="XOF"/>
    <n v="25000"/>
    <n v="36.78"/>
    <s v="EUR"/>
    <n v="38.115000000000002"/>
    <n v="30522243"/>
    <m/>
    <m/>
    <s v="DDCPB031020222/Visite médicale du finance officer ATWA Boucle du Mouhoun"/>
  </r>
  <r>
    <s v="E"/>
    <s v="4990"/>
    <s v="854"/>
    <s v="85407"/>
    <s v="8540008"/>
    <n v="528004120002"/>
    <x v="0"/>
    <x v="20"/>
    <x v="20"/>
    <n v="202210"/>
    <n v="44862"/>
    <s v="XOF"/>
    <n v="25000"/>
    <n v="36.78"/>
    <s v="EUR"/>
    <n v="38.115000000000002"/>
    <n v="30522243"/>
    <m/>
    <m/>
    <s v="DDCPB03102022/Visite médicale annuelle du finance assistant ATWA boucle du Mouhoun"/>
  </r>
  <r>
    <s v="E"/>
    <s v="7143"/>
    <s v="854"/>
    <s v="85407"/>
    <s v="8540017"/>
    <n v="528004120007"/>
    <x v="23"/>
    <x v="95"/>
    <x v="93"/>
    <n v="202210"/>
    <n v="44862"/>
    <s v="XOF"/>
    <n v="52000"/>
    <n v="76.5"/>
    <s v="EUR"/>
    <n v="79.277000000000001"/>
    <n v="40327472"/>
    <m/>
    <m/>
    <s v="Hébergements des participants à la formation sur la redevabilité le 27 octobre 2022 à Dédougou"/>
  </r>
  <r>
    <s v="E"/>
    <s v="7143"/>
    <s v="854"/>
    <s v="85407"/>
    <s v="8540017"/>
    <n v="528004120007"/>
    <x v="23"/>
    <x v="95"/>
    <x v="93"/>
    <n v="202210"/>
    <n v="44862"/>
    <s v="XOF"/>
    <n v="5200"/>
    <n v="7.65"/>
    <s v="EUR"/>
    <n v="7.9279999999999999"/>
    <n v="40327472"/>
    <m/>
    <m/>
    <s v="VAT | Hébergements des participants à la formation sur la redevabilité le 27 octobre 2022 à Dédougou"/>
  </r>
  <r>
    <s v="E"/>
    <s v="7143"/>
    <s v="854"/>
    <s v="85407"/>
    <s v="8540017"/>
    <n v="528004120007"/>
    <x v="23"/>
    <x v="95"/>
    <x v="93"/>
    <n v="202210"/>
    <n v="44862"/>
    <s v="XOF"/>
    <n v="35000"/>
    <n v="51.49"/>
    <s v="EUR"/>
    <n v="53.359000000000002"/>
    <n v="40327475"/>
    <m/>
    <m/>
    <s v="Pause-café et déjeuner pour la formation des PMO sur la redevabilité le 27 octobre 2022 la chambre de commerce de Dédougou"/>
  </r>
  <r>
    <s v="E"/>
    <s v="6090"/>
    <s v="854"/>
    <s v="85408"/>
    <s v="8549054"/>
    <n v="528004120010"/>
    <x v="1"/>
    <x v="2"/>
    <x v="2"/>
    <n v="202210"/>
    <n v="44862"/>
    <s v="XOF"/>
    <n v="163790.84"/>
    <n v="240.95"/>
    <s v="EUR"/>
    <n v="249.697"/>
    <n v="12946057"/>
    <s v="PROPERTY"/>
    <s v="854P0076"/>
    <s v="Premise allocation : [52800412] [46.27%] [30522131] - OUMSB1301022-OMNI-E.G.S.N-WP/Gardiennage du bureau de Ouahigouya pour la période de JUILLET 2022"/>
  </r>
  <r>
    <s v="E"/>
    <s v="6090"/>
    <s v="854"/>
    <s v="85401"/>
    <s v="8549054"/>
    <n v="528004120010"/>
    <x v="1"/>
    <x v="30"/>
    <x v="30"/>
    <n v="202210"/>
    <n v="44862"/>
    <s v="XOF"/>
    <n v="9153.73"/>
    <n v="13.47"/>
    <s v="EUR"/>
    <n v="13.959"/>
    <n v="12946057"/>
    <s v="PROPERTY"/>
    <s v="854P0064"/>
    <s v="Premise allocation : [52800412] [2.59%] [30522131] - OUMSB1301022-OMNI-E.G.S.N-WP/Gardiennage du bureau de Kaya pour la période de JUILLET 2022"/>
  </r>
  <r>
    <s v="E"/>
    <s v="6020"/>
    <s v="854"/>
    <s v="85407"/>
    <s v="8549054"/>
    <n v="528004120010"/>
    <x v="1"/>
    <x v="3"/>
    <x v="3"/>
    <n v="202210"/>
    <n v="44862"/>
    <s v="XOF"/>
    <n v="45115.56"/>
    <n v="66.37"/>
    <s v="EUR"/>
    <n v="68.778999999999996"/>
    <n v="12946057"/>
    <s v="PROPERTY"/>
    <s v="854P0073"/>
    <s v="Premise allocation : [52800412] [39.56%] [30522243] - DDCPB021022/Consommation d'électricité du bureau de Dédougou du mois de Septembre 2022"/>
  </r>
  <r>
    <s v="E"/>
    <s v="6090"/>
    <s v="854"/>
    <s v="85406"/>
    <s v="8549054"/>
    <n v="528004120010"/>
    <x v="1"/>
    <x v="2"/>
    <x v="2"/>
    <n v="202210"/>
    <n v="44862"/>
    <s v="XOF"/>
    <n v="45592.78"/>
    <n v="67.069999999999993"/>
    <s v="EUR"/>
    <n v="69.504999999999995"/>
    <n v="12946057"/>
    <s v="PROPERTY"/>
    <s v="854P0062"/>
    <s v="Premise allocation : [52800412] [13.70%] [30522131] - OUMSB1301022-OMNI-E.G.S.N-WP/GARDIENNAGE DU BUREAU PAYS Zone du bois pour le mois de JUILLET 2022"/>
  </r>
  <r>
    <s v="E"/>
    <s v="6022"/>
    <s v="854"/>
    <s v="85407"/>
    <s v="8549054"/>
    <n v="528004120010"/>
    <x v="1"/>
    <x v="3"/>
    <x v="3"/>
    <n v="202210"/>
    <n v="44862"/>
    <s v="XOF"/>
    <n v="6388.57"/>
    <n v="9.4"/>
    <s v="EUR"/>
    <n v="9.7409999999999997"/>
    <n v="12946057"/>
    <s v="PROPERTY"/>
    <s v="854P0073"/>
    <s v="Premise allocation : [52800412] [39.56%] [30522243] - DDCPB021022/Consommation d'eau du bureau de Dédougou des mois de Juin et Juillet 2022"/>
  </r>
  <r>
    <s v="E"/>
    <s v="6090"/>
    <s v="854"/>
    <s v="85407"/>
    <s v="8549054"/>
    <n v="528004120010"/>
    <x v="1"/>
    <x v="3"/>
    <x v="3"/>
    <n v="202210"/>
    <n v="44862"/>
    <s v="XOF"/>
    <n v="140034.26"/>
    <n v="206"/>
    <s v="EUR"/>
    <n v="213.47800000000001"/>
    <n v="12946057"/>
    <s v="PROPERTY"/>
    <s v="854P0073"/>
    <s v="Premise allocation : [52800412] [39.56%] [30522131] - OUMSB1301022-OMNI-E.G.S.N-WP/Gardiennage du bureau de Dédougou pour le mois de JUILLET 2022"/>
  </r>
  <r>
    <s v="E"/>
    <s v="6090"/>
    <s v="854"/>
    <s v="85407"/>
    <s v="8549054"/>
    <n v="528004120010"/>
    <x v="1"/>
    <x v="3"/>
    <x v="3"/>
    <n v="202210"/>
    <n v="44862"/>
    <s v="XOF"/>
    <n v="18987.7"/>
    <n v="27.93"/>
    <s v="EUR"/>
    <n v="28.943999999999999"/>
    <n v="12946057"/>
    <s v="PROPERTY"/>
    <s v="854P0073"/>
    <s v="Premise allocation : [52800412] [39.56%] [30524644] - RADIO COMMUNICATION INFORMATIQUE ELECTRNIQUE_CONFECTION DE BADGE D4IDENTIFICATION POUR STAFF_BUREAU DEDOUGOU"/>
  </r>
  <r>
    <s v="E"/>
    <s v="4110"/>
    <s v="854"/>
    <s v="85400"/>
    <s v="8549052"/>
    <n v="528004120002"/>
    <x v="0"/>
    <x v="0"/>
    <x v="0"/>
    <n v="202210"/>
    <n v="44862"/>
    <s v="XOF"/>
    <n v="12595.72"/>
    <n v="18.53"/>
    <s v="EUR"/>
    <n v="19.202999999999999"/>
    <n v="12945762"/>
    <s v="STAFF"/>
    <n v="9982557"/>
    <s v="Time Code : N - OUMSB1301022-OMNI-E.G.S.N-WP/Gardienage et surveillance résidence DPO mois de JUILLET 2022"/>
  </r>
  <r>
    <s v="E"/>
    <s v="4110"/>
    <s v="854"/>
    <s v="85400"/>
    <s v="8549051"/>
    <n v="528004120002"/>
    <x v="0"/>
    <x v="1"/>
    <x v="1"/>
    <n v="202210"/>
    <n v="44862"/>
    <s v="XOF"/>
    <n v="14523.08"/>
    <n v="21.36"/>
    <s v="EUR"/>
    <n v="22.135000000000002"/>
    <n v="12945762"/>
    <s v="STAFF"/>
    <n v="9985201"/>
    <s v="Time Code : N - OUMSB1301022-OMNI-E.G.S.N-WP/Gardienage et surveillance résidence CD mois de JUILLET 2022"/>
  </r>
  <r>
    <s v="E"/>
    <s v="4110"/>
    <s v="854"/>
    <s v="85400"/>
    <s v="8549051"/>
    <n v="528004120002"/>
    <x v="0"/>
    <x v="1"/>
    <x v="1"/>
    <n v="202210"/>
    <n v="44862"/>
    <s v="XOF"/>
    <n v="33526.15"/>
    <n v="49.32"/>
    <s v="EUR"/>
    <n v="51.11"/>
    <n v="12945762"/>
    <s v="STAFF"/>
    <n v="9985201"/>
    <s v="Time Code : N - OUB501022-OMNI-RECEVEUR DES IMPOTS OUAGA V/Droit d'enregistrement sur avenant du contrat de bail de Benoit DELSARTE (01/07/2022 au 29/06/2024)"/>
  </r>
  <r>
    <s v="E"/>
    <s v="4110"/>
    <s v="854"/>
    <s v="85400"/>
    <s v="8549051"/>
    <n v="528004120002"/>
    <x v="0"/>
    <x v="1"/>
    <x v="1"/>
    <n v="202210"/>
    <n v="44862"/>
    <s v="XOF"/>
    <n v="4190.7700000000004"/>
    <n v="6.16"/>
    <s v="EUR"/>
    <n v="6.3840000000000003"/>
    <n v="12945762"/>
    <s v="STAFF"/>
    <n v="9985201"/>
    <s v="Time Code : N - OUB501022-OMNI-RECEVEUR DES IMPOTS OUAGA V/Complément Droit d'enregistrement sur avenant du contrat de bail de Benoit DELSARTE (01/07/2022 au 29/06/2024)"/>
  </r>
  <r>
    <s v="E"/>
    <s v="4110"/>
    <s v="854"/>
    <s v="85400"/>
    <s v="8549052"/>
    <n v="528004120002"/>
    <x v="0"/>
    <x v="56"/>
    <x v="56"/>
    <n v="202210"/>
    <n v="44862"/>
    <s v="XOF"/>
    <n v="11644.74"/>
    <n v="17.13"/>
    <s v="EUR"/>
    <n v="17.751999999999999"/>
    <n v="12945762"/>
    <s v="STAFF"/>
    <n v="9980783"/>
    <s v="Time Code : N - OUMSB1301022-OMNI-E.G.S.N-WP/Gardiennage du DOMICILE KARINA LOPEZ pour le mois de JUILLET 2022"/>
  </r>
  <r>
    <s v="E"/>
    <s v="7400"/>
    <s v="854"/>
    <s v="85407"/>
    <s v="8540008"/>
    <n v="528004120010"/>
    <x v="1"/>
    <x v="39"/>
    <x v="39"/>
    <n v="202210"/>
    <n v="44862"/>
    <s v="XOF"/>
    <n v="2925"/>
    <n v="4.3"/>
    <s v="EUR"/>
    <n v="4.4560000000000004"/>
    <n v="30523268"/>
    <s v="BANKACC"/>
    <n v="85410"/>
    <s v="DDFB1022ECOBANK /Frais d'agio du mois d'OCTOBRE 2022"/>
  </r>
  <r>
    <s v="E"/>
    <s v="5097"/>
    <s v="854"/>
    <s v="85407"/>
    <s v="8540008"/>
    <n v="528004120051"/>
    <x v="22"/>
    <x v="90"/>
    <x v="89"/>
    <n v="202210"/>
    <n v="44864"/>
    <s v="XOF"/>
    <n v="234000"/>
    <n v="344.23"/>
    <s v="EUR"/>
    <n v="356.726"/>
    <n v="30522245"/>
    <m/>
    <m/>
    <s v="BOATJ080922/Justif/OMNI/Avance DAHANI Hubert/Prise en charge des non résidents/Formation des agents de santé  sur les valeurs de la SDSR des adolescentes sensible au genre 1/2"/>
  </r>
  <r>
    <s v="E"/>
    <s v="5097"/>
    <s v="854"/>
    <s v="85407"/>
    <s v="8540008"/>
    <n v="528004120051"/>
    <x v="22"/>
    <x v="90"/>
    <x v="89"/>
    <n v="202210"/>
    <n v="44864"/>
    <s v="XOF"/>
    <n v="585000"/>
    <n v="860.59"/>
    <s v="EUR"/>
    <n v="891.83100000000002"/>
    <n v="30522245"/>
    <m/>
    <m/>
    <s v="BOATJ080922/Justif/OMNI/Avance DAHANI Hubert/Prise en charge des non résidents/Formation des agents de santé  sur les valeurs de la SDSR des adolescentes sensible au genre 2/2"/>
  </r>
  <r>
    <s v="E"/>
    <s v="5097"/>
    <s v="854"/>
    <s v="85407"/>
    <s v="8540008"/>
    <n v="528004120051"/>
    <x v="22"/>
    <x v="90"/>
    <x v="89"/>
    <n v="202210"/>
    <n v="44864"/>
    <s v="XOF"/>
    <n v="21000"/>
    <n v="30.89"/>
    <s v="EUR"/>
    <n v="32.011000000000003"/>
    <n v="30522245"/>
    <m/>
    <m/>
    <s v="BOATJ080922/Justif/OMNI/Avance DAHANI Hubert/Achat de crédit de communiction, de super et de gel hydroalcoolique / Formation des agents de santé  sur les valeurs de la SDSR des adolescentes sensible au genre"/>
  </r>
  <r>
    <s v="E"/>
    <s v="5097"/>
    <s v="854"/>
    <s v="85407"/>
    <s v="8540008"/>
    <n v="528004120051"/>
    <x v="22"/>
    <x v="90"/>
    <x v="89"/>
    <n v="202210"/>
    <n v="44864"/>
    <s v="XOF"/>
    <n v="52600"/>
    <n v="77.38"/>
    <s v="EUR"/>
    <n v="80.188999999999993"/>
    <n v="30522245"/>
    <m/>
    <m/>
    <s v="BOATJ080922/Justif/OMNI/Avance DAHANI Hubert/Frais de Photocopies et credit de communication/Formation des agents de santé  sur les valeurs de la SDSR des adolescentes sensible au genre"/>
  </r>
  <r>
    <s v="E"/>
    <s v="5097"/>
    <s v="854"/>
    <s v="85407"/>
    <s v="8540008"/>
    <n v="528004120051"/>
    <x v="22"/>
    <x v="90"/>
    <x v="89"/>
    <n v="202210"/>
    <n v="44864"/>
    <s v="XOF"/>
    <n v="55000"/>
    <n v="80.91"/>
    <s v="EUR"/>
    <n v="83.846999999999994"/>
    <n v="30522245"/>
    <m/>
    <m/>
    <s v="BOATJ080922/Justif/OMNI/Avance DAHANI Hubert/Frais de communication des MCD/Formation des agents de santé  sur les valeurs de la SDSR des adolescentes sensible au genre"/>
  </r>
  <r>
    <s v="E"/>
    <s v="5097"/>
    <s v="854"/>
    <s v="85407"/>
    <s v="8540008"/>
    <n v="528004120051"/>
    <x v="22"/>
    <x v="90"/>
    <x v="89"/>
    <n v="202210"/>
    <n v="44864"/>
    <s v="XOF"/>
    <n v="23250"/>
    <n v="34.200000000000003"/>
    <s v="EUR"/>
    <n v="35.442"/>
    <n v="30522245"/>
    <m/>
    <m/>
    <s v="BOATJ080922/Justif/OMNI/Avance DAHANI Hubert/Frais d'impression des attestation/Formation des agents de santé  sur les valeurs de la SDSR des adolescentes sensible au genre"/>
  </r>
  <r>
    <s v="E"/>
    <s v="5097"/>
    <s v="854"/>
    <s v="85407"/>
    <s v="8540008"/>
    <n v="528004120051"/>
    <x v="22"/>
    <x v="90"/>
    <x v="89"/>
    <n v="202210"/>
    <n v="44864"/>
    <s v="XOF"/>
    <n v="10000"/>
    <n v="14.71"/>
    <s v="EUR"/>
    <n v="15.244"/>
    <n v="30522245"/>
    <m/>
    <m/>
    <s v="BOATJ080922/Justif/OMNI/Avance DAHANI Hubert/Frais de mégas de connexion staff/Formation des agents de santé  sur les valeurs de la SDSR des adolescentes sensible au genre"/>
  </r>
  <r>
    <s v="E"/>
    <s v="5097"/>
    <s v="854"/>
    <s v="85407"/>
    <s v="8540008"/>
    <n v="528004120051"/>
    <x v="22"/>
    <x v="90"/>
    <x v="89"/>
    <n v="202210"/>
    <n v="44864"/>
    <s v="XOF"/>
    <n v="115200"/>
    <n v="169.47"/>
    <s v="EUR"/>
    <n v="175.62200000000001"/>
    <n v="30522245"/>
    <m/>
    <m/>
    <s v="BOATJ080922/Justif/OMNI/Avance DAHANI Hubert/Carburant non residents/Formation des agents de santé  sur les valeurs de la SDSR des adolescentes sensible au genre 1/6"/>
  </r>
  <r>
    <s v="E"/>
    <s v="5097"/>
    <s v="854"/>
    <s v="85407"/>
    <s v="8540008"/>
    <n v="528004120051"/>
    <x v="22"/>
    <x v="90"/>
    <x v="89"/>
    <n v="202210"/>
    <n v="44864"/>
    <s v="XOF"/>
    <n v="160000"/>
    <n v="235.37"/>
    <s v="EUR"/>
    <n v="243.91399999999999"/>
    <n v="30522245"/>
    <m/>
    <m/>
    <s v="BOATJ080922/Justif/OMNI/Avance DAHANI Hubert/Carburant non residents/Formation des agents de santé  sur les valeurs de la SDSR des adolescentes sensible au genre 2/6"/>
  </r>
  <r>
    <s v="E"/>
    <s v="5097"/>
    <s v="854"/>
    <s v="85407"/>
    <s v="8540008"/>
    <n v="528004120051"/>
    <x v="22"/>
    <x v="90"/>
    <x v="89"/>
    <n v="202210"/>
    <n v="44864"/>
    <s v="XOF"/>
    <n v="160000"/>
    <n v="235.37"/>
    <s v="EUR"/>
    <n v="243.91399999999999"/>
    <n v="30522245"/>
    <m/>
    <m/>
    <s v="BOATJ080922/Justif/OMNI/Avance DAHANI Hubert/Carburant non residents/Formation des agents de santé  sur les valeurs de la SDSR des adolescentes sensible au genre 3/6"/>
  </r>
  <r>
    <s v="E"/>
    <s v="5097"/>
    <s v="854"/>
    <s v="85407"/>
    <s v="8540008"/>
    <n v="528004120051"/>
    <x v="22"/>
    <x v="90"/>
    <x v="89"/>
    <n v="202210"/>
    <n v="44864"/>
    <s v="XOF"/>
    <n v="160000"/>
    <n v="235.37"/>
    <s v="EUR"/>
    <n v="243.91399999999999"/>
    <n v="30522245"/>
    <m/>
    <m/>
    <s v="BOATJ080922/Justif/OMNI/Avance DAHANI Hubert/Carburant non residents/Formation des agents de santé  sur les valeurs de la SDSR des adolescentes sensible au genre 4/6"/>
  </r>
  <r>
    <s v="E"/>
    <s v="5097"/>
    <s v="854"/>
    <s v="85407"/>
    <s v="8540008"/>
    <n v="528004120051"/>
    <x v="22"/>
    <x v="90"/>
    <x v="89"/>
    <n v="202210"/>
    <n v="44864"/>
    <s v="XOF"/>
    <n v="44000"/>
    <n v="64.73"/>
    <s v="EUR"/>
    <n v="67.08"/>
    <n v="30522245"/>
    <m/>
    <m/>
    <s v="BOATJ080922/Justif/OMNI/Avance DAHANI Hubert/Carburant non residents/Formation des agents de santé  sur les valeurs de la SDSR des adolescentes sensible au genre 5/6"/>
  </r>
  <r>
    <s v="E"/>
    <s v="5097"/>
    <s v="854"/>
    <s v="85407"/>
    <s v="8540008"/>
    <n v="528004120051"/>
    <x v="22"/>
    <x v="90"/>
    <x v="89"/>
    <n v="202210"/>
    <n v="44864"/>
    <s v="XOF"/>
    <n v="64000"/>
    <n v="94.15"/>
    <s v="EUR"/>
    <n v="97.567999999999998"/>
    <n v="30522245"/>
    <m/>
    <m/>
    <s v="BOATJ080922/Justif/OMNI/Avance DAHANI Hubert/Carburant non residents/Formation des agents de santé  sur les valeurs de la SDSR des adolescentes sensible au genre 6/6"/>
  </r>
  <r>
    <s v="E"/>
    <s v="5511"/>
    <s v="854"/>
    <s v="85407"/>
    <s v="8540008"/>
    <n v="528004120051"/>
    <x v="22"/>
    <x v="90"/>
    <x v="89"/>
    <n v="202210"/>
    <n v="44864"/>
    <s v="XOF"/>
    <n v="60800"/>
    <n v="89.44"/>
    <s v="EUR"/>
    <n v="92.686999999999998"/>
    <n v="30522245"/>
    <m/>
    <m/>
    <s v="BOATJ080922/Justif/OMNI/Avance DAHANI Hubert/Hébergement TA SSR/Formation des agents de santé  sur les valeurs de la SDSR des adolescentes sensible au genre"/>
  </r>
  <r>
    <s v="E"/>
    <s v="4019"/>
    <s v="854"/>
    <s v="85400"/>
    <s v="8549063"/>
    <n v="528004120010"/>
    <x v="1"/>
    <x v="35"/>
    <x v="35"/>
    <n v="202210"/>
    <n v="44865"/>
    <s v="USD"/>
    <n v="69.03"/>
    <n v="69.03"/>
    <s v="EUR"/>
    <n v="71.536000000000001"/>
    <n v="12950753"/>
    <m/>
    <m/>
    <s v="Country Shared Costs - National salaries"/>
  </r>
  <r>
    <s v="E"/>
    <s v="4018"/>
    <s v="854"/>
    <s v="85400"/>
    <s v="8549051"/>
    <n v="528004120010"/>
    <x v="1"/>
    <x v="36"/>
    <x v="36"/>
    <n v="202210"/>
    <n v="44865"/>
    <s v="USD"/>
    <n v="430.53"/>
    <n v="430.53"/>
    <s v="EUR"/>
    <n v="446.15899999999999"/>
    <n v="12950753"/>
    <m/>
    <m/>
    <s v="Country Shared Costs - International salaries"/>
  </r>
  <r>
    <s v="E"/>
    <s v="4018"/>
    <s v="854"/>
    <s v="85400"/>
    <s v="8549052"/>
    <n v="528004120010"/>
    <x v="1"/>
    <x v="36"/>
    <x v="36"/>
    <n v="202210"/>
    <n v="44865"/>
    <s v="USD"/>
    <n v="567.41"/>
    <n v="567.41"/>
    <s v="EUR"/>
    <n v="588.00800000000004"/>
    <n v="12950753"/>
    <m/>
    <m/>
    <s v="Country Shared Costs - International salaries"/>
  </r>
  <r>
    <s v="E"/>
    <s v="4019"/>
    <s v="854"/>
    <s v="85400"/>
    <s v="8549052"/>
    <n v="528004120010"/>
    <x v="1"/>
    <x v="35"/>
    <x v="35"/>
    <n v="202210"/>
    <n v="44865"/>
    <s v="USD"/>
    <n v="160.86000000000001"/>
    <n v="160.86000000000001"/>
    <s v="EUR"/>
    <n v="166.69900000000001"/>
    <n v="12950753"/>
    <m/>
    <m/>
    <s v="Country Shared Costs - National salaries"/>
  </r>
  <r>
    <s v="E"/>
    <s v="4019"/>
    <s v="854"/>
    <s v="85400"/>
    <s v="8549054"/>
    <n v="528004120010"/>
    <x v="1"/>
    <x v="35"/>
    <x v="35"/>
    <n v="202210"/>
    <n v="44865"/>
    <s v="USD"/>
    <n v="136.44"/>
    <n v="136.44"/>
    <s v="EUR"/>
    <n v="141.393"/>
    <n v="12950753"/>
    <m/>
    <m/>
    <s v="Country Shared Costs - National salaries"/>
  </r>
  <r>
    <s v="E"/>
    <s v="4019"/>
    <s v="854"/>
    <s v="85400"/>
    <s v="8549055"/>
    <n v="528004120010"/>
    <x v="1"/>
    <x v="35"/>
    <x v="35"/>
    <n v="202210"/>
    <n v="44865"/>
    <s v="USD"/>
    <n v="64.209999999999994"/>
    <n v="64.209999999999994"/>
    <s v="EUR"/>
    <n v="66.540999999999997"/>
    <n v="12950753"/>
    <m/>
    <m/>
    <s v="Country Shared Costs - National salaries"/>
  </r>
  <r>
    <s v="E"/>
    <s v="4019"/>
    <s v="854"/>
    <s v="85400"/>
    <s v="8549056"/>
    <n v="528004120010"/>
    <x v="1"/>
    <x v="35"/>
    <x v="35"/>
    <n v="202210"/>
    <n v="44865"/>
    <s v="USD"/>
    <n v="177.94"/>
    <n v="177.94"/>
    <s v="EUR"/>
    <n v="184.4"/>
    <n v="12950753"/>
    <m/>
    <m/>
    <s v="Country Shared Costs - National salaries"/>
  </r>
  <r>
    <s v="E"/>
    <s v="4019"/>
    <s v="854"/>
    <s v="85400"/>
    <s v="8549057"/>
    <n v="528004120010"/>
    <x v="1"/>
    <x v="35"/>
    <x v="35"/>
    <n v="202210"/>
    <n v="44865"/>
    <s v="USD"/>
    <n v="175.46"/>
    <n v="175.46"/>
    <s v="EUR"/>
    <n v="181.82900000000001"/>
    <n v="12950753"/>
    <m/>
    <m/>
    <s v="Country Shared Costs - National salaries"/>
  </r>
  <r>
    <s v="E"/>
    <s v="4019"/>
    <s v="854"/>
    <s v="85400"/>
    <s v="8549058"/>
    <n v="528004120010"/>
    <x v="1"/>
    <x v="35"/>
    <x v="35"/>
    <n v="202210"/>
    <n v="44865"/>
    <s v="USD"/>
    <n v="368.13"/>
    <n v="368.13"/>
    <s v="EUR"/>
    <n v="381.49400000000003"/>
    <n v="12950753"/>
    <m/>
    <m/>
    <s v="Country Shared Costs - National salaries"/>
  </r>
  <r>
    <s v="E"/>
    <s v="4019"/>
    <s v="854"/>
    <s v="85400"/>
    <s v="8549059"/>
    <n v="528004120010"/>
    <x v="1"/>
    <x v="35"/>
    <x v="35"/>
    <n v="202210"/>
    <n v="44865"/>
    <s v="USD"/>
    <n v="194.87"/>
    <n v="194.87"/>
    <s v="EUR"/>
    <n v="201.94399999999999"/>
    <n v="12950753"/>
    <m/>
    <m/>
    <s v="Country Shared Costs - National salaries"/>
  </r>
  <r>
    <s v="E"/>
    <s v="4019"/>
    <s v="854"/>
    <s v="85400"/>
    <s v="8549060"/>
    <n v="528004120010"/>
    <x v="1"/>
    <x v="35"/>
    <x v="35"/>
    <n v="202210"/>
    <n v="44865"/>
    <s v="USD"/>
    <n v="72.8"/>
    <n v="72.8"/>
    <s v="EUR"/>
    <n v="75.442999999999998"/>
    <n v="12950753"/>
    <m/>
    <m/>
    <s v="Country Shared Costs - National salaries"/>
  </r>
  <r>
    <s v="E"/>
    <s v="4019"/>
    <s v="854"/>
    <s v="85406"/>
    <s v="8549054"/>
    <n v="528004120010"/>
    <x v="1"/>
    <x v="35"/>
    <x v="35"/>
    <n v="202210"/>
    <n v="44865"/>
    <s v="USD"/>
    <n v="65.260000000000005"/>
    <n v="65.260000000000005"/>
    <s v="EUR"/>
    <n v="67.629000000000005"/>
    <n v="12950753"/>
    <m/>
    <m/>
    <s v="Country Shared Costs - National salaries"/>
  </r>
  <r>
    <s v="E"/>
    <s v="4019"/>
    <s v="854"/>
    <s v="85406"/>
    <s v="8549057"/>
    <n v="528004120010"/>
    <x v="1"/>
    <x v="35"/>
    <x v="35"/>
    <n v="202210"/>
    <n v="44865"/>
    <s v="USD"/>
    <n v="114.58"/>
    <n v="114.58"/>
    <s v="EUR"/>
    <n v="118.739"/>
    <n v="12950753"/>
    <m/>
    <m/>
    <s v="Country Shared Costs - National salaries"/>
  </r>
  <r>
    <s v="E"/>
    <s v="4019"/>
    <s v="854"/>
    <s v="85406"/>
    <s v="8549059"/>
    <n v="528004120010"/>
    <x v="1"/>
    <x v="35"/>
    <x v="35"/>
    <n v="202210"/>
    <n v="44865"/>
    <s v="USD"/>
    <n v="96.82"/>
    <n v="96.82"/>
    <s v="EUR"/>
    <n v="100.33499999999999"/>
    <n v="12950753"/>
    <m/>
    <m/>
    <s v="Country Shared Costs - National salaries"/>
  </r>
  <r>
    <s v="E"/>
    <s v="4019"/>
    <s v="854"/>
    <s v="85408"/>
    <s v="8549052"/>
    <n v="528004120010"/>
    <x v="1"/>
    <x v="35"/>
    <x v="35"/>
    <n v="202210"/>
    <n v="44865"/>
    <s v="USD"/>
    <n v="220.71"/>
    <n v="220.71"/>
    <s v="EUR"/>
    <n v="228.72200000000001"/>
    <n v="12950753"/>
    <m/>
    <m/>
    <s v="Country Shared Costs - National salaries"/>
  </r>
  <r>
    <s v="E"/>
    <s v="4998"/>
    <s v="854"/>
    <s v="85400"/>
    <s v="8549063"/>
    <n v="528004120010"/>
    <x v="1"/>
    <x v="31"/>
    <x v="31"/>
    <n v="202210"/>
    <n v="44865"/>
    <s v="USD"/>
    <n v="22.8"/>
    <n v="22.8"/>
    <s v="EUR"/>
    <n v="23.628"/>
    <n v="12950753"/>
    <m/>
    <m/>
    <s v="Country Shared Costs - Non salary benefits"/>
  </r>
  <r>
    <s v="E"/>
    <s v="4998"/>
    <s v="854"/>
    <s v="85400"/>
    <s v="8549051"/>
    <n v="528004120010"/>
    <x v="1"/>
    <x v="31"/>
    <x v="31"/>
    <n v="202210"/>
    <n v="44865"/>
    <s v="USD"/>
    <n v="601.95000000000005"/>
    <n v="601.95000000000005"/>
    <s v="EUR"/>
    <n v="623.80200000000002"/>
    <n v="12950753"/>
    <m/>
    <m/>
    <s v="Country Shared Costs - Non salary benefits"/>
  </r>
  <r>
    <s v="E"/>
    <s v="4998"/>
    <s v="854"/>
    <s v="85400"/>
    <s v="8549052"/>
    <n v="528004120010"/>
    <x v="1"/>
    <x v="31"/>
    <x v="31"/>
    <n v="202210"/>
    <n v="44865"/>
    <s v="USD"/>
    <n v="339.41"/>
    <n v="339.41"/>
    <s v="EUR"/>
    <n v="351.73099999999999"/>
    <n v="12950753"/>
    <m/>
    <m/>
    <s v="Country Shared Costs - Non salary benefits"/>
  </r>
  <r>
    <s v="E"/>
    <s v="4998"/>
    <s v="854"/>
    <s v="85400"/>
    <s v="8549053"/>
    <n v="528004120010"/>
    <x v="1"/>
    <x v="31"/>
    <x v="31"/>
    <n v="202210"/>
    <n v="44865"/>
    <s v="USD"/>
    <n v="8.44"/>
    <n v="8.44"/>
    <s v="EUR"/>
    <n v="8.7460000000000004"/>
    <n v="12950753"/>
    <m/>
    <m/>
    <s v="Country Shared Costs - Non salary benefits"/>
  </r>
  <r>
    <s v="E"/>
    <s v="4998"/>
    <s v="854"/>
    <s v="85400"/>
    <s v="8549054"/>
    <n v="528004120010"/>
    <x v="1"/>
    <x v="31"/>
    <x v="31"/>
    <n v="202210"/>
    <n v="44865"/>
    <s v="USD"/>
    <n v="89.34"/>
    <n v="89.34"/>
    <s v="EUR"/>
    <n v="92.582999999999998"/>
    <n v="12950753"/>
    <m/>
    <m/>
    <s v="Country Shared Costs - Non salary benefits"/>
  </r>
  <r>
    <s v="E"/>
    <s v="4998"/>
    <s v="854"/>
    <s v="85400"/>
    <s v="8549055"/>
    <n v="528004120010"/>
    <x v="1"/>
    <x v="31"/>
    <x v="31"/>
    <n v="202210"/>
    <n v="44865"/>
    <s v="USD"/>
    <n v="41.77"/>
    <n v="41.77"/>
    <s v="EUR"/>
    <n v="43.286000000000001"/>
    <n v="12950753"/>
    <m/>
    <m/>
    <s v="Country Shared Costs - Non salary benefits"/>
  </r>
  <r>
    <s v="E"/>
    <s v="4998"/>
    <s v="854"/>
    <s v="85400"/>
    <s v="8549056"/>
    <n v="528004120010"/>
    <x v="1"/>
    <x v="31"/>
    <x v="31"/>
    <n v="202210"/>
    <n v="44865"/>
    <s v="USD"/>
    <n v="73.94"/>
    <n v="73.94"/>
    <s v="EUR"/>
    <n v="76.623999999999995"/>
    <n v="12950753"/>
    <m/>
    <m/>
    <s v="Country Shared Costs - Non salary benefits"/>
  </r>
  <r>
    <s v="E"/>
    <s v="4998"/>
    <s v="854"/>
    <s v="85400"/>
    <s v="8549057"/>
    <n v="528004120010"/>
    <x v="1"/>
    <x v="31"/>
    <x v="31"/>
    <n v="202210"/>
    <n v="44865"/>
    <s v="USD"/>
    <n v="137.77000000000001"/>
    <n v="137.77000000000001"/>
    <s v="EUR"/>
    <n v="142.77099999999999"/>
    <n v="12950753"/>
    <m/>
    <m/>
    <s v="Country Shared Costs - Non salary benefits"/>
  </r>
  <r>
    <s v="E"/>
    <s v="4998"/>
    <s v="854"/>
    <s v="85400"/>
    <s v="8549058"/>
    <n v="528004120010"/>
    <x v="1"/>
    <x v="31"/>
    <x v="31"/>
    <n v="202210"/>
    <n v="44865"/>
    <s v="USD"/>
    <n v="129.55000000000001"/>
    <n v="129.55000000000001"/>
    <s v="EUR"/>
    <n v="134.25299999999999"/>
    <n v="12950753"/>
    <m/>
    <m/>
    <s v="Country Shared Costs - Non salary benefits"/>
  </r>
  <r>
    <s v="E"/>
    <s v="4998"/>
    <s v="854"/>
    <s v="85400"/>
    <s v="8549059"/>
    <n v="528004120010"/>
    <x v="1"/>
    <x v="31"/>
    <x v="31"/>
    <n v="202210"/>
    <n v="44865"/>
    <s v="USD"/>
    <n v="200.31"/>
    <n v="200.31"/>
    <s v="EUR"/>
    <n v="207.58199999999999"/>
    <n v="12950753"/>
    <m/>
    <m/>
    <s v="Country Shared Costs - Non salary benefits"/>
  </r>
  <r>
    <s v="E"/>
    <s v="4998"/>
    <s v="854"/>
    <s v="85400"/>
    <s v="8549060"/>
    <n v="528004120010"/>
    <x v="1"/>
    <x v="31"/>
    <x v="31"/>
    <n v="202210"/>
    <n v="44865"/>
    <s v="USD"/>
    <n v="36.51"/>
    <n v="36.51"/>
    <s v="EUR"/>
    <n v="37.835000000000001"/>
    <n v="12950753"/>
    <m/>
    <m/>
    <s v="Country Shared Costs - Non salary benefits"/>
  </r>
  <r>
    <s v="E"/>
    <s v="7491"/>
    <s v="854"/>
    <s v="85400"/>
    <s v="8549054"/>
    <n v="528004120010"/>
    <x v="1"/>
    <x v="37"/>
    <x v="37"/>
    <n v="202210"/>
    <n v="44865"/>
    <s v="USD"/>
    <n v="16.52"/>
    <n v="16.52"/>
    <s v="EUR"/>
    <n v="17.12"/>
    <n v="12950753"/>
    <m/>
    <m/>
    <s v="Country Shared Costs - Other"/>
  </r>
  <r>
    <s v="E"/>
    <s v="7491"/>
    <s v="854"/>
    <s v="85400"/>
    <s v="8549059"/>
    <n v="528004120010"/>
    <x v="1"/>
    <x v="37"/>
    <x v="37"/>
    <n v="202210"/>
    <n v="44865"/>
    <s v="USD"/>
    <n v="108.87"/>
    <n v="108.87"/>
    <s v="EUR"/>
    <n v="112.822"/>
    <n v="12950753"/>
    <m/>
    <m/>
    <s v="Country Shared Costs - Other"/>
  </r>
  <r>
    <s v="E"/>
    <s v="6970"/>
    <s v="854"/>
    <s v="85406"/>
    <s v="8549052"/>
    <n v="528004120005"/>
    <x v="2"/>
    <x v="5"/>
    <x v="5"/>
    <n v="202210"/>
    <n v="44865"/>
    <s v="XOF"/>
    <n v="43235711"/>
    <n v="63603.5"/>
    <s v="EUR"/>
    <n v="65912.411999999997"/>
    <n v="30524556"/>
    <m/>
    <m/>
    <s v="OUAC051022-INITIATIVE OASIS NIGER/Paiement 18% du contrat N°155/SCI/SC/2020 Préparatifs Endline (plan d'échantillonnage, outils finaux pour la collecte des données, fiches et formulaires de collecte, liste des agents terrain, plan de formation des agents"/>
  </r>
  <r>
    <s v="E"/>
    <s v="5598"/>
    <s v="854"/>
    <s v="85400"/>
    <s v="8549060"/>
    <n v="528004120010"/>
    <x v="1"/>
    <x v="33"/>
    <x v="33"/>
    <n v="202210"/>
    <n v="44865"/>
    <s v="USD"/>
    <n v="126.29"/>
    <n v="126.29"/>
    <s v="EUR"/>
    <n v="130.875"/>
    <n v="12950753"/>
    <m/>
    <m/>
    <s v="Country Shared Costs - Travel &amp; Lodging"/>
  </r>
  <r>
    <s v="E"/>
    <s v="5598"/>
    <s v="854"/>
    <s v="85400"/>
    <s v="8549063"/>
    <n v="528004120010"/>
    <x v="1"/>
    <x v="33"/>
    <x v="33"/>
    <n v="202210"/>
    <n v="44865"/>
    <s v="USD"/>
    <n v="169.57"/>
    <n v="169.57"/>
    <s v="EUR"/>
    <n v="175.726"/>
    <n v="12950753"/>
    <m/>
    <m/>
    <s v="Country Shared Costs - Travel &amp; Lodging"/>
  </r>
  <r>
    <s v="E"/>
    <s v="7491"/>
    <s v="854"/>
    <s v="85406"/>
    <s v="8549052"/>
    <n v="528004120010"/>
    <x v="1"/>
    <x v="37"/>
    <x v="37"/>
    <n v="202210"/>
    <n v="44865"/>
    <s v="USD"/>
    <n v="247"/>
    <n v="247"/>
    <s v="EUR"/>
    <n v="255.96700000000001"/>
    <n v="12950753"/>
    <m/>
    <m/>
    <s v="Country Shared Costs - Other"/>
  </r>
  <r>
    <s v="E"/>
    <s v="6298"/>
    <s v="854"/>
    <s v="85400"/>
    <s v="8549051"/>
    <n v="528004120010"/>
    <x v="1"/>
    <x v="34"/>
    <x v="34"/>
    <n v="202210"/>
    <n v="44865"/>
    <s v="USD"/>
    <n v="10.44"/>
    <n v="10.44"/>
    <s v="EUR"/>
    <n v="10.819000000000001"/>
    <n v="12950753"/>
    <m/>
    <m/>
    <s v="Country Shared Costs - Premise costs"/>
  </r>
  <r>
    <s v="E"/>
    <s v="5598"/>
    <s v="854"/>
    <s v="85400"/>
    <s v="8549052"/>
    <n v="528004120010"/>
    <x v="1"/>
    <x v="33"/>
    <x v="33"/>
    <n v="202210"/>
    <n v="44865"/>
    <s v="USD"/>
    <n v="889.59"/>
    <n v="889.59"/>
    <s v="EUR"/>
    <n v="921.88400000000001"/>
    <n v="12950753"/>
    <m/>
    <m/>
    <s v="Country Shared Costs - Travel &amp; Lodging"/>
  </r>
  <r>
    <s v="E"/>
    <s v="6298"/>
    <s v="854"/>
    <s v="85400"/>
    <s v="8549054"/>
    <n v="528004120010"/>
    <x v="1"/>
    <x v="34"/>
    <x v="34"/>
    <n v="202210"/>
    <n v="44865"/>
    <s v="USD"/>
    <n v="652.41999999999996"/>
    <n v="652.41999999999996"/>
    <s v="EUR"/>
    <n v="676.10400000000004"/>
    <n v="12950753"/>
    <m/>
    <m/>
    <s v="Country Shared Costs - Premise costs"/>
  </r>
  <r>
    <s v="E"/>
    <s v="6298"/>
    <s v="854"/>
    <s v="85400"/>
    <s v="8549055"/>
    <n v="528004120010"/>
    <x v="1"/>
    <x v="34"/>
    <x v="34"/>
    <n v="202210"/>
    <n v="44865"/>
    <s v="USD"/>
    <n v="573.96"/>
    <n v="573.96"/>
    <s v="EUR"/>
    <n v="594.79600000000005"/>
    <n v="12950753"/>
    <m/>
    <m/>
    <s v="Country Shared Costs - Premise costs"/>
  </r>
  <r>
    <s v="E"/>
    <s v="5598"/>
    <s v="854"/>
    <s v="85400"/>
    <s v="8549055"/>
    <n v="528004120010"/>
    <x v="1"/>
    <x v="33"/>
    <x v="33"/>
    <n v="202210"/>
    <n v="44865"/>
    <s v="USD"/>
    <n v="217.83"/>
    <n v="217.83"/>
    <s v="EUR"/>
    <n v="225.738"/>
    <n v="12950753"/>
    <m/>
    <m/>
    <s v="Country Shared Costs - Travel &amp; Lodging"/>
  </r>
  <r>
    <s v="E"/>
    <s v="6298"/>
    <s v="854"/>
    <s v="85400"/>
    <s v="8549057"/>
    <n v="528004120010"/>
    <x v="1"/>
    <x v="34"/>
    <x v="34"/>
    <n v="202210"/>
    <n v="44865"/>
    <s v="USD"/>
    <n v="23.11"/>
    <n v="23.11"/>
    <s v="EUR"/>
    <n v="23.949000000000002"/>
    <n v="12950753"/>
    <m/>
    <m/>
    <s v="Country Shared Costs - Premise costs"/>
  </r>
  <r>
    <s v="E"/>
    <s v="6298"/>
    <s v="854"/>
    <s v="85400"/>
    <s v="8549058"/>
    <n v="528004120010"/>
    <x v="1"/>
    <x v="34"/>
    <x v="34"/>
    <n v="202210"/>
    <n v="44865"/>
    <s v="USD"/>
    <n v="526.38"/>
    <n v="526.38"/>
    <s v="EUR"/>
    <n v="545.48800000000006"/>
    <n v="12950753"/>
    <m/>
    <m/>
    <s v="Country Shared Costs - Premise costs"/>
  </r>
  <r>
    <s v="E"/>
    <s v="6298"/>
    <s v="854"/>
    <s v="85400"/>
    <s v="8549059"/>
    <n v="528004120010"/>
    <x v="1"/>
    <x v="34"/>
    <x v="34"/>
    <n v="202210"/>
    <n v="44865"/>
    <s v="USD"/>
    <n v="812.61"/>
    <n v="812.61"/>
    <s v="EUR"/>
    <n v="842.10900000000004"/>
    <n v="12950753"/>
    <m/>
    <m/>
    <s v="Country Shared Costs - Premise costs"/>
  </r>
  <r>
    <s v="E"/>
    <s v="6298"/>
    <s v="854"/>
    <s v="85406"/>
    <s v="8549052"/>
    <n v="528004120010"/>
    <x v="1"/>
    <x v="34"/>
    <x v="34"/>
    <n v="202210"/>
    <n v="44865"/>
    <s v="USD"/>
    <n v="90.45"/>
    <n v="90.45"/>
    <s v="EUR"/>
    <n v="93.733000000000004"/>
    <n v="12950753"/>
    <m/>
    <m/>
    <s v="Country Shared Costs - Premise costs"/>
  </r>
  <r>
    <s v="E"/>
    <s v="7491"/>
    <s v="854"/>
    <s v="85408"/>
    <s v="8549052"/>
    <n v="528004120010"/>
    <x v="1"/>
    <x v="37"/>
    <x v="37"/>
    <n v="202210"/>
    <n v="44865"/>
    <s v="USD"/>
    <n v="-208.24"/>
    <n v="-208.24"/>
    <s v="EUR"/>
    <n v="-215.79900000000001"/>
    <n v="12950753"/>
    <m/>
    <m/>
    <s v="Country Shared Costs - Other"/>
  </r>
  <r>
    <s v="E"/>
    <s v="6298"/>
    <s v="854"/>
    <s v="85408"/>
    <s v="8549052"/>
    <n v="528004120010"/>
    <x v="1"/>
    <x v="34"/>
    <x v="34"/>
    <n v="202210"/>
    <n v="44865"/>
    <s v="USD"/>
    <n v="208.24"/>
    <n v="208.24"/>
    <s v="EUR"/>
    <n v="215.79900000000001"/>
    <n v="12950753"/>
    <m/>
    <m/>
    <s v="Country Shared Costs - Premise costs"/>
  </r>
  <r>
    <s v="E"/>
    <s v="7142"/>
    <s v="854"/>
    <s v="85406"/>
    <s v="8549052"/>
    <n v="528004120010"/>
    <x v="1"/>
    <x v="62"/>
    <x v="61"/>
    <n v="202210"/>
    <n v="44865"/>
    <s v="XOF"/>
    <n v="778137.49"/>
    <n v="1329.35"/>
    <s v="EUR"/>
    <n v="1377.6079999999999"/>
    <n v="12937627"/>
    <m/>
    <m/>
    <s v="PO Auto-Accrual re PO: 10049030 / Chambre climatisée single (Standard) de 1 à 7jrs"/>
  </r>
  <r>
    <s v="E"/>
    <s v="7142"/>
    <s v="854"/>
    <s v="85401"/>
    <s v="8549052"/>
    <n v="528004120032"/>
    <x v="4"/>
    <x v="27"/>
    <x v="27"/>
    <n v="202210"/>
    <n v="44865"/>
    <s v="XOF"/>
    <n v="200001.73"/>
    <n v="294.22000000000003"/>
    <s v="EUR"/>
    <n v="304.90100000000001"/>
    <n v="12937627"/>
    <m/>
    <m/>
    <s v="PO Auto-Accrual re PO: 10119810 / Chambre climatisée double+ de 21jrs"/>
  </r>
  <r>
    <s v="E"/>
    <s v="7142"/>
    <s v="854"/>
    <s v="85401"/>
    <s v="8549052"/>
    <n v="528004120003"/>
    <x v="5"/>
    <x v="41"/>
    <x v="41"/>
    <n v="202210"/>
    <n v="44865"/>
    <s v="XOF"/>
    <n v="102717.23"/>
    <n v="156.94999999999999"/>
    <s v="EUR"/>
    <n v="162.648"/>
    <n v="12937627"/>
    <m/>
    <m/>
    <s v="PO Auto-Accrual re PO: 10097850 / Chambre climatisée double+ de 21jrs"/>
  </r>
  <r>
    <s v="E"/>
    <s v="7142"/>
    <s v="854"/>
    <s v="85401"/>
    <s v="8549052"/>
    <n v="528004120003"/>
    <x v="5"/>
    <x v="94"/>
    <x v="92"/>
    <n v="202210"/>
    <n v="44865"/>
    <s v="XOF"/>
    <n v="382320"/>
    <n v="594.42999999999995"/>
    <s v="EUR"/>
    <n v="616.00900000000001"/>
    <n v="12937627"/>
    <m/>
    <m/>
    <s v="PO Auto-Accrual re PO: 10089043 / Chambre climatisée double de 13 à 21jrs"/>
  </r>
  <r>
    <s v="E"/>
    <s v="4998"/>
    <s v="854"/>
    <s v="85406"/>
    <s v="8549054"/>
    <n v="528004120010"/>
    <x v="1"/>
    <x v="31"/>
    <x v="31"/>
    <n v="202210"/>
    <n v="44865"/>
    <s v="USD"/>
    <n v="83.84"/>
    <n v="83.84"/>
    <s v="EUR"/>
    <n v="86.884"/>
    <n v="12950753"/>
    <m/>
    <m/>
    <s v="Country Shared Costs - Non salary benefits"/>
  </r>
  <r>
    <s v="E"/>
    <s v="5191"/>
    <s v="854"/>
    <s v="85406"/>
    <s v="8549057"/>
    <n v="528004120010"/>
    <x v="1"/>
    <x v="32"/>
    <x v="32"/>
    <n v="202210"/>
    <n v="44865"/>
    <s v="USD"/>
    <n v="131.05000000000001"/>
    <n v="131.05000000000001"/>
    <s v="EUR"/>
    <n v="135.80699999999999"/>
    <n v="12950753"/>
    <m/>
    <m/>
    <s v="Country Shared Costs – Vehicle &amp; transport costs"/>
  </r>
  <r>
    <s v="E"/>
    <s v="4998"/>
    <s v="854"/>
    <s v="85406"/>
    <s v="8549057"/>
    <n v="528004120010"/>
    <x v="1"/>
    <x v="31"/>
    <x v="31"/>
    <n v="202210"/>
    <n v="44865"/>
    <s v="USD"/>
    <n v="217.27"/>
    <n v="217.27"/>
    <s v="EUR"/>
    <n v="225.15700000000001"/>
    <n v="12950753"/>
    <m/>
    <m/>
    <s v="Country Shared Costs - Non salary benefits"/>
  </r>
  <r>
    <s v="E"/>
    <s v="5191"/>
    <s v="854"/>
    <s v="85400"/>
    <s v="8549057"/>
    <n v="528004120010"/>
    <x v="1"/>
    <x v="32"/>
    <x v="32"/>
    <n v="202210"/>
    <n v="44865"/>
    <s v="USD"/>
    <n v="244.37"/>
    <n v="244.37"/>
    <s v="EUR"/>
    <n v="253.24100000000001"/>
    <n v="12950753"/>
    <m/>
    <m/>
    <s v="Country Shared Costs – Vehicle &amp; transport costs"/>
  </r>
  <r>
    <s v="E"/>
    <s v="4998"/>
    <s v="854"/>
    <s v="85406"/>
    <s v="8549059"/>
    <n v="528004120010"/>
    <x v="1"/>
    <x v="31"/>
    <x v="31"/>
    <n v="202210"/>
    <n v="44865"/>
    <s v="USD"/>
    <n v="41.8"/>
    <n v="41.8"/>
    <s v="EUR"/>
    <n v="43.317"/>
    <n v="12950753"/>
    <m/>
    <m/>
    <s v="Country Shared Costs - Non salary benefits"/>
  </r>
  <r>
    <s v="E"/>
    <s v="4998"/>
    <s v="854"/>
    <s v="85408"/>
    <s v="8549052"/>
    <n v="528004120010"/>
    <x v="1"/>
    <x v="31"/>
    <x v="31"/>
    <n v="202210"/>
    <n v="44865"/>
    <s v="USD"/>
    <n v="68.23"/>
    <n v="68.23"/>
    <s v="EUR"/>
    <n v="70.706999999999994"/>
    <n v="12950753"/>
    <m/>
    <m/>
    <s v="Country Shared Costs - Non salary benefits"/>
  </r>
  <r>
    <s v="E"/>
    <s v="4060"/>
    <s v="854"/>
    <s v="85400"/>
    <s v="8549059"/>
    <n v="528004120002"/>
    <x v="0"/>
    <x v="12"/>
    <x v="12"/>
    <n v="202210"/>
    <n v="44865"/>
    <s v="XOF"/>
    <n v="2082.48"/>
    <n v="3.06"/>
    <s v="EUR"/>
    <n v="3.1709999999999998"/>
    <n v="12945762"/>
    <s v="STAFF"/>
    <n v="8540206"/>
    <s v="Time Code : N - 202210 Annual leave accrual/Wendingomde Joseph Arnaud  OUEDRAOGO"/>
  </r>
  <r>
    <s v="E"/>
    <s v="4060"/>
    <s v="854"/>
    <s v="85407"/>
    <s v="8549063"/>
    <n v="528004120002"/>
    <x v="0"/>
    <x v="25"/>
    <x v="25"/>
    <n v="202210"/>
    <n v="44865"/>
    <s v="XOF"/>
    <n v="17764.02"/>
    <n v="26.13"/>
    <s v="EUR"/>
    <n v="27.079000000000001"/>
    <n v="12945762"/>
    <s v="STAFF"/>
    <n v="2038727"/>
    <s v="Time Code : N - 202210 Annual leave accrual/Yacouba  Sory"/>
  </r>
  <r>
    <s v="E"/>
    <s v="4060"/>
    <s v="854"/>
    <s v="85406"/>
    <s v="8549059"/>
    <n v="528004120002"/>
    <x v="0"/>
    <x v="18"/>
    <x v="18"/>
    <n v="202210"/>
    <n v="44865"/>
    <s v="XOF"/>
    <n v="2299.39"/>
    <n v="3.38"/>
    <s v="EUR"/>
    <n v="3.5030000000000001"/>
    <n v="12945762"/>
    <s v="STAFF"/>
    <n v="2024413"/>
    <s v="Time Code : N - 202210 Annual leave accrual/Jacques Malgdawindé DAMIBA"/>
  </r>
  <r>
    <s v="E"/>
    <s v="4060"/>
    <s v="854"/>
    <s v="85407"/>
    <s v="8549059"/>
    <n v="528004120002"/>
    <x v="0"/>
    <x v="18"/>
    <x v="18"/>
    <n v="202210"/>
    <n v="44865"/>
    <s v="XOF"/>
    <n v="47418.11"/>
    <n v="69.760000000000005"/>
    <s v="EUR"/>
    <n v="72.292000000000002"/>
    <n v="12945762"/>
    <s v="STAFF"/>
    <n v="2014872"/>
    <s v="Time Code : N - 202210 Annual leave accrual/Siaka  Ouattara"/>
  </r>
  <r>
    <s v="E"/>
    <s v="4060"/>
    <s v="854"/>
    <s v="85400"/>
    <s v="8549062"/>
    <n v="528004120002"/>
    <x v="0"/>
    <x v="23"/>
    <x v="23"/>
    <n v="202210"/>
    <n v="44865"/>
    <s v="XOF"/>
    <n v="7124.55"/>
    <n v="10.48"/>
    <s v="EUR"/>
    <n v="10.86"/>
    <n v="12945762"/>
    <s v="STAFF"/>
    <n v="2032465"/>
    <s v="Time Code : N - 202210 Annual leave accrual/Hassimi  ZOURE"/>
  </r>
  <r>
    <s v="E"/>
    <s v="4060"/>
    <s v="854"/>
    <s v="85406"/>
    <s v="8549059"/>
    <n v="528004120002"/>
    <x v="0"/>
    <x v="18"/>
    <x v="18"/>
    <n v="202210"/>
    <n v="44865"/>
    <s v="XOF"/>
    <n v="2622.43"/>
    <n v="3.86"/>
    <s v="EUR"/>
    <n v="4"/>
    <n v="12945762"/>
    <s v="STAFF"/>
    <n v="2030994"/>
    <s v="Time Code : N - 202210 Annual leave accrual/Léonie  Ki"/>
  </r>
  <r>
    <s v="E"/>
    <s v="4060"/>
    <s v="854"/>
    <s v="85408"/>
    <s v="8540008"/>
    <n v="528004120001"/>
    <x v="3"/>
    <x v="14"/>
    <x v="14"/>
    <n v="202210"/>
    <n v="44865"/>
    <s v="XOF"/>
    <n v="55254.17"/>
    <n v="81.28"/>
    <s v="EUR"/>
    <n v="84.230999999999995"/>
    <n v="12945762"/>
    <s v="STAFF"/>
    <n v="2012170"/>
    <s v="Time Code : N - 202210 Annual leave accrual/Yaya  Kiema"/>
  </r>
  <r>
    <s v="E"/>
    <s v="4060"/>
    <s v="854"/>
    <s v="85406"/>
    <s v="8549053"/>
    <n v="528004120002"/>
    <x v="0"/>
    <x v="16"/>
    <x v="16"/>
    <n v="202210"/>
    <n v="44865"/>
    <s v="XOF"/>
    <n v="47418.11"/>
    <n v="69.760000000000005"/>
    <s v="EUR"/>
    <n v="72.292000000000002"/>
    <n v="12945762"/>
    <s v="STAFF"/>
    <n v="2024193"/>
    <s v="Time Code : N - 202210 Annual leave accrual/Sié  Kambire"/>
  </r>
  <r>
    <s v="E"/>
    <s v="4060"/>
    <s v="854"/>
    <s v="85407"/>
    <s v="8549059"/>
    <n v="528004120002"/>
    <x v="0"/>
    <x v="20"/>
    <x v="20"/>
    <n v="202210"/>
    <n v="44865"/>
    <s v="XOF"/>
    <n v="21678.76"/>
    <n v="31.89"/>
    <s v="EUR"/>
    <n v="33.048000000000002"/>
    <n v="12945762"/>
    <s v="STAFF"/>
    <n v="2059559"/>
    <s v="Time Code : N - 202210 Annual leave accrual/Alice Ramde Yameogo"/>
  </r>
  <r>
    <s v="E"/>
    <s v="4060"/>
    <s v="854"/>
    <s v="85406"/>
    <s v="8549052"/>
    <n v="528004120001"/>
    <x v="3"/>
    <x v="14"/>
    <x v="14"/>
    <n v="202210"/>
    <n v="44865"/>
    <s v="XOF"/>
    <n v="67899.399999999994"/>
    <n v="99.89"/>
    <s v="EUR"/>
    <n v="103.51600000000001"/>
    <n v="12945762"/>
    <s v="STAFF"/>
    <n v="2022429"/>
    <s v="Time Code : N - 202210 Annual leave accrual/Daouda Martial Hubert  Dahani"/>
  </r>
  <r>
    <s v="E"/>
    <s v="4060"/>
    <s v="854"/>
    <s v="85406"/>
    <s v="8549057"/>
    <n v="528004120002"/>
    <x v="0"/>
    <x v="69"/>
    <x v="68"/>
    <n v="202210"/>
    <n v="44865"/>
    <s v="XOF"/>
    <n v="19169.3"/>
    <n v="28.2"/>
    <s v="EUR"/>
    <n v="29.224"/>
    <n v="12945762"/>
    <s v="STAFF"/>
    <n v="8540222"/>
    <s v="Time Code : N - 202210 Annual leave accrual/OUEDRAOGO  Bila Basile"/>
  </r>
  <r>
    <s v="E"/>
    <s v="4060"/>
    <s v="854"/>
    <s v="85406"/>
    <s v="8540008"/>
    <n v="528004120001"/>
    <x v="3"/>
    <x v="9"/>
    <x v="9"/>
    <n v="202210"/>
    <n v="44865"/>
    <s v="XOF"/>
    <n v="99714.2"/>
    <n v="146.69"/>
    <s v="EUR"/>
    <n v="152.01499999999999"/>
    <n v="12945762"/>
    <s v="STAFF"/>
    <n v="2019466"/>
    <s v="Time Code : M - 202210 Annual leave accrual/Lena Yasmine Zague-Some"/>
  </r>
  <r>
    <s v="E"/>
    <s v="4060"/>
    <s v="854"/>
    <s v="85400"/>
    <s v="8549055"/>
    <n v="528004120002"/>
    <x v="0"/>
    <x v="11"/>
    <x v="11"/>
    <n v="202210"/>
    <n v="44865"/>
    <s v="XOF"/>
    <n v="3097.57"/>
    <n v="4.5599999999999996"/>
    <s v="EUR"/>
    <n v="4.726"/>
    <n v="12945762"/>
    <s v="STAFF"/>
    <n v="8540039"/>
    <s v="Time Code : N - 202210 Annual leave accrual/Grégoire  NABI"/>
  </r>
  <r>
    <s v="E"/>
    <s v="4060"/>
    <s v="854"/>
    <s v="85400"/>
    <s v="8549063"/>
    <n v="528004120002"/>
    <x v="0"/>
    <x v="21"/>
    <x v="21"/>
    <n v="202210"/>
    <n v="44865"/>
    <s v="XOF"/>
    <n v="7927.05"/>
    <n v="11.66"/>
    <s v="EUR"/>
    <n v="12.083"/>
    <n v="12945762"/>
    <s v="STAFF"/>
    <n v="2020577"/>
    <s v="Time Code : N - 202210 Annual leave accrual/Sidibe  Moumouni"/>
  </r>
  <r>
    <s v="E"/>
    <s v="4061"/>
    <s v="854"/>
    <s v="85400"/>
    <s v="8549052"/>
    <n v="528004120002"/>
    <x v="0"/>
    <x v="0"/>
    <x v="0"/>
    <n v="202210"/>
    <n v="44865"/>
    <s v="USD"/>
    <n v="25.27"/>
    <n v="25.27"/>
    <s v="EUR"/>
    <n v="26.187000000000001"/>
    <n v="12945762"/>
    <s v="STAFF"/>
    <n v="9982557"/>
    <s v="Time Code : N - 202210 Annual leave accrual/Serge  ANDRIAMANDIMBY"/>
  </r>
  <r>
    <s v="E"/>
    <s v="4060"/>
    <s v="854"/>
    <s v="85407"/>
    <s v="8549057"/>
    <n v="528004120002"/>
    <x v="0"/>
    <x v="22"/>
    <x v="22"/>
    <n v="202210"/>
    <n v="44865"/>
    <s v="XOF"/>
    <n v="33385.32"/>
    <n v="49.11"/>
    <s v="EUR"/>
    <n v="50.893000000000001"/>
    <n v="12945762"/>
    <s v="STAFF"/>
    <n v="2023197"/>
    <s v="Time Code : N - 202210 Annual leave accrual/Regis Kader Sanlé Sagnon"/>
  </r>
  <r>
    <s v="E"/>
    <s v="4060"/>
    <s v="854"/>
    <s v="85400"/>
    <s v="8549057"/>
    <n v="528004120002"/>
    <x v="0"/>
    <x v="7"/>
    <x v="7"/>
    <n v="202210"/>
    <n v="44865"/>
    <s v="XOF"/>
    <n v="8880.4599999999991"/>
    <n v="13.06"/>
    <s v="EUR"/>
    <n v="13.534000000000001"/>
    <n v="12945762"/>
    <s v="STAFF"/>
    <n v="8540392"/>
    <s v="Time Code : N - 202210 Annual leave accrual/Hamza  Kabore"/>
  </r>
  <r>
    <s v="E"/>
    <s v="4060"/>
    <s v="854"/>
    <s v="85400"/>
    <s v="8549059"/>
    <n v="528004120002"/>
    <x v="0"/>
    <x v="12"/>
    <x v="12"/>
    <n v="202210"/>
    <n v="44865"/>
    <s v="XOF"/>
    <n v="5809.33"/>
    <n v="8.5500000000000007"/>
    <s v="EUR"/>
    <n v="8.86"/>
    <n v="12945762"/>
    <s v="STAFF"/>
    <n v="2012905"/>
    <s v="Time Code : N - 202210 Annual leave accrual/Noel  Nebie"/>
  </r>
  <r>
    <s v="E"/>
    <s v="4060"/>
    <s v="854"/>
    <s v="85400"/>
    <s v="8549059"/>
    <n v="528004120002"/>
    <x v="0"/>
    <x v="12"/>
    <x v="12"/>
    <n v="202210"/>
    <n v="44865"/>
    <s v="XOF"/>
    <n v="7550.66"/>
    <n v="11.11"/>
    <s v="EUR"/>
    <n v="11.513"/>
    <n v="12945762"/>
    <s v="STAFF"/>
    <n v="2029740"/>
    <s v="Time Code : N - 202210 Annual leave accrual/Sansan Christian  Kambou"/>
  </r>
  <r>
    <s v="E"/>
    <s v="4060"/>
    <s v="854"/>
    <s v="85400"/>
    <s v="8549060"/>
    <n v="528004120002"/>
    <x v="0"/>
    <x v="6"/>
    <x v="6"/>
    <n v="202210"/>
    <n v="44865"/>
    <s v="XOF"/>
    <n v="5569.58"/>
    <n v="8.19"/>
    <s v="EUR"/>
    <n v="8.4870000000000001"/>
    <n v="12945762"/>
    <s v="STAFF"/>
    <n v="2049729"/>
    <s v="Time Code : N - 202210 Annual leave accrual/Annielle  Nignan"/>
  </r>
  <r>
    <s v="E"/>
    <s v="4060"/>
    <s v="854"/>
    <s v="85408"/>
    <s v="8549057"/>
    <n v="528004120002"/>
    <x v="0"/>
    <x v="19"/>
    <x v="19"/>
    <n v="202210"/>
    <n v="44865"/>
    <s v="XOF"/>
    <n v="47418.11"/>
    <n v="69.760000000000005"/>
    <s v="EUR"/>
    <n v="72.292000000000002"/>
    <n v="12945762"/>
    <s v="STAFF"/>
    <n v="2023596"/>
    <s v="Time Code : N - 202210 Annual leave accrual/Wangre  Didier"/>
  </r>
  <r>
    <s v="E"/>
    <s v="4060"/>
    <s v="854"/>
    <s v="85401"/>
    <s v="8540008"/>
    <n v="528004120001"/>
    <x v="3"/>
    <x v="14"/>
    <x v="14"/>
    <n v="202210"/>
    <n v="44865"/>
    <s v="XOF"/>
    <n v="63592.02"/>
    <n v="93.55"/>
    <s v="EUR"/>
    <n v="96.945999999999998"/>
    <n v="12945762"/>
    <s v="STAFF"/>
    <n v="2031020"/>
    <s v="Time Code : N - 202210 Annual leave accrual/Hassane Moctar Gansore"/>
  </r>
  <r>
    <s v="E"/>
    <s v="4060"/>
    <s v="854"/>
    <s v="85400"/>
    <s v="8549060"/>
    <n v="528004120002"/>
    <x v="0"/>
    <x v="6"/>
    <x v="6"/>
    <n v="202210"/>
    <n v="44865"/>
    <s v="XOF"/>
    <n v="3566.81"/>
    <n v="5.25"/>
    <s v="EUR"/>
    <n v="5.4409999999999998"/>
    <n v="12945762"/>
    <s v="STAFF"/>
    <n v="2027008"/>
    <s v="Time Code : N - 202210 Annual leave accrual/Sawadogo  Augustine Marie Wendyam"/>
  </r>
  <r>
    <s v="E"/>
    <s v="5120"/>
    <s v="854"/>
    <s v="85406"/>
    <s v="8549057"/>
    <n v="528004120010"/>
    <x v="1"/>
    <x v="58"/>
    <x v="58"/>
    <n v="202210"/>
    <n v="44865"/>
    <s v="XOF"/>
    <n v="302316.67"/>
    <n v="516.47"/>
    <s v="EUR"/>
    <n v="535.21900000000005"/>
    <n v="12937627"/>
    <s v="VEHICLE"/>
    <s v="854V0539"/>
    <s v="PO Auto-Accrual re PO: 10046796 / Renouvellement assurance véh 0170 D7 03 IT"/>
  </r>
  <r>
    <s v="E"/>
    <s v="5110"/>
    <s v="854"/>
    <s v="85406"/>
    <s v="8549057"/>
    <n v="528004120010"/>
    <x v="1"/>
    <x v="87"/>
    <x v="86"/>
    <n v="202210"/>
    <n v="44865"/>
    <s v="XOF"/>
    <n v="11597.08"/>
    <n v="19.03"/>
    <s v="EUR"/>
    <n v="19.721"/>
    <n v="12937627"/>
    <s v="VEHICLE"/>
    <s v="854V0538"/>
    <s v="PO Auto-Accrual re PO: 10071600 / Total_appro TOM-Card 469916_veh 0164 D7 03 IT_ATWA"/>
  </r>
  <r>
    <s v="E"/>
    <s v="5120"/>
    <s v="854"/>
    <s v="85406"/>
    <s v="8549057"/>
    <n v="528004120010"/>
    <x v="1"/>
    <x v="58"/>
    <x v="58"/>
    <n v="202210"/>
    <n v="44865"/>
    <s v="XOF"/>
    <n v="302316.67"/>
    <n v="516.47"/>
    <s v="EUR"/>
    <n v="535.21900000000005"/>
    <n v="12937627"/>
    <s v="VEHICLE"/>
    <s v="854V0540"/>
    <s v="PO Auto-Accrual re PO: 10046796 / Renouvellement assurance véh 0445 D8 03 IT"/>
  </r>
  <r>
    <s v="E"/>
    <s v="5120"/>
    <s v="854"/>
    <s v="85406"/>
    <s v="8549057"/>
    <n v="528004120010"/>
    <x v="1"/>
    <x v="58"/>
    <x v="58"/>
    <n v="202210"/>
    <n v="44865"/>
    <s v="XOF"/>
    <n v="302316.67"/>
    <n v="516.47"/>
    <s v="EUR"/>
    <n v="535.21900000000005"/>
    <n v="12937627"/>
    <s v="VEHICLE"/>
    <s v="854V0535"/>
    <s v="PO Auto-Accrual re PO: 10046796 / Renouvellement assurance véh 0182 D7 03 IT"/>
  </r>
  <r>
    <s v="E"/>
    <s v="5120"/>
    <s v="854"/>
    <s v="85406"/>
    <s v="8549057"/>
    <n v="528004120010"/>
    <x v="1"/>
    <x v="59"/>
    <x v="58"/>
    <n v="202210"/>
    <n v="44865"/>
    <s v="XOF"/>
    <n v="302316.67"/>
    <n v="516.47"/>
    <s v="EUR"/>
    <n v="535.21900000000005"/>
    <n v="12937627"/>
    <s v="VEHICLE"/>
    <s v="854V0538"/>
    <s v="PO Auto-Accrual re PO: 10046796 / Renouvellement assurance véh 0164 D7 03 IT"/>
  </r>
  <r>
    <s v="E"/>
    <s v="4060"/>
    <s v="854"/>
    <s v="85406"/>
    <s v="8540008"/>
    <n v="528004120002"/>
    <x v="0"/>
    <x v="24"/>
    <x v="24"/>
    <n v="202210"/>
    <n v="44865"/>
    <s v="XOF"/>
    <n v="10839.38"/>
    <n v="15.95"/>
    <s v="EUR"/>
    <n v="16.529"/>
    <n v="12945762"/>
    <s v="STAFF"/>
    <n v="2039252"/>
    <s v="Time Code : N - 202210 Annual leave accrual/Sherita Djemila  Guiro"/>
  </r>
  <r>
    <s v="E"/>
    <s v="4060"/>
    <s v="854"/>
    <s v="85408"/>
    <s v="8549052"/>
    <n v="528004120002"/>
    <x v="0"/>
    <x v="17"/>
    <x v="17"/>
    <n v="202210"/>
    <n v="44865"/>
    <s v="XOF"/>
    <n v="12604.91"/>
    <n v="18.54"/>
    <s v="EUR"/>
    <n v="19.213000000000001"/>
    <n v="12945762"/>
    <s v="STAFF"/>
    <n v="2058432"/>
    <s v="Time Code : N - 202210 Annual leave accrual/Stephane  SONDO"/>
  </r>
  <r>
    <s v="E"/>
    <s v="4060"/>
    <s v="854"/>
    <s v="85406"/>
    <s v="8549053"/>
    <n v="528004120002"/>
    <x v="0"/>
    <x v="15"/>
    <x v="15"/>
    <n v="202210"/>
    <n v="44865"/>
    <s v="XOF"/>
    <n v="7921.09"/>
    <n v="11.65"/>
    <s v="EUR"/>
    <n v="12.073"/>
    <n v="12945762"/>
    <s v="STAFF"/>
    <n v="2041743"/>
    <s v="Time Code : N - 202210 Annual leave accrual/Safietou  Sore"/>
  </r>
  <r>
    <s v="E"/>
    <s v="4060"/>
    <s v="854"/>
    <s v="85406"/>
    <s v="8549057"/>
    <n v="528004120002"/>
    <x v="0"/>
    <x v="7"/>
    <x v="7"/>
    <n v="202210"/>
    <n v="44865"/>
    <s v="XOF"/>
    <n v="3834.61"/>
    <n v="5.64"/>
    <s v="EUR"/>
    <n v="5.8449999999999998"/>
    <n v="12945762"/>
    <s v="STAFF"/>
    <n v="8540358"/>
    <s v="Time Code : N - 202210 Annual leave accrual/Jean  ZOMA"/>
  </r>
  <r>
    <s v="E"/>
    <s v="4060"/>
    <s v="854"/>
    <s v="85406"/>
    <s v="8549059"/>
    <n v="528004120002"/>
    <x v="0"/>
    <x v="12"/>
    <x v="12"/>
    <n v="202210"/>
    <n v="44865"/>
    <s v="XOF"/>
    <n v="4524.6099999999997"/>
    <n v="6.66"/>
    <s v="EUR"/>
    <n v="6.9020000000000001"/>
    <n v="12945762"/>
    <s v="STAFF"/>
    <n v="8540386"/>
    <s v="Time Code : N - 202210 Annual leave accrual/Dahlia Ramata Stéphanie  YAMEOGO"/>
  </r>
  <r>
    <s v="E"/>
    <s v="4060"/>
    <s v="854"/>
    <s v="85406"/>
    <s v="8549057"/>
    <n v="528004120002"/>
    <x v="0"/>
    <x v="7"/>
    <x v="7"/>
    <n v="202210"/>
    <n v="44865"/>
    <s v="XOF"/>
    <n v="7397.22"/>
    <n v="10.88"/>
    <s v="EUR"/>
    <n v="11.275"/>
    <n v="12945762"/>
    <s v="STAFF"/>
    <n v="8540399"/>
    <s v="Time Code : N - 202210 Annual leave accrual/Aïcha  KONFE/TRAORE"/>
  </r>
  <r>
    <s v="E"/>
    <s v="4060"/>
    <s v="854"/>
    <s v="85400"/>
    <s v="8549058"/>
    <n v="528004120002"/>
    <x v="0"/>
    <x v="10"/>
    <x v="10"/>
    <n v="202210"/>
    <n v="44865"/>
    <s v="XOF"/>
    <n v="17866.95"/>
    <n v="26.28"/>
    <s v="EUR"/>
    <n v="27.234000000000002"/>
    <n v="12945762"/>
    <s v="STAFF"/>
    <n v="2011105"/>
    <s v="Time Code : N - 202210 Annual leave accrual/COULIDIATY  Aimé Parfait"/>
  </r>
  <r>
    <s v="E"/>
    <s v="4060"/>
    <s v="854"/>
    <s v="85406"/>
    <s v="8549059"/>
    <n v="528004120002"/>
    <x v="0"/>
    <x v="12"/>
    <x v="12"/>
    <n v="202210"/>
    <n v="44865"/>
    <s v="XOF"/>
    <n v="9603.5400000000009"/>
    <n v="14.13"/>
    <s v="EUR"/>
    <n v="14.643000000000001"/>
    <n v="12945762"/>
    <s v="STAFF"/>
    <n v="8540279"/>
    <s v="Time Code : N - 202210 Annual leave accrual/Lucie Wendkoaguenda.  YAMEOGO"/>
  </r>
  <r>
    <s v="E"/>
    <s v="4060"/>
    <s v="854"/>
    <s v="85408"/>
    <s v="8549059"/>
    <n v="528004120002"/>
    <x v="0"/>
    <x v="12"/>
    <x v="12"/>
    <n v="202210"/>
    <n v="44865"/>
    <s v="XOF"/>
    <n v="45594.32"/>
    <n v="67.069999999999993"/>
    <s v="EUR"/>
    <n v="69.504999999999995"/>
    <n v="12945762"/>
    <s v="STAFF"/>
    <n v="2046481"/>
    <s v="Time Code : M - 202210 Annual leave accrual/Hadja Aliza Toe"/>
  </r>
  <r>
    <s v="E"/>
    <s v="4060"/>
    <s v="854"/>
    <s v="85400"/>
    <s v="8549062"/>
    <n v="528004120002"/>
    <x v="0"/>
    <x v="78"/>
    <x v="77"/>
    <n v="202210"/>
    <n v="44865"/>
    <s v="XOF"/>
    <n v="2107.19"/>
    <n v="3.1"/>
    <s v="EUR"/>
    <n v="3.2130000000000001"/>
    <n v="12945762"/>
    <s v="STAFF"/>
    <n v="8540396"/>
    <s v="Time Code : N - 202210 Annual leave accrual/Hubert  OUEDRAOGO"/>
  </r>
  <r>
    <s v="E"/>
    <s v="4060"/>
    <s v="854"/>
    <s v="85408"/>
    <s v="8549059"/>
    <n v="528004120002"/>
    <x v="0"/>
    <x v="12"/>
    <x v="12"/>
    <n v="202210"/>
    <n v="44865"/>
    <s v="XOF"/>
    <n v="22848.69"/>
    <n v="33.61"/>
    <s v="EUR"/>
    <n v="34.83"/>
    <n v="12945762"/>
    <s v="STAFF"/>
    <n v="2057784"/>
    <s v="Time Code : N - 202210 Annual leave accrual/Narcisse  Kinda"/>
  </r>
  <r>
    <s v="E"/>
    <s v="4060"/>
    <s v="854"/>
    <s v="85400"/>
    <s v="8549059"/>
    <n v="528004120002"/>
    <x v="0"/>
    <x v="76"/>
    <x v="75"/>
    <n v="202210"/>
    <n v="44865"/>
    <s v="XOF"/>
    <n v="4843.8"/>
    <n v="7.13"/>
    <s v="EUR"/>
    <n v="7.3890000000000002"/>
    <n v="12945762"/>
    <s v="STAFF"/>
    <n v="8540353"/>
    <s v="Time Code : N - 202210 Annual leave accrual/Aminata  PARE/KARAMBIRI"/>
  </r>
  <r>
    <s v="E"/>
    <s v="4060"/>
    <s v="854"/>
    <s v="85400"/>
    <s v="8540017"/>
    <n v="528004120002"/>
    <x v="0"/>
    <x v="26"/>
    <x v="26"/>
    <n v="202210"/>
    <n v="44865"/>
    <s v="XOF"/>
    <n v="2902.62"/>
    <n v="4.2699999999999996"/>
    <s v="EUR"/>
    <n v="4.4249999999999998"/>
    <n v="12945762"/>
    <s v="STAFF"/>
    <n v="2052844"/>
    <s v="Time Code : N - 202210 Annual leave accrual/SAWADOGO  Salimata"/>
  </r>
  <r>
    <s v="E"/>
    <s v="4061"/>
    <s v="854"/>
    <s v="85400"/>
    <s v="8549051"/>
    <n v="528004120002"/>
    <x v="0"/>
    <x v="1"/>
    <x v="1"/>
    <n v="202210"/>
    <n v="44865"/>
    <s v="USD"/>
    <n v="1.58"/>
    <n v="1.58"/>
    <s v="EUR"/>
    <n v="1.637"/>
    <n v="12945762"/>
    <s v="STAFF"/>
    <n v="9985201"/>
    <s v="Time Code : N - 202210 Annual leave accrual/Benoit  DELSARTE"/>
  </r>
  <r>
    <s v="E"/>
    <s v="6000"/>
    <s v="854"/>
    <s v="85406"/>
    <s v="8549054"/>
    <n v="528004120010"/>
    <x v="1"/>
    <x v="2"/>
    <x v="2"/>
    <n v="202211"/>
    <n v="44595"/>
    <s v="XOF"/>
    <n v="-79674"/>
    <n v="-135.38999999999999"/>
    <s v="EUR"/>
    <n v="-121.461"/>
    <n v="12989541"/>
    <s v="PROPERTY"/>
    <s v="854P0062"/>
    <s v="Premise allocation : [52800412] [18.21%] [30528129] - OUB190222-CHQ ECOBANK 0000990/PLANETE ENFANTS ET DEVELOPPEMENT/Reglement facture 001/2022 Loyer de Janvier 2022"/>
  </r>
  <r>
    <s v="E"/>
    <s v="5201"/>
    <s v="854"/>
    <s v="85407"/>
    <s v="8540008"/>
    <n v="528004120053"/>
    <x v="8"/>
    <x v="64"/>
    <x v="63"/>
    <n v="202211"/>
    <n v="44599"/>
    <s v="XOF"/>
    <n v="25000"/>
    <n v="42.48"/>
    <s v="EUR"/>
    <n v="38.11"/>
    <n v="30526891"/>
    <s v="SUBGRANT"/>
    <n v="13487"/>
    <s v="CHQN°0000943/Justifs avril/ Prise en charge des frais de communication du Directeur régional lors de la formation des jeunes ambassadeurs en leaderships"/>
  </r>
  <r>
    <s v="E"/>
    <s v="5201"/>
    <s v="854"/>
    <s v="85407"/>
    <s v="8540008"/>
    <n v="528004120053"/>
    <x v="8"/>
    <x v="64"/>
    <x v="63"/>
    <n v="202211"/>
    <n v="44599"/>
    <s v="XOF"/>
    <n v="55000"/>
    <n v="93.46"/>
    <s v="EUR"/>
    <n v="83.844999999999999"/>
    <n v="30526891"/>
    <s v="SUBGRANT"/>
    <n v="13487"/>
    <s v="CHQN°0000943/ Justifs avril/Prise en charge du formateur de Tougan lors de la formation des jeunes ambassadeurs en leaderships"/>
  </r>
  <r>
    <s v="E"/>
    <s v="5201"/>
    <s v="854"/>
    <s v="85407"/>
    <s v="8540008"/>
    <n v="528004120053"/>
    <x v="8"/>
    <x v="64"/>
    <x v="63"/>
    <n v="202211"/>
    <n v="44599"/>
    <s v="XOF"/>
    <n v="55000"/>
    <n v="93.46"/>
    <s v="EUR"/>
    <n v="83.844999999999999"/>
    <n v="30526891"/>
    <s v="SUBGRANT"/>
    <n v="13487"/>
    <s v="CHQN°0000943/ Justifs avril/Prise en charge du formateur de Toma lors de la formation des jeunes ambassadeurs en leaderships"/>
  </r>
  <r>
    <s v="E"/>
    <s v="5201"/>
    <s v="854"/>
    <s v="85407"/>
    <s v="8540008"/>
    <n v="528004120053"/>
    <x v="8"/>
    <x v="64"/>
    <x v="63"/>
    <n v="202211"/>
    <n v="44599"/>
    <s v="XOF"/>
    <n v="55000"/>
    <n v="93.46"/>
    <s v="EUR"/>
    <n v="83.844999999999999"/>
    <n v="30526891"/>
    <s v="SUBGRANT"/>
    <n v="13487"/>
    <s v="CHQN°0000943/ Justifs avril/Prise en charge du formateur de Nouna lors de la formation des jeunes ambassadeurs en leaderships"/>
  </r>
  <r>
    <s v="E"/>
    <s v="5201"/>
    <s v="854"/>
    <s v="85407"/>
    <s v="8540008"/>
    <n v="528004120026"/>
    <x v="6"/>
    <x v="46"/>
    <x v="46"/>
    <n v="202211"/>
    <n v="44599"/>
    <s v="XOF"/>
    <n v="8000"/>
    <n v="13.59"/>
    <s v="EUR"/>
    <n v="12.192"/>
    <n v="30526891"/>
    <s v="SUBGRANT"/>
    <n v="13487"/>
    <s v="CHQN°000944/Justifs avril/ Prise en charge des frais  de retrait orange money lors de la journée pédagogique au SOUROU"/>
  </r>
  <r>
    <s v="E"/>
    <s v="5201"/>
    <s v="854"/>
    <s v="85407"/>
    <s v="8540008"/>
    <n v="528004120026"/>
    <x v="6"/>
    <x v="46"/>
    <x v="46"/>
    <n v="202211"/>
    <n v="44599"/>
    <s v="XOF"/>
    <n v="27500"/>
    <n v="46.73"/>
    <s v="EUR"/>
    <n v="41.921999999999997"/>
    <n v="30526891"/>
    <s v="SUBGRANT"/>
    <n v="13487"/>
    <s v="CHQN°000944/ Justifs avril/Prise en charge des frais  de mission de la comptable lors de la journée pédagogique au SOUROU"/>
  </r>
  <r>
    <s v="E"/>
    <s v="5201"/>
    <s v="854"/>
    <s v="85407"/>
    <s v="8540008"/>
    <n v="528004120026"/>
    <x v="6"/>
    <x v="46"/>
    <x v="46"/>
    <n v="202211"/>
    <n v="44599"/>
    <s v="XOF"/>
    <n v="25000"/>
    <n v="42.48"/>
    <s v="EUR"/>
    <n v="38.11"/>
    <n v="30526891"/>
    <s v="SUBGRANT"/>
    <n v="13487"/>
    <s v="CHQN°000944/Justifs avril/ Prise en charge des frais  d'hébergement du coordonnateur lors de la journée pédagogique au SOUROU"/>
  </r>
  <r>
    <s v="E"/>
    <s v="5201"/>
    <s v="854"/>
    <s v="85407"/>
    <s v="8540008"/>
    <n v="528004120053"/>
    <x v="8"/>
    <x v="64"/>
    <x v="63"/>
    <n v="202211"/>
    <n v="44599"/>
    <s v="XOF"/>
    <n v="64600"/>
    <n v="109.78"/>
    <s v="EUR"/>
    <n v="98.486000000000004"/>
    <n v="30526891"/>
    <s v="SUBGRANT"/>
    <n v="13487"/>
    <s v="CHQN°0000945/Justifs avril/ Prise en charge de la restauration lors de la formation des jeunes ambassadeurs en leaderships Tougan"/>
  </r>
  <r>
    <s v="E"/>
    <s v="5201"/>
    <s v="854"/>
    <s v="85407"/>
    <s v="8540008"/>
    <n v="528004120053"/>
    <x v="8"/>
    <x v="64"/>
    <x v="63"/>
    <n v="202211"/>
    <n v="44599"/>
    <s v="XOF"/>
    <n v="3400"/>
    <n v="5.78"/>
    <s v="EUR"/>
    <n v="5.1849999999999996"/>
    <n v="30526891"/>
    <s v="SUBGRANT"/>
    <n v="13487"/>
    <s v="Retenue à la source/Justifs avril/restauration lors de la formation des jeunes ambassadeurs en leaderships Tougan"/>
  </r>
  <r>
    <s v="E"/>
    <s v="5201"/>
    <s v="854"/>
    <s v="85407"/>
    <s v="8540008"/>
    <n v="528004120027"/>
    <x v="18"/>
    <x v="83"/>
    <x v="82"/>
    <n v="202211"/>
    <n v="44599"/>
    <s v="XOF"/>
    <n v="30000"/>
    <n v="50.98"/>
    <s v="EUR"/>
    <n v="45.734999999999999"/>
    <n v="30526891"/>
    <s v="SUBGRANT"/>
    <n v="13487"/>
    <s v="CHQN°0000947/Justifs avril/ Remboursement des frais d'achat d'eau pour les participants lors de la signature et de la finalisation du protocole entre la santé et l'éducation"/>
  </r>
  <r>
    <s v="E"/>
    <s v="5201"/>
    <s v="854"/>
    <s v="85407"/>
    <s v="8540008"/>
    <n v="528004120027"/>
    <x v="18"/>
    <x v="83"/>
    <x v="82"/>
    <n v="202211"/>
    <n v="44599"/>
    <s v="XOF"/>
    <n v="25000"/>
    <n v="42.48"/>
    <s v="EUR"/>
    <n v="38.11"/>
    <n v="30526891"/>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211"/>
    <n v="44599"/>
    <s v="XOF"/>
    <n v="12500"/>
    <n v="21.24"/>
    <s v="EUR"/>
    <n v="19.055"/>
    <n v="30526891"/>
    <s v="SUBGRANT"/>
    <n v="13487"/>
    <s v="CHQN°0000947/Justifs avril/Remboursement des frais d'hébergement du coordonnateur régional lors de la signature et de la finalisation du protocole entre la santé et l'éducation"/>
  </r>
  <r>
    <s v="E"/>
    <s v="5201"/>
    <s v="854"/>
    <s v="85407"/>
    <s v="8540008"/>
    <n v="528004120027"/>
    <x v="18"/>
    <x v="83"/>
    <x v="82"/>
    <n v="202211"/>
    <n v="44599"/>
    <s v="XOF"/>
    <n v="12500"/>
    <n v="21.24"/>
    <s v="EUR"/>
    <n v="19.055"/>
    <n v="30526891"/>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211"/>
    <n v="44599"/>
    <s v="XOF"/>
    <n v="25000"/>
    <n v="42.48"/>
    <s v="EUR"/>
    <n v="38.11"/>
    <n v="30526891"/>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211"/>
    <n v="44599"/>
    <s v="XOF"/>
    <n v="12500"/>
    <n v="21.24"/>
    <s v="EUR"/>
    <n v="19.055"/>
    <n v="30526891"/>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211"/>
    <n v="44599"/>
    <s v="XOF"/>
    <n v="12500"/>
    <n v="21.24"/>
    <s v="EUR"/>
    <n v="19.055"/>
    <n v="30526891"/>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211"/>
    <n v="44599"/>
    <s v="XOF"/>
    <n v="20000"/>
    <n v="33.99"/>
    <s v="EUR"/>
    <n v="30.492999999999999"/>
    <n v="30526891"/>
    <s v="SUBGRANT"/>
    <n v="13487"/>
    <s v="CHQN°0000947/Justifs avril/ Remboursement des frais d'achat de collation pour les participants lors de la signature et de la finalisation du protocole entre la santé et l'éducation"/>
  </r>
  <r>
    <s v="E"/>
    <s v="5201"/>
    <s v="854"/>
    <s v="85407"/>
    <s v="8540008"/>
    <n v="528004120027"/>
    <x v="18"/>
    <x v="83"/>
    <x v="82"/>
    <n v="202211"/>
    <n v="44599"/>
    <s v="XOF"/>
    <n v="10000"/>
    <n v="16.989999999999998"/>
    <s v="EUR"/>
    <n v="15.242000000000001"/>
    <n v="30526891"/>
    <s v="SUBGRANT"/>
    <n v="13487"/>
    <s v="CHQN°0000947/Justifs avril/ Remboursement des frais d'achat de collation pour les participants lors de la signature et de la finalisation du protocole entre la santé et l'éducation"/>
  </r>
  <r>
    <s v="E"/>
    <s v="5201"/>
    <s v="854"/>
    <s v="85407"/>
    <s v="8540008"/>
    <n v="528004120010"/>
    <x v="1"/>
    <x v="50"/>
    <x v="50"/>
    <n v="202211"/>
    <n v="44599"/>
    <s v="XOF"/>
    <n v="25000"/>
    <n v="42.48"/>
    <s v="EUR"/>
    <n v="38.11"/>
    <n v="30526891"/>
    <s v="SUBGRANT"/>
    <n v="13487"/>
    <s v="CHQN°0000948/Justifs avril/Remboursement des frais de carburant du Directeur Exécutif mois d'avril 2022"/>
  </r>
  <r>
    <s v="E"/>
    <s v="5201"/>
    <s v="854"/>
    <s v="85407"/>
    <s v="8540008"/>
    <n v="528004120010"/>
    <x v="1"/>
    <x v="50"/>
    <x v="50"/>
    <n v="202211"/>
    <n v="44599"/>
    <s v="XOF"/>
    <n v="10000"/>
    <n v="16.989999999999998"/>
    <s v="EUR"/>
    <n v="15.242000000000001"/>
    <n v="30526891"/>
    <s v="SUBGRANT"/>
    <n v="13487"/>
    <s v="CHQN°0000949/Justifs avril/Remboursement des frais d'achat de mégas pour la connxion internet mois d'avril 2022"/>
  </r>
  <r>
    <s v="E"/>
    <s v="5201"/>
    <s v="854"/>
    <s v="85407"/>
    <s v="8540008"/>
    <n v="528004120053"/>
    <x v="8"/>
    <x v="64"/>
    <x v="63"/>
    <n v="202211"/>
    <n v="44599"/>
    <s v="XOF"/>
    <n v="3400"/>
    <n v="5.78"/>
    <s v="EUR"/>
    <n v="5.1849999999999996"/>
    <n v="30526891"/>
    <s v="SUBGRANT"/>
    <n v="13487"/>
    <s v="Justifs avril/Retenue à la source de la restauration lors de la formation des jeunes ambassadeurs en leaderships Toma"/>
  </r>
  <r>
    <s v="E"/>
    <s v="5201"/>
    <s v="854"/>
    <s v="85407"/>
    <s v="8540008"/>
    <n v="528004120053"/>
    <x v="8"/>
    <x v="64"/>
    <x v="63"/>
    <n v="202211"/>
    <n v="44599"/>
    <s v="XOF"/>
    <n v="64600"/>
    <n v="109.78"/>
    <s v="EUR"/>
    <n v="98.486000000000004"/>
    <n v="30526891"/>
    <s v="SUBGRANT"/>
    <n v="13487"/>
    <s v="CHQN°0000950/Justifs avril/ Prise en charge de la restauration lors de la formation des jeunes ambassadeurs en leaderships Toma"/>
  </r>
  <r>
    <s v="E"/>
    <s v="5201"/>
    <s v="854"/>
    <s v="85407"/>
    <s v="8540008"/>
    <n v="528004120053"/>
    <x v="8"/>
    <x v="64"/>
    <x v="63"/>
    <n v="202211"/>
    <n v="44599"/>
    <s v="XOF"/>
    <n v="3400"/>
    <n v="5.78"/>
    <s v="EUR"/>
    <n v="5.1849999999999996"/>
    <n v="30526891"/>
    <s v="SUBGRANT"/>
    <n v="13487"/>
    <s v="Justifs avril/Retenue à la source de la restauration lors de la formation des jeunes ambassadeurs en leaderships Nouna"/>
  </r>
  <r>
    <s v="E"/>
    <s v="5201"/>
    <s v="854"/>
    <s v="85407"/>
    <s v="8540008"/>
    <n v="528004120053"/>
    <x v="8"/>
    <x v="64"/>
    <x v="63"/>
    <n v="202211"/>
    <n v="44599"/>
    <s v="XOF"/>
    <n v="64600"/>
    <n v="109.78"/>
    <s v="EUR"/>
    <n v="98.486000000000004"/>
    <n v="30526891"/>
    <s v="SUBGRANT"/>
    <n v="13487"/>
    <s v="CHQN°0000851/Justifs avril/ Prise en charge de la restauration lors de la formation des jeunes ambassadeurs en leaderships Nouna"/>
  </r>
  <r>
    <s v="E"/>
    <s v="5201"/>
    <s v="854"/>
    <s v="85407"/>
    <s v="8540008"/>
    <n v="528004120046"/>
    <x v="24"/>
    <x v="96"/>
    <x v="94"/>
    <n v="202211"/>
    <n v="44599"/>
    <s v="XOF"/>
    <n v="15000"/>
    <n v="25.49"/>
    <s v="EUR"/>
    <n v="22.867999999999999"/>
    <n v="30526891"/>
    <s v="SUBGRANT"/>
    <n v="13487"/>
    <s v="CHQN°0000852/ Justifs avril/Prise en charge des points focaux du SOUROU lors des critères de distribution des HLS et visite dans les écoles"/>
  </r>
  <r>
    <s v="E"/>
    <s v="5201"/>
    <s v="854"/>
    <s v="85407"/>
    <s v="8540008"/>
    <n v="528004120046"/>
    <x v="24"/>
    <x v="96"/>
    <x v="94"/>
    <n v="202211"/>
    <n v="44599"/>
    <s v="XOF"/>
    <n v="15000"/>
    <n v="25.49"/>
    <s v="EUR"/>
    <n v="22.867999999999999"/>
    <n v="30526891"/>
    <s v="SUBGRANT"/>
    <n v="13487"/>
    <s v="CHQN°0000852/Justifs avril/Prise en charge des points focaux du NAYALA lors des critères de distribution des HLS et visite dans les écoles"/>
  </r>
  <r>
    <s v="E"/>
    <s v="5201"/>
    <s v="854"/>
    <s v="85407"/>
    <s v="8540008"/>
    <n v="528004120046"/>
    <x v="24"/>
    <x v="96"/>
    <x v="94"/>
    <n v="202211"/>
    <n v="44599"/>
    <s v="XOF"/>
    <n v="15000"/>
    <n v="25.49"/>
    <s v="EUR"/>
    <n v="22.867999999999999"/>
    <n v="30526891"/>
    <s v="SUBGRANT"/>
    <n v="13487"/>
    <s v="CHQN°0000852/Justifs avril/ Prise en charge des points focaux de la KOSSI lors des critères de distribution des HLS et visite dans les écoles"/>
  </r>
  <r>
    <s v="E"/>
    <s v="5201"/>
    <s v="854"/>
    <s v="85407"/>
    <s v="8540008"/>
    <n v="528004120046"/>
    <x v="24"/>
    <x v="96"/>
    <x v="94"/>
    <n v="202211"/>
    <n v="44599"/>
    <s v="XOF"/>
    <n v="4000"/>
    <n v="6.8"/>
    <s v="EUR"/>
    <n v="6.1"/>
    <n v="30526891"/>
    <s v="SUBGRANT"/>
    <n v="13487"/>
    <s v="Justifs avril/Retenue à la source de la restauration au NAYALA lors des critères de distribution des HLS et visite dans les écoles"/>
  </r>
  <r>
    <s v="E"/>
    <s v="5201"/>
    <s v="854"/>
    <s v="85407"/>
    <s v="8540008"/>
    <n v="528004120046"/>
    <x v="24"/>
    <x v="96"/>
    <x v="94"/>
    <n v="202211"/>
    <n v="44599"/>
    <s v="XOF"/>
    <n v="76000"/>
    <n v="129.15"/>
    <s v="EUR"/>
    <n v="115.863"/>
    <n v="30526891"/>
    <s v="SUBGRANT"/>
    <n v="13487"/>
    <s v="CHQN°0000852/Justifs avril/ Prise en charge de la restauration au NAYALA lors des critères de distribution des HLS et visite dans les écoles"/>
  </r>
  <r>
    <s v="E"/>
    <s v="5201"/>
    <s v="854"/>
    <s v="85407"/>
    <s v="8540008"/>
    <n v="528004120046"/>
    <x v="24"/>
    <x v="96"/>
    <x v="94"/>
    <n v="202211"/>
    <n v="44599"/>
    <s v="XOF"/>
    <n v="4000"/>
    <n v="6.8"/>
    <s v="EUR"/>
    <n v="6.1"/>
    <n v="30526891"/>
    <s v="SUBGRANT"/>
    <n v="13487"/>
    <s v="Justifs avril/Retenue à la source de la restauration à la KOSSI lors des critères de distribution des HLS et visite dans les écoles"/>
  </r>
  <r>
    <s v="E"/>
    <s v="5201"/>
    <s v="854"/>
    <s v="85407"/>
    <s v="8540008"/>
    <n v="528004120046"/>
    <x v="24"/>
    <x v="96"/>
    <x v="94"/>
    <n v="202211"/>
    <n v="44599"/>
    <s v="XOF"/>
    <n v="76000"/>
    <n v="129.15"/>
    <s v="EUR"/>
    <n v="115.863"/>
    <n v="30526891"/>
    <s v="SUBGRANT"/>
    <n v="13487"/>
    <s v="CHQN°0000852/ Justifs avril/Prise en charge de la restauration à la KOSSI lors des critères de distribution des HLS et visite dans les écoles"/>
  </r>
  <r>
    <s v="E"/>
    <s v="5201"/>
    <s v="854"/>
    <s v="85407"/>
    <s v="8540008"/>
    <n v="528004120046"/>
    <x v="24"/>
    <x v="96"/>
    <x v="94"/>
    <n v="202211"/>
    <n v="44599"/>
    <s v="XOF"/>
    <n v="4000"/>
    <n v="6.8"/>
    <s v="EUR"/>
    <n v="6.1"/>
    <n v="30526891"/>
    <s v="SUBGRANT"/>
    <n v="13487"/>
    <s v="Justifs avril/Retenue à la source de la restauration au SOUROU lors des critères de distribution des HLS et visite dans les écoles"/>
  </r>
  <r>
    <s v="E"/>
    <s v="5201"/>
    <s v="854"/>
    <s v="85407"/>
    <s v="8540008"/>
    <n v="528004120046"/>
    <x v="24"/>
    <x v="96"/>
    <x v="94"/>
    <n v="202211"/>
    <n v="44599"/>
    <s v="XOF"/>
    <n v="76000"/>
    <n v="129.15"/>
    <s v="EUR"/>
    <n v="115.863"/>
    <n v="30526891"/>
    <s v="SUBGRANT"/>
    <n v="13487"/>
    <s v="CHQN°0000852/Justifs avril/ Prise en charge de la restauration au SOUROU lors des critères de distribution des HLS et visite dans les écoles"/>
  </r>
  <r>
    <s v="E"/>
    <s v="5201"/>
    <s v="854"/>
    <s v="85407"/>
    <s v="8540008"/>
    <n v="528004120026"/>
    <x v="6"/>
    <x v="46"/>
    <x v="46"/>
    <n v="202211"/>
    <n v="44599"/>
    <s v="XOF"/>
    <n v="10000"/>
    <n v="16.989999999999998"/>
    <s v="EUR"/>
    <n v="15.242000000000001"/>
    <n v="30526891"/>
    <s v="SUBGRANT"/>
    <n v="13487"/>
    <s v="CHQN°000853/Justifs avril/ Prise en charge de l'enseignant qui a donné les cours lors de la journée pédagogique au NAYALA salle1"/>
  </r>
  <r>
    <s v="E"/>
    <s v="5201"/>
    <s v="854"/>
    <s v="85407"/>
    <s v="8540008"/>
    <n v="528004120026"/>
    <x v="6"/>
    <x v="46"/>
    <x v="46"/>
    <n v="202211"/>
    <n v="44599"/>
    <s v="XOF"/>
    <n v="10000"/>
    <n v="16.989999999999998"/>
    <s v="EUR"/>
    <n v="15.242000000000001"/>
    <n v="30526891"/>
    <s v="SUBGRANT"/>
    <n v="13487"/>
    <s v="CHQN°000853/Justifs avril/Prise en charge de l'enseignant qui a donné les cours à GOSSINA lors de la journée pédagogique au NAYALA"/>
  </r>
  <r>
    <s v="E"/>
    <s v="5201"/>
    <s v="854"/>
    <s v="85407"/>
    <s v="8540008"/>
    <n v="528004120026"/>
    <x v="6"/>
    <x v="46"/>
    <x v="46"/>
    <n v="202211"/>
    <n v="44599"/>
    <s v="XOF"/>
    <n v="25000"/>
    <n v="42.48"/>
    <s v="EUR"/>
    <n v="38.11"/>
    <n v="30526891"/>
    <s v="SUBGRANT"/>
    <n v="13487"/>
    <s v="CHQN°000853/Justifs avril/ Prise en charge des frais  d'hébergement du comptable SOSJD lors de la journée pédagogique au NAYALA"/>
  </r>
  <r>
    <s v="E"/>
    <s v="5201"/>
    <s v="854"/>
    <s v="85407"/>
    <s v="8540008"/>
    <n v="528004120026"/>
    <x v="6"/>
    <x v="46"/>
    <x v="46"/>
    <n v="202211"/>
    <n v="44599"/>
    <s v="XOF"/>
    <n v="25000"/>
    <n v="42.48"/>
    <s v="EUR"/>
    <n v="38.11"/>
    <n v="30526891"/>
    <s v="SUBGRANT"/>
    <n v="13487"/>
    <s v="CHQN°000853/ Justifs avril/Prise en charge des frais  d'hébergement du Point Focal SOSJD lors de la journée pédagogique à la KOSSI"/>
  </r>
  <r>
    <s v="E"/>
    <s v="5201"/>
    <s v="854"/>
    <s v="85407"/>
    <s v="8540008"/>
    <n v="528004120026"/>
    <x v="6"/>
    <x v="46"/>
    <x v="46"/>
    <n v="202211"/>
    <n v="44599"/>
    <s v="XOF"/>
    <n v="50000"/>
    <n v="84.97"/>
    <s v="EUR"/>
    <n v="76.227999999999994"/>
    <n v="30526891"/>
    <s v="SUBGRANT"/>
    <n v="13487"/>
    <s v="CHQN°000853/Justifs avril/ Prise en charge des frais  d'hébergement du coordonnateur SOSJD lors de la journée pédagogique à la KOSSI"/>
  </r>
  <r>
    <s v="E"/>
    <s v="5201"/>
    <s v="854"/>
    <s v="85407"/>
    <s v="8540008"/>
    <n v="528004120026"/>
    <x v="6"/>
    <x v="46"/>
    <x v="46"/>
    <n v="202211"/>
    <n v="44599"/>
    <s v="XOF"/>
    <n v="10000"/>
    <n v="16.989999999999998"/>
    <s v="EUR"/>
    <n v="15.242000000000001"/>
    <n v="30526891"/>
    <s v="SUBGRANT"/>
    <n v="13487"/>
    <s v="CHQN°000853/Justifs avril/ Prise en charge des frais  de transprt de l'équipe SOSJD lors de la journée pédagogique au NAYALA"/>
  </r>
  <r>
    <s v="E"/>
    <s v="5201"/>
    <s v="854"/>
    <s v="85407"/>
    <s v="8540008"/>
    <n v="528004120026"/>
    <x v="6"/>
    <x v="46"/>
    <x v="46"/>
    <n v="202211"/>
    <n v="44599"/>
    <s v="XOF"/>
    <n v="29400"/>
    <n v="49.96"/>
    <s v="EUR"/>
    <n v="44.82"/>
    <n v="30526891"/>
    <s v="SUBGRANT"/>
    <n v="13487"/>
    <s v="CHQN°000853/ Justifs avril/Prise en charge des frais  de transport du coordonnateur régional lors de la journée pédagogique SOUROU-NAYALA-KOSSI"/>
  </r>
  <r>
    <s v="E"/>
    <s v="5201"/>
    <s v="854"/>
    <s v="85407"/>
    <s v="8540008"/>
    <n v="528004120026"/>
    <x v="6"/>
    <x v="46"/>
    <x v="46"/>
    <n v="202211"/>
    <n v="44599"/>
    <s v="XOF"/>
    <n v="4400"/>
    <n v="7.48"/>
    <s v="EUR"/>
    <n v="6.71"/>
    <n v="30526891"/>
    <s v="SUBGRANT"/>
    <n v="13487"/>
    <s v="CHQN°000853/ Justifs avril/Prise en charge des frais d'impression lors de la journée pédagogique SOUROU-NAYALA-KOSSI"/>
  </r>
  <r>
    <s v="E"/>
    <s v="5201"/>
    <s v="854"/>
    <s v="85407"/>
    <s v="8540008"/>
    <n v="528004120026"/>
    <x v="6"/>
    <x v="46"/>
    <x v="46"/>
    <n v="202211"/>
    <n v="44599"/>
    <s v="XOF"/>
    <n v="56500"/>
    <n v="96.01"/>
    <s v="EUR"/>
    <n v="86.132000000000005"/>
    <n v="30526891"/>
    <s v="SUBGRANT"/>
    <n v="13487"/>
    <s v="CHQN°000853/Justifs avril/ Prise en charge des frais  de mission du comptable de SOSJD lors de la journée pédagogique à Nouna et Tougan"/>
  </r>
  <r>
    <s v="E"/>
    <s v="5201"/>
    <s v="854"/>
    <s v="85407"/>
    <s v="8540008"/>
    <n v="528004120026"/>
    <x v="6"/>
    <x v="46"/>
    <x v="46"/>
    <n v="202211"/>
    <n v="44599"/>
    <s v="XOF"/>
    <n v="50000"/>
    <n v="84.97"/>
    <s v="EUR"/>
    <n v="76.227999999999994"/>
    <n v="30526891"/>
    <s v="SUBGRANT"/>
    <n v="13487"/>
    <s v="CHQN°000853/ Justifs avril/Prise en charge des frais  de mission du coordonnateur de SOSJD lors de la journée pédagogique à Nouna et Tougan"/>
  </r>
  <r>
    <s v="E"/>
    <s v="5201"/>
    <s v="854"/>
    <s v="85407"/>
    <s v="8540008"/>
    <n v="528004120026"/>
    <x v="6"/>
    <x v="46"/>
    <x v="46"/>
    <n v="202211"/>
    <n v="44599"/>
    <s v="XOF"/>
    <n v="50000"/>
    <n v="84.97"/>
    <s v="EUR"/>
    <n v="76.227999999999994"/>
    <n v="30526891"/>
    <s v="SUBGRANT"/>
    <n v="13487"/>
    <s v="CHQN°000854/ Justifs avril/Prise en charge des participants résidents lors de la journée pédagogique à Nouna"/>
  </r>
  <r>
    <s v="E"/>
    <s v="5201"/>
    <s v="854"/>
    <s v="85407"/>
    <s v="8540008"/>
    <n v="528004120026"/>
    <x v="6"/>
    <x v="46"/>
    <x v="46"/>
    <n v="202211"/>
    <n v="44599"/>
    <s v="XOF"/>
    <n v="50000"/>
    <n v="84.97"/>
    <s v="EUR"/>
    <n v="76.227999999999994"/>
    <n v="30526891"/>
    <s v="SUBGRANT"/>
    <n v="13487"/>
    <s v="CHQN°000854/ Justifs avril/Prise en charge des participants résidents lors de la journée pédagogique à Nouna"/>
  </r>
  <r>
    <s v="E"/>
    <s v="5201"/>
    <s v="854"/>
    <s v="85407"/>
    <s v="8540008"/>
    <n v="528004120026"/>
    <x v="6"/>
    <x v="46"/>
    <x v="46"/>
    <n v="202211"/>
    <n v="44599"/>
    <s v="XOF"/>
    <n v="25000"/>
    <n v="42.48"/>
    <s v="EUR"/>
    <n v="38.11"/>
    <n v="30526891"/>
    <s v="SUBGRANT"/>
    <n v="13487"/>
    <s v="CHQN°000854/ Justifs avril/Prise en charge du DPEPPNF lors de la journée pédagogique à Nouna"/>
  </r>
  <r>
    <s v="E"/>
    <s v="5201"/>
    <s v="854"/>
    <s v="85407"/>
    <s v="8540008"/>
    <n v="528004120026"/>
    <x v="6"/>
    <x v="46"/>
    <x v="46"/>
    <n v="202211"/>
    <n v="44599"/>
    <s v="XOF"/>
    <n v="50000"/>
    <n v="84.97"/>
    <s v="EUR"/>
    <n v="76.227999999999994"/>
    <n v="30526891"/>
    <s v="SUBGRANT"/>
    <n v="13487"/>
    <s v="CHQN°000854/ Justifs avril/Prise en charge des formateurs lors de la journée pédagogique à Nouna"/>
  </r>
  <r>
    <s v="E"/>
    <s v="5201"/>
    <s v="854"/>
    <s v="85407"/>
    <s v="8540008"/>
    <n v="528004120026"/>
    <x v="6"/>
    <x v="46"/>
    <x v="46"/>
    <n v="202211"/>
    <n v="44599"/>
    <s v="XOF"/>
    <n v="10000"/>
    <n v="16.989999999999998"/>
    <s v="EUR"/>
    <n v="15.242000000000001"/>
    <n v="30526891"/>
    <s v="SUBGRANT"/>
    <n v="13487"/>
    <s v="CHQN°000854/Justifs avril/ Prise en charge de l'enseignant qui a donné le cours à DJIBASSO lors de la journée pédagogique à la KOSSI"/>
  </r>
  <r>
    <s v="E"/>
    <s v="5201"/>
    <s v="854"/>
    <s v="85407"/>
    <s v="8540008"/>
    <n v="528004120026"/>
    <x v="6"/>
    <x v="46"/>
    <x v="46"/>
    <n v="202211"/>
    <n v="44599"/>
    <s v="XOF"/>
    <n v="285000"/>
    <n v="484.31"/>
    <s v="EUR"/>
    <n v="434.483"/>
    <n v="30526891"/>
    <s v="SUBGRANT"/>
    <n v="13487"/>
    <s v="CHQN°000854/Justifs avril/ Prise en charge de la restauration à DJIBASSO lors de la journée pédagogique à la KOSSI"/>
  </r>
  <r>
    <s v="E"/>
    <s v="5201"/>
    <s v="854"/>
    <s v="85407"/>
    <s v="8540008"/>
    <n v="528004120026"/>
    <x v="6"/>
    <x v="46"/>
    <x v="46"/>
    <n v="202211"/>
    <n v="44599"/>
    <s v="XOF"/>
    <n v="10000"/>
    <n v="16.989999999999998"/>
    <s v="EUR"/>
    <n v="15.242000000000001"/>
    <n v="30526891"/>
    <s v="SUBGRANT"/>
    <n v="13487"/>
    <s v="CHQN°000854/Justifs avril/Prise en charge de l'enseignant qui a donné le cours à MADOUBA lors de la journée pédagogique à la KOSSI"/>
  </r>
  <r>
    <s v="E"/>
    <s v="5201"/>
    <s v="854"/>
    <s v="85407"/>
    <s v="8540008"/>
    <n v="528004120026"/>
    <x v="6"/>
    <x v="46"/>
    <x v="46"/>
    <n v="202211"/>
    <n v="44599"/>
    <s v="XOF"/>
    <n v="50000"/>
    <n v="84.97"/>
    <s v="EUR"/>
    <n v="76.227999999999994"/>
    <n v="30526891"/>
    <s v="SUBGRANT"/>
    <n v="13487"/>
    <s v="CHQN°000854/ Justifs avril/Prise en charge des frais d'hébergement de l'équipe SOSJD lors de la journée pédagogique à la KOSSI"/>
  </r>
  <r>
    <s v="E"/>
    <s v="5201"/>
    <s v="854"/>
    <s v="85407"/>
    <s v="8540008"/>
    <n v="528004120026"/>
    <x v="6"/>
    <x v="46"/>
    <x v="46"/>
    <n v="202211"/>
    <n v="44599"/>
    <s v="XOF"/>
    <n v="25000"/>
    <n v="42.48"/>
    <s v="EUR"/>
    <n v="38.11"/>
    <n v="30526891"/>
    <s v="SUBGRANT"/>
    <n v="13487"/>
    <s v="CHQN°000854/ Justifs avril/Prise en charge des frais d'hébergement  du Point Focal SOSJD lors de la journée pédagogique au SOUROU"/>
  </r>
  <r>
    <s v="E"/>
    <s v="5201"/>
    <s v="854"/>
    <s v="85407"/>
    <s v="8540008"/>
    <n v="528004120026"/>
    <x v="6"/>
    <x v="46"/>
    <x v="46"/>
    <n v="202211"/>
    <n v="44599"/>
    <s v="XOF"/>
    <n v="4000"/>
    <n v="6.8"/>
    <s v="EUR"/>
    <n v="6.1"/>
    <n v="30526891"/>
    <s v="SUBGRANT"/>
    <n v="13487"/>
    <s v="CHQN°000854/Justifs avril/ Prise en charge des frais de transport de l'équipe SOSJD lors de la journée pédagogique au SOUROU"/>
  </r>
  <r>
    <s v="E"/>
    <s v="5201"/>
    <s v="854"/>
    <s v="85407"/>
    <s v="8540008"/>
    <n v="528004120010"/>
    <x v="1"/>
    <x v="50"/>
    <x v="50"/>
    <n v="202211"/>
    <n v="44599"/>
    <s v="XOF"/>
    <n v="19750"/>
    <n v="33.56"/>
    <s v="EUR"/>
    <n v="30.106999999999999"/>
    <n v="30526891"/>
    <s v="SUBGRANT"/>
    <n v="13487"/>
    <s v="CHQN°0000860/Justifs avril/achat de fournitures de nettoyage"/>
  </r>
  <r>
    <s v="E"/>
    <s v="5201"/>
    <s v="854"/>
    <s v="85407"/>
    <s v="8540008"/>
    <n v="528004120026"/>
    <x v="6"/>
    <x v="46"/>
    <x v="46"/>
    <n v="202211"/>
    <n v="44599"/>
    <s v="XOF"/>
    <n v="12000"/>
    <n v="20.39"/>
    <s v="EUR"/>
    <n v="18.292000000000002"/>
    <n v="30526891"/>
    <s v="SUBGRANT"/>
    <n v="13487"/>
    <s v="Justifs avril/Retenue à la source de la restauration lors de la journée pédagogique au NAYALA"/>
  </r>
  <r>
    <s v="E"/>
    <s v="5201"/>
    <s v="854"/>
    <s v="85407"/>
    <s v="8540008"/>
    <n v="528004120010"/>
    <x v="1"/>
    <x v="50"/>
    <x v="50"/>
    <n v="202211"/>
    <n v="44599"/>
    <s v="XOF"/>
    <n v="2000"/>
    <n v="3.4"/>
    <s v="EUR"/>
    <n v="3.05"/>
    <n v="30526891"/>
    <s v="SUBGRANT"/>
    <n v="13487"/>
    <s v="CHQN°0000866/Justifs avril/ Justifs avril/Remboursement des frais d'envois de plis"/>
  </r>
  <r>
    <s v="E"/>
    <s v="5201"/>
    <s v="854"/>
    <s v="85407"/>
    <s v="8540008"/>
    <n v="528004120010"/>
    <x v="1"/>
    <x v="50"/>
    <x v="50"/>
    <n v="202211"/>
    <n v="44599"/>
    <s v="XOF"/>
    <n v="1000"/>
    <n v="1.7"/>
    <s v="EUR"/>
    <n v="1.5249999999999999"/>
    <n v="30526891"/>
    <s v="SUBGRANT"/>
    <n v="13487"/>
    <s v="CHQN°0000866/ Justifs avril/Remboursement des frais d'envois de plis"/>
  </r>
  <r>
    <s v="E"/>
    <s v="5201"/>
    <s v="854"/>
    <s v="85407"/>
    <s v="8540008"/>
    <n v="528004120010"/>
    <x v="1"/>
    <x v="50"/>
    <x v="50"/>
    <n v="202211"/>
    <n v="44599"/>
    <s v="XOF"/>
    <n v="1000"/>
    <n v="1.7"/>
    <s v="EUR"/>
    <n v="1.5249999999999999"/>
    <n v="30526891"/>
    <s v="SUBGRANT"/>
    <n v="13487"/>
    <s v="CHQN°0000866/Justifs avril/ Remboursement des frais d'envois de plis"/>
  </r>
  <r>
    <s v="E"/>
    <s v="5201"/>
    <s v="854"/>
    <s v="85407"/>
    <s v="8540008"/>
    <n v="528004120010"/>
    <x v="1"/>
    <x v="50"/>
    <x v="50"/>
    <n v="202211"/>
    <n v="44599"/>
    <s v="XOF"/>
    <n v="2000"/>
    <n v="3.4"/>
    <s v="EUR"/>
    <n v="3.05"/>
    <n v="30526891"/>
    <s v="SUBGRANT"/>
    <n v="13487"/>
    <s v="CHQN°0000866/Justifs avril/Remboursement des frais d'envois de plis"/>
  </r>
  <r>
    <s v="E"/>
    <s v="5201"/>
    <s v="854"/>
    <s v="85407"/>
    <s v="8540008"/>
    <n v="528004120010"/>
    <x v="1"/>
    <x v="50"/>
    <x v="50"/>
    <n v="202211"/>
    <n v="44599"/>
    <s v="XOF"/>
    <n v="2000"/>
    <n v="3.4"/>
    <s v="EUR"/>
    <n v="3.05"/>
    <n v="30526891"/>
    <s v="SUBGRANT"/>
    <n v="13487"/>
    <s v="CHQN°0000866/Justifs avril/ Remboursement des frais d'envois de plis"/>
  </r>
  <r>
    <s v="E"/>
    <s v="5201"/>
    <s v="854"/>
    <s v="85407"/>
    <s v="8540008"/>
    <n v="528004120010"/>
    <x v="1"/>
    <x v="50"/>
    <x v="50"/>
    <n v="202211"/>
    <n v="44599"/>
    <s v="XOF"/>
    <n v="2000"/>
    <n v="3.4"/>
    <s v="EUR"/>
    <n v="3.05"/>
    <n v="30526891"/>
    <s v="SUBGRANT"/>
    <n v="13487"/>
    <s v="CHQN°0000866/Justifs avril/ Remboursement des frais d'envois de plis"/>
  </r>
  <r>
    <s v="E"/>
    <s v="5201"/>
    <s v="854"/>
    <s v="85407"/>
    <s v="8540008"/>
    <n v="528004120010"/>
    <x v="1"/>
    <x v="50"/>
    <x v="50"/>
    <n v="202211"/>
    <n v="44599"/>
    <s v="XOF"/>
    <n v="2000"/>
    <n v="3.4"/>
    <s v="EUR"/>
    <n v="3.05"/>
    <n v="30526891"/>
    <s v="SUBGRANT"/>
    <n v="13487"/>
    <s v="CHQN°0000866/ Justifs avril/Remboursement des frais d'envois de plis"/>
  </r>
  <r>
    <s v="E"/>
    <s v="5201"/>
    <s v="854"/>
    <s v="85407"/>
    <s v="8540008"/>
    <n v="528004120010"/>
    <x v="1"/>
    <x v="50"/>
    <x v="50"/>
    <n v="202211"/>
    <n v="44599"/>
    <s v="XOF"/>
    <n v="2000"/>
    <n v="3.4"/>
    <s v="EUR"/>
    <n v="3.05"/>
    <n v="30526891"/>
    <s v="SUBGRANT"/>
    <n v="13487"/>
    <s v="CHQN°0000866/Justifs avril/ Remboursement des frais d'envois de plis"/>
  </r>
  <r>
    <s v="E"/>
    <s v="5201"/>
    <s v="854"/>
    <s v="85407"/>
    <s v="8540008"/>
    <n v="528004120010"/>
    <x v="1"/>
    <x v="50"/>
    <x v="50"/>
    <n v="202211"/>
    <n v="44599"/>
    <s v="XOF"/>
    <n v="1000"/>
    <n v="1.7"/>
    <s v="EUR"/>
    <n v="1.5249999999999999"/>
    <n v="30526891"/>
    <s v="SUBGRANT"/>
    <n v="13487"/>
    <s v="CHQN°0000866/Justifs avril/ Remboursement des frais d'envois de plis"/>
  </r>
  <r>
    <s v="E"/>
    <s v="5201"/>
    <s v="854"/>
    <s v="85407"/>
    <s v="8540008"/>
    <n v="528004120010"/>
    <x v="1"/>
    <x v="50"/>
    <x v="50"/>
    <n v="202211"/>
    <n v="44599"/>
    <s v="XOF"/>
    <n v="15000"/>
    <n v="25.49"/>
    <s v="EUR"/>
    <n v="22.867999999999999"/>
    <n v="30526891"/>
    <s v="SUBGRANT"/>
    <n v="13487"/>
    <s v="CHQN°0000871/Justifs avril/Prise en charge des frais d'entretien du bureau mois d'avril 2022"/>
  </r>
  <r>
    <s v="E"/>
    <s v="5201"/>
    <s v="854"/>
    <s v="85407"/>
    <s v="8540008"/>
    <n v="528004120010"/>
    <x v="1"/>
    <x v="50"/>
    <x v="50"/>
    <n v="202211"/>
    <n v="44599"/>
    <s v="XOF"/>
    <n v="14681"/>
    <n v="24.95"/>
    <s v="EUR"/>
    <n v="22.382999999999999"/>
    <n v="30526891"/>
    <s v="SUBGRANT"/>
    <n v="13487"/>
    <s v="CHQN°0000875/Justifs avril/ Règlement de la facture d'électricité mois d'avril 2022"/>
  </r>
  <r>
    <s v="E"/>
    <s v="5201"/>
    <s v="854"/>
    <s v="85407"/>
    <s v="8540008"/>
    <n v="528004120010"/>
    <x v="1"/>
    <x v="50"/>
    <x v="50"/>
    <n v="202211"/>
    <n v="44599"/>
    <s v="XOF"/>
    <n v="680000"/>
    <n v="1155.54"/>
    <s v="EUR"/>
    <n v="1036.6559999999999"/>
    <n v="30526891"/>
    <s v="SUBGRANT"/>
    <n v="13487"/>
    <s v="CHQN°0000876/ Justifs avril/ Achat de fournitures de bureau"/>
  </r>
  <r>
    <s v="E"/>
    <s v="5201"/>
    <s v="854"/>
    <s v="85407"/>
    <s v="8540008"/>
    <n v="528004120010"/>
    <x v="1"/>
    <x v="50"/>
    <x v="50"/>
    <n v="202211"/>
    <n v="44599"/>
    <s v="XOF"/>
    <n v="45000"/>
    <n v="76.47"/>
    <s v="EUR"/>
    <n v="68.602999999999994"/>
    <n v="30526891"/>
    <s v="SUBGRANT"/>
    <n v="13487"/>
    <s v="CHQN°0000878/ Justifs avril/Remboursement des frais des agents de saisies des listes des élèves du projet"/>
  </r>
  <r>
    <s v="E"/>
    <s v="5201"/>
    <s v="854"/>
    <s v="85407"/>
    <s v="8540008"/>
    <n v="528004120010"/>
    <x v="1"/>
    <x v="50"/>
    <x v="50"/>
    <n v="202211"/>
    <n v="44599"/>
    <s v="XOF"/>
    <n v="2000"/>
    <n v="3.4"/>
    <s v="EUR"/>
    <n v="3.05"/>
    <n v="30526891"/>
    <s v="SUBGRANT"/>
    <n v="13487"/>
    <s v="CHQN°0000879/Justifs avril/Remboursement des frais d'envois de plis"/>
  </r>
  <r>
    <s v="E"/>
    <s v="5201"/>
    <s v="854"/>
    <s v="85407"/>
    <s v="8540008"/>
    <n v="528004120010"/>
    <x v="1"/>
    <x v="50"/>
    <x v="50"/>
    <n v="202211"/>
    <n v="44599"/>
    <s v="XOF"/>
    <n v="2000"/>
    <n v="3.4"/>
    <s v="EUR"/>
    <n v="3.05"/>
    <n v="30526891"/>
    <s v="SUBGRANT"/>
    <n v="13487"/>
    <s v="CHQN°0000879/Remboursement des frais d'envois de plis"/>
  </r>
  <r>
    <s v="E"/>
    <s v="5201"/>
    <s v="854"/>
    <s v="85407"/>
    <s v="8540008"/>
    <n v="528004120010"/>
    <x v="1"/>
    <x v="50"/>
    <x v="50"/>
    <n v="202211"/>
    <n v="44599"/>
    <s v="XOF"/>
    <n v="1000"/>
    <n v="1.7"/>
    <s v="EUR"/>
    <n v="1.5249999999999999"/>
    <n v="30526891"/>
    <s v="SUBGRANT"/>
    <n v="13487"/>
    <s v="CHQN°0000879/Remboursement des frais d'envois de plis"/>
  </r>
  <r>
    <s v="E"/>
    <s v="5201"/>
    <s v="854"/>
    <s v="85407"/>
    <s v="8540008"/>
    <n v="528004120026"/>
    <x v="6"/>
    <x v="46"/>
    <x v="46"/>
    <n v="202211"/>
    <n v="44599"/>
    <s v="XOF"/>
    <n v="150000"/>
    <n v="254.9"/>
    <s v="EUR"/>
    <n v="228.67500000000001"/>
    <n v="30526891"/>
    <s v="SUBGRANT"/>
    <n v="13487"/>
    <s v="CHQN°0000940/Justifs avril/ Prise en charge des encadreurs pour la supervision dans les salles des cours dispensés Doumbala"/>
  </r>
  <r>
    <s v="E"/>
    <s v="5201"/>
    <s v="854"/>
    <s v="85407"/>
    <s v="8540008"/>
    <n v="528004120026"/>
    <x v="6"/>
    <x v="46"/>
    <x v="46"/>
    <n v="202211"/>
    <n v="44599"/>
    <s v="XOF"/>
    <n v="135000"/>
    <n v="229.41"/>
    <s v="EUR"/>
    <n v="205.80799999999999"/>
    <n v="30526891"/>
    <s v="SUBGRANT"/>
    <n v="13487"/>
    <s v="CHQN°0000940/Justifs avril/ Prise en charge des encadreurs pour la supervision dans les salles des cours dispensés Dokuy"/>
  </r>
  <r>
    <s v="E"/>
    <s v="5201"/>
    <s v="854"/>
    <s v="85407"/>
    <s v="8540008"/>
    <n v="528004120010"/>
    <x v="1"/>
    <x v="50"/>
    <x v="50"/>
    <n v="202211"/>
    <n v="44599"/>
    <s v="XOF"/>
    <n v="2500"/>
    <n v="4.25"/>
    <s v="EUR"/>
    <n v="3.8130000000000002"/>
    <n v="30526891"/>
    <s v="SUBGRANT"/>
    <n v="13487"/>
    <s v="Relevé bancaire/Justifs avril/Taxes sur certification de chèque"/>
  </r>
  <r>
    <s v="E"/>
    <s v="5201"/>
    <s v="854"/>
    <s v="85407"/>
    <s v="8540008"/>
    <n v="528004120010"/>
    <x v="1"/>
    <x v="50"/>
    <x v="50"/>
    <n v="202211"/>
    <n v="44599"/>
    <s v="XOF"/>
    <n v="2925"/>
    <n v="4.97"/>
    <s v="EUR"/>
    <n v="4.4589999999999996"/>
    <n v="30526891"/>
    <s v="SUBGRANT"/>
    <n v="13487"/>
    <s v="Relevé bancaire/ Justifs avril/Coûts partagés par les partenaires /agios bancaire"/>
  </r>
  <r>
    <s v="E"/>
    <s v="5201"/>
    <s v="854"/>
    <s v="85407"/>
    <s v="8540008"/>
    <n v="528004120010"/>
    <x v="1"/>
    <x v="50"/>
    <x v="50"/>
    <n v="202211"/>
    <n v="44599"/>
    <s v="XOF"/>
    <n v="30000"/>
    <n v="50.98"/>
    <s v="EUR"/>
    <n v="45.734999999999999"/>
    <n v="30527162"/>
    <s v="SUBGRANT"/>
    <n v="13487"/>
    <s v="CHQN°0000911/justif mars/Entretien du bureau des mois de janvier et fevrier 2022"/>
  </r>
  <r>
    <s v="E"/>
    <s v="5201"/>
    <s v="854"/>
    <s v="85407"/>
    <s v="8540008"/>
    <n v="528004120010"/>
    <x v="1"/>
    <x v="50"/>
    <x v="50"/>
    <n v="202211"/>
    <n v="44599"/>
    <s v="XOF"/>
    <n v="25000"/>
    <n v="42.48"/>
    <s v="EUR"/>
    <n v="38.11"/>
    <n v="30527162"/>
    <s v="SUBGRANT"/>
    <n v="13487"/>
    <s v="CHQN°0000912/justif mars/Frais de communication du Directeur Administratif et Financier"/>
  </r>
  <r>
    <s v="E"/>
    <s v="5201"/>
    <s v="854"/>
    <s v="85407"/>
    <s v="8540008"/>
    <n v="528004120010"/>
    <x v="1"/>
    <x v="50"/>
    <x v="50"/>
    <n v="202211"/>
    <n v="44599"/>
    <s v="XOF"/>
    <n v="7512"/>
    <n v="12.77"/>
    <s v="EUR"/>
    <n v="11.456"/>
    <n v="30527162"/>
    <s v="SUBGRANT"/>
    <n v="13487"/>
    <s v="CHQN°0000913/justif mars/Sonabel du mois de janvier 2022"/>
  </r>
  <r>
    <s v="E"/>
    <s v="5201"/>
    <s v="854"/>
    <s v="85407"/>
    <s v="8540008"/>
    <n v="528004120010"/>
    <x v="1"/>
    <x v="50"/>
    <x v="50"/>
    <n v="202211"/>
    <n v="44599"/>
    <s v="XOF"/>
    <n v="25000"/>
    <n v="42.48"/>
    <s v="EUR"/>
    <n v="38.11"/>
    <n v="30527162"/>
    <s v="SUBGRANT"/>
    <n v="13487"/>
    <s v="CHQN°0000914/justif mars/Frais de carburant du Directeur Exécutif"/>
  </r>
  <r>
    <s v="E"/>
    <s v="5201"/>
    <s v="854"/>
    <s v="85407"/>
    <s v="8540008"/>
    <n v="528004120027"/>
    <x v="18"/>
    <x v="83"/>
    <x v="82"/>
    <n v="202211"/>
    <n v="44599"/>
    <s v="XOF"/>
    <n v="5000"/>
    <n v="8.5"/>
    <s v="EUR"/>
    <n v="7.6260000000000003"/>
    <n v="30527162"/>
    <s v="SUBGRANT"/>
    <n v="13487"/>
    <s v="CHQN°0000915/justif mars/achat de masque /Rencontre du protocole d'éducation et santé SOUROU"/>
  </r>
  <r>
    <s v="E"/>
    <s v="5201"/>
    <s v="854"/>
    <s v="85407"/>
    <s v="8540008"/>
    <n v="528004120027"/>
    <x v="18"/>
    <x v="83"/>
    <x v="82"/>
    <n v="202211"/>
    <n v="44599"/>
    <s v="XOF"/>
    <n v="300000"/>
    <n v="509.8"/>
    <s v="EUR"/>
    <n v="457.351"/>
    <n v="30527162"/>
    <s v="SUBGRANT"/>
    <n v="13487"/>
    <s v="CHQN°0000915/justif mars/Prise en charge des non residents /Rencontre du protocole d'éducation et santé NAYALA"/>
  </r>
  <r>
    <s v="E"/>
    <s v="5201"/>
    <s v="854"/>
    <s v="85407"/>
    <s v="8540008"/>
    <n v="528004120027"/>
    <x v="18"/>
    <x v="83"/>
    <x v="82"/>
    <n v="202211"/>
    <n v="44599"/>
    <s v="XOF"/>
    <n v="300000"/>
    <n v="509.8"/>
    <s v="EUR"/>
    <n v="457.351"/>
    <n v="30527162"/>
    <s v="SUBGRANT"/>
    <n v="13487"/>
    <s v="CHQN°0000915/justif mars/Prise en charge des non residents /Rencontre du protocole d'éducation et santé Sourou"/>
  </r>
  <r>
    <s v="E"/>
    <s v="5201"/>
    <s v="854"/>
    <s v="85407"/>
    <s v="8540008"/>
    <n v="528004120027"/>
    <x v="18"/>
    <x v="83"/>
    <x v="82"/>
    <n v="202211"/>
    <n v="44599"/>
    <s v="XOF"/>
    <n v="300000"/>
    <n v="509.8"/>
    <s v="EUR"/>
    <n v="457.351"/>
    <n v="30527162"/>
    <s v="SUBGRANT"/>
    <n v="13487"/>
    <s v="CHQN°0000915/justif mars/Prise en charge des non residents /Rencontre du protocole d'éducation et santé KOSSI"/>
  </r>
  <r>
    <s v="E"/>
    <s v="5201"/>
    <s v="854"/>
    <s v="85407"/>
    <s v="8540008"/>
    <n v="528004120027"/>
    <x v="18"/>
    <x v="83"/>
    <x v="82"/>
    <n v="202211"/>
    <n v="44599"/>
    <s v="XOF"/>
    <n v="27500"/>
    <n v="46.73"/>
    <s v="EUR"/>
    <n v="41.921999999999997"/>
    <n v="30527162"/>
    <s v="SUBGRANT"/>
    <n v="13487"/>
    <s v="CHQN°0000915/justif mars/Allocation nourriture superviseur SOS JD KOSSI/Rencontre du protocole d'éducation et santé"/>
  </r>
  <r>
    <s v="E"/>
    <s v="5201"/>
    <s v="854"/>
    <s v="85407"/>
    <s v="8540008"/>
    <n v="528004120027"/>
    <x v="18"/>
    <x v="83"/>
    <x v="82"/>
    <n v="202211"/>
    <n v="44599"/>
    <s v="XOF"/>
    <n v="25000"/>
    <n v="42.48"/>
    <s v="EUR"/>
    <n v="38.11"/>
    <n v="30527162"/>
    <s v="SUBGRANT"/>
    <n v="13487"/>
    <s v="CHQN°0000915/justif mars/Hébergement superviseur SOS JD KOSSI/Rencontre du protocole d'éducation et santé"/>
  </r>
  <r>
    <s v="E"/>
    <s v="5201"/>
    <s v="854"/>
    <s v="85407"/>
    <s v="8540008"/>
    <n v="528004120027"/>
    <x v="18"/>
    <x v="83"/>
    <x v="82"/>
    <n v="202211"/>
    <n v="44599"/>
    <s v="XOF"/>
    <n v="3000"/>
    <n v="5.0999999999999996"/>
    <s v="EUR"/>
    <n v="4.5750000000000002"/>
    <n v="30527162"/>
    <s v="SUBGRANT"/>
    <n v="13487"/>
    <s v="CHQN°0000915/justif mars/Transport superviseur SOS JD KOSSI/Rencontre du protocole d'éducation et santé"/>
  </r>
  <r>
    <s v="E"/>
    <s v="5201"/>
    <s v="854"/>
    <s v="85407"/>
    <s v="8540008"/>
    <n v="528004120027"/>
    <x v="18"/>
    <x v="83"/>
    <x v="82"/>
    <n v="202211"/>
    <n v="44599"/>
    <s v="XOF"/>
    <n v="27500"/>
    <n v="46.73"/>
    <s v="EUR"/>
    <n v="41.921999999999997"/>
    <n v="30527162"/>
    <s v="SUBGRANT"/>
    <n v="13487"/>
    <s v="CHQN°0000915/justif mars/Allocation nourriture superviseur SOS JD SOUROU/Rencontre du protocole d'éducation et santé"/>
  </r>
  <r>
    <s v="E"/>
    <s v="5201"/>
    <s v="854"/>
    <s v="85407"/>
    <s v="8540008"/>
    <n v="528004120027"/>
    <x v="18"/>
    <x v="83"/>
    <x v="82"/>
    <n v="202211"/>
    <n v="44599"/>
    <s v="XOF"/>
    <n v="25000"/>
    <n v="42.48"/>
    <s v="EUR"/>
    <n v="38.11"/>
    <n v="30527162"/>
    <s v="SUBGRANT"/>
    <n v="13487"/>
    <s v="CHQN°0000915/justif mars/Hébergement superviseur SOS JD SOUROU/Rencontre du protocole d'éducation et santé"/>
  </r>
  <r>
    <s v="E"/>
    <s v="5201"/>
    <s v="854"/>
    <s v="85407"/>
    <s v="8540008"/>
    <n v="528004120027"/>
    <x v="18"/>
    <x v="83"/>
    <x v="82"/>
    <n v="202211"/>
    <n v="44599"/>
    <s v="XOF"/>
    <n v="4000"/>
    <n v="6.8"/>
    <s v="EUR"/>
    <n v="6.1"/>
    <n v="30527162"/>
    <s v="SUBGRANT"/>
    <n v="13487"/>
    <s v="CHQN°0000915/justif mars/Transport superviseur SOS JD SOUROU/Rencontre du protocole d'éducation et santé"/>
  </r>
  <r>
    <s v="E"/>
    <s v="5201"/>
    <s v="854"/>
    <s v="85407"/>
    <s v="8540008"/>
    <n v="528004120027"/>
    <x v="18"/>
    <x v="83"/>
    <x v="82"/>
    <n v="202211"/>
    <n v="44599"/>
    <s v="XOF"/>
    <n v="27500"/>
    <n v="46.73"/>
    <s v="EUR"/>
    <n v="41.921999999999997"/>
    <n v="30527162"/>
    <s v="SUBGRANT"/>
    <n v="13487"/>
    <s v="CHQN°0000915/justif mars/Allocation nourriture superviseur SOS JD TOMA/Rencontre du protocole d'éducation et santé"/>
  </r>
  <r>
    <s v="E"/>
    <s v="5201"/>
    <s v="854"/>
    <s v="85407"/>
    <s v="8540008"/>
    <n v="528004120027"/>
    <x v="18"/>
    <x v="83"/>
    <x v="82"/>
    <n v="202211"/>
    <n v="44599"/>
    <s v="XOF"/>
    <n v="25000"/>
    <n v="42.48"/>
    <s v="EUR"/>
    <n v="38.11"/>
    <n v="30527162"/>
    <s v="SUBGRANT"/>
    <n v="13487"/>
    <s v="CHQN°0000915justif mars//Hébergement superviseur SOS JD TOMA/Rencontre du protocole d'éducation et santé"/>
  </r>
  <r>
    <s v="E"/>
    <s v="5201"/>
    <s v="854"/>
    <s v="85407"/>
    <s v="8540008"/>
    <n v="528004120027"/>
    <x v="18"/>
    <x v="83"/>
    <x v="82"/>
    <n v="202211"/>
    <n v="44599"/>
    <s v="XOF"/>
    <n v="4000"/>
    <n v="6.8"/>
    <s v="EUR"/>
    <n v="6.1"/>
    <n v="30527162"/>
    <s v="SUBGRANT"/>
    <n v="13487"/>
    <s v="CHQN°0000915/justif mars/Transport superviseur SOS JD TOMA/Rencontre du protocole d'éducation et santé"/>
  </r>
  <r>
    <s v="E"/>
    <s v="5201"/>
    <s v="854"/>
    <s v="85407"/>
    <s v="8540008"/>
    <n v="528004120027"/>
    <x v="18"/>
    <x v="83"/>
    <x v="82"/>
    <n v="202211"/>
    <n v="44599"/>
    <s v="XOF"/>
    <n v="16000"/>
    <n v="27.19"/>
    <s v="EUR"/>
    <n v="24.393000000000001"/>
    <n v="30527162"/>
    <s v="SUBGRANT"/>
    <n v="13487"/>
    <s v="CHQN°0000915/justif mars/Transport Non resident du SOUROU/Rencontre du protocole d'éducation et santé"/>
  </r>
  <r>
    <s v="E"/>
    <s v="5201"/>
    <s v="854"/>
    <s v="85407"/>
    <s v="8540008"/>
    <n v="528004120027"/>
    <x v="18"/>
    <x v="83"/>
    <x v="82"/>
    <n v="202211"/>
    <n v="44599"/>
    <s v="XOF"/>
    <n v="16000"/>
    <n v="27.19"/>
    <s v="EUR"/>
    <n v="24.393000000000001"/>
    <n v="30527162"/>
    <s v="SUBGRANT"/>
    <n v="13487"/>
    <s v="CHQN°0000915/justif mars/Transport Non resident du SOUROU/Rencontre du protocole d'éducation et santé"/>
  </r>
  <r>
    <s v="E"/>
    <s v="5201"/>
    <s v="854"/>
    <s v="85407"/>
    <s v="8540008"/>
    <n v="528004120027"/>
    <x v="18"/>
    <x v="83"/>
    <x v="82"/>
    <n v="202211"/>
    <n v="44599"/>
    <s v="XOF"/>
    <n v="8000"/>
    <n v="13.59"/>
    <s v="EUR"/>
    <n v="12.192"/>
    <n v="30527162"/>
    <s v="SUBGRANT"/>
    <n v="13487"/>
    <s v="CHQN°0000915/justif mars/Transport Non resident du SOUROU/Rencontre du protocole d'éducation et santé"/>
  </r>
  <r>
    <s v="E"/>
    <s v="5201"/>
    <s v="854"/>
    <s v="85407"/>
    <s v="8540008"/>
    <n v="528004120027"/>
    <x v="18"/>
    <x v="83"/>
    <x v="82"/>
    <n v="202211"/>
    <n v="44599"/>
    <s v="XOF"/>
    <n v="6000"/>
    <n v="10.199999999999999"/>
    <s v="EUR"/>
    <n v="9.1509999999999998"/>
    <n v="30527162"/>
    <s v="SUBGRANT"/>
    <n v="13487"/>
    <s v="CHQN°0000915/justif mars/Transport Non resident du NOUNA/Rencontre du protocole d'éducation et santé"/>
  </r>
  <r>
    <s v="E"/>
    <s v="5201"/>
    <s v="854"/>
    <s v="85407"/>
    <s v="8540008"/>
    <n v="528004120027"/>
    <x v="18"/>
    <x v="83"/>
    <x v="82"/>
    <n v="202211"/>
    <n v="44599"/>
    <s v="XOF"/>
    <n v="6000"/>
    <n v="10.199999999999999"/>
    <s v="EUR"/>
    <n v="9.1509999999999998"/>
    <n v="30527162"/>
    <s v="SUBGRANT"/>
    <n v="13487"/>
    <s v="CHQN°0000915/justif mars/Transport Non resident du NOUNA/Rencontre du protocole d'éducation et santé"/>
  </r>
  <r>
    <s v="E"/>
    <s v="5201"/>
    <s v="854"/>
    <s v="85407"/>
    <s v="8540008"/>
    <n v="528004120027"/>
    <x v="18"/>
    <x v="83"/>
    <x v="82"/>
    <n v="202211"/>
    <n v="44599"/>
    <s v="XOF"/>
    <n v="6000"/>
    <n v="10.199999999999999"/>
    <s v="EUR"/>
    <n v="9.1509999999999998"/>
    <n v="30527162"/>
    <s v="SUBGRANT"/>
    <n v="13487"/>
    <s v="CHQN°0000915/justif mars/Transport Non resident du NOUNA/Rencontre du protocole d'éducation et santé"/>
  </r>
  <r>
    <s v="E"/>
    <s v="5201"/>
    <s v="854"/>
    <s v="85407"/>
    <s v="8540008"/>
    <n v="528004120027"/>
    <x v="18"/>
    <x v="83"/>
    <x v="82"/>
    <n v="202211"/>
    <n v="44599"/>
    <s v="XOF"/>
    <n v="12000"/>
    <n v="20.39"/>
    <s v="EUR"/>
    <n v="18.292000000000002"/>
    <n v="30527162"/>
    <s v="SUBGRANT"/>
    <n v="13487"/>
    <s v="CHQN°0000915/justif mars/Transport Non resident du NOUNA/Rencontre du protocole d'éducation et santé"/>
  </r>
  <r>
    <s v="E"/>
    <s v="5201"/>
    <s v="854"/>
    <s v="85407"/>
    <s v="8540008"/>
    <n v="528004120027"/>
    <x v="18"/>
    <x v="83"/>
    <x v="82"/>
    <n v="202211"/>
    <n v="44599"/>
    <s v="XOF"/>
    <n v="16000"/>
    <n v="27.19"/>
    <s v="EUR"/>
    <n v="24.393000000000001"/>
    <n v="30527162"/>
    <s v="SUBGRANT"/>
    <n v="13487"/>
    <s v="CHQN°0000915/justif mars/Transport Non resident du TOMA/Rencontre du protocole d'éducation et santé"/>
  </r>
  <r>
    <s v="E"/>
    <s v="5201"/>
    <s v="854"/>
    <s v="85407"/>
    <s v="8540008"/>
    <n v="528004120027"/>
    <x v="18"/>
    <x v="83"/>
    <x v="82"/>
    <n v="202211"/>
    <n v="44599"/>
    <s v="XOF"/>
    <n v="16000"/>
    <n v="27.19"/>
    <s v="EUR"/>
    <n v="24.393000000000001"/>
    <n v="30527162"/>
    <s v="SUBGRANT"/>
    <n v="13487"/>
    <s v="CHQN°0000915/justif mars/Transport Non resident du TOMA/Rencontre du protocole d'éducation et santé"/>
  </r>
  <r>
    <s v="E"/>
    <s v="5201"/>
    <s v="854"/>
    <s v="85407"/>
    <s v="8540008"/>
    <n v="528004120027"/>
    <x v="18"/>
    <x v="83"/>
    <x v="82"/>
    <n v="202211"/>
    <n v="44599"/>
    <s v="XOF"/>
    <n v="8500"/>
    <n v="14.44"/>
    <s v="EUR"/>
    <n v="12.954000000000001"/>
    <n v="30527162"/>
    <s v="SUBGRANT"/>
    <n v="13487"/>
    <s v="CHQN°0000915/justif mars/Transport Non resident du TOMA/Rencontre du protocole d'éducation et santé"/>
  </r>
  <r>
    <s v="E"/>
    <s v="5201"/>
    <s v="854"/>
    <s v="85407"/>
    <s v="8540008"/>
    <n v="528004120010"/>
    <x v="1"/>
    <x v="50"/>
    <x v="50"/>
    <n v="202211"/>
    <n v="44599"/>
    <s v="XOF"/>
    <n v="12648"/>
    <n v="21.49"/>
    <s v="EUR"/>
    <n v="19.279"/>
    <n v="30527162"/>
    <s v="SUBGRANT"/>
    <n v="13487"/>
    <s v="CHQN°0000921/justif mars/SONABEL Février 2022"/>
  </r>
  <r>
    <s v="E"/>
    <s v="5201"/>
    <s v="854"/>
    <s v="85407"/>
    <s v="8540008"/>
    <n v="528004120010"/>
    <x v="1"/>
    <x v="50"/>
    <x v="50"/>
    <n v="202211"/>
    <n v="44599"/>
    <s v="XOF"/>
    <n v="41899"/>
    <n v="71.2"/>
    <s v="EUR"/>
    <n v="63.875"/>
    <n v="30527162"/>
    <s v="SUBGRANT"/>
    <n v="13487"/>
    <s v="CHQN°0000922/justif mars/Facture connexion mars 2022"/>
  </r>
  <r>
    <s v="E"/>
    <s v="5201"/>
    <s v="854"/>
    <s v="85407"/>
    <s v="8540008"/>
    <n v="528004120027"/>
    <x v="18"/>
    <x v="83"/>
    <x v="82"/>
    <n v="202211"/>
    <n v="44599"/>
    <s v="XOF"/>
    <n v="213750"/>
    <n v="363.23"/>
    <s v="EUR"/>
    <n v="325.86"/>
    <n v="30527162"/>
    <s v="SUBGRANT"/>
    <n v="13487"/>
    <s v="CHQN°0000925/justif mars/RESTAURATION/Rencontre d'élaboration du protocole santé et éducation"/>
  </r>
  <r>
    <s v="E"/>
    <s v="5201"/>
    <s v="854"/>
    <s v="85407"/>
    <s v="8540008"/>
    <n v="528004120027"/>
    <x v="18"/>
    <x v="83"/>
    <x v="82"/>
    <n v="202211"/>
    <n v="44599"/>
    <s v="XOF"/>
    <n v="11250"/>
    <n v="19.12"/>
    <s v="EUR"/>
    <n v="17.152999999999999"/>
    <n v="30527162"/>
    <s v="SUBGRANT"/>
    <n v="13487"/>
    <s v="Retenue à la source/justif mars/RESTAURATION/Rencontre d'élaboration du protocole santé et éducation"/>
  </r>
  <r>
    <s v="E"/>
    <s v="5201"/>
    <s v="854"/>
    <s v="85407"/>
    <s v="8540008"/>
    <n v="528004120010"/>
    <x v="1"/>
    <x v="50"/>
    <x v="50"/>
    <n v="202211"/>
    <n v="44599"/>
    <s v="XOF"/>
    <n v="38700"/>
    <n v="65.760000000000005"/>
    <s v="EUR"/>
    <n v="58.994999999999997"/>
    <n v="30527162"/>
    <s v="SUBGRANT"/>
    <n v="13487"/>
    <s v="CHQN°0000926/justif mars/Allocation nourritre chauffeur/Entretien véhicule"/>
  </r>
  <r>
    <s v="E"/>
    <s v="5201"/>
    <s v="854"/>
    <s v="85407"/>
    <s v="8540008"/>
    <n v="528004120010"/>
    <x v="1"/>
    <x v="50"/>
    <x v="50"/>
    <n v="202211"/>
    <n v="44599"/>
    <s v="XOF"/>
    <n v="49448"/>
    <n v="84.03"/>
    <s v="EUR"/>
    <n v="75.385000000000005"/>
    <n v="30527162"/>
    <s v="SUBGRANT"/>
    <n v="13487"/>
    <s v="CHQN°0000929/justif mars/IRF moisde Janvier, fevrier,mars et avril 2022"/>
  </r>
  <r>
    <s v="E"/>
    <s v="5201"/>
    <s v="854"/>
    <s v="85407"/>
    <s v="8540008"/>
    <n v="528004120010"/>
    <x v="1"/>
    <x v="50"/>
    <x v="50"/>
    <n v="202211"/>
    <n v="44599"/>
    <s v="XOF"/>
    <n v="500000"/>
    <n v="849.66"/>
    <s v="EUR"/>
    <n v="762.24599999999998"/>
    <n v="30527162"/>
    <s v="SUBGRANT"/>
    <n v="13487"/>
    <s v="CHQN°0000930/justif mars/Loyer moisde janvier, fevrier,mars et avril 2022"/>
  </r>
  <r>
    <s v="E"/>
    <s v="5201"/>
    <s v="854"/>
    <s v="85407"/>
    <s v="8540008"/>
    <n v="528004120027"/>
    <x v="18"/>
    <x v="83"/>
    <x v="82"/>
    <n v="202211"/>
    <n v="44599"/>
    <s v="XOF"/>
    <n v="60000"/>
    <n v="101.96"/>
    <s v="EUR"/>
    <n v="91.47"/>
    <n v="30527162"/>
    <s v="SUBGRANT"/>
    <n v="13487"/>
    <s v="CHQN°0000937/justif mars/Frais de communication/Finalisation protocole santé et éducation NOUNA"/>
  </r>
  <r>
    <s v="E"/>
    <s v="5201"/>
    <s v="854"/>
    <s v="85407"/>
    <s v="8540008"/>
    <n v="528004120027"/>
    <x v="18"/>
    <x v="83"/>
    <x v="82"/>
    <n v="202211"/>
    <n v="44599"/>
    <s v="XOF"/>
    <n v="50000"/>
    <n v="84.97"/>
    <s v="EUR"/>
    <n v="76.227999999999994"/>
    <n v="30527162"/>
    <s v="SUBGRANT"/>
    <n v="13487"/>
    <s v="CHQN°0000937/justif mars/Prise en charge des residents/Finalisation protocole santé et éducationNOUNA"/>
  </r>
  <r>
    <s v="E"/>
    <s v="5201"/>
    <s v="854"/>
    <s v="85407"/>
    <s v="8540008"/>
    <n v="528004120027"/>
    <x v="18"/>
    <x v="83"/>
    <x v="82"/>
    <n v="202211"/>
    <n v="44599"/>
    <s v="XOF"/>
    <n v="60000"/>
    <n v="101.96"/>
    <s v="EUR"/>
    <n v="91.47"/>
    <n v="30527162"/>
    <s v="SUBGRANT"/>
    <n v="13487"/>
    <s v="CHQN°0000937/justif mars/Frais de communication/Finalisation protocole santé et éducation TOMA"/>
  </r>
  <r>
    <s v="E"/>
    <s v="5201"/>
    <s v="854"/>
    <s v="85407"/>
    <s v="8540008"/>
    <n v="528004120027"/>
    <x v="18"/>
    <x v="83"/>
    <x v="82"/>
    <n v="202211"/>
    <n v="44599"/>
    <s v="XOF"/>
    <n v="45000"/>
    <n v="76.47"/>
    <s v="EUR"/>
    <n v="68.602999999999994"/>
    <n v="30527162"/>
    <s v="SUBGRANT"/>
    <n v="13487"/>
    <s v="CHQN°0000937/justif mars/Prise en charge des residents/Finalisation protocole santé et éducation TOMA"/>
  </r>
  <r>
    <s v="E"/>
    <s v="5201"/>
    <s v="854"/>
    <s v="85407"/>
    <s v="8540008"/>
    <n v="528004120027"/>
    <x v="18"/>
    <x v="83"/>
    <x v="82"/>
    <n v="202211"/>
    <n v="44599"/>
    <s v="XOF"/>
    <n v="60000"/>
    <n v="101.96"/>
    <s v="EUR"/>
    <n v="91.47"/>
    <n v="30527162"/>
    <s v="SUBGRANT"/>
    <n v="13487"/>
    <s v="CHQN°0000937/justif mars/Frais de communication/Finalisation protocole santé et éducation TOUGAN"/>
  </r>
  <r>
    <s v="E"/>
    <s v="5201"/>
    <s v="854"/>
    <s v="85407"/>
    <s v="8540008"/>
    <n v="528004120027"/>
    <x v="18"/>
    <x v="83"/>
    <x v="82"/>
    <n v="202211"/>
    <n v="44599"/>
    <s v="XOF"/>
    <n v="50000"/>
    <n v="84.97"/>
    <s v="EUR"/>
    <n v="76.227999999999994"/>
    <n v="30527162"/>
    <s v="SUBGRANT"/>
    <n v="13487"/>
    <s v="CHQN°0000937/justif mars/Prise en charge des residents/Finalisation protocole santé et éducation TOUGAN"/>
  </r>
  <r>
    <s v="E"/>
    <s v="5201"/>
    <s v="854"/>
    <s v="85407"/>
    <s v="8540008"/>
    <n v="528004120027"/>
    <x v="18"/>
    <x v="83"/>
    <x v="82"/>
    <n v="202211"/>
    <n v="44599"/>
    <s v="XOF"/>
    <n v="56500"/>
    <n v="96.01"/>
    <s v="EUR"/>
    <n v="86.132000000000005"/>
    <n v="30527162"/>
    <s v="SUBGRANT"/>
    <n v="13487"/>
    <s v="CHQN°0000937/Allocation nourriture coordonateur SOS JD/Finalisation protocole santé et éducation"/>
  </r>
  <r>
    <s v="E"/>
    <s v="5201"/>
    <s v="854"/>
    <s v="85407"/>
    <s v="8540008"/>
    <n v="528004120027"/>
    <x v="18"/>
    <x v="83"/>
    <x v="82"/>
    <n v="202211"/>
    <n v="44599"/>
    <s v="XOF"/>
    <n v="56500"/>
    <n v="96.01"/>
    <s v="EUR"/>
    <n v="86.132000000000005"/>
    <n v="30527162"/>
    <s v="SUBGRANT"/>
    <n v="13487"/>
    <s v="CHQN°0000937/justif mars/Allocation nourriture Coordinateur ATWA SCI/Finalisation protocole santé et éducation"/>
  </r>
  <r>
    <s v="E"/>
    <s v="5201"/>
    <s v="854"/>
    <s v="85407"/>
    <s v="8540008"/>
    <n v="528004120027"/>
    <x v="18"/>
    <x v="83"/>
    <x v="82"/>
    <n v="202211"/>
    <n v="44599"/>
    <s v="XOF"/>
    <n v="3350"/>
    <n v="5.69"/>
    <s v="EUR"/>
    <n v="5.1050000000000004"/>
    <n v="30527162"/>
    <s v="SUBGRANT"/>
    <n v="13487"/>
    <s v="CHQN°0000937/justif mars/Frais d'impression/Finalisation protocole santé et éducation"/>
  </r>
  <r>
    <s v="E"/>
    <s v="5201"/>
    <s v="854"/>
    <s v="85407"/>
    <s v="8540008"/>
    <n v="528004120027"/>
    <x v="18"/>
    <x v="83"/>
    <x v="82"/>
    <n v="202211"/>
    <n v="44599"/>
    <s v="XOF"/>
    <n v="6040"/>
    <n v="10.26"/>
    <s v="EUR"/>
    <n v="9.2040000000000006"/>
    <n v="30527162"/>
    <s v="SUBGRANT"/>
    <n v="13487"/>
    <s v="CHQN°0000937/justif mars/Frais d'impression et cache nez/Finalisation protocole santé et éducation"/>
  </r>
  <r>
    <s v="E"/>
    <s v="5201"/>
    <s v="854"/>
    <s v="85407"/>
    <s v="8540008"/>
    <n v="528004120010"/>
    <x v="1"/>
    <x v="50"/>
    <x v="50"/>
    <n v="202211"/>
    <n v="44599"/>
    <s v="XOF"/>
    <n v="17550"/>
    <n v="29.82"/>
    <s v="EUR"/>
    <n v="26.751999999999999"/>
    <n v="30527162"/>
    <s v="SUBGRANT"/>
    <n v="13487"/>
    <s v="justif mars/Relevé bancaire frais de certification de chèque"/>
  </r>
  <r>
    <s v="E"/>
    <s v="5201"/>
    <s v="854"/>
    <s v="85407"/>
    <s v="8540008"/>
    <n v="528004120010"/>
    <x v="1"/>
    <x v="50"/>
    <x v="50"/>
    <n v="202211"/>
    <n v="44599"/>
    <s v="XOF"/>
    <n v="2925"/>
    <n v="4.97"/>
    <s v="EUR"/>
    <n v="4.4589999999999996"/>
    <n v="30527162"/>
    <s v="SUBGRANT"/>
    <n v="13487"/>
    <s v="justif mars/Relevé bancaire/Agion du mois Mars 2022"/>
  </r>
  <r>
    <s v="E"/>
    <s v="5201"/>
    <s v="854"/>
    <s v="85407"/>
    <s v="8540008"/>
    <n v="528004120027"/>
    <x v="18"/>
    <x v="83"/>
    <x v="82"/>
    <n v="202211"/>
    <n v="44599"/>
    <s v="XOF"/>
    <n v="6000"/>
    <n v="10.199999999999999"/>
    <s v="EUR"/>
    <n v="9.1509999999999998"/>
    <n v="30527162"/>
    <s v="SUBGRANT"/>
    <n v="13487"/>
    <s v="CHQN°0000937/justif mars/Transport coordinateur ATWA SCI et Coordonateur SOS JD/Finalisation protocole santé et éducation TOMA"/>
  </r>
  <r>
    <s v="E"/>
    <s v="5201"/>
    <s v="854"/>
    <s v="85407"/>
    <s v="8540008"/>
    <n v="528004120027"/>
    <x v="18"/>
    <x v="83"/>
    <x v="82"/>
    <n v="202211"/>
    <n v="44599"/>
    <s v="XOF"/>
    <n v="8000"/>
    <n v="13.59"/>
    <s v="EUR"/>
    <n v="12.192"/>
    <n v="30527162"/>
    <s v="SUBGRANT"/>
    <n v="13487"/>
    <s v="CHQN°0000937/justif mars/Transport coordinateur ATWA SCI et Coordonateur SOS JD/Finalisation protocole santé et éducation Tougan"/>
  </r>
  <r>
    <s v="E"/>
    <s v="5201"/>
    <s v="854"/>
    <s v="85407"/>
    <s v="8540008"/>
    <n v="528004120027"/>
    <x v="18"/>
    <x v="83"/>
    <x v="82"/>
    <n v="202211"/>
    <n v="44599"/>
    <s v="XOF"/>
    <n v="6000"/>
    <n v="10.199999999999999"/>
    <s v="EUR"/>
    <n v="9.1509999999999998"/>
    <n v="30527162"/>
    <s v="SUBGRANT"/>
    <n v="13487"/>
    <s v="CHQN°0000937/justif mars/Transport coordinateur ATWA SCI et Coordonateur SOS JD/Finalisation protocole santé et éducation Nouna"/>
  </r>
  <r>
    <s v="E"/>
    <s v="5201"/>
    <s v="854"/>
    <s v="85407"/>
    <s v="8540008"/>
    <n v="528004120010"/>
    <x v="1"/>
    <x v="50"/>
    <x v="50"/>
    <n v="202211"/>
    <n v="44599"/>
    <s v="XOF"/>
    <n v="15000"/>
    <n v="25.49"/>
    <s v="EUR"/>
    <n v="22.867999999999999"/>
    <n v="30527162"/>
    <s v="SUBGRANT"/>
    <n v="13487"/>
    <s v="CHQN°0000941/justif mars/Entretien du bureau nettoyage mars 2022"/>
  </r>
  <r>
    <s v="E"/>
    <s v="5201"/>
    <s v="854"/>
    <s v="85407"/>
    <s v="8540008"/>
    <n v="528004120010"/>
    <x v="1"/>
    <x v="50"/>
    <x v="50"/>
    <n v="202211"/>
    <n v="44599"/>
    <s v="XOF"/>
    <n v="99500"/>
    <n v="169.08"/>
    <s v="EUR"/>
    <n v="151.685"/>
    <n v="30527165"/>
    <s v="SUBGRANT"/>
    <n v="13487"/>
    <s v="CHQN°0001055/Justif juin/ frais de mission de la comptable à Ouagadougou pour la vérification et la signature du rapport financier du mois de juin 2022"/>
  </r>
  <r>
    <s v="E"/>
    <s v="5201"/>
    <s v="854"/>
    <s v="85407"/>
    <s v="8540008"/>
    <n v="528004120010"/>
    <x v="1"/>
    <x v="50"/>
    <x v="50"/>
    <n v="202211"/>
    <n v="44599"/>
    <s v="XOF"/>
    <n v="10000"/>
    <n v="16.989999999999998"/>
    <s v="EUR"/>
    <n v="15.242000000000001"/>
    <n v="30527165"/>
    <s v="SUBGRANT"/>
    <n v="13487"/>
    <s v="CHQN°0001055/Justif juin/ frais de transport"/>
  </r>
  <r>
    <s v="E"/>
    <s v="5201"/>
    <s v="854"/>
    <s v="85407"/>
    <s v="8540008"/>
    <n v="528004120010"/>
    <x v="1"/>
    <x v="50"/>
    <x v="50"/>
    <n v="202211"/>
    <n v="44599"/>
    <s v="XOF"/>
    <n v="25000"/>
    <n v="42.48"/>
    <s v="EUR"/>
    <n v="38.11"/>
    <n v="30527165"/>
    <s v="SUBGRANT"/>
    <n v="13487"/>
    <s v="CHQN°0001056 /Justif juin/Remboursement des frais de carburant du Directeur Exécutif mois de juin 2023"/>
  </r>
  <r>
    <s v="E"/>
    <s v="5201"/>
    <s v="854"/>
    <s v="85407"/>
    <s v="8540008"/>
    <n v="528004120010"/>
    <x v="1"/>
    <x v="50"/>
    <x v="50"/>
    <n v="202211"/>
    <n v="44599"/>
    <s v="XOF"/>
    <n v="10000"/>
    <n v="16.989999999999998"/>
    <s v="EUR"/>
    <n v="15.242000000000001"/>
    <n v="30527165"/>
    <s v="SUBGRANT"/>
    <n v="13487"/>
    <s v="CHQN°0001057 /Justif juin/ Remboursement des frais d'achat de mégas pour la connexion internet mois de juin 2022"/>
  </r>
  <r>
    <s v="E"/>
    <s v="5201"/>
    <s v="854"/>
    <s v="85407"/>
    <s v="8540008"/>
    <n v="528004120010"/>
    <x v="1"/>
    <x v="50"/>
    <x v="50"/>
    <n v="202211"/>
    <n v="44599"/>
    <s v="XOF"/>
    <n v="17249"/>
    <n v="29.31"/>
    <s v="EUR"/>
    <n v="26.295000000000002"/>
    <n v="30527165"/>
    <s v="SUBGRANT"/>
    <n v="13487"/>
    <s v="CHQN°0001058/Justif juin/ Règlement de la facture d'électricité du mois de mai 2022"/>
  </r>
  <r>
    <s v="E"/>
    <s v="5201"/>
    <s v="854"/>
    <s v="85407"/>
    <s v="8540008"/>
    <n v="528004120010"/>
    <x v="1"/>
    <x v="50"/>
    <x v="50"/>
    <n v="202211"/>
    <n v="44599"/>
    <s v="XOF"/>
    <n v="37500"/>
    <n v="63.72"/>
    <s v="EUR"/>
    <n v="57.164000000000001"/>
    <n v="30527165"/>
    <s v="SUBGRANT"/>
    <n v="13487"/>
    <s v="CHQN°0001059:/Justif juin/ Prise en charge des frais de mission du coordonnateur lors de la rencontre des partenaires bénéficiaire du financement des Pays-Bas dans le domaine de la DSRR à KOMBISSIRI"/>
  </r>
  <r>
    <s v="E"/>
    <s v="5201"/>
    <s v="854"/>
    <s v="85407"/>
    <s v="8540008"/>
    <n v="528004120010"/>
    <x v="1"/>
    <x v="50"/>
    <x v="50"/>
    <n v="202211"/>
    <n v="44599"/>
    <s v="XOF"/>
    <n v="10000"/>
    <n v="16.989999999999998"/>
    <s v="EUR"/>
    <n v="15.242000000000001"/>
    <n v="30527165"/>
    <s v="SUBGRANT"/>
    <n v="13487"/>
    <s v="CHQN°0001059/Justif juin/ frais de transport"/>
  </r>
  <r>
    <s v="E"/>
    <s v="5201"/>
    <s v="854"/>
    <s v="85407"/>
    <s v="8540008"/>
    <n v="528004120046"/>
    <x v="24"/>
    <x v="96"/>
    <x v="94"/>
    <n v="202211"/>
    <n v="44599"/>
    <s v="XOF"/>
    <n v="85000"/>
    <n v="144.44"/>
    <s v="EUR"/>
    <n v="129.58000000000001"/>
    <n v="30527165"/>
    <s v="SUBGRANT"/>
    <n v="13487"/>
    <s v="CHQN°0001060/Justif juin/ Prise en charge des enseignants pour les cours dispensées et les encadreurs pour la supervision dans les écoles TOMA"/>
  </r>
  <r>
    <s v="E"/>
    <s v="5201"/>
    <s v="854"/>
    <s v="85407"/>
    <s v="8540008"/>
    <n v="528004120046"/>
    <x v="24"/>
    <x v="96"/>
    <x v="94"/>
    <n v="202211"/>
    <n v="44599"/>
    <s v="XOF"/>
    <n v="65000"/>
    <n v="110.46"/>
    <s v="EUR"/>
    <n v="99.096000000000004"/>
    <n v="30527165"/>
    <s v="SUBGRANT"/>
    <n v="13487"/>
    <s v="CHQN°0001060/Justif juin/ Prise en charge des enseignants pour les cours dispensées et les encadreurs pour la supervision dans les écoles YABA"/>
  </r>
  <r>
    <s v="E"/>
    <s v="5201"/>
    <s v="854"/>
    <s v="85407"/>
    <s v="8540008"/>
    <n v="528004120046"/>
    <x v="24"/>
    <x v="96"/>
    <x v="94"/>
    <n v="202211"/>
    <n v="44599"/>
    <s v="XOF"/>
    <n v="60000"/>
    <n v="101.96"/>
    <s v="EUR"/>
    <n v="91.47"/>
    <n v="30527165"/>
    <s v="SUBGRANT"/>
    <n v="13487"/>
    <s v="CHQN°0001060/Justif juin/ Prise en charge des enseignants pour les cours dispensées et les encadreurs pour la supervision dans les écoles GOSSINA"/>
  </r>
  <r>
    <s v="E"/>
    <s v="5201"/>
    <s v="854"/>
    <s v="85407"/>
    <s v="8540008"/>
    <n v="528004120046"/>
    <x v="24"/>
    <x v="96"/>
    <x v="94"/>
    <n v="202211"/>
    <n v="44599"/>
    <s v="XOF"/>
    <n v="95000"/>
    <n v="161.44"/>
    <s v="EUR"/>
    <n v="144.83099999999999"/>
    <n v="30527165"/>
    <s v="SUBGRANT"/>
    <n v="13487"/>
    <s v="CHQN°0001060/Justif juin/ Prise en charge des enseignants pour les cours dispensées et les encadreurs pour la supervision dans les écoles YE"/>
  </r>
  <r>
    <s v="E"/>
    <s v="5201"/>
    <s v="854"/>
    <s v="85407"/>
    <s v="8540008"/>
    <n v="528004120046"/>
    <x v="24"/>
    <x v="96"/>
    <x v="94"/>
    <n v="202211"/>
    <n v="44599"/>
    <s v="XOF"/>
    <n v="105000"/>
    <n v="178.43"/>
    <s v="EUR"/>
    <n v="160.07300000000001"/>
    <n v="30527165"/>
    <s v="SUBGRANT"/>
    <n v="13487"/>
    <s v="CHQN°0001060/ Justif juin/Prise en charge des enseignants pour les cours dispensées et les encadreurs pour la supervision dans les écoles du secondaire"/>
  </r>
  <r>
    <s v="E"/>
    <s v="5201"/>
    <s v="854"/>
    <s v="85407"/>
    <s v="8540008"/>
    <n v="528004120046"/>
    <x v="24"/>
    <x v="96"/>
    <x v="94"/>
    <n v="202211"/>
    <n v="44599"/>
    <s v="XOF"/>
    <n v="120000"/>
    <n v="203.92"/>
    <s v="EUR"/>
    <n v="182.94"/>
    <n v="30527165"/>
    <s v="SUBGRANT"/>
    <n v="13487"/>
    <s v="CHQN°0001060/ Justif juin/Prise en charge des encadreurs pour la supervision dans les écoles DPEPPNF SOUROU"/>
  </r>
  <r>
    <s v="E"/>
    <s v="5201"/>
    <s v="854"/>
    <s v="85407"/>
    <s v="8540008"/>
    <n v="528004120046"/>
    <x v="24"/>
    <x v="96"/>
    <x v="94"/>
    <n v="202211"/>
    <n v="44599"/>
    <s v="XOF"/>
    <n v="105000"/>
    <n v="178.43"/>
    <s v="EUR"/>
    <n v="160.07300000000001"/>
    <n v="30527165"/>
    <s v="SUBGRANT"/>
    <n v="13487"/>
    <s v="CHQN°0001060/Justif juin/ Prise en charge des encadreurs pour la supervision dans les écoles DPEPPNF SOUROU"/>
  </r>
  <r>
    <s v="E"/>
    <s v="5201"/>
    <s v="854"/>
    <s v="85407"/>
    <s v="8540008"/>
    <n v="528004120046"/>
    <x v="24"/>
    <x v="96"/>
    <x v="94"/>
    <n v="202211"/>
    <n v="44599"/>
    <s v="XOF"/>
    <n v="90000"/>
    <n v="152.94"/>
    <s v="EUR"/>
    <n v="137.20500000000001"/>
    <n v="30527165"/>
    <s v="SUBGRANT"/>
    <n v="13487"/>
    <s v="CHQN°0001060/Justif juin/ Prise en charge des encadreurs pour la supervision dans les écoles DPEPPNF SOUROU"/>
  </r>
  <r>
    <s v="E"/>
    <s v="5201"/>
    <s v="854"/>
    <s v="85407"/>
    <s v="8540008"/>
    <n v="528004120046"/>
    <x v="24"/>
    <x v="96"/>
    <x v="94"/>
    <n v="202211"/>
    <n v="44599"/>
    <s v="XOF"/>
    <n v="90000"/>
    <n v="152.94"/>
    <s v="EUR"/>
    <n v="137.20500000000001"/>
    <n v="30527165"/>
    <s v="SUBGRANT"/>
    <n v="13487"/>
    <s v="CHQN°0001060/ Justif juin/Prise en charge des encadreurs pour la supervision dans les écoles DPEPPNF SOUROU"/>
  </r>
  <r>
    <s v="E"/>
    <s v="5201"/>
    <s v="854"/>
    <s v="85407"/>
    <s v="8540008"/>
    <n v="528004120046"/>
    <x v="24"/>
    <x v="96"/>
    <x v="94"/>
    <n v="202211"/>
    <n v="44599"/>
    <s v="XOF"/>
    <n v="90000"/>
    <n v="152.94"/>
    <s v="EUR"/>
    <n v="137.20500000000001"/>
    <n v="30527165"/>
    <s v="SUBGRANT"/>
    <n v="13487"/>
    <s v="CHQN°0001060/Justif juin/ Prise en charge des encadreurs pour la supervision dans les écoles DPEPPNF SOUROU"/>
  </r>
  <r>
    <s v="E"/>
    <s v="5201"/>
    <s v="854"/>
    <s v="85407"/>
    <s v="8540008"/>
    <n v="528004120046"/>
    <x v="24"/>
    <x v="96"/>
    <x v="94"/>
    <n v="202211"/>
    <n v="44599"/>
    <s v="XOF"/>
    <n v="120000"/>
    <n v="203.92"/>
    <s v="EUR"/>
    <n v="182.94"/>
    <n v="30527165"/>
    <s v="SUBGRANT"/>
    <n v="13487"/>
    <s v="CHQN°0001060/Justif juin/ Prise en charge des encadreurs pour la supervision dans les écoles DPEPS SOUROU"/>
  </r>
  <r>
    <s v="E"/>
    <s v="5201"/>
    <s v="854"/>
    <s v="85407"/>
    <s v="8540008"/>
    <n v="528004120046"/>
    <x v="24"/>
    <x v="96"/>
    <x v="94"/>
    <n v="202211"/>
    <n v="44599"/>
    <s v="XOF"/>
    <n v="165000"/>
    <n v="280.39"/>
    <s v="EUR"/>
    <n v="251.54300000000001"/>
    <n v="30527165"/>
    <s v="SUBGRANT"/>
    <n v="13487"/>
    <s v="CHQN°0001060/ Justif juin/Prise en charge des enseignants pour les cours dispensées pour la supervision dans les écoles SOUROU"/>
  </r>
  <r>
    <s v="E"/>
    <s v="5201"/>
    <s v="854"/>
    <s v="85407"/>
    <s v="8540008"/>
    <n v="528004120046"/>
    <x v="24"/>
    <x v="96"/>
    <x v="94"/>
    <n v="202211"/>
    <n v="44599"/>
    <s v="XOF"/>
    <n v="40000"/>
    <n v="67.97"/>
    <s v="EUR"/>
    <n v="60.976999999999997"/>
    <n v="30527165"/>
    <s v="SUBGRANT"/>
    <n v="13487"/>
    <s v="CHQN°0001060/ Justif juin/Prise en charge des enseignants pour les cours dispensées pour la supervision dans les écoles SOUROU"/>
  </r>
  <r>
    <s v="E"/>
    <s v="5201"/>
    <s v="854"/>
    <s v="85407"/>
    <s v="8540008"/>
    <n v="528004120046"/>
    <x v="24"/>
    <x v="96"/>
    <x v="94"/>
    <n v="202211"/>
    <n v="44599"/>
    <s v="XOF"/>
    <n v="30000"/>
    <n v="50.98"/>
    <s v="EUR"/>
    <n v="45.734999999999999"/>
    <n v="30527165"/>
    <s v="SUBGRANT"/>
    <n v="13487"/>
    <s v="CHQN°0001060/Justif juin/ Prise en charge des enseignants pour les cours dispensées pour la supervision dans les écoles du post primaire de la KOSSI"/>
  </r>
  <r>
    <s v="E"/>
    <s v="5201"/>
    <s v="854"/>
    <s v="85407"/>
    <s v="8540008"/>
    <n v="528004120046"/>
    <x v="24"/>
    <x v="96"/>
    <x v="94"/>
    <n v="202211"/>
    <n v="44599"/>
    <s v="XOF"/>
    <n v="35000"/>
    <n v="59.48"/>
    <s v="EUR"/>
    <n v="53.360999999999997"/>
    <n v="30527165"/>
    <s v="SUBGRANT"/>
    <n v="13487"/>
    <s v="CHQN°0001060/ Justif juin/Prise en charge des enseignants pour les cours dispensées pour la supervision dans les écoles du post primaire de la KOSSI"/>
  </r>
  <r>
    <s v="E"/>
    <s v="5201"/>
    <s v="854"/>
    <s v="85407"/>
    <s v="8540008"/>
    <n v="528004120046"/>
    <x v="24"/>
    <x v="96"/>
    <x v="94"/>
    <n v="202211"/>
    <n v="44599"/>
    <s v="XOF"/>
    <n v="35000"/>
    <n v="59.48"/>
    <s v="EUR"/>
    <n v="53.360999999999997"/>
    <n v="30527165"/>
    <s v="SUBGRANT"/>
    <n v="13487"/>
    <s v="CHQN°0001060/Justif juin/ Prise en charge des enseignants pour les cours dispensées pour la supervision dans les écoles du post primaire de la KOSSI"/>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Djibasso"/>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Djibasso"/>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Djibasso"/>
  </r>
  <r>
    <s v="E"/>
    <s v="5201"/>
    <s v="854"/>
    <s v="85407"/>
    <s v="8540008"/>
    <n v="528004120046"/>
    <x v="24"/>
    <x v="96"/>
    <x v="94"/>
    <n v="202211"/>
    <n v="44599"/>
    <s v="XOF"/>
    <n v="15000"/>
    <n v="25.49"/>
    <s v="EUR"/>
    <n v="22.867999999999999"/>
    <n v="30527165"/>
    <s v="SUBGRANT"/>
    <n v="13487"/>
    <s v="CHQN°0001060/Justif juin/ Prise en charge des enseignants pour les cours dispensées pour la supervision dans les écoles de Djibasso"/>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Madouba"/>
  </r>
  <r>
    <s v="E"/>
    <s v="5201"/>
    <s v="854"/>
    <s v="85407"/>
    <s v="8540008"/>
    <n v="528004120046"/>
    <x v="24"/>
    <x v="96"/>
    <x v="94"/>
    <n v="202211"/>
    <n v="44599"/>
    <s v="XOF"/>
    <n v="5000"/>
    <n v="8.5"/>
    <s v="EUR"/>
    <n v="7.6260000000000003"/>
    <n v="30527165"/>
    <s v="SUBGRANT"/>
    <n v="13487"/>
    <s v="CHQN°0001060/ Justif juin/Prise en charge des enseignants pour les cours dispensées pour la supervision dans les écoles de Madoub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Noun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Noun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Noun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Noun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Nouna"/>
  </r>
  <r>
    <s v="E"/>
    <s v="5201"/>
    <s v="854"/>
    <s v="85407"/>
    <s v="8540008"/>
    <n v="528004120046"/>
    <x v="24"/>
    <x v="96"/>
    <x v="94"/>
    <n v="202211"/>
    <n v="44599"/>
    <s v="XOF"/>
    <n v="10000"/>
    <n v="16.989999999999998"/>
    <s v="EUR"/>
    <n v="15.242000000000001"/>
    <n v="30527165"/>
    <s v="SUBGRANT"/>
    <n v="13487"/>
    <s v="CHQN°0001060/Justif juin/ Prise en charge des enseignants pour les cours dispensées pour la supervision dans les écoles de Nouna"/>
  </r>
  <r>
    <s v="E"/>
    <s v="5201"/>
    <s v="854"/>
    <s v="85407"/>
    <s v="8540008"/>
    <n v="528004120046"/>
    <x v="24"/>
    <x v="96"/>
    <x v="94"/>
    <n v="202211"/>
    <n v="44599"/>
    <s v="XOF"/>
    <n v="25000"/>
    <n v="42.48"/>
    <s v="EUR"/>
    <n v="38.11"/>
    <n v="30527165"/>
    <s v="SUBGRANT"/>
    <n v="13487"/>
    <s v="CHQN°0001060/ Justif juin/Prise en charge des enseignants pour les cours dispensées pour la supervision dans les écoles de Doumbala"/>
  </r>
  <r>
    <s v="E"/>
    <s v="5201"/>
    <s v="854"/>
    <s v="85407"/>
    <s v="8540008"/>
    <n v="528004120046"/>
    <x v="24"/>
    <x v="96"/>
    <x v="94"/>
    <n v="202211"/>
    <n v="44599"/>
    <s v="XOF"/>
    <n v="25000"/>
    <n v="42.48"/>
    <s v="EUR"/>
    <n v="38.11"/>
    <n v="30527165"/>
    <s v="SUBGRANT"/>
    <n v="13487"/>
    <s v="CHQN°0001060/Justif juin/ Prise en charge des enseignants pour les cours dispensées pour la supervision dans les écoles de Doumbala"/>
  </r>
  <r>
    <s v="E"/>
    <s v="5201"/>
    <s v="854"/>
    <s v="85407"/>
    <s v="8540008"/>
    <n v="528004120046"/>
    <x v="24"/>
    <x v="96"/>
    <x v="94"/>
    <n v="202211"/>
    <n v="44599"/>
    <s v="XOF"/>
    <n v="25000"/>
    <n v="42.48"/>
    <s v="EUR"/>
    <n v="38.11"/>
    <n v="30527165"/>
    <s v="SUBGRANT"/>
    <n v="13487"/>
    <s v="CHQN°0001060/ Justif juin/Prise en charge des enseignants pour les cours dispensées pour la supervision dans les écoles de Dokuy"/>
  </r>
  <r>
    <s v="E"/>
    <s v="5201"/>
    <s v="854"/>
    <s v="85407"/>
    <s v="8540008"/>
    <n v="528004120046"/>
    <x v="24"/>
    <x v="96"/>
    <x v="94"/>
    <n v="202211"/>
    <n v="44599"/>
    <s v="XOF"/>
    <n v="20000"/>
    <n v="33.99"/>
    <s v="EUR"/>
    <n v="30.492999999999999"/>
    <n v="30527165"/>
    <s v="SUBGRANT"/>
    <n v="13487"/>
    <s v="CHQN°0001060/Justif juin/ Prise en charge des enseignants pour les cours dispensées pour la supervision dans les écoles de Dokuy"/>
  </r>
  <r>
    <s v="E"/>
    <s v="5201"/>
    <s v="854"/>
    <s v="85407"/>
    <s v="8540008"/>
    <n v="528004120046"/>
    <x v="24"/>
    <x v="96"/>
    <x v="94"/>
    <n v="202211"/>
    <n v="44599"/>
    <s v="XOF"/>
    <n v="17850"/>
    <n v="30.33"/>
    <s v="EUR"/>
    <n v="27.21"/>
    <n v="30527165"/>
    <s v="SUBGRANT"/>
    <n v="13487"/>
    <s v="CHQN°0001060/ Justif juin/Frais de retrait orange money"/>
  </r>
  <r>
    <s v="E"/>
    <s v="5201"/>
    <s v="854"/>
    <s v="85407"/>
    <s v="8540008"/>
    <n v="528004120046"/>
    <x v="24"/>
    <x v="96"/>
    <x v="94"/>
    <n v="202211"/>
    <n v="44599"/>
    <s v="XOF"/>
    <n v="125000"/>
    <n v="212.41"/>
    <s v="EUR"/>
    <n v="190.55699999999999"/>
    <n v="30527165"/>
    <s v="SUBGRANT"/>
    <n v="13487"/>
    <s v="CHQN°0001061/Justif juin/Prise en charge de la supervision des prestataires de santé pour les cours dispensés dans les établissements cible du projet"/>
  </r>
  <r>
    <s v="E"/>
    <s v="5201"/>
    <s v="854"/>
    <s v="85407"/>
    <s v="8540008"/>
    <n v="528004120046"/>
    <x v="24"/>
    <x v="96"/>
    <x v="94"/>
    <n v="202211"/>
    <n v="44599"/>
    <s v="XOF"/>
    <n v="1350"/>
    <n v="2.29"/>
    <s v="EUR"/>
    <n v="2.0539999999999998"/>
    <n v="30527165"/>
    <s v="SUBGRANT"/>
    <n v="13487"/>
    <s v="CHQN°0001061/Justif juin/ Frais de retrait orange money"/>
  </r>
  <r>
    <s v="E"/>
    <s v="5201"/>
    <s v="854"/>
    <s v="85407"/>
    <s v="8540008"/>
    <n v="528004120010"/>
    <x v="1"/>
    <x v="50"/>
    <x v="50"/>
    <n v="202211"/>
    <n v="44599"/>
    <s v="XOF"/>
    <n v="22000"/>
    <n v="37.39"/>
    <s v="EUR"/>
    <n v="33.542999999999999"/>
    <n v="30527165"/>
    <s v="SUBGRANT"/>
    <n v="13487"/>
    <s v="CHQN°0001063/Justif juin/ prise en charge des frais de mission du chauffeur à Ouagadougou pour changer les roues du véhicule"/>
  </r>
  <r>
    <s v="E"/>
    <s v="5201"/>
    <s v="854"/>
    <s v="85407"/>
    <s v="8540008"/>
    <n v="528004120010"/>
    <x v="1"/>
    <x v="50"/>
    <x v="50"/>
    <n v="202211"/>
    <n v="44599"/>
    <s v="XOF"/>
    <n v="1200"/>
    <n v="2.04"/>
    <s v="EUR"/>
    <n v="1.83"/>
    <n v="30527165"/>
    <s v="SUBGRANT"/>
    <n v="13487"/>
    <s v="CHQN°0001063/ Justif juin/prise en charge des frais de péages"/>
  </r>
  <r>
    <s v="E"/>
    <s v="5201"/>
    <s v="854"/>
    <s v="85407"/>
    <s v="8540008"/>
    <n v="528004120010"/>
    <x v="1"/>
    <x v="50"/>
    <x v="50"/>
    <n v="202211"/>
    <n v="44599"/>
    <s v="XOF"/>
    <n v="56500"/>
    <n v="96.01"/>
    <s v="EUR"/>
    <n v="86.132000000000005"/>
    <n v="30527165"/>
    <s v="SUBGRANT"/>
    <n v="13487"/>
    <s v="CHQN°0001065/Justif juin/Prise en charge du superviseur du NAYALA pour la compilation et la collecte des donnés"/>
  </r>
  <r>
    <s v="E"/>
    <s v="5201"/>
    <s v="854"/>
    <s v="85407"/>
    <s v="8540008"/>
    <n v="528004120010"/>
    <x v="1"/>
    <x v="50"/>
    <x v="50"/>
    <n v="202211"/>
    <n v="44599"/>
    <s v="XOF"/>
    <n v="56500"/>
    <n v="96.01"/>
    <s v="EUR"/>
    <n v="86.132000000000005"/>
    <n v="30527165"/>
    <s v="SUBGRANT"/>
    <n v="13487"/>
    <s v="CHQN°0001065/Justif juin/Prise en charge du superviseur du SOUROU pour la compilation et la collecte des donnés"/>
  </r>
  <r>
    <s v="E"/>
    <s v="5201"/>
    <s v="854"/>
    <s v="85407"/>
    <s v="8540008"/>
    <n v="528004120010"/>
    <x v="1"/>
    <x v="50"/>
    <x v="50"/>
    <n v="202211"/>
    <n v="44599"/>
    <s v="XOF"/>
    <n v="56500"/>
    <n v="96.01"/>
    <s v="EUR"/>
    <n v="86.132000000000005"/>
    <n v="30527165"/>
    <s v="SUBGRANT"/>
    <n v="13487"/>
    <s v="CHQN°0001065/Justif juin/Prise en charge du superviseur de la KOSSI pour la compilation et la collecte des donnés"/>
  </r>
  <r>
    <s v="E"/>
    <s v="5201"/>
    <s v="854"/>
    <s v="85407"/>
    <s v="8540008"/>
    <n v="528004120010"/>
    <x v="1"/>
    <x v="50"/>
    <x v="50"/>
    <n v="202211"/>
    <n v="44599"/>
    <s v="XOF"/>
    <n v="5000"/>
    <n v="8.5"/>
    <s v="EUR"/>
    <n v="7.6260000000000003"/>
    <n v="30527165"/>
    <s v="SUBGRANT"/>
    <n v="13487"/>
    <s v="CHQN°0001064/Justif juin/Prise en charge des frais de transport des superviseurs"/>
  </r>
  <r>
    <s v="E"/>
    <s v="5201"/>
    <s v="854"/>
    <s v="85407"/>
    <s v="8540008"/>
    <n v="528004120010"/>
    <x v="1"/>
    <x v="50"/>
    <x v="50"/>
    <n v="202211"/>
    <n v="44599"/>
    <s v="XOF"/>
    <n v="8000"/>
    <n v="13.59"/>
    <s v="EUR"/>
    <n v="12.192"/>
    <n v="30527165"/>
    <s v="SUBGRANT"/>
    <n v="13487"/>
    <s v="CHQN°0001065/Justif juin/Prise en charge des frais de transport des superviseurs"/>
  </r>
  <r>
    <s v="E"/>
    <s v="5201"/>
    <s v="854"/>
    <s v="85407"/>
    <s v="8540008"/>
    <n v="528004120010"/>
    <x v="1"/>
    <x v="50"/>
    <x v="50"/>
    <n v="202211"/>
    <n v="44599"/>
    <s v="XOF"/>
    <n v="50000"/>
    <n v="84.97"/>
    <s v="EUR"/>
    <n v="76.227999999999994"/>
    <n v="30527165"/>
    <s v="SUBGRANT"/>
    <n v="13487"/>
    <s v="CHQN°0001065/Justif juin/Prise en charge des frais d'hébergement du superviseur du SOUROU pour la compilation et la collecte des donnés"/>
  </r>
  <r>
    <s v="E"/>
    <s v="5201"/>
    <s v="854"/>
    <s v="85407"/>
    <s v="8540008"/>
    <n v="528004120010"/>
    <x v="1"/>
    <x v="50"/>
    <x v="50"/>
    <n v="202211"/>
    <n v="44599"/>
    <s v="XOF"/>
    <n v="50000"/>
    <n v="84.97"/>
    <s v="EUR"/>
    <n v="76.227999999999994"/>
    <n v="30527165"/>
    <s v="SUBGRANT"/>
    <n v="13487"/>
    <s v="CHQN°0001065/Justif juin/Prise en charge des frais d'hébergement du superviseur de la KOSSI pour la compilation et la collecte des donnés"/>
  </r>
  <r>
    <s v="E"/>
    <s v="5201"/>
    <s v="854"/>
    <s v="85407"/>
    <s v="8540008"/>
    <n v="528004120010"/>
    <x v="1"/>
    <x v="50"/>
    <x v="50"/>
    <n v="202211"/>
    <n v="44599"/>
    <s v="XOF"/>
    <n v="50000"/>
    <n v="84.97"/>
    <s v="EUR"/>
    <n v="76.227999999999994"/>
    <n v="30527165"/>
    <s v="SUBGRANT"/>
    <n v="13487"/>
    <s v="CHQN°0001065/Justif juin/Prise en charge des frais d'hébergement du superviseur du NAYALA pour la compilation et la collecte des donnés"/>
  </r>
  <r>
    <s v="E"/>
    <s v="5201"/>
    <s v="854"/>
    <s v="85407"/>
    <s v="8540008"/>
    <n v="528004120010"/>
    <x v="1"/>
    <x v="50"/>
    <x v="50"/>
    <n v="202211"/>
    <n v="44599"/>
    <s v="XOF"/>
    <n v="15000"/>
    <n v="25.49"/>
    <s v="EUR"/>
    <n v="22.867999999999999"/>
    <n v="30527165"/>
    <s v="SUBGRANT"/>
    <n v="13487"/>
    <s v="CHQN°0001067/Justif juin/ Prise en charge de l'agent de nettoyage mois de juin 2022"/>
  </r>
  <r>
    <s v="E"/>
    <s v="5201"/>
    <s v="854"/>
    <s v="85407"/>
    <s v="8540008"/>
    <n v="528004120010"/>
    <x v="1"/>
    <x v="50"/>
    <x v="50"/>
    <n v="202211"/>
    <n v="44599"/>
    <s v="XOF"/>
    <n v="2000"/>
    <n v="3.4"/>
    <s v="EUR"/>
    <n v="3.05"/>
    <n v="30527165"/>
    <s v="SUBGRANT"/>
    <n v="13487"/>
    <s v="CHQN°0001068/Justif juin/ Prise en charge des frais d'envoie de plis"/>
  </r>
  <r>
    <s v="E"/>
    <s v="5201"/>
    <s v="854"/>
    <s v="85407"/>
    <s v="8540008"/>
    <n v="528004120010"/>
    <x v="1"/>
    <x v="50"/>
    <x v="50"/>
    <n v="202211"/>
    <n v="44599"/>
    <s v="XOF"/>
    <n v="2000"/>
    <n v="3.4"/>
    <s v="EUR"/>
    <n v="3.05"/>
    <n v="30527165"/>
    <s v="SUBGRANT"/>
    <n v="13487"/>
    <s v="CHQN°0001068/ Justif juin/Prise en charge des frais d'envoie de plis"/>
  </r>
  <r>
    <s v="E"/>
    <s v="5201"/>
    <s v="854"/>
    <s v="85407"/>
    <s v="8540008"/>
    <n v="528004120010"/>
    <x v="1"/>
    <x v="50"/>
    <x v="50"/>
    <n v="202211"/>
    <n v="44599"/>
    <s v="XOF"/>
    <n v="2000"/>
    <n v="3.4"/>
    <s v="EUR"/>
    <n v="3.05"/>
    <n v="30527165"/>
    <s v="SUBGRANT"/>
    <n v="13487"/>
    <s v="CHQN°0001068/ Justif juin/Prise en charge des frais d'envoie de plis"/>
  </r>
  <r>
    <s v="E"/>
    <s v="5201"/>
    <s v="854"/>
    <s v="85407"/>
    <s v="8540008"/>
    <n v="528004120010"/>
    <x v="1"/>
    <x v="50"/>
    <x v="50"/>
    <n v="202211"/>
    <n v="44599"/>
    <s v="XOF"/>
    <n v="2000"/>
    <n v="3.4"/>
    <s v="EUR"/>
    <n v="3.05"/>
    <n v="30527165"/>
    <s v="SUBGRANT"/>
    <n v="13487"/>
    <s v="CHQN°0001068/ Justif juin/Prise en charge des frais d'envoie de plis"/>
  </r>
  <r>
    <s v="E"/>
    <s v="5201"/>
    <s v="854"/>
    <s v="85407"/>
    <s v="8540008"/>
    <n v="528004120010"/>
    <x v="1"/>
    <x v="50"/>
    <x v="50"/>
    <n v="202211"/>
    <n v="44599"/>
    <s v="XOF"/>
    <n v="2000"/>
    <n v="3.4"/>
    <s v="EUR"/>
    <n v="3.05"/>
    <n v="30527165"/>
    <s v="SUBGRANT"/>
    <n v="13487"/>
    <s v="CHQN°0001068/Justif juin/ Prise en charge des frais d'envoie de plis"/>
  </r>
  <r>
    <s v="E"/>
    <s v="5201"/>
    <s v="854"/>
    <s v="85407"/>
    <s v="8540008"/>
    <n v="528004120010"/>
    <x v="1"/>
    <x v="50"/>
    <x v="50"/>
    <n v="202211"/>
    <n v="44599"/>
    <s v="XOF"/>
    <n v="5000"/>
    <n v="8.5"/>
    <s v="EUR"/>
    <n v="7.6260000000000003"/>
    <n v="30527165"/>
    <s v="SUBGRANT"/>
    <n v="13487"/>
    <s v="CHQN°0001068/Justif juin/ Prise en charge des frais de lavage du véhicule"/>
  </r>
  <r>
    <s v="E"/>
    <s v="5201"/>
    <s v="854"/>
    <s v="85407"/>
    <s v="8540008"/>
    <n v="528004120010"/>
    <x v="1"/>
    <x v="50"/>
    <x v="50"/>
    <n v="202211"/>
    <n v="44599"/>
    <s v="XOF"/>
    <n v="2925"/>
    <n v="4.97"/>
    <s v="EUR"/>
    <n v="4.4589999999999996"/>
    <n v="30527165"/>
    <s v="SUBGRANT"/>
    <n v="13487"/>
    <s v="Relevé bancaire/ Justif juin/Agios bancaire du mois de juin 2022"/>
  </r>
  <r>
    <s v="E"/>
    <s v="5201"/>
    <s v="854"/>
    <s v="85407"/>
    <s v="8540008"/>
    <n v="528004120010"/>
    <x v="1"/>
    <x v="50"/>
    <x v="50"/>
    <n v="202211"/>
    <n v="44599"/>
    <s v="XOF"/>
    <n v="87500"/>
    <n v="148.69"/>
    <s v="EUR"/>
    <n v="133.393"/>
    <n v="30527166"/>
    <s v="SUBGRANT"/>
    <n v="13487"/>
    <s v="CHQN°0001069/ Remboursement des frais de mission du superviseur du SOUROU pour la compilation et la collecte des donnés"/>
  </r>
  <r>
    <s v="E"/>
    <s v="5201"/>
    <s v="854"/>
    <s v="85407"/>
    <s v="8540008"/>
    <n v="528004120010"/>
    <x v="1"/>
    <x v="50"/>
    <x v="50"/>
    <n v="202211"/>
    <n v="44599"/>
    <s v="XOF"/>
    <n v="83125"/>
    <n v="141.26"/>
    <s v="EUR"/>
    <n v="126.727"/>
    <n v="30527166"/>
    <s v="SUBGRANT"/>
    <n v="13487"/>
    <s v="CHQN°0001069/ Remboursement des frais d'hébergement du superviseur du SOUROU pour la compilation et la collecte des donnés"/>
  </r>
  <r>
    <s v="E"/>
    <s v="5201"/>
    <s v="854"/>
    <s v="85407"/>
    <s v="8540008"/>
    <n v="528004120010"/>
    <x v="1"/>
    <x v="50"/>
    <x v="50"/>
    <n v="202211"/>
    <n v="44599"/>
    <s v="XOF"/>
    <n v="4375"/>
    <n v="7.43"/>
    <s v="EUR"/>
    <n v="6.6660000000000004"/>
    <n v="30527166"/>
    <s v="SUBGRANT"/>
    <n v="13487"/>
    <s v="CHQN°0001069/ Paiement des retenues à la source du superviseur du SOUROU"/>
  </r>
  <r>
    <s v="E"/>
    <s v="5201"/>
    <s v="854"/>
    <s v="85407"/>
    <s v="8540008"/>
    <n v="528004120010"/>
    <x v="1"/>
    <x v="50"/>
    <x v="50"/>
    <n v="202211"/>
    <n v="44599"/>
    <s v="XOF"/>
    <n v="87500"/>
    <n v="148.69"/>
    <s v="EUR"/>
    <n v="133.393"/>
    <n v="30527166"/>
    <s v="SUBGRANT"/>
    <n v="13487"/>
    <s v="CHQN°0001069/ Remboursement des frais de mission du superviseur de la KOSSI pour la compilation et la collecte des donnés"/>
  </r>
  <r>
    <s v="E"/>
    <s v="5201"/>
    <s v="854"/>
    <s v="85407"/>
    <s v="8540008"/>
    <n v="528004120010"/>
    <x v="1"/>
    <x v="50"/>
    <x v="50"/>
    <n v="202211"/>
    <n v="44599"/>
    <s v="XOF"/>
    <n v="83125"/>
    <n v="141.26"/>
    <s v="EUR"/>
    <n v="126.727"/>
    <n v="30527166"/>
    <s v="SUBGRANT"/>
    <n v="13487"/>
    <s v="CHQN°0001069/ Remboursement des frais d'hébergement du superviseur de la KOSSI pour la compilation et la collecte des donnés"/>
  </r>
  <r>
    <s v="E"/>
    <s v="5201"/>
    <s v="854"/>
    <s v="85407"/>
    <s v="8540008"/>
    <n v="528004120010"/>
    <x v="1"/>
    <x v="50"/>
    <x v="50"/>
    <n v="202211"/>
    <n v="44599"/>
    <s v="XOF"/>
    <n v="4375"/>
    <n v="7.43"/>
    <s v="EUR"/>
    <n v="6.6660000000000004"/>
    <n v="30527166"/>
    <s v="SUBGRANT"/>
    <n v="13487"/>
    <s v="CHQN°0001069/ Paiement des retenues à la source du superviseur de la KOSSI"/>
  </r>
  <r>
    <s v="E"/>
    <s v="5201"/>
    <s v="854"/>
    <s v="85407"/>
    <s v="8540008"/>
    <n v="528004120010"/>
    <x v="1"/>
    <x v="50"/>
    <x v="50"/>
    <n v="202211"/>
    <n v="44599"/>
    <s v="XOF"/>
    <n v="87500"/>
    <n v="148.69"/>
    <s v="EUR"/>
    <n v="133.393"/>
    <n v="30527166"/>
    <s v="SUBGRANT"/>
    <n v="13487"/>
    <s v="CHQN°0001069/ Remboursement des frais de mission du superviseur du NAYALA pour la compilation et la collecte des donnés"/>
  </r>
  <r>
    <s v="E"/>
    <s v="5201"/>
    <s v="854"/>
    <s v="85407"/>
    <s v="8540008"/>
    <n v="528004120010"/>
    <x v="1"/>
    <x v="50"/>
    <x v="50"/>
    <n v="202211"/>
    <n v="44599"/>
    <s v="XOF"/>
    <n v="83125"/>
    <n v="141.26"/>
    <s v="EUR"/>
    <n v="126.727"/>
    <n v="30527166"/>
    <s v="SUBGRANT"/>
    <n v="13487"/>
    <s v="CHQN°0001069/ Remboursement des frais d'hébergement du superviseur du NAYALA pour la compilation et la collecte des donnés"/>
  </r>
  <r>
    <s v="E"/>
    <s v="5201"/>
    <s v="854"/>
    <s v="85407"/>
    <s v="8540008"/>
    <n v="528004120010"/>
    <x v="1"/>
    <x v="50"/>
    <x v="50"/>
    <n v="202211"/>
    <n v="44599"/>
    <s v="XOF"/>
    <n v="4375"/>
    <n v="7.43"/>
    <s v="EUR"/>
    <n v="6.6660000000000004"/>
    <n v="30527166"/>
    <s v="SUBGRANT"/>
    <n v="13487"/>
    <s v="CHQN°0001069/ Paiement des retenues à la source du superviseur du NAYALA"/>
  </r>
  <r>
    <s v="E"/>
    <s v="5201"/>
    <s v="854"/>
    <s v="85407"/>
    <s v="8540008"/>
    <n v="528004120010"/>
    <x v="1"/>
    <x v="50"/>
    <x v="50"/>
    <n v="202211"/>
    <n v="44599"/>
    <s v="XOF"/>
    <n v="115000"/>
    <n v="195.42"/>
    <s v="EUR"/>
    <n v="175.315"/>
    <n v="30527166"/>
    <s v="SUBGRANT"/>
    <n v="13487"/>
    <s v="CHQN°0001070/ Prise en charge des frais de mission de la comptable pour la vérification et la signature du rapport financier du mois de juillet 2022"/>
  </r>
  <r>
    <s v="E"/>
    <s v="5201"/>
    <s v="854"/>
    <s v="85407"/>
    <s v="8540008"/>
    <n v="528004120010"/>
    <x v="1"/>
    <x v="50"/>
    <x v="50"/>
    <n v="202211"/>
    <n v="44599"/>
    <s v="XOF"/>
    <n v="10000"/>
    <n v="16.989999999999998"/>
    <s v="EUR"/>
    <n v="15.242000000000001"/>
    <n v="30527166"/>
    <s v="SUBGRANT"/>
    <n v="13487"/>
    <s v="CHQN°0001070/ Prise en charge des frais de transport (Dédougou-Ouaga) aller-retour"/>
  </r>
  <r>
    <s v="E"/>
    <s v="5201"/>
    <s v="854"/>
    <s v="85407"/>
    <s v="8540008"/>
    <n v="528004120010"/>
    <x v="1"/>
    <x v="50"/>
    <x v="50"/>
    <n v="202211"/>
    <n v="44599"/>
    <s v="XOF"/>
    <n v="13500"/>
    <n v="22.94"/>
    <s v="EUR"/>
    <n v="20.58"/>
    <n v="30527166"/>
    <s v="SUBGRANT"/>
    <n v="13487"/>
    <s v="CHQN°0001071/ Remboursement des frais d'envois de plis"/>
  </r>
  <r>
    <s v="E"/>
    <s v="5201"/>
    <s v="854"/>
    <s v="85407"/>
    <s v="8540008"/>
    <n v="528004120010"/>
    <x v="1"/>
    <x v="50"/>
    <x v="50"/>
    <n v="202211"/>
    <n v="44599"/>
    <s v="XOF"/>
    <n v="6400"/>
    <n v="10.88"/>
    <s v="EUR"/>
    <n v="9.7609999999999992"/>
    <n v="30527166"/>
    <s v="SUBGRANT"/>
    <n v="13487"/>
    <s v="CHQN°0001071/ Remboursement des frais d'achat de fourniture de bureau"/>
  </r>
  <r>
    <s v="E"/>
    <s v="5201"/>
    <s v="854"/>
    <s v="85407"/>
    <s v="8540008"/>
    <n v="528004120010"/>
    <x v="1"/>
    <x v="50"/>
    <x v="50"/>
    <n v="202211"/>
    <n v="44599"/>
    <s v="XOF"/>
    <n v="20000"/>
    <n v="33.99"/>
    <s v="EUR"/>
    <n v="30.492999999999999"/>
    <n v="30527166"/>
    <s v="SUBGRANT"/>
    <n v="13487"/>
    <s v="CHQN°0001071/ Remboursement des frais d'entretien de l'imprimante"/>
  </r>
  <r>
    <s v="E"/>
    <s v="5201"/>
    <s v="854"/>
    <s v="85407"/>
    <s v="8540008"/>
    <n v="528004120010"/>
    <x v="1"/>
    <x v="50"/>
    <x v="50"/>
    <n v="202211"/>
    <n v="44599"/>
    <s v="XOF"/>
    <n v="25000"/>
    <n v="42.48"/>
    <s v="EUR"/>
    <n v="38.11"/>
    <n v="30527166"/>
    <s v="SUBGRANT"/>
    <n v="13487"/>
    <s v="CHQN°0001073/ Remboursement des frais de carburant du Directeur Exécutif mois de juillet 2022"/>
  </r>
  <r>
    <s v="E"/>
    <s v="5201"/>
    <s v="854"/>
    <s v="85407"/>
    <s v="8540008"/>
    <n v="528004120010"/>
    <x v="1"/>
    <x v="50"/>
    <x v="50"/>
    <n v="202211"/>
    <n v="44599"/>
    <s v="XOF"/>
    <n v="10000"/>
    <n v="16.989999999999998"/>
    <s v="EUR"/>
    <n v="15.242000000000001"/>
    <n v="30527166"/>
    <s v="SUBGRANT"/>
    <n v="13487"/>
    <s v="CHQN°0001074/ Remboursement des frais d'achat de mégas pour la connxion internet mois de juillet 2022"/>
  </r>
  <r>
    <s v="E"/>
    <s v="5201"/>
    <s v="854"/>
    <s v="85407"/>
    <s v="8540008"/>
    <n v="528004120010"/>
    <x v="1"/>
    <x v="50"/>
    <x v="50"/>
    <n v="202211"/>
    <n v="44599"/>
    <s v="XOF"/>
    <n v="17891"/>
    <n v="30.4"/>
    <s v="EUR"/>
    <n v="27.271999999999998"/>
    <n v="30527166"/>
    <s v="SUBGRANT"/>
    <n v="13487"/>
    <s v="CHQN°0001075/ Règlement de la facture d'électricité du mois de juillet 2022"/>
  </r>
  <r>
    <s v="E"/>
    <s v="5201"/>
    <s v="854"/>
    <s v="85407"/>
    <s v="8540008"/>
    <n v="528004120010"/>
    <x v="1"/>
    <x v="50"/>
    <x v="50"/>
    <n v="202211"/>
    <n v="44599"/>
    <s v="XOF"/>
    <n v="37500"/>
    <n v="63.72"/>
    <s v="EUR"/>
    <n v="57.164000000000001"/>
    <n v="30527166"/>
    <s v="SUBGRANT"/>
    <n v="13487"/>
    <s v="CHQN°0001076/ Remboursement des frais de mission du superviseur du SOUROU pour la compilation et la collecte des donnés"/>
  </r>
  <r>
    <s v="E"/>
    <s v="5201"/>
    <s v="854"/>
    <s v="85407"/>
    <s v="8540008"/>
    <n v="528004120010"/>
    <x v="1"/>
    <x v="50"/>
    <x v="50"/>
    <n v="202211"/>
    <n v="44599"/>
    <s v="XOF"/>
    <n v="37500"/>
    <n v="63.72"/>
    <s v="EUR"/>
    <n v="57.164000000000001"/>
    <n v="30527166"/>
    <s v="SUBGRANT"/>
    <n v="13487"/>
    <s v="CHQN°0001076/ Remboursement des frais d'hébergement du superviseur du SOUROU pour la compilation et la collecte des donnés"/>
  </r>
  <r>
    <s v="E"/>
    <s v="5201"/>
    <s v="854"/>
    <s v="85407"/>
    <s v="8540008"/>
    <n v="528004120010"/>
    <x v="1"/>
    <x v="50"/>
    <x v="50"/>
    <n v="202211"/>
    <n v="44599"/>
    <s v="XOF"/>
    <n v="5000"/>
    <n v="8.5"/>
    <s v="EUR"/>
    <n v="7.6260000000000003"/>
    <n v="30527166"/>
    <s v="SUBGRANT"/>
    <n v="13487"/>
    <s v="CHQN°0001076/ Remboursement des frais de transport aller-retour du superviseur du SOUROU"/>
  </r>
  <r>
    <s v="E"/>
    <s v="5201"/>
    <s v="854"/>
    <s v="85407"/>
    <s v="8540008"/>
    <n v="528004120010"/>
    <x v="1"/>
    <x v="50"/>
    <x v="50"/>
    <n v="202211"/>
    <n v="44599"/>
    <s v="XOF"/>
    <n v="37500"/>
    <n v="63.72"/>
    <s v="EUR"/>
    <n v="57.164000000000001"/>
    <n v="30527166"/>
    <s v="SUBGRANT"/>
    <n v="13487"/>
    <s v="CHQN°0001076/ Remboursement des frais de mission du superviseur du NAYALA pour la compilation et la collecte des donnés"/>
  </r>
  <r>
    <s v="E"/>
    <s v="5201"/>
    <s v="854"/>
    <s v="85407"/>
    <s v="8540008"/>
    <n v="528004120010"/>
    <x v="1"/>
    <x v="50"/>
    <x v="50"/>
    <n v="202211"/>
    <n v="44599"/>
    <s v="XOF"/>
    <n v="37500"/>
    <n v="63.72"/>
    <s v="EUR"/>
    <n v="57.164000000000001"/>
    <n v="30527166"/>
    <s v="SUBGRANT"/>
    <n v="13487"/>
    <s v="CHQN°0001076/ Remboursement des frais d'hébergement du superviseur du NAYALA pour la compilation et la collecte des donnés"/>
  </r>
  <r>
    <s v="E"/>
    <s v="5201"/>
    <s v="854"/>
    <s v="85407"/>
    <s v="8540008"/>
    <n v="528004120010"/>
    <x v="1"/>
    <x v="50"/>
    <x v="50"/>
    <n v="202211"/>
    <n v="44599"/>
    <s v="XOF"/>
    <n v="5000"/>
    <n v="8.5"/>
    <s v="EUR"/>
    <n v="7.6260000000000003"/>
    <n v="30527166"/>
    <s v="SUBGRANT"/>
    <n v="13487"/>
    <s v="CHQN°0001076/ Remboursement des frais de transport aller-retour du superviseur du NAYALA"/>
  </r>
  <r>
    <s v="E"/>
    <s v="5201"/>
    <s v="854"/>
    <s v="85407"/>
    <s v="8540008"/>
    <n v="528004120010"/>
    <x v="1"/>
    <x v="50"/>
    <x v="50"/>
    <n v="202211"/>
    <n v="44599"/>
    <s v="XOF"/>
    <n v="37500"/>
    <n v="63.72"/>
    <s v="EUR"/>
    <n v="57.164000000000001"/>
    <n v="30527166"/>
    <s v="SUBGRANT"/>
    <n v="13487"/>
    <s v="CHQN°0001076/ Remboursement des frais de mission du superviseur de la KOSSI pour la compilation et la collecte des donnés"/>
  </r>
  <r>
    <s v="E"/>
    <s v="5201"/>
    <s v="854"/>
    <s v="85407"/>
    <s v="8540008"/>
    <n v="528004120010"/>
    <x v="1"/>
    <x v="50"/>
    <x v="50"/>
    <n v="202211"/>
    <n v="44599"/>
    <s v="XOF"/>
    <n v="37500"/>
    <n v="63.72"/>
    <s v="EUR"/>
    <n v="57.164000000000001"/>
    <n v="30527166"/>
    <s v="SUBGRANT"/>
    <n v="13487"/>
    <s v="CHQN°0001076/ Remboursement des frais d'hébergement du superviseur de la KOSSI pour la compilation et la collecte des donnés"/>
  </r>
  <r>
    <s v="E"/>
    <s v="5201"/>
    <s v="854"/>
    <s v="85407"/>
    <s v="8540008"/>
    <n v="528004120010"/>
    <x v="1"/>
    <x v="50"/>
    <x v="50"/>
    <n v="202211"/>
    <n v="44599"/>
    <s v="XOF"/>
    <n v="3000"/>
    <n v="5.0999999999999996"/>
    <s v="EUR"/>
    <n v="4.5750000000000002"/>
    <n v="30527166"/>
    <s v="SUBGRANT"/>
    <n v="13487"/>
    <s v="CHQN°0001076/ Remboursement des frais de transport aller-retour du superviseur de la KOSSI"/>
  </r>
  <r>
    <s v="E"/>
    <s v="5201"/>
    <s v="854"/>
    <s v="85407"/>
    <s v="8540008"/>
    <n v="528004120010"/>
    <x v="1"/>
    <x v="50"/>
    <x v="50"/>
    <n v="202211"/>
    <n v="44599"/>
    <s v="XOF"/>
    <n v="15000"/>
    <n v="25.49"/>
    <s v="EUR"/>
    <n v="22.867999999999999"/>
    <n v="30527166"/>
    <s v="SUBGRANT"/>
    <n v="13487"/>
    <s v="CHQN°0001079/ Prise en charge de l'agent de nettoyage mois de juillet 2022"/>
  </r>
  <r>
    <s v="E"/>
    <s v="5201"/>
    <s v="854"/>
    <s v="85407"/>
    <s v="8540008"/>
    <n v="528004120010"/>
    <x v="1"/>
    <x v="50"/>
    <x v="50"/>
    <n v="202211"/>
    <n v="44599"/>
    <s v="XOF"/>
    <n v="6000"/>
    <n v="10.199999999999999"/>
    <s v="EUR"/>
    <n v="9.1509999999999998"/>
    <n v="30527166"/>
    <s v="SUBGRANT"/>
    <n v="13487"/>
    <s v="CHQN°0001080/ Remboursement des frais d'envois de plis et d'impression"/>
  </r>
  <r>
    <s v="E"/>
    <s v="5201"/>
    <s v="854"/>
    <s v="85407"/>
    <s v="8540008"/>
    <n v="528004120046"/>
    <x v="24"/>
    <x v="96"/>
    <x v="94"/>
    <n v="202211"/>
    <n v="44599"/>
    <s v="XOF"/>
    <n v="6700"/>
    <n v="11.39"/>
    <s v="EUR"/>
    <n v="10.218"/>
    <n v="30527166"/>
    <s v="SUBGRANT"/>
    <n v="13487"/>
    <s v="CHQN°0001082/ Remboursement des frais d'envois de plis et d'impression"/>
  </r>
  <r>
    <s v="E"/>
    <s v="5201"/>
    <s v="854"/>
    <s v="85407"/>
    <s v="8540008"/>
    <n v="528004120010"/>
    <x v="1"/>
    <x v="50"/>
    <x v="50"/>
    <n v="202211"/>
    <n v="44599"/>
    <s v="XOF"/>
    <n v="2925"/>
    <n v="4.97"/>
    <s v="EUR"/>
    <n v="4.4589999999999996"/>
    <n v="30527166"/>
    <s v="SUBGRANT"/>
    <n v="13487"/>
    <s v="Relevé bancaire/ Agio du mois de juillet 2022"/>
  </r>
  <r>
    <s v="E"/>
    <s v="5201"/>
    <s v="854"/>
    <s v="85407"/>
    <s v="8540008"/>
    <n v="528004120026"/>
    <x v="6"/>
    <x v="46"/>
    <x v="46"/>
    <n v="202211"/>
    <n v="44599"/>
    <s v="XOF"/>
    <n v="135000"/>
    <n v="229.41"/>
    <s v="EUR"/>
    <n v="205.80799999999999"/>
    <n v="30526891"/>
    <s v="SUBGRANT"/>
    <n v="13487"/>
    <s v="CHQN°000944/ Justifs avril/Prise en charge des participants Résidents lors de la journée pédagogique au SOUROU salle1"/>
  </r>
  <r>
    <s v="E"/>
    <s v="5201"/>
    <s v="854"/>
    <s v="85407"/>
    <s v="8540008"/>
    <n v="528004120026"/>
    <x v="6"/>
    <x v="46"/>
    <x v="46"/>
    <n v="202211"/>
    <n v="44599"/>
    <s v="XOF"/>
    <n v="10000"/>
    <n v="16.989999999999998"/>
    <s v="EUR"/>
    <n v="15.242000000000001"/>
    <n v="30526891"/>
    <s v="SUBGRANT"/>
    <n v="13487"/>
    <s v="CHQN°000944/Justifs avril/ Prise en charge des participants Résidents lors de la journée pédagogique au SOUROU salle1"/>
  </r>
  <r>
    <s v="E"/>
    <s v="5201"/>
    <s v="854"/>
    <s v="85407"/>
    <s v="8540008"/>
    <n v="528004120026"/>
    <x v="6"/>
    <x v="46"/>
    <x v="46"/>
    <n v="202211"/>
    <n v="44599"/>
    <s v="XOF"/>
    <n v="50000"/>
    <n v="84.97"/>
    <s v="EUR"/>
    <n v="76.227999999999994"/>
    <n v="30526891"/>
    <s v="SUBGRANT"/>
    <n v="13487"/>
    <s v="CHQN°000944/ Justifs avril/Prise en charge des formateurs lors de la journée pédagogique au SOUROU"/>
  </r>
  <r>
    <s v="E"/>
    <s v="5201"/>
    <s v="854"/>
    <s v="85407"/>
    <s v="8540008"/>
    <n v="528004120026"/>
    <x v="6"/>
    <x v="46"/>
    <x v="46"/>
    <n v="202211"/>
    <n v="44599"/>
    <s v="XOF"/>
    <n v="140000"/>
    <n v="237.9"/>
    <s v="EUR"/>
    <n v="213.42400000000001"/>
    <n v="30526891"/>
    <s v="SUBGRANT"/>
    <n v="13487"/>
    <s v="CHQN°000944/Justifs avril/ Prise en charge des participants Résidents lors de la journée pédagogique au SOUROU salle2"/>
  </r>
  <r>
    <s v="E"/>
    <s v="5201"/>
    <s v="854"/>
    <s v="85407"/>
    <s v="8540008"/>
    <n v="528004120026"/>
    <x v="6"/>
    <x v="46"/>
    <x v="46"/>
    <n v="202211"/>
    <n v="44599"/>
    <s v="XOF"/>
    <n v="25000"/>
    <n v="42.48"/>
    <s v="EUR"/>
    <n v="38.11"/>
    <n v="30526891"/>
    <s v="SUBGRANT"/>
    <n v="13487"/>
    <s v="CHQN°000944/ Justifs avril/Prise en charge des participants Résidents lors de la journée pédagogique au SOUROU salle2"/>
  </r>
  <r>
    <s v="E"/>
    <s v="5201"/>
    <s v="854"/>
    <s v="85407"/>
    <s v="8540008"/>
    <n v="528004120026"/>
    <x v="6"/>
    <x v="46"/>
    <x v="46"/>
    <n v="202211"/>
    <n v="44599"/>
    <s v="XOF"/>
    <n v="50000"/>
    <n v="84.97"/>
    <s v="EUR"/>
    <n v="76.227999999999994"/>
    <n v="30526891"/>
    <s v="SUBGRANT"/>
    <n v="13487"/>
    <s v="CHQN°000944/ Justifs avril/Prise en charge des formateurs lors de la journée pédagogique au SOUROU"/>
  </r>
  <r>
    <s v="E"/>
    <s v="5201"/>
    <s v="854"/>
    <s v="85407"/>
    <s v="8540008"/>
    <n v="528004120026"/>
    <x v="6"/>
    <x v="46"/>
    <x v="46"/>
    <n v="202211"/>
    <n v="44599"/>
    <s v="XOF"/>
    <n v="25000"/>
    <n v="42.48"/>
    <s v="EUR"/>
    <n v="38.11"/>
    <n v="30526891"/>
    <s v="SUBGRANT"/>
    <n v="13487"/>
    <s v="CHQN°000944/ Justifs avril/Prise en charge du DPEPPNF lors de la journée pédagogique au SOUROU"/>
  </r>
  <r>
    <s v="E"/>
    <s v="5201"/>
    <s v="854"/>
    <s v="85407"/>
    <s v="8540008"/>
    <n v="528004120026"/>
    <x v="6"/>
    <x v="46"/>
    <x v="46"/>
    <n v="202211"/>
    <n v="44599"/>
    <s v="XOF"/>
    <n v="120000"/>
    <n v="203.92"/>
    <s v="EUR"/>
    <n v="182.94"/>
    <n v="30526891"/>
    <s v="SUBGRANT"/>
    <n v="13487"/>
    <s v="CHQN°000944/ Justifs avril/Prise en charge des participants Résidents lors de la journée pédagogique au SOUROU salle3"/>
  </r>
  <r>
    <s v="E"/>
    <s v="5201"/>
    <s v="854"/>
    <s v="85407"/>
    <s v="8540008"/>
    <n v="528004120026"/>
    <x v="6"/>
    <x v="46"/>
    <x v="46"/>
    <n v="202211"/>
    <n v="44599"/>
    <s v="XOF"/>
    <n v="50000"/>
    <n v="84.97"/>
    <s v="EUR"/>
    <n v="76.227999999999994"/>
    <n v="30526891"/>
    <s v="SUBGRANT"/>
    <n v="13487"/>
    <s v="CHQN°000944/ Justifs avril/Prise en charge des formateurs lors de la journée pédagogique au SOUROU"/>
  </r>
  <r>
    <s v="E"/>
    <s v="5201"/>
    <s v="854"/>
    <s v="85407"/>
    <s v="8540008"/>
    <n v="528004120026"/>
    <x v="6"/>
    <x v="46"/>
    <x v="46"/>
    <n v="202211"/>
    <n v="44599"/>
    <s v="XOF"/>
    <n v="45000"/>
    <n v="76.47"/>
    <s v="EUR"/>
    <n v="68.602999999999994"/>
    <n v="30526891"/>
    <s v="SUBGRANT"/>
    <n v="13487"/>
    <s v="CHQN°000944/Justifs avril/ Prise en charge de la location de la salle lors de la journée pédagogique au SOUROU"/>
  </r>
  <r>
    <s v="E"/>
    <s v="5201"/>
    <s v="854"/>
    <s v="85407"/>
    <s v="8540008"/>
    <n v="528004120026"/>
    <x v="6"/>
    <x v="46"/>
    <x v="46"/>
    <n v="202211"/>
    <n v="44599"/>
    <s v="XOF"/>
    <n v="16500"/>
    <n v="28.04"/>
    <s v="EUR"/>
    <n v="25.155000000000001"/>
    <n v="30526891"/>
    <s v="SUBGRANT"/>
    <n v="13487"/>
    <s v="CHQN°000944/ Justifs avril/Prise en charge des frais d'impression lors de la journée pédagogique au SOUROU"/>
  </r>
  <r>
    <s v="E"/>
    <s v="5201"/>
    <s v="854"/>
    <s v="85407"/>
    <s v="8540008"/>
    <n v="528004120026"/>
    <x v="6"/>
    <x v="46"/>
    <x v="46"/>
    <n v="202211"/>
    <n v="44599"/>
    <s v="XOF"/>
    <n v="27500"/>
    <n v="46.73"/>
    <s v="EUR"/>
    <n v="41.921999999999997"/>
    <n v="30526891"/>
    <s v="SUBGRANT"/>
    <n v="13487"/>
    <s v="CHQN°000944/ Justifs avril/Prise en charge des frais  de mission du MEAL lors de la journée pédagogique au SOUROU"/>
  </r>
  <r>
    <s v="E"/>
    <s v="5201"/>
    <s v="854"/>
    <s v="85407"/>
    <s v="8540008"/>
    <n v="528004120026"/>
    <x v="6"/>
    <x v="46"/>
    <x v="46"/>
    <n v="202211"/>
    <n v="44599"/>
    <s v="XOF"/>
    <n v="25000"/>
    <n v="42.48"/>
    <s v="EUR"/>
    <n v="38.11"/>
    <n v="30526891"/>
    <s v="SUBGRANT"/>
    <n v="13487"/>
    <s v="CHQN°000944/ Prise en charge des frais  d'hébergement du MEAL lors de la journée pédagogique au SOUROU"/>
  </r>
  <r>
    <s v="E"/>
    <s v="5201"/>
    <s v="854"/>
    <s v="85407"/>
    <s v="8540008"/>
    <n v="528004120026"/>
    <x v="6"/>
    <x v="46"/>
    <x v="46"/>
    <n v="202211"/>
    <n v="44599"/>
    <s v="XOF"/>
    <n v="25000"/>
    <n v="42.48"/>
    <s v="EUR"/>
    <n v="38.11"/>
    <n v="30526891"/>
    <s v="SUBGRANT"/>
    <n v="13487"/>
    <s v="CHQN°000944/Justifs avril/ Prise en charge des frais  d'hébergement de la comptable lors de la journée pédagogique au SOUROU"/>
  </r>
  <r>
    <s v="E"/>
    <s v="5201"/>
    <s v="854"/>
    <s v="85407"/>
    <s v="8540008"/>
    <n v="528004120026"/>
    <x v="6"/>
    <x v="46"/>
    <x v="46"/>
    <n v="202211"/>
    <n v="44599"/>
    <s v="XOF"/>
    <n v="27500"/>
    <n v="46.73"/>
    <s v="EUR"/>
    <n v="41.921999999999997"/>
    <n v="30526891"/>
    <s v="SUBGRANT"/>
    <n v="13487"/>
    <s v="CHQN°000944/Justifs avril/ Prise en charge des frais  de mission du coordonnateur lors de la journée pédagogique au SOUROU"/>
  </r>
  <r>
    <s v="E"/>
    <s v="5201"/>
    <s v="854"/>
    <s v="85407"/>
    <s v="8540008"/>
    <n v="528004120026"/>
    <x v="6"/>
    <x v="46"/>
    <x v="46"/>
    <n v="202211"/>
    <n v="44599"/>
    <s v="XOF"/>
    <n v="31500"/>
    <n v="53.53"/>
    <s v="EUR"/>
    <n v="48.023000000000003"/>
    <n v="30526891"/>
    <s v="SUBGRANT"/>
    <n v="13487"/>
    <s v="CHQN°000944/Justifs avril/ Prise en charge des frais  de mission du coordonnateur régional lors de la journée pédagogique au SOUROU"/>
  </r>
  <r>
    <s v="E"/>
    <s v="5201"/>
    <s v="854"/>
    <s v="85407"/>
    <s v="8540008"/>
    <n v="528004120026"/>
    <x v="6"/>
    <x v="46"/>
    <x v="46"/>
    <n v="202211"/>
    <n v="44599"/>
    <s v="XOF"/>
    <n v="25000"/>
    <n v="42.48"/>
    <s v="EUR"/>
    <n v="38.11"/>
    <n v="30526891"/>
    <s v="SUBGRANT"/>
    <n v="13487"/>
    <s v="CHQN°000944/Justifs avril/ Prise en charge des frais  d'hébergement du coordonnateur régional lors de la journée pédagogique au SOUROU"/>
  </r>
  <r>
    <s v="E"/>
    <s v="5201"/>
    <s v="854"/>
    <s v="85407"/>
    <s v="8540008"/>
    <n v="528004120026"/>
    <x v="6"/>
    <x v="46"/>
    <x v="46"/>
    <n v="202211"/>
    <n v="44599"/>
    <s v="XOF"/>
    <n v="31500"/>
    <n v="53.53"/>
    <s v="EUR"/>
    <n v="48.023000000000003"/>
    <n v="30526891"/>
    <s v="SUBGRANT"/>
    <n v="13487"/>
    <s v="CHQN°000944/ Justifs avril/Prise en charge des frais  de mission du MEAL officer lors de la journée pédagogique au SOUROU"/>
  </r>
  <r>
    <s v="E"/>
    <s v="5201"/>
    <s v="854"/>
    <s v="85407"/>
    <s v="8540008"/>
    <n v="528004120026"/>
    <x v="6"/>
    <x v="46"/>
    <x v="46"/>
    <n v="202211"/>
    <n v="44599"/>
    <s v="XOF"/>
    <n v="25000"/>
    <n v="42.48"/>
    <s v="EUR"/>
    <n v="38.11"/>
    <n v="30526891"/>
    <s v="SUBGRANT"/>
    <n v="13487"/>
    <s v="CHQN°000944/Justifs avril/ Prise en charge des frais  d'hébergement du MEAL officer lors de la journée pédagogique au SOUROU"/>
  </r>
  <r>
    <s v="E"/>
    <s v="5201"/>
    <s v="854"/>
    <s v="85407"/>
    <s v="8540008"/>
    <n v="528004120026"/>
    <x v="6"/>
    <x v="46"/>
    <x v="46"/>
    <n v="202211"/>
    <n v="44599"/>
    <s v="XOF"/>
    <n v="12000"/>
    <n v="20.39"/>
    <s v="EUR"/>
    <n v="18.292000000000002"/>
    <n v="30526891"/>
    <s v="SUBGRANT"/>
    <n v="13487"/>
    <s v="CHQN°000944/Justifs avril/ Prise en charge des frais  de transport de l'équipe lors de la journée pédagogique au SOUROU"/>
  </r>
  <r>
    <s v="E"/>
    <s v="5201"/>
    <s v="854"/>
    <s v="85407"/>
    <s v="8540008"/>
    <n v="528004120026"/>
    <x v="6"/>
    <x v="46"/>
    <x v="46"/>
    <n v="202211"/>
    <n v="44599"/>
    <s v="XOF"/>
    <n v="12000"/>
    <n v="20.39"/>
    <s v="EUR"/>
    <n v="18.292000000000002"/>
    <n v="30526891"/>
    <s v="SUBGRANT"/>
    <n v="13487"/>
    <s v="CHQN°000944/Justifs avril/ Prise en charge des frais  de transport de l'équipe lors de la journée pédagogique au SOUROU"/>
  </r>
  <r>
    <s v="E"/>
    <s v="5201"/>
    <s v="854"/>
    <s v="85407"/>
    <s v="8540008"/>
    <n v="528004120026"/>
    <x v="6"/>
    <x v="46"/>
    <x v="46"/>
    <n v="202211"/>
    <n v="44599"/>
    <s v="XOF"/>
    <n v="25000"/>
    <n v="42.48"/>
    <s v="EUR"/>
    <n v="38.11"/>
    <n v="30526891"/>
    <s v="SUBGRANT"/>
    <n v="13487"/>
    <s v="Justifs avril/Retenue à la source de la restauration lors de la journée pédagogique au SOUROU"/>
  </r>
  <r>
    <s v="E"/>
    <s v="5201"/>
    <s v="854"/>
    <s v="85407"/>
    <s v="8540008"/>
    <n v="528004120026"/>
    <x v="6"/>
    <x v="46"/>
    <x v="46"/>
    <n v="202211"/>
    <n v="44599"/>
    <s v="XOF"/>
    <n v="475000"/>
    <n v="807.18"/>
    <s v="EUR"/>
    <n v="724.13599999999997"/>
    <n v="30526891"/>
    <s v="SUBGRANT"/>
    <n v="13487"/>
    <s v="CHQN°000946/Justifs avril/ Prise en charge de la restauration lors de la journée pédagogique au SOUROU"/>
  </r>
  <r>
    <s v="E"/>
    <s v="5201"/>
    <s v="854"/>
    <s v="85407"/>
    <s v="8540008"/>
    <n v="528004120026"/>
    <x v="6"/>
    <x v="46"/>
    <x v="46"/>
    <n v="202211"/>
    <n v="44599"/>
    <s v="XOF"/>
    <n v="25000"/>
    <n v="42.48"/>
    <s v="EUR"/>
    <n v="38.11"/>
    <n v="30526891"/>
    <s v="SUBGRANT"/>
    <n v="13487"/>
    <s v="CHQN°000853/ Justifs avril/Prise en charge du DPEPPNF lors de la journée pédagogique au NAYALA"/>
  </r>
  <r>
    <s v="E"/>
    <s v="5201"/>
    <s v="854"/>
    <s v="85407"/>
    <s v="8540008"/>
    <n v="528004120026"/>
    <x v="6"/>
    <x v="46"/>
    <x v="46"/>
    <n v="202211"/>
    <n v="44599"/>
    <s v="XOF"/>
    <n v="50000"/>
    <n v="84.97"/>
    <s v="EUR"/>
    <n v="76.227999999999994"/>
    <n v="30526891"/>
    <s v="SUBGRANT"/>
    <n v="13487"/>
    <s v="CHQN°000853/ Justifs avril/Prise en charge des participants Résidents lors de la journée pédagogique au NAYALA salle1"/>
  </r>
  <r>
    <s v="E"/>
    <s v="5201"/>
    <s v="854"/>
    <s v="85407"/>
    <s v="8540008"/>
    <n v="528004120026"/>
    <x v="6"/>
    <x v="46"/>
    <x v="46"/>
    <n v="202211"/>
    <n v="44599"/>
    <s v="XOF"/>
    <n v="50000"/>
    <n v="84.97"/>
    <s v="EUR"/>
    <n v="76.227999999999994"/>
    <n v="30526891"/>
    <s v="SUBGRANT"/>
    <n v="13487"/>
    <s v="CHQN°000853/Justifs avril/ Prise en charge des participants Résidents lors de la journée pédagogique au NAYALA salle1"/>
  </r>
  <r>
    <s v="E"/>
    <s v="5201"/>
    <s v="854"/>
    <s v="85407"/>
    <s v="8540008"/>
    <n v="528004120026"/>
    <x v="6"/>
    <x v="46"/>
    <x v="46"/>
    <n v="202211"/>
    <n v="44599"/>
    <s v="XOF"/>
    <n v="15000"/>
    <n v="25.49"/>
    <s v="EUR"/>
    <n v="22.867999999999999"/>
    <n v="30526891"/>
    <s v="SUBGRANT"/>
    <n v="13487"/>
    <s v="CHQN°000853/Justifs avril/ Prise en charge des participants Résidents lors de la journée pédagogique au NAYALA salle1"/>
  </r>
  <r>
    <s v="E"/>
    <s v="5201"/>
    <s v="854"/>
    <s v="85407"/>
    <s v="8540008"/>
    <n v="528004120026"/>
    <x v="6"/>
    <x v="46"/>
    <x v="46"/>
    <n v="202211"/>
    <n v="44599"/>
    <s v="XOF"/>
    <n v="50000"/>
    <n v="84.97"/>
    <s v="EUR"/>
    <n v="76.227999999999994"/>
    <n v="30526891"/>
    <s v="SUBGRANT"/>
    <n v="13487"/>
    <s v="CHQN°000853/ Justifs avril/Prise en charge des formateurs lors de la journée pédagogique au NAYALA salle1"/>
  </r>
  <r>
    <s v="E"/>
    <s v="5201"/>
    <s v="854"/>
    <s v="85407"/>
    <s v="8540008"/>
    <n v="528004120026"/>
    <x v="6"/>
    <x v="46"/>
    <x v="46"/>
    <n v="202211"/>
    <n v="44599"/>
    <s v="XOF"/>
    <n v="50000"/>
    <n v="84.97"/>
    <s v="EUR"/>
    <n v="76.227999999999994"/>
    <n v="30526891"/>
    <s v="SUBGRANT"/>
    <n v="13487"/>
    <s v="CHQN°000853/ Justifs avril/Prise en charge des participants Résidents lors de la journée pédagogique au NAYALA salle2"/>
  </r>
  <r>
    <s v="E"/>
    <s v="5201"/>
    <s v="854"/>
    <s v="85407"/>
    <s v="8540008"/>
    <n v="528004120026"/>
    <x v="6"/>
    <x v="46"/>
    <x v="46"/>
    <n v="202211"/>
    <n v="44599"/>
    <s v="XOF"/>
    <n v="50000"/>
    <n v="84.97"/>
    <s v="EUR"/>
    <n v="76.227999999999994"/>
    <n v="30526891"/>
    <s v="SUBGRANT"/>
    <n v="13487"/>
    <s v="CHQN°000853/Justifs avril/ Prise en charge des participants Résidents lors de la journée pédagogique au NAYALA salle2"/>
  </r>
  <r>
    <s v="E"/>
    <s v="5201"/>
    <s v="854"/>
    <s v="85407"/>
    <s v="8540008"/>
    <n v="528004120026"/>
    <x v="6"/>
    <x v="46"/>
    <x v="46"/>
    <n v="202211"/>
    <n v="44599"/>
    <s v="XOF"/>
    <n v="25000"/>
    <n v="42.48"/>
    <s v="EUR"/>
    <n v="38.11"/>
    <n v="30526891"/>
    <s v="SUBGRANT"/>
    <n v="13487"/>
    <s v="CHQN°000853/ Justifs avril/Prise en charge des participants Résidents lors de la journée pédagogique au NAYALA salle2"/>
  </r>
  <r>
    <s v="E"/>
    <s v="5201"/>
    <s v="854"/>
    <s v="85407"/>
    <s v="8540008"/>
    <n v="528004120026"/>
    <x v="6"/>
    <x v="46"/>
    <x v="46"/>
    <n v="202211"/>
    <n v="44599"/>
    <s v="XOF"/>
    <n v="50000"/>
    <n v="84.97"/>
    <s v="EUR"/>
    <n v="76.227999999999994"/>
    <n v="30526891"/>
    <s v="SUBGRANT"/>
    <n v="13487"/>
    <s v="CHQN°000853/Justifs avril/ Prise en charge des formateurs lors de la journée pédagogique au NAYALA salle2"/>
  </r>
  <r>
    <s v="E"/>
    <s v="5201"/>
    <s v="854"/>
    <s v="85407"/>
    <s v="8540008"/>
    <n v="528004120026"/>
    <x v="6"/>
    <x v="46"/>
    <x v="46"/>
    <n v="202211"/>
    <n v="44599"/>
    <s v="XOF"/>
    <n v="50000"/>
    <n v="84.97"/>
    <s v="EUR"/>
    <n v="76.227999999999994"/>
    <n v="30526891"/>
    <s v="SUBGRANT"/>
    <n v="13487"/>
    <s v="CHQN°000853/Justifs avril/ Prise en charge des participants Résidents de GOSSINA lors de la journée pédagogique au NAYALA"/>
  </r>
  <r>
    <s v="E"/>
    <s v="5201"/>
    <s v="854"/>
    <s v="85407"/>
    <s v="8540008"/>
    <n v="528004120026"/>
    <x v="6"/>
    <x v="46"/>
    <x v="46"/>
    <n v="202211"/>
    <n v="44599"/>
    <s v="XOF"/>
    <n v="50000"/>
    <n v="84.97"/>
    <s v="EUR"/>
    <n v="76.227999999999994"/>
    <n v="30526891"/>
    <s v="SUBGRANT"/>
    <n v="13487"/>
    <s v="CHQN°000853/ Justifs avril/Prise en charge des participants Résidents de GOSSINA lors de la journée pédagogique au NAYALA"/>
  </r>
  <r>
    <s v="E"/>
    <s v="5201"/>
    <s v="854"/>
    <s v="85407"/>
    <s v="8540008"/>
    <n v="528004120026"/>
    <x v="6"/>
    <x v="46"/>
    <x v="46"/>
    <n v="202211"/>
    <n v="44599"/>
    <s v="XOF"/>
    <n v="50000"/>
    <n v="84.97"/>
    <s v="EUR"/>
    <n v="76.227999999999994"/>
    <n v="30526891"/>
    <s v="SUBGRANT"/>
    <n v="13487"/>
    <s v="CHQN°000853/ Justifs avril/Prise en charge des participants Résidents de GOSSINA lors de la journée pédagogique au NAYALA"/>
  </r>
  <r>
    <s v="E"/>
    <s v="5201"/>
    <s v="854"/>
    <s v="85407"/>
    <s v="8540008"/>
    <n v="528004120026"/>
    <x v="6"/>
    <x v="46"/>
    <x v="46"/>
    <n v="202211"/>
    <n v="44599"/>
    <s v="XOF"/>
    <n v="20000"/>
    <n v="33.99"/>
    <s v="EUR"/>
    <n v="30.492999999999999"/>
    <n v="30526891"/>
    <s v="SUBGRANT"/>
    <n v="13487"/>
    <s v="CHQN°000853/ Justifs avril/Prise en charge des participants Résidents de GOSSINA lors de la journée pédagogique au NAYALA"/>
  </r>
  <r>
    <s v="E"/>
    <s v="5201"/>
    <s v="854"/>
    <s v="85407"/>
    <s v="8540008"/>
    <n v="528004120026"/>
    <x v="6"/>
    <x v="46"/>
    <x v="46"/>
    <n v="202211"/>
    <n v="44599"/>
    <s v="XOF"/>
    <n v="50000"/>
    <n v="84.97"/>
    <s v="EUR"/>
    <n v="76.227999999999994"/>
    <n v="30526891"/>
    <s v="SUBGRANT"/>
    <n v="13487"/>
    <s v="CHQN°000853/ Justifs avril/Prise en charge des formateurs de GOSSINA lors de la journée pédagogique au NAYALA"/>
  </r>
  <r>
    <s v="E"/>
    <s v="5201"/>
    <s v="854"/>
    <s v="85407"/>
    <s v="8540008"/>
    <n v="528004120026"/>
    <x v="6"/>
    <x v="46"/>
    <x v="46"/>
    <n v="202211"/>
    <n v="44599"/>
    <s v="XOF"/>
    <n v="50000"/>
    <n v="84.97"/>
    <s v="EUR"/>
    <n v="76.227999999999994"/>
    <n v="30526891"/>
    <s v="SUBGRANT"/>
    <n v="13487"/>
    <s v="CHQN°000853/Justifs avril/Prise en charge des formateurs de YABA lors de la journée pédagogique au NAYALA"/>
  </r>
  <r>
    <s v="E"/>
    <s v="5201"/>
    <s v="854"/>
    <s v="85407"/>
    <s v="8540008"/>
    <n v="528004120026"/>
    <x v="6"/>
    <x v="46"/>
    <x v="46"/>
    <n v="202211"/>
    <n v="44599"/>
    <s v="XOF"/>
    <n v="50000"/>
    <n v="84.97"/>
    <s v="EUR"/>
    <n v="76.227999999999994"/>
    <n v="30526891"/>
    <s v="SUBGRANT"/>
    <n v="13487"/>
    <s v="CHQN°000853/ Justifs avril/Prise en charge des participants Résidents de YABA lors de la journée pédagogique au NAYALA"/>
  </r>
  <r>
    <s v="E"/>
    <s v="5201"/>
    <s v="854"/>
    <s v="85407"/>
    <s v="8540008"/>
    <n v="528004120026"/>
    <x v="6"/>
    <x v="46"/>
    <x v="46"/>
    <n v="202211"/>
    <n v="44599"/>
    <s v="XOF"/>
    <n v="50000"/>
    <n v="84.97"/>
    <s v="EUR"/>
    <n v="76.227999999999994"/>
    <n v="30526891"/>
    <s v="SUBGRANT"/>
    <n v="13487"/>
    <s v="CHQN°000853/Justifs avril/ Prise en charge des participants Résidents de YABA lors de la journée pédagogique au NAYALA"/>
  </r>
  <r>
    <s v="E"/>
    <s v="5201"/>
    <s v="854"/>
    <s v="85407"/>
    <s v="8540008"/>
    <n v="528004120026"/>
    <x v="6"/>
    <x v="46"/>
    <x v="46"/>
    <n v="202211"/>
    <n v="44599"/>
    <s v="XOF"/>
    <n v="50000"/>
    <n v="84.97"/>
    <s v="EUR"/>
    <n v="76.227999999999994"/>
    <n v="30526891"/>
    <s v="SUBGRANT"/>
    <n v="13487"/>
    <s v="CHQN°000853/Justifs avril/ Prise en charge des participants Résidents de YABA lors de la journée pédagogique au NAYALA"/>
  </r>
  <r>
    <s v="E"/>
    <s v="5201"/>
    <s v="854"/>
    <s v="85407"/>
    <s v="8540008"/>
    <n v="528004120026"/>
    <x v="6"/>
    <x v="46"/>
    <x v="46"/>
    <n v="202211"/>
    <n v="44599"/>
    <s v="XOF"/>
    <n v="35000"/>
    <n v="59.48"/>
    <s v="EUR"/>
    <n v="53.360999999999997"/>
    <n v="30526891"/>
    <s v="SUBGRANT"/>
    <n v="13487"/>
    <s v="CHQN°000853/Justifs avril/ Prise en charge des participants Résidents de YABA lors de la journée pédagogique au NAYALA"/>
  </r>
  <r>
    <s v="E"/>
    <s v="5201"/>
    <s v="854"/>
    <s v="85407"/>
    <s v="8540008"/>
    <n v="528004120026"/>
    <x v="6"/>
    <x v="46"/>
    <x v="46"/>
    <n v="202211"/>
    <n v="44599"/>
    <s v="XOF"/>
    <n v="19000"/>
    <n v="32.29"/>
    <s v="EUR"/>
    <n v="28.968"/>
    <n v="30526891"/>
    <s v="SUBGRANT"/>
    <n v="13487"/>
    <s v="CHQN°000853/Justifs avril/ Prise en charge des frais  de mission du MEAL SOSJD lors de la journée pédagogique au NAYALA"/>
  </r>
  <r>
    <s v="E"/>
    <s v="5201"/>
    <s v="854"/>
    <s v="85407"/>
    <s v="8540008"/>
    <n v="528004120026"/>
    <x v="6"/>
    <x v="46"/>
    <x v="46"/>
    <n v="202211"/>
    <n v="44599"/>
    <s v="XOF"/>
    <n v="25000"/>
    <n v="42.48"/>
    <s v="EUR"/>
    <n v="38.11"/>
    <n v="30526891"/>
    <s v="SUBGRANT"/>
    <n v="13487"/>
    <s v="CHQN°000853/Justifs avril/ Prise en charge des frais  d'hébergement du MEAL SOSJD lors de la journée pédagogique au NAYALA"/>
  </r>
  <r>
    <s v="E"/>
    <s v="5201"/>
    <s v="854"/>
    <s v="85407"/>
    <s v="8540008"/>
    <n v="528004120026"/>
    <x v="6"/>
    <x v="46"/>
    <x v="46"/>
    <n v="202211"/>
    <n v="44599"/>
    <s v="XOF"/>
    <n v="19000"/>
    <n v="32.29"/>
    <s v="EUR"/>
    <n v="28.968"/>
    <n v="30526891"/>
    <s v="SUBGRANT"/>
    <n v="13487"/>
    <s v="CHQN°000853/Justifs avril/ Prise en charge des frais  de mission du cordonnateur SOSJD lors de la journée pédagogique au NAYALA"/>
  </r>
  <r>
    <s v="E"/>
    <s v="5201"/>
    <s v="854"/>
    <s v="85407"/>
    <s v="8540008"/>
    <n v="528004120026"/>
    <x v="6"/>
    <x v="46"/>
    <x v="46"/>
    <n v="202211"/>
    <n v="44599"/>
    <s v="XOF"/>
    <n v="25000"/>
    <n v="42.48"/>
    <s v="EUR"/>
    <n v="38.11"/>
    <n v="30526891"/>
    <s v="SUBGRANT"/>
    <n v="13487"/>
    <s v="CHQN°000853/Justifs avril/ Prise en charge des frais  d'hébergement du coordonnateur SOSJD lors de la journée pédagogique au NAYALA"/>
  </r>
  <r>
    <s v="E"/>
    <s v="5201"/>
    <s v="854"/>
    <s v="85407"/>
    <s v="8540008"/>
    <n v="528004120026"/>
    <x v="6"/>
    <x v="46"/>
    <x v="46"/>
    <n v="202211"/>
    <n v="44599"/>
    <s v="XOF"/>
    <n v="19000"/>
    <n v="32.29"/>
    <s v="EUR"/>
    <n v="28.968"/>
    <n v="30526891"/>
    <s v="SUBGRANT"/>
    <n v="13487"/>
    <s v="CHQN°000853/Justifs avril/ Prise en charge des frais  de mission du comptable SOSJD lors de la journée pédagogique au NAYALA"/>
  </r>
  <r>
    <s v="E"/>
    <s v="5201"/>
    <s v="854"/>
    <s v="85407"/>
    <s v="8540008"/>
    <n v="528004120026"/>
    <x v="6"/>
    <x v="46"/>
    <x v="46"/>
    <n v="202211"/>
    <n v="44599"/>
    <s v="XOF"/>
    <n v="19000"/>
    <n v="32.29"/>
    <s v="EUR"/>
    <n v="28.968"/>
    <n v="30526891"/>
    <s v="SUBGRANT"/>
    <n v="13487"/>
    <s v="CHQN°000853/ Justifs avril/Prise en charge des frais  de mission du Point Focal SOSJD lors de la journée pédagogique au NAYALA"/>
  </r>
  <r>
    <s v="E"/>
    <s v="5201"/>
    <s v="854"/>
    <s v="85407"/>
    <s v="8540008"/>
    <n v="528004120026"/>
    <x v="6"/>
    <x v="46"/>
    <x v="46"/>
    <n v="202211"/>
    <n v="44599"/>
    <s v="XOF"/>
    <n v="25000"/>
    <n v="42.48"/>
    <s v="EUR"/>
    <n v="38.11"/>
    <n v="30526891"/>
    <s v="SUBGRANT"/>
    <n v="13487"/>
    <s v="CHQN°000853/Justifs avril/ Prise en charge des frais  d'hébergement du Point focal SOSJD lors de la journée pédagogique au NAYALA"/>
  </r>
  <r>
    <s v="E"/>
    <s v="5201"/>
    <s v="854"/>
    <s v="85407"/>
    <s v="8540008"/>
    <n v="528004120026"/>
    <x v="6"/>
    <x v="46"/>
    <x v="46"/>
    <n v="202211"/>
    <n v="44599"/>
    <s v="XOF"/>
    <n v="33500"/>
    <n v="56.93"/>
    <s v="EUR"/>
    <n v="51.073"/>
    <n v="30526891"/>
    <s v="SUBGRANT"/>
    <n v="13487"/>
    <s v="CHQN°000853/ Justifs avril/Prise en charge des frais  de mission du comptable SOSJD lors de la journée pédagogique (KOSSI-NAYALA)"/>
  </r>
  <r>
    <s v="E"/>
    <s v="5201"/>
    <s v="854"/>
    <s v="85407"/>
    <s v="8540008"/>
    <n v="528004120026"/>
    <x v="6"/>
    <x v="46"/>
    <x v="46"/>
    <n v="202211"/>
    <n v="44599"/>
    <s v="XOF"/>
    <n v="33500"/>
    <n v="56.93"/>
    <s v="EUR"/>
    <n v="51.073"/>
    <n v="30526891"/>
    <s v="SUBGRANT"/>
    <n v="13487"/>
    <s v="CHQN°000853/ Justifs avril/Prise en charge des frais  de mission du MEAL SOSJD lors de la journée pédagogique (KOSSI-NAYALA)"/>
  </r>
  <r>
    <s v="E"/>
    <s v="5201"/>
    <s v="854"/>
    <s v="85407"/>
    <s v="8540008"/>
    <n v="528004120026"/>
    <x v="6"/>
    <x v="46"/>
    <x v="46"/>
    <n v="202211"/>
    <n v="44599"/>
    <s v="XOF"/>
    <n v="33500"/>
    <n v="56.93"/>
    <s v="EUR"/>
    <n v="51.073"/>
    <n v="30526891"/>
    <s v="SUBGRANT"/>
    <n v="13487"/>
    <s v="CHQN°000853/ Justifs avril/Prise en charge des frais  de mission du Point Focal SOSJD lors de la journée pédagogique(KOSSI-NAYALA)"/>
  </r>
  <r>
    <s v="E"/>
    <s v="5201"/>
    <s v="854"/>
    <s v="85407"/>
    <s v="8540008"/>
    <n v="528004120026"/>
    <x v="6"/>
    <x v="46"/>
    <x v="46"/>
    <n v="202211"/>
    <n v="44599"/>
    <s v="XOF"/>
    <n v="58500"/>
    <n v="99.41"/>
    <s v="EUR"/>
    <n v="89.183000000000007"/>
    <n v="30526891"/>
    <s v="SUBGRANT"/>
    <n v="13487"/>
    <s v="CHQN°000853/ Justifs avril/Prise en charge des frais  de mission du coordonnateur SOSJD lors de la journée pédagogique (KOSSI-NAYALA)"/>
  </r>
  <r>
    <s v="E"/>
    <s v="5201"/>
    <s v="854"/>
    <s v="85407"/>
    <s v="8540008"/>
    <n v="528004120026"/>
    <x v="6"/>
    <x v="46"/>
    <x v="46"/>
    <n v="202211"/>
    <n v="44599"/>
    <s v="XOF"/>
    <n v="50000"/>
    <n v="84.97"/>
    <s v="EUR"/>
    <n v="76.227999999999994"/>
    <n v="30526891"/>
    <s v="SUBGRANT"/>
    <n v="13487"/>
    <s v="CHQN°000853/Justifs avril/ Prise en charge des frais  d'hébergement de la comptable et du MEAL SOSJD lors de la journée pédagogique (KOSSI)"/>
  </r>
  <r>
    <s v="E"/>
    <s v="5201"/>
    <s v="854"/>
    <s v="85407"/>
    <s v="8540008"/>
    <n v="528004120026"/>
    <x v="6"/>
    <x v="46"/>
    <x v="46"/>
    <n v="202211"/>
    <n v="44599"/>
    <s v="XOF"/>
    <n v="6000"/>
    <n v="10.199999999999999"/>
    <s v="EUR"/>
    <n v="9.1509999999999998"/>
    <n v="30526891"/>
    <s v="SUBGRANT"/>
    <n v="13487"/>
    <s v="CHQN°000853/Justifs avril/ Prise en charge des frais  de transprt de l'équipe SOSJD lors de la journée pédagogique au NAYALA"/>
  </r>
  <r>
    <s v="E"/>
    <s v="5201"/>
    <s v="854"/>
    <s v="85407"/>
    <s v="8540008"/>
    <n v="528004120026"/>
    <x v="6"/>
    <x v="46"/>
    <x v="46"/>
    <n v="202211"/>
    <n v="44599"/>
    <s v="XOF"/>
    <n v="8000"/>
    <n v="13.59"/>
    <s v="EUR"/>
    <n v="12.192"/>
    <n v="30526891"/>
    <s v="SUBGRANT"/>
    <n v="13487"/>
    <s v="CHQN°000853/Justifs avril/ Prise en charge des frais  de transprt de l'équipe SOSJD lors de la journée pédagogique au NAYALA"/>
  </r>
  <r>
    <s v="E"/>
    <s v="5201"/>
    <s v="854"/>
    <s v="85407"/>
    <s v="8540008"/>
    <n v="528004120026"/>
    <x v="6"/>
    <x v="46"/>
    <x v="46"/>
    <n v="202211"/>
    <n v="44599"/>
    <s v="XOF"/>
    <n v="31500"/>
    <n v="53.53"/>
    <s v="EUR"/>
    <n v="48.023000000000003"/>
    <n v="30526891"/>
    <s v="SUBGRANT"/>
    <n v="13487"/>
    <s v="CHQN°000853/Justifs avril/ Prise en charge des frais  de mission du superviseur du SOUROU lors de la journée pédagogique à la KOSSI"/>
  </r>
  <r>
    <s v="E"/>
    <s v="5201"/>
    <s v="854"/>
    <s v="85407"/>
    <s v="8540008"/>
    <n v="528004120026"/>
    <x v="6"/>
    <x v="46"/>
    <x v="46"/>
    <n v="202211"/>
    <n v="44599"/>
    <s v="XOF"/>
    <n v="32000"/>
    <n v="54.38"/>
    <s v="EUR"/>
    <n v="48.784999999999997"/>
    <n v="30526891"/>
    <s v="SUBGRANT"/>
    <n v="13487"/>
    <s v="CHQN°000853/ Justifs avril/Prise en charge des frais  d'hébergement et transport du superviseur du SOUROU lors de la journée pédagogique à la KOSSI"/>
  </r>
  <r>
    <s v="E"/>
    <s v="5201"/>
    <s v="854"/>
    <s v="85407"/>
    <s v="8540008"/>
    <n v="528004120026"/>
    <x v="6"/>
    <x v="46"/>
    <x v="46"/>
    <n v="202211"/>
    <n v="44599"/>
    <s v="XOF"/>
    <n v="106500"/>
    <n v="180.98"/>
    <s v="EUR"/>
    <n v="162.36000000000001"/>
    <n v="30526891"/>
    <s v="SUBGRANT"/>
    <n v="13487"/>
    <s v="CHQN°000853/Justifs avril/ Prise en charge des frais  de mission du coordonnateur régional SCI lors de la journée pédagogique SOUROU-NAYAL-KOSSI"/>
  </r>
  <r>
    <s v="E"/>
    <s v="5201"/>
    <s v="854"/>
    <s v="85407"/>
    <s v="8540008"/>
    <n v="528004120026"/>
    <x v="6"/>
    <x v="46"/>
    <x v="46"/>
    <n v="202211"/>
    <n v="44599"/>
    <s v="XOF"/>
    <n v="40000"/>
    <n v="67.97"/>
    <s v="EUR"/>
    <n v="60.976999999999997"/>
    <n v="30526891"/>
    <s v="SUBGRANT"/>
    <n v="13487"/>
    <s v="CHQN°000853/Justifs avril/ Prise en charge des frais  d'hébergement du coordonnateur régional SCI lors de la journée pédagogique SOUROU-NAYALA- KOSSI"/>
  </r>
  <r>
    <s v="E"/>
    <s v="5201"/>
    <s v="854"/>
    <s v="85407"/>
    <s v="8540008"/>
    <n v="528004120026"/>
    <x v="6"/>
    <x v="46"/>
    <x v="46"/>
    <n v="202211"/>
    <n v="44599"/>
    <s v="XOF"/>
    <n v="25000"/>
    <n v="42.48"/>
    <s v="EUR"/>
    <n v="38.11"/>
    <n v="30526891"/>
    <s v="SUBGRANT"/>
    <n v="13487"/>
    <s v="CHQN°000853/ Justifs avril/Prise en charge des frais  d'hébergement du coordonnateur régional SCI lors de la journée pédagogique SOUROU-NAYALA- KOSSI"/>
  </r>
  <r>
    <s v="E"/>
    <s v="5201"/>
    <s v="854"/>
    <s v="85407"/>
    <s v="8540008"/>
    <n v="528004120026"/>
    <x v="6"/>
    <x v="46"/>
    <x v="46"/>
    <n v="202211"/>
    <n v="44599"/>
    <s v="XOF"/>
    <n v="25000"/>
    <n v="42.48"/>
    <s v="EUR"/>
    <n v="38.11"/>
    <n v="30526891"/>
    <s v="SUBGRANT"/>
    <n v="13487"/>
    <s v="CHQN°000853/Justifs avril/ Prise en charge des frais  d'hébergement du coordonnateur régional SCI lors de la journée pédagogique SOUROU-NAYALA- KOSSI"/>
  </r>
  <r>
    <s v="E"/>
    <s v="5201"/>
    <s v="854"/>
    <s v="85407"/>
    <s v="8540008"/>
    <n v="528004120026"/>
    <x v="6"/>
    <x v="46"/>
    <x v="46"/>
    <n v="202211"/>
    <n v="44599"/>
    <s v="XOF"/>
    <n v="25000"/>
    <n v="42.48"/>
    <s v="EUR"/>
    <n v="38.11"/>
    <n v="30526891"/>
    <s v="SUBGRANT"/>
    <n v="13487"/>
    <s v="CHQN°000944/Justifs avril/ Prise en charge des frais de communication de l'équipe SOSJD lors de la journée pédagogique SOUROU-NAYALA-KOSSI"/>
  </r>
  <r>
    <s v="E"/>
    <s v="5201"/>
    <s v="854"/>
    <s v="85407"/>
    <s v="8540008"/>
    <n v="528004120026"/>
    <x v="6"/>
    <x v="46"/>
    <x v="46"/>
    <n v="202211"/>
    <n v="44599"/>
    <s v="XOF"/>
    <n v="20000"/>
    <n v="33.99"/>
    <s v="EUR"/>
    <n v="30.492999999999999"/>
    <n v="30526891"/>
    <s v="SUBGRANT"/>
    <n v="13487"/>
    <s v="CHQN°000853/ Justifs avril/Prise en charge des frais de communication de l'équipe SOSJD lors de la journée pédagogique SOUROU-NAYALA-KOSSI"/>
  </r>
  <r>
    <s v="E"/>
    <s v="5201"/>
    <s v="854"/>
    <s v="85407"/>
    <s v="8540008"/>
    <n v="528004120026"/>
    <x v="6"/>
    <x v="46"/>
    <x v="46"/>
    <n v="202211"/>
    <n v="44599"/>
    <s v="XOF"/>
    <n v="55000"/>
    <n v="93.46"/>
    <s v="EUR"/>
    <n v="83.844999999999999"/>
    <n v="30526891"/>
    <s v="SUBGRANT"/>
    <n v="13487"/>
    <s v="CHQN°000853/Justifs avril/Prise en charge des frais d'achat de masque lors de la journée pédagogique SOUROU-NAYALA-KOSSI"/>
  </r>
  <r>
    <s v="E"/>
    <s v="5201"/>
    <s v="854"/>
    <s v="85407"/>
    <s v="8540008"/>
    <n v="528004120026"/>
    <x v="6"/>
    <x v="46"/>
    <x v="46"/>
    <n v="202211"/>
    <n v="44599"/>
    <s v="XOF"/>
    <n v="7500"/>
    <n v="12.74"/>
    <s v="EUR"/>
    <n v="11.429"/>
    <n v="30526891"/>
    <s v="SUBGRANT"/>
    <n v="13487"/>
    <s v="CHQN°000853/ Justifs avril/Prise en charge des frais d'impression et achat d'effacile lors de la journée pédagogique SOUROU-NAYALA-KOSSI"/>
  </r>
  <r>
    <s v="E"/>
    <s v="5201"/>
    <s v="854"/>
    <s v="85407"/>
    <s v="8540008"/>
    <n v="528004120026"/>
    <x v="6"/>
    <x v="46"/>
    <x v="46"/>
    <n v="202211"/>
    <n v="44599"/>
    <s v="XOF"/>
    <n v="16700"/>
    <n v="28.38"/>
    <s v="EUR"/>
    <n v="25.46"/>
    <n v="30526891"/>
    <s v="SUBGRANT"/>
    <n v="13487"/>
    <s v="CHQN°000853/ Justifs avril/Prise en charge des frais d'impression et achat d'effacile lors de la journée pédagogique SOUROU-NAYALA-KOSSI"/>
  </r>
  <r>
    <s v="E"/>
    <s v="5201"/>
    <s v="854"/>
    <s v="85407"/>
    <s v="8540008"/>
    <n v="528004120026"/>
    <x v="6"/>
    <x v="46"/>
    <x v="46"/>
    <n v="202211"/>
    <n v="44599"/>
    <s v="XOF"/>
    <n v="2000"/>
    <n v="3.4"/>
    <s v="EUR"/>
    <n v="3.05"/>
    <n v="30526891"/>
    <s v="SUBGRANT"/>
    <n v="13487"/>
    <s v="CHQN°000853/Justifs avril/ Prise en charge des frais d'impression lors de la journée pédagogique SOUROU-NAYALA-KOSSI"/>
  </r>
  <r>
    <s v="E"/>
    <s v="5201"/>
    <s v="854"/>
    <s v="85407"/>
    <s v="8540008"/>
    <n v="528004120026"/>
    <x v="6"/>
    <x v="46"/>
    <x v="46"/>
    <n v="202211"/>
    <n v="44599"/>
    <s v="XOF"/>
    <n v="56500"/>
    <n v="96.01"/>
    <s v="EUR"/>
    <n v="86.132000000000005"/>
    <n v="30526891"/>
    <s v="SUBGRANT"/>
    <n v="13487"/>
    <s v="CHQN°000853/ Justifs avril/Prise en charge des frais  de mission du Point Focal de SOSJD lors de la journée pédagogique à Nouna et Tougan"/>
  </r>
  <r>
    <s v="E"/>
    <s v="5201"/>
    <s v="854"/>
    <s v="85407"/>
    <s v="8540008"/>
    <n v="528004120026"/>
    <x v="6"/>
    <x v="46"/>
    <x v="46"/>
    <n v="202211"/>
    <n v="44599"/>
    <s v="XOF"/>
    <n v="56500"/>
    <n v="96.01"/>
    <s v="EUR"/>
    <n v="86.132000000000005"/>
    <n v="30526891"/>
    <s v="SUBGRANT"/>
    <n v="13487"/>
    <s v="CHQN°000853/Justifs avril/ Prise en charge des frais  de mission du MEAL de SOSJD lors de la journée pédagogique à Nouna et Tougan"/>
  </r>
  <r>
    <s v="E"/>
    <s v="5201"/>
    <s v="854"/>
    <s v="85407"/>
    <s v="8540008"/>
    <n v="528004120026"/>
    <x v="6"/>
    <x v="46"/>
    <x v="46"/>
    <n v="202211"/>
    <n v="44599"/>
    <s v="XOF"/>
    <n v="50000"/>
    <n v="84.97"/>
    <s v="EUR"/>
    <n v="76.227999999999994"/>
    <n v="30526891"/>
    <s v="SUBGRANT"/>
    <n v="13487"/>
    <s v="CHQN°000854/ Justifs avril/Prise en charge des participants résidents lors de la journée pédagogique à Nouna"/>
  </r>
  <r>
    <s v="E"/>
    <s v="5201"/>
    <s v="854"/>
    <s v="85407"/>
    <s v="8540008"/>
    <n v="528004120026"/>
    <x v="6"/>
    <x v="46"/>
    <x v="46"/>
    <n v="202211"/>
    <n v="44599"/>
    <s v="XOF"/>
    <n v="50000"/>
    <n v="84.97"/>
    <s v="EUR"/>
    <n v="76.227999999999994"/>
    <n v="30526891"/>
    <s v="SUBGRANT"/>
    <n v="13487"/>
    <s v="CHQN°000854/Justifs avril/ Prise en charge des participants résidents lors de la journée pédagogique à Nouna"/>
  </r>
  <r>
    <s v="E"/>
    <s v="5201"/>
    <s v="854"/>
    <s v="85407"/>
    <s v="8540008"/>
    <n v="528004120026"/>
    <x v="6"/>
    <x v="46"/>
    <x v="46"/>
    <n v="202211"/>
    <n v="44599"/>
    <s v="XOF"/>
    <n v="50000"/>
    <n v="84.97"/>
    <s v="EUR"/>
    <n v="76.227999999999994"/>
    <n v="30526891"/>
    <s v="SUBGRANT"/>
    <n v="13487"/>
    <s v="CHQN°000854/Justifs avril/ Prise en charge des participants résidents lors de la journée pédagogique à Nouna"/>
  </r>
  <r>
    <s v="E"/>
    <s v="5201"/>
    <s v="854"/>
    <s v="85407"/>
    <s v="8540008"/>
    <n v="528004120026"/>
    <x v="6"/>
    <x v="46"/>
    <x v="46"/>
    <n v="202211"/>
    <n v="44599"/>
    <s v="XOF"/>
    <n v="50000"/>
    <n v="84.97"/>
    <s v="EUR"/>
    <n v="76.227999999999994"/>
    <n v="30526891"/>
    <s v="SUBGRANT"/>
    <n v="13487"/>
    <s v="CHQN°000854/ Justifs avril/Prise en charge des participants résidents lors de la journée pédagogique à Nouna"/>
  </r>
  <r>
    <s v="E"/>
    <s v="5201"/>
    <s v="854"/>
    <s v="85407"/>
    <s v="8540008"/>
    <n v="528004120026"/>
    <x v="6"/>
    <x v="46"/>
    <x v="46"/>
    <n v="202211"/>
    <n v="44599"/>
    <s v="XOF"/>
    <n v="45000"/>
    <n v="76.47"/>
    <s v="EUR"/>
    <n v="68.602999999999994"/>
    <n v="30526891"/>
    <s v="SUBGRANT"/>
    <n v="13487"/>
    <s v="CHQN°000854/Justifs avril/ Prise en charge des participants résidents lors de la journée pédagogique à Nouna"/>
  </r>
  <r>
    <s v="E"/>
    <s v="5201"/>
    <s v="854"/>
    <s v="85407"/>
    <s v="8540008"/>
    <n v="528004120026"/>
    <x v="6"/>
    <x v="46"/>
    <x v="46"/>
    <n v="202211"/>
    <n v="44599"/>
    <s v="XOF"/>
    <n v="50000"/>
    <n v="84.97"/>
    <s v="EUR"/>
    <n v="76.227999999999994"/>
    <n v="30526891"/>
    <s v="SUBGRANT"/>
    <n v="13487"/>
    <s v="CHQN°000854/Justifs avril/ Prise en charge des formateurs lors de la journée pédagogique à Nouna"/>
  </r>
  <r>
    <s v="E"/>
    <s v="5201"/>
    <s v="854"/>
    <s v="85407"/>
    <s v="8540008"/>
    <n v="528004120026"/>
    <x v="6"/>
    <x v="46"/>
    <x v="46"/>
    <n v="202211"/>
    <n v="44599"/>
    <s v="XOF"/>
    <n v="50000"/>
    <n v="84.97"/>
    <s v="EUR"/>
    <n v="76.227999999999994"/>
    <n v="30526891"/>
    <s v="SUBGRANT"/>
    <n v="13487"/>
    <s v="CHQN°000854/Justifs avril/ Prise en charge des formateurs lors de la journée pédagogique à Nouna"/>
  </r>
  <r>
    <s v="E"/>
    <s v="5201"/>
    <s v="854"/>
    <s v="85407"/>
    <s v="8540008"/>
    <n v="528004120026"/>
    <x v="6"/>
    <x v="46"/>
    <x v="46"/>
    <n v="202211"/>
    <n v="44599"/>
    <s v="XOF"/>
    <n v="10000"/>
    <n v="16.989999999999998"/>
    <s v="EUR"/>
    <n v="15.242000000000001"/>
    <n v="30526891"/>
    <s v="SUBGRANT"/>
    <n v="13487"/>
    <s v="CHQN°000854/ Justifs avril/Prise en charge de l'enseignant qui a donné le cours lors de la journée pédagogique à Nouna"/>
  </r>
  <r>
    <s v="E"/>
    <s v="5201"/>
    <s v="854"/>
    <s v="85407"/>
    <s v="8540008"/>
    <n v="528004120026"/>
    <x v="6"/>
    <x v="46"/>
    <x v="46"/>
    <n v="202211"/>
    <n v="44599"/>
    <s v="XOF"/>
    <n v="10000"/>
    <n v="16.989999999999998"/>
    <s v="EUR"/>
    <n v="15.242000000000001"/>
    <n v="30526891"/>
    <s v="SUBGRANT"/>
    <n v="13487"/>
    <s v="CHQN°000854/ Justifs avril/Prise en charge de l'enseignant qui a donné le cours lors de la journée pédagogique à Nouna"/>
  </r>
  <r>
    <s v="E"/>
    <s v="5201"/>
    <s v="854"/>
    <s v="85407"/>
    <s v="8540008"/>
    <n v="528004120026"/>
    <x v="6"/>
    <x v="46"/>
    <x v="46"/>
    <n v="202211"/>
    <n v="44599"/>
    <s v="XOF"/>
    <n v="10000"/>
    <n v="16.989999999999998"/>
    <s v="EUR"/>
    <n v="15.242000000000001"/>
    <n v="30526891"/>
    <s v="SUBGRANT"/>
    <n v="13487"/>
    <s v="CHQN°000854/Justifs avril/ Prise en charge de l'enseignant qui a donné le cours lors de la journée pédagogique à Nouna"/>
  </r>
  <r>
    <s v="E"/>
    <s v="5201"/>
    <s v="854"/>
    <s v="85407"/>
    <s v="8540008"/>
    <n v="528004120026"/>
    <x v="6"/>
    <x v="46"/>
    <x v="46"/>
    <n v="202211"/>
    <n v="44599"/>
    <s v="XOF"/>
    <n v="25000"/>
    <n v="42.48"/>
    <s v="EUR"/>
    <n v="38.11"/>
    <n v="30526891"/>
    <s v="SUBGRANT"/>
    <n v="13487"/>
    <s v="CHQN°000854/Justifs avril/ Prise en charge de la location de salle lors de la journée pédagogique à Nouna"/>
  </r>
  <r>
    <s v="E"/>
    <s v="5201"/>
    <s v="854"/>
    <s v="85407"/>
    <s v="8540008"/>
    <n v="528004120026"/>
    <x v="6"/>
    <x v="46"/>
    <x v="46"/>
    <n v="202211"/>
    <n v="44599"/>
    <s v="XOF"/>
    <n v="25000"/>
    <n v="42.48"/>
    <s v="EUR"/>
    <n v="38.11"/>
    <n v="30526891"/>
    <s v="SUBGRANT"/>
    <n v="13487"/>
    <s v="CHQN°000854/ Justifs avril/Prise en charge de la location de salle lors de la journée pédagogique à Nouna"/>
  </r>
  <r>
    <s v="E"/>
    <s v="5201"/>
    <s v="854"/>
    <s v="85407"/>
    <s v="8540008"/>
    <n v="528004120026"/>
    <x v="6"/>
    <x v="46"/>
    <x v="46"/>
    <n v="202211"/>
    <n v="44599"/>
    <s v="XOF"/>
    <n v="30000"/>
    <n v="50.98"/>
    <s v="EUR"/>
    <n v="45.734999999999999"/>
    <n v="30526891"/>
    <s v="SUBGRANT"/>
    <n v="13487"/>
    <s v="CHQN°000854/Justifs avril/ Prise en charge de la location de salle lors de la journée pédagogique à Nouna"/>
  </r>
  <r>
    <s v="E"/>
    <s v="5201"/>
    <s v="854"/>
    <s v="85407"/>
    <s v="8540008"/>
    <n v="528004120026"/>
    <x v="6"/>
    <x v="46"/>
    <x v="46"/>
    <n v="202211"/>
    <n v="44599"/>
    <s v="XOF"/>
    <n v="10000"/>
    <n v="16.989999999999998"/>
    <s v="EUR"/>
    <n v="15.242000000000001"/>
    <n v="30526891"/>
    <s v="SUBGRANT"/>
    <n v="13487"/>
    <s v="CHQN°000854/ Justifs avril/Prise en charge des participants résidents de DJIBASSO lors de la journée pédagogique à la KOSSI"/>
  </r>
  <r>
    <s v="E"/>
    <s v="5201"/>
    <s v="854"/>
    <s v="85407"/>
    <s v="8540008"/>
    <n v="528004120026"/>
    <x v="6"/>
    <x v="46"/>
    <x v="46"/>
    <n v="202211"/>
    <n v="44599"/>
    <s v="XOF"/>
    <n v="50000"/>
    <n v="84.97"/>
    <s v="EUR"/>
    <n v="76.227999999999994"/>
    <n v="30526891"/>
    <s v="SUBGRANT"/>
    <n v="13487"/>
    <s v="CHQN°000854/ Justifs avril/Prise en charge des participants résidents de DJIBASSO lors de la journée pédagogique à la KOSSI"/>
  </r>
  <r>
    <s v="E"/>
    <s v="5201"/>
    <s v="854"/>
    <s v="85407"/>
    <s v="8540008"/>
    <n v="528004120026"/>
    <x v="6"/>
    <x v="46"/>
    <x v="46"/>
    <n v="202211"/>
    <n v="44599"/>
    <s v="XOF"/>
    <n v="50000"/>
    <n v="84.97"/>
    <s v="EUR"/>
    <n v="76.227999999999994"/>
    <n v="30526891"/>
    <s v="SUBGRANT"/>
    <n v="13487"/>
    <s v="CHQN°000854/Justifs avril/Prise en charge des formateurs de DJIBASSO lors de la journée pédagogique à  la KOSSI"/>
  </r>
  <r>
    <s v="E"/>
    <s v="5201"/>
    <s v="854"/>
    <s v="85407"/>
    <s v="8540008"/>
    <n v="528004120026"/>
    <x v="6"/>
    <x v="46"/>
    <x v="46"/>
    <n v="202211"/>
    <n v="44599"/>
    <s v="XOF"/>
    <n v="20000"/>
    <n v="33.99"/>
    <s v="EUR"/>
    <n v="30.492999999999999"/>
    <n v="30526891"/>
    <s v="SUBGRANT"/>
    <n v="13487"/>
    <s v="CHQN°000854/ Justifs avril/Prise en charge de la location de salle à DJIBASSO lors de la journée pédagogique à la KOSSI"/>
  </r>
  <r>
    <s v="E"/>
    <s v="5201"/>
    <s v="854"/>
    <s v="85407"/>
    <s v="8540008"/>
    <n v="528004120026"/>
    <x v="6"/>
    <x v="46"/>
    <x v="46"/>
    <n v="202211"/>
    <n v="44599"/>
    <s v="XOF"/>
    <n v="15000"/>
    <n v="25.49"/>
    <s v="EUR"/>
    <n v="22.867999999999999"/>
    <n v="30526891"/>
    <s v="SUBGRANT"/>
    <n v="13487"/>
    <s v="Justifs avril/Retenue à la source de la restauration lors de la journée pédagogique de DJIBASSO à la KOSSI"/>
  </r>
  <r>
    <s v="E"/>
    <s v="5201"/>
    <s v="854"/>
    <s v="85407"/>
    <s v="8540008"/>
    <n v="528004120026"/>
    <x v="6"/>
    <x v="46"/>
    <x v="46"/>
    <n v="202211"/>
    <n v="44599"/>
    <s v="XOF"/>
    <n v="50000"/>
    <n v="84.97"/>
    <s v="EUR"/>
    <n v="76.227999999999994"/>
    <n v="30526891"/>
    <s v="SUBGRANT"/>
    <n v="13487"/>
    <s v="CHQN°000854/Justifs avril/ Prise en charge des formateurs de DOUMBALA lors de la journée pédagogique à  la KOSSI"/>
  </r>
  <r>
    <s v="E"/>
    <s v="5201"/>
    <s v="854"/>
    <s v="85407"/>
    <s v="8540008"/>
    <n v="528004120026"/>
    <x v="6"/>
    <x v="46"/>
    <x v="46"/>
    <n v="202211"/>
    <n v="44599"/>
    <s v="XOF"/>
    <n v="10000"/>
    <n v="16.989999999999998"/>
    <s v="EUR"/>
    <n v="15.242000000000001"/>
    <n v="30526891"/>
    <s v="SUBGRANT"/>
    <n v="13487"/>
    <s v="CHQN°000854/Justifs avril/ Prise en charge de l'enseignant qui a donné le cours à DOUMBALA lors de la journée pédagogique à la KOSSI"/>
  </r>
  <r>
    <s v="E"/>
    <s v="5201"/>
    <s v="854"/>
    <s v="85407"/>
    <s v="8540008"/>
    <n v="528004120026"/>
    <x v="6"/>
    <x v="46"/>
    <x v="46"/>
    <n v="202211"/>
    <n v="44599"/>
    <s v="XOF"/>
    <n v="50000"/>
    <n v="84.97"/>
    <s v="EUR"/>
    <n v="76.227999999999994"/>
    <n v="30526891"/>
    <s v="SUBGRANT"/>
    <n v="13487"/>
    <s v="CHQN°000854/ Justifs avril/Prise en charge des participants résidents de DOUMBALA lors de la journée pédagogique à la KOSSI"/>
  </r>
  <r>
    <s v="E"/>
    <s v="5201"/>
    <s v="854"/>
    <s v="85407"/>
    <s v="8540008"/>
    <n v="528004120026"/>
    <x v="6"/>
    <x v="46"/>
    <x v="46"/>
    <n v="202211"/>
    <n v="44599"/>
    <s v="XOF"/>
    <n v="10000"/>
    <n v="16.989999999999998"/>
    <s v="EUR"/>
    <n v="15.242000000000001"/>
    <n v="30526891"/>
    <s v="SUBGRANT"/>
    <n v="13487"/>
    <s v="CHQN°000854/Justifs avril/ Prise en charge des participants résidents de DOUMBALA lors de la journée pédagogique à la KOSSI"/>
  </r>
  <r>
    <s v="E"/>
    <s v="5201"/>
    <s v="854"/>
    <s v="85407"/>
    <s v="8540008"/>
    <n v="528004120026"/>
    <x v="6"/>
    <x v="46"/>
    <x v="46"/>
    <n v="202211"/>
    <n v="44599"/>
    <s v="XOF"/>
    <n v="15000"/>
    <n v="25.49"/>
    <s v="EUR"/>
    <n v="22.867999999999999"/>
    <n v="30526891"/>
    <s v="SUBGRANT"/>
    <n v="13487"/>
    <s v="CHQN°000854/ PJustifs avril/rise en charge de la location de la salle de DOUMBALA lors de la journée pédagogique à la KOSSI"/>
  </r>
  <r>
    <s v="E"/>
    <s v="5201"/>
    <s v="854"/>
    <s v="85407"/>
    <s v="8540008"/>
    <n v="528004120026"/>
    <x v="6"/>
    <x v="46"/>
    <x v="46"/>
    <n v="202211"/>
    <n v="44599"/>
    <s v="XOF"/>
    <n v="10000"/>
    <n v="16.989999999999998"/>
    <s v="EUR"/>
    <n v="15.242000000000001"/>
    <n v="30526891"/>
    <s v="SUBGRANT"/>
    <n v="13487"/>
    <s v="Justifs avril/Retenue à la source de la restauration lors de la journée pédagogique de DJOUMBALA à la KOSSI"/>
  </r>
  <r>
    <s v="E"/>
    <s v="5201"/>
    <s v="854"/>
    <s v="85407"/>
    <s v="8540008"/>
    <n v="528004120026"/>
    <x v="6"/>
    <x v="46"/>
    <x v="46"/>
    <n v="202211"/>
    <n v="44599"/>
    <s v="XOF"/>
    <n v="190000"/>
    <n v="322.87"/>
    <s v="EUR"/>
    <n v="289.65300000000002"/>
    <n v="30526891"/>
    <s v="SUBGRANT"/>
    <n v="13487"/>
    <s v="CHQN°000854/ Justifs avril/Prise en charge de la restauration à DOUMBALA lors de la journée pédagogique à la KOSSI"/>
  </r>
  <r>
    <s v="E"/>
    <s v="5201"/>
    <s v="854"/>
    <s v="85407"/>
    <s v="8540008"/>
    <n v="528004120026"/>
    <x v="6"/>
    <x v="46"/>
    <x v="46"/>
    <n v="202211"/>
    <n v="44599"/>
    <s v="XOF"/>
    <n v="50000"/>
    <n v="84.97"/>
    <s v="EUR"/>
    <n v="76.227999999999994"/>
    <n v="30526891"/>
    <s v="SUBGRANT"/>
    <n v="13487"/>
    <s v="CHQN°000854/ Justifs avril/Prise en charge des formateurs de MADOUBA lors de la journée pédagogique à  la KOSSI"/>
  </r>
  <r>
    <s v="E"/>
    <s v="5201"/>
    <s v="854"/>
    <s v="85407"/>
    <s v="8540008"/>
    <n v="528004120026"/>
    <x v="6"/>
    <x v="46"/>
    <x v="46"/>
    <n v="202211"/>
    <n v="44599"/>
    <s v="XOF"/>
    <n v="50000"/>
    <n v="84.97"/>
    <s v="EUR"/>
    <n v="76.227999999999994"/>
    <n v="30526891"/>
    <s v="SUBGRANT"/>
    <n v="13487"/>
    <s v="CHQN°000854/ Justifs avril/Prise en charge des participants résidents de MADOUBA lors de la journée pédagogique à la KOSSI"/>
  </r>
  <r>
    <s v="E"/>
    <s v="5201"/>
    <s v="854"/>
    <s v="85407"/>
    <s v="8540008"/>
    <n v="528004120026"/>
    <x v="6"/>
    <x v="46"/>
    <x v="46"/>
    <n v="202211"/>
    <n v="44599"/>
    <s v="XOF"/>
    <n v="15000"/>
    <n v="25.49"/>
    <s v="EUR"/>
    <n v="22.867999999999999"/>
    <n v="30526891"/>
    <s v="SUBGRANT"/>
    <n v="13487"/>
    <s v="CHQN°000854/ Justifs avril/Prise en charge des participants résidents de MADOUBA lors de la journée pédagogique à la KOSSI"/>
  </r>
  <r>
    <s v="E"/>
    <s v="5201"/>
    <s v="854"/>
    <s v="85407"/>
    <s v="8540008"/>
    <n v="528004120026"/>
    <x v="6"/>
    <x v="46"/>
    <x v="46"/>
    <n v="202211"/>
    <n v="44599"/>
    <s v="XOF"/>
    <n v="6250"/>
    <n v="10.62"/>
    <s v="EUR"/>
    <n v="9.5269999999999992"/>
    <n v="30526891"/>
    <s v="SUBGRANT"/>
    <n v="13487"/>
    <s v="Justifs avril/Retenue à la source de la restauration lors de la journée pédagogique de MADOUBA à la KOSSI"/>
  </r>
  <r>
    <s v="E"/>
    <s v="5201"/>
    <s v="854"/>
    <s v="85407"/>
    <s v="8540008"/>
    <n v="528004120026"/>
    <x v="6"/>
    <x v="46"/>
    <x v="46"/>
    <n v="202211"/>
    <n v="44599"/>
    <s v="XOF"/>
    <n v="118750"/>
    <n v="201.79"/>
    <s v="EUR"/>
    <n v="181.03"/>
    <n v="30526891"/>
    <s v="SUBGRANT"/>
    <n v="13487"/>
    <s v="CHQN°000854/ Justifs avril/Prise en charge de la restauration à MADOUBA lors de la journée pédagogique à la KOSSI"/>
  </r>
  <r>
    <s v="E"/>
    <s v="5201"/>
    <s v="854"/>
    <s v="85407"/>
    <s v="8540008"/>
    <n v="528004120026"/>
    <x v="6"/>
    <x v="46"/>
    <x v="46"/>
    <n v="202211"/>
    <n v="44599"/>
    <s v="XOF"/>
    <n v="50000"/>
    <n v="84.97"/>
    <s v="EUR"/>
    <n v="76.227999999999994"/>
    <n v="30526891"/>
    <s v="SUBGRANT"/>
    <n v="13487"/>
    <s v="CHQN°000854/ Justifs avril/Prise en charge des frais d'hébergement de l'équipe SOSJD lors de la journée pédagogique à la KOSSI"/>
  </r>
  <r>
    <s v="E"/>
    <s v="5201"/>
    <s v="854"/>
    <s v="85407"/>
    <s v="8540008"/>
    <n v="528004120026"/>
    <x v="6"/>
    <x v="46"/>
    <x v="46"/>
    <n v="202211"/>
    <n v="44599"/>
    <s v="XOF"/>
    <n v="9000"/>
    <n v="15.29"/>
    <s v="EUR"/>
    <n v="13.717000000000001"/>
    <n v="30526891"/>
    <s v="SUBGRANT"/>
    <n v="13487"/>
    <s v="CHQN°000854/ Justifs avril/Prise en charge des frais de transport de l'équipe SOSJD lors de la journée pédagogique à la KOSSI"/>
  </r>
  <r>
    <s v="E"/>
    <s v="5201"/>
    <s v="854"/>
    <s v="85407"/>
    <s v="8540008"/>
    <n v="528004120026"/>
    <x v="6"/>
    <x v="46"/>
    <x v="46"/>
    <n v="202211"/>
    <n v="44599"/>
    <s v="XOF"/>
    <n v="3000"/>
    <n v="5.0999999999999996"/>
    <s v="EUR"/>
    <n v="4.5750000000000002"/>
    <n v="30526891"/>
    <s v="SUBGRANT"/>
    <n v="13487"/>
    <s v="CHQN°000854/Justifs avril/ Prise en charge des frais de transport de l'équipe SOSJD lors de la journée pédagogique à la KOSSI"/>
  </r>
  <r>
    <s v="E"/>
    <s v="5201"/>
    <s v="854"/>
    <s v="85407"/>
    <s v="8540008"/>
    <n v="528004120026"/>
    <x v="6"/>
    <x v="46"/>
    <x v="46"/>
    <n v="202211"/>
    <n v="44599"/>
    <s v="XOF"/>
    <n v="28350"/>
    <n v="48.18"/>
    <s v="EUR"/>
    <n v="43.222999999999999"/>
    <n v="30526891"/>
    <s v="SUBGRANT"/>
    <n v="13487"/>
    <s v="CHQN°000854/ Justifs avril/Prise en charge des frais d'impression lors de la journée pédagogique à la KOSSI"/>
  </r>
  <r>
    <s v="E"/>
    <s v="5201"/>
    <s v="854"/>
    <s v="85407"/>
    <s v="8540008"/>
    <n v="528004120026"/>
    <x v="6"/>
    <x v="46"/>
    <x v="46"/>
    <n v="202211"/>
    <n v="44599"/>
    <s v="XOF"/>
    <n v="10000"/>
    <n v="16.989999999999998"/>
    <s v="EUR"/>
    <n v="15.242000000000001"/>
    <n v="30526891"/>
    <s v="SUBGRANT"/>
    <n v="13487"/>
    <s v="CHQN°000854/Justifs avril/ Prise en charge des frais d'achat de masques lors de la journée pédagogique à la KOSSI"/>
  </r>
  <r>
    <s v="E"/>
    <s v="5201"/>
    <s v="854"/>
    <s v="85407"/>
    <s v="8540008"/>
    <n v="528004120026"/>
    <x v="6"/>
    <x v="46"/>
    <x v="46"/>
    <n v="202211"/>
    <n v="44599"/>
    <s v="XOF"/>
    <n v="25000"/>
    <n v="42.48"/>
    <s v="EUR"/>
    <n v="38.11"/>
    <n v="30526891"/>
    <s v="SUBGRANT"/>
    <n v="13487"/>
    <s v="CHQN°000854/ Justifs avril/Prise en charge des frais d'hébergement  du MEAL SOSJD lors de la journée pédagogique au SOUROU"/>
  </r>
  <r>
    <s v="E"/>
    <s v="5201"/>
    <s v="854"/>
    <s v="85407"/>
    <s v="8540008"/>
    <n v="528004120026"/>
    <x v="6"/>
    <x v="46"/>
    <x v="46"/>
    <n v="202211"/>
    <n v="44599"/>
    <s v="XOF"/>
    <n v="25000"/>
    <n v="42.48"/>
    <s v="EUR"/>
    <n v="38.11"/>
    <n v="30526891"/>
    <s v="SUBGRANT"/>
    <n v="13487"/>
    <s v="CHQN°000854/Justifs avril/ Prise en charge des frais d'hébergement  du coordonnateur SOSJD lors de la journée pédagogique au SOUROU"/>
  </r>
  <r>
    <s v="E"/>
    <s v="5201"/>
    <s v="854"/>
    <s v="85407"/>
    <s v="8540008"/>
    <n v="528004120026"/>
    <x v="6"/>
    <x v="46"/>
    <x v="46"/>
    <n v="202211"/>
    <n v="44599"/>
    <s v="XOF"/>
    <n v="25000"/>
    <n v="42.48"/>
    <s v="EUR"/>
    <n v="38.11"/>
    <n v="30526891"/>
    <s v="SUBGRANT"/>
    <n v="13487"/>
    <s v="CHQN°000854/ Justifs avril/Prise en charge des frais d'hébergement  du comptable SOSJD lors de la journée pédagogique au SOUROU"/>
  </r>
  <r>
    <s v="E"/>
    <s v="5201"/>
    <s v="854"/>
    <s v="85407"/>
    <s v="8540008"/>
    <n v="528004120026"/>
    <x v="6"/>
    <x v="46"/>
    <x v="46"/>
    <n v="202211"/>
    <n v="44599"/>
    <s v="XOF"/>
    <n v="12000"/>
    <n v="20.39"/>
    <s v="EUR"/>
    <n v="18.292000000000002"/>
    <n v="30526891"/>
    <s v="SUBGRANT"/>
    <n v="13487"/>
    <s v="CHQN°000854/Justifs avril/ Prise en charge des frais de transport de l'équipe SOSJD lors de la journée pédagogique au SOUROU"/>
  </r>
  <r>
    <s v="E"/>
    <s v="5201"/>
    <s v="854"/>
    <s v="85407"/>
    <s v="8540008"/>
    <n v="528004120020"/>
    <x v="7"/>
    <x v="63"/>
    <x v="62"/>
    <n v="202211"/>
    <n v="44599"/>
    <s v="XOF"/>
    <n v="108000"/>
    <n v="183.53"/>
    <s v="EUR"/>
    <n v="164.648"/>
    <n v="30526891"/>
    <s v="SUBGRANT"/>
    <n v="13487"/>
    <s v="CHQN°000855/Justifs avril/ Prise en charge des chauffeurs lors de la journée régionale à Dédougou"/>
  </r>
  <r>
    <s v="E"/>
    <s v="5201"/>
    <s v="854"/>
    <s v="85407"/>
    <s v="8540008"/>
    <n v="528004120020"/>
    <x v="7"/>
    <x v="63"/>
    <x v="62"/>
    <n v="202211"/>
    <n v="44599"/>
    <s v="XOF"/>
    <n v="53000"/>
    <n v="90.06"/>
    <s v="EUR"/>
    <n v="80.793999999999997"/>
    <n v="30526891"/>
    <s v="SUBGRANT"/>
    <n v="13487"/>
    <s v="CHQN°000855/ Justifs avril/Prise en charge des frais de déplacements des autorités lors de la journée régionale à Dédougou Toma"/>
  </r>
  <r>
    <s v="E"/>
    <s v="5201"/>
    <s v="854"/>
    <s v="85407"/>
    <s v="8540008"/>
    <n v="528004120020"/>
    <x v="7"/>
    <x v="63"/>
    <x v="62"/>
    <n v="202211"/>
    <n v="44599"/>
    <s v="XOF"/>
    <n v="12000"/>
    <n v="20.39"/>
    <s v="EUR"/>
    <n v="18.292000000000002"/>
    <n v="30526891"/>
    <s v="SUBGRANT"/>
    <n v="13487"/>
    <s v="CHQN°000855/ Justifs avril/Prise en charge des frais de déplacements des autorités lors de la journée régionale à Dédougou Nouna"/>
  </r>
  <r>
    <s v="E"/>
    <s v="5201"/>
    <s v="854"/>
    <s v="85407"/>
    <s v="8540008"/>
    <n v="528004120020"/>
    <x v="7"/>
    <x v="63"/>
    <x v="62"/>
    <n v="202211"/>
    <n v="44599"/>
    <s v="XOF"/>
    <n v="62000"/>
    <n v="105.36"/>
    <s v="EUR"/>
    <n v="94.52"/>
    <n v="30526891"/>
    <s v="SUBGRANT"/>
    <n v="13487"/>
    <s v="CHQN°000855/Justifs avril/ Prise en charge des frais de déplacements des autorités lors de la journée régionale à Dédougou Tougan"/>
  </r>
  <r>
    <s v="E"/>
    <s v="5201"/>
    <s v="854"/>
    <s v="85407"/>
    <s v="8540008"/>
    <n v="528004120020"/>
    <x v="7"/>
    <x v="63"/>
    <x v="62"/>
    <n v="202211"/>
    <n v="44599"/>
    <s v="XOF"/>
    <n v="4000"/>
    <n v="6.8"/>
    <s v="EUR"/>
    <n v="6.1"/>
    <n v="30526891"/>
    <s v="SUBGRANT"/>
    <n v="13487"/>
    <s v="CHQN°000855/Justifs avril/ Prise en charge des frais de déplacements des participants de Tougan lors de la journée régionale à Dédougou/ TAO Lamine"/>
  </r>
  <r>
    <s v="E"/>
    <s v="5201"/>
    <s v="854"/>
    <s v="85407"/>
    <s v="8540008"/>
    <n v="528004120020"/>
    <x v="7"/>
    <x v="63"/>
    <x v="62"/>
    <n v="202211"/>
    <n v="44599"/>
    <s v="XOF"/>
    <n v="4000"/>
    <n v="6.8"/>
    <s v="EUR"/>
    <n v="6.1"/>
    <n v="30526891"/>
    <s v="SUBGRANT"/>
    <n v="13487"/>
    <s v="CHQN°000855/Justifs avril/ Prise en charge des frais de déplacements des participants de Tougan lors de la journée régionale à Dédougou/ SERI Assimi"/>
  </r>
  <r>
    <s v="E"/>
    <s v="5201"/>
    <s v="854"/>
    <s v="85407"/>
    <s v="8540008"/>
    <n v="528004120020"/>
    <x v="7"/>
    <x v="63"/>
    <x v="62"/>
    <n v="202211"/>
    <n v="44599"/>
    <s v="XOF"/>
    <n v="4000"/>
    <n v="6.8"/>
    <s v="EUR"/>
    <n v="6.1"/>
    <n v="30526891"/>
    <s v="SUBGRANT"/>
    <n v="13487"/>
    <s v="CHQN°000855/ Justifs avril/Prise en charge des frais de déplacements des participants de Tougan lors de la journée régionale à Dédougou Tougan/ SERME Aicha"/>
  </r>
  <r>
    <s v="E"/>
    <s v="5201"/>
    <s v="854"/>
    <s v="85407"/>
    <s v="8540008"/>
    <n v="528004120020"/>
    <x v="7"/>
    <x v="63"/>
    <x v="62"/>
    <n v="202211"/>
    <n v="44599"/>
    <s v="XOF"/>
    <n v="3000"/>
    <n v="5.0999999999999996"/>
    <s v="EUR"/>
    <n v="4.5750000000000002"/>
    <n v="30526891"/>
    <s v="SUBGRANT"/>
    <n v="13487"/>
    <s v="CHQN°000855/Justifs avril/ Prise en charge des frais de déplacements des participants de nouna lors de la journée régionale à Dédougou/ TRAORE Issoufou"/>
  </r>
  <r>
    <s v="E"/>
    <s v="5201"/>
    <s v="854"/>
    <s v="85407"/>
    <s v="8540008"/>
    <n v="528004120020"/>
    <x v="7"/>
    <x v="63"/>
    <x v="62"/>
    <n v="202211"/>
    <n v="44599"/>
    <s v="XOF"/>
    <n v="3000"/>
    <n v="5.0999999999999996"/>
    <s v="EUR"/>
    <n v="4.5750000000000002"/>
    <n v="30526891"/>
    <s v="SUBGRANT"/>
    <n v="13487"/>
    <s v="CHQN°000855/Justifs avril/ Prise en charge des frais de déplacements des participants  de nouna lors de la journée régionale à Dédougou/ TRAORE Germain"/>
  </r>
  <r>
    <s v="E"/>
    <s v="5201"/>
    <s v="854"/>
    <s v="85407"/>
    <s v="8540008"/>
    <n v="528004120020"/>
    <x v="7"/>
    <x v="63"/>
    <x v="62"/>
    <n v="202211"/>
    <n v="44599"/>
    <s v="XOF"/>
    <n v="3000"/>
    <n v="5.0999999999999996"/>
    <s v="EUR"/>
    <n v="4.5750000000000002"/>
    <n v="30526891"/>
    <s v="SUBGRANT"/>
    <n v="13487"/>
    <s v="CHQN°000855/ Justifs avril/Prise en charge des frais de déplacements des participants de nouna lors de la journée régionale à Dédougou/ WONI Baba"/>
  </r>
  <r>
    <s v="E"/>
    <s v="5201"/>
    <s v="854"/>
    <s v="85407"/>
    <s v="8540008"/>
    <n v="528004120020"/>
    <x v="7"/>
    <x v="63"/>
    <x v="62"/>
    <n v="202211"/>
    <n v="44599"/>
    <s v="XOF"/>
    <n v="4000"/>
    <n v="6.8"/>
    <s v="EUR"/>
    <n v="6.1"/>
    <n v="30526891"/>
    <s v="SUBGRANT"/>
    <n v="13487"/>
    <s v="CHQN°000855/ Justifs avril/Prise en charge des frais de déplacements des participants de Toma lors de la journée régionale à Dédougou"/>
  </r>
  <r>
    <s v="E"/>
    <s v="5201"/>
    <s v="854"/>
    <s v="85407"/>
    <s v="8540008"/>
    <n v="528004120020"/>
    <x v="7"/>
    <x v="63"/>
    <x v="62"/>
    <n v="202211"/>
    <n v="44599"/>
    <s v="XOF"/>
    <n v="4000"/>
    <n v="6.8"/>
    <s v="EUR"/>
    <n v="6.1"/>
    <n v="30526891"/>
    <s v="SUBGRANT"/>
    <n v="13487"/>
    <s v="CHQN°000855/ Justifs avril/Prise en charge des frais de déplacements des participants de Toma lors de la journée régionale à Dédougou"/>
  </r>
  <r>
    <s v="E"/>
    <s v="5201"/>
    <s v="854"/>
    <s v="85407"/>
    <s v="8540008"/>
    <n v="528004120020"/>
    <x v="7"/>
    <x v="63"/>
    <x v="62"/>
    <n v="202211"/>
    <n v="44599"/>
    <s v="XOF"/>
    <n v="4000"/>
    <n v="6.8"/>
    <s v="EUR"/>
    <n v="6.1"/>
    <n v="30526891"/>
    <s v="SUBGRANT"/>
    <n v="13487"/>
    <s v="CHQN°000855/ Justifs avril/Prise en charge des frais de déplacements des participants de Toma lors de la journée régionale à Dédougou"/>
  </r>
  <r>
    <s v="E"/>
    <s v="5201"/>
    <s v="854"/>
    <s v="85407"/>
    <s v="8540008"/>
    <n v="528004120020"/>
    <x v="7"/>
    <x v="63"/>
    <x v="62"/>
    <n v="202211"/>
    <n v="44599"/>
    <s v="XOF"/>
    <n v="15000"/>
    <n v="25.49"/>
    <s v="EUR"/>
    <n v="22.867999999999999"/>
    <n v="30526891"/>
    <s v="SUBGRANT"/>
    <n v="13487"/>
    <s v="CHQN°000855/Justifs avril/ Prise en charge des frais de mission du superviseur de Toma lors de la journée régionale à Dédougou"/>
  </r>
  <r>
    <s v="E"/>
    <s v="5201"/>
    <s v="854"/>
    <s v="85407"/>
    <s v="8540008"/>
    <n v="528004120020"/>
    <x v="7"/>
    <x v="63"/>
    <x v="62"/>
    <n v="202211"/>
    <n v="44599"/>
    <s v="XOF"/>
    <n v="12500"/>
    <n v="21.24"/>
    <s v="EUR"/>
    <n v="19.055"/>
    <n v="30526891"/>
    <s v="SUBGRANT"/>
    <n v="13487"/>
    <s v="CHQN°000855/Justifs avril/ Prise en charge des frais d'hébergement du superviseur de Toma lors de la journée régionale à Dédougou"/>
  </r>
  <r>
    <s v="E"/>
    <s v="5201"/>
    <s v="854"/>
    <s v="85407"/>
    <s v="8540008"/>
    <n v="528004120020"/>
    <x v="7"/>
    <x v="63"/>
    <x v="62"/>
    <n v="202211"/>
    <n v="44599"/>
    <s v="XOF"/>
    <n v="4000"/>
    <n v="6.8"/>
    <s v="EUR"/>
    <n v="6.1"/>
    <n v="30526891"/>
    <s v="SUBGRANT"/>
    <n v="13487"/>
    <s v="CHQN°000855/Justifs avril/ Prise en charge des frais de transport du superviseur de Toma lors de la journée régionale à Dédougou"/>
  </r>
  <r>
    <s v="E"/>
    <s v="5201"/>
    <s v="854"/>
    <s v="85407"/>
    <s v="8540008"/>
    <n v="528004120020"/>
    <x v="7"/>
    <x v="63"/>
    <x v="62"/>
    <n v="202211"/>
    <n v="44599"/>
    <s v="XOF"/>
    <n v="15000"/>
    <n v="25.49"/>
    <s v="EUR"/>
    <n v="22.867999999999999"/>
    <n v="30526891"/>
    <s v="SUBGRANT"/>
    <n v="13487"/>
    <s v="CHQN°000855/Justifs avril/ Prise en charge des frais de mission du superviseur de Tougan lors de la journée régionale à Dédougou"/>
  </r>
  <r>
    <s v="E"/>
    <s v="5201"/>
    <s v="854"/>
    <s v="85407"/>
    <s v="8540008"/>
    <n v="528004120020"/>
    <x v="7"/>
    <x v="63"/>
    <x v="62"/>
    <n v="202211"/>
    <n v="44599"/>
    <s v="XOF"/>
    <n v="12500"/>
    <n v="21.24"/>
    <s v="EUR"/>
    <n v="19.055"/>
    <n v="30526891"/>
    <s v="SUBGRANT"/>
    <n v="13487"/>
    <s v="CHQN°000855/ Justifs avril/Prise en charge des frais d'hébergement du superviseur de Tougan lors de la journée régionale à Dédougou"/>
  </r>
  <r>
    <s v="E"/>
    <s v="5201"/>
    <s v="854"/>
    <s v="85407"/>
    <s v="8540008"/>
    <n v="528004120020"/>
    <x v="7"/>
    <x v="63"/>
    <x v="62"/>
    <n v="202211"/>
    <n v="44599"/>
    <s v="XOF"/>
    <n v="4000"/>
    <n v="6.8"/>
    <s v="EUR"/>
    <n v="6.1"/>
    <n v="30526891"/>
    <s v="SUBGRANT"/>
    <n v="13487"/>
    <s v="CHQN°000855/Justifs avril/ Prise en charge des frais de transport du superviseur de Tougan lors de la journée régionale à Dédougou"/>
  </r>
  <r>
    <s v="E"/>
    <s v="5201"/>
    <s v="854"/>
    <s v="85407"/>
    <s v="8540008"/>
    <n v="528004120020"/>
    <x v="7"/>
    <x v="63"/>
    <x v="62"/>
    <n v="202211"/>
    <n v="44599"/>
    <s v="XOF"/>
    <n v="15000"/>
    <n v="25.49"/>
    <s v="EUR"/>
    <n v="22.867999999999999"/>
    <n v="30526891"/>
    <s v="SUBGRANT"/>
    <n v="13487"/>
    <s v="CHQN°000855/ Justifs avril/Prise en charge des frais de mission du superviseur de Nouna lors de la journée régionale à Dédougou"/>
  </r>
  <r>
    <s v="E"/>
    <s v="5201"/>
    <s v="854"/>
    <s v="85407"/>
    <s v="8540008"/>
    <n v="528004120020"/>
    <x v="7"/>
    <x v="63"/>
    <x v="62"/>
    <n v="202211"/>
    <n v="44599"/>
    <s v="XOF"/>
    <n v="12500"/>
    <n v="21.24"/>
    <s v="EUR"/>
    <n v="19.055"/>
    <n v="30526891"/>
    <s v="SUBGRANT"/>
    <n v="13487"/>
    <s v="CHQN°000855/ Justifs avril/Prise en charge des frais d'hébergement du superviseur de Nouna lors de la journée régionale à Dédougou"/>
  </r>
  <r>
    <s v="E"/>
    <s v="5201"/>
    <s v="854"/>
    <s v="85407"/>
    <s v="8540008"/>
    <n v="528004120020"/>
    <x v="7"/>
    <x v="63"/>
    <x v="62"/>
    <n v="202211"/>
    <n v="44599"/>
    <s v="XOF"/>
    <n v="3000"/>
    <n v="5.0999999999999996"/>
    <s v="EUR"/>
    <n v="4.5750000000000002"/>
    <n v="30526891"/>
    <s v="SUBGRANT"/>
    <n v="13487"/>
    <s v="CHQN°000855/ Justifs avril/Prise en charge des frais de transport du superviseur de Nouna lors de la journée régionale à Dédougou"/>
  </r>
  <r>
    <s v="E"/>
    <s v="5201"/>
    <s v="854"/>
    <s v="85407"/>
    <s v="8540008"/>
    <n v="528004120020"/>
    <x v="7"/>
    <x v="63"/>
    <x v="62"/>
    <n v="202211"/>
    <n v="44599"/>
    <s v="XOF"/>
    <n v="27500"/>
    <n v="46.73"/>
    <s v="EUR"/>
    <n v="41.921999999999997"/>
    <n v="30526891"/>
    <s v="SUBGRANT"/>
    <n v="13487"/>
    <s v="CHQN°000855/Justifs avril/ Prise en charge des frais de mission du chargé de programme de SOSJD Ouaga lors de la journée régionale à Dédougou"/>
  </r>
  <r>
    <s v="E"/>
    <s v="5201"/>
    <s v="854"/>
    <s v="85407"/>
    <s v="8540008"/>
    <n v="528004120020"/>
    <x v="7"/>
    <x v="63"/>
    <x v="62"/>
    <n v="202211"/>
    <n v="44599"/>
    <s v="XOF"/>
    <n v="25000"/>
    <n v="42.48"/>
    <s v="EUR"/>
    <n v="38.11"/>
    <n v="30526891"/>
    <s v="SUBGRANT"/>
    <n v="13487"/>
    <s v="CHQN°000855/ Justifs avril/Prise en charge des frais d'hébergement du chargé de programme de SOSJD Ouaga lors de la journée régionale à Dédougou"/>
  </r>
  <r>
    <s v="E"/>
    <s v="5201"/>
    <s v="854"/>
    <s v="85407"/>
    <s v="8540008"/>
    <n v="528004120020"/>
    <x v="7"/>
    <x v="63"/>
    <x v="62"/>
    <n v="202211"/>
    <n v="44599"/>
    <s v="XOF"/>
    <n v="8000"/>
    <n v="13.59"/>
    <s v="EUR"/>
    <n v="12.192"/>
    <n v="30526891"/>
    <s v="SUBGRANT"/>
    <n v="13487"/>
    <s v="CHQN°000855/Justifs avril/ Prise en charge des frais de transport du chargé de programme de SOSJD Ouaga lors de la journée régionale à Dédougou"/>
  </r>
  <r>
    <s v="E"/>
    <s v="5201"/>
    <s v="854"/>
    <s v="85407"/>
    <s v="8540008"/>
    <n v="528004120020"/>
    <x v="7"/>
    <x v="63"/>
    <x v="62"/>
    <n v="202211"/>
    <n v="44599"/>
    <s v="XOF"/>
    <n v="5000"/>
    <n v="8.5"/>
    <s v="EUR"/>
    <n v="7.6260000000000003"/>
    <n v="30526891"/>
    <s v="SUBGRANT"/>
    <n v="13487"/>
    <s v="CHQN°000855/Justifs avril/ Prise en charge des frais d'achat de masques lors de la journée régionale à Dédougou"/>
  </r>
  <r>
    <s v="E"/>
    <s v="5201"/>
    <s v="854"/>
    <s v="85407"/>
    <s v="8540008"/>
    <n v="528004120020"/>
    <x v="7"/>
    <x v="63"/>
    <x v="62"/>
    <n v="202211"/>
    <n v="44599"/>
    <s v="XOF"/>
    <n v="11250"/>
    <n v="19.12"/>
    <s v="EUR"/>
    <n v="17.152999999999999"/>
    <n v="30526891"/>
    <s v="SUBGRANT"/>
    <n v="13487"/>
    <s v="Justifs avril/Retenue à la source de la restauration lors de l'atelier provincial à Nouna"/>
  </r>
  <r>
    <s v="E"/>
    <s v="5201"/>
    <s v="854"/>
    <s v="85407"/>
    <s v="8540008"/>
    <n v="528004120020"/>
    <x v="7"/>
    <x v="63"/>
    <x v="62"/>
    <n v="202211"/>
    <n v="44599"/>
    <s v="XOF"/>
    <n v="213750"/>
    <n v="363.23"/>
    <s v="EUR"/>
    <n v="325.86"/>
    <n v="30526891"/>
    <s v="SUBGRANT"/>
    <n v="13487"/>
    <s v="CHQN°000855/ Justifs avril/Prise en charge de la restauration lors de l'atelier provincial à Nouna"/>
  </r>
  <r>
    <s v="E"/>
    <s v="5201"/>
    <s v="854"/>
    <s v="85407"/>
    <s v="8540008"/>
    <n v="528004120020"/>
    <x v="7"/>
    <x v="63"/>
    <x v="62"/>
    <n v="202211"/>
    <n v="44599"/>
    <s v="XOF"/>
    <n v="30000"/>
    <n v="50.98"/>
    <s v="EUR"/>
    <n v="45.734999999999999"/>
    <n v="30526891"/>
    <s v="SUBGRANT"/>
    <n v="13487"/>
    <s v="CHQN°000856/Justifs avril/ Prise en charge des participants Non-Résidents lors de l'atelier provincial au NAYALA"/>
  </r>
  <r>
    <s v="E"/>
    <s v="5201"/>
    <s v="854"/>
    <s v="85407"/>
    <s v="8540008"/>
    <n v="528004120020"/>
    <x v="7"/>
    <x v="63"/>
    <x v="62"/>
    <n v="202211"/>
    <n v="44599"/>
    <s v="XOF"/>
    <n v="105000"/>
    <n v="178.43"/>
    <s v="EUR"/>
    <n v="160.07300000000001"/>
    <n v="30526891"/>
    <s v="SUBGRANT"/>
    <n v="13487"/>
    <s v="CHQN°000856/ Justifs avril/Prise en charge des participants Non-Résidents lors de l'atelier provincial au NAYALA"/>
  </r>
  <r>
    <s v="E"/>
    <s v="5201"/>
    <s v="854"/>
    <s v="85407"/>
    <s v="8540008"/>
    <n v="528004120020"/>
    <x v="7"/>
    <x v="63"/>
    <x v="62"/>
    <n v="202211"/>
    <n v="44599"/>
    <s v="XOF"/>
    <n v="165000"/>
    <n v="280.39"/>
    <s v="EUR"/>
    <n v="251.54300000000001"/>
    <n v="30526891"/>
    <s v="SUBGRANT"/>
    <n v="13487"/>
    <s v="CHQN°000856/Justifs avril/ Prise en charge des participants Non-Résidents lors de l'atelier provincial au NAYALA"/>
  </r>
  <r>
    <s v="E"/>
    <s v="5201"/>
    <s v="854"/>
    <s v="85407"/>
    <s v="8540008"/>
    <n v="528004120020"/>
    <x v="7"/>
    <x v="63"/>
    <x v="62"/>
    <n v="202211"/>
    <n v="44599"/>
    <s v="XOF"/>
    <n v="150000"/>
    <n v="254.9"/>
    <s v="EUR"/>
    <n v="228.67500000000001"/>
    <n v="30526891"/>
    <s v="SUBGRANT"/>
    <n v="13487"/>
    <s v="CHQN°000856/ Justifs avril/Prise en charge des participants Non-Résidents lors de l'atelier provincialau NAYALA"/>
  </r>
  <r>
    <s v="E"/>
    <s v="5201"/>
    <s v="854"/>
    <s v="85407"/>
    <s v="8540008"/>
    <n v="528004120020"/>
    <x v="7"/>
    <x v="63"/>
    <x v="62"/>
    <n v="202211"/>
    <n v="44599"/>
    <s v="XOF"/>
    <n v="15000"/>
    <n v="25.49"/>
    <s v="EUR"/>
    <n v="22.867999999999999"/>
    <n v="30526891"/>
    <s v="SUBGRANT"/>
    <n v="13487"/>
    <s v="CHQN°000856/ Justifs avril/Prise en charge des participants Résidents lors de l'atelier provincial au NAYALA"/>
  </r>
  <r>
    <s v="E"/>
    <s v="5201"/>
    <s v="854"/>
    <s v="85407"/>
    <s v="8540008"/>
    <n v="528004120020"/>
    <x v="7"/>
    <x v="63"/>
    <x v="62"/>
    <n v="202211"/>
    <n v="44599"/>
    <s v="XOF"/>
    <n v="15000"/>
    <n v="25.49"/>
    <s v="EUR"/>
    <n v="22.867999999999999"/>
    <n v="30526891"/>
    <s v="SUBGRANT"/>
    <n v="13487"/>
    <s v="CHQN°000856/Justifs avril/ Prise en charge des participants Résidents lors de l'atelier provincial au NAYALA"/>
  </r>
  <r>
    <s v="E"/>
    <s v="5201"/>
    <s v="854"/>
    <s v="85407"/>
    <s v="8540008"/>
    <n v="528004120020"/>
    <x v="7"/>
    <x v="63"/>
    <x v="62"/>
    <n v="202211"/>
    <n v="44599"/>
    <s v="XOF"/>
    <n v="15000"/>
    <n v="25.49"/>
    <s v="EUR"/>
    <n v="22.867999999999999"/>
    <n v="30526891"/>
    <s v="SUBGRANT"/>
    <n v="13487"/>
    <s v="CHQN°000856/Justifs avril/ Prise en charge des participants Résidents lors de l'atelier provincial au NAYALA"/>
  </r>
  <r>
    <s v="E"/>
    <s v="5201"/>
    <s v="854"/>
    <s v="85407"/>
    <s v="8540008"/>
    <n v="528004120020"/>
    <x v="7"/>
    <x v="63"/>
    <x v="62"/>
    <n v="202211"/>
    <n v="44599"/>
    <s v="XOF"/>
    <n v="5000"/>
    <n v="8.5"/>
    <s v="EUR"/>
    <n v="7.6260000000000003"/>
    <n v="30526891"/>
    <s v="SUBGRANT"/>
    <n v="13487"/>
    <s v="CHQN°000856/ Justifs avril/Prise en charge des participants Résidents lors de l'atelier provincial au NAYALA"/>
  </r>
  <r>
    <s v="E"/>
    <s v="5201"/>
    <s v="854"/>
    <s v="85407"/>
    <s v="8540008"/>
    <n v="528004120020"/>
    <x v="7"/>
    <x v="63"/>
    <x v="62"/>
    <n v="202211"/>
    <n v="44599"/>
    <s v="XOF"/>
    <n v="10000"/>
    <n v="16.989999999999998"/>
    <s v="EUR"/>
    <n v="15.242000000000001"/>
    <n v="30526891"/>
    <s v="SUBGRANT"/>
    <n v="13487"/>
    <s v="CHQN°000856/ Justifs avril/Prise en charge des participants Résidents lors de l'atelier provincial au NAYALA"/>
  </r>
  <r>
    <s v="E"/>
    <s v="5201"/>
    <s v="854"/>
    <s v="85407"/>
    <s v="8540008"/>
    <n v="528004120020"/>
    <x v="7"/>
    <x v="63"/>
    <x v="62"/>
    <n v="202211"/>
    <n v="44599"/>
    <s v="XOF"/>
    <n v="25000"/>
    <n v="42.48"/>
    <s v="EUR"/>
    <n v="38.11"/>
    <n v="30526891"/>
    <s v="SUBGRANT"/>
    <n v="13487"/>
    <s v="CHQN°000856/ Justifs avril/Prise en charge du haut commissaire lors de l'atelier provincial au NAYALA"/>
  </r>
  <r>
    <s v="E"/>
    <s v="5201"/>
    <s v="854"/>
    <s v="85407"/>
    <s v="8540008"/>
    <n v="528004120020"/>
    <x v="7"/>
    <x v="63"/>
    <x v="62"/>
    <n v="202211"/>
    <n v="44599"/>
    <s v="XOF"/>
    <n v="5000"/>
    <n v="8.5"/>
    <s v="EUR"/>
    <n v="7.6260000000000003"/>
    <n v="30526891"/>
    <s v="SUBGRANT"/>
    <n v="13487"/>
    <s v="CHQN°000856/ Justifs avril/Prise en charge du DPEPPNF lors de l'atelier provinciall au NAYALA"/>
  </r>
  <r>
    <s v="E"/>
    <s v="5201"/>
    <s v="854"/>
    <s v="85407"/>
    <s v="8540008"/>
    <n v="528004120020"/>
    <x v="7"/>
    <x v="63"/>
    <x v="62"/>
    <n v="202211"/>
    <n v="44599"/>
    <s v="XOF"/>
    <n v="45000"/>
    <n v="76.47"/>
    <s v="EUR"/>
    <n v="68.602999999999994"/>
    <n v="30526891"/>
    <s v="SUBGRANT"/>
    <n v="13487"/>
    <s v="CHQN°000856/Justifs avril/ Prise en charge des frais de communication du Point Focal lors de l'atelier provincial au NAYALA"/>
  </r>
  <r>
    <s v="E"/>
    <s v="5201"/>
    <s v="854"/>
    <s v="85407"/>
    <s v="8540008"/>
    <n v="528004120020"/>
    <x v="7"/>
    <x v="63"/>
    <x v="62"/>
    <n v="202211"/>
    <n v="44599"/>
    <s v="XOF"/>
    <n v="30000"/>
    <n v="50.98"/>
    <s v="EUR"/>
    <n v="45.734999999999999"/>
    <n v="30526891"/>
    <s v="SUBGRANT"/>
    <n v="13487"/>
    <s v="CHQN°000856/ Justifs avril/Prise en charge des frais de communication du MCD et du DP lors de l'atelier provincial au NAYALA"/>
  </r>
  <r>
    <s v="E"/>
    <s v="5201"/>
    <s v="854"/>
    <s v="85407"/>
    <s v="8540008"/>
    <n v="528004120020"/>
    <x v="7"/>
    <x v="63"/>
    <x v="62"/>
    <n v="202211"/>
    <n v="44599"/>
    <s v="XOF"/>
    <n v="25000"/>
    <n v="42.48"/>
    <s v="EUR"/>
    <n v="38.11"/>
    <n v="30526891"/>
    <s v="SUBGRANT"/>
    <n v="13487"/>
    <s v="CHQN°000857/ Justifs avril/Prise en charge du haut commissaire lors de l'atelier provincial au SOUROU"/>
  </r>
  <r>
    <s v="E"/>
    <s v="5201"/>
    <s v="854"/>
    <s v="85407"/>
    <s v="8540008"/>
    <n v="528004120020"/>
    <x v="7"/>
    <x v="63"/>
    <x v="62"/>
    <n v="202211"/>
    <n v="44599"/>
    <s v="XOF"/>
    <n v="45000"/>
    <n v="76.47"/>
    <s v="EUR"/>
    <n v="68.602999999999994"/>
    <n v="30526891"/>
    <s v="SUBGRANT"/>
    <n v="13487"/>
    <s v="CHQN°000857/ Justifs avril/Prise en charge des frais de communication du DP et du MCD lors de l'atelier provinciall au SOUROU"/>
  </r>
  <r>
    <s v="E"/>
    <s v="5201"/>
    <s v="854"/>
    <s v="85407"/>
    <s v="8540008"/>
    <n v="528004120020"/>
    <x v="7"/>
    <x v="63"/>
    <x v="62"/>
    <n v="202211"/>
    <n v="44599"/>
    <s v="XOF"/>
    <n v="30000"/>
    <n v="50.98"/>
    <s v="EUR"/>
    <n v="45.734999999999999"/>
    <n v="30526891"/>
    <s v="SUBGRANT"/>
    <n v="13487"/>
    <s v="CHQN°000857/Justifs avril/ Prise en charge des frais de communication du Point Focal lors de l'atelier provinciall au SOUROU"/>
  </r>
  <r>
    <s v="E"/>
    <s v="5201"/>
    <s v="854"/>
    <s v="85407"/>
    <s v="8540008"/>
    <n v="528004120020"/>
    <x v="7"/>
    <x v="63"/>
    <x v="62"/>
    <n v="202211"/>
    <n v="44599"/>
    <s v="XOF"/>
    <n v="150000"/>
    <n v="254.9"/>
    <s v="EUR"/>
    <n v="228.67500000000001"/>
    <n v="30526891"/>
    <s v="SUBGRANT"/>
    <n v="13487"/>
    <s v="CHQN°000857/ Justifs avril/Prise en charge des participants Non-Résidents lors de l'atelier provincial au SOUROU"/>
  </r>
  <r>
    <s v="E"/>
    <s v="5201"/>
    <s v="854"/>
    <s v="85407"/>
    <s v="8540008"/>
    <n v="528004120020"/>
    <x v="7"/>
    <x v="63"/>
    <x v="62"/>
    <n v="202211"/>
    <n v="44599"/>
    <s v="XOF"/>
    <n v="45000"/>
    <n v="76.47"/>
    <s v="EUR"/>
    <n v="68.602999999999994"/>
    <n v="30526891"/>
    <s v="SUBGRANT"/>
    <n v="13487"/>
    <s v="CHQN°000857/ Justifs avril/Prise en charge des participants Non-Résidents lors de l'atelier provincial au SOUROU"/>
  </r>
  <r>
    <s v="E"/>
    <s v="5201"/>
    <s v="854"/>
    <s v="85407"/>
    <s v="8540008"/>
    <n v="528004120020"/>
    <x v="7"/>
    <x v="63"/>
    <x v="62"/>
    <n v="202211"/>
    <n v="44599"/>
    <s v="XOF"/>
    <n v="50000"/>
    <n v="84.97"/>
    <s v="EUR"/>
    <n v="76.227999999999994"/>
    <n v="30526891"/>
    <s v="SUBGRANT"/>
    <n v="13487"/>
    <s v="CHQN°000857/ Justifs avril/Prise en charge des participants Résidents lors de l'atelier provincial au SOUROU"/>
  </r>
  <r>
    <s v="E"/>
    <s v="5201"/>
    <s v="854"/>
    <s v="85407"/>
    <s v="8540008"/>
    <n v="528004120020"/>
    <x v="7"/>
    <x v="63"/>
    <x v="62"/>
    <n v="202211"/>
    <n v="44599"/>
    <s v="XOF"/>
    <n v="50000"/>
    <n v="84.97"/>
    <s v="EUR"/>
    <n v="76.227999999999994"/>
    <n v="30526891"/>
    <s v="SUBGRANT"/>
    <n v="13487"/>
    <s v="CHQN°000857/Justifs avril/ Prise en charge des participants Résidents lors de l'atelier provincial au SOUROU"/>
  </r>
  <r>
    <s v="E"/>
    <s v="5201"/>
    <s v="854"/>
    <s v="85407"/>
    <s v="8540008"/>
    <n v="528004120020"/>
    <x v="7"/>
    <x v="63"/>
    <x v="62"/>
    <n v="202211"/>
    <n v="44599"/>
    <s v="XOF"/>
    <n v="5000"/>
    <n v="8.5"/>
    <s v="EUR"/>
    <n v="7.6260000000000003"/>
    <n v="30526891"/>
    <s v="SUBGRANT"/>
    <n v="13487"/>
    <s v="CHQN°000857/ Justifs avril/Prise en charge des participants Résidents lors de l'atelier provincial au SOUROU"/>
  </r>
  <r>
    <s v="E"/>
    <s v="5201"/>
    <s v="854"/>
    <s v="85407"/>
    <s v="8540008"/>
    <n v="528004120020"/>
    <x v="7"/>
    <x v="63"/>
    <x v="62"/>
    <n v="202211"/>
    <n v="44599"/>
    <s v="XOF"/>
    <n v="10000"/>
    <n v="16.989999999999998"/>
    <s v="EUR"/>
    <n v="15.242000000000001"/>
    <n v="30526891"/>
    <s v="SUBGRANT"/>
    <n v="13487"/>
    <s v="CHQN°000857/ Justifs avril/Prise en charge de la location de la salle lors de l'atelier provincial au SOUROU"/>
  </r>
  <r>
    <s v="E"/>
    <s v="5201"/>
    <s v="854"/>
    <s v="85407"/>
    <s v="8540008"/>
    <n v="528004120020"/>
    <x v="7"/>
    <x v="63"/>
    <x v="62"/>
    <n v="202211"/>
    <n v="44599"/>
    <s v="XOF"/>
    <n v="4250"/>
    <n v="7.22"/>
    <s v="EUR"/>
    <n v="6.4770000000000003"/>
    <n v="30526891"/>
    <s v="SUBGRANT"/>
    <n v="13487"/>
    <s v="CHQN°000857/Justifs avril/ Prise en charge des frais d'impression lors de l'atelier provincial au SOUROU"/>
  </r>
  <r>
    <s v="E"/>
    <s v="5201"/>
    <s v="854"/>
    <s v="85407"/>
    <s v="8540008"/>
    <n v="528004120020"/>
    <x v="7"/>
    <x v="63"/>
    <x v="62"/>
    <n v="202211"/>
    <n v="44599"/>
    <s v="XOF"/>
    <n v="10000"/>
    <n v="16.989999999999998"/>
    <s v="EUR"/>
    <n v="15.242000000000001"/>
    <n v="30526891"/>
    <s v="SUBGRANT"/>
    <n v="13487"/>
    <s v="Justifs avril/Retenue à la source de la restauration lors de l'atelier provincial au SOUROU"/>
  </r>
  <r>
    <s v="E"/>
    <s v="5201"/>
    <s v="854"/>
    <s v="85407"/>
    <s v="8540008"/>
    <n v="528004120020"/>
    <x v="7"/>
    <x v="63"/>
    <x v="62"/>
    <n v="202211"/>
    <n v="44599"/>
    <s v="XOF"/>
    <n v="190000"/>
    <n v="322.87"/>
    <s v="EUR"/>
    <n v="289.65300000000002"/>
    <n v="30526891"/>
    <s v="SUBGRANT"/>
    <n v="13487"/>
    <s v="CHQN°000857/Justifs avril/ Prise en charge de la restauration lors de l'atelier provincial au SOUROU"/>
  </r>
  <r>
    <s v="E"/>
    <s v="5201"/>
    <s v="854"/>
    <s v="85407"/>
    <s v="8540008"/>
    <n v="528004120020"/>
    <x v="7"/>
    <x v="63"/>
    <x v="62"/>
    <n v="202211"/>
    <n v="44599"/>
    <s v="XOF"/>
    <n v="50000"/>
    <n v="84.97"/>
    <s v="EUR"/>
    <n v="76.227999999999994"/>
    <n v="30526891"/>
    <s v="SUBGRANT"/>
    <n v="13487"/>
    <s v="CHQN°000858/Justifs avril/ Prise en charge des participants Résidents lors de l'atelier provincial à la KOSSI"/>
  </r>
  <r>
    <s v="E"/>
    <s v="5201"/>
    <s v="854"/>
    <s v="85407"/>
    <s v="8540008"/>
    <n v="528004120020"/>
    <x v="7"/>
    <x v="63"/>
    <x v="62"/>
    <n v="202211"/>
    <n v="44599"/>
    <s v="XOF"/>
    <n v="50000"/>
    <n v="84.97"/>
    <s v="EUR"/>
    <n v="76.227999999999994"/>
    <n v="30526891"/>
    <s v="SUBGRANT"/>
    <n v="13487"/>
    <s v="CHQN°000858/Justifs avril/ Prise en charge des participants Résidents lors de l'atelier provincial à la KOSSI"/>
  </r>
  <r>
    <s v="E"/>
    <s v="5201"/>
    <s v="854"/>
    <s v="85407"/>
    <s v="8540008"/>
    <n v="528004120020"/>
    <x v="7"/>
    <x v="63"/>
    <x v="62"/>
    <n v="202211"/>
    <n v="44599"/>
    <s v="XOF"/>
    <n v="45000"/>
    <n v="76.47"/>
    <s v="EUR"/>
    <n v="68.602999999999994"/>
    <n v="30526891"/>
    <s v="SUBGRANT"/>
    <n v="13487"/>
    <s v="CHQN°000858/ Justifs avril/Prise en charge des participants Non-Résidents lors de l'atelier provincial à la KOSSI"/>
  </r>
  <r>
    <s v="E"/>
    <s v="5201"/>
    <s v="854"/>
    <s v="85407"/>
    <s v="8540008"/>
    <n v="528004120020"/>
    <x v="7"/>
    <x v="63"/>
    <x v="62"/>
    <n v="202211"/>
    <n v="44599"/>
    <s v="XOF"/>
    <n v="150000"/>
    <n v="254.9"/>
    <s v="EUR"/>
    <n v="228.67500000000001"/>
    <n v="30526891"/>
    <s v="SUBGRANT"/>
    <n v="13487"/>
    <s v="CHQN°000858/Justifs avril/ Prise en charge des participants Non-Résidents lors de l'atelier provincial à la KOSSI"/>
  </r>
  <r>
    <s v="E"/>
    <s v="5201"/>
    <s v="854"/>
    <s v="85407"/>
    <s v="8540008"/>
    <n v="528004120020"/>
    <x v="7"/>
    <x v="63"/>
    <x v="62"/>
    <n v="202211"/>
    <n v="44599"/>
    <s v="XOF"/>
    <n v="150000"/>
    <n v="254.9"/>
    <s v="EUR"/>
    <n v="228.67500000000001"/>
    <n v="30526891"/>
    <s v="SUBGRANT"/>
    <n v="13487"/>
    <s v="CHQN°000858/Justifs avril/ Prise en charge des participants Non-Résidents lors de l'atelier provincial à la KOSSI"/>
  </r>
  <r>
    <s v="E"/>
    <s v="5201"/>
    <s v="854"/>
    <s v="85407"/>
    <s v="8540008"/>
    <n v="528004120020"/>
    <x v="7"/>
    <x v="63"/>
    <x v="62"/>
    <n v="202211"/>
    <n v="44599"/>
    <s v="XOF"/>
    <n v="25000"/>
    <n v="42.48"/>
    <s v="EUR"/>
    <n v="38.11"/>
    <n v="30526891"/>
    <s v="SUBGRANT"/>
    <n v="13487"/>
    <s v="CHQN°000858/Justifs avril/ Prise en charge du Haut commissaire lors de l'atelier provincial à la KOSSI"/>
  </r>
  <r>
    <s v="E"/>
    <s v="5201"/>
    <s v="854"/>
    <s v="85407"/>
    <s v="8540008"/>
    <n v="528004120020"/>
    <x v="7"/>
    <x v="63"/>
    <x v="62"/>
    <n v="202211"/>
    <n v="44599"/>
    <s v="XOF"/>
    <n v="30000"/>
    <n v="50.98"/>
    <s v="EUR"/>
    <n v="45.734999999999999"/>
    <n v="30526891"/>
    <s v="SUBGRANT"/>
    <n v="13487"/>
    <s v="CHQN°000858/Justifs avril/ Prise en charge de la communication des points focaux lors de l'atelier provincial à la KOSSI"/>
  </r>
  <r>
    <s v="E"/>
    <s v="5201"/>
    <s v="854"/>
    <s v="85407"/>
    <s v="8540008"/>
    <n v="528004120020"/>
    <x v="7"/>
    <x v="63"/>
    <x v="62"/>
    <n v="202211"/>
    <n v="44599"/>
    <s v="XOF"/>
    <n v="45000"/>
    <n v="76.47"/>
    <s v="EUR"/>
    <n v="68.602999999999994"/>
    <n v="30526891"/>
    <s v="SUBGRANT"/>
    <n v="13487"/>
    <s v="CHQN°000858/ Justifs avril/Prise en charge de la communication du DP et du MCD lors de l'atelier provincial à la KOSSI"/>
  </r>
  <r>
    <s v="E"/>
    <s v="5201"/>
    <s v="854"/>
    <s v="85407"/>
    <s v="8540008"/>
    <n v="528004120020"/>
    <x v="7"/>
    <x v="63"/>
    <x v="62"/>
    <n v="202211"/>
    <n v="44599"/>
    <s v="XOF"/>
    <n v="11250"/>
    <n v="19.12"/>
    <s v="EUR"/>
    <n v="17.152999999999999"/>
    <n v="30526891"/>
    <s v="SUBGRANT"/>
    <n v="13487"/>
    <s v="CHQN°000858/ Justifs avril/Prise en charge des frais d'impression lors de l'atelier provincial à la KOSSI"/>
  </r>
  <r>
    <s v="E"/>
    <s v="5201"/>
    <s v="854"/>
    <s v="85407"/>
    <s v="8540008"/>
    <n v="528004120020"/>
    <x v="7"/>
    <x v="63"/>
    <x v="62"/>
    <n v="202211"/>
    <n v="44599"/>
    <s v="XOF"/>
    <n v="30000"/>
    <n v="50.98"/>
    <s v="EUR"/>
    <n v="45.734999999999999"/>
    <n v="30526891"/>
    <s v="SUBGRANT"/>
    <n v="13487"/>
    <s v="CHQN°000858/Justifs avril/ Prise en charge des frais de location de salle lors de l'atelier provincial à la KOSSI"/>
  </r>
  <r>
    <s v="E"/>
    <s v="5201"/>
    <s v="854"/>
    <s v="85407"/>
    <s v="8540008"/>
    <n v="528004120020"/>
    <x v="7"/>
    <x v="63"/>
    <x v="62"/>
    <n v="202211"/>
    <n v="44599"/>
    <s v="XOF"/>
    <n v="20000"/>
    <n v="33.99"/>
    <s v="EUR"/>
    <n v="30.492999999999999"/>
    <n v="30526891"/>
    <s v="SUBGRANT"/>
    <n v="13487"/>
    <s v="CHQN°000859/Justifs avril/ Prise en charge des frais de communication du SGR lors de l'atelier Régional à Dédougou"/>
  </r>
  <r>
    <s v="E"/>
    <s v="5201"/>
    <s v="854"/>
    <s v="85407"/>
    <s v="8540008"/>
    <n v="528004120020"/>
    <x v="7"/>
    <x v="63"/>
    <x v="62"/>
    <n v="202211"/>
    <n v="44599"/>
    <s v="XOF"/>
    <n v="15000"/>
    <n v="25.49"/>
    <s v="EUR"/>
    <n v="22.867999999999999"/>
    <n v="30526891"/>
    <s v="SUBGRANT"/>
    <n v="13487"/>
    <s v="CHQN°000859/ Justifs avril/Prise en charge des membres du Governorat lors de l'atelier Régional à Dédougou"/>
  </r>
  <r>
    <s v="E"/>
    <s v="5201"/>
    <s v="854"/>
    <s v="85407"/>
    <s v="8540008"/>
    <n v="528004120020"/>
    <x v="7"/>
    <x v="63"/>
    <x v="62"/>
    <n v="202211"/>
    <n v="44599"/>
    <s v="XOF"/>
    <n v="10000"/>
    <n v="16.989999999999998"/>
    <s v="EUR"/>
    <n v="15.242000000000001"/>
    <n v="30526891"/>
    <s v="SUBGRANT"/>
    <n v="13487"/>
    <s v="CHQN°000859/ Justifs avril/Prise en charge des frais de communication du protocole lors de l'atelier Régional à Dédougou"/>
  </r>
  <r>
    <s v="E"/>
    <s v="5201"/>
    <s v="854"/>
    <s v="85407"/>
    <s v="8540008"/>
    <n v="528004120020"/>
    <x v="7"/>
    <x v="63"/>
    <x v="62"/>
    <n v="202211"/>
    <n v="44599"/>
    <s v="XOF"/>
    <n v="10000"/>
    <n v="16.989999999999998"/>
    <s v="EUR"/>
    <n v="15.242000000000001"/>
    <n v="30526891"/>
    <s v="SUBGRANT"/>
    <n v="13487"/>
    <s v="CHQN°000859/ Justifs avril/Prise en charge des membres du Gouvernorat lors de l'atelier Régional à Dédougou"/>
  </r>
  <r>
    <s v="E"/>
    <s v="5201"/>
    <s v="854"/>
    <s v="85407"/>
    <s v="8540008"/>
    <n v="528004120020"/>
    <x v="7"/>
    <x v="63"/>
    <x v="62"/>
    <n v="202211"/>
    <n v="44599"/>
    <s v="XOF"/>
    <n v="15000"/>
    <n v="25.49"/>
    <s v="EUR"/>
    <n v="22.867999999999999"/>
    <n v="30526891"/>
    <s v="SUBGRANT"/>
    <n v="13487"/>
    <s v="CHQN°000859/ Justifs avril/Prise en charge des Résidents/ Directeurs Régionaux lors de l'atelier Régional à Dédougou"/>
  </r>
  <r>
    <s v="E"/>
    <s v="5201"/>
    <s v="854"/>
    <s v="85407"/>
    <s v="8540008"/>
    <n v="528004120020"/>
    <x v="7"/>
    <x v="63"/>
    <x v="62"/>
    <n v="202211"/>
    <n v="44599"/>
    <s v="XOF"/>
    <n v="60000"/>
    <n v="101.96"/>
    <s v="EUR"/>
    <n v="91.47"/>
    <n v="30526891"/>
    <s v="SUBGRANT"/>
    <n v="13487"/>
    <s v="CHQN°000859/ Justifs avril/Prise en charge des frais de communication des Directeurs Régionaux lors de l'atelier Régional à Dédougou"/>
  </r>
  <r>
    <s v="E"/>
    <s v="5201"/>
    <s v="854"/>
    <s v="85407"/>
    <s v="8540008"/>
    <n v="528004120020"/>
    <x v="7"/>
    <x v="63"/>
    <x v="62"/>
    <n v="202211"/>
    <n v="44599"/>
    <s v="XOF"/>
    <n v="180000"/>
    <n v="305.88"/>
    <s v="EUR"/>
    <n v="274.411"/>
    <n v="30526891"/>
    <s v="SUBGRANT"/>
    <n v="13487"/>
    <s v="CHQN°000859/ Justifs avril/Prise en charge des DPEPPNF lors de l'atelier Régional à Dédougou"/>
  </r>
  <r>
    <s v="E"/>
    <s v="5201"/>
    <s v="854"/>
    <s v="85407"/>
    <s v="8540008"/>
    <n v="528004120020"/>
    <x v="7"/>
    <x v="63"/>
    <x v="62"/>
    <n v="202211"/>
    <n v="44599"/>
    <s v="XOF"/>
    <n v="180000"/>
    <n v="305.88"/>
    <s v="EUR"/>
    <n v="274.411"/>
    <n v="30526891"/>
    <s v="SUBGRANT"/>
    <n v="13487"/>
    <s v="CHQN°000859/Justifs avril/ Prise en charge des MCD lors de l'atelier Régional à Dédougou"/>
  </r>
  <r>
    <s v="E"/>
    <s v="5201"/>
    <s v="854"/>
    <s v="85407"/>
    <s v="8540008"/>
    <n v="528004120020"/>
    <x v="7"/>
    <x v="63"/>
    <x v="62"/>
    <n v="202211"/>
    <n v="44599"/>
    <s v="XOF"/>
    <n v="180000"/>
    <n v="305.88"/>
    <s v="EUR"/>
    <n v="274.411"/>
    <n v="30526891"/>
    <s v="SUBGRANT"/>
    <n v="13487"/>
    <s v="CHQN°000859/Justifs avril/ Prise en charge des DPEPS lors de l'atelier Régional à Dédougou"/>
  </r>
  <r>
    <s v="E"/>
    <s v="5201"/>
    <s v="854"/>
    <s v="85407"/>
    <s v="8540008"/>
    <n v="528004120020"/>
    <x v="7"/>
    <x v="63"/>
    <x v="62"/>
    <n v="202211"/>
    <n v="44599"/>
    <s v="XOF"/>
    <n v="486000"/>
    <n v="825.87"/>
    <s v="EUR"/>
    <n v="740.90300000000002"/>
    <n v="30526891"/>
    <s v="SUBGRANT"/>
    <n v="13487"/>
    <s v="CHQN°000859/ Justifs avril/Prise en charge des Points focaux lors de l'atelier Régional à Dédougou"/>
  </r>
  <r>
    <s v="E"/>
    <s v="5201"/>
    <s v="854"/>
    <s v="85407"/>
    <s v="8540008"/>
    <n v="528004120020"/>
    <x v="7"/>
    <x v="63"/>
    <x v="62"/>
    <n v="202211"/>
    <n v="44599"/>
    <s v="XOF"/>
    <n v="11250"/>
    <n v="19.12"/>
    <s v="EUR"/>
    <n v="17.152999999999999"/>
    <n v="30526891"/>
    <s v="SUBGRANT"/>
    <n v="13487"/>
    <s v="Justifs avril/Retenue à la souce de la restauration lors de l'atelier Régional à Dédougou"/>
  </r>
  <r>
    <s v="E"/>
    <s v="5201"/>
    <s v="854"/>
    <s v="85407"/>
    <s v="8540008"/>
    <n v="528004120020"/>
    <x v="7"/>
    <x v="63"/>
    <x v="62"/>
    <n v="202211"/>
    <n v="44599"/>
    <s v="XOF"/>
    <n v="213750"/>
    <n v="363.23"/>
    <s v="EUR"/>
    <n v="325.86"/>
    <n v="30526891"/>
    <s v="SUBGRANT"/>
    <n v="13487"/>
    <s v="CHQN°000859/Justifs avril/ Prise en charge de la restauration lors de l'atelier Régional à Dédougou"/>
  </r>
  <r>
    <s v="E"/>
    <s v="5201"/>
    <s v="854"/>
    <s v="85407"/>
    <s v="8540008"/>
    <n v="528004120026"/>
    <x v="6"/>
    <x v="46"/>
    <x v="46"/>
    <n v="202211"/>
    <n v="44599"/>
    <s v="XOF"/>
    <n v="228000"/>
    <n v="387.44"/>
    <s v="EUR"/>
    <n v="347.58"/>
    <n v="30526891"/>
    <s v="SUBGRANT"/>
    <n v="13487"/>
    <s v="CHQN°000862/ Justifs avril/Prise en charge de la restauration à Toma lors de la journée pédagogique"/>
  </r>
  <r>
    <s v="E"/>
    <s v="5201"/>
    <s v="854"/>
    <s v="85407"/>
    <s v="8540008"/>
    <n v="528004120026"/>
    <x v="6"/>
    <x v="46"/>
    <x v="46"/>
    <n v="202211"/>
    <n v="44599"/>
    <s v="XOF"/>
    <n v="9000"/>
    <n v="15.29"/>
    <s v="EUR"/>
    <n v="13.717000000000001"/>
    <n v="30526891"/>
    <s v="SUBGRANT"/>
    <n v="13487"/>
    <s v="Justifs avril/Retenue à la source de la restauration à GOSSINA lors de la journée pédagogique au NAYALA"/>
  </r>
  <r>
    <s v="E"/>
    <s v="5201"/>
    <s v="854"/>
    <s v="85407"/>
    <s v="8540008"/>
    <n v="528004120026"/>
    <x v="6"/>
    <x v="46"/>
    <x v="46"/>
    <n v="202211"/>
    <n v="44599"/>
    <s v="XOF"/>
    <n v="171000"/>
    <n v="290.58"/>
    <s v="EUR"/>
    <n v="260.685"/>
    <n v="30526891"/>
    <s v="SUBGRANT"/>
    <n v="13487"/>
    <s v="CHQN°000863/ Justifs avril/Prise en charge de la restauration à GOSSINA lors de la journée pédagogique"/>
  </r>
  <r>
    <s v="E"/>
    <s v="5201"/>
    <s v="854"/>
    <s v="85407"/>
    <s v="8540008"/>
    <n v="528004120026"/>
    <x v="6"/>
    <x v="46"/>
    <x v="46"/>
    <n v="202211"/>
    <n v="44599"/>
    <s v="XOF"/>
    <n v="9000"/>
    <n v="15.29"/>
    <s v="EUR"/>
    <n v="13.717000000000001"/>
    <n v="30526891"/>
    <s v="SUBGRANT"/>
    <n v="13487"/>
    <s v="Justifs avril/Retenue à la source de la restauration à YABA lors de la journée pédagogique au NAYALA"/>
  </r>
  <r>
    <s v="E"/>
    <s v="5201"/>
    <s v="854"/>
    <s v="85407"/>
    <s v="8540008"/>
    <n v="528004120026"/>
    <x v="6"/>
    <x v="46"/>
    <x v="46"/>
    <n v="202211"/>
    <n v="44599"/>
    <s v="XOF"/>
    <n v="171000"/>
    <n v="290.58"/>
    <s v="EUR"/>
    <n v="260.685"/>
    <n v="30526891"/>
    <s v="SUBGRANT"/>
    <n v="13487"/>
    <s v="CHQN°000864/ Justifs avril/Prise en charge de la restauration à YABA lors de la journée pédagogique"/>
  </r>
  <r>
    <s v="E"/>
    <s v="5201"/>
    <s v="854"/>
    <s v="85407"/>
    <s v="8540008"/>
    <n v="528004120020"/>
    <x v="7"/>
    <x v="63"/>
    <x v="62"/>
    <n v="202211"/>
    <n v="44599"/>
    <s v="XOF"/>
    <n v="10000"/>
    <n v="16.989999999999998"/>
    <s v="EUR"/>
    <n v="15.242000000000001"/>
    <n v="30526891"/>
    <s v="SUBGRANT"/>
    <n v="13487"/>
    <s v="Justifs avril/Retenue à la souce de la restauration à Toma lors de l'atelier Provincial"/>
  </r>
  <r>
    <s v="E"/>
    <s v="5201"/>
    <s v="854"/>
    <s v="85407"/>
    <s v="8540008"/>
    <n v="528004120020"/>
    <x v="7"/>
    <x v="63"/>
    <x v="62"/>
    <n v="202211"/>
    <n v="44599"/>
    <s v="XOF"/>
    <n v="190000"/>
    <n v="322.87"/>
    <s v="EUR"/>
    <n v="289.65300000000002"/>
    <n v="30526891"/>
    <s v="SUBGRANT"/>
    <n v="13487"/>
    <s v="CHQN°000865/Justifs avril/ Prise en charge de la restauration à Toma lors de l'atelier Provincial"/>
  </r>
  <r>
    <s v="E"/>
    <s v="5201"/>
    <s v="854"/>
    <s v="85407"/>
    <s v="8540008"/>
    <n v="528004120026"/>
    <x v="6"/>
    <x v="46"/>
    <x v="46"/>
    <n v="202211"/>
    <n v="44599"/>
    <s v="XOF"/>
    <n v="22500"/>
    <n v="38.229999999999997"/>
    <s v="EUR"/>
    <n v="34.296999999999997"/>
    <n v="30526891"/>
    <s v="SUBGRANT"/>
    <n v="13487"/>
    <s v="Justifs avril/Retenue à la source de la restauration à Nouna lors de la journée pédagogique à la KOSSI"/>
  </r>
  <r>
    <s v="E"/>
    <s v="5201"/>
    <s v="854"/>
    <s v="85407"/>
    <s v="8540008"/>
    <n v="528004120026"/>
    <x v="6"/>
    <x v="46"/>
    <x v="46"/>
    <n v="202211"/>
    <n v="44599"/>
    <s v="XOF"/>
    <n v="427500"/>
    <n v="726.46"/>
    <s v="EUR"/>
    <n v="651.721"/>
    <n v="30526891"/>
    <s v="SUBGRANT"/>
    <n v="13487"/>
    <s v="CHQN°000877/Justifs avril/ Prise en charge de la restauration à Nouna lors de la journée pédagogique à la KOSSI"/>
  </r>
  <r>
    <s v="E"/>
    <s v="5201"/>
    <s v="854"/>
    <s v="85407"/>
    <s v="8540008"/>
    <n v="528004120026"/>
    <x v="6"/>
    <x v="46"/>
    <x v="46"/>
    <n v="202211"/>
    <n v="44599"/>
    <s v="XOF"/>
    <n v="120000"/>
    <n v="203.92"/>
    <s v="EUR"/>
    <n v="182.94"/>
    <n v="30526891"/>
    <s v="SUBGRANT"/>
    <n v="13487"/>
    <s v="CHQN°0000938/ Justifs avril/Prise en charge des encadreurs pour la supervision dans les salles des cours dispensés SOUROU"/>
  </r>
  <r>
    <s v="E"/>
    <s v="5201"/>
    <s v="854"/>
    <s v="85407"/>
    <s v="8540008"/>
    <n v="528004120026"/>
    <x v="6"/>
    <x v="46"/>
    <x v="46"/>
    <n v="202211"/>
    <n v="44599"/>
    <s v="XOF"/>
    <n v="495000"/>
    <n v="841.16"/>
    <s v="EUR"/>
    <n v="754.62"/>
    <n v="30526891"/>
    <s v="SUBGRANT"/>
    <n v="13487"/>
    <s v="CHQN°0000938/Justifs avril/ Prise en charge des encadreurs pour la supervision dans les salles des cours dispensés SOUROU"/>
  </r>
  <r>
    <s v="E"/>
    <s v="5201"/>
    <s v="854"/>
    <s v="85407"/>
    <s v="8540008"/>
    <n v="528004120026"/>
    <x v="6"/>
    <x v="46"/>
    <x v="46"/>
    <n v="202211"/>
    <n v="44599"/>
    <s v="XOF"/>
    <n v="315000"/>
    <n v="535.29"/>
    <s v="EUR"/>
    <n v="480.21899999999999"/>
    <n v="30526891"/>
    <s v="SUBGRANT"/>
    <n v="13487"/>
    <s v="CHQN°0000939/Justifs avril/ Prise en charge des encadreurs pour la supervision dans les salles des cours dispensés NAYALA"/>
  </r>
  <r>
    <s v="E"/>
    <s v="5201"/>
    <s v="854"/>
    <s v="85407"/>
    <s v="8540008"/>
    <n v="528004120026"/>
    <x v="6"/>
    <x v="46"/>
    <x v="46"/>
    <n v="202211"/>
    <n v="44599"/>
    <s v="XOF"/>
    <n v="195000"/>
    <n v="331.37"/>
    <s v="EUR"/>
    <n v="297.27800000000002"/>
    <n v="30526891"/>
    <s v="SUBGRANT"/>
    <n v="13487"/>
    <s v="CHQN°0000939/Justifs avril/ Prise en charge des encadreurs pour la supervision dans les salles des cours dispensés NAYALA"/>
  </r>
  <r>
    <s v="E"/>
    <s v="5201"/>
    <s v="854"/>
    <s v="85407"/>
    <s v="8540008"/>
    <n v="528004120026"/>
    <x v="6"/>
    <x v="46"/>
    <x v="46"/>
    <n v="202211"/>
    <n v="44599"/>
    <s v="XOF"/>
    <n v="255000"/>
    <n v="433.33"/>
    <s v="EUR"/>
    <n v="388.74799999999999"/>
    <n v="30526891"/>
    <s v="SUBGRANT"/>
    <n v="13487"/>
    <s v="CHQN°0000939/ Justifs avril/Prise en charge des encadreurs pour la supervision dans les salles des cours dispensés NAYALA"/>
  </r>
  <r>
    <s v="E"/>
    <s v="5201"/>
    <s v="854"/>
    <s v="85407"/>
    <s v="8540008"/>
    <n v="528004120026"/>
    <x v="6"/>
    <x v="46"/>
    <x v="46"/>
    <n v="202211"/>
    <n v="44599"/>
    <s v="XOF"/>
    <n v="270000"/>
    <n v="458.82"/>
    <s v="EUR"/>
    <n v="411.61599999999999"/>
    <n v="30526891"/>
    <s v="SUBGRANT"/>
    <n v="13487"/>
    <s v="CHQN°0000939/ Justifs avril/Prise en charge des encadreurs pour la supervision dans les salles des cours dispensés NAYALA"/>
  </r>
  <r>
    <s v="E"/>
    <s v="5201"/>
    <s v="854"/>
    <s v="85407"/>
    <s v="8540008"/>
    <n v="528004120026"/>
    <x v="6"/>
    <x v="46"/>
    <x v="46"/>
    <n v="202211"/>
    <n v="44599"/>
    <s v="XOF"/>
    <n v="180000"/>
    <n v="305.88"/>
    <s v="EUR"/>
    <n v="274.411"/>
    <n v="30526891"/>
    <s v="SUBGRANT"/>
    <n v="13487"/>
    <s v="CHQN°0000939/ Justifs avril/Prise en charge des encadreurs pour la supervision dans les salles des cours dispensés NAYALA"/>
  </r>
  <r>
    <s v="E"/>
    <s v="5201"/>
    <s v="854"/>
    <s v="85407"/>
    <s v="8540008"/>
    <n v="528004120026"/>
    <x v="6"/>
    <x v="46"/>
    <x v="46"/>
    <n v="202211"/>
    <n v="44599"/>
    <s v="XOF"/>
    <n v="300000"/>
    <n v="509.8"/>
    <s v="EUR"/>
    <n v="457.351"/>
    <n v="30526891"/>
    <s v="SUBGRANT"/>
    <n v="13487"/>
    <s v="CHQN°0000940/ Justifs avril/Prise en charge des encadreurs pour la supervision dans les salles des cours dispensés Nouna"/>
  </r>
  <r>
    <s v="E"/>
    <s v="5201"/>
    <s v="854"/>
    <s v="85407"/>
    <s v="8540008"/>
    <n v="528004120026"/>
    <x v="6"/>
    <x v="46"/>
    <x v="46"/>
    <n v="202211"/>
    <n v="44599"/>
    <s v="XOF"/>
    <n v="390000"/>
    <n v="662.73"/>
    <s v="EUR"/>
    <n v="594.54700000000003"/>
    <n v="30526891"/>
    <s v="SUBGRANT"/>
    <n v="13487"/>
    <s v="CHQN°0000940/ Justifs avril/Prise en charge des encadreurs pour la supervision dans les salles des cours dispensés Nouna"/>
  </r>
  <r>
    <s v="E"/>
    <s v="5201"/>
    <s v="854"/>
    <s v="85407"/>
    <s v="8540008"/>
    <n v="528004120026"/>
    <x v="6"/>
    <x v="46"/>
    <x v="46"/>
    <n v="202211"/>
    <n v="44599"/>
    <s v="XOF"/>
    <n v="270000"/>
    <n v="458.82"/>
    <s v="EUR"/>
    <n v="411.61599999999999"/>
    <n v="30526891"/>
    <s v="SUBGRANT"/>
    <n v="13487"/>
    <s v="CHQN°0000940/Justifs avril/ Prise en charge des encadreurs pour la supervision dans les salles des cours dispensés Djibasso"/>
  </r>
  <r>
    <s v="E"/>
    <s v="5201"/>
    <s v="854"/>
    <s v="85407"/>
    <s v="8540008"/>
    <n v="528004120026"/>
    <x v="6"/>
    <x v="46"/>
    <x v="46"/>
    <n v="202211"/>
    <n v="44599"/>
    <s v="XOF"/>
    <n v="90000"/>
    <n v="152.94"/>
    <s v="EUR"/>
    <n v="137.20500000000001"/>
    <n v="30526891"/>
    <s v="SUBGRANT"/>
    <n v="13487"/>
    <s v="CHQN°0000940/Justifs avril/ Prise en charge des encadreurs pour la supervision dans les salles des cours dispensés Madouba"/>
  </r>
  <r>
    <s v="E"/>
    <s v="5201"/>
    <s v="854"/>
    <s v="85407"/>
    <s v="8540008"/>
    <n v="528004120024"/>
    <x v="16"/>
    <x v="81"/>
    <x v="80"/>
    <n v="202211"/>
    <n v="44599"/>
    <s v="XOF"/>
    <n v="165000"/>
    <n v="280.39"/>
    <s v="EUR"/>
    <n v="251.54300000000001"/>
    <n v="30527162"/>
    <s v="SUBGRANT"/>
    <n v="13487"/>
    <s v="CHQN°0000795/justif mars/Prise en charge de l'équipe de supervision/facture ZANTE Charles Alain/ Formation des enseignants et AME sur la GHM dans le NAYALA"/>
  </r>
  <r>
    <s v="E"/>
    <s v="5201"/>
    <s v="854"/>
    <s v="85407"/>
    <s v="8540008"/>
    <n v="528004120024"/>
    <x v="16"/>
    <x v="81"/>
    <x v="80"/>
    <n v="202211"/>
    <n v="44599"/>
    <s v="XOF"/>
    <n v="110000"/>
    <n v="186.93"/>
    <s v="EUR"/>
    <n v="167.69800000000001"/>
    <n v="30527162"/>
    <s v="SUBGRANT"/>
    <n v="13487"/>
    <s v="CHQN°0000795/justif mars/Prise en charge de l'équipe de supervision/facture ZANTE Charles Alain/ Formation des enseignants et AME sur la GHM dans le NAYALA"/>
  </r>
  <r>
    <s v="E"/>
    <s v="5201"/>
    <s v="854"/>
    <s v="85407"/>
    <s v="8540008"/>
    <n v="528004120024"/>
    <x v="16"/>
    <x v="81"/>
    <x v="80"/>
    <n v="202211"/>
    <n v="44599"/>
    <s v="XOF"/>
    <n v="65580"/>
    <n v="111.44"/>
    <s v="EUR"/>
    <n v="99.974999999999994"/>
    <n v="30527162"/>
    <s v="SUBGRANT"/>
    <n v="13487"/>
    <s v="CHQN°0000795/justif mars/ESPOIR TELECOM Frais de retrait orange money/ Formation des enseignants et AME sur la GHM dans le NAYALA"/>
  </r>
  <r>
    <s v="E"/>
    <s v="5201"/>
    <s v="854"/>
    <s v="85407"/>
    <s v="8540008"/>
    <n v="528004120024"/>
    <x v="16"/>
    <x v="81"/>
    <x v="80"/>
    <n v="202211"/>
    <n v="44599"/>
    <s v="XOF"/>
    <n v="4550"/>
    <n v="7.73"/>
    <s v="EUR"/>
    <n v="6.9349999999999996"/>
    <n v="30527162"/>
    <s v="SUBGRANT"/>
    <n v="13487"/>
    <s v="CHQN°0000795/justif mars/ETS WENDKOUNI achat de markers/ Formation des enseignants et AME sur la GHM dans le NAYALA"/>
  </r>
  <r>
    <s v="E"/>
    <s v="5201"/>
    <s v="854"/>
    <s v="85407"/>
    <s v="8540008"/>
    <n v="528004120024"/>
    <x v="16"/>
    <x v="81"/>
    <x v="80"/>
    <n v="202211"/>
    <n v="44599"/>
    <s v="XOF"/>
    <n v="4000"/>
    <n v="6.8"/>
    <s v="EUR"/>
    <n v="6.1"/>
    <n v="30527162"/>
    <s v="SUBGRANT"/>
    <n v="13487"/>
    <s v="CHQN°0000795/justif mars/BUREAUTIQUE SERVICE Frais de photocopie/ Formation des enseignants et AME sur la GHM dans le NAYALA"/>
  </r>
  <r>
    <s v="E"/>
    <s v="5201"/>
    <s v="854"/>
    <s v="85407"/>
    <s v="8540008"/>
    <n v="528004120024"/>
    <x v="16"/>
    <x v="81"/>
    <x v="80"/>
    <n v="202211"/>
    <n v="44599"/>
    <s v="XOF"/>
    <n v="87500"/>
    <n v="148.69"/>
    <s v="EUR"/>
    <n v="133.393"/>
    <n v="30527162"/>
    <s v="SUBGRANT"/>
    <n v="13487"/>
    <s v="CHQN°0000795/justif mars/BIENTAMA Hébergement du coordonateur SOS JD/ Formation des enseignants et AME sur la GHM dans le NAYALA"/>
  </r>
  <r>
    <s v="E"/>
    <s v="5201"/>
    <s v="854"/>
    <s v="85407"/>
    <s v="8540008"/>
    <n v="528004120024"/>
    <x v="16"/>
    <x v="81"/>
    <x v="80"/>
    <n v="202211"/>
    <n v="44599"/>
    <s v="XOF"/>
    <n v="70000"/>
    <n v="118.95"/>
    <s v="EUR"/>
    <n v="106.712"/>
    <n v="30527162"/>
    <s v="SUBGRANT"/>
    <n v="13487"/>
    <s v="CHQN°0000795/justif mars/Allocation nourriture coordonateur SOS JD/ Formation des enseignants et AME sur la GHM dans le NAYALA"/>
  </r>
  <r>
    <s v="E"/>
    <s v="5201"/>
    <s v="854"/>
    <s v="85407"/>
    <s v="8540008"/>
    <n v="528004120024"/>
    <x v="16"/>
    <x v="81"/>
    <x v="80"/>
    <n v="202211"/>
    <n v="44599"/>
    <s v="XOF"/>
    <n v="4000"/>
    <n v="6.8"/>
    <s v="EUR"/>
    <n v="6.1"/>
    <n v="30527162"/>
    <s v="SUBGRANT"/>
    <n v="13487"/>
    <s v="CHQN°0000795/justif mars/frais de transport coordonateur SOS JD/ Formation des enseignants et AME sur la GHM dans le NAYALA"/>
  </r>
  <r>
    <s v="E"/>
    <s v="5201"/>
    <s v="854"/>
    <s v="85407"/>
    <s v="8540008"/>
    <n v="528004120024"/>
    <x v="16"/>
    <x v="81"/>
    <x v="80"/>
    <n v="202211"/>
    <n v="44599"/>
    <s v="XOF"/>
    <n v="87500"/>
    <n v="148.69"/>
    <s v="EUR"/>
    <n v="133.393"/>
    <n v="30527162"/>
    <s v="SUBGRANT"/>
    <n v="13487"/>
    <s v="CHQN°0000795/justif mars/BIENTAMA Hébergement du coordonateur SCI ATWA kaya/ Formation des enseignants et AME sur la GHM dans le NAYALA"/>
  </r>
  <r>
    <s v="E"/>
    <s v="5201"/>
    <s v="854"/>
    <s v="85407"/>
    <s v="8540008"/>
    <n v="528004120024"/>
    <x v="16"/>
    <x v="81"/>
    <x v="80"/>
    <n v="202211"/>
    <n v="44599"/>
    <s v="XOF"/>
    <n v="70000"/>
    <n v="118.95"/>
    <s v="EUR"/>
    <n v="106.712"/>
    <n v="30527162"/>
    <s v="SUBGRANT"/>
    <n v="13487"/>
    <s v="CHQN°0000795/justif mars/Allocation nourriture coordonateur SCI ATWA kaya/ Formation des enseignants et AME sur la GHM dans le NAYALA"/>
  </r>
  <r>
    <s v="E"/>
    <s v="5201"/>
    <s v="854"/>
    <s v="85407"/>
    <s v="8540008"/>
    <n v="528004120024"/>
    <x v="16"/>
    <x v="81"/>
    <x v="80"/>
    <n v="202211"/>
    <n v="44599"/>
    <s v="XOF"/>
    <n v="10000"/>
    <n v="16.989999999999998"/>
    <s v="EUR"/>
    <n v="15.242000000000001"/>
    <n v="30527162"/>
    <s v="SUBGRANT"/>
    <n v="13487"/>
    <s v="CHQN°0000795/justif mars/frais de transport coordonateur SCI ATWA kaya/ Formation des enseignants et AME sur la GHM dans le NAYALA"/>
  </r>
  <r>
    <s v="E"/>
    <s v="5201"/>
    <s v="854"/>
    <s v="85407"/>
    <s v="8540008"/>
    <n v="528004120024"/>
    <x v="16"/>
    <x v="81"/>
    <x v="80"/>
    <n v="202211"/>
    <n v="44599"/>
    <s v="XOF"/>
    <n v="62500"/>
    <n v="106.21"/>
    <s v="EUR"/>
    <n v="95.283000000000001"/>
    <n v="30527162"/>
    <s v="SUBGRANT"/>
    <n v="13487"/>
    <s v="CHQN°0000795/justif mars/BIENTAMA Hébergement du coordonateur SCI ATWA dedougou/ Formation des enseignants et AME sur la GHM dans le NAYALA"/>
  </r>
  <r>
    <s v="E"/>
    <s v="5201"/>
    <s v="854"/>
    <s v="85407"/>
    <s v="8540008"/>
    <n v="528004120024"/>
    <x v="16"/>
    <x v="81"/>
    <x v="80"/>
    <n v="202211"/>
    <n v="44599"/>
    <s v="XOF"/>
    <n v="53000"/>
    <n v="90.06"/>
    <s v="EUR"/>
    <n v="80.793999999999997"/>
    <n v="30527162"/>
    <s v="SUBGRANT"/>
    <n v="13487"/>
    <s v="CHQN°0000795/justif mars/Allocation nourriture coordonateur SCI ATWA Dédougou/ Formation des enseignants et AME sur la GHM dans le NAYALA"/>
  </r>
  <r>
    <s v="E"/>
    <s v="5201"/>
    <s v="854"/>
    <s v="85407"/>
    <s v="8540008"/>
    <n v="528004120024"/>
    <x v="16"/>
    <x v="81"/>
    <x v="80"/>
    <n v="202211"/>
    <n v="44599"/>
    <s v="XOF"/>
    <n v="4000"/>
    <n v="6.8"/>
    <s v="EUR"/>
    <n v="6.1"/>
    <n v="30527162"/>
    <s v="SUBGRANT"/>
    <n v="13487"/>
    <s v="CHQN°0000795/justif mars/frais de transport coordonateur SCI ATWA Dédougou/ Formation des enseignants et AME sur la GHM dans le NAYALA"/>
  </r>
  <r>
    <s v="E"/>
    <s v="5201"/>
    <s v="854"/>
    <s v="85407"/>
    <s v="8540008"/>
    <n v="528004120024"/>
    <x v="16"/>
    <x v="81"/>
    <x v="80"/>
    <n v="202211"/>
    <n v="44599"/>
    <s v="XOF"/>
    <n v="62500"/>
    <n v="106.21"/>
    <s v="EUR"/>
    <n v="95.283000000000001"/>
    <n v="30527162"/>
    <s v="SUBGRANT"/>
    <n v="13487"/>
    <s v="CHQN°0000795/justif mars/BIENTAMA Hébergement du coordonateur SOS JD/ Formation des enseignants et AME sur la GHM dans le NAYALA"/>
  </r>
  <r>
    <s v="E"/>
    <s v="5201"/>
    <s v="854"/>
    <s v="85407"/>
    <s v="8540008"/>
    <n v="528004120024"/>
    <x v="16"/>
    <x v="81"/>
    <x v="80"/>
    <n v="202211"/>
    <n v="44599"/>
    <s v="XOF"/>
    <n v="53000"/>
    <n v="90.06"/>
    <s v="EUR"/>
    <n v="80.793999999999997"/>
    <n v="30527162"/>
    <s v="SUBGRANT"/>
    <n v="13487"/>
    <s v="CHQN°0000795/justif mars/Allocation nourriture coordonateur SOS JD/ Formation des enseignants et AME sur la GHM dans le NAYALA"/>
  </r>
  <r>
    <s v="E"/>
    <s v="5201"/>
    <s v="854"/>
    <s v="85407"/>
    <s v="8540008"/>
    <n v="528004120024"/>
    <x v="16"/>
    <x v="81"/>
    <x v="80"/>
    <n v="202211"/>
    <n v="44599"/>
    <s v="XOF"/>
    <n v="15000"/>
    <n v="25.49"/>
    <s v="EUR"/>
    <n v="22.867999999999999"/>
    <n v="30527162"/>
    <s v="SUBGRANT"/>
    <n v="13487"/>
    <s v="CHQN°0000794/justif mars/Prise en charge des résidents TOMA2/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TOMA2/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TOMA2/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TOMA2/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TOMA2/ Formation des enseignants et AME sur la GHM dans le NAYALA"/>
  </r>
  <r>
    <s v="E"/>
    <s v="5201"/>
    <s v="854"/>
    <s v="85407"/>
    <s v="8540008"/>
    <n v="528004120024"/>
    <x v="16"/>
    <x v="81"/>
    <x v="80"/>
    <n v="202211"/>
    <n v="44599"/>
    <s v="XOF"/>
    <n v="240000"/>
    <n v="407.84"/>
    <s v="EUR"/>
    <n v="365.88099999999997"/>
    <n v="30527162"/>
    <s v="SUBGRANT"/>
    <n v="13487"/>
    <s v="CHQN°0000794/justif mars/Prise en charge des non résidents TOMA2/ Formation des enseignants et AME sur la GHM dans le NAYALA"/>
  </r>
  <r>
    <s v="E"/>
    <s v="5201"/>
    <s v="854"/>
    <s v="85407"/>
    <s v="8540008"/>
    <n v="528004120024"/>
    <x v="16"/>
    <x v="81"/>
    <x v="80"/>
    <n v="202211"/>
    <n v="44599"/>
    <s v="XOF"/>
    <n v="82500"/>
    <n v="140.19"/>
    <s v="EUR"/>
    <n v="125.767"/>
    <n v="30527162"/>
    <s v="SUBGRANT"/>
    <n v="13487"/>
    <s v="CHQN°0000794/justif mars/Facture formateur KY D Remi/ Formation des enseignants et AME sur la GHM dans le NAYALA"/>
  </r>
  <r>
    <s v="E"/>
    <s v="5201"/>
    <s v="854"/>
    <s v="85407"/>
    <s v="8540008"/>
    <n v="528004120024"/>
    <x v="16"/>
    <x v="81"/>
    <x v="80"/>
    <n v="202211"/>
    <n v="44599"/>
    <s v="XOF"/>
    <n v="82500"/>
    <n v="140.19"/>
    <s v="EUR"/>
    <n v="125.767"/>
    <n v="30527162"/>
    <s v="SUBGRANT"/>
    <n v="13487"/>
    <s v="CHQN°0000794/justif mars/Facture formateur PARE Appolinaire/ Formation des enseignants et AME sur la GHM dans le NAYALA"/>
  </r>
  <r>
    <s v="E"/>
    <s v="5201"/>
    <s v="854"/>
    <s v="85407"/>
    <s v="8540008"/>
    <n v="528004120024"/>
    <x v="16"/>
    <x v="81"/>
    <x v="80"/>
    <n v="202211"/>
    <n v="44599"/>
    <s v="XOF"/>
    <n v="82500"/>
    <n v="140.19"/>
    <s v="EUR"/>
    <n v="125.767"/>
    <n v="30527162"/>
    <s v="SUBGRANT"/>
    <n v="13487"/>
    <s v="CHQN°0000794/justif mars/Facture formateur PARE Appolinaire/ Formation des enseignants et AME sur la GHM dans le NAYALA"/>
  </r>
  <r>
    <s v="E"/>
    <s v="5201"/>
    <s v="854"/>
    <s v="85407"/>
    <s v="8540008"/>
    <n v="528004120024"/>
    <x v="16"/>
    <x v="81"/>
    <x v="80"/>
    <n v="202211"/>
    <n v="44599"/>
    <s v="XOF"/>
    <n v="4000"/>
    <n v="6.8"/>
    <s v="EUR"/>
    <n v="6.1"/>
    <n v="30527162"/>
    <s v="SUBGRANT"/>
    <n v="13487"/>
    <s v="CHQN°0000795/justif mars/frais de transport coordonateur SOS JD/ Formation des enseignants et AME sur la GHM dans le NAYALA"/>
  </r>
  <r>
    <s v="E"/>
    <s v="5201"/>
    <s v="854"/>
    <s v="85407"/>
    <s v="8540008"/>
    <n v="528004120024"/>
    <x v="16"/>
    <x v="81"/>
    <x v="80"/>
    <n v="202211"/>
    <n v="44599"/>
    <s v="XOF"/>
    <n v="82500"/>
    <n v="140.19"/>
    <s v="EUR"/>
    <n v="125.767"/>
    <n v="30527162"/>
    <s v="SUBGRANT"/>
    <n v="13487"/>
    <s v="CHQN°0000794/justif mars/Facture formateur PARE Appolinaire/ Formation des enseignants et AME sur la GHM dans le NAYALA"/>
  </r>
  <r>
    <s v="E"/>
    <s v="5201"/>
    <s v="854"/>
    <s v="85407"/>
    <s v="8540008"/>
    <n v="528004120024"/>
    <x v="16"/>
    <x v="81"/>
    <x v="80"/>
    <n v="202211"/>
    <n v="44599"/>
    <s v="XOF"/>
    <n v="82500"/>
    <n v="140.19"/>
    <s v="EUR"/>
    <n v="125.767"/>
    <n v="30527162"/>
    <s v="SUBGRANT"/>
    <n v="13487"/>
    <s v="CHQN°0000794/justif mars/Facture formateur TRAORE Gaston/ Formation des enseignants et AME sur la GHM dans le NAYALA"/>
  </r>
  <r>
    <s v="E"/>
    <s v="5201"/>
    <s v="854"/>
    <s v="85407"/>
    <s v="8540008"/>
    <n v="528004120024"/>
    <x v="16"/>
    <x v="81"/>
    <x v="80"/>
    <n v="202211"/>
    <n v="44599"/>
    <s v="XOF"/>
    <n v="82500"/>
    <n v="140.19"/>
    <s v="EUR"/>
    <n v="125.767"/>
    <n v="30527162"/>
    <s v="SUBGRANT"/>
    <n v="13487"/>
    <s v="CHQN°0000794/justif mars/Facture formateur KY D Remi/ Formation des enseignants et AME sur la GHM dans le NAYALA"/>
  </r>
  <r>
    <s v="E"/>
    <s v="5201"/>
    <s v="854"/>
    <s v="85407"/>
    <s v="8540008"/>
    <n v="528004120024"/>
    <x v="16"/>
    <x v="81"/>
    <x v="80"/>
    <n v="202211"/>
    <n v="44599"/>
    <s v="XOF"/>
    <n v="45000"/>
    <n v="76.47"/>
    <s v="EUR"/>
    <n v="68.602999999999994"/>
    <n v="30527162"/>
    <s v="SUBGRANT"/>
    <n v="13487"/>
    <s v="CHQN°0000794/justif mars/Facture restauration ETS WENDKOUNI/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Formation des enseignants et AME sur la GHM dans le NAYALA"/>
  </r>
  <r>
    <s v="E"/>
    <s v="5201"/>
    <s v="854"/>
    <s v="85407"/>
    <s v="8540008"/>
    <n v="528004120024"/>
    <x v="16"/>
    <x v="81"/>
    <x v="80"/>
    <n v="202211"/>
    <n v="44599"/>
    <s v="XOF"/>
    <n v="30000"/>
    <n v="50.98"/>
    <s v="EUR"/>
    <n v="45.734999999999999"/>
    <n v="30527162"/>
    <s v="SUBGRANT"/>
    <n v="13487"/>
    <s v="CHQN°0000794/justif mars/Prise en charge des résidents/ Formation des enseignants et AME sur la GHM dans le NAYALA"/>
  </r>
  <r>
    <s v="E"/>
    <s v="5201"/>
    <s v="854"/>
    <s v="85407"/>
    <s v="8540008"/>
    <n v="528004120024"/>
    <x v="16"/>
    <x v="81"/>
    <x v="80"/>
    <n v="202211"/>
    <n v="44599"/>
    <s v="XOF"/>
    <n v="360000"/>
    <n v="611.75"/>
    <s v="EUR"/>
    <n v="548.81200000000001"/>
    <n v="30527162"/>
    <s v="SUBGRANT"/>
    <n v="13487"/>
    <s v="CHQN°0000794/justif mars/Prise en charge des non-résidents/ Formation des enseignants et AME sur la GHM dans le NAYALA"/>
  </r>
  <r>
    <s v="E"/>
    <s v="5201"/>
    <s v="854"/>
    <s v="85407"/>
    <s v="8540008"/>
    <n v="528004120024"/>
    <x v="16"/>
    <x v="81"/>
    <x v="80"/>
    <n v="202211"/>
    <n v="44599"/>
    <s v="XOF"/>
    <n v="45000"/>
    <n v="76.47"/>
    <s v="EUR"/>
    <n v="68.602999999999994"/>
    <n v="30527162"/>
    <s v="SUBGRANT"/>
    <n v="13487"/>
    <s v="CHQN°0000794/justif mars/Location de salle/ Formation des enseignants et AME sur la GHM dans le NAYALA"/>
  </r>
  <r>
    <s v="E"/>
    <s v="5201"/>
    <s v="854"/>
    <s v="85407"/>
    <s v="8540008"/>
    <n v="528004120024"/>
    <x v="16"/>
    <x v="81"/>
    <x v="80"/>
    <n v="202211"/>
    <n v="44599"/>
    <s v="XOF"/>
    <n v="30000"/>
    <n v="50.98"/>
    <s v="EUR"/>
    <n v="45.734999999999999"/>
    <n v="30527162"/>
    <s v="SUBGRANT"/>
    <n v="13487"/>
    <s v="CHQN°0000793/justif mars/Prise en charge des résidents/ Formation des enseignants et AME sur la GHM dans le NAYALA YE"/>
  </r>
  <r>
    <s v="E"/>
    <s v="5201"/>
    <s v="854"/>
    <s v="85407"/>
    <s v="8540008"/>
    <n v="528004120024"/>
    <x v="16"/>
    <x v="81"/>
    <x v="80"/>
    <n v="202211"/>
    <n v="44599"/>
    <s v="XOF"/>
    <n v="30000"/>
    <n v="50.98"/>
    <s v="EUR"/>
    <n v="45.734999999999999"/>
    <n v="30527162"/>
    <s v="SUBGRANT"/>
    <n v="13487"/>
    <s v="CHQN°0000793/justif mars/Prise en charge des résidents/ Formation des enseignants et AME sur la GHM dans le NAYALA YE"/>
  </r>
  <r>
    <s v="E"/>
    <s v="5201"/>
    <s v="854"/>
    <s v="85407"/>
    <s v="8540008"/>
    <n v="528004120024"/>
    <x v="16"/>
    <x v="81"/>
    <x v="80"/>
    <n v="202211"/>
    <n v="44599"/>
    <s v="XOF"/>
    <n v="30000"/>
    <n v="50.98"/>
    <s v="EUR"/>
    <n v="45.734999999999999"/>
    <n v="30527162"/>
    <s v="SUBGRANT"/>
    <n v="13487"/>
    <s v="CHQN°0000793/justif mars/Prise en charge des résidents/ Formation des enseignants et AME sur la GHM dans le NAYALA YE"/>
  </r>
  <r>
    <s v="E"/>
    <s v="5201"/>
    <s v="854"/>
    <s v="85407"/>
    <s v="8540008"/>
    <n v="528004120024"/>
    <x v="16"/>
    <x v="81"/>
    <x v="80"/>
    <n v="202211"/>
    <n v="44599"/>
    <s v="XOF"/>
    <n v="30000"/>
    <n v="50.98"/>
    <s v="EUR"/>
    <n v="45.734999999999999"/>
    <n v="30527162"/>
    <s v="SUBGRANT"/>
    <n v="13487"/>
    <s v="CHQN°0000793/justif mars/Prise en charge des résidents/ Formation des enseignants et AME sur la GHM dans le NAYALA YE"/>
  </r>
  <r>
    <s v="E"/>
    <s v="5201"/>
    <s v="854"/>
    <s v="85407"/>
    <s v="8540008"/>
    <n v="528004120024"/>
    <x v="16"/>
    <x v="81"/>
    <x v="80"/>
    <n v="202211"/>
    <n v="44599"/>
    <s v="XOF"/>
    <n v="240000"/>
    <n v="407.84"/>
    <s v="EUR"/>
    <n v="365.88099999999997"/>
    <n v="30527162"/>
    <s v="SUBGRANT"/>
    <n v="13487"/>
    <s v="CHQN°0000793/justif mars/Prise en charge des non résidents/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DAO Soaliho/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BANHORO Zakaye/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BENE Moussa/ Formation des enseignants et AME sur la GHM dans le NAYALA YE"/>
  </r>
  <r>
    <s v="E"/>
    <s v="5201"/>
    <s v="854"/>
    <s v="85407"/>
    <s v="8540008"/>
    <n v="528004120024"/>
    <x v="16"/>
    <x v="81"/>
    <x v="80"/>
    <n v="202211"/>
    <n v="44599"/>
    <s v="XOF"/>
    <n v="6750"/>
    <n v="11.47"/>
    <s v="EUR"/>
    <n v="10.29"/>
    <n v="30527162"/>
    <s v="SUBGRANT"/>
    <n v="13487"/>
    <s v="CHQN°0000793/justif mars/LYBAO Sarlncopie et impression/ Formation des enseignants et AME sur la GHM dans le NAYALA YE"/>
  </r>
  <r>
    <s v="E"/>
    <s v="5201"/>
    <s v="854"/>
    <s v="85407"/>
    <s v="8540008"/>
    <n v="528004120024"/>
    <x v="16"/>
    <x v="81"/>
    <x v="80"/>
    <n v="202211"/>
    <n v="44599"/>
    <s v="XOF"/>
    <n v="480000"/>
    <n v="815.67"/>
    <s v="EUR"/>
    <n v="731.75300000000004"/>
    <n v="30527162"/>
    <s v="SUBGRANT"/>
    <n v="13487"/>
    <s v="CHQN°0000793/justif mars/Prise en charge des non résidents/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DAO Soaliho/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BANHORO Zakaye/ Formation des enseignants et AME sur la GHM dans le NAYALA YE"/>
  </r>
  <r>
    <s v="E"/>
    <s v="5201"/>
    <s v="854"/>
    <s v="85407"/>
    <s v="8540008"/>
    <n v="528004120024"/>
    <x v="16"/>
    <x v="81"/>
    <x v="80"/>
    <n v="202211"/>
    <n v="44599"/>
    <s v="XOF"/>
    <n v="82500"/>
    <n v="140.19"/>
    <s v="EUR"/>
    <n v="125.767"/>
    <n v="30527162"/>
    <s v="SUBGRANT"/>
    <n v="13487"/>
    <s v="CHQN°0000793/justif mars/Prise en charge Formateur BENE Moussa/ Formation des enseignants et AME sur la GHM dans le NAYALA YE"/>
  </r>
  <r>
    <s v="E"/>
    <s v="5201"/>
    <s v="854"/>
    <s v="85407"/>
    <s v="8540008"/>
    <n v="528004120024"/>
    <x v="16"/>
    <x v="81"/>
    <x v="80"/>
    <n v="202211"/>
    <n v="44599"/>
    <s v="XOF"/>
    <n v="30000"/>
    <n v="50.98"/>
    <s v="EUR"/>
    <n v="45.734999999999999"/>
    <n v="30527162"/>
    <s v="SUBGRANT"/>
    <n v="13487"/>
    <s v="CHQN°0000793/justif mars/Prise en charge Location de salle/ Formation des enseignants et AME sur la GHM dans le NAYALA YE"/>
  </r>
  <r>
    <s v="E"/>
    <s v="5201"/>
    <s v="854"/>
    <s v="85407"/>
    <s v="8540008"/>
    <n v="528004120024"/>
    <x v="16"/>
    <x v="81"/>
    <x v="80"/>
    <n v="202211"/>
    <n v="44599"/>
    <s v="XOF"/>
    <n v="30000"/>
    <n v="50.98"/>
    <s v="EUR"/>
    <n v="45.734999999999999"/>
    <n v="30527162"/>
    <s v="SUBGRANT"/>
    <n v="13487"/>
    <s v="CHQN°0000792/justif mars/Prise en charge des résidents/ Formation des enseignants et AME sur la GHM dans le NAYALA GOSSINA"/>
  </r>
  <r>
    <s v="E"/>
    <s v="5201"/>
    <s v="854"/>
    <s v="85407"/>
    <s v="8540008"/>
    <n v="528004120024"/>
    <x v="16"/>
    <x v="81"/>
    <x v="80"/>
    <n v="202211"/>
    <n v="44599"/>
    <s v="XOF"/>
    <n v="30000"/>
    <n v="50.98"/>
    <s v="EUR"/>
    <n v="45.734999999999999"/>
    <n v="30527162"/>
    <s v="SUBGRANT"/>
    <n v="13487"/>
    <s v="CHQN°0000792/justif mars/Prise en charge des résidents/ Formation des enseignants et AME sur la GHM dans le NAYALA GOSSINA"/>
  </r>
  <r>
    <s v="E"/>
    <s v="5201"/>
    <s v="854"/>
    <s v="85407"/>
    <s v="8540008"/>
    <n v="528004120024"/>
    <x v="16"/>
    <x v="81"/>
    <x v="80"/>
    <n v="202211"/>
    <n v="44599"/>
    <s v="XOF"/>
    <n v="30000"/>
    <n v="50.98"/>
    <s v="EUR"/>
    <n v="45.734999999999999"/>
    <n v="30527162"/>
    <s v="SUBGRANT"/>
    <n v="13487"/>
    <s v="CHQN°0000792/justif mars/Prise en charge des résidents/ Formation des enseignants et AME sur la GHM dans le NAYALA GOSSINA"/>
  </r>
  <r>
    <s v="E"/>
    <s v="5201"/>
    <s v="854"/>
    <s v="85407"/>
    <s v="8540008"/>
    <n v="528004120024"/>
    <x v="16"/>
    <x v="81"/>
    <x v="80"/>
    <n v="202211"/>
    <n v="44599"/>
    <s v="XOF"/>
    <n v="540000"/>
    <n v="917.63"/>
    <s v="EUR"/>
    <n v="823.22299999999996"/>
    <n v="30527162"/>
    <s v="SUBGRANT"/>
    <n v="13487"/>
    <s v="CHQN°0000792/justif mars/Prise en charge des non résidents/ Formation des enseignants et AME sur la GHM dans le NAYALA GOSSINA"/>
  </r>
  <r>
    <s v="E"/>
    <s v="5201"/>
    <s v="854"/>
    <s v="85407"/>
    <s v="8540008"/>
    <n v="528004120024"/>
    <x v="16"/>
    <x v="81"/>
    <x v="80"/>
    <n v="202211"/>
    <n v="44599"/>
    <s v="XOF"/>
    <n v="82500"/>
    <n v="140.19"/>
    <s v="EUR"/>
    <n v="125.767"/>
    <n v="30527162"/>
    <s v="SUBGRANT"/>
    <n v="13487"/>
    <s v="CHQN°0000792/justif mars/Prise en charge Formateur KABORE Patindsaongo/ Formation des enseignants et AME sur la GHM dans le NAYALA GOSSINA"/>
  </r>
  <r>
    <s v="E"/>
    <s v="5201"/>
    <s v="854"/>
    <s v="85407"/>
    <s v="8540008"/>
    <n v="528004120024"/>
    <x v="16"/>
    <x v="81"/>
    <x v="80"/>
    <n v="202211"/>
    <n v="44599"/>
    <s v="XOF"/>
    <n v="82500"/>
    <n v="140.19"/>
    <s v="EUR"/>
    <n v="125.767"/>
    <n v="30527162"/>
    <s v="SUBGRANT"/>
    <n v="13487"/>
    <s v="CHQN°0000792/justif mars/Prise en charge Formateur KY Raoul/ Formation des enseignants et AME sur la GHM dans le NAYALA GOSSINA"/>
  </r>
  <r>
    <s v="E"/>
    <s v="5201"/>
    <s v="854"/>
    <s v="85407"/>
    <s v="8540008"/>
    <n v="528004120024"/>
    <x v="16"/>
    <x v="81"/>
    <x v="80"/>
    <n v="202211"/>
    <n v="44599"/>
    <s v="XOF"/>
    <n v="4250"/>
    <n v="7.22"/>
    <s v="EUR"/>
    <n v="6.4770000000000003"/>
    <n v="30527162"/>
    <s v="SUBGRANT"/>
    <n v="13487"/>
    <s v="CHQN°0000792/justif mars/Achat de bic et photocopie/ Formation des enseignants et AME sur la GHM dans le NAYALA GOSSINA"/>
  </r>
  <r>
    <s v="E"/>
    <s v="5201"/>
    <s v="854"/>
    <s v="85407"/>
    <s v="8540008"/>
    <n v="528004120024"/>
    <x v="16"/>
    <x v="81"/>
    <x v="80"/>
    <n v="202211"/>
    <n v="44599"/>
    <s v="XOF"/>
    <n v="30000"/>
    <n v="50.98"/>
    <s v="EUR"/>
    <n v="45.734999999999999"/>
    <n v="30527162"/>
    <s v="SUBGRANT"/>
    <n v="13487"/>
    <s v="CHQN°0000791/justif mars/Prise en charge des résidents/ Formation des enseignants et AME sur la GHM dans le NAYALA YABA"/>
  </r>
  <r>
    <s v="E"/>
    <s v="5201"/>
    <s v="854"/>
    <s v="85407"/>
    <s v="8540008"/>
    <n v="528004120024"/>
    <x v="16"/>
    <x v="81"/>
    <x v="80"/>
    <n v="202211"/>
    <n v="44599"/>
    <s v="XOF"/>
    <n v="30000"/>
    <n v="50.98"/>
    <s v="EUR"/>
    <n v="45.734999999999999"/>
    <n v="30527162"/>
    <s v="SUBGRANT"/>
    <n v="13487"/>
    <s v="CHQN°0000791/justif mars/Prise en charge des résidents/ Formation des enseignants et AME sur la GHM dans le NAYALA YABA"/>
  </r>
  <r>
    <s v="E"/>
    <s v="5201"/>
    <s v="854"/>
    <s v="85407"/>
    <s v="8540008"/>
    <n v="528004120024"/>
    <x v="16"/>
    <x v="81"/>
    <x v="80"/>
    <n v="202211"/>
    <n v="44599"/>
    <s v="XOF"/>
    <n v="30000"/>
    <n v="50.98"/>
    <s v="EUR"/>
    <n v="45.734999999999999"/>
    <n v="30527162"/>
    <s v="SUBGRANT"/>
    <n v="13487"/>
    <s v="CHQN°0000791/justif mars/Prise en charge des résidents/ Formation des enseignants et AME sur la GHM dans le NAYALA YABA"/>
  </r>
  <r>
    <s v="E"/>
    <s v="5201"/>
    <s v="854"/>
    <s v="85407"/>
    <s v="8540008"/>
    <n v="528004120024"/>
    <x v="16"/>
    <x v="81"/>
    <x v="80"/>
    <n v="202211"/>
    <n v="44599"/>
    <s v="XOF"/>
    <n v="540000"/>
    <n v="917.63"/>
    <s v="EUR"/>
    <n v="823.22299999999996"/>
    <n v="30527162"/>
    <s v="SUBGRANT"/>
    <n v="13487"/>
    <s v="CHQN°0000791/justif mars/Prise en charge des non résidents/ Formation des enseignants et AME sur la GHM dans le NAYALA YABA"/>
  </r>
  <r>
    <s v="E"/>
    <s v="5201"/>
    <s v="854"/>
    <s v="85407"/>
    <s v="8540008"/>
    <n v="528004120024"/>
    <x v="16"/>
    <x v="81"/>
    <x v="80"/>
    <n v="202211"/>
    <n v="44599"/>
    <s v="XOF"/>
    <n v="82500"/>
    <n v="140.19"/>
    <s v="EUR"/>
    <n v="125.767"/>
    <n v="30527162"/>
    <s v="SUBGRANT"/>
    <n v="13487"/>
    <s v="CHQN°0000791/justif mars/Prise en charge Formateur OUEDRAOGO Cathérine/ Formation des enseignants et AME sur la GHM dans le NAYALA YABA"/>
  </r>
  <r>
    <s v="E"/>
    <s v="5201"/>
    <s v="854"/>
    <s v="85407"/>
    <s v="8540008"/>
    <n v="528004120024"/>
    <x v="16"/>
    <x v="81"/>
    <x v="80"/>
    <n v="202211"/>
    <n v="44599"/>
    <s v="XOF"/>
    <n v="82500"/>
    <n v="140.19"/>
    <s v="EUR"/>
    <n v="125.767"/>
    <n v="30527162"/>
    <s v="SUBGRANT"/>
    <n v="13487"/>
    <s v="CHQN°0000791/justif mars/Prise en charge Formateur TOE Maxime/ Formation des enseignants et AME sur la GHM dans le NAYALA YABA"/>
  </r>
  <r>
    <s v="E"/>
    <s v="5201"/>
    <s v="854"/>
    <s v="85407"/>
    <s v="8540008"/>
    <n v="528004120024"/>
    <x v="16"/>
    <x v="81"/>
    <x v="80"/>
    <n v="202211"/>
    <n v="44599"/>
    <s v="XOF"/>
    <n v="82500"/>
    <n v="140.19"/>
    <s v="EUR"/>
    <n v="125.767"/>
    <n v="30527162"/>
    <s v="SUBGRANT"/>
    <n v="13487"/>
    <s v="CHQN°0000791/justif mars/Prise en charge Formateur DAO Angèl/ Formation des enseignants et AME sur la GHM dans le NAYALA YABA"/>
  </r>
  <r>
    <s v="E"/>
    <s v="5201"/>
    <s v="854"/>
    <s v="85407"/>
    <s v="8540008"/>
    <n v="528004120024"/>
    <x v="16"/>
    <x v="81"/>
    <x v="80"/>
    <n v="202211"/>
    <n v="44599"/>
    <s v="XOF"/>
    <n v="239400"/>
    <n v="406.82"/>
    <s v="EUR"/>
    <n v="364.96600000000001"/>
    <n v="30527162"/>
    <s v="SUBGRANT"/>
    <n v="13487"/>
    <s v="CHQN°0000916/justif mars/Restauration facture N°0031 WENDKOUNI/Formation sur le GHM à Yé"/>
  </r>
  <r>
    <s v="E"/>
    <s v="5201"/>
    <s v="854"/>
    <s v="85407"/>
    <s v="8540008"/>
    <n v="528004120024"/>
    <x v="16"/>
    <x v="81"/>
    <x v="80"/>
    <n v="202211"/>
    <n v="44599"/>
    <s v="XOF"/>
    <n v="12600"/>
    <n v="21.41"/>
    <s v="EUR"/>
    <n v="19.207000000000001"/>
    <n v="30527162"/>
    <s v="SUBGRANT"/>
    <n v="13487"/>
    <s v="Retenue à la source/justif mars/Restauration facture N°0031 WENDKOUNI/Formation sur le GHM à Yé"/>
  </r>
  <r>
    <s v="E"/>
    <s v="5201"/>
    <s v="854"/>
    <s v="85407"/>
    <s v="8540008"/>
    <n v="528004120024"/>
    <x v="16"/>
    <x v="81"/>
    <x v="80"/>
    <n v="202211"/>
    <n v="44599"/>
    <s v="XOF"/>
    <n v="364800"/>
    <n v="619.91"/>
    <s v="EUR"/>
    <n v="556.13300000000004"/>
    <n v="30527162"/>
    <s v="SUBGRANT"/>
    <n v="13487"/>
    <s v="CHQN°0000917/justif mars/Restauration facture N°0033 WENDKOUNI/Formation sur le GHM à YABA"/>
  </r>
  <r>
    <s v="E"/>
    <s v="5201"/>
    <s v="854"/>
    <s v="85407"/>
    <s v="8540008"/>
    <n v="528004120024"/>
    <x v="16"/>
    <x v="81"/>
    <x v="80"/>
    <n v="202211"/>
    <n v="44599"/>
    <s v="XOF"/>
    <n v="19200"/>
    <n v="32.630000000000003"/>
    <s v="EUR"/>
    <n v="29.273"/>
    <n v="30527162"/>
    <s v="SUBGRANT"/>
    <n v="13487"/>
    <s v="Retenue à la source/justif mars/Restauration facture N°0033 WENDKOUNI/Formation sur le GHM à YABA"/>
  </r>
  <r>
    <s v="E"/>
    <s v="5201"/>
    <s v="854"/>
    <s v="85407"/>
    <s v="8540008"/>
    <n v="528004120024"/>
    <x v="16"/>
    <x v="81"/>
    <x v="80"/>
    <n v="202211"/>
    <n v="44599"/>
    <s v="XOF"/>
    <n v="330600"/>
    <n v="561.79"/>
    <s v="EUR"/>
    <n v="503.99200000000002"/>
    <n v="30527162"/>
    <s v="SUBGRANT"/>
    <n v="13487"/>
    <s v="CHQN°0000918/justif mars/Restauration facture N°0030 WENDKOUNI/Formation sur le GHM à GOSSINA"/>
  </r>
  <r>
    <s v="E"/>
    <s v="5201"/>
    <s v="854"/>
    <s v="85407"/>
    <s v="8540008"/>
    <n v="528004120024"/>
    <x v="16"/>
    <x v="81"/>
    <x v="80"/>
    <n v="202211"/>
    <n v="44599"/>
    <s v="XOF"/>
    <n v="17400"/>
    <n v="29.57"/>
    <s v="EUR"/>
    <n v="26.527999999999999"/>
    <n v="30527162"/>
    <s v="SUBGRANT"/>
    <n v="13487"/>
    <s v="Retenue à la source/justif mars/Restauration facture N°0030 WENDKOUNI/Formation sur le GHM à GOSSINA"/>
  </r>
  <r>
    <s v="E"/>
    <s v="5201"/>
    <s v="854"/>
    <s v="85407"/>
    <s v="8540008"/>
    <n v="528004120024"/>
    <x v="16"/>
    <x v="81"/>
    <x v="80"/>
    <n v="202211"/>
    <n v="44599"/>
    <s v="XOF"/>
    <n v="285000"/>
    <n v="484.31"/>
    <s v="EUR"/>
    <n v="434.483"/>
    <n v="30527162"/>
    <s v="SUBGRANT"/>
    <n v="13487"/>
    <s v="CHQN°0000919/justif mars/Restauration facture N°0032 WENDKOUNI/Formation sur le GHM à TOMA"/>
  </r>
  <r>
    <s v="E"/>
    <s v="5201"/>
    <s v="854"/>
    <s v="85407"/>
    <s v="8540008"/>
    <n v="528004120024"/>
    <x v="16"/>
    <x v="81"/>
    <x v="80"/>
    <n v="202211"/>
    <n v="44599"/>
    <s v="XOF"/>
    <n v="15000"/>
    <n v="25.49"/>
    <s v="EUR"/>
    <n v="22.867999999999999"/>
    <n v="30527162"/>
    <s v="SUBGRANT"/>
    <n v="13487"/>
    <s v="Retenue à la source/justif mars/Restauration facture N°0032 WENDKOUNI/Formation sur le GHM à TOMA"/>
  </r>
  <r>
    <s v="E"/>
    <s v="5201"/>
    <s v="854"/>
    <s v="85407"/>
    <s v="8540008"/>
    <n v="528004120026"/>
    <x v="6"/>
    <x v="46"/>
    <x v="46"/>
    <n v="202211"/>
    <n v="44599"/>
    <s v="XOF"/>
    <n v="839500"/>
    <n v="1426.58"/>
    <s v="EUR"/>
    <n v="1279.8109999999999"/>
    <n v="30527162"/>
    <s v="SUBGRANT"/>
    <n v="13487"/>
    <s v="CHQN°0000930/justif mars/PEC journée pédagogique au Sourou"/>
  </r>
  <r>
    <s v="E"/>
    <s v="5201"/>
    <s v="854"/>
    <s v="85407"/>
    <s v="8540008"/>
    <n v="528004120026"/>
    <x v="6"/>
    <x v="46"/>
    <x v="46"/>
    <n v="202211"/>
    <n v="44599"/>
    <s v="XOF"/>
    <n v="-839500"/>
    <n v="-1426.58"/>
    <s v="EUR"/>
    <n v="-1279.8109999999999"/>
    <n v="30527162"/>
    <s v="SUBGRANT"/>
    <n v="13487"/>
    <s v="CHQN°0000930/justif mars/Annulation/PEC journée pédagogique au Sourou"/>
  </r>
  <r>
    <s v="E"/>
    <s v="5201"/>
    <s v="854"/>
    <s v="85407"/>
    <s v="8540008"/>
    <n v="528004120024"/>
    <x v="16"/>
    <x v="81"/>
    <x v="80"/>
    <n v="202211"/>
    <n v="44599"/>
    <s v="XOF"/>
    <n v="285000"/>
    <n v="484.31"/>
    <s v="EUR"/>
    <n v="434.483"/>
    <n v="30527162"/>
    <s v="SUBGRANT"/>
    <n v="13487"/>
    <s v="CHQN°0000932/justif mars/Restauration sur la GHM 2e Session"/>
  </r>
  <r>
    <s v="E"/>
    <s v="5201"/>
    <s v="854"/>
    <s v="85407"/>
    <s v="8540008"/>
    <n v="528004120024"/>
    <x v="16"/>
    <x v="81"/>
    <x v="80"/>
    <n v="202211"/>
    <n v="44599"/>
    <s v="XOF"/>
    <n v="15000"/>
    <n v="25.49"/>
    <s v="EUR"/>
    <n v="22.867999999999999"/>
    <n v="30527162"/>
    <s v="SUBGRANT"/>
    <n v="13487"/>
    <s v="Retenue à la source/justif mars/Restauration sur la GHM 2e Session"/>
  </r>
  <r>
    <s v="E"/>
    <s v="5201"/>
    <s v="854"/>
    <s v="85407"/>
    <s v="8540008"/>
    <n v="528004120024"/>
    <x v="16"/>
    <x v="81"/>
    <x v="80"/>
    <n v="202211"/>
    <n v="44599"/>
    <s v="XOF"/>
    <n v="285000"/>
    <n v="484.31"/>
    <s v="EUR"/>
    <n v="434.483"/>
    <n v="30527162"/>
    <s v="SUBGRANT"/>
    <n v="13487"/>
    <s v="CHQN°0000933/justif mars/Restauration sur la GHM 2e Session TOMA"/>
  </r>
  <r>
    <s v="E"/>
    <s v="5201"/>
    <s v="854"/>
    <s v="85407"/>
    <s v="8540008"/>
    <n v="528004120024"/>
    <x v="16"/>
    <x v="81"/>
    <x v="80"/>
    <n v="202211"/>
    <n v="44599"/>
    <s v="XOF"/>
    <n v="15000"/>
    <n v="25.49"/>
    <s v="EUR"/>
    <n v="22.867999999999999"/>
    <n v="30527162"/>
    <s v="SUBGRANT"/>
    <n v="13487"/>
    <s v="Retenue à la source/justif mars/Restauration sur la GHM 2e Session TOMA"/>
  </r>
  <r>
    <s v="E"/>
    <s v="5201"/>
    <s v="854"/>
    <s v="85407"/>
    <s v="8540008"/>
    <n v="528004120010"/>
    <x v="1"/>
    <x v="51"/>
    <x v="51"/>
    <n v="202211"/>
    <n v="44599"/>
    <s v="XOF"/>
    <n v="11000"/>
    <n v="18.690000000000001"/>
    <s v="EUR"/>
    <n v="16.766999999999999"/>
    <n v="30526891"/>
    <s v="SUBGRANT"/>
    <n v="13487"/>
    <s v="Justifs avril/Consommation carburant du superviseur du NAYALA"/>
  </r>
  <r>
    <s v="E"/>
    <s v="5201"/>
    <s v="854"/>
    <s v="85407"/>
    <s v="8540008"/>
    <n v="528004120010"/>
    <x v="1"/>
    <x v="51"/>
    <x v="51"/>
    <n v="202211"/>
    <n v="44599"/>
    <s v="XOF"/>
    <n v="21500"/>
    <n v="36.54"/>
    <s v="EUR"/>
    <n v="32.780999999999999"/>
    <n v="30526891"/>
    <s v="SUBGRANT"/>
    <n v="13487"/>
    <s v="CHQN°0000868 / Justifs avril/Remboursement des frais d'achat de carburant du superviseur de la Kossi"/>
  </r>
  <r>
    <s v="E"/>
    <s v="5201"/>
    <s v="854"/>
    <s v="85407"/>
    <s v="8540008"/>
    <n v="528004120001"/>
    <x v="3"/>
    <x v="52"/>
    <x v="52"/>
    <n v="202211"/>
    <n v="44599"/>
    <s v="XOF"/>
    <n v="543280"/>
    <n v="923.21"/>
    <s v="EUR"/>
    <n v="828.22900000000004"/>
    <n v="30526891"/>
    <s v="SUBGRANT"/>
    <n v="13487"/>
    <s v="CHQN° 000868/Justifs avril/Coordinateur de programme"/>
  </r>
  <r>
    <s v="E"/>
    <s v="5201"/>
    <s v="854"/>
    <s v="85407"/>
    <s v="8540008"/>
    <n v="528004120001"/>
    <x v="3"/>
    <x v="52"/>
    <x v="52"/>
    <n v="202211"/>
    <n v="44599"/>
    <s v="XOF"/>
    <n v="315000"/>
    <n v="535.29"/>
    <s v="EUR"/>
    <n v="480.21899999999999"/>
    <n v="30526891"/>
    <s v="SUBGRANT"/>
    <n v="13487"/>
    <s v="CHQN° 000868/Justifs avril/Superviseurs SOUROU"/>
  </r>
  <r>
    <s v="E"/>
    <s v="5201"/>
    <s v="854"/>
    <s v="85407"/>
    <s v="8540008"/>
    <n v="528004120001"/>
    <x v="3"/>
    <x v="52"/>
    <x v="52"/>
    <n v="202211"/>
    <n v="44599"/>
    <s v="XOF"/>
    <n v="315000"/>
    <n v="535.29"/>
    <s v="EUR"/>
    <n v="480.21899999999999"/>
    <n v="30526891"/>
    <s v="SUBGRANT"/>
    <n v="13487"/>
    <s v="CHQN° 000868/Justifs avril/Superviseurs KOSSI"/>
  </r>
  <r>
    <s v="E"/>
    <s v="5201"/>
    <s v="854"/>
    <s v="85407"/>
    <s v="8540008"/>
    <n v="528004120001"/>
    <x v="3"/>
    <x v="45"/>
    <x v="45"/>
    <n v="202211"/>
    <n v="44599"/>
    <s v="XOF"/>
    <n v="315000"/>
    <n v="535.29"/>
    <s v="EUR"/>
    <n v="480.21899999999999"/>
    <n v="30526891"/>
    <s v="SUBGRANT"/>
    <n v="13487"/>
    <s v="CHQN° 000868/Justifs avril/Superviseurs NAYALA"/>
  </r>
  <r>
    <s v="E"/>
    <s v="5201"/>
    <s v="854"/>
    <s v="85407"/>
    <s v="8540008"/>
    <n v="528004120002"/>
    <x v="0"/>
    <x v="54"/>
    <x v="54"/>
    <n v="202211"/>
    <n v="44599"/>
    <s v="XOF"/>
    <n v="400860"/>
    <n v="681.19"/>
    <s v="EUR"/>
    <n v="611.10799999999995"/>
    <n v="30526891"/>
    <s v="SUBGRANT"/>
    <n v="13487"/>
    <s v="CHQN° 000868/Justifs avril/Partenaire:  financier"/>
  </r>
  <r>
    <s v="E"/>
    <s v="5201"/>
    <s v="854"/>
    <s v="85407"/>
    <s v="8540008"/>
    <n v="528004120002"/>
    <x v="0"/>
    <x v="53"/>
    <x v="53"/>
    <n v="202211"/>
    <n v="44599"/>
    <s v="XOF"/>
    <n v="410860"/>
    <n v="698.18"/>
    <s v="EUR"/>
    <n v="626.35"/>
    <n v="30526891"/>
    <s v="SUBGRANT"/>
    <n v="13487"/>
    <s v="CHQN° 000868/Justifs avril/Partenaire: MEAL"/>
  </r>
  <r>
    <s v="E"/>
    <s v="5201"/>
    <s v="854"/>
    <s v="85407"/>
    <s v="8540008"/>
    <n v="528004120002"/>
    <x v="0"/>
    <x v="49"/>
    <x v="49"/>
    <n v="202211"/>
    <n v="44599"/>
    <s v="XOF"/>
    <n v="200000"/>
    <n v="339.86"/>
    <s v="EUR"/>
    <n v="304.89499999999998"/>
    <n v="30526891"/>
    <s v="SUBGRANT"/>
    <n v="13487"/>
    <s v="CHQN° 000868/Justifs avril/Partenaire: conducteur"/>
  </r>
  <r>
    <s v="E"/>
    <s v="5201"/>
    <s v="854"/>
    <s v="85407"/>
    <s v="8540008"/>
    <n v="528004120002"/>
    <x v="0"/>
    <x v="48"/>
    <x v="48"/>
    <n v="202211"/>
    <n v="44599"/>
    <s v="XOF"/>
    <n v="175000"/>
    <n v="297.38"/>
    <s v="EUR"/>
    <n v="266.78500000000003"/>
    <n v="30526891"/>
    <s v="SUBGRANT"/>
    <n v="13487"/>
    <s v="CHQN° 000868/Justifs avril/Directeur national"/>
  </r>
  <r>
    <s v="E"/>
    <s v="5201"/>
    <s v="854"/>
    <s v="85407"/>
    <s v="8540008"/>
    <n v="528004120001"/>
    <x v="3"/>
    <x v="45"/>
    <x v="45"/>
    <n v="202211"/>
    <n v="44599"/>
    <s v="XOF"/>
    <n v="100000"/>
    <n v="169.93"/>
    <s v="EUR"/>
    <n v="152.447"/>
    <n v="30526891"/>
    <s v="SUBGRANT"/>
    <n v="13487"/>
    <s v="CHQN° 000870/Justifs avril/Indemnité du point focal"/>
  </r>
  <r>
    <s v="E"/>
    <s v="5201"/>
    <s v="854"/>
    <s v="85407"/>
    <s v="8540008"/>
    <n v="528004120010"/>
    <x v="1"/>
    <x v="55"/>
    <x v="55"/>
    <n v="202211"/>
    <n v="44599"/>
    <s v="XOF"/>
    <n v="5100"/>
    <n v="8.67"/>
    <s v="EUR"/>
    <n v="7.7779999999999996"/>
    <n v="30526891"/>
    <s v="SUBGRANT"/>
    <n v="13487"/>
    <s v="CHQN°0000872 / Justifs avril/Remboursement des frais d'entretien moto du superviseur du NAYALA mois de janvier 2022"/>
  </r>
  <r>
    <s v="E"/>
    <s v="5201"/>
    <s v="854"/>
    <s v="85407"/>
    <s v="8540008"/>
    <n v="528004120010"/>
    <x v="1"/>
    <x v="55"/>
    <x v="55"/>
    <n v="202211"/>
    <n v="44599"/>
    <s v="XOF"/>
    <n v="8600"/>
    <n v="14.61"/>
    <s v="EUR"/>
    <n v="13.106999999999999"/>
    <n v="30526891"/>
    <s v="SUBGRANT"/>
    <n v="13487"/>
    <s v="CHQN°0000872 / Justifs avril/Remboursement des frais d'entretien moto du superviseur du NAYALA mois de mars 2022"/>
  </r>
  <r>
    <s v="E"/>
    <s v="5201"/>
    <s v="854"/>
    <s v="85407"/>
    <s v="8540008"/>
    <n v="528004120010"/>
    <x v="1"/>
    <x v="55"/>
    <x v="55"/>
    <n v="202211"/>
    <n v="44599"/>
    <s v="XOF"/>
    <n v="8450"/>
    <n v="14.36"/>
    <s v="EUR"/>
    <n v="12.882999999999999"/>
    <n v="30526891"/>
    <s v="SUBGRANT"/>
    <n v="13487"/>
    <s v="CHQN°0000873 /Justifs avril/Remboursement des frais d'entretien du moto du superviseur de la Kossi mois de janvier 2022"/>
  </r>
  <r>
    <s v="E"/>
    <s v="5201"/>
    <s v="854"/>
    <s v="85407"/>
    <s v="8540008"/>
    <n v="528004120010"/>
    <x v="1"/>
    <x v="55"/>
    <x v="55"/>
    <n v="202211"/>
    <n v="44599"/>
    <s v="XOF"/>
    <n v="8450"/>
    <n v="14.36"/>
    <s v="EUR"/>
    <n v="12.882999999999999"/>
    <n v="30526891"/>
    <s v="SUBGRANT"/>
    <n v="13487"/>
    <s v="CHQN°0000873 /Justifs avril/Remboursement des frais d'entretien du moto du superviseur de la Kossi mois de février 2022"/>
  </r>
  <r>
    <s v="E"/>
    <s v="5201"/>
    <s v="854"/>
    <s v="85407"/>
    <s v="8540008"/>
    <n v="528004120010"/>
    <x v="1"/>
    <x v="55"/>
    <x v="55"/>
    <n v="202211"/>
    <n v="44599"/>
    <s v="XOF"/>
    <n v="8450"/>
    <n v="14.36"/>
    <s v="EUR"/>
    <n v="12.882999999999999"/>
    <n v="30526891"/>
    <s v="SUBGRANT"/>
    <n v="13487"/>
    <s v="CHQN°0000873 /Justifs avril/Remboursement des frais d'entretien du moto du superviseur de la Kossi mois de mars 2022"/>
  </r>
  <r>
    <s v="E"/>
    <s v="5201"/>
    <s v="854"/>
    <s v="85407"/>
    <s v="8540008"/>
    <n v="528004120010"/>
    <x v="1"/>
    <x v="55"/>
    <x v="55"/>
    <n v="202211"/>
    <n v="44599"/>
    <s v="XOF"/>
    <n v="8150"/>
    <n v="13.85"/>
    <s v="EUR"/>
    <n v="12.425000000000001"/>
    <n v="30526891"/>
    <s v="SUBGRANT"/>
    <n v="13487"/>
    <s v="CHQN°0000874/Justifs avril/Remboursement des frais d'entretien moto du superviseur du Sourou mois de janvier 2022"/>
  </r>
  <r>
    <s v="E"/>
    <s v="5201"/>
    <s v="854"/>
    <s v="85407"/>
    <s v="8540008"/>
    <n v="528004120010"/>
    <x v="1"/>
    <x v="55"/>
    <x v="55"/>
    <n v="202211"/>
    <n v="44599"/>
    <s v="XOF"/>
    <n v="8150"/>
    <n v="13.85"/>
    <s v="EUR"/>
    <n v="12.425000000000001"/>
    <n v="30526891"/>
    <s v="SUBGRANT"/>
    <n v="13487"/>
    <s v="CHQN°0000874/Justifs avril/Remboursement des frais d'entretien moto du superviseur du Sourou mois de février 2022"/>
  </r>
  <r>
    <s v="E"/>
    <s v="5201"/>
    <s v="854"/>
    <s v="85407"/>
    <s v="8540008"/>
    <n v="528004120010"/>
    <x v="1"/>
    <x v="55"/>
    <x v="55"/>
    <n v="202211"/>
    <n v="44599"/>
    <s v="XOF"/>
    <n v="8150"/>
    <n v="13.85"/>
    <s v="EUR"/>
    <n v="12.425000000000001"/>
    <n v="30526891"/>
    <s v="SUBGRANT"/>
    <n v="13487"/>
    <s v="CHQN°0000874/Justifs avril/Remboursement des frais d'entretien moto du superviseur du Sourou mois de mars 2022"/>
  </r>
  <r>
    <s v="E"/>
    <s v="5201"/>
    <s v="854"/>
    <s v="85407"/>
    <s v="8540008"/>
    <n v="528004120010"/>
    <x v="1"/>
    <x v="55"/>
    <x v="55"/>
    <n v="202211"/>
    <n v="44599"/>
    <s v="XOF"/>
    <n v="250"/>
    <n v="0.42"/>
    <s v="EUR"/>
    <n v="0.377"/>
    <n v="30526891"/>
    <s v="SUBGRANT"/>
    <n v="13487"/>
    <s v="Justifs avril/Remboursement des frais d'entretien moto du superviseur du Sourou mois de mars 2022"/>
  </r>
  <r>
    <s v="E"/>
    <s v="5201"/>
    <s v="854"/>
    <s v="85407"/>
    <s v="8540008"/>
    <n v="528004120010"/>
    <x v="1"/>
    <x v="47"/>
    <x v="47"/>
    <n v="202211"/>
    <n v="44599"/>
    <s v="XOF"/>
    <n v="54000"/>
    <n v="91.76"/>
    <s v="EUR"/>
    <n v="82.32"/>
    <n v="30526891"/>
    <s v="SUBGRANT"/>
    <n v="13487"/>
    <s v="CHQN°0000924/ Justifs avril/Consommation de carburant pour véhicules"/>
  </r>
  <r>
    <s v="E"/>
    <s v="5201"/>
    <s v="854"/>
    <s v="85407"/>
    <s v="8540008"/>
    <n v="528004120010"/>
    <x v="1"/>
    <x v="51"/>
    <x v="51"/>
    <n v="202211"/>
    <n v="44599"/>
    <s v="XOF"/>
    <n v="12000"/>
    <n v="20.39"/>
    <s v="EUR"/>
    <n v="18.292000000000002"/>
    <n v="30526891"/>
    <s v="SUBGRANT"/>
    <n v="13487"/>
    <s v="Justifs avril/Consommation  carburant du superviseur du SOUROU"/>
  </r>
  <r>
    <s v="E"/>
    <s v="5201"/>
    <s v="854"/>
    <s v="85407"/>
    <s v="8540008"/>
    <n v="528004120010"/>
    <x v="1"/>
    <x v="51"/>
    <x v="51"/>
    <n v="202211"/>
    <n v="44599"/>
    <s v="XOF"/>
    <n v="14000"/>
    <n v="23.79"/>
    <s v="EUR"/>
    <n v="21.341999999999999"/>
    <n v="30526891"/>
    <s v="SUBGRANT"/>
    <n v="13487"/>
    <s v="Justifs avril/Consommation  carburant du MEAL"/>
  </r>
  <r>
    <s v="E"/>
    <s v="5201"/>
    <s v="854"/>
    <s v="85407"/>
    <s v="8540008"/>
    <n v="528004120001"/>
    <x v="3"/>
    <x v="52"/>
    <x v="52"/>
    <n v="202211"/>
    <n v="44599"/>
    <s v="XOF"/>
    <n v="543280"/>
    <n v="923.21"/>
    <s v="EUR"/>
    <n v="828.22900000000004"/>
    <n v="30527162"/>
    <s v="SUBGRANT"/>
    <n v="13487"/>
    <s v="CHQN°0000908/justif mars/Salaire Janvier 2022 Coordinateur de programme (partenaire (1)"/>
  </r>
  <r>
    <s v="E"/>
    <s v="5201"/>
    <s v="854"/>
    <s v="85407"/>
    <s v="8540008"/>
    <n v="528004120001"/>
    <x v="3"/>
    <x v="45"/>
    <x v="45"/>
    <n v="202211"/>
    <n v="44599"/>
    <s v="XOF"/>
    <n v="315000"/>
    <n v="535.29"/>
    <s v="EUR"/>
    <n v="480.21899999999999"/>
    <n v="30527162"/>
    <s v="SUBGRANT"/>
    <n v="13487"/>
    <s v="CHQN°0000908/justif mars/Salaire Janvier 2022 Superviseurs (partenaire (3) Nouna"/>
  </r>
  <r>
    <s v="E"/>
    <s v="5201"/>
    <s v="854"/>
    <s v="85407"/>
    <s v="8540008"/>
    <n v="528004120001"/>
    <x v="3"/>
    <x v="45"/>
    <x v="45"/>
    <n v="202211"/>
    <n v="44599"/>
    <s v="XOF"/>
    <n v="315000"/>
    <n v="535.29"/>
    <s v="EUR"/>
    <n v="480.21899999999999"/>
    <n v="30527162"/>
    <s v="SUBGRANT"/>
    <n v="13487"/>
    <s v="CHQN°0000908/justif mars/Salaire Janvier 2022 Superviseurs (partenaire (3) Tougan"/>
  </r>
  <r>
    <s v="E"/>
    <s v="5201"/>
    <s v="854"/>
    <s v="85407"/>
    <s v="8540008"/>
    <n v="528004120001"/>
    <x v="3"/>
    <x v="45"/>
    <x v="45"/>
    <n v="202211"/>
    <n v="44599"/>
    <s v="XOF"/>
    <n v="315000"/>
    <n v="535.29"/>
    <s v="EUR"/>
    <n v="480.21899999999999"/>
    <n v="30527162"/>
    <s v="SUBGRANT"/>
    <n v="13487"/>
    <s v="CHQN°0000908/justif mars/Salaire Janvier 2022 Superviseurs (partenaire (3) Toma"/>
  </r>
  <r>
    <s v="E"/>
    <s v="5201"/>
    <s v="854"/>
    <s v="85407"/>
    <s v="8540008"/>
    <n v="528004120002"/>
    <x v="0"/>
    <x v="54"/>
    <x v="54"/>
    <n v="202211"/>
    <n v="44599"/>
    <s v="XOF"/>
    <n v="400860"/>
    <n v="681.19"/>
    <s v="EUR"/>
    <n v="611.10799999999995"/>
    <n v="30527162"/>
    <s v="SUBGRANT"/>
    <n v="13487"/>
    <s v="CHQN°0000908/justif mars/Salaire Janvier 2022 Partenaire:  financier (1)"/>
  </r>
  <r>
    <s v="E"/>
    <s v="5201"/>
    <s v="854"/>
    <s v="85407"/>
    <s v="8540008"/>
    <n v="528004120002"/>
    <x v="0"/>
    <x v="53"/>
    <x v="53"/>
    <n v="202211"/>
    <n v="44599"/>
    <s v="XOF"/>
    <n v="410860"/>
    <n v="698.18"/>
    <s v="EUR"/>
    <n v="626.35"/>
    <n v="30527162"/>
    <s v="SUBGRANT"/>
    <n v="13487"/>
    <s v="CHQN°0000908/justif mars/Salaire Janvier 2022 Partenaire: MEAL (1)"/>
  </r>
  <r>
    <s v="E"/>
    <s v="5201"/>
    <s v="854"/>
    <s v="85407"/>
    <s v="8540008"/>
    <n v="528004120002"/>
    <x v="0"/>
    <x v="49"/>
    <x v="49"/>
    <n v="202211"/>
    <n v="44599"/>
    <s v="XOF"/>
    <n v="200000"/>
    <n v="339.86"/>
    <s v="EUR"/>
    <n v="304.89499999999998"/>
    <n v="30527162"/>
    <s v="SUBGRANT"/>
    <n v="13487"/>
    <s v="CHQN°0000908/justif mars/Salaire Janvier 2022 Partenaire: conducteur (1)"/>
  </r>
  <r>
    <s v="E"/>
    <s v="5201"/>
    <s v="854"/>
    <s v="85407"/>
    <s v="8540008"/>
    <n v="528004120002"/>
    <x v="0"/>
    <x v="48"/>
    <x v="48"/>
    <n v="202211"/>
    <n v="44599"/>
    <s v="XOF"/>
    <n v="175000"/>
    <n v="297.38"/>
    <s v="EUR"/>
    <n v="266.78500000000003"/>
    <n v="30527162"/>
    <s v="SUBGRANT"/>
    <n v="13487"/>
    <s v="CHQN°0000908/justif mars/Salaire Janvier 2022 Directeur national  (25%) (1)"/>
  </r>
  <r>
    <s v="E"/>
    <s v="5201"/>
    <s v="854"/>
    <s v="85407"/>
    <s v="8540008"/>
    <n v="528004120001"/>
    <x v="3"/>
    <x v="52"/>
    <x v="52"/>
    <n v="202211"/>
    <n v="44599"/>
    <s v="XOF"/>
    <n v="543280"/>
    <n v="923.21"/>
    <s v="EUR"/>
    <n v="828.22900000000004"/>
    <n v="30527162"/>
    <s v="SUBGRANT"/>
    <n v="13487"/>
    <s v="CHQN°0000909/justif mars/Salaire Février 2022 Coordinateur de programme (partenaire (1)"/>
  </r>
  <r>
    <s v="E"/>
    <s v="5201"/>
    <s v="854"/>
    <s v="85407"/>
    <s v="8540008"/>
    <n v="528004120001"/>
    <x v="3"/>
    <x v="45"/>
    <x v="45"/>
    <n v="202211"/>
    <n v="44599"/>
    <s v="XOF"/>
    <n v="315000"/>
    <n v="535.29"/>
    <s v="EUR"/>
    <n v="480.21899999999999"/>
    <n v="30527162"/>
    <s v="SUBGRANT"/>
    <n v="13487"/>
    <s v="CHQN°0000909/justif mars/Salaire Février 2022 Superviseurs (partenaire (3) Nouna"/>
  </r>
  <r>
    <s v="E"/>
    <s v="5201"/>
    <s v="854"/>
    <s v="85407"/>
    <s v="8540008"/>
    <n v="528004120001"/>
    <x v="3"/>
    <x v="45"/>
    <x v="45"/>
    <n v="202211"/>
    <n v="44599"/>
    <s v="XOF"/>
    <n v="315000"/>
    <n v="535.29"/>
    <s v="EUR"/>
    <n v="480.21899999999999"/>
    <n v="30527162"/>
    <s v="SUBGRANT"/>
    <n v="13487"/>
    <s v="CHQN°0000909/justif mars/Salaire Fevrier 2022 Superviseurs (partenaire (3) Tougan"/>
  </r>
  <r>
    <s v="E"/>
    <s v="5201"/>
    <s v="854"/>
    <s v="85407"/>
    <s v="8540008"/>
    <n v="528004120001"/>
    <x v="3"/>
    <x v="45"/>
    <x v="45"/>
    <n v="202211"/>
    <n v="44599"/>
    <s v="XOF"/>
    <n v="315000"/>
    <n v="535.29"/>
    <s v="EUR"/>
    <n v="480.21899999999999"/>
    <n v="30527162"/>
    <s v="SUBGRANT"/>
    <n v="13487"/>
    <s v="CHQN°0000909/justif mars/Salaire Janvier 2022 Superviseurs (partenaire (3) Toma"/>
  </r>
  <r>
    <s v="E"/>
    <s v="5201"/>
    <s v="854"/>
    <s v="85407"/>
    <s v="8540008"/>
    <n v="528004120002"/>
    <x v="0"/>
    <x v="54"/>
    <x v="54"/>
    <n v="202211"/>
    <n v="44599"/>
    <s v="XOF"/>
    <n v="400860"/>
    <n v="681.19"/>
    <s v="EUR"/>
    <n v="611.10799999999995"/>
    <n v="30527162"/>
    <s v="SUBGRANT"/>
    <n v="13487"/>
    <s v="CHQN°0000909/justif mars/Salaire Fevrier 2022 Partenaire:  financier (1)"/>
  </r>
  <r>
    <s v="E"/>
    <s v="5201"/>
    <s v="854"/>
    <s v="85407"/>
    <s v="8540008"/>
    <n v="528004120002"/>
    <x v="0"/>
    <x v="53"/>
    <x v="53"/>
    <n v="202211"/>
    <n v="44599"/>
    <s v="XOF"/>
    <n v="410860"/>
    <n v="698.18"/>
    <s v="EUR"/>
    <n v="626.35"/>
    <n v="30527162"/>
    <s v="SUBGRANT"/>
    <n v="13487"/>
    <s v="CHQN°0000909/justif mars/Salaire Fevrier 2022 Partenaire: MEAL (1)"/>
  </r>
  <r>
    <s v="E"/>
    <s v="5201"/>
    <s v="854"/>
    <s v="85407"/>
    <s v="8540008"/>
    <n v="528004120002"/>
    <x v="0"/>
    <x v="49"/>
    <x v="49"/>
    <n v="202211"/>
    <n v="44599"/>
    <s v="XOF"/>
    <n v="200000"/>
    <n v="339.86"/>
    <s v="EUR"/>
    <n v="304.89499999999998"/>
    <n v="30527162"/>
    <s v="SUBGRANT"/>
    <n v="13487"/>
    <s v="CHQN°0000909/justif mars/Salaire Fevrier 2022 Partenaire: conducteur (1)"/>
  </r>
  <r>
    <s v="E"/>
    <s v="5201"/>
    <s v="854"/>
    <s v="85407"/>
    <s v="8540008"/>
    <n v="528004120002"/>
    <x v="0"/>
    <x v="48"/>
    <x v="48"/>
    <n v="202211"/>
    <n v="44599"/>
    <s v="XOF"/>
    <n v="175000"/>
    <n v="297.38"/>
    <s v="EUR"/>
    <n v="266.78500000000003"/>
    <n v="30527162"/>
    <s v="SUBGRANT"/>
    <n v="13487"/>
    <s v="CHQN°0000909/justif mars/Salaire Fevrier 2022 Directeur national  (25%) (1)"/>
  </r>
  <r>
    <s v="E"/>
    <s v="5201"/>
    <s v="854"/>
    <s v="85407"/>
    <s v="8540008"/>
    <n v="528004120010"/>
    <x v="1"/>
    <x v="97"/>
    <x v="95"/>
    <n v="202211"/>
    <n v="44599"/>
    <s v="XOF"/>
    <n v="5400"/>
    <n v="9.18"/>
    <s v="EUR"/>
    <n v="8.2360000000000007"/>
    <n v="30527162"/>
    <s v="SUBGRANT"/>
    <n v="13487"/>
    <s v="CHQN°0000906/justif mars/Remboursement frais envoi de plis et achat de petit fourniture"/>
  </r>
  <r>
    <s v="E"/>
    <s v="5201"/>
    <s v="854"/>
    <s v="85407"/>
    <s v="8540008"/>
    <n v="528004120010"/>
    <x v="1"/>
    <x v="97"/>
    <x v="95"/>
    <n v="202211"/>
    <n v="44599"/>
    <s v="XOF"/>
    <n v="21094"/>
    <n v="35.85"/>
    <s v="EUR"/>
    <n v="32.161999999999999"/>
    <n v="30527162"/>
    <s v="SUBGRANT"/>
    <n v="13487"/>
    <s v="CHQN°0000905/justif mars/Paiement SONABEL Décembre 2021"/>
  </r>
  <r>
    <s v="E"/>
    <s v="5201"/>
    <s v="854"/>
    <s v="85407"/>
    <s v="8540008"/>
    <n v="528004120010"/>
    <x v="1"/>
    <x v="51"/>
    <x v="51"/>
    <n v="202211"/>
    <n v="44599"/>
    <s v="XOF"/>
    <n v="31000"/>
    <n v="52.68"/>
    <s v="EUR"/>
    <n v="47.26"/>
    <n v="30527162"/>
    <s v="SUBGRANT"/>
    <n v="13487"/>
    <s v="CHQN°0000904/justif mars/Achat de carburant du MEAL"/>
  </r>
  <r>
    <s v="E"/>
    <s v="5201"/>
    <s v="854"/>
    <s v="85407"/>
    <s v="8540008"/>
    <n v="528004120010"/>
    <x v="1"/>
    <x v="51"/>
    <x v="51"/>
    <n v="202211"/>
    <n v="44599"/>
    <s v="XOF"/>
    <n v="23500"/>
    <n v="39.93"/>
    <s v="EUR"/>
    <n v="35.822000000000003"/>
    <n v="30527162"/>
    <s v="SUBGRANT"/>
    <n v="13487"/>
    <s v="CHQN°0000903/justif mars/Achat de carburant du superviseur Tougan"/>
  </r>
  <r>
    <s v="E"/>
    <s v="5201"/>
    <s v="854"/>
    <s v="85407"/>
    <s v="8540008"/>
    <n v="528004120010"/>
    <x v="1"/>
    <x v="51"/>
    <x v="51"/>
    <n v="202211"/>
    <n v="44599"/>
    <s v="XOF"/>
    <n v="28800"/>
    <n v="48.94"/>
    <s v="EUR"/>
    <n v="43.905000000000001"/>
    <n v="30527162"/>
    <s v="SUBGRANT"/>
    <n v="13487"/>
    <s v="CHQN°0000902/justif mars/Achat de carburant du superviseur TOMA"/>
  </r>
  <r>
    <s v="E"/>
    <s v="5201"/>
    <s v="854"/>
    <s v="85407"/>
    <s v="8540008"/>
    <n v="528004120010"/>
    <x v="1"/>
    <x v="51"/>
    <x v="51"/>
    <n v="202211"/>
    <n v="44599"/>
    <s v="XOF"/>
    <n v="50000"/>
    <n v="84.97"/>
    <s v="EUR"/>
    <n v="76.227999999999994"/>
    <n v="30527162"/>
    <s v="SUBGRANT"/>
    <n v="13487"/>
    <s v="CHQN°0000901/justif mars/Achat de carburant du superviseur Nouna"/>
  </r>
  <r>
    <s v="E"/>
    <s v="5201"/>
    <s v="854"/>
    <s v="85407"/>
    <s v="8540008"/>
    <n v="528004120010"/>
    <x v="1"/>
    <x v="51"/>
    <x v="51"/>
    <n v="202211"/>
    <n v="44599"/>
    <s v="XOF"/>
    <n v="300"/>
    <n v="0.51"/>
    <s v="EUR"/>
    <n v="0.45800000000000002"/>
    <n v="30527162"/>
    <s v="SUBGRANT"/>
    <n v="13487"/>
    <s v="justif mars/Remboursement Achat de carburant du superviseur Nouna"/>
  </r>
  <r>
    <s v="E"/>
    <s v="5201"/>
    <s v="854"/>
    <s v="85407"/>
    <s v="8540008"/>
    <n v="528004120010"/>
    <x v="1"/>
    <x v="97"/>
    <x v="95"/>
    <n v="202211"/>
    <n v="44599"/>
    <s v="XOF"/>
    <n v="83798"/>
    <n v="142.4"/>
    <s v="EUR"/>
    <n v="127.75"/>
    <n v="30527162"/>
    <s v="SUBGRANT"/>
    <n v="13487"/>
    <s v="CHQN°0000800/justif mars/Règlement facture ONATEL janvier et fevrier pour la connexion"/>
  </r>
  <r>
    <s v="E"/>
    <s v="5201"/>
    <s v="854"/>
    <s v="85407"/>
    <s v="8540008"/>
    <n v="528004120010"/>
    <x v="1"/>
    <x v="97"/>
    <x v="95"/>
    <n v="202211"/>
    <n v="44599"/>
    <s v="XOF"/>
    <n v="96500"/>
    <n v="163.98"/>
    <s v="EUR"/>
    <n v="147.10900000000001"/>
    <n v="30527162"/>
    <s v="SUBGRANT"/>
    <n v="13487"/>
    <s v="CHQN°0000799/justif mars/Frais de saisie"/>
  </r>
  <r>
    <s v="E"/>
    <s v="5201"/>
    <s v="854"/>
    <s v="85407"/>
    <s v="8540008"/>
    <n v="528004120010"/>
    <x v="1"/>
    <x v="97"/>
    <x v="95"/>
    <n v="202211"/>
    <n v="44599"/>
    <s v="XOF"/>
    <n v="20000"/>
    <n v="33.99"/>
    <s v="EUR"/>
    <n v="30.492999999999999"/>
    <n v="30527162"/>
    <s v="SUBGRANT"/>
    <n v="13487"/>
    <s v="CHQN°0000798/justif mars/Frais de communication de janvier et fevrier du coordonateur"/>
  </r>
  <r>
    <s v="E"/>
    <s v="5201"/>
    <s v="854"/>
    <s v="85407"/>
    <s v="8540008"/>
    <n v="528004120010"/>
    <x v="1"/>
    <x v="97"/>
    <x v="95"/>
    <n v="202211"/>
    <n v="44599"/>
    <s v="XOF"/>
    <n v="50000"/>
    <n v="84.97"/>
    <s v="EUR"/>
    <n v="76.227999999999994"/>
    <n v="30527162"/>
    <s v="SUBGRANT"/>
    <n v="13487"/>
    <s v="CHQN°0000797/justif mars/Frais de carburant du Directeur Exécutif janvier et fevrier"/>
  </r>
  <r>
    <s v="E"/>
    <s v="5201"/>
    <s v="854"/>
    <s v="85407"/>
    <s v="8540008"/>
    <n v="528004120024"/>
    <x v="16"/>
    <x v="81"/>
    <x v="80"/>
    <n v="202211"/>
    <n v="44599"/>
    <s v="XOF"/>
    <n v="30000"/>
    <n v="50.98"/>
    <s v="EUR"/>
    <n v="45.734999999999999"/>
    <n v="30527162"/>
    <s v="SUBGRANT"/>
    <n v="13487"/>
    <s v="CHQN°0000793/justif mars/Prise en charge Location de salle/ Formation des enseignants et AME sur la GHM dans le NAYALA YE"/>
  </r>
  <r>
    <s v="E"/>
    <s v="5201"/>
    <s v="854"/>
    <s v="85407"/>
    <s v="8540008"/>
    <n v="528004120010"/>
    <x v="1"/>
    <x v="97"/>
    <x v="95"/>
    <n v="202211"/>
    <n v="44599"/>
    <s v="XOF"/>
    <n v="39500"/>
    <n v="67.12"/>
    <s v="EUR"/>
    <n v="60.215000000000003"/>
    <n v="30527162"/>
    <s v="SUBGRANT"/>
    <n v="13487"/>
    <s v="CHQN°0000920/justif mars/Frais envoi de plis"/>
  </r>
  <r>
    <s v="E"/>
    <s v="5201"/>
    <s v="854"/>
    <s v="85407"/>
    <s v="8540008"/>
    <n v="528004120010"/>
    <x v="1"/>
    <x v="4"/>
    <x v="4"/>
    <n v="202211"/>
    <n v="44599"/>
    <s v="XOF"/>
    <n v="120700"/>
    <n v="205.11"/>
    <s v="EUR"/>
    <n v="184.00800000000001"/>
    <n v="30527162"/>
    <s v="SUBGRANT"/>
    <n v="13487"/>
    <s v="CHQN°0000923/justif mars/Entretien véhicule"/>
  </r>
  <r>
    <s v="E"/>
    <s v="5201"/>
    <s v="854"/>
    <s v="85407"/>
    <s v="8540008"/>
    <n v="528004120010"/>
    <x v="1"/>
    <x v="47"/>
    <x v="47"/>
    <n v="202211"/>
    <n v="44599"/>
    <s v="XOF"/>
    <n v="58540"/>
    <n v="99.48"/>
    <s v="EUR"/>
    <n v="89.245000000000005"/>
    <n v="30527162"/>
    <s v="SUBGRANT"/>
    <n v="13487"/>
    <s v="CHQN°0000924/justif mars/Achat carburant véhicule"/>
  </r>
  <r>
    <s v="E"/>
    <s v="5201"/>
    <s v="854"/>
    <s v="85407"/>
    <s v="8540008"/>
    <n v="528004120001"/>
    <x v="3"/>
    <x v="45"/>
    <x v="45"/>
    <n v="202211"/>
    <n v="44599"/>
    <s v="XOF"/>
    <n v="200000"/>
    <n v="339.86"/>
    <s v="EUR"/>
    <n v="304.89499999999998"/>
    <n v="30527162"/>
    <s v="SUBGRANT"/>
    <n v="13487"/>
    <s v="CHQN°0000927/justif mars/indemnité point focal mois de janvier et février 2022"/>
  </r>
  <r>
    <s v="E"/>
    <s v="5201"/>
    <s v="854"/>
    <s v="85407"/>
    <s v="8540008"/>
    <n v="528004120001"/>
    <x v="3"/>
    <x v="52"/>
    <x v="52"/>
    <n v="202211"/>
    <n v="44599"/>
    <s v="XOF"/>
    <n v="543280"/>
    <n v="923.21"/>
    <s v="EUR"/>
    <n v="828.22900000000004"/>
    <n v="30527162"/>
    <s v="SUBGRANT"/>
    <n v="13487"/>
    <s v="CHQN°0000934/justif mars/Salaire mois de mars 2022 Coordonateur"/>
  </r>
  <r>
    <s v="E"/>
    <s v="5201"/>
    <s v="854"/>
    <s v="85407"/>
    <s v="8540008"/>
    <n v="528004120001"/>
    <x v="3"/>
    <x v="45"/>
    <x v="45"/>
    <n v="202211"/>
    <n v="44599"/>
    <s v="XOF"/>
    <n v="315000"/>
    <n v="535.29"/>
    <s v="EUR"/>
    <n v="480.21899999999999"/>
    <n v="30527162"/>
    <s v="SUBGRANT"/>
    <n v="13487"/>
    <s v="CHQN°0000934/justif mars/Salaire mois de mars 2022 superviseur Nouna"/>
  </r>
  <r>
    <s v="E"/>
    <s v="5201"/>
    <s v="854"/>
    <s v="85407"/>
    <s v="8540008"/>
    <n v="528004120002"/>
    <x v="0"/>
    <x v="18"/>
    <x v="18"/>
    <n v="202211"/>
    <n v="44599"/>
    <s v="XOF"/>
    <n v="315000"/>
    <n v="535.29"/>
    <s v="EUR"/>
    <n v="480.21899999999999"/>
    <n v="30527162"/>
    <s v="SUBGRANT"/>
    <n v="13487"/>
    <s v="CHQN°0000934/justif mars/Salaire mois de mars 2022 superviseur toma"/>
  </r>
  <r>
    <s v="E"/>
    <s v="5201"/>
    <s v="854"/>
    <s v="85407"/>
    <s v="8540008"/>
    <n v="528004120001"/>
    <x v="3"/>
    <x v="45"/>
    <x v="45"/>
    <n v="202211"/>
    <n v="44599"/>
    <s v="XOF"/>
    <n v="315000"/>
    <n v="535.29"/>
    <s v="EUR"/>
    <n v="480.21899999999999"/>
    <n v="30527162"/>
    <s v="SUBGRANT"/>
    <n v="13487"/>
    <s v="CHQN°0000934/justif mars/Salaire mois de mars 2022 superviseur tougan"/>
  </r>
  <r>
    <s v="E"/>
    <s v="5201"/>
    <s v="854"/>
    <s v="85407"/>
    <s v="8540008"/>
    <n v="528004120002"/>
    <x v="0"/>
    <x v="54"/>
    <x v="54"/>
    <n v="202211"/>
    <n v="44599"/>
    <s v="XOF"/>
    <n v="400860"/>
    <n v="681.19"/>
    <s v="EUR"/>
    <n v="611.10799999999995"/>
    <n v="30527162"/>
    <s v="SUBGRANT"/>
    <n v="13487"/>
    <s v="CHQN°0000934/justif mars/Salaire mois de mars 2022 Comptable"/>
  </r>
  <r>
    <s v="E"/>
    <s v="5201"/>
    <s v="854"/>
    <s v="85407"/>
    <s v="8540008"/>
    <n v="528004120002"/>
    <x v="0"/>
    <x v="53"/>
    <x v="53"/>
    <n v="202211"/>
    <n v="44599"/>
    <s v="XOF"/>
    <n v="410860"/>
    <n v="698.18"/>
    <s v="EUR"/>
    <n v="626.35"/>
    <n v="30527162"/>
    <s v="SUBGRANT"/>
    <n v="13487"/>
    <s v="CHQN°0000934/justif mars/Salaire mois de mars 2022 MEAL"/>
  </r>
  <r>
    <s v="E"/>
    <s v="5201"/>
    <s v="854"/>
    <s v="85407"/>
    <s v="8540008"/>
    <n v="528004120002"/>
    <x v="0"/>
    <x v="49"/>
    <x v="49"/>
    <n v="202211"/>
    <n v="44599"/>
    <s v="XOF"/>
    <n v="200000"/>
    <n v="339.86"/>
    <s v="EUR"/>
    <n v="304.89499999999998"/>
    <n v="30527162"/>
    <s v="SUBGRANT"/>
    <n v="13487"/>
    <s v="CHQN°0000934/justif mars/Salaire mois de mars 2022 Chauffeur"/>
  </r>
  <r>
    <s v="E"/>
    <s v="5201"/>
    <s v="854"/>
    <s v="85407"/>
    <s v="8540008"/>
    <n v="528004120002"/>
    <x v="0"/>
    <x v="48"/>
    <x v="48"/>
    <n v="202211"/>
    <n v="44599"/>
    <s v="XOF"/>
    <n v="175000"/>
    <n v="297.38"/>
    <s v="EUR"/>
    <n v="266.78500000000003"/>
    <n v="30527162"/>
    <s v="SUBGRANT"/>
    <n v="13487"/>
    <s v="CHQN°0000934/justif mars/Salaire mois de mars 2022 indemnité Directeur Exécutif"/>
  </r>
  <r>
    <s v="E"/>
    <s v="5201"/>
    <s v="854"/>
    <s v="85407"/>
    <s v="8540008"/>
    <n v="528004120001"/>
    <x v="3"/>
    <x v="45"/>
    <x v="45"/>
    <n v="202211"/>
    <n v="44599"/>
    <s v="XOF"/>
    <n v="100000"/>
    <n v="169.93"/>
    <s v="EUR"/>
    <n v="152.447"/>
    <n v="30527162"/>
    <s v="SUBGRANT"/>
    <n v="13487"/>
    <s v="CHQN°0000935/ justif mars/indemnité Point Focal mars 2022"/>
  </r>
  <r>
    <s v="E"/>
    <s v="5201"/>
    <s v="854"/>
    <s v="85407"/>
    <s v="8540008"/>
    <n v="528004120010"/>
    <x v="1"/>
    <x v="97"/>
    <x v="95"/>
    <n v="202211"/>
    <n v="44599"/>
    <s v="XOF"/>
    <n v="10000"/>
    <n v="16.989999999999998"/>
    <s v="EUR"/>
    <n v="15.242000000000001"/>
    <n v="30527162"/>
    <s v="SUBGRANT"/>
    <n v="13487"/>
    <s v="CHQN°0000936/justif mars/Achat de megas pour la connexion"/>
  </r>
  <r>
    <s v="E"/>
    <s v="5201"/>
    <s v="854"/>
    <s v="85407"/>
    <s v="8540008"/>
    <n v="528004120010"/>
    <x v="1"/>
    <x v="97"/>
    <x v="95"/>
    <n v="202211"/>
    <n v="44599"/>
    <s v="XOF"/>
    <n v="22400"/>
    <n v="38.06"/>
    <s v="EUR"/>
    <n v="34.143999999999998"/>
    <n v="30527162"/>
    <s v="SUBGRANT"/>
    <n v="13487"/>
    <s v="CHQN°000942/justif mars/Frais envoi de plis"/>
  </r>
  <r>
    <s v="E"/>
    <s v="5201"/>
    <s v="854"/>
    <s v="85407"/>
    <s v="8540008"/>
    <n v="528004120001"/>
    <x v="3"/>
    <x v="52"/>
    <x v="52"/>
    <n v="202211"/>
    <n v="44599"/>
    <s v="XOF"/>
    <n v="543280"/>
    <n v="923.21"/>
    <s v="EUR"/>
    <n v="828.22900000000004"/>
    <n v="30527165"/>
    <s v="SUBGRANT"/>
    <n v="13487"/>
    <s v="CHQN°0001062/Justif juin/Salaire mois de juin 2022 Coordonateur"/>
  </r>
  <r>
    <s v="E"/>
    <s v="5201"/>
    <s v="854"/>
    <s v="85407"/>
    <s v="8540008"/>
    <n v="528004120001"/>
    <x v="3"/>
    <x v="45"/>
    <x v="45"/>
    <n v="202211"/>
    <n v="44599"/>
    <s v="XOF"/>
    <n v="315000"/>
    <n v="535.29"/>
    <s v="EUR"/>
    <n v="480.21899999999999"/>
    <n v="30527165"/>
    <s v="SUBGRANT"/>
    <n v="13487"/>
    <s v="CHQN°0001062/Justif juin/Salaire mois de juin 2022 superviseur Nouna"/>
  </r>
  <r>
    <s v="E"/>
    <s v="5201"/>
    <s v="854"/>
    <s v="85407"/>
    <s v="8540008"/>
    <n v="528004120001"/>
    <x v="3"/>
    <x v="45"/>
    <x v="45"/>
    <n v="202211"/>
    <n v="44599"/>
    <s v="XOF"/>
    <n v="315000"/>
    <n v="535.29"/>
    <s v="EUR"/>
    <n v="480.21899999999999"/>
    <n v="30527165"/>
    <s v="SUBGRANT"/>
    <n v="13487"/>
    <s v="CHQN°0001062Justif juin//Salaire mois de juin 2022 superviseur toma"/>
  </r>
  <r>
    <s v="E"/>
    <s v="5201"/>
    <s v="854"/>
    <s v="85407"/>
    <s v="8540008"/>
    <n v="528004120001"/>
    <x v="3"/>
    <x v="45"/>
    <x v="45"/>
    <n v="202211"/>
    <n v="44599"/>
    <s v="XOF"/>
    <n v="315000"/>
    <n v="535.29"/>
    <s v="EUR"/>
    <n v="480.21899999999999"/>
    <n v="30527165"/>
    <s v="SUBGRANT"/>
    <n v="13487"/>
    <s v="CHQN°0001062/Justif juin/Salaire mois de juin 2022 superviseur tougan"/>
  </r>
  <r>
    <s v="E"/>
    <s v="5201"/>
    <s v="854"/>
    <s v="85407"/>
    <s v="8540008"/>
    <n v="528004120002"/>
    <x v="0"/>
    <x v="54"/>
    <x v="54"/>
    <n v="202211"/>
    <n v="44599"/>
    <s v="XOF"/>
    <n v="400860"/>
    <n v="681.19"/>
    <s v="EUR"/>
    <n v="611.10799999999995"/>
    <n v="30527165"/>
    <s v="SUBGRANT"/>
    <n v="13487"/>
    <s v="CHQN°0001062/Justif juin/Salaire mois de juin 2022 2022 Comptable"/>
  </r>
  <r>
    <s v="E"/>
    <s v="5201"/>
    <s v="854"/>
    <s v="85407"/>
    <s v="8540008"/>
    <n v="528004120002"/>
    <x v="0"/>
    <x v="53"/>
    <x v="53"/>
    <n v="202211"/>
    <n v="44599"/>
    <s v="XOF"/>
    <n v="410860"/>
    <n v="698.18"/>
    <s v="EUR"/>
    <n v="626.35"/>
    <n v="30527165"/>
    <s v="SUBGRANT"/>
    <n v="13487"/>
    <s v="CHQN°0001062/Justif juin/Salaire mois de juin 2022 2022 MEAL"/>
  </r>
  <r>
    <s v="E"/>
    <s v="5201"/>
    <s v="854"/>
    <s v="85407"/>
    <s v="8540008"/>
    <n v="528004120002"/>
    <x v="0"/>
    <x v="49"/>
    <x v="49"/>
    <n v="202211"/>
    <n v="44599"/>
    <s v="XOF"/>
    <n v="200000"/>
    <n v="339.86"/>
    <s v="EUR"/>
    <n v="304.89499999999998"/>
    <n v="30527165"/>
    <s v="SUBGRANT"/>
    <n v="13487"/>
    <s v="CHQN°0001062/Justif juin/Salaire mois de juin 2022 Chauffeur"/>
  </r>
  <r>
    <s v="E"/>
    <s v="5201"/>
    <s v="854"/>
    <s v="85407"/>
    <s v="8540008"/>
    <n v="528004120002"/>
    <x v="0"/>
    <x v="48"/>
    <x v="48"/>
    <n v="202211"/>
    <n v="44599"/>
    <s v="XOF"/>
    <n v="175000"/>
    <n v="297.38"/>
    <s v="EUR"/>
    <n v="266.78500000000003"/>
    <n v="30527165"/>
    <s v="SUBGRANT"/>
    <n v="13487"/>
    <s v="CHQN°0001062/Justif juin/Salaire mois de juin 2022 indemnité Directeur Exécutif"/>
  </r>
  <r>
    <s v="E"/>
    <s v="5201"/>
    <s v="854"/>
    <s v="85407"/>
    <s v="8540008"/>
    <n v="528004120001"/>
    <x v="3"/>
    <x v="45"/>
    <x v="45"/>
    <n v="202211"/>
    <n v="44599"/>
    <s v="XOF"/>
    <n v="100000"/>
    <n v="169.93"/>
    <s v="EUR"/>
    <n v="152.447"/>
    <n v="30527165"/>
    <s v="SUBGRANT"/>
    <n v="13487"/>
    <s v="CHQN°0001066/ Justif juin/Indemnité du point focal mois de juin 2022"/>
  </r>
  <r>
    <s v="E"/>
    <s v="5201"/>
    <s v="854"/>
    <s v="85407"/>
    <s v="8540008"/>
    <n v="528004120010"/>
    <x v="1"/>
    <x v="51"/>
    <x v="51"/>
    <n v="202211"/>
    <n v="44599"/>
    <s v="XOF"/>
    <n v="9000"/>
    <n v="15.29"/>
    <s v="EUR"/>
    <n v="13.717000000000001"/>
    <n v="30527165"/>
    <s v="SUBGRANT"/>
    <n v="13487"/>
    <s v="Justif juin/Consommation de carburant du superviseur de la KOSSI"/>
  </r>
  <r>
    <s v="E"/>
    <s v="5201"/>
    <s v="854"/>
    <s v="85407"/>
    <s v="8540008"/>
    <n v="528004120010"/>
    <x v="1"/>
    <x v="51"/>
    <x v="51"/>
    <n v="202211"/>
    <n v="44599"/>
    <s v="XOF"/>
    <n v="24000"/>
    <n v="40.78"/>
    <s v="EUR"/>
    <n v="36.584000000000003"/>
    <n v="30527165"/>
    <s v="SUBGRANT"/>
    <n v="13487"/>
    <s v="Justif juin/Consommation de carburant du superviseur du NAYALA"/>
  </r>
  <r>
    <s v="E"/>
    <s v="5201"/>
    <s v="854"/>
    <s v="85407"/>
    <s v="8540008"/>
    <n v="528004120010"/>
    <x v="1"/>
    <x v="47"/>
    <x v="47"/>
    <n v="202211"/>
    <n v="44599"/>
    <s v="XOF"/>
    <n v="95640"/>
    <n v="162.52000000000001"/>
    <s v="EUR"/>
    <n v="145.80000000000001"/>
    <n v="30527165"/>
    <s v="SUBGRANT"/>
    <n v="13487"/>
    <s v="Justif juin/Consommation de carburant du superviseur véhicule"/>
  </r>
  <r>
    <s v="E"/>
    <s v="5201"/>
    <s v="854"/>
    <s v="85407"/>
    <s v="8540008"/>
    <n v="528004120010"/>
    <x v="1"/>
    <x v="51"/>
    <x v="51"/>
    <n v="202211"/>
    <n v="44599"/>
    <s v="XOF"/>
    <n v="6000"/>
    <n v="10.199999999999999"/>
    <s v="EUR"/>
    <n v="9.1509999999999998"/>
    <n v="30527165"/>
    <s v="SUBGRANT"/>
    <n v="13487"/>
    <s v="Justif juin/Consommation de carburant du superviseur du SOUROU"/>
  </r>
  <r>
    <s v="E"/>
    <s v="5201"/>
    <s v="854"/>
    <s v="85407"/>
    <s v="8540008"/>
    <n v="528004120010"/>
    <x v="1"/>
    <x v="55"/>
    <x v="55"/>
    <n v="202211"/>
    <n v="44599"/>
    <s v="XOF"/>
    <n v="5200"/>
    <n v="8.84"/>
    <s v="EUR"/>
    <n v="7.931"/>
    <n v="30527166"/>
    <s v="SUBGRANT"/>
    <n v="13487"/>
    <s v="CHQN°0001072/ Remboursement des frais d'entretien moto du superviseur du NAYALA mois de juin 2022"/>
  </r>
  <r>
    <s v="E"/>
    <s v="5201"/>
    <s v="854"/>
    <s v="85407"/>
    <s v="8540008"/>
    <n v="528004120001"/>
    <x v="3"/>
    <x v="52"/>
    <x v="52"/>
    <n v="202211"/>
    <n v="44599"/>
    <s v="XOF"/>
    <n v="543280"/>
    <n v="923.21"/>
    <s v="EUR"/>
    <n v="828.22900000000004"/>
    <n v="30527166"/>
    <s v="SUBGRANT"/>
    <n v="13487"/>
    <s v="CHQN°0001077/Salaire mois de juillet 2022 Coordonateur"/>
  </r>
  <r>
    <s v="E"/>
    <s v="5201"/>
    <s v="854"/>
    <s v="85407"/>
    <s v="8540008"/>
    <n v="528004120001"/>
    <x v="3"/>
    <x v="45"/>
    <x v="45"/>
    <n v="202211"/>
    <n v="44599"/>
    <s v="XOF"/>
    <n v="315000"/>
    <n v="535.29"/>
    <s v="EUR"/>
    <n v="480.21899999999999"/>
    <n v="30527166"/>
    <s v="SUBGRANT"/>
    <n v="13487"/>
    <s v="CHQN°0001077/Salaire mois de juillet 2022 superviseur Nouna"/>
  </r>
  <r>
    <s v="E"/>
    <s v="5201"/>
    <s v="854"/>
    <s v="85407"/>
    <s v="8540008"/>
    <n v="528004120001"/>
    <x v="3"/>
    <x v="45"/>
    <x v="45"/>
    <n v="202211"/>
    <n v="44599"/>
    <s v="XOF"/>
    <n v="315000"/>
    <n v="535.29"/>
    <s v="EUR"/>
    <n v="480.21899999999999"/>
    <n v="30527166"/>
    <s v="SUBGRANT"/>
    <n v="13487"/>
    <s v="CHQN°0001077/Salaire mois de juillet 2022 superviseur toma"/>
  </r>
  <r>
    <s v="E"/>
    <s v="5201"/>
    <s v="854"/>
    <s v="85407"/>
    <s v="8540008"/>
    <n v="528004120001"/>
    <x v="3"/>
    <x v="45"/>
    <x v="45"/>
    <n v="202211"/>
    <n v="44599"/>
    <s v="XOF"/>
    <n v="315000"/>
    <n v="535.29"/>
    <s v="EUR"/>
    <n v="480.21899999999999"/>
    <n v="30527166"/>
    <s v="SUBGRANT"/>
    <n v="13487"/>
    <s v="CHQN°0001077/Salaire mois de juillet 2022 superviseur tougan"/>
  </r>
  <r>
    <s v="E"/>
    <s v="5201"/>
    <s v="854"/>
    <s v="85407"/>
    <s v="8540008"/>
    <n v="528004120002"/>
    <x v="0"/>
    <x v="54"/>
    <x v="54"/>
    <n v="202211"/>
    <n v="44599"/>
    <s v="XOF"/>
    <n v="400860"/>
    <n v="681.19"/>
    <s v="EUR"/>
    <n v="611.10799999999995"/>
    <n v="30527166"/>
    <s v="SUBGRANT"/>
    <n v="13487"/>
    <s v="CHQN°0001077/Salaire mois de juillet 2022 2022 Comptable"/>
  </r>
  <r>
    <s v="E"/>
    <s v="5201"/>
    <s v="854"/>
    <s v="85407"/>
    <s v="8540008"/>
    <n v="528004120002"/>
    <x v="0"/>
    <x v="53"/>
    <x v="53"/>
    <n v="202211"/>
    <n v="44599"/>
    <s v="XOF"/>
    <n v="410860"/>
    <n v="698.18"/>
    <s v="EUR"/>
    <n v="626.35"/>
    <n v="30527166"/>
    <s v="SUBGRANT"/>
    <n v="13487"/>
    <s v="CHQN°0001077/Salaire mois de juillet 2022 2022 MEAL"/>
  </r>
  <r>
    <s v="E"/>
    <s v="5201"/>
    <s v="854"/>
    <s v="85407"/>
    <s v="8540008"/>
    <n v="528004120002"/>
    <x v="0"/>
    <x v="49"/>
    <x v="49"/>
    <n v="202211"/>
    <n v="44599"/>
    <s v="XOF"/>
    <n v="200000"/>
    <n v="339.86"/>
    <s v="EUR"/>
    <n v="304.89499999999998"/>
    <n v="30527166"/>
    <s v="SUBGRANT"/>
    <n v="13487"/>
    <s v="CHQN°0001077/Salaire mois de juillet 2022 Chauffeur"/>
  </r>
  <r>
    <s v="E"/>
    <s v="5201"/>
    <s v="854"/>
    <s v="85407"/>
    <s v="8540008"/>
    <n v="528004120002"/>
    <x v="0"/>
    <x v="48"/>
    <x v="48"/>
    <n v="202211"/>
    <n v="44599"/>
    <s v="XOF"/>
    <n v="175000"/>
    <n v="297.38"/>
    <s v="EUR"/>
    <n v="266.78500000000003"/>
    <n v="30527166"/>
    <s v="SUBGRANT"/>
    <n v="13487"/>
    <s v="CHQN°0001077/Salaire mois de juillet 2022 indemnité Directeur Exécutif"/>
  </r>
  <r>
    <s v="E"/>
    <s v="5201"/>
    <s v="854"/>
    <s v="85407"/>
    <s v="8540008"/>
    <n v="528004120001"/>
    <x v="3"/>
    <x v="45"/>
    <x v="45"/>
    <n v="202211"/>
    <n v="44599"/>
    <s v="XOF"/>
    <n v="100000"/>
    <n v="169.93"/>
    <s v="EUR"/>
    <n v="152.447"/>
    <n v="30527166"/>
    <s v="SUBGRANT"/>
    <n v="13487"/>
    <s v="CHQN°0001078/ Indemnité du point focal mois de juillet 2022"/>
  </r>
  <r>
    <s v="E"/>
    <s v="5201"/>
    <s v="854"/>
    <s v="85407"/>
    <s v="8540008"/>
    <n v="528004120010"/>
    <x v="1"/>
    <x v="55"/>
    <x v="55"/>
    <n v="202211"/>
    <n v="44599"/>
    <s v="XOF"/>
    <n v="30900"/>
    <n v="52.51"/>
    <s v="EUR"/>
    <n v="47.107999999999997"/>
    <n v="30527166"/>
    <s v="SUBGRANT"/>
    <n v="13487"/>
    <s v="CHQN°0001083/ Remboursement des frais d'entretien moto du mois de mars, avril mai et juillet 2022"/>
  </r>
  <r>
    <s v="E"/>
    <s v="5201"/>
    <s v="854"/>
    <s v="85407"/>
    <s v="8540008"/>
    <n v="528004120010"/>
    <x v="1"/>
    <x v="55"/>
    <x v="55"/>
    <n v="202211"/>
    <n v="44599"/>
    <s v="XOF"/>
    <n v="7100"/>
    <n v="12.07"/>
    <s v="EUR"/>
    <n v="10.827999999999999"/>
    <n v="30527166"/>
    <s v="SUBGRANT"/>
    <n v="13487"/>
    <s v="CHQN°0001081/ Remboursement des frais d'entretien moto du superviseur du SOUROU mois de juillet 2022"/>
  </r>
  <r>
    <s v="E"/>
    <s v="5201"/>
    <s v="854"/>
    <s v="85407"/>
    <s v="8540008"/>
    <n v="528004120010"/>
    <x v="1"/>
    <x v="47"/>
    <x v="47"/>
    <n v="202211"/>
    <n v="44599"/>
    <s v="XOF"/>
    <n v="35000"/>
    <n v="59.48"/>
    <s v="EUR"/>
    <n v="53.360999999999997"/>
    <n v="30527166"/>
    <s v="SUBGRANT"/>
    <n v="13487"/>
    <s v="Consommation de carburant véhicule du mois de juillet 2022"/>
  </r>
  <r>
    <s v="E"/>
    <s v="5201"/>
    <s v="854"/>
    <s v="85407"/>
    <s v="8540008"/>
    <n v="528004120010"/>
    <x v="1"/>
    <x v="51"/>
    <x v="51"/>
    <n v="202211"/>
    <n v="44599"/>
    <s v="XOF"/>
    <n v="18800"/>
    <n v="31.95"/>
    <s v="EUR"/>
    <n v="28.663"/>
    <n v="30527166"/>
    <s v="SUBGRANT"/>
    <n v="13487"/>
    <s v="Consommation de carburant du superviseur de la KOSSI de juillet 2022"/>
  </r>
  <r>
    <s v="E"/>
    <s v="5201"/>
    <s v="854"/>
    <s v="85407"/>
    <s v="8540008"/>
    <n v="528004120010"/>
    <x v="1"/>
    <x v="51"/>
    <x v="51"/>
    <n v="202211"/>
    <n v="44599"/>
    <s v="XOF"/>
    <n v="8000"/>
    <n v="13.59"/>
    <s v="EUR"/>
    <n v="12.192"/>
    <n v="30527166"/>
    <s v="SUBGRANT"/>
    <n v="13487"/>
    <s v="Consommation de carburant du superviseur du SOUROU de juillet 2022"/>
  </r>
  <r>
    <s v="E"/>
    <s v="5201"/>
    <s v="854"/>
    <s v="85407"/>
    <s v="8540008"/>
    <n v="528004120010"/>
    <x v="1"/>
    <x v="51"/>
    <x v="51"/>
    <n v="202211"/>
    <n v="44599"/>
    <s v="XOF"/>
    <n v="15000"/>
    <n v="25.49"/>
    <s v="EUR"/>
    <n v="22.867999999999999"/>
    <n v="30527166"/>
    <s v="SUBGRANT"/>
    <n v="13487"/>
    <s v="Consommation de carburant du superviseur du NAYALA de juillet 2022"/>
  </r>
  <r>
    <s v="E"/>
    <s v="6000"/>
    <s v="854"/>
    <s v="85406"/>
    <s v="8549054"/>
    <n v="528004120010"/>
    <x v="1"/>
    <x v="2"/>
    <x v="2"/>
    <n v="202211"/>
    <n v="44602"/>
    <s v="XOF"/>
    <n v="-239022"/>
    <n v="-406.17"/>
    <s v="EUR"/>
    <n v="-364.38299999999998"/>
    <n v="12989541"/>
    <s v="PROPERTY"/>
    <s v="854P0062"/>
    <s v="Premise allocation : [52800412] [18.21%] [30528129] - Planète enfants et developpement règlement de la facture N° 005/2021 SCI Loyer de Janvier à Mars 2021/Chèque N° 0000796"/>
  </r>
  <r>
    <s v="E"/>
    <s v="6090"/>
    <s v="854"/>
    <s v="85401"/>
    <s v="8549054"/>
    <n v="528004120010"/>
    <x v="1"/>
    <x v="30"/>
    <x v="30"/>
    <n v="202211"/>
    <n v="44662"/>
    <s v="XOF"/>
    <n v="2585.81"/>
    <n v="4.3899999999999997"/>
    <s v="EUR"/>
    <n v="3.9420000000000002"/>
    <n v="30530579"/>
    <s v="PROPERTY"/>
    <s v="854P0064"/>
    <s v="PA Non Premises : 40269751 - WEND-DINDA SERVICES Achat Bactérie 100A pour la maintenance du groupe électrogène et de l´inverseur automatique pour le bureau Kaya."/>
  </r>
  <r>
    <s v="E"/>
    <s v="6090"/>
    <s v="854"/>
    <s v="85401"/>
    <s v="8549054"/>
    <n v="528004120010"/>
    <x v="1"/>
    <x v="30"/>
    <x v="30"/>
    <n v="202211"/>
    <n v="44697"/>
    <s v="XOF"/>
    <n v="568.88"/>
    <n v="0.91"/>
    <s v="EUR"/>
    <n v="0.86599999999999999"/>
    <n v="30530579"/>
    <s v="PROPERTY"/>
    <s v="854P0064"/>
    <s v="PA Non Premises : 40267562 - 25 paquets par carton"/>
  </r>
  <r>
    <s v="E"/>
    <s v="6000"/>
    <s v="854"/>
    <s v="85401"/>
    <s v="8549054"/>
    <n v="528004120010"/>
    <x v="1"/>
    <x v="30"/>
    <x v="30"/>
    <n v="202211"/>
    <n v="44704"/>
    <s v="XOF"/>
    <n v="-1616.13"/>
    <n v="-2.59"/>
    <s v="EUR"/>
    <n v="-2.4660000000000002"/>
    <n v="30530579"/>
    <s v="PROPERTY"/>
    <s v="854P0064"/>
    <s v="PA Non Premises : 40279610 - Shipping Charges - Niveau ligne"/>
  </r>
  <r>
    <s v="E"/>
    <s v="6000"/>
    <s v="854"/>
    <s v="85401"/>
    <s v="8549054"/>
    <n v="528004120010"/>
    <x v="1"/>
    <x v="30"/>
    <x v="30"/>
    <n v="202211"/>
    <n v="44704"/>
    <s v="XOF"/>
    <n v="14377.13"/>
    <n v="23.02"/>
    <s v="EUR"/>
    <n v="21.914999999999999"/>
    <n v="30530579"/>
    <s v="PROPERTY"/>
    <s v="854P0064"/>
    <s v="PA Non Premises : 40279610 - SAWADOGO G Georges_Loyer bureau kaya_mais 2022-"/>
  </r>
  <r>
    <s v="E"/>
    <s v="6000"/>
    <s v="854"/>
    <s v="85401"/>
    <s v="8549054"/>
    <n v="528004120010"/>
    <x v="1"/>
    <x v="30"/>
    <x v="30"/>
    <n v="202211"/>
    <n v="44704"/>
    <s v="XOF"/>
    <n v="14377.13"/>
    <n v="23.02"/>
    <s v="EUR"/>
    <n v="21.914999999999999"/>
    <n v="30530579"/>
    <s v="PROPERTY"/>
    <s v="854P0064"/>
    <s v="PA Non Premises : 40268513 - SAWADOGO G Georges_Loyer bureau kaya_mais 2022-"/>
  </r>
  <r>
    <s v="E"/>
    <s v="5201"/>
    <s v="854"/>
    <s v="85406"/>
    <s v="8540008"/>
    <n v="528004120010"/>
    <x v="1"/>
    <x v="51"/>
    <x v="51"/>
    <n v="202211"/>
    <n v="44725"/>
    <s v="XOF"/>
    <n v="180000"/>
    <n v="295.37"/>
    <s v="EUR"/>
    <n v="274.411"/>
    <n v="30530237"/>
    <s v="SUBGRANT"/>
    <n v="13485"/>
    <s v="60002714/JUSTIF OCTOBRE/DECAISSEMENTS DE FONDS TRANCHE 2 AMMIE JUIN - DECEMBRE 2022/Dotation mensuel du carburant pour le mois d'octobre  2022"/>
  </r>
  <r>
    <s v="E"/>
    <s v="5201"/>
    <s v="854"/>
    <s v="85406"/>
    <s v="8540008"/>
    <n v="528004120010"/>
    <x v="1"/>
    <x v="47"/>
    <x v="47"/>
    <n v="202211"/>
    <n v="44725"/>
    <s v="XOF"/>
    <n v="75000"/>
    <n v="123.07"/>
    <s v="EUR"/>
    <n v="114.337"/>
    <n v="30530237"/>
    <s v="SUBGRANT"/>
    <n v="13485"/>
    <s v="60002714/JUSTIF OCTOBRE/DECAISSEMENTS DE FONDS TRANCHE 2 AMMIE JUIN - DECEMBRE 2022/Pour paiement des frais de carburant vehicules pour courses internes et réalisation des sessions de plaidoyers"/>
  </r>
  <r>
    <s v="E"/>
    <s v="5201"/>
    <s v="854"/>
    <s v="85406"/>
    <s v="8540008"/>
    <n v="528004120002"/>
    <x v="0"/>
    <x v="53"/>
    <x v="53"/>
    <n v="202211"/>
    <n v="44725"/>
    <s v="XOF"/>
    <n v="337107"/>
    <n v="553.16999999999996"/>
    <s v="EUR"/>
    <n v="513.91700000000003"/>
    <n v="30530237"/>
    <s v="SUBGRANT"/>
    <n v="13485"/>
    <s v="60002714/JUSTIF OCTOBRE/DECAISSEMENTS DE FONDS TRANCHE 2 AMMIE JUIN - DECEMBRE 2022/Pour paiement du salaire du suivi-evaluation pour le mois d'octobre 2022"/>
  </r>
  <r>
    <s v="E"/>
    <s v="5201"/>
    <s v="854"/>
    <s v="85406"/>
    <s v="8540008"/>
    <n v="528004120002"/>
    <x v="0"/>
    <x v="54"/>
    <x v="54"/>
    <n v="202211"/>
    <n v="44725"/>
    <s v="XOF"/>
    <n v="339030"/>
    <n v="556.32000000000005"/>
    <s v="EUR"/>
    <n v="516.84299999999996"/>
    <n v="30530237"/>
    <s v="SUBGRANT"/>
    <n v="13485"/>
    <s v="60002714/JUSTIF OCTOBRE/DECAISSEMENTS DE FONDS TRANCHE 2 AMMIE JUIN - DECEMBRE 2022/Pour paiement du salaire du comptable pour le mois d'octobre 2022"/>
  </r>
  <r>
    <s v="E"/>
    <s v="5201"/>
    <s v="854"/>
    <s v="85406"/>
    <s v="8540008"/>
    <n v="528004120002"/>
    <x v="0"/>
    <x v="49"/>
    <x v="49"/>
    <n v="202211"/>
    <n v="44725"/>
    <s v="XOF"/>
    <n v="191965"/>
    <n v="315"/>
    <s v="EUR"/>
    <n v="292.64800000000002"/>
    <n v="30530237"/>
    <s v="SUBGRANT"/>
    <n v="13485"/>
    <s v="60002714/JUSTIF OCTOBRE/DECAISSEMENTS DE FONDS TRANCHE 2 AMMIE JUIN - DECEMBRE 2022/Pour paiement du salaire du chauffeur pour le mois d'octobre 2022"/>
  </r>
  <r>
    <s v="E"/>
    <s v="5201"/>
    <s v="854"/>
    <s v="85406"/>
    <s v="8540008"/>
    <n v="528004120002"/>
    <x v="0"/>
    <x v="48"/>
    <x v="48"/>
    <n v="202211"/>
    <n v="44725"/>
    <s v="XOF"/>
    <n v="158450"/>
    <n v="260.01"/>
    <s v="EUR"/>
    <n v="241.56"/>
    <n v="30530237"/>
    <s v="SUBGRANT"/>
    <n v="13485"/>
    <s v="60002714/JUSTIF OCTOBRE/DECAISSEMENTS DE FONDS TRANCHE 2 AMMIE JUIN - DECEMBRE 2022/Pour paiement des frais de motivation financière de la directrice nationale pour le mois d'octobre 2022"/>
  </r>
  <r>
    <s v="E"/>
    <s v="5201"/>
    <s v="854"/>
    <s v="85406"/>
    <s v="8540008"/>
    <n v="528004120002"/>
    <x v="0"/>
    <x v="53"/>
    <x v="53"/>
    <n v="202211"/>
    <n v="44725"/>
    <s v="XOF"/>
    <n v="29488"/>
    <n v="48.39"/>
    <s v="EUR"/>
    <n v="44.956000000000003"/>
    <n v="30530237"/>
    <s v="SUBGRANT"/>
    <n v="13485"/>
    <s v="60002714/JUSTIF OCTOBRE/DECAISSEMENTS DE FONDS TRANCHE 2 AMMIE JUIN - DECEMBRE 2022/Pour paiement de la retenue IUTS sur les salaires du mois d'octobre 2022"/>
  </r>
  <r>
    <s v="E"/>
    <s v="5201"/>
    <s v="854"/>
    <s v="85406"/>
    <s v="8540008"/>
    <n v="528004120002"/>
    <x v="0"/>
    <x v="54"/>
    <x v="54"/>
    <n v="202211"/>
    <n v="44725"/>
    <s v="XOF"/>
    <n v="27565"/>
    <n v="45.23"/>
    <s v="EUR"/>
    <n v="42.02"/>
    <n v="30530237"/>
    <s v="SUBGRANT"/>
    <n v="13485"/>
    <s v="60002714/JUSTIF OCTOBRE/DECAISSEMENTS DE FONDS TRANCHE 2 AMMIE JUIN - DECEMBRE 2022/Pour paiement de la retenue IUTS sur les salaires du mois d'octobre 2022"/>
  </r>
  <r>
    <s v="E"/>
    <s v="5201"/>
    <s v="854"/>
    <s v="85406"/>
    <s v="8540008"/>
    <n v="528004120002"/>
    <x v="0"/>
    <x v="49"/>
    <x v="49"/>
    <n v="202211"/>
    <n v="44725"/>
    <s v="XOF"/>
    <n v="11699"/>
    <n v="19.2"/>
    <s v="EUR"/>
    <n v="17.838000000000001"/>
    <n v="30530237"/>
    <s v="SUBGRANT"/>
    <n v="13485"/>
    <s v="60002714/JUSTIF OCTOBRE/DECAISSEMENTS DE FONDS TRANCHE 2 AMMIE JUIN - DECEMBRE 2022/Pour paiement de la retenue IUTS sur les salaires du mois d'octobre 2022"/>
  </r>
  <r>
    <s v="E"/>
    <s v="5201"/>
    <s v="854"/>
    <s v="85406"/>
    <s v="8540008"/>
    <n v="528004120002"/>
    <x v="0"/>
    <x v="48"/>
    <x v="48"/>
    <n v="202211"/>
    <n v="44725"/>
    <s v="XOF"/>
    <n v="16550"/>
    <n v="27.16"/>
    <s v="EUR"/>
    <n v="25.233000000000001"/>
    <n v="30530237"/>
    <s v="SUBGRANT"/>
    <n v="13485"/>
    <s v="60002714/JUSTIF OCTOBRE/DECAISSEMENTS DE FONDS TRANCHE 2 AMMIE JUIN - DECEMBRE 2022/Pour paiement de la retenue IUTS sur les salaires du mois d'octobre 2022"/>
  </r>
  <r>
    <s v="E"/>
    <s v="5201"/>
    <s v="854"/>
    <s v="85406"/>
    <s v="8540008"/>
    <n v="528004120002"/>
    <x v="0"/>
    <x v="53"/>
    <x v="53"/>
    <n v="202211"/>
    <n v="44725"/>
    <s v="XOF"/>
    <n v="83405"/>
    <n v="136.86000000000001"/>
    <s v="EUR"/>
    <n v="127.148"/>
    <n v="30530237"/>
    <s v="SUBGRANT"/>
    <n v="13485"/>
    <s v="60002714/JUSTIF OCTOBRE/DECAISSEMENTS DE FONDS TRANCHE 2 AMMIE JUIN - DECEMBRE 2022/Pour paiement des cotisations sociales sur les salaires du mois d'octobre 2022"/>
  </r>
  <r>
    <s v="E"/>
    <s v="5201"/>
    <s v="854"/>
    <s v="85406"/>
    <s v="8540008"/>
    <n v="528004120002"/>
    <x v="0"/>
    <x v="54"/>
    <x v="54"/>
    <n v="202211"/>
    <n v="44725"/>
    <s v="XOF"/>
    <n v="83405"/>
    <n v="136.86000000000001"/>
    <s v="EUR"/>
    <n v="127.148"/>
    <n v="30530237"/>
    <s v="SUBGRANT"/>
    <n v="13485"/>
    <s v="60002714/JUSTIF OCTOBRE/DECAISSEMENTS DE FONDS TRANCHE 2 AMMIE JUIN - DECEMBRE 2022/Pour paiement des cotisations sociales sur les salaires du mois d'octobre 2022"/>
  </r>
  <r>
    <s v="E"/>
    <s v="5201"/>
    <s v="854"/>
    <s v="85406"/>
    <s v="8540008"/>
    <n v="528004120002"/>
    <x v="0"/>
    <x v="49"/>
    <x v="49"/>
    <n v="202211"/>
    <n v="44725"/>
    <s v="XOF"/>
    <n v="46336"/>
    <n v="76.03"/>
    <s v="EUR"/>
    <n v="70.635000000000005"/>
    <n v="30530237"/>
    <s v="SUBGRANT"/>
    <n v="13485"/>
    <s v="60002714/JUSTIF OCTOBRE/DECAISSEMENTS DE FONDS TRANCHE 2 AMMIE JUIN - DECEMBRE 2022/Pour paiement des cotisations sociales sur les salaires du mois d'octobre 2022"/>
  </r>
  <r>
    <s v="E"/>
    <s v="5201"/>
    <s v="854"/>
    <s v="85406"/>
    <s v="8540008"/>
    <n v="528004120039"/>
    <x v="25"/>
    <x v="98"/>
    <x v="96"/>
    <n v="202211"/>
    <n v="44725"/>
    <s v="XOF"/>
    <n v="435100"/>
    <n v="713.97"/>
    <s v="EUR"/>
    <n v="663.30700000000002"/>
    <n v="30530237"/>
    <s v="SUBGRANT"/>
    <n v="13485"/>
    <s v="60002714/JUSTIF OCTOBRE/DECAISSEMENTS DE FONDS TRANCHE 2 AMMIE JUIN - DECEMBRE 2022/Pour paiement des frais de réalisation de la session de plaidoyers avec les acteurs du DPEPPNF Zondoma"/>
  </r>
  <r>
    <s v="E"/>
    <s v="5201"/>
    <s v="854"/>
    <s v="85406"/>
    <s v="8540008"/>
    <n v="528004120039"/>
    <x v="25"/>
    <x v="98"/>
    <x v="96"/>
    <n v="202211"/>
    <n v="44725"/>
    <s v="XOF"/>
    <n v="99750"/>
    <n v="163.68"/>
    <s v="EUR"/>
    <n v="152.065"/>
    <n v="30530237"/>
    <s v="SUBGRANT"/>
    <n v="13485"/>
    <s v="60002714/JUSTIF OCTOBRE/DECAISSEMENTS DE FONDS TRANCHE 2 AMMIE JUIN - DECEMBRE 2022/Pour paiement de la facture de pause café et dejeuner des participants à la session de plaidoyer avec les acteurs du DPEPPNF Zondoma"/>
  </r>
  <r>
    <s v="E"/>
    <s v="5201"/>
    <s v="854"/>
    <s v="85406"/>
    <s v="8540008"/>
    <n v="528004120039"/>
    <x v="25"/>
    <x v="98"/>
    <x v="96"/>
    <n v="202211"/>
    <n v="44725"/>
    <s v="XOF"/>
    <n v="5250"/>
    <n v="8.61"/>
    <s v="EUR"/>
    <n v="7.9989999999999997"/>
    <n v="30530237"/>
    <s v="SUBGRANT"/>
    <n v="13485"/>
    <s v="60002714/JUSTIF OCTOBRE/DECAISSEMENTS DE FONDS TRANCHE 2 AMMIE JUIN - DECEMBRE 2022/Pour paiement de la retenue à la source sur la facture de pause café et dejeuner des participants à la session de plaidoyer avec les acteurs du DPEPPNF Zondoma"/>
  </r>
  <r>
    <s v="E"/>
    <s v="5201"/>
    <s v="854"/>
    <s v="85406"/>
    <s v="8540008"/>
    <n v="528004120039"/>
    <x v="25"/>
    <x v="98"/>
    <x v="96"/>
    <n v="202211"/>
    <n v="44725"/>
    <s v="XOF"/>
    <n v="1458500"/>
    <n v="2393.3000000000002"/>
    <s v="EUR"/>
    <n v="2223.471"/>
    <n v="30530237"/>
    <s v="SUBGRANT"/>
    <n v="13485"/>
    <s v="60002714/JUSTIF OCTOBRE/DECAISSEMENTS DE FONDS TRANCHE 2 AMMIE JUIN - DECEMBRE 2022/Pour paiement des frais de réalisation de la session de plaidoyers avec les acteurs du DPEPS Zondoma , DPEPPNF Yatenga et DPEPS yatenga"/>
  </r>
  <r>
    <s v="E"/>
    <s v="5201"/>
    <s v="854"/>
    <s v="85406"/>
    <s v="8540008"/>
    <n v="528004120039"/>
    <x v="25"/>
    <x v="98"/>
    <x v="96"/>
    <n v="202211"/>
    <n v="44725"/>
    <s v="XOF"/>
    <n v="47500"/>
    <n v="77.94"/>
    <s v="EUR"/>
    <n v="72.409000000000006"/>
    <n v="30530237"/>
    <s v="SUBGRANT"/>
    <n v="13485"/>
    <s v="60002714/JUSTIF OCTOBRE/DECAISSEMENTS DE FONDS TRANCHE 2 AMMIE JUIN - DECEMBRE 2022/Pour paiement de la facture de location de salle pour la session de plaidoyer du DPEPS / Zondoma"/>
  </r>
  <r>
    <s v="E"/>
    <s v="5201"/>
    <s v="854"/>
    <s v="85406"/>
    <s v="8540008"/>
    <n v="528004120039"/>
    <x v="25"/>
    <x v="98"/>
    <x v="96"/>
    <n v="202211"/>
    <n v="44725"/>
    <s v="XOF"/>
    <n v="2500"/>
    <n v="4.0999999999999996"/>
    <s v="EUR"/>
    <n v="3.8090000000000002"/>
    <n v="30530237"/>
    <s v="SUBGRANT"/>
    <n v="13485"/>
    <s v="60002714/JUSTIF OCTOBRE/DECAISSEMENTS DE FONDS TRANCHE 2 AMMIE JUIN - DECEMBRE 2022/Pour paiement de la retenue à la source sur la facture de location de salle pour la session de plaidoyer du DPEPS / Zondoma"/>
  </r>
  <r>
    <s v="E"/>
    <s v="5201"/>
    <s v="854"/>
    <s v="85406"/>
    <s v="8540008"/>
    <n v="528004120039"/>
    <x v="25"/>
    <x v="98"/>
    <x v="96"/>
    <n v="202211"/>
    <n v="44725"/>
    <s v="XOF"/>
    <n v="270750"/>
    <n v="444.28"/>
    <s v="EUR"/>
    <n v="412.75400000000002"/>
    <n v="30530237"/>
    <s v="SUBGRANT"/>
    <n v="13485"/>
    <s v="60002714/JUSTIF OCTOBRE/DECAISSEMENTS DE FONDS TRANCHE 2 AMMIE JUIN - DECEMBRE 2022/Pour paiement de la facture de pause café et dejeuner pour les atelier de plaidoyers des acteurs du DPEPS Zondoma et DPEPPNF Yatenga"/>
  </r>
  <r>
    <s v="E"/>
    <s v="5201"/>
    <s v="854"/>
    <s v="85406"/>
    <s v="8540008"/>
    <n v="528004120039"/>
    <x v="25"/>
    <x v="98"/>
    <x v="96"/>
    <n v="202211"/>
    <n v="44725"/>
    <s v="XOF"/>
    <n v="14250"/>
    <n v="23.38"/>
    <s v="EUR"/>
    <n v="21.721"/>
    <n v="30530237"/>
    <s v="SUBGRANT"/>
    <n v="13485"/>
    <s v="60002714/JUSTIF OCTOBRE/DECAISSEMENTS DE FONDS TRANCHE 2 AMMIE JUIN - DECEMBRE 2022/Pour paiement de la retenue à la source sur la facture de pause café et dejeuner pour les atelier de plaidoyers des acteurs du DPEPS Zondoma et DPEPPNF Yatenga"/>
  </r>
  <r>
    <s v="E"/>
    <s v="5201"/>
    <s v="854"/>
    <s v="85406"/>
    <s v="8540008"/>
    <n v="528004120028"/>
    <x v="12"/>
    <x v="70"/>
    <x v="69"/>
    <n v="202211"/>
    <n v="44725"/>
    <s v="XOF"/>
    <n v="2958000"/>
    <n v="4853.87"/>
    <s v="EUR"/>
    <n v="4509.4390000000003"/>
    <n v="30530237"/>
    <s v="SUBGRANT"/>
    <n v="13485"/>
    <s v="60002714/JUSTIF OCTOBRE/DECAISSEMENTS DE FONDS TRANCHE 2 AMMIE JUIN - DECEMBRE 2022/Pour paiement des frais de subsistance et carburants aux participant-es à la session de formation des enseignants sur les MGF, GHM et SSR"/>
  </r>
  <r>
    <s v="E"/>
    <s v="5201"/>
    <s v="854"/>
    <s v="85406"/>
    <s v="8540008"/>
    <n v="528004120028"/>
    <x v="12"/>
    <x v="70"/>
    <x v="69"/>
    <n v="202211"/>
    <n v="44725"/>
    <s v="XOF"/>
    <n v="684000"/>
    <n v="1122.4000000000001"/>
    <s v="EUR"/>
    <n v="1042.7539999999999"/>
    <n v="30530237"/>
    <s v="SUBGRANT"/>
    <n v="13485"/>
    <s v="60002714/JUSTIF OCTOBRE/DECAISSEMENTS DE FONDS TRANCHE 2 AMMIE JUIN - DECEMBRE 2022/Pour paiement de la facture de pause café et dejeuner  aux participant-es à la session de formation des enseignants sur les MGF, GHM et SSR"/>
  </r>
  <r>
    <s v="E"/>
    <s v="5201"/>
    <s v="854"/>
    <s v="85406"/>
    <s v="8540008"/>
    <n v="528004120028"/>
    <x v="12"/>
    <x v="70"/>
    <x v="69"/>
    <n v="202211"/>
    <n v="44725"/>
    <s v="XOF"/>
    <n v="185250"/>
    <n v="303.98"/>
    <s v="EUR"/>
    <n v="282.41000000000003"/>
    <n v="30530237"/>
    <s v="SUBGRANT"/>
    <n v="13485"/>
    <s v="60002714/JUSTIF OCTOBRE/DECAISSEMENTS DE FONDS TRANCHE 2 AMMIE JUIN - DECEMBRE 2022/Pour paiement de la facture de location de salle pour la session de formation des enseignants"/>
  </r>
  <r>
    <s v="E"/>
    <s v="5201"/>
    <s v="854"/>
    <s v="85406"/>
    <s v="8540008"/>
    <n v="528004120028"/>
    <x v="12"/>
    <x v="70"/>
    <x v="69"/>
    <n v="202211"/>
    <n v="44725"/>
    <s v="XOF"/>
    <n v="45750"/>
    <n v="75.069999999999993"/>
    <s v="EUR"/>
    <n v="69.742999999999995"/>
    <n v="30530237"/>
    <s v="SUBGRANT"/>
    <n v="13485"/>
    <s v="60002714/JUSTIF OCTOBRE/DECAISSEMENTS DE FONDS TRANCHE 2 AMMIE JUIN - DECEMBRE 2022/Pour paiement de la retenue à la source sur la facture de location de salle et pause café et dejeuner des participants à la session de formation des enseignants"/>
  </r>
  <r>
    <s v="E"/>
    <s v="5201"/>
    <s v="854"/>
    <s v="85406"/>
    <s v="8540008"/>
    <n v="528004120039"/>
    <x v="25"/>
    <x v="98"/>
    <x v="96"/>
    <n v="202211"/>
    <n v="44725"/>
    <s v="XOF"/>
    <n v="59000"/>
    <n v="96.81"/>
    <s v="EUR"/>
    <n v="89.94"/>
    <n v="30530237"/>
    <s v="SUBGRANT"/>
    <n v="13485"/>
    <s v="60002714/JUSTIF OCTOBRE/DECAISSEMENTS DE FONDS TRANCHE 2 AMMIE JUIN - DECEMBRE 2022/Pour paiement de la facture de location de salle pour la session de plaidoyer du DPEPPNF/Yatenga"/>
  </r>
  <r>
    <s v="E"/>
    <s v="5201"/>
    <s v="854"/>
    <s v="85406"/>
    <s v="8540008"/>
    <n v="528004120010"/>
    <x v="1"/>
    <x v="50"/>
    <x v="50"/>
    <n v="202211"/>
    <n v="44725"/>
    <s v="XOF"/>
    <n v="54600"/>
    <n v="89.59"/>
    <s v="EUR"/>
    <n v="83.233000000000004"/>
    <n v="30530237"/>
    <s v="SUBGRANT"/>
    <n v="13485"/>
    <s v="60002714/JUSTIF OCTOBRE/DECAISSEMENTS DE FONDS TRANCHE 2 AMMIE JUIN - DECEMBRE 2022/Pour règlement de la facture de location du mois d'octobre 2022"/>
  </r>
  <r>
    <s v="E"/>
    <s v="5201"/>
    <s v="854"/>
    <s v="85406"/>
    <s v="8540008"/>
    <n v="528004120010"/>
    <x v="1"/>
    <x v="50"/>
    <x v="50"/>
    <n v="202211"/>
    <n v="44725"/>
    <s v="XOF"/>
    <n v="5400"/>
    <n v="8.86"/>
    <s v="EUR"/>
    <n v="8.2309999999999999"/>
    <n v="30530237"/>
    <s v="SUBGRANT"/>
    <n v="13485"/>
    <s v="60002714/JUSTIF OCTOBRE/DECAISSEMENTS DE FONDS TRANCHE 2 AMMIE JUIN - DECEMBRE 2022/Pour paiement de la retenue IRF sur le loyer du mois d'octobre 2022"/>
  </r>
  <r>
    <s v="E"/>
    <s v="5201"/>
    <s v="854"/>
    <s v="85406"/>
    <s v="8540008"/>
    <n v="528004120010"/>
    <x v="1"/>
    <x v="50"/>
    <x v="50"/>
    <n v="202211"/>
    <n v="44725"/>
    <s v="XOF"/>
    <n v="1650000"/>
    <n v="2707.54"/>
    <s v="EUR"/>
    <n v="2515.413"/>
    <n v="30530237"/>
    <s v="SUBGRANT"/>
    <n v="13485"/>
    <s v="60002714/JUSTIF OCTOBRE/DECAISSEMENTS DE FONDS TRANCHE 2 AMMIE JUIN - DECEMBRE 2022/Pour paiement de la facture de fournitures de bureau"/>
  </r>
  <r>
    <s v="E"/>
    <s v="5201"/>
    <s v="854"/>
    <s v="85406"/>
    <s v="8540008"/>
    <n v="528004120010"/>
    <x v="1"/>
    <x v="50"/>
    <x v="50"/>
    <n v="202211"/>
    <n v="44725"/>
    <s v="XOF"/>
    <n v="57000"/>
    <n v="93.53"/>
    <s v="EUR"/>
    <n v="86.893000000000001"/>
    <n v="30530237"/>
    <s v="SUBGRANT"/>
    <n v="13485"/>
    <s v="60002714/JUSTIF OCTOBRE/DECAISSEMENTS DE FONDS TRANCHE 2 AMMIE JUIN - DECEMBRE 2022/Pour paiement de la facture de maintenances des imprimantes et d'ordinateurs"/>
  </r>
  <r>
    <s v="E"/>
    <s v="5201"/>
    <s v="854"/>
    <s v="85406"/>
    <s v="8540008"/>
    <n v="528004120010"/>
    <x v="1"/>
    <x v="50"/>
    <x v="50"/>
    <n v="202211"/>
    <n v="44725"/>
    <s v="XOF"/>
    <n v="3000"/>
    <n v="4.92"/>
    <s v="EUR"/>
    <n v="4.5709999999999997"/>
    <n v="30530237"/>
    <s v="SUBGRANT"/>
    <n v="13485"/>
    <s v="60002714/JUSTIF OCTOBRE/DECAISSEMENTS DE FONDS TRANCHE 2 AMMIE JUIN - DECEMBRE 2022/Pour paiement de la retenue à la source sur la facture de maintenances des imprimantes et d'ordinateurs"/>
  </r>
  <r>
    <s v="E"/>
    <s v="5201"/>
    <s v="854"/>
    <s v="85406"/>
    <s v="8540008"/>
    <n v="528004120010"/>
    <x v="1"/>
    <x v="50"/>
    <x v="50"/>
    <n v="202211"/>
    <n v="44725"/>
    <s v="XOF"/>
    <n v="11700"/>
    <n v="19.2"/>
    <s v="EUR"/>
    <n v="17.838000000000001"/>
    <n v="30530237"/>
    <s v="SUBGRANT"/>
    <n v="13485"/>
    <s v="60002714/JUSTIF OCTOBRE/DECAISSEMENTS DE FONDS TRANCHE 2 AMMIE JUIN - DECEMBRE 2022/Frais de gestion du compte"/>
  </r>
  <r>
    <s v="E"/>
    <s v="5201"/>
    <s v="854"/>
    <s v="85406"/>
    <s v="8540008"/>
    <n v="528004120001"/>
    <x v="3"/>
    <x v="45"/>
    <x v="45"/>
    <n v="202211"/>
    <n v="44725"/>
    <s v="XOF"/>
    <n v="796820"/>
    <n v="1307.53"/>
    <s v="EUR"/>
    <n v="1214.748"/>
    <n v="30530237"/>
    <s v="SUBGRANT"/>
    <n v="13485"/>
    <s v="60002714/JUSTIF OCTOBRE/DECAISSEMENTS DE FONDS TRANCHE 2 AMMIE JUIN - DECEMBRE 2022/Pour paiement du salaire des superviseurs terrains pour le mois d'octobre 2022"/>
  </r>
  <r>
    <s v="E"/>
    <s v="5201"/>
    <s v="854"/>
    <s v="85406"/>
    <s v="8540008"/>
    <n v="528004120001"/>
    <x v="3"/>
    <x v="52"/>
    <x v="52"/>
    <n v="202211"/>
    <n v="44725"/>
    <s v="XOF"/>
    <n v="28992"/>
    <n v="47.57"/>
    <s v="EUR"/>
    <n v="44.194000000000003"/>
    <n v="30530237"/>
    <s v="SUBGRANT"/>
    <n v="13485"/>
    <s v="60002714/JUSTIF OCTOBRE/DECAISSEMENTS DE FONDS TRANCHE 2 AMMIE JUIN - DECEMBRE 2022/Pour paiement de la retenue IUTS sur les salaires du mois d'octobre 2022"/>
  </r>
  <r>
    <s v="E"/>
    <s v="5201"/>
    <s v="854"/>
    <s v="85406"/>
    <s v="8540008"/>
    <n v="528004120001"/>
    <x v="3"/>
    <x v="45"/>
    <x v="45"/>
    <n v="202211"/>
    <n v="44725"/>
    <s v="XOF"/>
    <n v="58556"/>
    <n v="96.09"/>
    <s v="EUR"/>
    <n v="89.271000000000001"/>
    <n v="30530237"/>
    <s v="SUBGRANT"/>
    <n v="13485"/>
    <s v="60002714/JUSTIF OCTOBRE/DECAISSEMENTS DE FONDS TRANCHE 2 AMMIE JUIN - DECEMBRE 2022/Pour paiement de la retenue IUTS sur les salaires du mois d'octobre 2022"/>
  </r>
  <r>
    <s v="E"/>
    <s v="5201"/>
    <s v="854"/>
    <s v="85406"/>
    <s v="8540008"/>
    <n v="528004120001"/>
    <x v="3"/>
    <x v="52"/>
    <x v="52"/>
    <n v="202211"/>
    <n v="44725"/>
    <s v="XOF"/>
    <n v="74138"/>
    <n v="121.66"/>
    <s v="EUR"/>
    <n v="113.027"/>
    <n v="30530237"/>
    <s v="SUBGRANT"/>
    <n v="13485"/>
    <s v="60002714/JUSTIF OCTOBRE/DECAISSEMENTS DE FONDS TRANCHE 2 AMMIE JUIN - DECEMBRE 2022/Pour paiement des cotisations sociales sur les salaires du mois d'octobre 2022"/>
  </r>
  <r>
    <s v="E"/>
    <s v="5201"/>
    <s v="854"/>
    <s v="85406"/>
    <s v="8540008"/>
    <n v="528004120001"/>
    <x v="3"/>
    <x v="45"/>
    <x v="45"/>
    <n v="202211"/>
    <n v="44725"/>
    <s v="XOF"/>
    <n v="194610"/>
    <n v="319.33999999999997"/>
    <s v="EUR"/>
    <n v="296.68"/>
    <n v="30530237"/>
    <s v="SUBGRANT"/>
    <n v="13485"/>
    <s v="60002714/JUSTIF OCTOBRE/DECAISSEMENTS DE FONDS TRANCHE 2 AMMIE JUIN - DECEMBRE 2022/Pour paiement des cotisations sociales sur les salaires du mois d'octobre 2022"/>
  </r>
  <r>
    <s v="E"/>
    <s v="5201"/>
    <s v="854"/>
    <s v="85406"/>
    <s v="8540008"/>
    <n v="528004120001"/>
    <x v="3"/>
    <x v="52"/>
    <x v="52"/>
    <n v="202211"/>
    <n v="44725"/>
    <s v="XOF"/>
    <n v="296870"/>
    <n v="487.14"/>
    <s v="EUR"/>
    <n v="452.57299999999998"/>
    <n v="30530237"/>
    <s v="SUBGRANT"/>
    <n v="13485"/>
    <s v="60002714/JUSTIF OCTOBRE/DECAISSEMENTS DE FONDS TRANCHE 2 AMMIE JUIN - DECEMBRE 2022/Pour paiement du salaire du coordonnateur pour le mois d'octobre 2022"/>
  </r>
  <r>
    <s v="E"/>
    <s v="5201"/>
    <s v="854"/>
    <s v="85406"/>
    <s v="8540007"/>
    <n v="528004120001"/>
    <x v="3"/>
    <x v="52"/>
    <x v="52"/>
    <n v="202211"/>
    <n v="44767"/>
    <s v="XOF"/>
    <n v="431750"/>
    <n v="692.04"/>
    <s v="EUR"/>
    <n v="658.19600000000003"/>
    <n v="30528094"/>
    <s v="SUBGRANT"/>
    <n v="13486"/>
    <s v="JUSTIF/Décaissement Tranche N°2/2022 - AZND - Projet &quot;ATWA&quot; - Juillet à Décembre 2022/ Programme Coordinator (partner (1) Salaire de OCTOBRE 2022"/>
  </r>
  <r>
    <s v="E"/>
    <s v="5201"/>
    <s v="854"/>
    <s v="85406"/>
    <s v="8540007"/>
    <n v="528004120001"/>
    <x v="3"/>
    <x v="45"/>
    <x v="45"/>
    <n v="202211"/>
    <n v="44767"/>
    <s v="XOF"/>
    <n v="549500"/>
    <n v="880.78"/>
    <s v="EUR"/>
    <n v="837.70500000000004"/>
    <n v="30528094"/>
    <s v="SUBGRANT"/>
    <n v="13486"/>
    <s v="JUSTIF/Décaissement Tranche N°2/2022 - AZND - Projet &quot;ATWA&quot; - Juillet à Décembre 2022/ Supervisors (partner 2) Salaire de OCTOBRE 2022"/>
  </r>
  <r>
    <s v="E"/>
    <s v="5201"/>
    <s v="854"/>
    <s v="85406"/>
    <s v="8540007"/>
    <n v="528004120010"/>
    <x v="1"/>
    <x v="50"/>
    <x v="50"/>
    <n v="202211"/>
    <n v="44767"/>
    <s v="XOF"/>
    <n v="822739"/>
    <n v="1318.75"/>
    <s v="EUR"/>
    <n v="1254.2560000000001"/>
    <n v="30528094"/>
    <s v="SUBGRANT"/>
    <n v="13486"/>
    <s v="JUSTIF/Décaissement Tranche N°2/2022 - AZND - Projet &quot;ATWA&quot; - Juillet à Décembre 2022/ Partners Shared Costs / OCTOBRE 2022"/>
  </r>
  <r>
    <s v="E"/>
    <s v="5201"/>
    <s v="854"/>
    <s v="85406"/>
    <s v="8540007"/>
    <n v="528004120032"/>
    <x v="4"/>
    <x v="27"/>
    <x v="27"/>
    <n v="202211"/>
    <n v="44767"/>
    <s v="XOF"/>
    <n v="4710034"/>
    <n v="7549.62"/>
    <s v="EUR"/>
    <n v="7180.4040000000005"/>
    <n v="30528094"/>
    <s v="SUBGRANT"/>
    <n v="13486"/>
    <s v="JUSTIF/Décaissement Tranche N°2/2022 - AZND - Projet &quot;ATWA&quot; - Juillet à Décembre 2022/ Rehabilitation of 400 water points/ OCTOBRE 2022"/>
  </r>
  <r>
    <s v="E"/>
    <s v="5201"/>
    <s v="854"/>
    <s v="85406"/>
    <s v="8540007"/>
    <n v="528004120002"/>
    <x v="0"/>
    <x v="54"/>
    <x v="54"/>
    <n v="202211"/>
    <n v="44767"/>
    <s v="XOF"/>
    <n v="353250"/>
    <n v="566.22"/>
    <s v="EUR"/>
    <n v="538.529"/>
    <n v="30528094"/>
    <s v="SUBGRANT"/>
    <n v="13486"/>
    <s v="JUSTIF/Décaissement Tranche N°2/2022 - AZND - Projet &quot;ATWA&quot; - Juillet à Décembre 2022/ Finance partner (1)) Salaire de OCTOBRE 2022"/>
  </r>
  <r>
    <s v="E"/>
    <s v="5201"/>
    <s v="854"/>
    <s v="85406"/>
    <s v="8540007"/>
    <n v="528004120002"/>
    <x v="0"/>
    <x v="53"/>
    <x v="53"/>
    <n v="202211"/>
    <n v="44767"/>
    <s v="XOF"/>
    <n v="353250"/>
    <n v="566.22"/>
    <s v="EUR"/>
    <n v="538.529"/>
    <n v="30528094"/>
    <s v="SUBGRANT"/>
    <n v="13486"/>
    <s v="JUSTIF/Décaissement Tranche N°2/2022 - AZND - Projet &quot;ATWA&quot; - Juillet à Décembre 2022/ MEAL partner (1) Salaire de OCTOBRE 2022"/>
  </r>
  <r>
    <s v="E"/>
    <s v="5201"/>
    <s v="854"/>
    <s v="85406"/>
    <s v="8540007"/>
    <n v="528004120002"/>
    <x v="0"/>
    <x v="49"/>
    <x v="49"/>
    <n v="202211"/>
    <n v="44767"/>
    <s v="XOF"/>
    <n v="196250"/>
    <n v="314.57"/>
    <s v="EUR"/>
    <n v="299.18599999999998"/>
    <n v="30528094"/>
    <s v="SUBGRANT"/>
    <n v="13486"/>
    <s v="JUSTIF/Décaissement Tranche N°2/2022 - AZND - Projet &quot;ATWA&quot; - Juillet à Décembre 2022/ Driver Partner (1) Salaire de OCTOBRE 2022"/>
  </r>
  <r>
    <s v="E"/>
    <s v="5201"/>
    <s v="854"/>
    <s v="85406"/>
    <s v="8540007"/>
    <n v="528004120002"/>
    <x v="0"/>
    <x v="48"/>
    <x v="48"/>
    <n v="202211"/>
    <n v="44767"/>
    <s v="XOF"/>
    <n v="175000"/>
    <n v="280.5"/>
    <s v="EUR"/>
    <n v="266.78199999999998"/>
    <n v="30528094"/>
    <s v="SUBGRANT"/>
    <n v="13486"/>
    <s v="JUSTIF/Décaissement Tranche N°2/2022 - AZND - Projet &quot;ATWA&quot; - Juillet à Décembre 2022/ National director partner (25%) (1)) Salaire de OCTOBRE 2022"/>
  </r>
  <r>
    <s v="E"/>
    <s v="5201"/>
    <s v="854"/>
    <s v="85406"/>
    <s v="8540007"/>
    <n v="528004120010"/>
    <x v="1"/>
    <x v="47"/>
    <x v="47"/>
    <n v="202211"/>
    <n v="44767"/>
    <s v="XOF"/>
    <n v="159900"/>
    <n v="256.3"/>
    <s v="EUR"/>
    <n v="243.76599999999999"/>
    <n v="30528094"/>
    <s v="SUBGRANT"/>
    <n v="13486"/>
    <s v="JUSTIF/Décaissement Tranche N°2/2022 - AZND - Projet &quot;ATWA&quot; - Juillet à Décembre 2022/ Vehicle petrol ( 1 cars * 76 euro/month * X months) OCTOBRE 2022"/>
  </r>
  <r>
    <s v="E"/>
    <s v="5201"/>
    <s v="854"/>
    <s v="85406"/>
    <s v="8540007"/>
    <n v="528004120010"/>
    <x v="1"/>
    <x v="4"/>
    <x v="4"/>
    <n v="202211"/>
    <n v="44767"/>
    <s v="XOF"/>
    <n v="45400"/>
    <n v="72.77"/>
    <s v="EUR"/>
    <n v="69.210999999999999"/>
    <n v="30528094"/>
    <s v="SUBGRANT"/>
    <n v="13486"/>
    <s v="JUSTIF/Décaissement Tranche N°2/2022 - AZND - Projet &quot;ATWA&quot; - Juillet à Décembre 2022/ Vehicle Maintenance/  OCTOBRE 2022"/>
  </r>
  <r>
    <s v="E"/>
    <s v="5201"/>
    <s v="854"/>
    <s v="85406"/>
    <s v="8540007"/>
    <n v="528004120010"/>
    <x v="1"/>
    <x v="51"/>
    <x v="51"/>
    <n v="202211"/>
    <n v="44767"/>
    <s v="XOF"/>
    <n v="148150"/>
    <n v="237.47"/>
    <s v="EUR"/>
    <n v="225.85599999999999"/>
    <n v="30528094"/>
    <s v="SUBGRANT"/>
    <n v="13486"/>
    <s v="JUSTIF/Décaissement Tranche N°2/2022 - AZND - Projet &quot;ATWA&quot; - Juillet à Décembre 2022/ Motorcycle petrol (11 motorcycles * 76 euro/month * X months) OCTOBRE 2022"/>
  </r>
  <r>
    <s v="E"/>
    <s v="5201"/>
    <s v="854"/>
    <s v="85406"/>
    <s v="8540007"/>
    <n v="528004120010"/>
    <x v="1"/>
    <x v="55"/>
    <x v="55"/>
    <n v="202211"/>
    <n v="44767"/>
    <s v="XOF"/>
    <n v="52500"/>
    <n v="84.15"/>
    <s v="EUR"/>
    <n v="80.034999999999997"/>
    <n v="30528094"/>
    <s v="SUBGRANT"/>
    <n v="13486"/>
    <s v="JUSTIF/Décaissement Tranche N°2/2022 - AZND - Projet &quot;ATWA&quot; - Juillet à Décembre 2022/ Motorcycle Maintenance (11 Partner) OCTOBRE 2022"/>
  </r>
  <r>
    <s v="E"/>
    <s v="5201"/>
    <s v="854"/>
    <s v="85406"/>
    <s v="8540007"/>
    <n v="528004120030"/>
    <x v="9"/>
    <x v="65"/>
    <x v="64"/>
    <n v="202211"/>
    <n v="44767"/>
    <s v="XOF"/>
    <n v="3073635"/>
    <n v="4926.67"/>
    <s v="EUR"/>
    <n v="4685.7299999999996"/>
    <n v="30528094"/>
    <s v="SUBGRANT"/>
    <n v="13486"/>
    <s v="JUSTIF/Décaissement Tranche N°2/2022 - AZND - Projet &quot;ATWA&quot; - Juillet à Décembre 2022/ Equipment (Activity-specific) (latrine for school): contract of rehabilitation 400 latrines/ OCTOBRE 2022"/>
  </r>
  <r>
    <s v="E"/>
    <s v="6000"/>
    <s v="854"/>
    <s v="85406"/>
    <s v="8549054"/>
    <n v="528004120010"/>
    <x v="1"/>
    <x v="2"/>
    <x v="2"/>
    <n v="202211"/>
    <n v="44816"/>
    <s v="XOF"/>
    <n v="-239022"/>
    <n v="-365.22"/>
    <s v="EUR"/>
    <n v="-364.38600000000002"/>
    <n v="12989541"/>
    <s v="PROPERTY"/>
    <s v="854P0062"/>
    <s v="Premise allocation : [52800412] [18.21%] [30528129] - PLANETE ENFANTS ET DEVELOPPEMENT/CHQ ECOBANK 0001060/Loyer SCI"/>
  </r>
  <r>
    <s v="E"/>
    <s v="6090"/>
    <s v="854"/>
    <s v="85401"/>
    <s v="8549054"/>
    <n v="528004120010"/>
    <x v="1"/>
    <x v="30"/>
    <x v="30"/>
    <n v="202211"/>
    <n v="44819"/>
    <s v="XOF"/>
    <n v="6335.25"/>
    <n v="9.68"/>
    <s v="EUR"/>
    <n v="9.6579999999999995"/>
    <n v="30530579"/>
    <s v="PROPERTY"/>
    <s v="854P0064"/>
    <s v="PA Non Premises : 40319684 - ACHAT DE CHARGEUR AUTOMATIQUE ET DE PUIT DE TERRE POUR LE GROUPE ELECTROGENE DU BUREAU CSI DE KAYA"/>
  </r>
  <r>
    <s v="E"/>
    <s v="6000"/>
    <s v="854"/>
    <s v="85401"/>
    <s v="8549054"/>
    <n v="528004120010"/>
    <x v="1"/>
    <x v="30"/>
    <x v="30"/>
    <n v="202211"/>
    <n v="44838"/>
    <s v="XOF"/>
    <n v="14377.13"/>
    <n v="21.15"/>
    <s v="EUR"/>
    <n v="21.917999999999999"/>
    <n v="30530579"/>
    <s v="PROPERTY"/>
    <s v="854P0064"/>
    <s v="PA Non Premises : 40320606 - LOYER SCI KAYA MOIS DE SEPTEMBRE 2022"/>
  </r>
  <r>
    <s v="E"/>
    <s v="7400"/>
    <s v="854"/>
    <s v="85400"/>
    <s v="8549059"/>
    <n v="528004120010"/>
    <x v="1"/>
    <x v="39"/>
    <x v="39"/>
    <n v="202211"/>
    <n v="44840"/>
    <s v="XOF"/>
    <n v="53360"/>
    <n v="78.5"/>
    <s v="EUR"/>
    <n v="81.349999999999994"/>
    <n v="30525937"/>
    <s v="BANKACC"/>
    <n v="85401"/>
    <s v="DEBIT DIVERS CLIENTSFRAIS DE VIREMENT INTERBANCAIRE DU 19/09/2022 DO SAVE THE CHILDREN INTERNATIONAL BF FAV KPMG COTE DIVOIRE SUR Societe Generale de Banques en Cote dIvoire, S.A. N01oc06222790145 N01OC06222790145"/>
  </r>
  <r>
    <s v="E"/>
    <s v="4110"/>
    <s v="854"/>
    <s v="85400"/>
    <s v="8549058"/>
    <n v="528004120002"/>
    <x v="0"/>
    <x v="10"/>
    <x v="10"/>
    <n v="202211"/>
    <n v="44855"/>
    <s v="XOF"/>
    <n v="2198.91"/>
    <n v="3.23"/>
    <s v="EUR"/>
    <n v="3.347"/>
    <n v="12987043"/>
    <s v="STAFF"/>
    <n v="2011105"/>
    <s v="Time Code : N - OUBAB821022-OMNI-Redevance mensuelle connectivité internet pour le compte de PARFAIT COULIDATY/Novembre 2022"/>
  </r>
  <r>
    <s v="E"/>
    <s v="5110"/>
    <s v="854"/>
    <s v="85406"/>
    <s v="8549057"/>
    <n v="528004120010"/>
    <x v="1"/>
    <x v="87"/>
    <x v="86"/>
    <n v="202211"/>
    <n v="44865"/>
    <s v="XOF"/>
    <n v="-11597.08"/>
    <n v="-19.03"/>
    <s v="EUR"/>
    <n v="-19.721"/>
    <n v="12937628"/>
    <s v="VEHICLE"/>
    <s v="854V0538"/>
    <s v="REV-PO Auto-Accrual re PO: 10071600 / Total_appro TOM-Card 469916_veh 0164 D7 03 IT_ATWA"/>
  </r>
  <r>
    <s v="E"/>
    <s v="5120"/>
    <s v="854"/>
    <s v="85406"/>
    <s v="8549057"/>
    <n v="528004120010"/>
    <x v="1"/>
    <x v="58"/>
    <x v="58"/>
    <n v="202211"/>
    <n v="44865"/>
    <s v="XOF"/>
    <n v="-302316.67"/>
    <n v="-516.47"/>
    <s v="EUR"/>
    <n v="-535.21900000000005"/>
    <n v="12937628"/>
    <s v="VEHICLE"/>
    <s v="854V0539"/>
    <s v="REV-PO Auto-Accrual re PO: 10046796 / Renouvellement assurance véh 0170 D7 03 IT"/>
  </r>
  <r>
    <s v="E"/>
    <s v="5120"/>
    <s v="854"/>
    <s v="85406"/>
    <s v="8549057"/>
    <n v="528004120010"/>
    <x v="1"/>
    <x v="58"/>
    <x v="58"/>
    <n v="202211"/>
    <n v="44865"/>
    <s v="XOF"/>
    <n v="-302316.67"/>
    <n v="-516.47"/>
    <s v="EUR"/>
    <n v="-535.21900000000005"/>
    <n v="12937628"/>
    <s v="VEHICLE"/>
    <s v="854V0540"/>
    <s v="REV-PO Auto-Accrual re PO: 10046796 / Renouvellement assurance véh 0445 D8 03 IT"/>
  </r>
  <r>
    <s v="E"/>
    <s v="5120"/>
    <s v="854"/>
    <s v="85406"/>
    <s v="8549057"/>
    <n v="528004120010"/>
    <x v="1"/>
    <x v="58"/>
    <x v="58"/>
    <n v="202211"/>
    <n v="44865"/>
    <s v="XOF"/>
    <n v="-302316.67"/>
    <n v="-516.47"/>
    <s v="EUR"/>
    <n v="-535.21900000000005"/>
    <n v="12937628"/>
    <s v="VEHICLE"/>
    <s v="854V0535"/>
    <s v="REV-PO Auto-Accrual re PO: 10046796 / Renouvellement assurance véh 0182 D7 03 IT"/>
  </r>
  <r>
    <s v="E"/>
    <s v="5120"/>
    <s v="854"/>
    <s v="85406"/>
    <s v="8549057"/>
    <n v="528004120010"/>
    <x v="1"/>
    <x v="59"/>
    <x v="58"/>
    <n v="202211"/>
    <n v="44865"/>
    <s v="XOF"/>
    <n v="-302316.67"/>
    <n v="-516.47"/>
    <s v="EUR"/>
    <n v="-535.21900000000005"/>
    <n v="12937628"/>
    <s v="VEHICLE"/>
    <s v="854V0538"/>
    <s v="REV-PO Auto-Accrual re PO: 10046796 / Renouvellement assurance véh 0164 D7 03 IT"/>
  </r>
  <r>
    <s v="E"/>
    <s v="7142"/>
    <s v="854"/>
    <s v="85401"/>
    <s v="8549052"/>
    <n v="528004120003"/>
    <x v="5"/>
    <x v="41"/>
    <x v="41"/>
    <n v="202211"/>
    <n v="44865"/>
    <s v="XOF"/>
    <n v="-102717.23"/>
    <n v="-156.94999999999999"/>
    <s v="EUR"/>
    <n v="-162.648"/>
    <n v="12937628"/>
    <m/>
    <m/>
    <s v="REV-PO Auto-Accrual re PO: 10097850 / Chambre climatisée double+ de 21jrs"/>
  </r>
  <r>
    <s v="E"/>
    <s v="7142"/>
    <s v="854"/>
    <s v="85401"/>
    <s v="8549052"/>
    <n v="528004120003"/>
    <x v="5"/>
    <x v="94"/>
    <x v="92"/>
    <n v="202211"/>
    <n v="44865"/>
    <s v="XOF"/>
    <n v="-382320"/>
    <n v="-594.42999999999995"/>
    <s v="EUR"/>
    <n v="-616.00900000000001"/>
    <n v="12937628"/>
    <m/>
    <m/>
    <s v="REV-PO Auto-Accrual re PO: 10089043 / Chambre climatisée double de 13 à 21jrs"/>
  </r>
  <r>
    <s v="E"/>
    <s v="7142"/>
    <s v="854"/>
    <s v="85406"/>
    <s v="8549052"/>
    <n v="528004120010"/>
    <x v="1"/>
    <x v="62"/>
    <x v="61"/>
    <n v="202211"/>
    <n v="44865"/>
    <s v="XOF"/>
    <n v="-778137.49"/>
    <n v="-1329.35"/>
    <s v="EUR"/>
    <n v="-1377.6079999999999"/>
    <n v="12937628"/>
    <m/>
    <m/>
    <s v="REV-PO Auto-Accrual re PO: 10049030 / Chambre climatisée single (Standard) de 1 à 7jrs"/>
  </r>
  <r>
    <s v="E"/>
    <s v="7142"/>
    <s v="854"/>
    <s v="85401"/>
    <s v="8549052"/>
    <n v="528004120032"/>
    <x v="4"/>
    <x v="27"/>
    <x v="27"/>
    <n v="202211"/>
    <n v="44865"/>
    <s v="XOF"/>
    <n v="-200001.73"/>
    <n v="-294.22000000000003"/>
    <s v="EUR"/>
    <n v="-304.90100000000001"/>
    <n v="12937628"/>
    <m/>
    <m/>
    <s v="REV-PO Auto-Accrual re PO: 10119810 / Chambre climatisée double+ de 21jrs"/>
  </r>
  <r>
    <s v="E"/>
    <s v="6062"/>
    <s v="854"/>
    <s v="85406"/>
    <s v="8549054"/>
    <n v="528004120010"/>
    <x v="1"/>
    <x v="2"/>
    <x v="2"/>
    <n v="202211"/>
    <n v="44868"/>
    <s v="XOF"/>
    <n v="819.5"/>
    <n v="1.24"/>
    <s v="EUR"/>
    <n v="1.2490000000000001"/>
    <n v="12989541"/>
    <s v="PROPERTY"/>
    <s v="854P0062"/>
    <s v="Premise allocation : [52800412] [18.21%] [30526095] - OUC021122/ASSOCIATION YILMDE PLUS/Frais de ramassage d'ordure bureau pays pour le mois d'Octobre 2022."/>
  </r>
  <r>
    <s v="E"/>
    <s v="6090"/>
    <s v="854"/>
    <s v="85401"/>
    <s v="8549054"/>
    <n v="528004120010"/>
    <x v="1"/>
    <x v="30"/>
    <x v="30"/>
    <n v="202211"/>
    <n v="44868"/>
    <s v="XOF"/>
    <n v="24.45"/>
    <n v="0.04"/>
    <s v="EUR"/>
    <n v="0.04"/>
    <n v="12989541"/>
    <s v="PROPERTY"/>
    <s v="854P0064"/>
    <s v="Premise allocation : [52800412] [2.44%] [30526295] - KACPC011122 /association wasong ma -espèces /ramassage des ordures du bureau de kaya mois d'octobre 2022"/>
  </r>
  <r>
    <s v="E"/>
    <s v="6320"/>
    <s v="854"/>
    <s v="85406"/>
    <s v="8549057"/>
    <n v="528004120010"/>
    <x v="1"/>
    <x v="43"/>
    <x v="43"/>
    <n v="202211"/>
    <n v="44869"/>
    <s v="XOF"/>
    <n v="6637.98"/>
    <n v="10.050000000000001"/>
    <s v="EUR"/>
    <n v="10.122"/>
    <n v="12989541"/>
    <m/>
    <m/>
    <s v="Premise allocation : [52800412] [18.21%] [40338877] - VAT | Connectivité BROADBAND 8M GOLD/Redevance mensuelle base de Ouagadougou periode octobre 2022"/>
  </r>
  <r>
    <s v="E"/>
    <s v="6320"/>
    <s v="854"/>
    <s v="85408"/>
    <s v="8549057"/>
    <n v="528004120010"/>
    <x v="1"/>
    <x v="43"/>
    <x v="43"/>
    <n v="202211"/>
    <n v="44869"/>
    <s v="XOF"/>
    <n v="26782.47"/>
    <n v="40.54"/>
    <s v="EUR"/>
    <n v="40.83"/>
    <n v="12989541"/>
    <m/>
    <m/>
    <s v="Premise allocation : [52800412] [54.11%] [40338867] - VAT | Connectivité Broadband 3M GOLD / Redevance mensuelle bureau de OUAHIGOUYA"/>
  </r>
  <r>
    <s v="E"/>
    <s v="6320"/>
    <s v="854"/>
    <s v="85408"/>
    <s v="8549057"/>
    <n v="528004120010"/>
    <x v="1"/>
    <x v="43"/>
    <x v="43"/>
    <n v="202211"/>
    <n v="44869"/>
    <s v="XOF"/>
    <n v="148791.5"/>
    <n v="225.22"/>
    <s v="EUR"/>
    <n v="226.833"/>
    <n v="12989541"/>
    <m/>
    <m/>
    <s v="Premise allocation : [52800412] [54.11%] [40338867] - Connectivité Broadband 3M GOLD / Redevance mensuelle bureau de OUAHIGOUYA"/>
  </r>
  <r>
    <s v="E"/>
    <s v="6320"/>
    <s v="854"/>
    <s v="85406"/>
    <s v="8549057"/>
    <n v="528004120010"/>
    <x v="1"/>
    <x v="43"/>
    <x v="43"/>
    <n v="202211"/>
    <n v="44869"/>
    <s v="XOF"/>
    <n v="36877.68"/>
    <n v="55.82"/>
    <s v="EUR"/>
    <n v="56.22"/>
    <n v="12989541"/>
    <m/>
    <m/>
    <s v="Premise allocation : [52800412] [18.21%] [40338877] - Connectivité BROADBAND 8M GOLD/Redevance mensuelle base de Ouagadougou periode octobre 2022"/>
  </r>
  <r>
    <s v="E"/>
    <s v="6090"/>
    <s v="854"/>
    <s v="85407"/>
    <s v="8549054"/>
    <n v="528004120010"/>
    <x v="1"/>
    <x v="3"/>
    <x v="3"/>
    <n v="202211"/>
    <n v="44872"/>
    <s v="XOF"/>
    <n v="379.64"/>
    <n v="0.56999999999999995"/>
    <s v="EUR"/>
    <n v="0.57399999999999995"/>
    <n v="12989541"/>
    <s v="PROPERTY"/>
    <s v="854P0073"/>
    <s v="Premise allocation : [52800412] [37.96%] [30526816] - DDCPC011122/ BURKINA PROPRE/ Enlèvements d'ordures du bureau de Dédougou"/>
  </r>
  <r>
    <s v="E"/>
    <s v="4170"/>
    <s v="854"/>
    <s v="85400"/>
    <s v="8540017"/>
    <n v="528004120002"/>
    <x v="0"/>
    <x v="26"/>
    <x v="26"/>
    <n v="202211"/>
    <n v="44872"/>
    <s v="XOF"/>
    <n v="297.62"/>
    <n v="0.45"/>
    <s v="EUR"/>
    <n v="0.45300000000000001"/>
    <n v="12987043"/>
    <s v="STAFF"/>
    <n v="2052844"/>
    <s v="Time Code : N - OUB111122-OMNI-OST/Visite médicale annuelle septembre 2022/SAWADOGO SALIMATA"/>
  </r>
  <r>
    <s v="E"/>
    <s v="4170"/>
    <s v="854"/>
    <s v="85400"/>
    <s v="8540017"/>
    <n v="528004120002"/>
    <x v="0"/>
    <x v="26"/>
    <x v="26"/>
    <n v="202211"/>
    <n v="44872"/>
    <s v="XOF"/>
    <n v="684.52"/>
    <n v="1.04"/>
    <s v="EUR"/>
    <n v="1.0469999999999999"/>
    <n v="12987043"/>
    <s v="STAFF"/>
    <n v="2052844"/>
    <s v="Time Code : N - OUB101122-OMNI-OST/Examens médicaux annuels septembre 2022/SAWADOGO SALIMATA"/>
  </r>
  <r>
    <s v="E"/>
    <s v="4170"/>
    <s v="854"/>
    <s v="85400"/>
    <s v="8549058"/>
    <n v="528004120002"/>
    <x v="0"/>
    <x v="10"/>
    <x v="10"/>
    <n v="202211"/>
    <n v="44872"/>
    <s v="XOF"/>
    <n v="875"/>
    <n v="1.32"/>
    <s v="EUR"/>
    <n v="1.329"/>
    <n v="12987043"/>
    <s v="STAFF"/>
    <n v="2011105"/>
    <s v="Time Code : N - OUB101122-OMNI-OST/Examens médicaux annuels septembre 2022/ COULIDIATY Aimé Parfait"/>
  </r>
  <r>
    <s v="E"/>
    <s v="4170"/>
    <s v="854"/>
    <s v="85400"/>
    <s v="8549062"/>
    <n v="528004120002"/>
    <x v="0"/>
    <x v="23"/>
    <x v="23"/>
    <n v="202211"/>
    <n v="44872"/>
    <s v="XOF"/>
    <n v="608.30999999999995"/>
    <n v="0.92"/>
    <s v="EUR"/>
    <n v="0.92700000000000005"/>
    <n v="12987043"/>
    <s v="STAFF"/>
    <n v="2032465"/>
    <s v="Time Code : N - OUB111122-OMNI-OST/Visite médicale annuelle septembre 2022/ZOURE Hassimi"/>
  </r>
  <r>
    <s v="E"/>
    <s v="4170"/>
    <s v="854"/>
    <s v="85400"/>
    <s v="8549063"/>
    <n v="528004120002"/>
    <x v="0"/>
    <x v="21"/>
    <x v="21"/>
    <n v="202211"/>
    <n v="44872"/>
    <s v="XOF"/>
    <n v="356.08"/>
    <n v="0.54"/>
    <s v="EUR"/>
    <n v="0.54400000000000004"/>
    <n v="12987043"/>
    <s v="STAFF"/>
    <n v="2020577"/>
    <s v="Time Code : N - OUB111122-OMNI-OST/Visite médicale annuelle septembre 2022/SIDIBE Moumouni"/>
  </r>
  <r>
    <s v="E"/>
    <s v="4170"/>
    <s v="854"/>
    <s v="85400"/>
    <s v="8549057"/>
    <n v="528004120002"/>
    <x v="0"/>
    <x v="7"/>
    <x v="7"/>
    <n v="202211"/>
    <n v="44872"/>
    <s v="XOF"/>
    <n v="1277.78"/>
    <n v="1.93"/>
    <s v="EUR"/>
    <n v="1.944"/>
    <n v="12987043"/>
    <s v="STAFF"/>
    <n v="8540392"/>
    <s v="Time Code : N - OUB101122-OMNI-OST/Examens médicaux annuels septembre 2022/KABORE Hamza"/>
  </r>
  <r>
    <s v="E"/>
    <s v="4170"/>
    <s v="854"/>
    <s v="85400"/>
    <s v="8549059"/>
    <n v="528004120002"/>
    <x v="0"/>
    <x v="12"/>
    <x v="12"/>
    <n v="202211"/>
    <n v="44872"/>
    <s v="XOF"/>
    <n v="474.23"/>
    <n v="0.72"/>
    <s v="EUR"/>
    <n v="0.72499999999999998"/>
    <n v="12987043"/>
    <s v="STAFF"/>
    <n v="8540206"/>
    <s v="Time Code : N - OUB101122-OMNI-OST/Examens médicaux annuels septembre 2022/OUEDRAOGO Wendingomdé Joseph Arnaud"/>
  </r>
  <r>
    <s v="E"/>
    <s v="4170"/>
    <s v="854"/>
    <s v="85406"/>
    <s v="8549059"/>
    <n v="528004120002"/>
    <x v="0"/>
    <x v="18"/>
    <x v="18"/>
    <n v="202211"/>
    <n v="44872"/>
    <s v="XOF"/>
    <n v="1090.52"/>
    <n v="1.65"/>
    <s v="EUR"/>
    <n v="1.6619999999999999"/>
    <n v="12987043"/>
    <s v="STAFF"/>
    <n v="2030994"/>
    <s v="Time Code : N - OUB101122-OMNI-OST/Examens médicaux annuels septembre 2022/ KI KERE LEONIE"/>
  </r>
  <r>
    <s v="E"/>
    <s v="4170"/>
    <s v="854"/>
    <s v="85400"/>
    <s v="8549055"/>
    <n v="528004120002"/>
    <x v="0"/>
    <x v="11"/>
    <x v="11"/>
    <n v="202211"/>
    <n v="44872"/>
    <s v="XOF"/>
    <n v="228.06"/>
    <n v="0.35"/>
    <s v="EUR"/>
    <n v="0.35299999999999998"/>
    <n v="12987043"/>
    <s v="STAFF"/>
    <n v="8540039"/>
    <s v="Time Code : N - OUB101122-OMNI-OST/Examens médicaux annuels septembre 2022/NABI Grégoire"/>
  </r>
  <r>
    <s v="E"/>
    <s v="4170"/>
    <s v="854"/>
    <s v="85400"/>
    <s v="8549055"/>
    <n v="528004120002"/>
    <x v="0"/>
    <x v="11"/>
    <x v="11"/>
    <n v="202211"/>
    <n v="44872"/>
    <s v="XOF"/>
    <n v="99.15"/>
    <n v="0.15"/>
    <s v="EUR"/>
    <n v="0.151"/>
    <n v="12987043"/>
    <s v="STAFF"/>
    <n v="8540039"/>
    <s v="Time Code : N - OUB111122-OMNI-OST/Visite médicale annuelle septembre 2022/NABI Grégoire"/>
  </r>
  <r>
    <s v="E"/>
    <s v="4170"/>
    <s v="854"/>
    <s v="85400"/>
    <s v="8549059"/>
    <n v="528004120002"/>
    <x v="0"/>
    <x v="12"/>
    <x v="12"/>
    <n v="202211"/>
    <n v="44872"/>
    <s v="XOF"/>
    <n v="84.27"/>
    <n v="0.13"/>
    <s v="EUR"/>
    <n v="0.13100000000000001"/>
    <n v="12987043"/>
    <s v="STAFF"/>
    <n v="2012905"/>
    <s v="Time Code : N - OUB111122-OMNI-OST/Visite médicale annuelle septembre 2022/NEBIE NOEL"/>
  </r>
  <r>
    <s v="E"/>
    <s v="4170"/>
    <s v="854"/>
    <s v="85400"/>
    <s v="8549060"/>
    <n v="528004120002"/>
    <x v="0"/>
    <x v="6"/>
    <x v="6"/>
    <n v="202211"/>
    <n v="44872"/>
    <s v="XOF"/>
    <n v="648.37"/>
    <n v="0.98"/>
    <s v="EUR"/>
    <n v="0.98699999999999999"/>
    <n v="12987043"/>
    <s v="STAFF"/>
    <n v="2012532"/>
    <s v="Time Code : N - OUB101122-OMNI-OST/Examens médicaux annuels septembre 2022/BELEMSOBGO EVARISTE"/>
  </r>
  <r>
    <s v="E"/>
    <s v="4170"/>
    <s v="854"/>
    <s v="85400"/>
    <s v="8549059"/>
    <n v="528004120002"/>
    <x v="0"/>
    <x v="12"/>
    <x v="12"/>
    <n v="202211"/>
    <n v="44872"/>
    <s v="XOF"/>
    <n v="206.19"/>
    <n v="0.31"/>
    <s v="EUR"/>
    <n v="0.312"/>
    <n v="12987043"/>
    <s v="STAFF"/>
    <n v="8540206"/>
    <s v="Time Code : N - OUB111122-OMNI-OST/Visite médicale annuelle septembre 2022/OUEDRAOGO Wendingomdé Joseph Arnaud"/>
  </r>
  <r>
    <s v="E"/>
    <s v="4170"/>
    <s v="854"/>
    <s v="85400"/>
    <s v="8549063"/>
    <n v="528004120002"/>
    <x v="0"/>
    <x v="21"/>
    <x v="21"/>
    <n v="202211"/>
    <n v="44872"/>
    <s v="XOF"/>
    <n v="818.99"/>
    <n v="1.24"/>
    <s v="EUR"/>
    <n v="1.2490000000000001"/>
    <n v="12987043"/>
    <s v="STAFF"/>
    <n v="2020577"/>
    <s v="Time Code : N - OUB101122-OMNI-OST/Examens médicaux annuels septembre 2022/SIDIBE Moumouni"/>
  </r>
  <r>
    <s v="E"/>
    <s v="4170"/>
    <s v="854"/>
    <s v="85406"/>
    <s v="8549059"/>
    <n v="528004120002"/>
    <x v="0"/>
    <x v="18"/>
    <x v="18"/>
    <n v="202211"/>
    <n v="44872"/>
    <s v="XOF"/>
    <n v="969.14"/>
    <n v="1.47"/>
    <s v="EUR"/>
    <n v="1.4810000000000001"/>
    <n v="12987043"/>
    <s v="STAFF"/>
    <n v="2024413"/>
    <s v="Time Code : N - OUB101122-OMNI-OST/Examens médicaux annuels septembre 2022/DAMIBA J MALGDAWINDE"/>
  </r>
  <r>
    <s v="E"/>
    <s v="4170"/>
    <s v="854"/>
    <s v="85400"/>
    <s v="8549060"/>
    <n v="528004120002"/>
    <x v="0"/>
    <x v="6"/>
    <x v="6"/>
    <n v="202211"/>
    <n v="44872"/>
    <s v="XOF"/>
    <n v="224.72"/>
    <n v="0.34"/>
    <s v="EUR"/>
    <n v="0.34200000000000003"/>
    <n v="12987043"/>
    <s v="STAFF"/>
    <n v="2027008"/>
    <s v="Time Code : N - OUB111122-OMNI-OST/Visite médicale annuelle septembre 2022/ SAWADOGO Augustine Marie Wendyam"/>
  </r>
  <r>
    <s v="E"/>
    <s v="4170"/>
    <s v="854"/>
    <s v="85400"/>
    <s v="8549060"/>
    <n v="528004120002"/>
    <x v="0"/>
    <x v="6"/>
    <x v="6"/>
    <n v="202211"/>
    <n v="44872"/>
    <s v="XOF"/>
    <n v="516.85"/>
    <n v="0.78"/>
    <s v="EUR"/>
    <n v="0.78600000000000003"/>
    <n v="12987043"/>
    <s v="STAFF"/>
    <n v="2027008"/>
    <s v="Time Code : N - OUB101122-OMNI-OST/Examens médicaux annuels septembre 2022/ SAWADOGO Augustine Marie Wendyam"/>
  </r>
  <r>
    <s v="E"/>
    <s v="4170"/>
    <s v="854"/>
    <s v="85400"/>
    <s v="8549062"/>
    <n v="528004120002"/>
    <x v="0"/>
    <x v="23"/>
    <x v="23"/>
    <n v="202211"/>
    <n v="44872"/>
    <s v="XOF"/>
    <n v="1399.11"/>
    <n v="2.12"/>
    <s v="EUR"/>
    <n v="2.1349999999999998"/>
    <n v="12987043"/>
    <s v="STAFF"/>
    <n v="2032465"/>
    <s v="Time Code : N - OUB101122-OMNI-OST/Examens médicaux annuels septembre 2022/ZOURE ASSIMI"/>
  </r>
  <r>
    <s v="E"/>
    <s v="4170"/>
    <s v="854"/>
    <s v="85406"/>
    <s v="8549059"/>
    <n v="528004120002"/>
    <x v="0"/>
    <x v="18"/>
    <x v="18"/>
    <n v="202211"/>
    <n v="44872"/>
    <s v="XOF"/>
    <n v="421.36"/>
    <n v="0.64"/>
    <s v="EUR"/>
    <n v="0.64500000000000002"/>
    <n v="12987043"/>
    <s v="STAFF"/>
    <n v="2024413"/>
    <s v="Time Code : N - OUB111122-OMNI-OST/Visite médicale annuelle septembre 2022/DAMIBA J MALGDAWINDE"/>
  </r>
  <r>
    <s v="E"/>
    <s v="4170"/>
    <s v="854"/>
    <s v="85400"/>
    <s v="8549057"/>
    <n v="528004120002"/>
    <x v="0"/>
    <x v="7"/>
    <x v="7"/>
    <n v="202211"/>
    <n v="44872"/>
    <s v="XOF"/>
    <n v="555.55999999999995"/>
    <n v="0.84"/>
    <s v="EUR"/>
    <n v="0.84599999999999997"/>
    <n v="12987043"/>
    <s v="STAFF"/>
    <n v="8540392"/>
    <s v="Time Code : N - OUB111122-OMNI-OST/Visite médicale annuelle septembre 2022/KABORE Hamza"/>
  </r>
  <r>
    <s v="E"/>
    <s v="4170"/>
    <s v="854"/>
    <s v="85400"/>
    <s v="8549059"/>
    <n v="528004120002"/>
    <x v="0"/>
    <x v="12"/>
    <x v="12"/>
    <n v="202211"/>
    <n v="44872"/>
    <s v="XOF"/>
    <n v="193.82"/>
    <n v="0.28999999999999998"/>
    <s v="EUR"/>
    <n v="0.29199999999999998"/>
    <n v="12987043"/>
    <s v="STAFF"/>
    <n v="2012905"/>
    <s v="Time Code : N - OUB101122-OMNI-OST/Examens médicaux annuels septembre 2022/NEBIE NOEL"/>
  </r>
  <r>
    <s v="E"/>
    <s v="4170"/>
    <s v="854"/>
    <s v="85400"/>
    <s v="8549058"/>
    <n v="528004120002"/>
    <x v="0"/>
    <x v="10"/>
    <x v="10"/>
    <n v="202211"/>
    <n v="44872"/>
    <s v="XOF"/>
    <n v="380.43"/>
    <n v="0.57999999999999996"/>
    <s v="EUR"/>
    <n v="0.58399999999999996"/>
    <n v="12987043"/>
    <s v="STAFF"/>
    <n v="2011105"/>
    <s v="Time Code : N - OUB111122-OMNI-OST/Visite médicale annuelle septembre 2022/ COULIDIATY Aimé Parfait"/>
  </r>
  <r>
    <s v="E"/>
    <s v="4170"/>
    <s v="854"/>
    <s v="85406"/>
    <s v="8549059"/>
    <n v="528004120002"/>
    <x v="0"/>
    <x v="12"/>
    <x v="12"/>
    <n v="202211"/>
    <n v="44872"/>
    <s v="XOF"/>
    <n v="1153.72"/>
    <n v="1.75"/>
    <s v="EUR"/>
    <n v="1.7629999999999999"/>
    <n v="12987043"/>
    <s v="STAFF"/>
    <n v="8540386"/>
    <s v="Time Code : N - OUB101122-OMNI-OST/Examens médicaux annuels septembre 2022/YAMEOGO Dahlia Ramata Stephanie"/>
  </r>
  <r>
    <s v="E"/>
    <s v="4170"/>
    <s v="854"/>
    <s v="85406"/>
    <s v="8549057"/>
    <n v="528004120002"/>
    <x v="0"/>
    <x v="7"/>
    <x v="7"/>
    <n v="202211"/>
    <n v="44872"/>
    <s v="XOF"/>
    <n v="2702.01"/>
    <n v="4.09"/>
    <s v="EUR"/>
    <n v="4.1189999999999998"/>
    <n v="12987043"/>
    <s v="STAFF"/>
    <n v="8540399"/>
    <s v="Time Code : N - OUB101122-OMNI-OST/Examens médicaux annuels septembre 2022/KONFE Aicha"/>
  </r>
  <r>
    <s v="E"/>
    <s v="4170"/>
    <s v="854"/>
    <s v="85406"/>
    <s v="8549053"/>
    <n v="528004120002"/>
    <x v="0"/>
    <x v="15"/>
    <x v="15"/>
    <n v="202211"/>
    <n v="44872"/>
    <s v="XOF"/>
    <n v="11500"/>
    <n v="17.41"/>
    <s v="EUR"/>
    <n v="17.535"/>
    <n v="12987043"/>
    <s v="STAFF"/>
    <n v="2041743"/>
    <s v="Time Code : N - OUB101122-OMNI-OST/Examens médicaux annuels septembre 2022/SORE SAFIETOU"/>
  </r>
  <r>
    <s v="E"/>
    <s v="4170"/>
    <s v="854"/>
    <s v="85406"/>
    <s v="8549057"/>
    <n v="528004120002"/>
    <x v="0"/>
    <x v="7"/>
    <x v="7"/>
    <n v="202211"/>
    <n v="44872"/>
    <s v="XOF"/>
    <n v="202.49"/>
    <n v="0.31"/>
    <s v="EUR"/>
    <n v="0.312"/>
    <n v="12987043"/>
    <s v="STAFF"/>
    <n v="8540358"/>
    <s v="Time Code : N - OUB111122-OMNI-OST/Visite médicale annuelle septembre 2022/ZOMA Jean"/>
  </r>
  <r>
    <s v="E"/>
    <s v="4170"/>
    <s v="854"/>
    <s v="85406"/>
    <s v="8549053"/>
    <n v="528004120002"/>
    <x v="0"/>
    <x v="16"/>
    <x v="16"/>
    <n v="202211"/>
    <n v="44872"/>
    <s v="XOF"/>
    <n v="11500"/>
    <n v="17.41"/>
    <s v="EUR"/>
    <n v="17.535"/>
    <n v="12987043"/>
    <s v="STAFF"/>
    <n v="2024193"/>
    <s v="Time Code : N - OUB101122-OMNI-OST/Examens médicaux annuels septembre 2022 / KAMBIRE Sié"/>
  </r>
  <r>
    <s v="E"/>
    <s v="4170"/>
    <s v="854"/>
    <s v="85406"/>
    <s v="8549059"/>
    <n v="528004120002"/>
    <x v="0"/>
    <x v="12"/>
    <x v="12"/>
    <n v="202211"/>
    <n v="44872"/>
    <s v="XOF"/>
    <n v="795.39"/>
    <n v="1.2"/>
    <s v="EUR"/>
    <n v="1.2090000000000001"/>
    <n v="12987043"/>
    <s v="STAFF"/>
    <n v="8540279"/>
    <s v="Time Code : N - OUB101122-OMNI-OST/Examens médicaux annuels septembre 2022/YAMEOGO Wendkoaguenda Lucie"/>
  </r>
  <r>
    <s v="E"/>
    <s v="4170"/>
    <s v="854"/>
    <s v="85406"/>
    <s v="8549057"/>
    <n v="528004120002"/>
    <x v="0"/>
    <x v="7"/>
    <x v="7"/>
    <n v="202211"/>
    <n v="44872"/>
    <s v="XOF"/>
    <n v="1546.55"/>
    <n v="2.34"/>
    <s v="EUR"/>
    <n v="2.3570000000000002"/>
    <n v="12987043"/>
    <s v="STAFF"/>
    <n v="2036440"/>
    <s v="Time Code : N - OUB101122-OMNI-OST/Examens médicaux annuels septembre 2022/YALPOUGDOU HERVE"/>
  </r>
  <r>
    <s v="E"/>
    <s v="4170"/>
    <s v="854"/>
    <s v="85406"/>
    <s v="8549059"/>
    <n v="528004120002"/>
    <x v="0"/>
    <x v="12"/>
    <x v="12"/>
    <n v="202211"/>
    <n v="44872"/>
    <s v="XOF"/>
    <n v="345.82"/>
    <n v="0.52"/>
    <s v="EUR"/>
    <n v="0.52400000000000002"/>
    <n v="12987043"/>
    <s v="STAFF"/>
    <n v="8540279"/>
    <s v="Time Code : N - OUB111122-OMNI-OST/Visite médicale annuelle septembre 2022/YAMEOGO Wendkoaguenda Lucie"/>
  </r>
  <r>
    <s v="E"/>
    <s v="4170"/>
    <s v="854"/>
    <s v="85406"/>
    <s v="8549059"/>
    <n v="528004120002"/>
    <x v="0"/>
    <x v="12"/>
    <x v="12"/>
    <n v="202211"/>
    <n v="44872"/>
    <s v="XOF"/>
    <n v="501.62"/>
    <n v="0.76"/>
    <s v="EUR"/>
    <n v="0.76500000000000001"/>
    <n v="12987043"/>
    <s v="STAFF"/>
    <n v="8540386"/>
    <s v="Time Code : N - OUB111122-OMNI-OST/Visite médicale annuelle septembre 2022/YAMEOGO Dahlia Ramata Stephanie"/>
  </r>
  <r>
    <s v="E"/>
    <s v="4170"/>
    <s v="854"/>
    <s v="85406"/>
    <s v="8549053"/>
    <n v="528004120002"/>
    <x v="0"/>
    <x v="16"/>
    <x v="16"/>
    <n v="202211"/>
    <n v="44872"/>
    <s v="XOF"/>
    <n v="5000"/>
    <n v="7.57"/>
    <s v="EUR"/>
    <n v="7.6239999999999997"/>
    <n v="12987043"/>
    <s v="STAFF"/>
    <n v="2024193"/>
    <s v="Time Code : N - OUB111122-OMNI-OST/Visite médicale annuelle septembre 2022/KAMBIRE Sié"/>
  </r>
  <r>
    <s v="E"/>
    <s v="4170"/>
    <s v="854"/>
    <s v="85400"/>
    <s v="8549059"/>
    <n v="528004120002"/>
    <x v="0"/>
    <x v="76"/>
    <x v="75"/>
    <n v="202211"/>
    <n v="44872"/>
    <s v="XOF"/>
    <n v="547.62"/>
    <n v="0.83"/>
    <s v="EUR"/>
    <n v="0.83599999999999997"/>
    <n v="12987043"/>
    <s v="STAFF"/>
    <n v="8540353"/>
    <s v="Time Code : N - OUB101122-OMNI-OST/Examens médicaux annuels septembre 2022/PARE/KARAMBIRI Aminata"/>
  </r>
  <r>
    <s v="E"/>
    <s v="4170"/>
    <s v="854"/>
    <s v="85406"/>
    <s v="8540008"/>
    <n v="528004120002"/>
    <x v="0"/>
    <x v="24"/>
    <x v="24"/>
    <n v="202211"/>
    <n v="44872"/>
    <s v="XOF"/>
    <n v="5000"/>
    <n v="7.57"/>
    <s v="EUR"/>
    <n v="7.6239999999999997"/>
    <n v="12987043"/>
    <s v="STAFF"/>
    <n v="2039252"/>
    <s v="Time Code : N - OUB111122-OMNI-OST/Visite médicale annuelle septembre 2022/GUIRO SHERITA DJEMILA"/>
  </r>
  <r>
    <s v="E"/>
    <s v="4170"/>
    <s v="854"/>
    <s v="85406"/>
    <s v="8549057"/>
    <n v="528004120002"/>
    <x v="0"/>
    <x v="7"/>
    <x v="7"/>
    <n v="202211"/>
    <n v="44872"/>
    <s v="XOF"/>
    <n v="465.73"/>
    <n v="0.7"/>
    <s v="EUR"/>
    <n v="0.70499999999999996"/>
    <n v="12987043"/>
    <s v="STAFF"/>
    <n v="8540358"/>
    <s v="Time Code : N - OUB101122-OMNI-OST/Examens médicaux annuels septembre 2022/ZOMA Jean"/>
  </r>
  <r>
    <s v="E"/>
    <s v="4170"/>
    <s v="854"/>
    <s v="85400"/>
    <s v="8549059"/>
    <n v="528004120002"/>
    <x v="0"/>
    <x v="76"/>
    <x v="75"/>
    <n v="202211"/>
    <n v="44872"/>
    <s v="XOF"/>
    <n v="238.1"/>
    <n v="0.36"/>
    <s v="EUR"/>
    <n v="0.36299999999999999"/>
    <n v="12987043"/>
    <s v="STAFF"/>
    <n v="8540353"/>
    <s v="Time Code : N - OUB111122-OMNI-OST/Visite médicale annuelle septembre 2022/PARE/KARAMBIRI Aminata"/>
  </r>
  <r>
    <s v="E"/>
    <s v="4170"/>
    <s v="854"/>
    <s v="85406"/>
    <s v="8549057"/>
    <n v="528004120002"/>
    <x v="0"/>
    <x v="7"/>
    <x v="7"/>
    <n v="202211"/>
    <n v="44872"/>
    <s v="XOF"/>
    <n v="1174.79"/>
    <n v="1.78"/>
    <s v="EUR"/>
    <n v="1.7929999999999999"/>
    <n v="12987043"/>
    <s v="STAFF"/>
    <n v="8540399"/>
    <s v="Time Code : N - OUB111122-OMNI-OST/Visite médicale annuelle septembre 2022/KONFE Aicha"/>
  </r>
  <r>
    <s v="E"/>
    <s v="4170"/>
    <s v="854"/>
    <s v="85406"/>
    <s v="8540008"/>
    <n v="528004120002"/>
    <x v="0"/>
    <x v="24"/>
    <x v="24"/>
    <n v="202211"/>
    <n v="44872"/>
    <s v="XOF"/>
    <n v="11500"/>
    <n v="17.41"/>
    <s v="EUR"/>
    <n v="17.535"/>
    <n v="12987043"/>
    <s v="STAFF"/>
    <n v="2039252"/>
    <s v="Time Code : N - OUB101122-OMNI-OST/Examens médicaux annuels septembre 2022/GUIRO SHERITA DJEMILA"/>
  </r>
  <r>
    <s v="E"/>
    <s v="4110"/>
    <s v="854"/>
    <s v="85400"/>
    <s v="8549052"/>
    <n v="528004120002"/>
    <x v="0"/>
    <x v="56"/>
    <x v="56"/>
    <n v="202211"/>
    <n v="44873"/>
    <s v="XOF"/>
    <n v="446.43"/>
    <n v="0.68"/>
    <s v="EUR"/>
    <n v="0.68500000000000005"/>
    <n v="12987043"/>
    <s v="STAFF"/>
    <n v="9980783"/>
    <s v="Time Code : N - OUC111122/GOD POWER MULTI SERVICE/Entretient de fontaine de Karina Lopez."/>
  </r>
  <r>
    <s v="E"/>
    <s v="4110"/>
    <s v="854"/>
    <s v="85400"/>
    <s v="8549052"/>
    <n v="528004120002"/>
    <x v="0"/>
    <x v="56"/>
    <x v="56"/>
    <n v="202211"/>
    <n v="44873"/>
    <s v="XOF"/>
    <n v="535.71"/>
    <n v="0.81"/>
    <s v="EUR"/>
    <n v="0.81599999999999995"/>
    <n v="12987043"/>
    <s v="STAFF"/>
    <n v="9980783"/>
    <s v="Time Code : N - OUC141122/WEND-DINDA SERVICE/Travaux de reparation d'électricité (interrupteur étanche,ampoule de porte) chez KARINA LOPEZ"/>
  </r>
  <r>
    <s v="E"/>
    <s v="4110"/>
    <s v="854"/>
    <s v="85400"/>
    <s v="8549051"/>
    <n v="528004120002"/>
    <x v="0"/>
    <x v="1"/>
    <x v="1"/>
    <n v="202211"/>
    <n v="44873"/>
    <s v="XOF"/>
    <n v="1217.82"/>
    <n v="1.84"/>
    <s v="EUR"/>
    <n v="1.853"/>
    <n v="12987043"/>
    <s v="STAFF"/>
    <n v="9985201"/>
    <s v="Time Code : N - OUC131122/WEND-DINDA SERVICE/Reparation du circuit électrique et fourniture de matériel chez BENOIT DELSARTE."/>
  </r>
  <r>
    <s v="E"/>
    <s v="6000"/>
    <s v="854"/>
    <s v="85401"/>
    <s v="8549054"/>
    <n v="528004120010"/>
    <x v="1"/>
    <x v="30"/>
    <x v="30"/>
    <n v="202211"/>
    <n v="44873"/>
    <s v="XOF"/>
    <n v="13593.64"/>
    <n v="20.58"/>
    <s v="EUR"/>
    <n v="20.727"/>
    <n v="12989541"/>
    <s v="PROPERTY"/>
    <s v="854P0064"/>
    <s v="Premise allocation : [52800412] [2.44%] [40340709] - LOYER D'OCTOBRE 2022 BUREAU SCI"/>
  </r>
  <r>
    <s v="E"/>
    <s v="6000"/>
    <s v="854"/>
    <s v="85401"/>
    <s v="8549054"/>
    <n v="528004120010"/>
    <x v="1"/>
    <x v="30"/>
    <x v="30"/>
    <n v="202211"/>
    <n v="44873"/>
    <s v="XOF"/>
    <n v="-1528.06"/>
    <n v="-2.31"/>
    <s v="EUR"/>
    <n v="-2.327"/>
    <n v="12989541"/>
    <s v="PROPERTY"/>
    <s v="854P0064"/>
    <s v="Premise allocation : [52800412] [2.44%] [40340709] - Handling Charge - line level"/>
  </r>
  <r>
    <s v="E"/>
    <s v="5094"/>
    <s v="854"/>
    <s v="85407"/>
    <s v="8549059"/>
    <n v="528004120010"/>
    <x v="1"/>
    <x v="3"/>
    <x v="3"/>
    <n v="202211"/>
    <n v="44873"/>
    <s v="XOF"/>
    <n v="13250"/>
    <n v="20.059999999999999"/>
    <s v="EUR"/>
    <n v="20.204000000000001"/>
    <n v="30526095"/>
    <m/>
    <m/>
    <s v="OUC151122/IT SPACE/Achat de téléphone flotte pour Assistant finance Dédougou Yameogo Alice"/>
  </r>
  <r>
    <s v="E"/>
    <s v="6090"/>
    <s v="854"/>
    <s v="85401"/>
    <s v="8549054"/>
    <n v="528004120010"/>
    <x v="1"/>
    <x v="30"/>
    <x v="30"/>
    <n v="202211"/>
    <n v="44874"/>
    <s v="XOF"/>
    <n v="488.98"/>
    <n v="0.74"/>
    <s v="EUR"/>
    <n v="0.745"/>
    <n v="12989541"/>
    <s v="PROPERTY"/>
    <s v="854P0064"/>
    <s v="Premise allocation : [52800412] [2.44%] [30526295] - KACPC031122 /ouedraogo mouniratou -espèces /frais de manutention pour le démenangement de la base dans le nouveau bureau sci kaya"/>
  </r>
  <r>
    <s v="E"/>
    <s v="4110"/>
    <s v="854"/>
    <s v="85400"/>
    <s v="8549052"/>
    <n v="528004120002"/>
    <x v="0"/>
    <x v="0"/>
    <x v="0"/>
    <n v="202211"/>
    <n v="44874"/>
    <s v="XOF"/>
    <n v="21279.759999999998"/>
    <n v="32.21"/>
    <s v="EUR"/>
    <n v="32.441000000000003"/>
    <n v="12987043"/>
    <s v="STAFF"/>
    <n v="9982557"/>
    <s v="Time Code : N - OUB241122-OMNI-ADJIBADE SALAMATOU/Loyer du domicile de SERGE ANDRIAMANDIMBY/Novembre 2022"/>
  </r>
  <r>
    <s v="E"/>
    <s v="4110"/>
    <s v="854"/>
    <s v="85400"/>
    <s v="8549052"/>
    <n v="528004120002"/>
    <x v="0"/>
    <x v="0"/>
    <x v="0"/>
    <n v="202211"/>
    <n v="44874"/>
    <s v="XOF"/>
    <n v="7660.71"/>
    <n v="11.6"/>
    <s v="EUR"/>
    <n v="11.683"/>
    <n v="12987043"/>
    <s v="STAFF"/>
    <n v="9982557"/>
    <s v="Time Code : N - OUB131122-OMNI-RECEVEUR DES IMPOTS OUAGA 5/Droit d'enregistrement pour le renouvellement du contrat de bail de Serge ADRIAMANDIMBY du 31/10/2022 au 30/10/2023"/>
  </r>
  <r>
    <s v="E"/>
    <s v="4110"/>
    <s v="854"/>
    <s v="85400"/>
    <s v="8549063"/>
    <n v="528004120002"/>
    <x v="0"/>
    <x v="21"/>
    <x v="21"/>
    <n v="202211"/>
    <n v="44874"/>
    <s v="XOF"/>
    <n v="3921.69"/>
    <n v="5.94"/>
    <s v="EUR"/>
    <n v="5.9829999999999997"/>
    <n v="12987043"/>
    <s v="STAFF"/>
    <n v="2020577"/>
    <s v="Time Code : N - OUB141122-OMNI-SANCFIS:Redevance mensuelle de l'internet ligne au domicile de SIDIBE MOUMOUNI pour le mois de DECEMBRE 2022"/>
  </r>
  <r>
    <s v="E"/>
    <s v="4110"/>
    <s v="854"/>
    <s v="85400"/>
    <s v="8549051"/>
    <n v="528004120002"/>
    <x v="0"/>
    <x v="1"/>
    <x v="1"/>
    <n v="202211"/>
    <n v="44874"/>
    <s v="XOF"/>
    <n v="33712.870000000003"/>
    <n v="51.03"/>
    <s v="EUR"/>
    <n v="51.395000000000003"/>
    <n v="12987043"/>
    <s v="STAFF"/>
    <n v="9985201"/>
    <s v="Time Code : N - OUB221122-OMNI-BONANE GOLANE BERNARD/Location d'une villa de 5 chambres sise à Zogona pour le compte de BENOIT DELSARTE/NOVEMBRE 2022"/>
  </r>
  <r>
    <s v="E"/>
    <s v="4110"/>
    <s v="854"/>
    <s v="85400"/>
    <s v="8549051"/>
    <n v="528004120002"/>
    <x v="0"/>
    <x v="1"/>
    <x v="1"/>
    <n v="202211"/>
    <n v="44874"/>
    <s v="XOF"/>
    <n v="1635.65"/>
    <n v="2.48"/>
    <s v="EUR"/>
    <n v="2.4980000000000002"/>
    <n v="12987043"/>
    <s v="STAFF"/>
    <n v="9985201"/>
    <s v="Time Code : N - OUB141122-OMNI-SANCFIS:Redevance mensuelle de l'internet ligne au domicile de BENOIT DELSARTE pour le mois de DECEMBRE 2022"/>
  </r>
  <r>
    <s v="E"/>
    <s v="4110"/>
    <s v="854"/>
    <s v="85400"/>
    <s v="8549051"/>
    <n v="528004120002"/>
    <x v="0"/>
    <x v="1"/>
    <x v="1"/>
    <n v="202211"/>
    <n v="44874"/>
    <s v="XOF"/>
    <n v="30314.02"/>
    <n v="45.88"/>
    <s v="EUR"/>
    <n v="46.209000000000003"/>
    <n v="12987043"/>
    <s v="STAFF"/>
    <n v="9985201"/>
    <s v="Time Code : N - OUB231122-OMNI-NEEMA MULTI SERVICES/Location d'une villa pour le compte de Karina LOPEZ du 15 Novembre au 15 Décembre 2022"/>
  </r>
  <r>
    <s v="E"/>
    <s v="4110"/>
    <s v="854"/>
    <s v="85400"/>
    <s v="8549059"/>
    <n v="528004120002"/>
    <x v="0"/>
    <x v="76"/>
    <x v="75"/>
    <n v="202211"/>
    <n v="44874"/>
    <s v="XOF"/>
    <n v="2622.24"/>
    <n v="3.97"/>
    <s v="EUR"/>
    <n v="3.9980000000000002"/>
    <n v="12987043"/>
    <s v="STAFF"/>
    <n v="8540353"/>
    <s v="Time Code : N - OUB141122-OMNI-SANCFIS:Redevance mensuelle de l'internet ligne au domicile de PARE AMINATA pour le mois de DECEMBRE 2022"/>
  </r>
  <r>
    <s v="E"/>
    <s v="6060"/>
    <s v="854"/>
    <s v="85401"/>
    <s v="8549057"/>
    <n v="528004120010"/>
    <x v="1"/>
    <x v="30"/>
    <x v="30"/>
    <n v="202211"/>
    <n v="44875"/>
    <s v="XOF"/>
    <n v="2444.9"/>
    <n v="3.7"/>
    <s v="EUR"/>
    <n v="3.726"/>
    <n v="12989541"/>
    <s v="PROPERTY"/>
    <s v="854P0064"/>
    <s v="Premise allocation : [52800412] [2.44%] [40335885] - Frais de nettoyage du bureau SCI Kaya mois d'Octobre 2022"/>
  </r>
  <r>
    <s v="E"/>
    <s v="6195"/>
    <s v="854"/>
    <s v="85406"/>
    <s v="8549052"/>
    <n v="528004120004"/>
    <x v="13"/>
    <x v="77"/>
    <x v="76"/>
    <n v="202211"/>
    <n v="44875"/>
    <s v="XOF"/>
    <n v="80000"/>
    <n v="121.09"/>
    <s v="EUR"/>
    <n v="121.95699999999999"/>
    <n v="40334072"/>
    <m/>
    <m/>
    <s v="ACHAT d'écran 14 dell"/>
  </r>
  <r>
    <s v="E"/>
    <s v="6022"/>
    <s v="854"/>
    <s v="85401"/>
    <s v="8549054"/>
    <n v="528004120010"/>
    <x v="1"/>
    <x v="30"/>
    <x v="30"/>
    <n v="202211"/>
    <n v="44876"/>
    <s v="XOF"/>
    <n v="611.23"/>
    <n v="0.93"/>
    <s v="EUR"/>
    <n v="0.93700000000000006"/>
    <n v="12989541"/>
    <s v="PROPERTY"/>
    <s v="854P0064"/>
    <s v="Premise allocation : [52800412] [2.44%] [30526295] - KACPC061122 /frais d'acaht d'eau aquaterra pou le bureau sci kaya"/>
  </r>
  <r>
    <s v="E"/>
    <s v="4170"/>
    <s v="854"/>
    <s v="85407"/>
    <s v="8549059"/>
    <n v="528004120002"/>
    <x v="0"/>
    <x v="20"/>
    <x v="20"/>
    <n v="202211"/>
    <n v="44876"/>
    <s v="XOF"/>
    <n v="76681.67"/>
    <n v="116.07"/>
    <s v="EUR"/>
    <n v="116.901"/>
    <n v="12987043"/>
    <s v="STAFF"/>
    <n v="2059559"/>
    <s v="Time Code : N - OUB301122-OMNI-UAB SA/RAMDE W.Alice/ Assurance/Novembre 2022 /son Incorporation , incorporation de son époux (RAMDE K. Fernand) Incorporation de ses Enfants (RAMDE M. Anderson,RAMDE R.Ségolène Monica)"/>
  </r>
  <r>
    <s v="E"/>
    <s v="7400"/>
    <s v="854"/>
    <s v="85407"/>
    <s v="8540008"/>
    <n v="528004120010"/>
    <x v="1"/>
    <x v="39"/>
    <x v="39"/>
    <n v="202211"/>
    <n v="44880"/>
    <s v="XOF"/>
    <n v="731"/>
    <n v="1.1100000000000001"/>
    <s v="EUR"/>
    <n v="1.1180000000000001"/>
    <n v="30526819"/>
    <s v="BANKACC"/>
    <n v="85410"/>
    <s v="DDFB011122/Frais de virement interbancaire sur le compte de Dédougou"/>
  </r>
  <r>
    <s v="E"/>
    <s v="6060"/>
    <s v="854"/>
    <s v="85407"/>
    <s v="8549054"/>
    <n v="528004120010"/>
    <x v="1"/>
    <x v="3"/>
    <x v="3"/>
    <n v="202211"/>
    <n v="44880"/>
    <s v="XOF"/>
    <n v="37963.699999999997"/>
    <n v="57.46"/>
    <s v="EUR"/>
    <n v="57.871000000000002"/>
    <n v="12989541"/>
    <s v="PROPERTY"/>
    <s v="854P0073"/>
    <s v="Premise allocation : [52800412] [37.96%] [30526816] - DDCPB081122/COULIBABY MAMOU/ Entretien et nettoyage du bureau de Dédougou du 15 Otobre au 14 Novembre 2022"/>
  </r>
  <r>
    <s v="E"/>
    <s v="4110"/>
    <s v="854"/>
    <s v="85400"/>
    <s v="8549052"/>
    <n v="528004120002"/>
    <x v="0"/>
    <x v="0"/>
    <x v="0"/>
    <n v="202211"/>
    <n v="44880"/>
    <s v="XOF"/>
    <n v="431.29"/>
    <n v="0.65"/>
    <s v="EUR"/>
    <n v="0.65500000000000003"/>
    <n v="12987043"/>
    <s v="STAFF"/>
    <n v="9982557"/>
    <s v="Time Code : N - OUB1121122-CHQ 1720078-ONEA/Consommation d'eau de Serge ANDRIAMANDIMBY/Septembre 2022"/>
  </r>
  <r>
    <s v="E"/>
    <s v="4110"/>
    <s v="854"/>
    <s v="85400"/>
    <s v="8549052"/>
    <n v="528004120002"/>
    <x v="0"/>
    <x v="0"/>
    <x v="0"/>
    <n v="202211"/>
    <n v="44880"/>
    <s v="XOF"/>
    <n v="468.25"/>
    <n v="0.71"/>
    <s v="EUR"/>
    <n v="0.71499999999999997"/>
    <n v="12987043"/>
    <s v="STAFF"/>
    <n v="9982557"/>
    <s v="Time Code : N - OUB1121122-CHQ 1720078-ONEA/Consommation d'eau de Serge ANDRIAMANDIMBY/Aout 2022"/>
  </r>
  <r>
    <s v="E"/>
    <s v="6020"/>
    <s v="854"/>
    <s v="85407"/>
    <s v="8549054"/>
    <n v="528004120010"/>
    <x v="1"/>
    <x v="3"/>
    <x v="3"/>
    <n v="202211"/>
    <n v="44881"/>
    <s v="XOF"/>
    <n v="66692.73"/>
    <n v="100.95"/>
    <s v="EUR"/>
    <n v="101.673"/>
    <n v="12989541"/>
    <s v="PROPERTY"/>
    <s v="854P0073"/>
    <s v="Premise allocation : [52800412] [37.96%] [30526816] - DDCPB071122/KONATE Abdou Rasac/ consommation d'électricité du bureau de Dédougoudu mois d'Octobre 2022"/>
  </r>
  <r>
    <s v="E"/>
    <s v="4110"/>
    <s v="854"/>
    <s v="85400"/>
    <s v="8549052"/>
    <n v="528004120002"/>
    <x v="0"/>
    <x v="56"/>
    <x v="56"/>
    <n v="202211"/>
    <n v="44881"/>
    <s v="XOF"/>
    <n v="35.119999999999997"/>
    <n v="0.05"/>
    <s v="EUR"/>
    <n v="0.05"/>
    <n v="12987043"/>
    <s v="STAFF"/>
    <n v="9980783"/>
    <s v="Time Code : N - OUB1151122-CHQ 1720080-ONEA/Consommation d'eau de KARINA LOPEZ pour le mois d'aout 2022"/>
  </r>
  <r>
    <s v="E"/>
    <s v="4110"/>
    <s v="854"/>
    <s v="85400"/>
    <s v="8549052"/>
    <n v="528004120002"/>
    <x v="0"/>
    <x v="56"/>
    <x v="56"/>
    <n v="202211"/>
    <n v="44881"/>
    <s v="XOF"/>
    <n v="35.119999999999997"/>
    <n v="0.05"/>
    <s v="EUR"/>
    <n v="0.05"/>
    <n v="12987043"/>
    <s v="STAFF"/>
    <n v="9980783"/>
    <s v="Time Code : N - OUB1151122-CHQ 1720080-ONEA/Consommation d'eau de KARINA LOPEZ pour le mois de septembre 2022"/>
  </r>
  <r>
    <s v="E"/>
    <s v="6020"/>
    <s v="854"/>
    <s v="85401"/>
    <s v="8549054"/>
    <n v="528004120010"/>
    <x v="1"/>
    <x v="30"/>
    <x v="30"/>
    <n v="202211"/>
    <n v="44882"/>
    <s v="XOF"/>
    <n v="7219.84"/>
    <n v="10.93"/>
    <s v="EUR"/>
    <n v="11.007999999999999"/>
    <n v="12989541"/>
    <s v="PROPERTY"/>
    <s v="854P0064"/>
    <s v="Premise allocation : [52800412] [2.44%] [40335883] - FACTURE DE OCTOBRE 2022 DE L'ANCIEN BUREAU SCI"/>
  </r>
  <r>
    <s v="E"/>
    <s v="5097"/>
    <s v="854"/>
    <s v="85401"/>
    <s v="8540007"/>
    <n v="528004120032"/>
    <x v="4"/>
    <x v="27"/>
    <x v="27"/>
    <n v="202211"/>
    <n v="44882"/>
    <s v="XOF"/>
    <n v="333332"/>
    <n v="504.55"/>
    <s v="EUR"/>
    <n v="508.16300000000001"/>
    <n v="30527132"/>
    <m/>
    <m/>
    <s v="KAATJ271022/JUSTIF/GANSONRE HASSANE MOCTAR/JUSTIF DE LA PRISE EN CHARGE DES FORMATEURS A L'ATELIER DE FORMATION DE MEMBRES DES BUREAUX DES COMITES DE GESTION DES OUVRAGES HYDRAULIQUE (PMH) REALISES PAR L'ONG SAVE THE CHILDREN INTERNATIONAL DANS LE CADRE D"/>
  </r>
  <r>
    <s v="E"/>
    <s v="5097"/>
    <s v="854"/>
    <s v="85401"/>
    <s v="8540007"/>
    <n v="528004120032"/>
    <x v="4"/>
    <x v="27"/>
    <x v="27"/>
    <n v="202211"/>
    <n v="44882"/>
    <s v="XOF"/>
    <n v="1755000"/>
    <n v="2656.46"/>
    <s v="EUR"/>
    <n v="2675.4830000000002"/>
    <n v="30527132"/>
    <m/>
    <m/>
    <s v="KAATJ271022/JUSTIF/GANSONRE HASSANE MOCTAR/JUSTIF DE LA PRISE EN CHARGE DES PARTICIPANTS NON-RESIDENTS  A L'ATELIER DE FORMATION DE MEMBRES DES BUREAUX DES COMITES DE GESTION DES OUVRAGES HYDRAULIQUE (PMH) REALISES PAR L'ONG SAVE THE CHILDREN INTERNATIONA"/>
  </r>
  <r>
    <s v="E"/>
    <s v="5097"/>
    <s v="854"/>
    <s v="85401"/>
    <s v="8540007"/>
    <n v="528004120032"/>
    <x v="4"/>
    <x v="27"/>
    <x v="27"/>
    <n v="202211"/>
    <n v="44882"/>
    <s v="XOF"/>
    <n v="25000"/>
    <n v="37.840000000000003"/>
    <s v="EUR"/>
    <n v="38.110999999999997"/>
    <n v="30527132"/>
    <m/>
    <m/>
    <s v="KAATJ271022/JUSTIF/GANSONRE HASSANE MOCTAR/JUSTIF FRAIS DE  COORDINATION DE L'ATELIER DE FORMATION DE MEMBRES DES BUREAUX DES COMITES DE GESTION DES OUVRAGES HYDRAULIQUE (PMH) REALISES PAR L'ONG SAVE THE CHILDREN INTERNATIONAL DANS LE CADRE DE LA MISE EN"/>
  </r>
  <r>
    <s v="E"/>
    <s v="5097"/>
    <s v="854"/>
    <s v="85401"/>
    <s v="8540007"/>
    <n v="528004120032"/>
    <x v="4"/>
    <x v="27"/>
    <x v="27"/>
    <n v="202211"/>
    <n v="44882"/>
    <s v="XOF"/>
    <n v="290880"/>
    <n v="440.29"/>
    <s v="EUR"/>
    <n v="443.44299999999998"/>
    <n v="30527132"/>
    <m/>
    <m/>
    <s v="KAATJ271022/JUSTIF/GANSONRE HASSANE MOCTAR/JUSTIF FRAIS DE  CARBURANT DES PARTICIPANTS DEPLACES (LES MENBRES COGES) A L'ATELIER DE FORMATION DE MEMBRES DES BUREAUX DES COMITES DE GESTION DES OUVRAGES HYDRAULIQUE (PMH) REALISES PAR L'ONG SAVE THE CHILDREN"/>
  </r>
  <r>
    <s v="E"/>
    <s v="5097"/>
    <s v="854"/>
    <s v="85401"/>
    <s v="8540007"/>
    <n v="528004120032"/>
    <x v="4"/>
    <x v="27"/>
    <x v="27"/>
    <n v="202211"/>
    <n v="44882"/>
    <s v="XOF"/>
    <n v="97000"/>
    <n v="146.82"/>
    <s v="EUR"/>
    <n v="147.87100000000001"/>
    <n v="30527132"/>
    <m/>
    <m/>
    <s v="KAATJ271022/JUSTIF/GANSONRE HASSANE MOCTAR/JUSTIF PERDIEM DE L'EQUIPE SCI VENU DE OUAGA POUR LA SUPERVISION  A L'ATELIER DE FORMATION DE MEMBRES DES BUREAUX DES COMITES DE GESTION DES OUVRAGES HYDRAULIQUE (PMH) REALISES PAR L'ONG SAVE THE CHILDREN INTERNA"/>
  </r>
  <r>
    <s v="E"/>
    <s v="5097"/>
    <s v="854"/>
    <s v="85401"/>
    <s v="8540007"/>
    <n v="528004120032"/>
    <x v="4"/>
    <x v="27"/>
    <x v="27"/>
    <n v="202211"/>
    <n v="44882"/>
    <s v="XOF"/>
    <n v="10000"/>
    <n v="15.14"/>
    <s v="EUR"/>
    <n v="15.247999999999999"/>
    <n v="30527132"/>
    <m/>
    <m/>
    <s v="KAATJ271022/JUSTIF/GANSONRE HASSANE MOCTAR/JUSTIF TRANSPORT  DE L'EQUIPE SCI VENU DE OUAGA POUR LA SUPERVISION  A L'ATELIER DE FORMATION DE MEMBRES DES BUREAUX DES COMITES DE GESTION DES OUVRAGES HYDRAULIQUE (PMH) REALISES PAR L'ONG SAVE THE CHILDREN INTE"/>
  </r>
  <r>
    <s v="E"/>
    <s v="5097"/>
    <s v="854"/>
    <s v="85401"/>
    <s v="8540007"/>
    <n v="528004120032"/>
    <x v="4"/>
    <x v="27"/>
    <x v="27"/>
    <n v="202211"/>
    <n v="44882"/>
    <s v="XOF"/>
    <n v="30000"/>
    <n v="45.41"/>
    <s v="EUR"/>
    <n v="45.734999999999999"/>
    <n v="30527132"/>
    <m/>
    <m/>
    <s v="KAATJ271022/JUSTIF/GANSONRE HASSANE MOCTAR/JUSTIF FRAIS DE COMMUNICATION ET DE CONNEXION INTERNET POUR L'ORGANISATION DE  L'ATELIER DE FORMATION DE MEMBRES DES BUREAUX DES COMITES DE GESTION DES OUVRAGES HYDRAULIQUE (PMH) REALISES PAR L'ONG SAVE THE CHILD"/>
  </r>
  <r>
    <s v="E"/>
    <s v="5097"/>
    <s v="854"/>
    <s v="85407"/>
    <s v="8540008"/>
    <n v="528004120003"/>
    <x v="5"/>
    <x v="40"/>
    <x v="40"/>
    <n v="202211"/>
    <n v="44883"/>
    <s v="XOF"/>
    <n v="15000"/>
    <n v="22.7"/>
    <s v="EUR"/>
    <n v="22.863"/>
    <n v="30526816"/>
    <m/>
    <m/>
    <s v="DDATJ051122/SORY YACOUBA/ Prise en charge frais de communication sécurityofficer"/>
  </r>
  <r>
    <s v="E"/>
    <s v="7142"/>
    <s v="854"/>
    <s v="85406"/>
    <s v="8540008"/>
    <n v="528004120003"/>
    <x v="5"/>
    <x v="41"/>
    <x v="41"/>
    <n v="202211"/>
    <n v="44883"/>
    <s v="XOF"/>
    <n v="69300"/>
    <n v="104.9"/>
    <s v="EUR"/>
    <n v="105.651"/>
    <n v="40338235"/>
    <m/>
    <m/>
    <s v="Chmbr clim (Exctif/prvlège) de 1 à 7jrs"/>
  </r>
  <r>
    <s v="E"/>
    <s v="5510"/>
    <s v="854"/>
    <s v="85407"/>
    <s v="8540008"/>
    <n v="528004120003"/>
    <x v="5"/>
    <x v="40"/>
    <x v="40"/>
    <n v="202211"/>
    <n v="44883"/>
    <s v="XOF"/>
    <n v="27500"/>
    <n v="41.63"/>
    <s v="EUR"/>
    <n v="41.927999999999997"/>
    <n v="30526816"/>
    <m/>
    <m/>
    <s v="DDATJ051122/SORY YACOUBA/Prise en charge allocation nourriture sécurity officer"/>
  </r>
  <r>
    <s v="E"/>
    <s v="5501"/>
    <s v="854"/>
    <s v="85407"/>
    <s v="8540008"/>
    <n v="528004120003"/>
    <x v="5"/>
    <x v="40"/>
    <x v="40"/>
    <n v="202211"/>
    <n v="44883"/>
    <s v="XOF"/>
    <n v="10000"/>
    <n v="15.14"/>
    <s v="EUR"/>
    <n v="15.247999999999999"/>
    <n v="30526816"/>
    <m/>
    <m/>
    <s v="DDATJ051122/SORY YACOUBA/Frais de transport/ sécurity officer"/>
  </r>
  <r>
    <s v="E"/>
    <s v="6090"/>
    <s v="854"/>
    <s v="85401"/>
    <s v="8549054"/>
    <n v="528004120010"/>
    <x v="1"/>
    <x v="30"/>
    <x v="30"/>
    <n v="202211"/>
    <n v="44883"/>
    <s v="XOF"/>
    <n v="9808.94"/>
    <n v="14.85"/>
    <s v="EUR"/>
    <n v="14.956"/>
    <n v="12989541"/>
    <s v="PROPERTY"/>
    <s v="854P0064"/>
    <s v="Premise allocation : [52800412] [2.44%] [30526803] - OUMSB651122-OMNI-E.G.S.N-WP/Gardiennage du bureau de Kaya pour la période de NOVEMBRE 2022"/>
  </r>
  <r>
    <s v="E"/>
    <s v="6090"/>
    <s v="854"/>
    <s v="85407"/>
    <s v="8549054"/>
    <n v="528004120010"/>
    <x v="1"/>
    <x v="3"/>
    <x v="3"/>
    <n v="202211"/>
    <n v="44883"/>
    <s v="XOF"/>
    <n v="152310.35999999999"/>
    <n v="230.54"/>
    <s v="EUR"/>
    <n v="232.191"/>
    <n v="12989541"/>
    <s v="PROPERTY"/>
    <s v="854P0073"/>
    <s v="Premise allocation : [52800412] [37.96%] [30526803] - OUMSB651122-OMNI-E.G.S.N-WP/Gardiennage du bureau de Dédougou pour le mois de NOVEMBRE 2022"/>
  </r>
  <r>
    <s v="E"/>
    <s v="6090"/>
    <s v="854"/>
    <s v="85408"/>
    <s v="8549054"/>
    <n v="528004120010"/>
    <x v="1"/>
    <x v="2"/>
    <x v="2"/>
    <n v="202211"/>
    <n v="44883"/>
    <s v="XOF"/>
    <n v="419674.78"/>
    <n v="635.24"/>
    <s v="EUR"/>
    <n v="639.78899999999999"/>
    <n v="12989541"/>
    <s v="PROPERTY"/>
    <s v="854P0076"/>
    <s v="Premise allocation : [52800412] [54.11%] [30526803] - OUMSB651122-OMNI-E.G.S.N-WP/Gardiennage du bureau de Ouahigouya pour la période de NOVEMBRE 2022"/>
  </r>
  <r>
    <s v="E"/>
    <s v="6090"/>
    <s v="854"/>
    <s v="85406"/>
    <s v="8549054"/>
    <n v="528004120010"/>
    <x v="1"/>
    <x v="2"/>
    <x v="2"/>
    <n v="202211"/>
    <n v="44883"/>
    <s v="XOF"/>
    <n v="65757"/>
    <n v="99.53"/>
    <s v="EUR"/>
    <n v="100.24299999999999"/>
    <n v="12989541"/>
    <s v="PROPERTY"/>
    <s v="854P0062"/>
    <s v="Premise allocation : [52800412] [18.21%] [30526803] - OUMSB651122-OMNI-E.G.S.N-WP/GARDIENNAGE DU BUREAU PAYS Zone du bois pour le mois de NOVEMBRE 2022"/>
  </r>
  <r>
    <s v="E"/>
    <s v="4110"/>
    <s v="854"/>
    <s v="85400"/>
    <s v="8549052"/>
    <n v="528004120002"/>
    <x v="0"/>
    <x v="0"/>
    <x v="0"/>
    <n v="202211"/>
    <n v="44883"/>
    <s v="XOF"/>
    <n v="13134.52"/>
    <n v="19.88"/>
    <s v="EUR"/>
    <n v="20.021999999999998"/>
    <n v="12987043"/>
    <s v="STAFF"/>
    <n v="9982557"/>
    <s v="Time Code : N - OUMSB651122-OMNI-E.G.S.N-WP/Gardienage et surveillance résidence DPO mois de NOVEMBRE 2022"/>
  </r>
  <r>
    <s v="E"/>
    <s v="4170"/>
    <s v="854"/>
    <s v="85400"/>
    <s v="8540017"/>
    <n v="528004120002"/>
    <x v="0"/>
    <x v="26"/>
    <x v="26"/>
    <n v="202211"/>
    <n v="44883"/>
    <s v="XOF"/>
    <n v="688.96"/>
    <n v="1.04"/>
    <s v="EUR"/>
    <n v="1.0469999999999999"/>
    <n v="12987043"/>
    <s v="STAFF"/>
    <n v="2052844"/>
    <s v="Time Code : N - SAWADOGO SALIMATA/Assurance/Charge de novembre 2022 /Incorporation de lui-même"/>
  </r>
  <r>
    <s v="E"/>
    <s v="4170"/>
    <s v="854"/>
    <s v="85407"/>
    <s v="8549059"/>
    <n v="528004120002"/>
    <x v="0"/>
    <x v="18"/>
    <x v="18"/>
    <n v="202211"/>
    <n v="44883"/>
    <s v="XOF"/>
    <n v="11448.17"/>
    <n v="17.329999999999998"/>
    <s v="EUR"/>
    <n v="17.454000000000001"/>
    <n v="12987043"/>
    <s v="STAFF"/>
    <n v="2014872"/>
    <s v="Time Code : N - ASSURANCE MALADIE DE OUATTARA SIAKA NOVEMBRE 2022"/>
  </r>
  <r>
    <s v="E"/>
    <s v="4170"/>
    <s v="854"/>
    <s v="85400"/>
    <s v="8549059"/>
    <n v="528004120002"/>
    <x v="0"/>
    <x v="12"/>
    <x v="12"/>
    <n v="202211"/>
    <n v="44883"/>
    <s v="XOF"/>
    <n v="661.11"/>
    <n v="1"/>
    <s v="EUR"/>
    <n v="1.0069999999999999"/>
    <n v="12987043"/>
    <s v="STAFF"/>
    <n v="2012905"/>
    <s v="Time Code : N - ASSURANCE MALADIE DE NEBIE NOEL NOVEMBRE 2022"/>
  </r>
  <r>
    <s v="E"/>
    <s v="4170"/>
    <s v="854"/>
    <s v="85406"/>
    <s v="8540008"/>
    <n v="528004120001"/>
    <x v="3"/>
    <x v="9"/>
    <x v="9"/>
    <n v="202211"/>
    <n v="44883"/>
    <s v="XOF"/>
    <n v="21695.919999999998"/>
    <n v="32.840000000000003"/>
    <s v="EUR"/>
    <n v="33.075000000000003"/>
    <n v="12987043"/>
    <s v="STAFF"/>
    <n v="2019466"/>
    <s v="Time Code : M - ASSURANCE MALADIE DE ZAGUE SOME LENA YASMINE NOVEMBRE 2022"/>
  </r>
  <r>
    <s v="E"/>
    <s v="4170"/>
    <s v="854"/>
    <s v="85407"/>
    <s v="8549057"/>
    <n v="528004120002"/>
    <x v="0"/>
    <x v="22"/>
    <x v="22"/>
    <n v="202211"/>
    <n v="44883"/>
    <s v="XOF"/>
    <n v="39225.919999999998"/>
    <n v="59.37"/>
    <s v="EUR"/>
    <n v="59.795000000000002"/>
    <n v="12987043"/>
    <s v="STAFF"/>
    <n v="2023197"/>
    <s v="Time Code : N - ASSURANCE MALADIE DE SAGNON SANLE R KADER NOVEMBRE 2022"/>
  </r>
  <r>
    <s v="E"/>
    <s v="4170"/>
    <s v="854"/>
    <s v="85400"/>
    <s v="8549062"/>
    <n v="528004120002"/>
    <x v="0"/>
    <x v="23"/>
    <x v="23"/>
    <n v="202211"/>
    <n v="44883"/>
    <s v="XOF"/>
    <n v="1392.8"/>
    <n v="2.11"/>
    <s v="EUR"/>
    <n v="2.125"/>
    <n v="12987043"/>
    <s v="STAFF"/>
    <n v="2032465"/>
    <s v="Time Code : N - ASSURANCE MALADIE DE ZOURE HASSIMI NOVEMBRE 2022"/>
  </r>
  <r>
    <s v="E"/>
    <s v="4170"/>
    <s v="854"/>
    <s v="85400"/>
    <s v="8549059"/>
    <n v="528004120002"/>
    <x v="0"/>
    <x v="12"/>
    <x v="12"/>
    <n v="202211"/>
    <n v="44883"/>
    <s v="XOF"/>
    <n v="1556.42"/>
    <n v="2.36"/>
    <s v="EUR"/>
    <n v="2.3769999999999998"/>
    <n v="12987043"/>
    <s v="STAFF"/>
    <n v="8540206"/>
    <s v="Time Code : N - ASSURANCE MALADIE DE OUEDRAOGO WENDINGOMDE JOSEPH A NOVEMBRE 2022"/>
  </r>
  <r>
    <s v="E"/>
    <s v="4170"/>
    <s v="854"/>
    <s v="85400"/>
    <s v="8549063"/>
    <n v="528004120002"/>
    <x v="0"/>
    <x v="21"/>
    <x v="21"/>
    <n v="202211"/>
    <n v="44883"/>
    <s v="XOF"/>
    <n v="2687.94"/>
    <n v="4.07"/>
    <s v="EUR"/>
    <n v="4.0990000000000002"/>
    <n v="12987043"/>
    <s v="STAFF"/>
    <n v="2020577"/>
    <s v="Time Code : N - ASSURANCE MALADIE DE SIDIBE MOUMOUNI NOVEMBRE 2022"/>
  </r>
  <r>
    <s v="E"/>
    <s v="4170"/>
    <s v="854"/>
    <s v="85400"/>
    <s v="8549057"/>
    <n v="528004120002"/>
    <x v="0"/>
    <x v="7"/>
    <x v="7"/>
    <n v="202211"/>
    <n v="44883"/>
    <s v="XOF"/>
    <n v="2410.66"/>
    <n v="3.65"/>
    <s v="EUR"/>
    <n v="3.6760000000000002"/>
    <n v="12987043"/>
    <s v="STAFF"/>
    <n v="8540392"/>
    <s v="Time Code : N - ASSURANCE MALADIE DE KABORE HAMZA NOVEMBRE 2022"/>
  </r>
  <r>
    <s v="E"/>
    <s v="4170"/>
    <s v="854"/>
    <s v="85406"/>
    <s v="8549059"/>
    <n v="528004120002"/>
    <x v="0"/>
    <x v="18"/>
    <x v="18"/>
    <n v="202211"/>
    <n v="44883"/>
    <s v="XOF"/>
    <n v="1828.38"/>
    <n v="2.77"/>
    <s v="EUR"/>
    <n v="2.79"/>
    <n v="12987043"/>
    <s v="STAFF"/>
    <n v="2024413"/>
    <s v="Time Code : N - ASSURANCE MALADIE DE DAMIBA JACQUES MALGDAWINDE NOVEMBRE 2022"/>
  </r>
  <r>
    <s v="E"/>
    <s v="4170"/>
    <s v="854"/>
    <s v="85407"/>
    <s v="8549057"/>
    <n v="528004120002"/>
    <x v="0"/>
    <x v="22"/>
    <x v="22"/>
    <n v="202211"/>
    <n v="44883"/>
    <s v="XOF"/>
    <n v="8848.33"/>
    <n v="13.39"/>
    <s v="EUR"/>
    <n v="13.486000000000001"/>
    <n v="12987043"/>
    <s v="STAFF"/>
    <n v="2023197"/>
    <s v="Time Code : N - SAGNON Sanlé Régis Kader/Assurance/Novembre 2022 /Incorporation de son enfant (SAGNON Giovani joseph Siépoi)"/>
  </r>
  <r>
    <s v="E"/>
    <s v="4170"/>
    <s v="854"/>
    <s v="85400"/>
    <s v="8549055"/>
    <n v="528004120002"/>
    <x v="0"/>
    <x v="11"/>
    <x v="11"/>
    <n v="202211"/>
    <n v="44883"/>
    <s v="XOF"/>
    <n v="604.04"/>
    <n v="0.91"/>
    <s v="EUR"/>
    <n v="0.91700000000000004"/>
    <n v="12987043"/>
    <s v="STAFF"/>
    <n v="8540039"/>
    <s v="Time Code : N - ASSURANCE MALADIE DE NABI GREGOIRE NOVEMBRE 2022"/>
  </r>
  <r>
    <s v="E"/>
    <s v="4170"/>
    <s v="854"/>
    <s v="85406"/>
    <s v="8549059"/>
    <n v="528004120002"/>
    <x v="0"/>
    <x v="18"/>
    <x v="18"/>
    <n v="202211"/>
    <n v="44883"/>
    <s v="XOF"/>
    <n v="2888.54"/>
    <n v="4.37"/>
    <s v="EUR"/>
    <n v="4.4009999999999998"/>
    <n v="12987043"/>
    <s v="STAFF"/>
    <n v="2030994"/>
    <s v="Time Code : N - ASSURANCE MALADIE DE KI KERE LEONIE  NOVEMBRE 2022"/>
  </r>
  <r>
    <s v="E"/>
    <s v="4170"/>
    <s v="854"/>
    <s v="85400"/>
    <s v="8549060"/>
    <n v="528004120002"/>
    <x v="0"/>
    <x v="6"/>
    <x v="6"/>
    <n v="202211"/>
    <n v="44883"/>
    <s v="XOF"/>
    <n v="514.52"/>
    <n v="0.78"/>
    <s v="EUR"/>
    <n v="0.78600000000000003"/>
    <n v="12987043"/>
    <s v="STAFF"/>
    <n v="2027008"/>
    <s v="Time Code : N - ASSURANCE MALADIE DE SAWADOGO AUGUSTINE MARIE W  NOVEMBRE 2022"/>
  </r>
  <r>
    <s v="E"/>
    <s v="4110"/>
    <s v="854"/>
    <s v="85400"/>
    <s v="8549052"/>
    <n v="528004120002"/>
    <x v="0"/>
    <x v="56"/>
    <x v="56"/>
    <n v="202211"/>
    <n v="44883"/>
    <s v="XOF"/>
    <n v="11940.48"/>
    <n v="18.07"/>
    <s v="EUR"/>
    <n v="18.199000000000002"/>
    <n v="12987043"/>
    <s v="STAFF"/>
    <n v="9980783"/>
    <s v="Time Code : N - OUMSB651122-OMNI-E.G.S.N-WP/Gardiennage du DOMICILE KARINA LOPEZ pour le mois de NOVEMBRE 2022"/>
  </r>
  <r>
    <s v="E"/>
    <s v="4170"/>
    <s v="854"/>
    <s v="85408"/>
    <s v="8540008"/>
    <n v="528004120001"/>
    <x v="3"/>
    <x v="14"/>
    <x v="14"/>
    <n v="202211"/>
    <n v="44883"/>
    <s v="XOF"/>
    <n v="43317.89"/>
    <n v="65.569999999999993"/>
    <s v="EUR"/>
    <n v="66.040000000000006"/>
    <n v="12987043"/>
    <s v="STAFF"/>
    <n v="2012170"/>
    <s v="Time Code : N - ASSURANCE MALADIE DE KIEMA YAYA NOVEMBRE 2022"/>
  </r>
  <r>
    <s v="E"/>
    <s v="4170"/>
    <s v="854"/>
    <s v="85400"/>
    <s v="8549060"/>
    <n v="528004120002"/>
    <x v="0"/>
    <x v="6"/>
    <x v="6"/>
    <n v="202211"/>
    <n v="44883"/>
    <s v="XOF"/>
    <n v="1182.1500000000001"/>
    <n v="1.79"/>
    <s v="EUR"/>
    <n v="1.8029999999999999"/>
    <n v="12987043"/>
    <s v="STAFF"/>
    <n v="2012532"/>
    <s v="Time Code : N - BELEMSOBGO EVARISTE/Assurance/Charge de novembre 2022 /Incorporation de lui-même et de épouse (ZANGO VERONIQUE)"/>
  </r>
  <r>
    <s v="E"/>
    <s v="4170"/>
    <s v="854"/>
    <s v="85401"/>
    <s v="8540008"/>
    <n v="528004120001"/>
    <x v="3"/>
    <x v="14"/>
    <x v="14"/>
    <n v="202211"/>
    <n v="44883"/>
    <s v="XOF"/>
    <n v="47990.92"/>
    <n v="72.64"/>
    <s v="EUR"/>
    <n v="73.16"/>
    <n v="12987043"/>
    <s v="STAFF"/>
    <n v="2031020"/>
    <s v="Time Code : N - ASSURANCE MALADIE DE GANSORE HASSANE MOCTAR NOVEMBRE 2022"/>
  </r>
  <r>
    <s v="E"/>
    <s v="4170"/>
    <s v="854"/>
    <s v="85408"/>
    <s v="8549057"/>
    <n v="528004120002"/>
    <x v="0"/>
    <x v="22"/>
    <x v="22"/>
    <n v="202211"/>
    <n v="44883"/>
    <s v="XOF"/>
    <n v="18375.61"/>
    <n v="27.81"/>
    <s v="EUR"/>
    <n v="28.009"/>
    <n v="12987043"/>
    <s v="STAFF"/>
    <n v="2035753"/>
    <s v="Time Code : N - ASSURANCE MALADIE DE KOUANDA RACHIDATOU NOVEMBRE 2022"/>
  </r>
  <r>
    <s v="E"/>
    <s v="4170"/>
    <s v="854"/>
    <s v="85408"/>
    <s v="8549057"/>
    <n v="528004120002"/>
    <x v="0"/>
    <x v="19"/>
    <x v="19"/>
    <n v="202211"/>
    <n v="44883"/>
    <s v="XOF"/>
    <n v="11448.17"/>
    <n v="17.329999999999998"/>
    <s v="EUR"/>
    <n v="17.454000000000001"/>
    <n v="12987043"/>
    <s v="STAFF"/>
    <n v="2023596"/>
    <s v="Time Code : N - ASSURANCE MALADIE DE WANGRE DIDIER NOVEMBRE 2022"/>
  </r>
  <r>
    <s v="E"/>
    <s v="4170"/>
    <s v="854"/>
    <s v="85400"/>
    <s v="8549058"/>
    <n v="528004120002"/>
    <x v="0"/>
    <x v="10"/>
    <x v="10"/>
    <n v="202211"/>
    <n v="44883"/>
    <s v="XOF"/>
    <n v="3651.48"/>
    <n v="5.53"/>
    <s v="EUR"/>
    <n v="5.57"/>
    <n v="12987043"/>
    <s v="STAFF"/>
    <n v="2011105"/>
    <s v="Time Code : N - ASSURANCE MALADIE DE COULIDIATY AIME PARFAIT NOVEMBRE 2022"/>
  </r>
  <r>
    <s v="E"/>
    <s v="4170"/>
    <s v="854"/>
    <s v="85406"/>
    <s v="8549052"/>
    <n v="528004120001"/>
    <x v="3"/>
    <x v="14"/>
    <x v="14"/>
    <n v="202211"/>
    <n v="44883"/>
    <s v="XOF"/>
    <n v="11448.17"/>
    <n v="17.329999999999998"/>
    <s v="EUR"/>
    <n v="17.454000000000001"/>
    <n v="12987043"/>
    <s v="STAFF"/>
    <n v="2022429"/>
    <s v="Time Code : N - ASSURANCE MALADIE DE DAHANI DAOUDA M HUBERT NOVEMBRE 2022"/>
  </r>
  <r>
    <s v="E"/>
    <s v="4110"/>
    <s v="854"/>
    <s v="85400"/>
    <s v="8549051"/>
    <n v="528004120002"/>
    <x v="0"/>
    <x v="1"/>
    <x v="1"/>
    <n v="202211"/>
    <n v="44883"/>
    <s v="XOF"/>
    <n v="11916.83"/>
    <n v="18.04"/>
    <s v="EUR"/>
    <n v="18.169"/>
    <n v="12987043"/>
    <s v="STAFF"/>
    <n v="9985201"/>
    <s v="Time Code : N - OUMSB651122-OMNI-E.G.S.N-WP/Gardienage et surveillance résidence CD mois de NOVEMBRE 2022"/>
  </r>
  <r>
    <s v="E"/>
    <s v="4170"/>
    <s v="854"/>
    <s v="85406"/>
    <s v="8549059"/>
    <n v="528004120002"/>
    <x v="0"/>
    <x v="12"/>
    <x v="12"/>
    <n v="202211"/>
    <n v="44883"/>
    <s v="XOF"/>
    <n v="3055.95"/>
    <n v="4.63"/>
    <s v="EUR"/>
    <n v="4.6630000000000003"/>
    <n v="12987043"/>
    <s v="STAFF"/>
    <n v="8540386"/>
    <s v="Time Code : N - ASSURANCE MALADIE DE YAMEOGO DAHLIA RAMATA  NOVEMBRE 2022"/>
  </r>
  <r>
    <s v="E"/>
    <s v="4170"/>
    <s v="854"/>
    <s v="85406"/>
    <s v="8549053"/>
    <n v="528004120002"/>
    <x v="0"/>
    <x v="15"/>
    <x v="15"/>
    <n v="202211"/>
    <n v="44883"/>
    <s v="XOF"/>
    <n v="28978.17"/>
    <n v="43.86"/>
    <s v="EUR"/>
    <n v="44.173999999999999"/>
    <n v="12987043"/>
    <s v="STAFF"/>
    <n v="2041743"/>
    <s v="Time Code : N - ASSURANCE MALADIE DE SORE SAFIETOU NOVEMBRE 2022"/>
  </r>
  <r>
    <s v="E"/>
    <s v="4170"/>
    <s v="854"/>
    <s v="85400"/>
    <s v="8549059"/>
    <n v="528004120002"/>
    <x v="0"/>
    <x v="76"/>
    <x v="75"/>
    <n v="202211"/>
    <n v="44883"/>
    <s v="XOF"/>
    <n v="1867.9"/>
    <n v="2.83"/>
    <s v="EUR"/>
    <n v="2.85"/>
    <n v="12987043"/>
    <s v="STAFF"/>
    <n v="8540353"/>
    <s v="Time Code : N - ASSURANCE MALADIE DE PARE KARAMBIRE AMINATA NOVEMBRE 2022"/>
  </r>
  <r>
    <s v="E"/>
    <s v="4170"/>
    <s v="854"/>
    <s v="85406"/>
    <s v="8549057"/>
    <n v="528004120002"/>
    <x v="0"/>
    <x v="7"/>
    <x v="7"/>
    <n v="202211"/>
    <n v="44883"/>
    <s v="XOF"/>
    <n v="1539.58"/>
    <n v="2.33"/>
    <s v="EUR"/>
    <n v="2.347"/>
    <n v="12987043"/>
    <s v="STAFF"/>
    <n v="2036440"/>
    <s v="Time Code : N - ASSURANCE MALADIE DE YALPOUGDOU HERVE NOVEMBRE 2022"/>
  </r>
  <r>
    <s v="E"/>
    <s v="4170"/>
    <s v="854"/>
    <s v="85406"/>
    <s v="8549059"/>
    <n v="528004120002"/>
    <x v="0"/>
    <x v="12"/>
    <x v="12"/>
    <n v="202211"/>
    <n v="44883"/>
    <s v="XOF"/>
    <n v="2713.03"/>
    <n v="4.1100000000000003"/>
    <s v="EUR"/>
    <n v="4.1390000000000002"/>
    <n v="12987043"/>
    <s v="STAFF"/>
    <n v="8540279"/>
    <s v="Time Code : N - ASSURANCE MALADIE DE YAMEOGO W LUCIE  NOVEMBRE 2022"/>
  </r>
  <r>
    <s v="E"/>
    <s v="4170"/>
    <s v="854"/>
    <s v="85406"/>
    <s v="8549057"/>
    <n v="528004120002"/>
    <x v="0"/>
    <x v="7"/>
    <x v="7"/>
    <n v="202211"/>
    <n v="44883"/>
    <s v="XOF"/>
    <n v="13335.2"/>
    <n v="20.18"/>
    <s v="EUR"/>
    <n v="20.324999999999999"/>
    <n v="12987043"/>
    <s v="STAFF"/>
    <n v="8540399"/>
    <s v="Time Code : N - ASSURANCE MALADIE DE KONFE TRAORE AICHA NOVEMBRE 2022"/>
  </r>
  <r>
    <s v="E"/>
    <s v="4170"/>
    <s v="854"/>
    <s v="85406"/>
    <s v="8549053"/>
    <n v="528004120002"/>
    <x v="0"/>
    <x v="16"/>
    <x v="16"/>
    <n v="202211"/>
    <n v="44883"/>
    <s v="XOF"/>
    <n v="11448.17"/>
    <n v="17.329999999999998"/>
    <s v="EUR"/>
    <n v="17.454000000000001"/>
    <n v="12987043"/>
    <s v="STAFF"/>
    <n v="2024193"/>
    <s v="Time Code : N - ASSURANCE MALADIE DE KAMBIRE SIE NOVEMBRE 2022"/>
  </r>
  <r>
    <s v="E"/>
    <s v="4170"/>
    <s v="854"/>
    <s v="85406"/>
    <s v="8549057"/>
    <n v="528004120002"/>
    <x v="0"/>
    <x v="7"/>
    <x v="7"/>
    <n v="202211"/>
    <n v="44883"/>
    <s v="XOF"/>
    <n v="1233.6199999999999"/>
    <n v="1.87"/>
    <s v="EUR"/>
    <n v="1.883"/>
    <n v="12987043"/>
    <s v="STAFF"/>
    <n v="8540358"/>
    <s v="Time Code : N - ASSURANCE MALADIE DE ZOMA JEAN NOVEMBRE 2022"/>
  </r>
  <r>
    <s v="E"/>
    <s v="4170"/>
    <s v="854"/>
    <s v="85407"/>
    <s v="8549063"/>
    <n v="528004120002"/>
    <x v="0"/>
    <x v="25"/>
    <x v="25"/>
    <n v="202211"/>
    <n v="44883"/>
    <s v="XOF"/>
    <n v="42677.05"/>
    <n v="64.599999999999994"/>
    <s v="EUR"/>
    <n v="65.063000000000002"/>
    <n v="12987043"/>
    <s v="STAFF"/>
    <n v="2038727"/>
    <s v="Time Code : N - ASSURANCE MALADIE DE SORY YACOUBA NOVEMBRE"/>
  </r>
  <r>
    <s v="E"/>
    <s v="4170"/>
    <s v="854"/>
    <s v="85406"/>
    <s v="8549063"/>
    <n v="528004120002"/>
    <x v="0"/>
    <x v="25"/>
    <x v="25"/>
    <n v="202211"/>
    <n v="44883"/>
    <s v="XOF"/>
    <n v="5313.87"/>
    <n v="8.0399999999999991"/>
    <s v="EUR"/>
    <n v="8.0980000000000008"/>
    <n v="12987043"/>
    <s v="STAFF"/>
    <n v="2038727"/>
    <s v="Time Code : S - ASSURANCE MALADIE DE SORY YACOUBA NOVEMBRE"/>
  </r>
  <r>
    <s v="E"/>
    <s v="4170"/>
    <s v="854"/>
    <s v="85406"/>
    <s v="8540008"/>
    <n v="528004120002"/>
    <x v="0"/>
    <x v="24"/>
    <x v="24"/>
    <n v="202211"/>
    <n v="44883"/>
    <s v="XOF"/>
    <n v="11448.17"/>
    <n v="17.329999999999998"/>
    <s v="EUR"/>
    <n v="17.454000000000001"/>
    <n v="12987043"/>
    <s v="STAFF"/>
    <n v="2039252"/>
    <s v="Time Code : N - ASSURANCE MALADIE DE GUIRO  SHERITA DJEMILA NOVEMBRE 2022"/>
  </r>
  <r>
    <s v="E"/>
    <s v="4170"/>
    <s v="854"/>
    <s v="85406"/>
    <s v="8549057"/>
    <n v="528004120002"/>
    <x v="0"/>
    <x v="69"/>
    <x v="68"/>
    <n v="202211"/>
    <n v="44883"/>
    <s v="XOF"/>
    <n v="47990.92"/>
    <n v="72.64"/>
    <s v="EUR"/>
    <n v="73.16"/>
    <n v="12987043"/>
    <s v="STAFF"/>
    <n v="8540222"/>
    <s v="Time Code : N - ASSURANCE MALADIE DE OUEDRAOGO BILA BASILE NOVEMBRE 2022"/>
  </r>
  <r>
    <s v="E"/>
    <s v="4170"/>
    <s v="854"/>
    <s v="85408"/>
    <s v="8549059"/>
    <n v="528004120002"/>
    <x v="0"/>
    <x v="12"/>
    <x v="12"/>
    <n v="202211"/>
    <n v="44883"/>
    <s v="XOF"/>
    <n v="21695.919999999998"/>
    <n v="32.840000000000003"/>
    <s v="EUR"/>
    <n v="33.075000000000003"/>
    <n v="30529896"/>
    <s v="STAFF"/>
    <n v="2046481"/>
    <s v="MT ASSURANCE MALADIE DE TOE Hadja Aliza Sandrine NOVEMBRE 2022"/>
  </r>
  <r>
    <s v="E"/>
    <s v="6090"/>
    <s v="854"/>
    <s v="85406"/>
    <s v="8549057"/>
    <n v="528004120010"/>
    <x v="1"/>
    <x v="2"/>
    <x v="2"/>
    <n v="202211"/>
    <n v="44886"/>
    <s v="XOF"/>
    <n v="2048.7600000000002"/>
    <n v="3.1"/>
    <s v="EUR"/>
    <n v="3.1219999999999999"/>
    <n v="12989541"/>
    <s v="PROPERTY"/>
    <s v="854P0062"/>
    <s v="Premise allocation : [52800412] [18.21%] [30526870] - OUC271122/CAISSE/SANON EUGENIE/Achat de savons liquides 20 litres pour le nettoyage du bureau Pays Save The Children."/>
  </r>
  <r>
    <s v="E"/>
    <s v="5094"/>
    <s v="854"/>
    <s v="85401"/>
    <s v="8549052"/>
    <n v="528004120010"/>
    <x v="1"/>
    <x v="30"/>
    <x v="30"/>
    <n v="202211"/>
    <n v="44886"/>
    <s v="XOF"/>
    <n v="100000"/>
    <n v="151.37"/>
    <s v="EUR"/>
    <n v="152.45400000000001"/>
    <n v="30527132"/>
    <m/>
    <m/>
    <s v="KAATB771122/OMNI/GANSONRE HASSANE MOCTAR/ PAIEMENT DES FRAIS DE LOCATION MOTO IMMATRICULEE N°LRPRPHJ03MA030246 POUR LES ACTIVITES DE ATWA MOIS OCTOBRE 2022"/>
  </r>
  <r>
    <s v="E"/>
    <s v="4120"/>
    <s v="854"/>
    <s v="85400"/>
    <s v="8549051"/>
    <n v="528004120002"/>
    <x v="0"/>
    <x v="1"/>
    <x v="1"/>
    <n v="202211"/>
    <n v="44887"/>
    <s v="XOF"/>
    <n v="100855.51"/>
    <n v="152.66"/>
    <s v="EUR"/>
    <n v="153.75299999999999"/>
    <n v="12987043"/>
    <s v="STAFF"/>
    <n v="9985201"/>
    <s v="Time Code : N - OUB751122-OMNI-LYCEE Français SAINT EXUPERY/Frais de scolarité des enfants de Benoit DELSARTE (DELSARTE ZARA MUSHITSI/DELSARTE MIA KEIRA/DELSARTE VEDA MUGISHA) pour la période de Septembre à Décembre 2022"/>
  </r>
  <r>
    <s v="E"/>
    <s v="4120"/>
    <s v="854"/>
    <s v="85400"/>
    <s v="8549052"/>
    <n v="528004120002"/>
    <x v="0"/>
    <x v="56"/>
    <x v="56"/>
    <n v="202211"/>
    <n v="44887"/>
    <s v="XOF"/>
    <n v="62375"/>
    <n v="94.41"/>
    <s v="EUR"/>
    <n v="95.085999999999999"/>
    <n v="12987043"/>
    <s v="STAFF"/>
    <n v="9980783"/>
    <s v="Time Code : N - OUB701122-OMNI-LYCEE Français SAINT EXUPERY/Frais de scolarité des 2 enfants (ENYE Orieka Santino, ENYE Mabielu Ines) de la directrice PDQ Karina LOPEZ pour la période de Septembre à Décembre 2022"/>
  </r>
  <r>
    <s v="E"/>
    <s v="6090"/>
    <s v="854"/>
    <s v="85406"/>
    <s v="8549054"/>
    <n v="528004120010"/>
    <x v="1"/>
    <x v="2"/>
    <x v="2"/>
    <n v="202211"/>
    <n v="44888"/>
    <s v="USD"/>
    <n v="-153.69999999999999"/>
    <n v="-153.69999999999999"/>
    <s v="EUR"/>
    <n v="-154.80099999999999"/>
    <n v="12989541"/>
    <s v="PROPERTY"/>
    <s v="854P0062"/>
    <s v="Premise allocation : [52800412] [18.21%] [30526857] - SCI WCA/Hosting costs pour 2 staffs régionaux: Nathanaiel CONGO et Emmanuel DORI/Mois d NOVEMBRE 2022"/>
  </r>
  <r>
    <s v="E"/>
    <s v="6090"/>
    <s v="854"/>
    <s v="85406"/>
    <s v="8549054"/>
    <n v="528004120010"/>
    <x v="1"/>
    <x v="2"/>
    <x v="2"/>
    <n v="202211"/>
    <n v="44888"/>
    <s v="USD"/>
    <n v="-230.55"/>
    <n v="-230.55"/>
    <s v="EUR"/>
    <n v="-232.20099999999999"/>
    <n v="12989541"/>
    <s v="PROPERTY"/>
    <s v="854P0062"/>
    <s v="Premise allocation : [52800412] [18.21%] [30526857] - SCI WCA/Codes: 90500 – 9050009 – 99800604 – 612760/Hosting costs pour les 3 staffs régionaux de ECHO PPP(ANDA OUMAROU; EZECHIEL MACON;AUGUSTIN KABORE;)/Mois de NOVEMBRE 2022"/>
  </r>
  <r>
    <s v="E"/>
    <s v="6020"/>
    <s v="854"/>
    <s v="85408"/>
    <s v="8549054"/>
    <n v="528004120010"/>
    <x v="1"/>
    <x v="2"/>
    <x v="2"/>
    <n v="202211"/>
    <n v="44888"/>
    <s v="XOF"/>
    <n v="93297.68"/>
    <n v="141.22"/>
    <s v="EUR"/>
    <n v="142.23099999999999"/>
    <n v="12989541"/>
    <s v="PROPERTY"/>
    <s v="854P0076"/>
    <s v="Premise allocation : [52800412] [54.11%] [40338876] - Règlement de la facture sonabel du mois d'Octobre 2022 de la base de Ouahigouya"/>
  </r>
  <r>
    <s v="E"/>
    <s v="4010"/>
    <s v="854"/>
    <s v="85406"/>
    <s v="8549057"/>
    <n v="528004120002"/>
    <x v="0"/>
    <x v="7"/>
    <x v="7"/>
    <n v="202211"/>
    <n v="44889"/>
    <s v="XOF"/>
    <n v="133824"/>
    <n v="202.56"/>
    <s v="EUR"/>
    <n v="204.011"/>
    <n v="12987043"/>
    <s v="STAFF"/>
    <n v="8540399"/>
    <s v="Time Code : N - OUB791122-OMNI-SALAIRE DU MOIS DE NOVEMBRE 2022 DE KONFE TRAORE Aicha"/>
  </r>
  <r>
    <s v="E"/>
    <s v="4010"/>
    <s v="854"/>
    <s v="85406"/>
    <s v="8549057"/>
    <n v="528004120002"/>
    <x v="0"/>
    <x v="7"/>
    <x v="7"/>
    <n v="202211"/>
    <n v="44889"/>
    <s v="XOF"/>
    <n v="45683.79"/>
    <n v="69.150000000000006"/>
    <s v="EUR"/>
    <n v="69.644999999999996"/>
    <n v="12987043"/>
    <s v="STAFF"/>
    <n v="8540358"/>
    <s v="Time Code : N - OUB791122-OMNI-SALAIRE DU MOIS DE NOVEMBRE 2022 DE ZOMA Jean"/>
  </r>
  <r>
    <s v="E"/>
    <s v="4010"/>
    <s v="854"/>
    <s v="85406"/>
    <s v="8549059"/>
    <n v="528004120002"/>
    <x v="0"/>
    <x v="12"/>
    <x v="12"/>
    <n v="202211"/>
    <n v="44889"/>
    <s v="XOF"/>
    <n v="50495.24"/>
    <n v="76.430000000000007"/>
    <s v="EUR"/>
    <n v="76.977000000000004"/>
    <n v="12987043"/>
    <s v="STAFF"/>
    <n v="8540279"/>
    <s v="Time Code : N - OUB791122-OMNI-SALAIRE DU MOIS DE NOVEMBRE 2022 DE YAMEOGO Wendkoaguenda Lucie"/>
  </r>
  <r>
    <s v="E"/>
    <s v="4010"/>
    <s v="854"/>
    <s v="85408"/>
    <s v="8549059"/>
    <n v="528004120002"/>
    <x v="0"/>
    <x v="12"/>
    <x v="12"/>
    <n v="202211"/>
    <n v="44889"/>
    <s v="XOF"/>
    <n v="316326.27"/>
    <n v="478.81"/>
    <s v="EUR"/>
    <n v="482.23899999999998"/>
    <n v="12987043"/>
    <s v="STAFF"/>
    <n v="2057784"/>
    <s v="Time Code : N - OUB791122-OMNI-SALAIRE DU MOIS DE NOVEMBRE 2022 DE KINDA Narcisse"/>
  </r>
  <r>
    <s v="E"/>
    <s v="4010"/>
    <s v="854"/>
    <s v="85406"/>
    <s v="8549057"/>
    <n v="528004120002"/>
    <x v="0"/>
    <x v="7"/>
    <x v="7"/>
    <n v="202211"/>
    <n v="44889"/>
    <s v="XOF"/>
    <n v="44610.12"/>
    <n v="67.52"/>
    <s v="EUR"/>
    <n v="68.004000000000005"/>
    <n v="12987043"/>
    <s v="STAFF"/>
    <n v="2036440"/>
    <s v="Time Code : N - OUB791122-OMNI-SALAIRE DU MOIS DE NOVEMBRE 2022 DE YALPOUGDOU Hervé"/>
  </r>
  <r>
    <s v="E"/>
    <s v="4010"/>
    <s v="854"/>
    <s v="85406"/>
    <s v="8549059"/>
    <n v="528004120002"/>
    <x v="0"/>
    <x v="12"/>
    <x v="12"/>
    <n v="202211"/>
    <n v="44889"/>
    <s v="XOF"/>
    <n v="51778.91"/>
    <n v="78.38"/>
    <s v="EUR"/>
    <n v="78.941000000000003"/>
    <n v="12987043"/>
    <s v="STAFF"/>
    <n v="8540386"/>
    <s v="Time Code : N - OUB791122-OMNI-SALAIRE DU MOIS DE NOVEMBRE 2022 DE YAMEOGO Dahlia Ramata Stephanie"/>
  </r>
  <r>
    <s v="E"/>
    <s v="4010"/>
    <s v="854"/>
    <s v="85408"/>
    <s v="8549052"/>
    <n v="528004120002"/>
    <x v="0"/>
    <x v="17"/>
    <x v="17"/>
    <n v="202211"/>
    <n v="44889"/>
    <s v="XOF"/>
    <n v="162090.35"/>
    <n v="245.35"/>
    <s v="EUR"/>
    <n v="247.107"/>
    <n v="12987043"/>
    <s v="STAFF"/>
    <n v="2058432"/>
    <s v="Time Code : N - OUB791122-OMNI-SALAIRE DU MOIS DE NOVEMBRE 2022 DE SONDO Stéphane"/>
  </r>
  <r>
    <s v="E"/>
    <s v="4010"/>
    <s v="854"/>
    <s v="85406"/>
    <s v="8549053"/>
    <n v="528004120002"/>
    <x v="0"/>
    <x v="15"/>
    <x v="15"/>
    <n v="202211"/>
    <n v="44889"/>
    <s v="XOF"/>
    <n v="390639"/>
    <n v="591.29"/>
    <s v="EUR"/>
    <n v="595.524"/>
    <n v="12987043"/>
    <s v="STAFF"/>
    <n v="2041743"/>
    <s v="Time Code : N - OUB791122-OMNI-SALAIRE DU MOIS DE NOVEMBRE 2022 DE SORE Safiétou"/>
  </r>
  <r>
    <s v="E"/>
    <s v="4010"/>
    <s v="854"/>
    <s v="85407"/>
    <s v="8549059"/>
    <n v="528004120002"/>
    <x v="0"/>
    <x v="18"/>
    <x v="18"/>
    <n v="202211"/>
    <n v="44889"/>
    <s v="XOF"/>
    <n v="451192"/>
    <n v="682.95"/>
    <s v="EUR"/>
    <n v="687.84100000000001"/>
    <n v="12987043"/>
    <s v="STAFF"/>
    <n v="2014872"/>
    <s v="Time Code : N - OUB791122-OMNI-SALAIRE DU MOIS DE NOVEMBRE 2022 DE OUATTARA Siaka"/>
  </r>
  <r>
    <s v="E"/>
    <s v="4010"/>
    <s v="854"/>
    <s v="85406"/>
    <s v="8549059"/>
    <n v="528004120002"/>
    <x v="0"/>
    <x v="18"/>
    <x v="18"/>
    <n v="202211"/>
    <n v="44889"/>
    <s v="XOF"/>
    <n v="37656.129999999997"/>
    <n v="57"/>
    <s v="EUR"/>
    <n v="57.408000000000001"/>
    <n v="12987043"/>
    <s v="STAFF"/>
    <n v="2030994"/>
    <s v="Time Code : N - OUB791122-OMNI-SALAIRE DU MOIS DE NOVEMBRE 2022 DE KI/KERE Léonie"/>
  </r>
  <r>
    <s v="E"/>
    <s v="4010"/>
    <s v="854"/>
    <s v="85407"/>
    <s v="8549059"/>
    <n v="528004120002"/>
    <x v="0"/>
    <x v="20"/>
    <x v="20"/>
    <n v="202211"/>
    <n v="44889"/>
    <s v="XOF"/>
    <n v="386621"/>
    <n v="585.21"/>
    <s v="EUR"/>
    <n v="589.40099999999995"/>
    <n v="12987043"/>
    <s v="STAFF"/>
    <n v="2059559"/>
    <s v="Time Code : N - OUB791122-OMNI-SALAIRE DU MOIS DE NOVEMBRE 2022 DE RAMDE/YAMEOGO Wendpouiré Alice"/>
  </r>
  <r>
    <s v="E"/>
    <s v="4010"/>
    <s v="854"/>
    <s v="85408"/>
    <s v="8540008"/>
    <n v="528004120001"/>
    <x v="3"/>
    <x v="14"/>
    <x v="14"/>
    <n v="202211"/>
    <n v="44889"/>
    <s v="XOF"/>
    <n v="567953.15"/>
    <n v="859.68"/>
    <s v="EUR"/>
    <n v="865.83600000000001"/>
    <n v="12987043"/>
    <s v="STAFF"/>
    <n v="2012170"/>
    <s v="Time Code : N - OUB791122-OMNI-SALAIRE DU MOIS DE NOVEMBRE 2022 DE KIEMA Yaya"/>
  </r>
  <r>
    <s v="E"/>
    <s v="4010"/>
    <s v="854"/>
    <s v="85406"/>
    <s v="8549053"/>
    <n v="528004120002"/>
    <x v="0"/>
    <x v="16"/>
    <x v="16"/>
    <n v="202211"/>
    <n v="44889"/>
    <s v="XOF"/>
    <n v="661313"/>
    <n v="1001"/>
    <s v="EUR"/>
    <n v="1008.168"/>
    <n v="12987043"/>
    <s v="STAFF"/>
    <n v="2024193"/>
    <s v="Time Code : N - OUB791122-OMNI-SALAIRE DU MOIS DE NOVEMBRE 2022 DE KAMBIRE Sié"/>
  </r>
  <r>
    <s v="E"/>
    <s v="4010"/>
    <s v="854"/>
    <s v="85406"/>
    <s v="8540008"/>
    <n v="528004120002"/>
    <x v="0"/>
    <x v="24"/>
    <x v="24"/>
    <n v="202211"/>
    <n v="44889"/>
    <s v="XOF"/>
    <n v="386621"/>
    <n v="585.21"/>
    <s v="EUR"/>
    <n v="589.40099999999995"/>
    <n v="12987043"/>
    <s v="STAFF"/>
    <n v="2039252"/>
    <s v="Time Code : N - OUB791122-OMNI-SALAIRE DU MOIS DE NOVEMBRE 2022 DE GUIRO Shérita Djémila"/>
  </r>
  <r>
    <s v="E"/>
    <s v="4010"/>
    <s v="854"/>
    <s v="85400"/>
    <s v="8549063"/>
    <n v="528004120002"/>
    <x v="0"/>
    <x v="21"/>
    <x v="21"/>
    <n v="202211"/>
    <n v="44889"/>
    <s v="XOF"/>
    <n v="94701.01"/>
    <n v="143.34"/>
    <s v="EUR"/>
    <n v="144.36600000000001"/>
    <n v="12987043"/>
    <s v="STAFF"/>
    <n v="2020577"/>
    <s v="Time Code : N - OUB791122-OMNI-SALAIRE DU MOIS DE NOVEMBRE 2022 DE SIDIBE Moumouni"/>
  </r>
  <r>
    <s v="E"/>
    <s v="4010"/>
    <s v="854"/>
    <s v="85407"/>
    <s v="8549063"/>
    <n v="528004120002"/>
    <x v="0"/>
    <x v="25"/>
    <x v="25"/>
    <n v="202211"/>
    <n v="44889"/>
    <s v="XOF"/>
    <n v="468526.12"/>
    <n v="709.19"/>
    <s v="EUR"/>
    <n v="714.26800000000003"/>
    <n v="12987043"/>
    <s v="STAFF"/>
    <n v="2038727"/>
    <s v="Time Code : N - OUB791122-OMNI-SALAIRE DU MOIS DE NOVEMBRE 2022 DE SORY Yacouba"/>
  </r>
  <r>
    <s v="E"/>
    <s v="4010"/>
    <s v="854"/>
    <s v="85406"/>
    <s v="8549063"/>
    <n v="528004120002"/>
    <x v="0"/>
    <x v="25"/>
    <x v="25"/>
    <n v="202211"/>
    <n v="44889"/>
    <s v="XOF"/>
    <n v="58337.88"/>
    <n v="88.3"/>
    <s v="EUR"/>
    <n v="88.932000000000002"/>
    <n v="12987043"/>
    <s v="STAFF"/>
    <n v="2038727"/>
    <s v="Time Code : S - OUB791122-OMNI-SALAIRE DU MOIS DE NOVEMBRE 2022 DE SORY Yacouba"/>
  </r>
  <r>
    <s v="E"/>
    <s v="4010"/>
    <s v="854"/>
    <s v="85400"/>
    <s v="8549062"/>
    <n v="528004120002"/>
    <x v="0"/>
    <x v="23"/>
    <x v="23"/>
    <n v="202211"/>
    <n v="44889"/>
    <s v="XOF"/>
    <n v="85640.97"/>
    <n v="129.63"/>
    <s v="EUR"/>
    <n v="130.55799999999999"/>
    <n v="12987043"/>
    <s v="STAFF"/>
    <n v="2032465"/>
    <s v="Time Code : N - OUB791122-OMNI-SALAIRE DU MOIS DE NOVEMBRE 2022 DE ZOURE Hassimi"/>
  </r>
  <r>
    <s v="E"/>
    <s v="4010"/>
    <s v="854"/>
    <s v="85406"/>
    <s v="8549057"/>
    <n v="528004120002"/>
    <x v="0"/>
    <x v="69"/>
    <x v="68"/>
    <n v="202211"/>
    <n v="44889"/>
    <s v="XOF"/>
    <n v="236274.98"/>
    <n v="357.64"/>
    <s v="EUR"/>
    <n v="360.20100000000002"/>
    <n v="12987043"/>
    <s v="STAFF"/>
    <n v="8540222"/>
    <s v="Time Code : N - OUB791122-OMNI-SALAIRE DU MOIS DE NOVEMBRE 2022 DE OUEDRAOGO Bila Basile"/>
  </r>
  <r>
    <s v="E"/>
    <s v="4010"/>
    <s v="854"/>
    <s v="85407"/>
    <s v="8549057"/>
    <n v="528004120002"/>
    <x v="0"/>
    <x v="22"/>
    <x v="22"/>
    <n v="202211"/>
    <n v="44889"/>
    <s v="XOF"/>
    <n v="406272"/>
    <n v="614.95000000000005"/>
    <s v="EUR"/>
    <n v="619.35400000000004"/>
    <n v="12987043"/>
    <s v="STAFF"/>
    <n v="2023197"/>
    <s v="Time Code : N - OUB791122-OMNI-SALAIRE DU MOIS DE NOVEMBRE 2022 DE SAGNON Sanlé Régis Kader"/>
  </r>
  <r>
    <s v="E"/>
    <s v="4010"/>
    <s v="854"/>
    <s v="85408"/>
    <s v="8549057"/>
    <n v="528004120002"/>
    <x v="0"/>
    <x v="19"/>
    <x v="19"/>
    <n v="202211"/>
    <n v="44889"/>
    <s v="XOF"/>
    <n v="533612.57999999996"/>
    <n v="807.7"/>
    <s v="EUR"/>
    <n v="813.48400000000004"/>
    <n v="12987043"/>
    <s v="STAFF"/>
    <n v="2023596"/>
    <s v="Time Code : N - OUB791122-OMNI-SALAIRE DU MOIS DE NOVEMBRE 2022 DE WANGRE Didier"/>
  </r>
  <r>
    <s v="E"/>
    <s v="4010"/>
    <s v="854"/>
    <s v="85406"/>
    <s v="8549059"/>
    <n v="528004120002"/>
    <x v="0"/>
    <x v="18"/>
    <x v="18"/>
    <n v="202211"/>
    <n v="44889"/>
    <s v="XOF"/>
    <n v="33805.61"/>
    <n v="51.17"/>
    <s v="EUR"/>
    <n v="51.536000000000001"/>
    <n v="12987043"/>
    <s v="STAFF"/>
    <n v="2024413"/>
    <s v="Time Code : N - OUB791122-OMNI-SALAIRE DU MOIS DE NOVEMBRE 2022 DE DAMIBA Jacques Malgdawindé"/>
  </r>
  <r>
    <s v="E"/>
    <s v="4010"/>
    <s v="854"/>
    <s v="85408"/>
    <s v="8549057"/>
    <n v="528004120002"/>
    <x v="0"/>
    <x v="22"/>
    <x v="22"/>
    <n v="202211"/>
    <n v="44889"/>
    <s v="XOF"/>
    <n v="354396.36"/>
    <n v="536.42999999999995"/>
    <s v="EUR"/>
    <n v="540.27099999999996"/>
    <n v="12987043"/>
    <s v="STAFF"/>
    <n v="2035753"/>
    <s v="Time Code : N - OUB791122-OMNI-SALAIRE DU MOIS DE NOVEMBRE 2022 DE KOUANDA Rachidatou"/>
  </r>
  <r>
    <s v="E"/>
    <s v="4010"/>
    <s v="854"/>
    <s v="85400"/>
    <s v="8549060"/>
    <n v="528004120002"/>
    <x v="0"/>
    <x v="6"/>
    <x v="6"/>
    <n v="202211"/>
    <n v="44889"/>
    <s v="XOF"/>
    <n v="40183.360000000001"/>
    <n v="60.82"/>
    <s v="EUR"/>
    <n v="61.256"/>
    <n v="12987043"/>
    <s v="STAFF"/>
    <n v="2012532"/>
    <s v="Time Code : N - OUB791122-OMNI-SALAIRE DU MOIS DE NOVEMBRE 2022 DE BELEMSOBGO  Evariste"/>
  </r>
  <r>
    <s v="E"/>
    <s v="4010"/>
    <s v="854"/>
    <s v="85401"/>
    <s v="8540008"/>
    <n v="528004120001"/>
    <x v="3"/>
    <x v="14"/>
    <x v="14"/>
    <n v="202211"/>
    <n v="44889"/>
    <s v="XOF"/>
    <n v="756125"/>
    <n v="1144.51"/>
    <s v="EUR"/>
    <n v="1152.7059999999999"/>
    <n v="12987043"/>
    <s v="STAFF"/>
    <n v="2031020"/>
    <s v="Time Code : N - OUB791122-OMNI-SALAIRE DU MOIS DE NOVEMBRE 2022 DE GANSORE Hassane Moctar"/>
  </r>
  <r>
    <s v="E"/>
    <s v="4010"/>
    <s v="854"/>
    <s v="85400"/>
    <s v="8549060"/>
    <n v="528004120002"/>
    <x v="0"/>
    <x v="6"/>
    <x v="6"/>
    <n v="202211"/>
    <n v="44889"/>
    <s v="XOF"/>
    <n v="23255.46"/>
    <n v="35.200000000000003"/>
    <s v="EUR"/>
    <n v="35.451999999999998"/>
    <n v="12987043"/>
    <s v="STAFF"/>
    <n v="2027008"/>
    <s v="Time Code : N - OUB791122-OMNI-SALAIRE DU MOIS DE NOVEMBRE 2022 DE SAWADOGO Augustine Marie wendyam"/>
  </r>
  <r>
    <s v="E"/>
    <s v="4010"/>
    <s v="854"/>
    <s v="85406"/>
    <s v="8549052"/>
    <n v="528004120001"/>
    <x v="3"/>
    <x v="14"/>
    <x v="14"/>
    <n v="202211"/>
    <n v="44889"/>
    <s v="XOF"/>
    <n v="727954"/>
    <n v="1101.8699999999999"/>
    <s v="EUR"/>
    <n v="1109.76"/>
    <n v="12987043"/>
    <s v="STAFF"/>
    <n v="2022429"/>
    <s v="Time Code : N - OUB791122-OMNI-SALAIRE DU MOIS DE NOVEMBRE 2022 DE DAHANI Daouda Martial Hubert"/>
  </r>
  <r>
    <s v="E"/>
    <s v="4010"/>
    <s v="854"/>
    <s v="85400"/>
    <s v="8549059"/>
    <n v="528004120002"/>
    <x v="0"/>
    <x v="76"/>
    <x v="75"/>
    <n v="202211"/>
    <n v="44889"/>
    <s v="XOF"/>
    <n v="75643.81"/>
    <n v="114.5"/>
    <s v="EUR"/>
    <n v="115.32"/>
    <n v="12987043"/>
    <s v="STAFF"/>
    <n v="8540353"/>
    <s v="Time Code : N - OUB791122-OMNI-SALAIRE DU MOIS DE NOVEMBRE 2022 DE PARE/KARAMBIRI Aminata"/>
  </r>
  <r>
    <s v="E"/>
    <s v="4010"/>
    <s v="854"/>
    <s v="85400"/>
    <s v="8549058"/>
    <n v="528004120002"/>
    <x v="0"/>
    <x v="10"/>
    <x v="10"/>
    <n v="202211"/>
    <n v="44889"/>
    <s v="XOF"/>
    <n v="177631.92"/>
    <n v="268.87"/>
    <s v="EUR"/>
    <n v="270.79500000000002"/>
    <n v="12987043"/>
    <s v="STAFF"/>
    <n v="2011105"/>
    <s v="Time Code : N - OUB791122-OMNI-SALAIRE DU MOIS DE NOVEMBRE 2022 DE COULIDIATY Aimé Parfait"/>
  </r>
  <r>
    <s v="E"/>
    <s v="4010"/>
    <s v="854"/>
    <s v="85400"/>
    <s v="8549055"/>
    <n v="528004120002"/>
    <x v="0"/>
    <x v="11"/>
    <x v="11"/>
    <n v="202211"/>
    <n v="44889"/>
    <s v="XOF"/>
    <n v="27600.720000000001"/>
    <n v="41.78"/>
    <s v="EUR"/>
    <n v="42.079000000000001"/>
    <n v="12987043"/>
    <s v="STAFF"/>
    <n v="8540039"/>
    <s v="Time Code : N - OUB791122-OMNI-SALAIRE DU MOIS DE NOVEMBRE 2022 DE NABI Grégoire"/>
  </r>
  <r>
    <s v="E"/>
    <s v="4010"/>
    <s v="854"/>
    <s v="85400"/>
    <s v="8540017"/>
    <n v="528004120002"/>
    <x v="0"/>
    <x v="26"/>
    <x v="26"/>
    <n v="202211"/>
    <n v="44889"/>
    <s v="XOF"/>
    <n v="30799.64"/>
    <n v="46.62"/>
    <s v="EUR"/>
    <n v="46.954000000000001"/>
    <n v="12987043"/>
    <s v="STAFF"/>
    <n v="2052844"/>
    <s v="Time Code : N - OUB791122-OMNI-SALAIRE DU MOIS DE NOVEMBRE 2022 DE SAWADOGO Salimata"/>
  </r>
  <r>
    <s v="E"/>
    <s v="4010"/>
    <s v="854"/>
    <s v="85400"/>
    <s v="8549057"/>
    <n v="528004120002"/>
    <x v="0"/>
    <x v="7"/>
    <x v="7"/>
    <n v="202211"/>
    <n v="44889"/>
    <s v="XOF"/>
    <n v="79191.78"/>
    <n v="119.87"/>
    <s v="EUR"/>
    <n v="120.72799999999999"/>
    <n v="12987043"/>
    <s v="STAFF"/>
    <n v="8540392"/>
    <s v="Time Code : N - OUB791122-OMNI-SALAIRE DU MOIS DE NOVEMBRE 2022 DE KABORE Hamza"/>
  </r>
  <r>
    <s v="E"/>
    <s v="4010"/>
    <s v="854"/>
    <s v="85400"/>
    <s v="8549059"/>
    <n v="528004120002"/>
    <x v="0"/>
    <x v="12"/>
    <x v="12"/>
    <n v="202211"/>
    <n v="44889"/>
    <s v="XOF"/>
    <n v="18903.07"/>
    <n v="28.61"/>
    <s v="EUR"/>
    <n v="28.815000000000001"/>
    <n v="12987043"/>
    <s v="STAFF"/>
    <n v="2012905"/>
    <s v="Time Code : N - OUB791122-OMNI-SALAIRE DU MOIS DE NOVEMBRE 2022 DE NEBIE Noël"/>
  </r>
  <r>
    <s v="E"/>
    <s v="4010"/>
    <s v="854"/>
    <s v="85400"/>
    <s v="8549059"/>
    <n v="528004120002"/>
    <x v="0"/>
    <x v="12"/>
    <x v="12"/>
    <n v="202211"/>
    <n v="44889"/>
    <s v="XOF"/>
    <n v="48429.07"/>
    <n v="73.3"/>
    <s v="EUR"/>
    <n v="73.825000000000003"/>
    <n v="12987043"/>
    <s v="STAFF"/>
    <n v="8540206"/>
    <s v="Time Code : N - OUB791122-OMNI-SALAIRE DU MOIS DE NOVEMBRE 2022 DE OUEDRAOGO Wendingomdé Joseph Arnaud"/>
  </r>
  <r>
    <s v="E"/>
    <s v="4200"/>
    <s v="854"/>
    <s v="85400"/>
    <s v="8549052"/>
    <n v="528004120002"/>
    <x v="0"/>
    <x v="56"/>
    <x v="56"/>
    <n v="202211"/>
    <n v="44890"/>
    <s v="USD"/>
    <n v="18.600000000000001"/>
    <n v="18.600000000000001"/>
    <s v="EUR"/>
    <n v="18.733000000000001"/>
    <n v="12987043"/>
    <s v="STAFF"/>
    <n v="9980783"/>
    <s v="Time Code : N - 9980783 LONG TERM SAVINGS PLAN"/>
  </r>
  <r>
    <s v="E"/>
    <s v="4190"/>
    <s v="854"/>
    <s v="85400"/>
    <s v="8549052"/>
    <n v="528004120002"/>
    <x v="0"/>
    <x v="56"/>
    <x v="56"/>
    <n v="202211"/>
    <n v="44890"/>
    <s v="USD"/>
    <n v="8.58"/>
    <n v="8.58"/>
    <s v="EUR"/>
    <n v="8.641"/>
    <n v="12987043"/>
    <s v="STAFF"/>
    <n v="9980783"/>
    <s v="Time Code : N - 9980783 CIGNA ER"/>
  </r>
  <r>
    <s v="E"/>
    <s v="4190"/>
    <s v="854"/>
    <s v="85400"/>
    <s v="8549052"/>
    <n v="528004120002"/>
    <x v="0"/>
    <x v="56"/>
    <x v="56"/>
    <n v="202211"/>
    <n v="44890"/>
    <s v="USD"/>
    <n v="31.25"/>
    <n v="31.25"/>
    <s v="EUR"/>
    <n v="31.474"/>
    <n v="12987043"/>
    <s v="STAFF"/>
    <n v="9980783"/>
    <s v="Time Code : N - 9980783 EPA"/>
  </r>
  <r>
    <s v="E"/>
    <s v="4170"/>
    <s v="854"/>
    <s v="85400"/>
    <s v="8549052"/>
    <n v="528004120002"/>
    <x v="0"/>
    <x v="56"/>
    <x v="56"/>
    <n v="202211"/>
    <n v="44890"/>
    <s v="USD"/>
    <n v="4.6500000000000004"/>
    <n v="4.6500000000000004"/>
    <s v="EUR"/>
    <n v="4.6829999999999998"/>
    <n v="12987043"/>
    <s v="STAFF"/>
    <n v="9980783"/>
    <s v="Time Code : N - 9980783 INS"/>
  </r>
  <r>
    <s v="E"/>
    <s v="4000"/>
    <s v="854"/>
    <s v="85400"/>
    <s v="8549052"/>
    <n v="528004120002"/>
    <x v="0"/>
    <x v="0"/>
    <x v="0"/>
    <n v="202211"/>
    <n v="44890"/>
    <s v="USD"/>
    <n v="198.5"/>
    <n v="198.5"/>
    <s v="EUR"/>
    <n v="199.92099999999999"/>
    <n v="12987043"/>
    <s v="STAFF"/>
    <n v="9982557"/>
    <s v="Time Code : N - 9982557 BASICPAY"/>
  </r>
  <r>
    <s v="E"/>
    <s v="4000"/>
    <s v="854"/>
    <s v="85400"/>
    <s v="8549052"/>
    <n v="528004120002"/>
    <x v="0"/>
    <x v="56"/>
    <x v="56"/>
    <n v="202211"/>
    <n v="44890"/>
    <s v="USD"/>
    <n v="186.01"/>
    <n v="186.01"/>
    <s v="EUR"/>
    <n v="187.34200000000001"/>
    <n v="12987043"/>
    <s v="STAFF"/>
    <n v="9980783"/>
    <s v="Time Code : N - 9980783 BASICPAY"/>
  </r>
  <r>
    <s v="E"/>
    <s v="4000"/>
    <s v="854"/>
    <s v="85400"/>
    <s v="8549051"/>
    <n v="528004120002"/>
    <x v="0"/>
    <x v="1"/>
    <x v="1"/>
    <n v="202211"/>
    <n v="44890"/>
    <s v="USD"/>
    <n v="191.21"/>
    <n v="191.21"/>
    <s v="EUR"/>
    <n v="192.57900000000001"/>
    <n v="12987043"/>
    <s v="STAFF"/>
    <n v="9985201"/>
    <s v="Time Code : N - 9985201 BASICPAY"/>
  </r>
  <r>
    <s v="E"/>
    <s v="4170"/>
    <s v="854"/>
    <s v="85400"/>
    <s v="8549051"/>
    <n v="528004120002"/>
    <x v="0"/>
    <x v="1"/>
    <x v="1"/>
    <n v="202211"/>
    <n v="44890"/>
    <s v="USD"/>
    <n v="4.78"/>
    <n v="4.78"/>
    <s v="EUR"/>
    <n v="4.8140000000000001"/>
    <n v="12987043"/>
    <s v="STAFF"/>
    <n v="9985201"/>
    <s v="Time Code : N - 9985201 INS"/>
  </r>
  <r>
    <s v="E"/>
    <s v="4200"/>
    <s v="854"/>
    <s v="85400"/>
    <s v="8549051"/>
    <n v="528004120002"/>
    <x v="0"/>
    <x v="1"/>
    <x v="1"/>
    <n v="202211"/>
    <n v="44890"/>
    <s v="USD"/>
    <n v="19.12"/>
    <n v="19.12"/>
    <s v="EUR"/>
    <n v="19.257000000000001"/>
    <n v="12987043"/>
    <s v="STAFF"/>
    <n v="9985201"/>
    <s v="Time Code : N - 9985201 LONG TERM SAVINGS PLAN"/>
  </r>
  <r>
    <s v="E"/>
    <s v="4190"/>
    <s v="854"/>
    <s v="85400"/>
    <s v="8549052"/>
    <n v="528004120002"/>
    <x v="0"/>
    <x v="0"/>
    <x v="0"/>
    <n v="202211"/>
    <n v="44890"/>
    <s v="USD"/>
    <n v="9.44"/>
    <n v="9.44"/>
    <s v="EUR"/>
    <n v="9.5079999999999991"/>
    <n v="12987043"/>
    <s v="STAFF"/>
    <n v="9982557"/>
    <s v="Time Code : N - 9982557 CIGNA ER"/>
  </r>
  <r>
    <s v="E"/>
    <s v="4190"/>
    <s v="854"/>
    <s v="85400"/>
    <s v="8549051"/>
    <n v="528004120002"/>
    <x v="0"/>
    <x v="1"/>
    <x v="1"/>
    <n v="202211"/>
    <n v="44890"/>
    <s v="USD"/>
    <n v="74.260000000000005"/>
    <n v="74.260000000000005"/>
    <s v="EUR"/>
    <n v="74.792000000000002"/>
    <n v="12987043"/>
    <s v="STAFF"/>
    <n v="9985201"/>
    <s v="Time Code : N - 9985201 COMPLEX"/>
  </r>
  <r>
    <s v="E"/>
    <s v="4190"/>
    <s v="854"/>
    <s v="85400"/>
    <s v="8549051"/>
    <n v="528004120002"/>
    <x v="0"/>
    <x v="1"/>
    <x v="1"/>
    <n v="202211"/>
    <n v="44890"/>
    <s v="USD"/>
    <n v="31.19"/>
    <n v="31.19"/>
    <s v="EUR"/>
    <n v="31.413"/>
    <n v="12987043"/>
    <s v="STAFF"/>
    <n v="9985201"/>
    <s v="Time Code : N - 9985201 EPA"/>
  </r>
  <r>
    <s v="E"/>
    <s v="4190"/>
    <s v="854"/>
    <s v="85400"/>
    <s v="8549051"/>
    <n v="528004120002"/>
    <x v="0"/>
    <x v="1"/>
    <x v="1"/>
    <n v="202211"/>
    <n v="44890"/>
    <s v="USD"/>
    <n v="8.56"/>
    <n v="8.56"/>
    <s v="EUR"/>
    <n v="8.6210000000000004"/>
    <n v="12987043"/>
    <s v="STAFF"/>
    <n v="9985201"/>
    <s v="Time Code : N - 9985201 CIGNA ER"/>
  </r>
  <r>
    <s v="E"/>
    <s v="4190"/>
    <s v="854"/>
    <s v="85400"/>
    <s v="8549052"/>
    <n v="528004120002"/>
    <x v="0"/>
    <x v="0"/>
    <x v="0"/>
    <n v="202211"/>
    <n v="44890"/>
    <s v="USD"/>
    <n v="34.380000000000003"/>
    <n v="34.380000000000003"/>
    <s v="EUR"/>
    <n v="34.625999999999998"/>
    <n v="12987043"/>
    <s v="STAFF"/>
    <n v="9982557"/>
    <s v="Time Code : N - 9982557 EPA"/>
  </r>
  <r>
    <s v="E"/>
    <s v="4200"/>
    <s v="854"/>
    <s v="85400"/>
    <s v="8549052"/>
    <n v="528004120002"/>
    <x v="0"/>
    <x v="0"/>
    <x v="0"/>
    <n v="202211"/>
    <n v="44890"/>
    <s v="USD"/>
    <n v="19.850000000000001"/>
    <n v="19.850000000000001"/>
    <s v="EUR"/>
    <n v="19.992000000000001"/>
    <n v="12987043"/>
    <s v="STAFF"/>
    <n v="9982557"/>
    <s v="Time Code : N - 9982557 LONG TERM SAVINGS PLAN"/>
  </r>
  <r>
    <s v="E"/>
    <s v="4170"/>
    <s v="854"/>
    <s v="85400"/>
    <s v="8549052"/>
    <n v="528004120002"/>
    <x v="0"/>
    <x v="0"/>
    <x v="0"/>
    <n v="202211"/>
    <n v="44890"/>
    <s v="USD"/>
    <n v="4.96"/>
    <n v="4.96"/>
    <s v="EUR"/>
    <n v="4.9960000000000004"/>
    <n v="12987043"/>
    <s v="STAFF"/>
    <n v="9982557"/>
    <s v="Time Code : N - 9982557 INS"/>
  </r>
  <r>
    <s v="E"/>
    <s v="6022"/>
    <s v="854"/>
    <s v="85408"/>
    <s v="8549054"/>
    <n v="528004120010"/>
    <x v="1"/>
    <x v="2"/>
    <x v="2"/>
    <n v="202211"/>
    <n v="44890"/>
    <s v="XOF"/>
    <n v="4173.74"/>
    <n v="6.32"/>
    <s v="EUR"/>
    <n v="6.3650000000000002"/>
    <n v="12989541"/>
    <s v="PROPERTY"/>
    <s v="854P0076"/>
    <s v="Premise allocation : [52800412] [54.11%] [30527926] - OUW151122/BANK-WIZALL/KINDA NARCISSE/Remboursement sur paiement facture ONEA du mois de juin et juillet 2022."/>
  </r>
  <r>
    <s v="E"/>
    <s v="5130"/>
    <s v="854"/>
    <s v="85408"/>
    <s v="8549052"/>
    <n v="528004120010"/>
    <x v="1"/>
    <x v="72"/>
    <x v="71"/>
    <n v="202211"/>
    <n v="44890"/>
    <s v="XOF"/>
    <n v="2300"/>
    <n v="3.48"/>
    <s v="EUR"/>
    <n v="3.5049999999999999"/>
    <n v="30527926"/>
    <s v="VEHICLE"/>
    <s v="854V0514"/>
    <s v="OUECW211122/BANK-WIZALL/BADINI MOUMOUNY5Garage Touhguili)/Achat de chambre a air pour reparation de moto immatriculée  YBR 125 2009 2F 03 IT"/>
  </r>
  <r>
    <s v="E"/>
    <s v="6300"/>
    <s v="854"/>
    <s v="85401"/>
    <s v="8549054"/>
    <n v="528004120010"/>
    <x v="1"/>
    <x v="43"/>
    <x v="43"/>
    <n v="202211"/>
    <n v="44890"/>
    <s v="XOF"/>
    <n v="488.98"/>
    <n v="0.74"/>
    <s v="EUR"/>
    <n v="0.745"/>
    <n v="12989541"/>
    <m/>
    <m/>
    <s v="Premise allocation : [52800412] [2.44%] [30527537] - OUMSB911122-OMNI-ONATEL S.A/ONATEL/Frais de communication : Flotte BASE KAYA pour le mois de  OCTOBRE  2022"/>
  </r>
  <r>
    <s v="E"/>
    <s v="6300"/>
    <s v="854"/>
    <s v="85401"/>
    <s v="8549054"/>
    <n v="528004120010"/>
    <x v="1"/>
    <x v="43"/>
    <x v="43"/>
    <n v="202211"/>
    <n v="44890"/>
    <s v="XOF"/>
    <n v="18336.75"/>
    <n v="27.76"/>
    <s v="EUR"/>
    <n v="27.959"/>
    <n v="12989541"/>
    <m/>
    <m/>
    <s v="Premise allocation : [52800412] [2.44%] [30527537] - OUMSB891122-OMNI-ONATEL SA/Frais de connexion internet BASE KAYA pour le mois d'Octobre 2022"/>
  </r>
  <r>
    <s v="E"/>
    <s v="5094"/>
    <s v="854"/>
    <s v="85406"/>
    <s v="8549054"/>
    <n v="528004120010"/>
    <x v="1"/>
    <x v="43"/>
    <x v="43"/>
    <n v="202211"/>
    <n v="44890"/>
    <s v="XOF"/>
    <n v="140000"/>
    <n v="211.91"/>
    <s v="EUR"/>
    <n v="213.42699999999999"/>
    <n v="30527537"/>
    <m/>
    <m/>
    <s v="OUMSB911122-OMNI-ONATEL S.A/ONATEL/Frais de communication : Flotte ATWA  Staff SCI pour le mois de  OCTOBRE  2022."/>
  </r>
  <r>
    <s v="E"/>
    <s v="6200"/>
    <s v="854"/>
    <s v="85408"/>
    <s v="8549052"/>
    <n v="528004120004"/>
    <x v="13"/>
    <x v="77"/>
    <x v="76"/>
    <n v="202211"/>
    <n v="44890"/>
    <s v="XOF"/>
    <n v="36000"/>
    <n v="54.49"/>
    <s v="EUR"/>
    <n v="54.88"/>
    <n v="30527926"/>
    <m/>
    <m/>
    <s v="OUATW171122/BANK-WIZALL/TOURE ABEN VICTOR (RCIE)/Radio communication informatique electroniqur(RCIE): Confection de 6 badges pour le personnel de ATWA"/>
  </r>
  <r>
    <s v="E"/>
    <s v="6300"/>
    <s v="854"/>
    <s v="85408"/>
    <s v="8549054"/>
    <n v="528004120010"/>
    <x v="1"/>
    <x v="43"/>
    <x v="43"/>
    <n v="202211"/>
    <n v="44890"/>
    <s v="XOF"/>
    <n v="10821.2"/>
    <n v="16.38"/>
    <s v="EUR"/>
    <n v="16.497"/>
    <n v="12989541"/>
    <m/>
    <m/>
    <s v="Premise allocation : [52800412] [54.11%] [30527537] - OUMSB911122-OMNI-ONATEL S.A/ONATEL/Frais de communication : Flotte OUAHIGOUYA pour le mois de OCTOBRE  2022."/>
  </r>
  <r>
    <s v="E"/>
    <s v="6300"/>
    <s v="854"/>
    <s v="85406"/>
    <s v="8549054"/>
    <n v="528004120010"/>
    <x v="1"/>
    <x v="43"/>
    <x v="43"/>
    <n v="202211"/>
    <n v="44890"/>
    <s v="XOF"/>
    <n v="5463.36"/>
    <n v="8.27"/>
    <s v="EUR"/>
    <n v="8.3290000000000006"/>
    <n v="12989541"/>
    <m/>
    <m/>
    <s v="Premise allocation : [52800412] [18.21%] [30527537] - OUMSB911122-OMNI-ONATEL S.A/ONATEL/Frais de communication : Flotte BASE OUAGA pour le mois de OCTOBRE  2022."/>
  </r>
  <r>
    <s v="E"/>
    <s v="6300"/>
    <s v="854"/>
    <s v="85407"/>
    <s v="8549054"/>
    <n v="528004120010"/>
    <x v="1"/>
    <x v="43"/>
    <x v="43"/>
    <n v="202211"/>
    <n v="44890"/>
    <s v="XOF"/>
    <n v="45556.44"/>
    <n v="68.959999999999994"/>
    <s v="EUR"/>
    <n v="69.453999999999994"/>
    <n v="12989541"/>
    <m/>
    <m/>
    <s v="Premise allocation : [52800412] [37.96%] [30527537] - OUMSB891122-OMNI-ONATEL SA/Frais de connexion internet DEDOUGOU pour le mois d'Octobre 2022"/>
  </r>
  <r>
    <s v="E"/>
    <s v="6300"/>
    <s v="854"/>
    <s v="85407"/>
    <s v="8549054"/>
    <n v="528004120010"/>
    <x v="1"/>
    <x v="43"/>
    <x v="43"/>
    <n v="202211"/>
    <n v="44890"/>
    <s v="XOF"/>
    <n v="3796.37"/>
    <n v="5.75"/>
    <s v="EUR"/>
    <n v="5.7910000000000004"/>
    <n v="12989541"/>
    <m/>
    <m/>
    <s v="Premise allocation : [52800412] [37.96%] [30527537] - OUMSB911122-OMNI-ONATEL S.A/ONATEL/Frais de communication : Flotte BASE DEDOUGOU pour le mois de OCTOBRE  2022."/>
  </r>
  <r>
    <s v="E"/>
    <s v="6300"/>
    <s v="854"/>
    <s v="85408"/>
    <s v="8549054"/>
    <n v="528004120010"/>
    <x v="1"/>
    <x v="43"/>
    <x v="43"/>
    <n v="202211"/>
    <n v="44893"/>
    <s v="XOF"/>
    <n v="48695.4"/>
    <n v="73.709999999999994"/>
    <s v="EUR"/>
    <n v="74.238"/>
    <n v="12989541"/>
    <m/>
    <m/>
    <s v="Premise allocation : [52800412] [54.11%] [30527537] - OUMSB901122-OMNI-ONATEL SA/Frais de communication :  Forfait maitrisé BASE OUAHIGOUYA pour de OCTOBRE    2022."/>
  </r>
  <r>
    <s v="E"/>
    <s v="6300"/>
    <s v="854"/>
    <s v="85407"/>
    <s v="8549054"/>
    <n v="528004120010"/>
    <x v="1"/>
    <x v="43"/>
    <x v="43"/>
    <n v="202211"/>
    <n v="44893"/>
    <s v="XOF"/>
    <n v="13287.3"/>
    <n v="20.11"/>
    <s v="EUR"/>
    <n v="20.254000000000001"/>
    <n v="12989541"/>
    <m/>
    <m/>
    <s v="Premise allocation : [52800412] [37.96%] [30527537] - OUMSB901122-OMNI-ONATEL SA/Frais de communication :  Forfait maitrisé BASE DE DEDOUGOU pour de OCTOBRE   2022."/>
  </r>
  <r>
    <s v="E"/>
    <s v="6300"/>
    <s v="854"/>
    <s v="85406"/>
    <s v="8549054"/>
    <n v="528004120010"/>
    <x v="1"/>
    <x v="43"/>
    <x v="43"/>
    <n v="202211"/>
    <n v="44893"/>
    <s v="XOF"/>
    <n v="18211.2"/>
    <n v="27.57"/>
    <s v="EUR"/>
    <n v="27.766999999999999"/>
    <n v="12989541"/>
    <m/>
    <m/>
    <s v="Premise allocation : [52800412] [18.21%] [30527537] - OUMSB901122-OMNI-ONATEL SA/Frais de communication :  Forfait maitrisé BASE DE OUAGA pour de OCTOBRE   2022."/>
  </r>
  <r>
    <s v="E"/>
    <s v="6300"/>
    <s v="854"/>
    <s v="85401"/>
    <s v="8549054"/>
    <n v="528004120010"/>
    <x v="1"/>
    <x v="43"/>
    <x v="43"/>
    <n v="202211"/>
    <n v="44893"/>
    <s v="XOF"/>
    <n v="1589.19"/>
    <n v="2.41"/>
    <s v="EUR"/>
    <n v="2.427"/>
    <n v="12989541"/>
    <m/>
    <m/>
    <s v="Premise allocation : [52800412] [2.44%] [30527537] - OUMSB901122-OMNI-ONATEL SA/Frais de communication : Forfait maitrisé KAYA pour le mois de OCTOBRE    2022."/>
  </r>
  <r>
    <s v="E"/>
    <s v="5094"/>
    <s v="854"/>
    <s v="85401"/>
    <s v="8549054"/>
    <n v="528004120010"/>
    <x v="1"/>
    <x v="43"/>
    <x v="43"/>
    <n v="202211"/>
    <n v="44893"/>
    <s v="XOF"/>
    <n v="600000"/>
    <n v="908.19"/>
    <s v="EUR"/>
    <n v="914.69299999999998"/>
    <n v="30527537"/>
    <m/>
    <m/>
    <s v="OUMSB901122-OMNI-ONATEL SA/Frais de communication :  Forfait maitrisé ATWA Partenaire pour de OCTOBRE   2022"/>
  </r>
  <r>
    <s v="E"/>
    <s v="4110"/>
    <s v="854"/>
    <s v="85400"/>
    <s v="8549051"/>
    <n v="528004120002"/>
    <x v="0"/>
    <x v="1"/>
    <x v="1"/>
    <n v="202211"/>
    <n v="44893"/>
    <s v="XOF"/>
    <n v="143.55000000000001"/>
    <n v="0.22"/>
    <s v="EUR"/>
    <n v="0.222"/>
    <n v="12987043"/>
    <s v="STAFF"/>
    <n v="9985201"/>
    <s v="Time Code : N - OUB1211122-CHQ 1720086-ONEA/Consommation d'eau de BENOIT DELSARTE pour le mois d Aout 2022"/>
  </r>
  <r>
    <s v="E"/>
    <s v="4110"/>
    <s v="854"/>
    <s v="85400"/>
    <s v="8549051"/>
    <n v="528004120002"/>
    <x v="0"/>
    <x v="1"/>
    <x v="1"/>
    <n v="202211"/>
    <n v="44893"/>
    <s v="XOF"/>
    <n v="9152.61"/>
    <n v="13.85"/>
    <s v="EUR"/>
    <n v="13.949"/>
    <n v="12987043"/>
    <s v="STAFF"/>
    <n v="9985201"/>
    <s v="Time Code : N - OUB1171122-CHQ 1720089-SONABEL/Consommation d'élèctricité de BENOIT DELSARTE pour le mois d'octobre 2022"/>
  </r>
  <r>
    <s v="E"/>
    <s v="4110"/>
    <s v="854"/>
    <s v="85400"/>
    <s v="8549051"/>
    <n v="528004120002"/>
    <x v="0"/>
    <x v="1"/>
    <x v="1"/>
    <n v="202211"/>
    <n v="44893"/>
    <s v="XOF"/>
    <n v="143.55000000000001"/>
    <n v="0.22"/>
    <s v="EUR"/>
    <n v="0.222"/>
    <n v="12987043"/>
    <s v="STAFF"/>
    <n v="9985201"/>
    <s v="Time Code : N - OUB1211122-CHQ 1720086-ONEA/Consommation d'eau de BENOIT DELSARTE pour le mois de Juillet 2022"/>
  </r>
  <r>
    <s v="E"/>
    <s v="6300"/>
    <s v="854"/>
    <s v="85401"/>
    <s v="8549054"/>
    <n v="528004120010"/>
    <x v="1"/>
    <x v="43"/>
    <x v="43"/>
    <n v="202211"/>
    <n v="44894"/>
    <s v="XOF"/>
    <n v="427.86"/>
    <n v="0.65"/>
    <s v="EUR"/>
    <n v="0.65500000000000003"/>
    <n v="12989541"/>
    <m/>
    <m/>
    <s v="Premise allocation : [52800412] [2.44%] [30527915] - KAC141122/ENTREPRISE LAKANDE ET FRERES /Achat de téléphone portable pour les vigiles de la Base"/>
  </r>
  <r>
    <s v="E"/>
    <s v="6090"/>
    <s v="854"/>
    <s v="85401"/>
    <s v="8549054"/>
    <n v="528004120010"/>
    <x v="1"/>
    <x v="30"/>
    <x v="30"/>
    <n v="202211"/>
    <n v="44894"/>
    <s v="XOF"/>
    <n v="366.74"/>
    <n v="0.56000000000000005"/>
    <s v="EUR"/>
    <n v="0.56399999999999995"/>
    <n v="12989541"/>
    <s v="PROPERTY"/>
    <s v="854P0064"/>
    <s v="Premise allocation : [52800412] [2.44%] [30527915] - KAC151122/ENTREPRISE ZAMTAKO ISSOUF ET FRERES/ Achat de ralonge ingelec"/>
  </r>
  <r>
    <s v="E"/>
    <s v="6090"/>
    <s v="854"/>
    <s v="85401"/>
    <s v="8549054"/>
    <n v="528004120010"/>
    <x v="1"/>
    <x v="30"/>
    <x v="30"/>
    <n v="202211"/>
    <n v="44895"/>
    <s v="XOF"/>
    <n v="599"/>
    <n v="0.91"/>
    <s v="EUR"/>
    <n v="0.91700000000000004"/>
    <n v="12989541"/>
    <s v="PROPERTY"/>
    <s v="854P0064"/>
    <s v="Premise allocation : [52800412] [2.44%] [30527915] - KACPC111122/OUATTARA ABDOURAMANE/ Frais d'achat de gazoil pour le fonctionnement du groupe électrogène de la base de kaya N° Agresso 854V0027"/>
  </r>
  <r>
    <s v="E"/>
    <s v="6090"/>
    <s v="854"/>
    <s v="85401"/>
    <s v="8549054"/>
    <n v="528004120010"/>
    <x v="1"/>
    <x v="30"/>
    <x v="30"/>
    <n v="202211"/>
    <n v="44895"/>
    <s v="XOF"/>
    <n v="616.12"/>
    <n v="0.93"/>
    <s v="EUR"/>
    <n v="0.93700000000000006"/>
    <n v="12989541"/>
    <s v="PROPERTY"/>
    <s v="854P0064"/>
    <s v="Premise allocation : [52800412] [2.44%] [30527915] - KACPC111122/OUATTARA ABDOURAMANE/ Frais d'achat de gazoil pour le fonctionnement du groupe électrogène de la base de kaya N° Agresso 854V0027"/>
  </r>
  <r>
    <s v="E"/>
    <s v="6022"/>
    <s v="854"/>
    <s v="85401"/>
    <s v="8549054"/>
    <n v="528004120010"/>
    <x v="1"/>
    <x v="30"/>
    <x v="30"/>
    <n v="202211"/>
    <n v="44895"/>
    <s v="XOF"/>
    <n v="611.23"/>
    <n v="0.93"/>
    <s v="EUR"/>
    <n v="0.93700000000000006"/>
    <n v="12989541"/>
    <s v="PROPERTY"/>
    <s v="854P0064"/>
    <s v="Premise allocation : [52800412] [2.44%] [30527915] - KAC181122/SCO-Zam/Burkina/ Achat de sachet d'eau balali en pack"/>
  </r>
  <r>
    <s v="E"/>
    <s v="6022"/>
    <s v="854"/>
    <s v="85401"/>
    <s v="8549054"/>
    <n v="528004120010"/>
    <x v="1"/>
    <x v="30"/>
    <x v="30"/>
    <n v="202211"/>
    <n v="44895"/>
    <s v="XOF"/>
    <n v="146.69"/>
    <n v="0.22"/>
    <s v="EUR"/>
    <n v="0.222"/>
    <n v="12989541"/>
    <s v="PROPERTY"/>
    <s v="854P0064"/>
    <s v="Premise allocation : [52800412] [2.44%] [30527915] - KAC191122/SCO-Zam/burkina/ Achat de sachet d'eau babali en pack"/>
  </r>
  <r>
    <s v="E"/>
    <s v="4060"/>
    <s v="854"/>
    <s v="85408"/>
    <s v="8549057"/>
    <n v="528004120002"/>
    <x v="0"/>
    <x v="22"/>
    <x v="22"/>
    <n v="202211"/>
    <n v="44895"/>
    <s v="XOF"/>
    <n v="16296.97"/>
    <n v="24.67"/>
    <s v="EUR"/>
    <n v="24.847000000000001"/>
    <n v="12987043"/>
    <s v="STAFF"/>
    <n v="2035753"/>
    <s v="Time Code : N - 202211 Annual leave accrual/Kouanda  Rachidatou"/>
  </r>
  <r>
    <s v="E"/>
    <s v="4060"/>
    <s v="854"/>
    <s v="85400"/>
    <s v="8549059"/>
    <n v="528004120002"/>
    <x v="0"/>
    <x v="12"/>
    <x v="12"/>
    <n v="202211"/>
    <n v="44895"/>
    <s v="XOF"/>
    <n v="1756.94"/>
    <n v="2.66"/>
    <s v="EUR"/>
    <n v="2.6789999999999998"/>
    <n v="12987043"/>
    <s v="STAFF"/>
    <n v="2012905"/>
    <s v="Time Code : N - 202211 Annual leave accrual/Noel  Nebie"/>
  </r>
  <r>
    <s v="E"/>
    <s v="4060"/>
    <s v="854"/>
    <s v="85406"/>
    <s v="8549063"/>
    <n v="528004120002"/>
    <x v="0"/>
    <x v="25"/>
    <x v="25"/>
    <n v="202211"/>
    <n v="44895"/>
    <s v="XOF"/>
    <n v="1966.95"/>
    <n v="2.98"/>
    <s v="EUR"/>
    <n v="3.0009999999999999"/>
    <n v="12987043"/>
    <s v="STAFF"/>
    <n v="2038727"/>
    <s v="Time Code : S - 202211 Annual leave accrual/Yacouba  Sory"/>
  </r>
  <r>
    <s v="E"/>
    <s v="4060"/>
    <s v="854"/>
    <s v="85407"/>
    <s v="8549059"/>
    <n v="528004120002"/>
    <x v="0"/>
    <x v="18"/>
    <x v="18"/>
    <n v="202211"/>
    <n v="44895"/>
    <s v="XOF"/>
    <n v="47418.11"/>
    <n v="71.77"/>
    <s v="EUR"/>
    <n v="72.284000000000006"/>
    <n v="12987043"/>
    <s v="STAFF"/>
    <n v="2014872"/>
    <s v="Time Code : N - 202211 Annual leave accrual/Siaka  Ouattara"/>
  </r>
  <r>
    <s v="E"/>
    <s v="4060"/>
    <s v="854"/>
    <s v="85400"/>
    <s v="8549063"/>
    <n v="528004120002"/>
    <x v="0"/>
    <x v="21"/>
    <x v="21"/>
    <n v="202211"/>
    <n v="44895"/>
    <s v="XOF"/>
    <n v="8891.4699999999993"/>
    <n v="13.46"/>
    <s v="EUR"/>
    <n v="13.555999999999999"/>
    <n v="12987043"/>
    <s v="STAFF"/>
    <n v="2020577"/>
    <s v="Time Code : N - 202211 Annual leave accrual/Sidibe  Moumouni"/>
  </r>
  <r>
    <s v="E"/>
    <s v="4060"/>
    <s v="854"/>
    <s v="85400"/>
    <s v="8549059"/>
    <n v="528004120002"/>
    <x v="0"/>
    <x v="12"/>
    <x v="12"/>
    <n v="202211"/>
    <n v="44895"/>
    <s v="XOF"/>
    <n v="4470.72"/>
    <n v="6.77"/>
    <s v="EUR"/>
    <n v="6.8179999999999996"/>
    <n v="12987043"/>
    <s v="STAFF"/>
    <n v="8540206"/>
    <s v="Time Code : N - 202211 Annual leave accrual/Wendingomde Joseph Arnaud  OUEDRAOGO"/>
  </r>
  <r>
    <s v="E"/>
    <s v="4060"/>
    <s v="854"/>
    <s v="85400"/>
    <s v="8549062"/>
    <n v="528004120002"/>
    <x v="0"/>
    <x v="23"/>
    <x v="23"/>
    <n v="202211"/>
    <n v="44895"/>
    <s v="XOF"/>
    <n v="6911.46"/>
    <n v="10.46"/>
    <s v="EUR"/>
    <n v="10.535"/>
    <n v="12987043"/>
    <s v="STAFF"/>
    <n v="2032465"/>
    <s v="Time Code : N - 202211 Annual leave accrual/Hassimi  ZOURE"/>
  </r>
  <r>
    <s v="E"/>
    <s v="4060"/>
    <s v="854"/>
    <s v="85400"/>
    <s v="8549057"/>
    <n v="528004120002"/>
    <x v="0"/>
    <x v="7"/>
    <x v="7"/>
    <n v="202211"/>
    <n v="44895"/>
    <s v="XOF"/>
    <n v="7254.21"/>
    <n v="10.98"/>
    <s v="EUR"/>
    <n v="11.058999999999999"/>
    <n v="12987043"/>
    <s v="STAFF"/>
    <n v="8540392"/>
    <s v="Time Code : N - 202211 Annual leave accrual/Hamza  Kabore"/>
  </r>
  <r>
    <s v="E"/>
    <s v="4060"/>
    <s v="854"/>
    <s v="85406"/>
    <s v="8549059"/>
    <n v="528004120002"/>
    <x v="0"/>
    <x v="18"/>
    <x v="18"/>
    <n v="202211"/>
    <n v="44895"/>
    <s v="XOF"/>
    <n v="2813.48"/>
    <n v="4.26"/>
    <s v="EUR"/>
    <n v="4.2910000000000004"/>
    <n v="12987043"/>
    <s v="STAFF"/>
    <n v="2024413"/>
    <s v="Time Code : N - 202211 Annual leave accrual/Jacques Malgdawindé DAMIBA"/>
  </r>
  <r>
    <s v="E"/>
    <s v="4060"/>
    <s v="854"/>
    <s v="85407"/>
    <s v="8549063"/>
    <n v="528004120002"/>
    <x v="0"/>
    <x v="25"/>
    <x v="25"/>
    <n v="202211"/>
    <n v="44895"/>
    <s v="XOF"/>
    <n v="15797.07"/>
    <n v="23.91"/>
    <s v="EUR"/>
    <n v="24.081"/>
    <n v="12987043"/>
    <s v="STAFF"/>
    <n v="2038727"/>
    <s v="Time Code : N - 202211 Annual leave accrual/Yacouba  Sory"/>
  </r>
  <r>
    <s v="E"/>
    <s v="4060"/>
    <s v="854"/>
    <s v="85406"/>
    <s v="8549057"/>
    <n v="528004120002"/>
    <x v="0"/>
    <x v="69"/>
    <x v="68"/>
    <n v="202211"/>
    <n v="44895"/>
    <s v="XOF"/>
    <n v="19169.3"/>
    <n v="29.02"/>
    <s v="EUR"/>
    <n v="29.228000000000002"/>
    <n v="12987043"/>
    <s v="STAFF"/>
    <n v="8540222"/>
    <s v="Time Code : N - 202211 Annual leave accrual/OUEDRAOGO  Bila Basile"/>
  </r>
  <r>
    <s v="E"/>
    <s v="4060"/>
    <s v="854"/>
    <s v="85407"/>
    <s v="8549057"/>
    <n v="528004120002"/>
    <x v="0"/>
    <x v="22"/>
    <x v="22"/>
    <n v="202211"/>
    <n v="44895"/>
    <s v="XOF"/>
    <n v="33385.32"/>
    <n v="50.53"/>
    <s v="EUR"/>
    <n v="50.892000000000003"/>
    <n v="12987043"/>
    <s v="STAFF"/>
    <n v="2023197"/>
    <s v="Time Code : N - 202211 Annual leave accrual/Regis Kader Sanlé Sagnon"/>
  </r>
  <r>
    <s v="E"/>
    <s v="4060"/>
    <s v="854"/>
    <s v="85400"/>
    <s v="8549060"/>
    <n v="528004120002"/>
    <x v="0"/>
    <x v="6"/>
    <x v="6"/>
    <n v="202211"/>
    <n v="44895"/>
    <s v="XOF"/>
    <n v="3680.9"/>
    <n v="5.57"/>
    <s v="EUR"/>
    <n v="5.61"/>
    <n v="12987043"/>
    <s v="STAFF"/>
    <n v="2012532"/>
    <s v="Time Code : N - 202211 Annual leave accrual/Evariste  Belemsobgo"/>
  </r>
  <r>
    <s v="E"/>
    <s v="4060"/>
    <s v="854"/>
    <s v="85408"/>
    <s v="8549057"/>
    <n v="528004120002"/>
    <x v="0"/>
    <x v="19"/>
    <x v="19"/>
    <n v="202211"/>
    <n v="44895"/>
    <s v="XOF"/>
    <n v="47418.11"/>
    <n v="71.77"/>
    <s v="EUR"/>
    <n v="72.284000000000006"/>
    <n v="12987043"/>
    <s v="STAFF"/>
    <n v="2023596"/>
    <s v="Time Code : N - 202211 Annual leave accrual/Wangre  Didier"/>
  </r>
  <r>
    <s v="E"/>
    <s v="4061"/>
    <s v="854"/>
    <s v="85400"/>
    <s v="8549052"/>
    <n v="528004120002"/>
    <x v="0"/>
    <x v="0"/>
    <x v="0"/>
    <n v="202211"/>
    <n v="44895"/>
    <s v="USD"/>
    <n v="22.87"/>
    <n v="22.87"/>
    <s v="EUR"/>
    <n v="23.033999999999999"/>
    <n v="12987043"/>
    <s v="STAFF"/>
    <n v="9982557"/>
    <s v="Time Code : N - 202211 Annual leave accrual/Serge  ANDRIAMANDIMBY"/>
  </r>
  <r>
    <s v="E"/>
    <s v="4060"/>
    <s v="854"/>
    <s v="85406"/>
    <s v="8540008"/>
    <n v="528004120001"/>
    <x v="3"/>
    <x v="9"/>
    <x v="9"/>
    <n v="202211"/>
    <n v="44895"/>
    <s v="XOF"/>
    <n v="99714.2"/>
    <n v="150.93"/>
    <s v="EUR"/>
    <n v="152.011"/>
    <n v="12987043"/>
    <s v="STAFF"/>
    <n v="2019466"/>
    <s v="Time Code : M - 202211 Annual leave accrual/Lena Yasmine Zague-Some"/>
  </r>
  <r>
    <s v="E"/>
    <s v="4060"/>
    <s v="854"/>
    <s v="85400"/>
    <s v="8549060"/>
    <n v="528004120002"/>
    <x v="0"/>
    <x v="6"/>
    <x v="6"/>
    <n v="202211"/>
    <n v="44895"/>
    <s v="XOF"/>
    <n v="1442.75"/>
    <n v="2.1800000000000002"/>
    <s v="EUR"/>
    <n v="2.1960000000000002"/>
    <n v="12987043"/>
    <s v="STAFF"/>
    <n v="2027008"/>
    <s v="Time Code : N - 202211 Annual leave accrual/Sawadogo  Augustine Marie Wendyam"/>
  </r>
  <r>
    <s v="E"/>
    <s v="4060"/>
    <s v="854"/>
    <s v="85401"/>
    <s v="8540008"/>
    <n v="528004120001"/>
    <x v="3"/>
    <x v="14"/>
    <x v="14"/>
    <n v="202211"/>
    <n v="44895"/>
    <s v="XOF"/>
    <n v="63592.02"/>
    <n v="96.26"/>
    <s v="EUR"/>
    <n v="96.948999999999998"/>
    <n v="12987043"/>
    <s v="STAFF"/>
    <n v="2031020"/>
    <s v="Time Code : N - 202211 Annual leave accrual/Hassane Moctar Gansore"/>
  </r>
  <r>
    <s v="E"/>
    <s v="4060"/>
    <s v="854"/>
    <s v="85400"/>
    <s v="8549055"/>
    <n v="528004120002"/>
    <x v="0"/>
    <x v="11"/>
    <x v="11"/>
    <n v="202211"/>
    <n v="44895"/>
    <s v="XOF"/>
    <n v="2149.86"/>
    <n v="3.25"/>
    <s v="EUR"/>
    <n v="3.2730000000000001"/>
    <n v="12987043"/>
    <s v="STAFF"/>
    <n v="8540039"/>
    <s v="Time Code : N - 202211 Annual leave accrual/Grégoire  NABI"/>
  </r>
  <r>
    <s v="E"/>
    <s v="4060"/>
    <s v="854"/>
    <s v="85406"/>
    <s v="8549059"/>
    <n v="528004120002"/>
    <x v="0"/>
    <x v="18"/>
    <x v="18"/>
    <n v="202211"/>
    <n v="44895"/>
    <s v="XOF"/>
    <n v="2965.02"/>
    <n v="4.49"/>
    <s v="EUR"/>
    <n v="4.5220000000000002"/>
    <n v="12987043"/>
    <s v="STAFF"/>
    <n v="2030994"/>
    <s v="Time Code : N - 202211 Annual leave accrual/Léonie  Ki"/>
  </r>
  <r>
    <s v="E"/>
    <s v="4060"/>
    <s v="854"/>
    <s v="85408"/>
    <s v="8540008"/>
    <n v="528004120001"/>
    <x v="3"/>
    <x v="14"/>
    <x v="14"/>
    <n v="202211"/>
    <n v="44895"/>
    <s v="XOF"/>
    <n v="51822.94"/>
    <n v="78.44"/>
    <s v="EUR"/>
    <n v="79.001999999999995"/>
    <n v="12987043"/>
    <s v="STAFF"/>
    <n v="2012170"/>
    <s v="Time Code : N - 202211 Annual leave accrual/Yaya  Kiema"/>
  </r>
  <r>
    <s v="E"/>
    <s v="4110"/>
    <s v="854"/>
    <s v="85400"/>
    <s v="8549052"/>
    <n v="528004120002"/>
    <x v="0"/>
    <x v="0"/>
    <x v="0"/>
    <n v="202211"/>
    <n v="44895"/>
    <s v="XOF"/>
    <n v="6547.62"/>
    <n v="9.91"/>
    <s v="EUR"/>
    <n v="9.9809999999999999"/>
    <n v="12987043"/>
    <s v="STAFF"/>
    <n v="9982557"/>
    <s v="Time Code : N - OUB1011122-OMNI-Remboursement SERGE ANDRIAMANDIMBY/Consommation d'élèctricité compteur local de ADJIBADE Salamatou"/>
  </r>
  <r>
    <s v="E"/>
    <s v="4060"/>
    <s v="854"/>
    <s v="85407"/>
    <s v="8549059"/>
    <n v="528004120002"/>
    <x v="0"/>
    <x v="20"/>
    <x v="20"/>
    <n v="202211"/>
    <n v="44895"/>
    <s v="XOF"/>
    <n v="30016.74"/>
    <n v="45.43"/>
    <s v="EUR"/>
    <n v="45.755000000000003"/>
    <n v="12987043"/>
    <s v="STAFF"/>
    <n v="2059559"/>
    <s v="Time Code : N - 202211 Annual leave accrual/Alice Ramde Yameogo"/>
  </r>
  <r>
    <s v="E"/>
    <s v="4060"/>
    <s v="854"/>
    <s v="85406"/>
    <s v="8549053"/>
    <n v="528004120002"/>
    <x v="0"/>
    <x v="16"/>
    <x v="16"/>
    <n v="202211"/>
    <n v="44895"/>
    <s v="XOF"/>
    <n v="47418.11"/>
    <n v="71.77"/>
    <s v="EUR"/>
    <n v="72.284000000000006"/>
    <n v="12987043"/>
    <s v="STAFF"/>
    <n v="2024193"/>
    <s v="Time Code : N - 202211 Annual leave accrual/Sié  Kambire"/>
  </r>
  <r>
    <s v="E"/>
    <s v="4060"/>
    <s v="854"/>
    <s v="85406"/>
    <s v="8549052"/>
    <n v="528004120001"/>
    <x v="3"/>
    <x v="14"/>
    <x v="14"/>
    <n v="202211"/>
    <n v="44895"/>
    <s v="XOF"/>
    <n v="67899.399999999994"/>
    <n v="102.78"/>
    <s v="EUR"/>
    <n v="103.51600000000001"/>
    <n v="12987043"/>
    <s v="STAFF"/>
    <n v="2022429"/>
    <s v="Time Code : N - 202211 Annual leave accrual/Daouda Martial Hubert  Dahani"/>
  </r>
  <r>
    <s v="E"/>
    <s v="5110"/>
    <s v="854"/>
    <s v="85406"/>
    <s v="8549057"/>
    <n v="528004120010"/>
    <x v="1"/>
    <x v="87"/>
    <x v="86"/>
    <n v="202211"/>
    <n v="44895"/>
    <s v="XOF"/>
    <n v="11597.08"/>
    <n v="19.03"/>
    <s v="EUR"/>
    <n v="19.166"/>
    <n v="12979112"/>
    <s v="VEHICLE"/>
    <s v="854V0538"/>
    <s v="PO Auto-Accrual re PO: 10071600 / Total_appro TOM-Card 469916_veh 0164 D7 03 IT_ATWA"/>
  </r>
  <r>
    <s v="E"/>
    <s v="5120"/>
    <s v="854"/>
    <s v="85406"/>
    <s v="8549057"/>
    <n v="528004120010"/>
    <x v="1"/>
    <x v="58"/>
    <x v="58"/>
    <n v="202211"/>
    <n v="44895"/>
    <s v="XOF"/>
    <n v="302316.67"/>
    <n v="516.47"/>
    <s v="EUR"/>
    <n v="520.16800000000001"/>
    <n v="12979112"/>
    <s v="VEHICLE"/>
    <s v="854V0539"/>
    <s v="PO Auto-Accrual re PO: 10046796 / Renouvellement assurance véh 0170 D7 03 IT"/>
  </r>
  <r>
    <s v="E"/>
    <s v="5120"/>
    <s v="854"/>
    <s v="85406"/>
    <s v="8549057"/>
    <n v="528004120010"/>
    <x v="1"/>
    <x v="58"/>
    <x v="58"/>
    <n v="202211"/>
    <n v="44895"/>
    <s v="XOF"/>
    <n v="302316.67"/>
    <n v="516.47"/>
    <s v="EUR"/>
    <n v="520.16800000000001"/>
    <n v="12979112"/>
    <s v="VEHICLE"/>
    <s v="854V0540"/>
    <s v="PO Auto-Accrual re PO: 10046796 / Renouvellement assurance véh 0445 D8 03 IT"/>
  </r>
  <r>
    <s v="E"/>
    <s v="5120"/>
    <s v="854"/>
    <s v="85406"/>
    <s v="8549057"/>
    <n v="528004120010"/>
    <x v="1"/>
    <x v="58"/>
    <x v="58"/>
    <n v="202211"/>
    <n v="44895"/>
    <s v="XOF"/>
    <n v="302316.67"/>
    <n v="516.47"/>
    <s v="EUR"/>
    <n v="520.16800000000001"/>
    <n v="12979112"/>
    <s v="VEHICLE"/>
    <s v="854V0535"/>
    <s v="PO Auto-Accrual re PO: 10046796 / Renouvellement assurance véh 0182 D7 03 IT"/>
  </r>
  <r>
    <s v="E"/>
    <s v="5120"/>
    <s v="854"/>
    <s v="85406"/>
    <s v="8549057"/>
    <n v="528004120010"/>
    <x v="1"/>
    <x v="59"/>
    <x v="58"/>
    <n v="202211"/>
    <n v="44895"/>
    <s v="XOF"/>
    <n v="302316.67"/>
    <n v="516.47"/>
    <s v="EUR"/>
    <n v="520.16800000000001"/>
    <n v="12979112"/>
    <s v="VEHICLE"/>
    <s v="854V0538"/>
    <s v="PO Auto-Accrual re PO: 10046796 / Renouvellement assurance véh 0164 D7 03 IT"/>
  </r>
  <r>
    <s v="E"/>
    <s v="5191"/>
    <s v="854"/>
    <s v="85406"/>
    <s v="8549052"/>
    <n v="528004120010"/>
    <x v="1"/>
    <x v="32"/>
    <x v="32"/>
    <n v="202211"/>
    <n v="44895"/>
    <s v="USD"/>
    <n v="689.9"/>
    <n v="689.9"/>
    <s v="EUR"/>
    <n v="694.84"/>
    <n v="12997103"/>
    <m/>
    <m/>
    <s v="Country Shared Costs – Vehicle &amp; transport costs"/>
  </r>
  <r>
    <s v="E"/>
    <s v="5191"/>
    <s v="854"/>
    <s v="85406"/>
    <s v="8549057"/>
    <n v="528004120010"/>
    <x v="1"/>
    <x v="32"/>
    <x v="32"/>
    <n v="202211"/>
    <n v="44895"/>
    <s v="USD"/>
    <n v="387.16"/>
    <n v="387.16"/>
    <s v="EUR"/>
    <n v="389.93200000000002"/>
    <n v="12997103"/>
    <m/>
    <m/>
    <s v="Country Shared Costs – Vehicle &amp; transport costs"/>
  </r>
  <r>
    <s v="E"/>
    <s v="4998"/>
    <s v="854"/>
    <s v="85400"/>
    <s v="8549053"/>
    <n v="528004120010"/>
    <x v="1"/>
    <x v="31"/>
    <x v="31"/>
    <n v="202211"/>
    <n v="44895"/>
    <s v="USD"/>
    <n v="30.33"/>
    <n v="30.33"/>
    <s v="EUR"/>
    <n v="30.547000000000001"/>
    <n v="12997103"/>
    <m/>
    <m/>
    <s v="Country Shared Costs - Non salary benefits"/>
  </r>
  <r>
    <s v="E"/>
    <s v="4998"/>
    <s v="854"/>
    <s v="85400"/>
    <s v="8549054"/>
    <n v="528004120010"/>
    <x v="1"/>
    <x v="31"/>
    <x v="31"/>
    <n v="202211"/>
    <n v="44895"/>
    <s v="USD"/>
    <n v="97.74"/>
    <n v="97.74"/>
    <s v="EUR"/>
    <n v="98.44"/>
    <n v="12997103"/>
    <m/>
    <m/>
    <s v="Country Shared Costs - Non salary benefits"/>
  </r>
  <r>
    <s v="E"/>
    <s v="4998"/>
    <s v="854"/>
    <s v="85400"/>
    <s v="8549055"/>
    <n v="528004120010"/>
    <x v="1"/>
    <x v="31"/>
    <x v="31"/>
    <n v="202211"/>
    <n v="44895"/>
    <s v="USD"/>
    <n v="21.9"/>
    <n v="21.9"/>
    <s v="EUR"/>
    <n v="22.056999999999999"/>
    <n v="12997103"/>
    <m/>
    <m/>
    <s v="Country Shared Costs - Non salary benefits"/>
  </r>
  <r>
    <s v="E"/>
    <s v="4998"/>
    <s v="854"/>
    <s v="85400"/>
    <s v="8549056"/>
    <n v="528004120010"/>
    <x v="1"/>
    <x v="31"/>
    <x v="31"/>
    <n v="202211"/>
    <n v="44895"/>
    <s v="USD"/>
    <n v="84.23"/>
    <n v="84.23"/>
    <s v="EUR"/>
    <n v="84.832999999999998"/>
    <n v="12997103"/>
    <m/>
    <m/>
    <s v="Country Shared Costs - Non salary benefits"/>
  </r>
  <r>
    <s v="E"/>
    <s v="4998"/>
    <s v="854"/>
    <s v="85400"/>
    <s v="8549057"/>
    <n v="528004120010"/>
    <x v="1"/>
    <x v="31"/>
    <x v="31"/>
    <n v="202211"/>
    <n v="44895"/>
    <s v="USD"/>
    <n v="75.5"/>
    <n v="75.5"/>
    <s v="EUR"/>
    <n v="76.040999999999997"/>
    <n v="12997103"/>
    <m/>
    <m/>
    <s v="Country Shared Costs - Non salary benefits"/>
  </r>
  <r>
    <s v="E"/>
    <s v="4998"/>
    <s v="854"/>
    <s v="85400"/>
    <s v="8549058"/>
    <n v="528004120010"/>
    <x v="1"/>
    <x v="31"/>
    <x v="31"/>
    <n v="202211"/>
    <n v="44895"/>
    <s v="USD"/>
    <n v="175.69"/>
    <n v="175.69"/>
    <s v="EUR"/>
    <n v="176.94800000000001"/>
    <n v="12997103"/>
    <m/>
    <m/>
    <s v="Country Shared Costs - Non salary benefits"/>
  </r>
  <r>
    <s v="E"/>
    <s v="4998"/>
    <s v="854"/>
    <s v="85400"/>
    <s v="8549059"/>
    <n v="528004120010"/>
    <x v="1"/>
    <x v="31"/>
    <x v="31"/>
    <n v="202211"/>
    <n v="44895"/>
    <s v="USD"/>
    <n v="177.85"/>
    <n v="177.85"/>
    <s v="EUR"/>
    <n v="179.124"/>
    <n v="12997103"/>
    <m/>
    <m/>
    <s v="Country Shared Costs - Non salary benefits"/>
  </r>
  <r>
    <s v="E"/>
    <s v="4998"/>
    <s v="854"/>
    <s v="85400"/>
    <s v="8549060"/>
    <n v="528004120010"/>
    <x v="1"/>
    <x v="31"/>
    <x v="31"/>
    <n v="202211"/>
    <n v="44895"/>
    <s v="USD"/>
    <n v="48.88"/>
    <n v="48.88"/>
    <s v="EUR"/>
    <n v="49.23"/>
    <n v="12997103"/>
    <m/>
    <m/>
    <s v="Country Shared Costs - Non salary benefits"/>
  </r>
  <r>
    <s v="E"/>
    <s v="4998"/>
    <s v="854"/>
    <s v="85400"/>
    <s v="8549063"/>
    <n v="528004120010"/>
    <x v="1"/>
    <x v="31"/>
    <x v="31"/>
    <n v="202211"/>
    <n v="44895"/>
    <s v="USD"/>
    <n v="40.32"/>
    <n v="40.32"/>
    <s v="EUR"/>
    <n v="40.609000000000002"/>
    <n v="12997103"/>
    <m/>
    <m/>
    <s v="Country Shared Costs - Non salary benefits"/>
  </r>
  <r>
    <s v="E"/>
    <s v="4998"/>
    <s v="854"/>
    <s v="85400"/>
    <s v="8549051"/>
    <n v="528004120010"/>
    <x v="1"/>
    <x v="31"/>
    <x v="31"/>
    <n v="202211"/>
    <n v="44895"/>
    <s v="USD"/>
    <n v="1189.76"/>
    <n v="1189.76"/>
    <s v="EUR"/>
    <n v="1198.28"/>
    <n v="12997103"/>
    <m/>
    <m/>
    <s v="Country Shared Costs - Non salary benefits"/>
  </r>
  <r>
    <s v="E"/>
    <s v="4998"/>
    <s v="854"/>
    <s v="85400"/>
    <s v="8549052"/>
    <n v="528004120010"/>
    <x v="1"/>
    <x v="31"/>
    <x v="31"/>
    <n v="202211"/>
    <n v="44895"/>
    <s v="USD"/>
    <n v="515.03"/>
    <n v="515.03"/>
    <s v="EUR"/>
    <n v="518.71799999999996"/>
    <n v="12997103"/>
    <m/>
    <m/>
    <s v="Country Shared Costs - Non salary benefits"/>
  </r>
  <r>
    <s v="E"/>
    <s v="4998"/>
    <s v="854"/>
    <s v="85401"/>
    <s v="8549059"/>
    <n v="528004120010"/>
    <x v="1"/>
    <x v="31"/>
    <x v="31"/>
    <n v="202211"/>
    <n v="44895"/>
    <s v="USD"/>
    <n v="2.84"/>
    <n v="2.84"/>
    <s v="EUR"/>
    <n v="2.86"/>
    <n v="12997103"/>
    <m/>
    <m/>
    <s v="Country Shared Costs - Non salary benefits"/>
  </r>
  <r>
    <s v="E"/>
    <s v="5191"/>
    <s v="854"/>
    <s v="85400"/>
    <s v="8549057"/>
    <n v="528004120010"/>
    <x v="1"/>
    <x v="32"/>
    <x v="32"/>
    <n v="202211"/>
    <n v="44895"/>
    <s v="USD"/>
    <n v="291.94"/>
    <n v="291.94"/>
    <s v="EUR"/>
    <n v="294.03100000000001"/>
    <n v="12997103"/>
    <m/>
    <m/>
    <s v="Country Shared Costs – Vehicle &amp; transport costs"/>
  </r>
  <r>
    <s v="E"/>
    <s v="4998"/>
    <s v="854"/>
    <s v="85406"/>
    <s v="8549054"/>
    <n v="528004120010"/>
    <x v="1"/>
    <x v="31"/>
    <x v="31"/>
    <n v="202211"/>
    <n v="44895"/>
    <s v="USD"/>
    <n v="54.35"/>
    <n v="54.35"/>
    <s v="EUR"/>
    <n v="54.738999999999997"/>
    <n v="12997103"/>
    <m/>
    <m/>
    <s v="Country Shared Costs - Non salary benefits"/>
  </r>
  <r>
    <s v="E"/>
    <s v="4998"/>
    <s v="854"/>
    <s v="85406"/>
    <s v="8549057"/>
    <n v="528004120010"/>
    <x v="1"/>
    <x v="31"/>
    <x v="31"/>
    <n v="202211"/>
    <n v="44895"/>
    <s v="USD"/>
    <n v="166.4"/>
    <n v="166.4"/>
    <s v="EUR"/>
    <n v="167.59200000000001"/>
    <n v="12997103"/>
    <m/>
    <m/>
    <s v="Country Shared Costs - Non salary benefits"/>
  </r>
  <r>
    <s v="E"/>
    <s v="4998"/>
    <s v="854"/>
    <s v="85406"/>
    <s v="8549059"/>
    <n v="528004120010"/>
    <x v="1"/>
    <x v="31"/>
    <x v="31"/>
    <n v="202211"/>
    <n v="44895"/>
    <s v="USD"/>
    <n v="166.76"/>
    <n v="166.76"/>
    <s v="EUR"/>
    <n v="167.95400000000001"/>
    <n v="12997103"/>
    <m/>
    <m/>
    <s v="Country Shared Costs - Non salary benefits"/>
  </r>
  <r>
    <s v="E"/>
    <s v="4998"/>
    <s v="854"/>
    <s v="85408"/>
    <s v="8549052"/>
    <n v="528004120010"/>
    <x v="1"/>
    <x v="31"/>
    <x v="31"/>
    <n v="202211"/>
    <n v="44895"/>
    <s v="USD"/>
    <n v="12.67"/>
    <n v="12.67"/>
    <s v="EUR"/>
    <n v="12.760999999999999"/>
    <n v="12997103"/>
    <m/>
    <m/>
    <s v="Country Shared Costs - Non salary benefits"/>
  </r>
  <r>
    <s v="E"/>
    <s v="4998"/>
    <s v="854"/>
    <s v="85408"/>
    <s v="8549059"/>
    <n v="528004120010"/>
    <x v="1"/>
    <x v="31"/>
    <x v="31"/>
    <n v="202211"/>
    <n v="44895"/>
    <s v="USD"/>
    <n v="16.25"/>
    <n v="16.25"/>
    <s v="EUR"/>
    <n v="16.366"/>
    <n v="12997103"/>
    <m/>
    <m/>
    <s v="Country Shared Costs - Non salary benefits"/>
  </r>
  <r>
    <s v="E"/>
    <s v="6298"/>
    <s v="854"/>
    <s v="85406"/>
    <s v="8549057"/>
    <n v="528004120010"/>
    <x v="1"/>
    <x v="34"/>
    <x v="34"/>
    <n v="202211"/>
    <n v="44895"/>
    <s v="USD"/>
    <n v="40.4"/>
    <n v="40.4"/>
    <s v="EUR"/>
    <n v="40.689"/>
    <n v="12997103"/>
    <m/>
    <m/>
    <s v="Country Shared Costs - Premise costs"/>
  </r>
  <r>
    <s v="E"/>
    <s v="5598"/>
    <s v="854"/>
    <s v="85406"/>
    <s v="8549057"/>
    <n v="528004120010"/>
    <x v="1"/>
    <x v="33"/>
    <x v="33"/>
    <n v="202211"/>
    <n v="44895"/>
    <s v="USD"/>
    <n v="61.93"/>
    <n v="61.93"/>
    <s v="EUR"/>
    <n v="62.372999999999998"/>
    <n v="12997103"/>
    <m/>
    <m/>
    <s v="Country Shared Costs - Travel &amp; Lodging"/>
  </r>
  <r>
    <s v="E"/>
    <s v="6298"/>
    <s v="854"/>
    <s v="85406"/>
    <s v="8549060"/>
    <n v="528004120010"/>
    <x v="1"/>
    <x v="34"/>
    <x v="34"/>
    <n v="202211"/>
    <n v="44895"/>
    <s v="USD"/>
    <n v="4.46"/>
    <n v="4.46"/>
    <s v="EUR"/>
    <n v="4.492"/>
    <n v="12997103"/>
    <m/>
    <m/>
    <s v="Country Shared Costs - Premise costs"/>
  </r>
  <r>
    <s v="E"/>
    <s v="6298"/>
    <s v="854"/>
    <s v="85408"/>
    <s v="8549054"/>
    <n v="528004120010"/>
    <x v="1"/>
    <x v="34"/>
    <x v="34"/>
    <n v="202211"/>
    <n v="44895"/>
    <s v="USD"/>
    <n v="11.38"/>
    <n v="11.38"/>
    <s v="EUR"/>
    <n v="11.461"/>
    <n v="12997103"/>
    <m/>
    <m/>
    <s v="Country Shared Costs - Premise costs"/>
  </r>
  <r>
    <s v="E"/>
    <s v="7491"/>
    <s v="854"/>
    <s v="85408"/>
    <s v="8549059"/>
    <n v="528004120010"/>
    <x v="1"/>
    <x v="37"/>
    <x v="37"/>
    <n v="202211"/>
    <n v="44895"/>
    <s v="USD"/>
    <n v="6.56"/>
    <n v="6.56"/>
    <s v="EUR"/>
    <n v="6.6070000000000002"/>
    <n v="12997103"/>
    <m/>
    <m/>
    <s v="Country Shared Costs - Other"/>
  </r>
  <r>
    <s v="E"/>
    <s v="6290"/>
    <s v="854"/>
    <s v="85407"/>
    <s v="8549057"/>
    <n v="528004120036"/>
    <x v="11"/>
    <x v="68"/>
    <x v="67"/>
    <n v="202211"/>
    <n v="44895"/>
    <s v="XOF"/>
    <n v="79998.62"/>
    <n v="121.09"/>
    <s v="EUR"/>
    <n v="121.95699999999999"/>
    <n v="12979112"/>
    <m/>
    <m/>
    <s v="PO Auto-Accrual re PO: 10133344 / Carton de rame de papier"/>
  </r>
  <r>
    <s v="E"/>
    <s v="6290"/>
    <s v="854"/>
    <s v="85407"/>
    <s v="8549057"/>
    <n v="528004120036"/>
    <x v="11"/>
    <x v="68"/>
    <x v="67"/>
    <n v="202211"/>
    <n v="44895"/>
    <s v="XOF"/>
    <n v="11997.48"/>
    <n v="18.16"/>
    <s v="EUR"/>
    <n v="18.29"/>
    <n v="12979112"/>
    <m/>
    <m/>
    <s v="PO Auto-Accrual re PO: 10133344 / Cartouche d'encre pour photocopieuse Canon image 2550 IR 3235"/>
  </r>
  <r>
    <s v="E"/>
    <s v="7142"/>
    <s v="854"/>
    <s v="85401"/>
    <s v="8549052"/>
    <n v="528004120032"/>
    <x v="4"/>
    <x v="27"/>
    <x v="27"/>
    <n v="202211"/>
    <n v="44895"/>
    <s v="XOF"/>
    <n v="200001.73"/>
    <n v="294.22000000000003"/>
    <s v="EUR"/>
    <n v="296.327"/>
    <n v="12979112"/>
    <m/>
    <m/>
    <s v="PO Auto-Accrual re PO: 10119810 / Chambre climatisée double+ de 21jrs"/>
  </r>
  <r>
    <s v="E"/>
    <s v="7142"/>
    <s v="854"/>
    <s v="85406"/>
    <s v="8549052"/>
    <n v="528004120010"/>
    <x v="1"/>
    <x v="62"/>
    <x v="61"/>
    <n v="202211"/>
    <n v="44895"/>
    <s v="XOF"/>
    <n v="778137.49"/>
    <n v="1329.35"/>
    <s v="EUR"/>
    <n v="1338.8689999999999"/>
    <n v="12979112"/>
    <m/>
    <m/>
    <s v="PO Auto-Accrual re PO: 10049030 / Chambre climatisée single (Standard) de 1 à 7jrs"/>
  </r>
  <r>
    <s v="E"/>
    <s v="6290"/>
    <s v="854"/>
    <s v="85407"/>
    <s v="8549057"/>
    <n v="528004120036"/>
    <x v="11"/>
    <x v="68"/>
    <x v="67"/>
    <n v="202211"/>
    <n v="44895"/>
    <s v="XOF"/>
    <n v="19998"/>
    <n v="30.27"/>
    <s v="EUR"/>
    <n v="30.486999999999998"/>
    <n v="12979112"/>
    <m/>
    <m/>
    <s v="PO Auto-Accrual re PO: 10133344 / Cartouche d'encre 26 A"/>
  </r>
  <r>
    <s v="E"/>
    <s v="6290"/>
    <s v="854"/>
    <s v="85407"/>
    <s v="8549057"/>
    <n v="528004120036"/>
    <x v="11"/>
    <x v="68"/>
    <x v="67"/>
    <n v="202211"/>
    <n v="44895"/>
    <s v="XOF"/>
    <n v="5001.1499999999996"/>
    <n v="7.57"/>
    <s v="EUR"/>
    <n v="7.6239999999999997"/>
    <n v="12979112"/>
    <m/>
    <m/>
    <s v="PO Auto-Accrual re PO: 10133344 / Scotch papier"/>
  </r>
  <r>
    <s v="E"/>
    <s v="6290"/>
    <s v="854"/>
    <s v="85407"/>
    <s v="8549057"/>
    <n v="528004120036"/>
    <x v="11"/>
    <x v="68"/>
    <x v="67"/>
    <n v="202211"/>
    <n v="44895"/>
    <s v="XOF"/>
    <n v="40002.61"/>
    <n v="60.55"/>
    <s v="EUR"/>
    <n v="60.984000000000002"/>
    <n v="12979112"/>
    <m/>
    <m/>
    <s v="PO Auto-Accrual re PO: 10133344 / Transparents en plastique 10 paquets de 100"/>
  </r>
  <r>
    <s v="E"/>
    <s v="7142"/>
    <s v="854"/>
    <s v="85401"/>
    <s v="8549052"/>
    <n v="528004120003"/>
    <x v="5"/>
    <x v="94"/>
    <x v="92"/>
    <n v="202211"/>
    <n v="44895"/>
    <s v="XOF"/>
    <n v="382320"/>
    <n v="594.42999999999995"/>
    <s v="EUR"/>
    <n v="598.68700000000001"/>
    <n v="12979112"/>
    <m/>
    <m/>
    <s v="PO Auto-Accrual re PO: 10089043 / Chambre climatisée double de 13 à 21jrs"/>
  </r>
  <r>
    <s v="E"/>
    <s v="7142"/>
    <s v="854"/>
    <s v="85401"/>
    <s v="8549052"/>
    <n v="528004120003"/>
    <x v="5"/>
    <x v="41"/>
    <x v="41"/>
    <n v="202211"/>
    <n v="44895"/>
    <s v="XOF"/>
    <n v="102717.23"/>
    <n v="156.94999999999999"/>
    <s v="EUR"/>
    <n v="158.07400000000001"/>
    <n v="12979112"/>
    <m/>
    <m/>
    <s v="PO Auto-Accrual re PO: 10097850 / Chambre climatisée double+ de 21jrs"/>
  </r>
  <r>
    <s v="E"/>
    <s v="5094"/>
    <s v="854"/>
    <s v="85406"/>
    <s v="8549052"/>
    <n v="528004120036"/>
    <x v="11"/>
    <x v="68"/>
    <x v="67"/>
    <n v="202211"/>
    <n v="44895"/>
    <s v="XOF"/>
    <n v="60125978.289999999"/>
    <n v="91009.75"/>
    <s v="EUR"/>
    <n v="91661.463000000003"/>
    <n v="12979112"/>
    <m/>
    <m/>
    <s v="PO Auto-Accrual re PO: 10127843 / Achat de Kits pour la formation de filles au nord , centre nord, boucle du Mouhoun"/>
  </r>
  <r>
    <s v="E"/>
    <s v="5094"/>
    <s v="854"/>
    <s v="85406"/>
    <s v="8549052"/>
    <n v="528004120036"/>
    <x v="11"/>
    <x v="68"/>
    <x v="67"/>
    <n v="202211"/>
    <n v="44895"/>
    <s v="XOF"/>
    <n v="877203.5"/>
    <n v="1327.78"/>
    <s v="EUR"/>
    <n v="1337.288"/>
    <n v="12979112"/>
    <m/>
    <m/>
    <s v="PO Auto-Accrual re PO: 10127844 / Transport de Kits pour la formation de filles au nord , centre nord, boucle du Mouhoun"/>
  </r>
  <r>
    <s v="E"/>
    <s v="6298"/>
    <s v="854"/>
    <s v="85400"/>
    <s v="8549054"/>
    <n v="528004120010"/>
    <x v="1"/>
    <x v="34"/>
    <x v="34"/>
    <n v="202211"/>
    <n v="44895"/>
    <s v="USD"/>
    <n v="3002.18"/>
    <n v="3002.18"/>
    <s v="EUR"/>
    <n v="3023.6779999999999"/>
    <n v="12997103"/>
    <m/>
    <m/>
    <s v="Country Shared Costs - Premise costs"/>
  </r>
  <r>
    <s v="E"/>
    <s v="5598"/>
    <s v="854"/>
    <s v="85400"/>
    <s v="8549054"/>
    <n v="528004120010"/>
    <x v="1"/>
    <x v="33"/>
    <x v="33"/>
    <n v="202211"/>
    <n v="44895"/>
    <s v="USD"/>
    <n v="375.11"/>
    <n v="375.11"/>
    <s v="EUR"/>
    <n v="377.79599999999999"/>
    <n v="12997103"/>
    <m/>
    <m/>
    <s v="Country Shared Costs - Travel &amp; Lodging"/>
  </r>
  <r>
    <s v="E"/>
    <s v="7491"/>
    <s v="854"/>
    <s v="85400"/>
    <s v="8549054"/>
    <n v="528004120010"/>
    <x v="1"/>
    <x v="37"/>
    <x v="37"/>
    <n v="202211"/>
    <n v="44895"/>
    <s v="USD"/>
    <n v="11.21"/>
    <n v="11.21"/>
    <s v="EUR"/>
    <n v="11.29"/>
    <n v="12997103"/>
    <m/>
    <m/>
    <s v="Country Shared Costs - Other"/>
  </r>
  <r>
    <s v="E"/>
    <s v="6298"/>
    <s v="854"/>
    <s v="85400"/>
    <s v="8549055"/>
    <n v="528004120010"/>
    <x v="1"/>
    <x v="34"/>
    <x v="34"/>
    <n v="202211"/>
    <n v="44895"/>
    <s v="USD"/>
    <n v="1282.67"/>
    <n v="1282.67"/>
    <s v="EUR"/>
    <n v="1291.855"/>
    <n v="12997103"/>
    <m/>
    <m/>
    <s v="Country Shared Costs - Premise costs"/>
  </r>
  <r>
    <s v="E"/>
    <s v="5598"/>
    <s v="854"/>
    <s v="85400"/>
    <s v="8549057"/>
    <n v="528004120010"/>
    <x v="1"/>
    <x v="33"/>
    <x v="33"/>
    <n v="202211"/>
    <n v="44895"/>
    <s v="USD"/>
    <n v="152.24"/>
    <n v="152.24"/>
    <s v="EUR"/>
    <n v="153.33000000000001"/>
    <n v="12997103"/>
    <m/>
    <m/>
    <s v="Country Shared Costs - Travel &amp; Lodging"/>
  </r>
  <r>
    <s v="E"/>
    <s v="6298"/>
    <s v="854"/>
    <s v="85400"/>
    <s v="8549057"/>
    <n v="528004120010"/>
    <x v="1"/>
    <x v="34"/>
    <x v="34"/>
    <n v="202211"/>
    <n v="44895"/>
    <s v="USD"/>
    <n v="140.80000000000001"/>
    <n v="140.80000000000001"/>
    <s v="EUR"/>
    <n v="141.80799999999999"/>
    <n v="12997103"/>
    <m/>
    <m/>
    <s v="Country Shared Costs - Premise costs"/>
  </r>
  <r>
    <s v="E"/>
    <s v="5598"/>
    <s v="854"/>
    <s v="85400"/>
    <s v="8549058"/>
    <n v="528004120010"/>
    <x v="1"/>
    <x v="33"/>
    <x v="33"/>
    <n v="202211"/>
    <n v="44895"/>
    <s v="USD"/>
    <n v="100.17"/>
    <n v="100.17"/>
    <s v="EUR"/>
    <n v="100.887"/>
    <n v="12997103"/>
    <m/>
    <m/>
    <s v="Country Shared Costs - Travel &amp; Lodging"/>
  </r>
  <r>
    <s v="E"/>
    <s v="6298"/>
    <s v="854"/>
    <s v="85400"/>
    <s v="8549059"/>
    <n v="528004120010"/>
    <x v="1"/>
    <x v="34"/>
    <x v="34"/>
    <n v="202211"/>
    <n v="44895"/>
    <s v="USD"/>
    <n v="365.82"/>
    <n v="365.82"/>
    <s v="EUR"/>
    <n v="368.44"/>
    <n v="12997103"/>
    <m/>
    <m/>
    <s v="Country Shared Costs - Premise costs"/>
  </r>
  <r>
    <s v="E"/>
    <s v="7491"/>
    <s v="854"/>
    <s v="85400"/>
    <s v="8549059"/>
    <n v="528004120010"/>
    <x v="1"/>
    <x v="37"/>
    <x v="37"/>
    <n v="202211"/>
    <n v="44895"/>
    <s v="USD"/>
    <n v="127.98"/>
    <n v="127.98"/>
    <s v="EUR"/>
    <n v="128.89599999999999"/>
    <n v="12997103"/>
    <m/>
    <m/>
    <s v="Country Shared Costs - Other"/>
  </r>
  <r>
    <s v="E"/>
    <s v="6298"/>
    <s v="854"/>
    <s v="85400"/>
    <s v="8549060"/>
    <n v="528004120010"/>
    <x v="1"/>
    <x v="34"/>
    <x v="34"/>
    <n v="202211"/>
    <n v="44895"/>
    <s v="USD"/>
    <n v="1.19"/>
    <n v="1.19"/>
    <s v="EUR"/>
    <n v="1.1990000000000001"/>
    <n v="12997103"/>
    <m/>
    <m/>
    <s v="Country Shared Costs - Premise costs"/>
  </r>
  <r>
    <s v="E"/>
    <s v="6298"/>
    <s v="854"/>
    <s v="85400"/>
    <s v="8549051"/>
    <n v="528004120010"/>
    <x v="1"/>
    <x v="34"/>
    <x v="34"/>
    <n v="202211"/>
    <n v="44895"/>
    <s v="USD"/>
    <n v="129.35"/>
    <n v="129.35"/>
    <s v="EUR"/>
    <n v="130.27600000000001"/>
    <n v="12997103"/>
    <m/>
    <m/>
    <s v="Country Shared Costs - Premise costs"/>
  </r>
  <r>
    <s v="E"/>
    <s v="5598"/>
    <s v="854"/>
    <s v="85400"/>
    <s v="8549051"/>
    <n v="528004120010"/>
    <x v="1"/>
    <x v="33"/>
    <x v="33"/>
    <n v="202211"/>
    <n v="44895"/>
    <s v="USD"/>
    <n v="96.73"/>
    <n v="96.73"/>
    <s v="EUR"/>
    <n v="97.423000000000002"/>
    <n v="12997103"/>
    <m/>
    <m/>
    <s v="Country Shared Costs - Travel &amp; Lodging"/>
  </r>
  <r>
    <s v="E"/>
    <s v="6298"/>
    <s v="854"/>
    <s v="85401"/>
    <s v="8549054"/>
    <n v="528004120010"/>
    <x v="1"/>
    <x v="34"/>
    <x v="34"/>
    <n v="202211"/>
    <n v="44895"/>
    <s v="USD"/>
    <n v="36.869999999999997"/>
    <n v="36.869999999999997"/>
    <s v="EUR"/>
    <n v="37.134"/>
    <n v="12997103"/>
    <m/>
    <m/>
    <s v="Country Shared Costs - Premise costs"/>
  </r>
  <r>
    <s v="E"/>
    <s v="5511"/>
    <s v="854"/>
    <s v="85401"/>
    <s v="8549052"/>
    <n v="528004120053"/>
    <x v="8"/>
    <x v="64"/>
    <x v="63"/>
    <n v="202211"/>
    <n v="44895"/>
    <s v="XOF"/>
    <n v="100003.23"/>
    <n v="151.37"/>
    <s v="EUR"/>
    <n v="152.45400000000001"/>
    <n v="12979112"/>
    <m/>
    <m/>
    <s v="PO Auto-Accrual re PO: 10130599 / Hebergement GUIRO Sherita projet ATWA Formation des adolescentes du 21-26 novembre 2022"/>
  </r>
  <r>
    <s v="E"/>
    <s v="4019"/>
    <s v="854"/>
    <s v="85406"/>
    <s v="8549054"/>
    <n v="528004120010"/>
    <x v="1"/>
    <x v="35"/>
    <x v="35"/>
    <n v="202211"/>
    <n v="44895"/>
    <s v="USD"/>
    <n v="109.12"/>
    <n v="109.12"/>
    <s v="EUR"/>
    <n v="109.901"/>
    <n v="12997103"/>
    <m/>
    <m/>
    <s v="Country Shared Costs - National salaries"/>
  </r>
  <r>
    <s v="E"/>
    <s v="4019"/>
    <s v="854"/>
    <s v="85406"/>
    <s v="8549057"/>
    <n v="528004120010"/>
    <x v="1"/>
    <x v="35"/>
    <x v="35"/>
    <n v="202211"/>
    <n v="44895"/>
    <s v="USD"/>
    <n v="329.82"/>
    <n v="329.82"/>
    <s v="EUR"/>
    <n v="332.18200000000002"/>
    <n v="12997103"/>
    <m/>
    <m/>
    <s v="Country Shared Costs - National salaries"/>
  </r>
  <r>
    <s v="E"/>
    <s v="4019"/>
    <s v="854"/>
    <s v="85406"/>
    <s v="8549059"/>
    <n v="528004120010"/>
    <x v="1"/>
    <x v="35"/>
    <x v="35"/>
    <n v="202211"/>
    <n v="44895"/>
    <s v="USD"/>
    <n v="131.97"/>
    <n v="131.97"/>
    <s v="EUR"/>
    <n v="132.91499999999999"/>
    <n v="12997103"/>
    <m/>
    <m/>
    <s v="Country Shared Costs - National salaries"/>
  </r>
  <r>
    <s v="E"/>
    <s v="4019"/>
    <s v="854"/>
    <s v="85408"/>
    <s v="8549052"/>
    <n v="528004120010"/>
    <x v="1"/>
    <x v="35"/>
    <x v="35"/>
    <n v="202211"/>
    <n v="44895"/>
    <s v="USD"/>
    <n v="50.15"/>
    <n v="50.15"/>
    <s v="EUR"/>
    <n v="50.509"/>
    <n v="12997103"/>
    <m/>
    <m/>
    <s v="Country Shared Costs - National salaries"/>
  </r>
  <r>
    <s v="E"/>
    <s v="4019"/>
    <s v="854"/>
    <s v="85400"/>
    <s v="8549052"/>
    <n v="528004120010"/>
    <x v="1"/>
    <x v="35"/>
    <x v="35"/>
    <n v="202211"/>
    <n v="44895"/>
    <s v="USD"/>
    <n v="161.63999999999999"/>
    <n v="161.63999999999999"/>
    <s v="EUR"/>
    <n v="162.797"/>
    <n v="12997103"/>
    <m/>
    <m/>
    <s v="Country Shared Costs - National salaries"/>
  </r>
  <r>
    <s v="E"/>
    <s v="4019"/>
    <s v="854"/>
    <s v="85400"/>
    <s v="8549054"/>
    <n v="528004120010"/>
    <x v="1"/>
    <x v="35"/>
    <x v="35"/>
    <n v="202211"/>
    <n v="44895"/>
    <s v="USD"/>
    <n v="156.96"/>
    <n v="156.96"/>
    <s v="EUR"/>
    <n v="158.084"/>
    <n v="12997103"/>
    <m/>
    <m/>
    <s v="Country Shared Costs - National salaries"/>
  </r>
  <r>
    <s v="E"/>
    <s v="4019"/>
    <s v="854"/>
    <s v="85400"/>
    <s v="8549055"/>
    <n v="528004120010"/>
    <x v="1"/>
    <x v="35"/>
    <x v="35"/>
    <n v="202211"/>
    <n v="44895"/>
    <s v="USD"/>
    <n v="270.99"/>
    <n v="270.99"/>
    <s v="EUR"/>
    <n v="272.93099999999998"/>
    <n v="12997103"/>
    <m/>
    <m/>
    <s v="Country Shared Costs - National salaries"/>
  </r>
  <r>
    <s v="E"/>
    <s v="4019"/>
    <s v="854"/>
    <s v="85400"/>
    <s v="8549056"/>
    <n v="528004120010"/>
    <x v="1"/>
    <x v="35"/>
    <x v="35"/>
    <n v="202211"/>
    <n v="44895"/>
    <s v="USD"/>
    <n v="219.36"/>
    <n v="219.36"/>
    <s v="EUR"/>
    <n v="220.93100000000001"/>
    <n v="12997103"/>
    <m/>
    <m/>
    <s v="Country Shared Costs - National salaries"/>
  </r>
  <r>
    <s v="E"/>
    <s v="4019"/>
    <s v="854"/>
    <s v="85400"/>
    <s v="8549057"/>
    <n v="528004120010"/>
    <x v="1"/>
    <x v="35"/>
    <x v="35"/>
    <n v="202211"/>
    <n v="44895"/>
    <s v="USD"/>
    <n v="184.05"/>
    <n v="184.05"/>
    <s v="EUR"/>
    <n v="185.36799999999999"/>
    <n v="12997103"/>
    <m/>
    <m/>
    <s v="Country Shared Costs - National salaries"/>
  </r>
  <r>
    <s v="E"/>
    <s v="4019"/>
    <s v="854"/>
    <s v="85400"/>
    <s v="8549058"/>
    <n v="528004120010"/>
    <x v="1"/>
    <x v="35"/>
    <x v="35"/>
    <n v="202211"/>
    <n v="44895"/>
    <s v="USD"/>
    <n v="272.77999999999997"/>
    <n v="272.77999999999997"/>
    <s v="EUR"/>
    <n v="274.733"/>
    <n v="12997103"/>
    <m/>
    <m/>
    <s v="Country Shared Costs - National salaries"/>
  </r>
  <r>
    <s v="E"/>
    <s v="4019"/>
    <s v="854"/>
    <s v="85400"/>
    <s v="8549059"/>
    <n v="528004120010"/>
    <x v="1"/>
    <x v="35"/>
    <x v="35"/>
    <n v="202211"/>
    <n v="44895"/>
    <s v="USD"/>
    <n v="397.44"/>
    <n v="397.44"/>
    <s v="EUR"/>
    <n v="400.286"/>
    <n v="12997103"/>
    <m/>
    <m/>
    <s v="Country Shared Costs - National salaries"/>
  </r>
  <r>
    <s v="E"/>
    <s v="4019"/>
    <s v="854"/>
    <s v="85400"/>
    <s v="8549060"/>
    <n v="528004120010"/>
    <x v="1"/>
    <x v="35"/>
    <x v="35"/>
    <n v="202211"/>
    <n v="44895"/>
    <s v="USD"/>
    <n v="97.34"/>
    <n v="97.34"/>
    <s v="EUR"/>
    <n v="98.037000000000006"/>
    <n v="12997103"/>
    <m/>
    <m/>
    <s v="Country Shared Costs - National salaries"/>
  </r>
  <r>
    <s v="E"/>
    <s v="4019"/>
    <s v="854"/>
    <s v="85400"/>
    <s v="8549063"/>
    <n v="528004120010"/>
    <x v="1"/>
    <x v="35"/>
    <x v="35"/>
    <n v="202211"/>
    <n v="44895"/>
    <s v="USD"/>
    <n v="115.2"/>
    <n v="115.2"/>
    <s v="EUR"/>
    <n v="116.02500000000001"/>
    <n v="12997103"/>
    <m/>
    <m/>
    <s v="Country Shared Costs - National salaries"/>
  </r>
  <r>
    <s v="E"/>
    <s v="4018"/>
    <s v="854"/>
    <s v="85400"/>
    <s v="8549051"/>
    <n v="528004120010"/>
    <x v="1"/>
    <x v="36"/>
    <x v="36"/>
    <n v="202211"/>
    <n v="44895"/>
    <s v="USD"/>
    <n v="539.61"/>
    <n v="539.61"/>
    <s v="EUR"/>
    <n v="543.47400000000005"/>
    <n v="12997103"/>
    <m/>
    <m/>
    <s v="Country Shared Costs - International salaries"/>
  </r>
  <r>
    <s v="E"/>
    <s v="4018"/>
    <s v="854"/>
    <s v="85400"/>
    <s v="8549052"/>
    <n v="528004120010"/>
    <x v="1"/>
    <x v="36"/>
    <x v="36"/>
    <n v="202211"/>
    <n v="44895"/>
    <s v="USD"/>
    <n v="664.57"/>
    <n v="664.57"/>
    <s v="EUR"/>
    <n v="669.32899999999995"/>
    <n v="12997103"/>
    <m/>
    <m/>
    <s v="Country Shared Costs - International salaries"/>
  </r>
  <r>
    <s v="E"/>
    <s v="4061"/>
    <s v="854"/>
    <s v="85400"/>
    <s v="8549051"/>
    <n v="528004120002"/>
    <x v="0"/>
    <x v="1"/>
    <x v="1"/>
    <n v="202211"/>
    <n v="44895"/>
    <s v="USD"/>
    <n v="1.1499999999999999"/>
    <n v="1.1499999999999999"/>
    <s v="EUR"/>
    <n v="1.1579999999999999"/>
    <n v="12987043"/>
    <s v="STAFF"/>
    <n v="9985201"/>
    <s v="Time Code : N - 202211 Annual leave accrual/Benoit  DELSARTE"/>
  </r>
  <r>
    <s v="E"/>
    <s v="4060"/>
    <s v="854"/>
    <s v="85400"/>
    <s v="8540017"/>
    <n v="528004120002"/>
    <x v="0"/>
    <x v="26"/>
    <x v="26"/>
    <n v="202211"/>
    <n v="44895"/>
    <s v="XOF"/>
    <n v="2643.43"/>
    <n v="4"/>
    <s v="EUR"/>
    <n v="4.0289999999999999"/>
    <n v="12987043"/>
    <s v="STAFF"/>
    <n v="2052844"/>
    <s v="Time Code : N - 202211 Annual leave accrual/SAWADOGO  Salimata"/>
  </r>
  <r>
    <s v="E"/>
    <s v="4300"/>
    <s v="854"/>
    <s v="85406"/>
    <s v="8549052"/>
    <n v="528004120001"/>
    <x v="3"/>
    <x v="14"/>
    <x v="14"/>
    <n v="202211"/>
    <n v="44895"/>
    <s v="XOF"/>
    <n v="115630"/>
    <n v="175.02"/>
    <s v="EUR"/>
    <n v="176.273"/>
    <n v="12987043"/>
    <s v="STAFF"/>
    <n v="2022429"/>
    <s v="Time Code : N - OUAC021122-IUTS DU MOIS DE NOVEMBRE 2022 DE DAHANI Daouda Martial Hubert"/>
  </r>
  <r>
    <s v="E"/>
    <s v="4210"/>
    <s v="854"/>
    <s v="85406"/>
    <s v="8549057"/>
    <n v="528004120002"/>
    <x v="0"/>
    <x v="69"/>
    <x v="68"/>
    <n v="202211"/>
    <n v="44895"/>
    <s v="XOF"/>
    <n v="60814"/>
    <n v="92.05"/>
    <s v="EUR"/>
    <n v="92.709000000000003"/>
    <n v="12987043"/>
    <s v="STAFF"/>
    <n v="8540222"/>
    <s v="Time Code : N - TERMINAL_GRANT_8540222"/>
  </r>
  <r>
    <s v="E"/>
    <s v="4200"/>
    <s v="854"/>
    <s v="85408"/>
    <s v="8549059"/>
    <n v="528004120002"/>
    <x v="0"/>
    <x v="12"/>
    <x v="12"/>
    <n v="202211"/>
    <n v="44895"/>
    <s v="XOF"/>
    <n v="79447.91"/>
    <n v="120.26"/>
    <s v="EUR"/>
    <n v="121.121"/>
    <n v="12987043"/>
    <s v="STAFF"/>
    <n v="2057784"/>
    <s v="Time Code : N - OUAC041122-CNSS DU MOIS DE NOVEMBRE 2022 DE KINDA Narcisse"/>
  </r>
  <r>
    <s v="E"/>
    <s v="4300"/>
    <s v="854"/>
    <s v="85400"/>
    <s v="8549060"/>
    <n v="528004120002"/>
    <x v="0"/>
    <x v="6"/>
    <x v="6"/>
    <n v="202211"/>
    <n v="44895"/>
    <s v="XOF"/>
    <n v="5704.57"/>
    <n v="8.6300000000000008"/>
    <s v="EUR"/>
    <n v="8.6920000000000002"/>
    <n v="12987043"/>
    <s v="STAFF"/>
    <n v="2012532"/>
    <s v="Time Code : N - OUAC021122-IUTS DU MOIS DE NOVEMBRE 2022 DE BELEMSOBGO  Evariste"/>
  </r>
  <r>
    <s v="E"/>
    <s v="4200"/>
    <s v="854"/>
    <s v="85407"/>
    <s v="8549059"/>
    <n v="528004120002"/>
    <x v="0"/>
    <x v="18"/>
    <x v="18"/>
    <n v="202211"/>
    <n v="44895"/>
    <s v="XOF"/>
    <n v="128327"/>
    <n v="194.24"/>
    <s v="EUR"/>
    <n v="195.631"/>
    <n v="12987043"/>
    <s v="STAFF"/>
    <n v="2014872"/>
    <s v="Time Code : N - OUAC041122-CNSS DU MOIS DE NOVEMBRE 2022 DE OUATTARA Siaka"/>
  </r>
  <r>
    <s v="E"/>
    <s v="4200"/>
    <s v="854"/>
    <s v="85406"/>
    <s v="8549053"/>
    <n v="528004120002"/>
    <x v="0"/>
    <x v="15"/>
    <x v="15"/>
    <n v="202211"/>
    <n v="44895"/>
    <s v="XOF"/>
    <n v="97103"/>
    <n v="146.97999999999999"/>
    <s v="EUR"/>
    <n v="148.03299999999999"/>
    <n v="12987043"/>
    <s v="STAFF"/>
    <n v="2041743"/>
    <s v="Time Code : N - OUAC041122-CNSS DU MOIS DE NOVEMBRE 2022 DE SORE Safiétou"/>
  </r>
  <r>
    <s v="E"/>
    <s v="4200"/>
    <s v="854"/>
    <s v="85406"/>
    <s v="8549057"/>
    <n v="528004120002"/>
    <x v="0"/>
    <x v="69"/>
    <x v="68"/>
    <n v="202211"/>
    <n v="44895"/>
    <s v="XOF"/>
    <n v="61323"/>
    <n v="92.82"/>
    <s v="EUR"/>
    <n v="93.484999999999999"/>
    <n v="12987043"/>
    <s v="STAFF"/>
    <n v="8540222"/>
    <s v="Time Code : N - OUAC041122-CNSS DU MOIS DE NOVEMBRE 2022 DE OUEDRAOGO Bila Basile"/>
  </r>
  <r>
    <s v="E"/>
    <s v="4300"/>
    <s v="854"/>
    <s v="85400"/>
    <s v="8549058"/>
    <n v="528004120002"/>
    <x v="0"/>
    <x v="10"/>
    <x v="10"/>
    <n v="202211"/>
    <n v="44895"/>
    <s v="XOF"/>
    <n v="34075.47"/>
    <n v="51.58"/>
    <s v="EUR"/>
    <n v="51.948999999999998"/>
    <n v="12987043"/>
    <s v="STAFF"/>
    <n v="2011105"/>
    <s v="Time Code : N - OUAC021122-IUTS DU MOIS DE NOVEMBRE 2022 DE COULIDIATY Aimé Parfait"/>
  </r>
  <r>
    <s v="E"/>
    <s v="4210"/>
    <s v="854"/>
    <s v="85406"/>
    <s v="8549059"/>
    <n v="528004120002"/>
    <x v="0"/>
    <x v="18"/>
    <x v="18"/>
    <n v="202211"/>
    <n v="44895"/>
    <s v="XOF"/>
    <n v="1084.17"/>
    <n v="1.64"/>
    <s v="EUR"/>
    <n v="1.6519999999999999"/>
    <n v="12987043"/>
    <s v="STAFF"/>
    <n v="2024413"/>
    <s v="Time Code : N - TERMINAL_GRANT_2024413"/>
  </r>
  <r>
    <s v="E"/>
    <s v="4210"/>
    <s v="854"/>
    <s v="85406"/>
    <s v="8549053"/>
    <n v="528004120002"/>
    <x v="0"/>
    <x v="15"/>
    <x v="15"/>
    <n v="202211"/>
    <n v="44895"/>
    <s v="XOF"/>
    <n v="12370"/>
    <n v="18.72"/>
    <s v="EUR"/>
    <n v="18.853999999999999"/>
    <n v="12987043"/>
    <s v="STAFF"/>
    <n v="2041743"/>
    <s v="Time Code : N - TERMINAL_GRANT_2041743"/>
  </r>
  <r>
    <s v="E"/>
    <s v="4200"/>
    <s v="854"/>
    <s v="85406"/>
    <s v="8549053"/>
    <n v="528004120002"/>
    <x v="0"/>
    <x v="16"/>
    <x v="16"/>
    <n v="202211"/>
    <n v="44895"/>
    <s v="XOF"/>
    <n v="129000"/>
    <n v="195.26"/>
    <s v="EUR"/>
    <n v="196.65799999999999"/>
    <n v="12987043"/>
    <s v="STAFF"/>
    <n v="2024193"/>
    <s v="Time Code : N - OUAC041122-CNSS DU MOIS DE NOVEMBRE 2022 DE KAMBIRE Sié"/>
  </r>
  <r>
    <s v="E"/>
    <s v="4300"/>
    <s v="854"/>
    <s v="85400"/>
    <s v="8549059"/>
    <n v="528004120002"/>
    <x v="0"/>
    <x v="76"/>
    <x v="75"/>
    <n v="202211"/>
    <n v="44895"/>
    <s v="XOF"/>
    <n v="15594.29"/>
    <n v="23.6"/>
    <s v="EUR"/>
    <n v="23.768999999999998"/>
    <n v="12987043"/>
    <s v="STAFF"/>
    <n v="8540353"/>
    <s v="Time Code : N - OUAC021122-IUTS DU MOIS DE NOVEMBRE 2022 DE PARE/KARAMBIRI Aminata"/>
  </r>
  <r>
    <s v="E"/>
    <s v="4300"/>
    <s v="854"/>
    <s v="85401"/>
    <s v="8540008"/>
    <n v="528004120001"/>
    <x v="3"/>
    <x v="14"/>
    <x v="14"/>
    <n v="202211"/>
    <n v="44895"/>
    <s v="XOF"/>
    <n v="107782"/>
    <n v="163.13999999999999"/>
    <s v="EUR"/>
    <n v="164.30799999999999"/>
    <n v="12987043"/>
    <s v="STAFF"/>
    <n v="2031020"/>
    <s v="Time Code : N - OUAC021122-IUTS DU MOIS DE NOVEMBRE 2022 DE GANSORE Hassane Moctar"/>
  </r>
  <r>
    <s v="E"/>
    <s v="4300"/>
    <s v="854"/>
    <s v="85400"/>
    <s v="8549059"/>
    <n v="528004120002"/>
    <x v="0"/>
    <x v="12"/>
    <x v="12"/>
    <n v="202211"/>
    <n v="44895"/>
    <s v="XOF"/>
    <n v="7889.32"/>
    <n v="11.94"/>
    <s v="EUR"/>
    <n v="12.026"/>
    <n v="12987043"/>
    <s v="STAFF"/>
    <n v="8540206"/>
    <s v="Time Code : N - OUAC021122-IUTS DU MOIS DE NOVEMBRE 2022 DE OUEDRAOGO Wendingomdé Joseph Arnaud"/>
  </r>
  <r>
    <s v="E"/>
    <s v="4200"/>
    <s v="854"/>
    <s v="85406"/>
    <s v="8549057"/>
    <n v="528004120002"/>
    <x v="0"/>
    <x v="7"/>
    <x v="7"/>
    <n v="202211"/>
    <n v="44895"/>
    <s v="XOF"/>
    <n v="30309.46"/>
    <n v="45.88"/>
    <s v="EUR"/>
    <n v="46.209000000000003"/>
    <n v="12987043"/>
    <s v="STAFF"/>
    <n v="8540399"/>
    <s v="Time Code : N - OUAC041122-CNSS DU MOIS DE NOVEMBRE 2022 DE KONFE TRAORE Aicha"/>
  </r>
  <r>
    <s v="E"/>
    <s v="4300"/>
    <s v="854"/>
    <s v="85400"/>
    <s v="8549059"/>
    <n v="528004120002"/>
    <x v="0"/>
    <x v="12"/>
    <x v="12"/>
    <n v="202211"/>
    <n v="44895"/>
    <s v="XOF"/>
    <n v="3118.35"/>
    <n v="4.72"/>
    <s v="EUR"/>
    <n v="4.7539999999999996"/>
    <n v="12987043"/>
    <s v="STAFF"/>
    <n v="2012905"/>
    <s v="Time Code : N - OUAC021122-IUTS DU MOIS DE NOVEMBRE 2022 DE NEBIE Noël"/>
  </r>
  <r>
    <s v="E"/>
    <s v="4210"/>
    <s v="854"/>
    <s v="85406"/>
    <s v="8549057"/>
    <n v="528004120002"/>
    <x v="0"/>
    <x v="7"/>
    <x v="7"/>
    <n v="202211"/>
    <n v="44895"/>
    <s v="XOF"/>
    <n v="1663.55"/>
    <n v="2.52"/>
    <s v="EUR"/>
    <n v="2.5379999999999998"/>
    <n v="12987043"/>
    <s v="STAFF"/>
    <n v="2036440"/>
    <s v="Time Code : N - TERMINAL_GRANT_2036440"/>
  </r>
  <r>
    <s v="E"/>
    <s v="4200"/>
    <s v="854"/>
    <s v="85407"/>
    <s v="8549063"/>
    <n v="528004120002"/>
    <x v="0"/>
    <x v="25"/>
    <x v="25"/>
    <n v="202211"/>
    <n v="44895"/>
    <s v="XOF"/>
    <n v="114716.26"/>
    <n v="173.64"/>
    <s v="EUR"/>
    <n v="174.88300000000001"/>
    <n v="12987043"/>
    <s v="STAFF"/>
    <n v="2038727"/>
    <s v="Time Code : N - OUAC041122-CNSS DU MOIS DE NOVEMBRE 2022 DE SORY Yacouba"/>
  </r>
  <r>
    <s v="E"/>
    <s v="4200"/>
    <s v="854"/>
    <s v="85406"/>
    <s v="8549063"/>
    <n v="528004120002"/>
    <x v="0"/>
    <x v="25"/>
    <x v="25"/>
    <n v="202211"/>
    <n v="44895"/>
    <s v="XOF"/>
    <n v="14283.74"/>
    <n v="21.62"/>
    <s v="EUR"/>
    <n v="21.774999999999999"/>
    <n v="12987043"/>
    <s v="STAFF"/>
    <n v="2038727"/>
    <s v="Time Code : S - OUAC041122-CNSS DU MOIS DE NOVEMBRE 2022 DE SORY Yacouba"/>
  </r>
  <r>
    <s v="E"/>
    <s v="4210"/>
    <s v="854"/>
    <s v="85408"/>
    <s v="8549057"/>
    <n v="528004120002"/>
    <x v="0"/>
    <x v="19"/>
    <x v="19"/>
    <n v="202211"/>
    <n v="44895"/>
    <s v="XOF"/>
    <n v="17516"/>
    <n v="26.51"/>
    <s v="EUR"/>
    <n v="26.7"/>
    <n v="12987043"/>
    <s v="STAFF"/>
    <n v="2023596"/>
    <s v="Time Code : N - TERMINAL_GRANT_2023596"/>
  </r>
  <r>
    <s v="E"/>
    <s v="4210"/>
    <s v="854"/>
    <s v="85406"/>
    <s v="8549053"/>
    <n v="528004120002"/>
    <x v="0"/>
    <x v="16"/>
    <x v="16"/>
    <n v="202211"/>
    <n v="44895"/>
    <s v="XOF"/>
    <n v="25216"/>
    <n v="38.17"/>
    <s v="EUR"/>
    <n v="38.442999999999998"/>
    <n v="12987043"/>
    <s v="STAFF"/>
    <n v="2024193"/>
    <s v="Time Code : N - TERMINAL_GRANT_2024193"/>
  </r>
  <r>
    <s v="E"/>
    <s v="4300"/>
    <s v="854"/>
    <s v="85400"/>
    <s v="8549063"/>
    <n v="528004120002"/>
    <x v="0"/>
    <x v="21"/>
    <x v="21"/>
    <n v="202211"/>
    <n v="44895"/>
    <s v="XOF"/>
    <n v="15989.13"/>
    <n v="24.2"/>
    <s v="EUR"/>
    <n v="24.373000000000001"/>
    <n v="12987043"/>
    <s v="STAFF"/>
    <n v="2020577"/>
    <s v="Time Code : N - OUAC021122-IUTS DU MOIS DE NOVEMBRE 2022 DE SIDIBE Moumouni"/>
  </r>
  <r>
    <s v="E"/>
    <s v="4200"/>
    <s v="854"/>
    <s v="85406"/>
    <s v="8549059"/>
    <n v="528004120002"/>
    <x v="0"/>
    <x v="18"/>
    <x v="18"/>
    <n v="202211"/>
    <n v="44895"/>
    <s v="XOF"/>
    <n v="8510.48"/>
    <n v="12.88"/>
    <s v="EUR"/>
    <n v="12.972"/>
    <n v="12987043"/>
    <s v="STAFF"/>
    <n v="2024413"/>
    <s v="Time Code : N - OUAC041122-CNSS DU MOIS DE NOVEMBRE 2022 DE DAMIBA Jacques Malgdawindé"/>
  </r>
  <r>
    <s v="E"/>
    <s v="4300"/>
    <s v="854"/>
    <s v="85400"/>
    <s v="8549060"/>
    <n v="528004120002"/>
    <x v="0"/>
    <x v="6"/>
    <x v="6"/>
    <n v="202211"/>
    <n v="44895"/>
    <s v="XOF"/>
    <n v="3027.19"/>
    <n v="4.58"/>
    <s v="EUR"/>
    <n v="4.6130000000000004"/>
    <n v="12987043"/>
    <s v="STAFF"/>
    <n v="2027008"/>
    <s v="Time Code : N - OUAC021122-IUTS DU MOIS DE NOVEMBRE 2022 DE SAWADOGO Augustine Marie wendyam"/>
  </r>
  <r>
    <s v="E"/>
    <s v="4210"/>
    <s v="854"/>
    <s v="85407"/>
    <s v="8549057"/>
    <n v="528004120002"/>
    <x v="0"/>
    <x v="22"/>
    <x v="22"/>
    <n v="202211"/>
    <n v="44895"/>
    <s v="XOF"/>
    <n v="12865"/>
    <n v="19.47"/>
    <s v="EUR"/>
    <n v="19.609000000000002"/>
    <n v="12987043"/>
    <s v="STAFF"/>
    <n v="2023197"/>
    <s v="Time Code : N - TERMINAL_GRANT_2023197"/>
  </r>
  <r>
    <s v="E"/>
    <s v="4300"/>
    <s v="854"/>
    <s v="85408"/>
    <s v="8540008"/>
    <n v="528004120001"/>
    <x v="3"/>
    <x v="14"/>
    <x v="14"/>
    <n v="202211"/>
    <n v="44895"/>
    <s v="XOF"/>
    <n v="75896.47"/>
    <n v="114.88"/>
    <s v="EUR"/>
    <n v="115.703"/>
    <n v="12987043"/>
    <s v="STAFF"/>
    <n v="2012170"/>
    <s v="Time Code : N - OUAC021122-IUTS DU MOIS DE NOVEMBRE 2022 DE KIEMA Yaya"/>
  </r>
  <r>
    <s v="E"/>
    <s v="4200"/>
    <s v="854"/>
    <s v="85406"/>
    <s v="8549059"/>
    <n v="528004120002"/>
    <x v="0"/>
    <x v="12"/>
    <x v="12"/>
    <n v="202211"/>
    <n v="44895"/>
    <s v="XOF"/>
    <n v="8922.19"/>
    <n v="13.51"/>
    <s v="EUR"/>
    <n v="13.606999999999999"/>
    <n v="12987043"/>
    <s v="STAFF"/>
    <n v="8540279"/>
    <s v="Time Code : N - OUAC041122-CNSS DU MOIS DE NOVEMBRE 2022 DE YAMEOGO Wendkoaguenda Lucie"/>
  </r>
  <r>
    <s v="E"/>
    <s v="4210"/>
    <s v="854"/>
    <s v="85406"/>
    <s v="8549059"/>
    <n v="528004120002"/>
    <x v="0"/>
    <x v="12"/>
    <x v="12"/>
    <n v="202211"/>
    <n v="44895"/>
    <s v="XOF"/>
    <n v="12468.38"/>
    <n v="18.87"/>
    <s v="EUR"/>
    <n v="19.004999999999999"/>
    <n v="12987043"/>
    <s v="STAFF"/>
    <n v="8540279"/>
    <s v="Time Code : N - TERMINAL_GRANT_8540279"/>
  </r>
  <r>
    <s v="E"/>
    <s v="4200"/>
    <s v="854"/>
    <s v="85407"/>
    <s v="8549059"/>
    <n v="528004120002"/>
    <x v="0"/>
    <x v="20"/>
    <x v="20"/>
    <n v="202211"/>
    <n v="44895"/>
    <s v="XOF"/>
    <n v="97103"/>
    <n v="146.97999999999999"/>
    <s v="EUR"/>
    <n v="148.03299999999999"/>
    <n v="12987043"/>
    <s v="STAFF"/>
    <n v="2059559"/>
    <s v="Time Code : N - OUAC041122-CNSS DU MOIS DE NOVEMBRE 2022 DE RAMDE/YAMEOGO Wendpouiré Alice"/>
  </r>
  <r>
    <s v="E"/>
    <s v="4200"/>
    <s v="854"/>
    <s v="85406"/>
    <s v="8549057"/>
    <n v="528004120002"/>
    <x v="0"/>
    <x v="7"/>
    <x v="7"/>
    <n v="202211"/>
    <n v="44895"/>
    <s v="XOF"/>
    <n v="5224.3"/>
    <n v="7.91"/>
    <s v="EUR"/>
    <n v="7.9669999999999996"/>
    <n v="12987043"/>
    <s v="STAFF"/>
    <n v="8540358"/>
    <s v="Time Code : N - OUAC041122-CNSS DU MOIS DE NOVEMBRE 2022 DE ZOMA Jean"/>
  </r>
  <r>
    <s v="E"/>
    <s v="4210"/>
    <s v="854"/>
    <s v="85408"/>
    <s v="8549057"/>
    <n v="528004120002"/>
    <x v="0"/>
    <x v="22"/>
    <x v="22"/>
    <n v="202211"/>
    <n v="44895"/>
    <s v="XOF"/>
    <n v="2410.91"/>
    <n v="3.65"/>
    <s v="EUR"/>
    <n v="3.6760000000000002"/>
    <n v="12987043"/>
    <s v="STAFF"/>
    <n v="2035753"/>
    <s v="Time Code : N - TERMINAL_GRANT_2035753"/>
  </r>
  <r>
    <s v="E"/>
    <s v="4200"/>
    <s v="854"/>
    <s v="85408"/>
    <s v="8549057"/>
    <n v="528004120002"/>
    <x v="0"/>
    <x v="22"/>
    <x v="22"/>
    <n v="202211"/>
    <n v="44895"/>
    <s v="XOF"/>
    <n v="88275.45"/>
    <n v="133.62"/>
    <s v="EUR"/>
    <n v="134.577"/>
    <n v="12987043"/>
    <s v="STAFF"/>
    <n v="2035753"/>
    <s v="Time Code : N - OUAC041122-CNSS DU MOIS DE NOVEMBRE 2022 DE KOUANDA Rachidatou"/>
  </r>
  <r>
    <s v="E"/>
    <s v="4200"/>
    <s v="854"/>
    <s v="85406"/>
    <s v="8549059"/>
    <n v="528004120002"/>
    <x v="0"/>
    <x v="18"/>
    <x v="18"/>
    <n v="202211"/>
    <n v="44895"/>
    <s v="XOF"/>
    <n v="9411.92"/>
    <n v="14.25"/>
    <s v="EUR"/>
    <n v="14.352"/>
    <n v="12987043"/>
    <s v="STAFF"/>
    <n v="2030994"/>
    <s v="Time Code : N - OUAC041122-CNSS DU MOIS DE NOVEMBRE 2022 DE KI/KERE Léonie"/>
  </r>
  <r>
    <s v="E"/>
    <s v="4300"/>
    <s v="854"/>
    <s v="85400"/>
    <s v="8549062"/>
    <n v="528004120002"/>
    <x v="0"/>
    <x v="23"/>
    <x v="23"/>
    <n v="202211"/>
    <n v="44895"/>
    <s v="XOF"/>
    <n v="13380.36"/>
    <n v="20.25"/>
    <s v="EUR"/>
    <n v="20.395"/>
    <n v="12987043"/>
    <s v="STAFF"/>
    <n v="2032465"/>
    <s v="Time Code : N - OUAC021122-IUTS DU MOIS DE NOVEMBRE 2022 DE ZOURE Hassimi"/>
  </r>
  <r>
    <s v="E"/>
    <s v="4200"/>
    <s v="854"/>
    <s v="85406"/>
    <s v="8540008"/>
    <n v="528004120002"/>
    <x v="0"/>
    <x v="24"/>
    <x v="24"/>
    <n v="202211"/>
    <n v="44895"/>
    <s v="XOF"/>
    <n v="97103"/>
    <n v="146.97999999999999"/>
    <s v="EUR"/>
    <n v="148.03299999999999"/>
    <n v="12987043"/>
    <s v="STAFF"/>
    <n v="2039252"/>
    <s v="Time Code : N - OUAC041122-CNSS DU MOIS DE NOVEMBRE 2022 DE GUIRO Shérita Djémila"/>
  </r>
  <r>
    <s v="E"/>
    <s v="4210"/>
    <s v="854"/>
    <s v="85406"/>
    <s v="8549059"/>
    <n v="528004120002"/>
    <x v="0"/>
    <x v="18"/>
    <x v="18"/>
    <n v="202211"/>
    <n v="44895"/>
    <s v="XOF"/>
    <n v="1199"/>
    <n v="1.81"/>
    <s v="EUR"/>
    <n v="1.823"/>
    <n v="12987043"/>
    <s v="STAFF"/>
    <n v="2030994"/>
    <s v="Time Code : N - TERMINAL_GRANT_2030994"/>
  </r>
  <r>
    <s v="E"/>
    <s v="4200"/>
    <s v="854"/>
    <s v="85408"/>
    <s v="8549052"/>
    <n v="528004120002"/>
    <x v="0"/>
    <x v="17"/>
    <x v="17"/>
    <n v="202211"/>
    <n v="44895"/>
    <s v="XOF"/>
    <n v="17608.310000000001"/>
    <n v="26.65"/>
    <s v="EUR"/>
    <n v="26.841000000000001"/>
    <n v="12987043"/>
    <s v="STAFF"/>
    <n v="2058432"/>
    <s v="Time Code : N - OUAC041122-CNSS DU MOIS DE NOVEMBRE 2022 DE SONDO Stéphane"/>
  </r>
  <r>
    <s v="E"/>
    <s v="4200"/>
    <s v="854"/>
    <s v="85408"/>
    <s v="8549057"/>
    <n v="528004120002"/>
    <x v="0"/>
    <x v="19"/>
    <x v="19"/>
    <n v="202211"/>
    <n v="44895"/>
    <s v="XOF"/>
    <n v="129000"/>
    <n v="195.26"/>
    <s v="EUR"/>
    <n v="196.65799999999999"/>
    <n v="12987043"/>
    <s v="STAFF"/>
    <n v="2023596"/>
    <s v="Time Code : N - OUAC041122-CNSS DU MOIS DE NOVEMBRE 2022 DE WANGRE Didier"/>
  </r>
  <r>
    <s v="E"/>
    <s v="4210"/>
    <s v="854"/>
    <s v="85406"/>
    <s v="8540008"/>
    <n v="528004120002"/>
    <x v="0"/>
    <x v="24"/>
    <x v="24"/>
    <n v="202211"/>
    <n v="44895"/>
    <s v="XOF"/>
    <n v="12370"/>
    <n v="18.72"/>
    <s v="EUR"/>
    <n v="18.853999999999999"/>
    <n v="12987043"/>
    <s v="STAFF"/>
    <n v="2039252"/>
    <s v="Time Code : N - TERMINAL_GRANT_2039252"/>
  </r>
  <r>
    <s v="E"/>
    <s v="4210"/>
    <s v="854"/>
    <s v="85407"/>
    <s v="8549063"/>
    <n v="528004120002"/>
    <x v="0"/>
    <x v="25"/>
    <x v="25"/>
    <n v="202211"/>
    <n v="44895"/>
    <s v="XOF"/>
    <n v="15046.51"/>
    <n v="22.78"/>
    <s v="EUR"/>
    <n v="22.943000000000001"/>
    <n v="12987043"/>
    <s v="STAFF"/>
    <n v="2038727"/>
    <s v="Time Code : N - TERMINAL_GRANT_2038727"/>
  </r>
  <r>
    <s v="E"/>
    <s v="4210"/>
    <s v="854"/>
    <s v="85406"/>
    <s v="8549063"/>
    <n v="528004120002"/>
    <x v="0"/>
    <x v="25"/>
    <x v="25"/>
    <n v="202211"/>
    <n v="44895"/>
    <s v="XOF"/>
    <n v="1873.49"/>
    <n v="2.84"/>
    <s v="EUR"/>
    <n v="2.86"/>
    <n v="12987043"/>
    <s v="STAFF"/>
    <n v="2038727"/>
    <s v="Time Code : S - TERMINAL_GRANT_2038727"/>
  </r>
  <r>
    <s v="E"/>
    <s v="4200"/>
    <s v="854"/>
    <s v="85407"/>
    <s v="8549057"/>
    <n v="528004120002"/>
    <x v="0"/>
    <x v="22"/>
    <x v="22"/>
    <n v="202211"/>
    <n v="44895"/>
    <s v="XOF"/>
    <n v="100987"/>
    <n v="152.86000000000001"/>
    <s v="EUR"/>
    <n v="153.95500000000001"/>
    <n v="12987043"/>
    <s v="STAFF"/>
    <n v="2023197"/>
    <s v="Time Code : N - OUAC041122-CNSS DU MOIS DE NOVEMBRE 2022 DE SAGNON Sanlé Régis Kader"/>
  </r>
  <r>
    <s v="E"/>
    <s v="4200"/>
    <s v="854"/>
    <s v="85406"/>
    <s v="8549057"/>
    <n v="528004120002"/>
    <x v="0"/>
    <x v="7"/>
    <x v="7"/>
    <n v="202211"/>
    <n v="44895"/>
    <s v="XOF"/>
    <n v="13058.68"/>
    <n v="19.77"/>
    <s v="EUR"/>
    <n v="19.911999999999999"/>
    <n v="12987043"/>
    <s v="STAFF"/>
    <n v="2036440"/>
    <s v="Time Code : N - OUAC041122-CNSS DU MOIS DE NOVEMBRE 2022 DE YALPOUGDOU Hervé"/>
  </r>
  <r>
    <s v="E"/>
    <s v="4200"/>
    <s v="854"/>
    <s v="85406"/>
    <s v="8549059"/>
    <n v="528004120002"/>
    <x v="0"/>
    <x v="12"/>
    <x v="12"/>
    <n v="202211"/>
    <n v="44895"/>
    <s v="XOF"/>
    <n v="12941.75"/>
    <n v="19.59"/>
    <s v="EUR"/>
    <n v="19.73"/>
    <n v="12987043"/>
    <s v="STAFF"/>
    <n v="8540386"/>
    <s v="Time Code : N - OUAC041122-CNSS DU MOIS DE NOVEMBRE 2022 DE YAMEOGO Dahlia Ramata Stephanie"/>
  </r>
  <r>
    <s v="E"/>
    <s v="4300"/>
    <s v="854"/>
    <s v="85408"/>
    <s v="8549059"/>
    <n v="528004120002"/>
    <x v="0"/>
    <x v="12"/>
    <x v="12"/>
    <n v="202211"/>
    <n v="44895"/>
    <s v="XOF"/>
    <n v="32874.550000000003"/>
    <n v="49.76"/>
    <s v="EUR"/>
    <n v="50.116"/>
    <n v="12987043"/>
    <s v="STAFF"/>
    <n v="2057784"/>
    <s v="Time Code : N - OUAC021122-IUTS DU MOIS DE NOVEMBRE 2022 DE KINDA Narcisse"/>
  </r>
  <r>
    <s v="E"/>
    <s v="4300"/>
    <s v="854"/>
    <s v="85406"/>
    <s v="8549059"/>
    <n v="528004120002"/>
    <x v="0"/>
    <x v="18"/>
    <x v="18"/>
    <n v="202211"/>
    <n v="44895"/>
    <s v="XOF"/>
    <n v="3600.99"/>
    <n v="5.45"/>
    <s v="EUR"/>
    <n v="5.4889999999999999"/>
    <n v="12987043"/>
    <s v="STAFF"/>
    <n v="2024413"/>
    <s v="Time Code : N - OUAC021122-IUTS DU MOIS DE NOVEMBRE 2022 DE DAMIBA Jacques Malgdawindé"/>
  </r>
  <r>
    <s v="E"/>
    <s v="4300"/>
    <s v="854"/>
    <s v="85408"/>
    <s v="8549057"/>
    <n v="528004120002"/>
    <x v="0"/>
    <x v="22"/>
    <x v="22"/>
    <n v="202211"/>
    <n v="44895"/>
    <s v="XOF"/>
    <n v="33604.550000000003"/>
    <n v="50.87"/>
    <s v="EUR"/>
    <n v="51.234000000000002"/>
    <n v="12987043"/>
    <s v="STAFF"/>
    <n v="2035753"/>
    <s v="Time Code : N - OUAC021122-IUTS DU MOIS DE NOVEMBRE 2022 DE KOUANDA Rachidatou"/>
  </r>
  <r>
    <s v="E"/>
    <s v="4300"/>
    <s v="854"/>
    <s v="85406"/>
    <s v="8549059"/>
    <n v="528004120002"/>
    <x v="0"/>
    <x v="18"/>
    <x v="18"/>
    <n v="202211"/>
    <n v="44895"/>
    <s v="XOF"/>
    <n v="3712.5"/>
    <n v="5.62"/>
    <s v="EUR"/>
    <n v="5.66"/>
    <n v="12987043"/>
    <s v="STAFF"/>
    <n v="2030994"/>
    <s v="Time Code : N - OUAC021122-IUTS DU MOIS DE NOVEMBRE 2022 DE KI/KERE Léonie"/>
  </r>
  <r>
    <s v="E"/>
    <s v="4300"/>
    <s v="854"/>
    <s v="85406"/>
    <s v="8549057"/>
    <n v="528004120002"/>
    <x v="0"/>
    <x v="69"/>
    <x v="68"/>
    <n v="202211"/>
    <n v="44895"/>
    <s v="XOF"/>
    <n v="16931"/>
    <n v="25.63"/>
    <s v="EUR"/>
    <n v="25.814"/>
    <n v="12987043"/>
    <s v="STAFF"/>
    <n v="8540222"/>
    <s v="Time Code : N - OUAC021122-IUTS DU MOIS DE NOVEMBRE 2022 DE OUEDRAOGO Bila Basile"/>
  </r>
  <r>
    <s v="E"/>
    <s v="4300"/>
    <s v="854"/>
    <s v="85406"/>
    <s v="8540008"/>
    <n v="528004120002"/>
    <x v="0"/>
    <x v="24"/>
    <x v="24"/>
    <n v="202211"/>
    <n v="44895"/>
    <s v="XOF"/>
    <n v="40180"/>
    <n v="60.82"/>
    <s v="EUR"/>
    <n v="61.256"/>
    <n v="12987043"/>
    <s v="STAFF"/>
    <n v="2039252"/>
    <s v="Time Code : N - OUAC021122-IUTS DU MOIS DE NOVEMBRE 2022 DE GUIRO Shérita Djémila"/>
  </r>
  <r>
    <s v="E"/>
    <s v="4300"/>
    <s v="854"/>
    <s v="85406"/>
    <s v="8549053"/>
    <n v="528004120002"/>
    <x v="0"/>
    <x v="15"/>
    <x v="15"/>
    <n v="202211"/>
    <n v="44895"/>
    <s v="XOF"/>
    <n v="36162"/>
    <n v="54.74"/>
    <s v="EUR"/>
    <n v="55.131999999999998"/>
    <n v="12987043"/>
    <s v="STAFF"/>
    <n v="2041743"/>
    <s v="Time Code : N - OUAC021122-IUTS DU MOIS DE NOVEMBRE 2022 DE SORE Safiétou"/>
  </r>
  <r>
    <s v="E"/>
    <s v="4300"/>
    <s v="854"/>
    <s v="85407"/>
    <s v="8549059"/>
    <n v="528004120002"/>
    <x v="0"/>
    <x v="18"/>
    <x v="18"/>
    <n v="202211"/>
    <n v="44895"/>
    <s v="XOF"/>
    <n v="64505"/>
    <n v="97.64"/>
    <s v="EUR"/>
    <n v="98.338999999999999"/>
    <n v="12987043"/>
    <s v="STAFF"/>
    <n v="2014872"/>
    <s v="Time Code : N - OUAC021122-IUTS DU MOIS DE NOVEMBRE 2022 DE OUATTARA Siaka"/>
  </r>
  <r>
    <s v="E"/>
    <s v="4300"/>
    <s v="854"/>
    <s v="85408"/>
    <s v="8549057"/>
    <n v="528004120002"/>
    <x v="0"/>
    <x v="19"/>
    <x v="19"/>
    <n v="202211"/>
    <n v="44895"/>
    <s v="XOF"/>
    <n v="71305"/>
    <n v="107.93"/>
    <s v="EUR"/>
    <n v="108.703"/>
    <n v="12987043"/>
    <s v="STAFF"/>
    <n v="2023596"/>
    <s v="Time Code : N - OUAC021122-IUTS DU MOIS DE NOVEMBRE 2022 DE WANGRE Didier"/>
  </r>
  <r>
    <s v="E"/>
    <s v="4300"/>
    <s v="854"/>
    <s v="85406"/>
    <s v="8549057"/>
    <n v="528004120002"/>
    <x v="0"/>
    <x v="7"/>
    <x v="7"/>
    <n v="202211"/>
    <n v="44895"/>
    <s v="XOF"/>
    <n v="5403.52"/>
    <n v="8.18"/>
    <s v="EUR"/>
    <n v="8.2390000000000008"/>
    <n v="12987043"/>
    <s v="STAFF"/>
    <n v="2036440"/>
    <s v="Time Code : N - OUAC021122-IUTS DU MOIS DE NOVEMBRE 2022 DE YALPOUGDOU Hervé"/>
  </r>
  <r>
    <s v="E"/>
    <s v="4300"/>
    <s v="854"/>
    <s v="85406"/>
    <s v="8549059"/>
    <n v="528004120002"/>
    <x v="0"/>
    <x v="12"/>
    <x v="12"/>
    <n v="202211"/>
    <n v="44895"/>
    <s v="XOF"/>
    <n v="7988.77"/>
    <n v="12.09"/>
    <s v="EUR"/>
    <n v="12.177"/>
    <n v="12987043"/>
    <s v="STAFF"/>
    <n v="8540386"/>
    <s v="Time Code : N - OUAC021122-IUTS DU MOIS DE NOVEMBRE 2022 DE YAMEOGO Dahlia Ramata Stephanie"/>
  </r>
  <r>
    <s v="E"/>
    <s v="4300"/>
    <s v="854"/>
    <s v="85407"/>
    <s v="8549063"/>
    <n v="528004120002"/>
    <x v="0"/>
    <x v="25"/>
    <x v="25"/>
    <n v="202211"/>
    <n v="44895"/>
    <s v="XOF"/>
    <n v="51511.16"/>
    <n v="77.97"/>
    <s v="EUR"/>
    <n v="78.528000000000006"/>
    <n v="12987043"/>
    <s v="STAFF"/>
    <n v="2038727"/>
    <s v="Time Code : N - OUAC021122-IUTS DU MOIS DE NOVEMBRE 2022 DE SORY Yacouba"/>
  </r>
  <r>
    <s v="E"/>
    <s v="4300"/>
    <s v="854"/>
    <s v="85406"/>
    <s v="8549063"/>
    <n v="528004120002"/>
    <x v="0"/>
    <x v="25"/>
    <x v="25"/>
    <n v="202211"/>
    <n v="44895"/>
    <s v="XOF"/>
    <n v="6413.84"/>
    <n v="9.7100000000000009"/>
    <s v="EUR"/>
    <n v="9.7799999999999994"/>
    <n v="12987043"/>
    <s v="STAFF"/>
    <n v="2038727"/>
    <s v="Time Code : S - OUAC021122-IUTS DU MOIS DE NOVEMBRE 2022 DE SORY Yacouba"/>
  </r>
  <r>
    <s v="E"/>
    <s v="4300"/>
    <s v="854"/>
    <s v="85406"/>
    <s v="8549059"/>
    <n v="528004120002"/>
    <x v="0"/>
    <x v="12"/>
    <x v="12"/>
    <n v="202211"/>
    <n v="44895"/>
    <s v="XOF"/>
    <n v="8139.25"/>
    <n v="12.32"/>
    <s v="EUR"/>
    <n v="12.407999999999999"/>
    <n v="12987043"/>
    <s v="STAFF"/>
    <n v="8540279"/>
    <s v="Time Code : N - OUAC021122-IUTS DU MOIS DE NOVEMBRE 2022 DE YAMEOGO Wendkoaguenda Lucie"/>
  </r>
  <r>
    <s v="E"/>
    <s v="4300"/>
    <s v="854"/>
    <s v="85407"/>
    <s v="8549057"/>
    <n v="528004120002"/>
    <x v="0"/>
    <x v="22"/>
    <x v="22"/>
    <n v="202211"/>
    <n v="44895"/>
    <s v="XOF"/>
    <n v="37602"/>
    <n v="56.92"/>
    <s v="EUR"/>
    <n v="57.328000000000003"/>
    <n v="12987043"/>
    <s v="STAFF"/>
    <n v="2023197"/>
    <s v="Time Code : N - OUAC021122-IUTS DU MOIS DE NOVEMBRE 2022 DE SAGNON Sanlé Régis Kader"/>
  </r>
  <r>
    <s v="E"/>
    <s v="4300"/>
    <s v="854"/>
    <s v="85406"/>
    <s v="8549057"/>
    <n v="528004120002"/>
    <x v="0"/>
    <x v="7"/>
    <x v="7"/>
    <n v="202211"/>
    <n v="44895"/>
    <s v="XOF"/>
    <n v="8197.0499999999993"/>
    <n v="12.41"/>
    <s v="EUR"/>
    <n v="12.499000000000001"/>
    <n v="12987043"/>
    <s v="STAFF"/>
    <n v="8540358"/>
    <s v="Time Code : N - OUAC021122-IUTS DU MOIS DE NOVEMBRE 2022 DE ZOMA Jean"/>
  </r>
  <r>
    <s v="E"/>
    <s v="4300"/>
    <s v="854"/>
    <s v="85407"/>
    <s v="8549059"/>
    <n v="528004120002"/>
    <x v="0"/>
    <x v="20"/>
    <x v="20"/>
    <n v="202211"/>
    <n v="44895"/>
    <s v="XOF"/>
    <n v="40180"/>
    <n v="60.82"/>
    <s v="EUR"/>
    <n v="61.256"/>
    <n v="12987043"/>
    <s v="STAFF"/>
    <n v="2059559"/>
    <s v="Time Code : N - OUAC021122-IUTS DU MOIS DE NOVEMBRE 2022 DE RAMDE/YAMEOGO Wendpouiré Alice"/>
  </r>
  <r>
    <s v="E"/>
    <s v="4300"/>
    <s v="854"/>
    <s v="85406"/>
    <s v="8549053"/>
    <n v="528004120002"/>
    <x v="0"/>
    <x v="16"/>
    <x v="16"/>
    <n v="202211"/>
    <n v="44895"/>
    <s v="XOF"/>
    <n v="113355"/>
    <n v="171.58"/>
    <s v="EUR"/>
    <n v="172.809"/>
    <n v="12987043"/>
    <s v="STAFF"/>
    <n v="2024193"/>
    <s v="Time Code : N - OUAC021122-IUTS DU MOIS DE NOVEMBRE 2022 DE KAMBIRE Sié"/>
  </r>
  <r>
    <s v="E"/>
    <s v="4300"/>
    <s v="854"/>
    <s v="85408"/>
    <s v="8549052"/>
    <n v="528004120002"/>
    <x v="0"/>
    <x v="17"/>
    <x v="17"/>
    <n v="202211"/>
    <n v="44895"/>
    <s v="XOF"/>
    <n v="27233.09"/>
    <n v="41.22"/>
    <s v="EUR"/>
    <n v="41.515000000000001"/>
    <n v="12987043"/>
    <s v="STAFF"/>
    <n v="2058432"/>
    <s v="Time Code : N - OUAC021122-IUTS DU MOIS DE NOVEMBRE 2022 DE SONDO Stéphane"/>
  </r>
  <r>
    <s v="E"/>
    <s v="4300"/>
    <s v="854"/>
    <s v="85406"/>
    <s v="8549057"/>
    <n v="528004120002"/>
    <x v="0"/>
    <x v="7"/>
    <x v="7"/>
    <n v="202211"/>
    <n v="44895"/>
    <s v="XOF"/>
    <n v="18709.63"/>
    <n v="28.32"/>
    <s v="EUR"/>
    <n v="28.523"/>
    <n v="12987043"/>
    <s v="STAFF"/>
    <n v="8540399"/>
    <s v="Time Code : N - OUAC021122-IUTS DU MOIS DE NOVEMBRE 2022 DE KONFE TRAORE Aicha"/>
  </r>
  <r>
    <s v="E"/>
    <s v="4200"/>
    <s v="854"/>
    <s v="85400"/>
    <s v="8549059"/>
    <n v="528004120002"/>
    <x v="0"/>
    <x v="12"/>
    <x v="12"/>
    <n v="202211"/>
    <n v="44895"/>
    <s v="XOF"/>
    <n v="5319.59"/>
    <n v="8.0500000000000007"/>
    <s v="EUR"/>
    <n v="8.1080000000000005"/>
    <n v="12987043"/>
    <s v="STAFF"/>
    <n v="8540206"/>
    <s v="Time Code : N - OUAC041122-CNSS DU MOIS DE NOVEMBRE 2022 DE OUEDRAOGO Wendingomdé Joseph Arnaud"/>
  </r>
  <r>
    <s v="E"/>
    <s v="4060"/>
    <s v="854"/>
    <s v="85406"/>
    <s v="8549057"/>
    <n v="528004120002"/>
    <x v="0"/>
    <x v="7"/>
    <x v="7"/>
    <n v="202211"/>
    <n v="44895"/>
    <s v="XOF"/>
    <n v="2410.83"/>
    <n v="3.65"/>
    <s v="EUR"/>
    <n v="3.6760000000000002"/>
    <n v="12987043"/>
    <s v="STAFF"/>
    <n v="2036440"/>
    <s v="Time Code : N - 202211 Annual leave accrual/Yalpougdou  Herve"/>
  </r>
  <r>
    <s v="E"/>
    <s v="4200"/>
    <s v="854"/>
    <s v="85400"/>
    <s v="8549060"/>
    <n v="528004120002"/>
    <x v="0"/>
    <x v="6"/>
    <x v="6"/>
    <n v="202211"/>
    <n v="44895"/>
    <s v="XOF"/>
    <n v="7273"/>
    <n v="11.01"/>
    <s v="EUR"/>
    <n v="11.089"/>
    <n v="12987043"/>
    <s v="STAFF"/>
    <n v="2012532"/>
    <s v="Time Code : N - OUAC041122-CNSS DU MOIS DE NOVEMBRE 2022 DE BELEMSOBGO  Evariste"/>
  </r>
  <r>
    <s v="E"/>
    <s v="4200"/>
    <s v="854"/>
    <s v="85400"/>
    <s v="8549059"/>
    <n v="528004120002"/>
    <x v="0"/>
    <x v="12"/>
    <x v="12"/>
    <n v="202211"/>
    <n v="44895"/>
    <s v="XOF"/>
    <n v="2174.16"/>
    <n v="3.29"/>
    <s v="EUR"/>
    <n v="3.3140000000000001"/>
    <n v="12987043"/>
    <s v="STAFF"/>
    <n v="2012905"/>
    <s v="Time Code : N - OUAC041122-CNSS DU MOIS DE NOVEMBRE 2022 DE NEBIE Noël"/>
  </r>
  <r>
    <s v="E"/>
    <s v="4060"/>
    <s v="854"/>
    <s v="85408"/>
    <s v="8549059"/>
    <n v="528004120002"/>
    <x v="0"/>
    <x v="12"/>
    <x v="12"/>
    <n v="202211"/>
    <n v="44895"/>
    <s v="XOF"/>
    <n v="25241.360000000001"/>
    <n v="38.21"/>
    <s v="EUR"/>
    <n v="38.484000000000002"/>
    <n v="12987043"/>
    <s v="STAFF"/>
    <n v="2057784"/>
    <s v="Time Code : N - 202211 Annual leave accrual/Narcisse  Kinda"/>
  </r>
  <r>
    <s v="E"/>
    <s v="4060"/>
    <s v="854"/>
    <s v="85406"/>
    <s v="8549057"/>
    <n v="528004120002"/>
    <x v="0"/>
    <x v="7"/>
    <x v="7"/>
    <n v="202211"/>
    <n v="44895"/>
    <s v="XOF"/>
    <n v="11364.04"/>
    <n v="17.2"/>
    <s v="EUR"/>
    <n v="17.323"/>
    <n v="12987043"/>
    <s v="STAFF"/>
    <n v="8540399"/>
    <s v="Time Code : N - 202211 Annual leave accrual/Aïcha  KONFE/TRAORE"/>
  </r>
  <r>
    <s v="E"/>
    <s v="4200"/>
    <s v="854"/>
    <s v="85400"/>
    <s v="8540017"/>
    <n v="528004120002"/>
    <x v="0"/>
    <x v="26"/>
    <x v="26"/>
    <n v="202211"/>
    <n v="44895"/>
    <s v="XOF"/>
    <n v="7678.59"/>
    <n v="11.62"/>
    <s v="EUR"/>
    <n v="11.702999999999999"/>
    <n v="12987043"/>
    <s v="STAFF"/>
    <n v="2052844"/>
    <s v="Time Code : N - OUAC041122-CNSS DU MOIS DE NOVEMBRE 2022 DE SAWADOGO Salimata"/>
  </r>
  <r>
    <s v="E"/>
    <s v="4060"/>
    <s v="854"/>
    <s v="85406"/>
    <s v="8549057"/>
    <n v="528004120002"/>
    <x v="0"/>
    <x v="7"/>
    <x v="7"/>
    <n v="202211"/>
    <n v="44895"/>
    <s v="XOF"/>
    <n v="4390.6400000000003"/>
    <n v="6.65"/>
    <s v="EUR"/>
    <n v="6.6980000000000004"/>
    <n v="12987043"/>
    <s v="STAFF"/>
    <n v="8540358"/>
    <s v="Time Code : N - 202211 Annual leave accrual/Jean  ZOMA"/>
  </r>
  <r>
    <s v="E"/>
    <s v="4060"/>
    <s v="854"/>
    <s v="85406"/>
    <s v="8549059"/>
    <n v="528004120002"/>
    <x v="0"/>
    <x v="12"/>
    <x v="12"/>
    <n v="202211"/>
    <n v="44895"/>
    <s v="XOF"/>
    <n v="4852.3"/>
    <n v="7.34"/>
    <s v="EUR"/>
    <n v="7.3929999999999998"/>
    <n v="12987043"/>
    <s v="STAFF"/>
    <n v="8540386"/>
    <s v="Time Code : N - 202211 Annual leave accrual/Dahlia Ramata Stéphanie  YAMEOGO"/>
  </r>
  <r>
    <s v="E"/>
    <s v="4200"/>
    <s v="854"/>
    <s v="85400"/>
    <s v="8549058"/>
    <n v="528004120002"/>
    <x v="0"/>
    <x v="10"/>
    <x v="10"/>
    <n v="202211"/>
    <n v="44895"/>
    <s v="XOF"/>
    <n v="9815.2199999999993"/>
    <n v="14.86"/>
    <s v="EUR"/>
    <n v="14.965999999999999"/>
    <n v="12987043"/>
    <s v="STAFF"/>
    <n v="2011105"/>
    <s v="Time Code : N - OUAC041122-CNSS DU MOIS DE NOVEMBRE 2022 DE COULIDIATY Aimé Parfait"/>
  </r>
  <r>
    <s v="E"/>
    <s v="4060"/>
    <s v="854"/>
    <s v="85406"/>
    <s v="8549059"/>
    <n v="528004120002"/>
    <x v="0"/>
    <x v="12"/>
    <x v="12"/>
    <n v="202211"/>
    <n v="44895"/>
    <s v="XOF"/>
    <n v="4284.88"/>
    <n v="6.49"/>
    <s v="EUR"/>
    <n v="6.5359999999999996"/>
    <n v="12987043"/>
    <s v="STAFF"/>
    <n v="8540279"/>
    <s v="Time Code : N - 202211 Annual leave accrual/Lucie Wendkoaguenda.  YAMEOGO"/>
  </r>
  <r>
    <s v="E"/>
    <s v="4200"/>
    <s v="854"/>
    <s v="85400"/>
    <s v="8549055"/>
    <n v="528004120002"/>
    <x v="0"/>
    <x v="11"/>
    <x v="11"/>
    <n v="202211"/>
    <n v="44895"/>
    <s v="XOF"/>
    <n v="2558.0700000000002"/>
    <n v="3.87"/>
    <s v="EUR"/>
    <n v="3.8980000000000001"/>
    <n v="12987043"/>
    <s v="STAFF"/>
    <n v="8540039"/>
    <s v="Time Code : N - OUAC041122-CNSS DU MOIS DE NOVEMBRE 2022 DE NABI Grégoire"/>
  </r>
  <r>
    <s v="E"/>
    <s v="4060"/>
    <s v="854"/>
    <s v="85400"/>
    <s v="8549058"/>
    <n v="528004120002"/>
    <x v="0"/>
    <x v="10"/>
    <x v="10"/>
    <n v="202211"/>
    <n v="44895"/>
    <s v="XOF"/>
    <n v="15135.12"/>
    <n v="22.91"/>
    <s v="EUR"/>
    <n v="23.074000000000002"/>
    <n v="12987043"/>
    <s v="STAFF"/>
    <n v="2011105"/>
    <s v="Time Code : N - 202211 Annual leave accrual/COULIDIATY  Aimé Parfait"/>
  </r>
  <r>
    <s v="E"/>
    <s v="4200"/>
    <s v="854"/>
    <s v="85400"/>
    <s v="8549057"/>
    <n v="528004120002"/>
    <x v="0"/>
    <x v="7"/>
    <x v="7"/>
    <n v="202211"/>
    <n v="44895"/>
    <s v="XOF"/>
    <n v="14333.33"/>
    <n v="21.7"/>
    <s v="EUR"/>
    <n v="21.855"/>
    <n v="12987043"/>
    <s v="STAFF"/>
    <n v="8540392"/>
    <s v="Time Code : N - OUAC041122-CNSS DU MOIS DE NOVEMBRE 2022 DE KABORE Hamza"/>
  </r>
  <r>
    <s v="E"/>
    <s v="4060"/>
    <s v="854"/>
    <s v="85400"/>
    <s v="8549059"/>
    <n v="528004120002"/>
    <x v="0"/>
    <x v="76"/>
    <x v="75"/>
    <n v="202211"/>
    <n v="44895"/>
    <s v="XOF"/>
    <n v="6458.4"/>
    <n v="9.7799999999999994"/>
    <s v="EUR"/>
    <n v="9.85"/>
    <n v="12987043"/>
    <s v="STAFF"/>
    <n v="8540353"/>
    <s v="Time Code : N - 202211 Annual leave accrual/Aminata  PARE/KARAMBIRI"/>
  </r>
  <r>
    <s v="E"/>
    <s v="4060"/>
    <s v="854"/>
    <s v="85408"/>
    <s v="8549059"/>
    <n v="528004120002"/>
    <x v="0"/>
    <x v="12"/>
    <x v="12"/>
    <n v="202211"/>
    <n v="44895"/>
    <s v="XOF"/>
    <n v="45594.32"/>
    <n v="69.010000000000005"/>
    <s v="EUR"/>
    <n v="69.504000000000005"/>
    <n v="30529896"/>
    <s v="STAFF"/>
    <n v="2046481"/>
    <s v="MT 202211 Annual leave accrual/Hadja Aliza Toe"/>
  </r>
  <r>
    <s v="E"/>
    <s v="4200"/>
    <s v="854"/>
    <s v="85400"/>
    <s v="8549060"/>
    <n v="528004120002"/>
    <x v="0"/>
    <x v="6"/>
    <x v="6"/>
    <n v="202211"/>
    <n v="44895"/>
    <s v="XOF"/>
    <n v="5797.75"/>
    <n v="8.7799999999999994"/>
    <s v="EUR"/>
    <n v="8.843"/>
    <n v="12987043"/>
    <s v="STAFF"/>
    <n v="2027008"/>
    <s v="Time Code : N - OUAC041122-CNSS DU MOIS DE NOVEMBRE 2022 DE SAWADOGO Augustine Marie wendyam"/>
  </r>
  <r>
    <s v="E"/>
    <s v="4210"/>
    <s v="854"/>
    <s v="85400"/>
    <s v="8549059"/>
    <n v="528004120002"/>
    <x v="0"/>
    <x v="12"/>
    <x v="12"/>
    <n v="202211"/>
    <n v="44895"/>
    <s v="XOF"/>
    <n v="653.79999999999995"/>
    <n v="0.99"/>
    <s v="EUR"/>
    <n v="0.997"/>
    <n v="12987043"/>
    <s v="STAFF"/>
    <n v="2012905"/>
    <s v="Time Code : N - TERMINAL_GRANT_2012905"/>
  </r>
  <r>
    <s v="E"/>
    <s v="4200"/>
    <s v="854"/>
    <s v="85400"/>
    <s v="8549063"/>
    <n v="528004120002"/>
    <x v="0"/>
    <x v="21"/>
    <x v="21"/>
    <n v="202211"/>
    <n v="44895"/>
    <s v="XOF"/>
    <n v="9186.94"/>
    <n v="13.91"/>
    <s v="EUR"/>
    <n v="14.01"/>
    <n v="12987043"/>
    <s v="STAFF"/>
    <n v="2020577"/>
    <s v="Time Code : N - OUAC041122-CNSS DU MOIS DE NOVEMBRE 2022 DE SIDIBE Moumouni"/>
  </r>
  <r>
    <s v="E"/>
    <s v="4210"/>
    <s v="854"/>
    <s v="85400"/>
    <s v="8549062"/>
    <n v="528004120002"/>
    <x v="0"/>
    <x v="23"/>
    <x v="23"/>
    <n v="202211"/>
    <n v="44895"/>
    <s v="XOF"/>
    <n v="4711.96"/>
    <n v="7.13"/>
    <s v="EUR"/>
    <n v="7.181"/>
    <n v="12987043"/>
    <s v="STAFF"/>
    <n v="2032465"/>
    <s v="Time Code : N - TERMINAL_GRANT_2032465"/>
  </r>
  <r>
    <s v="E"/>
    <s v="4200"/>
    <s v="854"/>
    <s v="85401"/>
    <s v="8540008"/>
    <n v="528004120001"/>
    <x v="3"/>
    <x v="14"/>
    <x v="14"/>
    <n v="202211"/>
    <n v="44895"/>
    <s v="XOF"/>
    <n v="129000"/>
    <n v="195.26"/>
    <s v="EUR"/>
    <n v="196.65799999999999"/>
    <n v="12987043"/>
    <s v="STAFF"/>
    <n v="2031020"/>
    <s v="Time Code : N - OUAC041122-CNSS DU MOIS DE NOVEMBRE 2022 DE GANSORE Hassane Moctar"/>
  </r>
  <r>
    <s v="E"/>
    <s v="4210"/>
    <s v="854"/>
    <s v="85400"/>
    <s v="8549059"/>
    <n v="528004120002"/>
    <x v="0"/>
    <x v="12"/>
    <x v="12"/>
    <n v="202211"/>
    <n v="44895"/>
    <s v="XOF"/>
    <n v="9876.8700000000008"/>
    <n v="14.95"/>
    <s v="EUR"/>
    <n v="15.057"/>
    <n v="12987043"/>
    <s v="STAFF"/>
    <n v="8540206"/>
    <s v="Time Code : N - TERMINAL_GRANT_8540206"/>
  </r>
  <r>
    <s v="E"/>
    <s v="4200"/>
    <s v="854"/>
    <s v="85400"/>
    <s v="8549059"/>
    <n v="528004120002"/>
    <x v="0"/>
    <x v="76"/>
    <x v="75"/>
    <n v="202211"/>
    <n v="44895"/>
    <s v="XOF"/>
    <n v="6142.86"/>
    <n v="9.3000000000000007"/>
    <s v="EUR"/>
    <n v="9.3670000000000009"/>
    <n v="12987043"/>
    <s v="STAFF"/>
    <n v="8540353"/>
    <s v="Time Code : N - OUAC041122-CNSS DU MOIS DE NOVEMBRE 2022 DE PARE/KARAMBIRI Aminata"/>
  </r>
  <r>
    <s v="E"/>
    <s v="4210"/>
    <s v="854"/>
    <s v="85406"/>
    <s v="8549052"/>
    <n v="528004120001"/>
    <x v="3"/>
    <x v="14"/>
    <x v="14"/>
    <n v="202211"/>
    <n v="44895"/>
    <s v="XOF"/>
    <n v="24009"/>
    <n v="36.340000000000003"/>
    <s v="EUR"/>
    <n v="36.6"/>
    <n v="12987043"/>
    <s v="STAFF"/>
    <n v="2022429"/>
    <s v="Time Code : N - TERMINAL_GRANT_2022429"/>
  </r>
  <r>
    <s v="E"/>
    <s v="4200"/>
    <s v="854"/>
    <s v="85406"/>
    <s v="8549052"/>
    <n v="528004120001"/>
    <x v="3"/>
    <x v="14"/>
    <x v="14"/>
    <n v="202211"/>
    <n v="44895"/>
    <s v="XOF"/>
    <n v="129000"/>
    <n v="195.26"/>
    <s v="EUR"/>
    <n v="196.65799999999999"/>
    <n v="12987043"/>
    <s v="STAFF"/>
    <n v="2022429"/>
    <s v="Time Code : N - OUAC041122-CNSS DU MOIS DE NOVEMBRE 2022 DE DAHANI Daouda Martial Hubert"/>
  </r>
  <r>
    <s v="E"/>
    <s v="4210"/>
    <s v="854"/>
    <s v="85406"/>
    <s v="8540008"/>
    <n v="528004120001"/>
    <x v="3"/>
    <x v="9"/>
    <x v="9"/>
    <n v="202211"/>
    <n v="44895"/>
    <s v="XOF"/>
    <n v="-153967"/>
    <n v="-233.05"/>
    <s v="EUR"/>
    <n v="-234.71899999999999"/>
    <n v="12987043"/>
    <s v="STAFF"/>
    <n v="2019466"/>
    <s v="Time Code : M - TERMINAL_GRANT_2019466"/>
  </r>
  <r>
    <s v="E"/>
    <s v="4300"/>
    <s v="854"/>
    <s v="85400"/>
    <s v="8540017"/>
    <n v="528004120002"/>
    <x v="0"/>
    <x v="26"/>
    <x v="26"/>
    <n v="202211"/>
    <n v="44895"/>
    <s v="XOF"/>
    <n v="4009.22"/>
    <n v="6.07"/>
    <s v="EUR"/>
    <n v="6.1130000000000004"/>
    <n v="12987043"/>
    <s v="STAFF"/>
    <n v="2052844"/>
    <s v="Time Code : N - OUAC021122-IUTS DU MOIS DE NOVEMBRE 2022 DE SAWADOGO Salimata"/>
  </r>
  <r>
    <s v="E"/>
    <s v="4210"/>
    <s v="854"/>
    <s v="85400"/>
    <s v="8549060"/>
    <n v="528004120002"/>
    <x v="0"/>
    <x v="6"/>
    <x v="6"/>
    <n v="202211"/>
    <n v="44895"/>
    <s v="XOF"/>
    <n v="760.49"/>
    <n v="1.1499999999999999"/>
    <s v="EUR"/>
    <n v="1.1579999999999999"/>
    <n v="12987043"/>
    <s v="STAFF"/>
    <n v="2027008"/>
    <s v="Time Code : N - TERMINAL_GRANT_2027008"/>
  </r>
  <r>
    <s v="E"/>
    <s v="4210"/>
    <s v="854"/>
    <s v="85400"/>
    <s v="8549063"/>
    <n v="528004120002"/>
    <x v="0"/>
    <x v="21"/>
    <x v="21"/>
    <n v="202211"/>
    <n v="44895"/>
    <s v="XOF"/>
    <n v="3299.89"/>
    <n v="4.99"/>
    <s v="EUR"/>
    <n v="5.0259999999999998"/>
    <n v="12987043"/>
    <s v="STAFF"/>
    <n v="2020577"/>
    <s v="Time Code : N - TERMINAL_GRANT_2020577"/>
  </r>
  <r>
    <s v="E"/>
    <s v="4210"/>
    <s v="854"/>
    <s v="85401"/>
    <s v="8540008"/>
    <n v="528004120001"/>
    <x v="3"/>
    <x v="14"/>
    <x v="14"/>
    <n v="202211"/>
    <n v="44895"/>
    <s v="XOF"/>
    <n v="24565"/>
    <n v="37.18"/>
    <s v="EUR"/>
    <n v="37.445999999999998"/>
    <n v="12987043"/>
    <s v="STAFF"/>
    <n v="2031020"/>
    <s v="Time Code : N - TERMINAL_GRANT_2031020"/>
  </r>
  <r>
    <s v="E"/>
    <s v="4060"/>
    <s v="854"/>
    <s v="85406"/>
    <s v="8540008"/>
    <n v="528004120002"/>
    <x v="0"/>
    <x v="24"/>
    <x v="24"/>
    <n v="202211"/>
    <n v="44895"/>
    <s v="XOF"/>
    <n v="10839.38"/>
    <n v="16.41"/>
    <s v="EUR"/>
    <n v="16.527999999999999"/>
    <n v="12987043"/>
    <s v="STAFF"/>
    <n v="2039252"/>
    <s v="Time Code : N - 202211 Annual leave accrual/Sherita Djemila  Guiro"/>
  </r>
  <r>
    <s v="E"/>
    <s v="4060"/>
    <s v="854"/>
    <s v="85408"/>
    <s v="8549052"/>
    <n v="528004120002"/>
    <x v="0"/>
    <x v="17"/>
    <x v="17"/>
    <n v="202211"/>
    <n v="44895"/>
    <s v="XOF"/>
    <n v="15333.15"/>
    <n v="23.21"/>
    <s v="EUR"/>
    <n v="23.376000000000001"/>
    <n v="12987043"/>
    <s v="STAFF"/>
    <n v="2058432"/>
    <s v="Time Code : N - 202211 Annual leave accrual/Stephane  SONDO"/>
  </r>
  <r>
    <s v="E"/>
    <s v="4210"/>
    <s v="854"/>
    <s v="85400"/>
    <s v="8549060"/>
    <n v="528004120002"/>
    <x v="0"/>
    <x v="6"/>
    <x v="6"/>
    <n v="202211"/>
    <n v="44895"/>
    <s v="XOF"/>
    <n v="2045.85"/>
    <n v="3.1"/>
    <s v="EUR"/>
    <n v="3.1219999999999999"/>
    <n v="12987043"/>
    <s v="STAFF"/>
    <n v="2012532"/>
    <s v="Time Code : N - TERMINAL_GRANT_2012532"/>
  </r>
  <r>
    <s v="E"/>
    <s v="4210"/>
    <s v="854"/>
    <s v="85408"/>
    <s v="8540008"/>
    <n v="528004120001"/>
    <x v="3"/>
    <x v="14"/>
    <x v="14"/>
    <n v="202211"/>
    <n v="44895"/>
    <s v="XOF"/>
    <n v="15796.6"/>
    <n v="23.91"/>
    <s v="EUR"/>
    <n v="24.081"/>
    <n v="12987043"/>
    <s v="STAFF"/>
    <n v="2012170"/>
    <s v="Time Code : N - TERMINAL_GRANT_2012170"/>
  </r>
  <r>
    <s v="E"/>
    <s v="4200"/>
    <s v="854"/>
    <s v="85408"/>
    <s v="8540008"/>
    <n v="528004120001"/>
    <x v="3"/>
    <x v="14"/>
    <x v="14"/>
    <n v="202211"/>
    <n v="44895"/>
    <s v="XOF"/>
    <n v="98456.82"/>
    <n v="149.03"/>
    <s v="EUR"/>
    <n v="150.09700000000001"/>
    <n v="12987043"/>
    <s v="STAFF"/>
    <n v="2012170"/>
    <s v="Time Code : N - OUAC041122-CNSS DU MOIS DE NOVEMBRE 2022 DE KIEMA Yaya"/>
  </r>
  <r>
    <s v="E"/>
    <s v="4300"/>
    <s v="854"/>
    <s v="85400"/>
    <s v="8549055"/>
    <n v="528004120002"/>
    <x v="0"/>
    <x v="11"/>
    <x v="11"/>
    <n v="202211"/>
    <n v="44895"/>
    <s v="XOF"/>
    <n v="5222.3100000000004"/>
    <n v="7.9"/>
    <s v="EUR"/>
    <n v="7.9569999999999999"/>
    <n v="12987043"/>
    <s v="STAFF"/>
    <n v="8540039"/>
    <s v="Time Code : N - OUAC021122-IUTS DU MOIS DE NOVEMBRE 2022 DE NABI Grégoire"/>
  </r>
  <r>
    <s v="E"/>
    <s v="4200"/>
    <s v="854"/>
    <s v="85400"/>
    <s v="8549062"/>
    <n v="528004120002"/>
    <x v="0"/>
    <x v="23"/>
    <x v="23"/>
    <n v="202211"/>
    <n v="44895"/>
    <s v="XOF"/>
    <n v="15694.36"/>
    <n v="23.76"/>
    <s v="EUR"/>
    <n v="23.93"/>
    <n v="12987043"/>
    <s v="STAFF"/>
    <n v="2032465"/>
    <s v="Time Code : N - OUAC041122-CNSS DU MOIS DE NOVEMBRE 2022 DE ZOURE Hassimi"/>
  </r>
  <r>
    <s v="E"/>
    <s v="4300"/>
    <s v="854"/>
    <s v="85400"/>
    <s v="8549057"/>
    <n v="528004120002"/>
    <x v="0"/>
    <x v="7"/>
    <x v="7"/>
    <n v="202211"/>
    <n v="44895"/>
    <s v="XOF"/>
    <n v="11242.33"/>
    <n v="17.02"/>
    <s v="EUR"/>
    <n v="17.141999999999999"/>
    <n v="12987043"/>
    <s v="STAFF"/>
    <n v="8540392"/>
    <s v="Time Code : N - OUAC021122-IUTS DU MOIS DE NOVEMBRE 2022 DE KABORE Hamza"/>
  </r>
  <r>
    <s v="E"/>
    <s v="4060"/>
    <s v="854"/>
    <s v="85406"/>
    <s v="8549053"/>
    <n v="528004120002"/>
    <x v="0"/>
    <x v="15"/>
    <x v="15"/>
    <n v="202211"/>
    <n v="44895"/>
    <s v="XOF"/>
    <n v="7921.09"/>
    <n v="11.99"/>
    <s v="EUR"/>
    <n v="12.076000000000001"/>
    <n v="12987043"/>
    <s v="STAFF"/>
    <n v="2041743"/>
    <s v="Time Code : N - 202211 Annual leave accrual/Safietou  Sore"/>
  </r>
  <r>
    <s v="E"/>
    <s v="4210"/>
    <s v="854"/>
    <s v="85400"/>
    <s v="8549058"/>
    <n v="528004120002"/>
    <x v="0"/>
    <x v="10"/>
    <x v="10"/>
    <n v="202211"/>
    <n v="44895"/>
    <s v="XOF"/>
    <n v="5057.96"/>
    <n v="7.66"/>
    <s v="EUR"/>
    <n v="7.7149999999999999"/>
    <n v="12987043"/>
    <s v="STAFF"/>
    <n v="2011105"/>
    <s v="Time Code : N - TERMINAL_GRANT_2011105"/>
  </r>
  <r>
    <s v="E"/>
    <s v="7400"/>
    <s v="854"/>
    <s v="85407"/>
    <s v="8540008"/>
    <n v="528004120010"/>
    <x v="1"/>
    <x v="39"/>
    <x v="39"/>
    <n v="202211"/>
    <n v="44895"/>
    <s v="XOF"/>
    <n v="4019"/>
    <n v="6.08"/>
    <s v="EUR"/>
    <n v="6.1239999999999997"/>
    <n v="30528855"/>
    <s v="BANKACC"/>
    <n v="85410"/>
    <s v="DDFB1022ECOBANK /Frais d'agio du mois d'OCTOBRE 2022"/>
  </r>
  <r>
    <s v="E"/>
    <s v="5201"/>
    <s v="854"/>
    <s v="85407"/>
    <s v="8540008"/>
    <n v="528004120026"/>
    <x v="6"/>
    <x v="46"/>
    <x v="46"/>
    <n v="202212"/>
    <n v="44599"/>
    <s v="XOF"/>
    <n v="135000"/>
    <n v="229.41"/>
    <s v="EUR"/>
    <n v="205.80799999999999"/>
    <n v="30537977"/>
    <s v="SUBGRANT"/>
    <n v="13487"/>
    <s v="CHQN°000944/ Justifs avril/Prise en charge des participants Résidents lors de la journée pédagogique au SOUROU salle1"/>
  </r>
  <r>
    <s v="E"/>
    <s v="5201"/>
    <s v="854"/>
    <s v="85407"/>
    <s v="8540008"/>
    <n v="528004120026"/>
    <x v="6"/>
    <x v="46"/>
    <x v="46"/>
    <n v="202212"/>
    <n v="44599"/>
    <s v="XOF"/>
    <n v="228000"/>
    <n v="387.44"/>
    <s v="EUR"/>
    <n v="347.58"/>
    <n v="30537977"/>
    <s v="SUBGRANT"/>
    <n v="13487"/>
    <s v="CHQN°000862/ Justifs avril/Prise en charge de la restauration à Toma lors de la journée pédagogique"/>
  </r>
  <r>
    <s v="E"/>
    <s v="5201"/>
    <s v="854"/>
    <s v="85407"/>
    <s v="8540008"/>
    <n v="528004120010"/>
    <x v="1"/>
    <x v="51"/>
    <x v="51"/>
    <n v="202212"/>
    <n v="44599"/>
    <s v="XOF"/>
    <n v="11000"/>
    <n v="18.690000000000001"/>
    <s v="EUR"/>
    <n v="16.766999999999999"/>
    <n v="30537977"/>
    <s v="SUBGRANT"/>
    <n v="13487"/>
    <s v="Justifs avril/Consommation carburant du superviseur du NAYALA"/>
  </r>
  <r>
    <s v="E"/>
    <s v="5201"/>
    <s v="854"/>
    <s v="85407"/>
    <s v="8540008"/>
    <n v="528004120010"/>
    <x v="1"/>
    <x v="51"/>
    <x v="51"/>
    <n v="202212"/>
    <n v="44599"/>
    <s v="XOF"/>
    <n v="21500"/>
    <n v="36.54"/>
    <s v="EUR"/>
    <n v="32.780999999999999"/>
    <n v="30537977"/>
    <s v="SUBGRANT"/>
    <n v="13487"/>
    <s v="CHQN°0000868 / Justifs avril/Remboursement des frais d'achat de carburant du superviseur de la Kossi"/>
  </r>
  <r>
    <s v="E"/>
    <s v="5201"/>
    <s v="854"/>
    <s v="85407"/>
    <s v="8540008"/>
    <n v="528004120001"/>
    <x v="3"/>
    <x v="52"/>
    <x v="52"/>
    <n v="202212"/>
    <n v="44599"/>
    <s v="XOF"/>
    <n v="543280"/>
    <n v="923.21"/>
    <s v="EUR"/>
    <n v="828.22900000000004"/>
    <n v="30537977"/>
    <s v="SUBGRANT"/>
    <n v="13487"/>
    <s v="CHQN° 000868/Justifs avril/Coordinateur de programme"/>
  </r>
  <r>
    <s v="E"/>
    <s v="5201"/>
    <s v="854"/>
    <s v="85407"/>
    <s v="8540008"/>
    <n v="528004120001"/>
    <x v="3"/>
    <x v="52"/>
    <x v="52"/>
    <n v="202212"/>
    <n v="44599"/>
    <s v="XOF"/>
    <n v="315000"/>
    <n v="535.29"/>
    <s v="EUR"/>
    <n v="480.21899999999999"/>
    <n v="30537977"/>
    <s v="SUBGRANT"/>
    <n v="13487"/>
    <s v="CHQN° 000868/Justifs avril/Superviseurs SOUROU"/>
  </r>
  <r>
    <s v="E"/>
    <s v="5201"/>
    <s v="854"/>
    <s v="85407"/>
    <s v="8540008"/>
    <n v="528004120001"/>
    <x v="3"/>
    <x v="52"/>
    <x v="52"/>
    <n v="202212"/>
    <n v="44599"/>
    <s v="XOF"/>
    <n v="315000"/>
    <n v="535.29"/>
    <s v="EUR"/>
    <n v="480.21899999999999"/>
    <n v="30537977"/>
    <s v="SUBGRANT"/>
    <n v="13487"/>
    <s v="CHQN° 000868/Justifs avril/Superviseurs KOSSI"/>
  </r>
  <r>
    <s v="E"/>
    <s v="5201"/>
    <s v="854"/>
    <s v="85407"/>
    <s v="8540008"/>
    <n v="528004120001"/>
    <x v="3"/>
    <x v="45"/>
    <x v="45"/>
    <n v="202212"/>
    <n v="44599"/>
    <s v="XOF"/>
    <n v="315000"/>
    <n v="535.29"/>
    <s v="EUR"/>
    <n v="480.21899999999999"/>
    <n v="30537977"/>
    <s v="SUBGRANT"/>
    <n v="13487"/>
    <s v="CHQN° 000868/Justifs avril/Superviseurs NAYALA"/>
  </r>
  <r>
    <s v="E"/>
    <s v="5201"/>
    <s v="854"/>
    <s v="85407"/>
    <s v="8540008"/>
    <n v="528004120002"/>
    <x v="0"/>
    <x v="54"/>
    <x v="54"/>
    <n v="202212"/>
    <n v="44599"/>
    <s v="XOF"/>
    <n v="400860"/>
    <n v="681.19"/>
    <s v="EUR"/>
    <n v="611.10799999999995"/>
    <n v="30537977"/>
    <s v="SUBGRANT"/>
    <n v="13487"/>
    <s v="CHQN° 000868/Justifs avril/Partenaire:  financier"/>
  </r>
  <r>
    <s v="E"/>
    <s v="5201"/>
    <s v="854"/>
    <s v="85407"/>
    <s v="8540008"/>
    <n v="528004120002"/>
    <x v="0"/>
    <x v="53"/>
    <x v="53"/>
    <n v="202212"/>
    <n v="44599"/>
    <s v="XOF"/>
    <n v="410860"/>
    <n v="698.18"/>
    <s v="EUR"/>
    <n v="626.35"/>
    <n v="30537977"/>
    <s v="SUBGRANT"/>
    <n v="13487"/>
    <s v="CHQN° 000868/Justifs avril/Partenaire: MEAL"/>
  </r>
  <r>
    <s v="E"/>
    <s v="5201"/>
    <s v="854"/>
    <s v="85407"/>
    <s v="8540008"/>
    <n v="528004120002"/>
    <x v="0"/>
    <x v="49"/>
    <x v="49"/>
    <n v="202212"/>
    <n v="44599"/>
    <s v="XOF"/>
    <n v="200000"/>
    <n v="339.86"/>
    <s v="EUR"/>
    <n v="304.89499999999998"/>
    <n v="30537977"/>
    <s v="SUBGRANT"/>
    <n v="13487"/>
    <s v="CHQN° 000868/Justifs avril/Partenaire: conducteur"/>
  </r>
  <r>
    <s v="E"/>
    <s v="5201"/>
    <s v="854"/>
    <s v="85407"/>
    <s v="8540008"/>
    <n v="528004120002"/>
    <x v="0"/>
    <x v="48"/>
    <x v="48"/>
    <n v="202212"/>
    <n v="44599"/>
    <s v="XOF"/>
    <n v="175000"/>
    <n v="297.38"/>
    <s v="EUR"/>
    <n v="266.78500000000003"/>
    <n v="30537977"/>
    <s v="SUBGRANT"/>
    <n v="13487"/>
    <s v="CHQN° 000868/Justifs avril/Directeur national"/>
  </r>
  <r>
    <s v="E"/>
    <s v="5201"/>
    <s v="854"/>
    <s v="85407"/>
    <s v="8540008"/>
    <n v="528004120001"/>
    <x v="3"/>
    <x v="45"/>
    <x v="45"/>
    <n v="202212"/>
    <n v="44599"/>
    <s v="XOF"/>
    <n v="100000"/>
    <n v="169.93"/>
    <s v="EUR"/>
    <n v="152.447"/>
    <n v="30537977"/>
    <s v="SUBGRANT"/>
    <n v="13487"/>
    <s v="CHQN° 000870/Justifs avril/Indemnité du point focal"/>
  </r>
  <r>
    <s v="E"/>
    <s v="5201"/>
    <s v="854"/>
    <s v="85407"/>
    <s v="8540008"/>
    <n v="528004120010"/>
    <x v="1"/>
    <x v="55"/>
    <x v="55"/>
    <n v="202212"/>
    <n v="44599"/>
    <s v="XOF"/>
    <n v="5100"/>
    <n v="8.67"/>
    <s v="EUR"/>
    <n v="7.7779999999999996"/>
    <n v="30537977"/>
    <s v="SUBGRANT"/>
    <n v="13487"/>
    <s v="CHQN°0000872 / Justifs avril/Remboursement des frais d'entretien moto du superviseur du NAYALA mois de janvier 2022"/>
  </r>
  <r>
    <s v="E"/>
    <s v="5201"/>
    <s v="854"/>
    <s v="85407"/>
    <s v="8540008"/>
    <n v="528004120010"/>
    <x v="1"/>
    <x v="55"/>
    <x v="55"/>
    <n v="202212"/>
    <n v="44599"/>
    <s v="XOF"/>
    <n v="8600"/>
    <n v="14.61"/>
    <s v="EUR"/>
    <n v="13.106999999999999"/>
    <n v="30537977"/>
    <s v="SUBGRANT"/>
    <n v="13487"/>
    <s v="CHQN°0000872 / Justifs avril/Remboursement des frais d'entretien moto du superviseur du NAYALA mois de mars 2022"/>
  </r>
  <r>
    <s v="E"/>
    <s v="5201"/>
    <s v="854"/>
    <s v="85407"/>
    <s v="8540008"/>
    <n v="528004120010"/>
    <x v="1"/>
    <x v="55"/>
    <x v="55"/>
    <n v="202212"/>
    <n v="44599"/>
    <s v="XOF"/>
    <n v="8450"/>
    <n v="14.36"/>
    <s v="EUR"/>
    <n v="12.882999999999999"/>
    <n v="30537977"/>
    <s v="SUBGRANT"/>
    <n v="13487"/>
    <s v="CHQN°0000873 /Justifs avril/Remboursement des frais d'entretien du moto du superviseur de la Kossi mois de janvier 2022"/>
  </r>
  <r>
    <s v="E"/>
    <s v="5201"/>
    <s v="854"/>
    <s v="85407"/>
    <s v="8540008"/>
    <n v="528004120010"/>
    <x v="1"/>
    <x v="55"/>
    <x v="55"/>
    <n v="202212"/>
    <n v="44599"/>
    <s v="XOF"/>
    <n v="8450"/>
    <n v="14.36"/>
    <s v="EUR"/>
    <n v="12.882999999999999"/>
    <n v="30537977"/>
    <s v="SUBGRANT"/>
    <n v="13487"/>
    <s v="CHQN°0000873 /Justifs avril/Remboursement des frais d'entretien du moto du superviseur de la Kossi mois de février 2022"/>
  </r>
  <r>
    <s v="E"/>
    <s v="5201"/>
    <s v="854"/>
    <s v="85407"/>
    <s v="8540008"/>
    <n v="528004120010"/>
    <x v="1"/>
    <x v="55"/>
    <x v="55"/>
    <n v="202212"/>
    <n v="44599"/>
    <s v="XOF"/>
    <n v="8450"/>
    <n v="14.36"/>
    <s v="EUR"/>
    <n v="12.882999999999999"/>
    <n v="30537977"/>
    <s v="SUBGRANT"/>
    <n v="13487"/>
    <s v="CHQN°0000873 /Justifs avril/Remboursement des frais d'entretien du moto du superviseur de la Kossi mois de mars 2022"/>
  </r>
  <r>
    <s v="E"/>
    <s v="5201"/>
    <s v="854"/>
    <s v="85407"/>
    <s v="8540008"/>
    <n v="528004120010"/>
    <x v="1"/>
    <x v="55"/>
    <x v="55"/>
    <n v="202212"/>
    <n v="44599"/>
    <s v="XOF"/>
    <n v="8150"/>
    <n v="13.85"/>
    <s v="EUR"/>
    <n v="12.425000000000001"/>
    <n v="30537977"/>
    <s v="SUBGRANT"/>
    <n v="13487"/>
    <s v="CHQN°0000874/Justifs avril/Remboursement des frais d'entretien moto du superviseur du Sourou mois de janvier 2022"/>
  </r>
  <r>
    <s v="E"/>
    <s v="5201"/>
    <s v="854"/>
    <s v="85407"/>
    <s v="8540008"/>
    <n v="528004120010"/>
    <x v="1"/>
    <x v="55"/>
    <x v="55"/>
    <n v="202212"/>
    <n v="44599"/>
    <s v="XOF"/>
    <n v="8150"/>
    <n v="13.85"/>
    <s v="EUR"/>
    <n v="12.425000000000001"/>
    <n v="30537977"/>
    <s v="SUBGRANT"/>
    <n v="13487"/>
    <s v="CHQN°0000874/Justifs avril/Remboursement des frais d'entretien moto du superviseur du Sourou mois de février 2022"/>
  </r>
  <r>
    <s v="E"/>
    <s v="5201"/>
    <s v="854"/>
    <s v="85407"/>
    <s v="8540008"/>
    <n v="528004120010"/>
    <x v="1"/>
    <x v="55"/>
    <x v="55"/>
    <n v="202212"/>
    <n v="44599"/>
    <s v="XOF"/>
    <n v="8150"/>
    <n v="13.85"/>
    <s v="EUR"/>
    <n v="12.425000000000001"/>
    <n v="30537977"/>
    <s v="SUBGRANT"/>
    <n v="13487"/>
    <s v="CHQN°0000874/Justifs avril/Remboursement des frais d'entretien moto du superviseur du Sourou mois de mars 2022"/>
  </r>
  <r>
    <s v="E"/>
    <s v="5201"/>
    <s v="854"/>
    <s v="85407"/>
    <s v="8540008"/>
    <n v="528004120010"/>
    <x v="1"/>
    <x v="55"/>
    <x v="55"/>
    <n v="202212"/>
    <n v="44599"/>
    <s v="XOF"/>
    <n v="250"/>
    <n v="0.42"/>
    <s v="EUR"/>
    <n v="0.377"/>
    <n v="30537977"/>
    <s v="SUBGRANT"/>
    <n v="13487"/>
    <s v="Justifs avril/Remboursement des frais d'entretien moto du superviseur du Sourou mois de mars 2022"/>
  </r>
  <r>
    <s v="E"/>
    <s v="5201"/>
    <s v="854"/>
    <s v="85407"/>
    <s v="8540008"/>
    <n v="528004120026"/>
    <x v="6"/>
    <x v="46"/>
    <x v="46"/>
    <n v="202212"/>
    <n v="44599"/>
    <s v="XOF"/>
    <n v="90000"/>
    <n v="152.94"/>
    <s v="EUR"/>
    <n v="137.20500000000001"/>
    <n v="30537977"/>
    <s v="SUBGRANT"/>
    <n v="13487"/>
    <s v="CHQN°0000940/Justifs avril/ Prise en charge des encadreurs pour la supervision dans les salles des cours dispensés Madouba"/>
  </r>
  <r>
    <s v="E"/>
    <s v="5201"/>
    <s v="854"/>
    <s v="85407"/>
    <s v="8540008"/>
    <n v="528004120010"/>
    <x v="1"/>
    <x v="47"/>
    <x v="47"/>
    <n v="202212"/>
    <n v="44599"/>
    <s v="XOF"/>
    <n v="54000"/>
    <n v="91.76"/>
    <s v="EUR"/>
    <n v="82.32"/>
    <n v="30537977"/>
    <s v="SUBGRANT"/>
    <n v="13487"/>
    <s v="CHQN°0000924/ Justifs avril/Consommation de carburant pour véhicules"/>
  </r>
  <r>
    <s v="E"/>
    <s v="5201"/>
    <s v="854"/>
    <s v="85407"/>
    <s v="8540008"/>
    <n v="528004120010"/>
    <x v="1"/>
    <x v="51"/>
    <x v="51"/>
    <n v="202212"/>
    <n v="44599"/>
    <s v="XOF"/>
    <n v="12000"/>
    <n v="20.39"/>
    <s v="EUR"/>
    <n v="18.292000000000002"/>
    <n v="30537977"/>
    <s v="SUBGRANT"/>
    <n v="13487"/>
    <s v="Justifs avril/Consommation  carburant du superviseur du SOUROU"/>
  </r>
  <r>
    <s v="E"/>
    <s v="5201"/>
    <s v="854"/>
    <s v="85407"/>
    <s v="8540008"/>
    <n v="528004120010"/>
    <x v="1"/>
    <x v="51"/>
    <x v="51"/>
    <n v="202212"/>
    <n v="44599"/>
    <s v="XOF"/>
    <n v="14000"/>
    <n v="23.79"/>
    <s v="EUR"/>
    <n v="21.341999999999999"/>
    <n v="30537977"/>
    <s v="SUBGRANT"/>
    <n v="13487"/>
    <s v="Justifs avril/Consommation  carburant du MEAL"/>
  </r>
  <r>
    <s v="E"/>
    <s v="5201"/>
    <s v="854"/>
    <s v="85407"/>
    <s v="8540008"/>
    <n v="528004120026"/>
    <x v="6"/>
    <x v="46"/>
    <x v="46"/>
    <n v="202212"/>
    <n v="44599"/>
    <s v="XOF"/>
    <n v="120000"/>
    <n v="203.92"/>
    <s v="EUR"/>
    <n v="182.94"/>
    <n v="30537977"/>
    <s v="SUBGRANT"/>
    <n v="13487"/>
    <s v="CHQN°000944/ Justifs avril/Prise en charge des participants Résidents lors de la journée pédagogique au SOUROU salle3"/>
  </r>
  <r>
    <s v="E"/>
    <s v="5201"/>
    <s v="854"/>
    <s v="85407"/>
    <s v="8540008"/>
    <n v="528004120026"/>
    <x v="6"/>
    <x v="46"/>
    <x v="46"/>
    <n v="202212"/>
    <n v="44599"/>
    <s v="XOF"/>
    <n v="27500"/>
    <n v="46.73"/>
    <s v="EUR"/>
    <n v="41.921999999999997"/>
    <n v="30537977"/>
    <s v="SUBGRANT"/>
    <n v="13487"/>
    <s v="CHQN°000944/ Justifs avril/Prise en charge des frais  de mission de la comptable lors de la journée pédagogique au SOUROU"/>
  </r>
  <r>
    <s v="E"/>
    <s v="5201"/>
    <s v="854"/>
    <s v="85407"/>
    <s v="8540008"/>
    <n v="528004120026"/>
    <x v="6"/>
    <x v="46"/>
    <x v="46"/>
    <n v="202212"/>
    <n v="44599"/>
    <s v="XOF"/>
    <n v="25000"/>
    <n v="42.48"/>
    <s v="EUR"/>
    <n v="38.11"/>
    <n v="30537977"/>
    <s v="SUBGRANT"/>
    <n v="13487"/>
    <s v="CHQN°000944/Justifs avril/ Prise en charge des frais  d'hébergement du coordonnateur lors de la journée pédagogique au SOUROU"/>
  </r>
  <r>
    <s v="E"/>
    <s v="5201"/>
    <s v="854"/>
    <s v="85407"/>
    <s v="8540008"/>
    <n v="528004120026"/>
    <x v="6"/>
    <x v="46"/>
    <x v="46"/>
    <n v="202212"/>
    <n v="44599"/>
    <s v="XOF"/>
    <n v="25000"/>
    <n v="42.48"/>
    <s v="EUR"/>
    <n v="38.11"/>
    <n v="30537977"/>
    <s v="SUBGRANT"/>
    <n v="13487"/>
    <s v="CHQN°000853/ Justifs avril/Prise en charge des participants Résidents lors de la journée pédagogique au NAYALA salle2"/>
  </r>
  <r>
    <s v="E"/>
    <s v="5201"/>
    <s v="854"/>
    <s v="85407"/>
    <s v="8540008"/>
    <n v="528004120026"/>
    <x v="6"/>
    <x v="46"/>
    <x v="46"/>
    <n v="202212"/>
    <n v="44599"/>
    <s v="XOF"/>
    <n v="50000"/>
    <n v="84.97"/>
    <s v="EUR"/>
    <n v="76.227999999999994"/>
    <n v="30537977"/>
    <s v="SUBGRANT"/>
    <n v="13487"/>
    <s v="CHQN°000853/ Justifs avril/Prise en charge des formateurs de GOSSINA lors de la journée pédagogique au NAYALA"/>
  </r>
  <r>
    <s v="E"/>
    <s v="5201"/>
    <s v="854"/>
    <s v="85407"/>
    <s v="8540008"/>
    <n v="528004120026"/>
    <x v="6"/>
    <x v="46"/>
    <x v="46"/>
    <n v="202212"/>
    <n v="44599"/>
    <s v="XOF"/>
    <n v="35000"/>
    <n v="59.48"/>
    <s v="EUR"/>
    <n v="53.360999999999997"/>
    <n v="30537977"/>
    <s v="SUBGRANT"/>
    <n v="13487"/>
    <s v="CHQN°000853/Justifs avril/ Prise en charge des participants Résidents de YABA lors de la journée pédagogique au NAYALA"/>
  </r>
  <r>
    <s v="E"/>
    <s v="5201"/>
    <s v="854"/>
    <s v="85407"/>
    <s v="8540008"/>
    <n v="528004120026"/>
    <x v="6"/>
    <x v="46"/>
    <x v="46"/>
    <n v="202212"/>
    <n v="44599"/>
    <s v="XOF"/>
    <n v="25000"/>
    <n v="42.48"/>
    <s v="EUR"/>
    <n v="38.11"/>
    <n v="30537977"/>
    <s v="SUBGRANT"/>
    <n v="13487"/>
    <s v="CHQN°000853/Justifs avril/ Prise en charge des frais  d'hébergement du coordonnateur SOSJD lors de la journée pédagogique au NAYALA"/>
  </r>
  <r>
    <s v="E"/>
    <s v="5201"/>
    <s v="854"/>
    <s v="85407"/>
    <s v="8540008"/>
    <n v="528004120026"/>
    <x v="6"/>
    <x v="46"/>
    <x v="46"/>
    <n v="202212"/>
    <n v="44599"/>
    <s v="XOF"/>
    <n v="25000"/>
    <n v="42.48"/>
    <s v="EUR"/>
    <n v="38.11"/>
    <n v="30537977"/>
    <s v="SUBGRANT"/>
    <n v="13487"/>
    <s v="CHQN°000853/ Justifs avril/Prise en charge des frais  d'hébergement du coordonnateur régional SCI lors de la journée pédagogique SOUROU-NAYALA- KOSSI"/>
  </r>
  <r>
    <s v="E"/>
    <s v="5201"/>
    <s v="854"/>
    <s v="85407"/>
    <s v="8540008"/>
    <n v="528004120026"/>
    <x v="6"/>
    <x v="46"/>
    <x v="46"/>
    <n v="202212"/>
    <n v="44599"/>
    <s v="XOF"/>
    <n v="16700"/>
    <n v="28.38"/>
    <s v="EUR"/>
    <n v="25.46"/>
    <n v="30537977"/>
    <s v="SUBGRANT"/>
    <n v="13487"/>
    <s v="CHQN°000853/ Justifs avril/Prise en charge des frais d'impression et achat d'effacile lors de la journée pédagogique SOUROU-NAYALA-KOSSI"/>
  </r>
  <r>
    <s v="E"/>
    <s v="5201"/>
    <s v="854"/>
    <s v="85407"/>
    <s v="8540008"/>
    <n v="528004120026"/>
    <x v="6"/>
    <x v="46"/>
    <x v="46"/>
    <n v="202212"/>
    <n v="44599"/>
    <s v="XOF"/>
    <n v="4400"/>
    <n v="7.48"/>
    <s v="EUR"/>
    <n v="6.71"/>
    <n v="30537977"/>
    <s v="SUBGRANT"/>
    <n v="13487"/>
    <s v="CHQN°000853/ Justifs avril/Prise en charge des frais d'impression lors de la journée pédagogique SOUROU-NAYALA-KOSSI"/>
  </r>
  <r>
    <s v="E"/>
    <s v="5201"/>
    <s v="854"/>
    <s v="85407"/>
    <s v="8540008"/>
    <n v="528004120026"/>
    <x v="6"/>
    <x v="46"/>
    <x v="46"/>
    <n v="202212"/>
    <n v="44599"/>
    <s v="XOF"/>
    <n v="56500"/>
    <n v="96.01"/>
    <s v="EUR"/>
    <n v="86.132000000000005"/>
    <n v="30537977"/>
    <s v="SUBGRANT"/>
    <n v="13487"/>
    <s v="CHQN°000853/Justifs avril/ Prise en charge des frais  de mission du comptable de SOSJD lors de la journée pédagogique à Nouna et Tougan"/>
  </r>
  <r>
    <s v="E"/>
    <s v="5201"/>
    <s v="854"/>
    <s v="85407"/>
    <s v="8540008"/>
    <n v="528004120026"/>
    <x v="6"/>
    <x v="46"/>
    <x v="46"/>
    <n v="202212"/>
    <n v="44599"/>
    <s v="XOF"/>
    <n v="50000"/>
    <n v="84.97"/>
    <s v="EUR"/>
    <n v="76.227999999999994"/>
    <n v="30537977"/>
    <s v="SUBGRANT"/>
    <n v="13487"/>
    <s v="CHQN°000854/ Justifs avril/Prise en charge des participants résidents lors de la journée pédagogique à Nouna"/>
  </r>
  <r>
    <s v="E"/>
    <s v="5201"/>
    <s v="854"/>
    <s v="85407"/>
    <s v="8540008"/>
    <n v="528004120026"/>
    <x v="6"/>
    <x v="46"/>
    <x v="46"/>
    <n v="202212"/>
    <n v="44599"/>
    <s v="XOF"/>
    <n v="50000"/>
    <n v="84.97"/>
    <s v="EUR"/>
    <n v="76.227999999999994"/>
    <n v="30537977"/>
    <s v="SUBGRANT"/>
    <n v="13487"/>
    <s v="CHQN°000854/Justifs avril/ Prise en charge des participants résidents lors de la journée pédagogique à Nouna"/>
  </r>
  <r>
    <s v="E"/>
    <s v="5201"/>
    <s v="854"/>
    <s v="85407"/>
    <s v="8540008"/>
    <n v="528004120026"/>
    <x v="6"/>
    <x v="46"/>
    <x v="46"/>
    <n v="202212"/>
    <n v="44599"/>
    <s v="XOF"/>
    <n v="25000"/>
    <n v="42.48"/>
    <s v="EUR"/>
    <n v="38.11"/>
    <n v="30537977"/>
    <s v="SUBGRANT"/>
    <n v="13487"/>
    <s v="CHQN°000854/ Justifs avril/Prise en charge du DPEPPNF lors de la journée pédagogique à Nouna"/>
  </r>
  <r>
    <s v="E"/>
    <s v="5201"/>
    <s v="854"/>
    <s v="85407"/>
    <s v="8540008"/>
    <n v="528004120026"/>
    <x v="6"/>
    <x v="46"/>
    <x v="46"/>
    <n v="202212"/>
    <n v="44599"/>
    <s v="XOF"/>
    <n v="10000"/>
    <n v="16.989999999999998"/>
    <s v="EUR"/>
    <n v="15.242000000000001"/>
    <n v="30537977"/>
    <s v="SUBGRANT"/>
    <n v="13487"/>
    <s v="CHQN°000854/Justifs avril/ Prise en charge des participants résidents de DOUMBALA lors de la journée pédagogique à la KOSSI"/>
  </r>
  <r>
    <s v="E"/>
    <s v="5201"/>
    <s v="854"/>
    <s v="85407"/>
    <s v="8540008"/>
    <n v="528004120026"/>
    <x v="6"/>
    <x v="46"/>
    <x v="46"/>
    <n v="202212"/>
    <n v="44599"/>
    <s v="XOF"/>
    <n v="50000"/>
    <n v="84.97"/>
    <s v="EUR"/>
    <n v="76.227999999999994"/>
    <n v="30537977"/>
    <s v="SUBGRANT"/>
    <n v="13487"/>
    <s v="CHQN°000854/ Justifs avril/Prise en charge des participants résidents de MADOUBA lors de la journée pédagogique à la KOSSI"/>
  </r>
  <r>
    <s v="E"/>
    <s v="5201"/>
    <s v="854"/>
    <s v="85407"/>
    <s v="8540008"/>
    <n v="528004120026"/>
    <x v="6"/>
    <x v="46"/>
    <x v="46"/>
    <n v="202212"/>
    <n v="44599"/>
    <s v="XOF"/>
    <n v="25000"/>
    <n v="42.48"/>
    <s v="EUR"/>
    <n v="38.11"/>
    <n v="30537977"/>
    <s v="SUBGRANT"/>
    <n v="13487"/>
    <s v="CHQN°000854/ Justifs avril/Prise en charge des frais d'hébergement  du Point Focal SOSJD lors de la journée pédagogique au SOUROU"/>
  </r>
  <r>
    <s v="E"/>
    <s v="5201"/>
    <s v="854"/>
    <s v="85407"/>
    <s v="8540008"/>
    <n v="528004120020"/>
    <x v="7"/>
    <x v="63"/>
    <x v="62"/>
    <n v="202212"/>
    <n v="44599"/>
    <s v="XOF"/>
    <n v="3000"/>
    <n v="5.0999999999999996"/>
    <s v="EUR"/>
    <n v="4.5750000000000002"/>
    <n v="30537977"/>
    <s v="SUBGRANT"/>
    <n v="13487"/>
    <s v="CHQN°000855/Justifs avril/ Prise en charge des frais de déplacements des participants de nouna lors de la journée régionale à Dédougou/ TRAORE Issoufou"/>
  </r>
  <r>
    <s v="E"/>
    <s v="5201"/>
    <s v="854"/>
    <s v="85407"/>
    <s v="8540008"/>
    <n v="528004120020"/>
    <x v="7"/>
    <x v="63"/>
    <x v="62"/>
    <n v="202212"/>
    <n v="44599"/>
    <s v="XOF"/>
    <n v="4000"/>
    <n v="6.8"/>
    <s v="EUR"/>
    <n v="6.1"/>
    <n v="30537977"/>
    <s v="SUBGRANT"/>
    <n v="13487"/>
    <s v="CHQN°000855/Justifs avril/ Prise en charge des frais de transport du superviseur de Toma lors de la journée régionale à Dédougou"/>
  </r>
  <r>
    <s v="E"/>
    <s v="5201"/>
    <s v="854"/>
    <s v="85407"/>
    <s v="8540008"/>
    <n v="528004120020"/>
    <x v="7"/>
    <x v="63"/>
    <x v="62"/>
    <n v="202212"/>
    <n v="44599"/>
    <s v="XOF"/>
    <n v="105000"/>
    <n v="178.43"/>
    <s v="EUR"/>
    <n v="160.07300000000001"/>
    <n v="30537977"/>
    <s v="SUBGRANT"/>
    <n v="13487"/>
    <s v="CHQN°000856/ Justifs avril/Prise en charge des participants Non-Résidents lors de l'atelier provincial au NAYALA"/>
  </r>
  <r>
    <s v="E"/>
    <s v="5201"/>
    <s v="854"/>
    <s v="85407"/>
    <s v="8540008"/>
    <n v="528004120020"/>
    <x v="7"/>
    <x v="63"/>
    <x v="62"/>
    <n v="202212"/>
    <n v="44599"/>
    <s v="XOF"/>
    <n v="30000"/>
    <n v="50.98"/>
    <s v="EUR"/>
    <n v="45.734999999999999"/>
    <n v="30537977"/>
    <s v="SUBGRANT"/>
    <n v="13487"/>
    <s v="CHQN°000857/Justifs avril/ Prise en charge des frais de communication du Point Focal lors de l'atelier provinciall au SOUROU"/>
  </r>
  <r>
    <s v="E"/>
    <s v="5201"/>
    <s v="854"/>
    <s v="85407"/>
    <s v="8540008"/>
    <n v="528004120001"/>
    <x v="3"/>
    <x v="45"/>
    <x v="45"/>
    <n v="202212"/>
    <n v="44599"/>
    <s v="XOF"/>
    <n v="100000"/>
    <n v="169.93"/>
    <s v="EUR"/>
    <n v="152.447"/>
    <n v="30537981"/>
    <s v="SUBGRANT"/>
    <n v="13487"/>
    <s v="CHQN°0001091/ Indemnité du point focal mois d'août 2022"/>
  </r>
  <r>
    <s v="E"/>
    <s v="5201"/>
    <s v="854"/>
    <s v="85407"/>
    <s v="8540008"/>
    <n v="528004120010"/>
    <x v="1"/>
    <x v="51"/>
    <x v="51"/>
    <n v="202212"/>
    <n v="44599"/>
    <s v="XOF"/>
    <n v="14700"/>
    <n v="24.98"/>
    <s v="EUR"/>
    <n v="22.41"/>
    <n v="30537981"/>
    <s v="SUBGRANT"/>
    <n v="13487"/>
    <s v="Consommation de carburant du superviseur de la KOSSI Août 2022"/>
  </r>
  <r>
    <s v="E"/>
    <s v="5201"/>
    <s v="854"/>
    <s v="85407"/>
    <s v="8540008"/>
    <n v="528004120026"/>
    <x v="6"/>
    <x v="46"/>
    <x v="46"/>
    <n v="202212"/>
    <n v="44599"/>
    <s v="XOF"/>
    <n v="12500"/>
    <n v="21.24"/>
    <s v="EUR"/>
    <n v="19.055"/>
    <n v="30537981"/>
    <s v="SUBGRANT"/>
    <n v="13487"/>
    <s v="CHQN°0001088/ Remboursement des frais d'hébergement du superviseur de la KOSSI pour la compilation et la collecte des donnés"/>
  </r>
  <r>
    <s v="E"/>
    <s v="5201"/>
    <s v="854"/>
    <s v="85407"/>
    <s v="8540008"/>
    <n v="528004120026"/>
    <x v="6"/>
    <x v="46"/>
    <x v="46"/>
    <n v="202212"/>
    <n v="44599"/>
    <s v="XOF"/>
    <n v="20000"/>
    <n v="33.99"/>
    <s v="EUR"/>
    <n v="30.492999999999999"/>
    <n v="30538061"/>
    <s v="SUBGRANT"/>
    <n v="13487"/>
    <s v="CHQN°0000880/Justifs de mai/Frais de communication du point focal pour organisation/Participation à la journée pédagogique du post primaire au NAYALA"/>
  </r>
  <r>
    <s v="E"/>
    <s v="5201"/>
    <s v="854"/>
    <s v="85407"/>
    <s v="8540008"/>
    <n v="528004120026"/>
    <x v="6"/>
    <x v="46"/>
    <x v="46"/>
    <n v="202212"/>
    <n v="44599"/>
    <s v="XOF"/>
    <n v="10000"/>
    <n v="16.989999999999998"/>
    <s v="EUR"/>
    <n v="15.242000000000001"/>
    <n v="30538061"/>
    <s v="SUBGRANT"/>
    <n v="13487"/>
    <s v="CHQN°0000880/Justifs de mai/PEC Résidents/Participation à la journée pédagogique du post primaire au NAYALA"/>
  </r>
  <r>
    <s v="E"/>
    <s v="5201"/>
    <s v="854"/>
    <s v="85407"/>
    <s v="8540008"/>
    <n v="528004120026"/>
    <x v="6"/>
    <x v="46"/>
    <x v="46"/>
    <n v="202212"/>
    <n v="44599"/>
    <s v="XOF"/>
    <n v="12500"/>
    <n v="21.24"/>
    <s v="EUR"/>
    <n v="19.055"/>
    <n v="30538061"/>
    <s v="SUBGRANT"/>
    <n v="13487"/>
    <s v="CHQN°0000880/Justifs de mai/Hébergement Comptable SOS JD/Participation à la journée pédagogique du post primaire au NAYALA"/>
  </r>
  <r>
    <s v="E"/>
    <s v="5201"/>
    <s v="854"/>
    <s v="85407"/>
    <s v="8540008"/>
    <n v="528004120026"/>
    <x v="6"/>
    <x v="46"/>
    <x v="46"/>
    <n v="202212"/>
    <n v="44599"/>
    <s v="XOF"/>
    <n v="5000"/>
    <n v="8.5"/>
    <s v="EUR"/>
    <n v="7.6260000000000003"/>
    <n v="30538061"/>
    <s v="SUBGRANT"/>
    <n v="13487"/>
    <s v="CHQN°0000883/Justifs de mai/PEC point focal DPEPS/Participation aux journée pédagogiques au Sourou"/>
  </r>
  <r>
    <s v="E"/>
    <s v="5201"/>
    <s v="854"/>
    <s v="85407"/>
    <s v="8540008"/>
    <n v="528004120026"/>
    <x v="6"/>
    <x v="46"/>
    <x v="46"/>
    <n v="202212"/>
    <n v="44599"/>
    <s v="XOF"/>
    <n v="49800"/>
    <n v="84.63"/>
    <s v="EUR"/>
    <n v="75.923000000000002"/>
    <n v="30538061"/>
    <s v="SUBGRANT"/>
    <n v="13487"/>
    <s v="CHQN°0000883/Justifs de mai/impression /Participation aux journée pédagogiques au Sourou"/>
  </r>
  <r>
    <s v="E"/>
    <s v="5201"/>
    <s v="854"/>
    <s v="85407"/>
    <s v="8540008"/>
    <n v="528004120026"/>
    <x v="6"/>
    <x v="46"/>
    <x v="46"/>
    <n v="202212"/>
    <n v="44599"/>
    <s v="XOF"/>
    <n v="1000"/>
    <n v="1.7"/>
    <s v="EUR"/>
    <n v="1.5249999999999999"/>
    <n v="30538064"/>
    <s v="SUBGRANT"/>
    <n v="13487"/>
    <s v="CHQN°0000886/Justifs de mai/Impression/Participation à lajournée pédagogique du Kossi"/>
  </r>
  <r>
    <s v="E"/>
    <s v="5201"/>
    <s v="854"/>
    <s v="85407"/>
    <s v="8540008"/>
    <n v="528004120010"/>
    <x v="1"/>
    <x v="97"/>
    <x v="95"/>
    <n v="202212"/>
    <n v="44599"/>
    <s v="XOF"/>
    <n v="10000"/>
    <n v="16.989999999999998"/>
    <s v="EUR"/>
    <n v="15.242000000000001"/>
    <n v="30538064"/>
    <s v="SUBGRANT"/>
    <n v="13487"/>
    <s v="CHQN°0000890/Justifs de mai/Achat de megas pour la connexion"/>
  </r>
  <r>
    <s v="E"/>
    <s v="5201"/>
    <s v="854"/>
    <s v="85407"/>
    <s v="8540008"/>
    <n v="528004120010"/>
    <x v="1"/>
    <x v="55"/>
    <x v="55"/>
    <n v="202212"/>
    <n v="44599"/>
    <s v="XOF"/>
    <n v="10650"/>
    <n v="18.100000000000001"/>
    <s v="EUR"/>
    <n v="16.238"/>
    <n v="30538064"/>
    <s v="SUBGRANT"/>
    <n v="13487"/>
    <s v="CHQN°0000891/Justifs de mai/Frais d'entretien moto du superviseur sourou"/>
  </r>
  <r>
    <s v="E"/>
    <s v="5201"/>
    <s v="854"/>
    <s v="85407"/>
    <s v="8540008"/>
    <n v="528004120010"/>
    <x v="1"/>
    <x v="51"/>
    <x v="51"/>
    <n v="202212"/>
    <n v="44599"/>
    <s v="XOF"/>
    <n v="27800"/>
    <n v="47.24"/>
    <s v="EUR"/>
    <n v="42.38"/>
    <n v="30538064"/>
    <s v="SUBGRANT"/>
    <n v="13487"/>
    <s v="CHQN°0000892/Justifs de mai/Consommation carburant superviseur kossi"/>
  </r>
  <r>
    <s v="E"/>
    <s v="5201"/>
    <s v="854"/>
    <s v="85407"/>
    <s v="8540008"/>
    <n v="528004120010"/>
    <x v="1"/>
    <x v="51"/>
    <x v="51"/>
    <n v="202212"/>
    <n v="44599"/>
    <s v="XOF"/>
    <n v="31600"/>
    <n v="53.7"/>
    <s v="EUR"/>
    <n v="48.174999999999997"/>
    <n v="30538064"/>
    <s v="SUBGRANT"/>
    <n v="13487"/>
    <s v="CHQN°0000893/Justifs de mai/Consommation carburant superviseur nayala"/>
  </r>
  <r>
    <s v="E"/>
    <s v="5201"/>
    <s v="854"/>
    <s v="85407"/>
    <s v="8540008"/>
    <n v="528004120010"/>
    <x v="1"/>
    <x v="51"/>
    <x v="51"/>
    <n v="202212"/>
    <n v="44599"/>
    <s v="XOF"/>
    <n v="12000"/>
    <n v="20.39"/>
    <s v="EUR"/>
    <n v="18.292000000000002"/>
    <n v="30538064"/>
    <s v="SUBGRANT"/>
    <n v="13487"/>
    <s v="CHQN°0000894/Justifs de mai/Consommation carburant superviseur Sourou"/>
  </r>
  <r>
    <s v="E"/>
    <s v="5201"/>
    <s v="854"/>
    <s v="85407"/>
    <s v="8540008"/>
    <n v="528004120010"/>
    <x v="1"/>
    <x v="97"/>
    <x v="95"/>
    <n v="202212"/>
    <n v="44599"/>
    <s v="XOF"/>
    <n v="68500"/>
    <n v="116.4"/>
    <s v="EUR"/>
    <n v="104.425"/>
    <n v="30538064"/>
    <s v="SUBGRANT"/>
    <n v="13487"/>
    <s v="CHQN°0000895/Justifs de mai/Allocation nourriture du comptable/Mission de validation du rapport financier"/>
  </r>
  <r>
    <s v="E"/>
    <s v="5201"/>
    <s v="854"/>
    <s v="85407"/>
    <s v="8540008"/>
    <n v="528004120010"/>
    <x v="1"/>
    <x v="97"/>
    <x v="95"/>
    <n v="202212"/>
    <n v="44599"/>
    <s v="XOF"/>
    <n v="8000"/>
    <n v="13.59"/>
    <s v="EUR"/>
    <n v="12.192"/>
    <n v="30538064"/>
    <s v="SUBGRANT"/>
    <n v="13487"/>
    <s v="CHQN°0000895/Justifs de mai/Transport du comptable/Mission de validation du rapport financier"/>
  </r>
  <r>
    <s v="E"/>
    <s v="5201"/>
    <s v="854"/>
    <s v="85407"/>
    <s v="8540008"/>
    <n v="528004120010"/>
    <x v="1"/>
    <x v="97"/>
    <x v="95"/>
    <n v="202212"/>
    <n v="44599"/>
    <s v="XOF"/>
    <n v="8400"/>
    <n v="14.27"/>
    <s v="EUR"/>
    <n v="12.802"/>
    <n v="30538064"/>
    <s v="SUBGRANT"/>
    <n v="13487"/>
    <s v="CHQN°0000900/Justifs de mai/Frais d'entretien moto du superviseur sourou"/>
  </r>
  <r>
    <s v="E"/>
    <s v="5201"/>
    <s v="854"/>
    <s v="85407"/>
    <s v="8540008"/>
    <n v="528004120010"/>
    <x v="1"/>
    <x v="97"/>
    <x v="95"/>
    <n v="202212"/>
    <n v="44599"/>
    <s v="XOF"/>
    <n v="8650"/>
    <n v="14.7"/>
    <s v="EUR"/>
    <n v="13.188000000000001"/>
    <n v="30538064"/>
    <s v="SUBGRANT"/>
    <n v="13487"/>
    <s v="CHQN°0001051/Justifs de mai/Frais d'entretien moto du superviseur Kossi"/>
  </r>
  <r>
    <s v="E"/>
    <s v="5201"/>
    <s v="854"/>
    <s v="85407"/>
    <s v="8540008"/>
    <n v="528004120010"/>
    <x v="1"/>
    <x v="97"/>
    <x v="95"/>
    <n v="202212"/>
    <n v="44599"/>
    <s v="XOF"/>
    <n v="23200"/>
    <n v="39.42"/>
    <s v="EUR"/>
    <n v="35.363999999999997"/>
    <n v="30538064"/>
    <s v="SUBGRANT"/>
    <n v="13487"/>
    <s v="CHQN°0001052/Justifs de mai/Frais d'entretien moto du superviseur nayala"/>
  </r>
  <r>
    <s v="E"/>
    <s v="5201"/>
    <s v="854"/>
    <s v="85407"/>
    <s v="8540008"/>
    <n v="528004120010"/>
    <x v="1"/>
    <x v="97"/>
    <x v="95"/>
    <n v="202212"/>
    <n v="44599"/>
    <s v="XOF"/>
    <n v="29500"/>
    <n v="50.13"/>
    <s v="EUR"/>
    <n v="44.972999999999999"/>
    <n v="30538064"/>
    <s v="SUBGRANT"/>
    <n v="13487"/>
    <s v="CHQN°0001053/Justifs de mai/Frais d'envoi de pli"/>
  </r>
  <r>
    <s v="E"/>
    <s v="5201"/>
    <s v="854"/>
    <s v="85407"/>
    <s v="8540008"/>
    <n v="528004120001"/>
    <x v="3"/>
    <x v="52"/>
    <x v="52"/>
    <n v="202212"/>
    <n v="44599"/>
    <s v="XOF"/>
    <n v="543280"/>
    <n v="923.21"/>
    <s v="EUR"/>
    <n v="828.22900000000004"/>
    <n v="30538064"/>
    <s v="SUBGRANT"/>
    <n v="13487"/>
    <s v="CHQN°0000897/Justifs de mai/Salaire mois de mai 2022 Coordonateur"/>
  </r>
  <r>
    <s v="E"/>
    <s v="5201"/>
    <s v="854"/>
    <s v="85407"/>
    <s v="8540008"/>
    <n v="528004120001"/>
    <x v="3"/>
    <x v="45"/>
    <x v="45"/>
    <n v="202212"/>
    <n v="44599"/>
    <s v="XOF"/>
    <n v="315000"/>
    <n v="535.29"/>
    <s v="EUR"/>
    <n v="480.21899999999999"/>
    <n v="30538064"/>
    <s v="SUBGRANT"/>
    <n v="13487"/>
    <s v="CHQN°0000897/Justifs de mai/Salaire mois de mai 2022 superviseur Nouna"/>
  </r>
  <r>
    <s v="E"/>
    <s v="5201"/>
    <s v="854"/>
    <s v="85407"/>
    <s v="8540008"/>
    <n v="528004120001"/>
    <x v="3"/>
    <x v="45"/>
    <x v="45"/>
    <n v="202212"/>
    <n v="44599"/>
    <s v="XOF"/>
    <n v="315000"/>
    <n v="535.29"/>
    <s v="EUR"/>
    <n v="480.21899999999999"/>
    <n v="30538064"/>
    <s v="SUBGRANT"/>
    <n v="13487"/>
    <s v="CHQN°0000897/Justifs de mai/Salaire mois de mai 2022 superviseur toma"/>
  </r>
  <r>
    <s v="E"/>
    <s v="5201"/>
    <s v="854"/>
    <s v="85407"/>
    <s v="8540008"/>
    <n v="528004120001"/>
    <x v="3"/>
    <x v="45"/>
    <x v="45"/>
    <n v="202212"/>
    <n v="44599"/>
    <s v="XOF"/>
    <n v="315000"/>
    <n v="535.29"/>
    <s v="EUR"/>
    <n v="480.21899999999999"/>
    <n v="30538064"/>
    <s v="SUBGRANT"/>
    <n v="13487"/>
    <s v="CHQN°0000897/Justifs de mai/Salaire mois de mai 2022 superviseur tougan"/>
  </r>
  <r>
    <s v="E"/>
    <s v="5201"/>
    <s v="854"/>
    <s v="85407"/>
    <s v="8540008"/>
    <n v="528004120002"/>
    <x v="0"/>
    <x v="53"/>
    <x v="53"/>
    <n v="202212"/>
    <n v="44599"/>
    <s v="XOF"/>
    <n v="410860"/>
    <n v="698.18"/>
    <s v="EUR"/>
    <n v="626.35"/>
    <n v="30538064"/>
    <s v="SUBGRANT"/>
    <n v="13487"/>
    <s v="CHQN°0000897/Justifs de mai/Salaire mois de mai 2022 MEAL"/>
  </r>
  <r>
    <s v="E"/>
    <s v="5201"/>
    <s v="854"/>
    <s v="85407"/>
    <s v="8540008"/>
    <n v="528004120002"/>
    <x v="0"/>
    <x v="49"/>
    <x v="49"/>
    <n v="202212"/>
    <n v="44599"/>
    <s v="XOF"/>
    <n v="200000"/>
    <n v="339.86"/>
    <s v="EUR"/>
    <n v="304.89499999999998"/>
    <n v="30538064"/>
    <s v="SUBGRANT"/>
    <n v="13487"/>
    <s v="CHQN°0000897/Justifs de mai/Salaire mois de mai 2022 Chauffeur"/>
  </r>
  <r>
    <s v="E"/>
    <s v="5201"/>
    <s v="854"/>
    <s v="85407"/>
    <s v="8540008"/>
    <n v="528004120002"/>
    <x v="0"/>
    <x v="48"/>
    <x v="48"/>
    <n v="202212"/>
    <n v="44599"/>
    <s v="XOF"/>
    <n v="175000"/>
    <n v="297.38"/>
    <s v="EUR"/>
    <n v="266.78500000000003"/>
    <n v="30538064"/>
    <s v="SUBGRANT"/>
    <n v="13487"/>
    <s v="CHQN°0000897/Justifs de mai/Salaire mois de mai 2022 indemnité Directeur Exécutif"/>
  </r>
  <r>
    <s v="E"/>
    <s v="5201"/>
    <s v="854"/>
    <s v="85407"/>
    <s v="8540008"/>
    <n v="528004120010"/>
    <x v="1"/>
    <x v="47"/>
    <x v="47"/>
    <n v="202212"/>
    <n v="44599"/>
    <s v="XOF"/>
    <n v="50005"/>
    <n v="84.97"/>
    <s v="EUR"/>
    <n v="76.227999999999994"/>
    <n v="30538064"/>
    <s v="SUBGRANT"/>
    <n v="13487"/>
    <s v="CHQN°0000924/Justifs de mai/Consommation carburant véhicule mois de Mai 2022"/>
  </r>
  <r>
    <s v="E"/>
    <s v="5201"/>
    <s v="854"/>
    <s v="85407"/>
    <s v="8540008"/>
    <n v="528004120010"/>
    <x v="1"/>
    <x v="51"/>
    <x v="51"/>
    <n v="202212"/>
    <n v="44599"/>
    <s v="XOF"/>
    <n v="5000"/>
    <n v="8.5"/>
    <s v="EUR"/>
    <n v="7.6260000000000003"/>
    <n v="30538064"/>
    <s v="SUBGRANT"/>
    <n v="13487"/>
    <s v="Justifs de mai/Consommation carburant du MEAL"/>
  </r>
  <r>
    <s v="E"/>
    <s v="5201"/>
    <s v="854"/>
    <s v="85407"/>
    <s v="8540008"/>
    <n v="528004120001"/>
    <x v="3"/>
    <x v="45"/>
    <x v="45"/>
    <n v="202212"/>
    <n v="44599"/>
    <s v="XOF"/>
    <n v="100000"/>
    <n v="169.93"/>
    <s v="EUR"/>
    <n v="152.447"/>
    <n v="30538064"/>
    <s v="SUBGRANT"/>
    <n v="13487"/>
    <s v="CHQN°0000898/Justifs de mai/Salaire mois de mai 2022 indemnité Point Focal"/>
  </r>
  <r>
    <s v="E"/>
    <s v="5201"/>
    <s v="854"/>
    <s v="85407"/>
    <s v="8540008"/>
    <n v="528004120026"/>
    <x v="6"/>
    <x v="46"/>
    <x v="46"/>
    <n v="202212"/>
    <n v="44599"/>
    <s v="XOF"/>
    <n v="20000"/>
    <n v="33.99"/>
    <s v="EUR"/>
    <n v="30.492999999999999"/>
    <n v="30538061"/>
    <s v="SUBGRANT"/>
    <n v="13487"/>
    <s v="CHQN°0000880/Justifs de mai/Frais de communication DPEPS/Participation à la journée pédagogique du post primaire au NAYALA"/>
  </r>
  <r>
    <s v="E"/>
    <s v="5201"/>
    <s v="854"/>
    <s v="85407"/>
    <s v="8540008"/>
    <n v="528004120026"/>
    <x v="6"/>
    <x v="46"/>
    <x v="46"/>
    <n v="202212"/>
    <n v="44599"/>
    <s v="XOF"/>
    <n v="19000"/>
    <n v="32.29"/>
    <s v="EUR"/>
    <n v="28.968"/>
    <n v="30538061"/>
    <s v="SUBGRANT"/>
    <n v="13487"/>
    <s v="CHQN°0000880/Justifs de mai/Allocation nourriture Comptable SOS JD/Participation à la journée pédagogique du post primaire au NAYALA"/>
  </r>
  <r>
    <s v="E"/>
    <s v="5201"/>
    <s v="854"/>
    <s v="85407"/>
    <s v="8540008"/>
    <n v="528004120026"/>
    <x v="6"/>
    <x v="46"/>
    <x v="46"/>
    <n v="202212"/>
    <n v="44599"/>
    <s v="XOF"/>
    <n v="37500"/>
    <n v="63.72"/>
    <s v="EUR"/>
    <n v="57.164000000000001"/>
    <n v="30538061"/>
    <s v="SUBGRANT"/>
    <n v="13487"/>
    <s v="CHQN°0000880/Justifs de mai/Hébergement Coordonateur SOS JD/Participation à la journée pédagogique du post primaire au NAYALA"/>
  </r>
  <r>
    <s v="E"/>
    <s v="5201"/>
    <s v="854"/>
    <s v="85407"/>
    <s v="8540008"/>
    <n v="528004120026"/>
    <x v="6"/>
    <x v="46"/>
    <x v="46"/>
    <n v="202212"/>
    <n v="44599"/>
    <s v="XOF"/>
    <n v="2000"/>
    <n v="3.4"/>
    <s v="EUR"/>
    <n v="3.05"/>
    <n v="30538061"/>
    <s v="SUBGRANT"/>
    <n v="13487"/>
    <s v="CHQN°0000880/Justifs de mai/Frais de photocopie/Participation à la journée pédagogique du post primaire au NAYALA"/>
  </r>
  <r>
    <s v="E"/>
    <s v="5201"/>
    <s v="854"/>
    <s v="85407"/>
    <s v="8540008"/>
    <n v="528004120036"/>
    <x v="11"/>
    <x v="68"/>
    <x v="67"/>
    <n v="202212"/>
    <n v="44599"/>
    <s v="XOF"/>
    <n v="10000"/>
    <n v="16.989999999999998"/>
    <s v="EUR"/>
    <n v="15.242000000000001"/>
    <n v="30538061"/>
    <s v="SUBGRANT"/>
    <n v="13487"/>
    <s v="CHQN°0000881/Justifs de mai/Frais communication point focal/Participation à la GMH et la confection des serviettes hygiénistes réutilisable"/>
  </r>
  <r>
    <s v="E"/>
    <s v="5201"/>
    <s v="854"/>
    <s v="85407"/>
    <s v="8540008"/>
    <n v="528004120036"/>
    <x v="11"/>
    <x v="68"/>
    <x v="67"/>
    <n v="202212"/>
    <n v="44599"/>
    <s v="XOF"/>
    <n v="5000"/>
    <n v="8.5"/>
    <s v="EUR"/>
    <n v="7.6260000000000003"/>
    <n v="30538061"/>
    <s v="SUBGRANT"/>
    <n v="13487"/>
    <s v="CHQN°0000881/Justifs de mai/PEC Résident/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ma Nord/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ONTI/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ola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Zouma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OIN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YABA C/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ien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YABA D/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ara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ER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ui/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Bounou B/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ma Centre B/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ISSO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ie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apala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won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Madamao/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Bosso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Biba B/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Lekoun/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Gossina B/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Raoteng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ma centre A/Participation à la GMH et la confection des serviettes hygiénistes réutilisable"/>
  </r>
  <r>
    <s v="E"/>
    <s v="5201"/>
    <s v="854"/>
    <s v="85407"/>
    <s v="8540008"/>
    <n v="528004120036"/>
    <x v="11"/>
    <x v="68"/>
    <x v="67"/>
    <n v="202212"/>
    <n v="44599"/>
    <s v="XOF"/>
    <n v="10000"/>
    <n v="16.989999999999998"/>
    <s v="EUR"/>
    <n v="15.242000000000001"/>
    <n v="30538061"/>
    <s v="SUBGRANT"/>
    <n v="13487"/>
    <s v="CHQN°0000881/Justifs de mai/PEC des formateurs à Toma centre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Sielle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Zelassé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Lah/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ma secteur 7/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Yaba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arb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Ecole Amitié/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oayo/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Gossina A/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Toma sud/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Biba A/Participation à la GMH et la confection des serviettes hygiénistes réutilisable"/>
  </r>
  <r>
    <s v="E"/>
    <s v="5201"/>
    <s v="854"/>
    <s v="85407"/>
    <s v="8540008"/>
    <n v="528004120036"/>
    <x v="11"/>
    <x v="68"/>
    <x v="67"/>
    <n v="202212"/>
    <n v="44599"/>
    <s v="XOF"/>
    <n v="41450"/>
    <n v="70.44"/>
    <s v="EUR"/>
    <n v="63.192999999999998"/>
    <n v="30538061"/>
    <s v="SUBGRANT"/>
    <n v="13487"/>
    <s v="CHQN°0000881/Justifs de mai/Impression et copie/Participation à la GMH et la confection des serviettes hygiénistes réutilisable"/>
  </r>
  <r>
    <s v="E"/>
    <s v="5201"/>
    <s v="854"/>
    <s v="85407"/>
    <s v="8540008"/>
    <n v="528004120036"/>
    <x v="11"/>
    <x v="68"/>
    <x v="67"/>
    <n v="202212"/>
    <n v="44599"/>
    <s v="XOF"/>
    <n v="78200"/>
    <n v="132.88999999999999"/>
    <s v="EUR"/>
    <n v="119.218"/>
    <n v="30538061"/>
    <s v="SUBGRANT"/>
    <n v="13487"/>
    <s v="CHQN°0000881/Justifs de mai/Impression et copie/Participation à la GMH et la confection des serviettes hygiénistes réutilisable"/>
  </r>
  <r>
    <s v="E"/>
    <s v="5201"/>
    <s v="854"/>
    <s v="85407"/>
    <s v="8540008"/>
    <n v="528004120036"/>
    <x v="11"/>
    <x v="68"/>
    <x v="67"/>
    <n v="202212"/>
    <n v="44599"/>
    <s v="XOF"/>
    <n v="24910"/>
    <n v="42.33"/>
    <s v="EUR"/>
    <n v="37.975000000000001"/>
    <n v="30538061"/>
    <s v="SUBGRANT"/>
    <n v="13487"/>
    <s v="CHQN°0000881/Justifs de mai/Impression et copie/Participation à la GMH et la confection des serviettes hygiénistes réutilisable"/>
  </r>
  <r>
    <s v="E"/>
    <s v="5201"/>
    <s v="854"/>
    <s v="85407"/>
    <s v="8540008"/>
    <n v="528004120036"/>
    <x v="11"/>
    <x v="68"/>
    <x v="67"/>
    <n v="202212"/>
    <n v="44599"/>
    <s v="XOF"/>
    <n v="37500"/>
    <n v="63.72"/>
    <s v="EUR"/>
    <n v="57.164000000000001"/>
    <n v="30538061"/>
    <s v="SUBGRANT"/>
    <n v="13487"/>
    <s v="CHQN°0000881/Justifs de mai/Allocation nourriture Coordonateur SOS JD/Participation à la GMH et la confection des serviettes hygiénistes réutilisable"/>
  </r>
  <r>
    <s v="E"/>
    <s v="5201"/>
    <s v="854"/>
    <s v="85407"/>
    <s v="8540008"/>
    <n v="528004120036"/>
    <x v="11"/>
    <x v="68"/>
    <x v="67"/>
    <n v="202212"/>
    <n v="44599"/>
    <s v="XOF"/>
    <n v="37500"/>
    <n v="63.72"/>
    <s v="EUR"/>
    <n v="57.164000000000001"/>
    <n v="30538061"/>
    <s v="SUBGRANT"/>
    <n v="13487"/>
    <s v="CHQN°0000881Justifs de mai/Hébergement Coordonateur SOS JD/Participation à la GMH et la confection des serviettes hygiénistes réutilisable"/>
  </r>
  <r>
    <s v="E"/>
    <s v="5201"/>
    <s v="854"/>
    <s v="85407"/>
    <s v="8540008"/>
    <n v="528004120036"/>
    <x v="11"/>
    <x v="68"/>
    <x v="67"/>
    <n v="202212"/>
    <n v="44599"/>
    <s v="XOF"/>
    <n v="19000"/>
    <n v="32.29"/>
    <s v="EUR"/>
    <n v="28.968"/>
    <n v="30538061"/>
    <s v="SUBGRANT"/>
    <n v="13487"/>
    <s v="CHQN°0000881/Justifs de mai/Allocation nourriture Superviseur Sourou SOS JD/Participation à la GMH et la confection des serviettes hygiénistes réutilisable"/>
  </r>
  <r>
    <s v="E"/>
    <s v="5201"/>
    <s v="854"/>
    <s v="85407"/>
    <s v="8540008"/>
    <n v="528004120036"/>
    <x v="11"/>
    <x v="68"/>
    <x v="67"/>
    <n v="202212"/>
    <n v="44599"/>
    <s v="XOF"/>
    <n v="1326000"/>
    <n v="2253.3000000000002"/>
    <s v="EUR"/>
    <n v="2021.4770000000001"/>
    <n v="30538061"/>
    <s v="SUBGRANT"/>
    <n v="13487"/>
    <s v="CHQN°0000881/Restauration/Participation à la GMH et la confection des serviettes hygiénistes réutilisable"/>
  </r>
  <r>
    <s v="E"/>
    <s v="5201"/>
    <s v="854"/>
    <s v="85407"/>
    <s v="8540008"/>
    <n v="528004120036"/>
    <x v="11"/>
    <x v="68"/>
    <x v="67"/>
    <n v="202212"/>
    <n v="44599"/>
    <s v="XOF"/>
    <n v="5000"/>
    <n v="8.5"/>
    <s v="EUR"/>
    <n v="7.6260000000000003"/>
    <n v="30538061"/>
    <s v="SUBGRANT"/>
    <n v="13487"/>
    <s v="CHQN°0000882/Justifs de mai/PEC frais de communication Point focal/Participation à la GMH et la confection des serviettes hygiénistes réutilisable NAYALA"/>
  </r>
  <r>
    <s v="E"/>
    <s v="5201"/>
    <s v="854"/>
    <s v="85407"/>
    <s v="8540008"/>
    <n v="528004120036"/>
    <x v="11"/>
    <x v="68"/>
    <x v="67"/>
    <n v="202212"/>
    <n v="44599"/>
    <s v="XOF"/>
    <n v="10000"/>
    <n v="16.989999999999998"/>
    <s v="EUR"/>
    <n v="15.242000000000001"/>
    <n v="30538061"/>
    <s v="SUBGRANT"/>
    <n v="13487"/>
    <s v="CHQN°0000882/Justifs de mai/PEC Point focal/Participation à la GMH et la confection des serviettes hygiénistes réutilisable NAYALA"/>
  </r>
  <r>
    <s v="E"/>
    <s v="5201"/>
    <s v="854"/>
    <s v="85407"/>
    <s v="8540008"/>
    <n v="528004120036"/>
    <x v="11"/>
    <x v="68"/>
    <x v="67"/>
    <n v="202212"/>
    <n v="44599"/>
    <s v="XOF"/>
    <n v="5000"/>
    <n v="8.5"/>
    <s v="EUR"/>
    <n v="7.6260000000000003"/>
    <n v="30538061"/>
    <s v="SUBGRANT"/>
    <n v="13487"/>
    <s v="CHQN°0000882/Justifs de mai/PEC frais de communication Point focal/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To/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Saran/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Kera/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Yaba/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Kera/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Kera/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Kera/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Zelassé/Participation à la GMH et la confection des serviettes hygiénistes réutilisable NAYALA"/>
  </r>
  <r>
    <s v="E"/>
    <s v="5201"/>
    <s v="854"/>
    <s v="85407"/>
    <s v="8540008"/>
    <n v="528004120036"/>
    <x v="11"/>
    <x v="68"/>
    <x v="67"/>
    <n v="202212"/>
    <n v="44599"/>
    <s v="XOF"/>
    <n v="20000"/>
    <n v="33.99"/>
    <s v="EUR"/>
    <n v="30.492999999999999"/>
    <n v="30538061"/>
    <s v="SUBGRANT"/>
    <n v="13487"/>
    <s v="CHQN°0000882/Justifs de mai/PEC des formateur à CEG Gossina/Participation à la GMH et la confection des serviettes hygiénistes réutilisable NAYALA"/>
  </r>
  <r>
    <s v="E"/>
    <s v="5201"/>
    <s v="854"/>
    <s v="85407"/>
    <s v="8540008"/>
    <n v="528004120036"/>
    <x v="11"/>
    <x v="68"/>
    <x v="67"/>
    <n v="202212"/>
    <n v="44599"/>
    <s v="XOF"/>
    <n v="5000"/>
    <n v="8.5"/>
    <s v="EUR"/>
    <n v="7.6260000000000003"/>
    <n v="30538061"/>
    <s v="SUBGRANT"/>
    <n v="13487"/>
    <s v="CHQN°0000882/Justifs de mai/Carburant formateur/Participation à la GMH et la confection des serviettes hygiénistes réutilisable NAYALA"/>
  </r>
  <r>
    <s v="E"/>
    <s v="5201"/>
    <s v="854"/>
    <s v="85407"/>
    <s v="8540008"/>
    <n v="528004120036"/>
    <x v="11"/>
    <x v="68"/>
    <x v="67"/>
    <n v="202212"/>
    <n v="44599"/>
    <s v="XOF"/>
    <n v="15100"/>
    <n v="25.66"/>
    <s v="EUR"/>
    <n v="23.02"/>
    <n v="30538061"/>
    <s v="SUBGRANT"/>
    <n v="13487"/>
    <s v="CHQN°0000882/Justifs de mai/Impressions et copie/Participation à la GMH et la confection des serviettes hygiénistes réutilisable NAYALA"/>
  </r>
  <r>
    <s v="E"/>
    <s v="5201"/>
    <s v="854"/>
    <s v="85407"/>
    <s v="8540008"/>
    <n v="528004120036"/>
    <x v="11"/>
    <x v="68"/>
    <x v="67"/>
    <n v="202212"/>
    <n v="44599"/>
    <s v="XOF"/>
    <n v="4900"/>
    <n v="8.33"/>
    <s v="EUR"/>
    <n v="7.4729999999999999"/>
    <n v="30538061"/>
    <s v="SUBGRANT"/>
    <n v="13487"/>
    <s v="CHQN°0000882/Justifs de mai/Impressions et copie/Participation à la GMH et la confection des serviettes hygiénistes réutilisable NAYALA"/>
  </r>
  <r>
    <s v="E"/>
    <s v="5201"/>
    <s v="854"/>
    <s v="85407"/>
    <s v="8540008"/>
    <n v="528004120036"/>
    <x v="11"/>
    <x v="68"/>
    <x v="67"/>
    <n v="202212"/>
    <n v="44599"/>
    <s v="XOF"/>
    <n v="31500"/>
    <n v="53.53"/>
    <s v="EUR"/>
    <n v="48.023000000000003"/>
    <n v="30538061"/>
    <s v="SUBGRANT"/>
    <n v="13487"/>
    <s v="CHQN°0000882/Justifs de mai/Allocation nourriture du coordonateur SOS  JD/Participation à la GMH et la confection des serviettes hygiénistes réutilisable NAYALA"/>
  </r>
  <r>
    <s v="E"/>
    <s v="5201"/>
    <s v="854"/>
    <s v="85407"/>
    <s v="8540008"/>
    <n v="528004120036"/>
    <x v="11"/>
    <x v="68"/>
    <x v="67"/>
    <n v="202212"/>
    <n v="44599"/>
    <s v="XOF"/>
    <n v="37500"/>
    <n v="63.72"/>
    <s v="EUR"/>
    <n v="57.164000000000001"/>
    <n v="30538061"/>
    <s v="SUBGRANT"/>
    <n v="13487"/>
    <s v="CHQN°0000882/Justifs de mai/Hébergement du coordonateur SOS  JD/Participation à la GMH et la confection des serviettes hygiénistes réutilisable NAYALA"/>
  </r>
  <r>
    <s v="E"/>
    <s v="5201"/>
    <s v="854"/>
    <s v="85407"/>
    <s v="8540008"/>
    <n v="528004120036"/>
    <x v="11"/>
    <x v="68"/>
    <x v="67"/>
    <n v="202212"/>
    <n v="44599"/>
    <s v="XOF"/>
    <n v="31500"/>
    <n v="53.53"/>
    <s v="EUR"/>
    <n v="48.023000000000003"/>
    <n v="30538061"/>
    <s v="SUBGRANT"/>
    <n v="13487"/>
    <s v="CHQN°0000882/Justifs de mai/Allocation nourriture du comptable SOS  JD/Participation à la GMH et la confection des serviettes hygiénistes réutilisable NAYALA"/>
  </r>
  <r>
    <s v="E"/>
    <s v="5201"/>
    <s v="854"/>
    <s v="85407"/>
    <s v="8540008"/>
    <n v="528004120036"/>
    <x v="11"/>
    <x v="68"/>
    <x v="67"/>
    <n v="202212"/>
    <n v="44599"/>
    <s v="XOF"/>
    <n v="25000"/>
    <n v="42.48"/>
    <s v="EUR"/>
    <n v="38.11"/>
    <n v="30538061"/>
    <s v="SUBGRANT"/>
    <n v="13487"/>
    <s v="CHQN°0000882/Justifs de mai/Hébergement du comptable SOS  JD/Participation à la GMH et la confection des serviettes hygiénistes réutilisable NAYALA"/>
  </r>
  <r>
    <s v="E"/>
    <s v="5201"/>
    <s v="854"/>
    <s v="85407"/>
    <s v="8540008"/>
    <n v="528004120036"/>
    <x v="11"/>
    <x v="68"/>
    <x v="67"/>
    <n v="202212"/>
    <n v="44599"/>
    <s v="XOF"/>
    <n v="450000"/>
    <n v="764.69"/>
    <s v="EUR"/>
    <n v="686.01800000000003"/>
    <n v="30538061"/>
    <s v="SUBGRANT"/>
    <n v="13487"/>
    <s v="CHQN°0000882/Justifs de mai/Restauration/Participation à la GMH et la confection des serviettes hygiénistes réutilisable NAYALA"/>
  </r>
  <r>
    <s v="E"/>
    <s v="5201"/>
    <s v="854"/>
    <s v="85407"/>
    <s v="8540008"/>
    <n v="528004120026"/>
    <x v="6"/>
    <x v="46"/>
    <x v="46"/>
    <n v="202212"/>
    <n v="44599"/>
    <s v="XOF"/>
    <n v="10000"/>
    <n v="16.989999999999998"/>
    <s v="EUR"/>
    <n v="15.242000000000001"/>
    <n v="30538061"/>
    <s v="SUBGRANT"/>
    <n v="13487"/>
    <s v="CHQN°0000883/Justifs de mai/PEC frais de communication du point focal DPEPS/Participation aux journée pédagogiques au Sourou"/>
  </r>
  <r>
    <s v="E"/>
    <s v="5201"/>
    <s v="854"/>
    <s v="85407"/>
    <s v="8540008"/>
    <n v="528004120026"/>
    <x v="6"/>
    <x v="46"/>
    <x v="46"/>
    <n v="202212"/>
    <n v="44599"/>
    <s v="XOF"/>
    <n v="75000"/>
    <n v="127.45"/>
    <s v="EUR"/>
    <n v="114.33799999999999"/>
    <n v="30538061"/>
    <s v="SUBGRANT"/>
    <n v="13487"/>
    <s v="CHQN°0000883/Justifs de mai/PEC NON Résident/Participation aux journée pédagogiques au Sourou"/>
  </r>
  <r>
    <s v="E"/>
    <s v="5201"/>
    <s v="854"/>
    <s v="85407"/>
    <s v="8540008"/>
    <n v="528004120026"/>
    <x v="6"/>
    <x v="46"/>
    <x v="46"/>
    <n v="202212"/>
    <n v="44599"/>
    <s v="XOF"/>
    <n v="150000"/>
    <n v="254.9"/>
    <s v="EUR"/>
    <n v="228.67500000000001"/>
    <n v="30538061"/>
    <s v="SUBGRANT"/>
    <n v="13487"/>
    <s v="CHQN°0000883/Justifs de mai/Restauration /Participation aux journée pédagogiques au Sourou"/>
  </r>
  <r>
    <s v="E"/>
    <s v="5201"/>
    <s v="854"/>
    <s v="85407"/>
    <s v="8540008"/>
    <n v="528004120036"/>
    <x v="11"/>
    <x v="68"/>
    <x v="67"/>
    <n v="202212"/>
    <n v="44599"/>
    <s v="XOF"/>
    <n v="5000"/>
    <n v="8.5"/>
    <s v="EUR"/>
    <n v="7.6260000000000003"/>
    <n v="30538061"/>
    <s v="SUBGRANT"/>
    <n v="13487"/>
    <s v="CHQN°0000884/Justifs de mai/PEC Communication du point focal DPEPPNF/Participation à la formation GHM du primaire et post primaire du SOUROU"/>
  </r>
  <r>
    <s v="E"/>
    <s v="5201"/>
    <s v="854"/>
    <s v="85407"/>
    <s v="8540008"/>
    <n v="528004120036"/>
    <x v="11"/>
    <x v="68"/>
    <x v="67"/>
    <n v="202212"/>
    <n v="44599"/>
    <s v="XOF"/>
    <n v="10000"/>
    <n v="16.989999999999998"/>
    <s v="EUR"/>
    <n v="15.242000000000001"/>
    <n v="30538061"/>
    <s v="SUBGRANT"/>
    <n v="13487"/>
    <s v="CHQN°0000884/Justifs de mai/PEC point focal DPEPPNF/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seteur7/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DONA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Ecole koura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RAL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secteur 5/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DONA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Dak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secteur 5/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secteur 7/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Yeguere A et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Kassan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Kassan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Kassan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Kawar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Dona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B ZERBO/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RAL/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Tourou drabo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Tourou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Alwata D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Alwata Diarra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Tourou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Alwata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Alwata A/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Tourou drabo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Niankoré C/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Boussou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RAL/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ech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Nassan B/Participation à la formation GHM du primaire et post primaire du SOUROU"/>
  </r>
  <r>
    <s v="E"/>
    <s v="5201"/>
    <s v="854"/>
    <s v="85407"/>
    <s v="8540008"/>
    <n v="528004120036"/>
    <x v="11"/>
    <x v="68"/>
    <x v="67"/>
    <n v="202212"/>
    <n v="44599"/>
    <s v="XOF"/>
    <n v="816000"/>
    <n v="1386.64"/>
    <s v="EUR"/>
    <n v="1243.98"/>
    <n v="30538061"/>
    <s v="SUBGRANT"/>
    <n v="13487"/>
    <s v="CHQN°0000884/Justifs de mai/Restauration/Participation à la formation GHM du primaire et post primaire du SOUROU"/>
  </r>
  <r>
    <s v="E"/>
    <s v="5201"/>
    <s v="854"/>
    <s v="85407"/>
    <s v="8540008"/>
    <n v="528004120036"/>
    <x v="11"/>
    <x v="68"/>
    <x v="67"/>
    <n v="202212"/>
    <n v="44599"/>
    <s v="XOF"/>
    <n v="5000"/>
    <n v="8.5"/>
    <s v="EUR"/>
    <n v="7.6260000000000003"/>
    <n v="30538061"/>
    <s v="SUBGRANT"/>
    <n v="13487"/>
    <s v="CHQN°0000884/Justifs de mai/PEC Communication point focal DPEPS/Participation à la formation GHM du primaire et post primaire du SOUROU"/>
  </r>
  <r>
    <s v="E"/>
    <s v="5201"/>
    <s v="854"/>
    <s v="85407"/>
    <s v="8540008"/>
    <n v="528004120036"/>
    <x v="11"/>
    <x v="68"/>
    <x v="67"/>
    <n v="202212"/>
    <n v="44599"/>
    <s v="XOF"/>
    <n v="10000"/>
    <n v="16.989999999999998"/>
    <s v="EUR"/>
    <n v="15.242000000000001"/>
    <n v="30538061"/>
    <s v="SUBGRANT"/>
    <n v="13487"/>
    <s v="CHQN°0000884/Justifs de mai/PEC point focal DPEPS/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CEG Kass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CEG Kass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CEG Boussoum/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C Toug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C Toug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C Toug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C Tougan/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LC Tougan/Participation à la formation GHM du primaire et post primaire du SOUROU"/>
  </r>
  <r>
    <s v="E"/>
    <s v="5201"/>
    <s v="854"/>
    <s v="85407"/>
    <s v="8540008"/>
    <n v="528004120036"/>
    <x v="11"/>
    <x v="68"/>
    <x v="67"/>
    <n v="202212"/>
    <n v="44599"/>
    <s v="XOF"/>
    <n v="30600"/>
    <n v="52"/>
    <s v="EUR"/>
    <n v="46.65"/>
    <n v="30538061"/>
    <s v="SUBGRANT"/>
    <n v="13487"/>
    <s v="CHQN°0000884/Justifs de mai/Photocopie/Participation à la formation GHM du primaire et post primaire du SOUROU"/>
  </r>
  <r>
    <s v="E"/>
    <s v="5201"/>
    <s v="854"/>
    <s v="85407"/>
    <s v="8540008"/>
    <n v="528004120036"/>
    <x v="11"/>
    <x v="68"/>
    <x v="67"/>
    <n v="202212"/>
    <n v="44599"/>
    <s v="XOF"/>
    <n v="42300"/>
    <n v="71.88"/>
    <s v="EUR"/>
    <n v="64.484999999999999"/>
    <n v="30538061"/>
    <s v="SUBGRANT"/>
    <n v="13487"/>
    <s v="CHQN°0000884/Justifs de mai/Impression/Participation à la formation GHM du primaire et post primaire du SOUROU"/>
  </r>
  <r>
    <s v="E"/>
    <s v="5201"/>
    <s v="854"/>
    <s v="85407"/>
    <s v="8540008"/>
    <n v="528004120036"/>
    <x v="11"/>
    <x v="68"/>
    <x v="67"/>
    <n v="202212"/>
    <n v="44599"/>
    <s v="XOF"/>
    <n v="271000"/>
    <n v="460.52"/>
    <s v="EUR"/>
    <n v="413.14100000000002"/>
    <n v="30538061"/>
    <s v="SUBGRANT"/>
    <n v="13487"/>
    <s v="CHQN°0000884/Justifs de mai/Restauration/Participation à la formation GHM du primaire et post primaire du Kossi"/>
  </r>
  <r>
    <s v="E"/>
    <s v="5201"/>
    <s v="854"/>
    <s v="85407"/>
    <s v="8540008"/>
    <n v="528004120036"/>
    <x v="11"/>
    <x v="68"/>
    <x v="67"/>
    <n v="202212"/>
    <n v="44599"/>
    <s v="XOF"/>
    <n v="46000"/>
    <n v="78.17"/>
    <s v="EUR"/>
    <n v="70.128"/>
    <n v="30538064"/>
    <s v="SUBGRANT"/>
    <n v="13487"/>
    <s v="CHQN°0000884/Justifs de mai/Allocation nourriture Coordonateur SOS JD/Participation à la formation GHM du primaire et post primaire du Kossi"/>
  </r>
  <r>
    <s v="E"/>
    <s v="5201"/>
    <s v="854"/>
    <s v="85407"/>
    <s v="8540008"/>
    <n v="528004120036"/>
    <x v="11"/>
    <x v="68"/>
    <x v="67"/>
    <n v="202212"/>
    <n v="44599"/>
    <s v="XOF"/>
    <n v="37500"/>
    <n v="63.72"/>
    <s v="EUR"/>
    <n v="57.164000000000001"/>
    <n v="30538064"/>
    <s v="SUBGRANT"/>
    <n v="13487"/>
    <s v="CHQN°0000884/Justifs de mai/Hébergement Coordonateur SOS JD/Participation à la formation GHM du primaire et post primaire du Kossi"/>
  </r>
  <r>
    <s v="E"/>
    <s v="5201"/>
    <s v="854"/>
    <s v="85407"/>
    <s v="8540008"/>
    <n v="528004120036"/>
    <x v="11"/>
    <x v="68"/>
    <x v="67"/>
    <n v="202212"/>
    <n v="44599"/>
    <s v="XOF"/>
    <n v="5000"/>
    <n v="8.5"/>
    <s v="EUR"/>
    <n v="7.6260000000000003"/>
    <n v="30538064"/>
    <s v="SUBGRANT"/>
    <n v="13487"/>
    <s v="CHQN°0000885/Justifs de mai/Frais de communication point foc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secteur 1/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Soin/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secteur 5/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secteur 1/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Konakora/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secteur 6A/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Centre A/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Cergy/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Centre A/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Konsiri/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Centre B/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Centre B/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Dembo/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Kansara/Participation à la formation GHM du primaire et post primaire du Kossi"/>
  </r>
  <r>
    <s v="E"/>
    <s v="5201"/>
    <s v="854"/>
    <s v="85407"/>
    <s v="8540008"/>
    <n v="528004120036"/>
    <x v="11"/>
    <x v="68"/>
    <x v="67"/>
    <n v="202212"/>
    <n v="44599"/>
    <s v="XOF"/>
    <n v="801000"/>
    <n v="1361.15"/>
    <s v="EUR"/>
    <n v="1221.1130000000001"/>
    <n v="30538064"/>
    <s v="SUBGRANT"/>
    <n v="13487"/>
    <s v="CHQN°0000885/Justifs de mai/Restauration/Participation à la formation GHM du primaire et post primaire du Kossi"/>
  </r>
  <r>
    <s v="E"/>
    <s v="5201"/>
    <s v="854"/>
    <s v="85407"/>
    <s v="8540008"/>
    <n v="528004120036"/>
    <x v="11"/>
    <x v="68"/>
    <x v="67"/>
    <n v="202212"/>
    <n v="44599"/>
    <s v="XOF"/>
    <n v="5000"/>
    <n v="8.5"/>
    <s v="EUR"/>
    <n v="7.6260000000000003"/>
    <n v="30538064"/>
    <s v="SUBGRANT"/>
    <n v="13487"/>
    <s v="CHQN°0000885/Justifs de mai/Frais de communication point focal/Participation à la formation GHM du primaire et post primaire du Kossi"/>
  </r>
  <r>
    <s v="E"/>
    <s v="5201"/>
    <s v="854"/>
    <s v="85407"/>
    <s v="8540008"/>
    <n v="528004120036"/>
    <x v="11"/>
    <x v="68"/>
    <x v="67"/>
    <n v="202212"/>
    <n v="44599"/>
    <s v="XOF"/>
    <n v="10000"/>
    <n v="16.989999999999998"/>
    <s v="EUR"/>
    <n v="15.242000000000001"/>
    <n v="30538064"/>
    <s v="SUBGRANT"/>
    <n v="13487"/>
    <s v="CHQN°0000885/Justifs de mai/PEC point foc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Commun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Commun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Commun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CEG Dara/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36"/>
    <x v="11"/>
    <x v="68"/>
    <x v="67"/>
    <n v="202212"/>
    <n v="44599"/>
    <s v="XOF"/>
    <n v="19750"/>
    <n v="33.56"/>
    <s v="EUR"/>
    <n v="30.106999999999999"/>
    <n v="30538064"/>
    <s v="SUBGRANT"/>
    <n v="13487"/>
    <s v="CHQN°0000885/Justifs de mai/Photocopie et impression/Participation à la formation GHM du primaire et post primaire du Kossi"/>
  </r>
  <r>
    <s v="E"/>
    <s v="5201"/>
    <s v="854"/>
    <s v="85407"/>
    <s v="8540008"/>
    <n v="528004120036"/>
    <x v="11"/>
    <x v="68"/>
    <x v="67"/>
    <n v="202212"/>
    <n v="44599"/>
    <s v="XOF"/>
    <n v="501000"/>
    <n v="851.36"/>
    <s v="EUR"/>
    <n v="763.77099999999996"/>
    <n v="30538064"/>
    <s v="SUBGRANT"/>
    <n v="13487"/>
    <s v="CHQN°0000885/Justifs de mai/Restauration/Participation à la formation GHM du primaire et post primaire du Kossi"/>
  </r>
  <r>
    <s v="E"/>
    <s v="5201"/>
    <s v="854"/>
    <s v="85407"/>
    <s v="8540008"/>
    <n v="528004120026"/>
    <x v="6"/>
    <x v="46"/>
    <x v="46"/>
    <n v="202212"/>
    <n v="44599"/>
    <s v="XOF"/>
    <n v="10000"/>
    <n v="16.989999999999998"/>
    <s v="EUR"/>
    <n v="15.242000000000001"/>
    <n v="30538064"/>
    <s v="SUBGRANT"/>
    <n v="13487"/>
    <s v="CHQN°0000886/PEC Enseignant chargé du cours/Participation à lajournée pédagogique du Kossi"/>
  </r>
  <r>
    <s v="E"/>
    <s v="5201"/>
    <s v="854"/>
    <s v="85407"/>
    <s v="8540008"/>
    <n v="528004120010"/>
    <x v="1"/>
    <x v="50"/>
    <x v="50"/>
    <n v="202212"/>
    <n v="44599"/>
    <s v="XOF"/>
    <n v="14681"/>
    <n v="24.95"/>
    <s v="EUR"/>
    <n v="22.382999999999999"/>
    <n v="30538064"/>
    <s v="SUBGRANT"/>
    <n v="13487"/>
    <s v="CHQN°0000888/Justifs de mai/Sonabel avril 2022"/>
  </r>
  <r>
    <s v="E"/>
    <s v="5201"/>
    <s v="854"/>
    <s v="85407"/>
    <s v="8540008"/>
    <n v="528004120010"/>
    <x v="1"/>
    <x v="50"/>
    <x v="50"/>
    <n v="202212"/>
    <n v="44599"/>
    <s v="XOF"/>
    <n v="25000"/>
    <n v="42.48"/>
    <s v="EUR"/>
    <n v="38.11"/>
    <n v="30538064"/>
    <s v="SUBGRANT"/>
    <n v="13487"/>
    <s v="CHQN°0000889/Justifs de mai/Carburant du Directeur Exécutif"/>
  </r>
  <r>
    <s v="E"/>
    <s v="5201"/>
    <s v="854"/>
    <s v="85407"/>
    <s v="8540008"/>
    <n v="528004120036"/>
    <x v="11"/>
    <x v="68"/>
    <x v="67"/>
    <n v="202212"/>
    <n v="44599"/>
    <s v="XOF"/>
    <n v="64000"/>
    <n v="108.76"/>
    <s v="EUR"/>
    <n v="97.570999999999998"/>
    <n v="30538064"/>
    <s v="SUBGRANT"/>
    <n v="13487"/>
    <s v="CHQN°0000887/Justifs de mai/Transport de carton et kits intrants/Participation à la formation GHM du primaire et post primaire du Kossi"/>
  </r>
  <r>
    <s v="E"/>
    <s v="5201"/>
    <s v="854"/>
    <s v="85407"/>
    <s v="8540008"/>
    <n v="528004120036"/>
    <x v="11"/>
    <x v="68"/>
    <x v="67"/>
    <n v="202212"/>
    <n v="44599"/>
    <s v="XOF"/>
    <n v="27500"/>
    <n v="46.73"/>
    <s v="EUR"/>
    <n v="41.921999999999997"/>
    <n v="30538064"/>
    <s v="SUBGRANT"/>
    <n v="13487"/>
    <s v="CHQN°0000887/Justifs de mai/Transport de carton et kits/Participation à la formation GHM du primaire et post primaire du Kossi"/>
  </r>
  <r>
    <s v="E"/>
    <s v="5201"/>
    <s v="854"/>
    <s v="85407"/>
    <s v="8540008"/>
    <n v="528004120036"/>
    <x v="11"/>
    <x v="68"/>
    <x v="67"/>
    <n v="202212"/>
    <n v="44599"/>
    <s v="XOF"/>
    <n v="70500"/>
    <n v="119.8"/>
    <s v="EUR"/>
    <n v="107.47499999999999"/>
    <n v="30538064"/>
    <s v="SUBGRANT"/>
    <n v="13487"/>
    <s v="CHQN°0000887/Justifs de mai/Transport de carton/Participation à la formation GHM du primaire et post primaire du Kossi"/>
  </r>
  <r>
    <s v="E"/>
    <s v="5201"/>
    <s v="854"/>
    <s v="85407"/>
    <s v="8540008"/>
    <n v="528004120036"/>
    <x v="11"/>
    <x v="68"/>
    <x v="67"/>
    <n v="202212"/>
    <n v="44599"/>
    <s v="XOF"/>
    <n v="12500"/>
    <n v="21.24"/>
    <s v="EUR"/>
    <n v="19.055"/>
    <n v="30538064"/>
    <s v="SUBGRANT"/>
    <n v="13487"/>
    <s v="CHQN°0000887/Justifs de mai/Transport de Kit SHL/Participation à la formation GHM du primaire et post primaire du Kossi"/>
  </r>
  <r>
    <s v="E"/>
    <s v="5201"/>
    <s v="854"/>
    <s v="85407"/>
    <s v="8540008"/>
    <n v="528004120036"/>
    <x v="11"/>
    <x v="68"/>
    <x v="67"/>
    <n v="202212"/>
    <n v="44599"/>
    <s v="XOF"/>
    <n v="56000"/>
    <n v="95.16"/>
    <s v="EUR"/>
    <n v="85.37"/>
    <n v="30538064"/>
    <s v="SUBGRANT"/>
    <n v="13487"/>
    <s v="CHQN°0000887/Justifs de mai/Transport de carton/Participation à la formation GHM du primaire et post primaire du Kossi"/>
  </r>
  <r>
    <s v="E"/>
    <s v="5201"/>
    <s v="854"/>
    <s v="85407"/>
    <s v="8540008"/>
    <n v="528004120036"/>
    <x v="11"/>
    <x v="68"/>
    <x v="67"/>
    <n v="202212"/>
    <n v="44599"/>
    <s v="XOF"/>
    <n v="44000"/>
    <n v="74.77"/>
    <s v="EUR"/>
    <n v="67.078000000000003"/>
    <n v="30538064"/>
    <s v="SUBGRANT"/>
    <n v="13487"/>
    <s v="CHQN°0000887/Justifs de mai/Allocation nourriture Point focal SOS JD/Participation à la formation GHM du primaire et post primaire du Kossi"/>
  </r>
  <r>
    <s v="E"/>
    <s v="5201"/>
    <s v="854"/>
    <s v="85407"/>
    <s v="8540008"/>
    <n v="528004120036"/>
    <x v="11"/>
    <x v="68"/>
    <x v="67"/>
    <n v="202212"/>
    <n v="44599"/>
    <s v="XOF"/>
    <n v="40500"/>
    <n v="68.819999999999993"/>
    <s v="EUR"/>
    <n v="61.74"/>
    <n v="30538064"/>
    <s v="SUBGRANT"/>
    <n v="13487"/>
    <s v="CHQN°0000887/Justifs de mai/Hébergement et transport Point focal SOS JD/Participation à la formation GHM du primaire et post primaire du Kossi"/>
  </r>
  <r>
    <s v="E"/>
    <s v="5201"/>
    <s v="854"/>
    <s v="85407"/>
    <s v="8540008"/>
    <n v="528004120036"/>
    <x v="11"/>
    <x v="68"/>
    <x v="67"/>
    <n v="202212"/>
    <n v="44599"/>
    <s v="XOF"/>
    <n v="12500"/>
    <n v="21.24"/>
    <s v="EUR"/>
    <n v="19.055"/>
    <n v="30538064"/>
    <s v="SUBGRANT"/>
    <n v="13487"/>
    <s v="CHQN°0000887/Justifs de mai/Hébergement coordonateur SOS JD/Participation à la formation GHM du primaire et post primaire du Kossi"/>
  </r>
  <r>
    <s v="E"/>
    <s v="5201"/>
    <s v="854"/>
    <s v="85407"/>
    <s v="8540008"/>
    <n v="528004120036"/>
    <x v="11"/>
    <x v="68"/>
    <x v="67"/>
    <n v="202212"/>
    <n v="44599"/>
    <s v="XOF"/>
    <n v="3000"/>
    <n v="5.0999999999999996"/>
    <s v="EUR"/>
    <n v="4.5750000000000002"/>
    <n v="30538064"/>
    <s v="SUBGRANT"/>
    <n v="13487"/>
    <s v="CHQN°0000887/Justifs de mai/transport coordonateur SOS JD/Participation à la formation GHM du primaire et post primaire du Kossi"/>
  </r>
  <r>
    <s v="E"/>
    <s v="5201"/>
    <s v="854"/>
    <s v="85407"/>
    <s v="8540008"/>
    <n v="528004120036"/>
    <x v="11"/>
    <x v="68"/>
    <x v="67"/>
    <n v="202212"/>
    <n v="44599"/>
    <s v="XOF"/>
    <n v="19000"/>
    <n v="32.29"/>
    <s v="EUR"/>
    <n v="28.968"/>
    <n v="30538064"/>
    <s v="SUBGRANT"/>
    <n v="13487"/>
    <s v="CHQN°0000887/Justifs de mai/Allocation nourriture Point focal SOS JD/Participation à la formation GHM du primaire et post primaire du Kossi"/>
  </r>
  <r>
    <s v="E"/>
    <s v="5201"/>
    <s v="854"/>
    <s v="85407"/>
    <s v="8540008"/>
    <n v="528004120036"/>
    <x v="11"/>
    <x v="68"/>
    <x v="67"/>
    <n v="202212"/>
    <n v="44599"/>
    <s v="XOF"/>
    <n v="12500"/>
    <n v="21.24"/>
    <s v="EUR"/>
    <n v="19.055"/>
    <n v="30538064"/>
    <s v="SUBGRANT"/>
    <n v="13487"/>
    <s v="CHQN°0000887/Justifs de mai/Hébergement Point focal SOS JD/Participation à la formation GHM du primaire et post primaire du Kossi"/>
  </r>
  <r>
    <s v="E"/>
    <s v="5201"/>
    <s v="854"/>
    <s v="85407"/>
    <s v="8540008"/>
    <n v="528004120036"/>
    <x v="11"/>
    <x v="68"/>
    <x v="67"/>
    <n v="202212"/>
    <n v="44599"/>
    <s v="XOF"/>
    <n v="3000"/>
    <n v="5.0999999999999996"/>
    <s v="EUR"/>
    <n v="4.5750000000000002"/>
    <n v="30538064"/>
    <s v="SUBGRANT"/>
    <n v="13487"/>
    <s v="CHQN°0000887/Justifs de mai/Transport Point focal SOS JD/Participation à la formation GHM du primaire et post primaire du Kossi"/>
  </r>
  <r>
    <s v="E"/>
    <s v="5201"/>
    <s v="854"/>
    <s v="85407"/>
    <s v="8540008"/>
    <n v="528004120010"/>
    <x v="1"/>
    <x v="50"/>
    <x v="50"/>
    <n v="202212"/>
    <n v="44599"/>
    <s v="XOF"/>
    <n v="21000"/>
    <n v="35.69"/>
    <s v="EUR"/>
    <n v="32.018000000000001"/>
    <n v="30538064"/>
    <s v="SUBGRANT"/>
    <n v="13487"/>
    <s v="CHQN°0000896/Justifs de mai/Frais de visite technique du véhicule"/>
  </r>
  <r>
    <s v="E"/>
    <s v="5201"/>
    <s v="854"/>
    <s v="85407"/>
    <s v="8540008"/>
    <n v="528004120010"/>
    <x v="1"/>
    <x v="50"/>
    <x v="50"/>
    <n v="202212"/>
    <n v="44599"/>
    <s v="XOF"/>
    <n v="37500"/>
    <n v="63.72"/>
    <s v="EUR"/>
    <n v="57.164000000000001"/>
    <n v="30538064"/>
    <s v="SUBGRANT"/>
    <n v="13487"/>
    <s v="CHQN°0000896/Justifs de mai/Allocation nourriture du chauffeur/Mission de visite technique du véhicule"/>
  </r>
  <r>
    <s v="E"/>
    <s v="5201"/>
    <s v="854"/>
    <s v="85407"/>
    <s v="8540008"/>
    <n v="528004120010"/>
    <x v="1"/>
    <x v="50"/>
    <x v="50"/>
    <n v="202212"/>
    <n v="44599"/>
    <s v="XOF"/>
    <n v="1000"/>
    <n v="1.7"/>
    <s v="EUR"/>
    <n v="1.5249999999999999"/>
    <n v="30538064"/>
    <s v="SUBGRANT"/>
    <n v="13487"/>
    <s v="CHQN°0000896/Justifs de mai/Frais de peage/Mission de visite technique du véhicule"/>
  </r>
  <r>
    <s v="E"/>
    <s v="5201"/>
    <s v="854"/>
    <s v="85407"/>
    <s v="8540008"/>
    <n v="528004120010"/>
    <x v="1"/>
    <x v="50"/>
    <x v="50"/>
    <n v="202212"/>
    <n v="44599"/>
    <s v="XOF"/>
    <n v="15000"/>
    <n v="25.49"/>
    <s v="EUR"/>
    <n v="22.867999999999999"/>
    <n v="30538064"/>
    <s v="SUBGRANT"/>
    <n v="13487"/>
    <s v="CHQN°0000899/Justifs de mai/Frais de peage/Mission de visite technique du véhicule"/>
  </r>
  <r>
    <s v="E"/>
    <s v="5201"/>
    <s v="854"/>
    <s v="85407"/>
    <s v="8540008"/>
    <n v="528004120010"/>
    <x v="1"/>
    <x v="50"/>
    <x v="50"/>
    <n v="202212"/>
    <n v="44599"/>
    <s v="XOF"/>
    <n v="2925"/>
    <n v="4.97"/>
    <s v="EUR"/>
    <n v="4.4589999999999996"/>
    <n v="30538064"/>
    <s v="SUBGRANT"/>
    <n v="13487"/>
    <s v="Relevé bancaire/Justifs de mai/ Frais bancaires"/>
  </r>
  <r>
    <s v="E"/>
    <s v="5201"/>
    <s v="854"/>
    <s v="85407"/>
    <s v="8540008"/>
    <n v="528004120053"/>
    <x v="8"/>
    <x v="64"/>
    <x v="63"/>
    <n v="202212"/>
    <n v="44599"/>
    <s v="XOF"/>
    <n v="25000"/>
    <n v="42.48"/>
    <s v="EUR"/>
    <n v="38.11"/>
    <n v="30537977"/>
    <s v="SUBGRANT"/>
    <n v="13487"/>
    <s v="CHQN°0000943/Justifs avril/ Prise en charge des frais de communication du Directeur régional lors de la formation des jeunes ambassadeurs en leaderships"/>
  </r>
  <r>
    <s v="E"/>
    <s v="5201"/>
    <s v="854"/>
    <s v="85407"/>
    <s v="8540008"/>
    <n v="528004120053"/>
    <x v="8"/>
    <x v="64"/>
    <x v="63"/>
    <n v="202212"/>
    <n v="44599"/>
    <s v="XOF"/>
    <n v="55000"/>
    <n v="93.46"/>
    <s v="EUR"/>
    <n v="83.844999999999999"/>
    <n v="30537977"/>
    <s v="SUBGRANT"/>
    <n v="13487"/>
    <s v="CHQN°0000943/ Justifs avril/Prise en charge du formateur de Tougan lors de la formation des jeunes ambassadeurs en leaderships"/>
  </r>
  <r>
    <s v="E"/>
    <s v="5201"/>
    <s v="854"/>
    <s v="85407"/>
    <s v="8540008"/>
    <n v="528004120053"/>
    <x v="8"/>
    <x v="64"/>
    <x v="63"/>
    <n v="202212"/>
    <n v="44599"/>
    <s v="XOF"/>
    <n v="55000"/>
    <n v="93.46"/>
    <s v="EUR"/>
    <n v="83.844999999999999"/>
    <n v="30537977"/>
    <s v="SUBGRANT"/>
    <n v="13487"/>
    <s v="CHQN°0000943/ Justifs avril/Prise en charge du formateur de Toma lors de la formation des jeunes ambassadeurs en leaderships"/>
  </r>
  <r>
    <s v="E"/>
    <s v="5201"/>
    <s v="854"/>
    <s v="85407"/>
    <s v="8540008"/>
    <n v="528004120053"/>
    <x v="8"/>
    <x v="64"/>
    <x v="63"/>
    <n v="202212"/>
    <n v="44599"/>
    <s v="XOF"/>
    <n v="55000"/>
    <n v="93.46"/>
    <s v="EUR"/>
    <n v="83.844999999999999"/>
    <n v="30537977"/>
    <s v="SUBGRANT"/>
    <n v="13487"/>
    <s v="CHQN°0000943/ Justifs avril/Prise en charge du formateur de Nouna lors de la formation des jeunes ambassadeurs en leaderships"/>
  </r>
  <r>
    <s v="E"/>
    <s v="5201"/>
    <s v="854"/>
    <s v="85407"/>
    <s v="8540008"/>
    <n v="528004120010"/>
    <x v="1"/>
    <x v="50"/>
    <x v="50"/>
    <n v="202212"/>
    <n v="44599"/>
    <s v="XOF"/>
    <n v="1000"/>
    <n v="1.7"/>
    <s v="EUR"/>
    <n v="1.5249999999999999"/>
    <n v="30537977"/>
    <s v="SUBGRANT"/>
    <n v="13487"/>
    <s v="CHQN°0000866/Justifs avril/ Remboursement des frais d'envois de plis"/>
  </r>
  <r>
    <s v="E"/>
    <s v="5201"/>
    <s v="854"/>
    <s v="85407"/>
    <s v="8540008"/>
    <n v="528004120026"/>
    <x v="6"/>
    <x v="46"/>
    <x v="46"/>
    <n v="202212"/>
    <n v="44599"/>
    <s v="XOF"/>
    <n v="9000"/>
    <n v="15.29"/>
    <s v="EUR"/>
    <n v="13.717000000000001"/>
    <n v="30537977"/>
    <s v="SUBGRANT"/>
    <n v="13487"/>
    <s v="Justifs avril/Retenue à la source de la restauration à GOSSINA lors de la journée pédagogique au NAYALA"/>
  </r>
  <r>
    <s v="E"/>
    <s v="5201"/>
    <s v="854"/>
    <s v="85407"/>
    <s v="8540008"/>
    <n v="528004120026"/>
    <x v="6"/>
    <x v="46"/>
    <x v="46"/>
    <n v="202212"/>
    <n v="44599"/>
    <s v="XOF"/>
    <n v="171000"/>
    <n v="290.58"/>
    <s v="EUR"/>
    <n v="260.685"/>
    <n v="30537977"/>
    <s v="SUBGRANT"/>
    <n v="13487"/>
    <s v="CHQN°000863/ Justifs avril/Prise en charge de la restauration à GOSSINA lors de la journée pédagogique"/>
  </r>
  <r>
    <s v="E"/>
    <s v="5201"/>
    <s v="854"/>
    <s v="85407"/>
    <s v="8540008"/>
    <n v="528004120026"/>
    <x v="6"/>
    <x v="46"/>
    <x v="46"/>
    <n v="202212"/>
    <n v="44599"/>
    <s v="XOF"/>
    <n v="9000"/>
    <n v="15.29"/>
    <s v="EUR"/>
    <n v="13.717000000000001"/>
    <n v="30537977"/>
    <s v="SUBGRANT"/>
    <n v="13487"/>
    <s v="Justifs avril/Retenue à la source de la restauration à YABA lors de la journée pédagogique au NAYALA"/>
  </r>
  <r>
    <s v="E"/>
    <s v="5201"/>
    <s v="854"/>
    <s v="85407"/>
    <s v="8540008"/>
    <n v="528004120010"/>
    <x v="1"/>
    <x v="50"/>
    <x v="50"/>
    <n v="202212"/>
    <n v="44599"/>
    <s v="XOF"/>
    <n v="2000"/>
    <n v="3.4"/>
    <s v="EUR"/>
    <n v="3.05"/>
    <n v="30537977"/>
    <s v="SUBGRANT"/>
    <n v="13487"/>
    <s v="CHQN°0000866/Justifs avril/ Justifs avril/Remboursement des frais d'envois de plis"/>
  </r>
  <r>
    <s v="E"/>
    <s v="5201"/>
    <s v="854"/>
    <s v="85407"/>
    <s v="8540008"/>
    <n v="528004120010"/>
    <x v="1"/>
    <x v="50"/>
    <x v="50"/>
    <n v="202212"/>
    <n v="44599"/>
    <s v="XOF"/>
    <n v="2000"/>
    <n v="3.4"/>
    <s v="EUR"/>
    <n v="3.05"/>
    <n v="30537977"/>
    <s v="SUBGRANT"/>
    <n v="13487"/>
    <s v="CHQN°0000866/Justifs avril/Remboursement des frais d'envois de plis"/>
  </r>
  <r>
    <s v="E"/>
    <s v="5201"/>
    <s v="854"/>
    <s v="85407"/>
    <s v="8540008"/>
    <n v="528004120010"/>
    <x v="1"/>
    <x v="50"/>
    <x v="50"/>
    <n v="202212"/>
    <n v="44599"/>
    <s v="XOF"/>
    <n v="2000"/>
    <n v="3.4"/>
    <s v="EUR"/>
    <n v="3.05"/>
    <n v="30537977"/>
    <s v="SUBGRANT"/>
    <n v="13487"/>
    <s v="CHQN°0000866/Justifs avril/ Remboursement des frais d'envois de plis"/>
  </r>
  <r>
    <s v="E"/>
    <s v="5201"/>
    <s v="854"/>
    <s v="85407"/>
    <s v="8540008"/>
    <n v="528004120010"/>
    <x v="1"/>
    <x v="50"/>
    <x v="50"/>
    <n v="202212"/>
    <n v="44599"/>
    <s v="XOF"/>
    <n v="2000"/>
    <n v="3.4"/>
    <s v="EUR"/>
    <n v="3.05"/>
    <n v="30537977"/>
    <s v="SUBGRANT"/>
    <n v="13487"/>
    <s v="CHQN°0000866/Justifs avril/ Remboursement des frais d'envois de plis"/>
  </r>
  <r>
    <s v="E"/>
    <s v="5201"/>
    <s v="854"/>
    <s v="85407"/>
    <s v="8540008"/>
    <n v="528004120010"/>
    <x v="1"/>
    <x v="50"/>
    <x v="50"/>
    <n v="202212"/>
    <n v="44599"/>
    <s v="XOF"/>
    <n v="2000"/>
    <n v="3.4"/>
    <s v="EUR"/>
    <n v="3.05"/>
    <n v="30537977"/>
    <s v="SUBGRANT"/>
    <n v="13487"/>
    <s v="CHQN°0000866/ Justifs avril/Remboursement des frais d'envois de plis"/>
  </r>
  <r>
    <s v="E"/>
    <s v="5201"/>
    <s v="854"/>
    <s v="85407"/>
    <s v="8540008"/>
    <n v="528004120010"/>
    <x v="1"/>
    <x v="50"/>
    <x v="50"/>
    <n v="202212"/>
    <n v="44599"/>
    <s v="XOF"/>
    <n v="2000"/>
    <n v="3.4"/>
    <s v="EUR"/>
    <n v="3.05"/>
    <n v="30537977"/>
    <s v="SUBGRANT"/>
    <n v="13487"/>
    <s v="CHQN°0000866/Justifs avril/ Remboursement des frais d'envois de plis"/>
  </r>
  <r>
    <s v="E"/>
    <s v="5201"/>
    <s v="854"/>
    <s v="85407"/>
    <s v="8540008"/>
    <n v="528004120010"/>
    <x v="1"/>
    <x v="50"/>
    <x v="50"/>
    <n v="202212"/>
    <n v="44599"/>
    <s v="XOF"/>
    <n v="1000"/>
    <n v="1.7"/>
    <s v="EUR"/>
    <n v="1.5249999999999999"/>
    <n v="30537977"/>
    <s v="SUBGRANT"/>
    <n v="13487"/>
    <s v="CHQN°0000866/Justifs avril/ Remboursement des frais d'envois de plis"/>
  </r>
  <r>
    <s v="E"/>
    <s v="5201"/>
    <s v="854"/>
    <s v="85407"/>
    <s v="8540008"/>
    <n v="528004120010"/>
    <x v="1"/>
    <x v="50"/>
    <x v="50"/>
    <n v="202212"/>
    <n v="44599"/>
    <s v="XOF"/>
    <n v="15000"/>
    <n v="25.49"/>
    <s v="EUR"/>
    <n v="22.867999999999999"/>
    <n v="30537977"/>
    <s v="SUBGRANT"/>
    <n v="13487"/>
    <s v="CHQN°0000871/Justifs avril/Prise en charge des frais d'entretien du bureau mois d'avril 2022"/>
  </r>
  <r>
    <s v="E"/>
    <s v="5201"/>
    <s v="854"/>
    <s v="85407"/>
    <s v="8540008"/>
    <n v="528004120010"/>
    <x v="1"/>
    <x v="50"/>
    <x v="50"/>
    <n v="202212"/>
    <n v="44599"/>
    <s v="XOF"/>
    <n v="14681"/>
    <n v="24.95"/>
    <s v="EUR"/>
    <n v="22.382999999999999"/>
    <n v="30537977"/>
    <s v="SUBGRANT"/>
    <n v="13487"/>
    <s v="CHQN°0000875/Justifs avril/ Règlement de la facture d'électricité mois d'avril 2022"/>
  </r>
  <r>
    <s v="E"/>
    <s v="5201"/>
    <s v="854"/>
    <s v="85407"/>
    <s v="8540008"/>
    <n v="528004120010"/>
    <x v="1"/>
    <x v="50"/>
    <x v="50"/>
    <n v="202212"/>
    <n v="44599"/>
    <s v="XOF"/>
    <n v="680000"/>
    <n v="1155.54"/>
    <s v="EUR"/>
    <n v="1036.6559999999999"/>
    <n v="30537977"/>
    <s v="SUBGRANT"/>
    <n v="13487"/>
    <s v="CHQN°0000876/ Justifs avril/ Achat de fournitures de bureau"/>
  </r>
  <r>
    <s v="E"/>
    <s v="5201"/>
    <s v="854"/>
    <s v="85407"/>
    <s v="8540008"/>
    <n v="528004120026"/>
    <x v="6"/>
    <x v="46"/>
    <x v="46"/>
    <n v="202212"/>
    <n v="44599"/>
    <s v="XOF"/>
    <n v="22500"/>
    <n v="38.229999999999997"/>
    <s v="EUR"/>
    <n v="34.296999999999997"/>
    <n v="30537977"/>
    <s v="SUBGRANT"/>
    <n v="13487"/>
    <s v="Justifs avril/Retenue à la source de la restauration à Nouna lors de la journée pédagogique à la KOSSI"/>
  </r>
  <r>
    <s v="E"/>
    <s v="5201"/>
    <s v="854"/>
    <s v="85407"/>
    <s v="8540008"/>
    <n v="528004120010"/>
    <x v="1"/>
    <x v="50"/>
    <x v="50"/>
    <n v="202212"/>
    <n v="44599"/>
    <s v="XOF"/>
    <n v="45000"/>
    <n v="76.47"/>
    <s v="EUR"/>
    <n v="68.602999999999994"/>
    <n v="30537977"/>
    <s v="SUBGRANT"/>
    <n v="13487"/>
    <s v="CHQN°0000878/ Justifs avril/Remboursement des frais des agents de saisies des listes des élèves du projet"/>
  </r>
  <r>
    <s v="E"/>
    <s v="5201"/>
    <s v="854"/>
    <s v="85407"/>
    <s v="8540008"/>
    <n v="528004120010"/>
    <x v="1"/>
    <x v="50"/>
    <x v="50"/>
    <n v="202212"/>
    <n v="44599"/>
    <s v="XOF"/>
    <n v="2000"/>
    <n v="3.4"/>
    <s v="EUR"/>
    <n v="3.05"/>
    <n v="30537977"/>
    <s v="SUBGRANT"/>
    <n v="13487"/>
    <s v="CHQN°0000879/Justifs avril/Remboursement des frais d'envois de plis"/>
  </r>
  <r>
    <s v="E"/>
    <s v="5201"/>
    <s v="854"/>
    <s v="85407"/>
    <s v="8540008"/>
    <n v="528004120010"/>
    <x v="1"/>
    <x v="50"/>
    <x v="50"/>
    <n v="202212"/>
    <n v="44599"/>
    <s v="XOF"/>
    <n v="2000"/>
    <n v="3.4"/>
    <s v="EUR"/>
    <n v="3.05"/>
    <n v="30537977"/>
    <s v="SUBGRANT"/>
    <n v="13487"/>
    <s v="CHQN°0000879/Remboursement des frais d'envois de plis"/>
  </r>
  <r>
    <s v="E"/>
    <s v="5201"/>
    <s v="854"/>
    <s v="85407"/>
    <s v="8540008"/>
    <n v="528004120010"/>
    <x v="1"/>
    <x v="50"/>
    <x v="50"/>
    <n v="202212"/>
    <n v="44599"/>
    <s v="XOF"/>
    <n v="1000"/>
    <n v="1.7"/>
    <s v="EUR"/>
    <n v="1.5249999999999999"/>
    <n v="30537977"/>
    <s v="SUBGRANT"/>
    <n v="13487"/>
    <s v="CHQN°0000879/Remboursement des frais d'envois de plis"/>
  </r>
  <r>
    <s v="E"/>
    <s v="5201"/>
    <s v="854"/>
    <s v="85407"/>
    <s v="8540008"/>
    <n v="528004120026"/>
    <x v="6"/>
    <x v="46"/>
    <x v="46"/>
    <n v="202212"/>
    <n v="44599"/>
    <s v="XOF"/>
    <n v="390000"/>
    <n v="662.73"/>
    <s v="EUR"/>
    <n v="594.54700000000003"/>
    <n v="30537977"/>
    <s v="SUBGRANT"/>
    <n v="13487"/>
    <s v="CHQN°0000940/ Justifs avril/Prise en charge des encadreurs pour la supervision dans les salles des cours dispensés Nouna"/>
  </r>
  <r>
    <s v="E"/>
    <s v="5201"/>
    <s v="854"/>
    <s v="85407"/>
    <s v="8540008"/>
    <n v="528004120010"/>
    <x v="1"/>
    <x v="50"/>
    <x v="50"/>
    <n v="202212"/>
    <n v="44599"/>
    <s v="XOF"/>
    <n v="2500"/>
    <n v="4.25"/>
    <s v="EUR"/>
    <n v="3.8130000000000002"/>
    <n v="30537977"/>
    <s v="SUBGRANT"/>
    <n v="13487"/>
    <s v="Relevé bancaire/Justifs avril/Taxes sur certification de chèque"/>
  </r>
  <r>
    <s v="E"/>
    <s v="5201"/>
    <s v="854"/>
    <s v="85407"/>
    <s v="8540008"/>
    <n v="528004120010"/>
    <x v="1"/>
    <x v="50"/>
    <x v="50"/>
    <n v="202212"/>
    <n v="44599"/>
    <s v="XOF"/>
    <n v="2925"/>
    <n v="4.97"/>
    <s v="EUR"/>
    <n v="4.4589999999999996"/>
    <n v="30537977"/>
    <s v="SUBGRANT"/>
    <n v="13487"/>
    <s v="Relevé bancaire/ Justifs avril/Coûts partagés par les partenaires /agios bancaire"/>
  </r>
  <r>
    <s v="E"/>
    <s v="5201"/>
    <s v="854"/>
    <s v="85407"/>
    <s v="8540008"/>
    <n v="528004120026"/>
    <x v="6"/>
    <x v="46"/>
    <x v="46"/>
    <n v="202212"/>
    <n v="44599"/>
    <s v="XOF"/>
    <n v="50000"/>
    <n v="84.97"/>
    <s v="EUR"/>
    <n v="76.227999999999994"/>
    <n v="30537977"/>
    <s v="SUBGRANT"/>
    <n v="13487"/>
    <s v="CHQN°000944/ Justifs avril/Prise en charge des formateurs lors de la journée pédagogique au SOUROU"/>
  </r>
  <r>
    <s v="E"/>
    <s v="5201"/>
    <s v="854"/>
    <s v="85407"/>
    <s v="8540008"/>
    <n v="528004120026"/>
    <x v="6"/>
    <x v="46"/>
    <x v="46"/>
    <n v="202212"/>
    <n v="44599"/>
    <s v="XOF"/>
    <n v="25000"/>
    <n v="42.48"/>
    <s v="EUR"/>
    <n v="38.11"/>
    <n v="30537977"/>
    <s v="SUBGRANT"/>
    <n v="13487"/>
    <s v="CHQN°000944/ Justifs avril/Prise en charge des participants Résidents lors de la journée pédagogique au SOUROU salle2"/>
  </r>
  <r>
    <s v="E"/>
    <s v="5201"/>
    <s v="854"/>
    <s v="85407"/>
    <s v="8540008"/>
    <n v="528004120026"/>
    <x v="6"/>
    <x v="46"/>
    <x v="46"/>
    <n v="202212"/>
    <n v="44599"/>
    <s v="XOF"/>
    <n v="8000"/>
    <n v="13.59"/>
    <s v="EUR"/>
    <n v="12.192"/>
    <n v="30537977"/>
    <s v="SUBGRANT"/>
    <n v="13487"/>
    <s v="CHQN°000944/Justifs avril/ Prise en charge des frais  de retrait orange money lors de la journée pédagogique au SOUROU"/>
  </r>
  <r>
    <s v="E"/>
    <s v="5201"/>
    <s v="854"/>
    <s v="85407"/>
    <s v="8540008"/>
    <n v="528004120026"/>
    <x v="6"/>
    <x v="46"/>
    <x v="46"/>
    <n v="202212"/>
    <n v="44599"/>
    <s v="XOF"/>
    <n v="25000"/>
    <n v="42.48"/>
    <s v="EUR"/>
    <n v="38.11"/>
    <n v="30537977"/>
    <s v="SUBGRANT"/>
    <n v="13487"/>
    <s v="CHQN°000944/Justifs avril/ Prise en charge des frais  d'hébergement de la comptable lors de la journée pédagogique au SOUROU"/>
  </r>
  <r>
    <s v="E"/>
    <s v="5201"/>
    <s v="854"/>
    <s v="85407"/>
    <s v="8540008"/>
    <n v="528004120053"/>
    <x v="8"/>
    <x v="64"/>
    <x v="63"/>
    <n v="202212"/>
    <n v="44599"/>
    <s v="XOF"/>
    <n v="64600"/>
    <n v="109.78"/>
    <s v="EUR"/>
    <n v="98.486000000000004"/>
    <n v="30537977"/>
    <s v="SUBGRANT"/>
    <n v="13487"/>
    <s v="CHQN°0000945/Justifs avril/ Prise en charge de la restauration lors de la formation des jeunes ambassadeurs en leaderships Tougan"/>
  </r>
  <r>
    <s v="E"/>
    <s v="5201"/>
    <s v="854"/>
    <s v="85407"/>
    <s v="8540008"/>
    <n v="528004120053"/>
    <x v="8"/>
    <x v="64"/>
    <x v="63"/>
    <n v="202212"/>
    <n v="44599"/>
    <s v="XOF"/>
    <n v="3400"/>
    <n v="5.78"/>
    <s v="EUR"/>
    <n v="5.1849999999999996"/>
    <n v="30537977"/>
    <s v="SUBGRANT"/>
    <n v="13487"/>
    <s v="Retenue à la source/Justifs avril/restauration lors de la formation des jeunes ambassadeurs en leaderships Tougan"/>
  </r>
  <r>
    <s v="E"/>
    <s v="5201"/>
    <s v="854"/>
    <s v="85407"/>
    <s v="8540008"/>
    <n v="528004120027"/>
    <x v="18"/>
    <x v="83"/>
    <x v="82"/>
    <n v="202212"/>
    <n v="44599"/>
    <s v="XOF"/>
    <n v="30000"/>
    <n v="50.98"/>
    <s v="EUR"/>
    <n v="45.734999999999999"/>
    <n v="30537977"/>
    <s v="SUBGRANT"/>
    <n v="13487"/>
    <s v="CHQN°0000947/Justifs avril/ Remboursement des frais d'achat d'eau pour les participants lors de la signature et de la finalisation du protocole entre la santé et l'éducation"/>
  </r>
  <r>
    <s v="E"/>
    <s v="5201"/>
    <s v="854"/>
    <s v="85407"/>
    <s v="8540008"/>
    <n v="528004120027"/>
    <x v="18"/>
    <x v="83"/>
    <x v="82"/>
    <n v="202212"/>
    <n v="44599"/>
    <s v="XOF"/>
    <n v="25000"/>
    <n v="42.48"/>
    <s v="EUR"/>
    <n v="38.11"/>
    <n v="30537977"/>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212"/>
    <n v="44599"/>
    <s v="XOF"/>
    <n v="12500"/>
    <n v="21.24"/>
    <s v="EUR"/>
    <n v="19.055"/>
    <n v="30537977"/>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212"/>
    <n v="44599"/>
    <s v="XOF"/>
    <n v="12500"/>
    <n v="21.24"/>
    <s v="EUR"/>
    <n v="19.055"/>
    <n v="30537977"/>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212"/>
    <n v="44599"/>
    <s v="XOF"/>
    <n v="12500"/>
    <n v="21.24"/>
    <s v="EUR"/>
    <n v="19.055"/>
    <n v="30537977"/>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212"/>
    <n v="44599"/>
    <s v="XOF"/>
    <n v="20000"/>
    <n v="33.99"/>
    <s v="EUR"/>
    <n v="30.492999999999999"/>
    <n v="30537977"/>
    <s v="SUBGRANT"/>
    <n v="13487"/>
    <s v="CHQN°0000947/Justifs avril/ Remboursement des frais d'achat de collation pour les participants lors de la signature et de la finalisation du protocole entre la santé et l'éducation"/>
  </r>
  <r>
    <s v="E"/>
    <s v="5201"/>
    <s v="854"/>
    <s v="85407"/>
    <s v="8540008"/>
    <n v="528004120027"/>
    <x v="18"/>
    <x v="83"/>
    <x v="82"/>
    <n v="202212"/>
    <n v="44599"/>
    <s v="XOF"/>
    <n v="10000"/>
    <n v="16.989999999999998"/>
    <s v="EUR"/>
    <n v="15.242000000000001"/>
    <n v="30537977"/>
    <s v="SUBGRANT"/>
    <n v="13487"/>
    <s v="CHQN°0000947/Justifs avril/ Remboursement des frais d'achat de collation pour les participants lors de la signature et de la finalisation du protocole entre la santé et l'éducation"/>
  </r>
  <r>
    <s v="E"/>
    <s v="5201"/>
    <s v="854"/>
    <s v="85407"/>
    <s v="8540008"/>
    <n v="528004120010"/>
    <x v="1"/>
    <x v="50"/>
    <x v="50"/>
    <n v="202212"/>
    <n v="44599"/>
    <s v="XOF"/>
    <n v="25000"/>
    <n v="42.48"/>
    <s v="EUR"/>
    <n v="38.11"/>
    <n v="30537977"/>
    <s v="SUBGRANT"/>
    <n v="13487"/>
    <s v="CHQN°0000948/Justifs avril/Remboursement des frais de carburant du Directeur Exécutif mois d'avril 2022"/>
  </r>
  <r>
    <s v="E"/>
    <s v="5201"/>
    <s v="854"/>
    <s v="85407"/>
    <s v="8540008"/>
    <n v="528004120010"/>
    <x v="1"/>
    <x v="50"/>
    <x v="50"/>
    <n v="202212"/>
    <n v="44599"/>
    <s v="XOF"/>
    <n v="10000"/>
    <n v="16.989999999999998"/>
    <s v="EUR"/>
    <n v="15.242000000000001"/>
    <n v="30537977"/>
    <s v="SUBGRANT"/>
    <n v="13487"/>
    <s v="CHQN°0000949/Justifs avril/Remboursement des frais d'achat de mégas pour la connxion internet mois d'avril 2022"/>
  </r>
  <r>
    <s v="E"/>
    <s v="5201"/>
    <s v="854"/>
    <s v="85407"/>
    <s v="8540008"/>
    <n v="528004120053"/>
    <x v="8"/>
    <x v="64"/>
    <x v="63"/>
    <n v="202212"/>
    <n v="44599"/>
    <s v="XOF"/>
    <n v="3400"/>
    <n v="5.78"/>
    <s v="EUR"/>
    <n v="5.1849999999999996"/>
    <n v="30537977"/>
    <s v="SUBGRANT"/>
    <n v="13487"/>
    <s v="Justifs avril/Retenue à la source de la restauration lors de la formation des jeunes ambassadeurs en leaderships Toma"/>
  </r>
  <r>
    <s v="E"/>
    <s v="5201"/>
    <s v="854"/>
    <s v="85407"/>
    <s v="8540008"/>
    <n v="528004120053"/>
    <x v="8"/>
    <x v="64"/>
    <x v="63"/>
    <n v="202212"/>
    <n v="44599"/>
    <s v="XOF"/>
    <n v="64600"/>
    <n v="109.78"/>
    <s v="EUR"/>
    <n v="98.486000000000004"/>
    <n v="30537977"/>
    <s v="SUBGRANT"/>
    <n v="13487"/>
    <s v="CHQN°0000950/Justifs avril/ Prise en charge de la restauration lors de la formation des jeunes ambassadeurs en leaderships Toma"/>
  </r>
  <r>
    <s v="E"/>
    <s v="5201"/>
    <s v="854"/>
    <s v="85407"/>
    <s v="8540008"/>
    <n v="528004120053"/>
    <x v="8"/>
    <x v="64"/>
    <x v="63"/>
    <n v="202212"/>
    <n v="44599"/>
    <s v="XOF"/>
    <n v="64600"/>
    <n v="109.78"/>
    <s v="EUR"/>
    <n v="98.486000000000004"/>
    <n v="30537977"/>
    <s v="SUBGRANT"/>
    <n v="13487"/>
    <s v="CHQN°0000851/Justifs avril/ Prise en charge de la restauration lors de la formation des jeunes ambassadeurs en leaderships Nouna"/>
  </r>
  <r>
    <s v="E"/>
    <s v="5201"/>
    <s v="854"/>
    <s v="85407"/>
    <s v="8540008"/>
    <n v="528004120046"/>
    <x v="24"/>
    <x v="96"/>
    <x v="94"/>
    <n v="202212"/>
    <n v="44599"/>
    <s v="XOF"/>
    <n v="15000"/>
    <n v="25.49"/>
    <s v="EUR"/>
    <n v="22.867999999999999"/>
    <n v="30537977"/>
    <s v="SUBGRANT"/>
    <n v="13487"/>
    <s v="CHQN°0000852/ Justifs avril/Prise en charge des points focaux du SOUROU lors des critères de distribution des HLS et visite dans les écoles"/>
  </r>
  <r>
    <s v="E"/>
    <s v="5201"/>
    <s v="854"/>
    <s v="85407"/>
    <s v="8540008"/>
    <n v="528004120046"/>
    <x v="24"/>
    <x v="96"/>
    <x v="94"/>
    <n v="202212"/>
    <n v="44599"/>
    <s v="XOF"/>
    <n v="15000"/>
    <n v="25.49"/>
    <s v="EUR"/>
    <n v="22.867999999999999"/>
    <n v="30537977"/>
    <s v="SUBGRANT"/>
    <n v="13487"/>
    <s v="CHQN°0000852/Justifs avril/Prise en charge des points focaux du NAYALA lors des critères de distribution des HLS et visite dans les écoles"/>
  </r>
  <r>
    <s v="E"/>
    <s v="5201"/>
    <s v="854"/>
    <s v="85407"/>
    <s v="8540008"/>
    <n v="528004120046"/>
    <x v="24"/>
    <x v="96"/>
    <x v="94"/>
    <n v="202212"/>
    <n v="44599"/>
    <s v="XOF"/>
    <n v="15000"/>
    <n v="25.49"/>
    <s v="EUR"/>
    <n v="22.867999999999999"/>
    <n v="30537977"/>
    <s v="SUBGRANT"/>
    <n v="13487"/>
    <s v="CHQN°0000852/Justifs avril/ Prise en charge des points focaux de la KOSSI lors des critères de distribution des HLS et visite dans les écoles"/>
  </r>
  <r>
    <s v="E"/>
    <s v="5201"/>
    <s v="854"/>
    <s v="85407"/>
    <s v="8540008"/>
    <n v="528004120046"/>
    <x v="24"/>
    <x v="96"/>
    <x v="94"/>
    <n v="202212"/>
    <n v="44599"/>
    <s v="XOF"/>
    <n v="4000"/>
    <n v="6.8"/>
    <s v="EUR"/>
    <n v="6.1"/>
    <n v="30537977"/>
    <s v="SUBGRANT"/>
    <n v="13487"/>
    <s v="Justifs avril/Retenue à la source de la restauration au NAYALA lors des critères de distribution des HLS et visite dans les écoles"/>
  </r>
  <r>
    <s v="E"/>
    <s v="5201"/>
    <s v="854"/>
    <s v="85407"/>
    <s v="8540008"/>
    <n v="528004120046"/>
    <x v="24"/>
    <x v="96"/>
    <x v="94"/>
    <n v="202212"/>
    <n v="44599"/>
    <s v="XOF"/>
    <n v="76000"/>
    <n v="129.15"/>
    <s v="EUR"/>
    <n v="115.863"/>
    <n v="30537977"/>
    <s v="SUBGRANT"/>
    <n v="13487"/>
    <s v="CHQN°0000852/Justifs avril/ Prise en charge de la restauration au NAYALA lors des critères de distribution des HLS et visite dans les écoles"/>
  </r>
  <r>
    <s v="E"/>
    <s v="5201"/>
    <s v="854"/>
    <s v="85407"/>
    <s v="8540008"/>
    <n v="528004120046"/>
    <x v="24"/>
    <x v="96"/>
    <x v="94"/>
    <n v="202212"/>
    <n v="44599"/>
    <s v="XOF"/>
    <n v="4000"/>
    <n v="6.8"/>
    <s v="EUR"/>
    <n v="6.1"/>
    <n v="30537977"/>
    <s v="SUBGRANT"/>
    <n v="13487"/>
    <s v="Justifs avril/Retenue à la source de la restauration à la KOSSI lors des critères de distribution des HLS et visite dans les écoles"/>
  </r>
  <r>
    <s v="E"/>
    <s v="5201"/>
    <s v="854"/>
    <s v="85407"/>
    <s v="8540008"/>
    <n v="528004120046"/>
    <x v="24"/>
    <x v="96"/>
    <x v="94"/>
    <n v="202212"/>
    <n v="44599"/>
    <s v="XOF"/>
    <n v="76000"/>
    <n v="129.15"/>
    <s v="EUR"/>
    <n v="115.863"/>
    <n v="30537977"/>
    <s v="SUBGRANT"/>
    <n v="13487"/>
    <s v="CHQN°0000852/ Justifs avril/Prise en charge de la restauration à la KOSSI lors des critères de distribution des HLS et visite dans les écoles"/>
  </r>
  <r>
    <s v="E"/>
    <s v="5201"/>
    <s v="854"/>
    <s v="85407"/>
    <s v="8540008"/>
    <n v="528004120046"/>
    <x v="24"/>
    <x v="96"/>
    <x v="94"/>
    <n v="202212"/>
    <n v="44599"/>
    <s v="XOF"/>
    <n v="4000"/>
    <n v="6.8"/>
    <s v="EUR"/>
    <n v="6.1"/>
    <n v="30537977"/>
    <s v="SUBGRANT"/>
    <n v="13487"/>
    <s v="Justifs avril/Retenue à la source de la restauration au SOUROU lors des critères de distribution des HLS et visite dans les écoles"/>
  </r>
  <r>
    <s v="E"/>
    <s v="5201"/>
    <s v="854"/>
    <s v="85407"/>
    <s v="8540008"/>
    <n v="528004120046"/>
    <x v="24"/>
    <x v="96"/>
    <x v="94"/>
    <n v="202212"/>
    <n v="44599"/>
    <s v="XOF"/>
    <n v="76000"/>
    <n v="129.15"/>
    <s v="EUR"/>
    <n v="115.863"/>
    <n v="30537977"/>
    <s v="SUBGRANT"/>
    <n v="13487"/>
    <s v="CHQN°0000852/Justifs avril/ Prise en charge de la restauration au SOUROU lors des critères de distribution des HLS et visite dans les écoles"/>
  </r>
  <r>
    <s v="E"/>
    <s v="5201"/>
    <s v="854"/>
    <s v="85407"/>
    <s v="8540008"/>
    <n v="528004120026"/>
    <x v="6"/>
    <x v="46"/>
    <x v="46"/>
    <n v="202212"/>
    <n v="44599"/>
    <s v="XOF"/>
    <n v="50000"/>
    <n v="84.97"/>
    <s v="EUR"/>
    <n v="76.227999999999994"/>
    <n v="30537977"/>
    <s v="SUBGRANT"/>
    <n v="13487"/>
    <s v="CHQN°000853/Justifs avril/Prise en charge des formateurs de YABA lors de la journée pédagogique au NAYALA"/>
  </r>
  <r>
    <s v="E"/>
    <s v="5201"/>
    <s v="854"/>
    <s v="85407"/>
    <s v="8540008"/>
    <n v="528004120026"/>
    <x v="6"/>
    <x v="46"/>
    <x v="46"/>
    <n v="202212"/>
    <n v="44599"/>
    <s v="XOF"/>
    <n v="50000"/>
    <n v="84.97"/>
    <s v="EUR"/>
    <n v="76.227999999999994"/>
    <n v="30537977"/>
    <s v="SUBGRANT"/>
    <n v="13487"/>
    <s v="CHQN°000853/Justifs avril/ Prise en charge des participants Résidents de YABA lors de la journée pédagogique au NAYALA"/>
  </r>
  <r>
    <s v="E"/>
    <s v="5201"/>
    <s v="854"/>
    <s v="85407"/>
    <s v="8540008"/>
    <n v="528004120026"/>
    <x v="6"/>
    <x v="46"/>
    <x v="46"/>
    <n v="202212"/>
    <n v="44599"/>
    <s v="XOF"/>
    <n v="10000"/>
    <n v="16.989999999999998"/>
    <s v="EUR"/>
    <n v="15.242000000000001"/>
    <n v="30537977"/>
    <s v="SUBGRANT"/>
    <n v="13487"/>
    <s v="CHQN°000854/Justifs avril/ Prise en charge de l'enseignant qui a donné le cours lors de la journée pédagogique à Nouna"/>
  </r>
  <r>
    <s v="E"/>
    <s v="5201"/>
    <s v="854"/>
    <s v="85407"/>
    <s v="8540008"/>
    <n v="528004120026"/>
    <x v="6"/>
    <x v="46"/>
    <x v="46"/>
    <n v="202212"/>
    <n v="44599"/>
    <s v="XOF"/>
    <n v="50000"/>
    <n v="84.97"/>
    <s v="EUR"/>
    <n v="76.227999999999994"/>
    <n v="30537977"/>
    <s v="SUBGRANT"/>
    <n v="13487"/>
    <s v="CHQN°000854/ Justifs avril/Prise en charge des participants résidents de DJIBASSO lors de la journée pédagogique à la KOSSI"/>
  </r>
  <r>
    <s v="E"/>
    <s v="5201"/>
    <s v="854"/>
    <s v="85407"/>
    <s v="8540008"/>
    <n v="528004120026"/>
    <x v="6"/>
    <x v="46"/>
    <x v="46"/>
    <n v="202212"/>
    <n v="44599"/>
    <s v="XOF"/>
    <n v="10000"/>
    <n v="16.989999999999998"/>
    <s v="EUR"/>
    <n v="15.242000000000001"/>
    <n v="30537977"/>
    <s v="SUBGRANT"/>
    <n v="13487"/>
    <s v="CHQN°000854/Justifs avril/Prise en charge de l'enseignant qui a donné le cours à MADOUBA lors de la journée pédagogique à la KOSSI"/>
  </r>
  <r>
    <s v="E"/>
    <s v="5201"/>
    <s v="854"/>
    <s v="85407"/>
    <s v="8540008"/>
    <n v="528004120026"/>
    <x v="6"/>
    <x v="46"/>
    <x v="46"/>
    <n v="202212"/>
    <n v="44599"/>
    <s v="XOF"/>
    <n v="50000"/>
    <n v="84.97"/>
    <s v="EUR"/>
    <n v="76.227999999999994"/>
    <n v="30537977"/>
    <s v="SUBGRANT"/>
    <n v="13487"/>
    <s v="CHQN°000854/ Justifs avril/Prise en charge des formateurs de MADOUBA lors de la journée pédagogique à  la KOSSI"/>
  </r>
  <r>
    <s v="E"/>
    <s v="5201"/>
    <s v="854"/>
    <s v="85407"/>
    <s v="8540008"/>
    <n v="528004120026"/>
    <x v="6"/>
    <x v="46"/>
    <x v="46"/>
    <n v="202212"/>
    <n v="44599"/>
    <s v="XOF"/>
    <n v="6250"/>
    <n v="10.62"/>
    <s v="EUR"/>
    <n v="9.5269999999999992"/>
    <n v="30537977"/>
    <s v="SUBGRANT"/>
    <n v="13487"/>
    <s v="Justifs avril/Retenue à la source de la restauration lors de la journée pédagogique de MADOUBA à la KOSSI"/>
  </r>
  <r>
    <s v="E"/>
    <s v="5201"/>
    <s v="854"/>
    <s v="85407"/>
    <s v="8540008"/>
    <n v="528004120026"/>
    <x v="6"/>
    <x v="46"/>
    <x v="46"/>
    <n v="202212"/>
    <n v="44599"/>
    <s v="XOF"/>
    <n v="50000"/>
    <n v="84.97"/>
    <s v="EUR"/>
    <n v="76.227999999999994"/>
    <n v="30537977"/>
    <s v="SUBGRANT"/>
    <n v="13487"/>
    <s v="CHQN°000854/ Justifs avril/Prise en charge des frais d'hébergement de l'équipe SOSJD lors de la journée pédagogique à la KOSSI"/>
  </r>
  <r>
    <s v="E"/>
    <s v="5201"/>
    <s v="854"/>
    <s v="85407"/>
    <s v="8540008"/>
    <n v="528004120026"/>
    <x v="6"/>
    <x v="46"/>
    <x v="46"/>
    <n v="202212"/>
    <n v="44599"/>
    <s v="XOF"/>
    <n v="3000"/>
    <n v="5.0999999999999996"/>
    <s v="EUR"/>
    <n v="4.5750000000000002"/>
    <n v="30537977"/>
    <s v="SUBGRANT"/>
    <n v="13487"/>
    <s v="CHQN°000854/Justifs avril/ Prise en charge des frais de transport de l'équipe SOSJD lors de la journée pédagogique à la KOSSI"/>
  </r>
  <r>
    <s v="E"/>
    <s v="5201"/>
    <s v="854"/>
    <s v="85407"/>
    <s v="8540008"/>
    <n v="528004120026"/>
    <x v="6"/>
    <x v="46"/>
    <x v="46"/>
    <n v="202212"/>
    <n v="44599"/>
    <s v="XOF"/>
    <n v="28350"/>
    <n v="48.18"/>
    <s v="EUR"/>
    <n v="43.222999999999999"/>
    <n v="30537977"/>
    <s v="SUBGRANT"/>
    <n v="13487"/>
    <s v="CHQN°000854/ Justifs avril/Prise en charge des frais d'impression lors de la journée pédagogique à la KOSSI"/>
  </r>
  <r>
    <s v="E"/>
    <s v="5201"/>
    <s v="854"/>
    <s v="85407"/>
    <s v="8540008"/>
    <n v="528004120010"/>
    <x v="1"/>
    <x v="50"/>
    <x v="50"/>
    <n v="202212"/>
    <n v="44599"/>
    <s v="XOF"/>
    <n v="68500"/>
    <n v="116.4"/>
    <s v="EUR"/>
    <n v="104.425"/>
    <n v="30537981"/>
    <s v="SUBGRANT"/>
    <n v="13487"/>
    <s v="CHQN°0001089/ Prise en charge des frais de mission de la comptable pour la vérification et la signature du rapport financier du mois d'Août 2022"/>
  </r>
  <r>
    <s v="E"/>
    <s v="5201"/>
    <s v="854"/>
    <s v="85407"/>
    <s v="8540008"/>
    <n v="528004120010"/>
    <x v="1"/>
    <x v="50"/>
    <x v="50"/>
    <n v="202212"/>
    <n v="44599"/>
    <s v="XOF"/>
    <n v="10000"/>
    <n v="16.989999999999998"/>
    <s v="EUR"/>
    <n v="15.242000000000001"/>
    <n v="30537981"/>
    <s v="SUBGRANT"/>
    <n v="13487"/>
    <s v="CHQN°0001089/ Prise en charge des frais de transport aller-retour de la comptable pour la vérification et la signature du rapport financier du mois d'Août 2022"/>
  </r>
  <r>
    <s v="E"/>
    <s v="5201"/>
    <s v="854"/>
    <s v="85407"/>
    <s v="8540008"/>
    <n v="528004120010"/>
    <x v="1"/>
    <x v="50"/>
    <x v="50"/>
    <n v="202212"/>
    <n v="44599"/>
    <s v="XOF"/>
    <n v="4000"/>
    <n v="6.8"/>
    <s v="EUR"/>
    <n v="6.1"/>
    <n v="30537981"/>
    <s v="SUBGRANT"/>
    <n v="13487"/>
    <s v="CHQN°0001090/ Remboursement des frais d'envoies de plis"/>
  </r>
  <r>
    <s v="E"/>
    <s v="5201"/>
    <s v="854"/>
    <s v="85407"/>
    <s v="8540008"/>
    <n v="528004120010"/>
    <x v="1"/>
    <x v="50"/>
    <x v="50"/>
    <n v="202212"/>
    <n v="44599"/>
    <s v="XOF"/>
    <n v="6500"/>
    <n v="11.05"/>
    <s v="EUR"/>
    <n v="9.9130000000000003"/>
    <n v="30537981"/>
    <s v="SUBGRANT"/>
    <n v="13487"/>
    <s v="CHQN°0001090/ Remboursement des frais d'entretien du bureau"/>
  </r>
  <r>
    <s v="E"/>
    <s v="5201"/>
    <s v="854"/>
    <s v="85407"/>
    <s v="8540008"/>
    <n v="528004120010"/>
    <x v="1"/>
    <x v="50"/>
    <x v="50"/>
    <n v="202212"/>
    <n v="44599"/>
    <s v="XOF"/>
    <n v="32800"/>
    <n v="55.74"/>
    <s v="EUR"/>
    <n v="50.005000000000003"/>
    <n v="30537981"/>
    <s v="SUBGRANT"/>
    <n v="13487"/>
    <s v="CHQN°0001090/ Remboursement des frais de scannage de documents"/>
  </r>
  <r>
    <s v="E"/>
    <s v="5201"/>
    <s v="854"/>
    <s v="85407"/>
    <s v="8540008"/>
    <n v="528004120010"/>
    <x v="1"/>
    <x v="50"/>
    <x v="50"/>
    <n v="202212"/>
    <n v="44599"/>
    <s v="XOF"/>
    <n v="32000"/>
    <n v="54.38"/>
    <s v="EUR"/>
    <n v="48.784999999999997"/>
    <n v="30537981"/>
    <s v="SUBGRANT"/>
    <n v="13487"/>
    <s v="CHQN°0001090/ Remboursement des frais d'entretien de la climatisation"/>
  </r>
  <r>
    <s v="E"/>
    <s v="5201"/>
    <s v="854"/>
    <s v="85407"/>
    <s v="8540008"/>
    <n v="528004120010"/>
    <x v="1"/>
    <x v="50"/>
    <x v="50"/>
    <n v="202212"/>
    <n v="44599"/>
    <s v="XOF"/>
    <n v="15000"/>
    <n v="25.49"/>
    <s v="EUR"/>
    <n v="22.867999999999999"/>
    <n v="30537981"/>
    <s v="SUBGRANT"/>
    <n v="13487"/>
    <s v="CHQN°0001092/ Prise en charge de l'agent de nettoyage mois d'août 2022"/>
  </r>
  <r>
    <s v="E"/>
    <s v="5201"/>
    <s v="854"/>
    <s v="85407"/>
    <s v="8540008"/>
    <n v="528004120010"/>
    <x v="1"/>
    <x v="50"/>
    <x v="50"/>
    <n v="202212"/>
    <n v="44599"/>
    <s v="XOF"/>
    <n v="2925"/>
    <n v="4.97"/>
    <s v="EUR"/>
    <n v="4.4589999999999996"/>
    <n v="30537981"/>
    <s v="SUBGRANT"/>
    <n v="13487"/>
    <s v="Relevé bancaire/ Agio du mois d'août 2022"/>
  </r>
  <r>
    <s v="E"/>
    <s v="5201"/>
    <s v="854"/>
    <s v="85407"/>
    <s v="8540008"/>
    <n v="528004120010"/>
    <x v="1"/>
    <x v="50"/>
    <x v="50"/>
    <n v="202212"/>
    <n v="44599"/>
    <s v="XOF"/>
    <n v="54888"/>
    <n v="93.27"/>
    <s v="EUR"/>
    <n v="83.674000000000007"/>
    <n v="30537981"/>
    <s v="SUBGRANT"/>
    <n v="13487"/>
    <s v="CHQN°0001084/ Règlement des factures de MOOV-AFRICA des mois de juillet et août 2022"/>
  </r>
  <r>
    <s v="E"/>
    <s v="5201"/>
    <s v="854"/>
    <s v="85407"/>
    <s v="8540008"/>
    <n v="528004120010"/>
    <x v="1"/>
    <x v="50"/>
    <x v="50"/>
    <n v="202212"/>
    <n v="44599"/>
    <s v="XOF"/>
    <n v="10000"/>
    <n v="16.989999999999998"/>
    <s v="EUR"/>
    <n v="15.242000000000001"/>
    <n v="30537981"/>
    <s v="SUBGRANT"/>
    <n v="13487"/>
    <s v="CHQN°0001086/ Remboursement des frais d'achat de mégas pour la connxion internet mois de Août 2022"/>
  </r>
  <r>
    <s v="E"/>
    <s v="5201"/>
    <s v="854"/>
    <s v="85407"/>
    <s v="8540008"/>
    <n v="528004120010"/>
    <x v="1"/>
    <x v="50"/>
    <x v="50"/>
    <n v="202212"/>
    <n v="44599"/>
    <s v="XOF"/>
    <n v="25000"/>
    <n v="42.48"/>
    <s v="EUR"/>
    <n v="38.11"/>
    <n v="30537981"/>
    <s v="SUBGRANT"/>
    <n v="13487"/>
    <s v="CHQN°0001087/ Remboursement des frais de carburant du Directeur Exécutif mois d'Août 2022"/>
  </r>
  <r>
    <s v="E"/>
    <s v="5201"/>
    <s v="854"/>
    <s v="85407"/>
    <s v="8540008"/>
    <n v="528004120026"/>
    <x v="6"/>
    <x v="46"/>
    <x v="46"/>
    <n v="202212"/>
    <n v="44599"/>
    <s v="XOF"/>
    <n v="10000"/>
    <n v="16.989999999999998"/>
    <s v="EUR"/>
    <n v="15.242000000000001"/>
    <n v="30538061"/>
    <s v="SUBGRANT"/>
    <n v="13487"/>
    <s v="CHQN°0000880/Justifs de mai/PEC Formateur/Participation à la journée pédagogique du post primaire au NAYALA"/>
  </r>
  <r>
    <s v="E"/>
    <s v="5201"/>
    <s v="854"/>
    <s v="85407"/>
    <s v="8540008"/>
    <n v="528004120026"/>
    <x v="6"/>
    <x v="46"/>
    <x v="46"/>
    <n v="202212"/>
    <n v="44599"/>
    <s v="XOF"/>
    <n v="105000"/>
    <n v="178.43"/>
    <s v="EUR"/>
    <n v="160.07300000000001"/>
    <n v="30538061"/>
    <s v="SUBGRANT"/>
    <n v="13487"/>
    <s v="CHQN°0000880/Justifs de mai/PEC Non Résidents/Participation à la journée pédagogique du post primaire au NAYALA"/>
  </r>
  <r>
    <s v="E"/>
    <s v="5201"/>
    <s v="854"/>
    <s v="85407"/>
    <s v="8540008"/>
    <n v="528004120026"/>
    <x v="6"/>
    <x v="46"/>
    <x v="46"/>
    <n v="202212"/>
    <n v="44599"/>
    <s v="XOF"/>
    <n v="255000"/>
    <n v="433.33"/>
    <s v="EUR"/>
    <n v="388.74799999999999"/>
    <n v="30538061"/>
    <s v="SUBGRANT"/>
    <n v="13487"/>
    <s v="CHQN°0000880/Justifs de mai/PEC Non Résidents/Participation à la journée pédagogique du post primaire au NAYALA"/>
  </r>
  <r>
    <s v="E"/>
    <s v="5201"/>
    <s v="854"/>
    <s v="85407"/>
    <s v="8540008"/>
    <n v="528004120026"/>
    <x v="6"/>
    <x v="46"/>
    <x v="46"/>
    <n v="202212"/>
    <n v="44599"/>
    <s v="XOF"/>
    <n v="7000"/>
    <n v="11.9"/>
    <s v="EUR"/>
    <n v="10.676"/>
    <n v="30538061"/>
    <s v="SUBGRANT"/>
    <n v="13487"/>
    <s v="CHQN°0000880/Justifs de mai/Transport Comptable SOS JD/Participation à la journée pédagogique du post primaire au NAYALA"/>
  </r>
  <r>
    <s v="E"/>
    <s v="5201"/>
    <s v="854"/>
    <s v="85407"/>
    <s v="8540008"/>
    <n v="528004120026"/>
    <x v="6"/>
    <x v="46"/>
    <x v="46"/>
    <n v="202212"/>
    <n v="44599"/>
    <s v="XOF"/>
    <n v="40000"/>
    <n v="67.97"/>
    <s v="EUR"/>
    <n v="60.976999999999997"/>
    <n v="30538061"/>
    <s v="SUBGRANT"/>
    <n v="13487"/>
    <s v="CHQN°0000880/Justifs de mai/Allocation nourriture Coordonateur SOS JD/Participation à la journée pédagogique du post primaire au NAYALA"/>
  </r>
  <r>
    <s v="E"/>
    <s v="5201"/>
    <s v="854"/>
    <s v="85407"/>
    <s v="8540008"/>
    <n v="528004120026"/>
    <x v="6"/>
    <x v="46"/>
    <x v="46"/>
    <n v="202212"/>
    <n v="44599"/>
    <s v="XOF"/>
    <n v="150000"/>
    <n v="254.9"/>
    <s v="EUR"/>
    <n v="228.67500000000001"/>
    <n v="30538061"/>
    <s v="SUBGRANT"/>
    <n v="13487"/>
    <s v="CHQN°0000880/Justifs de mai/Restauration/Participation à la journée pédagogique du post primaire au NAYALA"/>
  </r>
  <r>
    <s v="E"/>
    <s v="5201"/>
    <s v="854"/>
    <s v="85407"/>
    <s v="8540008"/>
    <n v="528004120036"/>
    <x v="11"/>
    <x v="68"/>
    <x v="67"/>
    <n v="202212"/>
    <n v="44599"/>
    <s v="XOF"/>
    <n v="20000"/>
    <n v="33.99"/>
    <s v="EUR"/>
    <n v="30.492999999999999"/>
    <n v="30538061"/>
    <s v="SUBGRANT"/>
    <n v="13487"/>
    <s v="CHQN°0000881/Justifs de mai/PEC des formateurs à Toma Sect 1/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Kwon B/Participation à la GMH et la confection des serviettes hygiénistes réutilisable"/>
  </r>
  <r>
    <s v="E"/>
    <s v="5201"/>
    <s v="854"/>
    <s v="85407"/>
    <s v="8540008"/>
    <n v="528004120036"/>
    <x v="11"/>
    <x v="68"/>
    <x v="67"/>
    <n v="202212"/>
    <n v="44599"/>
    <s v="XOF"/>
    <n v="20000"/>
    <n v="33.99"/>
    <s v="EUR"/>
    <n v="30.492999999999999"/>
    <n v="30538061"/>
    <s v="SUBGRANT"/>
    <n v="13487"/>
    <s v="CHQN°0000881/Justifs de mai/PEC des formateurs à GOSSINA C/Participation à la GMH et la confection des serviettes hygiénistes réutilisable"/>
  </r>
  <r>
    <s v="E"/>
    <s v="5201"/>
    <s v="854"/>
    <s v="85407"/>
    <s v="8540008"/>
    <n v="528004120036"/>
    <x v="11"/>
    <x v="68"/>
    <x v="67"/>
    <n v="202212"/>
    <n v="44599"/>
    <s v="XOF"/>
    <n v="12500"/>
    <n v="21.24"/>
    <s v="EUR"/>
    <n v="19.055"/>
    <n v="30538061"/>
    <s v="SUBGRANT"/>
    <n v="13487"/>
    <s v="CHQN°0000881/Hébergement Superviseur sourou SOS JD/Participation à la GMH et la confection des serviettes hygiénistes réutilisable"/>
  </r>
  <r>
    <s v="E"/>
    <s v="5201"/>
    <s v="854"/>
    <s v="85407"/>
    <s v="8540008"/>
    <n v="528004120036"/>
    <x v="11"/>
    <x v="68"/>
    <x v="67"/>
    <n v="202212"/>
    <n v="44599"/>
    <s v="XOF"/>
    <n v="10000"/>
    <n v="16.989999999999998"/>
    <s v="EUR"/>
    <n v="15.242000000000001"/>
    <n v="30538061"/>
    <s v="SUBGRANT"/>
    <n v="13487"/>
    <s v="CHQN°0000882/Justifs de mai/PEC Point focal/Participation à la GMH et la confection des serviettes hygiénistes réutilisable NAYALA"/>
  </r>
  <r>
    <s v="E"/>
    <s v="5201"/>
    <s v="854"/>
    <s v="85407"/>
    <s v="8540008"/>
    <n v="528004120026"/>
    <x v="6"/>
    <x v="46"/>
    <x v="46"/>
    <n v="202212"/>
    <n v="44599"/>
    <s v="XOF"/>
    <n v="5000"/>
    <n v="8.5"/>
    <s v="EUR"/>
    <n v="7.6260000000000003"/>
    <n v="30538061"/>
    <s v="SUBGRANT"/>
    <n v="13487"/>
    <s v="CHQN°0000883/Justifs de mai/PEC DPEPS Supervision/Participation aux journée pédagogiques au Sourou"/>
  </r>
  <r>
    <s v="E"/>
    <s v="5201"/>
    <s v="854"/>
    <s v="85407"/>
    <s v="8540008"/>
    <n v="528004120026"/>
    <x v="6"/>
    <x v="46"/>
    <x v="46"/>
    <n v="202212"/>
    <n v="44599"/>
    <s v="XOF"/>
    <n v="20000"/>
    <n v="33.99"/>
    <s v="EUR"/>
    <n v="30.492999999999999"/>
    <n v="30538061"/>
    <s v="SUBGRANT"/>
    <n v="13487"/>
    <s v="CHQN°0000883/Justifs de mai/PEC frais de communication DPEPS pour organisation/Participation aux journée pédagogiques au Sourou"/>
  </r>
  <r>
    <s v="E"/>
    <s v="5201"/>
    <s v="854"/>
    <s v="85407"/>
    <s v="8540008"/>
    <n v="528004120026"/>
    <x v="6"/>
    <x v="46"/>
    <x v="46"/>
    <n v="202212"/>
    <n v="44599"/>
    <s v="XOF"/>
    <n v="10000"/>
    <n v="16.989999999999998"/>
    <s v="EUR"/>
    <n v="15.242000000000001"/>
    <n v="30538061"/>
    <s v="SUBGRANT"/>
    <n v="13487"/>
    <s v="CHQN°0000883/Justifs de mai/PEC Proffesseur/Participation aux journée pédagogiques au Sourou"/>
  </r>
  <r>
    <s v="E"/>
    <s v="5201"/>
    <s v="854"/>
    <s v="85407"/>
    <s v="8540008"/>
    <n v="528004120026"/>
    <x v="6"/>
    <x v="46"/>
    <x v="46"/>
    <n v="202212"/>
    <n v="44599"/>
    <s v="XOF"/>
    <n v="20000"/>
    <n v="33.99"/>
    <s v="EUR"/>
    <n v="30.492999999999999"/>
    <n v="30538061"/>
    <s v="SUBGRANT"/>
    <n v="13487"/>
    <s v="CHQN°0000883/Justifs de mai/PEC Résident/Participation aux journée pédagogiques au Sourou"/>
  </r>
  <r>
    <s v="E"/>
    <s v="5201"/>
    <s v="854"/>
    <s v="85407"/>
    <s v="8540008"/>
    <n v="528004120026"/>
    <x v="6"/>
    <x v="46"/>
    <x v="46"/>
    <n v="202212"/>
    <n v="44599"/>
    <s v="XOF"/>
    <n v="45000"/>
    <n v="76.47"/>
    <s v="EUR"/>
    <n v="68.602999999999994"/>
    <n v="30538061"/>
    <s v="SUBGRANT"/>
    <n v="13487"/>
    <s v="CHQN°0000883/Justifs de mai/PEC NON Résident/Participation aux journée pédagogiques au Sourou"/>
  </r>
  <r>
    <s v="E"/>
    <s v="5201"/>
    <s v="854"/>
    <s v="85407"/>
    <s v="8540008"/>
    <n v="528004120026"/>
    <x v="6"/>
    <x v="46"/>
    <x v="46"/>
    <n v="202212"/>
    <n v="44599"/>
    <s v="XOF"/>
    <n v="20000"/>
    <n v="33.99"/>
    <s v="EUR"/>
    <n v="30.492999999999999"/>
    <n v="30538061"/>
    <s v="SUBGRANT"/>
    <n v="13487"/>
    <s v="CHQN°0000883/Justifs de mai/PEC communication des formateurs/Participation aux journée pédagogiques au Sourou"/>
  </r>
  <r>
    <s v="E"/>
    <s v="5201"/>
    <s v="854"/>
    <s v="85407"/>
    <s v="8540008"/>
    <n v="528004120026"/>
    <x v="6"/>
    <x v="46"/>
    <x v="46"/>
    <n v="202212"/>
    <n v="44599"/>
    <s v="XOF"/>
    <n v="20000"/>
    <n v="33.99"/>
    <s v="EUR"/>
    <n v="30.492999999999999"/>
    <n v="30538061"/>
    <s v="SUBGRANT"/>
    <n v="13487"/>
    <s v="CHQN°0000883/Justifs de mai/PEC communication des Encadreurs/Participation aux journée pédagogiques au Sourou"/>
  </r>
  <r>
    <s v="E"/>
    <s v="5201"/>
    <s v="854"/>
    <s v="85407"/>
    <s v="8540008"/>
    <n v="528004120026"/>
    <x v="6"/>
    <x v="46"/>
    <x v="46"/>
    <n v="202212"/>
    <n v="44599"/>
    <s v="XOF"/>
    <n v="53250"/>
    <n v="90.49"/>
    <s v="EUR"/>
    <n v="81.180000000000007"/>
    <n v="30538061"/>
    <s v="SUBGRANT"/>
    <n v="13487"/>
    <s v="CHQN°0000883/Justifs de mai/location de salle et impression /Participation aux journée pédagogiques au Sourou"/>
  </r>
  <r>
    <s v="E"/>
    <s v="5201"/>
    <s v="854"/>
    <s v="85407"/>
    <s v="8540008"/>
    <n v="528004120026"/>
    <x v="6"/>
    <x v="46"/>
    <x v="46"/>
    <n v="202212"/>
    <n v="44599"/>
    <s v="XOF"/>
    <n v="46000"/>
    <n v="78.17"/>
    <s v="EUR"/>
    <n v="70.128"/>
    <n v="30538061"/>
    <s v="SUBGRANT"/>
    <n v="13487"/>
    <s v="CHQN°0000883/Justifs de mai/Allocation nourriture du comptable SOS /Participation aux journée pédagogiques au Sourou"/>
  </r>
  <r>
    <s v="E"/>
    <s v="5201"/>
    <s v="854"/>
    <s v="85407"/>
    <s v="8540008"/>
    <n v="528004120026"/>
    <x v="6"/>
    <x v="46"/>
    <x v="46"/>
    <n v="202212"/>
    <n v="44599"/>
    <s v="XOF"/>
    <n v="50000"/>
    <n v="84.97"/>
    <s v="EUR"/>
    <n v="76.227999999999994"/>
    <n v="30538061"/>
    <s v="SUBGRANT"/>
    <n v="13487"/>
    <s v="CHQN°0000883/Justifs de mai/Hébergement du comptable SOS /Participation aux journée pédagogiques au Sourou"/>
  </r>
  <r>
    <s v="E"/>
    <s v="5201"/>
    <s v="854"/>
    <s v="85407"/>
    <s v="8540008"/>
    <n v="528004120026"/>
    <x v="6"/>
    <x v="46"/>
    <x v="46"/>
    <n v="202212"/>
    <n v="44599"/>
    <s v="XOF"/>
    <n v="4500"/>
    <n v="7.65"/>
    <s v="EUR"/>
    <n v="6.8630000000000004"/>
    <n v="30538061"/>
    <s v="SUBGRANT"/>
    <n v="13487"/>
    <s v="CHQN°0000883/Justifs de mai/Transport du comptable SOS /Participation aux journée pédagogiques au Sourou"/>
  </r>
  <r>
    <s v="E"/>
    <s v="5201"/>
    <s v="854"/>
    <s v="85407"/>
    <s v="8540008"/>
    <n v="528004120036"/>
    <x v="11"/>
    <x v="68"/>
    <x v="67"/>
    <n v="202212"/>
    <n v="44599"/>
    <s v="XOF"/>
    <n v="20000"/>
    <n v="33.99"/>
    <s v="EUR"/>
    <n v="30.492999999999999"/>
    <n v="30538061"/>
    <s v="SUBGRANT"/>
    <n v="13487"/>
    <s v="CHQN°0000884/Justifs de mai/PEC formateurs Tougan B/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Bandjié/Participation à la formation GHM du primaire et post primaire du SOUROU"/>
  </r>
  <r>
    <s v="E"/>
    <s v="5201"/>
    <s v="854"/>
    <s v="85407"/>
    <s v="8540008"/>
    <n v="528004120036"/>
    <x v="11"/>
    <x v="68"/>
    <x v="67"/>
    <n v="202212"/>
    <n v="44599"/>
    <s v="XOF"/>
    <n v="20000"/>
    <n v="33.99"/>
    <s v="EUR"/>
    <n v="30.492999999999999"/>
    <n v="30538061"/>
    <s v="SUBGRANT"/>
    <n v="13487"/>
    <s v="CHQN°0000884/Justifs de mai/PEC formateurs à Da B/Participation à la formation GHM du primaire et post primaire du SOUROU"/>
  </r>
  <r>
    <s v="E"/>
    <s v="5201"/>
    <s v="854"/>
    <s v="85407"/>
    <s v="8540008"/>
    <n v="528004120036"/>
    <x v="11"/>
    <x v="68"/>
    <x v="67"/>
    <n v="202212"/>
    <n v="44599"/>
    <s v="XOF"/>
    <n v="10000"/>
    <n v="16.989999999999998"/>
    <s v="EUR"/>
    <n v="15.242000000000001"/>
    <n v="30538064"/>
    <s v="SUBGRANT"/>
    <n v="13487"/>
    <s v="CHQN°0000885/Justifs de mai/PEC point focal/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secteur 6B/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Bernard M/Participation à la formation GHM du primaire et post primaire du Kossi"/>
  </r>
  <r>
    <s v="E"/>
    <s v="5201"/>
    <s v="854"/>
    <s v="85407"/>
    <s v="8540008"/>
    <n v="528004120036"/>
    <x v="11"/>
    <x v="68"/>
    <x v="67"/>
    <n v="202212"/>
    <n v="44599"/>
    <s v="XOF"/>
    <n v="20000"/>
    <n v="33.99"/>
    <s v="EUR"/>
    <n v="30.492999999999999"/>
    <n v="30538064"/>
    <s v="SUBGRANT"/>
    <n v="13487"/>
    <s v="CHQN°0000885/Justifs de mai/Formateurs encadreurs Nouna Lycée Provincial/Participation à la formation GHM du primaire et post primaire du Kossi"/>
  </r>
  <r>
    <s v="E"/>
    <s v="5201"/>
    <s v="854"/>
    <s v="85407"/>
    <s v="8540008"/>
    <n v="528004120026"/>
    <x v="6"/>
    <x v="46"/>
    <x v="46"/>
    <n v="202212"/>
    <n v="44599"/>
    <s v="XOF"/>
    <n v="20000"/>
    <n v="33.99"/>
    <s v="EUR"/>
    <n v="30.492999999999999"/>
    <n v="30538064"/>
    <s v="SUBGRANT"/>
    <n v="13487"/>
    <s v="CHQN°0000886/Justifs de mai/PEC DPEPS pour l'organisation/Participation à lajournée pédagogique du Kossi"/>
  </r>
  <r>
    <s v="E"/>
    <s v="5201"/>
    <s v="854"/>
    <s v="85407"/>
    <s v="8540008"/>
    <n v="528004120026"/>
    <x v="6"/>
    <x v="46"/>
    <x v="46"/>
    <n v="202212"/>
    <n v="44599"/>
    <s v="XOF"/>
    <n v="10000"/>
    <n v="16.989999999999998"/>
    <s v="EUR"/>
    <n v="15.242000000000001"/>
    <n v="30538064"/>
    <s v="SUBGRANT"/>
    <n v="13487"/>
    <s v="CHQN°0000886/Justifs de mai/PEC Formateur/Participation à lajournée pédagogique du Kossi"/>
  </r>
  <r>
    <s v="E"/>
    <s v="5201"/>
    <s v="854"/>
    <s v="85407"/>
    <s v="8540008"/>
    <n v="528004120026"/>
    <x v="6"/>
    <x v="46"/>
    <x v="46"/>
    <n v="202212"/>
    <n v="44599"/>
    <s v="XOF"/>
    <n v="20000"/>
    <n v="33.99"/>
    <s v="EUR"/>
    <n v="30.492999999999999"/>
    <n v="30538064"/>
    <s v="SUBGRANT"/>
    <n v="13487"/>
    <s v="CHQN°0000886/Justifs de mai/PEC Formateur et point focal/Participation à lajournée pédagogique du Kossi"/>
  </r>
  <r>
    <s v="E"/>
    <s v="5201"/>
    <s v="854"/>
    <s v="85407"/>
    <s v="8540008"/>
    <n v="528004120026"/>
    <x v="6"/>
    <x v="46"/>
    <x v="46"/>
    <n v="202212"/>
    <n v="44599"/>
    <s v="XOF"/>
    <n v="105000"/>
    <n v="178.43"/>
    <s v="EUR"/>
    <n v="160.07300000000001"/>
    <n v="30538064"/>
    <s v="SUBGRANT"/>
    <n v="13487"/>
    <s v="CHQN°0000886/Justifs de mai/PEC Non residents/Participation à lajournée pédagogique du Kossi"/>
  </r>
  <r>
    <s v="E"/>
    <s v="5201"/>
    <s v="854"/>
    <s v="85407"/>
    <s v="8540008"/>
    <n v="528004120026"/>
    <x v="6"/>
    <x v="46"/>
    <x v="46"/>
    <n v="202212"/>
    <n v="44599"/>
    <s v="XOF"/>
    <n v="70000"/>
    <n v="118.95"/>
    <s v="EUR"/>
    <n v="106.712"/>
    <n v="30538064"/>
    <s v="SUBGRANT"/>
    <n v="13487"/>
    <s v="CHQN°0000886/Justifs de mai/PEC residents/Participation à lajournée pédagogique du Kossi"/>
  </r>
  <r>
    <s v="E"/>
    <s v="5201"/>
    <s v="854"/>
    <s v="85407"/>
    <s v="8540008"/>
    <n v="528004120026"/>
    <x v="6"/>
    <x v="46"/>
    <x v="46"/>
    <n v="202212"/>
    <n v="44599"/>
    <s v="XOF"/>
    <n v="63150"/>
    <n v="107.31"/>
    <s v="EUR"/>
    <n v="96.27"/>
    <n v="30538064"/>
    <s v="SUBGRANT"/>
    <n v="13487"/>
    <s v="CHQN°0000886/Justifs de mai/Photocopie/Participation à lajournée pédagogique du Kossi"/>
  </r>
  <r>
    <s v="E"/>
    <s v="5201"/>
    <s v="854"/>
    <s v="85407"/>
    <s v="8540008"/>
    <n v="528004120026"/>
    <x v="6"/>
    <x v="46"/>
    <x v="46"/>
    <n v="202212"/>
    <n v="44599"/>
    <s v="XOF"/>
    <n v="2000"/>
    <n v="3.4"/>
    <s v="EUR"/>
    <n v="3.05"/>
    <n v="30538064"/>
    <s v="SUBGRANT"/>
    <n v="13487"/>
    <s v="CHQN°0000886/Justifs de mai/Photocopie/Participation à lajournée pédagogique du Kossi"/>
  </r>
  <r>
    <s v="E"/>
    <s v="5201"/>
    <s v="854"/>
    <s v="85407"/>
    <s v="8540008"/>
    <n v="528004120026"/>
    <x v="6"/>
    <x v="46"/>
    <x v="46"/>
    <n v="202212"/>
    <n v="44599"/>
    <s v="XOF"/>
    <n v="4950"/>
    <n v="8.41"/>
    <s v="EUR"/>
    <n v="7.5449999999999999"/>
    <n v="30538064"/>
    <s v="SUBGRANT"/>
    <n v="13487"/>
    <s v="CHQN°0000886/Justifs de mai/Photocopie/Participation à lajournée pédagogique du Kossi"/>
  </r>
  <r>
    <s v="E"/>
    <s v="5201"/>
    <s v="854"/>
    <s v="85407"/>
    <s v="8540008"/>
    <n v="528004120026"/>
    <x v="6"/>
    <x v="46"/>
    <x v="46"/>
    <n v="202212"/>
    <n v="44599"/>
    <s v="XOF"/>
    <n v="140000"/>
    <n v="237.9"/>
    <s v="EUR"/>
    <n v="213.42400000000001"/>
    <n v="30538064"/>
    <s v="SUBGRANT"/>
    <n v="13487"/>
    <s v="CHQN°0000886/Justifs de mai/Restauration/Participation à lajournée pédagogique du Kossi"/>
  </r>
  <r>
    <s v="E"/>
    <s v="5201"/>
    <s v="854"/>
    <s v="85407"/>
    <s v="8540008"/>
    <n v="528004120036"/>
    <x v="11"/>
    <x v="68"/>
    <x v="67"/>
    <n v="202212"/>
    <n v="44599"/>
    <s v="XOF"/>
    <n v="30500"/>
    <n v="51.83"/>
    <s v="EUR"/>
    <n v="46.497999999999998"/>
    <n v="30538064"/>
    <s v="SUBGRANT"/>
    <n v="13487"/>
    <s v="CHQN°0000887/Justifs de mai/Transport de carton et sacs/Participation à la formation GHM du primaire et post primaire du Kossi"/>
  </r>
  <r>
    <s v="E"/>
    <s v="5201"/>
    <s v="854"/>
    <s v="85407"/>
    <s v="8540008"/>
    <n v="528004120036"/>
    <x v="11"/>
    <x v="68"/>
    <x v="67"/>
    <n v="202212"/>
    <n v="44599"/>
    <s v="XOF"/>
    <n v="60000"/>
    <n v="101.96"/>
    <s v="EUR"/>
    <n v="91.47"/>
    <n v="30538064"/>
    <s v="SUBGRANT"/>
    <n v="13487"/>
    <s v="CHQN°0000887/Justifs de mai/Transport de carton et kits/Participation à la formation GHM du primaire et post primaire du Kossi"/>
  </r>
  <r>
    <s v="E"/>
    <s v="5201"/>
    <s v="854"/>
    <s v="85407"/>
    <s v="8540008"/>
    <n v="528004120036"/>
    <x v="11"/>
    <x v="68"/>
    <x v="67"/>
    <n v="202212"/>
    <n v="44599"/>
    <s v="XOF"/>
    <n v="19000"/>
    <n v="32.29"/>
    <s v="EUR"/>
    <n v="28.968"/>
    <n v="30538064"/>
    <s v="SUBGRANT"/>
    <n v="13487"/>
    <s v="CHQN°0000887/Justifs de mai/Allocation nourriture coordonateur SOS JD/Participation à la formation GHM du primaire et post primaire du Kossi"/>
  </r>
  <r>
    <s v="E"/>
    <s v="5201"/>
    <s v="854"/>
    <s v="85407"/>
    <s v="8540008"/>
    <n v="528004120026"/>
    <x v="6"/>
    <x v="46"/>
    <x v="46"/>
    <n v="202212"/>
    <n v="44599"/>
    <s v="XOF"/>
    <n v="10000"/>
    <n v="16.989999999999998"/>
    <s v="EUR"/>
    <n v="15.242000000000001"/>
    <n v="30537977"/>
    <s v="SUBGRANT"/>
    <n v="13487"/>
    <s v="CHQN°000944/Justifs avril/ Prise en charge des participants Résidents lors de la journée pédagogique au SOUROU salle1"/>
  </r>
  <r>
    <s v="E"/>
    <s v="5201"/>
    <s v="854"/>
    <s v="85407"/>
    <s v="8540008"/>
    <n v="528004120020"/>
    <x v="7"/>
    <x v="63"/>
    <x v="62"/>
    <n v="202212"/>
    <n v="44599"/>
    <s v="XOF"/>
    <n v="11250"/>
    <n v="19.12"/>
    <s v="EUR"/>
    <n v="17.152999999999999"/>
    <n v="30537977"/>
    <s v="SUBGRANT"/>
    <n v="13487"/>
    <s v="Justifs avril/Retenue à la souce de la restauration lors de l'atelier Régional à Dédougou"/>
  </r>
  <r>
    <s v="E"/>
    <s v="5201"/>
    <s v="854"/>
    <s v="85407"/>
    <s v="8540008"/>
    <n v="528004120020"/>
    <x v="7"/>
    <x v="63"/>
    <x v="62"/>
    <n v="202212"/>
    <n v="44599"/>
    <s v="XOF"/>
    <n v="213750"/>
    <n v="363.23"/>
    <s v="EUR"/>
    <n v="325.86"/>
    <n v="30537977"/>
    <s v="SUBGRANT"/>
    <n v="13487"/>
    <s v="CHQN°000859/Justifs avril/ Prise en charge de la restauration lors de l'atelier Régional à Dédougou"/>
  </r>
  <r>
    <s v="E"/>
    <s v="5201"/>
    <s v="854"/>
    <s v="85407"/>
    <s v="8540008"/>
    <n v="528004120010"/>
    <x v="1"/>
    <x v="50"/>
    <x v="50"/>
    <n v="202212"/>
    <n v="44599"/>
    <s v="XOF"/>
    <n v="19750"/>
    <n v="33.56"/>
    <s v="EUR"/>
    <n v="30.106999999999999"/>
    <n v="30537977"/>
    <s v="SUBGRANT"/>
    <n v="13487"/>
    <s v="CHQN°0000860/Justifs avril/achat de fournitures de nettoyage"/>
  </r>
  <r>
    <s v="E"/>
    <s v="5201"/>
    <s v="854"/>
    <s v="85407"/>
    <s v="8540008"/>
    <n v="528004120026"/>
    <x v="6"/>
    <x v="46"/>
    <x v="46"/>
    <n v="202212"/>
    <n v="44599"/>
    <s v="XOF"/>
    <n v="12000"/>
    <n v="20.39"/>
    <s v="EUR"/>
    <n v="18.292000000000002"/>
    <n v="30537977"/>
    <s v="SUBGRANT"/>
    <n v="13487"/>
    <s v="Justifs avril/Retenue à la source de la restauration lors de la journée pédagogique au NAYALA"/>
  </r>
  <r>
    <s v="E"/>
    <s v="5201"/>
    <s v="854"/>
    <s v="85407"/>
    <s v="8540008"/>
    <n v="528004120026"/>
    <x v="6"/>
    <x v="46"/>
    <x v="46"/>
    <n v="202212"/>
    <n v="44599"/>
    <s v="XOF"/>
    <n v="171000"/>
    <n v="290.58"/>
    <s v="EUR"/>
    <n v="260.685"/>
    <n v="30537977"/>
    <s v="SUBGRANT"/>
    <n v="13487"/>
    <s v="CHQN°000864/ Justifs avril/Prise en charge de la restauration à YABA lors de la journée pédagogique"/>
  </r>
  <r>
    <s v="E"/>
    <s v="5201"/>
    <s v="854"/>
    <s v="85407"/>
    <s v="8540008"/>
    <n v="528004120020"/>
    <x v="7"/>
    <x v="63"/>
    <x v="62"/>
    <n v="202212"/>
    <n v="44599"/>
    <s v="XOF"/>
    <n v="10000"/>
    <n v="16.989999999999998"/>
    <s v="EUR"/>
    <n v="15.242000000000001"/>
    <n v="30537977"/>
    <s v="SUBGRANT"/>
    <n v="13487"/>
    <s v="Justifs avril/Retenue à la souce de la restauration à Toma lors de l'atelier Provincial"/>
  </r>
  <r>
    <s v="E"/>
    <s v="5201"/>
    <s v="854"/>
    <s v="85407"/>
    <s v="8540008"/>
    <n v="528004120020"/>
    <x v="7"/>
    <x v="63"/>
    <x v="62"/>
    <n v="202212"/>
    <n v="44599"/>
    <s v="XOF"/>
    <n v="190000"/>
    <n v="322.87"/>
    <s v="EUR"/>
    <n v="289.65300000000002"/>
    <n v="30537977"/>
    <s v="SUBGRANT"/>
    <n v="13487"/>
    <s v="CHQN°000865/Justifs avril/ Prise en charge de la restauration à Toma lors de l'atelier Provincial"/>
  </r>
  <r>
    <s v="E"/>
    <s v="5201"/>
    <s v="854"/>
    <s v="85407"/>
    <s v="8540008"/>
    <n v="528004120010"/>
    <x v="1"/>
    <x v="50"/>
    <x v="50"/>
    <n v="202212"/>
    <n v="44599"/>
    <s v="XOF"/>
    <n v="1000"/>
    <n v="1.7"/>
    <s v="EUR"/>
    <n v="1.5249999999999999"/>
    <n v="30537977"/>
    <s v="SUBGRANT"/>
    <n v="13487"/>
    <s v="CHQN°0000866/ Justifs avril/Remboursement des frais d'envois de plis"/>
  </r>
  <r>
    <s v="E"/>
    <s v="5201"/>
    <s v="854"/>
    <s v="85407"/>
    <s v="8540008"/>
    <n v="528004120026"/>
    <x v="6"/>
    <x v="46"/>
    <x v="46"/>
    <n v="202212"/>
    <n v="44599"/>
    <s v="XOF"/>
    <n v="427500"/>
    <n v="726.46"/>
    <s v="EUR"/>
    <n v="651.721"/>
    <n v="30537977"/>
    <s v="SUBGRANT"/>
    <n v="13487"/>
    <s v="CHQN°000877/Justifs avril/ Prise en charge de la restauration à Nouna lors de la journée pédagogique à la KOSSI"/>
  </r>
  <r>
    <s v="E"/>
    <s v="5201"/>
    <s v="854"/>
    <s v="85407"/>
    <s v="8540008"/>
    <n v="528004120026"/>
    <x v="6"/>
    <x v="46"/>
    <x v="46"/>
    <n v="202212"/>
    <n v="44599"/>
    <s v="XOF"/>
    <n v="120000"/>
    <n v="203.92"/>
    <s v="EUR"/>
    <n v="182.94"/>
    <n v="30537977"/>
    <s v="SUBGRANT"/>
    <n v="13487"/>
    <s v="CHQN°0000938/ Justifs avril/Prise en charge des encadreurs pour la supervision dans les salles des cours dispensés SOUROU"/>
  </r>
  <r>
    <s v="E"/>
    <s v="5201"/>
    <s v="854"/>
    <s v="85407"/>
    <s v="8540008"/>
    <n v="528004120026"/>
    <x v="6"/>
    <x v="46"/>
    <x v="46"/>
    <n v="202212"/>
    <n v="44599"/>
    <s v="XOF"/>
    <n v="495000"/>
    <n v="841.16"/>
    <s v="EUR"/>
    <n v="754.62"/>
    <n v="30537977"/>
    <s v="SUBGRANT"/>
    <n v="13487"/>
    <s v="CHQN°0000938/Justifs avril/ Prise en charge des encadreurs pour la supervision dans les salles des cours dispensés SOUROU"/>
  </r>
  <r>
    <s v="E"/>
    <s v="5201"/>
    <s v="854"/>
    <s v="85407"/>
    <s v="8540008"/>
    <n v="528004120026"/>
    <x v="6"/>
    <x v="46"/>
    <x v="46"/>
    <n v="202212"/>
    <n v="44599"/>
    <s v="XOF"/>
    <n v="315000"/>
    <n v="535.29"/>
    <s v="EUR"/>
    <n v="480.21899999999999"/>
    <n v="30537977"/>
    <s v="SUBGRANT"/>
    <n v="13487"/>
    <s v="CHQN°0000939/Justifs avril/ Prise en charge des encadreurs pour la supervision dans les salles des cours dispensés NAYALA"/>
  </r>
  <r>
    <s v="E"/>
    <s v="5201"/>
    <s v="854"/>
    <s v="85407"/>
    <s v="8540008"/>
    <n v="528004120026"/>
    <x v="6"/>
    <x v="46"/>
    <x v="46"/>
    <n v="202212"/>
    <n v="44599"/>
    <s v="XOF"/>
    <n v="195000"/>
    <n v="331.37"/>
    <s v="EUR"/>
    <n v="297.27800000000002"/>
    <n v="30537977"/>
    <s v="SUBGRANT"/>
    <n v="13487"/>
    <s v="CHQN°0000939/Justifs avril/ Prise en charge des encadreurs pour la supervision dans les salles des cours dispensés NAYALA"/>
  </r>
  <r>
    <s v="E"/>
    <s v="5201"/>
    <s v="854"/>
    <s v="85407"/>
    <s v="8540008"/>
    <n v="528004120026"/>
    <x v="6"/>
    <x v="46"/>
    <x v="46"/>
    <n v="202212"/>
    <n v="44599"/>
    <s v="XOF"/>
    <n v="255000"/>
    <n v="433.33"/>
    <s v="EUR"/>
    <n v="388.74799999999999"/>
    <n v="30537977"/>
    <s v="SUBGRANT"/>
    <n v="13487"/>
    <s v="CHQN°0000939/ Justifs avril/Prise en charge des encadreurs pour la supervision dans les salles des cours dispensés NAYALA"/>
  </r>
  <r>
    <s v="E"/>
    <s v="5201"/>
    <s v="854"/>
    <s v="85407"/>
    <s v="8540008"/>
    <n v="528004120026"/>
    <x v="6"/>
    <x v="46"/>
    <x v="46"/>
    <n v="202212"/>
    <n v="44599"/>
    <s v="XOF"/>
    <n v="270000"/>
    <n v="458.82"/>
    <s v="EUR"/>
    <n v="411.61599999999999"/>
    <n v="30537977"/>
    <s v="SUBGRANT"/>
    <n v="13487"/>
    <s v="CHQN°0000939/ Justifs avril/Prise en charge des encadreurs pour la supervision dans les salles des cours dispensés NAYALA"/>
  </r>
  <r>
    <s v="E"/>
    <s v="5201"/>
    <s v="854"/>
    <s v="85407"/>
    <s v="8540008"/>
    <n v="528004120026"/>
    <x v="6"/>
    <x v="46"/>
    <x v="46"/>
    <n v="202212"/>
    <n v="44599"/>
    <s v="XOF"/>
    <n v="180000"/>
    <n v="305.88"/>
    <s v="EUR"/>
    <n v="274.411"/>
    <n v="30537977"/>
    <s v="SUBGRANT"/>
    <n v="13487"/>
    <s v="CHQN°0000939/ Justifs avril/Prise en charge des encadreurs pour la supervision dans les salles des cours dispensés NAYALA"/>
  </r>
  <r>
    <s v="E"/>
    <s v="5201"/>
    <s v="854"/>
    <s v="85407"/>
    <s v="8540008"/>
    <n v="528004120026"/>
    <x v="6"/>
    <x v="46"/>
    <x v="46"/>
    <n v="202212"/>
    <n v="44599"/>
    <s v="XOF"/>
    <n v="300000"/>
    <n v="509.8"/>
    <s v="EUR"/>
    <n v="457.351"/>
    <n v="30537977"/>
    <s v="SUBGRANT"/>
    <n v="13487"/>
    <s v="CHQN°0000940/ Justifs avril/Prise en charge des encadreurs pour la supervision dans les salles des cours dispensés Nouna"/>
  </r>
  <r>
    <s v="E"/>
    <s v="5201"/>
    <s v="854"/>
    <s v="85407"/>
    <s v="8540008"/>
    <n v="528004120026"/>
    <x v="6"/>
    <x v="46"/>
    <x v="46"/>
    <n v="202212"/>
    <n v="44599"/>
    <s v="XOF"/>
    <n v="150000"/>
    <n v="254.9"/>
    <s v="EUR"/>
    <n v="228.67500000000001"/>
    <n v="30537977"/>
    <s v="SUBGRANT"/>
    <n v="13487"/>
    <s v="CHQN°0000940/Justifs avril/ Prise en charge des encadreurs pour la supervision dans les salles des cours dispensés Doumbala"/>
  </r>
  <r>
    <s v="E"/>
    <s v="5201"/>
    <s v="854"/>
    <s v="85407"/>
    <s v="8540008"/>
    <n v="528004120026"/>
    <x v="6"/>
    <x v="46"/>
    <x v="46"/>
    <n v="202212"/>
    <n v="44599"/>
    <s v="XOF"/>
    <n v="270000"/>
    <n v="458.82"/>
    <s v="EUR"/>
    <n v="411.61599999999999"/>
    <n v="30537977"/>
    <s v="SUBGRANT"/>
    <n v="13487"/>
    <s v="CHQN°0000940/Justifs avril/ Prise en charge des encadreurs pour la supervision dans les salles des cours dispensés Djibasso"/>
  </r>
  <r>
    <s v="E"/>
    <s v="5201"/>
    <s v="854"/>
    <s v="85407"/>
    <s v="8540008"/>
    <n v="528004120026"/>
    <x v="6"/>
    <x v="46"/>
    <x v="46"/>
    <n v="202212"/>
    <n v="44599"/>
    <s v="XOF"/>
    <n v="135000"/>
    <n v="229.41"/>
    <s v="EUR"/>
    <n v="205.80799999999999"/>
    <n v="30537977"/>
    <s v="SUBGRANT"/>
    <n v="13487"/>
    <s v="CHQN°0000940/Justifs avril/ Prise en charge des encadreurs pour la supervision dans les salles des cours dispensés Dokuy"/>
  </r>
  <r>
    <s v="E"/>
    <s v="5201"/>
    <s v="854"/>
    <s v="85407"/>
    <s v="8540008"/>
    <n v="528004120026"/>
    <x v="6"/>
    <x v="46"/>
    <x v="46"/>
    <n v="202212"/>
    <n v="44599"/>
    <s v="XOF"/>
    <n v="140000"/>
    <n v="237.9"/>
    <s v="EUR"/>
    <n v="213.42400000000001"/>
    <n v="30537977"/>
    <s v="SUBGRANT"/>
    <n v="13487"/>
    <s v="CHQN°000944/Justifs avril/ Prise en charge des participants Résidents lors de la journée pédagogique au SOUROU salle2"/>
  </r>
  <r>
    <s v="E"/>
    <s v="5201"/>
    <s v="854"/>
    <s v="85407"/>
    <s v="8540008"/>
    <n v="528004120026"/>
    <x v="6"/>
    <x v="46"/>
    <x v="46"/>
    <n v="202212"/>
    <n v="44599"/>
    <s v="XOF"/>
    <n v="50000"/>
    <n v="84.97"/>
    <s v="EUR"/>
    <n v="76.227999999999994"/>
    <n v="30537977"/>
    <s v="SUBGRANT"/>
    <n v="13487"/>
    <s v="CHQN°000944/ Justifs avril/Prise en charge des formateurs lors de la journée pédagogique au SOUROU"/>
  </r>
  <r>
    <s v="E"/>
    <s v="5201"/>
    <s v="854"/>
    <s v="85407"/>
    <s v="8540008"/>
    <n v="528004120026"/>
    <x v="6"/>
    <x v="46"/>
    <x v="46"/>
    <n v="202212"/>
    <n v="44599"/>
    <s v="XOF"/>
    <n v="25000"/>
    <n v="42.48"/>
    <s v="EUR"/>
    <n v="38.11"/>
    <n v="30537977"/>
    <s v="SUBGRANT"/>
    <n v="13487"/>
    <s v="CHQN°000944/ Justifs avril/Prise en charge du DPEPPNF lors de la journée pédagogique au SOUROU"/>
  </r>
  <r>
    <s v="E"/>
    <s v="5201"/>
    <s v="854"/>
    <s v="85407"/>
    <s v="8540008"/>
    <n v="528004120026"/>
    <x v="6"/>
    <x v="46"/>
    <x v="46"/>
    <n v="202212"/>
    <n v="44599"/>
    <s v="XOF"/>
    <n v="50000"/>
    <n v="84.97"/>
    <s v="EUR"/>
    <n v="76.227999999999994"/>
    <n v="30537977"/>
    <s v="SUBGRANT"/>
    <n v="13487"/>
    <s v="CHQN°000944/ Justifs avril/Prise en charge des formateurs lors de la journée pédagogique au SOUROU"/>
  </r>
  <r>
    <s v="E"/>
    <s v="5201"/>
    <s v="854"/>
    <s v="85407"/>
    <s v="8540008"/>
    <n v="528004120026"/>
    <x v="6"/>
    <x v="46"/>
    <x v="46"/>
    <n v="202212"/>
    <n v="44599"/>
    <s v="XOF"/>
    <n v="45000"/>
    <n v="76.47"/>
    <s v="EUR"/>
    <n v="68.602999999999994"/>
    <n v="30537977"/>
    <s v="SUBGRANT"/>
    <n v="13487"/>
    <s v="CHQN°000944/Justifs avril/ Prise en charge de la location de la salle lors de la journée pédagogique au SOUROU"/>
  </r>
  <r>
    <s v="E"/>
    <s v="5201"/>
    <s v="854"/>
    <s v="85407"/>
    <s v="8540008"/>
    <n v="528004120026"/>
    <x v="6"/>
    <x v="46"/>
    <x v="46"/>
    <n v="202212"/>
    <n v="44599"/>
    <s v="XOF"/>
    <n v="16500"/>
    <n v="28.04"/>
    <s v="EUR"/>
    <n v="25.155000000000001"/>
    <n v="30537977"/>
    <s v="SUBGRANT"/>
    <n v="13487"/>
    <s v="CHQN°000944/ Justifs avril/Prise en charge des frais d'impression lors de la journée pédagogique au SOUROU"/>
  </r>
  <r>
    <s v="E"/>
    <s v="5201"/>
    <s v="854"/>
    <s v="85407"/>
    <s v="8540008"/>
    <n v="528004120026"/>
    <x v="6"/>
    <x v="46"/>
    <x v="46"/>
    <n v="202212"/>
    <n v="44599"/>
    <s v="XOF"/>
    <n v="27500"/>
    <n v="46.73"/>
    <s v="EUR"/>
    <n v="41.921999999999997"/>
    <n v="30537977"/>
    <s v="SUBGRANT"/>
    <n v="13487"/>
    <s v="CHQN°000944/ Justifs avril/Prise en charge des frais  de mission du MEAL lors de la journée pédagogique au SOUROU"/>
  </r>
  <r>
    <s v="E"/>
    <s v="5201"/>
    <s v="854"/>
    <s v="85407"/>
    <s v="8540008"/>
    <n v="528004120026"/>
    <x v="6"/>
    <x v="46"/>
    <x v="46"/>
    <n v="202212"/>
    <n v="44599"/>
    <s v="XOF"/>
    <n v="25000"/>
    <n v="42.48"/>
    <s v="EUR"/>
    <n v="38.11"/>
    <n v="30537977"/>
    <s v="SUBGRANT"/>
    <n v="13487"/>
    <s v="CHQN°000944/ Prise en charge des frais  d'hébergement du MEAL lors de la journée pédagogique au SOUROU"/>
  </r>
  <r>
    <s v="E"/>
    <s v="5201"/>
    <s v="854"/>
    <s v="85407"/>
    <s v="8540008"/>
    <n v="528004120026"/>
    <x v="6"/>
    <x v="46"/>
    <x v="46"/>
    <n v="202212"/>
    <n v="44599"/>
    <s v="XOF"/>
    <n v="27500"/>
    <n v="46.73"/>
    <s v="EUR"/>
    <n v="41.921999999999997"/>
    <n v="30537977"/>
    <s v="SUBGRANT"/>
    <n v="13487"/>
    <s v="CHQN°000944/Justifs avril/ Prise en charge des frais  de mission du coordonnateur lors de la journée pédagogique au SOUROU"/>
  </r>
  <r>
    <s v="E"/>
    <s v="5201"/>
    <s v="854"/>
    <s v="85407"/>
    <s v="8540008"/>
    <n v="528004120026"/>
    <x v="6"/>
    <x v="46"/>
    <x v="46"/>
    <n v="202212"/>
    <n v="44599"/>
    <s v="XOF"/>
    <n v="31500"/>
    <n v="53.53"/>
    <s v="EUR"/>
    <n v="48.023000000000003"/>
    <n v="30537977"/>
    <s v="SUBGRANT"/>
    <n v="13487"/>
    <s v="CHQN°000944/Justifs avril/ Prise en charge des frais  de mission du coordonnateur régional lors de la journée pédagogique au SOUROU"/>
  </r>
  <r>
    <s v="E"/>
    <s v="5201"/>
    <s v="854"/>
    <s v="85407"/>
    <s v="8540008"/>
    <n v="528004120026"/>
    <x v="6"/>
    <x v="46"/>
    <x v="46"/>
    <n v="202212"/>
    <n v="44599"/>
    <s v="XOF"/>
    <n v="25000"/>
    <n v="42.48"/>
    <s v="EUR"/>
    <n v="38.11"/>
    <n v="30537977"/>
    <s v="SUBGRANT"/>
    <n v="13487"/>
    <s v="CHQN°000944/Justifs avril/ Prise en charge des frais  d'hébergement du coordonnateur régional lors de la journée pédagogique au SOUROU"/>
  </r>
  <r>
    <s v="E"/>
    <s v="5201"/>
    <s v="854"/>
    <s v="85407"/>
    <s v="8540008"/>
    <n v="528004120026"/>
    <x v="6"/>
    <x v="46"/>
    <x v="46"/>
    <n v="202212"/>
    <n v="44599"/>
    <s v="XOF"/>
    <n v="31500"/>
    <n v="53.53"/>
    <s v="EUR"/>
    <n v="48.023000000000003"/>
    <n v="30537977"/>
    <s v="SUBGRANT"/>
    <n v="13487"/>
    <s v="CHQN°000944/ Justifs avril/Prise en charge des frais  de mission du MEAL officer lors de la journée pédagogique au SOUROU"/>
  </r>
  <r>
    <s v="E"/>
    <s v="5201"/>
    <s v="854"/>
    <s v="85407"/>
    <s v="8540008"/>
    <n v="528004120026"/>
    <x v="6"/>
    <x v="46"/>
    <x v="46"/>
    <n v="202212"/>
    <n v="44599"/>
    <s v="XOF"/>
    <n v="25000"/>
    <n v="42.48"/>
    <s v="EUR"/>
    <n v="38.11"/>
    <n v="30537977"/>
    <s v="SUBGRANT"/>
    <n v="13487"/>
    <s v="CHQN°000944/Justifs avril/ Prise en charge des frais  d'hébergement du MEAL officer lors de la journée pédagogique au SOUROU"/>
  </r>
  <r>
    <s v="E"/>
    <s v="5201"/>
    <s v="854"/>
    <s v="85407"/>
    <s v="8540008"/>
    <n v="528004120026"/>
    <x v="6"/>
    <x v="46"/>
    <x v="46"/>
    <n v="202212"/>
    <n v="44599"/>
    <s v="XOF"/>
    <n v="12000"/>
    <n v="20.39"/>
    <s v="EUR"/>
    <n v="18.292000000000002"/>
    <n v="30537977"/>
    <s v="SUBGRANT"/>
    <n v="13487"/>
    <s v="CHQN°000944/Justifs avril/ Prise en charge des frais  de transport de l'équipe lors de la journée pédagogique au SOUROU"/>
  </r>
  <r>
    <s v="E"/>
    <s v="5201"/>
    <s v="854"/>
    <s v="85407"/>
    <s v="8540008"/>
    <n v="528004120026"/>
    <x v="6"/>
    <x v="46"/>
    <x v="46"/>
    <n v="202212"/>
    <n v="44599"/>
    <s v="XOF"/>
    <n v="12000"/>
    <n v="20.39"/>
    <s v="EUR"/>
    <n v="18.292000000000002"/>
    <n v="30537977"/>
    <s v="SUBGRANT"/>
    <n v="13487"/>
    <s v="CHQN°000944/Justifs avril/ Prise en charge des frais  de transport de l'équipe lors de la journée pédagogique au SOUROU"/>
  </r>
  <r>
    <s v="E"/>
    <s v="5201"/>
    <s v="854"/>
    <s v="85407"/>
    <s v="8540008"/>
    <n v="528004120026"/>
    <x v="6"/>
    <x v="46"/>
    <x v="46"/>
    <n v="202212"/>
    <n v="44599"/>
    <s v="XOF"/>
    <n v="25000"/>
    <n v="42.48"/>
    <s v="EUR"/>
    <n v="38.11"/>
    <n v="30537977"/>
    <s v="SUBGRANT"/>
    <n v="13487"/>
    <s v="Justifs avril/Retenue à la source de la restauration lors de la journée pédagogique au SOUROU"/>
  </r>
  <r>
    <s v="E"/>
    <s v="5201"/>
    <s v="854"/>
    <s v="85407"/>
    <s v="8540008"/>
    <n v="528004120026"/>
    <x v="6"/>
    <x v="46"/>
    <x v="46"/>
    <n v="202212"/>
    <n v="44599"/>
    <s v="XOF"/>
    <n v="475000"/>
    <n v="807.18"/>
    <s v="EUR"/>
    <n v="724.13599999999997"/>
    <n v="30537977"/>
    <s v="SUBGRANT"/>
    <n v="13487"/>
    <s v="CHQN°000946/Justifs avril/ Prise en charge de la restauration lors de la journée pédagogique au SOUROU"/>
  </r>
  <r>
    <s v="E"/>
    <s v="5201"/>
    <s v="854"/>
    <s v="85407"/>
    <s v="8540008"/>
    <n v="528004120027"/>
    <x v="18"/>
    <x v="83"/>
    <x v="82"/>
    <n v="202212"/>
    <n v="44599"/>
    <s v="XOF"/>
    <n v="12500"/>
    <n v="21.24"/>
    <s v="EUR"/>
    <n v="19.055"/>
    <n v="30537977"/>
    <s v="SUBGRANT"/>
    <n v="13487"/>
    <s v="CHQN°0000947/Justifs avril/Remboursement des frais d'hébergement du coordonnateur régional lors de la signature et de la finalisation du protocole entre la santé et l'éducation"/>
  </r>
  <r>
    <s v="E"/>
    <s v="5201"/>
    <s v="854"/>
    <s v="85407"/>
    <s v="8540008"/>
    <n v="528004120027"/>
    <x v="18"/>
    <x v="83"/>
    <x v="82"/>
    <n v="202212"/>
    <n v="44599"/>
    <s v="XOF"/>
    <n v="25000"/>
    <n v="42.48"/>
    <s v="EUR"/>
    <n v="38.11"/>
    <n v="30537977"/>
    <s v="SUBGRANT"/>
    <n v="13487"/>
    <s v="CHQN°0000947/Justifs avril/ Remboursement des frais d'hébergement du coordonnateur SOSJD lors de la signature et de la finalisation du protocole entre la santé et l'éducation"/>
  </r>
  <r>
    <s v="E"/>
    <s v="5201"/>
    <s v="854"/>
    <s v="85407"/>
    <s v="8540008"/>
    <n v="528004120053"/>
    <x v="8"/>
    <x v="64"/>
    <x v="63"/>
    <n v="202212"/>
    <n v="44599"/>
    <s v="XOF"/>
    <n v="3400"/>
    <n v="5.78"/>
    <s v="EUR"/>
    <n v="5.1849999999999996"/>
    <n v="30537977"/>
    <s v="SUBGRANT"/>
    <n v="13487"/>
    <s v="Justifs avril/Retenue à la source de la restauration lors de la formation des jeunes ambassadeurs en leaderships Nouna"/>
  </r>
  <r>
    <s v="E"/>
    <s v="5201"/>
    <s v="854"/>
    <s v="85407"/>
    <s v="8540008"/>
    <n v="528004120026"/>
    <x v="6"/>
    <x v="46"/>
    <x v="46"/>
    <n v="202212"/>
    <n v="44599"/>
    <s v="XOF"/>
    <n v="25000"/>
    <n v="42.48"/>
    <s v="EUR"/>
    <n v="38.11"/>
    <n v="30537977"/>
    <s v="SUBGRANT"/>
    <n v="13487"/>
    <s v="CHQN°000853/ Justifs avril/Prise en charge du DPEPPNF lors de la journée pédagogique au NAYALA"/>
  </r>
  <r>
    <s v="E"/>
    <s v="5201"/>
    <s v="854"/>
    <s v="85407"/>
    <s v="8540008"/>
    <n v="528004120026"/>
    <x v="6"/>
    <x v="46"/>
    <x v="46"/>
    <n v="202212"/>
    <n v="44599"/>
    <s v="XOF"/>
    <n v="50000"/>
    <n v="84.97"/>
    <s v="EUR"/>
    <n v="76.227999999999994"/>
    <n v="30537977"/>
    <s v="SUBGRANT"/>
    <n v="13487"/>
    <s v="CHQN°000853/ Justifs avril/Prise en charge des participants Résidents lors de la journée pédagogique au NAYALA salle1"/>
  </r>
  <r>
    <s v="E"/>
    <s v="5201"/>
    <s v="854"/>
    <s v="85407"/>
    <s v="8540008"/>
    <n v="528004120026"/>
    <x v="6"/>
    <x v="46"/>
    <x v="46"/>
    <n v="202212"/>
    <n v="44599"/>
    <s v="XOF"/>
    <n v="50000"/>
    <n v="84.97"/>
    <s v="EUR"/>
    <n v="76.227999999999994"/>
    <n v="30537977"/>
    <s v="SUBGRANT"/>
    <n v="13487"/>
    <s v="CHQN°000853/Justifs avril/ Prise en charge des participants Résidents lors de la journée pédagogique au NAYALA salle1"/>
  </r>
  <r>
    <s v="E"/>
    <s v="5201"/>
    <s v="854"/>
    <s v="85407"/>
    <s v="8540008"/>
    <n v="528004120026"/>
    <x v="6"/>
    <x v="46"/>
    <x v="46"/>
    <n v="202212"/>
    <n v="44599"/>
    <s v="XOF"/>
    <n v="15000"/>
    <n v="25.49"/>
    <s v="EUR"/>
    <n v="22.867999999999999"/>
    <n v="30537977"/>
    <s v="SUBGRANT"/>
    <n v="13487"/>
    <s v="CHQN°000853/Justifs avril/ Prise en charge des participants Résidents lors de la journée pédagogique au NAYALA salle1"/>
  </r>
  <r>
    <s v="E"/>
    <s v="5201"/>
    <s v="854"/>
    <s v="85407"/>
    <s v="8540008"/>
    <n v="528004120026"/>
    <x v="6"/>
    <x v="46"/>
    <x v="46"/>
    <n v="202212"/>
    <n v="44599"/>
    <s v="XOF"/>
    <n v="50000"/>
    <n v="84.97"/>
    <s v="EUR"/>
    <n v="76.227999999999994"/>
    <n v="30537977"/>
    <s v="SUBGRANT"/>
    <n v="13487"/>
    <s v="CHQN°000853/ Justifs avril/Prise en charge des formateurs lors de la journée pédagogique au NAYALA salle1"/>
  </r>
  <r>
    <s v="E"/>
    <s v="5201"/>
    <s v="854"/>
    <s v="85407"/>
    <s v="8540008"/>
    <n v="528004120026"/>
    <x v="6"/>
    <x v="46"/>
    <x v="46"/>
    <n v="202212"/>
    <n v="44599"/>
    <s v="XOF"/>
    <n v="10000"/>
    <n v="16.989999999999998"/>
    <s v="EUR"/>
    <n v="15.242000000000001"/>
    <n v="30537977"/>
    <s v="SUBGRANT"/>
    <n v="13487"/>
    <s v="CHQN°000853/Justifs avril/ Prise en charge de l'enseignant qui a donné les cours lors de la journée pédagogique au NAYALA salle1"/>
  </r>
  <r>
    <s v="E"/>
    <s v="5201"/>
    <s v="854"/>
    <s v="85407"/>
    <s v="8540008"/>
    <n v="528004120026"/>
    <x v="6"/>
    <x v="46"/>
    <x v="46"/>
    <n v="202212"/>
    <n v="44599"/>
    <s v="XOF"/>
    <n v="50000"/>
    <n v="84.97"/>
    <s v="EUR"/>
    <n v="76.227999999999994"/>
    <n v="30537977"/>
    <s v="SUBGRANT"/>
    <n v="13487"/>
    <s v="CHQN°000853/ Justifs avril/Prise en charge des participants Résidents lors de la journée pédagogique au NAYALA salle2"/>
  </r>
  <r>
    <s v="E"/>
    <s v="5201"/>
    <s v="854"/>
    <s v="85407"/>
    <s v="8540008"/>
    <n v="528004120026"/>
    <x v="6"/>
    <x v="46"/>
    <x v="46"/>
    <n v="202212"/>
    <n v="44599"/>
    <s v="XOF"/>
    <n v="50000"/>
    <n v="84.97"/>
    <s v="EUR"/>
    <n v="76.227999999999994"/>
    <n v="30537977"/>
    <s v="SUBGRANT"/>
    <n v="13487"/>
    <s v="CHQN°000853/Justifs avril/ Prise en charge des participants Résidents lors de la journée pédagogique au NAYALA salle2"/>
  </r>
  <r>
    <s v="E"/>
    <s v="5201"/>
    <s v="854"/>
    <s v="85407"/>
    <s v="8540008"/>
    <n v="528004120026"/>
    <x v="6"/>
    <x v="46"/>
    <x v="46"/>
    <n v="202212"/>
    <n v="44599"/>
    <s v="XOF"/>
    <n v="50000"/>
    <n v="84.97"/>
    <s v="EUR"/>
    <n v="76.227999999999994"/>
    <n v="30537977"/>
    <s v="SUBGRANT"/>
    <n v="13487"/>
    <s v="CHQN°000853/Justifs avril/ Prise en charge des formateurs lors de la journée pédagogique au NAYALA salle2"/>
  </r>
  <r>
    <s v="E"/>
    <s v="5201"/>
    <s v="854"/>
    <s v="85407"/>
    <s v="8540008"/>
    <n v="528004120026"/>
    <x v="6"/>
    <x v="46"/>
    <x v="46"/>
    <n v="202212"/>
    <n v="44599"/>
    <s v="XOF"/>
    <n v="50000"/>
    <n v="84.97"/>
    <s v="EUR"/>
    <n v="76.227999999999994"/>
    <n v="30537977"/>
    <s v="SUBGRANT"/>
    <n v="13487"/>
    <s v="CHQN°000853/Justifs avril/ Prise en charge des participants Résidents de GOSSINA lors de la journée pédagogique au NAYALA"/>
  </r>
  <r>
    <s v="E"/>
    <s v="5201"/>
    <s v="854"/>
    <s v="85407"/>
    <s v="8540008"/>
    <n v="528004120026"/>
    <x v="6"/>
    <x v="46"/>
    <x v="46"/>
    <n v="202212"/>
    <n v="44599"/>
    <s v="XOF"/>
    <n v="50000"/>
    <n v="84.97"/>
    <s v="EUR"/>
    <n v="76.227999999999994"/>
    <n v="30537977"/>
    <s v="SUBGRANT"/>
    <n v="13487"/>
    <s v="CHQN°000853/ Justifs avril/Prise en charge des participants Résidents de GOSSINA lors de la journée pédagogique au NAYALA"/>
  </r>
  <r>
    <s v="E"/>
    <s v="5201"/>
    <s v="854"/>
    <s v="85407"/>
    <s v="8540008"/>
    <n v="528004120026"/>
    <x v="6"/>
    <x v="46"/>
    <x v="46"/>
    <n v="202212"/>
    <n v="44599"/>
    <s v="XOF"/>
    <n v="50000"/>
    <n v="84.97"/>
    <s v="EUR"/>
    <n v="76.227999999999994"/>
    <n v="30537977"/>
    <s v="SUBGRANT"/>
    <n v="13487"/>
    <s v="CHQN°000853/ Justifs avril/Prise en charge des participants Résidents de GOSSINA lors de la journée pédagogique au NAYALA"/>
  </r>
  <r>
    <s v="E"/>
    <s v="5201"/>
    <s v="854"/>
    <s v="85407"/>
    <s v="8540008"/>
    <n v="528004120026"/>
    <x v="6"/>
    <x v="46"/>
    <x v="46"/>
    <n v="202212"/>
    <n v="44599"/>
    <s v="XOF"/>
    <n v="20000"/>
    <n v="33.99"/>
    <s v="EUR"/>
    <n v="30.492999999999999"/>
    <n v="30537977"/>
    <s v="SUBGRANT"/>
    <n v="13487"/>
    <s v="CHQN°000853/ Justifs avril/Prise en charge des participants Résidents de GOSSINA lors de la journée pédagogique au NAYALA"/>
  </r>
  <r>
    <s v="E"/>
    <s v="5201"/>
    <s v="854"/>
    <s v="85407"/>
    <s v="8540008"/>
    <n v="528004120026"/>
    <x v="6"/>
    <x v="46"/>
    <x v="46"/>
    <n v="202212"/>
    <n v="44599"/>
    <s v="XOF"/>
    <n v="10000"/>
    <n v="16.989999999999998"/>
    <s v="EUR"/>
    <n v="15.242000000000001"/>
    <n v="30537977"/>
    <s v="SUBGRANT"/>
    <n v="13487"/>
    <s v="CHQN°000853/Justifs avril/Prise en charge de l'enseignant qui a donné les cours à GOSSINA lors de la journée pédagogique au NAYALA"/>
  </r>
  <r>
    <s v="E"/>
    <s v="5201"/>
    <s v="854"/>
    <s v="85407"/>
    <s v="8540008"/>
    <n v="528004120026"/>
    <x v="6"/>
    <x v="46"/>
    <x v="46"/>
    <n v="202212"/>
    <n v="44599"/>
    <s v="XOF"/>
    <n v="50000"/>
    <n v="84.97"/>
    <s v="EUR"/>
    <n v="76.227999999999994"/>
    <n v="30537977"/>
    <s v="SUBGRANT"/>
    <n v="13487"/>
    <s v="CHQN°000853/ Justifs avril/Prise en charge des participants Résidents de YABA lors de la journée pédagogique au NAYALA"/>
  </r>
  <r>
    <s v="E"/>
    <s v="5201"/>
    <s v="854"/>
    <s v="85407"/>
    <s v="8540008"/>
    <n v="528004120026"/>
    <x v="6"/>
    <x v="46"/>
    <x v="46"/>
    <n v="202212"/>
    <n v="44599"/>
    <s v="XOF"/>
    <n v="50000"/>
    <n v="84.97"/>
    <s v="EUR"/>
    <n v="76.227999999999994"/>
    <n v="30537977"/>
    <s v="SUBGRANT"/>
    <n v="13487"/>
    <s v="CHQN°000853/Justifs avril/ Prise en charge des participants Résidents de YABA lors de la journée pédagogique au NAYALA"/>
  </r>
  <r>
    <s v="E"/>
    <s v="5201"/>
    <s v="854"/>
    <s v="85407"/>
    <s v="8540008"/>
    <n v="528004120026"/>
    <x v="6"/>
    <x v="46"/>
    <x v="46"/>
    <n v="202212"/>
    <n v="44599"/>
    <s v="XOF"/>
    <n v="19000"/>
    <n v="32.29"/>
    <s v="EUR"/>
    <n v="28.968"/>
    <n v="30537977"/>
    <s v="SUBGRANT"/>
    <n v="13487"/>
    <s v="CHQN°000853/Justifs avril/ Prise en charge des frais  de mission du MEAL SOSJD lors de la journée pédagogique au NAYALA"/>
  </r>
  <r>
    <s v="E"/>
    <s v="5201"/>
    <s v="854"/>
    <s v="85407"/>
    <s v="8540008"/>
    <n v="528004120026"/>
    <x v="6"/>
    <x v="46"/>
    <x v="46"/>
    <n v="202212"/>
    <n v="44599"/>
    <s v="XOF"/>
    <n v="25000"/>
    <n v="42.48"/>
    <s v="EUR"/>
    <n v="38.11"/>
    <n v="30537977"/>
    <s v="SUBGRANT"/>
    <n v="13487"/>
    <s v="CHQN°000853/Justifs avril/ Prise en charge des frais  d'hébergement du MEAL SOSJD lors de la journée pédagogique au NAYALA"/>
  </r>
  <r>
    <s v="E"/>
    <s v="5201"/>
    <s v="854"/>
    <s v="85407"/>
    <s v="8540008"/>
    <n v="528004120026"/>
    <x v="6"/>
    <x v="46"/>
    <x v="46"/>
    <n v="202212"/>
    <n v="44599"/>
    <s v="XOF"/>
    <n v="19000"/>
    <n v="32.29"/>
    <s v="EUR"/>
    <n v="28.968"/>
    <n v="30537977"/>
    <s v="SUBGRANT"/>
    <n v="13487"/>
    <s v="CHQN°000853/Justifs avril/ Prise en charge des frais  de mission du cordonnateur SOSJD lors de la journée pédagogique au NAYALA"/>
  </r>
  <r>
    <s v="E"/>
    <s v="5201"/>
    <s v="854"/>
    <s v="85407"/>
    <s v="8540008"/>
    <n v="528004120026"/>
    <x v="6"/>
    <x v="46"/>
    <x v="46"/>
    <n v="202212"/>
    <n v="44599"/>
    <s v="XOF"/>
    <n v="19000"/>
    <n v="32.29"/>
    <s v="EUR"/>
    <n v="28.968"/>
    <n v="30537977"/>
    <s v="SUBGRANT"/>
    <n v="13487"/>
    <s v="CHQN°000853/Justifs avril/ Prise en charge des frais  de mission du comptable SOSJD lors de la journée pédagogique au NAYALA"/>
  </r>
  <r>
    <s v="E"/>
    <s v="5201"/>
    <s v="854"/>
    <s v="85407"/>
    <s v="8540008"/>
    <n v="528004120026"/>
    <x v="6"/>
    <x v="46"/>
    <x v="46"/>
    <n v="202212"/>
    <n v="44599"/>
    <s v="XOF"/>
    <n v="25000"/>
    <n v="42.48"/>
    <s v="EUR"/>
    <n v="38.11"/>
    <n v="30537977"/>
    <s v="SUBGRANT"/>
    <n v="13487"/>
    <s v="CHQN°000853/Justifs avril/ Prise en charge des frais  d'hébergement du comptable SOSJD lors de la journée pédagogique au NAYALA"/>
  </r>
  <r>
    <s v="E"/>
    <s v="5201"/>
    <s v="854"/>
    <s v="85407"/>
    <s v="8540008"/>
    <n v="528004120026"/>
    <x v="6"/>
    <x v="46"/>
    <x v="46"/>
    <n v="202212"/>
    <n v="44599"/>
    <s v="XOF"/>
    <n v="19000"/>
    <n v="32.29"/>
    <s v="EUR"/>
    <n v="28.968"/>
    <n v="30537977"/>
    <s v="SUBGRANT"/>
    <n v="13487"/>
    <s v="CHQN°000853/ Justifs avril/Prise en charge des frais  de mission du Point Focal SOSJD lors de la journée pédagogique au NAYALA"/>
  </r>
  <r>
    <s v="E"/>
    <s v="5201"/>
    <s v="854"/>
    <s v="85407"/>
    <s v="8540008"/>
    <n v="528004120026"/>
    <x v="6"/>
    <x v="46"/>
    <x v="46"/>
    <n v="202212"/>
    <n v="44599"/>
    <s v="XOF"/>
    <n v="25000"/>
    <n v="42.48"/>
    <s v="EUR"/>
    <n v="38.11"/>
    <n v="30537977"/>
    <s v="SUBGRANT"/>
    <n v="13487"/>
    <s v="CHQN°000853/Justifs avril/ Prise en charge des frais  d'hébergement du Point focal SOSJD lors de la journée pédagogique au NAYALA"/>
  </r>
  <r>
    <s v="E"/>
    <s v="5201"/>
    <s v="854"/>
    <s v="85407"/>
    <s v="8540008"/>
    <n v="528004120026"/>
    <x v="6"/>
    <x v="46"/>
    <x v="46"/>
    <n v="202212"/>
    <n v="44599"/>
    <s v="XOF"/>
    <n v="33500"/>
    <n v="56.93"/>
    <s v="EUR"/>
    <n v="51.073"/>
    <n v="30537977"/>
    <s v="SUBGRANT"/>
    <n v="13487"/>
    <s v="CHQN°000853/ Justifs avril/Prise en charge des frais  de mission du comptable SOSJD lors de la journée pédagogique (KOSSI-NAYALA)"/>
  </r>
  <r>
    <s v="E"/>
    <s v="5201"/>
    <s v="854"/>
    <s v="85407"/>
    <s v="8540008"/>
    <n v="528004120026"/>
    <x v="6"/>
    <x v="46"/>
    <x v="46"/>
    <n v="202212"/>
    <n v="44599"/>
    <s v="XOF"/>
    <n v="33500"/>
    <n v="56.93"/>
    <s v="EUR"/>
    <n v="51.073"/>
    <n v="30537977"/>
    <s v="SUBGRANT"/>
    <n v="13487"/>
    <s v="CHQN°000853/ Justifs avril/Prise en charge des frais  de mission du MEAL SOSJD lors de la journée pédagogique (KOSSI-NAYALA)"/>
  </r>
  <r>
    <s v="E"/>
    <s v="5201"/>
    <s v="854"/>
    <s v="85407"/>
    <s v="8540008"/>
    <n v="528004120026"/>
    <x v="6"/>
    <x v="46"/>
    <x v="46"/>
    <n v="202212"/>
    <n v="44599"/>
    <s v="XOF"/>
    <n v="33500"/>
    <n v="56.93"/>
    <s v="EUR"/>
    <n v="51.073"/>
    <n v="30537977"/>
    <s v="SUBGRANT"/>
    <n v="13487"/>
    <s v="CHQN°000853/ Justifs avril/Prise en charge des frais  de mission du Point Focal SOSJD lors de la journée pédagogique(KOSSI-NAYALA)"/>
  </r>
  <r>
    <s v="E"/>
    <s v="5201"/>
    <s v="854"/>
    <s v="85407"/>
    <s v="8540008"/>
    <n v="528004120026"/>
    <x v="6"/>
    <x v="46"/>
    <x v="46"/>
    <n v="202212"/>
    <n v="44599"/>
    <s v="XOF"/>
    <n v="58500"/>
    <n v="99.41"/>
    <s v="EUR"/>
    <n v="89.183000000000007"/>
    <n v="30537977"/>
    <s v="SUBGRANT"/>
    <n v="13487"/>
    <s v="CHQN°000853/ Justifs avril/Prise en charge des frais  de mission du coordonnateur SOSJD lors de la journée pédagogique (KOSSI-NAYALA)"/>
  </r>
  <r>
    <s v="E"/>
    <s v="5201"/>
    <s v="854"/>
    <s v="85407"/>
    <s v="8540008"/>
    <n v="528004120026"/>
    <x v="6"/>
    <x v="46"/>
    <x v="46"/>
    <n v="202212"/>
    <n v="44599"/>
    <s v="XOF"/>
    <n v="50000"/>
    <n v="84.97"/>
    <s v="EUR"/>
    <n v="76.227999999999994"/>
    <n v="30537977"/>
    <s v="SUBGRANT"/>
    <n v="13487"/>
    <s v="CHQN°000853/Justifs avril/ Prise en charge des frais  d'hébergement de la comptable et du MEAL SOSJD lors de la journée pédagogique (KOSSI)"/>
  </r>
  <r>
    <s v="E"/>
    <s v="5201"/>
    <s v="854"/>
    <s v="85407"/>
    <s v="8540008"/>
    <n v="528004120026"/>
    <x v="6"/>
    <x v="46"/>
    <x v="46"/>
    <n v="202212"/>
    <n v="44599"/>
    <s v="XOF"/>
    <n v="25000"/>
    <n v="42.48"/>
    <s v="EUR"/>
    <n v="38.11"/>
    <n v="30537977"/>
    <s v="SUBGRANT"/>
    <n v="13487"/>
    <s v="CHQN°000853/ Justifs avril/Prise en charge des frais  d'hébergement du Point Focal SOSJD lors de la journée pédagogique à la KOSSI"/>
  </r>
  <r>
    <s v="E"/>
    <s v="5201"/>
    <s v="854"/>
    <s v="85407"/>
    <s v="8540008"/>
    <n v="528004120026"/>
    <x v="6"/>
    <x v="46"/>
    <x v="46"/>
    <n v="202212"/>
    <n v="44599"/>
    <s v="XOF"/>
    <n v="50000"/>
    <n v="84.97"/>
    <s v="EUR"/>
    <n v="76.227999999999994"/>
    <n v="30537977"/>
    <s v="SUBGRANT"/>
    <n v="13487"/>
    <s v="CHQN°000853/Justifs avril/ Prise en charge des frais  d'hébergement du coordonnateur SOSJD lors de la journée pédagogique à la KOSSI"/>
  </r>
  <r>
    <s v="E"/>
    <s v="5201"/>
    <s v="854"/>
    <s v="85407"/>
    <s v="8540008"/>
    <n v="528004120026"/>
    <x v="6"/>
    <x v="46"/>
    <x v="46"/>
    <n v="202212"/>
    <n v="44599"/>
    <s v="XOF"/>
    <n v="6000"/>
    <n v="10.199999999999999"/>
    <s v="EUR"/>
    <n v="9.1509999999999998"/>
    <n v="30537977"/>
    <s v="SUBGRANT"/>
    <n v="13487"/>
    <s v="CHQN°000853/Justifs avril/ Prise en charge des frais  de transprt de l'équipe SOSJD lors de la journée pédagogique au NAYALA"/>
  </r>
  <r>
    <s v="E"/>
    <s v="5201"/>
    <s v="854"/>
    <s v="85407"/>
    <s v="8540008"/>
    <n v="528004120026"/>
    <x v="6"/>
    <x v="46"/>
    <x v="46"/>
    <n v="202212"/>
    <n v="44599"/>
    <s v="XOF"/>
    <n v="10000"/>
    <n v="16.989999999999998"/>
    <s v="EUR"/>
    <n v="15.242000000000001"/>
    <n v="30537977"/>
    <s v="SUBGRANT"/>
    <n v="13487"/>
    <s v="CHQN°000853/Justifs avril/ Prise en charge des frais  de transprt de l'équipe SOSJD lors de la journée pédagogique au NAYALA"/>
  </r>
  <r>
    <s v="E"/>
    <s v="5201"/>
    <s v="854"/>
    <s v="85407"/>
    <s v="8540008"/>
    <n v="528004120026"/>
    <x v="6"/>
    <x v="46"/>
    <x v="46"/>
    <n v="202212"/>
    <n v="44599"/>
    <s v="XOF"/>
    <n v="8000"/>
    <n v="13.59"/>
    <s v="EUR"/>
    <n v="12.192"/>
    <n v="30537977"/>
    <s v="SUBGRANT"/>
    <n v="13487"/>
    <s v="CHQN°000853/Justifs avril/ Prise en charge des frais  de transprt de l'équipe SOSJD lors de la journée pédagogique au NAYALA"/>
  </r>
  <r>
    <s v="E"/>
    <s v="5201"/>
    <s v="854"/>
    <s v="85407"/>
    <s v="8540008"/>
    <n v="528004120026"/>
    <x v="6"/>
    <x v="46"/>
    <x v="46"/>
    <n v="202212"/>
    <n v="44599"/>
    <s v="XOF"/>
    <n v="31500"/>
    <n v="53.53"/>
    <s v="EUR"/>
    <n v="48.023000000000003"/>
    <n v="30537977"/>
    <s v="SUBGRANT"/>
    <n v="13487"/>
    <s v="CHQN°000853/Justifs avril/ Prise en charge des frais  de mission du superviseur du SOUROU lors de la journée pédagogique à la KOSSI"/>
  </r>
  <r>
    <s v="E"/>
    <s v="5201"/>
    <s v="854"/>
    <s v="85407"/>
    <s v="8540008"/>
    <n v="528004120026"/>
    <x v="6"/>
    <x v="46"/>
    <x v="46"/>
    <n v="202212"/>
    <n v="44599"/>
    <s v="XOF"/>
    <n v="32000"/>
    <n v="54.38"/>
    <s v="EUR"/>
    <n v="48.784999999999997"/>
    <n v="30537977"/>
    <s v="SUBGRANT"/>
    <n v="13487"/>
    <s v="CHQN°000853/ Justifs avril/Prise en charge des frais  d'hébergement et transport du superviseur du SOUROU lors de la journée pédagogique à la KOSSI"/>
  </r>
  <r>
    <s v="E"/>
    <s v="5201"/>
    <s v="854"/>
    <s v="85407"/>
    <s v="8540008"/>
    <n v="528004120026"/>
    <x v="6"/>
    <x v="46"/>
    <x v="46"/>
    <n v="202212"/>
    <n v="44599"/>
    <s v="XOF"/>
    <n v="106500"/>
    <n v="180.98"/>
    <s v="EUR"/>
    <n v="162.36000000000001"/>
    <n v="30537977"/>
    <s v="SUBGRANT"/>
    <n v="13487"/>
    <s v="CHQN°000853/Justifs avril/ Prise en charge des frais  de mission du coordonnateur régional SCI lors de la journée pédagogique SOUROU-NAYAL-KOSSI"/>
  </r>
  <r>
    <s v="E"/>
    <s v="5201"/>
    <s v="854"/>
    <s v="85407"/>
    <s v="8540008"/>
    <n v="528004120026"/>
    <x v="6"/>
    <x v="46"/>
    <x v="46"/>
    <n v="202212"/>
    <n v="44599"/>
    <s v="XOF"/>
    <n v="40000"/>
    <n v="67.97"/>
    <s v="EUR"/>
    <n v="60.976999999999997"/>
    <n v="30537977"/>
    <s v="SUBGRANT"/>
    <n v="13487"/>
    <s v="CHQN°000853/Justifs avril/ Prise en charge des frais  d'hébergement du coordonnateur régional SCI lors de la journée pédagogique SOUROU-NAYALA- KOSSI"/>
  </r>
  <r>
    <s v="E"/>
    <s v="5201"/>
    <s v="854"/>
    <s v="85407"/>
    <s v="8540008"/>
    <n v="528004120026"/>
    <x v="6"/>
    <x v="46"/>
    <x v="46"/>
    <n v="202212"/>
    <n v="44599"/>
    <s v="XOF"/>
    <n v="25000"/>
    <n v="42.48"/>
    <s v="EUR"/>
    <n v="38.11"/>
    <n v="30537977"/>
    <s v="SUBGRANT"/>
    <n v="13487"/>
    <s v="CHQN°000853/Justifs avril/ Prise en charge des frais  d'hébergement du coordonnateur régional SCI lors de la journée pédagogique SOUROU-NAYALA- KOSSI"/>
  </r>
  <r>
    <s v="E"/>
    <s v="5201"/>
    <s v="854"/>
    <s v="85407"/>
    <s v="8540008"/>
    <n v="528004120026"/>
    <x v="6"/>
    <x v="46"/>
    <x v="46"/>
    <n v="202212"/>
    <n v="44599"/>
    <s v="XOF"/>
    <n v="29400"/>
    <n v="49.96"/>
    <s v="EUR"/>
    <n v="44.82"/>
    <n v="30537977"/>
    <s v="SUBGRANT"/>
    <n v="13487"/>
    <s v="CHQN°000853/ Justifs avril/Prise en charge des frais  de transport du coordonnateur régional lors de la journée pédagogique SOUROU-NAYALA-KOSSI"/>
  </r>
  <r>
    <s v="E"/>
    <s v="5201"/>
    <s v="854"/>
    <s v="85407"/>
    <s v="8540008"/>
    <n v="528004120026"/>
    <x v="6"/>
    <x v="46"/>
    <x v="46"/>
    <n v="202212"/>
    <n v="44599"/>
    <s v="XOF"/>
    <n v="25000"/>
    <n v="42.48"/>
    <s v="EUR"/>
    <n v="38.11"/>
    <n v="30537977"/>
    <s v="SUBGRANT"/>
    <n v="13487"/>
    <s v="CHQN°000944/Justifs avril/ Prise en charge des frais de communication de l'équipe SOSJD lors de la journée pédagogique SOUROU-NAYALA-KOSSI"/>
  </r>
  <r>
    <s v="E"/>
    <s v="5201"/>
    <s v="854"/>
    <s v="85407"/>
    <s v="8540008"/>
    <n v="528004120026"/>
    <x v="6"/>
    <x v="46"/>
    <x v="46"/>
    <n v="202212"/>
    <n v="44599"/>
    <s v="XOF"/>
    <n v="20000"/>
    <n v="33.99"/>
    <s v="EUR"/>
    <n v="30.492999999999999"/>
    <n v="30537977"/>
    <s v="SUBGRANT"/>
    <n v="13487"/>
    <s v="CHQN°000853/ Justifs avril/Prise en charge des frais de communication de l'équipe SOSJD lors de la journée pédagogique SOUROU-NAYALA-KOSSI"/>
  </r>
  <r>
    <s v="E"/>
    <s v="5201"/>
    <s v="854"/>
    <s v="85407"/>
    <s v="8540008"/>
    <n v="528004120026"/>
    <x v="6"/>
    <x v="46"/>
    <x v="46"/>
    <n v="202212"/>
    <n v="44599"/>
    <s v="XOF"/>
    <n v="55000"/>
    <n v="93.46"/>
    <s v="EUR"/>
    <n v="83.844999999999999"/>
    <n v="30537977"/>
    <s v="SUBGRANT"/>
    <n v="13487"/>
    <s v="CHQN°000853/Justifs avril/Prise en charge des frais d'achat de masque lors de la journée pédagogique SOUROU-NAYALA-KOSSI"/>
  </r>
  <r>
    <s v="E"/>
    <s v="5201"/>
    <s v="854"/>
    <s v="85407"/>
    <s v="8540008"/>
    <n v="528004120026"/>
    <x v="6"/>
    <x v="46"/>
    <x v="46"/>
    <n v="202212"/>
    <n v="44599"/>
    <s v="XOF"/>
    <n v="7500"/>
    <n v="12.74"/>
    <s v="EUR"/>
    <n v="11.429"/>
    <n v="30537977"/>
    <s v="SUBGRANT"/>
    <n v="13487"/>
    <s v="CHQN°000853/ Justifs avril/Prise en charge des frais d'impression et achat d'effacile lors de la journée pédagogique SOUROU-NAYALA-KOSSI"/>
  </r>
  <r>
    <s v="E"/>
    <s v="5201"/>
    <s v="854"/>
    <s v="85407"/>
    <s v="8540008"/>
    <n v="528004120026"/>
    <x v="6"/>
    <x v="46"/>
    <x v="46"/>
    <n v="202212"/>
    <n v="44599"/>
    <s v="XOF"/>
    <n v="2000"/>
    <n v="3.4"/>
    <s v="EUR"/>
    <n v="3.05"/>
    <n v="30537977"/>
    <s v="SUBGRANT"/>
    <n v="13487"/>
    <s v="CHQN°000853/Justifs avril/ Prise en charge des frais d'impression lors de la journée pédagogique SOUROU-NAYALA-KOSSI"/>
  </r>
  <r>
    <s v="E"/>
    <s v="5201"/>
    <s v="854"/>
    <s v="85407"/>
    <s v="8540008"/>
    <n v="528004120026"/>
    <x v="6"/>
    <x v="46"/>
    <x v="46"/>
    <n v="202212"/>
    <n v="44599"/>
    <s v="XOF"/>
    <n v="56500"/>
    <n v="96.01"/>
    <s v="EUR"/>
    <n v="86.132000000000005"/>
    <n v="30537977"/>
    <s v="SUBGRANT"/>
    <n v="13487"/>
    <s v="CHQN°000853/ Justifs avril/Prise en charge des frais  de mission du Point Focal de SOSJD lors de la journée pédagogique à Nouna et Tougan"/>
  </r>
  <r>
    <s v="E"/>
    <s v="5201"/>
    <s v="854"/>
    <s v="85407"/>
    <s v="8540008"/>
    <n v="528004120026"/>
    <x v="6"/>
    <x v="46"/>
    <x v="46"/>
    <n v="202212"/>
    <n v="44599"/>
    <s v="XOF"/>
    <n v="56500"/>
    <n v="96.01"/>
    <s v="EUR"/>
    <n v="86.132000000000005"/>
    <n v="30537977"/>
    <s v="SUBGRANT"/>
    <n v="13487"/>
    <s v="CHQN°000853/Justifs avril/ Prise en charge des frais  de mission du MEAL de SOSJD lors de la journée pédagogique à Nouna et Tougan"/>
  </r>
  <r>
    <s v="E"/>
    <s v="5201"/>
    <s v="854"/>
    <s v="85407"/>
    <s v="8540008"/>
    <n v="528004120026"/>
    <x v="6"/>
    <x v="46"/>
    <x v="46"/>
    <n v="202212"/>
    <n v="44599"/>
    <s v="XOF"/>
    <n v="50000"/>
    <n v="84.97"/>
    <s v="EUR"/>
    <n v="76.227999999999994"/>
    <n v="30537977"/>
    <s v="SUBGRANT"/>
    <n v="13487"/>
    <s v="CHQN°000853/ Justifs avril/Prise en charge des frais  de mission du coordonnateur de SOSJD lors de la journée pédagogique à Nouna et Tougan"/>
  </r>
  <r>
    <s v="E"/>
    <s v="5201"/>
    <s v="854"/>
    <s v="85407"/>
    <s v="8540008"/>
    <n v="528004120026"/>
    <x v="6"/>
    <x v="46"/>
    <x v="46"/>
    <n v="202212"/>
    <n v="44599"/>
    <s v="XOF"/>
    <n v="50000"/>
    <n v="84.97"/>
    <s v="EUR"/>
    <n v="76.227999999999994"/>
    <n v="30537977"/>
    <s v="SUBGRANT"/>
    <n v="13487"/>
    <s v="CHQN°000854/ Justifs avril/Prise en charge des participants résidents lors de la journée pédagogique à Nouna"/>
  </r>
  <r>
    <s v="E"/>
    <s v="5201"/>
    <s v="854"/>
    <s v="85407"/>
    <s v="8540008"/>
    <n v="528004120026"/>
    <x v="6"/>
    <x v="46"/>
    <x v="46"/>
    <n v="202212"/>
    <n v="44599"/>
    <s v="XOF"/>
    <n v="50000"/>
    <n v="84.97"/>
    <s v="EUR"/>
    <n v="76.227999999999994"/>
    <n v="30537977"/>
    <s v="SUBGRANT"/>
    <n v="13487"/>
    <s v="CHQN°000854/Justifs avril/ Prise en charge des participants résidents lors de la journée pédagogique à Nouna"/>
  </r>
  <r>
    <s v="E"/>
    <s v="5201"/>
    <s v="854"/>
    <s v="85407"/>
    <s v="8540008"/>
    <n v="528004120026"/>
    <x v="6"/>
    <x v="46"/>
    <x v="46"/>
    <n v="202212"/>
    <n v="44599"/>
    <s v="XOF"/>
    <n v="50000"/>
    <n v="84.97"/>
    <s v="EUR"/>
    <n v="76.227999999999994"/>
    <n v="30537977"/>
    <s v="SUBGRANT"/>
    <n v="13487"/>
    <s v="CHQN°000854/ Justifs avril/Prise en charge des participants résidents lors de la journée pédagogique à Nouna"/>
  </r>
  <r>
    <s v="E"/>
    <s v="5201"/>
    <s v="854"/>
    <s v="85407"/>
    <s v="8540008"/>
    <n v="528004120026"/>
    <x v="6"/>
    <x v="46"/>
    <x v="46"/>
    <n v="202212"/>
    <n v="44599"/>
    <s v="XOF"/>
    <n v="50000"/>
    <n v="84.97"/>
    <s v="EUR"/>
    <n v="76.227999999999994"/>
    <n v="30537977"/>
    <s v="SUBGRANT"/>
    <n v="13487"/>
    <s v="CHQN°000854/ Justifs avril/Prise en charge des participants résidents lors de la journée pédagogique à Nouna"/>
  </r>
  <r>
    <s v="E"/>
    <s v="5201"/>
    <s v="854"/>
    <s v="85407"/>
    <s v="8540008"/>
    <n v="528004120026"/>
    <x v="6"/>
    <x v="46"/>
    <x v="46"/>
    <n v="202212"/>
    <n v="44599"/>
    <s v="XOF"/>
    <n v="45000"/>
    <n v="76.47"/>
    <s v="EUR"/>
    <n v="68.602999999999994"/>
    <n v="30537977"/>
    <s v="SUBGRANT"/>
    <n v="13487"/>
    <s v="CHQN°000854/Justifs avril/ Prise en charge des participants résidents lors de la journée pédagogique à Nouna"/>
  </r>
  <r>
    <s v="E"/>
    <s v="5201"/>
    <s v="854"/>
    <s v="85407"/>
    <s v="8540008"/>
    <n v="528004120026"/>
    <x v="6"/>
    <x v="46"/>
    <x v="46"/>
    <n v="202212"/>
    <n v="44599"/>
    <s v="XOF"/>
    <n v="50000"/>
    <n v="84.97"/>
    <s v="EUR"/>
    <n v="76.227999999999994"/>
    <n v="30537977"/>
    <s v="SUBGRANT"/>
    <n v="13487"/>
    <s v="CHQN°000854/Justifs avril/ Prise en charge des formateurs lors de la journée pédagogique à Nouna"/>
  </r>
  <r>
    <s v="E"/>
    <s v="5201"/>
    <s v="854"/>
    <s v="85407"/>
    <s v="8540008"/>
    <n v="528004120026"/>
    <x v="6"/>
    <x v="46"/>
    <x v="46"/>
    <n v="202212"/>
    <n v="44599"/>
    <s v="XOF"/>
    <n v="50000"/>
    <n v="84.97"/>
    <s v="EUR"/>
    <n v="76.227999999999994"/>
    <n v="30537977"/>
    <s v="SUBGRANT"/>
    <n v="13487"/>
    <s v="CHQN°000854/ Justifs avril/Prise en charge des formateurs lors de la journée pédagogique à Nouna"/>
  </r>
  <r>
    <s v="E"/>
    <s v="5201"/>
    <s v="854"/>
    <s v="85407"/>
    <s v="8540008"/>
    <n v="528004120026"/>
    <x v="6"/>
    <x v="46"/>
    <x v="46"/>
    <n v="202212"/>
    <n v="44599"/>
    <s v="XOF"/>
    <n v="50000"/>
    <n v="84.97"/>
    <s v="EUR"/>
    <n v="76.227999999999994"/>
    <n v="30537977"/>
    <s v="SUBGRANT"/>
    <n v="13487"/>
    <s v="CHQN°000854/Justifs avril/ Prise en charge des formateurs lors de la journée pédagogique à Nouna"/>
  </r>
  <r>
    <s v="E"/>
    <s v="5201"/>
    <s v="854"/>
    <s v="85407"/>
    <s v="8540008"/>
    <n v="528004120026"/>
    <x v="6"/>
    <x v="46"/>
    <x v="46"/>
    <n v="202212"/>
    <n v="44599"/>
    <s v="XOF"/>
    <n v="10000"/>
    <n v="16.989999999999998"/>
    <s v="EUR"/>
    <n v="15.242000000000001"/>
    <n v="30537977"/>
    <s v="SUBGRANT"/>
    <n v="13487"/>
    <s v="CHQN°000854/ Justifs avril/Prise en charge de l'enseignant qui a donné le cours lors de la journée pédagogique à Nouna"/>
  </r>
  <r>
    <s v="E"/>
    <s v="5201"/>
    <s v="854"/>
    <s v="85407"/>
    <s v="8540008"/>
    <n v="528004120026"/>
    <x v="6"/>
    <x v="46"/>
    <x v="46"/>
    <n v="202212"/>
    <n v="44599"/>
    <s v="XOF"/>
    <n v="10000"/>
    <n v="16.989999999999998"/>
    <s v="EUR"/>
    <n v="15.242000000000001"/>
    <n v="30537977"/>
    <s v="SUBGRANT"/>
    <n v="13487"/>
    <s v="CHQN°000854/ Justifs avril/Prise en charge de l'enseignant qui a donné le cours lors de la journée pédagogique à Nouna"/>
  </r>
  <r>
    <s v="E"/>
    <s v="5201"/>
    <s v="854"/>
    <s v="85407"/>
    <s v="8540008"/>
    <n v="528004120026"/>
    <x v="6"/>
    <x v="46"/>
    <x v="46"/>
    <n v="202212"/>
    <n v="44599"/>
    <s v="XOF"/>
    <n v="25000"/>
    <n v="42.48"/>
    <s v="EUR"/>
    <n v="38.11"/>
    <n v="30537977"/>
    <s v="SUBGRANT"/>
    <n v="13487"/>
    <s v="CHQN°000854/Justifs avril/ Prise en charge de la location de salle lors de la journée pédagogique à Nouna"/>
  </r>
  <r>
    <s v="E"/>
    <s v="5201"/>
    <s v="854"/>
    <s v="85407"/>
    <s v="8540008"/>
    <n v="528004120026"/>
    <x v="6"/>
    <x v="46"/>
    <x v="46"/>
    <n v="202212"/>
    <n v="44599"/>
    <s v="XOF"/>
    <n v="25000"/>
    <n v="42.48"/>
    <s v="EUR"/>
    <n v="38.11"/>
    <n v="30537977"/>
    <s v="SUBGRANT"/>
    <n v="13487"/>
    <s v="CHQN°000854/ Justifs avril/Prise en charge de la location de salle lors de la journée pédagogique à Nouna"/>
  </r>
  <r>
    <s v="E"/>
    <s v="5201"/>
    <s v="854"/>
    <s v="85407"/>
    <s v="8540008"/>
    <n v="528004120026"/>
    <x v="6"/>
    <x v="46"/>
    <x v="46"/>
    <n v="202212"/>
    <n v="44599"/>
    <s v="XOF"/>
    <n v="30000"/>
    <n v="50.98"/>
    <s v="EUR"/>
    <n v="45.734999999999999"/>
    <n v="30537977"/>
    <s v="SUBGRANT"/>
    <n v="13487"/>
    <s v="CHQN°000854/Justifs avril/ Prise en charge de la location de salle lors de la journée pédagogique à Nouna"/>
  </r>
  <r>
    <s v="E"/>
    <s v="5201"/>
    <s v="854"/>
    <s v="85407"/>
    <s v="8540008"/>
    <n v="528004120026"/>
    <x v="6"/>
    <x v="46"/>
    <x v="46"/>
    <n v="202212"/>
    <n v="44599"/>
    <s v="XOF"/>
    <n v="10000"/>
    <n v="16.989999999999998"/>
    <s v="EUR"/>
    <n v="15.242000000000001"/>
    <n v="30537977"/>
    <s v="SUBGRANT"/>
    <n v="13487"/>
    <s v="CHQN°000854/ Justifs avril/Prise en charge des participants résidents de DJIBASSO lors de la journée pédagogique à la KOSSI"/>
  </r>
  <r>
    <s v="E"/>
    <s v="5201"/>
    <s v="854"/>
    <s v="85407"/>
    <s v="8540008"/>
    <n v="528004120026"/>
    <x v="6"/>
    <x v="46"/>
    <x v="46"/>
    <n v="202212"/>
    <n v="44599"/>
    <s v="XOF"/>
    <n v="10000"/>
    <n v="16.989999999999998"/>
    <s v="EUR"/>
    <n v="15.242000000000001"/>
    <n v="30537977"/>
    <s v="SUBGRANT"/>
    <n v="13487"/>
    <s v="CHQN°000854/Justifs avril/ Prise en charge de l'enseignant qui a donné le cours à DJIBASSO lors de la journée pédagogique à la KOSSI"/>
  </r>
  <r>
    <s v="E"/>
    <s v="5201"/>
    <s v="854"/>
    <s v="85407"/>
    <s v="8540008"/>
    <n v="528004120026"/>
    <x v="6"/>
    <x v="46"/>
    <x v="46"/>
    <n v="202212"/>
    <n v="44599"/>
    <s v="XOF"/>
    <n v="50000"/>
    <n v="84.97"/>
    <s v="EUR"/>
    <n v="76.227999999999994"/>
    <n v="30537977"/>
    <s v="SUBGRANT"/>
    <n v="13487"/>
    <s v="CHQN°000854/Justifs avril/Prise en charge des formateurs de DJIBASSO lors de la journée pédagogique à  la KOSSI"/>
  </r>
  <r>
    <s v="E"/>
    <s v="5201"/>
    <s v="854"/>
    <s v="85407"/>
    <s v="8540008"/>
    <n v="528004120026"/>
    <x v="6"/>
    <x v="46"/>
    <x v="46"/>
    <n v="202212"/>
    <n v="44599"/>
    <s v="XOF"/>
    <n v="20000"/>
    <n v="33.99"/>
    <s v="EUR"/>
    <n v="30.492999999999999"/>
    <n v="30537977"/>
    <s v="SUBGRANT"/>
    <n v="13487"/>
    <s v="CHQN°000854/ Justifs avril/Prise en charge de la location de salle à DJIBASSO lors de la journée pédagogique à la KOSSI"/>
  </r>
  <r>
    <s v="E"/>
    <s v="5201"/>
    <s v="854"/>
    <s v="85407"/>
    <s v="8540008"/>
    <n v="528004120026"/>
    <x v="6"/>
    <x v="46"/>
    <x v="46"/>
    <n v="202212"/>
    <n v="44599"/>
    <s v="XOF"/>
    <n v="15000"/>
    <n v="25.49"/>
    <s v="EUR"/>
    <n v="22.867999999999999"/>
    <n v="30537977"/>
    <s v="SUBGRANT"/>
    <n v="13487"/>
    <s v="Justifs avril/Retenue à la source de la restauration lors de la journée pédagogique de DJIBASSO à la KOSSI"/>
  </r>
  <r>
    <s v="E"/>
    <s v="5201"/>
    <s v="854"/>
    <s v="85407"/>
    <s v="8540008"/>
    <n v="528004120026"/>
    <x v="6"/>
    <x v="46"/>
    <x v="46"/>
    <n v="202212"/>
    <n v="44599"/>
    <s v="XOF"/>
    <n v="285000"/>
    <n v="484.31"/>
    <s v="EUR"/>
    <n v="434.483"/>
    <n v="30537977"/>
    <s v="SUBGRANT"/>
    <n v="13487"/>
    <s v="CHQN°000854/Justifs avril/ Prise en charge de la restauration à DJIBASSO lors de la journée pédagogique à la KOSSI"/>
  </r>
  <r>
    <s v="E"/>
    <s v="5201"/>
    <s v="854"/>
    <s v="85407"/>
    <s v="8540008"/>
    <n v="528004120026"/>
    <x v="6"/>
    <x v="46"/>
    <x v="46"/>
    <n v="202212"/>
    <n v="44599"/>
    <s v="XOF"/>
    <n v="50000"/>
    <n v="84.97"/>
    <s v="EUR"/>
    <n v="76.227999999999994"/>
    <n v="30537977"/>
    <s v="SUBGRANT"/>
    <n v="13487"/>
    <s v="CHQN°000854/Justifs avril/ Prise en charge des formateurs de DOUMBALA lors de la journée pédagogique à  la KOSSI"/>
  </r>
  <r>
    <s v="E"/>
    <s v="5201"/>
    <s v="854"/>
    <s v="85407"/>
    <s v="8540008"/>
    <n v="528004120026"/>
    <x v="6"/>
    <x v="46"/>
    <x v="46"/>
    <n v="202212"/>
    <n v="44599"/>
    <s v="XOF"/>
    <n v="10000"/>
    <n v="16.989999999999998"/>
    <s v="EUR"/>
    <n v="15.242000000000001"/>
    <n v="30537977"/>
    <s v="SUBGRANT"/>
    <n v="13487"/>
    <s v="CHQN°000854/Justifs avril/ Prise en charge de l'enseignant qui a donné le cours à DOUMBALA lors de la journée pédagogique à la KOSSI"/>
  </r>
  <r>
    <s v="E"/>
    <s v="5201"/>
    <s v="854"/>
    <s v="85407"/>
    <s v="8540008"/>
    <n v="528004120026"/>
    <x v="6"/>
    <x v="46"/>
    <x v="46"/>
    <n v="202212"/>
    <n v="44599"/>
    <s v="XOF"/>
    <n v="50000"/>
    <n v="84.97"/>
    <s v="EUR"/>
    <n v="76.227999999999994"/>
    <n v="30537977"/>
    <s v="SUBGRANT"/>
    <n v="13487"/>
    <s v="CHQN°000854/ Justifs avril/Prise en charge des participants résidents de DOUMBALA lors de la journée pédagogique à la KOSSI"/>
  </r>
  <r>
    <s v="E"/>
    <s v="5201"/>
    <s v="854"/>
    <s v="85407"/>
    <s v="8540008"/>
    <n v="528004120026"/>
    <x v="6"/>
    <x v="46"/>
    <x v="46"/>
    <n v="202212"/>
    <n v="44599"/>
    <s v="XOF"/>
    <n v="15000"/>
    <n v="25.49"/>
    <s v="EUR"/>
    <n v="22.867999999999999"/>
    <n v="30537977"/>
    <s v="SUBGRANT"/>
    <n v="13487"/>
    <s v="CHQN°000854/ PJustifs avril/rise en charge de la location de la salle de DOUMBALA lors de la journée pédagogique à la KOSSI"/>
  </r>
  <r>
    <s v="E"/>
    <s v="5201"/>
    <s v="854"/>
    <s v="85407"/>
    <s v="8540008"/>
    <n v="528004120026"/>
    <x v="6"/>
    <x v="46"/>
    <x v="46"/>
    <n v="202212"/>
    <n v="44599"/>
    <s v="XOF"/>
    <n v="10000"/>
    <n v="16.989999999999998"/>
    <s v="EUR"/>
    <n v="15.242000000000001"/>
    <n v="30537977"/>
    <s v="SUBGRANT"/>
    <n v="13487"/>
    <s v="Justifs avril/Retenue à la source de la restauration lors de la journée pédagogique de DJOUMBALA à la KOSSI"/>
  </r>
  <r>
    <s v="E"/>
    <s v="5201"/>
    <s v="854"/>
    <s v="85407"/>
    <s v="8540008"/>
    <n v="528004120026"/>
    <x v="6"/>
    <x v="46"/>
    <x v="46"/>
    <n v="202212"/>
    <n v="44599"/>
    <s v="XOF"/>
    <n v="190000"/>
    <n v="322.87"/>
    <s v="EUR"/>
    <n v="289.65300000000002"/>
    <n v="30537977"/>
    <s v="SUBGRANT"/>
    <n v="13487"/>
    <s v="CHQN°000854/ Justifs avril/Prise en charge de la restauration à DOUMBALA lors de la journée pédagogique à la KOSSI"/>
  </r>
  <r>
    <s v="E"/>
    <s v="5201"/>
    <s v="854"/>
    <s v="85407"/>
    <s v="8540008"/>
    <n v="528004120026"/>
    <x v="6"/>
    <x v="46"/>
    <x v="46"/>
    <n v="202212"/>
    <n v="44599"/>
    <s v="XOF"/>
    <n v="15000"/>
    <n v="25.49"/>
    <s v="EUR"/>
    <n v="22.867999999999999"/>
    <n v="30537977"/>
    <s v="SUBGRANT"/>
    <n v="13487"/>
    <s v="CHQN°000854/ Justifs avril/Prise en charge des participants résidents de MADOUBA lors de la journée pédagogique à la KOSSI"/>
  </r>
  <r>
    <s v="E"/>
    <s v="5201"/>
    <s v="854"/>
    <s v="85407"/>
    <s v="8540008"/>
    <n v="528004120026"/>
    <x v="6"/>
    <x v="46"/>
    <x v="46"/>
    <n v="202212"/>
    <n v="44599"/>
    <s v="XOF"/>
    <n v="118750"/>
    <n v="201.79"/>
    <s v="EUR"/>
    <n v="181.03"/>
    <n v="30537977"/>
    <s v="SUBGRANT"/>
    <n v="13487"/>
    <s v="CHQN°000854/ Justifs avril/Prise en charge de la restauration à MADOUBA lors de la journée pédagogique à la KOSSI"/>
  </r>
  <r>
    <s v="E"/>
    <s v="5201"/>
    <s v="854"/>
    <s v="85407"/>
    <s v="8540008"/>
    <n v="528004120026"/>
    <x v="6"/>
    <x v="46"/>
    <x v="46"/>
    <n v="202212"/>
    <n v="44599"/>
    <s v="XOF"/>
    <n v="50000"/>
    <n v="84.97"/>
    <s v="EUR"/>
    <n v="76.227999999999994"/>
    <n v="30537977"/>
    <s v="SUBGRANT"/>
    <n v="13487"/>
    <s v="CHQN°000854/ Justifs avril/Prise en charge des frais d'hébergement de l'équipe SOSJD lors de la journée pédagogique à la KOSSI"/>
  </r>
  <r>
    <s v="E"/>
    <s v="5201"/>
    <s v="854"/>
    <s v="85407"/>
    <s v="8540008"/>
    <n v="528004120026"/>
    <x v="6"/>
    <x v="46"/>
    <x v="46"/>
    <n v="202212"/>
    <n v="44599"/>
    <s v="XOF"/>
    <n v="9000"/>
    <n v="15.29"/>
    <s v="EUR"/>
    <n v="13.717000000000001"/>
    <n v="30537977"/>
    <s v="SUBGRANT"/>
    <n v="13487"/>
    <s v="CHQN°000854/ Justifs avril/Prise en charge des frais de transport de l'équipe SOSJD lors de la journée pédagogique à la KOSSI"/>
  </r>
  <r>
    <s v="E"/>
    <s v="5201"/>
    <s v="854"/>
    <s v="85407"/>
    <s v="8540008"/>
    <n v="528004120026"/>
    <x v="6"/>
    <x v="46"/>
    <x v="46"/>
    <n v="202212"/>
    <n v="44599"/>
    <s v="XOF"/>
    <n v="10000"/>
    <n v="16.989999999999998"/>
    <s v="EUR"/>
    <n v="15.242000000000001"/>
    <n v="30537977"/>
    <s v="SUBGRANT"/>
    <n v="13487"/>
    <s v="CHQN°000854/Justifs avril/ Prise en charge des frais d'achat de masques lors de la journée pédagogique à la KOSSI"/>
  </r>
  <r>
    <s v="E"/>
    <s v="5201"/>
    <s v="854"/>
    <s v="85407"/>
    <s v="8540008"/>
    <n v="528004120026"/>
    <x v="6"/>
    <x v="46"/>
    <x v="46"/>
    <n v="202212"/>
    <n v="44599"/>
    <s v="XOF"/>
    <n v="25000"/>
    <n v="42.48"/>
    <s v="EUR"/>
    <n v="38.11"/>
    <n v="30537977"/>
    <s v="SUBGRANT"/>
    <n v="13487"/>
    <s v="CHQN°000854/ Justifs avril/Prise en charge des frais d'hébergement  du MEAL SOSJD lors de la journée pédagogique au SOUROU"/>
  </r>
  <r>
    <s v="E"/>
    <s v="5201"/>
    <s v="854"/>
    <s v="85407"/>
    <s v="8540008"/>
    <n v="528004120026"/>
    <x v="6"/>
    <x v="46"/>
    <x v="46"/>
    <n v="202212"/>
    <n v="44599"/>
    <s v="XOF"/>
    <n v="25000"/>
    <n v="42.48"/>
    <s v="EUR"/>
    <n v="38.11"/>
    <n v="30537977"/>
    <s v="SUBGRANT"/>
    <n v="13487"/>
    <s v="CHQN°000854/Justifs avril/ Prise en charge des frais d'hébergement  du coordonnateur SOSJD lors de la journée pédagogique au SOUROU"/>
  </r>
  <r>
    <s v="E"/>
    <s v="5201"/>
    <s v="854"/>
    <s v="85407"/>
    <s v="8540008"/>
    <n v="528004120026"/>
    <x v="6"/>
    <x v="46"/>
    <x v="46"/>
    <n v="202212"/>
    <n v="44599"/>
    <s v="XOF"/>
    <n v="25000"/>
    <n v="42.48"/>
    <s v="EUR"/>
    <n v="38.11"/>
    <n v="30537977"/>
    <s v="SUBGRANT"/>
    <n v="13487"/>
    <s v="CHQN°000854/ Justifs avril/Prise en charge des frais d'hébergement  du comptable SOSJD lors de la journée pédagogique au SOUROU"/>
  </r>
  <r>
    <s v="E"/>
    <s v="5201"/>
    <s v="854"/>
    <s v="85407"/>
    <s v="8540008"/>
    <n v="528004120026"/>
    <x v="6"/>
    <x v="46"/>
    <x v="46"/>
    <n v="202212"/>
    <n v="44599"/>
    <s v="XOF"/>
    <n v="12000"/>
    <n v="20.39"/>
    <s v="EUR"/>
    <n v="18.292000000000002"/>
    <n v="30537977"/>
    <s v="SUBGRANT"/>
    <n v="13487"/>
    <s v="CHQN°000854/Justifs avril/ Prise en charge des frais de transport de l'équipe SOSJD lors de la journée pédagogique au SOUROU"/>
  </r>
  <r>
    <s v="E"/>
    <s v="5201"/>
    <s v="854"/>
    <s v="85407"/>
    <s v="8540008"/>
    <n v="528004120026"/>
    <x v="6"/>
    <x v="46"/>
    <x v="46"/>
    <n v="202212"/>
    <n v="44599"/>
    <s v="XOF"/>
    <n v="4000"/>
    <n v="6.8"/>
    <s v="EUR"/>
    <n v="6.1"/>
    <n v="30537977"/>
    <s v="SUBGRANT"/>
    <n v="13487"/>
    <s v="CHQN°000854/Justifs avril/ Prise en charge des frais de transport de l'équipe SOSJD lors de la journée pédagogique au SOUROU"/>
  </r>
  <r>
    <s v="E"/>
    <s v="5201"/>
    <s v="854"/>
    <s v="85407"/>
    <s v="8540008"/>
    <n v="528004120020"/>
    <x v="7"/>
    <x v="63"/>
    <x v="62"/>
    <n v="202212"/>
    <n v="44599"/>
    <s v="XOF"/>
    <n v="108000"/>
    <n v="183.53"/>
    <s v="EUR"/>
    <n v="164.648"/>
    <n v="30537977"/>
    <s v="SUBGRANT"/>
    <n v="13487"/>
    <s v="CHQN°000855/Justifs avril/ Prise en charge des chauffeurs lors de la journée régionale à Dédougou"/>
  </r>
  <r>
    <s v="E"/>
    <s v="5201"/>
    <s v="854"/>
    <s v="85407"/>
    <s v="8540008"/>
    <n v="528004120020"/>
    <x v="7"/>
    <x v="63"/>
    <x v="62"/>
    <n v="202212"/>
    <n v="44599"/>
    <s v="XOF"/>
    <n v="53000"/>
    <n v="90.06"/>
    <s v="EUR"/>
    <n v="80.793999999999997"/>
    <n v="30537977"/>
    <s v="SUBGRANT"/>
    <n v="13487"/>
    <s v="CHQN°000855/ Justifs avril/Prise en charge des frais de déplacements des autorités lors de la journée régionale à Dédougou Toma"/>
  </r>
  <r>
    <s v="E"/>
    <s v="5201"/>
    <s v="854"/>
    <s v="85407"/>
    <s v="8540008"/>
    <n v="528004120020"/>
    <x v="7"/>
    <x v="63"/>
    <x v="62"/>
    <n v="202212"/>
    <n v="44599"/>
    <s v="XOF"/>
    <n v="12000"/>
    <n v="20.39"/>
    <s v="EUR"/>
    <n v="18.292000000000002"/>
    <n v="30537977"/>
    <s v="SUBGRANT"/>
    <n v="13487"/>
    <s v="CHQN°000855/ Justifs avril/Prise en charge des frais de déplacements des autorités lors de la journée régionale à Dédougou Nouna"/>
  </r>
  <r>
    <s v="E"/>
    <s v="5201"/>
    <s v="854"/>
    <s v="85407"/>
    <s v="8540008"/>
    <n v="528004120020"/>
    <x v="7"/>
    <x v="63"/>
    <x v="62"/>
    <n v="202212"/>
    <n v="44599"/>
    <s v="XOF"/>
    <n v="62000"/>
    <n v="105.36"/>
    <s v="EUR"/>
    <n v="94.52"/>
    <n v="30537977"/>
    <s v="SUBGRANT"/>
    <n v="13487"/>
    <s v="CHQN°000855/Justifs avril/ Prise en charge des frais de déplacements des autorités lors de la journée régionale à Dédougou Tougan"/>
  </r>
  <r>
    <s v="E"/>
    <s v="5201"/>
    <s v="854"/>
    <s v="85407"/>
    <s v="8540008"/>
    <n v="528004120020"/>
    <x v="7"/>
    <x v="63"/>
    <x v="62"/>
    <n v="202212"/>
    <n v="44599"/>
    <s v="XOF"/>
    <n v="4000"/>
    <n v="6.8"/>
    <s v="EUR"/>
    <n v="6.1"/>
    <n v="30537977"/>
    <s v="SUBGRANT"/>
    <n v="13487"/>
    <s v="CHQN°000855/Justifs avril/ Prise en charge des frais de déplacements des participants de Tougan lors de la journée régionale à Dédougou/ TAO Lamine"/>
  </r>
  <r>
    <s v="E"/>
    <s v="5201"/>
    <s v="854"/>
    <s v="85407"/>
    <s v="8540008"/>
    <n v="528004120020"/>
    <x v="7"/>
    <x v="63"/>
    <x v="62"/>
    <n v="202212"/>
    <n v="44599"/>
    <s v="XOF"/>
    <n v="4000"/>
    <n v="6.8"/>
    <s v="EUR"/>
    <n v="6.1"/>
    <n v="30537977"/>
    <s v="SUBGRANT"/>
    <n v="13487"/>
    <s v="CHQN°000855/Justifs avril/ Prise en charge des frais de déplacements des participants de Tougan lors de la journée régionale à Dédougou/ SERI Assimi"/>
  </r>
  <r>
    <s v="E"/>
    <s v="5201"/>
    <s v="854"/>
    <s v="85407"/>
    <s v="8540008"/>
    <n v="528004120020"/>
    <x v="7"/>
    <x v="63"/>
    <x v="62"/>
    <n v="202212"/>
    <n v="44599"/>
    <s v="XOF"/>
    <n v="4000"/>
    <n v="6.8"/>
    <s v="EUR"/>
    <n v="6.1"/>
    <n v="30537977"/>
    <s v="SUBGRANT"/>
    <n v="13487"/>
    <s v="CHQN°000855/ Justifs avril/Prise en charge des frais de déplacements des participants de Tougan lors de la journée régionale à Dédougou Tougan/ SERME Aicha"/>
  </r>
  <r>
    <s v="E"/>
    <s v="5201"/>
    <s v="854"/>
    <s v="85407"/>
    <s v="8540008"/>
    <n v="528004120020"/>
    <x v="7"/>
    <x v="63"/>
    <x v="62"/>
    <n v="202212"/>
    <n v="44599"/>
    <s v="XOF"/>
    <n v="3000"/>
    <n v="5.0999999999999996"/>
    <s v="EUR"/>
    <n v="4.5750000000000002"/>
    <n v="30537977"/>
    <s v="SUBGRANT"/>
    <n v="13487"/>
    <s v="CHQN°000855/Justifs avril/ Prise en charge des frais de déplacements des participants  de nouna lors de la journée régionale à Dédougou/ TRAORE Germain"/>
  </r>
  <r>
    <s v="E"/>
    <s v="5201"/>
    <s v="854"/>
    <s v="85407"/>
    <s v="8540008"/>
    <n v="528004120020"/>
    <x v="7"/>
    <x v="63"/>
    <x v="62"/>
    <n v="202212"/>
    <n v="44599"/>
    <s v="XOF"/>
    <n v="3000"/>
    <n v="5.0999999999999996"/>
    <s v="EUR"/>
    <n v="4.5750000000000002"/>
    <n v="30537977"/>
    <s v="SUBGRANT"/>
    <n v="13487"/>
    <s v="CHQN°000855/ Justifs avril/Prise en charge des frais de déplacements des participants de nouna lors de la journée régionale à Dédougou/ WONI Baba"/>
  </r>
  <r>
    <s v="E"/>
    <s v="5201"/>
    <s v="854"/>
    <s v="85407"/>
    <s v="8540008"/>
    <n v="528004120020"/>
    <x v="7"/>
    <x v="63"/>
    <x v="62"/>
    <n v="202212"/>
    <n v="44599"/>
    <s v="XOF"/>
    <n v="4000"/>
    <n v="6.8"/>
    <s v="EUR"/>
    <n v="6.1"/>
    <n v="30537977"/>
    <s v="SUBGRANT"/>
    <n v="13487"/>
    <s v="CHQN°000855/ Justifs avril/Prise en charge des frais de déplacements des participants de Toma lors de la journée régionale à Dédougou"/>
  </r>
  <r>
    <s v="E"/>
    <s v="5201"/>
    <s v="854"/>
    <s v="85407"/>
    <s v="8540008"/>
    <n v="528004120020"/>
    <x v="7"/>
    <x v="63"/>
    <x v="62"/>
    <n v="202212"/>
    <n v="44599"/>
    <s v="XOF"/>
    <n v="4000"/>
    <n v="6.8"/>
    <s v="EUR"/>
    <n v="6.1"/>
    <n v="30537977"/>
    <s v="SUBGRANT"/>
    <n v="13487"/>
    <s v="CHQN°000855/ Justifs avril/Prise en charge des frais de déplacements des participants de Toma lors de la journée régionale à Dédougou"/>
  </r>
  <r>
    <s v="E"/>
    <s v="5201"/>
    <s v="854"/>
    <s v="85407"/>
    <s v="8540008"/>
    <n v="528004120020"/>
    <x v="7"/>
    <x v="63"/>
    <x v="62"/>
    <n v="202212"/>
    <n v="44599"/>
    <s v="XOF"/>
    <n v="4000"/>
    <n v="6.8"/>
    <s v="EUR"/>
    <n v="6.1"/>
    <n v="30537977"/>
    <s v="SUBGRANT"/>
    <n v="13487"/>
    <s v="CHQN°000855/ Justifs avril/Prise en charge des frais de déplacements des participants de Toma lors de la journée régionale à Dédougou"/>
  </r>
  <r>
    <s v="E"/>
    <s v="5201"/>
    <s v="854"/>
    <s v="85407"/>
    <s v="8540008"/>
    <n v="528004120020"/>
    <x v="7"/>
    <x v="63"/>
    <x v="62"/>
    <n v="202212"/>
    <n v="44599"/>
    <s v="XOF"/>
    <n v="15000"/>
    <n v="25.49"/>
    <s v="EUR"/>
    <n v="22.867999999999999"/>
    <n v="30537977"/>
    <s v="SUBGRANT"/>
    <n v="13487"/>
    <s v="CHQN°000855/Justifs avril/ Prise en charge des frais de mission du superviseur de Toma lors de la journée régionale à Dédougou"/>
  </r>
  <r>
    <s v="E"/>
    <s v="5201"/>
    <s v="854"/>
    <s v="85407"/>
    <s v="8540008"/>
    <n v="528004120020"/>
    <x v="7"/>
    <x v="63"/>
    <x v="62"/>
    <n v="202212"/>
    <n v="44599"/>
    <s v="XOF"/>
    <n v="12500"/>
    <n v="21.24"/>
    <s v="EUR"/>
    <n v="19.055"/>
    <n v="30537977"/>
    <s v="SUBGRANT"/>
    <n v="13487"/>
    <s v="CHQN°000855/Justifs avril/ Prise en charge des frais d'hébergement du superviseur de Toma lors de la journée régionale à Dédougou"/>
  </r>
  <r>
    <s v="E"/>
    <s v="5201"/>
    <s v="854"/>
    <s v="85407"/>
    <s v="8540008"/>
    <n v="528004120020"/>
    <x v="7"/>
    <x v="63"/>
    <x v="62"/>
    <n v="202212"/>
    <n v="44599"/>
    <s v="XOF"/>
    <n v="15000"/>
    <n v="25.49"/>
    <s v="EUR"/>
    <n v="22.867999999999999"/>
    <n v="30537977"/>
    <s v="SUBGRANT"/>
    <n v="13487"/>
    <s v="CHQN°000855/Justifs avril/ Prise en charge des frais de mission du superviseur de Tougan lors de la journée régionale à Dédougou"/>
  </r>
  <r>
    <s v="E"/>
    <s v="5201"/>
    <s v="854"/>
    <s v="85407"/>
    <s v="8540008"/>
    <n v="528004120020"/>
    <x v="7"/>
    <x v="63"/>
    <x v="62"/>
    <n v="202212"/>
    <n v="44599"/>
    <s v="XOF"/>
    <n v="12500"/>
    <n v="21.24"/>
    <s v="EUR"/>
    <n v="19.055"/>
    <n v="30537977"/>
    <s v="SUBGRANT"/>
    <n v="13487"/>
    <s v="CHQN°000855/ Justifs avril/Prise en charge des frais d'hébergement du superviseur de Tougan lors de la journée régionale à Dédougou"/>
  </r>
  <r>
    <s v="E"/>
    <s v="5201"/>
    <s v="854"/>
    <s v="85407"/>
    <s v="8540008"/>
    <n v="528004120020"/>
    <x v="7"/>
    <x v="63"/>
    <x v="62"/>
    <n v="202212"/>
    <n v="44599"/>
    <s v="XOF"/>
    <n v="4000"/>
    <n v="6.8"/>
    <s v="EUR"/>
    <n v="6.1"/>
    <n v="30537977"/>
    <s v="SUBGRANT"/>
    <n v="13487"/>
    <s v="CHQN°000855/Justifs avril/ Prise en charge des frais de transport du superviseur de Tougan lors de la journée régionale à Dédougou"/>
  </r>
  <r>
    <s v="E"/>
    <s v="5201"/>
    <s v="854"/>
    <s v="85407"/>
    <s v="8540008"/>
    <n v="528004120020"/>
    <x v="7"/>
    <x v="63"/>
    <x v="62"/>
    <n v="202212"/>
    <n v="44599"/>
    <s v="XOF"/>
    <n v="15000"/>
    <n v="25.49"/>
    <s v="EUR"/>
    <n v="22.867999999999999"/>
    <n v="30537977"/>
    <s v="SUBGRANT"/>
    <n v="13487"/>
    <s v="CHQN°000855/ Justifs avril/Prise en charge des frais de mission du superviseur de Nouna lors de la journée régionale à Dédougou"/>
  </r>
  <r>
    <s v="E"/>
    <s v="5201"/>
    <s v="854"/>
    <s v="85407"/>
    <s v="8540008"/>
    <n v="528004120020"/>
    <x v="7"/>
    <x v="63"/>
    <x v="62"/>
    <n v="202212"/>
    <n v="44599"/>
    <s v="XOF"/>
    <n v="12500"/>
    <n v="21.24"/>
    <s v="EUR"/>
    <n v="19.055"/>
    <n v="30537977"/>
    <s v="SUBGRANT"/>
    <n v="13487"/>
    <s v="CHQN°000855/ Justifs avril/Prise en charge des frais d'hébergement du superviseur de Nouna lors de la journée régionale à Dédougou"/>
  </r>
  <r>
    <s v="E"/>
    <s v="5201"/>
    <s v="854"/>
    <s v="85407"/>
    <s v="8540008"/>
    <n v="528004120020"/>
    <x v="7"/>
    <x v="63"/>
    <x v="62"/>
    <n v="202212"/>
    <n v="44599"/>
    <s v="XOF"/>
    <n v="3000"/>
    <n v="5.0999999999999996"/>
    <s v="EUR"/>
    <n v="4.5750000000000002"/>
    <n v="30537977"/>
    <s v="SUBGRANT"/>
    <n v="13487"/>
    <s v="CHQN°000855/ Justifs avril/Prise en charge des frais de transport du superviseur de Nouna lors de la journée régionale à Dédougou"/>
  </r>
  <r>
    <s v="E"/>
    <s v="5201"/>
    <s v="854"/>
    <s v="85407"/>
    <s v="8540008"/>
    <n v="528004120020"/>
    <x v="7"/>
    <x v="63"/>
    <x v="62"/>
    <n v="202212"/>
    <n v="44599"/>
    <s v="XOF"/>
    <n v="27500"/>
    <n v="46.73"/>
    <s v="EUR"/>
    <n v="41.921999999999997"/>
    <n v="30537977"/>
    <s v="SUBGRANT"/>
    <n v="13487"/>
    <s v="CHQN°000855/Justifs avril/ Prise en charge des frais de mission du chargé de programme de SOSJD Ouaga lors de la journée régionale à Dédougou"/>
  </r>
  <r>
    <s v="E"/>
    <s v="5201"/>
    <s v="854"/>
    <s v="85407"/>
    <s v="8540008"/>
    <n v="528004120020"/>
    <x v="7"/>
    <x v="63"/>
    <x v="62"/>
    <n v="202212"/>
    <n v="44599"/>
    <s v="XOF"/>
    <n v="25000"/>
    <n v="42.48"/>
    <s v="EUR"/>
    <n v="38.11"/>
    <n v="30537977"/>
    <s v="SUBGRANT"/>
    <n v="13487"/>
    <s v="CHQN°000855/ Justifs avril/Prise en charge des frais d'hébergement du chargé de programme de SOSJD Ouaga lors de la journée régionale à Dédougou"/>
  </r>
  <r>
    <s v="E"/>
    <s v="5201"/>
    <s v="854"/>
    <s v="85407"/>
    <s v="8540008"/>
    <n v="528004120020"/>
    <x v="7"/>
    <x v="63"/>
    <x v="62"/>
    <n v="202212"/>
    <n v="44599"/>
    <s v="XOF"/>
    <n v="8000"/>
    <n v="13.59"/>
    <s v="EUR"/>
    <n v="12.192"/>
    <n v="30537977"/>
    <s v="SUBGRANT"/>
    <n v="13487"/>
    <s v="CHQN°000855/Justifs avril/ Prise en charge des frais de transport du chargé de programme de SOSJD Ouaga lors de la journée régionale à Dédougou"/>
  </r>
  <r>
    <s v="E"/>
    <s v="5201"/>
    <s v="854"/>
    <s v="85407"/>
    <s v="8540008"/>
    <n v="528004120020"/>
    <x v="7"/>
    <x v="63"/>
    <x v="62"/>
    <n v="202212"/>
    <n v="44599"/>
    <s v="XOF"/>
    <n v="5000"/>
    <n v="8.5"/>
    <s v="EUR"/>
    <n v="7.6260000000000003"/>
    <n v="30537977"/>
    <s v="SUBGRANT"/>
    <n v="13487"/>
    <s v="CHQN°000855/Justifs avril/ Prise en charge des frais d'achat de masques lors de la journée régionale à Dédougou"/>
  </r>
  <r>
    <s v="E"/>
    <s v="5201"/>
    <s v="854"/>
    <s v="85407"/>
    <s v="8540008"/>
    <n v="528004120020"/>
    <x v="7"/>
    <x v="63"/>
    <x v="62"/>
    <n v="202212"/>
    <n v="44599"/>
    <s v="XOF"/>
    <n v="11250"/>
    <n v="19.12"/>
    <s v="EUR"/>
    <n v="17.152999999999999"/>
    <n v="30537977"/>
    <s v="SUBGRANT"/>
    <n v="13487"/>
    <s v="Justifs avril/Retenue à la source de la restauration lors de l'atelier provincial à Nouna"/>
  </r>
  <r>
    <s v="E"/>
    <s v="5201"/>
    <s v="854"/>
    <s v="85407"/>
    <s v="8540008"/>
    <n v="528004120020"/>
    <x v="7"/>
    <x v="63"/>
    <x v="62"/>
    <n v="202212"/>
    <n v="44599"/>
    <s v="XOF"/>
    <n v="213750"/>
    <n v="363.23"/>
    <s v="EUR"/>
    <n v="325.86"/>
    <n v="30537977"/>
    <s v="SUBGRANT"/>
    <n v="13487"/>
    <s v="CHQN°000855/ Justifs avril/Prise en charge de la restauration lors de l'atelier provincial à Nouna"/>
  </r>
  <r>
    <s v="E"/>
    <s v="5201"/>
    <s v="854"/>
    <s v="85407"/>
    <s v="8540008"/>
    <n v="528004120020"/>
    <x v="7"/>
    <x v="63"/>
    <x v="62"/>
    <n v="202212"/>
    <n v="44599"/>
    <s v="XOF"/>
    <n v="30000"/>
    <n v="50.98"/>
    <s v="EUR"/>
    <n v="45.734999999999999"/>
    <n v="30537977"/>
    <s v="SUBGRANT"/>
    <n v="13487"/>
    <s v="CHQN°000856/Justifs avril/ Prise en charge des participants Non-Résidents lors de l'atelier provincial au NAYALA"/>
  </r>
  <r>
    <s v="E"/>
    <s v="5201"/>
    <s v="854"/>
    <s v="85407"/>
    <s v="8540008"/>
    <n v="528004120020"/>
    <x v="7"/>
    <x v="63"/>
    <x v="62"/>
    <n v="202212"/>
    <n v="44599"/>
    <s v="XOF"/>
    <n v="165000"/>
    <n v="280.39"/>
    <s v="EUR"/>
    <n v="251.54300000000001"/>
    <n v="30537977"/>
    <s v="SUBGRANT"/>
    <n v="13487"/>
    <s v="CHQN°000856/Justifs avril/ Prise en charge des participants Non-Résidents lors de l'atelier provincial au NAYALA"/>
  </r>
  <r>
    <s v="E"/>
    <s v="5201"/>
    <s v="854"/>
    <s v="85407"/>
    <s v="8540008"/>
    <n v="528004120020"/>
    <x v="7"/>
    <x v="63"/>
    <x v="62"/>
    <n v="202212"/>
    <n v="44599"/>
    <s v="XOF"/>
    <n v="150000"/>
    <n v="254.9"/>
    <s v="EUR"/>
    <n v="228.67500000000001"/>
    <n v="30537977"/>
    <s v="SUBGRANT"/>
    <n v="13487"/>
    <s v="CHQN°000856/ Justifs avril/Prise en charge des participants Non-Résidents lors de l'atelier provincialau NAYALA"/>
  </r>
  <r>
    <s v="E"/>
    <s v="5201"/>
    <s v="854"/>
    <s v="85407"/>
    <s v="8540008"/>
    <n v="528004120020"/>
    <x v="7"/>
    <x v="63"/>
    <x v="62"/>
    <n v="202212"/>
    <n v="44599"/>
    <s v="XOF"/>
    <n v="15000"/>
    <n v="25.49"/>
    <s v="EUR"/>
    <n v="22.867999999999999"/>
    <n v="30537977"/>
    <s v="SUBGRANT"/>
    <n v="13487"/>
    <s v="CHQN°000856/ Justifs avril/Prise en charge des participants Résidents lors de l'atelier provincial au NAYALA"/>
  </r>
  <r>
    <s v="E"/>
    <s v="5201"/>
    <s v="854"/>
    <s v="85407"/>
    <s v="8540008"/>
    <n v="528004120020"/>
    <x v="7"/>
    <x v="63"/>
    <x v="62"/>
    <n v="202212"/>
    <n v="44599"/>
    <s v="XOF"/>
    <n v="15000"/>
    <n v="25.49"/>
    <s v="EUR"/>
    <n v="22.867999999999999"/>
    <n v="30537977"/>
    <s v="SUBGRANT"/>
    <n v="13487"/>
    <s v="CHQN°000856/Justifs avril/ Prise en charge des participants Résidents lors de l'atelier provincial au NAYALA"/>
  </r>
  <r>
    <s v="E"/>
    <s v="5201"/>
    <s v="854"/>
    <s v="85407"/>
    <s v="8540008"/>
    <n v="528004120020"/>
    <x v="7"/>
    <x v="63"/>
    <x v="62"/>
    <n v="202212"/>
    <n v="44599"/>
    <s v="XOF"/>
    <n v="15000"/>
    <n v="25.49"/>
    <s v="EUR"/>
    <n v="22.867999999999999"/>
    <n v="30537977"/>
    <s v="SUBGRANT"/>
    <n v="13487"/>
    <s v="CHQN°000856/Justifs avril/ Prise en charge des participants Résidents lors de l'atelier provincial au NAYALA"/>
  </r>
  <r>
    <s v="E"/>
    <s v="5201"/>
    <s v="854"/>
    <s v="85407"/>
    <s v="8540008"/>
    <n v="528004120020"/>
    <x v="7"/>
    <x v="63"/>
    <x v="62"/>
    <n v="202212"/>
    <n v="44599"/>
    <s v="XOF"/>
    <n v="5000"/>
    <n v="8.5"/>
    <s v="EUR"/>
    <n v="7.6260000000000003"/>
    <n v="30537977"/>
    <s v="SUBGRANT"/>
    <n v="13487"/>
    <s v="CHQN°000856/ Justifs avril/Prise en charge des participants Résidents lors de l'atelier provincial au NAYALA"/>
  </r>
  <r>
    <s v="E"/>
    <s v="5201"/>
    <s v="854"/>
    <s v="85407"/>
    <s v="8540008"/>
    <n v="528004120020"/>
    <x v="7"/>
    <x v="63"/>
    <x v="62"/>
    <n v="202212"/>
    <n v="44599"/>
    <s v="XOF"/>
    <n v="10000"/>
    <n v="16.989999999999998"/>
    <s v="EUR"/>
    <n v="15.242000000000001"/>
    <n v="30537977"/>
    <s v="SUBGRANT"/>
    <n v="13487"/>
    <s v="CHQN°000856/ Justifs avril/Prise en charge des participants Résidents lors de l'atelier provincial au NAYALA"/>
  </r>
  <r>
    <s v="E"/>
    <s v="5201"/>
    <s v="854"/>
    <s v="85407"/>
    <s v="8540008"/>
    <n v="528004120020"/>
    <x v="7"/>
    <x v="63"/>
    <x v="62"/>
    <n v="202212"/>
    <n v="44599"/>
    <s v="XOF"/>
    <n v="25000"/>
    <n v="42.48"/>
    <s v="EUR"/>
    <n v="38.11"/>
    <n v="30537977"/>
    <s v="SUBGRANT"/>
    <n v="13487"/>
    <s v="CHQN°000856/ Justifs avril/Prise en charge du haut commissaire lors de l'atelier provincial au NAYALA"/>
  </r>
  <r>
    <s v="E"/>
    <s v="5201"/>
    <s v="854"/>
    <s v="85407"/>
    <s v="8540008"/>
    <n v="528004120020"/>
    <x v="7"/>
    <x v="63"/>
    <x v="62"/>
    <n v="202212"/>
    <n v="44599"/>
    <s v="XOF"/>
    <n v="5000"/>
    <n v="8.5"/>
    <s v="EUR"/>
    <n v="7.6260000000000003"/>
    <n v="30537977"/>
    <s v="SUBGRANT"/>
    <n v="13487"/>
    <s v="CHQN°000856/ Justifs avril/Prise en charge du DPEPPNF lors de l'atelier provinciall au NAYALA"/>
  </r>
  <r>
    <s v="E"/>
    <s v="5201"/>
    <s v="854"/>
    <s v="85407"/>
    <s v="8540008"/>
    <n v="528004120020"/>
    <x v="7"/>
    <x v="63"/>
    <x v="62"/>
    <n v="202212"/>
    <n v="44599"/>
    <s v="XOF"/>
    <n v="45000"/>
    <n v="76.47"/>
    <s v="EUR"/>
    <n v="68.602999999999994"/>
    <n v="30537977"/>
    <s v="SUBGRANT"/>
    <n v="13487"/>
    <s v="CHQN°000856/Justifs avril/ Prise en charge des frais de communication du Point Focal lors de l'atelier provincial au NAYALA"/>
  </r>
  <r>
    <s v="E"/>
    <s v="5201"/>
    <s v="854"/>
    <s v="85407"/>
    <s v="8540008"/>
    <n v="528004120020"/>
    <x v="7"/>
    <x v="63"/>
    <x v="62"/>
    <n v="202212"/>
    <n v="44599"/>
    <s v="XOF"/>
    <n v="30000"/>
    <n v="50.98"/>
    <s v="EUR"/>
    <n v="45.734999999999999"/>
    <n v="30537977"/>
    <s v="SUBGRANT"/>
    <n v="13487"/>
    <s v="CHQN°000856/ Justifs avril/Prise en charge des frais de communication du MCD et du DP lors de l'atelier provincial au NAYALA"/>
  </r>
  <r>
    <s v="E"/>
    <s v="5201"/>
    <s v="854"/>
    <s v="85407"/>
    <s v="8540008"/>
    <n v="528004120020"/>
    <x v="7"/>
    <x v="63"/>
    <x v="62"/>
    <n v="202212"/>
    <n v="44599"/>
    <s v="XOF"/>
    <n v="25000"/>
    <n v="42.48"/>
    <s v="EUR"/>
    <n v="38.11"/>
    <n v="30537977"/>
    <s v="SUBGRANT"/>
    <n v="13487"/>
    <s v="CHQN°000857/ Justifs avril/Prise en charge du haut commissaire lors de l'atelier provincial au SOUROU"/>
  </r>
  <r>
    <s v="E"/>
    <s v="5201"/>
    <s v="854"/>
    <s v="85407"/>
    <s v="8540008"/>
    <n v="528004120020"/>
    <x v="7"/>
    <x v="63"/>
    <x v="62"/>
    <n v="202212"/>
    <n v="44599"/>
    <s v="XOF"/>
    <n v="45000"/>
    <n v="76.47"/>
    <s v="EUR"/>
    <n v="68.602999999999994"/>
    <n v="30537977"/>
    <s v="SUBGRANT"/>
    <n v="13487"/>
    <s v="CHQN°000857/ Justifs avril/Prise en charge des frais de communication du DP et du MCD lors de l'atelier provinciall au SOUROU"/>
  </r>
  <r>
    <s v="E"/>
    <s v="5201"/>
    <s v="854"/>
    <s v="85407"/>
    <s v="8540008"/>
    <n v="528004120020"/>
    <x v="7"/>
    <x v="63"/>
    <x v="62"/>
    <n v="202212"/>
    <n v="44599"/>
    <s v="XOF"/>
    <n v="150000"/>
    <n v="254.9"/>
    <s v="EUR"/>
    <n v="228.67500000000001"/>
    <n v="30537977"/>
    <s v="SUBGRANT"/>
    <n v="13487"/>
    <s v="CHQN°000857/ Justifs avril/Prise en charge des participants Non-Résidents lors de l'atelier provincial au SOUROU"/>
  </r>
  <r>
    <s v="E"/>
    <s v="5201"/>
    <s v="854"/>
    <s v="85407"/>
    <s v="8540008"/>
    <n v="528004120020"/>
    <x v="7"/>
    <x v="63"/>
    <x v="62"/>
    <n v="202212"/>
    <n v="44599"/>
    <s v="XOF"/>
    <n v="45000"/>
    <n v="76.47"/>
    <s v="EUR"/>
    <n v="68.602999999999994"/>
    <n v="30537977"/>
    <s v="SUBGRANT"/>
    <n v="13487"/>
    <s v="CHQN°000857/ Justifs avril/Prise en charge des participants Non-Résidents lors de l'atelier provincial au SOUROU"/>
  </r>
  <r>
    <s v="E"/>
    <s v="5201"/>
    <s v="854"/>
    <s v="85407"/>
    <s v="8540008"/>
    <n v="528004120020"/>
    <x v="7"/>
    <x v="63"/>
    <x v="62"/>
    <n v="202212"/>
    <n v="44599"/>
    <s v="XOF"/>
    <n v="50000"/>
    <n v="84.97"/>
    <s v="EUR"/>
    <n v="76.227999999999994"/>
    <n v="30537977"/>
    <s v="SUBGRANT"/>
    <n v="13487"/>
    <s v="CHQN°000857/ Justifs avril/Prise en charge des participants Résidents lors de l'atelier provincial au SOUROU"/>
  </r>
  <r>
    <s v="E"/>
    <s v="5201"/>
    <s v="854"/>
    <s v="85407"/>
    <s v="8540008"/>
    <n v="528004120020"/>
    <x v="7"/>
    <x v="63"/>
    <x v="62"/>
    <n v="202212"/>
    <n v="44599"/>
    <s v="XOF"/>
    <n v="50000"/>
    <n v="84.97"/>
    <s v="EUR"/>
    <n v="76.227999999999994"/>
    <n v="30537977"/>
    <s v="SUBGRANT"/>
    <n v="13487"/>
    <s v="CHQN°000857/Justifs avril/ Prise en charge des participants Résidents lors de l'atelier provincial au SOUROU"/>
  </r>
  <r>
    <s v="E"/>
    <s v="5201"/>
    <s v="854"/>
    <s v="85407"/>
    <s v="8540008"/>
    <n v="528004120020"/>
    <x v="7"/>
    <x v="63"/>
    <x v="62"/>
    <n v="202212"/>
    <n v="44599"/>
    <s v="XOF"/>
    <n v="5000"/>
    <n v="8.5"/>
    <s v="EUR"/>
    <n v="7.6260000000000003"/>
    <n v="30537977"/>
    <s v="SUBGRANT"/>
    <n v="13487"/>
    <s v="CHQN°000857/ Justifs avril/Prise en charge des participants Résidents lors de l'atelier provincial au SOUROU"/>
  </r>
  <r>
    <s v="E"/>
    <s v="5201"/>
    <s v="854"/>
    <s v="85407"/>
    <s v="8540008"/>
    <n v="528004120020"/>
    <x v="7"/>
    <x v="63"/>
    <x v="62"/>
    <n v="202212"/>
    <n v="44599"/>
    <s v="XOF"/>
    <n v="10000"/>
    <n v="16.989999999999998"/>
    <s v="EUR"/>
    <n v="15.242000000000001"/>
    <n v="30537977"/>
    <s v="SUBGRANT"/>
    <n v="13487"/>
    <s v="CHQN°000857/ Justifs avril/Prise en charge de la location de la salle lors de l'atelier provincial au SOUROU"/>
  </r>
  <r>
    <s v="E"/>
    <s v="5201"/>
    <s v="854"/>
    <s v="85407"/>
    <s v="8540008"/>
    <n v="528004120020"/>
    <x v="7"/>
    <x v="63"/>
    <x v="62"/>
    <n v="202212"/>
    <n v="44599"/>
    <s v="XOF"/>
    <n v="4250"/>
    <n v="7.22"/>
    <s v="EUR"/>
    <n v="6.4770000000000003"/>
    <n v="30537977"/>
    <s v="SUBGRANT"/>
    <n v="13487"/>
    <s v="CHQN°000857/Justifs avril/ Prise en charge des frais d'impression lors de l'atelier provincial au SOUROU"/>
  </r>
  <r>
    <s v="E"/>
    <s v="5201"/>
    <s v="854"/>
    <s v="85407"/>
    <s v="8540008"/>
    <n v="528004120020"/>
    <x v="7"/>
    <x v="63"/>
    <x v="62"/>
    <n v="202212"/>
    <n v="44599"/>
    <s v="XOF"/>
    <n v="10000"/>
    <n v="16.989999999999998"/>
    <s v="EUR"/>
    <n v="15.242000000000001"/>
    <n v="30537977"/>
    <s v="SUBGRANT"/>
    <n v="13487"/>
    <s v="Justifs avril/Retenue à la source de la restauration lors de l'atelier provincial au SOUROU"/>
  </r>
  <r>
    <s v="E"/>
    <s v="5201"/>
    <s v="854"/>
    <s v="85407"/>
    <s v="8540008"/>
    <n v="528004120020"/>
    <x v="7"/>
    <x v="63"/>
    <x v="62"/>
    <n v="202212"/>
    <n v="44599"/>
    <s v="XOF"/>
    <n v="190000"/>
    <n v="322.87"/>
    <s v="EUR"/>
    <n v="289.65300000000002"/>
    <n v="30537977"/>
    <s v="SUBGRANT"/>
    <n v="13487"/>
    <s v="CHQN°000857/Justifs avril/ Prise en charge de la restauration lors de l'atelier provincial au SOUROU"/>
  </r>
  <r>
    <s v="E"/>
    <s v="5201"/>
    <s v="854"/>
    <s v="85407"/>
    <s v="8540008"/>
    <n v="528004120020"/>
    <x v="7"/>
    <x v="63"/>
    <x v="62"/>
    <n v="202212"/>
    <n v="44599"/>
    <s v="XOF"/>
    <n v="50000"/>
    <n v="84.97"/>
    <s v="EUR"/>
    <n v="76.227999999999994"/>
    <n v="30537977"/>
    <s v="SUBGRANT"/>
    <n v="13487"/>
    <s v="CHQN°000858/Justifs avril/ Prise en charge des participants Résidents lors de l'atelier provincial à la KOSSI"/>
  </r>
  <r>
    <s v="E"/>
    <s v="5201"/>
    <s v="854"/>
    <s v="85407"/>
    <s v="8540008"/>
    <n v="528004120020"/>
    <x v="7"/>
    <x v="63"/>
    <x v="62"/>
    <n v="202212"/>
    <n v="44599"/>
    <s v="XOF"/>
    <n v="50000"/>
    <n v="84.97"/>
    <s v="EUR"/>
    <n v="76.227999999999994"/>
    <n v="30537977"/>
    <s v="SUBGRANT"/>
    <n v="13487"/>
    <s v="CHQN°000858/Justifs avril/ Prise en charge des participants Résidents lors de l'atelier provincial à la KOSSI"/>
  </r>
  <r>
    <s v="E"/>
    <s v="5201"/>
    <s v="854"/>
    <s v="85407"/>
    <s v="8540008"/>
    <n v="528004120020"/>
    <x v="7"/>
    <x v="63"/>
    <x v="62"/>
    <n v="202212"/>
    <n v="44599"/>
    <s v="XOF"/>
    <n v="45000"/>
    <n v="76.47"/>
    <s v="EUR"/>
    <n v="68.602999999999994"/>
    <n v="30537977"/>
    <s v="SUBGRANT"/>
    <n v="13487"/>
    <s v="CHQN°000858/ Justifs avril/Prise en charge des participants Non-Résidents lors de l'atelier provincial à la KOSSI"/>
  </r>
  <r>
    <s v="E"/>
    <s v="5201"/>
    <s v="854"/>
    <s v="85407"/>
    <s v="8540008"/>
    <n v="528004120020"/>
    <x v="7"/>
    <x v="63"/>
    <x v="62"/>
    <n v="202212"/>
    <n v="44599"/>
    <s v="XOF"/>
    <n v="150000"/>
    <n v="254.9"/>
    <s v="EUR"/>
    <n v="228.67500000000001"/>
    <n v="30537977"/>
    <s v="SUBGRANT"/>
    <n v="13487"/>
    <s v="CHQN°000858/Justifs avril/ Prise en charge des participants Non-Résidents lors de l'atelier provincial à la KOSSI"/>
  </r>
  <r>
    <s v="E"/>
    <s v="5201"/>
    <s v="854"/>
    <s v="85407"/>
    <s v="8540008"/>
    <n v="528004120020"/>
    <x v="7"/>
    <x v="63"/>
    <x v="62"/>
    <n v="202212"/>
    <n v="44599"/>
    <s v="XOF"/>
    <n v="150000"/>
    <n v="254.9"/>
    <s v="EUR"/>
    <n v="228.67500000000001"/>
    <n v="30537977"/>
    <s v="SUBGRANT"/>
    <n v="13487"/>
    <s v="CHQN°000858/Justifs avril/ Prise en charge des participants Non-Résidents lors de l'atelier provincial à la KOSSI"/>
  </r>
  <r>
    <s v="E"/>
    <s v="5201"/>
    <s v="854"/>
    <s v="85407"/>
    <s v="8540008"/>
    <n v="528004120020"/>
    <x v="7"/>
    <x v="63"/>
    <x v="62"/>
    <n v="202212"/>
    <n v="44599"/>
    <s v="XOF"/>
    <n v="25000"/>
    <n v="42.48"/>
    <s v="EUR"/>
    <n v="38.11"/>
    <n v="30537977"/>
    <s v="SUBGRANT"/>
    <n v="13487"/>
    <s v="CHQN°000858/Justifs avril/ Prise en charge du Haut commissaire lors de l'atelier provincial à la KOSSI"/>
  </r>
  <r>
    <s v="E"/>
    <s v="5201"/>
    <s v="854"/>
    <s v="85407"/>
    <s v="8540008"/>
    <n v="528004120020"/>
    <x v="7"/>
    <x v="63"/>
    <x v="62"/>
    <n v="202212"/>
    <n v="44599"/>
    <s v="XOF"/>
    <n v="30000"/>
    <n v="50.98"/>
    <s v="EUR"/>
    <n v="45.734999999999999"/>
    <n v="30537977"/>
    <s v="SUBGRANT"/>
    <n v="13487"/>
    <s v="CHQN°000858/Justifs avril/ Prise en charge de la communication des points focaux lors de l'atelier provincial à la KOSSI"/>
  </r>
  <r>
    <s v="E"/>
    <s v="5201"/>
    <s v="854"/>
    <s v="85407"/>
    <s v="8540008"/>
    <n v="528004120020"/>
    <x v="7"/>
    <x v="63"/>
    <x v="62"/>
    <n v="202212"/>
    <n v="44599"/>
    <s v="XOF"/>
    <n v="45000"/>
    <n v="76.47"/>
    <s v="EUR"/>
    <n v="68.602999999999994"/>
    <n v="30537977"/>
    <s v="SUBGRANT"/>
    <n v="13487"/>
    <s v="CHQN°000858/ Justifs avril/Prise en charge de la communication du DP et du MCD lors de l'atelier provincial à la KOSSI"/>
  </r>
  <r>
    <s v="E"/>
    <s v="5201"/>
    <s v="854"/>
    <s v="85407"/>
    <s v="8540008"/>
    <n v="528004120020"/>
    <x v="7"/>
    <x v="63"/>
    <x v="62"/>
    <n v="202212"/>
    <n v="44599"/>
    <s v="XOF"/>
    <n v="11250"/>
    <n v="19.12"/>
    <s v="EUR"/>
    <n v="17.152999999999999"/>
    <n v="30537977"/>
    <s v="SUBGRANT"/>
    <n v="13487"/>
    <s v="CHQN°000858/ Justifs avril/Prise en charge des frais d'impression lors de l'atelier provincial à la KOSSI"/>
  </r>
  <r>
    <s v="E"/>
    <s v="5201"/>
    <s v="854"/>
    <s v="85407"/>
    <s v="8540008"/>
    <n v="528004120020"/>
    <x v="7"/>
    <x v="63"/>
    <x v="62"/>
    <n v="202212"/>
    <n v="44599"/>
    <s v="XOF"/>
    <n v="30000"/>
    <n v="50.98"/>
    <s v="EUR"/>
    <n v="45.734999999999999"/>
    <n v="30537977"/>
    <s v="SUBGRANT"/>
    <n v="13487"/>
    <s v="CHQN°000858/Justifs avril/ Prise en charge des frais de location de salle lors de l'atelier provincial à la KOSSI"/>
  </r>
  <r>
    <s v="E"/>
    <s v="5201"/>
    <s v="854"/>
    <s v="85407"/>
    <s v="8540008"/>
    <n v="528004120020"/>
    <x v="7"/>
    <x v="63"/>
    <x v="62"/>
    <n v="202212"/>
    <n v="44599"/>
    <s v="XOF"/>
    <n v="20000"/>
    <n v="33.99"/>
    <s v="EUR"/>
    <n v="30.492999999999999"/>
    <n v="30537977"/>
    <s v="SUBGRANT"/>
    <n v="13487"/>
    <s v="CHQN°000859/Justifs avril/ Prise en charge des frais de communication du SGR lors de l'atelier Régional à Dédougou"/>
  </r>
  <r>
    <s v="E"/>
    <s v="5201"/>
    <s v="854"/>
    <s v="85407"/>
    <s v="8540008"/>
    <n v="528004120020"/>
    <x v="7"/>
    <x v="63"/>
    <x v="62"/>
    <n v="202212"/>
    <n v="44599"/>
    <s v="XOF"/>
    <n v="15000"/>
    <n v="25.49"/>
    <s v="EUR"/>
    <n v="22.867999999999999"/>
    <n v="30537977"/>
    <s v="SUBGRANT"/>
    <n v="13487"/>
    <s v="CHQN°000859/ Justifs avril/Prise en charge des membres du Governorat lors de l'atelier Régional à Dédougou"/>
  </r>
  <r>
    <s v="E"/>
    <s v="5201"/>
    <s v="854"/>
    <s v="85407"/>
    <s v="8540008"/>
    <n v="528004120020"/>
    <x v="7"/>
    <x v="63"/>
    <x v="62"/>
    <n v="202212"/>
    <n v="44599"/>
    <s v="XOF"/>
    <n v="10000"/>
    <n v="16.989999999999998"/>
    <s v="EUR"/>
    <n v="15.242000000000001"/>
    <n v="30537977"/>
    <s v="SUBGRANT"/>
    <n v="13487"/>
    <s v="CHQN°000859/ Justifs avril/Prise en charge des frais de communication du protocole lors de l'atelier Régional à Dédougou"/>
  </r>
  <r>
    <s v="E"/>
    <s v="5201"/>
    <s v="854"/>
    <s v="85407"/>
    <s v="8540008"/>
    <n v="528004120020"/>
    <x v="7"/>
    <x v="63"/>
    <x v="62"/>
    <n v="202212"/>
    <n v="44599"/>
    <s v="XOF"/>
    <n v="10000"/>
    <n v="16.989999999999998"/>
    <s v="EUR"/>
    <n v="15.242000000000001"/>
    <n v="30537977"/>
    <s v="SUBGRANT"/>
    <n v="13487"/>
    <s v="CHQN°000859/ Justifs avril/Prise en charge des membres du Gouvernorat lors de l'atelier Régional à Dédougou"/>
  </r>
  <r>
    <s v="E"/>
    <s v="5201"/>
    <s v="854"/>
    <s v="85407"/>
    <s v="8540008"/>
    <n v="528004120020"/>
    <x v="7"/>
    <x v="63"/>
    <x v="62"/>
    <n v="202212"/>
    <n v="44599"/>
    <s v="XOF"/>
    <n v="15000"/>
    <n v="25.49"/>
    <s v="EUR"/>
    <n v="22.867999999999999"/>
    <n v="30537977"/>
    <s v="SUBGRANT"/>
    <n v="13487"/>
    <s v="CHQN°000859/ Justifs avril/Prise en charge des Résidents/ Directeurs Régionaux lors de l'atelier Régional à Dédougou"/>
  </r>
  <r>
    <s v="E"/>
    <s v="5201"/>
    <s v="854"/>
    <s v="85407"/>
    <s v="8540008"/>
    <n v="528004120020"/>
    <x v="7"/>
    <x v="63"/>
    <x v="62"/>
    <n v="202212"/>
    <n v="44599"/>
    <s v="XOF"/>
    <n v="60000"/>
    <n v="101.96"/>
    <s v="EUR"/>
    <n v="91.47"/>
    <n v="30537977"/>
    <s v="SUBGRANT"/>
    <n v="13487"/>
    <s v="CHQN°000859/ Justifs avril/Prise en charge des frais de communication des Directeurs Régionaux lors de l'atelier Régional à Dédougou"/>
  </r>
  <r>
    <s v="E"/>
    <s v="5201"/>
    <s v="854"/>
    <s v="85407"/>
    <s v="8540008"/>
    <n v="528004120020"/>
    <x v="7"/>
    <x v="63"/>
    <x v="62"/>
    <n v="202212"/>
    <n v="44599"/>
    <s v="XOF"/>
    <n v="180000"/>
    <n v="305.88"/>
    <s v="EUR"/>
    <n v="274.411"/>
    <n v="30537977"/>
    <s v="SUBGRANT"/>
    <n v="13487"/>
    <s v="CHQN°000859/ Justifs avril/Prise en charge des DPEPPNF lors de l'atelier Régional à Dédougou"/>
  </r>
  <r>
    <s v="E"/>
    <s v="5201"/>
    <s v="854"/>
    <s v="85407"/>
    <s v="8540008"/>
    <n v="528004120020"/>
    <x v="7"/>
    <x v="63"/>
    <x v="62"/>
    <n v="202212"/>
    <n v="44599"/>
    <s v="XOF"/>
    <n v="180000"/>
    <n v="305.88"/>
    <s v="EUR"/>
    <n v="274.411"/>
    <n v="30537977"/>
    <s v="SUBGRANT"/>
    <n v="13487"/>
    <s v="CHQN°000859/Justifs avril/ Prise en charge des MCD lors de l'atelier Régional à Dédougou"/>
  </r>
  <r>
    <s v="E"/>
    <s v="5201"/>
    <s v="854"/>
    <s v="85407"/>
    <s v="8540008"/>
    <n v="528004120020"/>
    <x v="7"/>
    <x v="63"/>
    <x v="62"/>
    <n v="202212"/>
    <n v="44599"/>
    <s v="XOF"/>
    <n v="180000"/>
    <n v="305.88"/>
    <s v="EUR"/>
    <n v="274.411"/>
    <n v="30537977"/>
    <s v="SUBGRANT"/>
    <n v="13487"/>
    <s v="CHQN°000859/Justifs avril/ Prise en charge des DPEPS lors de l'atelier Régional à Dédougou"/>
  </r>
  <r>
    <s v="E"/>
    <s v="5201"/>
    <s v="854"/>
    <s v="85407"/>
    <s v="8540008"/>
    <n v="528004120020"/>
    <x v="7"/>
    <x v="63"/>
    <x v="62"/>
    <n v="202212"/>
    <n v="44599"/>
    <s v="XOF"/>
    <n v="486000"/>
    <n v="825.87"/>
    <s v="EUR"/>
    <n v="740.90300000000002"/>
    <n v="30537977"/>
    <s v="SUBGRANT"/>
    <n v="13487"/>
    <s v="CHQN°000859/ Justifs avril/Prise en charge des Points focaux lors de l'atelier Régional à Dédougou"/>
  </r>
  <r>
    <s v="E"/>
    <s v="5201"/>
    <s v="854"/>
    <s v="85407"/>
    <s v="8540008"/>
    <n v="528004120026"/>
    <x v="6"/>
    <x v="46"/>
    <x v="46"/>
    <n v="202212"/>
    <n v="44599"/>
    <s v="XOF"/>
    <n v="5000"/>
    <n v="8.5"/>
    <s v="EUR"/>
    <n v="7.6260000000000003"/>
    <n v="30537981"/>
    <s v="SUBGRANT"/>
    <n v="13487"/>
    <s v="CHQN°0001088/ Remboursement des frais de transport aller-retour du superviseur du SOUROU pour la compilation et la collecte des donnés"/>
  </r>
  <r>
    <s v="E"/>
    <s v="5201"/>
    <s v="854"/>
    <s v="85407"/>
    <s v="8540008"/>
    <n v="528004120026"/>
    <x v="6"/>
    <x v="46"/>
    <x v="46"/>
    <n v="202212"/>
    <n v="44599"/>
    <s v="XOF"/>
    <n v="19000"/>
    <n v="32.29"/>
    <s v="EUR"/>
    <n v="28.968"/>
    <n v="30537981"/>
    <s v="SUBGRANT"/>
    <n v="13487"/>
    <s v="CHQN°0001088/ Remboursement des frais de mission du superviseur du NAYALA pour la compilation et la collecte des donnés"/>
  </r>
  <r>
    <s v="E"/>
    <s v="5201"/>
    <s v="854"/>
    <s v="85407"/>
    <s v="8540008"/>
    <n v="528004120026"/>
    <x v="6"/>
    <x v="46"/>
    <x v="46"/>
    <n v="202212"/>
    <n v="44599"/>
    <s v="XOF"/>
    <n v="12500"/>
    <n v="21.24"/>
    <s v="EUR"/>
    <n v="19.055"/>
    <n v="30537981"/>
    <s v="SUBGRANT"/>
    <n v="13487"/>
    <s v="CHQN°0001088/ Remboursement des frais d'hébergement du superviseur du NAYALA pour la compilation et la collecte des donnés"/>
  </r>
  <r>
    <s v="E"/>
    <s v="5201"/>
    <s v="854"/>
    <s v="85407"/>
    <s v="8540008"/>
    <n v="528004120026"/>
    <x v="6"/>
    <x v="46"/>
    <x v="46"/>
    <n v="202212"/>
    <n v="44599"/>
    <s v="XOF"/>
    <n v="5000"/>
    <n v="8.5"/>
    <s v="EUR"/>
    <n v="7.6260000000000003"/>
    <n v="30537981"/>
    <s v="SUBGRANT"/>
    <n v="13487"/>
    <s v="CHQN°0001088/ Remboursement des frais de transport aller-retour du superviseur du NAYALA pour la compilation et la collecte des donnés"/>
  </r>
  <r>
    <s v="E"/>
    <s v="5201"/>
    <s v="854"/>
    <s v="85407"/>
    <s v="8540008"/>
    <n v="528004120010"/>
    <x v="1"/>
    <x v="50"/>
    <x v="50"/>
    <n v="202212"/>
    <n v="44599"/>
    <s v="XOF"/>
    <n v="23453"/>
    <n v="39.85"/>
    <s v="EUR"/>
    <n v="35.75"/>
    <n v="30537981"/>
    <s v="SUBGRANT"/>
    <n v="13487"/>
    <s v="CHQN°0001085/ Règlement de la facture d'électricité du mois de juillet 2022"/>
  </r>
  <r>
    <s v="E"/>
    <s v="5201"/>
    <s v="854"/>
    <s v="85407"/>
    <s v="8540008"/>
    <n v="528004120026"/>
    <x v="6"/>
    <x v="46"/>
    <x v="46"/>
    <n v="202212"/>
    <n v="44599"/>
    <s v="XOF"/>
    <n v="19000"/>
    <n v="32.29"/>
    <s v="EUR"/>
    <n v="28.968"/>
    <n v="30537981"/>
    <s v="SUBGRANT"/>
    <n v="13487"/>
    <s v="CHQN°0001088/ Remboursement des frais de mission du superviseur de la KOSSI pour la compilation et la collecte des donnés"/>
  </r>
  <r>
    <s v="E"/>
    <s v="5201"/>
    <s v="854"/>
    <s v="85407"/>
    <s v="8540008"/>
    <n v="528004120026"/>
    <x v="6"/>
    <x v="46"/>
    <x v="46"/>
    <n v="202212"/>
    <n v="44599"/>
    <s v="XOF"/>
    <n v="3000"/>
    <n v="5.0999999999999996"/>
    <s v="EUR"/>
    <n v="4.5750000000000002"/>
    <n v="30537981"/>
    <s v="SUBGRANT"/>
    <n v="13487"/>
    <s v="CHQN°0001088/ Remboursement des frais de transport aller-retour du superviseur de la KOSSI pour la compilation et la collecte des donnés"/>
  </r>
  <r>
    <s v="E"/>
    <s v="5201"/>
    <s v="854"/>
    <s v="85407"/>
    <s v="8540008"/>
    <n v="528004120026"/>
    <x v="6"/>
    <x v="46"/>
    <x v="46"/>
    <n v="202212"/>
    <n v="44599"/>
    <s v="XOF"/>
    <n v="19000"/>
    <n v="32.29"/>
    <s v="EUR"/>
    <n v="28.968"/>
    <n v="30537981"/>
    <s v="SUBGRANT"/>
    <n v="13487"/>
    <s v="CHQN°0001088/ Remboursement des frais de mission du superviseur du SOUROU pour la compilation et la collecte des donnés"/>
  </r>
  <r>
    <s v="E"/>
    <s v="5201"/>
    <s v="854"/>
    <s v="85407"/>
    <s v="8540008"/>
    <n v="528004120026"/>
    <x v="6"/>
    <x v="46"/>
    <x v="46"/>
    <n v="202212"/>
    <n v="44599"/>
    <s v="XOF"/>
    <n v="12500"/>
    <n v="21.24"/>
    <s v="EUR"/>
    <n v="19.055"/>
    <n v="30537981"/>
    <s v="SUBGRANT"/>
    <n v="13487"/>
    <s v="CHQN°0001088/ Remboursement des frais d'hébergement du superviseur du SOUROU pour la compilation et la collecte des donnés"/>
  </r>
  <r>
    <s v="E"/>
    <s v="5201"/>
    <s v="854"/>
    <s v="85407"/>
    <s v="8540008"/>
    <n v="528004120002"/>
    <x v="0"/>
    <x v="54"/>
    <x v="54"/>
    <n v="202212"/>
    <n v="44599"/>
    <s v="XOF"/>
    <n v="400860"/>
    <n v="681.19"/>
    <s v="EUR"/>
    <n v="611.10799999999995"/>
    <n v="30538064"/>
    <s v="SUBGRANT"/>
    <n v="13487"/>
    <s v="CHQN°0000897/Justifs de mai/Salaire mois de mai 2022 Comptable"/>
  </r>
  <r>
    <s v="E"/>
    <s v="4110"/>
    <s v="854"/>
    <s v="85400"/>
    <s v="8549052"/>
    <n v="528004120002"/>
    <x v="0"/>
    <x v="56"/>
    <x v="56"/>
    <n v="202212"/>
    <n v="44636"/>
    <s v="XOF"/>
    <n v="38498.94"/>
    <n v="65.77"/>
    <s v="EUR"/>
    <n v="58.691000000000003"/>
    <n v="30537282"/>
    <s v="STAFF"/>
    <n v="9980783"/>
    <s v="TROISIEME TRANCHE/Loyer KARINA LOPEZ"/>
  </r>
  <r>
    <s v="E"/>
    <s v="4110"/>
    <s v="854"/>
    <s v="85400"/>
    <s v="8549052"/>
    <n v="528004120002"/>
    <x v="0"/>
    <x v="56"/>
    <x v="56"/>
    <n v="202212"/>
    <n v="44636"/>
    <s v="XOF"/>
    <n v="7544.58"/>
    <n v="12.89"/>
    <s v="EUR"/>
    <n v="11.503"/>
    <n v="30537282"/>
    <s v="STAFF"/>
    <n v="9980783"/>
    <s v="PREMIERE TRANCHE  DU LOYER DE KARINA POUR LA PERIODE DU 15 MARS AU 14 MAI  2022"/>
  </r>
  <r>
    <s v="E"/>
    <s v="4110"/>
    <s v="854"/>
    <s v="85400"/>
    <s v="8549052"/>
    <n v="528004120002"/>
    <x v="0"/>
    <x v="56"/>
    <x v="56"/>
    <n v="202212"/>
    <n v="44636"/>
    <s v="XOF"/>
    <n v="30954.36"/>
    <n v="52.88"/>
    <s v="EUR"/>
    <n v="47.188000000000002"/>
    <n v="30537282"/>
    <s v="STAFF"/>
    <n v="9980783"/>
    <s v="DEUXIEME TRANCHE/Loyer KARINA LOPEZ"/>
  </r>
  <r>
    <s v="E"/>
    <s v="6090"/>
    <s v="854"/>
    <s v="85401"/>
    <s v="8549054"/>
    <n v="528004120010"/>
    <x v="1"/>
    <x v="30"/>
    <x v="30"/>
    <n v="202212"/>
    <n v="44662"/>
    <s v="XOF"/>
    <n v="-66.17"/>
    <n v="-0.11"/>
    <s v="EUR"/>
    <n v="-9.9000000000000005E-2"/>
    <n v="13048467"/>
    <s v="PROPERTY"/>
    <s v="854P0064"/>
    <s v="Premise allocation : [52800412] [4.09%] [30535335] - ANNULATION/PA Non Premises : 40269751 - WEND-DINDA SERVICES Achat Bactérie 100A pour la maintenance du groupe électrogène et de l´inverseur automatique pour le bureau Kaya."/>
  </r>
  <r>
    <s v="E"/>
    <s v="6090"/>
    <s v="854"/>
    <s v="85401"/>
    <s v="8549054"/>
    <n v="528004120010"/>
    <x v="1"/>
    <x v="30"/>
    <x v="30"/>
    <n v="202212"/>
    <n v="44662"/>
    <s v="XOF"/>
    <n v="66.17"/>
    <n v="0.11"/>
    <s v="EUR"/>
    <n v="9.9000000000000005E-2"/>
    <n v="13048467"/>
    <s v="PROPERTY"/>
    <s v="854P0064"/>
    <s v="Premise allocation : [52800412] [4.09%] [30535335] - PA Non Premises : 40269751 - WEND-DINDA SERVICES Achat Bactérie 100A pour la maintenance du groupe électrogène et de l´inverseur automatique pour le bureau Kaya."/>
  </r>
  <r>
    <s v="E"/>
    <s v="4110"/>
    <s v="854"/>
    <s v="85400"/>
    <s v="8549052"/>
    <n v="528004120002"/>
    <x v="0"/>
    <x v="56"/>
    <x v="56"/>
    <n v="202212"/>
    <n v="44686"/>
    <s v="XOF"/>
    <n v="115496.83"/>
    <n v="184.95"/>
    <s v="EUR"/>
    <n v="176.07400000000001"/>
    <n v="30537282"/>
    <s v="STAFF"/>
    <n v="9980783"/>
    <s v="NEEMA MULTI SERVICE/LOYER DE KARINA LOPEZ DU 15 MAI AU 14 AOUT 2022"/>
  </r>
  <r>
    <s v="E"/>
    <s v="6090"/>
    <s v="854"/>
    <s v="85401"/>
    <s v="8549054"/>
    <n v="528004120010"/>
    <x v="1"/>
    <x v="30"/>
    <x v="30"/>
    <n v="202212"/>
    <n v="44697"/>
    <s v="XOF"/>
    <n v="14.56"/>
    <n v="0.02"/>
    <s v="EUR"/>
    <n v="1.9E-2"/>
    <n v="13048467"/>
    <s v="PROPERTY"/>
    <s v="854P0064"/>
    <s v="Premise allocation : [52800412] [4.09%] [30535335] - PA Non Premises : 40267562 - 25 paquets par carton"/>
  </r>
  <r>
    <s v="E"/>
    <s v="6090"/>
    <s v="854"/>
    <s v="85401"/>
    <s v="8549054"/>
    <n v="528004120010"/>
    <x v="1"/>
    <x v="30"/>
    <x v="30"/>
    <n v="202212"/>
    <n v="44697"/>
    <s v="XOF"/>
    <n v="-14.56"/>
    <n v="-0.02"/>
    <s v="EUR"/>
    <n v="-1.9E-2"/>
    <n v="13048467"/>
    <s v="PROPERTY"/>
    <s v="854P0064"/>
    <s v="Premise allocation : [52800412] [4.09%] [30535335] - ANNULATION/PA Non Premises : 40267562 - 25 paquets par carton"/>
  </r>
  <r>
    <s v="E"/>
    <s v="6000"/>
    <s v="854"/>
    <s v="85401"/>
    <s v="8549054"/>
    <n v="528004120010"/>
    <x v="1"/>
    <x v="30"/>
    <x v="30"/>
    <n v="202212"/>
    <n v="44704"/>
    <s v="XOF"/>
    <n v="367.92"/>
    <n v="0.59"/>
    <s v="EUR"/>
    <n v="0.56200000000000006"/>
    <n v="13048467"/>
    <s v="PROPERTY"/>
    <s v="854P0064"/>
    <s v="Premise allocation : [52800412] [4.09%] [30535335] - PA Non Premises : 40268513 - SAWADOGO G Georges_Loyer bureau kaya_mais 2022-"/>
  </r>
  <r>
    <s v="E"/>
    <s v="6000"/>
    <s v="854"/>
    <s v="85401"/>
    <s v="8549054"/>
    <n v="528004120010"/>
    <x v="1"/>
    <x v="30"/>
    <x v="30"/>
    <n v="202212"/>
    <n v="44704"/>
    <s v="XOF"/>
    <n v="41.36"/>
    <n v="7.0000000000000007E-2"/>
    <s v="EUR"/>
    <n v="6.7000000000000004E-2"/>
    <n v="13048467"/>
    <s v="PROPERTY"/>
    <s v="854P0064"/>
    <s v="Premise allocation : [52800412] [4.09%] [30535335] - ANNULATION/PA Non Premises : 40279610 - Shipping Charges - Niveau ligne"/>
  </r>
  <r>
    <s v="E"/>
    <s v="6000"/>
    <s v="854"/>
    <s v="85401"/>
    <s v="8549054"/>
    <n v="528004120010"/>
    <x v="1"/>
    <x v="30"/>
    <x v="30"/>
    <n v="202212"/>
    <n v="44704"/>
    <s v="XOF"/>
    <n v="-367.92"/>
    <n v="-0.59"/>
    <s v="EUR"/>
    <n v="-0.56200000000000006"/>
    <n v="13048467"/>
    <s v="PROPERTY"/>
    <s v="854P0064"/>
    <s v="Premise allocation : [52800412] [4.09%] [30535335] - ANNULATION/PA Non Premises : 40268513 - SAWADOGO G Georges_Loyer bureau kaya_mais 2022-"/>
  </r>
  <r>
    <s v="E"/>
    <s v="6000"/>
    <s v="854"/>
    <s v="85401"/>
    <s v="8549054"/>
    <n v="528004120010"/>
    <x v="1"/>
    <x v="30"/>
    <x v="30"/>
    <n v="202212"/>
    <n v="44704"/>
    <s v="XOF"/>
    <n v="367.92"/>
    <n v="0.59"/>
    <s v="EUR"/>
    <n v="0.56200000000000006"/>
    <n v="13048467"/>
    <s v="PROPERTY"/>
    <s v="854P0064"/>
    <s v="Premise allocation : [52800412] [4.09%] [30535335] - PA Non Premises : 40279610 - SAWADOGO G Georges_Loyer bureau kaya_mais 2022-"/>
  </r>
  <r>
    <s v="E"/>
    <s v="6000"/>
    <s v="854"/>
    <s v="85401"/>
    <s v="8549054"/>
    <n v="528004120010"/>
    <x v="1"/>
    <x v="30"/>
    <x v="30"/>
    <n v="202212"/>
    <n v="44704"/>
    <s v="XOF"/>
    <n v="-41.36"/>
    <n v="-7.0000000000000007E-2"/>
    <s v="EUR"/>
    <n v="-6.7000000000000004E-2"/>
    <n v="13048467"/>
    <s v="PROPERTY"/>
    <s v="854P0064"/>
    <s v="Premise allocation : [52800412] [4.09%] [30535335] - PA Non Premises : 40279610 - Shipping Charges - Niveau ligne"/>
  </r>
  <r>
    <s v="E"/>
    <s v="6000"/>
    <s v="854"/>
    <s v="85401"/>
    <s v="8549054"/>
    <n v="528004120010"/>
    <x v="1"/>
    <x v="30"/>
    <x v="30"/>
    <n v="202212"/>
    <n v="44704"/>
    <s v="XOF"/>
    <n v="-367.92"/>
    <n v="-0.59"/>
    <s v="EUR"/>
    <n v="-0.56200000000000006"/>
    <n v="13048467"/>
    <s v="PROPERTY"/>
    <s v="854P0064"/>
    <s v="Premise allocation : [52800412] [4.09%] [30535335] - ANNULATION/PA Non Premises : 40279610 - SAWADOGO G Georges_Loyer bureau kaya_mais 2022-"/>
  </r>
  <r>
    <s v="E"/>
    <s v="5094"/>
    <s v="854"/>
    <s v="85408"/>
    <s v="8540008"/>
    <n v="528004120003"/>
    <x v="5"/>
    <x v="66"/>
    <x v="65"/>
    <n v="202212"/>
    <n v="44706"/>
    <s v="XOF"/>
    <n v="-20000"/>
    <n v="-32.03"/>
    <s v="EUR"/>
    <n v="-30.492999999999999"/>
    <n v="30532618"/>
    <m/>
    <m/>
    <s v="528 - OHATJ280522/JUSTIF/KIEMA YAYA/ACHAT D´UNITÉ DE CONNECTION /KIEMA YAYA/ /5097/85408/8540008/52800412/583562 APPROUVÉ PAR JANNIE GOEDKOOP -"/>
  </r>
  <r>
    <s v="E"/>
    <s v="5094"/>
    <s v="854"/>
    <s v="85408"/>
    <s v="8540008"/>
    <n v="528004120003"/>
    <x v="5"/>
    <x v="66"/>
    <x v="65"/>
    <n v="202212"/>
    <n v="44706"/>
    <s v="XOF"/>
    <n v="-20000"/>
    <n v="-32.03"/>
    <s v="EUR"/>
    <n v="-30.492999999999999"/>
    <n v="30532618"/>
    <m/>
    <m/>
    <s v="528 - OHATJ280522/JUSTIF/KIEMA YAYA/ACHAT D´UNITÉ DE COMMUNICATION /KIEMA YAYA/ /5097/85408/8540008/52800412/583562 APPROUVÉ PAR JANNIE GOEDKOOP -"/>
  </r>
  <r>
    <s v="E"/>
    <s v="5190"/>
    <s v="854"/>
    <s v="85408"/>
    <s v="8540008"/>
    <n v="528004120003"/>
    <x v="5"/>
    <x v="66"/>
    <x v="65"/>
    <n v="202212"/>
    <n v="44706"/>
    <s v="XOF"/>
    <n v="-7000"/>
    <n v="-11.21"/>
    <s v="EUR"/>
    <n v="-10.672000000000001"/>
    <n v="30532618"/>
    <m/>
    <m/>
    <s v="528 - OHATJ280522/JUSTIF/KIEMA YAYA/FRAIS  OUAGADOUGOU /KIEMA YAYA//5097/85408/8540008/52800412"/>
  </r>
  <r>
    <s v="E"/>
    <s v="5190"/>
    <s v="854"/>
    <s v="85408"/>
    <s v="8540008"/>
    <n v="528004120003"/>
    <x v="5"/>
    <x v="66"/>
    <x v="65"/>
    <n v="202212"/>
    <n v="44706"/>
    <s v="XOF"/>
    <n v="-5000"/>
    <n v="-8.01"/>
    <s v="EUR"/>
    <n v="-7.6260000000000003"/>
    <n v="30532618"/>
    <m/>
    <m/>
    <s v="528 - OHATJ280522/JUSTIF/KIEMA YAYAFRAIS DE TRANSPORT ALLER-RETOUR KAYA- OUAGADOUGOU /5097/85408/8540008/52800412/583562 APPROUVÉ PAR JANNIE GOEDKOOP"/>
  </r>
  <r>
    <s v="E"/>
    <s v="5510"/>
    <s v="854"/>
    <s v="85408"/>
    <s v="8540008"/>
    <n v="528004120003"/>
    <x v="5"/>
    <x v="66"/>
    <x v="65"/>
    <n v="202212"/>
    <n v="44706"/>
    <s v="XOF"/>
    <n v="-70000"/>
    <n v="-112.09"/>
    <s v="EUR"/>
    <n v="-106.711"/>
    <n v="30532618"/>
    <m/>
    <m/>
    <s v="528 - OHATJ280522/JUSTIF/KIEMA YAYA/ALLOCATION NOURRITURE ET NUITÉE AMICALE/DAHANI HUBERT/ DU 4 AU 07 JUIN 2022 ET DU 12 AU 13 JUIN 2022/5097/85408/8540008/52800412/583562 APPROUVÉ PAR JANNIE GOEDKOOP"/>
  </r>
  <r>
    <s v="E"/>
    <s v="5510"/>
    <s v="854"/>
    <s v="85408"/>
    <s v="8540008"/>
    <n v="528004120003"/>
    <x v="5"/>
    <x v="66"/>
    <x v="65"/>
    <n v="202212"/>
    <n v="44706"/>
    <s v="XOF"/>
    <n v="-39000"/>
    <n v="-62.45"/>
    <s v="EUR"/>
    <n v="-59.453000000000003"/>
    <n v="30532618"/>
    <m/>
    <m/>
    <s v="528 - OHATJ280522/JUSTIF/KIEMA YAYA/ALLOCATION NOURRITURE ET  ET DU 12 AU 13 JUIN 2022/5097/85408/8540008/52800412/583562 APPROUVÉ PAR"/>
  </r>
  <r>
    <s v="E"/>
    <s v="5510"/>
    <s v="854"/>
    <s v="85408"/>
    <s v="8540008"/>
    <n v="528004120003"/>
    <x v="5"/>
    <x v="66"/>
    <x v="65"/>
    <n v="202212"/>
    <n v="44706"/>
    <s v="XOF"/>
    <n v="-39000"/>
    <n v="-62.45"/>
    <s v="EUR"/>
    <n v="-59.453000000000003"/>
    <n v="30532618"/>
    <m/>
    <m/>
    <s v="528 - OHATJ280522/JUSTIF/KIEMA DE GANSONRÉ HASSANE  DU 4 AU 05 JUIN 2022 ET DU 12 AU 13 JUIN 2022/5097/85408/8540008/52800412/583562 APPROUVÉ PAR JANNIE GOEDKOOP -"/>
  </r>
  <r>
    <s v="E"/>
    <s v="5501"/>
    <s v="854"/>
    <s v="85408"/>
    <s v="8540008"/>
    <n v="528004120003"/>
    <x v="5"/>
    <x v="66"/>
    <x v="65"/>
    <n v="202212"/>
    <n v="44706"/>
    <s v="XOF"/>
    <n v="-10500"/>
    <n v="-16.809999999999999"/>
    <s v="EUR"/>
    <n v="-16.003"/>
    <n v="30532618"/>
    <m/>
    <m/>
    <s v="528 - OHATJ280522/JUSTIF/KIEMA YAYA/REÇU DE VACCINATION DE /GANSORÉ HASSANE /5097/85408/8540008/52800412/583562 APPROUVÉ PAR JANNIE GOEDKOOP -"/>
  </r>
  <r>
    <s v="E"/>
    <s v="5190"/>
    <s v="854"/>
    <s v="85408"/>
    <s v="8540008"/>
    <n v="528004120003"/>
    <x v="5"/>
    <x v="66"/>
    <x v="65"/>
    <n v="202212"/>
    <n v="44706"/>
    <s v="XOF"/>
    <n v="-10000"/>
    <n v="-16.010000000000002"/>
    <s v="EUR"/>
    <n v="-15.242000000000001"/>
    <n v="30532618"/>
    <m/>
    <m/>
    <s v="528 - OHATJ280522/JUSTIF/KIEMA YAYA/FRAIS DE TRANSPORT ALLER-RETOUR  DÉDOUGOU- OUAGADOUGOU /5097/85408/8540008/52800412/583562 APPROUVÉ PAR JANNIE GOEDKOOP -"/>
  </r>
  <r>
    <s v="E"/>
    <s v="5201"/>
    <s v="854"/>
    <s v="85406"/>
    <s v="8540007"/>
    <n v="528004120010"/>
    <x v="1"/>
    <x v="50"/>
    <x v="50"/>
    <n v="202212"/>
    <n v="44767"/>
    <s v="XOF"/>
    <n v="145515"/>
    <n v="233.24"/>
    <s v="EUR"/>
    <n v="221.833"/>
    <n v="30537174"/>
    <s v="SUBGRANT"/>
    <n v="13486"/>
    <s v="JUSTIF/Décaissement Tranche N°2/2022 - AZND - Projet &quot;ATWA&quot; - Juillet à Décembre 2022/ Partners Shared Costs  Décembre 2022"/>
  </r>
  <r>
    <s v="E"/>
    <s v="5201"/>
    <s v="854"/>
    <s v="85406"/>
    <s v="8540007"/>
    <n v="528004120052"/>
    <x v="26"/>
    <x v="99"/>
    <x v="97"/>
    <n v="202212"/>
    <n v="44767"/>
    <s v="XOF"/>
    <n v="11250"/>
    <n v="18.03"/>
    <s v="EUR"/>
    <n v="17.148"/>
    <n v="30537174"/>
    <s v="SUBGRANT"/>
    <n v="13486"/>
    <s v="JUSTIF/Décaissement Tranche N°2/2022 - AZND - Projet &quot;ATWA&quot; - Juillet à Décembre 2022/Travel &amp; Perdiem (Activity-specific) (2staff of DOH*16DS*2 supervision a year*3days Décembre  2022"/>
  </r>
  <r>
    <s v="E"/>
    <s v="5201"/>
    <s v="854"/>
    <s v="85406"/>
    <s v="8540007"/>
    <n v="528004120032"/>
    <x v="4"/>
    <x v="27"/>
    <x v="27"/>
    <n v="202212"/>
    <n v="44767"/>
    <s v="XOF"/>
    <n v="2154300"/>
    <n v="3453.08"/>
    <s v="EUR"/>
    <n v="3284.2060000000001"/>
    <n v="30535818"/>
    <s v="SUBGRANT"/>
    <n v="13486"/>
    <s v="JUSTIF/Décaissement Tranche N°2/2022 - AZND - Projet &quot;ATWA&quot; - Juillet à Décembre 2022/ Rehabilitation of 400 water points/ NOVEMBRE 2022"/>
  </r>
  <r>
    <s v="E"/>
    <s v="5201"/>
    <s v="854"/>
    <s v="85406"/>
    <s v="8540007"/>
    <n v="528004120046"/>
    <x v="24"/>
    <x v="96"/>
    <x v="94"/>
    <n v="202212"/>
    <n v="44767"/>
    <s v="XOF"/>
    <n v="10601250"/>
    <n v="16992.53"/>
    <s v="EUR"/>
    <n v="16161.504999999999"/>
    <n v="30535818"/>
    <s v="SUBGRANT"/>
    <n v="13486"/>
    <s v="JUSTIF/Décaissement Tranche N°2/2022 - AZND - Projet &quot;ATWA&quot; - Juillet à Décembre 2022/ Based on assessment, work with DOH to expand range of services available to reach adolescents. Including through training (see below), quality improvement and infrastru"/>
  </r>
  <r>
    <s v="E"/>
    <s v="5201"/>
    <s v="854"/>
    <s v="85406"/>
    <s v="8540007"/>
    <n v="528004120052"/>
    <x v="26"/>
    <x v="99"/>
    <x v="97"/>
    <n v="202212"/>
    <n v="44767"/>
    <s v="XOF"/>
    <n v="3619050"/>
    <n v="5800.9"/>
    <s v="EUR"/>
    <n v="5517.2049999999999"/>
    <n v="30535818"/>
    <s v="SUBGRANT"/>
    <n v="13486"/>
    <s v="JUSTIF/Décaissement Tranche N°2/2022 - AZND - Projet &quot;ATWA&quot; - Juillet à Décembre 2022/ Travel &amp; Perdiem (Activity-specific) (2staff of DOH*16DS*2 supervision a year*3days / NOVEMBRE 2022"/>
  </r>
  <r>
    <s v="E"/>
    <s v="5201"/>
    <s v="854"/>
    <s v="85406"/>
    <s v="8540007"/>
    <n v="528004120010"/>
    <x v="1"/>
    <x v="50"/>
    <x v="50"/>
    <n v="202212"/>
    <n v="44767"/>
    <s v="XOF"/>
    <n v="698490"/>
    <n v="1119.5999999999999"/>
    <s v="EUR"/>
    <n v="1064.846"/>
    <n v="30535818"/>
    <s v="SUBGRANT"/>
    <n v="13486"/>
    <s v="JUSTIF/Décaissement Tranche N°2/2022 - AZND - Projet &quot;ATWA&quot; - Juillet à Décembre 2022/ Partners Shared Costs / NOVEMBRE 2022"/>
  </r>
  <r>
    <s v="E"/>
    <s v="5201"/>
    <s v="854"/>
    <s v="85406"/>
    <s v="8540007"/>
    <n v="528004120001"/>
    <x v="3"/>
    <x v="52"/>
    <x v="52"/>
    <n v="202212"/>
    <n v="44767"/>
    <s v="XOF"/>
    <n v="431750"/>
    <n v="692.04"/>
    <s v="EUR"/>
    <n v="658.19600000000003"/>
    <n v="30535818"/>
    <s v="SUBGRANT"/>
    <n v="13486"/>
    <s v="JUSTIF/Décaissement Tranche N°2/2022 - AZND - Projet &quot;ATWA&quot; - Juillet à Décembre 2022/ Programme Coordinator (partner (1) Salaire de NOVEMBRE 2022"/>
  </r>
  <r>
    <s v="E"/>
    <s v="5201"/>
    <s v="854"/>
    <s v="85406"/>
    <s v="8540007"/>
    <n v="528004120001"/>
    <x v="3"/>
    <x v="45"/>
    <x v="45"/>
    <n v="202212"/>
    <n v="44767"/>
    <s v="XOF"/>
    <n v="549500"/>
    <n v="880.78"/>
    <s v="EUR"/>
    <n v="837.70500000000004"/>
    <n v="30535818"/>
    <s v="SUBGRANT"/>
    <n v="13486"/>
    <s v="JUSTIF/Décaissement Tranche N°2/2022 - AZND - Projet &quot;ATWA&quot; - Juillet à Décembre 2022/ Supervisors (partner 2) Salaire de NOVEMBRE 2022"/>
  </r>
  <r>
    <s v="E"/>
    <s v="5201"/>
    <s v="854"/>
    <s v="85406"/>
    <s v="8540007"/>
    <n v="528004120001"/>
    <x v="3"/>
    <x v="52"/>
    <x v="52"/>
    <n v="202212"/>
    <n v="44767"/>
    <s v="XOF"/>
    <n v="786500"/>
    <n v="1260.6600000000001"/>
    <s v="EUR"/>
    <n v="1199.0070000000001"/>
    <n v="30537174"/>
    <s v="SUBGRANT"/>
    <n v="13486"/>
    <s v="JUSTIF/Décaissement Tranche N°2/2022 - AZND - Projet &quot;ATWA&quot; - Juillet à Décembre 2022/ Programme Coordinator (partner (1) Salaire de Decembre 2022"/>
  </r>
  <r>
    <s v="E"/>
    <s v="5201"/>
    <s v="854"/>
    <s v="85406"/>
    <s v="8540007"/>
    <n v="528004120002"/>
    <x v="0"/>
    <x v="54"/>
    <x v="54"/>
    <n v="202212"/>
    <n v="44767"/>
    <s v="XOF"/>
    <n v="353250"/>
    <n v="566.22"/>
    <s v="EUR"/>
    <n v="538.529"/>
    <n v="30535818"/>
    <s v="SUBGRANT"/>
    <n v="13486"/>
    <s v="JUSTIF/Décaissement Tranche N°2/2022 - AZND - Projet &quot;ATWA&quot; - Juillet à Décembre 2022/ Finance partner (1)) Salaire de NOVEMBRE 2022"/>
  </r>
  <r>
    <s v="E"/>
    <s v="5201"/>
    <s v="854"/>
    <s v="85406"/>
    <s v="8540007"/>
    <n v="528004120002"/>
    <x v="0"/>
    <x v="53"/>
    <x v="53"/>
    <n v="202212"/>
    <n v="44767"/>
    <s v="XOF"/>
    <n v="353250"/>
    <n v="566.22"/>
    <s v="EUR"/>
    <n v="538.529"/>
    <n v="30535818"/>
    <s v="SUBGRANT"/>
    <n v="13486"/>
    <s v="JUSTIF/Décaissement Tranche N°2/2022 - AZND - Projet &quot;ATWA&quot; - Juillet à Décembre 2022/ MEAL partner (1) Salaire de NOVEMBRE 2022"/>
  </r>
  <r>
    <s v="E"/>
    <s v="5201"/>
    <s v="854"/>
    <s v="85406"/>
    <s v="8540007"/>
    <n v="528004120002"/>
    <x v="0"/>
    <x v="49"/>
    <x v="49"/>
    <n v="202212"/>
    <n v="44767"/>
    <s v="XOF"/>
    <n v="196250"/>
    <n v="314.57"/>
    <s v="EUR"/>
    <n v="299.18599999999998"/>
    <n v="30535818"/>
    <s v="SUBGRANT"/>
    <n v="13486"/>
    <s v="JUSTIF/Décaissement Tranche N°2/2022 - AZND - Projet &quot;ATWA&quot; - Juillet à Décembre 2022/ Driver Partner (1) Salaire de NOVEMBRE 2022"/>
  </r>
  <r>
    <s v="E"/>
    <s v="5201"/>
    <s v="854"/>
    <s v="85406"/>
    <s v="8540007"/>
    <n v="528004120002"/>
    <x v="0"/>
    <x v="48"/>
    <x v="48"/>
    <n v="202212"/>
    <n v="44767"/>
    <s v="XOF"/>
    <n v="175000"/>
    <n v="280.5"/>
    <s v="EUR"/>
    <n v="266.78199999999998"/>
    <n v="30535818"/>
    <s v="SUBGRANT"/>
    <n v="13486"/>
    <s v="JUSTIF/Décaissement Tranche N°2/2022 - AZND - Projet &quot;ATWA&quot; - Juillet à Décembre 2022/ National director partner (25%) (1)) Salaire de NOVEMBRE 2022"/>
  </r>
  <r>
    <s v="E"/>
    <s v="5201"/>
    <s v="854"/>
    <s v="85406"/>
    <s v="8540007"/>
    <n v="528004120003"/>
    <x v="5"/>
    <x v="40"/>
    <x v="40"/>
    <n v="202212"/>
    <n v="44767"/>
    <s v="XOF"/>
    <n v="301450"/>
    <n v="483.19"/>
    <s v="EUR"/>
    <n v="459.55900000000003"/>
    <n v="30535818"/>
    <s v="SUBGRANT"/>
    <n v="13486"/>
    <s v="JUSTIF/Décaissement Tranche N°2/2022 - AZND - Projet &quot;ATWA&quot; - Juillet à Décembre 2022/ Per diems (3 days per month x 3 months x 2 persons)/ NOVEMBRE 2022"/>
  </r>
  <r>
    <s v="E"/>
    <s v="5201"/>
    <s v="854"/>
    <s v="85406"/>
    <s v="8540007"/>
    <n v="528004120010"/>
    <x v="1"/>
    <x v="47"/>
    <x v="47"/>
    <n v="202212"/>
    <n v="44767"/>
    <s v="XOF"/>
    <n v="53300"/>
    <n v="85.43"/>
    <s v="EUR"/>
    <n v="81.251999999999995"/>
    <n v="30535818"/>
    <s v="SUBGRANT"/>
    <n v="13486"/>
    <s v="JUSTIF/Décaissement Tranche N°2/2022 - AZND - Projet &quot;ATWA&quot; - Juillet à Décembre 2022/ Vehicle petrol ( 1 cars * 76 euro/month * X months) NOVEMBRE 2022"/>
  </r>
  <r>
    <s v="E"/>
    <s v="5201"/>
    <s v="854"/>
    <s v="85406"/>
    <s v="8540007"/>
    <n v="528004120010"/>
    <x v="1"/>
    <x v="4"/>
    <x v="4"/>
    <n v="202212"/>
    <n v="44767"/>
    <s v="XOF"/>
    <n v="80000"/>
    <n v="128.22999999999999"/>
    <s v="EUR"/>
    <n v="121.959"/>
    <n v="30535818"/>
    <s v="SUBGRANT"/>
    <n v="13486"/>
    <s v="JUSTIF/Décaissement Tranche N°2/2022 - AZND - Projet &quot;ATWA&quot; - Juillet à Décembre 2022/ Vehicle Maintenance/  NOVEMBRE 2022"/>
  </r>
  <r>
    <s v="E"/>
    <s v="5201"/>
    <s v="854"/>
    <s v="85406"/>
    <s v="8540007"/>
    <n v="528004120010"/>
    <x v="1"/>
    <x v="51"/>
    <x v="51"/>
    <n v="202212"/>
    <n v="44767"/>
    <s v="XOF"/>
    <n v="148000"/>
    <n v="237.23"/>
    <s v="EUR"/>
    <n v="225.62799999999999"/>
    <n v="30535818"/>
    <s v="SUBGRANT"/>
    <n v="13486"/>
    <s v="JUSTIF/Décaissement Tranche N°2/2022 - AZND - Projet &quot;ATWA&quot; - Juillet à Décembre 2022/ Motorcycle petrol (11 motorcycles * 76 euro/month * X months) NOVEMBRE 2022"/>
  </r>
  <r>
    <s v="E"/>
    <s v="5201"/>
    <s v="854"/>
    <s v="85406"/>
    <s v="8540007"/>
    <n v="528004120010"/>
    <x v="1"/>
    <x v="55"/>
    <x v="55"/>
    <n v="202212"/>
    <n v="44767"/>
    <s v="XOF"/>
    <n v="50000"/>
    <n v="80.14"/>
    <s v="EUR"/>
    <n v="76.221000000000004"/>
    <n v="30535818"/>
    <s v="SUBGRANT"/>
    <n v="13486"/>
    <s v="JUSTIF/Décaissement Tranche N°2/2022 - AZND - Projet &quot;ATWA&quot; - Juillet à Décembre 2022/ Motorcycle Maintenance (11 Partner) NOVEMBRE 2022"/>
  </r>
  <r>
    <s v="E"/>
    <s v="5201"/>
    <s v="854"/>
    <s v="85406"/>
    <s v="8540007"/>
    <n v="528004120020"/>
    <x v="7"/>
    <x v="63"/>
    <x v="62"/>
    <n v="202212"/>
    <n v="44767"/>
    <s v="XOF"/>
    <n v="2944352"/>
    <n v="4719.4399999999996"/>
    <s v="EUR"/>
    <n v="4488.634"/>
    <n v="30535818"/>
    <s v="SUBGRANT"/>
    <n v="13486"/>
    <s v="JUSTIF/Décaissement Tranche N°2/2022 - AZND - Projet &quot;ATWA&quot; - Juillet à Décembre 2022/ Other costs (Activity-specific)(1meal*1planning session*808schools) NOVEMBRE 2022"/>
  </r>
  <r>
    <s v="E"/>
    <s v="5201"/>
    <s v="854"/>
    <s v="85406"/>
    <s v="8540007"/>
    <n v="528004120026"/>
    <x v="6"/>
    <x v="46"/>
    <x v="46"/>
    <n v="202212"/>
    <n v="44767"/>
    <s v="XOF"/>
    <n v="5050500"/>
    <n v="8095.34"/>
    <s v="EUR"/>
    <n v="7699.4350000000004"/>
    <n v="30535818"/>
    <s v="SUBGRANT"/>
    <n v="13486"/>
    <s v="JUSTIF/Décaissement Tranche N°2/2022 - AZND - Projet &quot;ATWA&quot; - Juillet à Décembre 2022/ Based on supportive supervision, provide follow-up training and support to teachers and schools as needed."/>
  </r>
  <r>
    <s v="E"/>
    <s v="5201"/>
    <s v="854"/>
    <s v="85406"/>
    <s v="8540007"/>
    <n v="528004120001"/>
    <x v="3"/>
    <x v="45"/>
    <x v="45"/>
    <n v="202212"/>
    <n v="44767"/>
    <s v="XOF"/>
    <n v="1001000"/>
    <n v="1604.48"/>
    <s v="EUR"/>
    <n v="1526.0119999999999"/>
    <n v="30537174"/>
    <s v="SUBGRANT"/>
    <n v="13486"/>
    <s v="JUSTIF/Décaissement Tranche N°2/2022 - AZND - Projet &quot;ATWA&quot; - Juillet à Décembre 2022/ Supervisors (partner 2) Salaire de Décembre 2022"/>
  </r>
  <r>
    <s v="E"/>
    <s v="5201"/>
    <s v="854"/>
    <s v="85406"/>
    <s v="8540007"/>
    <n v="528004120002"/>
    <x v="0"/>
    <x v="54"/>
    <x v="54"/>
    <n v="202212"/>
    <n v="44767"/>
    <s v="XOF"/>
    <n v="643500"/>
    <n v="1031.45"/>
    <s v="EUR"/>
    <n v="981.00699999999995"/>
    <n v="30537174"/>
    <s v="SUBGRANT"/>
    <n v="13486"/>
    <s v="JUSTIF/Décaissement Tranche N°2/2022 - AZND - Projet &quot;ATWA&quot; - Juillet à Décembre 2022/ Finance partner (1)) Salaire de Décembre 2022"/>
  </r>
  <r>
    <s v="E"/>
    <s v="5201"/>
    <s v="854"/>
    <s v="85406"/>
    <s v="8540007"/>
    <n v="528004120002"/>
    <x v="0"/>
    <x v="53"/>
    <x v="53"/>
    <n v="202212"/>
    <n v="44767"/>
    <s v="XOF"/>
    <n v="643500"/>
    <n v="1031.45"/>
    <s v="EUR"/>
    <n v="981.00699999999995"/>
    <n v="30537174"/>
    <s v="SUBGRANT"/>
    <n v="13486"/>
    <s v="JUSTIF/Décaissement Tranche N°2/2022 - AZND - Projet &quot;ATWA&quot; - Juillet à Décembre 2022/ MEAL partner (1) Salaire de Décembre 2022"/>
  </r>
  <r>
    <s v="E"/>
    <s v="5201"/>
    <s v="854"/>
    <s v="85406"/>
    <s v="8540007"/>
    <n v="528004120002"/>
    <x v="0"/>
    <x v="49"/>
    <x v="49"/>
    <n v="202212"/>
    <n v="44767"/>
    <s v="XOF"/>
    <n v="357500"/>
    <n v="573.03"/>
    <s v="EUR"/>
    <n v="545.00599999999997"/>
    <n v="30537174"/>
    <s v="SUBGRANT"/>
    <n v="13486"/>
    <s v="JUSTIF/Décaissement Tranche N°2/2022 - AZND - Projet &quot;ATWA&quot; - Juillet à Décembre 2022/ Driver Partner (1) Salaire de Décembre 2022"/>
  </r>
  <r>
    <s v="E"/>
    <s v="5201"/>
    <s v="854"/>
    <s v="85406"/>
    <s v="8540007"/>
    <n v="528004120002"/>
    <x v="0"/>
    <x v="48"/>
    <x v="48"/>
    <n v="202212"/>
    <n v="44767"/>
    <s v="XOF"/>
    <n v="175000"/>
    <n v="280.5"/>
    <s v="EUR"/>
    <n v="266.78199999999998"/>
    <n v="30537174"/>
    <s v="SUBGRANT"/>
    <n v="13486"/>
    <s v="JUSTIF/Décaissement Tranche N°2/2022 - AZND - Projet &quot;ATWA&quot; - Juillet à Décembre 2022/ National director partner (25%) (1)) Salaire de Décembre 2022"/>
  </r>
  <r>
    <s v="E"/>
    <s v="5201"/>
    <s v="854"/>
    <s v="85406"/>
    <s v="8540007"/>
    <n v="528004120003"/>
    <x v="5"/>
    <x v="40"/>
    <x v="40"/>
    <n v="202212"/>
    <n v="44767"/>
    <s v="XOF"/>
    <n v="116575"/>
    <n v="186.86"/>
    <s v="EUR"/>
    <n v="177.72200000000001"/>
    <n v="30537174"/>
    <s v="SUBGRANT"/>
    <n v="13486"/>
    <s v="JUSTIF/Décaissement Tranche N°2/2022 - AZND - Projet &quot;ATWA&quot; - Juillet à Décembre 2022/ Per diems (3 days per month x 3 months x 2 persons)/ Décembre 2022"/>
  </r>
  <r>
    <s v="E"/>
    <s v="5201"/>
    <s v="854"/>
    <s v="85406"/>
    <s v="8540007"/>
    <n v="528004120010"/>
    <x v="1"/>
    <x v="47"/>
    <x v="47"/>
    <n v="202212"/>
    <n v="44767"/>
    <s v="XOF"/>
    <n v="53300"/>
    <n v="85.43"/>
    <s v="EUR"/>
    <n v="81.251999999999995"/>
    <n v="30537174"/>
    <s v="SUBGRANT"/>
    <n v="13486"/>
    <s v="JUSTIF/Décaissement Tranche N°2/2022 - AZND - Projet &quot;ATWA&quot; - Juillet à Décembre 2022/ Vehicle petrol ( 1 cars * 76 euro/month * X months) Décembre 2022"/>
  </r>
  <r>
    <s v="E"/>
    <s v="5201"/>
    <s v="854"/>
    <s v="85406"/>
    <s v="8540007"/>
    <n v="528004120010"/>
    <x v="1"/>
    <x v="51"/>
    <x v="51"/>
    <n v="202212"/>
    <n v="44767"/>
    <s v="XOF"/>
    <n v="143850"/>
    <n v="230.57"/>
    <s v="EUR"/>
    <n v="219.29400000000001"/>
    <n v="30537174"/>
    <s v="SUBGRANT"/>
    <n v="13486"/>
    <s v="JUSTIF/Décaissement Tranche N°2/2022 - AZND - Projet &quot;ATWA&quot; - Juillet à Décembre 2022/ Motorcycle petrol (11 motorcycles * 76 euro/month * X months) Décembre 2022"/>
  </r>
  <r>
    <s v="E"/>
    <s v="5201"/>
    <s v="854"/>
    <s v="85406"/>
    <s v="8540007"/>
    <n v="528004120030"/>
    <x v="9"/>
    <x v="65"/>
    <x v="64"/>
    <n v="202212"/>
    <n v="44767"/>
    <s v="XOF"/>
    <n v="349000"/>
    <n v="559.4"/>
    <s v="EUR"/>
    <n v="532.04200000000003"/>
    <n v="30535818"/>
    <s v="SUBGRANT"/>
    <n v="13486"/>
    <s v="JUSTIF/Décaissement Tranche N°2/2022 - AZND - Projet &quot;ATWA&quot; - Juillet à Décembre 2022/ Equipment (Activity-specific) (latrine for school): contract of rehabilitation 400 latrines/ NOVEMBRE 2022"/>
  </r>
  <r>
    <s v="E"/>
    <s v="5201"/>
    <s v="854"/>
    <s v="85406"/>
    <s v="8540007"/>
    <n v="528004120053"/>
    <x v="8"/>
    <x v="64"/>
    <x v="63"/>
    <n v="202212"/>
    <n v="44767"/>
    <s v="XOF"/>
    <n v="360700"/>
    <n v="578.16"/>
    <s v="EUR"/>
    <n v="549.88499999999999"/>
    <n v="30535818"/>
    <s v="SUBGRANT"/>
    <n v="13486"/>
    <s v="JUSTIF/Décaissement Tranche N°2/2022 - AZND - Projet &quot;ATWA&quot; - Juillet à Décembre 2022/ Travel &amp; Perdiem (Activity-specific) (3 adolescents*2meetings*3regions*4days) / NOVEMBRE 2022"/>
  </r>
  <r>
    <s v="E"/>
    <s v="5201"/>
    <s v="854"/>
    <s v="85406"/>
    <s v="8540007"/>
    <n v="528004120046"/>
    <x v="24"/>
    <x v="96"/>
    <x v="94"/>
    <n v="202212"/>
    <n v="44767"/>
    <s v="XOF"/>
    <n v="3047362"/>
    <n v="4884.55"/>
    <s v="EUR"/>
    <n v="4645.67"/>
    <n v="30537174"/>
    <s v="SUBGRANT"/>
    <n v="13486"/>
    <s v="JUSTIF/Décaissement Tranche N°2/2022 - AZND - Projet &quot;ATWA&quot; - Juillet à Décembre 2022/ Based on assessment, work with DOH to expand range of services available to reach adolescents. Including through training (see below), quality improvement and Décembre"/>
  </r>
  <r>
    <s v="E"/>
    <s v="6000"/>
    <s v="854"/>
    <s v="85408"/>
    <s v="8549054"/>
    <n v="528004120010"/>
    <x v="1"/>
    <x v="38"/>
    <x v="38"/>
    <n v="202212"/>
    <n v="44773"/>
    <s v="XOF"/>
    <n v="-100000"/>
    <n v="-160.29"/>
    <s v="EUR"/>
    <n v="-152.45099999999999"/>
    <n v="30533201"/>
    <s v="PROPERTY"/>
    <s v="854P0076"/>
    <s v="Paiment du loyer du bureau ohg juillet 2022"/>
  </r>
  <r>
    <s v="E"/>
    <s v="6000"/>
    <s v="854"/>
    <s v="85408"/>
    <s v="8549054"/>
    <n v="528004120010"/>
    <x v="1"/>
    <x v="38"/>
    <x v="38"/>
    <n v="202212"/>
    <n v="44773"/>
    <s v="XOF"/>
    <n v="-181714"/>
    <n v="-291.27"/>
    <s v="EUR"/>
    <n v="-277.02499999999998"/>
    <n v="30533201"/>
    <s v="PROPERTY"/>
    <s v="854P0076"/>
    <s v="Paiement du loyer du bureau OHG Juillet 2022"/>
  </r>
  <r>
    <s v="E"/>
    <s v="6000"/>
    <s v="854"/>
    <s v="85408"/>
    <s v="8549054"/>
    <n v="528004120010"/>
    <x v="1"/>
    <x v="38"/>
    <x v="38"/>
    <n v="202212"/>
    <n v="44773"/>
    <s v="XOF"/>
    <n v="-81714"/>
    <n v="-130.97999999999999"/>
    <s v="EUR"/>
    <n v="-124.574"/>
    <n v="30533201"/>
    <s v="PROPERTY"/>
    <s v="854P0076"/>
    <s v="Paiement du loyer du bureau juillet 2022"/>
  </r>
  <r>
    <s v="E"/>
    <s v="6000"/>
    <s v="854"/>
    <s v="85408"/>
    <s v="8549054"/>
    <n v="528004120010"/>
    <x v="1"/>
    <x v="38"/>
    <x v="38"/>
    <n v="202212"/>
    <n v="44773"/>
    <s v="XOF"/>
    <n v="100000"/>
    <n v="160.29"/>
    <s v="EUR"/>
    <n v="152.45099999999999"/>
    <n v="30535335"/>
    <s v="PROPERTY"/>
    <s v="854P0076"/>
    <s v="Paiment du loyer du bureau ohg juillet 2022"/>
  </r>
  <r>
    <s v="E"/>
    <s v="6000"/>
    <s v="854"/>
    <s v="85408"/>
    <s v="8549054"/>
    <n v="528004120010"/>
    <x v="1"/>
    <x v="38"/>
    <x v="38"/>
    <n v="202212"/>
    <n v="44773"/>
    <s v="XOF"/>
    <n v="181714"/>
    <n v="291.27"/>
    <s v="EUR"/>
    <n v="277.02499999999998"/>
    <n v="30535335"/>
    <s v="PROPERTY"/>
    <s v="854P0076"/>
    <s v="Paiement du loyer du bureau OHG Juillet 2022"/>
  </r>
  <r>
    <s v="E"/>
    <s v="6000"/>
    <s v="854"/>
    <s v="85408"/>
    <s v="8549054"/>
    <n v="528004120010"/>
    <x v="1"/>
    <x v="38"/>
    <x v="38"/>
    <n v="202212"/>
    <n v="44773"/>
    <s v="XOF"/>
    <n v="81714"/>
    <n v="130.97999999999999"/>
    <s v="EUR"/>
    <n v="124.574"/>
    <n v="30535335"/>
    <s v="PROPERTY"/>
    <s v="854P0076"/>
    <s v="Paiement du loyer du bureau juillet 2022"/>
  </r>
  <r>
    <s v="E"/>
    <s v="6000"/>
    <s v="854"/>
    <s v="85408"/>
    <s v="8549054"/>
    <n v="528004120010"/>
    <x v="1"/>
    <x v="2"/>
    <x v="2"/>
    <n v="202212"/>
    <n v="44773"/>
    <s v="XOF"/>
    <n v="-31527.3"/>
    <n v="-50.53"/>
    <s v="EUR"/>
    <n v="-48.058999999999997"/>
    <n v="13048467"/>
    <s v="PROPERTY"/>
    <s v="854P0076"/>
    <s v="Premise allocation : [52800412] [31.53%] [30535335] - Paiment du loyer du bureau ohg juillet 2022"/>
  </r>
  <r>
    <s v="E"/>
    <s v="6000"/>
    <s v="854"/>
    <s v="85408"/>
    <s v="8549054"/>
    <n v="528004120010"/>
    <x v="1"/>
    <x v="2"/>
    <x v="2"/>
    <n v="202212"/>
    <n v="44773"/>
    <s v="XOF"/>
    <n v="-57289.52"/>
    <n v="-91.83"/>
    <s v="EUR"/>
    <n v="-87.338999999999999"/>
    <n v="13048467"/>
    <s v="PROPERTY"/>
    <s v="854P0076"/>
    <s v="Premise allocation : [52800412] [31.53%] [30535335] - Paiement du loyer du bureau OHG Juillet 2022"/>
  </r>
  <r>
    <s v="E"/>
    <s v="6000"/>
    <s v="854"/>
    <s v="85408"/>
    <s v="8549054"/>
    <n v="528004120010"/>
    <x v="1"/>
    <x v="2"/>
    <x v="2"/>
    <n v="202212"/>
    <n v="44773"/>
    <s v="XOF"/>
    <n v="-25762.22"/>
    <n v="-41.29"/>
    <s v="EUR"/>
    <n v="-39.271000000000001"/>
    <n v="13048467"/>
    <s v="PROPERTY"/>
    <s v="854P0076"/>
    <s v="Premise allocation : [52800412] [31.53%] [30535335] - Paiement du loyer du bureau juillet 2022"/>
  </r>
  <r>
    <s v="E"/>
    <s v="4110"/>
    <s v="854"/>
    <s v="85400"/>
    <s v="8549052"/>
    <n v="528004120002"/>
    <x v="0"/>
    <x v="56"/>
    <x v="56"/>
    <n v="202212"/>
    <n v="44781"/>
    <s v="XOF"/>
    <n v="115496.83"/>
    <n v="179.57"/>
    <s v="EUR"/>
    <n v="176.07"/>
    <n v="30537282"/>
    <s v="STAFF"/>
    <n v="9980783"/>
    <s v="NEEMA MULTI SERVICE/LOYER DE KARINA LOPEZ DU 15 AOUT AU 14 NOVEMBRE 2022"/>
  </r>
  <r>
    <s v="E"/>
    <s v="5201"/>
    <s v="854"/>
    <s v="85407"/>
    <s v="8540008"/>
    <n v="528004120010"/>
    <x v="1"/>
    <x v="50"/>
    <x v="50"/>
    <n v="202212"/>
    <n v="44802"/>
    <s v="XOF"/>
    <n v="20600"/>
    <n v="32.03"/>
    <s v="EUR"/>
    <n v="31.405999999999999"/>
    <n v="30537993"/>
    <s v="SUBGRANT"/>
    <n v="13487"/>
    <s v="CHQN°0001133/Remboursement des frais d'entretien de moto du superviseur KOSSI"/>
  </r>
  <r>
    <s v="E"/>
    <s v="5201"/>
    <s v="854"/>
    <s v="85407"/>
    <s v="8540008"/>
    <n v="528004120010"/>
    <x v="1"/>
    <x v="50"/>
    <x v="50"/>
    <n v="202212"/>
    <n v="44802"/>
    <s v="XOF"/>
    <n v="15000"/>
    <n v="23.32"/>
    <s v="EUR"/>
    <n v="22.864999999999998"/>
    <n v="30537989"/>
    <s v="SUBGRANT"/>
    <n v="13487"/>
    <s v="CHQN°0001103/ Prise en charge de l'agent de nettoyage mois de septembre 2022"/>
  </r>
  <r>
    <s v="E"/>
    <s v="5201"/>
    <s v="854"/>
    <s v="85407"/>
    <s v="8540008"/>
    <n v="528004120010"/>
    <x v="1"/>
    <x v="50"/>
    <x v="50"/>
    <n v="202212"/>
    <n v="44802"/>
    <s v="XOF"/>
    <n v="45500"/>
    <n v="70.739999999999995"/>
    <s v="EUR"/>
    <n v="69.361000000000004"/>
    <n v="30537989"/>
    <s v="SUBGRANT"/>
    <n v="13487"/>
    <s v="CHQN°0001106/ Remboursement des frais d'envoies de plis et d'achat d'encre et de cable pour l'imprimante"/>
  </r>
  <r>
    <s v="E"/>
    <s v="5201"/>
    <s v="854"/>
    <s v="85407"/>
    <s v="8540008"/>
    <n v="528004120010"/>
    <x v="1"/>
    <x v="50"/>
    <x v="50"/>
    <n v="202212"/>
    <n v="44802"/>
    <s v="XOF"/>
    <n v="2500"/>
    <n v="3.89"/>
    <s v="EUR"/>
    <n v="3.8140000000000001"/>
    <n v="30537989"/>
    <s v="SUBGRANT"/>
    <n v="13487"/>
    <s v="Relevé bancaire/ Taxes sur demande de chequiers non barré"/>
  </r>
  <r>
    <s v="E"/>
    <s v="5201"/>
    <s v="854"/>
    <s v="85407"/>
    <s v="8540008"/>
    <n v="528004120010"/>
    <x v="1"/>
    <x v="50"/>
    <x v="50"/>
    <n v="202212"/>
    <n v="44802"/>
    <s v="XOF"/>
    <n v="2925"/>
    <n v="4.55"/>
    <s v="EUR"/>
    <n v="4.4610000000000003"/>
    <n v="30537989"/>
    <s v="SUBGRANT"/>
    <n v="13487"/>
    <s v="Relevé bancaire/ Agio du mois de septembre 2022"/>
  </r>
  <r>
    <s v="E"/>
    <s v="5201"/>
    <s v="854"/>
    <s v="85407"/>
    <s v="8540008"/>
    <n v="528004120010"/>
    <x v="1"/>
    <x v="50"/>
    <x v="50"/>
    <n v="202212"/>
    <n v="44802"/>
    <s v="XOF"/>
    <n v="25000"/>
    <n v="38.869999999999997"/>
    <s v="EUR"/>
    <n v="38.112000000000002"/>
    <n v="30537989"/>
    <s v="SUBGRANT"/>
    <n v="13487"/>
    <s v="CHQN°0001093/ Prise en charge des frais d'achat de carburant du Directeur Exécutif (mois de septembre 2022)"/>
  </r>
  <r>
    <s v="E"/>
    <s v="5201"/>
    <s v="854"/>
    <s v="85407"/>
    <s v="8540008"/>
    <n v="528004120010"/>
    <x v="1"/>
    <x v="50"/>
    <x v="50"/>
    <n v="202212"/>
    <n v="44802"/>
    <s v="XOF"/>
    <n v="10000"/>
    <n v="15.55"/>
    <s v="EUR"/>
    <n v="15.247"/>
    <n v="30537989"/>
    <s v="SUBGRANT"/>
    <n v="13487"/>
    <s v="CHQN°0001094/ Prise en charge des frais d'achat d'unité pour la connxion internet du chargé de programme (mois de septembre 2022)"/>
  </r>
  <r>
    <s v="E"/>
    <s v="5201"/>
    <s v="854"/>
    <s v="85407"/>
    <s v="8540008"/>
    <n v="528004120046"/>
    <x v="24"/>
    <x v="96"/>
    <x v="94"/>
    <n v="202212"/>
    <n v="44802"/>
    <s v="XOF"/>
    <n v="69500"/>
    <n v="108.06"/>
    <s v="EUR"/>
    <n v="105.95399999999999"/>
    <n v="30537989"/>
    <s v="SUBGRANT"/>
    <n v="13487"/>
    <s v="CHQN°0001097/ Prise en charge des frais de mission du chargé de programme pour la rencontre avec le MCD de Tougan sur le centre d'écoute jeunes"/>
  </r>
  <r>
    <s v="E"/>
    <s v="5201"/>
    <s v="854"/>
    <s v="85407"/>
    <s v="8540008"/>
    <n v="528004120010"/>
    <x v="1"/>
    <x v="50"/>
    <x v="50"/>
    <n v="202212"/>
    <n v="44802"/>
    <s v="XOF"/>
    <n v="16928"/>
    <n v="26.32"/>
    <s v="EUR"/>
    <n v="25.806999999999999"/>
    <n v="30537989"/>
    <s v="SUBGRANT"/>
    <n v="13487"/>
    <s v="CHQN°0001098/ Règlement de la facture d'électricité du mois d'août 2022"/>
  </r>
  <r>
    <s v="E"/>
    <s v="5201"/>
    <s v="854"/>
    <s v="85407"/>
    <s v="8540008"/>
    <n v="528004120010"/>
    <x v="1"/>
    <x v="50"/>
    <x v="50"/>
    <n v="202212"/>
    <n v="44802"/>
    <s v="XOF"/>
    <n v="41899"/>
    <n v="65.14"/>
    <s v="EUR"/>
    <n v="63.87"/>
    <n v="30537989"/>
    <s v="SUBGRANT"/>
    <n v="13487"/>
    <s v="CHQN°0001099/ Règlement des factures de MOOV-AFRICA des mois d'août 2022"/>
  </r>
  <r>
    <s v="E"/>
    <s v="5201"/>
    <s v="854"/>
    <s v="85407"/>
    <s v="8540008"/>
    <n v="528004120010"/>
    <x v="1"/>
    <x v="50"/>
    <x v="50"/>
    <n v="202212"/>
    <n v="44802"/>
    <s v="XOF"/>
    <n v="25000"/>
    <n v="38.869999999999997"/>
    <s v="EUR"/>
    <n v="38.112000000000002"/>
    <n v="30537993"/>
    <s v="SUBGRANT"/>
    <n v="13487"/>
    <s v="CHQN°0001107/Prise en charge des frais d'achat de carburant du directeur exécutif (mois d'octobre 2022)"/>
  </r>
  <r>
    <s v="E"/>
    <s v="5201"/>
    <s v="854"/>
    <s v="85407"/>
    <s v="8540008"/>
    <n v="528004120010"/>
    <x v="1"/>
    <x v="50"/>
    <x v="50"/>
    <n v="202212"/>
    <n v="44802"/>
    <s v="XOF"/>
    <n v="10000"/>
    <n v="15.55"/>
    <s v="EUR"/>
    <n v="15.247"/>
    <n v="30537993"/>
    <s v="SUBGRANT"/>
    <n v="13487"/>
    <s v="CHQN°0001108/Prise en charge pour achat d'unité pour la connection internet du chargé de programme (mois d'octobre 2022)"/>
  </r>
  <r>
    <s v="E"/>
    <s v="5201"/>
    <s v="854"/>
    <s v="85407"/>
    <s v="8540008"/>
    <n v="528004120010"/>
    <x v="1"/>
    <x v="50"/>
    <x v="50"/>
    <n v="202212"/>
    <n v="44802"/>
    <s v="XOF"/>
    <n v="977000"/>
    <n v="1519.04"/>
    <s v="EUR"/>
    <n v="1489.43"/>
    <n v="30537993"/>
    <s v="SUBGRANT"/>
    <n v="13487"/>
    <s v="CHQN°0001111/Achat de fournitures de bureau"/>
  </r>
  <r>
    <s v="E"/>
    <s v="5201"/>
    <s v="854"/>
    <s v="85407"/>
    <s v="8540008"/>
    <n v="528004120046"/>
    <x v="24"/>
    <x v="96"/>
    <x v="94"/>
    <n v="202212"/>
    <n v="44802"/>
    <s v="XOF"/>
    <n v="10530216"/>
    <n v="16372.35"/>
    <s v="EUR"/>
    <n v="16053.212"/>
    <n v="30537993"/>
    <s v="SUBGRANT"/>
    <n v="13487"/>
    <s v="CHQN°0001112/Prise en charge de la rehabilitation du centre d'écoute jeunes de TOUGAN"/>
  </r>
  <r>
    <s v="E"/>
    <s v="5201"/>
    <s v="854"/>
    <s v="85407"/>
    <s v="8540008"/>
    <n v="528004120010"/>
    <x v="1"/>
    <x v="50"/>
    <x v="50"/>
    <n v="202212"/>
    <n v="44802"/>
    <s v="XOF"/>
    <n v="35000"/>
    <n v="54.42"/>
    <s v="EUR"/>
    <n v="53.359000000000002"/>
    <n v="30537993"/>
    <s v="SUBGRANT"/>
    <n v="13487"/>
    <s v="CHQN°1113/Achat de consommable de bureau"/>
  </r>
  <r>
    <s v="E"/>
    <s v="5201"/>
    <s v="854"/>
    <s v="85407"/>
    <s v="8540008"/>
    <n v="528004120010"/>
    <x v="1"/>
    <x v="50"/>
    <x v="50"/>
    <n v="202212"/>
    <n v="44802"/>
    <s v="XOF"/>
    <n v="15700"/>
    <n v="24.41"/>
    <s v="EUR"/>
    <n v="23.934000000000001"/>
    <n v="30537993"/>
    <s v="SUBGRANT"/>
    <n v="13487"/>
    <s v="CHQN°0001136/Remboursement des frais d'entretien de moto du superviseur NAYALA"/>
  </r>
  <r>
    <s v="E"/>
    <s v="5201"/>
    <s v="854"/>
    <s v="85407"/>
    <s v="8540008"/>
    <n v="528004120010"/>
    <x v="1"/>
    <x v="50"/>
    <x v="50"/>
    <n v="202212"/>
    <n v="44802"/>
    <s v="XOF"/>
    <n v="1500"/>
    <n v="2.33"/>
    <s v="EUR"/>
    <n v="2.2850000000000001"/>
    <n v="30537993"/>
    <s v="SUBGRANT"/>
    <n v="13487"/>
    <s v="CHQN°0001137/Remboursement des frais de carburant de moto du superviseur KOSSI"/>
  </r>
  <r>
    <s v="E"/>
    <s v="5201"/>
    <s v="854"/>
    <s v="85407"/>
    <s v="8540008"/>
    <n v="528004120010"/>
    <x v="1"/>
    <x v="50"/>
    <x v="50"/>
    <n v="202212"/>
    <n v="44802"/>
    <s v="XOF"/>
    <n v="81500"/>
    <n v="126.72"/>
    <s v="EUR"/>
    <n v="124.25"/>
    <n v="30537993"/>
    <s v="SUBGRANT"/>
    <n v="13487"/>
    <s v="CHQN°0001123/Prise en charge de la mission de verification et signature du rapport financier du mois d'octobre 2022"/>
  </r>
  <r>
    <s v="E"/>
    <s v="5201"/>
    <s v="854"/>
    <s v="85407"/>
    <s v="8540008"/>
    <n v="528004120001"/>
    <x v="3"/>
    <x v="52"/>
    <x v="52"/>
    <n v="202212"/>
    <n v="44802"/>
    <s v="XOF"/>
    <n v="543280"/>
    <n v="844.69"/>
    <s v="EUR"/>
    <n v="828.22500000000002"/>
    <n v="30537989"/>
    <s v="SUBGRANT"/>
    <n v="13487"/>
    <s v="CHQN°0001077/Salaire mois de septembre 2022 Coordonateur"/>
  </r>
  <r>
    <s v="E"/>
    <s v="5201"/>
    <s v="854"/>
    <s v="85407"/>
    <s v="8540008"/>
    <n v="528004120001"/>
    <x v="3"/>
    <x v="45"/>
    <x v="45"/>
    <n v="202212"/>
    <n v="44802"/>
    <s v="XOF"/>
    <n v="315000"/>
    <n v="489.76"/>
    <s v="EUR"/>
    <n v="480.21300000000002"/>
    <n v="30537989"/>
    <s v="SUBGRANT"/>
    <n v="13487"/>
    <s v="CHQN°0001101/Salaire mois de septembre 2022 superviseur tougan"/>
  </r>
  <r>
    <s v="E"/>
    <s v="5201"/>
    <s v="854"/>
    <s v="85407"/>
    <s v="8540008"/>
    <n v="528004120002"/>
    <x v="0"/>
    <x v="54"/>
    <x v="54"/>
    <n v="202212"/>
    <n v="44802"/>
    <s v="XOF"/>
    <n v="400860"/>
    <n v="623.26"/>
    <s v="EUR"/>
    <n v="611.11099999999999"/>
    <n v="30537989"/>
    <s v="SUBGRANT"/>
    <n v="13487"/>
    <s v="CHQN°0001101/Salaire mois de septembre 2022 Comptable"/>
  </r>
  <r>
    <s v="E"/>
    <s v="5201"/>
    <s v="854"/>
    <s v="85407"/>
    <s v="8540008"/>
    <n v="528004120001"/>
    <x v="3"/>
    <x v="52"/>
    <x v="52"/>
    <n v="202212"/>
    <n v="44802"/>
    <s v="XOF"/>
    <n v="543280"/>
    <n v="844.69"/>
    <s v="EUR"/>
    <n v="828.22500000000002"/>
    <n v="30537993"/>
    <s v="SUBGRANT"/>
    <n v="13487"/>
    <s v="CHQN°0001126/Salaire mois d'août 2022 Coordonateur"/>
  </r>
  <r>
    <s v="E"/>
    <s v="5201"/>
    <s v="854"/>
    <s v="85407"/>
    <s v="8540008"/>
    <n v="528004120001"/>
    <x v="3"/>
    <x v="45"/>
    <x v="45"/>
    <n v="202212"/>
    <n v="44802"/>
    <s v="XOF"/>
    <n v="315000"/>
    <n v="489.76"/>
    <s v="EUR"/>
    <n v="480.21300000000002"/>
    <n v="30537989"/>
    <s v="SUBGRANT"/>
    <n v="13487"/>
    <s v="CHQN°0001100/Salaire mois d'août 2022 superviseur toma"/>
  </r>
  <r>
    <s v="E"/>
    <s v="5201"/>
    <s v="854"/>
    <s v="85407"/>
    <s v="8540008"/>
    <n v="528004120001"/>
    <x v="3"/>
    <x v="45"/>
    <x v="45"/>
    <n v="202212"/>
    <n v="44802"/>
    <s v="XOF"/>
    <n v="315000"/>
    <n v="489.76"/>
    <s v="EUR"/>
    <n v="480.21300000000002"/>
    <n v="30537989"/>
    <s v="SUBGRANT"/>
    <n v="13487"/>
    <s v="CHQN°0001100/Salaire mois d'août 2022 superviseur tougan"/>
  </r>
  <r>
    <s v="E"/>
    <s v="5201"/>
    <s v="854"/>
    <s v="85407"/>
    <s v="8540008"/>
    <n v="528004120002"/>
    <x v="0"/>
    <x v="54"/>
    <x v="54"/>
    <n v="202212"/>
    <n v="44802"/>
    <s v="XOF"/>
    <n v="400860"/>
    <n v="623.26"/>
    <s v="EUR"/>
    <n v="611.11099999999999"/>
    <n v="30537989"/>
    <s v="SUBGRANT"/>
    <n v="13487"/>
    <s v="CHQN°0001100/Salaire mois d'août 2022 Comptable"/>
  </r>
  <r>
    <s v="E"/>
    <s v="5201"/>
    <s v="854"/>
    <s v="85407"/>
    <s v="8540008"/>
    <n v="528004120002"/>
    <x v="0"/>
    <x v="53"/>
    <x v="53"/>
    <n v="202212"/>
    <n v="44802"/>
    <s v="XOF"/>
    <n v="410860"/>
    <n v="638.79999999999995"/>
    <s v="EUR"/>
    <n v="626.34799999999996"/>
    <n v="30537989"/>
    <s v="SUBGRANT"/>
    <n v="13487"/>
    <s v="CHQN°0001100/Salaire mois d'août 2022 MEAL"/>
  </r>
  <r>
    <s v="E"/>
    <s v="5201"/>
    <s v="854"/>
    <s v="85407"/>
    <s v="8540008"/>
    <n v="528004120002"/>
    <x v="0"/>
    <x v="49"/>
    <x v="49"/>
    <n v="202212"/>
    <n v="44802"/>
    <s v="XOF"/>
    <n v="200000"/>
    <n v="310.95999999999998"/>
    <s v="EUR"/>
    <n v="304.899"/>
    <n v="30537989"/>
    <s v="SUBGRANT"/>
    <n v="13487"/>
    <s v="CHQN°0001100/Salaire mois d'août 2022 Chauffeur"/>
  </r>
  <r>
    <s v="E"/>
    <s v="5201"/>
    <s v="854"/>
    <s v="85407"/>
    <s v="8540008"/>
    <n v="528004120002"/>
    <x v="0"/>
    <x v="48"/>
    <x v="48"/>
    <n v="202212"/>
    <n v="44802"/>
    <s v="XOF"/>
    <n v="175000"/>
    <n v="272.08999999999997"/>
    <s v="EUR"/>
    <n v="266.786"/>
    <n v="30537989"/>
    <s v="SUBGRANT"/>
    <n v="13487"/>
    <s v="CHQN°0001100/Salaire mois d'août 2022 indemnité Directeur Exécutif"/>
  </r>
  <r>
    <s v="E"/>
    <s v="5201"/>
    <s v="854"/>
    <s v="85407"/>
    <s v="8540008"/>
    <n v="528004120001"/>
    <x v="3"/>
    <x v="45"/>
    <x v="45"/>
    <n v="202212"/>
    <n v="44802"/>
    <s v="XOF"/>
    <n v="315000"/>
    <n v="489.76"/>
    <s v="EUR"/>
    <n v="480.21300000000002"/>
    <n v="30537989"/>
    <s v="SUBGRANT"/>
    <n v="13487"/>
    <s v="CHQN°0001101/Salaire mois de septembre 2022 superviseur Nouna"/>
  </r>
  <r>
    <s v="E"/>
    <s v="5201"/>
    <s v="854"/>
    <s v="85407"/>
    <s v="8540008"/>
    <n v="528004120001"/>
    <x v="3"/>
    <x v="45"/>
    <x v="45"/>
    <n v="202212"/>
    <n v="44802"/>
    <s v="XOF"/>
    <n v="315000"/>
    <n v="489.76"/>
    <s v="EUR"/>
    <n v="480.21300000000002"/>
    <n v="30537989"/>
    <s v="SUBGRANT"/>
    <n v="13487"/>
    <s v="CHQN°0001101/Salaire mois de septembre 2022 superviseur toma"/>
  </r>
  <r>
    <s v="E"/>
    <s v="5201"/>
    <s v="854"/>
    <s v="85407"/>
    <s v="8540008"/>
    <n v="528004120002"/>
    <x v="0"/>
    <x v="53"/>
    <x v="53"/>
    <n v="202212"/>
    <n v="44802"/>
    <s v="XOF"/>
    <n v="410860"/>
    <n v="638.79999999999995"/>
    <s v="EUR"/>
    <n v="626.34799999999996"/>
    <n v="30537989"/>
    <s v="SUBGRANT"/>
    <n v="13487"/>
    <s v="CHQN°0001101/Salaire mois de septembre 2022 MEAL"/>
  </r>
  <r>
    <s v="E"/>
    <s v="5201"/>
    <s v="854"/>
    <s v="85407"/>
    <s v="8540008"/>
    <n v="528004120002"/>
    <x v="0"/>
    <x v="49"/>
    <x v="49"/>
    <n v="202212"/>
    <n v="44802"/>
    <s v="XOF"/>
    <n v="200000"/>
    <n v="310.95999999999998"/>
    <s v="EUR"/>
    <n v="304.899"/>
    <n v="30537989"/>
    <s v="SUBGRANT"/>
    <n v="13487"/>
    <s v="CHQN°0001101/Salaire mois de septembre 2022 Chauffeur"/>
  </r>
  <r>
    <s v="E"/>
    <s v="5201"/>
    <s v="854"/>
    <s v="85407"/>
    <s v="8540008"/>
    <n v="528004120002"/>
    <x v="0"/>
    <x v="48"/>
    <x v="48"/>
    <n v="202212"/>
    <n v="44802"/>
    <s v="XOF"/>
    <n v="175000"/>
    <n v="272.08999999999997"/>
    <s v="EUR"/>
    <n v="266.786"/>
    <n v="30537989"/>
    <s v="SUBGRANT"/>
    <n v="13487"/>
    <s v="CHQN°0001101/Salaire mois de septembre 2022 indemnité Directeur Exécutif"/>
  </r>
  <r>
    <s v="E"/>
    <s v="5201"/>
    <s v="854"/>
    <s v="85407"/>
    <s v="8540008"/>
    <n v="528004120001"/>
    <x v="3"/>
    <x v="45"/>
    <x v="45"/>
    <n v="202212"/>
    <n v="44802"/>
    <s v="XOF"/>
    <n v="100000"/>
    <n v="155.47999999999999"/>
    <s v="EUR"/>
    <n v="152.44900000000001"/>
    <n v="30537989"/>
    <s v="SUBGRANT"/>
    <n v="13487"/>
    <s v="CHQN°0001102/ Indemnité du point focal mois de septembre 2022"/>
  </r>
  <r>
    <s v="E"/>
    <s v="5201"/>
    <s v="854"/>
    <s v="85407"/>
    <s v="8540008"/>
    <n v="528004120010"/>
    <x v="1"/>
    <x v="51"/>
    <x v="51"/>
    <n v="202212"/>
    <n v="44802"/>
    <s v="XOF"/>
    <n v="10000"/>
    <n v="15.55"/>
    <s v="EUR"/>
    <n v="15.247"/>
    <n v="30537989"/>
    <s v="SUBGRANT"/>
    <n v="13487"/>
    <s v="CHQN°0001105/ Remboursement des frais d'achat de carburant du superviseur du NAYALA"/>
  </r>
  <r>
    <s v="E"/>
    <s v="5201"/>
    <s v="854"/>
    <s v="85407"/>
    <s v="8540008"/>
    <n v="528004120010"/>
    <x v="1"/>
    <x v="51"/>
    <x v="51"/>
    <n v="202212"/>
    <n v="44802"/>
    <s v="XOF"/>
    <n v="8500"/>
    <n v="13.22"/>
    <s v="EUR"/>
    <n v="12.962"/>
    <n v="30537989"/>
    <s v="SUBGRANT"/>
    <n v="13487"/>
    <s v="Consommation de carburant du superviseur de la KOSSI septembre 2022"/>
  </r>
  <r>
    <s v="E"/>
    <s v="5201"/>
    <s v="854"/>
    <s v="85407"/>
    <s v="8540008"/>
    <n v="528004120010"/>
    <x v="1"/>
    <x v="55"/>
    <x v="55"/>
    <n v="202212"/>
    <n v="44802"/>
    <s v="XOF"/>
    <n v="5200"/>
    <n v="8.08"/>
    <s v="EUR"/>
    <n v="7.923"/>
    <n v="30537989"/>
    <s v="SUBGRANT"/>
    <n v="13487"/>
    <s v="CHQN°0001095/ Remboursement des frais d'entretien moto du superviseur du NAYALA (mois d'août 2022)"/>
  </r>
  <r>
    <s v="E"/>
    <s v="5201"/>
    <s v="854"/>
    <s v="85407"/>
    <s v="8540008"/>
    <n v="528004120010"/>
    <x v="1"/>
    <x v="55"/>
    <x v="55"/>
    <n v="202212"/>
    <n v="44802"/>
    <s v="XOF"/>
    <n v="13550"/>
    <n v="21.07"/>
    <s v="EUR"/>
    <n v="20.658999999999999"/>
    <n v="30537989"/>
    <s v="SUBGRANT"/>
    <n v="13487"/>
    <s v="CHQN°0001096/ Remboursement des frais d'entretien moto du superviseur de la KOSSI (mois d'août 2022)"/>
  </r>
  <r>
    <s v="E"/>
    <s v="5201"/>
    <s v="854"/>
    <s v="85407"/>
    <s v="8540008"/>
    <n v="528004120001"/>
    <x v="3"/>
    <x v="52"/>
    <x v="52"/>
    <n v="202212"/>
    <n v="44802"/>
    <s v="XOF"/>
    <n v="543280"/>
    <n v="844.69"/>
    <s v="EUR"/>
    <n v="828.22500000000002"/>
    <n v="30537989"/>
    <s v="SUBGRANT"/>
    <n v="13487"/>
    <s v="CHQN°0001100/Salaire mois d'août 2022 Coordonateur"/>
  </r>
  <r>
    <s v="E"/>
    <s v="5201"/>
    <s v="854"/>
    <s v="85407"/>
    <s v="8540008"/>
    <n v="528004120001"/>
    <x v="3"/>
    <x v="45"/>
    <x v="45"/>
    <n v="202212"/>
    <n v="44802"/>
    <s v="XOF"/>
    <n v="315000"/>
    <n v="489.76"/>
    <s v="EUR"/>
    <n v="480.21300000000002"/>
    <n v="30537989"/>
    <s v="SUBGRANT"/>
    <n v="13487"/>
    <s v="CHQN°0001100/Salaire mois d'août 2022 superviseur Nouna"/>
  </r>
  <r>
    <s v="E"/>
    <s v="5201"/>
    <s v="854"/>
    <s v="85407"/>
    <s v="8540008"/>
    <n v="528004120010"/>
    <x v="1"/>
    <x v="51"/>
    <x v="51"/>
    <n v="202212"/>
    <n v="44802"/>
    <s v="XOF"/>
    <n v="10000"/>
    <n v="15.55"/>
    <s v="EUR"/>
    <n v="15.247"/>
    <n v="30537993"/>
    <s v="SUBGRANT"/>
    <n v="13487"/>
    <s v="CHQN°0001109/Achat de carburant pour le superviseur NAYALA (mois d'octobre 2022)"/>
  </r>
  <r>
    <s v="E"/>
    <s v="5201"/>
    <s v="854"/>
    <s v="85407"/>
    <s v="8540008"/>
    <n v="528004120010"/>
    <x v="1"/>
    <x v="51"/>
    <x v="51"/>
    <n v="202212"/>
    <n v="44802"/>
    <s v="XOF"/>
    <n v="10000"/>
    <n v="15.55"/>
    <s v="EUR"/>
    <n v="15.247"/>
    <n v="30537993"/>
    <s v="SUBGRANT"/>
    <n v="13487"/>
    <s v="CHQN°0001110/Achat de carburant pour le superviseur KOSSI (mois d'octobre 2022)"/>
  </r>
  <r>
    <s v="E"/>
    <s v="5201"/>
    <s v="854"/>
    <s v="85407"/>
    <s v="8540008"/>
    <n v="528004120001"/>
    <x v="3"/>
    <x v="45"/>
    <x v="45"/>
    <n v="202212"/>
    <n v="44802"/>
    <s v="XOF"/>
    <n v="315000"/>
    <n v="489.76"/>
    <s v="EUR"/>
    <n v="480.21300000000002"/>
    <n v="30537993"/>
    <s v="SUBGRANT"/>
    <n v="13487"/>
    <s v="CHQN°0001126/Salaire mois d'août 2022 superviseur Nouna"/>
  </r>
  <r>
    <s v="E"/>
    <s v="5201"/>
    <s v="854"/>
    <s v="85407"/>
    <s v="8540008"/>
    <n v="528004120001"/>
    <x v="3"/>
    <x v="45"/>
    <x v="45"/>
    <n v="202212"/>
    <n v="44802"/>
    <s v="XOF"/>
    <n v="315000"/>
    <n v="489.76"/>
    <s v="EUR"/>
    <n v="480.21300000000002"/>
    <n v="30537993"/>
    <s v="SUBGRANT"/>
    <n v="13487"/>
    <s v="CHQN°0001126/Salaire mois d'août 2022 superviseur toma"/>
  </r>
  <r>
    <s v="E"/>
    <s v="5201"/>
    <s v="854"/>
    <s v="85407"/>
    <s v="8540008"/>
    <n v="528004120001"/>
    <x v="3"/>
    <x v="45"/>
    <x v="45"/>
    <n v="202212"/>
    <n v="44802"/>
    <s v="XOF"/>
    <n v="315000"/>
    <n v="489.76"/>
    <s v="EUR"/>
    <n v="480.21300000000002"/>
    <n v="30537993"/>
    <s v="SUBGRANT"/>
    <n v="13487"/>
    <s v="CHQN°0001126/Salaire mois d'août 2022 superviseur tougan"/>
  </r>
  <r>
    <s v="E"/>
    <s v="5201"/>
    <s v="854"/>
    <s v="85407"/>
    <s v="8540008"/>
    <n v="528004120002"/>
    <x v="0"/>
    <x v="54"/>
    <x v="54"/>
    <n v="202212"/>
    <n v="44802"/>
    <s v="XOF"/>
    <n v="400860"/>
    <n v="623.26"/>
    <s v="EUR"/>
    <n v="611.11099999999999"/>
    <n v="30537993"/>
    <s v="SUBGRANT"/>
    <n v="13487"/>
    <s v="CHQN°0001126/Salaire mois d'août 2022 Comptable"/>
  </r>
  <r>
    <s v="E"/>
    <s v="5201"/>
    <s v="854"/>
    <s v="85407"/>
    <s v="8540008"/>
    <n v="528004120002"/>
    <x v="0"/>
    <x v="53"/>
    <x v="53"/>
    <n v="202212"/>
    <n v="44802"/>
    <s v="XOF"/>
    <n v="410860"/>
    <n v="638.79999999999995"/>
    <s v="EUR"/>
    <n v="626.34799999999996"/>
    <n v="30537993"/>
    <s v="SUBGRANT"/>
    <n v="13487"/>
    <s v="CHQN°0001126/Salaire mois d'août 2022 MEAL"/>
  </r>
  <r>
    <s v="E"/>
    <s v="5201"/>
    <s v="854"/>
    <s v="85407"/>
    <s v="8540008"/>
    <n v="528004120002"/>
    <x v="0"/>
    <x v="49"/>
    <x v="49"/>
    <n v="202212"/>
    <n v="44802"/>
    <s v="XOF"/>
    <n v="200000"/>
    <n v="310.95999999999998"/>
    <s v="EUR"/>
    <n v="304.899"/>
    <n v="30537993"/>
    <s v="SUBGRANT"/>
    <n v="13487"/>
    <s v="CHQN°0001126/Salaire mois d'août 2022 Chauffeur"/>
  </r>
  <r>
    <s v="E"/>
    <s v="5201"/>
    <s v="854"/>
    <s v="85407"/>
    <s v="8540008"/>
    <n v="528004120002"/>
    <x v="0"/>
    <x v="48"/>
    <x v="48"/>
    <n v="202212"/>
    <n v="44802"/>
    <s v="XOF"/>
    <n v="175000"/>
    <n v="272.08999999999997"/>
    <s v="EUR"/>
    <n v="266.786"/>
    <n v="30537993"/>
    <s v="SUBGRANT"/>
    <n v="13487"/>
    <s v="CHQN°0001126/Salaire mois d'août 2022 indemnité Directeur Exécutif"/>
  </r>
  <r>
    <s v="E"/>
    <s v="5201"/>
    <s v="854"/>
    <s v="85407"/>
    <s v="8540008"/>
    <n v="528004120001"/>
    <x v="3"/>
    <x v="52"/>
    <x v="52"/>
    <n v="202212"/>
    <n v="44802"/>
    <s v="XOF"/>
    <n v="634500"/>
    <n v="986.52"/>
    <s v="EUR"/>
    <n v="967.29"/>
    <n v="30537993"/>
    <s v="SUBGRANT"/>
    <n v="13487"/>
    <s v="CHQN°0001114/Prise en charge de la rencontre préparatoire pour le maillage des agents de santé dans les écoles"/>
  </r>
  <r>
    <s v="E"/>
    <s v="5201"/>
    <s v="854"/>
    <s v="85407"/>
    <s v="8540008"/>
    <n v="528004120001"/>
    <x v="3"/>
    <x v="45"/>
    <x v="45"/>
    <n v="202212"/>
    <n v="44802"/>
    <s v="XOF"/>
    <n v="98896"/>
    <n v="153.76"/>
    <s v="EUR"/>
    <n v="150.76300000000001"/>
    <n v="30537993"/>
    <s v="SUBGRANT"/>
    <n v="13487"/>
    <s v="CHQN°000116/Prise en chage d el'IRF  du loyer du bureau SOS JD des mois de mai a décembre 2022"/>
  </r>
  <r>
    <s v="E"/>
    <s v="5201"/>
    <s v="854"/>
    <s v="85407"/>
    <s v="8540008"/>
    <n v="528004120001"/>
    <x v="3"/>
    <x v="45"/>
    <x v="45"/>
    <n v="202212"/>
    <n v="44802"/>
    <s v="XOF"/>
    <n v="1000000"/>
    <n v="1554.8"/>
    <s v="EUR"/>
    <n v="1524.4929999999999"/>
    <n v="30537993"/>
    <s v="SUBGRANT"/>
    <n v="13487"/>
    <s v="CHAN°0001117/Prise en charge du loyer du bureau SOS JD Dedougou des mois de mai a décembre 2022"/>
  </r>
  <r>
    <s v="E"/>
    <s v="5201"/>
    <s v="854"/>
    <s v="85407"/>
    <s v="8540008"/>
    <n v="528004120001"/>
    <x v="3"/>
    <x v="45"/>
    <x v="45"/>
    <n v="202212"/>
    <n v="44802"/>
    <s v="XOF"/>
    <n v="273500"/>
    <n v="425.24"/>
    <s v="EUR"/>
    <n v="416.95100000000002"/>
    <n v="30537993"/>
    <s v="SUBGRANT"/>
    <n v="13487"/>
    <s v="CHQN°0001119/Prise en charge de la formation de PMO ATWA sur la rédévabilité et le mecanisme de rédévabilité a SCI"/>
  </r>
  <r>
    <s v="E"/>
    <s v="5201"/>
    <s v="854"/>
    <s v="85407"/>
    <s v="8540008"/>
    <n v="528004120002"/>
    <x v="0"/>
    <x v="54"/>
    <x v="54"/>
    <n v="202212"/>
    <n v="44802"/>
    <s v="XOF"/>
    <n v="14000"/>
    <n v="21.77"/>
    <s v="EUR"/>
    <n v="21.346"/>
    <n v="30537993"/>
    <s v="SUBGRANT"/>
    <n v="13487"/>
    <s v="CHQN°0001118/Remboursemment  des frais d'envoi de pli et d'achat d'acide pour le véhicule"/>
  </r>
  <r>
    <s v="E"/>
    <s v="5201"/>
    <s v="854"/>
    <s v="85407"/>
    <s v="8540008"/>
    <n v="528004120002"/>
    <x v="0"/>
    <x v="53"/>
    <x v="53"/>
    <n v="202212"/>
    <n v="44802"/>
    <s v="XOF"/>
    <n v="100000"/>
    <n v="155.47999999999999"/>
    <s v="EUR"/>
    <n v="152.44900000000001"/>
    <n v="30537993"/>
    <s v="SUBGRANT"/>
    <n v="13487"/>
    <s v="CHQN°0001124/Prise en charge des indemnités du point focal"/>
  </r>
  <r>
    <s v="E"/>
    <s v="5201"/>
    <s v="854"/>
    <s v="85407"/>
    <s v="8540008"/>
    <n v="528004120002"/>
    <x v="0"/>
    <x v="49"/>
    <x v="49"/>
    <n v="202212"/>
    <n v="44802"/>
    <s v="XOF"/>
    <n v="15000"/>
    <n v="23.32"/>
    <s v="EUR"/>
    <n v="22.864999999999998"/>
    <n v="30537993"/>
    <s v="SUBGRANT"/>
    <n v="13487"/>
    <s v="CHQN°0001125/Prise en charge des frais de nettoyage de bureau (mois d'octobre 2022 )"/>
  </r>
  <r>
    <s v="E"/>
    <s v="5201"/>
    <s v="854"/>
    <s v="85407"/>
    <s v="8540008"/>
    <n v="528004120002"/>
    <x v="0"/>
    <x v="48"/>
    <x v="48"/>
    <n v="202212"/>
    <n v="44802"/>
    <s v="XOF"/>
    <n v="6000"/>
    <n v="9.33"/>
    <s v="EUR"/>
    <n v="9.1479999999999997"/>
    <n v="30537993"/>
    <s v="SUBGRANT"/>
    <n v="13487"/>
    <s v="CHQN0001134/Remboursement de frais de carburant du superviseur du NAYALA"/>
  </r>
  <r>
    <s v="E"/>
    <s v="5201"/>
    <s v="854"/>
    <s v="85407"/>
    <s v="8540008"/>
    <n v="528004120001"/>
    <x v="3"/>
    <x v="45"/>
    <x v="45"/>
    <n v="202212"/>
    <n v="44802"/>
    <s v="XOF"/>
    <n v="41899"/>
    <n v="65.14"/>
    <s v="EUR"/>
    <n v="63.87"/>
    <n v="30537993"/>
    <s v="SUBGRANT"/>
    <n v="13487"/>
    <s v="CHQN°0001122/ Règlement de le facture internet du mois d'octobre 2022"/>
  </r>
  <r>
    <s v="E"/>
    <s v="5201"/>
    <s v="854"/>
    <s v="85407"/>
    <s v="8540008"/>
    <n v="528004120010"/>
    <x v="1"/>
    <x v="51"/>
    <x v="51"/>
    <n v="202212"/>
    <n v="44802"/>
    <s v="XOF"/>
    <n v="18750"/>
    <n v="29.15"/>
    <s v="EUR"/>
    <n v="28.582000000000001"/>
    <n v="30537993"/>
    <s v="SUBGRANT"/>
    <n v="13487"/>
    <s v="CHQN°0001135/Remboursement des frais d'entretien de moto du superviseur SOUROU"/>
  </r>
  <r>
    <s v="E"/>
    <s v="5201"/>
    <s v="854"/>
    <s v="85407"/>
    <s v="8540008"/>
    <n v="528004120010"/>
    <x v="1"/>
    <x v="51"/>
    <x v="51"/>
    <n v="202212"/>
    <n v="44802"/>
    <s v="XOF"/>
    <n v="9937"/>
    <n v="15.45"/>
    <s v="EUR"/>
    <n v="15.148999999999999"/>
    <n v="30537993"/>
    <s v="SUBGRANT"/>
    <n v="13487"/>
    <s v="CHQN°0001120/Paiement de facture d'électricité du mois d'octore 2022"/>
  </r>
  <r>
    <s v="E"/>
    <s v="5201"/>
    <s v="854"/>
    <s v="85407"/>
    <s v="8540008"/>
    <n v="528004120010"/>
    <x v="1"/>
    <x v="51"/>
    <x v="51"/>
    <n v="202212"/>
    <n v="44802"/>
    <s v="XOF"/>
    <n v="2925"/>
    <n v="4.55"/>
    <s v="EUR"/>
    <n v="4.4610000000000003"/>
    <n v="30537993"/>
    <s v="SUBGRANT"/>
    <n v="13487"/>
    <s v="Agios bancaire"/>
  </r>
  <r>
    <s v="E"/>
    <s v="5201"/>
    <s v="854"/>
    <s v="85407"/>
    <s v="8540008"/>
    <n v="528004120010"/>
    <x v="1"/>
    <x v="47"/>
    <x v="47"/>
    <n v="202212"/>
    <n v="44802"/>
    <s v="XOF"/>
    <n v="165900"/>
    <n v="257.94"/>
    <s v="EUR"/>
    <n v="252.91200000000001"/>
    <n v="30537993"/>
    <s v="SUBGRANT"/>
    <n v="13487"/>
    <s v="Carburant vehicule du mois d'octobre 2022"/>
  </r>
  <r>
    <s v="E"/>
    <s v="6000"/>
    <s v="854"/>
    <s v="85408"/>
    <s v="8549054"/>
    <n v="528004120010"/>
    <x v="1"/>
    <x v="2"/>
    <x v="2"/>
    <n v="202212"/>
    <n v="44804"/>
    <s v="XOF"/>
    <n v="-25762.22"/>
    <n v="-40.06"/>
    <s v="EUR"/>
    <n v="-39.279000000000003"/>
    <n v="13048467"/>
    <s v="PROPERTY"/>
    <s v="854P0076"/>
    <s v="Premise allocation : [52800412] [31.53%] [30535335] - Paiement du loyer du bureau de OHG(Mois d´Aout 2022)"/>
  </r>
  <r>
    <s v="E"/>
    <s v="6000"/>
    <s v="854"/>
    <s v="85408"/>
    <s v="8549054"/>
    <n v="528004120010"/>
    <x v="1"/>
    <x v="2"/>
    <x v="2"/>
    <n v="202212"/>
    <n v="44804"/>
    <s v="XOF"/>
    <n v="-57289.52"/>
    <n v="-89.07"/>
    <s v="EUR"/>
    <n v="-87.334000000000003"/>
    <n v="13048467"/>
    <s v="PROPERTY"/>
    <s v="854P0076"/>
    <s v="Premise allocation : [52800412] [31.53%] [30535335] - Paiement du loyer du bureau de OHG(Mois d´Aout 2022)"/>
  </r>
  <r>
    <s v="E"/>
    <s v="6000"/>
    <s v="854"/>
    <s v="85408"/>
    <s v="8549054"/>
    <n v="528004120010"/>
    <x v="1"/>
    <x v="2"/>
    <x v="2"/>
    <n v="202212"/>
    <n v="44804"/>
    <s v="XOF"/>
    <n v="-31527.3"/>
    <n v="-49.02"/>
    <s v="EUR"/>
    <n v="-48.064"/>
    <n v="13048467"/>
    <s v="PROPERTY"/>
    <s v="854P0076"/>
    <s v="Premise allocation : [52800412] [31.53%] [30535335] - Paiement du loyer du bureau de OHG(Mois d´aout 2022)"/>
  </r>
  <r>
    <s v="E"/>
    <s v="6000"/>
    <s v="854"/>
    <s v="85408"/>
    <s v="8549054"/>
    <n v="528004120010"/>
    <x v="1"/>
    <x v="38"/>
    <x v="38"/>
    <n v="202212"/>
    <n v="44804"/>
    <s v="XOF"/>
    <n v="81714"/>
    <n v="127.05"/>
    <s v="EUR"/>
    <n v="124.57299999999999"/>
    <n v="30535335"/>
    <s v="PROPERTY"/>
    <s v="854P0076"/>
    <s v="Paiement du loyer du bureau de OHG(Mois d´Aout 2022)"/>
  </r>
  <r>
    <s v="E"/>
    <s v="6000"/>
    <s v="854"/>
    <s v="85408"/>
    <s v="8549054"/>
    <n v="528004120010"/>
    <x v="1"/>
    <x v="38"/>
    <x v="38"/>
    <n v="202212"/>
    <n v="44804"/>
    <s v="XOF"/>
    <n v="181714"/>
    <n v="282.52999999999997"/>
    <s v="EUR"/>
    <n v="277.02300000000002"/>
    <n v="30535335"/>
    <s v="PROPERTY"/>
    <s v="854P0076"/>
    <s v="Paiement du loyer du bureau de OHG(Mois d´Aout 2022)"/>
  </r>
  <r>
    <s v="E"/>
    <s v="6000"/>
    <s v="854"/>
    <s v="85408"/>
    <s v="8549054"/>
    <n v="528004120010"/>
    <x v="1"/>
    <x v="38"/>
    <x v="38"/>
    <n v="202212"/>
    <n v="44804"/>
    <s v="XOF"/>
    <n v="100000"/>
    <n v="155.47999999999999"/>
    <s v="EUR"/>
    <n v="152.44900000000001"/>
    <n v="30535335"/>
    <s v="PROPERTY"/>
    <s v="854P0076"/>
    <s v="Paiement du loyer du bureau de OHG(Mois d´aout 2022)"/>
  </r>
  <r>
    <s v="E"/>
    <s v="6000"/>
    <s v="854"/>
    <s v="85408"/>
    <s v="8549054"/>
    <n v="528004120010"/>
    <x v="1"/>
    <x v="38"/>
    <x v="38"/>
    <n v="202212"/>
    <n v="44804"/>
    <s v="XOF"/>
    <n v="-81714"/>
    <n v="-127.05"/>
    <s v="EUR"/>
    <n v="-124.57299999999999"/>
    <n v="30533201"/>
    <s v="PROPERTY"/>
    <s v="854P0076"/>
    <s v="Paiement du loyer du bureau de OHG(Mois d´Aout 2022)"/>
  </r>
  <r>
    <s v="E"/>
    <s v="6000"/>
    <s v="854"/>
    <s v="85408"/>
    <s v="8549054"/>
    <n v="528004120010"/>
    <x v="1"/>
    <x v="38"/>
    <x v="38"/>
    <n v="202212"/>
    <n v="44804"/>
    <s v="XOF"/>
    <n v="-181714"/>
    <n v="-282.52999999999997"/>
    <s v="EUR"/>
    <n v="-277.02300000000002"/>
    <n v="30533201"/>
    <s v="PROPERTY"/>
    <s v="854P0076"/>
    <s v="Paiement du loyer du bureau de OHG(Mois d´Aout 2022)"/>
  </r>
  <r>
    <s v="E"/>
    <s v="6000"/>
    <s v="854"/>
    <s v="85408"/>
    <s v="8549054"/>
    <n v="528004120010"/>
    <x v="1"/>
    <x v="38"/>
    <x v="38"/>
    <n v="202212"/>
    <n v="44804"/>
    <s v="XOF"/>
    <n v="-100000"/>
    <n v="-155.47999999999999"/>
    <s v="EUR"/>
    <n v="-152.44900000000001"/>
    <n v="30533201"/>
    <s v="PROPERTY"/>
    <s v="854P0076"/>
    <s v="Paiement du loyer du bureau de OHG(Mois d´aout 2022)"/>
  </r>
  <r>
    <s v="E"/>
    <s v="6000"/>
    <s v="854"/>
    <s v="85408"/>
    <s v="8549054"/>
    <n v="528004120010"/>
    <x v="1"/>
    <x v="38"/>
    <x v="38"/>
    <n v="202212"/>
    <n v="44804"/>
    <s v="XOF"/>
    <n v="100000"/>
    <n v="155.47999999999999"/>
    <s v="EUR"/>
    <n v="152.44900000000001"/>
    <n v="30537604"/>
    <s v="PROPERTY"/>
    <s v="854P0076"/>
    <s v="Paiement du loyer du bureau de OHG(Mois d´aout 2022)"/>
  </r>
  <r>
    <s v="E"/>
    <s v="6000"/>
    <s v="854"/>
    <s v="85408"/>
    <s v="8549054"/>
    <n v="528004120010"/>
    <x v="1"/>
    <x v="38"/>
    <x v="38"/>
    <n v="202212"/>
    <n v="44804"/>
    <s v="XOF"/>
    <n v="81714"/>
    <n v="127.05"/>
    <s v="EUR"/>
    <n v="124.57299999999999"/>
    <n v="30537604"/>
    <s v="PROPERTY"/>
    <s v="854P0076"/>
    <s v="Paiement du loyer du bureau de OHG(Mois d´Aout 2022)"/>
  </r>
  <r>
    <s v="E"/>
    <s v="6000"/>
    <s v="854"/>
    <s v="85408"/>
    <s v="8549054"/>
    <n v="528004120010"/>
    <x v="1"/>
    <x v="38"/>
    <x v="38"/>
    <n v="202212"/>
    <n v="44834"/>
    <s v="XOF"/>
    <n v="-181714"/>
    <n v="-277.66000000000003"/>
    <s v="EUR"/>
    <n v="-277.02600000000001"/>
    <n v="30533201"/>
    <s v="PROPERTY"/>
    <s v="854P0076"/>
    <s v="Paiement du loyer du bureau de Ouahigouya(Mois de sept 2022)"/>
  </r>
  <r>
    <s v="E"/>
    <s v="6000"/>
    <s v="854"/>
    <s v="85408"/>
    <s v="8549054"/>
    <n v="528004120010"/>
    <x v="1"/>
    <x v="38"/>
    <x v="38"/>
    <n v="202212"/>
    <n v="44834"/>
    <s v="XOF"/>
    <n v="-81714"/>
    <n v="-124.86"/>
    <s v="EUR"/>
    <n v="-124.575"/>
    <n v="30533201"/>
    <s v="PROPERTY"/>
    <s v="854P0076"/>
    <s v="Paiement du loyer du bureau de Ouahigouya(Mois de sept 2022)"/>
  </r>
  <r>
    <s v="E"/>
    <s v="6000"/>
    <s v="854"/>
    <s v="85408"/>
    <s v="8549054"/>
    <n v="528004120010"/>
    <x v="1"/>
    <x v="38"/>
    <x v="38"/>
    <n v="202212"/>
    <n v="44834"/>
    <s v="XOF"/>
    <n v="-100000"/>
    <n v="-152.80000000000001"/>
    <s v="EUR"/>
    <n v="-152.45099999999999"/>
    <n v="30533201"/>
    <s v="PROPERTY"/>
    <s v="854P0076"/>
    <s v="Paiment du loyer du bureau de Ouahigouya(Mois de sept 2022"/>
  </r>
  <r>
    <s v="E"/>
    <s v="6000"/>
    <s v="854"/>
    <s v="85408"/>
    <s v="8549054"/>
    <n v="528004120010"/>
    <x v="1"/>
    <x v="38"/>
    <x v="38"/>
    <n v="202212"/>
    <n v="44834"/>
    <s v="XOF"/>
    <n v="84076.63"/>
    <n v="128.47"/>
    <s v="EUR"/>
    <n v="128.17599999999999"/>
    <n v="30533201"/>
    <s v="PROPERTY"/>
    <s v="854P0076"/>
    <s v="Paiement du loyer du bureau de Ouahigouya(Mois de sept 2022)"/>
  </r>
  <r>
    <s v="E"/>
    <s v="6000"/>
    <s v="854"/>
    <s v="85408"/>
    <s v="8549054"/>
    <n v="528004120010"/>
    <x v="1"/>
    <x v="38"/>
    <x v="38"/>
    <n v="202212"/>
    <n v="44834"/>
    <s v="XOF"/>
    <n v="37807.97"/>
    <n v="57.77"/>
    <s v="EUR"/>
    <n v="57.637999999999998"/>
    <n v="30533201"/>
    <s v="PROPERTY"/>
    <s v="854P0076"/>
    <s v="Paiement du loyer du bureau de Ouahigouya(Mois de sept 2022)"/>
  </r>
  <r>
    <s v="E"/>
    <s v="6000"/>
    <s v="854"/>
    <s v="85408"/>
    <s v="8549054"/>
    <n v="528004120010"/>
    <x v="1"/>
    <x v="38"/>
    <x v="38"/>
    <n v="202212"/>
    <n v="44834"/>
    <s v="XOF"/>
    <n v="46268.66"/>
    <n v="70.7"/>
    <s v="EUR"/>
    <n v="70.537999999999997"/>
    <n v="30533201"/>
    <s v="PROPERTY"/>
    <s v="854P0076"/>
    <s v="Paiment du loyer du bureau de Ouahigouya(Mois de sept 2022"/>
  </r>
  <r>
    <s v="E"/>
    <s v="6000"/>
    <s v="854"/>
    <s v="85408"/>
    <s v="8549054"/>
    <n v="528004120010"/>
    <x v="1"/>
    <x v="38"/>
    <x v="38"/>
    <n v="202212"/>
    <n v="44834"/>
    <s v="XOF"/>
    <n v="181714"/>
    <n v="277.66000000000003"/>
    <s v="EUR"/>
    <n v="277.02600000000001"/>
    <n v="30535335"/>
    <s v="PROPERTY"/>
    <s v="854P0076"/>
    <s v="Paiement du loyer du bureau de Ouahigouya(Mois de sept 2022)"/>
  </r>
  <r>
    <s v="E"/>
    <s v="6000"/>
    <s v="854"/>
    <s v="85408"/>
    <s v="8549054"/>
    <n v="528004120010"/>
    <x v="1"/>
    <x v="38"/>
    <x v="38"/>
    <n v="202212"/>
    <n v="44834"/>
    <s v="XOF"/>
    <n v="81714"/>
    <n v="124.86"/>
    <s v="EUR"/>
    <n v="124.575"/>
    <n v="30535335"/>
    <s v="PROPERTY"/>
    <s v="854P0076"/>
    <s v="Paiement du loyer du bureau de Ouahigouya(Mois de sept 2022)"/>
  </r>
  <r>
    <s v="E"/>
    <s v="6000"/>
    <s v="854"/>
    <s v="85408"/>
    <s v="8549054"/>
    <n v="528004120010"/>
    <x v="1"/>
    <x v="38"/>
    <x v="38"/>
    <n v="202212"/>
    <n v="44834"/>
    <s v="XOF"/>
    <n v="100000"/>
    <n v="152.80000000000001"/>
    <s v="EUR"/>
    <n v="152.45099999999999"/>
    <n v="30535335"/>
    <s v="PROPERTY"/>
    <s v="854P0076"/>
    <s v="Paiment du loyer du bureau de Ouahigouya(Mois de sept 2022"/>
  </r>
  <r>
    <s v="E"/>
    <s v="6000"/>
    <s v="854"/>
    <s v="85408"/>
    <s v="8549054"/>
    <n v="528004120010"/>
    <x v="1"/>
    <x v="38"/>
    <x v="38"/>
    <n v="202212"/>
    <n v="44834"/>
    <s v="XOF"/>
    <n v="-84076.63"/>
    <n v="-128.47"/>
    <s v="EUR"/>
    <n v="-128.17599999999999"/>
    <n v="30535335"/>
    <s v="PROPERTY"/>
    <s v="854P0076"/>
    <s v="Paiement du loyer du bureau de Ouahigouya(Mois de sept 2022)"/>
  </r>
  <r>
    <s v="E"/>
    <s v="6000"/>
    <s v="854"/>
    <s v="85408"/>
    <s v="8549054"/>
    <n v="528004120010"/>
    <x v="1"/>
    <x v="38"/>
    <x v="38"/>
    <n v="202212"/>
    <n v="44834"/>
    <s v="XOF"/>
    <n v="-37807.97"/>
    <n v="-57.77"/>
    <s v="EUR"/>
    <n v="-57.637999999999998"/>
    <n v="30535335"/>
    <s v="PROPERTY"/>
    <s v="854P0076"/>
    <s v="Paiement du loyer du bureau de Ouahigouya(Mois de sept 2022)"/>
  </r>
  <r>
    <s v="E"/>
    <s v="6000"/>
    <s v="854"/>
    <s v="85408"/>
    <s v="8549054"/>
    <n v="528004120010"/>
    <x v="1"/>
    <x v="38"/>
    <x v="38"/>
    <n v="202212"/>
    <n v="44834"/>
    <s v="XOF"/>
    <n v="-46268.66"/>
    <n v="-70.7"/>
    <s v="EUR"/>
    <n v="-70.537999999999997"/>
    <n v="30535335"/>
    <s v="PROPERTY"/>
    <s v="854P0076"/>
    <s v="Paiment du loyer du bureau de Ouahigouya(Mois de sept 2022"/>
  </r>
  <r>
    <s v="E"/>
    <s v="6000"/>
    <s v="854"/>
    <s v="85408"/>
    <s v="8549054"/>
    <n v="528004120010"/>
    <x v="1"/>
    <x v="2"/>
    <x v="2"/>
    <n v="202212"/>
    <n v="44834"/>
    <s v="XOF"/>
    <n v="-57289.52"/>
    <n v="-87.54"/>
    <s v="EUR"/>
    <n v="-87.34"/>
    <n v="13048467"/>
    <s v="PROPERTY"/>
    <s v="854P0076"/>
    <s v="Premise allocation : [52800412] [31.53%] [30535335] - Paiement du loyer du bureau de Ouahigouya(Mois de sept 2022)"/>
  </r>
  <r>
    <s v="E"/>
    <s v="6000"/>
    <s v="854"/>
    <s v="85408"/>
    <s v="8549054"/>
    <n v="528004120010"/>
    <x v="1"/>
    <x v="2"/>
    <x v="2"/>
    <n v="202212"/>
    <n v="44834"/>
    <s v="XOF"/>
    <n v="-25762.22"/>
    <n v="-39.36"/>
    <s v="EUR"/>
    <n v="-39.270000000000003"/>
    <n v="13048467"/>
    <s v="PROPERTY"/>
    <s v="854P0076"/>
    <s v="Premise allocation : [52800412] [31.53%] [30535335] - Paiement du loyer du bureau de Ouahigouya(Mois de sept 2022)"/>
  </r>
  <r>
    <s v="E"/>
    <s v="6000"/>
    <s v="854"/>
    <s v="85408"/>
    <s v="8549054"/>
    <n v="528004120010"/>
    <x v="1"/>
    <x v="2"/>
    <x v="2"/>
    <n v="202212"/>
    <n v="44834"/>
    <s v="XOF"/>
    <n v="-31527.3"/>
    <n v="-48.17"/>
    <s v="EUR"/>
    <n v="-48.06"/>
    <n v="13048467"/>
    <s v="PROPERTY"/>
    <s v="854P0076"/>
    <s v="Premise allocation : [52800412] [31.53%] [30535335] - Paiment du loyer du bureau de Ouahigouya(Mois de sept 2022"/>
  </r>
  <r>
    <s v="E"/>
    <s v="6000"/>
    <s v="854"/>
    <s v="85408"/>
    <s v="8549054"/>
    <n v="528004120010"/>
    <x v="1"/>
    <x v="2"/>
    <x v="2"/>
    <n v="202212"/>
    <n v="44834"/>
    <s v="XOF"/>
    <n v="26507.09"/>
    <n v="40.5"/>
    <s v="EUR"/>
    <n v="40.406999999999996"/>
    <n v="13048467"/>
    <s v="PROPERTY"/>
    <s v="854P0076"/>
    <s v="Premise allocation : [52800412] [31.53%] [30535335] - Paiement du loyer du bureau de Ouahigouya(Mois de sept 2022)"/>
  </r>
  <r>
    <s v="E"/>
    <s v="6000"/>
    <s v="854"/>
    <s v="85408"/>
    <s v="8549054"/>
    <n v="528004120010"/>
    <x v="1"/>
    <x v="2"/>
    <x v="2"/>
    <n v="202212"/>
    <n v="44834"/>
    <s v="XOF"/>
    <n v="11919.83"/>
    <n v="18.21"/>
    <s v="EUR"/>
    <n v="18.167999999999999"/>
    <n v="13048467"/>
    <s v="PROPERTY"/>
    <s v="854P0076"/>
    <s v="Premise allocation : [52800412] [31.53%] [30535335] - Paiement du loyer du bureau de Ouahigouya(Mois de sept 2022)"/>
  </r>
  <r>
    <s v="E"/>
    <s v="6000"/>
    <s v="854"/>
    <s v="85408"/>
    <s v="8549054"/>
    <n v="528004120010"/>
    <x v="1"/>
    <x v="2"/>
    <x v="2"/>
    <n v="202212"/>
    <n v="44834"/>
    <s v="XOF"/>
    <n v="14587.26"/>
    <n v="22.29"/>
    <s v="EUR"/>
    <n v="22.239000000000001"/>
    <n v="13048467"/>
    <s v="PROPERTY"/>
    <s v="854P0076"/>
    <s v="Premise allocation : [52800412] [31.53%] [30535335] - Paiment du loyer du bureau de Ouahigouya(Mois de sept 2022"/>
  </r>
  <r>
    <s v="E"/>
    <s v="6000"/>
    <s v="854"/>
    <s v="85408"/>
    <s v="8549054"/>
    <n v="528004120010"/>
    <x v="1"/>
    <x v="2"/>
    <x v="2"/>
    <n v="202212"/>
    <n v="44834"/>
    <s v="XOF"/>
    <n v="2325.7800000000002"/>
    <n v="3.55"/>
    <s v="EUR"/>
    <n v="3.5419999999999998"/>
    <n v="13048467"/>
    <s v="PROPERTY"/>
    <s v="854P0076"/>
    <s v="Premise allocation : [52800412] [31.53%] [30535335] - Paiment du loyer du bureau de Ouahigouya(Mois de sept 2022"/>
  </r>
  <r>
    <s v="E"/>
    <s v="6000"/>
    <s v="854"/>
    <s v="85408"/>
    <s v="8549054"/>
    <n v="528004120010"/>
    <x v="1"/>
    <x v="2"/>
    <x v="2"/>
    <n v="202212"/>
    <n v="44834"/>
    <s v="XOF"/>
    <n v="1573.32"/>
    <n v="2.4"/>
    <s v="EUR"/>
    <n v="2.395"/>
    <n v="13048467"/>
    <s v="PROPERTY"/>
    <s v="854P0076"/>
    <s v="Premise allocation : [52800412] [31.53%] [30535335] - Paiement du loyer du bureau de Ouahigouya(Mois de sept 2022)"/>
  </r>
  <r>
    <s v="E"/>
    <s v="6000"/>
    <s v="854"/>
    <s v="85408"/>
    <s v="8549054"/>
    <n v="528004120010"/>
    <x v="1"/>
    <x v="2"/>
    <x v="2"/>
    <n v="202212"/>
    <n v="44834"/>
    <s v="XOF"/>
    <n v="865.83"/>
    <n v="1.32"/>
    <s v="EUR"/>
    <n v="1.3169999999999999"/>
    <n v="13048467"/>
    <s v="PROPERTY"/>
    <s v="854P0076"/>
    <s v="Premise allocation : [52800412] [31.53%] [30535335] - Paiment du loyer du bureau de Ouahigouya(Mois de sept 2022"/>
  </r>
  <r>
    <s v="E"/>
    <s v="6000"/>
    <s v="854"/>
    <s v="85408"/>
    <s v="8549054"/>
    <n v="528004120010"/>
    <x v="1"/>
    <x v="2"/>
    <x v="2"/>
    <n v="202212"/>
    <n v="44834"/>
    <s v="XOF"/>
    <n v="707.5"/>
    <n v="1.08"/>
    <s v="EUR"/>
    <n v="1.0780000000000001"/>
    <n v="13048467"/>
    <s v="PROPERTY"/>
    <s v="854P0076"/>
    <s v="Premise allocation : [52800412] [31.53%] [30535335] - Paiement du loyer du bureau de Ouahigouya(Mois de sept 2022)"/>
  </r>
  <r>
    <s v="E"/>
    <s v="6000"/>
    <s v="854"/>
    <s v="85408"/>
    <s v="8549054"/>
    <n v="528004120010"/>
    <x v="1"/>
    <x v="2"/>
    <x v="2"/>
    <n v="202212"/>
    <n v="44834"/>
    <s v="XOF"/>
    <n v="23353.65"/>
    <n v="35.68"/>
    <s v="EUR"/>
    <n v="35.597999999999999"/>
    <n v="13048467"/>
    <s v="PROPERTY"/>
    <s v="854P0076"/>
    <s v="Premise allocation : [52800412] [31.53%] [30535335] - Paiement du loyer du bureau de Ouahigouya(Mois de sept 2022)"/>
  </r>
  <r>
    <s v="E"/>
    <s v="6000"/>
    <s v="854"/>
    <s v="85408"/>
    <s v="8549054"/>
    <n v="528004120010"/>
    <x v="1"/>
    <x v="2"/>
    <x v="2"/>
    <n v="202212"/>
    <n v="44834"/>
    <s v="XOF"/>
    <n v="23873.48"/>
    <n v="36.479999999999997"/>
    <s v="EUR"/>
    <n v="36.396999999999998"/>
    <n v="13048467"/>
    <s v="PROPERTY"/>
    <s v="854P0076"/>
    <s v="Premise allocation : [52800412] [31.53%] [30535335] - Paiement du loyer du bureau de Ouahigouya(Mois de sept 2022)"/>
  </r>
  <r>
    <s v="E"/>
    <s v="4110"/>
    <s v="854"/>
    <s v="85400"/>
    <s v="8549052"/>
    <n v="528004120002"/>
    <x v="0"/>
    <x v="56"/>
    <x v="56"/>
    <n v="202212"/>
    <n v="44847"/>
    <s v="XOF"/>
    <n v="9905.66"/>
    <n v="14.57"/>
    <s v="EUR"/>
    <n v="15.099"/>
    <n v="13045208"/>
    <s v="STAFF"/>
    <n v="9980783"/>
    <s v="Time Code : N - OUB291022-OMNI-ADJIBADE TRIANDE ALIMATA/Loyer du domicile de DIARRA EMMANUEL/Décembre 2022"/>
  </r>
  <r>
    <s v="E"/>
    <s v="5201"/>
    <s v="854"/>
    <s v="85408"/>
    <s v="8540008"/>
    <n v="528004120026"/>
    <x v="6"/>
    <x v="46"/>
    <x v="46"/>
    <n v="202212"/>
    <n v="44859"/>
    <s v="XOF"/>
    <n v="3006500"/>
    <n v="4422.82"/>
    <s v="EUR"/>
    <n v="4583.3760000000002"/>
    <n v="30537531"/>
    <s v="SUBGRANT"/>
    <n v="13485"/>
    <s v="JUSTIF/DECEMBRE/Décaissement tranche N°3/2022_AMMIE_Projet ATWA_Octobre-Décembre 2022/Pour paiement des frais de subsistance et carburant des participants à la session de formation  de Gourcy"/>
  </r>
  <r>
    <s v="E"/>
    <s v="5201"/>
    <s v="854"/>
    <s v="85408"/>
    <s v="8540008"/>
    <n v="528004120026"/>
    <x v="6"/>
    <x v="46"/>
    <x v="46"/>
    <n v="202212"/>
    <n v="44859"/>
    <s v="XOF"/>
    <n v="669750"/>
    <n v="985.26"/>
    <s v="EUR"/>
    <n v="1021.027"/>
    <n v="30537531"/>
    <s v="SUBGRANT"/>
    <n v="13485"/>
    <s v="JUSTIF/DECEMBRE/Décaissement tranche N°3/2022_AMMIE_Projet ATWA_Octobre-Décembre 2022/Pour paiement de la facture de pause café et dejeunes de pause-café et déjeuner des participants à la session de formation"/>
  </r>
  <r>
    <s v="E"/>
    <s v="5201"/>
    <s v="854"/>
    <s v="85408"/>
    <s v="8540008"/>
    <n v="528004120026"/>
    <x v="6"/>
    <x v="46"/>
    <x v="46"/>
    <n v="202212"/>
    <n v="44859"/>
    <s v="XOF"/>
    <n v="185250"/>
    <n v="272.52"/>
    <s v="EUR"/>
    <n v="282.41300000000001"/>
    <n v="30537531"/>
    <s v="SUBGRANT"/>
    <n v="13485"/>
    <s v="JUSTIF/DECEMBRE/Décaissement tranche N°3/2022_AMMIE_Projet ATWA_Octobre-Décembre 2022/Pour paiement de la facture de location de salle des sessions de formation des enseignats sur la SSR et GHM CITE SARL"/>
  </r>
  <r>
    <s v="E"/>
    <s v="5201"/>
    <s v="854"/>
    <s v="85408"/>
    <s v="8540008"/>
    <n v="528004120026"/>
    <x v="6"/>
    <x v="46"/>
    <x v="46"/>
    <n v="202212"/>
    <n v="44859"/>
    <s v="XOF"/>
    <n v="45000"/>
    <n v="66.2"/>
    <s v="EUR"/>
    <n v="68.602999999999994"/>
    <n v="30537531"/>
    <s v="SUBGRANT"/>
    <n v="13485"/>
    <s v="JUSTIF/DECEMBRE/Décaissement tranche N°3/2022_AMMIE_Projet ATWA_Octobre-Décembre 2022/Pour paiement des frais d'impot du nord"/>
  </r>
  <r>
    <s v="E"/>
    <s v="5201"/>
    <s v="854"/>
    <s v="85408"/>
    <s v="8540008"/>
    <n v="528004120026"/>
    <x v="6"/>
    <x v="46"/>
    <x v="46"/>
    <n v="202212"/>
    <n v="44859"/>
    <s v="XOF"/>
    <n v="1681500"/>
    <n v="2473.63"/>
    <s v="EUR"/>
    <n v="2563.4270000000001"/>
    <n v="30537531"/>
    <s v="SUBGRANT"/>
    <n v="13485"/>
    <s v="JUSTIF/DECEMBRE/Décaissement tranche N°3/2022_AMMIE_Projet ATWA_Octobre-Décembre 2022/Pour la réalisation de la session de formation des enseignant sur la SSRJ"/>
  </r>
  <r>
    <s v="E"/>
    <s v="5201"/>
    <s v="854"/>
    <s v="85408"/>
    <s v="8540008"/>
    <n v="528004120026"/>
    <x v="6"/>
    <x v="46"/>
    <x v="46"/>
    <n v="202212"/>
    <n v="44859"/>
    <s v="XOF"/>
    <n v="88500"/>
    <n v="130.19"/>
    <s v="EUR"/>
    <n v="134.916"/>
    <n v="30537531"/>
    <s v="SUBGRANT"/>
    <n v="13485"/>
    <s v="JUSTIF/DECEMBRE/Décaissement tranche N°3/2022_AMMIE_Projet ATWA_Octobre-Décembre 2022/Pour paiement de la retenue à la source sur les facture de pause café et dejeuner"/>
  </r>
  <r>
    <s v="E"/>
    <s v="5201"/>
    <s v="854"/>
    <s v="85408"/>
    <s v="8540008"/>
    <n v="528004120026"/>
    <x v="6"/>
    <x v="46"/>
    <x v="46"/>
    <n v="202212"/>
    <n v="44859"/>
    <s v="XOF"/>
    <n v="8020000"/>
    <n v="11798.12"/>
    <s v="EUR"/>
    <n v="12226.411"/>
    <n v="30537531"/>
    <s v="SUBGRANT"/>
    <n v="13485"/>
    <s v="JUSTIF/DECEMBRE/Décaissement tranche N°3/2022_AMMIE_Projet ATWA_Octobre-Décembre 2022/Pour la réalisation de la session de formation des enseignant sur la SSRJ"/>
  </r>
  <r>
    <s v="E"/>
    <s v="5201"/>
    <s v="854"/>
    <s v="85408"/>
    <s v="8540008"/>
    <n v="528004120026"/>
    <x v="6"/>
    <x v="46"/>
    <x v="46"/>
    <n v="202212"/>
    <n v="44859"/>
    <s v="XOF"/>
    <n v="5070200"/>
    <n v="7458.71"/>
    <s v="EUR"/>
    <n v="7729.473"/>
    <n v="30537531"/>
    <s v="SUBGRANT"/>
    <n v="13485"/>
    <s v="JUSTIF/DECEMBRE/Décaissement tranche N°3/2022_AMMIE_Projet ATWA_Octobre-Décembre 2022/Pour paiement des frais de carburant et de transport des participants"/>
  </r>
  <r>
    <s v="E"/>
    <s v="5201"/>
    <s v="854"/>
    <s v="85408"/>
    <s v="8540008"/>
    <n v="528004120026"/>
    <x v="6"/>
    <x v="46"/>
    <x v="46"/>
    <n v="202212"/>
    <n v="44859"/>
    <s v="XOF"/>
    <n v="2536500"/>
    <n v="3731.41"/>
    <s v="EUR"/>
    <n v="3866.866"/>
    <n v="30537531"/>
    <s v="SUBGRANT"/>
    <n v="13485"/>
    <s v="JUSTIF/DECEMBRE/Décaissement tranche N°3/2022_AMMIE_Projet ATWA_Octobre-Décembre 2022/Pour paiement de la facture de pause-café et pause-dejeuner"/>
  </r>
  <r>
    <s v="E"/>
    <s v="5201"/>
    <s v="854"/>
    <s v="85408"/>
    <s v="8540008"/>
    <n v="528004120026"/>
    <x v="6"/>
    <x v="46"/>
    <x v="46"/>
    <n v="202212"/>
    <n v="44859"/>
    <s v="XOF"/>
    <n v="133500"/>
    <n v="196.39"/>
    <s v="EUR"/>
    <n v="203.51900000000001"/>
    <n v="30537531"/>
    <s v="SUBGRANT"/>
    <n v="13485"/>
    <s v="JUSTIF/DECEMBRE/Décaissement tranche N°3/2022_AMMIE_Projet ATWA_Octobre-Décembre 2022/Pour paiement des frais d'impot du nord (pause-café et dejeuner des participants)"/>
  </r>
  <r>
    <s v="E"/>
    <s v="5201"/>
    <s v="854"/>
    <s v="85408"/>
    <s v="8540008"/>
    <n v="528004120026"/>
    <x v="6"/>
    <x v="46"/>
    <x v="46"/>
    <n v="202212"/>
    <n v="44859"/>
    <s v="XOF"/>
    <n v="3012000"/>
    <n v="4430.91"/>
    <s v="EUR"/>
    <n v="4591.759"/>
    <n v="30537531"/>
    <s v="SUBGRANT"/>
    <n v="13485"/>
    <s v="JUSTIF/DECEMBRE/Décaissement tranche N°3/2022_AMMIE_Projet ATWA_Octobre-Décembre 2022/Pour paiement des frais de réalisation des sessions de formation"/>
  </r>
  <r>
    <s v="E"/>
    <s v="5201"/>
    <s v="854"/>
    <s v="85408"/>
    <s v="8540008"/>
    <n v="528004120026"/>
    <x v="6"/>
    <x v="46"/>
    <x v="46"/>
    <n v="202212"/>
    <n v="44859"/>
    <s v="XOF"/>
    <n v="5060000"/>
    <n v="7443.7"/>
    <s v="EUR"/>
    <n v="7713.9189999999999"/>
    <n v="30537531"/>
    <s v="SUBGRANT"/>
    <n v="13485"/>
    <s v="JUSTIF/DECEMBRE/Décaissement tranche N°3/2022_AMMIE_Projet ATWA_Octobre-Décembre 2022/Pour paiement des frais de réalisation des sessions de formation"/>
  </r>
  <r>
    <s v="E"/>
    <s v="5201"/>
    <s v="854"/>
    <s v="85408"/>
    <s v="8540008"/>
    <n v="528004120026"/>
    <x v="6"/>
    <x v="46"/>
    <x v="46"/>
    <n v="202212"/>
    <n v="44859"/>
    <s v="XOF"/>
    <n v="1990000"/>
    <n v="2927.46"/>
    <s v="EUR"/>
    <n v="3033.732"/>
    <n v="30537531"/>
    <s v="SUBGRANT"/>
    <n v="13485"/>
    <s v="JUSTIF/DECEMBRE/Décaissement tranche N°3/2022_AMMIE_Projet ATWA_Octobre-Décembre 2022/Pour paiement des frais de réalisation des sessions de formation"/>
  </r>
  <r>
    <s v="E"/>
    <s v="5201"/>
    <s v="854"/>
    <s v="85408"/>
    <s v="8540008"/>
    <n v="528004120026"/>
    <x v="6"/>
    <x v="46"/>
    <x v="46"/>
    <n v="202212"/>
    <n v="44859"/>
    <s v="XOF"/>
    <n v="9907500"/>
    <n v="14574.8"/>
    <s v="EUR"/>
    <n v="15103.888999999999"/>
    <n v="30537531"/>
    <s v="SUBGRANT"/>
    <n v="13485"/>
    <s v="JUSTIF/DECEMBRE/Décaissement tranche N°3/2022_AMMIE_Projet ATWA_Octobre-Décembre 2022/Pour paiement des frais de réalisation des sessions de formation"/>
  </r>
  <r>
    <s v="E"/>
    <s v="5201"/>
    <s v="854"/>
    <s v="85408"/>
    <s v="8540008"/>
    <n v="528004120026"/>
    <x v="6"/>
    <x v="46"/>
    <x v="46"/>
    <n v="202212"/>
    <n v="44859"/>
    <s v="XOF"/>
    <n v="712500"/>
    <n v="1048.1500000000001"/>
    <s v="EUR"/>
    <n v="1086.2"/>
    <n v="30537531"/>
    <s v="SUBGRANT"/>
    <n v="13485"/>
    <s v="JUSTIF/DECEMBRE/Décaissement tranche N°3/2022_AMMIE_Projet ATWA_Octobre-Décembre 2022/Pour paiement de la facture de pause café et dejeuner pour la session de formation des professeurs de lycées et collèges"/>
  </r>
  <r>
    <s v="E"/>
    <s v="5201"/>
    <s v="854"/>
    <s v="85408"/>
    <s v="8540008"/>
    <n v="528004120026"/>
    <x v="6"/>
    <x v="46"/>
    <x v="46"/>
    <n v="202212"/>
    <n v="44859"/>
    <s v="XOF"/>
    <n v="37500"/>
    <n v="55.17"/>
    <s v="EUR"/>
    <n v="57.173000000000002"/>
    <n v="30537531"/>
    <s v="SUBGRANT"/>
    <n v="13485"/>
    <s v="JUSTIF/DECEMBRE/Décaissement tranche N°3/2022_AMMIE_Projet ATWA_Octobre-Décembre 2022/Pour paiement de la retenue à la source sur la facture de pause café et dejeuner pour la session de formation des professeurs de lycées et collèges"/>
  </r>
  <r>
    <s v="E"/>
    <s v="5201"/>
    <s v="854"/>
    <s v="85408"/>
    <s v="8540008"/>
    <n v="528004120025"/>
    <x v="17"/>
    <x v="82"/>
    <x v="81"/>
    <n v="202212"/>
    <n v="44859"/>
    <s v="XOF"/>
    <n v="3600000"/>
    <n v="5295.91"/>
    <s v="EUR"/>
    <n v="5488.16"/>
    <n v="30537531"/>
    <s v="SUBGRANT"/>
    <n v="13485"/>
    <s v="JUSTIF/DECEMBRE/Décaissement tranche N°3/2022_AMMIE_Projet ATWA_Octobre-Décembre 2022/Pour paiement des frais de suivi des dispensation des modules"/>
  </r>
  <r>
    <s v="E"/>
    <s v="5201"/>
    <s v="854"/>
    <s v="85408"/>
    <s v="8540008"/>
    <n v="528004120039"/>
    <x v="25"/>
    <x v="98"/>
    <x v="96"/>
    <n v="202212"/>
    <n v="44859"/>
    <s v="XOF"/>
    <n v="1042560"/>
    <n v="1533.7"/>
    <s v="EUR"/>
    <n v="1589.376"/>
    <n v="30537531"/>
    <s v="SUBGRANT"/>
    <n v="13485"/>
    <s v="JUSTIF/DECEMBRE/Décaissement tranche N°3/2022_AMMIE_Projet ATWA_Octobre-Décembre 2022/Pour paiement des frais de réalisation de la session de plaidoyers sur le DPEPS"/>
  </r>
  <r>
    <s v="E"/>
    <s v="5201"/>
    <s v="854"/>
    <s v="85408"/>
    <s v="8540008"/>
    <n v="528004120039"/>
    <x v="25"/>
    <x v="98"/>
    <x v="96"/>
    <n v="202212"/>
    <n v="44859"/>
    <s v="XOF"/>
    <n v="171000"/>
    <n v="251.56"/>
    <s v="EUR"/>
    <n v="260.69200000000001"/>
    <n v="30537531"/>
    <s v="SUBGRANT"/>
    <n v="13485"/>
    <s v="JUSTIF/DECEMBRE/Décaissement tranche N°3/2022_AMMIE_Projet ATWA_Octobre-Décembre 2022/Pour paiement des frais de pause-café et déjeuner des participants à la session de plaidoyers avec les acteurs de l'éducation"/>
  </r>
  <r>
    <s v="E"/>
    <s v="5201"/>
    <s v="854"/>
    <s v="85408"/>
    <s v="8540008"/>
    <n v="528004120039"/>
    <x v="25"/>
    <x v="98"/>
    <x v="96"/>
    <n v="202212"/>
    <n v="44859"/>
    <s v="XOF"/>
    <n v="59000"/>
    <n v="86.79"/>
    <s v="EUR"/>
    <n v="89.941000000000003"/>
    <n v="30537531"/>
    <s v="SUBGRANT"/>
    <n v="13485"/>
    <s v="JUSTIF/DECEMBRE/Décaissement tranche N°3/2022_AMMIE_Projet ATWA_Octobre-Décembre 2022/Pour paiement de la facture de location de salle des sessions de plaidoyer avec les acteur de l'éducation"/>
  </r>
  <r>
    <s v="E"/>
    <s v="5201"/>
    <s v="854"/>
    <s v="85408"/>
    <s v="8540008"/>
    <n v="528004120039"/>
    <x v="25"/>
    <x v="98"/>
    <x v="96"/>
    <n v="202212"/>
    <n v="44859"/>
    <s v="XOF"/>
    <n v="8550"/>
    <n v="12.58"/>
    <s v="EUR"/>
    <n v="13.037000000000001"/>
    <n v="30537531"/>
    <s v="SUBGRANT"/>
    <n v="13485"/>
    <s v="JUSTIF/DECEMBRE/Décaissement tranche N°3/2022_AMMIE_Projet ATWA_Octobre-Décembre 2022/Pour paiement des frais d'impot du nord (pause-café et dejeuner des participants)"/>
  </r>
  <r>
    <s v="E"/>
    <s v="5201"/>
    <s v="854"/>
    <s v="85408"/>
    <s v="8540008"/>
    <n v="528004120010"/>
    <x v="1"/>
    <x v="50"/>
    <x v="50"/>
    <n v="202212"/>
    <n v="44859"/>
    <s v="XOF"/>
    <n v="1500000"/>
    <n v="2206.63"/>
    <s v="EUR"/>
    <n v="2286.7339999999999"/>
    <n v="30537531"/>
    <s v="SUBGRANT"/>
    <n v="13485"/>
    <s v="JUSTIF/DECEMBRE/Décaissement tranche N°3/2022_AMMIE_Projet ATWA_Octobre-Décembre 2022/Pour paiement de la facture d'achat de fourniture de bureau"/>
  </r>
  <r>
    <s v="E"/>
    <s v="5201"/>
    <s v="854"/>
    <s v="85408"/>
    <s v="8540008"/>
    <n v="528004120046"/>
    <x v="24"/>
    <x v="96"/>
    <x v="94"/>
    <n v="202212"/>
    <n v="44859"/>
    <s v="XOF"/>
    <n v="1859500"/>
    <n v="2735.49"/>
    <s v="EUR"/>
    <n v="2834.7930000000001"/>
    <n v="30537531"/>
    <s v="SUBGRANT"/>
    <n v="13485"/>
    <s v="JUSTIF/DECEMBRE/Décaissement tranche N°3/2022_AMMIE_Projet ATWA_Octobre-Décembre 2022/Pour paiement de la facture d'achat des produits pharmaceutique (PHARMACIE DU NORD)"/>
  </r>
  <r>
    <s v="E"/>
    <s v="5201"/>
    <s v="854"/>
    <s v="85408"/>
    <s v="8540008"/>
    <n v="528004120046"/>
    <x v="24"/>
    <x v="96"/>
    <x v="94"/>
    <n v="202212"/>
    <n v="44859"/>
    <s v="XOF"/>
    <n v="973650"/>
    <n v="1432.32"/>
    <s v="EUR"/>
    <n v="1484.316"/>
    <n v="30537531"/>
    <s v="SUBGRANT"/>
    <n v="13485"/>
    <s v="JUSTIF/DECEMBRE/Décaissement tranche N°3/2022_AMMIE_Projet ATWA_Octobre-Décembre 2022/Pour paiement de la facture d'achat des produits pharmaceutique(NAYOLSBA)"/>
  </r>
  <r>
    <s v="E"/>
    <s v="5201"/>
    <s v="854"/>
    <s v="85408"/>
    <s v="8540008"/>
    <n v="528004120036"/>
    <x v="11"/>
    <x v="68"/>
    <x v="67"/>
    <n v="202212"/>
    <n v="44859"/>
    <s v="XOF"/>
    <n v="8500000"/>
    <n v="12504.24"/>
    <s v="EUR"/>
    <n v="12958.165000000001"/>
    <n v="30537531"/>
    <s v="SUBGRANT"/>
    <n v="13485"/>
    <s v="JUSTIF/DECEMBRE/Décaissement tranche N°3/2022_AMMIE_Projet ATWA_Octobre-Décembre 2022/Pour paiement des frais de réalisation des sessions de formation"/>
  </r>
  <r>
    <s v="E"/>
    <s v="5201"/>
    <s v="854"/>
    <s v="85408"/>
    <s v="8540008"/>
    <n v="528004120010"/>
    <x v="1"/>
    <x v="50"/>
    <x v="50"/>
    <n v="202212"/>
    <n v="44859"/>
    <s v="XOF"/>
    <n v="5400"/>
    <n v="7.94"/>
    <s v="EUR"/>
    <n v="8.2279999999999998"/>
    <n v="30537531"/>
    <s v="SUBGRANT"/>
    <n v="13485"/>
    <s v="JUSTIF/DECEMBRE/Décaissement tranche N°3/2022_AMMIE_Projet ATWA_Octobre-Décembre 2022/Pour paiement des IRF du mois de novembre 2022"/>
  </r>
  <r>
    <s v="E"/>
    <s v="5201"/>
    <s v="854"/>
    <s v="85408"/>
    <s v="8540008"/>
    <n v="528004120050"/>
    <x v="27"/>
    <x v="100"/>
    <x v="98"/>
    <n v="202212"/>
    <n v="44859"/>
    <s v="XOF"/>
    <n v="5850000"/>
    <n v="8605.86"/>
    <s v="EUR"/>
    <n v="8918.2669999999998"/>
    <n v="30537531"/>
    <s v="SUBGRANT"/>
    <n v="13485"/>
    <s v="JUSTIF/DECEMBRE/Décaissement tranche N°3/2022_AMMIE_Projet ATWA_Octobre-Décembre 2022/Pour paiement de la facture de confection de blouses"/>
  </r>
  <r>
    <s v="E"/>
    <s v="5201"/>
    <s v="854"/>
    <s v="85408"/>
    <s v="8540008"/>
    <n v="528004120010"/>
    <x v="1"/>
    <x v="50"/>
    <x v="50"/>
    <n v="202212"/>
    <n v="44859"/>
    <s v="XOF"/>
    <n v="54600"/>
    <n v="80.319999999999993"/>
    <s v="EUR"/>
    <n v="83.236000000000004"/>
    <n v="30537531"/>
    <s v="SUBGRANT"/>
    <n v="13485"/>
    <s v="JUSTIF/DECEMBRE/Décaissement tranche N°3/2022_AMMIE_Projet ATWA_Octobre-Décembre 2022/Pour règlement de la facture de location du mois de décembre 2022"/>
  </r>
  <r>
    <s v="E"/>
    <s v="5201"/>
    <s v="854"/>
    <s v="85408"/>
    <s v="8540008"/>
    <n v="528004120010"/>
    <x v="1"/>
    <x v="50"/>
    <x v="50"/>
    <n v="202212"/>
    <n v="44859"/>
    <s v="XOF"/>
    <n v="5400"/>
    <n v="7.94"/>
    <s v="EUR"/>
    <n v="8.2279999999999998"/>
    <n v="30537531"/>
    <s v="SUBGRANT"/>
    <n v="13485"/>
    <s v="JUSTIF/DECEMBRE/Décaissement tranche N°3/2022_AMMIE_Projet ATWA_Octobre-Décembre 2022/Pour paiement de l'IRF du mois de décembre  2022"/>
  </r>
  <r>
    <s v="E"/>
    <s v="5201"/>
    <s v="854"/>
    <s v="85408"/>
    <s v="8540008"/>
    <n v="528004120046"/>
    <x v="24"/>
    <x v="96"/>
    <x v="94"/>
    <n v="202212"/>
    <n v="44859"/>
    <s v="XOF"/>
    <n v="655000"/>
    <n v="963.56"/>
    <s v="EUR"/>
    <n v="998.53899999999999"/>
    <n v="30537531"/>
    <s v="SUBGRANT"/>
    <n v="13485"/>
    <s v="JUSTIF/DECEMBRE/Décaissement tranche N°3/2022_AMMIE_Projet ATWA_Octobre-Décembre 2022/Pour paiement de la facture de mobilier de bureau pour le Ds de Ouahigouya"/>
  </r>
  <r>
    <s v="E"/>
    <s v="5201"/>
    <s v="854"/>
    <s v="85408"/>
    <s v="8540008"/>
    <n v="528004120010"/>
    <x v="1"/>
    <x v="50"/>
    <x v="50"/>
    <n v="202212"/>
    <n v="44859"/>
    <s v="XOF"/>
    <n v="16944"/>
    <n v="24.93"/>
    <s v="EUR"/>
    <n v="25.835000000000001"/>
    <n v="30537531"/>
    <s v="SUBGRANT"/>
    <n v="13485"/>
    <s v="JUSTIF/DECEMBRE/Décaissement tranche N°3/2022_AMMIE_Projet ATWA_Octobre-Décembre 2022/Frais de gestion du compte"/>
  </r>
  <r>
    <s v="E"/>
    <s v="5201"/>
    <s v="854"/>
    <s v="85408"/>
    <s v="8540008"/>
    <n v="528004120010"/>
    <x v="1"/>
    <x v="50"/>
    <x v="50"/>
    <n v="202212"/>
    <n v="44859"/>
    <s v="XOF"/>
    <n v="54600"/>
    <n v="80.319999999999993"/>
    <s v="EUR"/>
    <n v="83.236000000000004"/>
    <n v="30535284"/>
    <s v="SUBGRANT"/>
    <n v="13485"/>
    <s v="JUSTIF/NOVEMBRE/Décaissement tranche N°3/2022_AMMIE_Projet ATWA_Octobre-Décembre 2022/Pour règlement de la facture de location du mois novembre 2022"/>
  </r>
  <r>
    <s v="E"/>
    <s v="5201"/>
    <s v="854"/>
    <s v="85408"/>
    <s v="8540008"/>
    <n v="528004120010"/>
    <x v="1"/>
    <x v="50"/>
    <x v="50"/>
    <n v="202212"/>
    <n v="44859"/>
    <s v="XOF"/>
    <n v="22450"/>
    <n v="33.03"/>
    <s v="EUR"/>
    <n v="34.228999999999999"/>
    <n v="30535284"/>
    <s v="SUBGRANT"/>
    <n v="13485"/>
    <s v="JUSTIF/NOVEMBRE/Décaissement tranche N°3/2022_AMMIE_Projet ATWA_Octobre-Décembre 2022/Frais de gestion du compte"/>
  </r>
  <r>
    <s v="E"/>
    <s v="5201"/>
    <s v="854"/>
    <s v="85408"/>
    <s v="8540008"/>
    <n v="528004120001"/>
    <x v="3"/>
    <x v="52"/>
    <x v="52"/>
    <n v="202212"/>
    <n v="44859"/>
    <s v="XOF"/>
    <n v="74138"/>
    <n v="109.06"/>
    <s v="EUR"/>
    <n v="113.01900000000001"/>
    <n v="30537531"/>
    <s v="SUBGRANT"/>
    <n v="13485"/>
    <s v="JUSTIF/DECEMBRE/Décaissement tranche N°3/2022_AMMIE_Projet ATWA_Octobre-Décembre 2022/Pour paiement des cotisations sociales du mois de novembre 2022"/>
  </r>
  <r>
    <s v="E"/>
    <s v="5201"/>
    <s v="854"/>
    <s v="85408"/>
    <s v="8540008"/>
    <n v="528004120002"/>
    <x v="0"/>
    <x v="53"/>
    <x v="53"/>
    <n v="202212"/>
    <n v="44859"/>
    <s v="XOF"/>
    <n v="83405"/>
    <n v="122.7"/>
    <s v="EUR"/>
    <n v="127.154"/>
    <n v="30537531"/>
    <s v="SUBGRANT"/>
    <n v="13485"/>
    <s v="JUSTIF/DECEMBRE/Décaissement tranche N°3/2022_AMMIE_Projet ATWA_Octobre-Décembre 2022/Pour paiement des cotisations sociales du mois de novembre 2022"/>
  </r>
  <r>
    <s v="E"/>
    <s v="5201"/>
    <s v="854"/>
    <s v="85408"/>
    <s v="8540008"/>
    <n v="528004120002"/>
    <x v="0"/>
    <x v="54"/>
    <x v="54"/>
    <n v="202212"/>
    <n v="44859"/>
    <s v="XOF"/>
    <n v="83405"/>
    <n v="122.7"/>
    <s v="EUR"/>
    <n v="127.154"/>
    <n v="30537531"/>
    <s v="SUBGRANT"/>
    <n v="13485"/>
    <s v="JUSTIF/DECEMBRE/Décaissement tranche N°3/2022_AMMIE_Projet ATWA_Octobre-Décembre 2022/Pour paiement des cotisations sociales du mois de novembre 2022"/>
  </r>
  <r>
    <s v="E"/>
    <s v="5201"/>
    <s v="854"/>
    <s v="85408"/>
    <s v="8540008"/>
    <n v="528004120001"/>
    <x v="3"/>
    <x v="45"/>
    <x v="45"/>
    <n v="202212"/>
    <n v="44859"/>
    <s v="XOF"/>
    <n v="194610"/>
    <n v="286.29000000000002"/>
    <s v="EUR"/>
    <n v="296.68299999999999"/>
    <n v="30537531"/>
    <s v="SUBGRANT"/>
    <n v="13485"/>
    <s v="JUSTIF/DECEMBRE/Décaissement tranche N°3/2022_AMMIE_Projet ATWA_Octobre-Décembre 2022/Pour paiement des cotisations sociales du mois de novembre 2022"/>
  </r>
  <r>
    <s v="E"/>
    <s v="5201"/>
    <s v="854"/>
    <s v="85408"/>
    <s v="8540008"/>
    <n v="528004120002"/>
    <x v="0"/>
    <x v="49"/>
    <x v="49"/>
    <n v="202212"/>
    <n v="44859"/>
    <s v="XOF"/>
    <n v="46336"/>
    <n v="68.16"/>
    <s v="EUR"/>
    <n v="70.634"/>
    <n v="30537531"/>
    <s v="SUBGRANT"/>
    <n v="13485"/>
    <s v="JUSTIF/DECEMBRE/Décaissement tranche N°3/2022_AMMIE_Projet ATWA_Octobre-Décembre 2022/Pour paiement des cotisations sociales du mois de novembre 2022"/>
  </r>
  <r>
    <s v="E"/>
    <s v="5201"/>
    <s v="854"/>
    <s v="85408"/>
    <s v="8540008"/>
    <n v="528004120010"/>
    <x v="1"/>
    <x v="51"/>
    <x v="51"/>
    <n v="202212"/>
    <n v="44859"/>
    <s v="XOF"/>
    <n v="180000"/>
    <n v="264.8"/>
    <s v="EUR"/>
    <n v="274.41300000000001"/>
    <n v="30537531"/>
    <s v="SUBGRANT"/>
    <n v="13485"/>
    <s v="JUSTIF/DECEMBRE/Décaissement tranche N°3/2022_AMMIE_Projet ATWA_Octobre-Décembre 2022/Pour paiement de la dotation mensuelle de carburant du mois de décembre 2022"/>
  </r>
  <r>
    <s v="E"/>
    <s v="5201"/>
    <s v="854"/>
    <s v="85408"/>
    <s v="8540008"/>
    <n v="528004120001"/>
    <x v="3"/>
    <x v="52"/>
    <x v="52"/>
    <n v="202212"/>
    <n v="44859"/>
    <s v="XOF"/>
    <n v="28992"/>
    <n v="42.65"/>
    <s v="EUR"/>
    <n v="44.198"/>
    <n v="30537531"/>
    <s v="SUBGRANT"/>
    <n v="13485"/>
    <s v="JUSTIF/DECEMBRE/Décaissement tranche N°3/2022_AMMIE_Projet ATWA_Octobre-Décembre 2022/Pour paiement des IUTS du mois de novembre 2022"/>
  </r>
  <r>
    <s v="E"/>
    <s v="5201"/>
    <s v="854"/>
    <s v="85408"/>
    <s v="8540008"/>
    <n v="528004120002"/>
    <x v="0"/>
    <x v="53"/>
    <x v="53"/>
    <n v="202212"/>
    <n v="44859"/>
    <s v="XOF"/>
    <n v="29488"/>
    <n v="43.38"/>
    <s v="EUR"/>
    <n v="44.954999999999998"/>
    <n v="30537531"/>
    <s v="SUBGRANT"/>
    <n v="13485"/>
    <s v="JUSTIF/DECEMBRE/Décaissement tranche N°3/2022_AMMIE_Projet ATWA_Octobre-Décembre 2022/Pour paiement des IUTS du mois de novembre 2022"/>
  </r>
  <r>
    <s v="E"/>
    <s v="5201"/>
    <s v="854"/>
    <s v="85408"/>
    <s v="8540008"/>
    <n v="528004120002"/>
    <x v="0"/>
    <x v="54"/>
    <x v="54"/>
    <n v="202212"/>
    <n v="44859"/>
    <s v="XOF"/>
    <n v="27565"/>
    <n v="40.549999999999997"/>
    <s v="EUR"/>
    <n v="42.021999999999998"/>
    <n v="30537531"/>
    <s v="SUBGRANT"/>
    <n v="13485"/>
    <s v="JUSTIF/DECEMBRE/Décaissement tranche N°3/2022_AMMIE_Projet ATWA_Octobre-Décembre 2022/Pour paiement des IUTS du mois de novembre 2022"/>
  </r>
  <r>
    <s v="E"/>
    <s v="5201"/>
    <s v="854"/>
    <s v="85408"/>
    <s v="8540008"/>
    <n v="528004120001"/>
    <x v="3"/>
    <x v="45"/>
    <x v="45"/>
    <n v="202212"/>
    <n v="44859"/>
    <s v="XOF"/>
    <n v="58556"/>
    <n v="86.14"/>
    <s v="EUR"/>
    <n v="89.266999999999996"/>
    <n v="30537531"/>
    <s v="SUBGRANT"/>
    <n v="13485"/>
    <s v="JUSTIF/DECEMBRE/Décaissement tranche N°3/2022_AMMIE_Projet ATWA_Octobre-Décembre 2022/Pour paiement des IUTS du mois de novembre 2022"/>
  </r>
  <r>
    <s v="E"/>
    <s v="5201"/>
    <s v="854"/>
    <s v="85408"/>
    <s v="8540008"/>
    <n v="528004120002"/>
    <x v="0"/>
    <x v="49"/>
    <x v="49"/>
    <n v="202212"/>
    <n v="44859"/>
    <s v="XOF"/>
    <n v="11699"/>
    <n v="17.21"/>
    <s v="EUR"/>
    <n v="17.835000000000001"/>
    <n v="30537531"/>
    <s v="SUBGRANT"/>
    <n v="13485"/>
    <s v="JUSTIF/DECEMBRE/Décaissement tranche N°3/2022_AMMIE_Projet ATWA_Octobre-Décembre 2022/Pour paiement des IUTS du mois de novembre 2022"/>
  </r>
  <r>
    <s v="E"/>
    <s v="5201"/>
    <s v="854"/>
    <s v="85408"/>
    <s v="8540008"/>
    <n v="528004120002"/>
    <x v="0"/>
    <x v="48"/>
    <x v="48"/>
    <n v="202212"/>
    <n v="44859"/>
    <s v="XOF"/>
    <n v="16550"/>
    <n v="24.35"/>
    <s v="EUR"/>
    <n v="25.234000000000002"/>
    <n v="30537531"/>
    <s v="SUBGRANT"/>
    <n v="13485"/>
    <s v="JUSTIF/DECEMBRE/Décaissement tranche N°3/2022_AMMIE_Projet ATWA_Octobre-Décembre 2022/Pour paiement des IUTS du mois de novembre 2022"/>
  </r>
  <r>
    <s v="E"/>
    <s v="5201"/>
    <s v="854"/>
    <s v="85408"/>
    <s v="8540008"/>
    <n v="528004120001"/>
    <x v="3"/>
    <x v="52"/>
    <x v="52"/>
    <n v="202212"/>
    <n v="44859"/>
    <s v="XOF"/>
    <n v="296870"/>
    <n v="436.72"/>
    <s v="EUR"/>
    <n v="452.57400000000001"/>
    <n v="30537531"/>
    <s v="SUBGRANT"/>
    <n v="13485"/>
    <s v="JUSTIF/DECEMBRE/Décaissement tranche N°3/2022_AMMIE_Projet ATWA_Octobre-Décembre 2022/Pour paiement du salaire du coordonnateur pour le mois de décembre 2022"/>
  </r>
  <r>
    <s v="E"/>
    <s v="5201"/>
    <s v="854"/>
    <s v="85408"/>
    <s v="8540008"/>
    <n v="528004120002"/>
    <x v="0"/>
    <x v="53"/>
    <x v="53"/>
    <n v="202212"/>
    <n v="44859"/>
    <s v="XOF"/>
    <n v="337107"/>
    <n v="495.91"/>
    <s v="EUR"/>
    <n v="513.91200000000003"/>
    <n v="30537531"/>
    <s v="SUBGRANT"/>
    <n v="13485"/>
    <s v="JUSTIF/DECEMBRE/Décaissement tranche N°3/2022_AMMIE_Projet ATWA_Octobre-Décembre 2022/Pour paiement du salaire du suivi-evaluation pour le mois décembre 2022"/>
  </r>
  <r>
    <s v="E"/>
    <s v="5201"/>
    <s v="854"/>
    <s v="85408"/>
    <s v="8540008"/>
    <n v="528004120002"/>
    <x v="0"/>
    <x v="54"/>
    <x v="54"/>
    <n v="202212"/>
    <n v="44859"/>
    <s v="XOF"/>
    <n v="339030"/>
    <n v="498.74"/>
    <s v="EUR"/>
    <n v="516.84500000000003"/>
    <n v="30537531"/>
    <s v="SUBGRANT"/>
    <n v="13485"/>
    <s v="JUSTIF/DECEMBRE/Décaissement tranche N°3/2022_AMMIE_Projet ATWA_Octobre-Décembre 2022/Pour paiement du salaire du comptable pour le mois décembre 2022"/>
  </r>
  <r>
    <s v="E"/>
    <s v="5201"/>
    <s v="854"/>
    <s v="85408"/>
    <s v="8540008"/>
    <n v="528004120001"/>
    <x v="3"/>
    <x v="45"/>
    <x v="45"/>
    <n v="202212"/>
    <n v="44859"/>
    <s v="XOF"/>
    <n v="796820"/>
    <n v="1172.19"/>
    <s v="EUR"/>
    <n v="1214.742"/>
    <n v="30537531"/>
    <s v="SUBGRANT"/>
    <n v="13485"/>
    <s v="JUSTIF/DECEMBRE/Décaissement tranche N°3/2022_AMMIE_Projet ATWA_Octobre-Décembre 2022/Pour paiement du salaire des superviseurs terrains pour le mois décembre 2022"/>
  </r>
  <r>
    <s v="E"/>
    <s v="5201"/>
    <s v="854"/>
    <s v="85408"/>
    <s v="8540008"/>
    <n v="528004120002"/>
    <x v="0"/>
    <x v="49"/>
    <x v="49"/>
    <n v="202212"/>
    <n v="44859"/>
    <s v="XOF"/>
    <n v="191965"/>
    <n v="282.39999999999998"/>
    <s v="EUR"/>
    <n v="292.65199999999999"/>
    <n v="30537531"/>
    <s v="SUBGRANT"/>
    <n v="13485"/>
    <s v="JUSTIF/DECEMBRE/Décaissement tranche N°3/2022_AMMIE_Projet ATWA_Octobre-Décembre 2022/Pour paiement du salaire du chauffeur pour le mois décembre 2022"/>
  </r>
  <r>
    <s v="E"/>
    <s v="5201"/>
    <s v="854"/>
    <s v="85408"/>
    <s v="8540008"/>
    <n v="528004120002"/>
    <x v="0"/>
    <x v="48"/>
    <x v="48"/>
    <n v="202212"/>
    <n v="44859"/>
    <s v="XOF"/>
    <n v="158450"/>
    <n v="233.09"/>
    <s v="EUR"/>
    <n v="241.55199999999999"/>
    <n v="30537531"/>
    <s v="SUBGRANT"/>
    <n v="13485"/>
    <s v="JUSTIF/DECEMBRE/Décaissement tranche N°3/2022_AMMIE_Projet ATWA_Octobre-Décembre 2022/Pour paiement des frais de motivation financière de la directrice nationale pour le mois décembre 2022"/>
  </r>
  <r>
    <s v="E"/>
    <s v="5201"/>
    <s v="854"/>
    <s v="85408"/>
    <s v="8540008"/>
    <n v="528004120001"/>
    <x v="3"/>
    <x v="52"/>
    <x v="52"/>
    <n v="202212"/>
    <n v="44859"/>
    <s v="XOF"/>
    <n v="28992"/>
    <n v="42.65"/>
    <s v="EUR"/>
    <n v="44.198"/>
    <n v="30537531"/>
    <s v="SUBGRANT"/>
    <n v="13485"/>
    <s v="JUSTIF/DECEMBRE/Décaissement tranche N°3/2022_AMMIE_Projet ATWA_Octobre-Décembre 2022/Pour paiement des IUTS du mois de décembre  2022"/>
  </r>
  <r>
    <s v="E"/>
    <s v="5201"/>
    <s v="854"/>
    <s v="85408"/>
    <s v="8540008"/>
    <n v="528004120002"/>
    <x v="0"/>
    <x v="53"/>
    <x v="53"/>
    <n v="202212"/>
    <n v="44859"/>
    <s v="XOF"/>
    <n v="29488"/>
    <n v="43.38"/>
    <s v="EUR"/>
    <n v="44.954999999999998"/>
    <n v="30537531"/>
    <s v="SUBGRANT"/>
    <n v="13485"/>
    <s v="JUSTIF/DECEMBRE/Décaissement tranche N°3/2022_AMMIE_Projet ATWA_Octobre-Décembre 2022/Pour paiement des IUTS du mois de décembre  2022"/>
  </r>
  <r>
    <s v="E"/>
    <s v="5201"/>
    <s v="854"/>
    <s v="85408"/>
    <s v="8540008"/>
    <n v="528004120002"/>
    <x v="0"/>
    <x v="54"/>
    <x v="54"/>
    <n v="202212"/>
    <n v="44859"/>
    <s v="XOF"/>
    <n v="27565"/>
    <n v="40.549999999999997"/>
    <s v="EUR"/>
    <n v="42.021999999999998"/>
    <n v="30537531"/>
    <s v="SUBGRANT"/>
    <n v="13485"/>
    <s v="JUSTIF/DECEMBRE/Décaissement tranche N°3/2022_AMMIE_Projet ATWA_Octobre-Décembre 2022/Pour paiement des IUTS du mois de décembre  2022"/>
  </r>
  <r>
    <s v="E"/>
    <s v="5201"/>
    <s v="854"/>
    <s v="85408"/>
    <s v="8540008"/>
    <n v="528004120001"/>
    <x v="3"/>
    <x v="45"/>
    <x v="45"/>
    <n v="202212"/>
    <n v="44859"/>
    <s v="XOF"/>
    <n v="58556"/>
    <n v="86.14"/>
    <s v="EUR"/>
    <n v="89.266999999999996"/>
    <n v="30537531"/>
    <s v="SUBGRANT"/>
    <n v="13485"/>
    <s v="JUSTIF/DECEMBRE/Décaissement tranche N°3/2022_AMMIE_Projet ATWA_Octobre-Décembre 2022/Pour paiement des IUTS du mois de décembre  2022"/>
  </r>
  <r>
    <s v="E"/>
    <s v="5201"/>
    <s v="854"/>
    <s v="85408"/>
    <s v="8540008"/>
    <n v="528004120002"/>
    <x v="0"/>
    <x v="49"/>
    <x v="49"/>
    <n v="202212"/>
    <n v="44859"/>
    <s v="XOF"/>
    <n v="11699"/>
    <n v="17.21"/>
    <s v="EUR"/>
    <n v="17.835000000000001"/>
    <n v="30537531"/>
    <s v="SUBGRANT"/>
    <n v="13485"/>
    <s v="JUSTIF/DECEMBRE/Décaissement tranche N°3/2022_AMMIE_Projet ATWA_Octobre-Décembre 2022/Pour paiement des IUTS du mois de décembre  2022"/>
  </r>
  <r>
    <s v="E"/>
    <s v="5201"/>
    <s v="854"/>
    <s v="85408"/>
    <s v="8540008"/>
    <n v="528004120002"/>
    <x v="0"/>
    <x v="48"/>
    <x v="48"/>
    <n v="202212"/>
    <n v="44859"/>
    <s v="XOF"/>
    <n v="16550"/>
    <n v="24.35"/>
    <s v="EUR"/>
    <n v="25.234000000000002"/>
    <n v="30537531"/>
    <s v="SUBGRANT"/>
    <n v="13485"/>
    <s v="JUSTIF/DECEMBRE/Décaissement tranche N°3/2022_AMMIE_Projet ATWA_Octobre-Décembre 2022/Pour paiement des IUTS du mois de décembre  2022"/>
  </r>
  <r>
    <s v="E"/>
    <s v="5201"/>
    <s v="854"/>
    <s v="85408"/>
    <s v="8540008"/>
    <n v="528004120010"/>
    <x v="1"/>
    <x v="51"/>
    <x v="51"/>
    <n v="202212"/>
    <n v="44859"/>
    <s v="XOF"/>
    <n v="180000"/>
    <n v="264.8"/>
    <s v="EUR"/>
    <n v="274.41300000000001"/>
    <n v="30535284"/>
    <s v="SUBGRANT"/>
    <n v="13485"/>
    <s v="JUSTIF/NOVEMBRE/Décaissement tranche N°3/2022_AMMIE_Projet ATWA_Octobre-Décembre 2022/Dotaion mensuelle de carburant des superviseurs terrains et MEAL pour le mois de novembre"/>
  </r>
  <r>
    <s v="E"/>
    <s v="5201"/>
    <s v="854"/>
    <s v="85408"/>
    <s v="8540008"/>
    <n v="528004120010"/>
    <x v="1"/>
    <x v="55"/>
    <x v="55"/>
    <n v="202212"/>
    <n v="44859"/>
    <s v="XOF"/>
    <n v="41600"/>
    <n v="61.2"/>
    <s v="EUR"/>
    <n v="63.421999999999997"/>
    <n v="30535284"/>
    <s v="SUBGRANT"/>
    <n v="13485"/>
    <s v="JUSTIF/NOVEMBRE/Décaissement tranche N°3/2022_AMMIE_Projet ATWA_Octobre-Décembre 2022/Pour règlement de la facture de d'entretien et reparation de moto"/>
  </r>
  <r>
    <s v="E"/>
    <s v="5201"/>
    <s v="854"/>
    <s v="85408"/>
    <s v="8540008"/>
    <n v="528004120001"/>
    <x v="3"/>
    <x v="52"/>
    <x v="52"/>
    <n v="202212"/>
    <n v="44859"/>
    <s v="XOF"/>
    <n v="296870"/>
    <n v="436.72"/>
    <s v="EUR"/>
    <n v="452.57400000000001"/>
    <n v="30535284"/>
    <s v="SUBGRANT"/>
    <n v="13485"/>
    <s v="JUSTIF/NOVEMBRE/Décaissement tranche N°3/2022_AMMIE_Projet ATWA_Octobre-Décembre 2022/Pour paiement du salaire du coordonnateur pour le mois de novembre 2022"/>
  </r>
  <r>
    <s v="E"/>
    <s v="5201"/>
    <s v="854"/>
    <s v="85408"/>
    <s v="8540008"/>
    <n v="528004120002"/>
    <x v="0"/>
    <x v="53"/>
    <x v="53"/>
    <n v="202212"/>
    <n v="44859"/>
    <s v="XOF"/>
    <n v="337107"/>
    <n v="495.91"/>
    <s v="EUR"/>
    <n v="513.91200000000003"/>
    <n v="30535284"/>
    <s v="SUBGRANT"/>
    <n v="13485"/>
    <s v="JUSTIF/NOVEMBRE/Décaissement tranche N°3/2022_AMMIE_Projet ATWA_Octobre-Décembre 2022/Pour paiement du salaire du suivi-evaluation pour le mois novembre 2022"/>
  </r>
  <r>
    <s v="E"/>
    <s v="5201"/>
    <s v="854"/>
    <s v="85408"/>
    <s v="8540008"/>
    <n v="528004120002"/>
    <x v="0"/>
    <x v="54"/>
    <x v="54"/>
    <n v="202212"/>
    <n v="44859"/>
    <s v="XOF"/>
    <n v="339030"/>
    <n v="498.74"/>
    <s v="EUR"/>
    <n v="516.84500000000003"/>
    <n v="30535284"/>
    <s v="SUBGRANT"/>
    <n v="13485"/>
    <s v="JUSTIF/NOVEMBRE/Décaissement tranche N°3/2022_AMMIE_Projet ATWA_Octobre-Décembre 2022/Pour paiement du salaire du comptable pour le mois novembre 2022"/>
  </r>
  <r>
    <s v="E"/>
    <s v="5201"/>
    <s v="854"/>
    <s v="85408"/>
    <s v="8540008"/>
    <n v="528004120001"/>
    <x v="3"/>
    <x v="45"/>
    <x v="45"/>
    <n v="202212"/>
    <n v="44859"/>
    <s v="XOF"/>
    <n v="796820"/>
    <n v="1172.19"/>
    <s v="EUR"/>
    <n v="1214.742"/>
    <n v="30535284"/>
    <s v="SUBGRANT"/>
    <n v="13485"/>
    <s v="JUSTIF/NOVEMBRE/Décaissement tranche N°3/2022_AMMIE_Projet ATWA_Octobre-Décembre 2022/Pour paiement du salaire des superviseurs terrains pour le mois novembre 2022"/>
  </r>
  <r>
    <s v="E"/>
    <s v="5201"/>
    <s v="854"/>
    <s v="85408"/>
    <s v="8540008"/>
    <n v="528004120002"/>
    <x v="0"/>
    <x v="49"/>
    <x v="49"/>
    <n v="202212"/>
    <n v="44859"/>
    <s v="XOF"/>
    <n v="191965"/>
    <n v="282.39999999999998"/>
    <s v="EUR"/>
    <n v="292.65199999999999"/>
    <n v="30535284"/>
    <s v="SUBGRANT"/>
    <n v="13485"/>
    <s v="JUSTIF/NOVEMBRE/Décaissement tranche N°3/2022_AMMIE_Projet ATWA_Octobre-Décembre 2022/Pour paiement du salaire du chauffeur pour le mois novembre 2022"/>
  </r>
  <r>
    <s v="E"/>
    <s v="5201"/>
    <s v="854"/>
    <s v="85408"/>
    <s v="8540008"/>
    <n v="528004120002"/>
    <x v="0"/>
    <x v="48"/>
    <x v="48"/>
    <n v="202212"/>
    <n v="44859"/>
    <s v="XOF"/>
    <n v="158450"/>
    <n v="233.09"/>
    <s v="EUR"/>
    <n v="241.55199999999999"/>
    <n v="30535284"/>
    <s v="SUBGRANT"/>
    <n v="13485"/>
    <s v="JUSTIF/NOVEMBRE/Décaissement tranche N°3/2022_AMMIE_Projet ATWA_Octobre-Décembre 2022/Pour paiement des frais de motivation financière de la directrice nationale pour le mois novembre 2022"/>
  </r>
  <r>
    <s v="E"/>
    <s v="6090"/>
    <s v="854"/>
    <s v="85401"/>
    <s v="8549054"/>
    <n v="528004120010"/>
    <x v="1"/>
    <x v="30"/>
    <x v="30"/>
    <n v="202212"/>
    <n v="44868"/>
    <s v="XOF"/>
    <n v="2451.3000000000002"/>
    <n v="3.71"/>
    <s v="EUR"/>
    <n v="3.7370000000000001"/>
    <n v="13048467"/>
    <s v="PROPERTY"/>
    <s v="854P0064"/>
    <s v="Premise allocation : [52800412] [4.09%] [30535335] - Pause-Déjeuné Service C (Pour Plus De 30 Personnes)"/>
  </r>
  <r>
    <s v="E"/>
    <s v="7142"/>
    <s v="854"/>
    <s v="85401"/>
    <s v="8549052"/>
    <n v="528004120032"/>
    <x v="4"/>
    <x v="27"/>
    <x v="27"/>
    <n v="202212"/>
    <n v="44873"/>
    <s v="XOF"/>
    <n v="4000"/>
    <n v="6.05"/>
    <s v="EUR"/>
    <n v="6.093"/>
    <n v="40343046"/>
    <m/>
    <m/>
    <s v="Handling Charge - line level"/>
  </r>
  <r>
    <s v="E"/>
    <s v="7142"/>
    <s v="854"/>
    <s v="85401"/>
    <s v="8549052"/>
    <n v="528004120032"/>
    <x v="4"/>
    <x v="27"/>
    <x v="27"/>
    <n v="202212"/>
    <n v="44873"/>
    <s v="XOF"/>
    <n v="200000"/>
    <n v="302.73"/>
    <s v="EUR"/>
    <n v="304.89800000000002"/>
    <n v="40343046"/>
    <m/>
    <m/>
    <s v="Chambre climatisée double+ de 21jrs"/>
  </r>
  <r>
    <s v="E"/>
    <s v="7142"/>
    <s v="854"/>
    <s v="85401"/>
    <s v="8549052"/>
    <n v="528004120032"/>
    <x v="4"/>
    <x v="27"/>
    <x v="27"/>
    <n v="202212"/>
    <n v="44873"/>
    <s v="XOF"/>
    <n v="20000"/>
    <n v="30.27"/>
    <s v="EUR"/>
    <n v="30.486999999999998"/>
    <n v="40343046"/>
    <m/>
    <m/>
    <s v="VAT | Chambre climatisée double+ de 21jrs"/>
  </r>
  <r>
    <s v="E"/>
    <s v="4110"/>
    <s v="854"/>
    <s v="85400"/>
    <s v="8549052"/>
    <n v="528004120002"/>
    <x v="0"/>
    <x v="56"/>
    <x v="56"/>
    <n v="202212"/>
    <n v="44874"/>
    <s v="XOF"/>
    <n v="28884.11"/>
    <n v="43.72"/>
    <s v="EUR"/>
    <n v="44.033000000000001"/>
    <n v="13045208"/>
    <s v="STAFF"/>
    <n v="9980783"/>
    <s v="Time Code : N - OUB231122-OMNI-NEEMA MULTI SERVICES/Location d´une villa pour le compte de Karina LOPEZ du 15 Décembre au 15 Janvier 2022"/>
  </r>
  <r>
    <s v="E"/>
    <s v="4110"/>
    <s v="854"/>
    <s v="85400"/>
    <s v="8549051"/>
    <n v="528004120002"/>
    <x v="0"/>
    <x v="1"/>
    <x v="1"/>
    <n v="202212"/>
    <n v="44874"/>
    <s v="XOF"/>
    <n v="44802.63"/>
    <n v="67.819999999999993"/>
    <s v="EUR"/>
    <n v="68.305999999999997"/>
    <n v="13045208"/>
    <s v="STAFF"/>
    <n v="9985201"/>
    <s v="Time Code : N - OUB221122-OMNI-BONANE GOLANE BERNARD/Location d´une villa de 5 chambres sise à Zogona pour le compte de BENOIT DELSARTE/DECEMBRE 2022"/>
  </r>
  <r>
    <s v="E"/>
    <s v="4110"/>
    <s v="854"/>
    <s v="85400"/>
    <s v="8549051"/>
    <n v="528004120002"/>
    <x v="0"/>
    <x v="1"/>
    <x v="1"/>
    <n v="202212"/>
    <n v="44874"/>
    <s v="XOF"/>
    <n v="25657.89"/>
    <n v="38.840000000000003"/>
    <s v="EUR"/>
    <n v="39.118000000000002"/>
    <n v="13045208"/>
    <s v="STAFF"/>
    <n v="9985201"/>
    <s v="Time Code : N - OUB241122-OMNI-ADJIBADE SALAMATOU/Loyer du domicile de SERGE ANDRIAMANDIMBY/Décembre 2022"/>
  </r>
  <r>
    <s v="E"/>
    <s v="4000"/>
    <s v="854"/>
    <s v="85400"/>
    <s v="8549051"/>
    <n v="528004120002"/>
    <x v="0"/>
    <x v="1"/>
    <x v="1"/>
    <n v="202212"/>
    <n v="44881"/>
    <s v="GBP"/>
    <n v="34.5"/>
    <n v="39.869999999999997"/>
    <s v="EUR"/>
    <n v="40.155999999999999"/>
    <n v="13045208"/>
    <s v="STAFF"/>
    <n v="9985201"/>
    <s v="Time Code : N - Diversity Travel-1111935A-BELLA KIGOMA DELSARTE / VEDA MUGISHA DELSARTE-TAR-1919-20221111102030-85400/8549051/999020xx/007-Flight - OUA-CDG/CDG-BOD-Trans No:1111400-1183325"/>
  </r>
  <r>
    <s v="E"/>
    <s v="5094"/>
    <s v="854"/>
    <s v="85406"/>
    <s v="8549052"/>
    <n v="528004120036"/>
    <x v="11"/>
    <x v="68"/>
    <x v="67"/>
    <n v="202212"/>
    <n v="44883"/>
    <s v="XOF"/>
    <n v="60125975"/>
    <n v="91009.75"/>
    <s v="EUR"/>
    <n v="91661.463000000003"/>
    <n v="40343741"/>
    <m/>
    <m/>
    <s v="Achat de Kits pour la formation de filles au nord , centre nord, boucle du Mouhoun"/>
  </r>
  <r>
    <s v="E"/>
    <s v="5094"/>
    <s v="854"/>
    <s v="85406"/>
    <s v="8549052"/>
    <n v="528004120036"/>
    <x v="11"/>
    <x v="68"/>
    <x v="67"/>
    <n v="202212"/>
    <n v="44883"/>
    <s v="XOF"/>
    <n v="877200"/>
    <n v="1327.77"/>
    <s v="EUR"/>
    <n v="1337.278"/>
    <n v="40343741"/>
    <m/>
    <m/>
    <s v="Transport de Kits pour la formation de filles au nord , centre nord, boucle du Mouhoun"/>
  </r>
  <r>
    <s v="E"/>
    <s v="5031"/>
    <s v="854"/>
    <s v="85406"/>
    <s v="8549052"/>
    <n v="528004120004"/>
    <x v="13"/>
    <x v="85"/>
    <x v="84"/>
    <n v="202212"/>
    <n v="44883"/>
    <s v="XOF"/>
    <n v="2246517"/>
    <n v="3400.44"/>
    <s v="EUR"/>
    <n v="3424.79"/>
    <n v="30533368"/>
    <s v="VEHICLE"/>
    <s v="854V9000"/>
    <s v="Motos YAMAHA CRYPTONS 07 C avec carte grise. plaque d´immatriculation et casque de sécurité"/>
  </r>
  <r>
    <s v="E"/>
    <s v="5031"/>
    <s v="854"/>
    <s v="85406"/>
    <s v="8549052"/>
    <n v="528004120004"/>
    <x v="13"/>
    <x v="85"/>
    <x v="84"/>
    <n v="202212"/>
    <n v="44883"/>
    <s v="XOF"/>
    <n v="404373"/>
    <n v="612.08000000000004"/>
    <s v="EUR"/>
    <n v="616.46299999999997"/>
    <n v="30533368"/>
    <s v="VEHICLE"/>
    <s v="854V9000"/>
    <s v="VAT | Motos YAMAHA CRYPTONS 07 C avec carte grise. plaque d´immatriculation et casque de sécurité"/>
  </r>
  <r>
    <s v="E"/>
    <s v="5145"/>
    <s v="854"/>
    <s v="85401"/>
    <s v="8549052"/>
    <n v="528004120010"/>
    <x v="1"/>
    <x v="30"/>
    <x v="30"/>
    <n v="202212"/>
    <n v="44886"/>
    <s v="XOF"/>
    <n v="100000"/>
    <n v="151.37"/>
    <s v="EUR"/>
    <n v="152.45400000000001"/>
    <n v="30534872"/>
    <m/>
    <m/>
    <s v="KAATB771122/OMNI/GANSONRE HASSANE MOCTAR/ PAIEMENT DES FRAIS DE LOCATION MOTO IMMATRICULEE N°LRPRPHJ03MA030246 POUR LES ACTIVITES DE ATWA MOIS OCTOBRE 2022"/>
  </r>
  <r>
    <s v="E"/>
    <s v="5094"/>
    <s v="854"/>
    <s v="85401"/>
    <s v="8549052"/>
    <n v="528004120010"/>
    <x v="1"/>
    <x v="30"/>
    <x v="30"/>
    <n v="202212"/>
    <n v="44886"/>
    <s v="XOF"/>
    <n v="-100000"/>
    <n v="-151.37"/>
    <s v="EUR"/>
    <n v="-152.45400000000001"/>
    <n v="30534872"/>
    <m/>
    <m/>
    <s v="ANNULATION/KAATB771122/OMNI/GANSONRE HASSANE MOCTAR/ PAIEMENT DES FRAIS DE LOCATION MOTO IMMATRICULEE N°LRPRPHJ03MA030246 POUR LES ACTIVITES DE ATWA MOIS OCTOBRE 2022"/>
  </r>
  <r>
    <s v="E"/>
    <s v="6970"/>
    <s v="854"/>
    <s v="85407"/>
    <s v="8549057"/>
    <n v="528004120004"/>
    <x v="13"/>
    <x v="91"/>
    <x v="90"/>
    <n v="202212"/>
    <n v="44889"/>
    <s v="GBP"/>
    <n v="632.58000000000004"/>
    <n v="731.09"/>
    <s v="EUR"/>
    <n v="736.32500000000005"/>
    <n v="30536647"/>
    <m/>
    <m/>
    <s v="PA Non Premises : 40339790 - Fortigat 80F pour bureau de Dédougou"/>
  </r>
  <r>
    <s v="E"/>
    <s v="6970"/>
    <s v="854"/>
    <s v="85407"/>
    <s v="8549057"/>
    <n v="528004120004"/>
    <x v="13"/>
    <x v="91"/>
    <x v="90"/>
    <n v="202212"/>
    <n v="44889"/>
    <s v="GBP"/>
    <n v="68.52"/>
    <n v="79.19"/>
    <s v="EUR"/>
    <n v="79.757000000000005"/>
    <n v="30536647"/>
    <m/>
    <m/>
    <s v="PA Non Premises : 40339790 - Shipment Fortigat 80F pour bureau de Dédougou"/>
  </r>
  <r>
    <s v="E"/>
    <s v="6290"/>
    <s v="854"/>
    <s v="85407"/>
    <s v="8549057"/>
    <n v="528004120036"/>
    <x v="11"/>
    <x v="68"/>
    <x v="67"/>
    <n v="202212"/>
    <n v="44894"/>
    <s v="XOF"/>
    <n v="40000"/>
    <n v="60.55"/>
    <s v="EUR"/>
    <n v="60.984000000000002"/>
    <n v="40342160"/>
    <m/>
    <m/>
    <s v="Transparents en plastique 10 paquets de 100"/>
  </r>
  <r>
    <s v="E"/>
    <s v="6290"/>
    <s v="854"/>
    <s v="85407"/>
    <s v="8549057"/>
    <n v="528004120036"/>
    <x v="11"/>
    <x v="68"/>
    <x v="67"/>
    <n v="202212"/>
    <n v="44894"/>
    <s v="XOF"/>
    <n v="5000"/>
    <n v="7.57"/>
    <s v="EUR"/>
    <n v="7.6239999999999997"/>
    <n v="40342160"/>
    <m/>
    <m/>
    <s v="Scotch papier"/>
  </r>
  <r>
    <s v="E"/>
    <s v="6290"/>
    <s v="854"/>
    <s v="85407"/>
    <s v="8549057"/>
    <n v="528004120036"/>
    <x v="11"/>
    <x v="68"/>
    <x v="67"/>
    <n v="202212"/>
    <n v="44894"/>
    <s v="XOF"/>
    <n v="20000"/>
    <n v="30.27"/>
    <s v="EUR"/>
    <n v="30.486999999999998"/>
    <n v="40342160"/>
    <m/>
    <m/>
    <s v="Cartouche d'encre 26 A"/>
  </r>
  <r>
    <s v="E"/>
    <s v="6290"/>
    <s v="854"/>
    <s v="85407"/>
    <s v="8549057"/>
    <n v="528004120036"/>
    <x v="11"/>
    <x v="68"/>
    <x v="67"/>
    <n v="202212"/>
    <n v="44894"/>
    <s v="XOF"/>
    <n v="12000"/>
    <n v="18.16"/>
    <s v="EUR"/>
    <n v="18.29"/>
    <n v="40342160"/>
    <m/>
    <m/>
    <s v="Cartouche d'encre pour photocopieuse Canon image 2550 IR 3235"/>
  </r>
  <r>
    <s v="E"/>
    <s v="6290"/>
    <s v="854"/>
    <s v="85407"/>
    <s v="8549057"/>
    <n v="528004120036"/>
    <x v="11"/>
    <x v="68"/>
    <x v="67"/>
    <n v="202212"/>
    <n v="44894"/>
    <s v="XOF"/>
    <n v="80000"/>
    <n v="121.09"/>
    <s v="EUR"/>
    <n v="121.95699999999999"/>
    <n v="40342160"/>
    <m/>
    <m/>
    <s v="Carton de rame de papier"/>
  </r>
  <r>
    <s v="E"/>
    <s v="6320"/>
    <s v="854"/>
    <s v="85407"/>
    <s v="8549054"/>
    <n v="528004120010"/>
    <x v="1"/>
    <x v="43"/>
    <x v="43"/>
    <n v="202212"/>
    <n v="44894"/>
    <s v="XOF"/>
    <n v="-10342.969999999999"/>
    <n v="-15.66"/>
    <s v="EUR"/>
    <n v="-15.772"/>
    <n v="13048467"/>
    <m/>
    <m/>
    <s v="Premise allocation : [52800412] [25.54%] [30535335] - Shipping Charges - Niveau ligne"/>
  </r>
  <r>
    <s v="E"/>
    <s v="6090"/>
    <s v="854"/>
    <s v="85407"/>
    <s v="8549054"/>
    <n v="528004120010"/>
    <x v="1"/>
    <x v="3"/>
    <x v="3"/>
    <n v="202212"/>
    <n v="44894"/>
    <s v="XOF"/>
    <n v="114921.9"/>
    <n v="173.95"/>
    <s v="EUR"/>
    <n v="175.196"/>
    <n v="13048467"/>
    <s v="PROPERTY"/>
    <s v="854P0073"/>
    <s v="Premise allocation : [52800412] [25.54%] [30535335] - ZINA ALI_FRAIS DE LOYER DU MOIS d'octobre_ Novembre décembre du SOUS BUREAU DEDOUGOU"/>
  </r>
  <r>
    <s v="E"/>
    <s v="6000"/>
    <s v="854"/>
    <s v="85408"/>
    <s v="8549054"/>
    <n v="528004120010"/>
    <x v="1"/>
    <x v="2"/>
    <x v="2"/>
    <n v="202212"/>
    <n v="44895"/>
    <s v="XOF"/>
    <n v="114579.04"/>
    <n v="173.43"/>
    <s v="EUR"/>
    <n v="174.672"/>
    <n v="13048467"/>
    <s v="PROPERTY"/>
    <s v="854P0076"/>
    <s v="Premise allocation : [52800412] [31.53%] [40345555] - Paiement du loyer de Novembre 2022 du bureau de SCI Ouahigouya"/>
  </r>
  <r>
    <s v="E"/>
    <s v="6000"/>
    <s v="854"/>
    <s v="85408"/>
    <s v="8549054"/>
    <n v="528004120010"/>
    <x v="1"/>
    <x v="2"/>
    <x v="2"/>
    <n v="202212"/>
    <n v="44895"/>
    <s v="XOF"/>
    <n v="-12115.31"/>
    <n v="-18.34"/>
    <s v="EUR"/>
    <n v="-18.471"/>
    <n v="13048467"/>
    <s v="PROPERTY"/>
    <s v="854P0076"/>
    <s v="Premise allocation : [52800412] [31.53%] [40345555] - Handling Charge - line level"/>
  </r>
  <r>
    <s v="E"/>
    <s v="5120"/>
    <s v="854"/>
    <s v="85406"/>
    <s v="8549057"/>
    <n v="528004120010"/>
    <x v="1"/>
    <x v="58"/>
    <x v="58"/>
    <n v="202212"/>
    <n v="44895"/>
    <s v="XOF"/>
    <n v="-302316.67"/>
    <n v="-516.47"/>
    <s v="EUR"/>
    <n v="-520.16800000000001"/>
    <n v="12979113"/>
    <s v="VEHICLE"/>
    <s v="854V0539"/>
    <s v="REV-PO Auto-Accrual re PO: 10046796 / Renouvellement assurance véh 0170 D7 03 IT"/>
  </r>
  <r>
    <s v="E"/>
    <s v="5120"/>
    <s v="854"/>
    <s v="85406"/>
    <s v="8549057"/>
    <n v="528004120010"/>
    <x v="1"/>
    <x v="59"/>
    <x v="58"/>
    <n v="202212"/>
    <n v="44895"/>
    <s v="XOF"/>
    <n v="-302316.67"/>
    <n v="-516.47"/>
    <s v="EUR"/>
    <n v="-520.16800000000001"/>
    <n v="12979113"/>
    <s v="VEHICLE"/>
    <s v="854V0538"/>
    <s v="REV-PO Auto-Accrual re PO: 10046796 / Renouvellement assurance véh 0164 D7 03 IT"/>
  </r>
  <r>
    <s v="E"/>
    <s v="5120"/>
    <s v="854"/>
    <s v="85406"/>
    <s v="8549057"/>
    <n v="528004120010"/>
    <x v="1"/>
    <x v="58"/>
    <x v="58"/>
    <n v="202212"/>
    <n v="44895"/>
    <s v="XOF"/>
    <n v="-302316.67"/>
    <n v="-516.47"/>
    <s v="EUR"/>
    <n v="-520.16800000000001"/>
    <n v="12979113"/>
    <s v="VEHICLE"/>
    <s v="854V0540"/>
    <s v="REV-PO Auto-Accrual re PO: 10046796 / Renouvellement assurance véh 0445 D8 03 IT"/>
  </r>
  <r>
    <s v="E"/>
    <s v="5120"/>
    <s v="854"/>
    <s v="85406"/>
    <s v="8549057"/>
    <n v="528004120010"/>
    <x v="1"/>
    <x v="58"/>
    <x v="58"/>
    <n v="202212"/>
    <n v="44895"/>
    <s v="XOF"/>
    <n v="-302316.67"/>
    <n v="-516.47"/>
    <s v="EUR"/>
    <n v="-520.16800000000001"/>
    <n v="12979113"/>
    <s v="VEHICLE"/>
    <s v="854V0535"/>
    <s v="REV-PO Auto-Accrual re PO: 10046796 / Renouvellement assurance véh 0182 D7 03 IT"/>
  </r>
  <r>
    <s v="E"/>
    <s v="5110"/>
    <s v="854"/>
    <s v="85406"/>
    <s v="8549057"/>
    <n v="528004120010"/>
    <x v="1"/>
    <x v="87"/>
    <x v="86"/>
    <n v="202212"/>
    <n v="44895"/>
    <s v="XOF"/>
    <n v="-11597.08"/>
    <n v="-19.03"/>
    <s v="EUR"/>
    <n v="-19.166"/>
    <n v="12979113"/>
    <s v="VEHICLE"/>
    <s v="854V0538"/>
    <s v="REV-PO Auto-Accrual re PO: 10071600 / Total_appro TOM-Card 469916_veh 0164 D7 03 IT_ATWA"/>
  </r>
  <r>
    <s v="E"/>
    <s v="6290"/>
    <s v="854"/>
    <s v="85407"/>
    <s v="8549057"/>
    <n v="528004120036"/>
    <x v="11"/>
    <x v="68"/>
    <x v="67"/>
    <n v="202212"/>
    <n v="44895"/>
    <s v="XOF"/>
    <n v="-19998"/>
    <n v="-30.27"/>
    <s v="EUR"/>
    <n v="-30.486999999999998"/>
    <n v="12979113"/>
    <m/>
    <m/>
    <s v="REV-PO Auto-Accrual re PO: 10133344 / Cartouche d'encre 26 A"/>
  </r>
  <r>
    <s v="E"/>
    <s v="6290"/>
    <s v="854"/>
    <s v="85407"/>
    <s v="8549057"/>
    <n v="528004120036"/>
    <x v="11"/>
    <x v="68"/>
    <x v="67"/>
    <n v="202212"/>
    <n v="44895"/>
    <s v="XOF"/>
    <n v="-5001.1499999999996"/>
    <n v="-7.57"/>
    <s v="EUR"/>
    <n v="-7.6239999999999997"/>
    <n v="12979113"/>
    <m/>
    <m/>
    <s v="REV-PO Auto-Accrual re PO: 10133344 / Scotch papier"/>
  </r>
  <r>
    <s v="E"/>
    <s v="6290"/>
    <s v="854"/>
    <s v="85407"/>
    <s v="8549057"/>
    <n v="528004120036"/>
    <x v="11"/>
    <x v="68"/>
    <x v="67"/>
    <n v="202212"/>
    <n v="44895"/>
    <s v="XOF"/>
    <n v="-40002.61"/>
    <n v="-60.55"/>
    <s v="EUR"/>
    <n v="-60.984000000000002"/>
    <n v="12979113"/>
    <m/>
    <m/>
    <s v="REV-PO Auto-Accrual re PO: 10133344 / Transparents en plastique 10 paquets de 100"/>
  </r>
  <r>
    <s v="E"/>
    <s v="7142"/>
    <s v="854"/>
    <s v="85401"/>
    <s v="8549052"/>
    <n v="528004120032"/>
    <x v="4"/>
    <x v="27"/>
    <x v="27"/>
    <n v="202212"/>
    <n v="44895"/>
    <s v="XOF"/>
    <n v="-200001.73"/>
    <n v="-294.22000000000003"/>
    <s v="EUR"/>
    <n v="-296.327"/>
    <n v="12979113"/>
    <m/>
    <m/>
    <s v="REV-PO Auto-Accrual re PO: 10119810 / Chambre climatisée double+ de 21jrs"/>
  </r>
  <r>
    <s v="E"/>
    <s v="7142"/>
    <s v="854"/>
    <s v="85406"/>
    <s v="8549052"/>
    <n v="528004120010"/>
    <x v="1"/>
    <x v="62"/>
    <x v="61"/>
    <n v="202212"/>
    <n v="44895"/>
    <s v="XOF"/>
    <n v="-778137.49"/>
    <n v="-1329.35"/>
    <s v="EUR"/>
    <n v="-1338.8689999999999"/>
    <n v="12979113"/>
    <m/>
    <m/>
    <s v="REV-PO Auto-Accrual re PO: 10049030 / Chambre climatisée single (Standard) de 1 à 7jrs"/>
  </r>
  <r>
    <s v="E"/>
    <s v="6290"/>
    <s v="854"/>
    <s v="85407"/>
    <s v="8549057"/>
    <n v="528004120036"/>
    <x v="11"/>
    <x v="68"/>
    <x v="67"/>
    <n v="202212"/>
    <n v="44895"/>
    <s v="XOF"/>
    <n v="-79998.62"/>
    <n v="-121.09"/>
    <s v="EUR"/>
    <n v="-121.95699999999999"/>
    <n v="12979113"/>
    <m/>
    <m/>
    <s v="REV-PO Auto-Accrual re PO: 10133344 / Carton de rame de papier"/>
  </r>
  <r>
    <s v="E"/>
    <s v="6290"/>
    <s v="854"/>
    <s v="85407"/>
    <s v="8549057"/>
    <n v="528004120036"/>
    <x v="11"/>
    <x v="68"/>
    <x v="67"/>
    <n v="202212"/>
    <n v="44895"/>
    <s v="XOF"/>
    <n v="-11997.48"/>
    <n v="-18.16"/>
    <s v="EUR"/>
    <n v="-18.29"/>
    <n v="12979113"/>
    <m/>
    <m/>
    <s v="REV-PO Auto-Accrual re PO: 10133344 / Cartouche d'encre pour photocopieuse Canon image 2550 IR 3235"/>
  </r>
  <r>
    <s v="E"/>
    <s v="7142"/>
    <s v="854"/>
    <s v="85401"/>
    <s v="8549052"/>
    <n v="528004120003"/>
    <x v="5"/>
    <x v="94"/>
    <x v="92"/>
    <n v="202212"/>
    <n v="44895"/>
    <s v="XOF"/>
    <n v="-382320"/>
    <n v="-594.42999999999995"/>
    <s v="EUR"/>
    <n v="-598.68700000000001"/>
    <n v="12979113"/>
    <m/>
    <m/>
    <s v="REV-PO Auto-Accrual re PO: 10089043 / Chambre climatisée double de 13 à 21jrs"/>
  </r>
  <r>
    <s v="E"/>
    <s v="7142"/>
    <s v="854"/>
    <s v="85401"/>
    <s v="8549052"/>
    <n v="528004120003"/>
    <x v="5"/>
    <x v="41"/>
    <x v="41"/>
    <n v="202212"/>
    <n v="44895"/>
    <s v="XOF"/>
    <n v="-102717.23"/>
    <n v="-156.94999999999999"/>
    <s v="EUR"/>
    <n v="-158.07400000000001"/>
    <n v="12979113"/>
    <m/>
    <m/>
    <s v="REV-PO Auto-Accrual re PO: 10097850 / Chambre climatisée double+ de 21jrs"/>
  </r>
  <r>
    <s v="E"/>
    <s v="5511"/>
    <s v="854"/>
    <s v="85401"/>
    <s v="8549057"/>
    <n v="528004120003"/>
    <x v="5"/>
    <x v="80"/>
    <x v="79"/>
    <n v="202212"/>
    <n v="44895"/>
    <s v="XOF"/>
    <n v="15000"/>
    <n v="22.7"/>
    <s v="EUR"/>
    <n v="22.863"/>
    <n v="30535853"/>
    <m/>
    <m/>
    <s v="KAC211122/ HOTEL DES HERITIERS/ hébergement de OUEDRAOGO Bila basil du 13 au 14 septembre 2022"/>
  </r>
  <r>
    <s v="E"/>
    <s v="5511"/>
    <s v="854"/>
    <s v="85401"/>
    <s v="8549052"/>
    <n v="528004120053"/>
    <x v="8"/>
    <x v="64"/>
    <x v="63"/>
    <n v="202212"/>
    <n v="44895"/>
    <s v="XOF"/>
    <n v="-100003.23"/>
    <n v="-151.37"/>
    <s v="EUR"/>
    <n v="-152.45400000000001"/>
    <n v="12979113"/>
    <m/>
    <m/>
    <s v="REV-PO Auto-Accrual re PO: 10130599 / Hebergement GUIRO Sherita projet ATWA Formation des adolescentes du 21-26 novembre 2022"/>
  </r>
  <r>
    <s v="E"/>
    <s v="5094"/>
    <s v="854"/>
    <s v="85406"/>
    <s v="8549052"/>
    <n v="528004120036"/>
    <x v="11"/>
    <x v="68"/>
    <x v="67"/>
    <n v="202212"/>
    <n v="44895"/>
    <s v="XOF"/>
    <n v="-60125978.289999999"/>
    <n v="-91009.75"/>
    <s v="EUR"/>
    <n v="-91661.463000000003"/>
    <n v="12979113"/>
    <m/>
    <m/>
    <s v="REV-PO Auto-Accrual re PO: 10127843 / Achat de Kits pour la formation de filles au nord , centre nord, boucle du Mouhoun"/>
  </r>
  <r>
    <s v="E"/>
    <s v="5094"/>
    <s v="854"/>
    <s v="85406"/>
    <s v="8549052"/>
    <n v="528004120036"/>
    <x v="11"/>
    <x v="68"/>
    <x v="67"/>
    <n v="202212"/>
    <n v="44895"/>
    <s v="XOF"/>
    <n v="-877203.5"/>
    <n v="-1327.78"/>
    <s v="EUR"/>
    <n v="-1337.288"/>
    <n v="12979113"/>
    <m/>
    <m/>
    <s v="REV-PO Auto-Accrual re PO: 10127844 / Transport de Kits pour la formation de filles au nord , centre nord, boucle du Mouhoun"/>
  </r>
  <r>
    <s v="E"/>
    <s v="6090"/>
    <s v="854"/>
    <s v="85408"/>
    <s v="8549054"/>
    <n v="528004120010"/>
    <x v="1"/>
    <x v="2"/>
    <x v="2"/>
    <n v="202212"/>
    <n v="44896"/>
    <s v="XOF"/>
    <n v="13714.38"/>
    <n v="21.7"/>
    <s v="EUR"/>
    <n v="20.911000000000001"/>
    <n v="13048467"/>
    <s v="PROPERTY"/>
    <s v="854P0076"/>
    <s v="Premise allocation : [52800412] [31.53%] [30535335] - marque ORO 300ml"/>
  </r>
  <r>
    <s v="E"/>
    <s v="6090"/>
    <s v="854"/>
    <s v="85408"/>
    <s v="8549054"/>
    <n v="528004120010"/>
    <x v="1"/>
    <x v="2"/>
    <x v="2"/>
    <n v="202212"/>
    <n v="44896"/>
    <s v="XOF"/>
    <n v="5517.28"/>
    <n v="8.73"/>
    <s v="EUR"/>
    <n v="8.4130000000000003"/>
    <n v="13048467"/>
    <s v="PROPERTY"/>
    <s v="854P0076"/>
    <s v="Premise allocation : [52800412] [31.53%] [30535335] - brosse pour nettoyer les toilettes"/>
  </r>
  <r>
    <s v="E"/>
    <s v="6090"/>
    <s v="854"/>
    <s v="85408"/>
    <s v="8549054"/>
    <n v="528004120010"/>
    <x v="1"/>
    <x v="2"/>
    <x v="2"/>
    <n v="202212"/>
    <n v="44896"/>
    <s v="XOF"/>
    <n v="7093.64"/>
    <n v="11.22"/>
    <s v="EUR"/>
    <n v="10.811999999999999"/>
    <n v="13048467"/>
    <s v="PROPERTY"/>
    <s v="854P0076"/>
    <s v="Premise allocation : [52800412] [31.53%] [30535335] - Javel en poudre"/>
  </r>
  <r>
    <s v="E"/>
    <s v="6090"/>
    <s v="854"/>
    <s v="85408"/>
    <s v="8549054"/>
    <n v="528004120010"/>
    <x v="1"/>
    <x v="2"/>
    <x v="2"/>
    <n v="202212"/>
    <n v="44896"/>
    <s v="XOF"/>
    <n v="3940.91"/>
    <n v="6.23"/>
    <s v="EUR"/>
    <n v="6.0039999999999996"/>
    <n v="13048467"/>
    <s v="PROPERTY"/>
    <s v="854P0076"/>
    <s v="Premise allocation : [52800412] [31.53%] [30535335] - Balai à manche pour la cour"/>
  </r>
  <r>
    <s v="E"/>
    <s v="6090"/>
    <s v="854"/>
    <s v="85408"/>
    <s v="8549054"/>
    <n v="528004120010"/>
    <x v="1"/>
    <x v="2"/>
    <x v="2"/>
    <n v="202212"/>
    <n v="44896"/>
    <s v="XOF"/>
    <n v="7566.55"/>
    <n v="11.97"/>
    <s v="EUR"/>
    <n v="11.535"/>
    <n v="13048467"/>
    <s v="PROPERTY"/>
    <s v="854P0076"/>
    <s v="Premise allocation : [52800412] [31.53%] [30535335] - marque OMO paquet de 500g"/>
  </r>
  <r>
    <s v="E"/>
    <s v="6090"/>
    <s v="854"/>
    <s v="85408"/>
    <s v="8549054"/>
    <n v="528004120010"/>
    <x v="1"/>
    <x v="2"/>
    <x v="2"/>
    <n v="202212"/>
    <n v="44896"/>
    <s v="XOF"/>
    <n v="3152.73"/>
    <n v="4.99"/>
    <s v="EUR"/>
    <n v="4.8090000000000002"/>
    <n v="13048467"/>
    <s v="PROPERTY"/>
    <s v="854P0076"/>
    <s v="Premise allocation : [52800412] [31.53%] [30535335] - SN Citec moyen"/>
  </r>
  <r>
    <s v="E"/>
    <s v="6090"/>
    <s v="854"/>
    <s v="85408"/>
    <s v="8549054"/>
    <n v="528004120010"/>
    <x v="1"/>
    <x v="2"/>
    <x v="2"/>
    <n v="202212"/>
    <n v="44896"/>
    <s v="XOF"/>
    <n v="6305.46"/>
    <n v="9.98"/>
    <s v="EUR"/>
    <n v="9.6170000000000009"/>
    <n v="13048467"/>
    <s v="PROPERTY"/>
    <s v="854P0076"/>
    <s v="Premise allocation : [52800412] [31.53%] [30535335] - Tête de loup pour nettoyer les toiles d'araignés"/>
  </r>
  <r>
    <s v="E"/>
    <s v="6090"/>
    <s v="854"/>
    <s v="85408"/>
    <s v="8549054"/>
    <n v="528004120010"/>
    <x v="1"/>
    <x v="2"/>
    <x v="2"/>
    <n v="202212"/>
    <n v="44896"/>
    <s v="XOF"/>
    <n v="7251.28"/>
    <n v="11.47"/>
    <s v="EUR"/>
    <n v="11.053000000000001"/>
    <n v="13048467"/>
    <s v="PROPERTY"/>
    <s v="854P0076"/>
    <s v="Premise allocation : [52800412] [31.53%] [30535335] - Marque lotus pour les toilettes"/>
  </r>
  <r>
    <s v="E"/>
    <s v="6090"/>
    <s v="854"/>
    <s v="85408"/>
    <s v="8549054"/>
    <n v="528004120010"/>
    <x v="1"/>
    <x v="2"/>
    <x v="2"/>
    <n v="202212"/>
    <n v="44896"/>
    <s v="XOF"/>
    <n v="42561.86"/>
    <n v="67.33"/>
    <s v="EUR"/>
    <n v="64.882999999999996"/>
    <n v="13048467"/>
    <s v="PROPERTY"/>
    <s v="854P0076"/>
    <s v="Premise allocation : [52800412] [31.53%] [30535335] - grand format 600 ml marque kungfu master"/>
  </r>
  <r>
    <s v="E"/>
    <s v="6090"/>
    <s v="854"/>
    <s v="85408"/>
    <s v="8549054"/>
    <n v="528004120010"/>
    <x v="1"/>
    <x v="2"/>
    <x v="2"/>
    <n v="202212"/>
    <n v="44896"/>
    <s v="XOF"/>
    <n v="2206.91"/>
    <n v="3.49"/>
    <s v="EUR"/>
    <n v="3.363"/>
    <n v="13048467"/>
    <s v="PROPERTY"/>
    <s v="854P0076"/>
    <s v="Premise allocation : [52800412] [31.53%] [30535335] - Serpière pour le nettoyage de sol"/>
  </r>
  <r>
    <s v="E"/>
    <s v="6090"/>
    <s v="854"/>
    <s v="85408"/>
    <s v="8549054"/>
    <n v="528004120010"/>
    <x v="1"/>
    <x v="2"/>
    <x v="2"/>
    <n v="202212"/>
    <n v="44896"/>
    <s v="XOF"/>
    <n v="2364.5500000000002"/>
    <n v="3.74"/>
    <s v="EUR"/>
    <n v="3.6040000000000001"/>
    <n v="13048467"/>
    <s v="PROPERTY"/>
    <s v="854P0076"/>
    <s v="Premise allocation : [52800412] [31.53%] [30535335] - torchon essuie meuble"/>
  </r>
  <r>
    <s v="E"/>
    <s v="6090"/>
    <s v="854"/>
    <s v="85408"/>
    <s v="8549054"/>
    <n v="528004120010"/>
    <x v="1"/>
    <x v="2"/>
    <x v="2"/>
    <n v="202212"/>
    <n v="44896"/>
    <s v="XOF"/>
    <n v="3940.91"/>
    <n v="6.23"/>
    <s v="EUR"/>
    <n v="6.0039999999999996"/>
    <n v="13048467"/>
    <s v="PROPERTY"/>
    <s v="854P0076"/>
    <s v="Premise allocation : [52800412] [31.53%] [30535335] - Balai à manche pour maison"/>
  </r>
  <r>
    <s v="E"/>
    <s v="6090"/>
    <s v="854"/>
    <s v="85408"/>
    <s v="8549054"/>
    <n v="528004120010"/>
    <x v="1"/>
    <x v="2"/>
    <x v="2"/>
    <n v="202212"/>
    <n v="44896"/>
    <s v="XOF"/>
    <n v="5044.37"/>
    <n v="7.98"/>
    <s v="EUR"/>
    <n v="7.69"/>
    <n v="13048467"/>
    <s v="PROPERTY"/>
    <s v="854P0076"/>
    <s v="Premise allocation : [52800412] [31.53%] [30535335] - liquide bidon de 1l"/>
  </r>
  <r>
    <s v="E"/>
    <s v="6090"/>
    <s v="854"/>
    <s v="85408"/>
    <s v="8549054"/>
    <n v="528004120010"/>
    <x v="1"/>
    <x v="2"/>
    <x v="2"/>
    <n v="202212"/>
    <n v="44896"/>
    <s v="XOF"/>
    <n v="14187.29"/>
    <n v="22.44"/>
    <s v="EUR"/>
    <n v="21.625"/>
    <n v="13048467"/>
    <s v="PROPERTY"/>
    <s v="854P0076"/>
    <s v="Premise allocation : [52800412] [31.53%] [30535335] - Gel hydroalcoolique"/>
  </r>
  <r>
    <s v="E"/>
    <s v="6090"/>
    <s v="854"/>
    <s v="85408"/>
    <s v="8549054"/>
    <n v="528004120010"/>
    <x v="1"/>
    <x v="2"/>
    <x v="2"/>
    <n v="202212"/>
    <n v="44896"/>
    <s v="XOF"/>
    <n v="3940.91"/>
    <n v="6.23"/>
    <s v="EUR"/>
    <n v="6.0039999999999996"/>
    <n v="13048467"/>
    <s v="PROPERTY"/>
    <s v="854P0076"/>
    <s v="Premise allocation : [52800412] [31.53%] [30535335] - savon lave main pour douche"/>
  </r>
  <r>
    <s v="E"/>
    <s v="6090"/>
    <s v="854"/>
    <s v="85408"/>
    <s v="8549054"/>
    <n v="528004120010"/>
    <x v="1"/>
    <x v="2"/>
    <x v="2"/>
    <n v="202212"/>
    <n v="44896"/>
    <s v="XOF"/>
    <n v="1576.37"/>
    <n v="2.4900000000000002"/>
    <s v="EUR"/>
    <n v="2.4"/>
    <n v="13048467"/>
    <s v="PROPERTY"/>
    <s v="854P0076"/>
    <s v="Premise allocation : [52800412] [31.53%] [30535335] - Eponge pour faire la vaisselle"/>
  </r>
  <r>
    <s v="E"/>
    <s v="6090"/>
    <s v="854"/>
    <s v="85401"/>
    <s v="8549055"/>
    <n v="528004120010"/>
    <x v="1"/>
    <x v="30"/>
    <x v="30"/>
    <n v="202212"/>
    <n v="44896"/>
    <s v="XOF"/>
    <n v="18384.75"/>
    <n v="29.08"/>
    <s v="EUR"/>
    <n v="28.023"/>
    <n v="13048467"/>
    <s v="PROPERTY"/>
    <s v="854P0064"/>
    <s v="Premise allocation : [52800412] [4.09%] [30535335] - Onduleur In Line, ou Onduleur Line Interactive, ou encore onduleur à veille active avec câbles spécial onduleur"/>
  </r>
  <r>
    <s v="E"/>
    <s v="6060"/>
    <s v="854"/>
    <s v="85401"/>
    <s v="8549054"/>
    <n v="528004120010"/>
    <x v="1"/>
    <x v="30"/>
    <x v="30"/>
    <n v="202212"/>
    <n v="44896"/>
    <s v="XOF"/>
    <n v="4085.5"/>
    <n v="6.46"/>
    <s v="EUR"/>
    <n v="6.2249999999999996"/>
    <n v="13048467"/>
    <s v="PROPERTY"/>
    <s v="854P0064"/>
    <s v="Premise allocation : [52800412] [4.09%] [40350132] - Paiement de facture de l'agent de Nettoyage du bureau SCI mois de Novembre 2022"/>
  </r>
  <r>
    <s v="E"/>
    <s v="4000"/>
    <s v="854"/>
    <s v="85400"/>
    <s v="8549051"/>
    <n v="528004120002"/>
    <x v="0"/>
    <x v="1"/>
    <x v="1"/>
    <n v="202212"/>
    <n v="44896"/>
    <s v="GBP"/>
    <n v="66.86"/>
    <n v="80.41"/>
    <s v="EUR"/>
    <n v="77.488"/>
    <n v="13045208"/>
    <s v="STAFF"/>
    <n v="9985201"/>
    <s v="Time Code : N - Diversity Travel-1119497A-VEDA MUGISHA DELSARTE / BELLA KIGOMA DELSARTE-TAR-1919-20221122141511-85400/8549051/999020XX/0007-Flight - BOD-CDG/CDG-OUA-Trans No:1116287-1188753"/>
  </r>
  <r>
    <s v="E"/>
    <s v="4010"/>
    <s v="854"/>
    <s v="85406"/>
    <s v="8540008"/>
    <n v="528004120001"/>
    <x v="3"/>
    <x v="9"/>
    <x v="9"/>
    <n v="202212"/>
    <n v="44897"/>
    <s v="XOF"/>
    <n v="1006363.89"/>
    <n v="1592.05"/>
    <s v="EUR"/>
    <n v="1534.1949999999999"/>
    <n v="13045208"/>
    <s v="STAFF"/>
    <n v="2019466"/>
    <s v="Time Code : N - OUB03122022-OMNI-ZAGUE SOME LENA YASMINE-Complément de salaire pour congés de maternité Novembre et rappel Septembre et Octobre 2022"/>
  </r>
  <r>
    <s v="E"/>
    <s v="4170"/>
    <s v="854"/>
    <s v="85408"/>
    <s v="8549057"/>
    <n v="528004120002"/>
    <x v="0"/>
    <x v="19"/>
    <x v="19"/>
    <n v="202212"/>
    <n v="44897"/>
    <s v="XOF"/>
    <n v="12375"/>
    <n v="19.579999999999998"/>
    <s v="EUR"/>
    <n v="18.867999999999999"/>
    <n v="13045208"/>
    <s v="STAFF"/>
    <n v="2023596"/>
    <s v="Time Code : N - OUB02122022-OMNI-OST VISITE MEDICALE ANNUELLE/WANGRE Didier"/>
  </r>
  <r>
    <s v="E"/>
    <s v="4170"/>
    <s v="854"/>
    <s v="85408"/>
    <s v="8540008"/>
    <n v="528004120001"/>
    <x v="3"/>
    <x v="14"/>
    <x v="14"/>
    <n v="202212"/>
    <n v="44897"/>
    <s v="XOF"/>
    <n v="8701.17"/>
    <n v="13.77"/>
    <s v="EUR"/>
    <n v="13.27"/>
    <n v="13045208"/>
    <s v="STAFF"/>
    <n v="2012170"/>
    <s v="Time Code : N - OUB02122022-OMNI-OST VISITE MEDICALE ANNUELLE/KIEMA Yaya"/>
  </r>
  <r>
    <s v="E"/>
    <s v="6090"/>
    <s v="854"/>
    <s v="85401"/>
    <s v="8549054"/>
    <n v="528004120010"/>
    <x v="1"/>
    <x v="30"/>
    <x v="30"/>
    <n v="202212"/>
    <n v="44897"/>
    <s v="XOF"/>
    <n v="12256.5"/>
    <n v="19.39"/>
    <s v="EUR"/>
    <n v="18.684999999999999"/>
    <n v="13048467"/>
    <s v="PROPERTY"/>
    <s v="854P0064"/>
    <s v="Premise allocation : [52800412] [4.09%] [30535335] - ACHAT DE GASOIL POUR LE VEHICULE 11 KJ 8959"/>
  </r>
  <r>
    <s v="E"/>
    <s v="4010"/>
    <s v="854"/>
    <s v="85408"/>
    <s v="8549059"/>
    <n v="528004120002"/>
    <x v="0"/>
    <x v="12"/>
    <x v="12"/>
    <n v="202212"/>
    <n v="44897"/>
    <s v="XOF"/>
    <n v="26091"/>
    <n v="41.28"/>
    <s v="EUR"/>
    <n v="39.78"/>
    <n v="13045208"/>
    <s v="STAFF"/>
    <n v="2046481"/>
    <s v="Time Code : M - OUB05122022-OMNI-TOE HADJA ALIZA SANDRINE-Complément de salaire pour congés de maternité Novembre et rappel Septembre et Octobre 2022"/>
  </r>
  <r>
    <s v="E"/>
    <s v="5094"/>
    <s v="854"/>
    <s v="85406"/>
    <s v="8549052"/>
    <n v="528004120010"/>
    <x v="1"/>
    <x v="101"/>
    <x v="43"/>
    <n v="202212"/>
    <n v="44897"/>
    <s v="XOF"/>
    <n v="5900"/>
    <n v="9.33"/>
    <s v="EUR"/>
    <n v="8.9909999999999997"/>
    <n v="30535829"/>
    <m/>
    <m/>
    <s v="OUATC061222-GUIRO SHERITA-IMPRESSION DE BROCHURES ET ONE PAGER ATWA DANS LE CADRE DU FESTIVAL DE L'AMITIE ENTRE LES PEUPLES DU BURKINA FASO ET PAYS-BAS"/>
  </r>
  <r>
    <s v="E"/>
    <s v="5094"/>
    <s v="854"/>
    <s v="85406"/>
    <s v="8549052"/>
    <n v="528004120010"/>
    <x v="1"/>
    <x v="101"/>
    <x v="43"/>
    <n v="202212"/>
    <n v="44897"/>
    <s v="XOF"/>
    <n v="25000"/>
    <n v="39.549999999999997"/>
    <s v="EUR"/>
    <n v="38.113"/>
    <n v="30535829"/>
    <m/>
    <m/>
    <s v="OUATC061222-GUIRO SHERITA-DECORATION DE STAND DANS LE CADRE DU FESTIVAL DE L'AMITIE ENTRE LES PEUPLES DU BURKINA FASO ET PAYS-BAS"/>
  </r>
  <r>
    <s v="E"/>
    <s v="6340"/>
    <s v="854"/>
    <s v="85401"/>
    <s v="8549054"/>
    <n v="528004120010"/>
    <x v="1"/>
    <x v="43"/>
    <x v="43"/>
    <n v="202212"/>
    <n v="44900"/>
    <s v="XOF"/>
    <n v="20.43"/>
    <n v="0.03"/>
    <s v="EUR"/>
    <n v="2.9000000000000001E-2"/>
    <n v="13048467"/>
    <m/>
    <m/>
    <s v="Premise allocation : [52800412] [4.09%] [30531739] - KACPC021222/SANON KAMISSA SITA/Règlement des frais d'envoie de plis (spécimen de signature de BANCE Yacouba) à ouagadougou"/>
  </r>
  <r>
    <s v="E"/>
    <s v="6090"/>
    <s v="854"/>
    <s v="85401"/>
    <s v="8549054"/>
    <n v="528004120010"/>
    <x v="1"/>
    <x v="30"/>
    <x v="30"/>
    <n v="202212"/>
    <n v="44900"/>
    <s v="XOF"/>
    <n v="40.86"/>
    <n v="0.06"/>
    <s v="EUR"/>
    <n v="5.8000000000000003E-2"/>
    <n v="13048467"/>
    <s v="PROPERTY"/>
    <s v="854P0064"/>
    <s v="Premise allocation : [52800412] [4.09%] [30531739] - KACPC051222/ASSOCIATION WASONG-MA/Ramassage d'ordure du bureau de kaya mois de novembre 2022"/>
  </r>
  <r>
    <s v="E"/>
    <s v="6090"/>
    <s v="854"/>
    <s v="85401"/>
    <s v="8549054"/>
    <n v="528004120010"/>
    <x v="1"/>
    <x v="30"/>
    <x v="30"/>
    <n v="202212"/>
    <n v="44900"/>
    <s v="XOF"/>
    <n v="40.86"/>
    <n v="0.06"/>
    <s v="EUR"/>
    <n v="5.8000000000000003E-2"/>
    <n v="13048467"/>
    <s v="PROPERTY"/>
    <s v="854P0064"/>
    <s v="Premise allocation : [52800412] [4.09%] [30531739] - KACPC051222/ASSOCIATION WASONG-MA/Ramassage d'ordure du bureau de kaya mois de décembre 2022"/>
  </r>
  <r>
    <s v="E"/>
    <s v="6022"/>
    <s v="854"/>
    <s v="85401"/>
    <s v="8549054"/>
    <n v="528004120010"/>
    <x v="1"/>
    <x v="30"/>
    <x v="30"/>
    <n v="202212"/>
    <n v="44900"/>
    <s v="XOF"/>
    <n v="163.41999999999999"/>
    <n v="0.26"/>
    <s v="EUR"/>
    <n v="0.251"/>
    <n v="13048467"/>
    <s v="PROPERTY"/>
    <s v="854P0064"/>
    <s v="Premise allocation : [52800412] [4.09%] [30531739] - KACPC041222/OUEDRAOGO MOUNIRATOU/ Remboursement achat de 4 pack d'eau babali pour le nouveau bureau de la base"/>
  </r>
  <r>
    <s v="E"/>
    <s v="4110"/>
    <s v="854"/>
    <s v="85400"/>
    <s v="8549052"/>
    <n v="528004120002"/>
    <x v="0"/>
    <x v="56"/>
    <x v="56"/>
    <n v="202212"/>
    <n v="44900"/>
    <s v="XOF"/>
    <n v="3278.86"/>
    <n v="5.19"/>
    <s v="EUR"/>
    <n v="5.0010000000000003"/>
    <n v="13045208"/>
    <s v="STAFF"/>
    <n v="9980783"/>
    <s v="Time Code : N - OUB481222-CHQ 1720092-SONABEL/Consommation d'élèctricité de KARINA LOPEZ pour le mois de Septembre 2022"/>
  </r>
  <r>
    <s v="E"/>
    <s v="4110"/>
    <s v="854"/>
    <s v="85400"/>
    <s v="8549052"/>
    <n v="528004120002"/>
    <x v="0"/>
    <x v="56"/>
    <x v="56"/>
    <n v="202212"/>
    <n v="44901"/>
    <s v="XOF"/>
    <n v="7924.53"/>
    <n v="12.54"/>
    <s v="EUR"/>
    <n v="12.084"/>
    <n v="13045208"/>
    <s v="STAFF"/>
    <n v="9980783"/>
    <s v="Time Code : N - OUB24122022-OMNI-KARINA LOPEZ-Achat de machines à laver"/>
  </r>
  <r>
    <s v="E"/>
    <s v="7400"/>
    <s v="854"/>
    <s v="85400"/>
    <s v="8549059"/>
    <n v="528004120010"/>
    <x v="1"/>
    <x v="39"/>
    <x v="39"/>
    <n v="202212"/>
    <n v="44901"/>
    <s v="XOF"/>
    <n v="46800"/>
    <n v="74.040000000000006"/>
    <s v="EUR"/>
    <n v="71.349000000000004"/>
    <n v="30534680"/>
    <s v="BANKACC"/>
    <n v="85401"/>
    <s v="FRAIS DE VIREMENT INTERBANCAIRE DU  16/11/2022 DO SAVE THE CHILDREN INTERNATIONAL BF FAV INITIATIVE OASIS NIGER SUR Banque Internationale pour l' Afrique au Niger"/>
  </r>
  <r>
    <s v="E"/>
    <s v="6060"/>
    <s v="854"/>
    <s v="85401"/>
    <s v="8549054"/>
    <n v="528004120010"/>
    <x v="1"/>
    <x v="30"/>
    <x v="30"/>
    <n v="202212"/>
    <n v="44901"/>
    <s v="XOF"/>
    <n v="4085.5"/>
    <n v="6.46"/>
    <s v="EUR"/>
    <n v="6.2249999999999996"/>
    <n v="13048467"/>
    <s v="PROPERTY"/>
    <s v="854P0064"/>
    <s v="Premise allocation : [52800412] [4.09%] [40352420] - FACTURE AGENT DE NETTOYAGE BUREAU KAYA SCI NOVEMBRE"/>
  </r>
  <r>
    <s v="E"/>
    <s v="6060"/>
    <s v="854"/>
    <s v="85401"/>
    <s v="8549054"/>
    <n v="528004120010"/>
    <x v="1"/>
    <x v="30"/>
    <x v="30"/>
    <n v="202212"/>
    <n v="44901"/>
    <s v="XOF"/>
    <n v="4085.5"/>
    <n v="6.46"/>
    <s v="EUR"/>
    <n v="6.2249999999999996"/>
    <n v="13048467"/>
    <s v="PROPERTY"/>
    <s v="854P0064"/>
    <s v="Premise allocation : [52800412] [4.09%] [40347669] - Facture de novembre de l'Agent de Nettoyage de l'ancien Bureau"/>
  </r>
  <r>
    <s v="E"/>
    <s v="6060"/>
    <s v="854"/>
    <s v="85401"/>
    <s v="8549054"/>
    <n v="528004120010"/>
    <x v="1"/>
    <x v="30"/>
    <x v="30"/>
    <n v="202212"/>
    <n v="44901"/>
    <s v="XOF"/>
    <n v="4085.5"/>
    <n v="6.46"/>
    <s v="EUR"/>
    <n v="6.2249999999999996"/>
    <n v="13048467"/>
    <s v="PROPERTY"/>
    <s v="854P0064"/>
    <s v="Premise allocation : [52800412] [4.09%] [40347668] - Facture de l'agent de nettoyage du nouveau bureau SCI"/>
  </r>
  <r>
    <s v="E"/>
    <s v="6060"/>
    <s v="854"/>
    <s v="85401"/>
    <s v="8549054"/>
    <n v="528004120010"/>
    <x v="1"/>
    <x v="30"/>
    <x v="30"/>
    <n v="202212"/>
    <n v="44901"/>
    <s v="XOF"/>
    <n v="4085.5"/>
    <n v="6.46"/>
    <s v="EUR"/>
    <n v="6.2249999999999996"/>
    <n v="13048467"/>
    <s v="PROPERTY"/>
    <s v="854P0064"/>
    <s v="Premise allocation : [52800412] [4.09%] [40347670] - AGENT de nettoyage  nouveau bureau SCI Kaya"/>
  </r>
  <r>
    <s v="E"/>
    <s v="6000"/>
    <s v="854"/>
    <s v="85401"/>
    <s v="8549054"/>
    <n v="528004120010"/>
    <x v="1"/>
    <x v="30"/>
    <x v="30"/>
    <n v="202212"/>
    <n v="44901"/>
    <s v="XOF"/>
    <n v="22715.38"/>
    <n v="35.94"/>
    <s v="EUR"/>
    <n v="34.634"/>
    <n v="13048467"/>
    <s v="PROPERTY"/>
    <s v="854P0064"/>
    <s v="Premise allocation : [52800412] [4.09%] [30533201] - LOYER DUBUREAU DE KAYA MOIS DE NOVEMBRE 2022"/>
  </r>
  <r>
    <s v="E"/>
    <s v="5511"/>
    <s v="854"/>
    <s v="85401"/>
    <s v="8549052"/>
    <n v="528004120053"/>
    <x v="8"/>
    <x v="64"/>
    <x v="63"/>
    <n v="202212"/>
    <n v="44901"/>
    <s v="XOF"/>
    <n v="100000"/>
    <n v="158.19999999999999"/>
    <s v="EUR"/>
    <n v="152.45099999999999"/>
    <n v="40347629"/>
    <m/>
    <m/>
    <s v="Hebergement GUIRO Sherita projet ATWA Formation des adolescentes du 21-26 novembre 2022"/>
  </r>
  <r>
    <s v="E"/>
    <s v="5511"/>
    <s v="854"/>
    <s v="85401"/>
    <s v="8549052"/>
    <n v="528004120053"/>
    <x v="8"/>
    <x v="64"/>
    <x v="63"/>
    <n v="202212"/>
    <n v="44901"/>
    <s v="XOF"/>
    <n v="10000"/>
    <n v="15.82"/>
    <s v="EUR"/>
    <n v="15.244999999999999"/>
    <n v="40347629"/>
    <m/>
    <m/>
    <s v="VAT | Hebergement GUIRO Sherita projet ATWA Formation des adolescentes du 21-26 novembre 2022"/>
  </r>
  <r>
    <s v="E"/>
    <s v="5097"/>
    <s v="854"/>
    <s v="85401"/>
    <s v="8540008"/>
    <n v="528004120026"/>
    <x v="6"/>
    <x v="46"/>
    <x v="46"/>
    <n v="202212"/>
    <n v="44902"/>
    <s v="XOF"/>
    <n v="1890000"/>
    <n v="2989.94"/>
    <s v="EUR"/>
    <n v="2881.2869999999998"/>
    <n v="30531743"/>
    <m/>
    <m/>
    <s v="KAATW041222/WIZALL/ PRISE EN CHARGE A LA FORMATION DES ADOLESCENTS A LA CONFECTION DES SERVIETTES HYGIENIQUES REUTILISABLES"/>
  </r>
  <r>
    <s v="E"/>
    <s v="6090"/>
    <s v="854"/>
    <s v="85401"/>
    <s v="8549054"/>
    <n v="528004120010"/>
    <x v="1"/>
    <x v="30"/>
    <x v="30"/>
    <n v="202212"/>
    <n v="44902"/>
    <s v="XOF"/>
    <n v="12256.5"/>
    <n v="19.39"/>
    <s v="EUR"/>
    <n v="18.684999999999999"/>
    <n v="13048467"/>
    <s v="PROPERTY"/>
    <s v="854P0064"/>
    <s v="Premise allocation : [52800412] [4.09%] [30535335] - CARBURANT POUR GROUPE ELECTROGENE"/>
  </r>
  <r>
    <s v="E"/>
    <s v="6090"/>
    <s v="854"/>
    <s v="85401"/>
    <s v="8549054"/>
    <n v="528004120010"/>
    <x v="1"/>
    <x v="30"/>
    <x v="30"/>
    <n v="202212"/>
    <n v="44902"/>
    <s v="XOF"/>
    <n v="551.54"/>
    <n v="0.87"/>
    <s v="EUR"/>
    <n v="0.83799999999999997"/>
    <n v="13048467"/>
    <s v="PROPERTY"/>
    <s v="854P0064"/>
    <s v="Premise allocation : [52800412] [4.09%] [30531739] - KACPC071222/OUEDRAOGO NONGDO/frais de réparation de plomberie/pompe WC"/>
  </r>
  <r>
    <s v="E"/>
    <s v="6022"/>
    <s v="854"/>
    <s v="85408"/>
    <s v="8549054"/>
    <n v="528004120010"/>
    <x v="1"/>
    <x v="2"/>
    <x v="2"/>
    <n v="202212"/>
    <n v="44902"/>
    <s v="XOF"/>
    <n v="2852.28"/>
    <n v="4.51"/>
    <s v="EUR"/>
    <n v="4.3460000000000001"/>
    <n v="13048467"/>
    <s v="PROPERTY"/>
    <s v="854P0076"/>
    <s v="Premise allocation : [52800412] [31.53%] [40345553] - Paiement de la facture d'eau du mois d'Août pour le bureau de Ouahigouya"/>
  </r>
  <r>
    <s v="E"/>
    <s v="6022"/>
    <s v="854"/>
    <s v="85408"/>
    <s v="8549054"/>
    <n v="528004120010"/>
    <x v="1"/>
    <x v="2"/>
    <x v="2"/>
    <n v="202212"/>
    <n v="44902"/>
    <s v="XOF"/>
    <n v="2635.68"/>
    <n v="4.17"/>
    <s v="EUR"/>
    <n v="4.0179999999999998"/>
    <n v="13048467"/>
    <s v="PROPERTY"/>
    <s v="854P0076"/>
    <s v="Premise allocation : [52800412] [31.53%] [40345552] - Paiement de la facture d'eau du mois de septembre 2022 de la base de Ouahigouya"/>
  </r>
  <r>
    <s v="E"/>
    <s v="5097"/>
    <s v="854"/>
    <s v="85401"/>
    <s v="8540008"/>
    <n v="528004120026"/>
    <x v="6"/>
    <x v="46"/>
    <x v="46"/>
    <n v="202212"/>
    <n v="44903"/>
    <s v="XOF"/>
    <n v="2880000"/>
    <n v="4556.1000000000004"/>
    <s v="EUR"/>
    <n v="4390.5330000000004"/>
    <n v="30531743"/>
    <m/>
    <m/>
    <s v="KAATW071222/WIZALL/ PRISE EN CHARGE DES PARTICIPANTS A LA FORMATION DES ADOLESCENTES A LA CONFECTION DES SERVIETTES HYGIENIQUES REUTILISABLE"/>
  </r>
  <r>
    <s v="E"/>
    <s v="4110"/>
    <s v="854"/>
    <s v="85400"/>
    <s v="8549052"/>
    <n v="528004120002"/>
    <x v="0"/>
    <x v="56"/>
    <x v="56"/>
    <n v="202212"/>
    <n v="44903"/>
    <s v="XOF"/>
    <n v="4716.54"/>
    <n v="7.46"/>
    <s v="EUR"/>
    <n v="7.1890000000000001"/>
    <n v="13045208"/>
    <s v="STAFF"/>
    <n v="9980783"/>
    <s v="Time Code : N - OUB471222-CHQ 1720088-SONABEL/Consommation d'élèctricité de KARINA LOPEZ pour le mois d Octobre 2022"/>
  </r>
  <r>
    <s v="E"/>
    <s v="4110"/>
    <s v="854"/>
    <s v="85400"/>
    <s v="8549059"/>
    <n v="528004120002"/>
    <x v="0"/>
    <x v="76"/>
    <x v="75"/>
    <n v="202212"/>
    <n v="44904"/>
    <s v="XOF"/>
    <n v="4588.92"/>
    <n v="7.26"/>
    <s v="EUR"/>
    <n v="6.9960000000000004"/>
    <n v="13045208"/>
    <s v="STAFF"/>
    <n v="8540353"/>
    <s v="Time Code : N - OUB331222-OMNI-SANCFIS: Redevance mensuelle de l'internet ligne au domicile de PARE EMMANUEL/NOVEMBRE 2022"/>
  </r>
  <r>
    <s v="E"/>
    <s v="4110"/>
    <s v="854"/>
    <s v="85400"/>
    <s v="8549051"/>
    <n v="528004120002"/>
    <x v="0"/>
    <x v="1"/>
    <x v="1"/>
    <n v="202212"/>
    <n v="44904"/>
    <s v="XOF"/>
    <n v="2173.66"/>
    <n v="3.44"/>
    <s v="EUR"/>
    <n v="3.3149999999999999"/>
    <n v="13045208"/>
    <s v="STAFF"/>
    <n v="9985201"/>
    <s v="Time Code : N - OUB331222-OMNI-SANCFIS: Redevance mensuelle de l'internet ligne au domicile de BENOIT DELSARTE/NOVEMBRE 2022"/>
  </r>
  <r>
    <s v="E"/>
    <s v="6320"/>
    <s v="854"/>
    <s v="85406"/>
    <s v="8549055"/>
    <n v="528004120010"/>
    <x v="1"/>
    <x v="43"/>
    <x v="43"/>
    <n v="202212"/>
    <n v="44904"/>
    <s v="XOF"/>
    <n v="45867.39"/>
    <n v="72.56"/>
    <s v="EUR"/>
    <n v="69.923000000000002"/>
    <n v="13048467"/>
    <m/>
    <m/>
    <s v="Premise allocation : [52800412] [15.03%] [30535335] - VAT | Service Canalbox pro ref CIA000AJ03 CONNEXION INTERNET BUREAU PAYS période du 01-31/12/2022"/>
  </r>
  <r>
    <s v="E"/>
    <s v="6320"/>
    <s v="854"/>
    <s v="85408"/>
    <s v="8549055"/>
    <n v="528004120010"/>
    <x v="1"/>
    <x v="43"/>
    <x v="43"/>
    <n v="202212"/>
    <n v="44904"/>
    <s v="XOF"/>
    <n v="102306.09"/>
    <n v="161.85"/>
    <s v="EUR"/>
    <n v="155.96799999999999"/>
    <n v="13048467"/>
    <m/>
    <m/>
    <s v="Premise allocation : [52800412] [31.53%] [30532205] - OUB341222-OMNI-SANCFIS/Redevance mensuelle de la période de Novembre 2022 Bureau de Ouahigouya connectivité internet broadband 3M GOLD"/>
  </r>
  <r>
    <s v="E"/>
    <s v="6320"/>
    <s v="854"/>
    <s v="85406"/>
    <s v="8549055"/>
    <n v="528004120010"/>
    <x v="1"/>
    <x v="43"/>
    <x v="43"/>
    <n v="202212"/>
    <n v="44904"/>
    <s v="XOF"/>
    <n v="254818.76"/>
    <n v="403.12"/>
    <s v="EUR"/>
    <n v="388.471"/>
    <n v="13048467"/>
    <m/>
    <m/>
    <s v="Premise allocation : [52800412] [15.03%] [30535335] - Service Canalbox pro ref CIA000AJ03 CONNEXION INTERNET BUREAU PAYS période du 01-31/12/2022"/>
  </r>
  <r>
    <s v="E"/>
    <s v="6022"/>
    <s v="854"/>
    <s v="85401"/>
    <s v="8549054"/>
    <n v="528004120010"/>
    <x v="1"/>
    <x v="30"/>
    <x v="30"/>
    <n v="202212"/>
    <n v="44904"/>
    <s v="XOF"/>
    <n v="2042.75"/>
    <n v="3.23"/>
    <s v="EUR"/>
    <n v="3.113"/>
    <n v="13048467"/>
    <s v="PROPERTY"/>
    <s v="854P0064"/>
    <s v="Premise allocation : [52800412] [4.09%] [30531370] - KACPB511222/ OUEDRAOGO NONGDO- omniplus/Paiement des frais d'Achat d'eau pour le bureau de SCI Kaya mois de Octobre 2022"/>
  </r>
  <r>
    <s v="E"/>
    <s v="6022"/>
    <s v="854"/>
    <s v="85401"/>
    <s v="8549054"/>
    <n v="528004120010"/>
    <x v="1"/>
    <x v="30"/>
    <x v="30"/>
    <n v="202212"/>
    <n v="44904"/>
    <s v="XOF"/>
    <n v="2042.75"/>
    <n v="3.23"/>
    <s v="EUR"/>
    <n v="3.113"/>
    <n v="13048467"/>
    <s v="PROPERTY"/>
    <s v="854P0064"/>
    <s v="Premise allocation : [52800412] [4.09%] [30531370] - KACPB511222/ OUEDRAOGO NONGDO- omniplus/Paiement des frais d'Achat d'eau pour le bureau de SCI Kaya mois de novembre 2022"/>
  </r>
  <r>
    <s v="E"/>
    <s v="6022"/>
    <s v="854"/>
    <s v="85401"/>
    <s v="8549054"/>
    <n v="528004120010"/>
    <x v="1"/>
    <x v="30"/>
    <x v="30"/>
    <n v="202212"/>
    <n v="44904"/>
    <s v="XOF"/>
    <n v="612.83000000000004"/>
    <n v="0.97"/>
    <s v="EUR"/>
    <n v="0.93500000000000005"/>
    <n v="13048467"/>
    <s v="PROPERTY"/>
    <s v="854P0064"/>
    <s v="Premise allocation : [52800412] [4.09%] [30531370] - KACPB511222/ OUEDRAOGO NONGDO- omniplus/Paiement des frais d'Achat d'eau pour le bureau de SCI Kaya mois de  Décembre 2022"/>
  </r>
  <r>
    <s v="E"/>
    <s v="6022"/>
    <s v="854"/>
    <s v="85401"/>
    <s v="8549054"/>
    <n v="528004120010"/>
    <x v="1"/>
    <x v="30"/>
    <x v="30"/>
    <n v="202212"/>
    <n v="44905"/>
    <s v="XOF"/>
    <n v="48.21"/>
    <n v="0.08"/>
    <s v="EUR"/>
    <n v="7.6999999999999999E-2"/>
    <n v="13048467"/>
    <s v="PROPERTY"/>
    <s v="854P0064"/>
    <s v="Premise allocation : [52800412] [4.09%] [40350316] - FACTURE DE SEPTEMBRE 2022 ONEA BUREAU SCI KAYA"/>
  </r>
  <r>
    <s v="E"/>
    <s v="6022"/>
    <s v="854"/>
    <s v="85401"/>
    <s v="8549054"/>
    <n v="528004120010"/>
    <x v="1"/>
    <x v="30"/>
    <x v="30"/>
    <n v="202212"/>
    <n v="44905"/>
    <s v="XOF"/>
    <n v="48.21"/>
    <n v="0.08"/>
    <s v="EUR"/>
    <n v="7.6999999999999999E-2"/>
    <n v="13048467"/>
    <s v="PROPERTY"/>
    <s v="854P0064"/>
    <s v="Premise allocation : [52800412] [4.09%] [40352434] - FACTURE BUREAU SCI KAYA PERIODE AOUT 2022"/>
  </r>
  <r>
    <s v="E"/>
    <s v="6000"/>
    <s v="854"/>
    <s v="85407"/>
    <s v="8549057"/>
    <n v="528004120010"/>
    <x v="1"/>
    <x v="3"/>
    <x v="3"/>
    <n v="202212"/>
    <n v="44908"/>
    <s v="XOF"/>
    <n v="114921.9"/>
    <n v="181.8"/>
    <s v="EUR"/>
    <n v="175.19300000000001"/>
    <n v="13048467"/>
    <s v="PROPERTY"/>
    <s v="854P0073"/>
    <s v="Premise allocation : [52800412] [25.54%] [30532205] - OUB541222-OMNI-ZINA ALI/Loyer du bureau de Dédougou pour la période de Octobre novembre et décembre 2022"/>
  </r>
  <r>
    <s v="E"/>
    <s v="5510"/>
    <s v="854"/>
    <s v="85401"/>
    <s v="8540017"/>
    <n v="528004120026"/>
    <x v="6"/>
    <x v="46"/>
    <x v="46"/>
    <n v="202212"/>
    <n v="44910"/>
    <s v="XOF"/>
    <n v="220000"/>
    <n v="348.04"/>
    <s v="EUR"/>
    <n v="335.392"/>
    <n v="30532189"/>
    <m/>
    <m/>
    <s v="KAATJ191222/JUSTIF/GANSONRE HASSANE MOCTAR/ JUSTIF PERDIEM DE L'EQUIPE SCI ET PMO POUR LA FORMATION DES ELEVES ADOLESCENTES DANS 45 ETABLISSEMENT DE LA REGION DU CENTRE NORD SUR LA CONFECTION DES SERVIETTES HYGIENIQUE LAVABLE A LA MAIN ET SUR LA GESTION H"/>
  </r>
  <r>
    <s v="E"/>
    <s v="5097"/>
    <s v="854"/>
    <s v="85401"/>
    <s v="8540017"/>
    <n v="528004120026"/>
    <x v="6"/>
    <x v="46"/>
    <x v="46"/>
    <n v="202212"/>
    <n v="44910"/>
    <s v="XOF"/>
    <n v="3000"/>
    <n v="4.75"/>
    <s v="EUR"/>
    <n v="4.577"/>
    <n v="30532189"/>
    <m/>
    <m/>
    <s v="KAATJ191222/JUSTIF/GANSONRE HASSANE MOCTAR/ JUSTIF FRAIS DE COMMUNICATION POUR LA FORMATION DES ELEVES ADOLESCENTES DANS 45 ETABLISSEMENT DE LA REGION DU CENTRE NORD SUR LA CONFECTION DES SERVIETTES HYGIENIQUE LAVABLE A LA MAIN ET SUR LA GESTION HYGIENE M"/>
  </r>
  <r>
    <s v="E"/>
    <s v="7142"/>
    <s v="854"/>
    <s v="85407"/>
    <s v="8549059"/>
    <n v="528004120002"/>
    <x v="0"/>
    <x v="18"/>
    <x v="18"/>
    <n v="202212"/>
    <n v="44910"/>
    <s v="XOF"/>
    <n v="57640"/>
    <n v="91.19"/>
    <s v="EUR"/>
    <n v="87.876000000000005"/>
    <n v="40352464"/>
    <m/>
    <m/>
    <s v="Chambre climatisée single(Exécutif ou privilège)  + de 21jrs"/>
  </r>
  <r>
    <s v="E"/>
    <s v="7142"/>
    <s v="854"/>
    <s v="85407"/>
    <s v="8549059"/>
    <n v="528004120002"/>
    <x v="0"/>
    <x v="18"/>
    <x v="18"/>
    <n v="202212"/>
    <n v="44910"/>
    <s v="XOF"/>
    <n v="5764"/>
    <n v="9.1199999999999992"/>
    <s v="EUR"/>
    <n v="8.7889999999999997"/>
    <n v="40352464"/>
    <m/>
    <m/>
    <s v="VAT | Chambre climatisée single(Exécutif ou privilège)  + de 21jrs"/>
  </r>
  <r>
    <s v="E"/>
    <s v="5511"/>
    <s v="854"/>
    <s v="85401"/>
    <s v="8540017"/>
    <n v="528004120026"/>
    <x v="6"/>
    <x v="46"/>
    <x v="46"/>
    <n v="202212"/>
    <n v="44910"/>
    <s v="XOF"/>
    <n v="90000"/>
    <n v="142.38"/>
    <s v="EUR"/>
    <n v="137.20599999999999"/>
    <n v="30532189"/>
    <m/>
    <m/>
    <s v="KAATJ191222/JUSTIF/GANSONRE HASSANE MOCTAR/JUSTIF FRAIS D'HEBERGEMENT DU COORDONNATEUR AZND SINARE BOUBA ET DU CHAUFFEUR AZND SAWADOGO ISSAKA POUR LA FORMATION DES ELEVES ADOLESCENTES DANS 45 ETABLISSEMENT DE LA REGION DU CENTRE NORD SUR LA CONFECTION DES"/>
  </r>
  <r>
    <s v="E"/>
    <s v="5511"/>
    <s v="854"/>
    <s v="85401"/>
    <s v="8540017"/>
    <n v="528004120026"/>
    <x v="6"/>
    <x v="46"/>
    <x v="46"/>
    <n v="202212"/>
    <n v="44910"/>
    <s v="XOF"/>
    <n v="43500"/>
    <n v="68.819999999999993"/>
    <s v="EUR"/>
    <n v="66.319000000000003"/>
    <n v="30532189"/>
    <m/>
    <m/>
    <s v="KAATJ191222/JUSTIF/GANSONRE HASSANE MOCTAR/JUSTIF FRAIS D'HEBERGEMENT DU COORDONNATEUR ATWA CENTRE NORD  POUR LA FORMATION DES ELEVES ADOLESCENTES DANS 45 ETABLISSEMENT DE LA REGION DU CENTRE NORD SUR LA CONFECTION DES SERVIETTES HYGIENIQUE LAVABLE A LA M"/>
  </r>
  <r>
    <s v="E"/>
    <s v="5511"/>
    <s v="854"/>
    <s v="85401"/>
    <s v="8540017"/>
    <n v="528004120026"/>
    <x v="6"/>
    <x v="46"/>
    <x v="46"/>
    <n v="202212"/>
    <n v="44910"/>
    <s v="XOF"/>
    <n v="45000"/>
    <n v="71.19"/>
    <s v="EUR"/>
    <n v="68.602999999999994"/>
    <n v="30532189"/>
    <m/>
    <m/>
    <s v="KAATJ191222/JUSTIF/GANSONRE HASSANE MOCTAR/JUSTIF FRAIS D'HEBERGEMENT DU MEAL PMO AZND OUEDRAOGO TASSERE POUR LA FORMATION DES ELEVES ADOLESCENTES DANS 45 ETABLISSEMENT DE LA REGION DU CENTRE NORD SUR LA CONFECTION DES SERVIETTES HYGIENIQUE LAVABLE A LA M"/>
  </r>
  <r>
    <s v="E"/>
    <s v="5511"/>
    <s v="854"/>
    <s v="85401"/>
    <s v="8540017"/>
    <n v="528004120026"/>
    <x v="6"/>
    <x v="46"/>
    <x v="46"/>
    <n v="202212"/>
    <n v="44910"/>
    <s v="XOF"/>
    <n v="43500"/>
    <n v="68.819999999999993"/>
    <s v="EUR"/>
    <n v="66.319000000000003"/>
    <n v="30532189"/>
    <m/>
    <m/>
    <s v="KAATJ191222/JUSTIF/GANSONRE HASSANE MOCTAR/ JUSTIF FRAIS D'HEBERGEMENT DU SUPERVISEUR PMO AZND SANA ABDOUL RAHIM POUR LA FORMATION DES ELEVES ADOLESCENTES DANS 45 ETABLISSEMENT DE LA REGION DU CENTRE NORD SUR LA CONFECTION DES SERVIETTES HYGIENIQUE LAVABL"/>
  </r>
  <r>
    <s v="E"/>
    <s v="6060"/>
    <s v="854"/>
    <s v="85407"/>
    <s v="8549054"/>
    <n v="528004120010"/>
    <x v="1"/>
    <x v="3"/>
    <x v="3"/>
    <n v="202212"/>
    <n v="44912"/>
    <s v="XOF"/>
    <n v="25538.2"/>
    <n v="40.4"/>
    <s v="EUR"/>
    <n v="38.932000000000002"/>
    <n v="13048467"/>
    <s v="PROPERTY"/>
    <s v="854P0073"/>
    <s v="Premise allocation : [52800412] [25.54%] [30532354] - DDCPB021222/COULIBALY MAMOU/ Entretien et nettoyage du bureau de Dédougou du 15 Novembre au 14Décembre 2022"/>
  </r>
  <r>
    <s v="E"/>
    <s v="6000"/>
    <s v="854"/>
    <s v="85408"/>
    <s v="8549054"/>
    <n v="528004120010"/>
    <x v="1"/>
    <x v="2"/>
    <x v="2"/>
    <n v="202212"/>
    <n v="44914"/>
    <s v="XOF"/>
    <n v="114579.04"/>
    <n v="181.26"/>
    <s v="EUR"/>
    <n v="174.673"/>
    <n v="13048467"/>
    <s v="PROPERTY"/>
    <s v="854P0076"/>
    <s v="Premise allocation : [52800412] [31.53%] [40353166] - Règlement du loyer du mois de Décembre 2022 de la base de Ouahigouya"/>
  </r>
  <r>
    <s v="E"/>
    <s v="6000"/>
    <s v="854"/>
    <s v="85408"/>
    <s v="8549054"/>
    <n v="528004120010"/>
    <x v="1"/>
    <x v="2"/>
    <x v="2"/>
    <n v="202212"/>
    <n v="44914"/>
    <s v="XOF"/>
    <n v="-12115.31"/>
    <n v="-19.170000000000002"/>
    <s v="EUR"/>
    <n v="-18.472999999999999"/>
    <n v="13048467"/>
    <s v="PROPERTY"/>
    <s v="854P0076"/>
    <s v="Premise allocation : [52800412] [31.53%] [40353166] - Shipping Charges - line level"/>
  </r>
  <r>
    <s v="E"/>
    <s v="6090"/>
    <s v="854"/>
    <s v="85401"/>
    <s v="8549054"/>
    <n v="528004120010"/>
    <x v="1"/>
    <x v="30"/>
    <x v="30"/>
    <n v="202212"/>
    <n v="44914"/>
    <s v="XOF"/>
    <n v="81.709999999999994"/>
    <n v="0.13"/>
    <s v="EUR"/>
    <n v="0.125"/>
    <n v="13048467"/>
    <s v="PROPERTY"/>
    <s v="854P0064"/>
    <s v="Premise allocation : [52800412] [4.09%] [30531739] - KAJ361022/PAHIMA BERTRAND PINGDWENDE/ justif avance programme pour frais d'envoi de flybox orange"/>
  </r>
  <r>
    <s v="E"/>
    <s v="6020"/>
    <s v="854"/>
    <s v="85401"/>
    <s v="8549054"/>
    <n v="528004120010"/>
    <x v="1"/>
    <x v="30"/>
    <x v="30"/>
    <n v="202212"/>
    <n v="44914"/>
    <s v="XOF"/>
    <n v="1593.63"/>
    <n v="2.52"/>
    <s v="EUR"/>
    <n v="2.4279999999999999"/>
    <n v="13048467"/>
    <s v="PROPERTY"/>
    <s v="854P0064"/>
    <s v="Premise allocation : [52800412] [4.09%] [40352421] - Facture SONABEL mois de Novembre 2022 Bureau de Kaya"/>
  </r>
  <r>
    <s v="E"/>
    <s v="6020"/>
    <s v="854"/>
    <s v="85401"/>
    <s v="8549054"/>
    <n v="528004120010"/>
    <x v="1"/>
    <x v="30"/>
    <x v="30"/>
    <n v="202212"/>
    <n v="44914"/>
    <s v="XOF"/>
    <n v="6729.27"/>
    <n v="10.65"/>
    <s v="EUR"/>
    <n v="10.263"/>
    <n v="13048467"/>
    <s v="PROPERTY"/>
    <s v="854P0064"/>
    <s v="Premise allocation : [52800412] [4.09%] [40354834] - FACTURE DE SONABEL ANCIEN BUREAU SCI KAYA"/>
  </r>
  <r>
    <s v="E"/>
    <s v="6090"/>
    <s v="854"/>
    <s v="85401"/>
    <s v="8549054"/>
    <n v="528004120010"/>
    <x v="1"/>
    <x v="30"/>
    <x v="30"/>
    <n v="202212"/>
    <n v="44914"/>
    <s v="XOF"/>
    <n v="817.1"/>
    <n v="1.29"/>
    <s v="EUR"/>
    <n v="1.2430000000000001"/>
    <n v="13048467"/>
    <s v="PROPERTY"/>
    <s v="854P0064"/>
    <s v="Premise allocation : [52800412] [4.09%] [30531739] - KAJ361022/PAHIMA BERTRAND PINGDWENDE/ justif avance programme pour achat de FLYBOX Orange pour la base SCI de Kaya"/>
  </r>
  <r>
    <s v="E"/>
    <s v="6090"/>
    <s v="854"/>
    <s v="85401"/>
    <s v="8549054"/>
    <n v="528004120010"/>
    <x v="1"/>
    <x v="30"/>
    <x v="30"/>
    <n v="202212"/>
    <n v="44914"/>
    <s v="XOF"/>
    <n v="817.1"/>
    <n v="1.29"/>
    <s v="EUR"/>
    <n v="1.2430000000000001"/>
    <n v="13048467"/>
    <s v="PROPERTY"/>
    <s v="854P0064"/>
    <s v="Premise allocation : [52800412] [4.09%] [30531739] - KAJ361022/PAHIMA BERTRAND PINGDWENDE/ justif avance programme pour recharge mensuelle de megas orange pour la base SCI de Kaya"/>
  </r>
  <r>
    <s v="E"/>
    <s v="6060"/>
    <s v="854"/>
    <s v="85401"/>
    <s v="8549054"/>
    <n v="528004120010"/>
    <x v="1"/>
    <x v="30"/>
    <x v="30"/>
    <n v="202212"/>
    <n v="44914"/>
    <s v="XOF"/>
    <n v="4085.5"/>
    <n v="6.46"/>
    <s v="EUR"/>
    <n v="6.2249999999999996"/>
    <n v="13048467"/>
    <s v="PROPERTY"/>
    <s v="854P0064"/>
    <s v="Premise allocation : [52800412] [4.09%] [40354832] - FACTURE DE DECEMBRE 2022 AGENT DE NETTOYAGE BUREAU SCI KAYA"/>
  </r>
  <r>
    <s v="E"/>
    <s v="6060"/>
    <s v="854"/>
    <s v="85401"/>
    <s v="8549054"/>
    <n v="528004120010"/>
    <x v="1"/>
    <x v="30"/>
    <x v="30"/>
    <n v="202212"/>
    <n v="44914"/>
    <s v="XOF"/>
    <n v="4085.5"/>
    <n v="6.46"/>
    <s v="EUR"/>
    <n v="6.2249999999999996"/>
    <n v="13048467"/>
    <s v="PROPERTY"/>
    <s v="854P0064"/>
    <s v="Premise allocation : [52800412] [4.09%] [40354836] - FACTURE DE L'AGENT DE NETTOYAGE DECEMBRE 2022 DU BUREAU SCI"/>
  </r>
  <r>
    <s v="E"/>
    <s v="6060"/>
    <s v="854"/>
    <s v="85401"/>
    <s v="8549054"/>
    <n v="528004120010"/>
    <x v="1"/>
    <x v="30"/>
    <x v="30"/>
    <n v="202212"/>
    <n v="44914"/>
    <s v="XOF"/>
    <n v="4085.5"/>
    <n v="6.46"/>
    <s v="EUR"/>
    <n v="6.2249999999999996"/>
    <n v="13048467"/>
    <s v="PROPERTY"/>
    <s v="854P0064"/>
    <s v="Premise allocation : [52800412] [4.09%] [40354839] - FACTURE DE DECEMBRE AGENT DE NETTOYAGE DU BUREAU SCI KAYA"/>
  </r>
  <r>
    <s v="E"/>
    <s v="6060"/>
    <s v="854"/>
    <s v="85401"/>
    <s v="8549054"/>
    <n v="528004120010"/>
    <x v="1"/>
    <x v="30"/>
    <x v="30"/>
    <n v="202212"/>
    <n v="44914"/>
    <s v="XOF"/>
    <n v="4085.5"/>
    <n v="6.46"/>
    <s v="EUR"/>
    <n v="6.2249999999999996"/>
    <n v="13048467"/>
    <s v="PROPERTY"/>
    <s v="854P0064"/>
    <s v="Premise allocation : [52800412] [4.09%] [40354827] - FACTURE AGENT DE NETTOYAGE BUREAU SCI KAYA DE DEEMBRE"/>
  </r>
  <r>
    <s v="E"/>
    <s v="6090"/>
    <s v="854"/>
    <s v="85401"/>
    <s v="8549055"/>
    <n v="528004120010"/>
    <x v="1"/>
    <x v="30"/>
    <x v="30"/>
    <n v="202212"/>
    <n v="44914"/>
    <s v="XOF"/>
    <n v="73498.149999999994"/>
    <n v="116.27"/>
    <s v="EUR"/>
    <n v="112.045"/>
    <n v="13048467"/>
    <s v="PROPERTY"/>
    <s v="854P0064"/>
    <s v="Premise allocation : [52800412] [4.09%] [30535335] - Câblage réseau Informatique du nouveau Bâtiment SCI KAYA"/>
  </r>
  <r>
    <s v="E"/>
    <s v="4170"/>
    <s v="854"/>
    <s v="85400"/>
    <s v="8540017"/>
    <n v="528004120002"/>
    <x v="0"/>
    <x v="26"/>
    <x v="26"/>
    <n v="202212"/>
    <n v="44914"/>
    <s v="XOF"/>
    <n v="587.80999999999995"/>
    <n v="0.93"/>
    <s v="EUR"/>
    <n v="0.89600000000000002"/>
    <n v="13045208"/>
    <s v="STAFF"/>
    <n v="2052844"/>
    <s v="Time Code : N - SAWADOGO SALIMATA/Assurance/Charge de  décembre 2022 /Incorporation de lui-même"/>
  </r>
  <r>
    <s v="E"/>
    <s v="4170"/>
    <s v="854"/>
    <s v="85400"/>
    <s v="8549058"/>
    <n v="528004120002"/>
    <x v="0"/>
    <x v="10"/>
    <x v="10"/>
    <n v="202212"/>
    <n v="44914"/>
    <s v="XOF"/>
    <n v="3238.65"/>
    <n v="5.12"/>
    <s v="EUR"/>
    <n v="4.9340000000000002"/>
    <n v="13045208"/>
    <s v="STAFF"/>
    <n v="2011105"/>
    <s v="Time Code : N - ASSURANCE MALADIE DE COULIDIATY AIME PARFAIT DECEMBRE 2022"/>
  </r>
  <r>
    <s v="E"/>
    <s v="4170"/>
    <s v="854"/>
    <s v="85400"/>
    <s v="8549060"/>
    <n v="528004120002"/>
    <x v="0"/>
    <x v="6"/>
    <x v="6"/>
    <n v="202212"/>
    <n v="44914"/>
    <s v="XOF"/>
    <n v="4781.93"/>
    <n v="7.56"/>
    <s v="EUR"/>
    <n v="7.2850000000000001"/>
    <n v="13045208"/>
    <s v="STAFF"/>
    <n v="2049729"/>
    <s v="Time Code : N - NIGNAN Annielle/Assurance/Décembre 2022 /son Incorporation celui de son Conjoint (ZITIYENGA Eder ) et ceux de ses enfants (ZETIYENGA Aria,ZETIYENGA Grace)"/>
  </r>
  <r>
    <s v="E"/>
    <s v="4170"/>
    <s v="854"/>
    <s v="85408"/>
    <s v="8549057"/>
    <n v="528004120002"/>
    <x v="0"/>
    <x v="19"/>
    <x v="19"/>
    <n v="202212"/>
    <n v="44914"/>
    <s v="XOF"/>
    <n v="8586.1299999999992"/>
    <n v="13.58"/>
    <s v="EUR"/>
    <n v="13.087"/>
    <n v="13045208"/>
    <s v="STAFF"/>
    <n v="2023596"/>
    <s v="Time Code : N - ASSURANCE MALADIE DE WANGRE DIDIER DECEMBRE 2022"/>
  </r>
  <r>
    <s v="E"/>
    <s v="4170"/>
    <s v="854"/>
    <s v="85406"/>
    <s v="8540008"/>
    <n v="528004120001"/>
    <x v="3"/>
    <x v="9"/>
    <x v="9"/>
    <n v="202212"/>
    <n v="44914"/>
    <s v="XOF"/>
    <n v="21695.919999999998"/>
    <n v="34.32"/>
    <s v="EUR"/>
    <n v="33.073"/>
    <n v="13045208"/>
    <s v="STAFF"/>
    <n v="2019466"/>
    <s v="Time Code : N - ASSURANCE MALADIE DE ZAGUE SOME LENA YASMINE DECEMBRE 2022"/>
  </r>
  <r>
    <s v="E"/>
    <s v="4170"/>
    <s v="854"/>
    <s v="85407"/>
    <s v="8549057"/>
    <n v="528004120002"/>
    <x v="0"/>
    <x v="22"/>
    <x v="22"/>
    <n v="202212"/>
    <n v="44914"/>
    <s v="XOF"/>
    <n v="39225.919999999998"/>
    <n v="62.05"/>
    <s v="EUR"/>
    <n v="59.795000000000002"/>
    <n v="13045208"/>
    <s v="STAFF"/>
    <n v="2023197"/>
    <s v="Time Code : N - ASSURANCE MALADIE DE SAGNON SANLE R KADER DECEMBRE 2022"/>
  </r>
  <r>
    <s v="E"/>
    <s v="4170"/>
    <s v="854"/>
    <s v="85400"/>
    <s v="8549062"/>
    <n v="528004120002"/>
    <x v="0"/>
    <x v="23"/>
    <x v="23"/>
    <n v="202212"/>
    <n v="44914"/>
    <s v="XOF"/>
    <n v="1665.19"/>
    <n v="2.63"/>
    <s v="EUR"/>
    <n v="2.5339999999999998"/>
    <n v="13045208"/>
    <s v="STAFF"/>
    <n v="2032465"/>
    <s v="Time Code : N - ASSURANCE MALADIE DE ZOURE HASSIMI DECEMBRE 2022"/>
  </r>
  <r>
    <s v="E"/>
    <s v="4170"/>
    <s v="854"/>
    <s v="85400"/>
    <s v="8549060"/>
    <n v="528004120002"/>
    <x v="0"/>
    <x v="6"/>
    <x v="6"/>
    <n v="202212"/>
    <n v="44914"/>
    <s v="XOF"/>
    <n v="1296.8599999999999"/>
    <n v="2.0499999999999998"/>
    <s v="EUR"/>
    <n v="1.976"/>
    <n v="13045208"/>
    <s v="STAFF"/>
    <n v="2027008"/>
    <s v="Time Code : N - ASSURANCE MALADIE DE SAWADOGO AUGUSTINE MARIE W DECEMBRE 2022"/>
  </r>
  <r>
    <s v="E"/>
    <s v="4170"/>
    <s v="854"/>
    <s v="85408"/>
    <s v="8549057"/>
    <n v="528004120002"/>
    <x v="0"/>
    <x v="22"/>
    <x v="22"/>
    <n v="202212"/>
    <n v="44914"/>
    <s v="XOF"/>
    <n v="10776.3"/>
    <n v="17.05"/>
    <s v="EUR"/>
    <n v="16.43"/>
    <n v="13045208"/>
    <s v="STAFF"/>
    <n v="2035753"/>
    <s v="Time Code : N - ASSURANCE MALADIE DE KOUANDA RACHIDATOU DECEMBRE 2022"/>
  </r>
  <r>
    <s v="E"/>
    <s v="4170"/>
    <s v="854"/>
    <s v="85401"/>
    <s v="8540008"/>
    <n v="528004120001"/>
    <x v="3"/>
    <x v="14"/>
    <x v="14"/>
    <n v="202212"/>
    <n v="44914"/>
    <s v="XOF"/>
    <n v="47990.92"/>
    <n v="75.92"/>
    <s v="EUR"/>
    <n v="73.161000000000001"/>
    <n v="13045208"/>
    <s v="STAFF"/>
    <n v="2031020"/>
    <s v="Time Code : N - ASSURANCE MALADIE DE GANSORE HASSANE MOCTAR DECEMBRE 2022"/>
  </r>
  <r>
    <s v="E"/>
    <s v="4170"/>
    <s v="854"/>
    <s v="85407"/>
    <s v="8549057"/>
    <n v="528004120002"/>
    <x v="0"/>
    <x v="22"/>
    <x v="22"/>
    <n v="202212"/>
    <n v="44914"/>
    <s v="XOF"/>
    <n v="8848.33"/>
    <n v="14"/>
    <s v="EUR"/>
    <n v="13.491"/>
    <n v="13045208"/>
    <s v="STAFF"/>
    <n v="2023197"/>
    <s v="Time Code : N - SAGNON Sanlé Régis Kader/Assurance/Décembre 2022 /Incorporation de son enfant (SAGNON Giovani joseph Siépoi)"/>
  </r>
  <r>
    <s v="E"/>
    <s v="4170"/>
    <s v="854"/>
    <s v="85406"/>
    <s v="8549059"/>
    <n v="528004120002"/>
    <x v="0"/>
    <x v="18"/>
    <x v="18"/>
    <n v="202212"/>
    <n v="44914"/>
    <s v="XOF"/>
    <n v="1846.12"/>
    <n v="2.92"/>
    <s v="EUR"/>
    <n v="2.8140000000000001"/>
    <n v="13045208"/>
    <s v="STAFF"/>
    <n v="2030994"/>
    <s v="Time Code : N - ASSURANCE MALADIE DE KI KERE LEONIE DECEMBRE 2022"/>
  </r>
  <r>
    <s v="E"/>
    <s v="4170"/>
    <s v="854"/>
    <s v="85406"/>
    <s v="8549059"/>
    <n v="528004120002"/>
    <x v="0"/>
    <x v="18"/>
    <x v="18"/>
    <n v="202212"/>
    <n v="44914"/>
    <s v="XOF"/>
    <n v="1759.95"/>
    <n v="2.78"/>
    <s v="EUR"/>
    <n v="2.6789999999999998"/>
    <n v="13045208"/>
    <s v="STAFF"/>
    <n v="2024413"/>
    <s v="Time Code : N - ASSURANCE MALADIE DE DAMIBA JACQUES MALGDAWINDE DECEMBRE 2022"/>
  </r>
  <r>
    <s v="E"/>
    <s v="4170"/>
    <s v="854"/>
    <s v="85406"/>
    <s v="8549052"/>
    <n v="528004120001"/>
    <x v="3"/>
    <x v="14"/>
    <x v="14"/>
    <n v="202212"/>
    <n v="44914"/>
    <s v="XOF"/>
    <n v="11448.17"/>
    <n v="18.11"/>
    <s v="EUR"/>
    <n v="17.452000000000002"/>
    <n v="13045208"/>
    <s v="STAFF"/>
    <n v="2022429"/>
    <s v="Time Code : N - ASSURANCE MALADIE DE DAHANI DAOUDA M HUBERT DECEMBRE 2022"/>
  </r>
  <r>
    <s v="E"/>
    <s v="4170"/>
    <s v="854"/>
    <s v="85400"/>
    <s v="8549057"/>
    <n v="528004120002"/>
    <x v="0"/>
    <x v="7"/>
    <x v="7"/>
    <n v="202212"/>
    <n v="44914"/>
    <s v="XOF"/>
    <n v="2484.27"/>
    <n v="3.93"/>
    <s v="EUR"/>
    <n v="3.7869999999999999"/>
    <n v="13045208"/>
    <s v="STAFF"/>
    <n v="8540392"/>
    <s v="Time Code : N - ASSURANCE MALADIE DE KABORE HAMZA DECEMBRE 2022"/>
  </r>
  <r>
    <s v="E"/>
    <s v="4170"/>
    <s v="854"/>
    <s v="85408"/>
    <s v="8540008"/>
    <n v="528004120001"/>
    <x v="3"/>
    <x v="14"/>
    <x v="14"/>
    <n v="202212"/>
    <n v="44914"/>
    <s v="XOF"/>
    <n v="29929.88"/>
    <n v="47.35"/>
    <s v="EUR"/>
    <n v="45.628999999999998"/>
    <n v="13045208"/>
    <s v="STAFF"/>
    <n v="2012170"/>
    <s v="Time Code : N - ASSURANCE MALADIE DE KIEMA YAYA DECEMBRE 2022"/>
  </r>
  <r>
    <s v="E"/>
    <s v="4170"/>
    <s v="854"/>
    <s v="85400"/>
    <s v="8549060"/>
    <n v="528004120002"/>
    <x v="0"/>
    <x v="6"/>
    <x v="6"/>
    <n v="202212"/>
    <n v="44914"/>
    <s v="XOF"/>
    <n v="832.05"/>
    <n v="1.32"/>
    <s v="EUR"/>
    <n v="1.272"/>
    <n v="13045208"/>
    <s v="STAFF"/>
    <n v="2012532"/>
    <s v="Time Code : N - BELEMSOBGO EVARISTE/Assurance/Charge de  décembre 2022 /Incorporation de lui-même et de épouse (ZANGO VERONIQUE)"/>
  </r>
  <r>
    <s v="E"/>
    <s v="4170"/>
    <s v="854"/>
    <s v="85406"/>
    <s v="8540008"/>
    <n v="528004120002"/>
    <x v="0"/>
    <x v="24"/>
    <x v="24"/>
    <n v="202212"/>
    <n v="44914"/>
    <s v="XOF"/>
    <n v="11448.17"/>
    <n v="18.11"/>
    <s v="EUR"/>
    <n v="17.452000000000002"/>
    <n v="13045208"/>
    <s v="STAFF"/>
    <n v="2039252"/>
    <s v="Time Code : N - ASSURANCE MALADIE DE GUIRO  SHERITA DJEMILA DECEMBRE 2022"/>
  </r>
  <r>
    <s v="E"/>
    <s v="4170"/>
    <s v="854"/>
    <s v="85407"/>
    <s v="8549063"/>
    <n v="528004120002"/>
    <x v="0"/>
    <x v="25"/>
    <x v="25"/>
    <n v="202212"/>
    <n v="44914"/>
    <s v="XOF"/>
    <n v="5645.99"/>
    <n v="8.93"/>
    <s v="EUR"/>
    <n v="8.6050000000000004"/>
    <n v="13045208"/>
    <s v="STAFF"/>
    <n v="2038727"/>
    <s v="Time Code : S - ASSURANCE MALADIE DE SORY YACOUBA DECEMBRE 2022"/>
  </r>
  <r>
    <s v="E"/>
    <s v="4170"/>
    <s v="854"/>
    <s v="85406"/>
    <s v="8549063"/>
    <n v="528004120002"/>
    <x v="0"/>
    <x v="25"/>
    <x v="25"/>
    <n v="202212"/>
    <n v="44914"/>
    <s v="XOF"/>
    <n v="42344.93"/>
    <n v="66.989999999999995"/>
    <s v="EUR"/>
    <n v="64.555999999999997"/>
    <n v="13045208"/>
    <s v="STAFF"/>
    <n v="2038727"/>
    <s v="Time Code : N - ASSURANCE MALADIE DE SORY YACOUBA DECEMBRE 2022"/>
  </r>
  <r>
    <s v="E"/>
    <s v="4170"/>
    <s v="854"/>
    <s v="85406"/>
    <s v="8549059"/>
    <n v="528004120002"/>
    <x v="0"/>
    <x v="12"/>
    <x v="12"/>
    <n v="202212"/>
    <n v="44914"/>
    <s v="XOF"/>
    <n v="2672.01"/>
    <n v="4.2300000000000004"/>
    <s v="EUR"/>
    <n v="4.0759999999999996"/>
    <n v="13045208"/>
    <s v="STAFF"/>
    <n v="8540386"/>
    <s v="Time Code : N - ASSURANCE MALADIE DE YAMEOGO DAHLIA RAMATA  DECEMBRE 2022"/>
  </r>
  <r>
    <s v="E"/>
    <s v="4170"/>
    <s v="854"/>
    <s v="85406"/>
    <s v="8549057"/>
    <n v="528004120002"/>
    <x v="0"/>
    <x v="7"/>
    <x v="7"/>
    <n v="202212"/>
    <n v="44914"/>
    <s v="XOF"/>
    <n v="10319.26"/>
    <n v="16.32"/>
    <s v="EUR"/>
    <n v="15.727"/>
    <n v="13045208"/>
    <s v="STAFF"/>
    <n v="8540399"/>
    <s v="Time Code : N - ASSURANCE MALADIE DE KONFE TRAORE AICHA DECEMBRE 2022"/>
  </r>
  <r>
    <s v="E"/>
    <s v="4170"/>
    <s v="854"/>
    <s v="85400"/>
    <s v="8549059"/>
    <n v="528004120002"/>
    <x v="0"/>
    <x v="76"/>
    <x v="75"/>
    <n v="202212"/>
    <n v="44914"/>
    <s v="XOF"/>
    <n v="3268.83"/>
    <n v="5.17"/>
    <s v="EUR"/>
    <n v="4.9820000000000002"/>
    <n v="13045208"/>
    <s v="STAFF"/>
    <n v="8540353"/>
    <s v="Time Code : N - ASSURANCE MALADIE DE PARE KARAMBIRE AMINATA DECEMBRE 2022"/>
  </r>
  <r>
    <s v="E"/>
    <s v="4170"/>
    <s v="854"/>
    <s v="85406"/>
    <s v="8549053"/>
    <n v="528004120002"/>
    <x v="0"/>
    <x v="16"/>
    <x v="16"/>
    <n v="202212"/>
    <n v="44914"/>
    <s v="XOF"/>
    <n v="11448.17"/>
    <n v="18.11"/>
    <s v="EUR"/>
    <n v="17.452000000000002"/>
    <n v="13045208"/>
    <s v="STAFF"/>
    <n v="2024193"/>
    <s v="Time Code : N - ASSURANCE MALADIE DE KAMBIRE SIE DECEMBRE 2022"/>
  </r>
  <r>
    <s v="E"/>
    <s v="4170"/>
    <s v="854"/>
    <s v="85406"/>
    <s v="8549059"/>
    <n v="528004120002"/>
    <x v="0"/>
    <x v="12"/>
    <x v="12"/>
    <n v="202212"/>
    <n v="44914"/>
    <s v="XOF"/>
    <n v="3944.51"/>
    <n v="6.24"/>
    <s v="EUR"/>
    <n v="6.0129999999999999"/>
    <n v="13045208"/>
    <s v="STAFF"/>
    <n v="8540279"/>
    <s v="Time Code : N - ASSURANCE MALADIE DE YAMEOGO W LUCIE  DECEMBRE 2022"/>
  </r>
  <r>
    <s v="E"/>
    <s v="4170"/>
    <s v="854"/>
    <s v="85406"/>
    <s v="8549053"/>
    <n v="528004120002"/>
    <x v="0"/>
    <x v="15"/>
    <x v="15"/>
    <n v="202212"/>
    <n v="44914"/>
    <s v="XOF"/>
    <n v="28978.17"/>
    <n v="45.84"/>
    <s v="EUR"/>
    <n v="44.173999999999999"/>
    <n v="13045208"/>
    <s v="STAFF"/>
    <n v="2041743"/>
    <s v="Time Code : N - ASSURANCE MALADIE DE SORE SAFIETOU DECEMBRE 2022"/>
  </r>
  <r>
    <s v="E"/>
    <s v="4170"/>
    <s v="854"/>
    <s v="85408"/>
    <s v="8549059"/>
    <n v="528004120002"/>
    <x v="0"/>
    <x v="12"/>
    <x v="12"/>
    <n v="202212"/>
    <n v="44914"/>
    <s v="XOF"/>
    <n v="21695.919999999998"/>
    <n v="34.32"/>
    <s v="EUR"/>
    <n v="33.073"/>
    <n v="13045208"/>
    <s v="STAFF"/>
    <n v="2046481"/>
    <s v="Time Code : M - ASSURANCE MALADIE DE TOE Hadja Aliza Sandrine DECEMBRE 2022"/>
  </r>
  <r>
    <s v="E"/>
    <s v="4170"/>
    <s v="854"/>
    <s v="85406"/>
    <s v="8549057"/>
    <n v="528004120002"/>
    <x v="0"/>
    <x v="7"/>
    <x v="7"/>
    <n v="202212"/>
    <n v="44914"/>
    <s v="XOF"/>
    <n v="1874.52"/>
    <n v="2.97"/>
    <s v="EUR"/>
    <n v="2.8620000000000001"/>
    <n v="13045208"/>
    <s v="STAFF"/>
    <n v="8540358"/>
    <s v="Time Code : N - ASSURANCE MALADIE DE ZOMA JEAN DECEMBRE 2022"/>
  </r>
  <r>
    <s v="E"/>
    <s v="4170"/>
    <s v="854"/>
    <s v="85408"/>
    <s v="8549052"/>
    <n v="528004120002"/>
    <x v="0"/>
    <x v="17"/>
    <x v="17"/>
    <n v="202212"/>
    <n v="44914"/>
    <s v="XOF"/>
    <n v="6270.02"/>
    <n v="9.92"/>
    <s v="EUR"/>
    <n v="9.56"/>
    <n v="13045208"/>
    <s v="STAFF"/>
    <n v="2058432"/>
    <s v="Time Code : N - OUB191022-OMNI-UAB/SONDO STEPHANE/Assurance NOVEMBRE 2022/Son incorporation, son conjoint GUINGANI Téné Emeline, et ses enfants SONDO Mathis Dylane et SONDO Elsa Auriane"/>
  </r>
  <r>
    <s v="E"/>
    <s v="4170"/>
    <s v="854"/>
    <s v="85408"/>
    <s v="8549052"/>
    <n v="528004120002"/>
    <x v="0"/>
    <x v="17"/>
    <x v="17"/>
    <n v="202212"/>
    <n v="44914"/>
    <s v="XOF"/>
    <n v="6270.19"/>
    <n v="9.92"/>
    <s v="EUR"/>
    <n v="9.56"/>
    <n v="13045208"/>
    <s v="STAFF"/>
    <n v="2058432"/>
    <s v="Time Code : N - OUB191022-OMNI-UAB/SONDO STEPHANE/Assurance DECEMBRE 2022/Son incorporation, son conjoint GUINGANI Téné Emeline, et ses enfants SONDO Mathis Dylane et SONDO Elsa Auriane"/>
  </r>
  <r>
    <s v="E"/>
    <s v="4170"/>
    <s v="854"/>
    <s v="85406"/>
    <s v="8549057"/>
    <n v="528004120002"/>
    <x v="0"/>
    <x v="69"/>
    <x v="68"/>
    <n v="202212"/>
    <n v="44914"/>
    <s v="XOF"/>
    <n v="47990.92"/>
    <n v="75.92"/>
    <s v="EUR"/>
    <n v="73.161000000000001"/>
    <n v="30535881"/>
    <s v="STAFF"/>
    <n v="8540222"/>
    <s v="Time Code : A - ASSURANCE MALADIE DE OUEDRAOGO BILA BASILE DECEMBRE 2022"/>
  </r>
  <r>
    <s v="E"/>
    <s v="4010"/>
    <s v="854"/>
    <s v="85400"/>
    <s v="8549060"/>
    <n v="528004120002"/>
    <x v="0"/>
    <x v="6"/>
    <x v="6"/>
    <n v="202212"/>
    <n v="44915"/>
    <s v="XOF"/>
    <n v="46892.46"/>
    <n v="74.180000000000007"/>
    <s v="EUR"/>
    <n v="71.483999999999995"/>
    <n v="13045208"/>
    <s v="STAFF"/>
    <n v="2027008"/>
    <s v="Time Code : N - OUB881222 OMNI-SALAIRE DU MOIS DE DECEMBRE 2022 DE SAWADOGO Augustine Marie wendyam"/>
  </r>
  <r>
    <s v="E"/>
    <s v="4010"/>
    <s v="854"/>
    <s v="85406"/>
    <s v="8549052"/>
    <n v="528004120001"/>
    <x v="3"/>
    <x v="14"/>
    <x v="14"/>
    <n v="202212"/>
    <n v="44915"/>
    <s v="XOF"/>
    <n v="727954"/>
    <n v="1151.6099999999999"/>
    <s v="EUR"/>
    <n v="1109.761"/>
    <n v="13045208"/>
    <s v="STAFF"/>
    <n v="2022429"/>
    <s v="Time Code : N - OUB881222 OMNI-SALAIRE DU MOIS DE DECEMBRE 2022 DE DAHANI Daouda Martial Hubert"/>
  </r>
  <r>
    <s v="E"/>
    <s v="4010"/>
    <s v="854"/>
    <s v="85400"/>
    <s v="8549060"/>
    <n v="528004120002"/>
    <x v="0"/>
    <x v="6"/>
    <x v="6"/>
    <n v="202212"/>
    <n v="44915"/>
    <s v="XOF"/>
    <n v="50522.41"/>
    <n v="79.930000000000007"/>
    <s v="EUR"/>
    <n v="77.025000000000006"/>
    <n v="13045208"/>
    <s v="STAFF"/>
    <n v="2049729"/>
    <s v="Time Code : N - OUB881222 OMNI-SALAIRE DU MOIS DE DECEMBRE 2022 DE NIGNAN Annielle"/>
  </r>
  <r>
    <s v="E"/>
    <s v="4010"/>
    <s v="854"/>
    <s v="85400"/>
    <s v="8549059"/>
    <n v="528004120002"/>
    <x v="0"/>
    <x v="76"/>
    <x v="75"/>
    <n v="202212"/>
    <n v="44915"/>
    <s v="XOF"/>
    <n v="119139"/>
    <n v="188.48"/>
    <s v="EUR"/>
    <n v="181.631"/>
    <n v="13045208"/>
    <s v="STAFF"/>
    <n v="8540353"/>
    <s v="Time Code : N - OUB881222 OMNI-SALAIRE DU MOIS DE DECEMBRE 2022 DE PARE/KARAMBIRI Aminata"/>
  </r>
  <r>
    <s v="E"/>
    <s v="4010"/>
    <s v="854"/>
    <s v="85400"/>
    <s v="8549060"/>
    <n v="528004120002"/>
    <x v="0"/>
    <x v="6"/>
    <x v="6"/>
    <n v="202212"/>
    <n v="44915"/>
    <s v="XOF"/>
    <n v="22554.62"/>
    <n v="35.68"/>
    <s v="EUR"/>
    <n v="34.383000000000003"/>
    <n v="13045208"/>
    <s v="STAFF"/>
    <n v="2012532"/>
    <s v="Time Code : N - OUB881222 OMNI-SALAIRE DU MOIS DE DECEMBRE 2022 DE BELEMSOBGO  Evariste"/>
  </r>
  <r>
    <s v="E"/>
    <s v="4010"/>
    <s v="854"/>
    <s v="85401"/>
    <s v="8540008"/>
    <n v="528004120001"/>
    <x v="3"/>
    <x v="14"/>
    <x v="14"/>
    <n v="202212"/>
    <n v="44915"/>
    <s v="XOF"/>
    <n v="683245.48"/>
    <n v="1080.8800000000001"/>
    <s v="EUR"/>
    <n v="1041.6010000000001"/>
    <n v="13045208"/>
    <s v="STAFF"/>
    <n v="2031020"/>
    <s v="Time Code : N - OUB881222 OMNI-SALAIRE DU MOIS DE DECEMBRE 2022 DE GANSORE Hassane Moctar"/>
  </r>
  <r>
    <s v="E"/>
    <s v="4010"/>
    <s v="854"/>
    <s v="85400"/>
    <s v="8549058"/>
    <n v="528004120002"/>
    <x v="0"/>
    <x v="10"/>
    <x v="10"/>
    <n v="202212"/>
    <n v="44915"/>
    <s v="XOF"/>
    <n v="150178.37"/>
    <n v="237.58"/>
    <s v="EUR"/>
    <n v="228.946"/>
    <n v="13045208"/>
    <s v="STAFF"/>
    <n v="2011105"/>
    <s v="Time Code : N - OUB881222 OMNI-SALAIRE DU MOIS DE DECEMBRE 2022 DE COULIDIATY Aimé Parfait"/>
  </r>
  <r>
    <s v="E"/>
    <s v="4010"/>
    <s v="854"/>
    <s v="85400"/>
    <s v="8540017"/>
    <n v="528004120002"/>
    <x v="0"/>
    <x v="26"/>
    <x v="26"/>
    <n v="202212"/>
    <n v="44915"/>
    <s v="XOF"/>
    <n v="21020.76"/>
    <n v="33.25"/>
    <s v="EUR"/>
    <n v="32.042000000000002"/>
    <n v="13045208"/>
    <s v="STAFF"/>
    <n v="2052844"/>
    <s v="Time Code : N - OUB881222 OMNI-SALAIRE DU MOIS DE DECEMBRE 2022 DE SAWADOGO Salimata"/>
  </r>
  <r>
    <s v="E"/>
    <s v="4010"/>
    <s v="854"/>
    <s v="85400"/>
    <s v="8549057"/>
    <n v="528004120002"/>
    <x v="0"/>
    <x v="7"/>
    <x v="7"/>
    <n v="202212"/>
    <n v="44915"/>
    <s v="XOF"/>
    <n v="65588.28"/>
    <n v="103.76"/>
    <s v="EUR"/>
    <n v="99.989000000000004"/>
    <n v="13045208"/>
    <s v="STAFF"/>
    <n v="8540392"/>
    <s v="Time Code : N - OUB881222 OMNI-SALAIRE DU MOIS DE DECEMBRE 2022 DE KABORE Hamza"/>
  </r>
  <r>
    <s v="E"/>
    <s v="4010"/>
    <s v="854"/>
    <s v="85408"/>
    <s v="8549052"/>
    <n v="528004120002"/>
    <x v="0"/>
    <x v="17"/>
    <x v="17"/>
    <n v="202212"/>
    <n v="44915"/>
    <s v="XOF"/>
    <n v="203064.86"/>
    <n v="321.24"/>
    <s v="EUR"/>
    <n v="309.56599999999997"/>
    <n v="13045208"/>
    <s v="STAFF"/>
    <n v="2058432"/>
    <s v="Time Code : N - OUB881222 OMNI-SALAIRE DU MOIS DE DECEMBRE 2022 DE SONDO Stéphane"/>
  </r>
  <r>
    <s v="E"/>
    <s v="4010"/>
    <s v="854"/>
    <s v="85406"/>
    <s v="8540008"/>
    <n v="528004120002"/>
    <x v="0"/>
    <x v="24"/>
    <x v="24"/>
    <n v="202212"/>
    <n v="44915"/>
    <s v="XOF"/>
    <n v="257747.33"/>
    <n v="407.75"/>
    <s v="EUR"/>
    <n v="392.93299999999999"/>
    <n v="13045208"/>
    <s v="STAFF"/>
    <n v="2039252"/>
    <s v="Time Code : N - OUB881222 OMNI-SALAIRE DU MOIS DE DECEMBRE 2022 DE GUIRO Shérita Djémila"/>
  </r>
  <r>
    <s v="E"/>
    <s v="4010"/>
    <s v="854"/>
    <s v="85406"/>
    <s v="8549063"/>
    <n v="528004120002"/>
    <x v="0"/>
    <x v="25"/>
    <x v="25"/>
    <n v="202212"/>
    <n v="44915"/>
    <s v="XOF"/>
    <n v="376331.43"/>
    <n v="595.35"/>
    <s v="EUR"/>
    <n v="573.71500000000003"/>
    <n v="13045208"/>
    <s v="STAFF"/>
    <n v="2038727"/>
    <s v="Time Code : N - OUB881222 OMNI-SALAIRE DU MOIS DE DECEMBRE 2022 DE SORY Yacouba"/>
  </r>
  <r>
    <s v="E"/>
    <s v="4010"/>
    <s v="854"/>
    <s v="85407"/>
    <s v="8549063"/>
    <n v="528004120002"/>
    <x v="0"/>
    <x v="25"/>
    <x v="25"/>
    <n v="202212"/>
    <n v="44915"/>
    <s v="XOF"/>
    <n v="50177.52"/>
    <n v="79.38"/>
    <s v="EUR"/>
    <n v="76.495000000000005"/>
    <n v="13045208"/>
    <s v="STAFF"/>
    <n v="2038727"/>
    <s v="Time Code : S - OUB881222 OMNI-SALAIRE DU MOIS DE DECEMBRE 2022 DE SORY Yacouba"/>
  </r>
  <r>
    <s v="E"/>
    <s v="4010"/>
    <s v="854"/>
    <s v="85408"/>
    <s v="8549057"/>
    <n v="528004120002"/>
    <x v="0"/>
    <x v="22"/>
    <x v="22"/>
    <n v="202212"/>
    <n v="44915"/>
    <s v="XOF"/>
    <n v="207834.25"/>
    <n v="328.79"/>
    <s v="EUR"/>
    <n v="316.84199999999998"/>
    <n v="13045208"/>
    <s v="STAFF"/>
    <n v="2035753"/>
    <s v="Time Code : N - OUB881222 OMNI-SALAIRE DU MOIS DE DECEMBRE 2022 DE KOUANDA Rachidatou"/>
  </r>
  <r>
    <s v="E"/>
    <s v="4010"/>
    <s v="854"/>
    <s v="85408"/>
    <s v="8549057"/>
    <n v="528004120002"/>
    <x v="0"/>
    <x v="19"/>
    <x v="19"/>
    <n v="202212"/>
    <n v="44915"/>
    <s v="XOF"/>
    <n v="300154.43"/>
    <n v="474.84"/>
    <s v="EUR"/>
    <n v="457.584"/>
    <n v="13045208"/>
    <s v="STAFF"/>
    <n v="2023596"/>
    <s v="Time Code : N - OUB881222 OMNI-SALAIRE DU MOIS DE DECEMBRE 2022 DE WANGRE Didier"/>
  </r>
  <r>
    <s v="E"/>
    <s v="4010"/>
    <s v="854"/>
    <s v="85406"/>
    <s v="8549059"/>
    <n v="528004120002"/>
    <x v="0"/>
    <x v="18"/>
    <x v="18"/>
    <n v="202212"/>
    <n v="44915"/>
    <s v="XOF"/>
    <n v="21725.89"/>
    <n v="34.369999999999997"/>
    <s v="EUR"/>
    <n v="33.121000000000002"/>
    <n v="13045208"/>
    <s v="STAFF"/>
    <n v="2030994"/>
    <s v="Time Code : N - OUB881222 OMNI-SALAIRE DU MOIS DE DECEMBRE 2022 DE KI/KERE Léonie"/>
  </r>
  <r>
    <s v="E"/>
    <s v="4010"/>
    <s v="854"/>
    <s v="85406"/>
    <s v="8549053"/>
    <n v="528004120002"/>
    <x v="0"/>
    <x v="15"/>
    <x v="15"/>
    <n v="202212"/>
    <n v="44915"/>
    <s v="XOF"/>
    <n v="122004.73"/>
    <n v="193.01"/>
    <s v="EUR"/>
    <n v="185.99600000000001"/>
    <n v="13045208"/>
    <s v="STAFF"/>
    <n v="2041743"/>
    <s v="Time Code : N - OUB881222 OMNI-SALAIRE DU MOIS DE DECEMBRE 2022 DE SORE Safiétou"/>
  </r>
  <r>
    <s v="E"/>
    <s v="4010"/>
    <s v="854"/>
    <s v="85408"/>
    <s v="8540008"/>
    <n v="528004120001"/>
    <x v="3"/>
    <x v="14"/>
    <x v="14"/>
    <n v="202212"/>
    <n v="44915"/>
    <s v="XOF"/>
    <n v="313935.33"/>
    <n v="496.64"/>
    <s v="EUR"/>
    <n v="478.59199999999998"/>
    <n v="13045208"/>
    <s v="STAFF"/>
    <n v="2012170"/>
    <s v="Time Code : N - OUB881222 OMNI-SALAIRE DU MOIS DE DECEMBRE 2022 DE KIEMA Yaya"/>
  </r>
  <r>
    <s v="E"/>
    <s v="4010"/>
    <s v="854"/>
    <s v="85407"/>
    <s v="8549059"/>
    <n v="528004120002"/>
    <x v="0"/>
    <x v="20"/>
    <x v="20"/>
    <n v="202212"/>
    <n v="44915"/>
    <s v="XOF"/>
    <n v="386621"/>
    <n v="611.63"/>
    <s v="EUR"/>
    <n v="589.404"/>
    <n v="13045208"/>
    <s v="STAFF"/>
    <n v="2059559"/>
    <s v="Time Code : N - OUB881222 OMNI-SALAIRE DU MOIS DE DECEMBRE 2022 DE RAMDE/YAMEOGO Wendpouiré Alice"/>
  </r>
  <r>
    <s v="E"/>
    <s v="4010"/>
    <s v="854"/>
    <s v="85400"/>
    <s v="8549062"/>
    <n v="528004120002"/>
    <x v="0"/>
    <x v="23"/>
    <x v="23"/>
    <n v="202212"/>
    <n v="44915"/>
    <s v="XOF"/>
    <n v="71283.75"/>
    <n v="112.77"/>
    <s v="EUR"/>
    <n v="108.672"/>
    <n v="13045208"/>
    <s v="STAFF"/>
    <n v="2032465"/>
    <s v="Time Code : N - OUB881222 OMNI-SALAIRE DU MOIS DE DECEMBRE 2022 DE ZOURE Hassimi"/>
  </r>
  <r>
    <s v="E"/>
    <s v="4110"/>
    <s v="854"/>
    <s v="85400"/>
    <s v="8549051"/>
    <n v="528004120002"/>
    <x v="0"/>
    <x v="1"/>
    <x v="1"/>
    <n v="202212"/>
    <n v="44915"/>
    <s v="XOF"/>
    <n v="18659.61"/>
    <n v="29.52"/>
    <s v="EUR"/>
    <n v="28.446999999999999"/>
    <n v="13045208"/>
    <s v="STAFF"/>
    <n v="9985201"/>
    <s v="Time Code : N - OUB100122022-CHQ1720095-SONABEL-Consommation électricité de BENOIT DELSARTE pour le mois de Novembre 2022"/>
  </r>
  <r>
    <s v="E"/>
    <s v="4010"/>
    <s v="854"/>
    <s v="85407"/>
    <s v="8549057"/>
    <n v="528004120002"/>
    <x v="0"/>
    <x v="22"/>
    <x v="22"/>
    <n v="202212"/>
    <n v="44915"/>
    <s v="XOF"/>
    <n v="328189.69"/>
    <n v="519.19000000000005"/>
    <s v="EUR"/>
    <n v="500.32299999999998"/>
    <n v="13045208"/>
    <s v="STAFF"/>
    <n v="2023197"/>
    <s v="Time Code : N - OUB881222 OMNI-SALAIRE DU MOIS DE DECEMBRE 2022 DE SAGNON Sanlé Régis Kader"/>
  </r>
  <r>
    <s v="E"/>
    <s v="4010"/>
    <s v="854"/>
    <s v="85406"/>
    <s v="8549059"/>
    <n v="528004120002"/>
    <x v="0"/>
    <x v="18"/>
    <x v="18"/>
    <n v="202212"/>
    <n v="44915"/>
    <s v="XOF"/>
    <n v="29265.85"/>
    <n v="46.3"/>
    <s v="EUR"/>
    <n v="44.616999999999997"/>
    <n v="13045208"/>
    <s v="STAFF"/>
    <n v="2024413"/>
    <s v="Time Code : N - OUB881222 OMNI-SALAIRE DU MOIS DE DECEMBRE 2022 DE DAMIBA Jacques Malgdawindé"/>
  </r>
  <r>
    <s v="E"/>
    <s v="4010"/>
    <s v="854"/>
    <s v="85406"/>
    <s v="8549053"/>
    <n v="528004120002"/>
    <x v="0"/>
    <x v="16"/>
    <x v="16"/>
    <n v="202212"/>
    <n v="44915"/>
    <s v="XOF"/>
    <n v="432335.51"/>
    <n v="683.95"/>
    <s v="EUR"/>
    <n v="659.096"/>
    <n v="13045208"/>
    <s v="STAFF"/>
    <n v="2024193"/>
    <s v="Time Code : N - OUB881222 OMNI-SALAIRE DU MOIS DE DECEMBRE 2022 DE KAMBIRE Sié"/>
  </r>
  <r>
    <s v="E"/>
    <s v="4010"/>
    <s v="854"/>
    <s v="85406"/>
    <s v="8549059"/>
    <n v="528004120002"/>
    <x v="0"/>
    <x v="12"/>
    <x v="12"/>
    <n v="202212"/>
    <n v="44915"/>
    <s v="XOF"/>
    <n v="49962.11"/>
    <n v="79.040000000000006"/>
    <s v="EUR"/>
    <n v="76.168000000000006"/>
    <n v="13045208"/>
    <s v="STAFF"/>
    <n v="8540386"/>
    <s v="Time Code : N - OUB881222 OMNI-SALAIRE DU MOIS DE DECEMBRE 2022 DE YAMEOGO Dahlia Ramata Stephanie"/>
  </r>
  <r>
    <s v="E"/>
    <s v="4010"/>
    <s v="854"/>
    <s v="85406"/>
    <s v="8549059"/>
    <n v="528004120002"/>
    <x v="0"/>
    <x v="12"/>
    <x v="12"/>
    <n v="202212"/>
    <n v="44915"/>
    <s v="XOF"/>
    <n v="73415.56"/>
    <n v="116.14"/>
    <s v="EUR"/>
    <n v="111.92"/>
    <n v="13045208"/>
    <s v="STAFF"/>
    <n v="8540279"/>
    <s v="Time Code : N - OUB881222 OMNI-SALAIRE DU MOIS DE DECEMBRE 2022 DE YAMEOGO Wendkoaguenda Lucie"/>
  </r>
  <r>
    <s v="E"/>
    <s v="4010"/>
    <s v="854"/>
    <s v="85406"/>
    <s v="8549057"/>
    <n v="528004120002"/>
    <x v="0"/>
    <x v="7"/>
    <x v="7"/>
    <n v="202212"/>
    <n v="44915"/>
    <s v="XOF"/>
    <n v="57961.58"/>
    <n v="91.69"/>
    <s v="EUR"/>
    <n v="88.358000000000004"/>
    <n v="13045208"/>
    <s v="STAFF"/>
    <n v="8540358"/>
    <s v="Time Code : N - OUB881222 OMNI-SALAIRE DU MOIS DE DECEMBRE 2022 DE ZOMA Jean"/>
  </r>
  <r>
    <s v="E"/>
    <s v="4010"/>
    <s v="854"/>
    <s v="85406"/>
    <s v="8549057"/>
    <n v="528004120002"/>
    <x v="0"/>
    <x v="7"/>
    <x v="7"/>
    <n v="202212"/>
    <n v="44915"/>
    <s v="XOF"/>
    <n v="83351.41"/>
    <n v="131.86000000000001"/>
    <s v="EUR"/>
    <n v="127.068"/>
    <n v="13045208"/>
    <s v="STAFF"/>
    <n v="8540399"/>
    <s v="Time Code : N - OUB881222 OMNI-SALAIRE DU MOIS DE DECEMBRE 2022 DE KONFE TRAORE Aicha"/>
  </r>
  <r>
    <s v="E"/>
    <s v="6090"/>
    <s v="854"/>
    <s v="85401"/>
    <s v="8549054"/>
    <n v="528004120010"/>
    <x v="1"/>
    <x v="30"/>
    <x v="30"/>
    <n v="202212"/>
    <n v="44915"/>
    <s v="XOF"/>
    <n v="1634.2"/>
    <n v="2.59"/>
    <s v="EUR"/>
    <n v="2.496"/>
    <n v="13048467"/>
    <s v="PROPERTY"/>
    <s v="854P0064"/>
    <s v="Premise allocation : [52800412] [4.09%] [30532204] - KACPC181222/JEAN NOEL INFORMATIQUE /Achat de 4 Gigas Ram pour ordinateur"/>
  </r>
  <r>
    <s v="E"/>
    <s v="6090"/>
    <s v="854"/>
    <s v="85401"/>
    <s v="8549054"/>
    <n v="528004120010"/>
    <x v="1"/>
    <x v="30"/>
    <x v="30"/>
    <n v="202212"/>
    <n v="44915"/>
    <s v="XOF"/>
    <n v="285.99"/>
    <n v="0.45"/>
    <s v="EUR"/>
    <n v="0.434"/>
    <n v="13048467"/>
    <s v="PROPERTY"/>
    <s v="854P0064"/>
    <s v="Premise allocation : [52800412] [4.09%] [30532204] - KACPC181222/JEAN NOEL INFORMATIQUE /Achat de cable HDM adaptateur électrique et de cable USB pour imprimante CANON Ir2645i de la base"/>
  </r>
  <r>
    <s v="E"/>
    <s v="6090"/>
    <s v="854"/>
    <s v="85401"/>
    <s v="8549054"/>
    <n v="528004120010"/>
    <x v="1"/>
    <x v="30"/>
    <x v="30"/>
    <n v="202212"/>
    <n v="44915"/>
    <s v="XOF"/>
    <n v="817.1"/>
    <n v="1.29"/>
    <s v="EUR"/>
    <n v="1.2430000000000001"/>
    <n v="13048467"/>
    <s v="PROPERTY"/>
    <s v="854P0064"/>
    <s v="Premise allocation : [52800412] [4.09%] [30532204] - KACPC191222/JEAN NOEL INFORMATIQUE/achat d'adaptateur HDMI-DISPPLAY pour le branchement de l'ordinateur  de bureau des divers de la base"/>
  </r>
  <r>
    <s v="E"/>
    <s v="6022"/>
    <s v="854"/>
    <s v="85401"/>
    <s v="8549054"/>
    <n v="528004120010"/>
    <x v="1"/>
    <x v="30"/>
    <x v="30"/>
    <n v="202212"/>
    <n v="44915"/>
    <s v="XOF"/>
    <n v="919.24"/>
    <n v="1.45"/>
    <s v="EUR"/>
    <n v="1.397"/>
    <n v="13048467"/>
    <s v="PROPERTY"/>
    <s v="854P0064"/>
    <s v="Premise allocation : [52800412] [4.09%] [30532204] - KACPC171222/SCO-ZAM/BURKINA /Recharge de bonbonnes d'eau"/>
  </r>
  <r>
    <s v="E"/>
    <s v="6090"/>
    <s v="854"/>
    <s v="85401"/>
    <s v="8549054"/>
    <n v="528004120010"/>
    <x v="1"/>
    <x v="30"/>
    <x v="30"/>
    <n v="202212"/>
    <n v="44915"/>
    <s v="XOF"/>
    <n v="163.41999999999999"/>
    <n v="0.26"/>
    <s v="EUR"/>
    <n v="0.251"/>
    <n v="13048467"/>
    <s v="PROPERTY"/>
    <s v="854P0064"/>
    <s v="Premise allocation : [52800412] [4.09%] [30532204] - KACPC101222/OUATTARA ABDOURAMANE/ remboursement pour achat de 4 cadenas pour le groupe électrogène"/>
  </r>
  <r>
    <s v="E"/>
    <s v="6060"/>
    <s v="854"/>
    <s v="85408"/>
    <s v="8549054"/>
    <n v="528004120010"/>
    <x v="1"/>
    <x v="2"/>
    <x v="2"/>
    <n v="202212"/>
    <n v="44915"/>
    <s v="XOF"/>
    <n v="28374.57"/>
    <n v="44.89"/>
    <s v="EUR"/>
    <n v="43.259"/>
    <n v="13048467"/>
    <s v="PROPERTY"/>
    <s v="854P0076"/>
    <s v="Premise allocation : [52800412] [31.53%] [40354624] - Paiement mensuel pour le nettoyage du bureau de Ouahigouya"/>
  </r>
  <r>
    <s v="E"/>
    <s v="6022"/>
    <s v="854"/>
    <s v="85408"/>
    <s v="8549054"/>
    <n v="528004120010"/>
    <x v="1"/>
    <x v="2"/>
    <x v="2"/>
    <n v="202212"/>
    <n v="44916"/>
    <s v="XOF"/>
    <n v="43296.44"/>
    <n v="68.489999999999995"/>
    <s v="EUR"/>
    <n v="66.001000000000005"/>
    <n v="13048467"/>
    <s v="PROPERTY"/>
    <s v="854P0076"/>
    <s v="Premise allocation : [52800412] [31.53%] [40354612] - Paiement de la facture SONABEL du mois de Novembre 2022 de la base de Ouahigouya"/>
  </r>
  <r>
    <s v="E"/>
    <s v="6090"/>
    <s v="854"/>
    <s v="85406"/>
    <s v="8549054"/>
    <n v="528004120010"/>
    <x v="1"/>
    <x v="2"/>
    <x v="2"/>
    <n v="202212"/>
    <n v="44916"/>
    <s v="USD"/>
    <n v="-126.89"/>
    <n v="-126.89"/>
    <s v="EUR"/>
    <n v="-122.279"/>
    <n v="13048467"/>
    <s v="PROPERTY"/>
    <s v="854P0062"/>
    <s v="Premise allocation : [52800412] [15.03%] [30531686] - SCI WCA/Codes: 90500 – 9050009 – 99800604 – 612760/Hosting costs pour les 2 staffs régionaux de ECHO PPP(ANDA OUMAROU;AUGUSTIN KABORE;)/Mois de DECEMBRE 2022"/>
  </r>
  <r>
    <s v="E"/>
    <s v="6090"/>
    <s v="854"/>
    <s v="85406"/>
    <s v="8549054"/>
    <n v="528004120010"/>
    <x v="1"/>
    <x v="2"/>
    <x v="2"/>
    <n v="202212"/>
    <n v="44916"/>
    <s v="USD"/>
    <n v="-126.89"/>
    <n v="-126.89"/>
    <s v="EUR"/>
    <n v="-122.279"/>
    <n v="13048467"/>
    <s v="PROPERTY"/>
    <s v="854P0062"/>
    <s v="Premise allocation : [52800412] [15.03%] [30531686] - SCI WCA/Hosting costs pour 2 staffs régionaux: Nathanaiel CONGO et Emmanuel DORI/Mois d DECEMBRE 2022"/>
  </r>
  <r>
    <s v="E"/>
    <s v="6300"/>
    <s v="854"/>
    <s v="85401"/>
    <s v="8549054"/>
    <n v="528004120010"/>
    <x v="1"/>
    <x v="43"/>
    <x v="43"/>
    <n v="202212"/>
    <n v="44916"/>
    <s v="XOF"/>
    <n v="18793.3"/>
    <n v="29.73"/>
    <s v="EUR"/>
    <n v="28.65"/>
    <n v="13048467"/>
    <m/>
    <m/>
    <s v="Premise allocation : [52800412] [4.09%] [30532205] - OUMSB1071222-ONATEL SA/Frais de connexion internet BASE KAYA/NOVEMBRE 2022"/>
  </r>
  <r>
    <s v="E"/>
    <s v="6300"/>
    <s v="854"/>
    <s v="85401"/>
    <s v="8549054"/>
    <n v="528004120010"/>
    <x v="1"/>
    <x v="43"/>
    <x v="43"/>
    <n v="202212"/>
    <n v="44916"/>
    <s v="XOF"/>
    <n v="817.1"/>
    <n v="1.29"/>
    <s v="EUR"/>
    <n v="1.2430000000000001"/>
    <n v="13048467"/>
    <m/>
    <m/>
    <s v="Premise allocation : [52800412] [4.09%] [30532205] - OUMSB1081222-OMNI-ONATEL/Frais de communication : Flotte BASE KAYA pour le mois de  NOVEMBRE  2022"/>
  </r>
  <r>
    <s v="E"/>
    <s v="5097"/>
    <s v="854"/>
    <s v="85401"/>
    <s v="8540008"/>
    <n v="528004120024"/>
    <x v="16"/>
    <x v="81"/>
    <x v="80"/>
    <n v="202212"/>
    <n v="44916"/>
    <s v="XOF"/>
    <n v="1921800"/>
    <n v="3040.25"/>
    <s v="EUR"/>
    <n v="2929.768"/>
    <n v="30532189"/>
    <m/>
    <m/>
    <s v="KAATW131222/WIZAL/PRISE EN CHARGE DES PARTICIPANTS FORMATION DES ENSEIGNANTS SUR LA SANTE ET LES DROITS SEXUELS ET REPRODUCTIFS (SDSR) DES ADOLESCENT € S"/>
  </r>
  <r>
    <s v="E"/>
    <s v="5097"/>
    <s v="854"/>
    <s v="85401"/>
    <s v="8540008"/>
    <n v="528004120024"/>
    <x v="16"/>
    <x v="81"/>
    <x v="80"/>
    <n v="202212"/>
    <n v="44916"/>
    <s v="XOF"/>
    <n v="7404160"/>
    <n v="11713.22"/>
    <s v="EUR"/>
    <n v="11287.566000000001"/>
    <n v="30532189"/>
    <m/>
    <m/>
    <s v="KAATW141222/WIZAL/PRISE EN CHARGE DES FORMATEURS  A LA FORMATION DES ENSEIGNANTS SUR LA SANTE ET LES DROIT SEXUELS ET REPRODUCTIFS (SDSR) DES ADOLESCENT (E) S"/>
  </r>
  <r>
    <s v="E"/>
    <s v="5097"/>
    <s v="854"/>
    <s v="85401"/>
    <s v="8540008"/>
    <n v="528004120024"/>
    <x v="16"/>
    <x v="81"/>
    <x v="80"/>
    <n v="202212"/>
    <n v="44916"/>
    <s v="XOF"/>
    <n v="666666"/>
    <n v="1054.6500000000001"/>
    <s v="EUR"/>
    <n v="1016.324"/>
    <n v="30532189"/>
    <m/>
    <m/>
    <s v="KAATW141222/WIZAL/PRISE EN CHARGE DES PARTICIPANTS  A LA FORMATION DES ENSEIGNANTS SUR LA SANTE ET LES DROIT SEXUELS ET REPRODUCTIFS (SDSR) DES ADOLESCENT (E) S"/>
  </r>
  <r>
    <s v="E"/>
    <s v="5097"/>
    <s v="854"/>
    <s v="85401"/>
    <s v="8549052"/>
    <n v="528004120024"/>
    <x v="16"/>
    <x v="81"/>
    <x v="80"/>
    <n v="202212"/>
    <n v="44916"/>
    <s v="XOF"/>
    <n v="390000"/>
    <n v="616.97"/>
    <s v="EUR"/>
    <n v="594.54999999999995"/>
    <n v="40355276"/>
    <m/>
    <m/>
    <s v="PAUSE - CAFE ET DEJEUNER POUR 26 PARTICIPANTS DU 19 AU 21 DECEMBRE 2022 A KAYA A LA MAISON DE LA FEMME"/>
  </r>
  <r>
    <s v="E"/>
    <s v="5097"/>
    <s v="854"/>
    <s v="85401"/>
    <s v="8549052"/>
    <n v="528004120024"/>
    <x v="16"/>
    <x v="81"/>
    <x v="80"/>
    <n v="202212"/>
    <n v="44916"/>
    <s v="XOF"/>
    <n v="405000"/>
    <n v="640.70000000000005"/>
    <s v="EUR"/>
    <n v="617.41700000000003"/>
    <n v="40355276"/>
    <m/>
    <m/>
    <s v="PAUSE - CAFE ET DEJEUNER POUR 27 PARTICIPANTS DU 19 AU 21 DECEMBRE 2022 A KAYA A LA MAISON DE LA FEMME"/>
  </r>
  <r>
    <s v="E"/>
    <s v="5097"/>
    <s v="854"/>
    <s v="85401"/>
    <s v="8549052"/>
    <n v="528004120024"/>
    <x v="16"/>
    <x v="81"/>
    <x v="80"/>
    <n v="202212"/>
    <n v="44916"/>
    <s v="XOF"/>
    <n v="450000"/>
    <n v="711.89"/>
    <s v="EUR"/>
    <n v="686.02"/>
    <n v="40355276"/>
    <m/>
    <m/>
    <s v="PAUSE - CAFE ET DEJEUNER POUR 30 PARTICIPANTS DU 19 AU 21 DECEMBRE 2022 A KAYA A LA MAISON DE LA FEMME"/>
  </r>
  <r>
    <s v="E"/>
    <s v="5094"/>
    <s v="854"/>
    <s v="85401"/>
    <s v="8549052"/>
    <n v="528004120036"/>
    <x v="11"/>
    <x v="68"/>
    <x v="67"/>
    <n v="202212"/>
    <n v="44916"/>
    <s v="XOF"/>
    <n v="1215000"/>
    <n v="1922.1"/>
    <s v="EUR"/>
    <n v="1852.252"/>
    <n v="40356795"/>
    <m/>
    <m/>
    <s v="impression et livraison de modules de formation des Ados sur la confection des serviettes hygiéniques"/>
  </r>
  <r>
    <s v="E"/>
    <s v="5094"/>
    <s v="854"/>
    <s v="85401"/>
    <s v="8549052"/>
    <n v="528004120036"/>
    <x v="11"/>
    <x v="68"/>
    <x v="67"/>
    <n v="202212"/>
    <n v="44916"/>
    <s v="XOF"/>
    <n v="218700"/>
    <n v="345.98"/>
    <s v="EUR"/>
    <n v="333.40699999999998"/>
    <n v="40356795"/>
    <m/>
    <m/>
    <s v="VAT | impression et livraison de modules de formation des Ados sur la confection des serviettes hygiéniques"/>
  </r>
  <r>
    <s v="E"/>
    <s v="5094"/>
    <s v="854"/>
    <s v="85406"/>
    <s v="8549054"/>
    <n v="528004120010"/>
    <x v="1"/>
    <x v="43"/>
    <x v="43"/>
    <n v="202212"/>
    <n v="44916"/>
    <s v="XOF"/>
    <n v="140000"/>
    <n v="221.48"/>
    <s v="EUR"/>
    <n v="213.43100000000001"/>
    <n v="30532205"/>
    <m/>
    <m/>
    <s v="OUMSB1081222-OMNI-ONATEL/Frais de communication : Flotte ATWA  Staff SCI pour le mois de  NOVEMBRE  2022."/>
  </r>
  <r>
    <s v="E"/>
    <s v="5097"/>
    <s v="854"/>
    <s v="85401"/>
    <s v="8540008"/>
    <n v="528004120024"/>
    <x v="16"/>
    <x v="81"/>
    <x v="80"/>
    <n v="202212"/>
    <n v="44916"/>
    <s v="XOF"/>
    <n v="222222"/>
    <n v="351.55"/>
    <s v="EUR"/>
    <n v="338.77499999999998"/>
    <n v="30532189"/>
    <m/>
    <m/>
    <s v="KAATW131222/WIZAL/PRISE EN CHARGE DES FRAIS DE FORMATION DES ENSEIGNANTS SUR LA SANTE ET LES DROITS SEXUELS ET REPRODUCTIFS (SDSR) DES ADOLESCENT € S"/>
  </r>
  <r>
    <s v="E"/>
    <s v="5097"/>
    <s v="854"/>
    <s v="85407"/>
    <s v="8540008"/>
    <n v="528004120036"/>
    <x v="11"/>
    <x v="68"/>
    <x v="67"/>
    <n v="202212"/>
    <n v="44916"/>
    <s v="XOF"/>
    <n v="131500"/>
    <n v="208.03"/>
    <s v="EUR"/>
    <n v="200.47"/>
    <n v="30532354"/>
    <m/>
    <m/>
    <s v="DDATB051222/Allocation nourriture et perdiems pour la session de formation à la confection des serviettes hygiéniques"/>
  </r>
  <r>
    <s v="E"/>
    <s v="5097"/>
    <s v="854"/>
    <s v="85407"/>
    <s v="8540008"/>
    <n v="528004120036"/>
    <x v="11"/>
    <x v="68"/>
    <x v="67"/>
    <n v="202212"/>
    <n v="44916"/>
    <s v="XOF"/>
    <n v="8000"/>
    <n v="12.66"/>
    <s v="EUR"/>
    <n v="12.2"/>
    <n v="30532354"/>
    <m/>
    <m/>
    <s v="DDATB051222/Frais de transport  pour la session de formation à la confection des serviettes hygiéniques"/>
  </r>
  <r>
    <s v="E"/>
    <s v="5115"/>
    <s v="854"/>
    <s v="85407"/>
    <s v="8540008"/>
    <n v="528004120036"/>
    <x v="11"/>
    <x v="68"/>
    <x v="67"/>
    <n v="202212"/>
    <n v="44916"/>
    <s v="XOF"/>
    <n v="11200"/>
    <n v="17.72"/>
    <s v="EUR"/>
    <n v="17.076000000000001"/>
    <n v="30532354"/>
    <m/>
    <m/>
    <s v="DDATB051222/Achat de lubrifiants pour moto lors de la formation à la confection des serviettes hygiéniques"/>
  </r>
  <r>
    <s v="E"/>
    <s v="5097"/>
    <s v="854"/>
    <s v="85407"/>
    <s v="8540008"/>
    <n v="528004120036"/>
    <x v="11"/>
    <x v="68"/>
    <x v="67"/>
    <n v="202212"/>
    <n v="44916"/>
    <s v="XOF"/>
    <n v="3000"/>
    <n v="4.75"/>
    <s v="EUR"/>
    <n v="4.577"/>
    <n v="30532354"/>
    <m/>
    <m/>
    <s v="DDATB051222/Frais d'envois de colis complémentaires (modules imprimés)"/>
  </r>
  <r>
    <s v="E"/>
    <s v="5097"/>
    <s v="854"/>
    <s v="85407"/>
    <s v="8540008"/>
    <n v="528004120036"/>
    <x v="11"/>
    <x v="68"/>
    <x v="67"/>
    <n v="202212"/>
    <n v="44916"/>
    <s v="XOF"/>
    <n v="16000"/>
    <n v="25.31"/>
    <s v="EUR"/>
    <n v="24.39"/>
    <n v="30532354"/>
    <m/>
    <m/>
    <s v="DDATB051222/Achats complémentaire d'un carton de Rame de papier"/>
  </r>
  <r>
    <s v="E"/>
    <s v="6300"/>
    <s v="854"/>
    <s v="85406"/>
    <s v="8549054"/>
    <n v="528004120010"/>
    <x v="1"/>
    <x v="43"/>
    <x v="43"/>
    <n v="202212"/>
    <n v="44916"/>
    <s v="XOF"/>
    <n v="4510.29"/>
    <n v="7.14"/>
    <s v="EUR"/>
    <n v="6.8810000000000002"/>
    <n v="13048467"/>
    <m/>
    <m/>
    <s v="Premise allocation : [52800412] [15.03%] [30532205] - OUMSB1081222-OMNI-ONATEL/Frais de communication : Flotte BASE OUAGA pour le mois de NOVEMBRE  2022."/>
  </r>
  <r>
    <s v="E"/>
    <s v="6300"/>
    <s v="854"/>
    <s v="85408"/>
    <s v="8549054"/>
    <n v="528004120010"/>
    <x v="1"/>
    <x v="43"/>
    <x v="43"/>
    <n v="202212"/>
    <n v="44916"/>
    <s v="XOF"/>
    <n v="6305.46"/>
    <n v="9.98"/>
    <s v="EUR"/>
    <n v="9.6170000000000009"/>
    <n v="13048467"/>
    <m/>
    <m/>
    <s v="Premise allocation : [52800412] [31.53%] [30532205] - OUMSB1081222-OMNI-ONATEL/Frais de communication : Flotte OUAHIGOUYA pour le mois de NOVEMBRE  2022."/>
  </r>
  <r>
    <s v="E"/>
    <s v="6320"/>
    <s v="854"/>
    <s v="85408"/>
    <s v="8549055"/>
    <n v="528004120010"/>
    <x v="1"/>
    <x v="43"/>
    <x v="43"/>
    <n v="202212"/>
    <n v="44916"/>
    <s v="XOF"/>
    <n v="102306.09"/>
    <n v="161.85"/>
    <s v="EUR"/>
    <n v="155.96799999999999"/>
    <n v="13048467"/>
    <m/>
    <m/>
    <s v="Premise allocation : [52800412] [31.53%] [30532205] - OUB112122022-OMNI-SANCFIS-Redevance mensuelle de la période de Janvier 2022 Bureau de Ouahigouya connectivité internet broadband 3M GOLD"/>
  </r>
  <r>
    <s v="E"/>
    <s v="6300"/>
    <s v="854"/>
    <s v="85407"/>
    <s v="8549054"/>
    <n v="528004120010"/>
    <x v="1"/>
    <x v="43"/>
    <x v="43"/>
    <n v="202212"/>
    <n v="44916"/>
    <s v="XOF"/>
    <n v="30645.84"/>
    <n v="48.48"/>
    <s v="EUR"/>
    <n v="46.718000000000004"/>
    <n v="13048467"/>
    <m/>
    <m/>
    <s v="Premise allocation : [52800412] [25.54%] [30532205] - OUMSB1071222-ONATEL SA/Frais de connexion internet DEDOUGOU/NOVEMBRE 2022"/>
  </r>
  <r>
    <s v="E"/>
    <s v="6300"/>
    <s v="854"/>
    <s v="85407"/>
    <s v="8549054"/>
    <n v="528004120010"/>
    <x v="1"/>
    <x v="43"/>
    <x v="43"/>
    <n v="202212"/>
    <n v="44916"/>
    <s v="XOF"/>
    <n v="2553.8200000000002"/>
    <n v="4.04"/>
    <s v="EUR"/>
    <n v="3.8929999999999998"/>
    <n v="13048467"/>
    <m/>
    <m/>
    <s v="Premise allocation : [52800412] [25.54%] [30532205] - OUMSB1081222-OMNI-ONATEL/Frais de communication : Flotte BASE DEDOUGOU pour le mois de NOVEMBRE  2022."/>
  </r>
  <r>
    <s v="E"/>
    <s v="5511"/>
    <s v="854"/>
    <s v="85407"/>
    <s v="8540008"/>
    <n v="528004120036"/>
    <x v="11"/>
    <x v="68"/>
    <x v="67"/>
    <n v="202212"/>
    <n v="44916"/>
    <s v="XOF"/>
    <n v="75000"/>
    <n v="118.65"/>
    <s v="EUR"/>
    <n v="114.33799999999999"/>
    <n v="30532354"/>
    <m/>
    <m/>
    <s v="DDATB051222/Frais d'hébergement du coordinateur pour la session de formation à la confection de serviettes hygiéniques  au profit des adolescents"/>
  </r>
  <r>
    <s v="E"/>
    <s v="4110"/>
    <s v="854"/>
    <s v="85400"/>
    <s v="8549051"/>
    <n v="528004120002"/>
    <x v="0"/>
    <x v="1"/>
    <x v="1"/>
    <n v="202212"/>
    <n v="44916"/>
    <s v="XOF"/>
    <n v="15631.58"/>
    <n v="24.73"/>
    <s v="EUR"/>
    <n v="23.831"/>
    <n v="13045208"/>
    <s v="STAFF"/>
    <n v="9985201"/>
    <s v="Time Code : N - OUJ891222/JUSTIF/BENOIT DELSARTE/Frais de visa pour DELSARTE et ses enfants"/>
  </r>
  <r>
    <s v="E"/>
    <s v="4110"/>
    <s v="854"/>
    <s v="85400"/>
    <s v="8549051"/>
    <n v="528004120002"/>
    <x v="0"/>
    <x v="1"/>
    <x v="1"/>
    <n v="202212"/>
    <n v="44916"/>
    <s v="XOF"/>
    <n v="2173.66"/>
    <n v="3.44"/>
    <s v="EUR"/>
    <n v="3.3149999999999999"/>
    <n v="13045208"/>
    <s v="STAFF"/>
    <n v="9985201"/>
    <s v="Time Code : N - OUB1111222-OMNI-SANCFIS/Redevance mensuelle de l'internet ligne de BENOIT DELSARTE pour le mois de Juin 2022"/>
  </r>
  <r>
    <s v="E"/>
    <s v="4110"/>
    <s v="854"/>
    <s v="85400"/>
    <s v="8549059"/>
    <n v="528004120002"/>
    <x v="0"/>
    <x v="76"/>
    <x v="75"/>
    <n v="202212"/>
    <n v="44916"/>
    <s v="XOF"/>
    <n v="4588.92"/>
    <n v="7.26"/>
    <s v="EUR"/>
    <n v="6.9960000000000004"/>
    <n v="13045208"/>
    <s v="STAFF"/>
    <n v="8540353"/>
    <s v="Time Code : N - OUB1111222-OMNI-SANCFIS/Redevance mensuelle de l'internet ligne de PARE AMINATA pour le mois de Juin 2022"/>
  </r>
  <r>
    <s v="E"/>
    <s v="4200"/>
    <s v="854"/>
    <s v="85400"/>
    <s v="8549051"/>
    <n v="528004120002"/>
    <x v="0"/>
    <x v="1"/>
    <x v="1"/>
    <n v="202212"/>
    <n v="44917"/>
    <s v="USD"/>
    <n v="25.41"/>
    <n v="25.41"/>
    <s v="EUR"/>
    <n v="24.486999999999998"/>
    <n v="13045208"/>
    <s v="STAFF"/>
    <n v="9985201"/>
    <s v="Time Code : N - 9985201 LONG TERM SAVINGS PLAN"/>
  </r>
  <r>
    <s v="E"/>
    <s v="4110"/>
    <s v="854"/>
    <s v="85400"/>
    <s v="8549052"/>
    <n v="528004120002"/>
    <x v="0"/>
    <x v="56"/>
    <x v="56"/>
    <n v="202212"/>
    <n v="44917"/>
    <s v="XOF"/>
    <n v="11354.72"/>
    <n v="17.96"/>
    <s v="EUR"/>
    <n v="17.306999999999999"/>
    <n v="13045208"/>
    <s v="STAFF"/>
    <n v="9980783"/>
    <s v="Time Code : N - OUMSB1051222-OMNI/E.G.S.N-WP/Gardiennage du DOMICILE KARINA LOPEZ pour le mois de DECEMBRE 2022"/>
  </r>
  <r>
    <s v="E"/>
    <s v="4190"/>
    <s v="854"/>
    <s v="85400"/>
    <s v="8549051"/>
    <n v="528004120002"/>
    <x v="0"/>
    <x v="1"/>
    <x v="1"/>
    <n v="202212"/>
    <n v="44917"/>
    <s v="USD"/>
    <n v="11.38"/>
    <n v="11.38"/>
    <s v="EUR"/>
    <n v="10.965999999999999"/>
    <n v="13045208"/>
    <s v="STAFF"/>
    <n v="9985201"/>
    <s v="Time Code : N - 9985201 CIGNA ER"/>
  </r>
  <r>
    <s v="E"/>
    <s v="4190"/>
    <s v="854"/>
    <s v="85400"/>
    <s v="8549051"/>
    <n v="528004120002"/>
    <x v="0"/>
    <x v="1"/>
    <x v="1"/>
    <n v="202212"/>
    <n v="44917"/>
    <s v="USD"/>
    <n v="98.68"/>
    <n v="98.68"/>
    <s v="EUR"/>
    <n v="95.093999999999994"/>
    <n v="13045208"/>
    <s v="STAFF"/>
    <n v="9985201"/>
    <s v="Time Code : N - 9985201 COMPLEX"/>
  </r>
  <r>
    <s v="E"/>
    <s v="4190"/>
    <s v="854"/>
    <s v="85400"/>
    <s v="8549051"/>
    <n v="528004120002"/>
    <x v="0"/>
    <x v="1"/>
    <x v="1"/>
    <n v="202212"/>
    <n v="44917"/>
    <s v="USD"/>
    <n v="41.45"/>
    <n v="41.45"/>
    <s v="EUR"/>
    <n v="39.944000000000003"/>
    <n v="13045208"/>
    <s v="STAFF"/>
    <n v="9985201"/>
    <s v="Time Code : N - 9985201 EPA"/>
  </r>
  <r>
    <s v="E"/>
    <s v="4170"/>
    <s v="854"/>
    <s v="85400"/>
    <s v="8549051"/>
    <n v="528004120002"/>
    <x v="0"/>
    <x v="1"/>
    <x v="1"/>
    <n v="202212"/>
    <n v="44917"/>
    <s v="USD"/>
    <n v="6.35"/>
    <n v="6.35"/>
    <s v="EUR"/>
    <n v="6.1189999999999998"/>
    <n v="13045208"/>
    <s v="STAFF"/>
    <n v="9985201"/>
    <s v="Time Code : N - 9985201 INS"/>
  </r>
  <r>
    <s v="E"/>
    <s v="4110"/>
    <s v="854"/>
    <s v="85400"/>
    <s v="8549051"/>
    <n v="528004120002"/>
    <x v="0"/>
    <x v="1"/>
    <x v="1"/>
    <n v="202212"/>
    <n v="44917"/>
    <s v="XOF"/>
    <n v="15836.84"/>
    <n v="25.05"/>
    <s v="EUR"/>
    <n v="24.14"/>
    <n v="13045208"/>
    <s v="STAFF"/>
    <n v="9985201"/>
    <s v="Time Code : N - OUMSB1051222-OMNI/E.G.S.N-WP/Gardienage et surveillance résidence CD mois de DECEMBRE 2022"/>
  </r>
  <r>
    <s v="E"/>
    <s v="4300"/>
    <s v="854"/>
    <s v="85406"/>
    <s v="8540008"/>
    <n v="528004120001"/>
    <x v="3"/>
    <x v="9"/>
    <x v="9"/>
    <n v="202212"/>
    <n v="44917"/>
    <s v="XOF"/>
    <n v="236244"/>
    <n v="373.73"/>
    <s v="EUR"/>
    <n v="360.149"/>
    <n v="13045208"/>
    <s v="STAFF"/>
    <n v="2019466"/>
    <s v="Time Code : N - OUB1311222-OMNI-IUTS /Complément de salaire de ZAGUE SOME LENA"/>
  </r>
  <r>
    <s v="E"/>
    <s v="4170"/>
    <s v="854"/>
    <s v="85400"/>
    <s v="8549052"/>
    <n v="528004120002"/>
    <x v="0"/>
    <x v="56"/>
    <x v="56"/>
    <n v="202212"/>
    <n v="44917"/>
    <s v="USD"/>
    <n v="4.42"/>
    <n v="4.42"/>
    <s v="EUR"/>
    <n v="4.2590000000000003"/>
    <n v="13045208"/>
    <s v="STAFF"/>
    <n v="9980783"/>
    <s v="Time Code : N - 9980783 INS"/>
  </r>
  <r>
    <s v="E"/>
    <s v="4190"/>
    <s v="854"/>
    <s v="85400"/>
    <s v="8549052"/>
    <n v="528004120002"/>
    <x v="0"/>
    <x v="56"/>
    <x v="56"/>
    <n v="202212"/>
    <n v="44917"/>
    <s v="USD"/>
    <n v="8.16"/>
    <n v="8.16"/>
    <s v="EUR"/>
    <n v="7.8630000000000004"/>
    <n v="13045208"/>
    <s v="STAFF"/>
    <n v="9980783"/>
    <s v="Time Code : N - 9980783 CIGNA ER"/>
  </r>
  <r>
    <s v="E"/>
    <s v="4200"/>
    <s v="854"/>
    <s v="85400"/>
    <s v="8549052"/>
    <n v="528004120002"/>
    <x v="0"/>
    <x v="56"/>
    <x v="56"/>
    <n v="202212"/>
    <n v="44917"/>
    <s v="USD"/>
    <n v="17.690000000000001"/>
    <n v="17.690000000000001"/>
    <s v="EUR"/>
    <n v="17.047000000000001"/>
    <n v="13045208"/>
    <s v="STAFF"/>
    <n v="9980783"/>
    <s v="Time Code : N - 9980783 LONG TERM SAVINGS PLAN"/>
  </r>
  <r>
    <s v="E"/>
    <s v="4190"/>
    <s v="854"/>
    <s v="85400"/>
    <s v="8549052"/>
    <n v="528004120002"/>
    <x v="0"/>
    <x v="56"/>
    <x v="56"/>
    <n v="202212"/>
    <n v="44917"/>
    <s v="USD"/>
    <n v="29.72"/>
    <n v="29.72"/>
    <s v="EUR"/>
    <n v="28.64"/>
    <n v="13045208"/>
    <s v="STAFF"/>
    <n v="9980783"/>
    <s v="Time Code : N - 9980783 EPA"/>
  </r>
  <r>
    <s v="E"/>
    <s v="4000"/>
    <s v="854"/>
    <s v="85400"/>
    <s v="8549051"/>
    <n v="528004120002"/>
    <x v="0"/>
    <x v="1"/>
    <x v="1"/>
    <n v="202212"/>
    <n v="44917"/>
    <s v="USD"/>
    <n v="209.92"/>
    <n v="209.92"/>
    <s v="EUR"/>
    <n v="202.292"/>
    <n v="13045208"/>
    <s v="STAFF"/>
    <n v="9985201"/>
    <s v="Time Code : N - 9985201 BASICPAY"/>
  </r>
  <r>
    <s v="E"/>
    <s v="4000"/>
    <s v="854"/>
    <s v="85400"/>
    <s v="8549052"/>
    <n v="528004120002"/>
    <x v="0"/>
    <x v="56"/>
    <x v="56"/>
    <n v="202212"/>
    <n v="44917"/>
    <s v="USD"/>
    <n v="115.74"/>
    <n v="115.74"/>
    <s v="EUR"/>
    <n v="111.53400000000001"/>
    <n v="13045208"/>
    <s v="STAFF"/>
    <n v="9980783"/>
    <s v="Time Code : N - 9980783 BASICPAY"/>
  </r>
  <r>
    <s v="E"/>
    <s v="5145"/>
    <s v="854"/>
    <s v="85401"/>
    <s v="8540017"/>
    <n v="528004120010"/>
    <x v="1"/>
    <x v="30"/>
    <x v="30"/>
    <n v="202212"/>
    <n v="44917"/>
    <s v="XOF"/>
    <n v="100000"/>
    <n v="158.19999999999999"/>
    <s v="EUR"/>
    <n v="152.45099999999999"/>
    <n v="30532189"/>
    <m/>
    <m/>
    <s v="KAATB1531222/OMNI/GANSONRE HASSANE MOCTAR/ PAIEMENT DES FRAIS DE LOCATION MOTO IMMATRICULEE LPRPHJ030MA030246 POUR LA MISE EN OUEVRE DES ACTIVITES DU PROJET ATWA POUR LE MOIS DE DECEMBRE 2022"/>
  </r>
  <r>
    <s v="E"/>
    <s v="5097"/>
    <s v="854"/>
    <s v="85401"/>
    <s v="8549052"/>
    <n v="528004120024"/>
    <x v="16"/>
    <x v="81"/>
    <x v="80"/>
    <n v="202212"/>
    <n v="44917"/>
    <s v="XOF"/>
    <n v="435000"/>
    <n v="688.16"/>
    <s v="EUR"/>
    <n v="663.15300000000002"/>
    <n v="40355271"/>
    <m/>
    <m/>
    <s v="Pause-café et déjeuner de 29 participants à Boulsa du 19 AU 21 décembre 2022 à la mairie de Boulsa"/>
  </r>
  <r>
    <s v="E"/>
    <s v="5097"/>
    <s v="854"/>
    <s v="85401"/>
    <s v="8549052"/>
    <n v="528004120024"/>
    <x v="16"/>
    <x v="81"/>
    <x v="80"/>
    <n v="202212"/>
    <n v="44917"/>
    <s v="XOF"/>
    <n v="100000"/>
    <n v="158.19999999999999"/>
    <s v="EUR"/>
    <n v="152.45099999999999"/>
    <n v="40355273"/>
    <m/>
    <m/>
    <s v="Hébergement de 1 Staff SCI KAMBIRE Sié pendant 4 nuitées du 18 au 22 décembre pour Formation des enseignants sur la Santé et les Droits Sexuels et Reproductifs (SDSR ) des adolescent(e)s à Kaya"/>
  </r>
  <r>
    <s v="E"/>
    <s v="5097"/>
    <s v="854"/>
    <s v="85401"/>
    <s v="8549052"/>
    <n v="528004120024"/>
    <x v="16"/>
    <x v="81"/>
    <x v="80"/>
    <n v="202212"/>
    <n v="44917"/>
    <s v="XOF"/>
    <n v="2000"/>
    <n v="3.16"/>
    <s v="EUR"/>
    <n v="3.0449999999999999"/>
    <n v="40355273"/>
    <m/>
    <m/>
    <s v="Handling Charge - line level"/>
  </r>
  <r>
    <s v="E"/>
    <s v="5097"/>
    <s v="854"/>
    <s v="85401"/>
    <s v="8549052"/>
    <n v="528004120024"/>
    <x v="16"/>
    <x v="81"/>
    <x v="80"/>
    <n v="202212"/>
    <n v="44917"/>
    <s v="XOF"/>
    <n v="10000"/>
    <n v="15.82"/>
    <s v="EUR"/>
    <n v="15.244999999999999"/>
    <n v="40355273"/>
    <m/>
    <m/>
    <s v="VAT | Hébergement de 1 Staff SCI KAMBIRE Sié pendant 4 nuitées du 18 au 22 décembre pour Formation des enseignants sur la Santé et les Droits Sexuels et Reproductifs (SDSR ) des adolescent(e)s à Kaya"/>
  </r>
  <r>
    <s v="E"/>
    <s v="5097"/>
    <s v="854"/>
    <s v="85401"/>
    <s v="8549052"/>
    <n v="528004120024"/>
    <x v="16"/>
    <x v="81"/>
    <x v="80"/>
    <n v="202212"/>
    <n v="44917"/>
    <s v="XOF"/>
    <n v="450000"/>
    <n v="711.89"/>
    <s v="EUR"/>
    <n v="686.02"/>
    <n v="40355274"/>
    <m/>
    <m/>
    <s v="LOCATION DE 03 SALLES DE 30 PARTICIPANTS PAR SALLE"/>
  </r>
  <r>
    <s v="E"/>
    <s v="5145"/>
    <s v="854"/>
    <s v="85401"/>
    <s v="8540017"/>
    <n v="528004120010"/>
    <x v="1"/>
    <x v="30"/>
    <x v="30"/>
    <n v="202212"/>
    <n v="44917"/>
    <s v="XOF"/>
    <n v="100000"/>
    <n v="158.19999999999999"/>
    <s v="EUR"/>
    <n v="152.45099999999999"/>
    <n v="30532189"/>
    <m/>
    <m/>
    <s v="KAATB1221222/OMNI/GANSONRE HASSANE MOCTAR/ PAIEMENT DES FRAIS DE LOCATION MOTO IMMATRICULEE LPRPHJ030MA030246 POUR LA MISE EN OUEVRE DES ACTIVITES DU PROJET ATWA POUR LE MOIS DE NOVEMBRE 2022"/>
  </r>
  <r>
    <s v="E"/>
    <s v="7142"/>
    <s v="854"/>
    <s v="85407"/>
    <s v="8549059"/>
    <n v="528004120002"/>
    <x v="0"/>
    <x v="18"/>
    <x v="18"/>
    <n v="202212"/>
    <n v="44917"/>
    <s v="XOF"/>
    <n v="180000"/>
    <n v="284.76"/>
    <s v="EUR"/>
    <n v="274.41199999999998"/>
    <n v="40354900"/>
    <m/>
    <m/>
    <s v="Hebergement de Ramata KAYILI CIV Finance Coordinator en déploiement au Burkina Faso / Base Zone Ouest du 10 au 22 Décembre 2022."/>
  </r>
  <r>
    <s v="E"/>
    <s v="6090"/>
    <s v="854"/>
    <s v="85408"/>
    <s v="8549054"/>
    <n v="528004120010"/>
    <x v="1"/>
    <x v="2"/>
    <x v="2"/>
    <n v="202212"/>
    <n v="44917"/>
    <s v="XOF"/>
    <n v="126487.53"/>
    <n v="200.1"/>
    <s v="EUR"/>
    <n v="192.828"/>
    <n v="13048467"/>
    <s v="PROPERTY"/>
    <s v="854P0076"/>
    <s v="Premise allocation : [52800412] [31.53%] [30532205] - OUMSB1051222-OMNI/E.G.S.N-WP/Gardiennage du bureau de Ouahigouya pour la période de DECEMBRE 2022"/>
  </r>
  <r>
    <s v="E"/>
    <s v="6090"/>
    <s v="854"/>
    <s v="85407"/>
    <s v="8549054"/>
    <n v="528004120010"/>
    <x v="1"/>
    <x v="3"/>
    <x v="3"/>
    <n v="202212"/>
    <n v="44917"/>
    <s v="XOF"/>
    <n v="102459.26"/>
    <n v="162.09"/>
    <s v="EUR"/>
    <n v="156.19999999999999"/>
    <n v="13048467"/>
    <s v="PROPERTY"/>
    <s v="854P0073"/>
    <s v="Premise allocation : [52800412] [25.54%] [30532205] - OUMSB1051222-OMNI/E.G.S.N-WP/Gardiennage du bureau de Dédougou pour le mois de DECEMBRE 2022"/>
  </r>
  <r>
    <s v="E"/>
    <s v="6022"/>
    <s v="854"/>
    <s v="85408"/>
    <s v="8549054"/>
    <n v="528004120010"/>
    <x v="1"/>
    <x v="2"/>
    <x v="2"/>
    <n v="202212"/>
    <n v="44917"/>
    <s v="XOF"/>
    <n v="1062.1600000000001"/>
    <n v="1.68"/>
    <s v="EUR"/>
    <n v="1.619"/>
    <n v="13048467"/>
    <s v="PROPERTY"/>
    <s v="854P0076"/>
    <s v="Premise allocation : [52800412] [31.53%] [40357947] - Règlement de la facture d'eau du mois de Novembre 2022 de la  de Ouahigouya."/>
  </r>
  <r>
    <s v="E"/>
    <s v="6090"/>
    <s v="854"/>
    <s v="85401"/>
    <s v="8549054"/>
    <n v="528004120010"/>
    <x v="1"/>
    <x v="30"/>
    <x v="30"/>
    <n v="202212"/>
    <n v="44917"/>
    <s v="XOF"/>
    <n v="16391.03"/>
    <n v="25.93"/>
    <s v="EUR"/>
    <n v="24.988"/>
    <n v="13048467"/>
    <s v="PROPERTY"/>
    <s v="854P0068"/>
    <s v="Premise allocation : [52800412] [4.09%] [30532205] - OUMSB1051222-OMNI/E.G.S.N-WP/Gardiennage du bureau de Kaya pour la période de DECEMBRE 2022"/>
  </r>
  <r>
    <s v="E"/>
    <s v="6090"/>
    <s v="854"/>
    <s v="85401"/>
    <s v="8549054"/>
    <n v="528004120010"/>
    <x v="1"/>
    <x v="30"/>
    <x v="30"/>
    <n v="202212"/>
    <n v="44917"/>
    <s v="XOF"/>
    <n v="14299.25"/>
    <n v="22.62"/>
    <s v="EUR"/>
    <n v="21.797999999999998"/>
    <n v="13048467"/>
    <s v="PROPERTY"/>
    <s v="854P0064"/>
    <s v="Premise allocation : [52800412] [4.09%] [30532469] - KACPB1541222/PLANETE MEUBLES -omniplus/Achat fauteuil de bureau  Dossier Haut Ergonomique Medical pour le FOM"/>
  </r>
  <r>
    <s v="E"/>
    <s v="6022"/>
    <s v="854"/>
    <s v="85401"/>
    <s v="8549054"/>
    <n v="528004120010"/>
    <x v="1"/>
    <x v="30"/>
    <x v="30"/>
    <n v="202212"/>
    <n v="44917"/>
    <s v="XOF"/>
    <n v="1021.38"/>
    <n v="1.62"/>
    <s v="EUR"/>
    <n v="1.5609999999999999"/>
    <n v="13048467"/>
    <s v="PROPERTY"/>
    <s v="854P0064"/>
    <s v="Premise allocation : [52800412] [4.09%] [30532204] - KACPC201222/SCO-ZAM BURKINA/ recharge de bonbones d'eau"/>
  </r>
  <r>
    <s v="E"/>
    <s v="7142"/>
    <s v="854"/>
    <s v="85407"/>
    <s v="8549059"/>
    <n v="528004120002"/>
    <x v="0"/>
    <x v="18"/>
    <x v="18"/>
    <n v="202212"/>
    <n v="44918"/>
    <s v="XOF"/>
    <n v="28820"/>
    <n v="45.59"/>
    <s v="EUR"/>
    <n v="43.933"/>
    <n v="40357716"/>
    <m/>
    <m/>
    <s v="Chambre climatisée single(Exécutif ou privilège)  + de 21jrs"/>
  </r>
  <r>
    <s v="E"/>
    <s v="7142"/>
    <s v="854"/>
    <s v="85407"/>
    <s v="8549059"/>
    <n v="528004120002"/>
    <x v="0"/>
    <x v="18"/>
    <x v="18"/>
    <n v="202212"/>
    <n v="44918"/>
    <s v="XOF"/>
    <n v="2882"/>
    <n v="4.5599999999999996"/>
    <s v="EUR"/>
    <n v="4.3940000000000001"/>
    <n v="40357716"/>
    <m/>
    <m/>
    <s v="VAT | Chambre climatisée single(Exécutif ou privilège)  + de 21jrs"/>
  </r>
  <r>
    <s v="E"/>
    <s v="6300"/>
    <s v="854"/>
    <s v="85401"/>
    <s v="8549054"/>
    <n v="528004120010"/>
    <x v="1"/>
    <x v="43"/>
    <x v="43"/>
    <n v="202212"/>
    <n v="44918"/>
    <s v="XOF"/>
    <n v="2655.58"/>
    <n v="4.2"/>
    <s v="EUR"/>
    <n v="4.0469999999999997"/>
    <n v="13048467"/>
    <m/>
    <m/>
    <s v="Premise allocation : [52800412] [4.09%] [30532470] - OUMSB1091222-OMNI-ONATEL SA/Frais de communication : Forfait maitrisé KAYA pour le mois de NOVEMBRE    2022."/>
  </r>
  <r>
    <s v="E"/>
    <s v="5094"/>
    <s v="854"/>
    <s v="85406"/>
    <s v="8549054"/>
    <n v="528004120010"/>
    <x v="1"/>
    <x v="43"/>
    <x v="43"/>
    <n v="202212"/>
    <n v="44918"/>
    <s v="XOF"/>
    <n v="600000"/>
    <n v="949.19"/>
    <s v="EUR"/>
    <n v="914.697"/>
    <n v="30532470"/>
    <m/>
    <m/>
    <s v="OUMSB1091222-OMNI-ONATEL SA/Frais de communication :  Forfait maitrisé ATWA Partenaire pour de NOVEMBRE   2022"/>
  </r>
  <r>
    <s v="E"/>
    <s v="5094"/>
    <s v="854"/>
    <s v="85408"/>
    <s v="8549059"/>
    <n v="528004120010"/>
    <x v="1"/>
    <x v="38"/>
    <x v="38"/>
    <n v="202212"/>
    <n v="44918"/>
    <s v="XOF"/>
    <n v="9000"/>
    <n v="14.24"/>
    <s v="EUR"/>
    <n v="13.723000000000001"/>
    <n v="30532470"/>
    <m/>
    <m/>
    <s v="OUATW121222 /traore boubacar -wizall /etraf services changement de la serrure du bureau finance de la base de ouahigouya"/>
  </r>
  <r>
    <s v="E"/>
    <s v="5094"/>
    <s v="854"/>
    <s v="85406"/>
    <s v="8549052"/>
    <n v="528004120024"/>
    <x v="16"/>
    <x v="81"/>
    <x v="80"/>
    <n v="202212"/>
    <n v="44918"/>
    <s v="XOF"/>
    <n v="20000"/>
    <n v="31.64"/>
    <s v="EUR"/>
    <n v="30.49"/>
    <n v="30531987"/>
    <m/>
    <m/>
    <s v="OUATJ681222/JUSTIF/GUIRO SHERITA/Frais de communication dans le cadre de la formation des enseignants sur la SSRA"/>
  </r>
  <r>
    <s v="E"/>
    <s v="5097"/>
    <s v="854"/>
    <s v="85406"/>
    <s v="8549052"/>
    <n v="528004120024"/>
    <x v="16"/>
    <x v="81"/>
    <x v="80"/>
    <n v="202212"/>
    <n v="44918"/>
    <s v="XOF"/>
    <n v="120000"/>
    <n v="189.84"/>
    <s v="EUR"/>
    <n v="182.941"/>
    <n v="30531987"/>
    <m/>
    <m/>
    <s v="OUATJ681222/JUSTIF/GUIRO SHERITA/Location de salle à Boulsa dans le cadre de la formation des enseignants sur la SSRA"/>
  </r>
  <r>
    <s v="E"/>
    <s v="5097"/>
    <s v="854"/>
    <s v="85406"/>
    <s v="8549052"/>
    <n v="528004120024"/>
    <x v="16"/>
    <x v="81"/>
    <x v="80"/>
    <n v="202212"/>
    <n v="44918"/>
    <s v="XOF"/>
    <n v="30000"/>
    <n v="47.46"/>
    <s v="EUR"/>
    <n v="45.734999999999999"/>
    <n v="30531987"/>
    <m/>
    <m/>
    <s v="OUATJ681222/JUSTIF/GUIRO SHERITA/Location d'un  vidéo projecteur à Kaya dans le cadre de la formation des enseignants sur la SSRA"/>
  </r>
  <r>
    <s v="E"/>
    <s v="5097"/>
    <s v="854"/>
    <s v="85406"/>
    <s v="8549052"/>
    <n v="528004120024"/>
    <x v="16"/>
    <x v="81"/>
    <x v="80"/>
    <n v="202212"/>
    <n v="44918"/>
    <s v="XOF"/>
    <n v="30000"/>
    <n v="47.46"/>
    <s v="EUR"/>
    <n v="45.734999999999999"/>
    <n v="30531987"/>
    <m/>
    <m/>
    <s v="OUATJ681222/JUSTIF/GUIRO SHERITA/Location d'un  vidéo projecteur à Boulsa dans le cadre de la formation des enseignants sur la SSRA"/>
  </r>
  <r>
    <s v="E"/>
    <s v="5190"/>
    <s v="854"/>
    <s v="85406"/>
    <s v="8549052"/>
    <n v="528004120024"/>
    <x v="16"/>
    <x v="81"/>
    <x v="80"/>
    <n v="202212"/>
    <n v="44918"/>
    <s v="XOF"/>
    <n v="600"/>
    <n v="0.95"/>
    <s v="EUR"/>
    <n v="0.91500000000000004"/>
    <n v="30531987"/>
    <m/>
    <m/>
    <s v="OUATJ681222/JUSTIF/GUIRO SHERITA/Péages dans le cadre de la formation des enseignants sur la SSRA"/>
  </r>
  <r>
    <s v="E"/>
    <s v="5511"/>
    <s v="854"/>
    <s v="85406"/>
    <s v="8549052"/>
    <n v="528004120024"/>
    <x v="16"/>
    <x v="81"/>
    <x v="80"/>
    <n v="202212"/>
    <n v="44918"/>
    <s v="XOF"/>
    <n v="60000"/>
    <n v="94.92"/>
    <s v="EUR"/>
    <n v="91.471000000000004"/>
    <n v="30531987"/>
    <m/>
    <m/>
    <s v="OUATJ681222/JUSTIF/GUIRO SHERITA/Hébergement du Coordonnateurs ATWA à Boulsa dans le cadre de la formation des enseignants sur la SSRA"/>
  </r>
  <r>
    <s v="E"/>
    <s v="6200"/>
    <s v="854"/>
    <s v="85406"/>
    <s v="8549052"/>
    <n v="528004120024"/>
    <x v="16"/>
    <x v="81"/>
    <x v="80"/>
    <n v="202212"/>
    <n v="44918"/>
    <s v="XOF"/>
    <n v="23250"/>
    <n v="36.78"/>
    <s v="EUR"/>
    <n v="35.442999999999998"/>
    <n v="30531987"/>
    <m/>
    <m/>
    <s v="OUATJ681222/JUSTIF/GUIRO SHERITA/Impression de documents, Scannage, Chemise cartonné et Photocopie dans le cadre de la formation des enseignants sur la SSRA"/>
  </r>
  <r>
    <s v="E"/>
    <s v="6300"/>
    <s v="854"/>
    <s v="85408"/>
    <s v="8549054"/>
    <n v="528004120010"/>
    <x v="1"/>
    <x v="43"/>
    <x v="43"/>
    <n v="202212"/>
    <n v="44918"/>
    <s v="XOF"/>
    <n v="28374.57"/>
    <n v="44.89"/>
    <s v="EUR"/>
    <n v="43.259"/>
    <n v="13048467"/>
    <m/>
    <m/>
    <s v="Premise allocation : [52800412] [31.53%] [30532470] - OUMSB1091222-OMNI-ONATEL SA/Frais de communication :  Forfait maitrisé BASE OUAHIGOUYA pour de NOVEMBRE    2022."/>
  </r>
  <r>
    <s v="E"/>
    <s v="6300"/>
    <s v="854"/>
    <s v="85406"/>
    <s v="8549054"/>
    <n v="528004120010"/>
    <x v="1"/>
    <x v="43"/>
    <x v="43"/>
    <n v="202212"/>
    <n v="44918"/>
    <s v="XOF"/>
    <n v="15034.3"/>
    <n v="23.78"/>
    <s v="EUR"/>
    <n v="22.916"/>
    <n v="13048467"/>
    <m/>
    <m/>
    <s v="Premise allocation : [52800412] [15.03%] [30532470] - OUMSB1091222-OMNI-ONATEL SA/Frais de communication :  Forfait maitrisé BASE DE OUAGA pour de NOVEMBRE   2022."/>
  </r>
  <r>
    <s v="E"/>
    <s v="6300"/>
    <s v="854"/>
    <s v="85407"/>
    <s v="8549054"/>
    <n v="528004120010"/>
    <x v="1"/>
    <x v="43"/>
    <x v="43"/>
    <n v="202212"/>
    <n v="44918"/>
    <s v="XOF"/>
    <n v="8938.3700000000008"/>
    <n v="14.14"/>
    <s v="EUR"/>
    <n v="13.625999999999999"/>
    <n v="13048467"/>
    <m/>
    <m/>
    <s v="Premise allocation : [52800412] [25.54%] [30532470] - OUMSB1091222-OMNI-ONATEL SA/Frais de communication :  Forfait maitrisé BASE DE DEDOUGOU pour de NOVEMBRE   2022."/>
  </r>
  <r>
    <s v="E"/>
    <s v="6200"/>
    <s v="854"/>
    <s v="85400"/>
    <s v="8549052"/>
    <n v="528004120002"/>
    <x v="0"/>
    <x v="69"/>
    <x v="68"/>
    <n v="202212"/>
    <n v="44918"/>
    <s v="XOF"/>
    <n v="6000"/>
    <n v="9.49"/>
    <s v="EUR"/>
    <n v="9.1449999999999996"/>
    <n v="30532370"/>
    <m/>
    <m/>
    <s v="OUC261222 /secur tech -espèces /confection de badges pour OUEDRAOGO BILA BASILE"/>
  </r>
  <r>
    <s v="E"/>
    <s v="5510"/>
    <s v="854"/>
    <s v="85406"/>
    <s v="8549052"/>
    <n v="528004120024"/>
    <x v="16"/>
    <x v="81"/>
    <x v="80"/>
    <n v="202212"/>
    <n v="44918"/>
    <s v="XOF"/>
    <n v="56500"/>
    <n v="89.38"/>
    <s v="EUR"/>
    <n v="86.132000000000005"/>
    <n v="30531987"/>
    <m/>
    <m/>
    <s v="OUATJ681222/JUSTIF/GUIRO SHERITA/Perdiem de GANSONRE Hassane M. dans le cadre de la formation des enseignants sur la SSRA"/>
  </r>
  <r>
    <s v="E"/>
    <s v="5510"/>
    <s v="854"/>
    <s v="85406"/>
    <s v="8549052"/>
    <n v="528004120024"/>
    <x v="16"/>
    <x v="81"/>
    <x v="80"/>
    <n v="202212"/>
    <n v="44918"/>
    <s v="XOF"/>
    <n v="56500"/>
    <n v="89.38"/>
    <s v="EUR"/>
    <n v="86.132000000000005"/>
    <n v="30531987"/>
    <m/>
    <m/>
    <s v="OUATJ681222/JUSTIF/GUIRO SHERITA/Perdiem de KAMBIRE Sié. dans le cadre de la formation des enseignants sur la SSRA"/>
  </r>
  <r>
    <s v="E"/>
    <s v="5510"/>
    <s v="854"/>
    <s v="85406"/>
    <s v="8549052"/>
    <n v="528004120024"/>
    <x v="16"/>
    <x v="81"/>
    <x v="80"/>
    <n v="202212"/>
    <n v="44918"/>
    <s v="XOF"/>
    <n v="44000"/>
    <n v="69.61"/>
    <s v="EUR"/>
    <n v="67.08"/>
    <n v="30531987"/>
    <m/>
    <m/>
    <s v="OUATJ681222/JUSTIF/GUIRO SHERITA/Perdiem de ZOUNDI Dénis dans le cadre de la formation des enseignants sur la SSRA"/>
  </r>
  <r>
    <s v="E"/>
    <s v="5501"/>
    <s v="854"/>
    <s v="85406"/>
    <s v="8549052"/>
    <n v="528004120024"/>
    <x v="16"/>
    <x v="81"/>
    <x v="80"/>
    <n v="202212"/>
    <n v="44918"/>
    <s v="XOF"/>
    <n v="12000"/>
    <n v="18.98"/>
    <s v="EUR"/>
    <n v="18.29"/>
    <n v="30531987"/>
    <m/>
    <m/>
    <s v="OUATJ681222/JUSTIF/GUIRO SHERITA/Transport aller-Retour Kaya-Boulsa-Kaya dans le cadre de la formation des enseignants sur la SSRA"/>
  </r>
  <r>
    <s v="E"/>
    <s v="4190"/>
    <s v="854"/>
    <s v="85406"/>
    <s v="8549059"/>
    <n v="528004120002"/>
    <x v="0"/>
    <x v="12"/>
    <x v="12"/>
    <n v="202212"/>
    <n v="44918"/>
    <s v="XOF"/>
    <n v="2011.17"/>
    <n v="3.18"/>
    <s v="EUR"/>
    <n v="3.0640000000000001"/>
    <n v="13045208"/>
    <s v="STAFF"/>
    <n v="8540279"/>
    <s v="Time Code : N - OUB1231222-OMNI-CADEAUX DE FIN D'ANNEE/ YAMEOGO Lucie"/>
  </r>
  <r>
    <s v="E"/>
    <s v="4190"/>
    <s v="854"/>
    <s v="85406"/>
    <s v="8549057"/>
    <n v="528004120002"/>
    <x v="0"/>
    <x v="7"/>
    <x v="7"/>
    <n v="202212"/>
    <n v="44918"/>
    <s v="XOF"/>
    <n v="7272.73"/>
    <n v="11.51"/>
    <s v="EUR"/>
    <n v="11.092000000000001"/>
    <n v="13045208"/>
    <s v="STAFF"/>
    <n v="8540399"/>
    <s v="Time Code : N - OUB1231222-OMNI-CADEAUX DE FIN D'ANNEE/KONFE Aïcha"/>
  </r>
  <r>
    <s v="E"/>
    <s v="4190"/>
    <s v="854"/>
    <s v="85400"/>
    <s v="8549059"/>
    <n v="528004120002"/>
    <x v="0"/>
    <x v="76"/>
    <x v="75"/>
    <n v="202212"/>
    <n v="44918"/>
    <s v="XOF"/>
    <n v="833.33"/>
    <n v="1.32"/>
    <s v="EUR"/>
    <n v="1.272"/>
    <n v="13045208"/>
    <s v="STAFF"/>
    <n v="8540353"/>
    <s v="Time Code : N - OUB1231222-OMNI-CADEAUX DE FIN D'ANNEE/PARE KARAMBIRI Aminata"/>
  </r>
  <r>
    <s v="E"/>
    <s v="4190"/>
    <s v="854"/>
    <s v="85406"/>
    <s v="8549053"/>
    <n v="528004120002"/>
    <x v="0"/>
    <x v="15"/>
    <x v="15"/>
    <n v="202212"/>
    <n v="44918"/>
    <s v="XOF"/>
    <n v="20000"/>
    <n v="31.64"/>
    <s v="EUR"/>
    <n v="30.49"/>
    <n v="13045208"/>
    <s v="STAFF"/>
    <n v="2041743"/>
    <s v="Time Code : N - OUB1231222-OMNI-CADEAUX DE FIN D'ANNEE/SORE Safiatou"/>
  </r>
  <r>
    <s v="E"/>
    <s v="4190"/>
    <s v="854"/>
    <s v="85406"/>
    <s v="8549059"/>
    <n v="528004120002"/>
    <x v="0"/>
    <x v="12"/>
    <x v="12"/>
    <n v="202212"/>
    <n v="44918"/>
    <s v="XOF"/>
    <n v="877.19"/>
    <n v="1.39"/>
    <s v="EUR"/>
    <n v="1.339"/>
    <n v="13045208"/>
    <s v="STAFF"/>
    <n v="8540386"/>
    <s v="Time Code : N - OUB1231222-OMNI-CADEAUX DE FIN D'ANNEE/YAMEOGO Dahlia"/>
  </r>
  <r>
    <s v="E"/>
    <s v="4190"/>
    <s v="854"/>
    <s v="85408"/>
    <s v="8549059"/>
    <n v="528004120002"/>
    <x v="0"/>
    <x v="12"/>
    <x v="12"/>
    <n v="202212"/>
    <n v="44918"/>
    <s v="XOF"/>
    <n v="10000"/>
    <n v="15.82"/>
    <s v="EUR"/>
    <n v="15.244999999999999"/>
    <n v="13045208"/>
    <s v="STAFF"/>
    <n v="2046481"/>
    <s v="Time Code : M - OUB1231222-OMNI-CADEAUX DE FIN D'ANNEE/TOE Hadja Aliza Sandrine"/>
  </r>
  <r>
    <s v="E"/>
    <s v="4190"/>
    <s v="854"/>
    <s v="85406"/>
    <s v="8549057"/>
    <n v="528004120002"/>
    <x v="0"/>
    <x v="7"/>
    <x v="7"/>
    <n v="202212"/>
    <n v="44918"/>
    <s v="XOF"/>
    <n v="1230.77"/>
    <n v="1.95"/>
    <s v="EUR"/>
    <n v="1.879"/>
    <n v="13045208"/>
    <s v="STAFF"/>
    <n v="8540358"/>
    <s v="Time Code : N - OUB1231222-OMNI-CADEAUX DE FIN D'ANNEE/Kientega, Ouinongue"/>
  </r>
  <r>
    <s v="E"/>
    <s v="4190"/>
    <s v="854"/>
    <s v="85406"/>
    <s v="8549063"/>
    <n v="528004120002"/>
    <x v="0"/>
    <x v="25"/>
    <x v="25"/>
    <n v="202212"/>
    <n v="44918"/>
    <s v="XOF"/>
    <n v="26470.59"/>
    <n v="41.88"/>
    <s v="EUR"/>
    <n v="40.357999999999997"/>
    <n v="13045208"/>
    <s v="STAFF"/>
    <n v="2038727"/>
    <s v="Time Code : N - OUB1231222-OMNI-CADEAUX DE FIN D'ANNEE/SORY YACOUBA"/>
  </r>
  <r>
    <s v="E"/>
    <s v="4190"/>
    <s v="854"/>
    <s v="85406"/>
    <s v="8549057"/>
    <n v="528004120002"/>
    <x v="0"/>
    <x v="7"/>
    <x v="7"/>
    <n v="202212"/>
    <n v="44918"/>
    <s v="XOF"/>
    <n v="615.38"/>
    <n v="0.97"/>
    <s v="EUR"/>
    <n v="0.93500000000000005"/>
    <n v="13045208"/>
    <s v="STAFF"/>
    <n v="8540358"/>
    <s v="Time Code : N - OUB1231222-OMNI-CADEAUX DE FIN D'ANNEE/ZOMA Jean"/>
  </r>
  <r>
    <s v="E"/>
    <s v="4190"/>
    <s v="854"/>
    <s v="85407"/>
    <s v="8549063"/>
    <n v="528004120002"/>
    <x v="0"/>
    <x v="25"/>
    <x v="25"/>
    <n v="202212"/>
    <n v="44918"/>
    <s v="XOF"/>
    <n v="3529.41"/>
    <n v="5.58"/>
    <s v="EUR"/>
    <n v="5.3769999999999998"/>
    <n v="13045208"/>
    <s v="STAFF"/>
    <n v="2038727"/>
    <s v="Time Code : S - OUB1231222-OMNI-CADEAUX DE FIN D'ANNEE/SORY YACOUBA"/>
  </r>
  <r>
    <s v="E"/>
    <s v="4120"/>
    <s v="854"/>
    <s v="85406"/>
    <s v="8549053"/>
    <n v="528004120002"/>
    <x v="0"/>
    <x v="15"/>
    <x v="15"/>
    <n v="202212"/>
    <n v="44918"/>
    <s v="XOF"/>
    <n v="100000"/>
    <n v="158.19999999999999"/>
    <s v="EUR"/>
    <n v="152.45099999999999"/>
    <n v="13045208"/>
    <s v="STAFF"/>
    <n v="2041743"/>
    <s v="Time Code : N - OUB871222-OMNI-FRAIS DE SCOLARITE/SORE Safiétou"/>
  </r>
  <r>
    <s v="E"/>
    <s v="4120"/>
    <s v="854"/>
    <s v="85408"/>
    <s v="8549052"/>
    <n v="528004120002"/>
    <x v="0"/>
    <x v="17"/>
    <x v="17"/>
    <n v="202212"/>
    <n v="44918"/>
    <s v="XOF"/>
    <n v="34200.74"/>
    <n v="54.1"/>
    <s v="EUR"/>
    <n v="52.134"/>
    <n v="13045208"/>
    <s v="STAFF"/>
    <n v="2058432"/>
    <s v="Time Code : N - OUB871222-OMNI-FRAIS DE SCOLARITE/SONDO Stéphane"/>
  </r>
  <r>
    <s v="E"/>
    <s v="4190"/>
    <s v="854"/>
    <s v="85406"/>
    <s v="8549057"/>
    <n v="528004120002"/>
    <x v="0"/>
    <x v="7"/>
    <x v="7"/>
    <n v="202212"/>
    <n v="44918"/>
    <s v="XOF"/>
    <n v="-615.38"/>
    <n v="-0.97"/>
    <s v="EUR"/>
    <n v="-0.93500000000000005"/>
    <n v="30536979"/>
    <s v="STAFF"/>
    <n v="8540358"/>
    <s v="Time Code : N - OUB1231222-OMNI-CADEAUX DE FIN D´ANNEE/ZOMA Jean"/>
  </r>
  <r>
    <s v="E"/>
    <s v="4190"/>
    <s v="854"/>
    <s v="85406"/>
    <s v="8549057"/>
    <n v="528004120002"/>
    <x v="0"/>
    <x v="7"/>
    <x v="7"/>
    <n v="202212"/>
    <n v="44918"/>
    <s v="XOF"/>
    <n v="-7272.73"/>
    <n v="-11.51"/>
    <s v="EUR"/>
    <n v="-11.092000000000001"/>
    <n v="30536979"/>
    <s v="STAFF"/>
    <n v="8540399"/>
    <s v="Time Code : N - OUB1231222-OMNI-CADEAUX DE FIN D´ANNEE/KONFE Aïcha"/>
  </r>
  <r>
    <s v="E"/>
    <s v="4190"/>
    <s v="854"/>
    <s v="85406"/>
    <s v="8549057"/>
    <n v="528004120002"/>
    <x v="0"/>
    <x v="7"/>
    <x v="7"/>
    <n v="202212"/>
    <n v="44918"/>
    <s v="XOF"/>
    <n v="-1230.77"/>
    <n v="-1.95"/>
    <s v="EUR"/>
    <n v="-1.879"/>
    <n v="30536979"/>
    <s v="STAFF"/>
    <n v="8540358"/>
    <s v="Time Code : N - OUB1231222-OMNI-CADEAUX DE FIN D´ANNEE/Kientega, Ouinongue"/>
  </r>
  <r>
    <s v="E"/>
    <s v="4190"/>
    <s v="854"/>
    <s v="85406"/>
    <s v="8549059"/>
    <n v="528004120002"/>
    <x v="0"/>
    <x v="12"/>
    <x v="12"/>
    <n v="202212"/>
    <n v="44918"/>
    <s v="XOF"/>
    <n v="-2011.17"/>
    <n v="-3.18"/>
    <s v="EUR"/>
    <n v="-3.0640000000000001"/>
    <n v="30536979"/>
    <s v="STAFF"/>
    <n v="8540279"/>
    <s v="Time Code : N - OUB1231222-OMNI-CADEAUX DE FIN D´ANNEE/ YAMEOGO Lucie"/>
  </r>
  <r>
    <s v="E"/>
    <s v="4190"/>
    <s v="854"/>
    <s v="85408"/>
    <s v="8549059"/>
    <n v="528004120002"/>
    <x v="0"/>
    <x v="12"/>
    <x v="12"/>
    <n v="202212"/>
    <n v="44918"/>
    <s v="XOF"/>
    <n v="-10000"/>
    <n v="-15.82"/>
    <s v="EUR"/>
    <n v="-15.244999999999999"/>
    <n v="30536979"/>
    <s v="STAFF"/>
    <n v="2046481"/>
    <s v="Time Code : M - OUB1231222-OMNI-CADEAUX DE FIN D´ANNEE/TOE Hadja Aliza Sandrine"/>
  </r>
  <r>
    <s v="E"/>
    <s v="4190"/>
    <s v="854"/>
    <s v="85406"/>
    <s v="8549059"/>
    <n v="528004120002"/>
    <x v="0"/>
    <x v="12"/>
    <x v="12"/>
    <n v="202212"/>
    <n v="44918"/>
    <s v="XOF"/>
    <n v="-877.19"/>
    <n v="-1.39"/>
    <s v="EUR"/>
    <n v="-1.339"/>
    <n v="30536979"/>
    <s v="STAFF"/>
    <n v="8540386"/>
    <s v="Time Code : N - OUB1231222-OMNI-CADEAUX DE FIN D´ANNEE/YAMEOGO Dahlia"/>
  </r>
  <r>
    <s v="E"/>
    <s v="4190"/>
    <s v="854"/>
    <s v="85406"/>
    <s v="8549063"/>
    <n v="528004120002"/>
    <x v="0"/>
    <x v="25"/>
    <x v="25"/>
    <n v="202212"/>
    <n v="44918"/>
    <s v="XOF"/>
    <n v="-26470.59"/>
    <n v="-41.88"/>
    <s v="EUR"/>
    <n v="-40.357999999999997"/>
    <n v="30536979"/>
    <s v="STAFF"/>
    <n v="2038727"/>
    <s v="Time Code : N - OUB1231222-OMNI-CADEAUX DE FIN D´ANNEE/SORY YACOUBA"/>
  </r>
  <r>
    <s v="E"/>
    <s v="4190"/>
    <s v="854"/>
    <s v="85407"/>
    <s v="8549063"/>
    <n v="528004120002"/>
    <x v="0"/>
    <x v="25"/>
    <x v="25"/>
    <n v="202212"/>
    <n v="44918"/>
    <s v="XOF"/>
    <n v="-3529.41"/>
    <n v="-5.58"/>
    <s v="EUR"/>
    <n v="-5.3769999999999998"/>
    <n v="30536979"/>
    <s v="STAFF"/>
    <n v="2038727"/>
    <s v="Time Code : S - OUB1231222-OMNI-CADEAUX DE FIN D´ANNEE/SORY YACOUBA"/>
  </r>
  <r>
    <s v="E"/>
    <s v="4190"/>
    <s v="854"/>
    <s v="85406"/>
    <s v="8549053"/>
    <n v="528004120002"/>
    <x v="0"/>
    <x v="15"/>
    <x v="15"/>
    <n v="202212"/>
    <n v="44918"/>
    <s v="XOF"/>
    <n v="-20000"/>
    <n v="-31.64"/>
    <s v="EUR"/>
    <n v="-30.49"/>
    <n v="30536979"/>
    <s v="STAFF"/>
    <n v="2041743"/>
    <s v="Time Code : N - OUB1231222-OMNI-CADEAUX DE FIN D´ANNEE/SORE Safiatou"/>
  </r>
  <r>
    <s v="E"/>
    <s v="4190"/>
    <s v="854"/>
    <s v="85400"/>
    <s v="8549059"/>
    <n v="528004120002"/>
    <x v="0"/>
    <x v="76"/>
    <x v="75"/>
    <n v="202212"/>
    <n v="44918"/>
    <s v="XOF"/>
    <n v="-833.33"/>
    <n v="-1.32"/>
    <s v="EUR"/>
    <n v="-1.272"/>
    <n v="30536979"/>
    <s v="STAFF"/>
    <n v="8540353"/>
    <s v="Time Code : N - OUB1231222-OMNI-CADEAUX DE FIN D´ANNEE/PARE KARAMBIRI Aminata"/>
  </r>
  <r>
    <s v="E"/>
    <s v="4110"/>
    <s v="854"/>
    <s v="85400"/>
    <s v="8549051"/>
    <n v="528004120002"/>
    <x v="0"/>
    <x v="1"/>
    <x v="1"/>
    <n v="202212"/>
    <n v="44918"/>
    <s v="XOF"/>
    <n v="986.84"/>
    <n v="1.56"/>
    <s v="EUR"/>
    <n v="1.5029999999999999"/>
    <n v="13045208"/>
    <s v="STAFF"/>
    <n v="9985201"/>
    <s v="Time Code : N - OUC171222 /sanon eugenie -achat de crédit de communication pour assistance à la gestion des visas au service immigration"/>
  </r>
  <r>
    <s v="E"/>
    <s v="4110"/>
    <s v="854"/>
    <s v="85400"/>
    <s v="8549051"/>
    <n v="528004120002"/>
    <x v="0"/>
    <x v="1"/>
    <x v="1"/>
    <n v="202212"/>
    <n v="44918"/>
    <s v="XOF"/>
    <n v="394"/>
    <n v="0.62"/>
    <s v="EUR"/>
    <n v="0.59699999999999998"/>
    <n v="30536827"/>
    <s v="STAFF"/>
    <n v="9985201"/>
    <s v="OUBAC441222/CAISSE/SANON EUGENIE/Frais de ramassage d´ordure chez Benoit DELSARTE mois de Novembre"/>
  </r>
  <r>
    <s v="E"/>
    <s v="4110"/>
    <s v="854"/>
    <s v="85400"/>
    <s v="8549051"/>
    <n v="528004120002"/>
    <x v="0"/>
    <x v="1"/>
    <x v="1"/>
    <n v="202212"/>
    <n v="44918"/>
    <s v="XOF"/>
    <n v="14691"/>
    <n v="23.24"/>
    <s v="EUR"/>
    <n v="22.395"/>
    <n v="30536827"/>
    <s v="STAFF"/>
    <n v="9985201"/>
    <s v="OUJ041122/JUSTIF/GUIRO SHERITA DJEMILA/Frais renouvellement visa DELSARTE Mia Kheira, DELSARTE ZARA MUSHITSI, DELSARTE Veda Mugish."/>
  </r>
  <r>
    <s v="E"/>
    <s v="4110"/>
    <s v="854"/>
    <s v="85400"/>
    <s v="8549051"/>
    <n v="528004120002"/>
    <x v="0"/>
    <x v="1"/>
    <x v="1"/>
    <n v="202212"/>
    <n v="44918"/>
    <s v="XOF"/>
    <n v="394"/>
    <n v="0.62"/>
    <s v="EUR"/>
    <n v="0.59699999999999998"/>
    <n v="30536827"/>
    <s v="STAFF"/>
    <n v="9985201"/>
    <s v="OUBAC441222/CAISSE/SANON EUGENIE/Frais de ramassage d´ordure chez Benoit DELSARTE mois de Juillet"/>
  </r>
  <r>
    <s v="E"/>
    <s v="4190"/>
    <s v="854"/>
    <s v="85408"/>
    <s v="8540008"/>
    <n v="528004120001"/>
    <x v="3"/>
    <x v="14"/>
    <x v="14"/>
    <n v="202212"/>
    <n v="44918"/>
    <s v="XOF"/>
    <n v="21093.75"/>
    <n v="33.369999999999997"/>
    <s v="EUR"/>
    <n v="32.156999999999996"/>
    <n v="13045208"/>
    <s v="STAFF"/>
    <n v="2012170"/>
    <s v="Time Code : N - OUB1231222-OMNI-CADEAUX DE FIN D'ANNEE/KIEMA_x0009_Yaya"/>
  </r>
  <r>
    <s v="E"/>
    <s v="4190"/>
    <s v="854"/>
    <s v="85400"/>
    <s v="8549058"/>
    <n v="528004120002"/>
    <x v="0"/>
    <x v="10"/>
    <x v="10"/>
    <n v="202212"/>
    <n v="44918"/>
    <s v="XOF"/>
    <n v="2024.54"/>
    <n v="3.2"/>
    <s v="EUR"/>
    <n v="3.0840000000000001"/>
    <n v="13045208"/>
    <s v="STAFF"/>
    <n v="2011105"/>
    <s v="Time Code : N - OUB1231222-OMNI-CADEAUX DE FIN D'ANNEE/COULIDIATY Parfait"/>
  </r>
  <r>
    <s v="E"/>
    <s v="4190"/>
    <s v="854"/>
    <s v="85406"/>
    <s v="8549059"/>
    <n v="528004120002"/>
    <x v="0"/>
    <x v="18"/>
    <x v="18"/>
    <n v="202212"/>
    <n v="44918"/>
    <s v="XOF"/>
    <n v="606.05999999999995"/>
    <n v="0.96"/>
    <s v="EUR"/>
    <n v="0.92500000000000004"/>
    <n v="13045208"/>
    <s v="STAFF"/>
    <n v="2030994"/>
    <s v="Time Code : N - OUB1231222-OMNI-CADEAUX DE FIN D'ANNEE/KI Léonie"/>
  </r>
  <r>
    <s v="E"/>
    <s v="4190"/>
    <s v="854"/>
    <s v="85401"/>
    <s v="8540008"/>
    <n v="528004120001"/>
    <x v="3"/>
    <x v="14"/>
    <x v="14"/>
    <n v="202212"/>
    <n v="44918"/>
    <s v="XOF"/>
    <n v="30000"/>
    <n v="47.46"/>
    <s v="EUR"/>
    <n v="45.734999999999999"/>
    <n v="13045208"/>
    <s v="STAFF"/>
    <n v="2031020"/>
    <s v="Time Code : N - OUB1231222-OMNI-CADEAUX DE FIN D'ANNEE/GANSORE HASSANE MOCTAR"/>
  </r>
  <r>
    <s v="E"/>
    <s v="4120"/>
    <s v="854"/>
    <s v="85406"/>
    <s v="8549057"/>
    <n v="528004120002"/>
    <x v="0"/>
    <x v="7"/>
    <x v="7"/>
    <n v="202212"/>
    <n v="44918"/>
    <s v="XOF"/>
    <n v="6153.85"/>
    <n v="9.74"/>
    <s v="EUR"/>
    <n v="9.3859999999999992"/>
    <n v="13045208"/>
    <s v="STAFF"/>
    <n v="8540358"/>
    <s v="Time Code : N - OUB871222-OMNI-FRAIS DE SCOLARITE/ZOMA Jean"/>
  </r>
  <r>
    <s v="E"/>
    <s v="4190"/>
    <s v="854"/>
    <s v="85407"/>
    <s v="8549057"/>
    <n v="528004120002"/>
    <x v="0"/>
    <x v="22"/>
    <x v="22"/>
    <n v="202212"/>
    <n v="44918"/>
    <s v="XOF"/>
    <n v="30000"/>
    <n v="47.46"/>
    <s v="EUR"/>
    <n v="45.734999999999999"/>
    <n v="13045208"/>
    <s v="STAFF"/>
    <n v="2023197"/>
    <s v="Time Code : N - OUB1231222-OMNI-CADEAUX DE FIN D'ANNEE/SAGNON Régis"/>
  </r>
  <r>
    <s v="E"/>
    <s v="4190"/>
    <s v="854"/>
    <s v="85400"/>
    <s v="8549060"/>
    <n v="528004120002"/>
    <x v="0"/>
    <x v="6"/>
    <x v="6"/>
    <n v="202212"/>
    <n v="44918"/>
    <s v="XOF"/>
    <n v="396.83"/>
    <n v="0.63"/>
    <s v="EUR"/>
    <n v="0.60699999999999998"/>
    <n v="13045208"/>
    <s v="STAFF"/>
    <n v="2012532"/>
    <s v="Time Code : N - OUB1231222-OMNI-CADEAUX DE FIN D'ANNEE/BELEMSOBGO Evariste"/>
  </r>
  <r>
    <s v="E"/>
    <s v="4190"/>
    <s v="854"/>
    <s v="85407"/>
    <s v="8549059"/>
    <n v="528004120002"/>
    <x v="0"/>
    <x v="20"/>
    <x v="20"/>
    <n v="202212"/>
    <n v="44918"/>
    <s v="XOF"/>
    <n v="20000"/>
    <n v="31.64"/>
    <s v="EUR"/>
    <n v="30.49"/>
    <n v="13045208"/>
    <s v="STAFF"/>
    <n v="2059559"/>
    <s v="Time Code : N - OUB1231222-OMNI-CADEAUX DE FIN D'ANNEE/RAMDE/YAMEOGO W. ALICE"/>
  </r>
  <r>
    <s v="E"/>
    <s v="4110"/>
    <s v="854"/>
    <s v="85400"/>
    <s v="8549052"/>
    <n v="528004120002"/>
    <x v="0"/>
    <x v="56"/>
    <x v="56"/>
    <n v="202212"/>
    <n v="44918"/>
    <s v="XOF"/>
    <n v="1358.49"/>
    <n v="2.15"/>
    <s v="EUR"/>
    <n v="2.0720000000000001"/>
    <n v="13045208"/>
    <s v="STAFF"/>
    <n v="9980783"/>
    <s v="Time Code : N - OUC281222 /ATPSD -espèces /sci west central africa code changement d'un kit de douche chez karina lopez"/>
  </r>
  <r>
    <s v="E"/>
    <s v="4190"/>
    <s v="854"/>
    <s v="85408"/>
    <s v="8549057"/>
    <n v="528004120002"/>
    <x v="0"/>
    <x v="22"/>
    <x v="22"/>
    <n v="202212"/>
    <n v="44918"/>
    <s v="XOF"/>
    <n v="5331.33"/>
    <n v="8.43"/>
    <s v="EUR"/>
    <n v="8.1240000000000006"/>
    <n v="13045208"/>
    <s v="STAFF"/>
    <n v="2035753"/>
    <s v="Time Code : N - OUB1231222-OMNI-CADEAUX DE FIN D'ANNEE/KOUANDA Rachidatou"/>
  </r>
  <r>
    <s v="E"/>
    <s v="4190"/>
    <s v="854"/>
    <s v="85400"/>
    <s v="8549060"/>
    <n v="528004120002"/>
    <x v="0"/>
    <x v="6"/>
    <x v="6"/>
    <n v="202212"/>
    <n v="44918"/>
    <s v="XOF"/>
    <n v="2539.6799999999998"/>
    <n v="4.0199999999999996"/>
    <s v="EUR"/>
    <n v="3.8740000000000001"/>
    <n v="13045208"/>
    <s v="STAFF"/>
    <n v="2049729"/>
    <s v="Time Code : N - OUB1231222-OMNI-CADEAUX DE FIN D'ANNEE/NIGNAN Annielle"/>
  </r>
  <r>
    <s v="E"/>
    <s v="4110"/>
    <s v="854"/>
    <s v="85400"/>
    <s v="8549052"/>
    <n v="528004120002"/>
    <x v="0"/>
    <x v="56"/>
    <x v="56"/>
    <n v="202212"/>
    <n v="44918"/>
    <s v="XOF"/>
    <n v="1216.98"/>
    <n v="1.93"/>
    <s v="EUR"/>
    <n v="1.86"/>
    <n v="13045208"/>
    <s v="STAFF"/>
    <n v="9980783"/>
    <s v="Time Code : N - OUC271222 /ATPSD -espèces /changement d'un kit de douche chez Karina Lopez"/>
  </r>
  <r>
    <s v="E"/>
    <s v="4190"/>
    <s v="854"/>
    <s v="85400"/>
    <s v="8549057"/>
    <n v="528004120002"/>
    <x v="0"/>
    <x v="7"/>
    <x v="7"/>
    <n v="202212"/>
    <n v="44918"/>
    <s v="XOF"/>
    <n v="1145.04"/>
    <n v="1.81"/>
    <s v="EUR"/>
    <n v="1.744"/>
    <n v="13045208"/>
    <s v="STAFF"/>
    <n v="8540392"/>
    <s v="Time Code : N - OUB1231222-OMNI-CADEAUX DE FIN D'ANNEE/KABORE Hamza"/>
  </r>
  <r>
    <s v="E"/>
    <s v="4190"/>
    <s v="854"/>
    <s v="85406"/>
    <s v="8540008"/>
    <n v="528004120001"/>
    <x v="3"/>
    <x v="9"/>
    <x v="9"/>
    <n v="202212"/>
    <n v="44918"/>
    <s v="XOF"/>
    <n v="10000"/>
    <n v="15.82"/>
    <s v="EUR"/>
    <n v="15.244999999999999"/>
    <n v="13045208"/>
    <s v="STAFF"/>
    <n v="2019466"/>
    <s v="Time Code : N - OUB1231222-OMNI-CADEAUX DE FIN D'ANNEE/ZAGUE-SOME Léna Yasmine"/>
  </r>
  <r>
    <s v="E"/>
    <s v="4190"/>
    <s v="854"/>
    <s v="85406"/>
    <s v="8549059"/>
    <n v="528004120002"/>
    <x v="0"/>
    <x v="18"/>
    <x v="18"/>
    <n v="202212"/>
    <n v="44918"/>
    <s v="XOF"/>
    <n v="-606.05999999999995"/>
    <n v="-0.96"/>
    <s v="EUR"/>
    <n v="-0.92500000000000004"/>
    <n v="30536979"/>
    <s v="STAFF"/>
    <n v="2030994"/>
    <s v="Time Code : N - OUB1231222-OMNI-CADEAUX DE FIN D´ANNEE/KI Léonie"/>
  </r>
  <r>
    <s v="E"/>
    <s v="4190"/>
    <s v="854"/>
    <s v="85400"/>
    <s v="8549057"/>
    <n v="528004120002"/>
    <x v="0"/>
    <x v="7"/>
    <x v="7"/>
    <n v="202212"/>
    <n v="44918"/>
    <s v="XOF"/>
    <n v="-1145.04"/>
    <n v="-1.81"/>
    <s v="EUR"/>
    <n v="-1.744"/>
    <n v="30536979"/>
    <s v="STAFF"/>
    <n v="8540392"/>
    <s v="Time Code : N - OUB1231222-OMNI-CADEAUX DE FIN D´ANNEE/KABORE Hamza"/>
  </r>
  <r>
    <s v="E"/>
    <s v="4190"/>
    <s v="854"/>
    <s v="85406"/>
    <s v="8540008"/>
    <n v="528004120001"/>
    <x v="3"/>
    <x v="9"/>
    <x v="9"/>
    <n v="202212"/>
    <n v="44918"/>
    <s v="XOF"/>
    <n v="-10000"/>
    <n v="-15.82"/>
    <s v="EUR"/>
    <n v="-15.244999999999999"/>
    <n v="30536979"/>
    <s v="STAFF"/>
    <n v="2019466"/>
    <s v="Time Code : N - OUB1231222-OMNI-CADEAUX DE FIN D´ANNEE/ZAGUE-SOME Léna Yasmine"/>
  </r>
  <r>
    <s v="E"/>
    <s v="4190"/>
    <s v="854"/>
    <s v="85407"/>
    <s v="8549059"/>
    <n v="528004120002"/>
    <x v="0"/>
    <x v="20"/>
    <x v="20"/>
    <n v="202212"/>
    <n v="44918"/>
    <s v="XOF"/>
    <n v="-20000"/>
    <n v="-31.64"/>
    <s v="EUR"/>
    <n v="-30.49"/>
    <n v="30536979"/>
    <s v="STAFF"/>
    <n v="2059559"/>
    <s v="Time Code : N - OUB1231222-OMNI-CADEAUX DE FIN D´ANNEE/RAMDE/YAMEOGO W. ALICE"/>
  </r>
  <r>
    <s v="E"/>
    <s v="4190"/>
    <s v="854"/>
    <s v="85408"/>
    <s v="8549057"/>
    <n v="528004120002"/>
    <x v="0"/>
    <x v="22"/>
    <x v="22"/>
    <n v="202212"/>
    <n v="44918"/>
    <s v="XOF"/>
    <n v="-5331.33"/>
    <n v="-8.43"/>
    <s v="EUR"/>
    <n v="-8.1240000000000006"/>
    <n v="30536979"/>
    <s v="STAFF"/>
    <n v="2035753"/>
    <s v="Time Code : N - OUB1231222-OMNI-CADEAUX DE FIN D´ANNEE/KOUANDA Rachidatou"/>
  </r>
  <r>
    <s v="E"/>
    <s v="4190"/>
    <s v="854"/>
    <s v="85407"/>
    <s v="8549057"/>
    <n v="528004120002"/>
    <x v="0"/>
    <x v="22"/>
    <x v="22"/>
    <n v="202212"/>
    <n v="44918"/>
    <s v="XOF"/>
    <n v="-30000"/>
    <n v="-47.46"/>
    <s v="EUR"/>
    <n v="-45.734999999999999"/>
    <n v="30536979"/>
    <s v="STAFF"/>
    <n v="2023197"/>
    <s v="Time Code : N - OUB1231222-OMNI-CADEAUX DE FIN D´ANNEE/SAGNON Régis"/>
  </r>
  <r>
    <s v="E"/>
    <s v="4190"/>
    <s v="854"/>
    <s v="85400"/>
    <s v="8549060"/>
    <n v="528004120002"/>
    <x v="0"/>
    <x v="6"/>
    <x v="6"/>
    <n v="202212"/>
    <n v="44918"/>
    <s v="XOF"/>
    <n v="-2539.6799999999998"/>
    <n v="-4.0199999999999996"/>
    <s v="EUR"/>
    <n v="-3.8740000000000001"/>
    <n v="30536979"/>
    <s v="STAFF"/>
    <n v="2049729"/>
    <s v="Time Code : N - OUB1231222-OMNI-CADEAUX DE FIN D´ANNEE/NIGNAN Annielle"/>
  </r>
  <r>
    <s v="E"/>
    <s v="4190"/>
    <s v="854"/>
    <s v="85400"/>
    <s v="8549060"/>
    <n v="528004120002"/>
    <x v="0"/>
    <x v="6"/>
    <x v="6"/>
    <n v="202212"/>
    <n v="44918"/>
    <s v="XOF"/>
    <n v="-396.83"/>
    <n v="-0.63"/>
    <s v="EUR"/>
    <n v="-0.60699999999999998"/>
    <n v="30536979"/>
    <s v="STAFF"/>
    <n v="2012532"/>
    <s v="Time Code : N - OUB1231222-OMNI-CADEAUX DE FIN D´ANNEE/BELEMSOBGO Evariste"/>
  </r>
  <r>
    <s v="E"/>
    <s v="4190"/>
    <s v="854"/>
    <s v="85401"/>
    <s v="8540008"/>
    <n v="528004120001"/>
    <x v="3"/>
    <x v="14"/>
    <x v="14"/>
    <n v="202212"/>
    <n v="44918"/>
    <s v="XOF"/>
    <n v="-30000"/>
    <n v="-47.46"/>
    <s v="EUR"/>
    <n v="-45.734999999999999"/>
    <n v="30536979"/>
    <s v="STAFF"/>
    <n v="2031020"/>
    <s v="Time Code : N - OUB1231222-OMNI-CADEAUX DE FIN D´ANNEE/GANSORE HASSANE MOCTAR"/>
  </r>
  <r>
    <s v="E"/>
    <s v="4190"/>
    <s v="854"/>
    <s v="85408"/>
    <s v="8540008"/>
    <n v="528004120001"/>
    <x v="3"/>
    <x v="14"/>
    <x v="14"/>
    <n v="202212"/>
    <n v="44918"/>
    <s v="XOF"/>
    <n v="-21093.75"/>
    <n v="-33.369999999999997"/>
    <s v="EUR"/>
    <n v="-32.156999999999996"/>
    <n v="30536979"/>
    <s v="STAFF"/>
    <n v="2012170"/>
    <s v="Time Code : N - OUB1231222-OMNI-CADEAUX DE FIN D´ANNEE/KIEMA_x0009_Yaya"/>
  </r>
  <r>
    <s v="E"/>
    <s v="4190"/>
    <s v="854"/>
    <s v="85400"/>
    <s v="8549058"/>
    <n v="528004120002"/>
    <x v="0"/>
    <x v="10"/>
    <x v="10"/>
    <n v="202212"/>
    <n v="44918"/>
    <s v="XOF"/>
    <n v="-2024.54"/>
    <n v="-3.2"/>
    <s v="EUR"/>
    <n v="-3.0840000000000001"/>
    <n v="30536979"/>
    <s v="STAFF"/>
    <n v="2011105"/>
    <s v="Time Code : N - OUB1231222-OMNI-CADEAUX DE FIN D´ANNEE/COULIDIATY Parfait"/>
  </r>
  <r>
    <s v="E"/>
    <s v="4210"/>
    <s v="854"/>
    <s v="85408"/>
    <s v="8549059"/>
    <n v="528004120002"/>
    <x v="0"/>
    <x v="12"/>
    <x v="12"/>
    <n v="202212"/>
    <n v="44922"/>
    <s v="XOF"/>
    <n v="34411"/>
    <n v="54.44"/>
    <s v="EUR"/>
    <n v="52.462000000000003"/>
    <n v="13045208"/>
    <s v="STAFF"/>
    <n v="2046481"/>
    <s v="Time Code : M - TERMINAL_GRANT_2046481"/>
  </r>
  <r>
    <s v="E"/>
    <s v="4210"/>
    <s v="854"/>
    <s v="85406"/>
    <s v="8549057"/>
    <n v="528004120002"/>
    <x v="0"/>
    <x v="7"/>
    <x v="7"/>
    <n v="202212"/>
    <n v="44922"/>
    <s v="XOF"/>
    <n v="18628.36"/>
    <n v="29.47"/>
    <s v="EUR"/>
    <n v="28.399000000000001"/>
    <n v="13045208"/>
    <s v="STAFF"/>
    <n v="8540399"/>
    <s v="Time Code : N - TERMINAL_GRANT_8540399"/>
  </r>
  <r>
    <s v="E"/>
    <s v="4210"/>
    <s v="854"/>
    <s v="85406"/>
    <s v="8549053"/>
    <n v="528004120002"/>
    <x v="0"/>
    <x v="15"/>
    <x v="15"/>
    <n v="202212"/>
    <n v="44922"/>
    <s v="XOF"/>
    <n v="9824"/>
    <n v="15.54"/>
    <s v="EUR"/>
    <n v="14.975"/>
    <n v="13045208"/>
    <s v="STAFF"/>
    <n v="2041743"/>
    <s v="Time Code : N - TERMINAL_GRANT_2041743"/>
  </r>
  <r>
    <s v="E"/>
    <s v="4210"/>
    <s v="854"/>
    <s v="85407"/>
    <s v="8549057"/>
    <n v="528004120002"/>
    <x v="0"/>
    <x v="22"/>
    <x v="22"/>
    <n v="202212"/>
    <n v="44922"/>
    <s v="XOF"/>
    <n v="10216"/>
    <n v="16.16"/>
    <s v="EUR"/>
    <n v="15.573"/>
    <n v="13045208"/>
    <s v="STAFF"/>
    <n v="2023197"/>
    <s v="Time Code : N - TERMINAL_GRANT_2023197"/>
  </r>
  <r>
    <s v="E"/>
    <s v="4210"/>
    <s v="854"/>
    <s v="85408"/>
    <s v="8549052"/>
    <n v="528004120002"/>
    <x v="0"/>
    <x v="17"/>
    <x v="17"/>
    <n v="202212"/>
    <n v="44922"/>
    <s v="XOF"/>
    <n v="12649.32"/>
    <n v="20.010000000000002"/>
    <s v="EUR"/>
    <n v="19.283000000000001"/>
    <n v="13045208"/>
    <s v="STAFF"/>
    <n v="2058432"/>
    <s v="Time Code : N - TERMINAL_GRANT_2058432"/>
  </r>
  <r>
    <s v="E"/>
    <s v="4210"/>
    <s v="854"/>
    <s v="85406"/>
    <s v="8549059"/>
    <n v="528004120002"/>
    <x v="0"/>
    <x v="12"/>
    <x v="12"/>
    <n v="202212"/>
    <n v="44922"/>
    <s v="XOF"/>
    <n v="2207.56"/>
    <n v="3.49"/>
    <s v="EUR"/>
    <n v="3.363"/>
    <n v="13045208"/>
    <s v="STAFF"/>
    <n v="8540279"/>
    <s v="Time Code : N - TERMINAL_GRANT_8540279"/>
  </r>
  <r>
    <s v="E"/>
    <s v="4210"/>
    <s v="854"/>
    <s v="85407"/>
    <s v="8549063"/>
    <n v="528004120002"/>
    <x v="0"/>
    <x v="25"/>
    <x v="25"/>
    <n v="202212"/>
    <n v="44922"/>
    <s v="XOF"/>
    <n v="1580.82"/>
    <n v="2.5"/>
    <s v="EUR"/>
    <n v="2.4089999999999998"/>
    <n v="13045208"/>
    <s v="STAFF"/>
    <n v="2038727"/>
    <s v="Time Code : S - TERMINAL_GRANT_2038727"/>
  </r>
  <r>
    <s v="E"/>
    <s v="4210"/>
    <s v="854"/>
    <s v="85406"/>
    <s v="8549063"/>
    <n v="528004120002"/>
    <x v="0"/>
    <x v="25"/>
    <x v="25"/>
    <n v="202212"/>
    <n v="44922"/>
    <s v="XOF"/>
    <n v="11856.18"/>
    <n v="18.760000000000002"/>
    <s v="EUR"/>
    <n v="18.077999999999999"/>
    <n v="13045208"/>
    <s v="STAFF"/>
    <n v="2038727"/>
    <s v="Time Code : N - TERMINAL_GRANT_2038727"/>
  </r>
  <r>
    <s v="E"/>
    <s v="4210"/>
    <s v="854"/>
    <s v="85406"/>
    <s v="8540008"/>
    <n v="528004120002"/>
    <x v="0"/>
    <x v="24"/>
    <x v="24"/>
    <n v="202212"/>
    <n v="44922"/>
    <s v="XOF"/>
    <n v="9823"/>
    <n v="15.54"/>
    <s v="EUR"/>
    <n v="14.975"/>
    <n v="13045208"/>
    <s v="STAFF"/>
    <n v="2039252"/>
    <s v="Time Code : N - TERMINAL_GRANT_2039252"/>
  </r>
  <r>
    <s v="E"/>
    <s v="4210"/>
    <s v="854"/>
    <s v="85406"/>
    <s v="8549059"/>
    <n v="528004120002"/>
    <x v="0"/>
    <x v="18"/>
    <x v="18"/>
    <n v="202212"/>
    <n v="44922"/>
    <s v="XOF"/>
    <n v="828.71"/>
    <n v="1.31"/>
    <s v="EUR"/>
    <n v="1.262"/>
    <n v="13045208"/>
    <s v="STAFF"/>
    <n v="2024413"/>
    <s v="Time Code : N - TERMINAL_GRANT_2024413"/>
  </r>
  <r>
    <s v="E"/>
    <s v="4210"/>
    <s v="854"/>
    <s v="85406"/>
    <s v="8549059"/>
    <n v="528004120002"/>
    <x v="0"/>
    <x v="12"/>
    <x v="12"/>
    <n v="202212"/>
    <n v="44922"/>
    <s v="XOF"/>
    <n v="8686.58"/>
    <n v="13.74"/>
    <s v="EUR"/>
    <n v="13.241"/>
    <n v="13045208"/>
    <s v="STAFF"/>
    <n v="8540386"/>
    <s v="Time Code : N - TERMINAL_GRANT_8540386"/>
  </r>
  <r>
    <s v="E"/>
    <s v="4210"/>
    <s v="854"/>
    <s v="85408"/>
    <s v="8549057"/>
    <n v="528004120002"/>
    <x v="0"/>
    <x v="22"/>
    <x v="22"/>
    <n v="202212"/>
    <n v="44922"/>
    <s v="XOF"/>
    <n v="5539.25"/>
    <n v="8.76"/>
    <s v="EUR"/>
    <n v="8.4420000000000002"/>
    <n v="13045208"/>
    <s v="STAFF"/>
    <n v="2035753"/>
    <s v="Time Code : N - TERMINAL_GRANT_2035753"/>
  </r>
  <r>
    <s v="E"/>
    <s v="4210"/>
    <s v="854"/>
    <s v="85406"/>
    <s v="8549057"/>
    <n v="528004120002"/>
    <x v="0"/>
    <x v="7"/>
    <x v="7"/>
    <n v="202212"/>
    <n v="44922"/>
    <s v="XOF"/>
    <n v="13079.14"/>
    <n v="20.69"/>
    <s v="EUR"/>
    <n v="19.937999999999999"/>
    <n v="13045208"/>
    <s v="STAFF"/>
    <n v="8540358"/>
    <s v="Time Code : N - TERMINAL_GRANT_8540358"/>
  </r>
  <r>
    <s v="E"/>
    <s v="4210"/>
    <s v="854"/>
    <s v="85408"/>
    <s v="8549057"/>
    <n v="528004120002"/>
    <x v="0"/>
    <x v="19"/>
    <x v="19"/>
    <n v="202212"/>
    <n v="44922"/>
    <s v="XOF"/>
    <n v="10431.75"/>
    <n v="16.5"/>
    <s v="EUR"/>
    <n v="15.9"/>
    <n v="13045208"/>
    <s v="STAFF"/>
    <n v="2023596"/>
    <s v="Time Code : N - TERMINAL_GRANT_2023596"/>
  </r>
  <r>
    <s v="E"/>
    <s v="4210"/>
    <s v="854"/>
    <s v="85406"/>
    <s v="8549059"/>
    <n v="528004120002"/>
    <x v="0"/>
    <x v="18"/>
    <x v="18"/>
    <n v="202212"/>
    <n v="44922"/>
    <s v="XOF"/>
    <n v="608.54999999999995"/>
    <n v="0.96"/>
    <s v="EUR"/>
    <n v="0.92500000000000004"/>
    <n v="13045208"/>
    <s v="STAFF"/>
    <n v="2030994"/>
    <s v="Time Code : N - TERMINAL_GRANT_2030994"/>
  </r>
  <r>
    <s v="E"/>
    <s v="4210"/>
    <s v="854"/>
    <s v="85406"/>
    <s v="8549053"/>
    <n v="528004120002"/>
    <x v="0"/>
    <x v="16"/>
    <x v="16"/>
    <n v="202212"/>
    <n v="44922"/>
    <s v="XOF"/>
    <n v="16185"/>
    <n v="25.6"/>
    <s v="EUR"/>
    <n v="24.67"/>
    <n v="13045208"/>
    <s v="STAFF"/>
    <n v="2024193"/>
    <s v="Time Code : N - TERMINAL_GRANT_2024193"/>
  </r>
  <r>
    <s v="E"/>
    <s v="4210"/>
    <s v="854"/>
    <s v="85407"/>
    <s v="8549059"/>
    <n v="528004120002"/>
    <x v="0"/>
    <x v="20"/>
    <x v="20"/>
    <n v="202212"/>
    <n v="44922"/>
    <s v="XOF"/>
    <n v="13825"/>
    <n v="21.87"/>
    <s v="EUR"/>
    <n v="21.074999999999999"/>
    <n v="13045208"/>
    <s v="STAFF"/>
    <n v="2059559"/>
    <s v="Time Code : N - TERMINAL_GRANT_2059559"/>
  </r>
  <r>
    <s v="E"/>
    <s v="4210"/>
    <s v="854"/>
    <s v="85406"/>
    <s v="8549052"/>
    <n v="528004120001"/>
    <x v="3"/>
    <x v="14"/>
    <x v="14"/>
    <n v="202212"/>
    <n v="44922"/>
    <s v="XOF"/>
    <n v="19066"/>
    <n v="30.16"/>
    <s v="EUR"/>
    <n v="29.064"/>
    <n v="13045208"/>
    <s v="STAFF"/>
    <n v="2022429"/>
    <s v="Time Code : N - TERMINAL_GRANT_2022429"/>
  </r>
  <r>
    <s v="E"/>
    <s v="4210"/>
    <s v="854"/>
    <s v="85400"/>
    <s v="8549060"/>
    <n v="528004120002"/>
    <x v="0"/>
    <x v="6"/>
    <x v="6"/>
    <n v="202212"/>
    <n v="44922"/>
    <s v="XOF"/>
    <n v="1078.3699999999999"/>
    <n v="1.71"/>
    <s v="EUR"/>
    <n v="1.6479999999999999"/>
    <n v="13045208"/>
    <s v="STAFF"/>
    <n v="2012532"/>
    <s v="Time Code : N - TERMINAL_GRANT_2012532"/>
  </r>
  <r>
    <s v="E"/>
    <s v="4210"/>
    <s v="854"/>
    <s v="85400"/>
    <s v="8549062"/>
    <n v="528004120002"/>
    <x v="0"/>
    <x v="23"/>
    <x v="23"/>
    <n v="202212"/>
    <n v="44922"/>
    <s v="XOF"/>
    <n v="2679.42"/>
    <n v="4.24"/>
    <s v="EUR"/>
    <n v="4.0860000000000003"/>
    <n v="13045208"/>
    <s v="STAFF"/>
    <n v="2032465"/>
    <s v="Time Code : N - TERMINAL_GRANT_2032465"/>
  </r>
  <r>
    <s v="E"/>
    <s v="4210"/>
    <s v="854"/>
    <s v="85406"/>
    <s v="8540008"/>
    <n v="528004120001"/>
    <x v="3"/>
    <x v="9"/>
    <x v="9"/>
    <n v="202212"/>
    <n v="44922"/>
    <s v="XOF"/>
    <n v="-168820"/>
    <n v="-267.07"/>
    <s v="EUR"/>
    <n v="-257.36500000000001"/>
    <n v="13045208"/>
    <s v="STAFF"/>
    <n v="2019466"/>
    <s v="Time Code : N - TERMINAL_GRANT_2019466"/>
  </r>
  <r>
    <s v="E"/>
    <s v="4210"/>
    <s v="854"/>
    <s v="85400"/>
    <s v="8549058"/>
    <n v="528004120002"/>
    <x v="0"/>
    <x v="10"/>
    <x v="10"/>
    <n v="202212"/>
    <n v="44922"/>
    <s v="XOF"/>
    <n v="3562.45"/>
    <n v="5.64"/>
    <s v="EUR"/>
    <n v="5.4349999999999996"/>
    <n v="13045208"/>
    <s v="STAFF"/>
    <n v="2011105"/>
    <s v="Time Code : N - TERMINAL_GRANT_2011105"/>
  </r>
  <r>
    <s v="E"/>
    <s v="4210"/>
    <s v="854"/>
    <s v="85401"/>
    <s v="8540008"/>
    <n v="528004120001"/>
    <x v="3"/>
    <x v="14"/>
    <x v="14"/>
    <n v="202212"/>
    <n v="44922"/>
    <s v="XOF"/>
    <n v="19508"/>
    <n v="30.86"/>
    <s v="EUR"/>
    <n v="29.739000000000001"/>
    <n v="13045208"/>
    <s v="STAFF"/>
    <n v="2031020"/>
    <s v="Time Code : N - TERMINAL_GRANT_2031020"/>
  </r>
  <r>
    <s v="E"/>
    <s v="4210"/>
    <s v="854"/>
    <s v="85400"/>
    <s v="8549057"/>
    <n v="528004120002"/>
    <x v="0"/>
    <x v="7"/>
    <x v="7"/>
    <n v="202212"/>
    <n v="44922"/>
    <s v="XOF"/>
    <n v="16170.46"/>
    <n v="25.58"/>
    <s v="EUR"/>
    <n v="24.65"/>
    <n v="13045208"/>
    <s v="STAFF"/>
    <n v="8540392"/>
    <s v="Time Code : N - TERMINAL_GRANT_8540392"/>
  </r>
  <r>
    <s v="E"/>
    <s v="4210"/>
    <s v="854"/>
    <s v="85400"/>
    <s v="8549060"/>
    <n v="528004120002"/>
    <x v="0"/>
    <x v="6"/>
    <x v="6"/>
    <n v="202212"/>
    <n v="44922"/>
    <s v="XOF"/>
    <n v="15067.94"/>
    <n v="23.84"/>
    <s v="EUR"/>
    <n v="22.974"/>
    <n v="13045208"/>
    <s v="STAFF"/>
    <n v="2049729"/>
    <s v="Time Code : N - TERMINAL_GRANT_2049729"/>
  </r>
  <r>
    <s v="E"/>
    <s v="4210"/>
    <s v="854"/>
    <s v="85400"/>
    <s v="8549060"/>
    <n v="528004120002"/>
    <x v="0"/>
    <x v="6"/>
    <x v="6"/>
    <n v="202212"/>
    <n v="44922"/>
    <s v="XOF"/>
    <n v="1522.16"/>
    <n v="2.41"/>
    <s v="EUR"/>
    <n v="2.3220000000000001"/>
    <n v="13045208"/>
    <s v="STAFF"/>
    <n v="2027008"/>
    <s v="Time Code : N - TERMINAL_GRANT_2027008"/>
  </r>
  <r>
    <s v="E"/>
    <s v="4210"/>
    <s v="854"/>
    <s v="85400"/>
    <s v="8540017"/>
    <n v="528004120002"/>
    <x v="0"/>
    <x v="26"/>
    <x v="26"/>
    <n v="202212"/>
    <n v="44922"/>
    <s v="XOF"/>
    <n v="5206.04"/>
    <n v="8.24"/>
    <s v="EUR"/>
    <n v="7.9409999999999998"/>
    <n v="13045208"/>
    <s v="STAFF"/>
    <n v="2052844"/>
    <s v="Time Code : N - TERMINAL_GRANT_2052844"/>
  </r>
  <r>
    <s v="E"/>
    <s v="4210"/>
    <s v="854"/>
    <s v="85408"/>
    <s v="8540008"/>
    <n v="528004120001"/>
    <x v="3"/>
    <x v="14"/>
    <x v="14"/>
    <n v="202212"/>
    <n v="44922"/>
    <s v="XOF"/>
    <n v="8667.42"/>
    <n v="13.71"/>
    <s v="EUR"/>
    <n v="13.212"/>
    <n v="13045208"/>
    <s v="STAFF"/>
    <n v="2012170"/>
    <s v="Time Code : N - TERMINAL_GRANT_2012170"/>
  </r>
  <r>
    <s v="E"/>
    <s v="4210"/>
    <s v="854"/>
    <s v="85400"/>
    <s v="8549059"/>
    <n v="528004120002"/>
    <x v="0"/>
    <x v="76"/>
    <x v="75"/>
    <n v="202212"/>
    <n v="44922"/>
    <s v="XOF"/>
    <n v="23389"/>
    <n v="37"/>
    <s v="EUR"/>
    <n v="35.655000000000001"/>
    <n v="13045208"/>
    <s v="STAFF"/>
    <n v="8540353"/>
    <s v="Time Code : N - TERMINAL_GRANT_8540353"/>
  </r>
  <r>
    <s v="E"/>
    <s v="4210"/>
    <s v="854"/>
    <s v="85406"/>
    <s v="8549057"/>
    <n v="528004120002"/>
    <x v="0"/>
    <x v="69"/>
    <x v="68"/>
    <n v="202212"/>
    <n v="44922"/>
    <s v="XOF"/>
    <n v="6667"/>
    <n v="10.55"/>
    <s v="EUR"/>
    <n v="10.167"/>
    <n v="30535881"/>
    <s v="STAFF"/>
    <n v="8540222"/>
    <s v="Time Code : A - TERMINAL_GRANT_8540222"/>
  </r>
  <r>
    <s v="E"/>
    <s v="5097"/>
    <s v="854"/>
    <s v="85407"/>
    <s v="8540008"/>
    <n v="528004120036"/>
    <x v="11"/>
    <x v="68"/>
    <x v="67"/>
    <n v="202212"/>
    <n v="44922"/>
    <s v="XOF"/>
    <n v="16500"/>
    <n v="26.1"/>
    <s v="EUR"/>
    <n v="25.152000000000001"/>
    <n v="30532342"/>
    <m/>
    <m/>
    <s v="DDATJ011122/DAHANI HUBERT/Achat de fournitures de bureau"/>
  </r>
  <r>
    <s v="E"/>
    <s v="5097"/>
    <s v="854"/>
    <s v="85407"/>
    <s v="8540008"/>
    <n v="528004120036"/>
    <x v="11"/>
    <x v="68"/>
    <x v="67"/>
    <n v="202212"/>
    <n v="44922"/>
    <s v="XOF"/>
    <n v="49500"/>
    <n v="78.31"/>
    <s v="EUR"/>
    <n v="75.463999999999999"/>
    <n v="30532342"/>
    <m/>
    <m/>
    <s v="DDATJ011122/DAHANI HUBERT/Saisie et impressions"/>
  </r>
  <r>
    <s v="E"/>
    <s v="5115"/>
    <s v="854"/>
    <s v="85407"/>
    <s v="8540008"/>
    <n v="528004120036"/>
    <x v="11"/>
    <x v="68"/>
    <x v="67"/>
    <n v="202212"/>
    <n v="44922"/>
    <s v="XOF"/>
    <n v="14000"/>
    <n v="22.15"/>
    <s v="EUR"/>
    <n v="21.344999999999999"/>
    <n v="30532342"/>
    <m/>
    <m/>
    <s v="DDATJ011122/DAHANI HUBERT/Achat de carburant , lubrifiant"/>
  </r>
  <r>
    <s v="E"/>
    <s v="5097"/>
    <s v="854"/>
    <s v="85407"/>
    <s v="8540008"/>
    <n v="528004120036"/>
    <x v="11"/>
    <x v="68"/>
    <x v="67"/>
    <n v="202212"/>
    <n v="44922"/>
    <s v="XOF"/>
    <n v="2000"/>
    <n v="3.16"/>
    <s v="EUR"/>
    <n v="3.0449999999999999"/>
    <n v="30532342"/>
    <m/>
    <m/>
    <s v="DDATJ011122/DAHANI HUBERT/Envoie de plis"/>
  </r>
  <r>
    <s v="E"/>
    <s v="5097"/>
    <s v="854"/>
    <s v="85407"/>
    <s v="8540008"/>
    <n v="528004120036"/>
    <x v="11"/>
    <x v="68"/>
    <x v="67"/>
    <n v="202212"/>
    <n v="44922"/>
    <s v="XOF"/>
    <n v="35000"/>
    <n v="55.37"/>
    <s v="EUR"/>
    <n v="53.357999999999997"/>
    <n v="30532342"/>
    <m/>
    <m/>
    <s v="DDATJ011122/DAHANI HUBERT/Achat de crédit de communication (personnels des directions provinciales de l'education et coordonnateur ATWA"/>
  </r>
  <r>
    <s v="E"/>
    <s v="5511"/>
    <s v="854"/>
    <s v="85407"/>
    <s v="8540008"/>
    <n v="528004120036"/>
    <x v="11"/>
    <x v="68"/>
    <x v="67"/>
    <n v="202212"/>
    <n v="44922"/>
    <s v="XOF"/>
    <n v="40000"/>
    <n v="63.28"/>
    <s v="EUR"/>
    <n v="60.98"/>
    <n v="30532342"/>
    <m/>
    <m/>
    <s v="DDATJ011122/DAHANI HUBERT/Frais d'hébergement TOMA"/>
  </r>
  <r>
    <s v="E"/>
    <s v="5511"/>
    <s v="854"/>
    <s v="85407"/>
    <s v="8540008"/>
    <n v="528004120036"/>
    <x v="11"/>
    <x v="68"/>
    <x v="67"/>
    <n v="202212"/>
    <n v="44922"/>
    <s v="XOF"/>
    <n v="24000"/>
    <n v="37.97"/>
    <s v="EUR"/>
    <n v="36.590000000000003"/>
    <n v="30532342"/>
    <m/>
    <m/>
    <s v="DDATJ011122/DAHANI HUBERT/Frais d'hébergement TOUGAN /1"/>
  </r>
  <r>
    <s v="E"/>
    <s v="5511"/>
    <s v="854"/>
    <s v="85407"/>
    <s v="8540008"/>
    <n v="528004120036"/>
    <x v="11"/>
    <x v="68"/>
    <x v="67"/>
    <n v="202212"/>
    <n v="44922"/>
    <s v="XOF"/>
    <n v="10000"/>
    <n v="15.82"/>
    <s v="EUR"/>
    <n v="15.244999999999999"/>
    <n v="30532342"/>
    <m/>
    <m/>
    <s v="DDATJ011122/DAHANI HUBERT/Frais d'hébergement NOUNA"/>
  </r>
  <r>
    <s v="E"/>
    <s v="5511"/>
    <s v="854"/>
    <s v="85407"/>
    <s v="8540008"/>
    <n v="528004120036"/>
    <x v="11"/>
    <x v="68"/>
    <x v="67"/>
    <n v="202212"/>
    <n v="44922"/>
    <s v="XOF"/>
    <n v="21000"/>
    <n v="33.22"/>
    <s v="EUR"/>
    <n v="32.012999999999998"/>
    <n v="30532342"/>
    <m/>
    <m/>
    <s v="DDATJ011122/DAHANI HUBERT/Frais d'hébergement Tougan /2"/>
  </r>
  <r>
    <s v="E"/>
    <s v="5510"/>
    <s v="854"/>
    <s v="85407"/>
    <s v="8540008"/>
    <n v="528004120036"/>
    <x v="11"/>
    <x v="68"/>
    <x v="67"/>
    <n v="202212"/>
    <n v="44922"/>
    <s v="XOF"/>
    <n v="144000"/>
    <n v="227.8"/>
    <s v="EUR"/>
    <n v="219.52199999999999"/>
    <n v="30532342"/>
    <m/>
    <m/>
    <s v="DDATJ011122/DAHANI HUBERT/Allocation nourriture et perdiems"/>
  </r>
  <r>
    <s v="E"/>
    <s v="5501"/>
    <s v="854"/>
    <s v="85407"/>
    <s v="8540008"/>
    <n v="528004120036"/>
    <x v="11"/>
    <x v="68"/>
    <x v="67"/>
    <n v="202212"/>
    <n v="44922"/>
    <s v="XOF"/>
    <n v="28500"/>
    <n v="45.09"/>
    <s v="EUR"/>
    <n v="43.451000000000001"/>
    <n v="30532342"/>
    <m/>
    <m/>
    <s v="DDATJ011122/DAHANI HUBERT/Frais de transport"/>
  </r>
  <r>
    <s v="E"/>
    <s v="6090"/>
    <s v="854"/>
    <s v="85401"/>
    <s v="8549054"/>
    <n v="528004120010"/>
    <x v="1"/>
    <x v="30"/>
    <x v="30"/>
    <n v="202212"/>
    <n v="44922"/>
    <s v="XOF"/>
    <n v="12215.65"/>
    <n v="19.32"/>
    <s v="EUR"/>
    <n v="18.617999999999999"/>
    <n v="13048467"/>
    <s v="PROPERTY"/>
    <s v="854P0064"/>
    <s v="Premise allocation : [52800412] [4.09%] [30535335] - KACPB1641222/OMNI/PLOMBERI DAKOUPA/FOURNITURE ET INSTALLATION DE SUPERSSEUR AU BUREAU DE SCI À KAYA"/>
  </r>
  <r>
    <s v="E"/>
    <s v="6020"/>
    <s v="854"/>
    <s v="85401"/>
    <s v="8549054"/>
    <n v="528004120010"/>
    <x v="1"/>
    <x v="30"/>
    <x v="30"/>
    <n v="202212"/>
    <n v="44924"/>
    <s v="XOF"/>
    <n v="3489.67"/>
    <n v="5.52"/>
    <s v="EUR"/>
    <n v="5.319"/>
    <n v="13048467"/>
    <s v="PROPERTY"/>
    <s v="854P0064"/>
    <s v="Premise allocation : [52800412] [4.09%] [30532473] - KAAC021222/ACCRUALS/SONABEL/ ACCRUALS CONSOMMATION ELECTRICITE  DU MOIS DE   DECEMBRE BASE  2 SCI KAYA"/>
  </r>
  <r>
    <s v="E"/>
    <s v="6020"/>
    <s v="854"/>
    <s v="85401"/>
    <s v="8549054"/>
    <n v="528004120010"/>
    <x v="1"/>
    <x v="30"/>
    <x v="30"/>
    <n v="202212"/>
    <n v="44924"/>
    <s v="XOF"/>
    <n v="4017.03"/>
    <n v="6.35"/>
    <s v="EUR"/>
    <n v="6.1189999999999998"/>
    <n v="13048467"/>
    <s v="PROPERTY"/>
    <s v="854P0068"/>
    <s v="Premise allocation : [52800412] [4.09%] [30532473] - KAAC031222/ACCRUALS/SONABEL/ ACCRUALS CONSOMMATION ELECTRICITE  DU MOIS DE   DECEMBRE BASE 1  SCI KAYA"/>
  </r>
  <r>
    <s v="E"/>
    <s v="6022"/>
    <s v="854"/>
    <s v="85401"/>
    <s v="8549054"/>
    <n v="528004120010"/>
    <x v="1"/>
    <x v="30"/>
    <x v="30"/>
    <n v="202212"/>
    <n v="44924"/>
    <s v="XOF"/>
    <n v="48.21"/>
    <n v="0.08"/>
    <s v="EUR"/>
    <n v="7.6999999999999999E-2"/>
    <n v="13048467"/>
    <s v="PROPERTY"/>
    <s v="854P0068"/>
    <s v="Premise allocation : [52800412] [4.09%] [30532473] - KAAC031222/ACCRUALS/ONEA/ ACCRUALS CONSOMMATION D'EAU  DU MOIS DE   NOVEMBRE BASE 1  SCI KAYA"/>
  </r>
  <r>
    <s v="E"/>
    <s v="6090"/>
    <s v="854"/>
    <s v="85401"/>
    <s v="8549054"/>
    <n v="528004120010"/>
    <x v="1"/>
    <x v="30"/>
    <x v="30"/>
    <n v="202212"/>
    <n v="44924"/>
    <s v="XOF"/>
    <n v="20161.939999999999"/>
    <n v="31.9"/>
    <s v="EUR"/>
    <n v="30.741"/>
    <n v="13048467"/>
    <s v="PROPERTY"/>
    <s v="854P0068"/>
    <s v="Premise allocation : [52800412] [4.09%] [30532473] - KAAC041222/ACCRUALS/SAWADOGO GEORCES/ ACCRUALS LOYER   DU MOIS DE    DECEMBRE BASE 1  SCI KAYA"/>
  </r>
  <r>
    <s v="E"/>
    <s v="6022"/>
    <s v="854"/>
    <s v="85401"/>
    <s v="8549054"/>
    <n v="528004120010"/>
    <x v="1"/>
    <x v="30"/>
    <x v="30"/>
    <n v="202212"/>
    <n v="44924"/>
    <s v="XOF"/>
    <n v="48.21"/>
    <n v="0.08"/>
    <s v="EUR"/>
    <n v="7.6999999999999999E-2"/>
    <n v="13048467"/>
    <s v="PROPERTY"/>
    <s v="854P0068"/>
    <s v="Premise allocation : [52800412] [4.09%] [30532473] - KAAC031222/ACCRUALS/ONEA/ ACCRUALS CONSOMMATION D'EAU  DU MOIS DE   DECEMBRE BASE 1  SCI KAYA"/>
  </r>
  <r>
    <s v="E"/>
    <s v="6090"/>
    <s v="854"/>
    <s v="85401"/>
    <s v="8549054"/>
    <n v="528004120010"/>
    <x v="1"/>
    <x v="30"/>
    <x v="30"/>
    <n v="202212"/>
    <n v="44924"/>
    <s v="XOF"/>
    <n v="20161.939999999999"/>
    <n v="31.9"/>
    <s v="EUR"/>
    <n v="30.741"/>
    <n v="13048467"/>
    <s v="PROPERTY"/>
    <s v="854P0068"/>
    <s v="Premise allocation : [52800412] [4.09%] [30532473] - KAAC041222/ACCRUALS/SAWADOGO GEORCES/ ACCRUALS LOYER   DU MOIS DE   NOVEMBRE   BASE 1  SCI KAYA"/>
  </r>
  <r>
    <s v="E"/>
    <s v="6000"/>
    <s v="854"/>
    <s v="85401"/>
    <s v="8549054"/>
    <n v="528004120010"/>
    <x v="1"/>
    <x v="30"/>
    <x v="30"/>
    <n v="202212"/>
    <n v="44924"/>
    <s v="XOF"/>
    <n v="20162.060000000001"/>
    <n v="31.9"/>
    <s v="EUR"/>
    <n v="30.741"/>
    <n v="30537604"/>
    <s v="PROPERTY"/>
    <s v="854P0064"/>
    <s v="KAAC041222/ACCRUALS/SAWADOGO GEORCES/ ACCRUALS LOYER   DU MOIS DE    DECEMBRE BASE 1  SCI KAYA"/>
  </r>
  <r>
    <s v="E"/>
    <s v="5097"/>
    <s v="854"/>
    <s v="85407"/>
    <s v="8540008"/>
    <n v="528004120036"/>
    <x v="11"/>
    <x v="68"/>
    <x v="67"/>
    <n v="202212"/>
    <n v="44924"/>
    <s v="XOF"/>
    <n v="160000"/>
    <n v="253.12"/>
    <s v="EUR"/>
    <n v="243.922"/>
    <n v="30533458"/>
    <m/>
    <m/>
    <s v="DDATJ171122/SORY YACOUBA /Prise en charge du personnel d'appui du côté de la DPEPPNF/NAYALA  lors de la formation sur la confection des serviettes hygiéniques"/>
  </r>
  <r>
    <s v="E"/>
    <s v="5097"/>
    <s v="854"/>
    <s v="85407"/>
    <s v="8540008"/>
    <n v="528004120036"/>
    <x v="11"/>
    <x v="68"/>
    <x v="67"/>
    <n v="202212"/>
    <n v="44924"/>
    <s v="XOF"/>
    <n v="20000"/>
    <n v="31.64"/>
    <s v="EUR"/>
    <n v="30.49"/>
    <n v="30533458"/>
    <m/>
    <m/>
    <s v="DDATJ171122/SORY YACOUBA /Frais de communication equipe SCI( logistique et sécurité)  lors de la formation sur la confection des serviettes hygiéniques"/>
  </r>
  <r>
    <s v="E"/>
    <s v="5097"/>
    <s v="854"/>
    <s v="85407"/>
    <s v="8540008"/>
    <n v="528004120036"/>
    <x v="11"/>
    <x v="68"/>
    <x v="67"/>
    <n v="202212"/>
    <n v="44924"/>
    <s v="XOF"/>
    <n v="1176000"/>
    <n v="1860.41"/>
    <s v="EUR"/>
    <n v="1792.8030000000001"/>
    <n v="30533458"/>
    <m/>
    <m/>
    <s v="DDATJ171122/SORY YACOUBA /Frais de restauration des écolières lors de la formation sur la confection des serviettes hygiéniques"/>
  </r>
  <r>
    <s v="E"/>
    <s v="5097"/>
    <s v="854"/>
    <s v="85407"/>
    <s v="8540008"/>
    <n v="528004120036"/>
    <x v="11"/>
    <x v="68"/>
    <x v="67"/>
    <n v="202212"/>
    <n v="44924"/>
    <s v="XOF"/>
    <n v="75000"/>
    <n v="118.65"/>
    <s v="EUR"/>
    <n v="114.33799999999999"/>
    <n v="30533458"/>
    <m/>
    <m/>
    <s v="DDATJ171122/SORY YACOUBA /Prise en charge des directeurs d'écoles lors de la formation sur la confection des serviettes hygiéniques"/>
  </r>
  <r>
    <s v="E"/>
    <s v="5097"/>
    <s v="854"/>
    <s v="85407"/>
    <s v="8540008"/>
    <n v="528004120036"/>
    <x v="11"/>
    <x v="68"/>
    <x v="67"/>
    <n v="202212"/>
    <n v="44924"/>
    <s v="XOF"/>
    <n v="970000"/>
    <n v="1534.52"/>
    <s v="EUR"/>
    <n v="1478.7560000000001"/>
    <n v="30533458"/>
    <m/>
    <m/>
    <s v="DDATJ171122/SORY YACOUBA /Prise en charge des institutrices /institutrices/AME  lors de la formation sur la confection des serviettes hygiéniques"/>
  </r>
  <r>
    <s v="E"/>
    <s v="5097"/>
    <s v="854"/>
    <s v="85407"/>
    <s v="8540008"/>
    <n v="528004120036"/>
    <x v="11"/>
    <x v="68"/>
    <x v="67"/>
    <n v="202212"/>
    <n v="44924"/>
    <s v="XOF"/>
    <n v="5000"/>
    <n v="7.91"/>
    <s v="EUR"/>
    <n v="7.6230000000000002"/>
    <n v="30533458"/>
    <m/>
    <m/>
    <s v="DDATJ171122/SORY YACOUBA /Frais de communication equipe DPEPPNF /Nayala lors de la formation sur la confection des serviettes hygiéniques"/>
  </r>
  <r>
    <s v="E"/>
    <s v="5097"/>
    <s v="854"/>
    <s v="85407"/>
    <s v="8540008"/>
    <n v="528004120036"/>
    <x v="11"/>
    <x v="68"/>
    <x v="67"/>
    <n v="202212"/>
    <n v="44924"/>
    <s v="XOF"/>
    <n v="6000"/>
    <n v="9.49"/>
    <s v="EUR"/>
    <n v="9.1449999999999996"/>
    <n v="30533458"/>
    <m/>
    <m/>
    <s v="DDATJ171122/SORY YACOUBA /Frais d'envoi de plis lors de la formation sur la confection des serviettes hygiéniques"/>
  </r>
  <r>
    <s v="E"/>
    <s v="5097"/>
    <s v="854"/>
    <s v="85407"/>
    <s v="8540008"/>
    <n v="528004120036"/>
    <x v="11"/>
    <x v="68"/>
    <x v="67"/>
    <n v="202212"/>
    <n v="44924"/>
    <s v="XOF"/>
    <n v="8000"/>
    <n v="12.66"/>
    <s v="EUR"/>
    <n v="12.2"/>
    <n v="30533458"/>
    <m/>
    <m/>
    <s v="DDATJ171122/SORY YACOUBA /Achat de 02 paquets de papiers transparents complémentaires  lors de la formation sur la confection des serviettes hygiéniques"/>
  </r>
  <r>
    <s v="E"/>
    <s v="5097"/>
    <s v="854"/>
    <s v="85407"/>
    <s v="8540008"/>
    <n v="528004120036"/>
    <x v="11"/>
    <x v="68"/>
    <x v="67"/>
    <n v="202212"/>
    <n v="44924"/>
    <s v="XOF"/>
    <n v="52000"/>
    <n v="82.26"/>
    <s v="EUR"/>
    <n v="79.271000000000001"/>
    <n v="30533458"/>
    <m/>
    <m/>
    <s v="DDATJ171122/SORY YACOUBA /Frais d'achéminement de 08 sacs de kits /SHL Palobdé lors de la formation sur la confection des serviettes hygiéniques"/>
  </r>
  <r>
    <s v="E"/>
    <s v="5097"/>
    <s v="854"/>
    <s v="85407"/>
    <s v="8540008"/>
    <n v="528004120036"/>
    <x v="11"/>
    <x v="68"/>
    <x v="67"/>
    <n v="202212"/>
    <n v="44924"/>
    <s v="XOF"/>
    <n v="3000"/>
    <n v="4.75"/>
    <s v="EUR"/>
    <n v="4.577"/>
    <n v="30533458"/>
    <m/>
    <m/>
    <s v="DDATJ171122/SORY YACOUBA /Frais d'impression complémentaire lors de la formation sur la confection des serviettes hygiéniques"/>
  </r>
  <r>
    <s v="E"/>
    <s v="5097"/>
    <s v="854"/>
    <s v="85407"/>
    <s v="8540008"/>
    <n v="528004120036"/>
    <x v="11"/>
    <x v="68"/>
    <x v="67"/>
    <n v="202212"/>
    <n v="44924"/>
    <s v="XOF"/>
    <n v="25000"/>
    <n v="39.549999999999997"/>
    <s v="EUR"/>
    <n v="38.113"/>
    <n v="30533458"/>
    <m/>
    <m/>
    <s v="DDATJ171122/SORY YACOUBA /Prise en charge des frais de retrait &quot;ORANGE MONEY lors de la formation sur la confection des serviettes hygiéniques"/>
  </r>
  <r>
    <s v="E"/>
    <s v="5510"/>
    <s v="854"/>
    <s v="85407"/>
    <s v="8549059"/>
    <n v="528004120002"/>
    <x v="0"/>
    <x v="18"/>
    <x v="18"/>
    <n v="202212"/>
    <n v="44925"/>
    <s v="XOF"/>
    <n v="37500"/>
    <n v="59.32"/>
    <s v="EUR"/>
    <n v="57.164000000000001"/>
    <n v="30537004"/>
    <m/>
    <m/>
    <s v="DDATJ061222/KONATE ABDOU RASAC/Allocation nourriture pour la mission retour de la coordinatrice finance du 22 au 24 Décembre 2022"/>
  </r>
  <r>
    <s v="E"/>
    <s v="5190"/>
    <s v="854"/>
    <s v="85407"/>
    <s v="8549059"/>
    <n v="528004120002"/>
    <x v="0"/>
    <x v="18"/>
    <x v="18"/>
    <n v="202212"/>
    <n v="44925"/>
    <s v="XOF"/>
    <n v="1200"/>
    <n v="1.9"/>
    <s v="EUR"/>
    <n v="1.831"/>
    <n v="30537004"/>
    <m/>
    <m/>
    <s v="DDATJ061222/KONATE ABDOU RASAC/Frais de péage pour la mission retour de la coordinatrice finance du 22 au 24 Décembre 2022"/>
  </r>
  <r>
    <s v="E"/>
    <s v="5110"/>
    <s v="854"/>
    <s v="85407"/>
    <s v="8549059"/>
    <n v="528004120002"/>
    <x v="0"/>
    <x v="18"/>
    <x v="18"/>
    <n v="202212"/>
    <n v="44925"/>
    <s v="XOF"/>
    <n v="100000"/>
    <n v="158.19999999999999"/>
    <s v="EUR"/>
    <n v="152.45099999999999"/>
    <n v="30537004"/>
    <s v="VEHICLE"/>
    <s v="854V0142"/>
    <s v="DDATJ061222/KONATE ABDOU RASAC/Frais de carburant pour la mission retour de la coordinatrice finance du 22 au 24 Décembre 2022"/>
  </r>
  <r>
    <s v="E"/>
    <s v="6020"/>
    <s v="854"/>
    <s v="85407"/>
    <s v="8549054"/>
    <n v="528004120010"/>
    <x v="1"/>
    <x v="3"/>
    <x v="3"/>
    <n v="202212"/>
    <n v="44925"/>
    <s v="XOF"/>
    <n v="33557.199999999997"/>
    <n v="53.09"/>
    <s v="EUR"/>
    <n v="51.161000000000001"/>
    <n v="13048467"/>
    <s v="PROPERTY"/>
    <s v="854P0073"/>
    <s v="Premise allocation : [52800412] [25.54%] [30532660] - DDCPB041222/KONATE ABDOU RASAC / Consommation d'électricité du bureau du mois de Novembre 2022"/>
  </r>
  <r>
    <s v="E"/>
    <s v="6022"/>
    <s v="854"/>
    <s v="85407"/>
    <s v="8549054"/>
    <n v="528004120010"/>
    <x v="1"/>
    <x v="3"/>
    <x v="3"/>
    <n v="202212"/>
    <n v="44925"/>
    <s v="XOF"/>
    <n v="-25.54"/>
    <n v="-0.04"/>
    <s v="EUR"/>
    <n v="-3.9E-2"/>
    <n v="13048467"/>
    <s v="PROPERTY"/>
    <s v="854P0073"/>
    <s v="Premise allocation : [52800412] [25.54%] [30534022] - DDCPB041222/KONATE ABDOU RASAC / Consommation d'eau du bureau du mois de Novembre 2022"/>
  </r>
  <r>
    <s v="E"/>
    <s v="6022"/>
    <s v="854"/>
    <s v="85407"/>
    <s v="8549054"/>
    <n v="528004120010"/>
    <x v="1"/>
    <x v="3"/>
    <x v="3"/>
    <n v="202212"/>
    <n v="44925"/>
    <s v="XOF"/>
    <n v="1379.06"/>
    <n v="2.1800000000000002"/>
    <s v="EUR"/>
    <n v="2.101"/>
    <n v="13048467"/>
    <s v="PROPERTY"/>
    <s v="854P0073"/>
    <s v="Premise allocation : [52800412] [25.54%] [30532660] - DDCPB041222/KONATE ABDOU RASAC / Consommation d'eau du bureau du mois de Novembre 2022"/>
  </r>
  <r>
    <s v="E"/>
    <s v="7400"/>
    <s v="854"/>
    <s v="85407"/>
    <s v="8540008"/>
    <n v="528004120010"/>
    <x v="1"/>
    <x v="39"/>
    <x v="39"/>
    <n v="202212"/>
    <n v="44925"/>
    <s v="XOF"/>
    <n v="5850"/>
    <n v="9.25"/>
    <s v="EUR"/>
    <n v="8.9139999999999997"/>
    <n v="30534353"/>
    <s v="BANKACC"/>
    <n v="85410"/>
    <s v="DDFB1222 ECOBANK/Frais d'agio et de virement interbancaire du mois de DECEMBRE 2022"/>
  </r>
  <r>
    <s v="E"/>
    <s v="4200"/>
    <s v="854"/>
    <s v="85406"/>
    <s v="8549057"/>
    <n v="528004120002"/>
    <x v="0"/>
    <x v="69"/>
    <x v="68"/>
    <n v="202212"/>
    <n v="44926"/>
    <s v="XOF"/>
    <n v="61323"/>
    <n v="97.01"/>
    <s v="EUR"/>
    <n v="93.484999999999999"/>
    <n v="30535881"/>
    <s v="STAFF"/>
    <n v="8540222"/>
    <s v="Time Code : A - OUAC041222 OMNI-CNSS DU MOIS DE DECEMBRE 2022 DE OUEDRAOGO Bila Basile"/>
  </r>
  <r>
    <s v="E"/>
    <s v="4300"/>
    <s v="854"/>
    <s v="85406"/>
    <s v="8549059"/>
    <n v="528004120002"/>
    <x v="0"/>
    <x v="12"/>
    <x v="12"/>
    <n v="202212"/>
    <n v="44926"/>
    <s v="XOF"/>
    <n v="11833.74"/>
    <n v="18.72"/>
    <s v="EUR"/>
    <n v="18.04"/>
    <n v="13045208"/>
    <s v="STAFF"/>
    <n v="8540279"/>
    <s v="Time Code : N - OUAC021222 OMNI-IUTS DU MOIS DE DECEMBRE 2022 DE YAMEOGO Wendkoaguenda Lucie"/>
  </r>
  <r>
    <s v="E"/>
    <s v="4200"/>
    <s v="854"/>
    <s v="85406"/>
    <s v="8549052"/>
    <n v="528004120001"/>
    <x v="3"/>
    <x v="14"/>
    <x v="14"/>
    <n v="202212"/>
    <n v="44926"/>
    <s v="XOF"/>
    <n v="129000"/>
    <n v="204.08"/>
    <s v="EUR"/>
    <n v="196.66399999999999"/>
    <n v="13045208"/>
    <s v="STAFF"/>
    <n v="2022429"/>
    <s v="Time Code : N - OUAC041222 OMNI-CNSS DU MOIS DE DECEMBRE 2022 DE DAHANI Daouda Martial Hubert"/>
  </r>
  <r>
    <s v="E"/>
    <s v="4200"/>
    <s v="854"/>
    <s v="85400"/>
    <s v="8549059"/>
    <n v="528004120002"/>
    <x v="0"/>
    <x v="76"/>
    <x v="75"/>
    <n v="202212"/>
    <n v="44926"/>
    <s v="XOF"/>
    <n v="10750"/>
    <n v="17.010000000000002"/>
    <s v="EUR"/>
    <n v="16.391999999999999"/>
    <n v="13045208"/>
    <s v="STAFF"/>
    <n v="8540353"/>
    <s v="Time Code : N - OUAC041222 OMNI-CNSS DU MOIS DE DECEMBRE 2022 DE PARE/KARAMBIRI Aminata"/>
  </r>
  <r>
    <s v="E"/>
    <s v="4200"/>
    <s v="854"/>
    <s v="85408"/>
    <s v="8540008"/>
    <n v="528004120001"/>
    <x v="3"/>
    <x v="14"/>
    <x v="14"/>
    <n v="202212"/>
    <n v="44926"/>
    <s v="XOF"/>
    <n v="68027.34"/>
    <n v="107.62"/>
    <s v="EUR"/>
    <n v="103.709"/>
    <n v="13045208"/>
    <s v="STAFF"/>
    <n v="2012170"/>
    <s v="Time Code : N - OUAC041222 OMNI-CNSS DU MOIS DE DECEMBRE 2022 DE KIEMA Yaya"/>
  </r>
  <r>
    <s v="E"/>
    <s v="4200"/>
    <s v="854"/>
    <s v="85401"/>
    <s v="8540008"/>
    <n v="528004120001"/>
    <x v="3"/>
    <x v="14"/>
    <x v="14"/>
    <n v="202212"/>
    <n v="44926"/>
    <s v="XOF"/>
    <n v="129000"/>
    <n v="204.08"/>
    <s v="EUR"/>
    <n v="196.66399999999999"/>
    <n v="13045208"/>
    <s v="STAFF"/>
    <n v="2031020"/>
    <s v="Time Code : N - OUAC041222 OMNI-CNSS DU MOIS DE DECEMBRE 2022 DE GANSORE Hassane Moctar"/>
  </r>
  <r>
    <s v="E"/>
    <s v="4200"/>
    <s v="854"/>
    <s v="85400"/>
    <s v="8549062"/>
    <n v="528004120002"/>
    <x v="0"/>
    <x v="23"/>
    <x v="23"/>
    <n v="202212"/>
    <n v="44926"/>
    <s v="XOF"/>
    <n v="18763.64"/>
    <n v="29.68"/>
    <s v="EUR"/>
    <n v="28.600999999999999"/>
    <n v="13045208"/>
    <s v="STAFF"/>
    <n v="2032465"/>
    <s v="Time Code : N - OUAC041222 OMNI-CNSS DU MOIS DE DECEMBRE 2022 DE ZOURE Hassimi"/>
  </r>
  <r>
    <s v="E"/>
    <s v="4300"/>
    <s v="854"/>
    <s v="85400"/>
    <s v="8549057"/>
    <n v="528004120002"/>
    <x v="0"/>
    <x v="7"/>
    <x v="7"/>
    <n v="202212"/>
    <n v="44926"/>
    <s v="XOF"/>
    <n v="11585.61"/>
    <n v="18.329999999999998"/>
    <s v="EUR"/>
    <n v="17.664000000000001"/>
    <n v="13045208"/>
    <s v="STAFF"/>
    <n v="8540392"/>
    <s v="Time Code : N - OUAC021222 OMNI-IUTS DU MOIS DE DECEMBRE 2022 DE KABORE Hamza"/>
  </r>
  <r>
    <s v="E"/>
    <s v="4300"/>
    <s v="854"/>
    <s v="85400"/>
    <s v="8540017"/>
    <n v="528004120002"/>
    <x v="0"/>
    <x v="26"/>
    <x v="26"/>
    <n v="202212"/>
    <n v="44926"/>
    <s v="XOF"/>
    <n v="3420.37"/>
    <n v="5.41"/>
    <s v="EUR"/>
    <n v="5.2130000000000001"/>
    <n v="13045208"/>
    <s v="STAFF"/>
    <n v="2052844"/>
    <s v="Time Code : N - OUAC021222 OMNI-IUTS DU MOIS DE DECEMBRE 2022 DE SAWADOGO Salimata"/>
  </r>
  <r>
    <s v="E"/>
    <s v="4060"/>
    <s v="854"/>
    <s v="85406"/>
    <s v="8540008"/>
    <n v="528004120002"/>
    <x v="0"/>
    <x v="24"/>
    <x v="24"/>
    <n v="202212"/>
    <n v="44926"/>
    <s v="XOF"/>
    <n v="32101.24"/>
    <n v="50.78"/>
    <s v="EUR"/>
    <n v="48.935000000000002"/>
    <n v="30537570"/>
    <s v="STAFF"/>
    <n v="2039252"/>
    <s v="202212/Annual leave accrual/Sherita Djemila  Guiro"/>
  </r>
  <r>
    <s v="E"/>
    <s v="4060"/>
    <s v="854"/>
    <s v="85406"/>
    <s v="8549053"/>
    <n v="528004120002"/>
    <x v="0"/>
    <x v="15"/>
    <x v="15"/>
    <n v="202212"/>
    <n v="44926"/>
    <s v="XOF"/>
    <n v="32101.24"/>
    <n v="50.78"/>
    <s v="EUR"/>
    <n v="48.935000000000002"/>
    <n v="30537570"/>
    <s v="STAFF"/>
    <n v="2041743"/>
    <s v="202212/Annual leave accrual/Safietou  Sore"/>
  </r>
  <r>
    <s v="E"/>
    <s v="4200"/>
    <s v="854"/>
    <s v="85407"/>
    <s v="8549059"/>
    <n v="528004120002"/>
    <x v="0"/>
    <x v="20"/>
    <x v="20"/>
    <n v="202212"/>
    <n v="44926"/>
    <s v="XOF"/>
    <n v="97103"/>
    <n v="153.61000000000001"/>
    <s v="EUR"/>
    <n v="148.02799999999999"/>
    <n v="13045208"/>
    <s v="STAFF"/>
    <n v="2059559"/>
    <s v="Time Code : N - OUAC041222 OMNI-CNSS DU MOIS DE DECEMBRE 2022 DE RAMDE/YAMEOGO Wendpouiré Alice"/>
  </r>
  <r>
    <s v="E"/>
    <s v="4200"/>
    <s v="854"/>
    <s v="85407"/>
    <s v="8549057"/>
    <n v="528004120002"/>
    <x v="0"/>
    <x v="22"/>
    <x v="22"/>
    <n v="202212"/>
    <n v="44926"/>
    <s v="XOF"/>
    <n v="100987"/>
    <n v="159.76"/>
    <s v="EUR"/>
    <n v="153.95400000000001"/>
    <n v="13045208"/>
    <s v="STAFF"/>
    <n v="2023197"/>
    <s v="Time Code : N - OUAC041222 OMNI-CNSS DU MOIS DE DECEMBRE 2022 DE SAGNON Sanlé Régis Kader"/>
  </r>
  <r>
    <s v="E"/>
    <s v="4200"/>
    <s v="854"/>
    <s v="85406"/>
    <s v="8549059"/>
    <n v="528004120002"/>
    <x v="0"/>
    <x v="18"/>
    <x v="18"/>
    <n v="202212"/>
    <n v="44926"/>
    <s v="XOF"/>
    <n v="8191.95"/>
    <n v="12.96"/>
    <s v="EUR"/>
    <n v="12.489000000000001"/>
    <n v="13045208"/>
    <s v="STAFF"/>
    <n v="2024413"/>
    <s v="Time Code : N - OUAC041222 OMNI-CNSS DU MOIS DE DECEMBRE 2022 DE DAMIBA Jacques Malgdawindé"/>
  </r>
  <r>
    <s v="E"/>
    <s v="4200"/>
    <s v="854"/>
    <s v="85406"/>
    <s v="8549053"/>
    <n v="528004120002"/>
    <x v="0"/>
    <x v="16"/>
    <x v="16"/>
    <n v="202212"/>
    <n v="44926"/>
    <s v="XOF"/>
    <n v="129000"/>
    <n v="204.08"/>
    <s v="EUR"/>
    <n v="196.66399999999999"/>
    <n v="13045208"/>
    <s v="STAFF"/>
    <n v="2024193"/>
    <s v="Time Code : N - OUAC041222 OMNI-CNSS DU MOIS DE DECEMBRE 2022 DE KAMBIRE Sié"/>
  </r>
  <r>
    <s v="E"/>
    <s v="4300"/>
    <s v="854"/>
    <s v="85408"/>
    <s v="8540008"/>
    <n v="528004120001"/>
    <x v="3"/>
    <x v="14"/>
    <x v="14"/>
    <n v="202212"/>
    <n v="44926"/>
    <s v="XOF"/>
    <n v="52439.59"/>
    <n v="82.96"/>
    <s v="EUR"/>
    <n v="79.944999999999993"/>
    <n v="13045208"/>
    <s v="STAFF"/>
    <n v="2012170"/>
    <s v="Time Code : N - OUAC021222 OMNI-IUTS DU MOIS DE DECEMBRE 2022 DE KIEMA Yaya"/>
  </r>
  <r>
    <s v="E"/>
    <s v="4300"/>
    <s v="854"/>
    <s v="85400"/>
    <s v="8549060"/>
    <n v="528004120002"/>
    <x v="0"/>
    <x v="6"/>
    <x v="6"/>
    <n v="202212"/>
    <n v="44926"/>
    <s v="XOF"/>
    <n v="7630.06"/>
    <n v="12.07"/>
    <s v="EUR"/>
    <n v="11.631"/>
    <n v="13045208"/>
    <s v="STAFF"/>
    <n v="2027008"/>
    <s v="Time Code : N - OUAC021222 OMNI-IUTS DU MOIS DE DECEMBRE 2022 DE SAWADOGO Augustine Marie wendyam"/>
  </r>
  <r>
    <s v="E"/>
    <s v="4200"/>
    <s v="854"/>
    <s v="85406"/>
    <s v="8540008"/>
    <n v="528004120002"/>
    <x v="0"/>
    <x v="24"/>
    <x v="24"/>
    <n v="202212"/>
    <n v="44926"/>
    <s v="XOF"/>
    <n v="97103"/>
    <n v="153.61000000000001"/>
    <s v="EUR"/>
    <n v="148.02799999999999"/>
    <n v="13045208"/>
    <s v="STAFF"/>
    <n v="2039252"/>
    <s v="Time Code : N - OUAC041222 OMNI-CNSS DU MOIS DE DECEMBRE 2022 DE GUIRO Shérita Djémila"/>
  </r>
  <r>
    <s v="E"/>
    <s v="4200"/>
    <s v="854"/>
    <s v="85406"/>
    <s v="8549059"/>
    <n v="528004120002"/>
    <x v="0"/>
    <x v="12"/>
    <x v="12"/>
    <n v="202212"/>
    <n v="44926"/>
    <s v="XOF"/>
    <n v="11315.79"/>
    <n v="17.899999999999999"/>
    <s v="EUR"/>
    <n v="17.25"/>
    <n v="13045208"/>
    <s v="STAFF"/>
    <n v="8540386"/>
    <s v="Time Code : N - OUAC041222 OMNI-CNSS DU MOIS DE DECEMBRE 2022 DE YAMEOGO Dahlia Ramata Stephanie"/>
  </r>
  <r>
    <s v="E"/>
    <s v="4200"/>
    <s v="854"/>
    <s v="85408"/>
    <s v="8549057"/>
    <n v="528004120002"/>
    <x v="0"/>
    <x v="19"/>
    <x v="19"/>
    <n v="202212"/>
    <n v="44926"/>
    <s v="XOF"/>
    <n v="96750"/>
    <n v="153.06"/>
    <s v="EUR"/>
    <n v="147.49799999999999"/>
    <n v="13045208"/>
    <s v="STAFF"/>
    <n v="2023596"/>
    <s v="Time Code : N - OUAC041222 OMNI-CNSS DU MOIS DE DECEMBRE 2022 DE WANGRE Didier"/>
  </r>
  <r>
    <s v="E"/>
    <s v="4200"/>
    <s v="854"/>
    <s v="85406"/>
    <s v="8549059"/>
    <n v="528004120002"/>
    <x v="0"/>
    <x v="18"/>
    <x v="18"/>
    <n v="202212"/>
    <n v="44926"/>
    <s v="XOF"/>
    <n v="6015.33"/>
    <n v="9.52"/>
    <s v="EUR"/>
    <n v="9.1739999999999995"/>
    <n v="13045208"/>
    <s v="STAFF"/>
    <n v="2030994"/>
    <s v="Time Code : N - OUAC041222 OMNI-CNSS DU MOIS DE DECEMBRE 2022 DE KI/KERE Léonie"/>
  </r>
  <r>
    <s v="E"/>
    <s v="4300"/>
    <s v="854"/>
    <s v="85400"/>
    <s v="8549060"/>
    <n v="528004120002"/>
    <x v="0"/>
    <x v="6"/>
    <x v="6"/>
    <n v="202212"/>
    <n v="44926"/>
    <s v="XOF"/>
    <n v="7697.65"/>
    <n v="12.18"/>
    <s v="EUR"/>
    <n v="11.737"/>
    <n v="13045208"/>
    <s v="STAFF"/>
    <n v="2049729"/>
    <s v="Time Code : N - OUAC021222 OMNI-IUTS DU MOIS DE DECEMBRE 2022 DE NIGNAN Annielle"/>
  </r>
  <r>
    <s v="E"/>
    <s v="4200"/>
    <s v="854"/>
    <s v="85406"/>
    <s v="8549063"/>
    <n v="528004120002"/>
    <x v="0"/>
    <x v="25"/>
    <x v="25"/>
    <n v="202212"/>
    <n v="44926"/>
    <s v="XOF"/>
    <n v="113823.53"/>
    <n v="180.07"/>
    <s v="EUR"/>
    <n v="173.52600000000001"/>
    <n v="13045208"/>
    <s v="STAFF"/>
    <n v="2038727"/>
    <s v="Time Code : N - OUAC041222 OMNI-CNSS DU MOIS DE DECEMBRE 2022 DE SORY Yacouba"/>
  </r>
  <r>
    <s v="E"/>
    <s v="4200"/>
    <s v="854"/>
    <s v="85407"/>
    <s v="8549063"/>
    <n v="528004120002"/>
    <x v="0"/>
    <x v="25"/>
    <x v="25"/>
    <n v="202212"/>
    <n v="44926"/>
    <s v="XOF"/>
    <n v="15176.47"/>
    <n v="24.01"/>
    <s v="EUR"/>
    <n v="23.137"/>
    <n v="13045208"/>
    <s v="STAFF"/>
    <n v="2038727"/>
    <s v="Time Code : S - OUAC041222 OMNI-CNSS DU MOIS DE DECEMBRE 2022 DE SORY Yacouba"/>
  </r>
  <r>
    <s v="E"/>
    <s v="4300"/>
    <s v="854"/>
    <s v="85400"/>
    <s v="8549059"/>
    <n v="528004120002"/>
    <x v="0"/>
    <x v="76"/>
    <x v="75"/>
    <n v="202212"/>
    <n v="44926"/>
    <s v="XOF"/>
    <n v="27290"/>
    <n v="43.17"/>
    <s v="EUR"/>
    <n v="41.600999999999999"/>
    <n v="13045208"/>
    <s v="STAFF"/>
    <n v="8540353"/>
    <s v="Time Code : N - OUAC021222 OMNI-IUTS DU MOIS DE DECEMBRE 2022 DE PARE/KARAMBIRI Aminata"/>
  </r>
  <r>
    <s v="E"/>
    <s v="4300"/>
    <s v="854"/>
    <s v="85400"/>
    <s v="8549058"/>
    <n v="528004120002"/>
    <x v="0"/>
    <x v="10"/>
    <x v="10"/>
    <n v="202212"/>
    <n v="44926"/>
    <s v="XOF"/>
    <n v="30222.94"/>
    <n v="47.81"/>
    <s v="EUR"/>
    <n v="46.073"/>
    <n v="13045208"/>
    <s v="STAFF"/>
    <n v="2011105"/>
    <s v="Time Code : N - OUAC021222 OMNI-IUTS DU MOIS DE DECEMBRE 2022 DE COULIDIATY Aimé Parfait"/>
  </r>
  <r>
    <s v="E"/>
    <s v="4300"/>
    <s v="854"/>
    <s v="85400"/>
    <s v="8549060"/>
    <n v="528004120002"/>
    <x v="0"/>
    <x v="6"/>
    <x v="6"/>
    <n v="202212"/>
    <n v="44926"/>
    <s v="XOF"/>
    <n v="4015.12"/>
    <n v="6.35"/>
    <s v="EUR"/>
    <n v="6.1189999999999998"/>
    <n v="13045208"/>
    <s v="STAFF"/>
    <n v="2012532"/>
    <s v="Time Code : N - OUAC021222 OMNI-IUTS DU MOIS DE DECEMBRE 2022 DE BELEMSOBGO  Evariste"/>
  </r>
  <r>
    <s v="E"/>
    <s v="4200"/>
    <s v="854"/>
    <s v="85406"/>
    <s v="8549059"/>
    <n v="528004120002"/>
    <x v="0"/>
    <x v="12"/>
    <x v="12"/>
    <n v="202212"/>
    <n v="44926"/>
    <s v="XOF"/>
    <n v="12972.07"/>
    <n v="20.52"/>
    <s v="EUR"/>
    <n v="19.774000000000001"/>
    <n v="13045208"/>
    <s v="STAFF"/>
    <n v="8540279"/>
    <s v="Time Code : N - OUAC041222 OMNI-CNSS DU MOIS DE DECEMBRE 2022 DE YAMEOGO Wendkoaguenda Lucie"/>
  </r>
  <r>
    <s v="E"/>
    <s v="4200"/>
    <s v="854"/>
    <s v="85406"/>
    <s v="8549057"/>
    <n v="528004120002"/>
    <x v="0"/>
    <x v="7"/>
    <x v="7"/>
    <n v="202212"/>
    <n v="44926"/>
    <s v="XOF"/>
    <n v="7938.46"/>
    <n v="12.56"/>
    <s v="EUR"/>
    <n v="12.103999999999999"/>
    <n v="13045208"/>
    <s v="STAFF"/>
    <n v="8540358"/>
    <s v="Time Code : N - OUAC041222 OMNI-CNSS DU MOIS DE DECEMBRE 2022 DE ZOMA Jean"/>
  </r>
  <r>
    <s v="E"/>
    <s v="4300"/>
    <s v="854"/>
    <s v="85401"/>
    <s v="8540008"/>
    <n v="528004120001"/>
    <x v="3"/>
    <x v="14"/>
    <x v="14"/>
    <n v="202212"/>
    <n v="44926"/>
    <s v="XOF"/>
    <n v="107782"/>
    <n v="170.51"/>
    <s v="EUR"/>
    <n v="164.31399999999999"/>
    <n v="13045208"/>
    <s v="STAFF"/>
    <n v="2031020"/>
    <s v="Time Code : N - OUAC021222 OMNI-IUTS DU MOIS DE DECEMBRE 2022 DE GANSORE Hassane Moctar"/>
  </r>
  <r>
    <s v="E"/>
    <s v="4200"/>
    <s v="854"/>
    <s v="85408"/>
    <s v="8549052"/>
    <n v="528004120002"/>
    <x v="0"/>
    <x v="17"/>
    <x v="17"/>
    <n v="202212"/>
    <n v="44926"/>
    <s v="XOF"/>
    <n v="22059.48"/>
    <n v="34.9"/>
    <s v="EUR"/>
    <n v="33.631999999999998"/>
    <n v="13045208"/>
    <s v="STAFF"/>
    <n v="2058432"/>
    <s v="Time Code : N - OUAC041222 OMNI-CNSS DU MOIS DE DECEMBRE 2022 DE SONDO Stéphane"/>
  </r>
  <r>
    <s v="E"/>
    <s v="4200"/>
    <s v="854"/>
    <s v="85408"/>
    <s v="8549057"/>
    <n v="528004120002"/>
    <x v="0"/>
    <x v="22"/>
    <x v="22"/>
    <n v="202212"/>
    <n v="44926"/>
    <s v="XOF"/>
    <n v="51768.77"/>
    <n v="81.900000000000006"/>
    <s v="EUR"/>
    <n v="78.924000000000007"/>
    <n v="13045208"/>
    <s v="STAFF"/>
    <n v="2035753"/>
    <s v="Time Code : N - OUAC041222 OMNI-CNSS DU MOIS DE DECEMBRE 2022 DE KOUANDA Rachidatou"/>
  </r>
  <r>
    <s v="E"/>
    <s v="4300"/>
    <s v="854"/>
    <s v="85406"/>
    <s v="8549052"/>
    <n v="528004120001"/>
    <x v="3"/>
    <x v="14"/>
    <x v="14"/>
    <n v="202212"/>
    <n v="44926"/>
    <s v="XOF"/>
    <n v="115630"/>
    <n v="182.92"/>
    <s v="EUR"/>
    <n v="176.273"/>
    <n v="13045208"/>
    <s v="STAFF"/>
    <n v="2022429"/>
    <s v="Time Code : N - OUAC021222 OMNI-IUTS DU MOIS DE DECEMBRE 2022 DE DAHANI Daouda Martial Hubert"/>
  </r>
  <r>
    <s v="E"/>
    <s v="4200"/>
    <s v="854"/>
    <s v="85406"/>
    <s v="8549053"/>
    <n v="528004120002"/>
    <x v="0"/>
    <x v="15"/>
    <x v="15"/>
    <n v="202212"/>
    <n v="44926"/>
    <s v="XOF"/>
    <n v="97103"/>
    <n v="153.61000000000001"/>
    <s v="EUR"/>
    <n v="148.02799999999999"/>
    <n v="13045208"/>
    <s v="STAFF"/>
    <n v="2041743"/>
    <s v="Time Code : N - OUAC041222 OMNI-CNSS DU MOIS DE DECEMBRE 2022 DE SORE Safiétou"/>
  </r>
  <r>
    <s v="E"/>
    <s v="4300"/>
    <s v="854"/>
    <s v="85400"/>
    <s v="8549062"/>
    <n v="528004120002"/>
    <x v="0"/>
    <x v="23"/>
    <x v="23"/>
    <n v="202212"/>
    <n v="44926"/>
    <s v="XOF"/>
    <n v="15997.09"/>
    <n v="25.31"/>
    <s v="EUR"/>
    <n v="24.39"/>
    <n v="13045208"/>
    <s v="STAFF"/>
    <n v="2032465"/>
    <s v="Time Code : N - OUAC021222 OMNI-IUTS DU MOIS DE DECEMBRE 2022 DE ZOURE Hassimi"/>
  </r>
  <r>
    <s v="E"/>
    <s v="4200"/>
    <s v="854"/>
    <s v="85406"/>
    <s v="8549057"/>
    <n v="528004120002"/>
    <x v="0"/>
    <x v="7"/>
    <x v="7"/>
    <n v="202212"/>
    <n v="44926"/>
    <s v="XOF"/>
    <n v="23454.55"/>
    <n v="37.1"/>
    <s v="EUR"/>
    <n v="35.752000000000002"/>
    <n v="13045208"/>
    <s v="STAFF"/>
    <n v="8540399"/>
    <s v="Time Code : N - OUAC041222 OMNI-CNSS DU MOIS DE DECEMBRE 2022 DE KONFE TRAORE Aicha"/>
  </r>
  <r>
    <s v="E"/>
    <s v="4300"/>
    <s v="854"/>
    <s v="85408"/>
    <s v="8549057"/>
    <n v="528004120002"/>
    <x v="0"/>
    <x v="19"/>
    <x v="19"/>
    <n v="202212"/>
    <n v="44926"/>
    <s v="XOF"/>
    <n v="53478.75"/>
    <n v="84.6"/>
    <s v="EUR"/>
    <n v="81.525999999999996"/>
    <n v="13045208"/>
    <s v="STAFF"/>
    <n v="2023596"/>
    <s v="Time Code : N - OUAC021222 OMNI-IUTS DU MOIS DE DECEMBRE 2022 DE WANGRE Didier"/>
  </r>
  <r>
    <s v="E"/>
    <s v="4300"/>
    <s v="854"/>
    <s v="85406"/>
    <s v="8549059"/>
    <n v="528004120002"/>
    <x v="0"/>
    <x v="18"/>
    <x v="18"/>
    <n v="202212"/>
    <n v="44926"/>
    <s v="XOF"/>
    <n v="3466.21"/>
    <n v="5.48"/>
    <s v="EUR"/>
    <n v="5.2809999999999997"/>
    <n v="13045208"/>
    <s v="STAFF"/>
    <n v="2024413"/>
    <s v="Time Code : N - OUAC021222 OMNI-IUTS DU MOIS DE DECEMBRE 2022 DE DAMIBA Jacques Malgdawindé"/>
  </r>
  <r>
    <s v="E"/>
    <s v="4300"/>
    <s v="854"/>
    <s v="85406"/>
    <s v="8549057"/>
    <n v="528004120002"/>
    <x v="0"/>
    <x v="7"/>
    <x v="7"/>
    <n v="202212"/>
    <n v="44926"/>
    <s v="XOF"/>
    <n v="14478.19"/>
    <n v="22.9"/>
    <s v="EUR"/>
    <n v="22.068000000000001"/>
    <n v="13045208"/>
    <s v="STAFF"/>
    <n v="8540399"/>
    <s v="Time Code : N - OUAC021222 OMNI-IUTS DU MOIS DE DECEMBRE 2022 DE KONFE TRAORE Aicha"/>
  </r>
  <r>
    <s v="E"/>
    <s v="4300"/>
    <s v="854"/>
    <s v="85406"/>
    <s v="8540008"/>
    <n v="528004120002"/>
    <x v="0"/>
    <x v="24"/>
    <x v="24"/>
    <n v="202212"/>
    <n v="44926"/>
    <s v="XOF"/>
    <n v="40180"/>
    <n v="63.56"/>
    <s v="EUR"/>
    <n v="61.25"/>
    <n v="13045208"/>
    <s v="STAFF"/>
    <n v="2039252"/>
    <s v="Time Code : N - OUAC021222 OMNI-IUTS DU MOIS DE DECEMBRE 2022 DE GUIRO Shérita Djémila"/>
  </r>
  <r>
    <s v="E"/>
    <s v="4300"/>
    <s v="854"/>
    <s v="85408"/>
    <s v="8549057"/>
    <n v="528004120002"/>
    <x v="0"/>
    <x v="22"/>
    <x v="22"/>
    <n v="202212"/>
    <n v="44926"/>
    <s v="XOF"/>
    <n v="19707.240000000002"/>
    <n v="31.18"/>
    <s v="EUR"/>
    <n v="30.047000000000001"/>
    <n v="13045208"/>
    <s v="STAFF"/>
    <n v="2035753"/>
    <s v="Time Code : N - OUAC021222 OMNI-IUTS DU MOIS DE DECEMBRE 2022 DE KOUANDA Rachidatou"/>
  </r>
  <r>
    <s v="E"/>
    <s v="4300"/>
    <s v="854"/>
    <s v="85406"/>
    <s v="8549057"/>
    <n v="528004120002"/>
    <x v="0"/>
    <x v="7"/>
    <x v="7"/>
    <n v="202212"/>
    <n v="44926"/>
    <s v="XOF"/>
    <n v="12455.63"/>
    <n v="19.7"/>
    <s v="EUR"/>
    <n v="18.984000000000002"/>
    <n v="13045208"/>
    <s v="STAFF"/>
    <n v="8540358"/>
    <s v="Time Code : N - OUAC021222 OMNI-IUTS DU MOIS DE DECEMBRE 2022 DE ZOMA Jean"/>
  </r>
  <r>
    <s v="E"/>
    <s v="4300"/>
    <s v="854"/>
    <s v="85406"/>
    <s v="8549059"/>
    <n v="528004120002"/>
    <x v="0"/>
    <x v="18"/>
    <x v="18"/>
    <n v="202212"/>
    <n v="44926"/>
    <s v="XOF"/>
    <n v="2372.73"/>
    <n v="3.75"/>
    <s v="EUR"/>
    <n v="3.6139999999999999"/>
    <n v="13045208"/>
    <s v="STAFF"/>
    <n v="2030994"/>
    <s v="Time Code : N - OUAC021222 OMNI-IUTS DU MOIS DE DECEMBRE 2022 DE KI/KERE Léonie"/>
  </r>
  <r>
    <s v="E"/>
    <s v="4300"/>
    <s v="854"/>
    <s v="85407"/>
    <s v="8549063"/>
    <n v="528004120002"/>
    <x v="0"/>
    <x v="25"/>
    <x v="25"/>
    <n v="202212"/>
    <n v="44926"/>
    <s v="XOF"/>
    <n v="6814.71"/>
    <n v="10.78"/>
    <s v="EUR"/>
    <n v="10.388"/>
    <n v="13045208"/>
    <s v="STAFF"/>
    <n v="2038727"/>
    <s v="Time Code : S - OUAC021222 OMNI-IUTS DU MOIS DE DECEMBRE 2022 DE SORY Yacouba"/>
  </r>
  <r>
    <s v="E"/>
    <s v="4300"/>
    <s v="854"/>
    <s v="85406"/>
    <s v="8549063"/>
    <n v="528004120002"/>
    <x v="0"/>
    <x v="25"/>
    <x v="25"/>
    <n v="202212"/>
    <n v="44926"/>
    <s v="XOF"/>
    <n v="51110.29"/>
    <n v="80.86"/>
    <s v="EUR"/>
    <n v="77.921999999999997"/>
    <n v="13045208"/>
    <s v="STAFF"/>
    <n v="2038727"/>
    <s v="Time Code : N - OUAC021222 OMNI-IUTS DU MOIS DE DECEMBRE 2022 DE SORY Yacouba"/>
  </r>
  <r>
    <s v="E"/>
    <s v="4300"/>
    <s v="854"/>
    <s v="85407"/>
    <s v="8549059"/>
    <n v="528004120002"/>
    <x v="0"/>
    <x v="20"/>
    <x v="20"/>
    <n v="202212"/>
    <n v="44926"/>
    <s v="XOF"/>
    <n v="40180"/>
    <n v="63.56"/>
    <s v="EUR"/>
    <n v="61.25"/>
    <n v="13045208"/>
    <s v="STAFF"/>
    <n v="2059559"/>
    <s v="Time Code : N - OUAC021222 OMNI-IUTS DU MOIS DE DECEMBRE 2022 DE RAMDE/YAMEOGO Wendpouiré Alice"/>
  </r>
  <r>
    <s v="E"/>
    <s v="4300"/>
    <s v="854"/>
    <s v="85406"/>
    <s v="8549053"/>
    <n v="528004120002"/>
    <x v="0"/>
    <x v="16"/>
    <x v="16"/>
    <n v="202212"/>
    <n v="44926"/>
    <s v="XOF"/>
    <n v="71305"/>
    <n v="112.8"/>
    <s v="EUR"/>
    <n v="108.70099999999999"/>
    <n v="13045208"/>
    <s v="STAFF"/>
    <n v="2024193"/>
    <s v="Time Code : N - OUAC021222 OMNI-IUTS DU MOIS DE DECEMBRE 2022 DE KAMBIRE Sié"/>
  </r>
  <r>
    <s v="E"/>
    <s v="4300"/>
    <s v="854"/>
    <s v="85406"/>
    <s v="8549059"/>
    <n v="528004120002"/>
    <x v="0"/>
    <x v="12"/>
    <x v="12"/>
    <n v="202212"/>
    <n v="44926"/>
    <s v="XOF"/>
    <n v="6985.09"/>
    <n v="11.05"/>
    <s v="EUR"/>
    <n v="10.648"/>
    <n v="13045208"/>
    <s v="STAFF"/>
    <n v="8540386"/>
    <s v="Time Code : N - OUAC021222 OMNI-IUTS DU MOIS DE DECEMBRE 2022 DE YAMEOGO Dahlia Ramata Stephanie"/>
  </r>
  <r>
    <s v="E"/>
    <s v="4300"/>
    <s v="854"/>
    <s v="85406"/>
    <s v="8549053"/>
    <n v="528004120002"/>
    <x v="0"/>
    <x v="15"/>
    <x v="15"/>
    <n v="202212"/>
    <n v="44926"/>
    <s v="XOF"/>
    <n v="36162"/>
    <n v="57.21"/>
    <s v="EUR"/>
    <n v="55.131"/>
    <n v="13045208"/>
    <s v="STAFF"/>
    <n v="2041743"/>
    <s v="Time Code : N - OUAC021222 OMNI-IUTS DU MOIS DE DECEMBRE 2022 DE SORE Safiétou"/>
  </r>
  <r>
    <s v="E"/>
    <s v="4300"/>
    <s v="854"/>
    <s v="85407"/>
    <s v="8549057"/>
    <n v="528004120002"/>
    <x v="0"/>
    <x v="22"/>
    <x v="22"/>
    <n v="202212"/>
    <n v="44926"/>
    <s v="XOF"/>
    <n v="37602"/>
    <n v="59.49"/>
    <s v="EUR"/>
    <n v="57.328000000000003"/>
    <n v="13045208"/>
    <s v="STAFF"/>
    <n v="2023197"/>
    <s v="Time Code : N - OUAC021222 OMNI-IUTS DU MOIS DE DECEMBRE 2022 DE SAGNON Sanlé Régis Kader"/>
  </r>
  <r>
    <s v="E"/>
    <s v="4300"/>
    <s v="854"/>
    <s v="85408"/>
    <s v="8549052"/>
    <n v="528004120002"/>
    <x v="0"/>
    <x v="17"/>
    <x v="17"/>
    <n v="202212"/>
    <n v="44926"/>
    <s v="XOF"/>
    <n v="34117.29"/>
    <n v="53.97"/>
    <s v="EUR"/>
    <n v="52.009"/>
    <n v="13045208"/>
    <s v="STAFF"/>
    <n v="2058432"/>
    <s v="Time Code : N - OUAC021222 OMNI-IUTS DU MOIS DE DECEMBRE 2022 DE SONDO Stéphane"/>
  </r>
  <r>
    <s v="E"/>
    <s v="4061"/>
    <s v="854"/>
    <s v="85400"/>
    <s v="8549051"/>
    <n v="528004120002"/>
    <x v="0"/>
    <x v="1"/>
    <x v="1"/>
    <n v="202212"/>
    <n v="44926"/>
    <s v="USD"/>
    <n v="32.78"/>
    <n v="32.78"/>
    <s v="EUR"/>
    <n v="31.588999999999999"/>
    <n v="30537576"/>
    <s v="STAFF"/>
    <n v="9985201"/>
    <s v="202212/Annual leave accrual/Benoit  DELSARTE"/>
  </r>
  <r>
    <s v="E"/>
    <s v="4060"/>
    <s v="854"/>
    <s v="85400"/>
    <s v="8549059"/>
    <n v="528004120002"/>
    <x v="0"/>
    <x v="18"/>
    <x v="18"/>
    <n v="202212"/>
    <n v="44926"/>
    <s v="XOF"/>
    <n v="2492.52"/>
    <n v="3.94"/>
    <s v="EUR"/>
    <n v="3.7970000000000002"/>
    <n v="30537711"/>
    <s v="STAFF"/>
    <n v="2030994"/>
    <s v="202212/Annual leave accrual/Léonie  Ki"/>
  </r>
  <r>
    <s v="E"/>
    <s v="4060"/>
    <s v="854"/>
    <s v="85400"/>
    <s v="8540017"/>
    <n v="528004120002"/>
    <x v="0"/>
    <x v="26"/>
    <x v="26"/>
    <n v="202212"/>
    <n v="44926"/>
    <s v="XOF"/>
    <n v="1537.27"/>
    <n v="2.4300000000000002"/>
    <s v="EUR"/>
    <n v="2.3420000000000001"/>
    <n v="30537711"/>
    <s v="STAFF"/>
    <n v="2052844"/>
    <s v="202212/Annual leave accrual/SAWADOGO  Salimata"/>
  </r>
  <r>
    <s v="E"/>
    <s v="4300"/>
    <s v="854"/>
    <s v="85406"/>
    <s v="8549057"/>
    <n v="528004120002"/>
    <x v="0"/>
    <x v="69"/>
    <x v="68"/>
    <n v="202212"/>
    <n v="44926"/>
    <s v="XOF"/>
    <n v="16931"/>
    <n v="26.78"/>
    <s v="EUR"/>
    <n v="25.806999999999999"/>
    <n v="30535881"/>
    <s v="STAFF"/>
    <n v="8540222"/>
    <s v="Time Code : A - OUAC021222 OMNI-IUTS DU MOIS DE DECEMBRE 2022 DE OUEDRAOGO Bila Basile"/>
  </r>
  <r>
    <s v="E"/>
    <s v="4060"/>
    <s v="854"/>
    <s v="85400"/>
    <s v="8549062"/>
    <n v="528004120002"/>
    <x v="0"/>
    <x v="23"/>
    <x v="23"/>
    <n v="202212"/>
    <n v="44926"/>
    <s v="XOF"/>
    <n v="9090.7099999999991"/>
    <n v="14.38"/>
    <s v="EUR"/>
    <n v="13.856999999999999"/>
    <n v="30537551"/>
    <s v="STAFF"/>
    <n v="2032465"/>
    <s v="202212/Annual leave accrual/Hassimi  ZOURE"/>
  </r>
  <r>
    <s v="E"/>
    <s v="4060"/>
    <s v="854"/>
    <s v="85401"/>
    <s v="8540008"/>
    <n v="528004120001"/>
    <x v="3"/>
    <x v="14"/>
    <x v="14"/>
    <n v="202212"/>
    <n v="44926"/>
    <s v="XOF"/>
    <n v="65287.81"/>
    <n v="103.28"/>
    <s v="EUR"/>
    <n v="99.527000000000001"/>
    <n v="30537555"/>
    <s v="STAFF"/>
    <n v="2031020"/>
    <s v="202212/Annual leave accrual/Hassane Moctar Gansore"/>
  </r>
  <r>
    <s v="E"/>
    <s v="4060"/>
    <s v="854"/>
    <s v="85406"/>
    <s v="8540008"/>
    <n v="528004120001"/>
    <x v="3"/>
    <x v="9"/>
    <x v="9"/>
    <n v="202212"/>
    <n v="44926"/>
    <s v="XOF"/>
    <n v="99714.2"/>
    <n v="157.75"/>
    <s v="EUR"/>
    <n v="152.017"/>
    <n v="30537570"/>
    <s v="STAFF"/>
    <n v="2019466"/>
    <s v="202212/Annual leave accrual/Lena Yasmine Zague-Some"/>
  </r>
  <r>
    <s v="E"/>
    <s v="4060"/>
    <s v="854"/>
    <s v="85406"/>
    <s v="8549052"/>
    <n v="528004120001"/>
    <x v="3"/>
    <x v="14"/>
    <x v="14"/>
    <n v="202212"/>
    <n v="44926"/>
    <s v="XOF"/>
    <n v="67899.399999999994"/>
    <n v="107.42"/>
    <s v="EUR"/>
    <n v="103.51600000000001"/>
    <n v="30537570"/>
    <s v="STAFF"/>
    <n v="2022429"/>
    <s v="202212/Annual leave accrual/Daouda Martial Hubert  Dahani"/>
  </r>
  <r>
    <s v="E"/>
    <s v="4060"/>
    <s v="854"/>
    <s v="85406"/>
    <s v="8549057"/>
    <n v="528004120002"/>
    <x v="0"/>
    <x v="19"/>
    <x v="19"/>
    <n v="202212"/>
    <n v="44926"/>
    <s v="XOF"/>
    <n v="32573.57"/>
    <n v="51.53"/>
    <s v="EUR"/>
    <n v="49.656999999999996"/>
    <n v="30537570"/>
    <s v="STAFF"/>
    <n v="2023596"/>
    <s v="202212/Annual leave accrual/Wangre  Didier"/>
  </r>
  <r>
    <s v="E"/>
    <s v="4060"/>
    <s v="854"/>
    <s v="85406"/>
    <s v="8549053"/>
    <n v="528004120002"/>
    <x v="0"/>
    <x v="16"/>
    <x v="16"/>
    <n v="202212"/>
    <n v="44926"/>
    <s v="XOF"/>
    <n v="47418.11"/>
    <n v="75.010000000000005"/>
    <s v="EUR"/>
    <n v="72.284000000000006"/>
    <n v="30537570"/>
    <s v="STAFF"/>
    <n v="2024193"/>
    <s v="202212/Annual leave accrual/Sié  Kambire"/>
  </r>
  <r>
    <s v="E"/>
    <s v="4060"/>
    <s v="854"/>
    <s v="85406"/>
    <s v="8549059"/>
    <n v="528004120002"/>
    <x v="0"/>
    <x v="18"/>
    <x v="18"/>
    <n v="202212"/>
    <n v="44926"/>
    <s v="XOF"/>
    <n v="2741.07"/>
    <n v="4.34"/>
    <s v="EUR"/>
    <n v="4.1820000000000004"/>
    <n v="30537570"/>
    <s v="STAFF"/>
    <n v="2024413"/>
    <s v="202212/Annual leave accrual/Jacques Malgdawindé DAMIBA"/>
  </r>
  <r>
    <s v="E"/>
    <s v="4060"/>
    <s v="854"/>
    <s v="85406"/>
    <s v="8549057"/>
    <n v="528004120002"/>
    <x v="0"/>
    <x v="22"/>
    <x v="22"/>
    <n v="202212"/>
    <n v="44926"/>
    <s v="XOF"/>
    <n v="17114.22"/>
    <n v="27.07"/>
    <s v="EUR"/>
    <n v="26.085999999999999"/>
    <n v="30537570"/>
    <s v="STAFF"/>
    <n v="2035753"/>
    <s v="202212/Annual leave accrual/Kouanda  Rachidatou"/>
  </r>
  <r>
    <s v="E"/>
    <s v="4060"/>
    <s v="854"/>
    <s v="85406"/>
    <s v="8549063"/>
    <n v="528004120002"/>
    <x v="0"/>
    <x v="25"/>
    <x v="25"/>
    <n v="202212"/>
    <n v="44926"/>
    <s v="XOF"/>
    <n v="45594.32"/>
    <n v="72.13"/>
    <s v="EUR"/>
    <n v="69.509"/>
    <n v="30537570"/>
    <s v="STAFF"/>
    <n v="2038727"/>
    <s v="202212/Annual leave accrual/Yacouba  Sory"/>
  </r>
  <r>
    <s v="E"/>
    <s v="4060"/>
    <s v="854"/>
    <s v="85407"/>
    <s v="8549057"/>
    <n v="528004120002"/>
    <x v="0"/>
    <x v="22"/>
    <x v="22"/>
    <n v="202212"/>
    <n v="44926"/>
    <s v="XOF"/>
    <n v="-33385.32"/>
    <n v="-52.81"/>
    <s v="EUR"/>
    <n v="-50.890999999999998"/>
    <n v="30537701"/>
    <s v="STAFF"/>
    <n v="2023197"/>
    <s v="202212/Annual leave accrual/Regis Kader Sanlé Sagnon"/>
  </r>
  <r>
    <s v="E"/>
    <s v="4060"/>
    <s v="854"/>
    <s v="85406"/>
    <s v="8540008"/>
    <n v="528004120001"/>
    <x v="3"/>
    <x v="14"/>
    <x v="14"/>
    <n v="202212"/>
    <n v="44926"/>
    <s v="XOF"/>
    <n v="-35435"/>
    <n v="-56.06"/>
    <s v="EUR"/>
    <n v="-54.023000000000003"/>
    <n v="30537706"/>
    <s v="STAFF"/>
    <n v="2012170"/>
    <s v="202212/Annual leave accrual/Yaya  Kiema"/>
  </r>
  <r>
    <s v="E"/>
    <s v="4060"/>
    <s v="854"/>
    <s v="85400"/>
    <s v="8549060"/>
    <n v="528004120002"/>
    <x v="0"/>
    <x v="6"/>
    <x v="6"/>
    <n v="202212"/>
    <n v="44926"/>
    <s v="XOF"/>
    <n v="4285.26"/>
    <n v="6.78"/>
    <s v="EUR"/>
    <n v="6.5339999999999998"/>
    <n v="30537711"/>
    <s v="STAFF"/>
    <n v="2049729"/>
    <s v="202212/Annual leave accrual/Annielle  Nignan"/>
  </r>
  <r>
    <s v="E"/>
    <s v="4060"/>
    <s v="854"/>
    <s v="85400"/>
    <s v="8549060"/>
    <n v="528004120002"/>
    <x v="0"/>
    <x v="6"/>
    <x v="6"/>
    <n v="202212"/>
    <n v="44926"/>
    <s v="XOF"/>
    <n v="1604.24"/>
    <n v="2.54"/>
    <s v="EUR"/>
    <n v="2.448"/>
    <n v="30537711"/>
    <s v="STAFF"/>
    <n v="2012532"/>
    <s v="202212/Annual leave accrual/Evariste  Belemsobgo"/>
  </r>
  <r>
    <s v="E"/>
    <s v="4060"/>
    <s v="854"/>
    <s v="85400"/>
    <s v="8549057"/>
    <n v="528004120002"/>
    <x v="0"/>
    <x v="7"/>
    <x v="7"/>
    <n v="202212"/>
    <n v="44926"/>
    <s v="XOF"/>
    <n v="8754.6299999999992"/>
    <n v="13.85"/>
    <s v="EUR"/>
    <n v="13.347"/>
    <n v="30537711"/>
    <s v="STAFF"/>
    <n v="8540392"/>
    <s v="202212/Annual leave accrual/Hamza  Kabore"/>
  </r>
  <r>
    <s v="E"/>
    <s v="4060"/>
    <s v="854"/>
    <s v="85400"/>
    <s v="8549057"/>
    <n v="528004120002"/>
    <x v="0"/>
    <x v="7"/>
    <x v="7"/>
    <n v="202212"/>
    <n v="44926"/>
    <s v="XOF"/>
    <n v="7495.36"/>
    <n v="11.86"/>
    <s v="EUR"/>
    <n v="11.429"/>
    <n v="30537711"/>
    <s v="STAFF"/>
    <n v="8540358"/>
    <s v="202212/Annual leave accrual/Jean  ZOMA"/>
  </r>
  <r>
    <s v="E"/>
    <s v="4060"/>
    <s v="854"/>
    <s v="85407"/>
    <s v="8549057"/>
    <n v="528004120002"/>
    <x v="0"/>
    <x v="22"/>
    <x v="22"/>
    <n v="202212"/>
    <n v="44926"/>
    <s v="XOF"/>
    <n v="33385.32"/>
    <n v="52.81"/>
    <s v="EUR"/>
    <n v="50.890999999999998"/>
    <n v="30537749"/>
    <s v="STAFF"/>
    <n v="2023197"/>
    <s v="Annulation/202212/Annual leave accrual/Regis Kader Sanlé Sagnon"/>
  </r>
  <r>
    <s v="E"/>
    <s v="4060"/>
    <s v="854"/>
    <s v="85406"/>
    <s v="8540008"/>
    <n v="528004120001"/>
    <x v="3"/>
    <x v="14"/>
    <x v="14"/>
    <n v="202212"/>
    <n v="44926"/>
    <s v="XOF"/>
    <n v="35435"/>
    <n v="56.06"/>
    <s v="EUR"/>
    <n v="54.023000000000003"/>
    <n v="30537750"/>
    <s v="STAFF"/>
    <n v="2012170"/>
    <s v="Annalation/202212/Annual leave accrual/Yaya  Kiema"/>
  </r>
  <r>
    <s v="E"/>
    <s v="4060"/>
    <s v="854"/>
    <s v="85407"/>
    <s v="8549057"/>
    <n v="528004120002"/>
    <x v="0"/>
    <x v="22"/>
    <x v="22"/>
    <n v="202212"/>
    <n v="44926"/>
    <s v="XOF"/>
    <n v="33385.32"/>
    <n v="52.81"/>
    <s v="EUR"/>
    <n v="50.890999999999998"/>
    <n v="30537752"/>
    <s v="STAFF"/>
    <n v="2023197"/>
    <s v="202212/Annual leave accrual/Regis Kader Sanlé Sagnon"/>
  </r>
  <r>
    <s v="E"/>
    <s v="4060"/>
    <s v="854"/>
    <s v="85406"/>
    <s v="8540008"/>
    <n v="528004120001"/>
    <x v="3"/>
    <x v="14"/>
    <x v="14"/>
    <n v="202212"/>
    <n v="44926"/>
    <s v="XOF"/>
    <n v="35435"/>
    <n v="56.06"/>
    <s v="EUR"/>
    <n v="54.023000000000003"/>
    <n v="30537754"/>
    <s v="STAFF"/>
    <n v="2012170"/>
    <s v="202212/Annual leave accrual/Yaya  Kiema"/>
  </r>
  <r>
    <s v="E"/>
    <s v="4060"/>
    <s v="854"/>
    <s v="85406"/>
    <s v="8549059"/>
    <n v="528004120002"/>
    <x v="0"/>
    <x v="12"/>
    <x v="12"/>
    <n v="202212"/>
    <n v="44926"/>
    <s v="XOF"/>
    <n v="6229.83"/>
    <n v="9.86"/>
    <s v="EUR"/>
    <n v="9.5020000000000007"/>
    <n v="30537570"/>
    <s v="STAFF"/>
    <n v="8540279"/>
    <s v="202212/Annual leave accrual/Lucie Wendkoaguenda.  YAMEOGO"/>
  </r>
  <r>
    <s v="E"/>
    <s v="4060"/>
    <s v="854"/>
    <s v="85406"/>
    <s v="8549060"/>
    <n v="528004120002"/>
    <x v="0"/>
    <x v="6"/>
    <x v="6"/>
    <n v="202212"/>
    <n v="44926"/>
    <s v="XOF"/>
    <n v="3551.2"/>
    <n v="5.62"/>
    <s v="EUR"/>
    <n v="5.4160000000000004"/>
    <n v="30537570"/>
    <s v="STAFF"/>
    <n v="2027008"/>
    <s v="202212/Annual leave accrual/Sawadogo  Augustine Marie Wendyam"/>
  </r>
  <r>
    <s v="E"/>
    <s v="4060"/>
    <s v="854"/>
    <s v="85406"/>
    <s v="8549059"/>
    <n v="528004120002"/>
    <x v="0"/>
    <x v="12"/>
    <x v="12"/>
    <n v="202212"/>
    <n v="44926"/>
    <s v="XOF"/>
    <n v="39672.980000000003"/>
    <n v="62.76"/>
    <s v="EUR"/>
    <n v="60.478999999999999"/>
    <n v="30537570"/>
    <s v="STAFF"/>
    <n v="2046481"/>
    <s v="202212/Annual leave accrual/Hadja Aliza Toe"/>
  </r>
  <r>
    <s v="E"/>
    <s v="4060"/>
    <s v="854"/>
    <s v="85406"/>
    <s v="8549057"/>
    <n v="528004120002"/>
    <x v="0"/>
    <x v="7"/>
    <x v="7"/>
    <n v="202212"/>
    <n v="44926"/>
    <s v="XOF"/>
    <n v="8965.49"/>
    <n v="14.18"/>
    <s v="EUR"/>
    <n v="13.664999999999999"/>
    <n v="30537570"/>
    <s v="STAFF"/>
    <n v="8540399"/>
    <s v="202212/Annual leave accrual/Aïcha  KONFE/TRAORE"/>
  </r>
  <r>
    <s v="E"/>
    <s v="4060"/>
    <s v="854"/>
    <s v="85406"/>
    <s v="8549059"/>
    <n v="528004120002"/>
    <x v="0"/>
    <x v="12"/>
    <x v="12"/>
    <n v="202212"/>
    <n v="44926"/>
    <s v="XOF"/>
    <n v="4242.67"/>
    <n v="6.71"/>
    <s v="EUR"/>
    <n v="6.4660000000000002"/>
    <n v="30537570"/>
    <s v="STAFF"/>
    <n v="8540386"/>
    <s v="202212/Annual leave accrual/Dahlia Ramata Stéphanie  YAMEOGO"/>
  </r>
  <r>
    <s v="E"/>
    <s v="4060"/>
    <s v="854"/>
    <s v="85406"/>
    <s v="8549058"/>
    <n v="528004120002"/>
    <x v="0"/>
    <x v="10"/>
    <x v="10"/>
    <n v="202212"/>
    <n v="44926"/>
    <s v="XOF"/>
    <n v="-13726.55"/>
    <n v="-21.72"/>
    <s v="EUR"/>
    <n v="-20.931000000000001"/>
    <n v="30537706"/>
    <s v="STAFF"/>
    <n v="2011105"/>
    <s v="202212/Annual leave accrual/COULIDIATY  Aimé Parfait"/>
  </r>
  <r>
    <s v="E"/>
    <s v="4060"/>
    <s v="854"/>
    <s v="85400"/>
    <s v="8549059"/>
    <n v="528004120002"/>
    <x v="0"/>
    <x v="76"/>
    <x v="75"/>
    <n v="202212"/>
    <n v="44926"/>
    <s v="XOF"/>
    <n v="12432.42"/>
    <n v="19.670000000000002"/>
    <s v="EUR"/>
    <n v="18.954999999999998"/>
    <n v="30537711"/>
    <s v="STAFF"/>
    <n v="8540353"/>
    <s v="202212/Annual leave accrual/Aminata  PARE/KARAMBIRI"/>
  </r>
  <r>
    <s v="E"/>
    <s v="4060"/>
    <s v="854"/>
    <s v="85406"/>
    <s v="8549058"/>
    <n v="528004120002"/>
    <x v="0"/>
    <x v="10"/>
    <x v="10"/>
    <n v="202212"/>
    <n v="44926"/>
    <s v="XOF"/>
    <n v="13726.55"/>
    <n v="21.72"/>
    <s v="EUR"/>
    <n v="20.931000000000001"/>
    <n v="30537750"/>
    <s v="STAFF"/>
    <n v="2011105"/>
    <s v="Annalation/202212/Annual leave accrual/COULIDIATY  Aimé Parfait"/>
  </r>
  <r>
    <s v="E"/>
    <s v="4060"/>
    <s v="854"/>
    <s v="85406"/>
    <s v="8549058"/>
    <n v="528004120002"/>
    <x v="0"/>
    <x v="10"/>
    <x v="10"/>
    <n v="202212"/>
    <n v="44926"/>
    <s v="XOF"/>
    <n v="13726.55"/>
    <n v="21.72"/>
    <s v="EUR"/>
    <n v="20.931000000000001"/>
    <n v="30537754"/>
    <s v="STAFF"/>
    <n v="2011105"/>
    <s v="202212/Annual leave accrual/COULIDIATY  Aimé Parfait"/>
  </r>
  <r>
    <s v="E"/>
    <s v="4200"/>
    <s v="854"/>
    <s v="85400"/>
    <s v="8549060"/>
    <n v="528004120002"/>
    <x v="0"/>
    <x v="6"/>
    <x v="6"/>
    <n v="202212"/>
    <n v="44926"/>
    <s v="XOF"/>
    <n v="5119.05"/>
    <n v="8.1"/>
    <s v="EUR"/>
    <n v="7.806"/>
    <n v="13045208"/>
    <s v="STAFF"/>
    <n v="2012532"/>
    <s v="Time Code : N - OUAC041222 OMNI-CNSS DU MOIS DE DECEMBRE 2022 DE BELEMSOBGO  Evariste"/>
  </r>
  <r>
    <s v="E"/>
    <s v="4200"/>
    <s v="854"/>
    <s v="85400"/>
    <s v="8549058"/>
    <n v="528004120002"/>
    <x v="0"/>
    <x v="10"/>
    <x v="10"/>
    <n v="202212"/>
    <n v="44926"/>
    <s v="XOF"/>
    <n v="8705.52"/>
    <n v="13.77"/>
    <s v="EUR"/>
    <n v="13.27"/>
    <n v="13045208"/>
    <s v="STAFF"/>
    <n v="2011105"/>
    <s v="Time Code : N - OUAC041222 OMNI-CNSS DU MOIS DE DECEMBRE 2022 DE COULIDIATY Aimé Parfait"/>
  </r>
  <r>
    <s v="E"/>
    <s v="4200"/>
    <s v="854"/>
    <s v="85400"/>
    <s v="8549060"/>
    <n v="528004120002"/>
    <x v="0"/>
    <x v="6"/>
    <x v="6"/>
    <n v="202212"/>
    <n v="44926"/>
    <s v="XOF"/>
    <n v="14613.28"/>
    <n v="23.12"/>
    <s v="EUR"/>
    <n v="22.28"/>
    <n v="13045208"/>
    <s v="STAFF"/>
    <n v="2027008"/>
    <s v="Time Code : N - OUAC041222 OMNI-CNSS DU MOIS DE DECEMBRE 2022 DE SAWADOGO Augustine Marie wendyam"/>
  </r>
  <r>
    <s v="E"/>
    <s v="4200"/>
    <s v="854"/>
    <s v="85400"/>
    <s v="8549057"/>
    <n v="528004120002"/>
    <x v="0"/>
    <x v="7"/>
    <x v="7"/>
    <n v="202212"/>
    <n v="44926"/>
    <s v="XOF"/>
    <n v="14770.99"/>
    <n v="23.37"/>
    <s v="EUR"/>
    <n v="22.521000000000001"/>
    <n v="13045208"/>
    <s v="STAFF"/>
    <n v="8540392"/>
    <s v="Time Code : N - OUAC041222 OMNI-CNSS DU MOIS DE DECEMBRE 2022 DE KABORE Hamza"/>
  </r>
  <r>
    <s v="E"/>
    <s v="4200"/>
    <s v="854"/>
    <s v="85400"/>
    <s v="8540017"/>
    <n v="528004120002"/>
    <x v="0"/>
    <x v="26"/>
    <x v="26"/>
    <n v="202212"/>
    <n v="44926"/>
    <s v="XOF"/>
    <n v="6550.78"/>
    <n v="10.36"/>
    <s v="EUR"/>
    <n v="9.984"/>
    <n v="13045208"/>
    <s v="STAFF"/>
    <n v="2052844"/>
    <s v="Time Code : N - OUAC041222 OMNI-CNSS DU MOIS DE DECEMBRE 2022 DE SAWADOGO Salimata"/>
  </r>
  <r>
    <s v="E"/>
    <s v="4200"/>
    <s v="854"/>
    <s v="85400"/>
    <s v="8549060"/>
    <n v="528004120002"/>
    <x v="0"/>
    <x v="6"/>
    <x v="6"/>
    <n v="202212"/>
    <n v="44926"/>
    <s v="XOF"/>
    <n v="16380.95"/>
    <n v="25.91"/>
    <s v="EUR"/>
    <n v="24.968"/>
    <n v="13045208"/>
    <s v="STAFF"/>
    <n v="2049729"/>
    <s v="Time Code : N - OUAC041222 OMNI-CNSS DU MOIS DE DECEMBRE 2022 DE NIGNAN Annielle"/>
  </r>
  <r>
    <s v="E"/>
    <s v="5094"/>
    <s v="854"/>
    <s v="85408"/>
    <s v="8549054"/>
    <n v="528004120010"/>
    <x v="1"/>
    <x v="43"/>
    <x v="43"/>
    <n v="202212"/>
    <n v="44926"/>
    <s v="XOF"/>
    <n v="20000"/>
    <n v="31.64"/>
    <s v="EUR"/>
    <n v="30.49"/>
    <n v="30537718"/>
    <m/>
    <m/>
    <s v="OUAC411222-ONATEL/Frais de communication : Flotte OUAHIGOUYA pour le mois de DECEMBRE  2022."/>
  </r>
  <r>
    <s v="E"/>
    <s v="5097"/>
    <s v="854"/>
    <s v="85401"/>
    <s v="8540017"/>
    <n v="528004120026"/>
    <x v="6"/>
    <x v="46"/>
    <x v="46"/>
    <n v="202212"/>
    <n v="44926"/>
    <s v="XOF"/>
    <n v="2620000"/>
    <n v="4144.78"/>
    <s v="EUR"/>
    <n v="3994.16"/>
    <n v="30537777"/>
    <m/>
    <m/>
    <s v="KAAC091222/ACCRUALS/SUPERVISION/ ACCRUALS PAIEMENT DES SUIVI ET SUPERVISION DES APPRENTISSAGES DES ADOLESCENTS DU PRIMAIRE ET DU POST-PRIMAIRE SUR LA SANTE SEXUELLE ET REPRODUCTIVE DES ABOLESCENTS (SSRA)  DANS LES ETABLISSEMENTS COUVERTS PAR LE PROJET ATW"/>
  </r>
  <r>
    <s v="E"/>
    <s v="5094"/>
    <s v="854"/>
    <s v="85408"/>
    <s v="8549054"/>
    <n v="528004120010"/>
    <x v="1"/>
    <x v="43"/>
    <x v="43"/>
    <n v="202212"/>
    <n v="44926"/>
    <s v="XOF"/>
    <n v="90000"/>
    <n v="142.38"/>
    <s v="EUR"/>
    <n v="137.20599999999999"/>
    <n v="30537718"/>
    <m/>
    <m/>
    <s v="OUAC401222-ONATEL/Frais de communication :  Forfait maitrisé BASE OUAHIGOUYA pour de DECEMBRE    2022."/>
  </r>
  <r>
    <s v="E"/>
    <s v="5094"/>
    <s v="854"/>
    <s v="85406"/>
    <s v="8549054"/>
    <n v="528004120010"/>
    <x v="1"/>
    <x v="43"/>
    <x v="43"/>
    <n v="202212"/>
    <n v="44926"/>
    <s v="XOF"/>
    <n v="140000"/>
    <n v="221.48"/>
    <s v="EUR"/>
    <n v="213.43100000000001"/>
    <n v="30537718"/>
    <m/>
    <m/>
    <s v="OUAC411222-ONATEL/Frais de communication : Flotte ATWA  Staff SCI pour le mois de  DECEMBRE  2022."/>
  </r>
  <r>
    <s v="E"/>
    <s v="4998"/>
    <s v="854"/>
    <s v="85401"/>
    <s v="8549059"/>
    <n v="528004120010"/>
    <x v="1"/>
    <x v="31"/>
    <x v="31"/>
    <n v="202212"/>
    <n v="44926"/>
    <s v="USD"/>
    <n v="39.9"/>
    <n v="39.9"/>
    <s v="EUR"/>
    <n v="38.450000000000003"/>
    <n v="13064271"/>
    <m/>
    <m/>
    <s v="Country Shared Costs - Non salary benefits"/>
  </r>
  <r>
    <s v="E"/>
    <s v="4998"/>
    <s v="854"/>
    <s v="85400"/>
    <s v="8549051"/>
    <n v="528004120010"/>
    <x v="1"/>
    <x v="31"/>
    <x v="31"/>
    <n v="202212"/>
    <n v="44926"/>
    <s v="USD"/>
    <n v="337.97"/>
    <n v="337.97"/>
    <s v="EUR"/>
    <n v="325.68799999999999"/>
    <n v="13064271"/>
    <m/>
    <m/>
    <s v="Country Shared Costs - Non salary benefits"/>
  </r>
  <r>
    <s v="E"/>
    <s v="4998"/>
    <s v="854"/>
    <s v="85400"/>
    <s v="8549060"/>
    <n v="528004120010"/>
    <x v="1"/>
    <x v="31"/>
    <x v="31"/>
    <n v="202212"/>
    <n v="44926"/>
    <s v="USD"/>
    <n v="12.2"/>
    <n v="12.2"/>
    <s v="EUR"/>
    <n v="11.757"/>
    <n v="13064271"/>
    <m/>
    <m/>
    <s v="Country Shared Costs - Non salary benefits"/>
  </r>
  <r>
    <s v="E"/>
    <s v="4998"/>
    <s v="854"/>
    <s v="85400"/>
    <s v="8549063"/>
    <n v="528004120010"/>
    <x v="1"/>
    <x v="31"/>
    <x v="31"/>
    <n v="202212"/>
    <n v="44926"/>
    <s v="USD"/>
    <n v="74.37"/>
    <n v="74.37"/>
    <s v="EUR"/>
    <n v="71.667000000000002"/>
    <n v="13064271"/>
    <m/>
    <m/>
    <s v="Country Shared Costs - Non salary benefits"/>
  </r>
  <r>
    <s v="E"/>
    <s v="4998"/>
    <s v="854"/>
    <s v="85400"/>
    <s v="8549052"/>
    <n v="528004120010"/>
    <x v="1"/>
    <x v="31"/>
    <x v="31"/>
    <n v="202212"/>
    <n v="44926"/>
    <s v="USD"/>
    <n v="194.2"/>
    <n v="194.2"/>
    <s v="EUR"/>
    <n v="187.143"/>
    <n v="13064271"/>
    <m/>
    <m/>
    <s v="Country Shared Costs - Non salary benefits"/>
  </r>
  <r>
    <s v="E"/>
    <s v="4998"/>
    <s v="854"/>
    <s v="85400"/>
    <s v="8549053"/>
    <n v="528004120010"/>
    <x v="1"/>
    <x v="31"/>
    <x v="31"/>
    <n v="202212"/>
    <n v="44926"/>
    <s v="USD"/>
    <n v="4.42"/>
    <n v="4.42"/>
    <s v="EUR"/>
    <n v="4.2590000000000003"/>
    <n v="13064271"/>
    <m/>
    <m/>
    <s v="Country Shared Costs - Non salary benefits"/>
  </r>
  <r>
    <s v="E"/>
    <s v="4998"/>
    <s v="854"/>
    <s v="85400"/>
    <s v="8549054"/>
    <n v="528004120010"/>
    <x v="1"/>
    <x v="31"/>
    <x v="31"/>
    <n v="202212"/>
    <n v="44926"/>
    <s v="USD"/>
    <n v="45.18"/>
    <n v="45.18"/>
    <s v="EUR"/>
    <n v="43.537999999999997"/>
    <n v="13064271"/>
    <m/>
    <m/>
    <s v="Country Shared Costs - Non salary benefits"/>
  </r>
  <r>
    <s v="E"/>
    <s v="4998"/>
    <s v="854"/>
    <s v="85400"/>
    <s v="8549055"/>
    <n v="528004120010"/>
    <x v="1"/>
    <x v="31"/>
    <x v="31"/>
    <n v="202212"/>
    <n v="44926"/>
    <s v="USD"/>
    <n v="16.18"/>
    <n v="16.18"/>
    <s v="EUR"/>
    <n v="15.592000000000001"/>
    <n v="13064271"/>
    <m/>
    <m/>
    <s v="Country Shared Costs - Non salary benefits"/>
  </r>
  <r>
    <s v="E"/>
    <s v="4998"/>
    <s v="854"/>
    <s v="85400"/>
    <s v="8549056"/>
    <n v="528004120010"/>
    <x v="1"/>
    <x v="31"/>
    <x v="31"/>
    <n v="202212"/>
    <n v="44926"/>
    <s v="USD"/>
    <n v="42.87"/>
    <n v="42.87"/>
    <s v="EUR"/>
    <n v="41.311999999999998"/>
    <n v="13064271"/>
    <m/>
    <m/>
    <s v="Country Shared Costs - Non salary benefits"/>
  </r>
  <r>
    <s v="E"/>
    <s v="4998"/>
    <s v="854"/>
    <s v="85400"/>
    <s v="8549057"/>
    <n v="528004120010"/>
    <x v="1"/>
    <x v="31"/>
    <x v="31"/>
    <n v="202212"/>
    <n v="44926"/>
    <s v="USD"/>
    <n v="73"/>
    <n v="73"/>
    <s v="EUR"/>
    <n v="70.346999999999994"/>
    <n v="13064271"/>
    <m/>
    <m/>
    <s v="Country Shared Costs - Non salary benefits"/>
  </r>
  <r>
    <s v="E"/>
    <s v="4998"/>
    <s v="854"/>
    <s v="85400"/>
    <s v="8549058"/>
    <n v="528004120010"/>
    <x v="1"/>
    <x v="31"/>
    <x v="31"/>
    <n v="202212"/>
    <n v="44926"/>
    <s v="USD"/>
    <n v="67.12"/>
    <n v="67.12"/>
    <s v="EUR"/>
    <n v="64.680999999999997"/>
    <n v="13064271"/>
    <m/>
    <m/>
    <s v="Country Shared Costs - Non salary benefits"/>
  </r>
  <r>
    <s v="E"/>
    <s v="4998"/>
    <s v="854"/>
    <s v="85400"/>
    <s v="8549059"/>
    <n v="528004120010"/>
    <x v="1"/>
    <x v="31"/>
    <x v="31"/>
    <n v="202212"/>
    <n v="44926"/>
    <s v="USD"/>
    <n v="96.33"/>
    <n v="96.33"/>
    <s v="EUR"/>
    <n v="92.828999999999994"/>
    <n v="13064271"/>
    <m/>
    <m/>
    <s v="Country Shared Costs - Non salary benefits"/>
  </r>
  <r>
    <s v="E"/>
    <s v="4998"/>
    <s v="854"/>
    <s v="85406"/>
    <s v="8549054"/>
    <n v="528004120010"/>
    <x v="1"/>
    <x v="31"/>
    <x v="31"/>
    <n v="202212"/>
    <n v="44926"/>
    <s v="USD"/>
    <n v="23.3"/>
    <n v="23.3"/>
    <s v="EUR"/>
    <n v="22.452999999999999"/>
    <n v="13064271"/>
    <m/>
    <m/>
    <s v="Country Shared Costs - Non salary benefits"/>
  </r>
  <r>
    <s v="E"/>
    <s v="4998"/>
    <s v="854"/>
    <s v="85406"/>
    <s v="8549057"/>
    <n v="528004120010"/>
    <x v="1"/>
    <x v="31"/>
    <x v="31"/>
    <n v="202212"/>
    <n v="44926"/>
    <s v="USD"/>
    <n v="34.28"/>
    <n v="34.28"/>
    <s v="EUR"/>
    <n v="33.033999999999999"/>
    <n v="13064271"/>
    <m/>
    <m/>
    <s v="Country Shared Costs - Non salary benefits"/>
  </r>
  <r>
    <s v="E"/>
    <s v="4998"/>
    <s v="854"/>
    <s v="85408"/>
    <s v="8549059"/>
    <n v="528004120010"/>
    <x v="1"/>
    <x v="31"/>
    <x v="31"/>
    <n v="202212"/>
    <n v="44926"/>
    <s v="USD"/>
    <n v="2.87"/>
    <n v="2.87"/>
    <s v="EUR"/>
    <n v="2.766"/>
    <n v="13064271"/>
    <m/>
    <m/>
    <s v="Country Shared Costs - Non salary benefits"/>
  </r>
  <r>
    <s v="E"/>
    <s v="5191"/>
    <s v="854"/>
    <s v="85401"/>
    <s v="8549054"/>
    <n v="528004120010"/>
    <x v="1"/>
    <x v="32"/>
    <x v="32"/>
    <n v="202212"/>
    <n v="44926"/>
    <s v="USD"/>
    <n v="0.16"/>
    <n v="0.16"/>
    <s v="EUR"/>
    <n v="0.154"/>
    <n v="13064271"/>
    <m/>
    <m/>
    <s v="Country Shared Costs – Vehicle &amp; transport costs"/>
  </r>
  <r>
    <s v="E"/>
    <s v="5191"/>
    <s v="854"/>
    <s v="85400"/>
    <s v="8549051"/>
    <n v="528004120010"/>
    <x v="1"/>
    <x v="32"/>
    <x v="32"/>
    <n v="202212"/>
    <n v="44926"/>
    <s v="USD"/>
    <n v="21.1"/>
    <n v="21.1"/>
    <s v="EUR"/>
    <n v="20.332999999999998"/>
    <n v="13064271"/>
    <m/>
    <m/>
    <s v="Country Shared Costs – Vehicle &amp; transport costs"/>
  </r>
  <r>
    <s v="E"/>
    <s v="5191"/>
    <s v="854"/>
    <s v="85400"/>
    <s v="8549055"/>
    <n v="528004120010"/>
    <x v="1"/>
    <x v="32"/>
    <x v="32"/>
    <n v="202212"/>
    <n v="44926"/>
    <s v="USD"/>
    <n v="-14.49"/>
    <n v="-14.49"/>
    <s v="EUR"/>
    <n v="-13.962999999999999"/>
    <n v="13064271"/>
    <m/>
    <m/>
    <s v="Country Shared Costs – Vehicle &amp; transport costs"/>
  </r>
  <r>
    <s v="E"/>
    <s v="5191"/>
    <s v="854"/>
    <s v="85400"/>
    <s v="8549057"/>
    <n v="528004120010"/>
    <x v="1"/>
    <x v="32"/>
    <x v="32"/>
    <n v="202212"/>
    <n v="44926"/>
    <s v="USD"/>
    <n v="25.82"/>
    <n v="25.82"/>
    <s v="EUR"/>
    <n v="24.882000000000001"/>
    <n v="13064271"/>
    <m/>
    <m/>
    <s v="Country Shared Costs – Vehicle &amp; transport costs"/>
  </r>
  <r>
    <s v="E"/>
    <s v="5094"/>
    <s v="854"/>
    <s v="85401"/>
    <s v="8549054"/>
    <n v="528004120010"/>
    <x v="1"/>
    <x v="43"/>
    <x v="43"/>
    <n v="202212"/>
    <n v="44926"/>
    <s v="XOF"/>
    <n v="600000"/>
    <n v="949.19"/>
    <s v="EUR"/>
    <n v="914.697"/>
    <n v="30537718"/>
    <m/>
    <m/>
    <s v="OUAC401222-ONATEL/Frais de communication :  Forfait maitrisé ATWA Partenaire pour de DECEMBRE   2022"/>
  </r>
  <r>
    <s v="E"/>
    <s v="5097"/>
    <s v="854"/>
    <s v="85401"/>
    <s v="8540017"/>
    <n v="528004120027"/>
    <x v="18"/>
    <x v="83"/>
    <x v="82"/>
    <n v="202212"/>
    <n v="44926"/>
    <s v="XOF"/>
    <n v="575000"/>
    <n v="909.64"/>
    <s v="EUR"/>
    <n v="876.58399999999995"/>
    <n v="30537777"/>
    <m/>
    <m/>
    <s v="KAAC110122/ACCRUALS/AGENTS DE SANTE/ VISITE DES AGENTS DE SANTÉ DANS LES CLASSES"/>
  </r>
  <r>
    <s v="E"/>
    <s v="5191"/>
    <s v="854"/>
    <s v="85406"/>
    <s v="8549052"/>
    <n v="528004120010"/>
    <x v="1"/>
    <x v="32"/>
    <x v="32"/>
    <n v="202212"/>
    <n v="44926"/>
    <s v="USD"/>
    <n v="-1.06"/>
    <n v="-1.06"/>
    <s v="EUR"/>
    <n v="-1.0209999999999999"/>
    <n v="13064271"/>
    <m/>
    <m/>
    <s v="Country Shared Costs – Vehicle &amp; transport costs"/>
  </r>
  <r>
    <s v="E"/>
    <s v="4998"/>
    <s v="854"/>
    <s v="85406"/>
    <s v="8549059"/>
    <n v="528004120010"/>
    <x v="1"/>
    <x v="31"/>
    <x v="31"/>
    <n v="202212"/>
    <n v="44926"/>
    <s v="USD"/>
    <n v="17.79"/>
    <n v="17.79"/>
    <s v="EUR"/>
    <n v="17.143999999999998"/>
    <n v="13064271"/>
    <m/>
    <m/>
    <s v="Country Shared Costs - Non salary benefits"/>
  </r>
  <r>
    <s v="E"/>
    <s v="5191"/>
    <s v="854"/>
    <s v="85406"/>
    <s v="8549057"/>
    <n v="528004120010"/>
    <x v="1"/>
    <x v="32"/>
    <x v="32"/>
    <n v="202212"/>
    <n v="44926"/>
    <s v="USD"/>
    <n v="-43.34"/>
    <n v="-43.34"/>
    <s v="EUR"/>
    <n v="-41.765000000000001"/>
    <n v="13064271"/>
    <m/>
    <m/>
    <s v="Country Shared Costs – Vehicle &amp; transport costs"/>
  </r>
  <r>
    <s v="E"/>
    <s v="7491"/>
    <s v="854"/>
    <s v="85406"/>
    <s v="8549051"/>
    <n v="528004120010"/>
    <x v="1"/>
    <x v="37"/>
    <x v="37"/>
    <n v="202212"/>
    <n v="44926"/>
    <s v="USD"/>
    <n v="-29.25"/>
    <n v="-29.25"/>
    <s v="EUR"/>
    <n v="-28.187000000000001"/>
    <n v="13064271"/>
    <m/>
    <m/>
    <s v="Country Shared Costs - Other"/>
  </r>
  <r>
    <s v="E"/>
    <s v="7491"/>
    <s v="854"/>
    <s v="85406"/>
    <s v="8549054"/>
    <n v="528004120010"/>
    <x v="1"/>
    <x v="37"/>
    <x v="37"/>
    <n v="202212"/>
    <n v="44926"/>
    <s v="USD"/>
    <n v="-15.05"/>
    <n v="-15.05"/>
    <s v="EUR"/>
    <n v="-14.503"/>
    <n v="13064271"/>
    <m/>
    <m/>
    <s v="Country Shared Costs - Other"/>
  </r>
  <r>
    <s v="E"/>
    <s v="6298"/>
    <s v="854"/>
    <s v="85406"/>
    <s v="8549055"/>
    <n v="528004120010"/>
    <x v="1"/>
    <x v="34"/>
    <x v="34"/>
    <n v="202212"/>
    <n v="44926"/>
    <s v="USD"/>
    <n v="10.49"/>
    <n v="10.49"/>
    <s v="EUR"/>
    <n v="10.109"/>
    <n v="13064271"/>
    <m/>
    <m/>
    <s v="Country Shared Costs - Premise costs"/>
  </r>
  <r>
    <s v="E"/>
    <s v="5598"/>
    <s v="854"/>
    <s v="85406"/>
    <s v="8549057"/>
    <n v="528004120010"/>
    <x v="1"/>
    <x v="33"/>
    <x v="33"/>
    <n v="202212"/>
    <n v="44926"/>
    <s v="USD"/>
    <n v="-4.74"/>
    <n v="-4.74"/>
    <s v="EUR"/>
    <n v="-4.5679999999999996"/>
    <n v="13064271"/>
    <m/>
    <m/>
    <s v="Country Shared Costs - Travel &amp; Lodging"/>
  </r>
  <r>
    <s v="E"/>
    <s v="7491"/>
    <s v="854"/>
    <s v="85408"/>
    <s v="8549054"/>
    <n v="528004120010"/>
    <x v="1"/>
    <x v="37"/>
    <x v="37"/>
    <n v="202212"/>
    <n v="44926"/>
    <s v="USD"/>
    <n v="1.08"/>
    <n v="1.08"/>
    <s v="EUR"/>
    <n v="1.0409999999999999"/>
    <n v="13064271"/>
    <m/>
    <m/>
    <s v="Country Shared Costs - Other"/>
  </r>
  <r>
    <s v="E"/>
    <s v="7491"/>
    <s v="854"/>
    <s v="85408"/>
    <s v="8549059"/>
    <n v="528004120010"/>
    <x v="1"/>
    <x v="37"/>
    <x v="37"/>
    <n v="202212"/>
    <n v="44926"/>
    <s v="USD"/>
    <n v="1.34"/>
    <n v="1.34"/>
    <s v="EUR"/>
    <n v="1.2909999999999999"/>
    <n v="13064271"/>
    <m/>
    <m/>
    <s v="Country Shared Costs - Other"/>
  </r>
  <r>
    <s v="E"/>
    <s v="4018"/>
    <s v="854"/>
    <s v="85406"/>
    <s v="8549052"/>
    <n v="528004120010"/>
    <x v="1"/>
    <x v="36"/>
    <x v="36"/>
    <n v="202212"/>
    <n v="44926"/>
    <s v="USD"/>
    <n v="51.45"/>
    <n v="51.45"/>
    <s v="EUR"/>
    <n v="49.58"/>
    <n v="13064271"/>
    <m/>
    <m/>
    <s v="Country Shared Costs - International salaries"/>
  </r>
  <r>
    <s v="E"/>
    <s v="4019"/>
    <s v="854"/>
    <s v="85406"/>
    <s v="8549057"/>
    <n v="528004120010"/>
    <x v="1"/>
    <x v="35"/>
    <x v="35"/>
    <n v="202212"/>
    <n v="44926"/>
    <s v="USD"/>
    <n v="57.55"/>
    <n v="57.55"/>
    <s v="EUR"/>
    <n v="55.459000000000003"/>
    <n v="13064271"/>
    <m/>
    <m/>
    <s v="Country Shared Costs - National salaries"/>
  </r>
  <r>
    <s v="E"/>
    <s v="4019"/>
    <s v="854"/>
    <s v="85406"/>
    <s v="8549058"/>
    <n v="528004120010"/>
    <x v="1"/>
    <x v="35"/>
    <x v="35"/>
    <n v="202212"/>
    <n v="44926"/>
    <s v="USD"/>
    <n v="5.53"/>
    <n v="5.53"/>
    <s v="EUR"/>
    <n v="5.3289999999999997"/>
    <n v="13064271"/>
    <m/>
    <m/>
    <s v="Country Shared Costs - National salaries"/>
  </r>
  <r>
    <s v="E"/>
    <s v="4019"/>
    <s v="854"/>
    <s v="85406"/>
    <s v="8549059"/>
    <n v="528004120010"/>
    <x v="1"/>
    <x v="35"/>
    <x v="35"/>
    <n v="202212"/>
    <n v="44926"/>
    <s v="USD"/>
    <n v="24.84"/>
    <n v="24.84"/>
    <s v="EUR"/>
    <n v="23.937000000000001"/>
    <n v="13064271"/>
    <m/>
    <m/>
    <s v="Country Shared Costs - National salaries"/>
  </r>
  <r>
    <s v="E"/>
    <s v="4019"/>
    <s v="854"/>
    <s v="85406"/>
    <s v="8549060"/>
    <n v="528004120010"/>
    <x v="1"/>
    <x v="35"/>
    <x v="35"/>
    <n v="202212"/>
    <n v="44926"/>
    <s v="USD"/>
    <n v="0.28999999999999998"/>
    <n v="0.28999999999999998"/>
    <s v="EUR"/>
    <n v="0.27900000000000003"/>
    <n v="13064271"/>
    <m/>
    <m/>
    <s v="Country Shared Costs - National salaries"/>
  </r>
  <r>
    <s v="E"/>
    <s v="4019"/>
    <s v="854"/>
    <s v="85407"/>
    <s v="8549052"/>
    <n v="528004120010"/>
    <x v="1"/>
    <x v="35"/>
    <x v="35"/>
    <n v="202212"/>
    <n v="44926"/>
    <s v="USD"/>
    <n v="105.92"/>
    <n v="105.92"/>
    <s v="EUR"/>
    <n v="102.071"/>
    <n v="13064271"/>
    <m/>
    <m/>
    <s v="Country Shared Costs - National salaries"/>
  </r>
  <r>
    <s v="E"/>
    <s v="4019"/>
    <s v="854"/>
    <s v="85400"/>
    <s v="8549060"/>
    <n v="528004120010"/>
    <x v="1"/>
    <x v="35"/>
    <x v="35"/>
    <n v="202212"/>
    <n v="44926"/>
    <s v="USD"/>
    <n v="24.86"/>
    <n v="24.86"/>
    <s v="EUR"/>
    <n v="23.957000000000001"/>
    <n v="13064271"/>
    <m/>
    <m/>
    <s v="Country Shared Costs - National salaries"/>
  </r>
  <r>
    <s v="E"/>
    <s v="4018"/>
    <s v="854"/>
    <s v="85400"/>
    <s v="8549051"/>
    <n v="528004120010"/>
    <x v="1"/>
    <x v="36"/>
    <x v="36"/>
    <n v="202212"/>
    <n v="44926"/>
    <s v="USD"/>
    <n v="317.62"/>
    <n v="317.62"/>
    <s v="EUR"/>
    <n v="306.07799999999997"/>
    <n v="13064271"/>
    <m/>
    <m/>
    <s v="Country Shared Costs - International salaries"/>
  </r>
  <r>
    <s v="E"/>
    <s v="4019"/>
    <s v="854"/>
    <s v="85400"/>
    <s v="8549063"/>
    <n v="528004120010"/>
    <x v="1"/>
    <x v="35"/>
    <x v="35"/>
    <n v="202212"/>
    <n v="44926"/>
    <s v="USD"/>
    <n v="64.709999999999994"/>
    <n v="64.709999999999994"/>
    <s v="EUR"/>
    <n v="62.357999999999997"/>
    <n v="13064271"/>
    <m/>
    <m/>
    <s v="Country Shared Costs - National salaries"/>
  </r>
  <r>
    <s v="E"/>
    <s v="4019"/>
    <s v="854"/>
    <s v="85400"/>
    <s v="8549052"/>
    <n v="528004120010"/>
    <x v="1"/>
    <x v="35"/>
    <x v="35"/>
    <n v="202212"/>
    <n v="44926"/>
    <s v="USD"/>
    <n v="45.63"/>
    <n v="45.63"/>
    <s v="EUR"/>
    <n v="43.972000000000001"/>
    <n v="13064271"/>
    <m/>
    <m/>
    <s v="Country Shared Costs - National salaries"/>
  </r>
  <r>
    <s v="E"/>
    <s v="4018"/>
    <s v="854"/>
    <s v="85400"/>
    <s v="8549052"/>
    <n v="528004120010"/>
    <x v="1"/>
    <x v="36"/>
    <x v="36"/>
    <n v="202212"/>
    <n v="44926"/>
    <s v="USD"/>
    <n v="32.369999999999997"/>
    <n v="32.369999999999997"/>
    <s v="EUR"/>
    <n v="31.193999999999999"/>
    <n v="13064271"/>
    <m/>
    <m/>
    <s v="Country Shared Costs - International salaries"/>
  </r>
  <r>
    <s v="E"/>
    <s v="4019"/>
    <s v="854"/>
    <s v="85400"/>
    <s v="8549054"/>
    <n v="528004120010"/>
    <x v="1"/>
    <x v="35"/>
    <x v="35"/>
    <n v="202212"/>
    <n v="44926"/>
    <s v="USD"/>
    <n v="67.12"/>
    <n v="67.12"/>
    <s v="EUR"/>
    <n v="64.680999999999997"/>
    <n v="13064271"/>
    <m/>
    <m/>
    <s v="Country Shared Costs - National salaries"/>
  </r>
  <r>
    <s v="E"/>
    <s v="4019"/>
    <s v="854"/>
    <s v="85400"/>
    <s v="8549055"/>
    <n v="528004120010"/>
    <x v="1"/>
    <x v="35"/>
    <x v="35"/>
    <n v="202212"/>
    <n v="44926"/>
    <s v="USD"/>
    <n v="251.95"/>
    <n v="251.95"/>
    <s v="EUR"/>
    <n v="242.79400000000001"/>
    <n v="13064271"/>
    <m/>
    <m/>
    <s v="Country Shared Costs - National salaries"/>
  </r>
  <r>
    <s v="E"/>
    <s v="4019"/>
    <s v="854"/>
    <s v="85400"/>
    <s v="8549056"/>
    <n v="528004120010"/>
    <x v="1"/>
    <x v="35"/>
    <x v="35"/>
    <n v="202212"/>
    <n v="44926"/>
    <s v="USD"/>
    <n v="75.459999999999994"/>
    <n v="75.459999999999994"/>
    <s v="EUR"/>
    <n v="72.718000000000004"/>
    <n v="13064271"/>
    <m/>
    <m/>
    <s v="Country Shared Costs - National salaries"/>
  </r>
  <r>
    <s v="E"/>
    <s v="4019"/>
    <s v="854"/>
    <s v="85400"/>
    <s v="8549057"/>
    <n v="528004120010"/>
    <x v="1"/>
    <x v="35"/>
    <x v="35"/>
    <n v="202212"/>
    <n v="44926"/>
    <s v="USD"/>
    <n v="64.290000000000006"/>
    <n v="64.290000000000006"/>
    <s v="EUR"/>
    <n v="61.954000000000001"/>
    <n v="13064271"/>
    <m/>
    <m/>
    <s v="Country Shared Costs - National salaries"/>
  </r>
  <r>
    <s v="E"/>
    <s v="4019"/>
    <s v="854"/>
    <s v="85400"/>
    <s v="8549058"/>
    <n v="528004120010"/>
    <x v="1"/>
    <x v="35"/>
    <x v="35"/>
    <n v="202212"/>
    <n v="44926"/>
    <s v="USD"/>
    <n v="111.42"/>
    <n v="111.42"/>
    <s v="EUR"/>
    <n v="107.371"/>
    <n v="13064271"/>
    <m/>
    <m/>
    <s v="Country Shared Costs - National salaries"/>
  </r>
  <r>
    <s v="E"/>
    <s v="4019"/>
    <s v="854"/>
    <s v="85400"/>
    <s v="8549059"/>
    <n v="528004120010"/>
    <x v="1"/>
    <x v="35"/>
    <x v="35"/>
    <n v="202212"/>
    <n v="44926"/>
    <s v="USD"/>
    <n v="91.65"/>
    <n v="91.65"/>
    <s v="EUR"/>
    <n v="88.319000000000003"/>
    <n v="13064271"/>
    <m/>
    <m/>
    <s v="Country Shared Costs - National salaries"/>
  </r>
  <r>
    <s v="E"/>
    <s v="5598"/>
    <s v="854"/>
    <s v="85401"/>
    <s v="8549054"/>
    <n v="528004120010"/>
    <x v="1"/>
    <x v="33"/>
    <x v="33"/>
    <n v="202212"/>
    <n v="44926"/>
    <s v="USD"/>
    <n v="25.14"/>
    <n v="25.14"/>
    <s v="EUR"/>
    <n v="24.225999999999999"/>
    <n v="13064271"/>
    <m/>
    <m/>
    <s v="Country Shared Costs - Travel &amp; Lodging"/>
  </r>
  <r>
    <s v="E"/>
    <s v="5598"/>
    <s v="854"/>
    <s v="85401"/>
    <s v="8549059"/>
    <n v="528004120010"/>
    <x v="1"/>
    <x v="33"/>
    <x v="33"/>
    <n v="202212"/>
    <n v="44926"/>
    <s v="USD"/>
    <n v="548.13"/>
    <n v="548.13"/>
    <s v="EUR"/>
    <n v="528.21100000000001"/>
    <n v="13064271"/>
    <m/>
    <m/>
    <s v="Country Shared Costs - Travel &amp; Lodging"/>
  </r>
  <r>
    <s v="E"/>
    <s v="5598"/>
    <s v="854"/>
    <s v="85401"/>
    <s v="8549063"/>
    <n v="528004120010"/>
    <x v="1"/>
    <x v="33"/>
    <x v="33"/>
    <n v="202212"/>
    <n v="44926"/>
    <s v="USD"/>
    <n v="154.81"/>
    <n v="154.81"/>
    <s v="EUR"/>
    <n v="149.184"/>
    <n v="13064271"/>
    <m/>
    <m/>
    <s v="Country Shared Costs - Travel &amp; Lodging"/>
  </r>
  <r>
    <s v="E"/>
    <s v="6298"/>
    <s v="854"/>
    <s v="85400"/>
    <s v="8549051"/>
    <n v="528004120010"/>
    <x v="1"/>
    <x v="34"/>
    <x v="34"/>
    <n v="202212"/>
    <n v="44926"/>
    <s v="USD"/>
    <n v="769.71"/>
    <n v="769.71"/>
    <s v="EUR"/>
    <n v="741.73900000000003"/>
    <n v="13064271"/>
    <m/>
    <m/>
    <s v="Country Shared Costs - Premise costs"/>
  </r>
  <r>
    <s v="E"/>
    <s v="5598"/>
    <s v="854"/>
    <s v="85400"/>
    <s v="8549051"/>
    <n v="528004120010"/>
    <x v="1"/>
    <x v="33"/>
    <x v="33"/>
    <n v="202212"/>
    <n v="44926"/>
    <s v="USD"/>
    <n v="62.96"/>
    <n v="62.96"/>
    <s v="EUR"/>
    <n v="60.671999999999997"/>
    <n v="13064271"/>
    <m/>
    <m/>
    <s v="Country Shared Costs - Travel &amp; Lodging"/>
  </r>
  <r>
    <s v="E"/>
    <s v="7491"/>
    <s v="854"/>
    <s v="85400"/>
    <s v="8549051"/>
    <n v="528004120010"/>
    <x v="1"/>
    <x v="37"/>
    <x v="37"/>
    <n v="202212"/>
    <n v="44926"/>
    <s v="USD"/>
    <n v="-11.72"/>
    <n v="-11.72"/>
    <s v="EUR"/>
    <n v="-11.294"/>
    <n v="13064271"/>
    <m/>
    <m/>
    <s v="Country Shared Costs - Other"/>
  </r>
  <r>
    <s v="E"/>
    <s v="5598"/>
    <s v="854"/>
    <s v="85400"/>
    <s v="8549060"/>
    <n v="528004120010"/>
    <x v="1"/>
    <x v="33"/>
    <x v="33"/>
    <n v="202212"/>
    <n v="44926"/>
    <s v="USD"/>
    <n v="-27.17"/>
    <n v="-27.17"/>
    <s v="EUR"/>
    <n v="-26.183"/>
    <n v="13064271"/>
    <m/>
    <m/>
    <s v="Country Shared Costs - Travel &amp; Lodging"/>
  </r>
  <r>
    <s v="E"/>
    <s v="7491"/>
    <s v="854"/>
    <s v="85400"/>
    <s v="8549060"/>
    <n v="528004120010"/>
    <x v="1"/>
    <x v="37"/>
    <x v="37"/>
    <n v="202212"/>
    <n v="44926"/>
    <s v="USD"/>
    <n v="-1.05"/>
    <n v="-1.05"/>
    <s v="EUR"/>
    <n v="-1.012"/>
    <n v="13064271"/>
    <m/>
    <m/>
    <s v="Country Shared Costs - Other"/>
  </r>
  <r>
    <s v="E"/>
    <s v="6298"/>
    <s v="854"/>
    <s v="85400"/>
    <s v="8549052"/>
    <n v="528004120010"/>
    <x v="1"/>
    <x v="34"/>
    <x v="34"/>
    <n v="202212"/>
    <n v="44926"/>
    <s v="USD"/>
    <n v="35.5"/>
    <n v="35.5"/>
    <s v="EUR"/>
    <n v="34.21"/>
    <n v="13064271"/>
    <m/>
    <m/>
    <s v="Country Shared Costs - Premise costs"/>
  </r>
  <r>
    <s v="E"/>
    <s v="5598"/>
    <s v="854"/>
    <s v="85400"/>
    <s v="8549052"/>
    <n v="528004120010"/>
    <x v="1"/>
    <x v="33"/>
    <x v="33"/>
    <n v="202212"/>
    <n v="44926"/>
    <s v="USD"/>
    <n v="256.89999999999998"/>
    <n v="256.89999999999998"/>
    <s v="EUR"/>
    <n v="247.56399999999999"/>
    <n v="13064271"/>
    <m/>
    <m/>
    <s v="Country Shared Costs - Travel &amp; Lodging"/>
  </r>
  <r>
    <s v="E"/>
    <s v="7491"/>
    <s v="854"/>
    <s v="85400"/>
    <s v="8549054"/>
    <n v="528004120010"/>
    <x v="1"/>
    <x v="37"/>
    <x v="37"/>
    <n v="202212"/>
    <n v="44926"/>
    <s v="USD"/>
    <n v="-173.53"/>
    <n v="-173.53"/>
    <s v="EUR"/>
    <n v="-167.22399999999999"/>
    <n v="13064271"/>
    <m/>
    <m/>
    <s v="Country Shared Costs - Other"/>
  </r>
  <r>
    <s v="E"/>
    <s v="5598"/>
    <s v="854"/>
    <s v="85400"/>
    <s v="8549054"/>
    <n v="528004120010"/>
    <x v="1"/>
    <x v="33"/>
    <x v="33"/>
    <n v="202212"/>
    <n v="44926"/>
    <s v="USD"/>
    <n v="13.99"/>
    <n v="13.99"/>
    <s v="EUR"/>
    <n v="13.481999999999999"/>
    <n v="13064271"/>
    <m/>
    <m/>
    <s v="Country Shared Costs - Travel &amp; Lodging"/>
  </r>
  <r>
    <s v="E"/>
    <s v="6298"/>
    <s v="854"/>
    <s v="85400"/>
    <s v="8549054"/>
    <n v="528004120010"/>
    <x v="1"/>
    <x v="34"/>
    <x v="34"/>
    <n v="202212"/>
    <n v="44926"/>
    <s v="USD"/>
    <n v="1223.33"/>
    <n v="1223.33"/>
    <s v="EUR"/>
    <n v="1178.875"/>
    <n v="13064271"/>
    <m/>
    <m/>
    <s v="Country Shared Costs - Premise costs"/>
  </r>
  <r>
    <s v="E"/>
    <s v="5598"/>
    <s v="854"/>
    <s v="85400"/>
    <s v="8549055"/>
    <n v="528004120010"/>
    <x v="1"/>
    <x v="33"/>
    <x v="33"/>
    <n v="202212"/>
    <n v="44926"/>
    <s v="USD"/>
    <n v="24.4"/>
    <n v="24.4"/>
    <s v="EUR"/>
    <n v="23.513000000000002"/>
    <n v="13064271"/>
    <m/>
    <m/>
    <s v="Country Shared Costs - Travel &amp; Lodging"/>
  </r>
  <r>
    <s v="E"/>
    <s v="6298"/>
    <s v="854"/>
    <s v="85400"/>
    <s v="8549055"/>
    <n v="528004120010"/>
    <x v="1"/>
    <x v="34"/>
    <x v="34"/>
    <n v="202212"/>
    <n v="44926"/>
    <s v="USD"/>
    <n v="1487.2"/>
    <n v="1487.2"/>
    <s v="EUR"/>
    <n v="1433.1559999999999"/>
    <n v="13064271"/>
    <m/>
    <m/>
    <s v="Country Shared Costs - Premise costs"/>
  </r>
  <r>
    <s v="E"/>
    <s v="5598"/>
    <s v="854"/>
    <s v="85400"/>
    <s v="8549057"/>
    <n v="528004120010"/>
    <x v="1"/>
    <x v="33"/>
    <x v="33"/>
    <n v="202212"/>
    <n v="44926"/>
    <s v="USD"/>
    <n v="14.33"/>
    <n v="14.33"/>
    <s v="EUR"/>
    <n v="13.808999999999999"/>
    <n v="13064271"/>
    <m/>
    <m/>
    <s v="Country Shared Costs - Travel &amp; Lodging"/>
  </r>
  <r>
    <s v="E"/>
    <s v="6298"/>
    <s v="854"/>
    <s v="85400"/>
    <s v="8549057"/>
    <n v="528004120010"/>
    <x v="1"/>
    <x v="34"/>
    <x v="34"/>
    <n v="202212"/>
    <n v="44926"/>
    <s v="USD"/>
    <n v="20.62"/>
    <n v="20.62"/>
    <s v="EUR"/>
    <n v="19.870999999999999"/>
    <n v="13064271"/>
    <m/>
    <m/>
    <s v="Country Shared Costs - Premise costs"/>
  </r>
  <r>
    <s v="E"/>
    <s v="7491"/>
    <s v="854"/>
    <s v="85400"/>
    <s v="8549057"/>
    <n v="528004120010"/>
    <x v="1"/>
    <x v="37"/>
    <x v="37"/>
    <n v="202212"/>
    <n v="44926"/>
    <s v="USD"/>
    <n v="59.97"/>
    <n v="59.97"/>
    <s v="EUR"/>
    <n v="57.790999999999997"/>
    <n v="13064271"/>
    <m/>
    <m/>
    <s v="Country Shared Costs - Other"/>
  </r>
  <r>
    <s v="E"/>
    <s v="5598"/>
    <s v="854"/>
    <s v="85400"/>
    <s v="8549058"/>
    <n v="528004120010"/>
    <x v="1"/>
    <x v="33"/>
    <x v="33"/>
    <n v="202212"/>
    <n v="44926"/>
    <s v="USD"/>
    <n v="8.14"/>
    <n v="8.14"/>
    <s v="EUR"/>
    <n v="7.8440000000000003"/>
    <n v="13064271"/>
    <m/>
    <m/>
    <s v="Country Shared Costs - Travel &amp; Lodging"/>
  </r>
  <r>
    <s v="E"/>
    <s v="6298"/>
    <s v="854"/>
    <s v="85400"/>
    <s v="8549059"/>
    <n v="528004120010"/>
    <x v="1"/>
    <x v="34"/>
    <x v="34"/>
    <n v="202212"/>
    <n v="44926"/>
    <s v="USD"/>
    <n v="198.93"/>
    <n v="198.93"/>
    <s v="EUR"/>
    <n v="191.70099999999999"/>
    <n v="13064271"/>
    <m/>
    <m/>
    <s v="Country Shared Costs - Premise costs"/>
  </r>
  <r>
    <s v="E"/>
    <s v="7491"/>
    <s v="854"/>
    <s v="85400"/>
    <s v="8549059"/>
    <n v="528004120010"/>
    <x v="1"/>
    <x v="37"/>
    <x v="37"/>
    <n v="202212"/>
    <n v="44926"/>
    <s v="USD"/>
    <n v="97.74"/>
    <n v="97.74"/>
    <s v="EUR"/>
    <n v="94.188000000000002"/>
    <n v="13064271"/>
    <m/>
    <m/>
    <s v="Country Shared Costs - Other"/>
  </r>
  <r>
    <s v="E"/>
    <s v="7142"/>
    <s v="854"/>
    <s v="85407"/>
    <s v="8549059"/>
    <n v="528004120002"/>
    <x v="0"/>
    <x v="18"/>
    <x v="18"/>
    <n v="202212"/>
    <n v="44926"/>
    <s v="XOF"/>
    <n v="62358.61"/>
    <n v="98.65"/>
    <s v="EUR"/>
    <n v="95.064999999999998"/>
    <n v="13030310"/>
    <m/>
    <m/>
    <s v="PO Auto-Accrual re PO: 10137129 / Chambre climatisée single(Exécutif ou privilège)  + de 21jrs"/>
  </r>
  <r>
    <s v="E"/>
    <s v="5201"/>
    <s v="854"/>
    <s v="85407"/>
    <s v="8540008"/>
    <n v="528004120024"/>
    <x v="16"/>
    <x v="81"/>
    <x v="80"/>
    <n v="202213"/>
    <n v="44802"/>
    <s v="XOF"/>
    <n v="641250"/>
    <n v="997.01"/>
    <s v="EUR"/>
    <n v="977.57600000000002"/>
    <n v="30541474"/>
    <s v="SUBGRANT"/>
    <n v="13487"/>
    <s v="Justif NOVEMBRE CHQN°0001140/Prise en charge De la restauration pour la formation des enseignants du primaire sur la SSRAJ a Toma"/>
  </r>
  <r>
    <s v="E"/>
    <s v="5201"/>
    <s v="854"/>
    <s v="85407"/>
    <s v="8540008"/>
    <n v="528004120024"/>
    <x v="16"/>
    <x v="81"/>
    <x v="80"/>
    <n v="202213"/>
    <n v="44802"/>
    <s v="XOF"/>
    <n v="3779000"/>
    <n v="5875.58"/>
    <s v="EUR"/>
    <n v="5761.05"/>
    <n v="30541474"/>
    <s v="SUBGRANT"/>
    <n v="13487"/>
    <s v="Justif NOVEMBRE CHQN°0001142/Prise en charge de la formation des enseignants du primaire sur la SSRAJ a Tougan"/>
  </r>
  <r>
    <s v="E"/>
    <s v="5201"/>
    <s v="854"/>
    <s v="85407"/>
    <s v="8540008"/>
    <n v="528004120024"/>
    <x v="16"/>
    <x v="81"/>
    <x v="80"/>
    <n v="202213"/>
    <n v="44802"/>
    <s v="XOF"/>
    <n v="3044000"/>
    <n v="4732.8"/>
    <s v="EUR"/>
    <n v="4640.5460000000003"/>
    <n v="30541474"/>
    <s v="SUBGRANT"/>
    <n v="13487"/>
    <s v="Justif NOVEMBRE CHQN°0001144/Prise en charge de la formation des enseignants du primaire sur la SSRAJ a NOUNA"/>
  </r>
  <r>
    <s v="E"/>
    <s v="5201"/>
    <s v="854"/>
    <s v="85407"/>
    <s v="8540008"/>
    <n v="528004120024"/>
    <x v="16"/>
    <x v="81"/>
    <x v="80"/>
    <n v="202213"/>
    <n v="44802"/>
    <s v="XOF"/>
    <n v="883500"/>
    <n v="1373.66"/>
    <s v="EUR"/>
    <n v="1346.884"/>
    <n v="30541474"/>
    <s v="SUBGRANT"/>
    <n v="13487"/>
    <s v="Justif NOVEMBRE CHQN°0001145/Prise en charge de la Restauration a la formation des enseignants du primaire sur la SSRAJ a NOUNA"/>
  </r>
  <r>
    <s v="E"/>
    <s v="5201"/>
    <s v="854"/>
    <s v="85407"/>
    <s v="8540008"/>
    <n v="528004120024"/>
    <x v="16"/>
    <x v="81"/>
    <x v="80"/>
    <n v="202213"/>
    <n v="44802"/>
    <s v="XOF"/>
    <n v="1425000"/>
    <n v="2215.59"/>
    <s v="EUR"/>
    <n v="2172.4029999999998"/>
    <n v="30541474"/>
    <s v="SUBGRANT"/>
    <n v="13487"/>
    <s v="Justif NOVEMBRE CHQN°0001143/Prise en charge de la la restauration a la formation des enseignants du primaire sur la SSRAJ a Tougan"/>
  </r>
  <r>
    <s v="E"/>
    <s v="5201"/>
    <s v="854"/>
    <s v="85407"/>
    <s v="8540008"/>
    <n v="528004120024"/>
    <x v="16"/>
    <x v="81"/>
    <x v="80"/>
    <n v="202213"/>
    <n v="44802"/>
    <s v="XOF"/>
    <n v="126000"/>
    <n v="195.9"/>
    <s v="EUR"/>
    <n v="192.08099999999999"/>
    <n v="30541474"/>
    <s v="SUBGRANT"/>
    <n v="13487"/>
    <s v="Justif NOVEMBRE CHQN°0001153/Polongement de la mission a tougan pour la formation des enseignats du primaire du Sourou sur la SSJ"/>
  </r>
  <r>
    <s v="E"/>
    <s v="5201"/>
    <s v="854"/>
    <s v="85407"/>
    <s v="8540008"/>
    <n v="528004120024"/>
    <x v="16"/>
    <x v="81"/>
    <x v="80"/>
    <n v="202213"/>
    <n v="44802"/>
    <s v="XOF"/>
    <n v="57000"/>
    <n v="88.62"/>
    <s v="EUR"/>
    <n v="86.893000000000001"/>
    <n v="30541474"/>
    <s v="SUBGRANT"/>
    <n v="13487"/>
    <s v="Justif NOVEMBRE CHQN°0001143/Prise en charge du repas additionnel lors de la formation des enseignants du primaire du SOUROU sur la SSRAJ"/>
  </r>
  <r>
    <s v="E"/>
    <s v="5201"/>
    <s v="854"/>
    <s v="85407"/>
    <s v="8540008"/>
    <n v="528004120046"/>
    <x v="24"/>
    <x v="96"/>
    <x v="94"/>
    <n v="202213"/>
    <n v="44802"/>
    <s v="XOF"/>
    <n v="36500"/>
    <n v="56.75"/>
    <s v="EUR"/>
    <n v="55.643999999999998"/>
    <n v="30541474"/>
    <s v="SUBGRANT"/>
    <n v="13487"/>
    <s v="Justif NOVEMBRE CHQN°0001138/Prise en charge du chargé de programme pour la rencontre avec le MCD sur le centre d'écoute jeunes"/>
  </r>
  <r>
    <s v="E"/>
    <s v="5201"/>
    <s v="854"/>
    <s v="85407"/>
    <s v="8540008"/>
    <n v="528004120024"/>
    <x v="16"/>
    <x v="81"/>
    <x v="80"/>
    <n v="202213"/>
    <n v="44802"/>
    <s v="XOF"/>
    <n v="1608000"/>
    <n v="2500.11"/>
    <s v="EUR"/>
    <n v="2451.377"/>
    <n v="30541474"/>
    <s v="SUBGRANT"/>
    <n v="13487"/>
    <s v="Justif NOVEMBRE CHQN°0001139/Prise en charge de la formation des enseignants du primaire sur la SSRAJ a Toma"/>
  </r>
  <r>
    <s v="E"/>
    <s v="5201"/>
    <s v="854"/>
    <s v="85407"/>
    <s v="8540008"/>
    <n v="528004120024"/>
    <x v="16"/>
    <x v="81"/>
    <x v="80"/>
    <n v="202213"/>
    <n v="44802"/>
    <s v="XOF"/>
    <n v="2925"/>
    <n v="4.55"/>
    <s v="EUR"/>
    <n v="4.4610000000000003"/>
    <n v="30541474"/>
    <s v="SUBGRANT"/>
    <n v="13487"/>
    <s v="Justif NOVEMBRE Agios bancaire Novembre"/>
  </r>
  <r>
    <s v="E"/>
    <s v="5201"/>
    <s v="854"/>
    <s v="85407"/>
    <s v="8540008"/>
    <n v="528004120030"/>
    <x v="9"/>
    <x v="65"/>
    <x v="64"/>
    <n v="202213"/>
    <n v="44802"/>
    <s v="XOF"/>
    <n v="3561075"/>
    <n v="5536.75"/>
    <s v="EUR"/>
    <n v="5428.8249999999998"/>
    <n v="30541480"/>
    <s v="SUBGRANT"/>
    <n v="13487"/>
    <s v="JUSTIF Décaissement tranche N°02/2022_SOS/JD CHQN°0001160/Prise en charge de la confection et la pose de panneaux"/>
  </r>
  <r>
    <s v="E"/>
    <s v="5201"/>
    <s v="854"/>
    <s v="85407"/>
    <s v="8540008"/>
    <n v="528004120024"/>
    <x v="16"/>
    <x v="81"/>
    <x v="80"/>
    <n v="202213"/>
    <n v="44802"/>
    <s v="XOF"/>
    <n v="1601365"/>
    <n v="2489.8000000000002"/>
    <s v="EUR"/>
    <n v="2441.268"/>
    <n v="30541480"/>
    <s v="SUBGRANT"/>
    <n v="13487"/>
    <s v="JUSTIF Décaissement tranche N°02/2022_SOS/JD CHQN°0001165/Prise en charge de la formation des enseignants du post primaire sur la SSRAJ"/>
  </r>
  <r>
    <s v="E"/>
    <s v="5201"/>
    <s v="854"/>
    <s v="85407"/>
    <s v="8540008"/>
    <n v="528004120046"/>
    <x v="24"/>
    <x v="96"/>
    <x v="94"/>
    <n v="202213"/>
    <n v="44802"/>
    <s v="XOF"/>
    <n v="3361500"/>
    <n v="5226.45"/>
    <s v="EUR"/>
    <n v="5124.5730000000003"/>
    <n v="30541480"/>
    <s v="SUBGRANT"/>
    <n v="13487"/>
    <s v="JUSTIF Décaissement tranche N°02/2022_SOS/JDCHQN°0001167/Accord de transfert de fonds pour l'acquisition de matériel, d'équipement et de produits au profit du centre d'écoute jeunes de Tougan"/>
  </r>
  <r>
    <s v="E"/>
    <s v="5201"/>
    <s v="854"/>
    <s v="85407"/>
    <s v="8540008"/>
    <n v="528004120026"/>
    <x v="6"/>
    <x v="46"/>
    <x v="46"/>
    <n v="202213"/>
    <n v="44802"/>
    <s v="XOF"/>
    <n v="61000"/>
    <n v="94.84"/>
    <s v="EUR"/>
    <n v="92.991"/>
    <n v="30541480"/>
    <s v="SUBGRANT"/>
    <n v="13487"/>
    <s v="JUSTIF Décaissement tranche N°02/2022_SOS/JD CHQN°0001173/Remboursement des frais d'envoi de serviettes hygiéniques jettable et réutilisable a Tougan, Toma et Nouna"/>
  </r>
  <r>
    <s v="E"/>
    <s v="5201"/>
    <s v="854"/>
    <s v="85407"/>
    <s v="8540008"/>
    <n v="528004120024"/>
    <x v="16"/>
    <x v="81"/>
    <x v="80"/>
    <n v="202213"/>
    <n v="44802"/>
    <s v="XOF"/>
    <n v="2925"/>
    <n v="4.55"/>
    <s v="EUR"/>
    <n v="4.4610000000000003"/>
    <n v="30541480"/>
    <s v="SUBGRANT"/>
    <n v="13487"/>
    <s v="JUSTIF Décaissement tranche N°02/2022_SOS/JDAgios bancaire Novembre"/>
  </r>
  <r>
    <s v="E"/>
    <s v="5201"/>
    <s v="854"/>
    <s v="85407"/>
    <s v="8540008"/>
    <n v="528004120010"/>
    <x v="1"/>
    <x v="47"/>
    <x v="47"/>
    <n v="202213"/>
    <n v="44802"/>
    <s v="XOF"/>
    <n v="524766"/>
    <n v="815.9"/>
    <s v="EUR"/>
    <n v="799.99599999999998"/>
    <n v="30541474"/>
    <s v="SUBGRANT"/>
    <n v="13487"/>
    <s v="Justif NOVEMBRE CHQN°0001130/Achat de carburant pour le véhicule (stock de carburant carte Total)"/>
  </r>
  <r>
    <s v="E"/>
    <s v="5201"/>
    <s v="854"/>
    <s v="85407"/>
    <s v="8540008"/>
    <n v="528004120010"/>
    <x v="1"/>
    <x v="51"/>
    <x v="51"/>
    <n v="202213"/>
    <n v="44802"/>
    <s v="XOF"/>
    <n v="20000"/>
    <n v="31.1"/>
    <s v="EUR"/>
    <n v="30.494"/>
    <n v="30541474"/>
    <s v="SUBGRANT"/>
    <n v="13487"/>
    <s v="Justif NOVEMBRE CHQN°0001131/'Achat de carburant pour le superviseur NAYALA (mois de novembre 2022)"/>
  </r>
  <r>
    <s v="E"/>
    <s v="5201"/>
    <s v="854"/>
    <s v="85407"/>
    <s v="8540008"/>
    <n v="528004120010"/>
    <x v="1"/>
    <x v="51"/>
    <x v="51"/>
    <n v="202213"/>
    <n v="44802"/>
    <s v="XOF"/>
    <n v="20000"/>
    <n v="31.1"/>
    <s v="EUR"/>
    <n v="30.494"/>
    <n v="30541474"/>
    <s v="SUBGRANT"/>
    <n v="13487"/>
    <s v="Justif NOVEMBRE CHQN°0001132/'Achat de carburant pour le superviseur Kossi (mois de novembre 2022)"/>
  </r>
  <r>
    <s v="E"/>
    <s v="5201"/>
    <s v="854"/>
    <s v="85407"/>
    <s v="8540008"/>
    <n v="528004120010"/>
    <x v="1"/>
    <x v="4"/>
    <x v="4"/>
    <n v="202213"/>
    <n v="44802"/>
    <s v="XOF"/>
    <n v="114000"/>
    <n v="177.25"/>
    <s v="EUR"/>
    <n v="173.79499999999999"/>
    <n v="30541474"/>
    <s v="SUBGRANT"/>
    <n v="13487"/>
    <s v="Justif NOVEMBRE CHQN°1141/Prise en charge du chauffeur pour le remplacement de la batterie du véhicule"/>
  </r>
  <r>
    <s v="E"/>
    <s v="5201"/>
    <s v="854"/>
    <s v="85407"/>
    <s v="8540008"/>
    <n v="528004120010"/>
    <x v="1"/>
    <x v="4"/>
    <x v="4"/>
    <n v="202213"/>
    <n v="44802"/>
    <s v="XOF"/>
    <n v="109040"/>
    <n v="169.54"/>
    <s v="EUR"/>
    <n v="166.23500000000001"/>
    <n v="30541474"/>
    <s v="SUBGRANT"/>
    <n v="13487"/>
    <s v="Justif NOVEMBRE CHQN°0001129/Achat de batterie du véhicule"/>
  </r>
  <r>
    <s v="E"/>
    <s v="5201"/>
    <s v="854"/>
    <s v="85407"/>
    <s v="8540008"/>
    <n v="528004120010"/>
    <x v="1"/>
    <x v="4"/>
    <x v="4"/>
    <n v="202213"/>
    <n v="44802"/>
    <s v="XOF"/>
    <n v="37500"/>
    <n v="58.3"/>
    <s v="EUR"/>
    <n v="57.164000000000001"/>
    <n v="30541474"/>
    <s v="SUBGRANT"/>
    <n v="13487"/>
    <s v="Justif NOVEMBRE  CHQN°0001147/Prise en charge de la la restauration a la formation des enseignants du primaire sur la SSRAJ a Tougan"/>
  </r>
  <r>
    <s v="E"/>
    <s v="5201"/>
    <s v="854"/>
    <s v="85407"/>
    <s v="8540008"/>
    <n v="528004120010"/>
    <x v="1"/>
    <x v="4"/>
    <x v="4"/>
    <n v="202213"/>
    <n v="44802"/>
    <s v="XOF"/>
    <n v="109200"/>
    <n v="169.78"/>
    <s v="EUR"/>
    <n v="166.471"/>
    <n v="30541474"/>
    <s v="SUBGRANT"/>
    <n v="13487"/>
    <s v="Justif NOVEMBRE CHQN°0001148/Règlement de la facture d'entretient du véhicule"/>
  </r>
  <r>
    <s v="E"/>
    <s v="5201"/>
    <s v="854"/>
    <s v="85407"/>
    <s v="8540008"/>
    <n v="528004120010"/>
    <x v="1"/>
    <x v="4"/>
    <x v="4"/>
    <n v="202213"/>
    <n v="44802"/>
    <s v="XOF"/>
    <n v="80000"/>
    <n v="124.38"/>
    <s v="EUR"/>
    <n v="121.956"/>
    <n v="30541474"/>
    <s v="SUBGRANT"/>
    <n v="13487"/>
    <s v="Justif NOVEMBRE CHQN°0001151/Prise en charge du remplacement des plaquettes de frein et réparation du retroviseur du véhicule"/>
  </r>
  <r>
    <s v="E"/>
    <s v="5201"/>
    <s v="854"/>
    <s v="85407"/>
    <s v="8540008"/>
    <n v="528004120002"/>
    <x v="0"/>
    <x v="53"/>
    <x v="53"/>
    <n v="202213"/>
    <n v="44802"/>
    <s v="XOF"/>
    <n v="410860"/>
    <n v="638.79999999999995"/>
    <s v="EUR"/>
    <n v="626.34799999999996"/>
    <n v="30541474"/>
    <s v="SUBGRANT"/>
    <n v="13487"/>
    <s v="Justif NOVEMBRE CHQN°0001146/Salaire mois NOVEMBRE 2022 MEAL"/>
  </r>
  <r>
    <s v="E"/>
    <s v="5201"/>
    <s v="854"/>
    <s v="85407"/>
    <s v="8540008"/>
    <n v="528004120002"/>
    <x v="0"/>
    <x v="49"/>
    <x v="49"/>
    <n v="202213"/>
    <n v="44802"/>
    <s v="XOF"/>
    <n v="200000"/>
    <n v="310.95999999999998"/>
    <s v="EUR"/>
    <n v="304.899"/>
    <n v="30541474"/>
    <s v="SUBGRANT"/>
    <n v="13487"/>
    <s v="Justif NOVEMBRE CHQN°0001146/Salaire mois Novembre 2022 Chauffeur"/>
  </r>
  <r>
    <s v="E"/>
    <s v="5201"/>
    <s v="854"/>
    <s v="85407"/>
    <s v="8540008"/>
    <n v="528004120002"/>
    <x v="0"/>
    <x v="48"/>
    <x v="48"/>
    <n v="202213"/>
    <n v="44802"/>
    <s v="XOF"/>
    <n v="175000"/>
    <n v="272.08999999999997"/>
    <s v="EUR"/>
    <n v="266.786"/>
    <n v="30541474"/>
    <s v="SUBGRANT"/>
    <n v="13487"/>
    <s v="Justif NOVEMBRE CHQN°0001146/Salaire mois novembre 2022 indemnité Directeur Exécutif"/>
  </r>
  <r>
    <s v="E"/>
    <s v="5201"/>
    <s v="854"/>
    <s v="85407"/>
    <s v="8540008"/>
    <n v="528004120010"/>
    <x v="1"/>
    <x v="51"/>
    <x v="51"/>
    <n v="202213"/>
    <n v="44802"/>
    <s v="XOF"/>
    <n v="5000"/>
    <n v="7.77"/>
    <s v="EUR"/>
    <n v="7.6189999999999998"/>
    <n v="30541474"/>
    <s v="SUBGRANT"/>
    <n v="13487"/>
    <s v="Justif NOVEMBRE CHQN°0001169/Remboursementdes frais de carburant du superviseur NAYALA"/>
  </r>
  <r>
    <s v="E"/>
    <s v="5201"/>
    <s v="854"/>
    <s v="85407"/>
    <s v="8540008"/>
    <n v="528004120010"/>
    <x v="1"/>
    <x v="51"/>
    <x v="51"/>
    <n v="202213"/>
    <n v="44802"/>
    <s v="XOF"/>
    <n v="3550"/>
    <n v="5.52"/>
    <s v="EUR"/>
    <n v="5.4119999999999999"/>
    <n v="30541474"/>
    <s v="SUBGRANT"/>
    <n v="13487"/>
    <s v="Justif NOVEMBRE CHQN°0001168/Remboursementdes frais de carburant du superviseur KOSSI + Régularisationdu chèque n°0001135 du 28/10/2022 a l'ordre de GARDIAGA  Sita"/>
  </r>
  <r>
    <s v="E"/>
    <s v="5201"/>
    <s v="854"/>
    <s v="85407"/>
    <s v="8540008"/>
    <n v="528004120010"/>
    <x v="1"/>
    <x v="47"/>
    <x v="47"/>
    <n v="202213"/>
    <n v="44802"/>
    <s v="XOF"/>
    <n v="65000"/>
    <n v="101.06"/>
    <s v="EUR"/>
    <n v="99.09"/>
    <n v="30541474"/>
    <s v="SUBGRANT"/>
    <n v="13487"/>
    <s v="Justif NOVEMBRE Consommation sur le stock de carburant véhicule de la carte Total du mois d'octobre 2022"/>
  </r>
  <r>
    <s v="E"/>
    <s v="5201"/>
    <s v="854"/>
    <s v="85407"/>
    <s v="8540008"/>
    <n v="528004120010"/>
    <x v="1"/>
    <x v="51"/>
    <x v="51"/>
    <n v="202213"/>
    <n v="44802"/>
    <s v="XOF"/>
    <n v="17500"/>
    <n v="27.21"/>
    <s v="EUR"/>
    <n v="26.68"/>
    <n v="30541480"/>
    <s v="SUBGRANT"/>
    <n v="13487"/>
    <s v="JUSTIFDécaissement tranche N°02/2022_SOS/JD CHQN°0001161/'Achat de carburant pour le superviseur NAYALA (mois de Décembre 2022)"/>
  </r>
  <r>
    <s v="E"/>
    <s v="5201"/>
    <s v="854"/>
    <s v="85407"/>
    <s v="8540008"/>
    <n v="528004120010"/>
    <x v="1"/>
    <x v="51"/>
    <x v="51"/>
    <n v="202213"/>
    <n v="44802"/>
    <s v="XOF"/>
    <n v="20000"/>
    <n v="31.1"/>
    <s v="EUR"/>
    <n v="30.494"/>
    <n v="30541480"/>
    <s v="SUBGRANT"/>
    <n v="13487"/>
    <s v="JUSTIFDécaissement tranche N°02/2022_SOS/JD CHQN°0001162/'Achat de carburant pour le superviseur Kossi (mois de Décembre 2022)"/>
  </r>
  <r>
    <s v="E"/>
    <s v="5201"/>
    <s v="854"/>
    <s v="85407"/>
    <s v="8540008"/>
    <n v="528004120010"/>
    <x v="1"/>
    <x v="51"/>
    <x v="51"/>
    <n v="202213"/>
    <n v="44802"/>
    <s v="XOF"/>
    <n v="5000"/>
    <n v="7.77"/>
    <s v="EUR"/>
    <n v="7.6189999999999998"/>
    <n v="30541480"/>
    <s v="SUBGRANT"/>
    <n v="13487"/>
    <s v="JUSTIFDécaissement tranche N°02/2022_SOS/JD CHQN°0001163/'Achat de carburant pour le superviseur SOUROU (mois de Décembre 2022)"/>
  </r>
  <r>
    <s v="E"/>
    <s v="5201"/>
    <s v="854"/>
    <s v="85407"/>
    <s v="8540008"/>
    <n v="528004120002"/>
    <x v="0"/>
    <x v="53"/>
    <x v="53"/>
    <n v="202213"/>
    <n v="44802"/>
    <s v="XOF"/>
    <n v="410860"/>
    <n v="638.79999999999995"/>
    <s v="EUR"/>
    <n v="626.34799999999996"/>
    <n v="30541480"/>
    <s v="SUBGRANT"/>
    <n v="13487"/>
    <s v="JUSTIF Décaissement tranche N°02/2022_SOS/JD CHQN°0001179/Salaire mois Décembre 2022 MEAL"/>
  </r>
  <r>
    <s v="E"/>
    <s v="5201"/>
    <s v="854"/>
    <s v="85407"/>
    <s v="8540008"/>
    <n v="528004120002"/>
    <x v="0"/>
    <x v="49"/>
    <x v="49"/>
    <n v="202213"/>
    <n v="44802"/>
    <s v="XOF"/>
    <n v="200000"/>
    <n v="310.95999999999998"/>
    <s v="EUR"/>
    <n v="304.899"/>
    <n v="30541480"/>
    <s v="SUBGRANT"/>
    <n v="13487"/>
    <s v="JUSTIF Décaissement tranche N°02/2022_SOS/JD CHQN°0001179/Salaire mois Décembre 2022 Chauffeur"/>
  </r>
  <r>
    <s v="E"/>
    <s v="5201"/>
    <s v="854"/>
    <s v="85407"/>
    <s v="8540008"/>
    <n v="528004120002"/>
    <x v="0"/>
    <x v="48"/>
    <x v="48"/>
    <n v="202213"/>
    <n v="44802"/>
    <s v="XOF"/>
    <n v="175000"/>
    <n v="272.08999999999997"/>
    <s v="EUR"/>
    <n v="266.786"/>
    <n v="30541480"/>
    <s v="SUBGRANT"/>
    <n v="13487"/>
    <s v="JUSTIF Décaissement tranche N°02/2022_SOS/JDCHQN°0001179/Salaire mois Décembre 2022 indemnité Directeur Exécutif"/>
  </r>
  <r>
    <s v="E"/>
    <s v="5201"/>
    <s v="854"/>
    <s v="85407"/>
    <s v="8540008"/>
    <n v="528004120010"/>
    <x v="1"/>
    <x v="55"/>
    <x v="55"/>
    <n v="202213"/>
    <n v="44802"/>
    <s v="XOF"/>
    <n v="11000"/>
    <n v="17.100000000000001"/>
    <s v="EUR"/>
    <n v="16.766999999999999"/>
    <n v="30541480"/>
    <s v="SUBGRANT"/>
    <n v="13487"/>
    <s v="JUSTIF Décaissement tranche N°02/2022_SOS/JD CHQN°0001182/Remboursement des frais d'entretien de la moto du superviseur Nayala pour le mois de décembre 2022"/>
  </r>
  <r>
    <s v="E"/>
    <s v="5201"/>
    <s v="854"/>
    <s v="85407"/>
    <s v="8540008"/>
    <n v="528004120010"/>
    <x v="1"/>
    <x v="51"/>
    <x v="51"/>
    <n v="202213"/>
    <n v="44802"/>
    <s v="XOF"/>
    <n v="900000"/>
    <n v="1399.32"/>
    <s v="EUR"/>
    <n v="1372.0440000000001"/>
    <n v="30541480"/>
    <s v="SUBGRANT"/>
    <n v="13487"/>
    <s v="JUSTIF Décaissement tranche N°02/2022_SOS/JD CHQN°000 1180/Prise en charge de la supervision des enseignants par les encadreurs"/>
  </r>
  <r>
    <s v="E"/>
    <s v="5201"/>
    <s v="854"/>
    <s v="85407"/>
    <s v="8540008"/>
    <n v="528004120010"/>
    <x v="1"/>
    <x v="50"/>
    <x v="50"/>
    <n v="202213"/>
    <n v="44802"/>
    <s v="XOF"/>
    <n v="25000"/>
    <n v="38.869999999999997"/>
    <s v="EUR"/>
    <n v="38.112000000000002"/>
    <n v="30541474"/>
    <s v="SUBGRANT"/>
    <n v="13487"/>
    <s v="justif NOVEMBRE  SOS JD CHQN°0001121/Prise en charge des frais d'achat de carburant du directeur exécutif (mois de novembre 2022)"/>
  </r>
  <r>
    <s v="E"/>
    <s v="5201"/>
    <s v="854"/>
    <s v="85407"/>
    <s v="8540008"/>
    <n v="528004120010"/>
    <x v="1"/>
    <x v="50"/>
    <x v="50"/>
    <n v="202213"/>
    <n v="44802"/>
    <s v="XOF"/>
    <n v="17550"/>
    <n v="27.29"/>
    <s v="EUR"/>
    <n v="26.757999999999999"/>
    <n v="30541474"/>
    <s v="SUBGRANT"/>
    <n v="13487"/>
    <s v="Justif NOVEMBRE Frais d'établissement de chèque certifiés relatif au renouvellement du stock de carburant"/>
  </r>
  <r>
    <s v="E"/>
    <s v="5201"/>
    <s v="854"/>
    <s v="85407"/>
    <s v="8540008"/>
    <n v="528004120010"/>
    <x v="1"/>
    <x v="50"/>
    <x v="50"/>
    <n v="202213"/>
    <n v="44802"/>
    <s v="XOF"/>
    <n v="10000"/>
    <n v="15.55"/>
    <s v="EUR"/>
    <n v="15.247"/>
    <n v="30541474"/>
    <s v="SUBGRANT"/>
    <n v="13487"/>
    <s v="Justif NOVEMBRE CHQN°0001127/'Prise en charge pour achat d'unité pour la connection internet du chargé de programme (mois de novembre 2022)"/>
  </r>
  <r>
    <s v="E"/>
    <s v="5201"/>
    <s v="854"/>
    <s v="85407"/>
    <s v="8540008"/>
    <n v="528004120010"/>
    <x v="1"/>
    <x v="50"/>
    <x v="50"/>
    <n v="202213"/>
    <n v="44802"/>
    <s v="XOF"/>
    <n v="41899"/>
    <n v="65.14"/>
    <s v="EUR"/>
    <n v="63.87"/>
    <n v="30541474"/>
    <s v="SUBGRANT"/>
    <n v="13487"/>
    <s v="Justif NOVEMBRE CHQN0001159/Paiement de facture d'internet du mois de Novembre 2022"/>
  </r>
  <r>
    <s v="E"/>
    <s v="5201"/>
    <s v="854"/>
    <s v="85407"/>
    <s v="8540008"/>
    <n v="528004120010"/>
    <x v="1"/>
    <x v="50"/>
    <x v="50"/>
    <n v="202213"/>
    <n v="44802"/>
    <s v="XOF"/>
    <n v="13397"/>
    <n v="20.83"/>
    <s v="EUR"/>
    <n v="20.423999999999999"/>
    <n v="30541474"/>
    <s v="SUBGRANT"/>
    <n v="13487"/>
    <s v="Justif NOVEMBRE CHQN°0001156/ Règement de la facture d'électriité"/>
  </r>
  <r>
    <s v="E"/>
    <s v="5201"/>
    <s v="854"/>
    <s v="85407"/>
    <s v="8540008"/>
    <n v="528004120010"/>
    <x v="1"/>
    <x v="50"/>
    <x v="50"/>
    <n v="202213"/>
    <n v="44802"/>
    <s v="XOF"/>
    <n v="345675"/>
    <n v="537.45000000000005"/>
    <s v="EUR"/>
    <n v="526.97400000000005"/>
    <n v="30541474"/>
    <s v="SUBGRANT"/>
    <n v="13487"/>
    <s v="Justif NOVEMBRE CHQN°0001159/Paiement des retenues a la source des sommes versées au prestataires du mois de Novembre"/>
  </r>
  <r>
    <s v="E"/>
    <s v="5201"/>
    <s v="854"/>
    <s v="85407"/>
    <s v="8540008"/>
    <n v="528004120010"/>
    <x v="1"/>
    <x v="50"/>
    <x v="50"/>
    <n v="202213"/>
    <n v="44802"/>
    <s v="XOF"/>
    <n v="18700"/>
    <n v="29.07"/>
    <s v="EUR"/>
    <n v="28.503"/>
    <n v="30541474"/>
    <s v="SUBGRANT"/>
    <n v="13487"/>
    <s v="Justif NOVEMBRE CHQN°0001157/Remboursement des frais d'envoi de pli et d'achat de tickets de payage"/>
  </r>
  <r>
    <s v="E"/>
    <s v="5201"/>
    <s v="854"/>
    <s v="85407"/>
    <s v="8540008"/>
    <n v="528004120010"/>
    <x v="1"/>
    <x v="50"/>
    <x v="50"/>
    <n v="202213"/>
    <n v="44802"/>
    <s v="XOF"/>
    <n v="15000"/>
    <n v="23.32"/>
    <s v="EUR"/>
    <n v="22.864999999999998"/>
    <n v="30541474"/>
    <s v="SUBGRANT"/>
    <n v="13487"/>
    <s v="Justif NOVEMBRE CHQ°0001155/Prise en charge du nettoyage du bureau pour le mois de Novembre 2022"/>
  </r>
  <r>
    <s v="E"/>
    <s v="5201"/>
    <s v="854"/>
    <s v="85407"/>
    <s v="8540008"/>
    <n v="528004120010"/>
    <x v="1"/>
    <x v="50"/>
    <x v="50"/>
    <n v="202213"/>
    <n v="44802"/>
    <s v="XOF"/>
    <n v="94000"/>
    <n v="146.15"/>
    <s v="EUR"/>
    <n v="143.30099999999999"/>
    <n v="30541480"/>
    <s v="SUBGRANT"/>
    <n v="13487"/>
    <s v="JUSTIF Décaissement tranche N°02/2022_SOS/JD CHQN°0001166/Prise en charge de mission du comptable pour le vérification des pièces et l'élaboration du rapport financier du mois de novembre 2022"/>
  </r>
  <r>
    <s v="E"/>
    <s v="5201"/>
    <s v="854"/>
    <s v="85407"/>
    <s v="8540008"/>
    <n v="528004120010"/>
    <x v="1"/>
    <x v="50"/>
    <x v="50"/>
    <n v="202213"/>
    <n v="44802"/>
    <s v="XOF"/>
    <n v="25000"/>
    <n v="38.869999999999997"/>
    <s v="EUR"/>
    <n v="38.112000000000002"/>
    <n v="30541480"/>
    <s v="SUBGRANT"/>
    <n v="13487"/>
    <s v="JUSTIFDécaissement tranche N°02/2022_SOS/JD  CHQN°0001164/'Prise en charge des frais d'achat de carburant du directeur exécutif (mois de Décembre  2022)"/>
  </r>
  <r>
    <s v="E"/>
    <s v="5201"/>
    <s v="854"/>
    <s v="85407"/>
    <s v="8540008"/>
    <n v="528004120010"/>
    <x v="1"/>
    <x v="50"/>
    <x v="50"/>
    <n v="202213"/>
    <n v="44802"/>
    <s v="XOF"/>
    <n v="10000"/>
    <n v="15.55"/>
    <s v="EUR"/>
    <n v="15.247"/>
    <n v="30541480"/>
    <s v="SUBGRANT"/>
    <n v="13487"/>
    <s v="JUSTIFDécaissement tranche N°02/2022_SOS/JD CHQN°0001171/Prise en charge pour achat d'unité pour la connection internet du chargé de programme (mois de novembre 2022)"/>
  </r>
  <r>
    <s v="E"/>
    <s v="5201"/>
    <s v="854"/>
    <s v="85407"/>
    <s v="8540008"/>
    <n v="528004120010"/>
    <x v="1"/>
    <x v="50"/>
    <x v="50"/>
    <n v="202213"/>
    <n v="44802"/>
    <s v="XOF"/>
    <n v="11500"/>
    <n v="17.88"/>
    <s v="EUR"/>
    <n v="17.530999999999999"/>
    <n v="30541480"/>
    <s v="SUBGRANT"/>
    <n v="13487"/>
    <s v="JUSTIFDécaissement tranche N°02/2022_SOS/JD CHQN°0001170  /Remboursement  des frais d'envoi de plis"/>
  </r>
  <r>
    <s v="E"/>
    <s v="5201"/>
    <s v="854"/>
    <s v="85407"/>
    <s v="8540008"/>
    <n v="528004120010"/>
    <x v="1"/>
    <x v="50"/>
    <x v="50"/>
    <n v="202213"/>
    <n v="44802"/>
    <s v="XOF"/>
    <n v="15000"/>
    <n v="23.32"/>
    <s v="EUR"/>
    <n v="22.864999999999998"/>
    <n v="30541480"/>
    <s v="SUBGRANT"/>
    <n v="13487"/>
    <s v="JUSTIF Décaissement tranche N°02/2022_SOS/JD CHQN°0001178/Prise en charge du nettoyage du bureau pour le mois de Décembre 2022"/>
  </r>
  <r>
    <s v="E"/>
    <s v="5201"/>
    <s v="854"/>
    <s v="85407"/>
    <s v="8540008"/>
    <n v="528004120010"/>
    <x v="1"/>
    <x v="50"/>
    <x v="50"/>
    <n v="202213"/>
    <n v="44802"/>
    <s v="XOF"/>
    <n v="12327"/>
    <n v="19.170000000000002"/>
    <s v="EUR"/>
    <n v="18.795999999999999"/>
    <n v="30541480"/>
    <s v="SUBGRANT"/>
    <n v="13487"/>
    <s v="JUSTIFDécaissement tranche N°02/2022_SOS/JD CHQN°0001176/Reglement de facture délectricité pour la consommation du mois de décembre 2022"/>
  </r>
  <r>
    <s v="E"/>
    <s v="5201"/>
    <s v="854"/>
    <s v="85407"/>
    <s v="8540008"/>
    <n v="528004120010"/>
    <x v="1"/>
    <x v="50"/>
    <x v="50"/>
    <n v="202213"/>
    <n v="44802"/>
    <s v="XOF"/>
    <n v="10630"/>
    <n v="16.53"/>
    <s v="EUR"/>
    <n v="16.207999999999998"/>
    <n v="30541480"/>
    <s v="SUBGRANT"/>
    <n v="13487"/>
    <s v="JUSTIFDécaissement tranche N°02/2022_SOS/JD CHQN°0001175/Reglement de facture délectricité pour la consommation du mois de Novembre 2023"/>
  </r>
  <r>
    <s v="E"/>
    <s v="5201"/>
    <s v="854"/>
    <s v="85407"/>
    <s v="8540008"/>
    <n v="528004120010"/>
    <x v="1"/>
    <x v="50"/>
    <x v="50"/>
    <n v="202213"/>
    <n v="44802"/>
    <s v="XOF"/>
    <n v="41899"/>
    <n v="65.14"/>
    <s v="EUR"/>
    <n v="63.87"/>
    <n v="30541480"/>
    <s v="SUBGRANT"/>
    <n v="13487"/>
    <s v="JUSTIFDécaissement tranche N°02/2022_SOS/JD CHQN°0001177/Règlement de la facture d'internet pour la consommation du mois de Novembre"/>
  </r>
  <r>
    <s v="E"/>
    <s v="5201"/>
    <s v="854"/>
    <s v="85407"/>
    <s v="8540008"/>
    <n v="528004120010"/>
    <x v="1"/>
    <x v="50"/>
    <x v="50"/>
    <n v="202213"/>
    <n v="44802"/>
    <s v="XOF"/>
    <n v="41899"/>
    <n v="65.14"/>
    <s v="EUR"/>
    <n v="63.87"/>
    <n v="30541480"/>
    <s v="SUBGRANT"/>
    <n v="13487"/>
    <s v="JUSTIFDécaissement tranche N°02/2022_SOS/JD CHQN°0001185/Règlement de la facture d'internet pour la consommation du mois de Décembre"/>
  </r>
  <r>
    <s v="E"/>
    <s v="5201"/>
    <s v="854"/>
    <s v="85407"/>
    <s v="8540008"/>
    <n v="528004120010"/>
    <x v="1"/>
    <x v="50"/>
    <x v="50"/>
    <n v="202213"/>
    <n v="44802"/>
    <s v="XOF"/>
    <n v="127500"/>
    <n v="198.24"/>
    <s v="EUR"/>
    <n v="194.376"/>
    <n v="30541480"/>
    <s v="SUBGRANT"/>
    <n v="13487"/>
    <s v="JUSTIF Décaissement tranche N°02/2022_SOS/JD CHQN°0001181/Prise ne charge de l'entretien et la réparation de la photocopieuse"/>
  </r>
  <r>
    <s v="E"/>
    <s v="5201"/>
    <s v="854"/>
    <s v="85407"/>
    <s v="8540008"/>
    <n v="528004120010"/>
    <x v="1"/>
    <x v="50"/>
    <x v="50"/>
    <n v="202213"/>
    <n v="44802"/>
    <s v="XOF"/>
    <n v="66000"/>
    <n v="102.62"/>
    <s v="EUR"/>
    <n v="100.62"/>
    <n v="30541480"/>
    <s v="SUBGRANT"/>
    <n v="13487"/>
    <s v="JUSTIF  Décaissement tranche N°02/2022_SOS/JDCHQN°0001183/Prise en charge de mission du comptable pour le vérification des pièces et l'élaboration du rapport financier du mois de novembre 2022"/>
  </r>
  <r>
    <s v="E"/>
    <s v="5201"/>
    <s v="854"/>
    <s v="85407"/>
    <s v="8540008"/>
    <n v="528004120010"/>
    <x v="1"/>
    <x v="50"/>
    <x v="50"/>
    <n v="202213"/>
    <n v="44802"/>
    <s v="XOF"/>
    <n v="24500"/>
    <n v="38.090000000000003"/>
    <s v="EUR"/>
    <n v="37.347999999999999"/>
    <n v="30541480"/>
    <s v="SUBGRANT"/>
    <n v="13487"/>
    <s v="JUSTIFDécaissement tranche N°02/2022_SOS/JD CHQN°0001184/Remboursement des frais de remplacement de serrure et d'envoi de pli"/>
  </r>
  <r>
    <s v="E"/>
    <s v="5201"/>
    <s v="854"/>
    <s v="85407"/>
    <s v="8540008"/>
    <n v="528004120001"/>
    <x v="3"/>
    <x v="52"/>
    <x v="52"/>
    <n v="202213"/>
    <n v="44802"/>
    <s v="XOF"/>
    <n v="543280"/>
    <n v="844.69"/>
    <s v="EUR"/>
    <n v="828.22500000000002"/>
    <n v="30541474"/>
    <s v="SUBGRANT"/>
    <n v="13487"/>
    <s v="Justif NOVEMBRE CHQN°0001146/Salaire mois de novembre  2022 Coordonateur"/>
  </r>
  <r>
    <s v="E"/>
    <s v="5201"/>
    <s v="854"/>
    <s v="85407"/>
    <s v="8540008"/>
    <n v="528004120001"/>
    <x v="3"/>
    <x v="45"/>
    <x v="45"/>
    <n v="202213"/>
    <n v="44802"/>
    <s v="XOF"/>
    <n v="315000"/>
    <n v="489.76"/>
    <s v="EUR"/>
    <n v="480.21300000000002"/>
    <n v="30541474"/>
    <s v="SUBGRANT"/>
    <n v="13487"/>
    <s v="Justif NOVEMBRE CHQN°0001146/Salaire mois De novembre 2022 superviseur Nouna"/>
  </r>
  <r>
    <s v="E"/>
    <s v="5201"/>
    <s v="854"/>
    <s v="85407"/>
    <s v="8540008"/>
    <n v="528004120001"/>
    <x v="3"/>
    <x v="45"/>
    <x v="45"/>
    <n v="202213"/>
    <n v="44802"/>
    <s v="XOF"/>
    <n v="315000"/>
    <n v="489.76"/>
    <s v="EUR"/>
    <n v="480.21300000000002"/>
    <n v="30541474"/>
    <s v="SUBGRANT"/>
    <n v="13487"/>
    <s v="Justif NOVEMBRE CHQN°0001146/Salaire mois de novembre 2022 superviseur toma"/>
  </r>
  <r>
    <s v="E"/>
    <s v="5201"/>
    <s v="854"/>
    <s v="85407"/>
    <s v="8540008"/>
    <n v="528004120001"/>
    <x v="3"/>
    <x v="45"/>
    <x v="45"/>
    <n v="202213"/>
    <n v="44802"/>
    <s v="XOF"/>
    <n v="315000"/>
    <n v="489.76"/>
    <s v="EUR"/>
    <n v="480.21300000000002"/>
    <n v="30541474"/>
    <s v="SUBGRANT"/>
    <n v="13487"/>
    <s v="Justif NOVEMBRE CHQN°0001146/Salaire mois d'août 2022 Novembre tougan"/>
  </r>
  <r>
    <s v="E"/>
    <s v="5201"/>
    <s v="854"/>
    <s v="85407"/>
    <s v="8540008"/>
    <n v="528004120002"/>
    <x v="0"/>
    <x v="54"/>
    <x v="54"/>
    <n v="202213"/>
    <n v="44802"/>
    <s v="XOF"/>
    <n v="400860"/>
    <n v="623.26"/>
    <s v="EUR"/>
    <n v="611.11099999999999"/>
    <n v="30541474"/>
    <s v="SUBGRANT"/>
    <n v="13487"/>
    <s v="Justif NOVEMBRE CHQN°0001146/Salaire mois NOVEMBRE 2022 Comptable"/>
  </r>
  <r>
    <s v="E"/>
    <s v="5201"/>
    <s v="854"/>
    <s v="85407"/>
    <s v="8540008"/>
    <n v="528004120001"/>
    <x v="3"/>
    <x v="45"/>
    <x v="45"/>
    <n v="202213"/>
    <n v="44802"/>
    <s v="XOF"/>
    <n v="100000"/>
    <n v="155.47999999999999"/>
    <s v="EUR"/>
    <n v="152.44900000000001"/>
    <n v="30541474"/>
    <s v="SUBGRANT"/>
    <n v="13487"/>
    <s v="Justif NOVEMBRE CHQN°0001154/Prise en charge des indemnités du point Focal pour le mois de Novembre"/>
  </r>
  <r>
    <s v="E"/>
    <s v="5201"/>
    <s v="854"/>
    <s v="85407"/>
    <s v="8540008"/>
    <n v="528004120001"/>
    <x v="3"/>
    <x v="45"/>
    <x v="45"/>
    <n v="202213"/>
    <n v="44802"/>
    <s v="XOF"/>
    <n v="100000"/>
    <n v="155.47999999999999"/>
    <s v="EUR"/>
    <n v="152.44900000000001"/>
    <n v="30541480"/>
    <s v="SUBGRANT"/>
    <n v="13487"/>
    <s v="JUSTIF  Décaissement tranche N°02/2022_SOS/JDCHQN°0001174/Prise en charge des indemnités du point Focal pour le mois de décembre"/>
  </r>
  <r>
    <s v="E"/>
    <s v="5201"/>
    <s v="854"/>
    <s v="85407"/>
    <s v="8540008"/>
    <n v="528004120001"/>
    <x v="3"/>
    <x v="52"/>
    <x v="52"/>
    <n v="202213"/>
    <n v="44802"/>
    <s v="XOF"/>
    <n v="543280"/>
    <n v="844.69"/>
    <s v="EUR"/>
    <n v="828.22500000000002"/>
    <n v="30541480"/>
    <s v="SUBGRANT"/>
    <n v="13487"/>
    <s v="JUSTIF Décaissement tranche N°02/2022_SOS/JDCHQN°0001179/Salaire mois de Décembre  2022 Coordonateur"/>
  </r>
  <r>
    <s v="E"/>
    <s v="5201"/>
    <s v="854"/>
    <s v="85407"/>
    <s v="8540008"/>
    <n v="528004120001"/>
    <x v="3"/>
    <x v="45"/>
    <x v="45"/>
    <n v="202213"/>
    <n v="44802"/>
    <s v="XOF"/>
    <n v="315000"/>
    <n v="489.76"/>
    <s v="EUR"/>
    <n v="480.21300000000002"/>
    <n v="30541480"/>
    <s v="SUBGRANT"/>
    <n v="13487"/>
    <s v="JUSTIFDécaissement tranche N°02/2022_SOS/JD CHQN°0001179/Salaire mois De décembre 2022 superviseur Nouna"/>
  </r>
  <r>
    <s v="E"/>
    <s v="5201"/>
    <s v="854"/>
    <s v="85407"/>
    <s v="8540008"/>
    <n v="528004120001"/>
    <x v="3"/>
    <x v="45"/>
    <x v="45"/>
    <n v="202213"/>
    <n v="44802"/>
    <s v="XOF"/>
    <n v="315000"/>
    <n v="489.76"/>
    <s v="EUR"/>
    <n v="480.21300000000002"/>
    <n v="30541480"/>
    <s v="SUBGRANT"/>
    <n v="13487"/>
    <s v="JUSTIFDécaissement tranche N°02/2022_SOS/JD CHQN°0001179/Salaire mois de Décembre 2022 superviseur toma"/>
  </r>
  <r>
    <s v="E"/>
    <s v="5201"/>
    <s v="854"/>
    <s v="85407"/>
    <s v="8540008"/>
    <n v="528004120001"/>
    <x v="3"/>
    <x v="45"/>
    <x v="45"/>
    <n v="202213"/>
    <n v="44802"/>
    <s v="XOF"/>
    <n v="315000"/>
    <n v="489.76"/>
    <s v="EUR"/>
    <n v="480.21300000000002"/>
    <n v="30541480"/>
    <s v="SUBGRANT"/>
    <n v="13487"/>
    <s v="JUSTIF Décaissement tranche N°02/2022_SOS/JDCHQN°0001179/Salaire mois Décembre 2022 Superviseur tougan"/>
  </r>
  <r>
    <s v="E"/>
    <s v="5201"/>
    <s v="854"/>
    <s v="85407"/>
    <s v="8540008"/>
    <n v="528004120002"/>
    <x v="0"/>
    <x v="54"/>
    <x v="54"/>
    <n v="202213"/>
    <n v="44802"/>
    <s v="XOF"/>
    <n v="400860"/>
    <n v="623.26"/>
    <s v="EUR"/>
    <n v="611.11099999999999"/>
    <n v="30541480"/>
    <s v="SUBGRANT"/>
    <n v="13487"/>
    <s v="JUSTIFDécaissement tranche N°02/2022_SOS/JD CHQN°0001179/Salaire mois Décembre 2022 Comptable"/>
  </r>
  <r>
    <s v="E"/>
    <s v="5097"/>
    <s v="854"/>
    <s v="85401"/>
    <s v="8540017"/>
    <n v="528004120027"/>
    <x v="18"/>
    <x v="83"/>
    <x v="82"/>
    <n v="202213"/>
    <n v="44926"/>
    <s v="XOF"/>
    <n v="-575000"/>
    <n v="-909.64"/>
    <s v="EUR"/>
    <n v="-876.58399999999995"/>
    <n v="30541125"/>
    <m/>
    <m/>
    <s v="ANNULATION/KAAC110122/ACCRUALS/AGENTS DE SANTE/ VISITE DES AGENTS DE SANTÉ DANS LES CLASSES"/>
  </r>
  <r>
    <s v="E"/>
    <s v="5097"/>
    <s v="854"/>
    <s v="85401"/>
    <s v="8540017"/>
    <n v="528004120027"/>
    <x v="18"/>
    <x v="83"/>
    <x v="82"/>
    <n v="202213"/>
    <n v="44926"/>
    <s v="XOF"/>
    <n v="535000"/>
    <n v="846.36"/>
    <s v="EUR"/>
    <n v="815.60400000000004"/>
    <n v="30541125"/>
    <m/>
    <m/>
    <s v="KAAC110122/ACCRUALS/AGENTS DE SANTE/ VISITE DES AGENTS DE SANTÉ DANS LES CLASSES"/>
  </r>
  <r>
    <s v="E"/>
    <s v="4110"/>
    <s v="854"/>
    <s v="85400"/>
    <s v="8549051"/>
    <n v="528004120002"/>
    <x v="0"/>
    <x v="8"/>
    <x v="8"/>
    <n v="202302"/>
    <n v="44561"/>
    <s v="XOF"/>
    <n v="-8018.96"/>
    <n v="-13.87"/>
    <s v="EUR"/>
    <n v="-12.227"/>
    <n v="30543689"/>
    <s v="STAFF"/>
    <n v="9985201"/>
    <s v="OUB620122-CHQ1719960-SONABEL/Consommation d'élèctricité de BENOIT DELSARTE/DECEMBRE 2021/AJUST"/>
  </r>
  <r>
    <s v="E"/>
    <s v="4110"/>
    <s v="854"/>
    <s v="85400"/>
    <s v="8549051"/>
    <n v="528004120002"/>
    <x v="0"/>
    <x v="1"/>
    <x v="1"/>
    <n v="202302"/>
    <n v="44561"/>
    <s v="XOF"/>
    <n v="8018.96"/>
    <n v="13.87"/>
    <s v="EUR"/>
    <n v="12.227"/>
    <n v="30543689"/>
    <s v="STAFF"/>
    <n v="9985201"/>
    <s v="OUB620122-CHQ1719960-SONABEL/Consommation d'élèctricité de BENOIT DELSARTE/DECEMBRE 2021/AJUST"/>
  </r>
  <r>
    <s v="E"/>
    <s v="6060"/>
    <s v="854"/>
    <s v="85407"/>
    <s v="8549054"/>
    <n v="528004120010"/>
    <x v="1"/>
    <x v="3"/>
    <x v="3"/>
    <n v="202302"/>
    <n v="44579"/>
    <s v="XOF"/>
    <n v="-12228.64"/>
    <n v="-21.1"/>
    <s v="EUR"/>
    <n v="-18.643999999999998"/>
    <n v="30543689"/>
    <s v="PROPERTY"/>
    <s v="854P0073"/>
    <s v="Premise allocation : [52800412] [50.64%] [30480118] - DDCPB070122/ OMNI/ COULIBALY Mamou/ Prestation de service d'entretien et nettoyage du bureau de Dédougou du 01  au 15 Janvier 2022"/>
  </r>
  <r>
    <s v="E"/>
    <s v="6060"/>
    <s v="854"/>
    <s v="85407"/>
    <s v="8549054"/>
    <n v="528004120010"/>
    <x v="1"/>
    <x v="2"/>
    <x v="2"/>
    <n v="202302"/>
    <n v="44579"/>
    <s v="XOF"/>
    <n v="12228.64"/>
    <n v="21.1"/>
    <s v="EUR"/>
    <n v="18.643999999999998"/>
    <n v="30543689"/>
    <s v="PROPERTY"/>
    <s v="854P0073"/>
    <s v="Premise allocation : [52800412] [50.64%] [30480118] - DDCPB070122/ OMNI/ COULIBALY Mamou/ Prestation de service d'entretien et nettoyage du bureau de Dédougou du 01  au 15 Janvier 2022"/>
  </r>
  <r>
    <s v="E"/>
    <s v="4010"/>
    <s v="854"/>
    <s v="85406"/>
    <s v="8549057"/>
    <n v="528004120002"/>
    <x v="0"/>
    <x v="7"/>
    <x v="7"/>
    <n v="202302"/>
    <n v="44586"/>
    <s v="XOF"/>
    <n v="-133924.85"/>
    <n v="-231.07"/>
    <s v="EUR"/>
    <n v="-204.16900000000001"/>
    <n v="30543689"/>
    <s v="STAFF"/>
    <n v="8540358"/>
    <s v="Time Code : N - SALAIRE DU MOIS DE JANVIER 2022 DE ZOMA Jean"/>
  </r>
  <r>
    <s v="E"/>
    <s v="4010"/>
    <s v="854"/>
    <s v="85406"/>
    <s v="8549057"/>
    <n v="528004120002"/>
    <x v="0"/>
    <x v="7"/>
    <x v="7"/>
    <n v="202302"/>
    <n v="44586"/>
    <s v="XOF"/>
    <n v="-116072.01"/>
    <n v="-200.27"/>
    <s v="EUR"/>
    <n v="-176.95400000000001"/>
    <n v="30543689"/>
    <s v="STAFF"/>
    <n v="8540399"/>
    <s v="Time Code : N - SALAIRE DU MOIS DE JANVIER 2022 DE KONFE TRAORE Aicha"/>
  </r>
  <r>
    <s v="E"/>
    <s v="4010"/>
    <s v="854"/>
    <s v="85406"/>
    <s v="8549059"/>
    <n v="528004120002"/>
    <x v="0"/>
    <x v="18"/>
    <x v="18"/>
    <n v="202302"/>
    <n v="44586"/>
    <s v="XOF"/>
    <n v="72220.66"/>
    <n v="124.61"/>
    <s v="EUR"/>
    <n v="110.10299999999999"/>
    <n v="30543689"/>
    <s v="STAFF"/>
    <n v="8540279"/>
    <s v="Time Code : N - SALAIRE DU MOIS DE JANVIER 2022 DE YAMEOGO Wendkoaguenda Lucie"/>
  </r>
  <r>
    <s v="E"/>
    <s v="4010"/>
    <s v="854"/>
    <s v="85406"/>
    <s v="8549059"/>
    <n v="528004120002"/>
    <x v="0"/>
    <x v="18"/>
    <x v="18"/>
    <n v="202302"/>
    <n v="44586"/>
    <s v="XOF"/>
    <n v="40272.480000000003"/>
    <n v="69.48"/>
    <s v="EUR"/>
    <n v="61.390999999999998"/>
    <n v="30543689"/>
    <s v="STAFF"/>
    <n v="8540386"/>
    <s v="Time Code : N - SALAIRE DU MOIS DE JANVIER 2022 DE YAMEOGO Dahlia Ramata Stephanie"/>
  </r>
  <r>
    <s v="E"/>
    <s v="4010"/>
    <s v="854"/>
    <s v="85406"/>
    <s v="8549059"/>
    <n v="528004120002"/>
    <x v="0"/>
    <x v="18"/>
    <x v="18"/>
    <n v="202302"/>
    <n v="44586"/>
    <s v="XOF"/>
    <n v="41079.410000000003"/>
    <n v="70.88"/>
    <s v="EUR"/>
    <n v="62.628"/>
    <n v="30543689"/>
    <s v="STAFF"/>
    <n v="2030994"/>
    <s v="Time Code : N - SALAIRE DU MOIS DE JANVIER 2022 DE KI/KERE Léonie"/>
  </r>
  <r>
    <s v="E"/>
    <s v="4010"/>
    <s v="854"/>
    <s v="85400"/>
    <s v="8549057"/>
    <n v="528004120002"/>
    <x v="0"/>
    <x v="19"/>
    <x v="19"/>
    <n v="202302"/>
    <n v="44586"/>
    <s v="XOF"/>
    <n v="8690.4599999999991"/>
    <n v="14.99"/>
    <s v="EUR"/>
    <n v="13.244999999999999"/>
    <n v="30543689"/>
    <s v="STAFF"/>
    <n v="8540392"/>
    <s v="Time Code : N - SALAIRE DU MOIS DE JANVIER 2022 DE KABORE Hamza"/>
  </r>
  <r>
    <s v="E"/>
    <s v="4010"/>
    <s v="854"/>
    <s v="85400"/>
    <s v="8549059"/>
    <n v="528004120002"/>
    <x v="0"/>
    <x v="18"/>
    <x v="18"/>
    <n v="202302"/>
    <n v="44586"/>
    <s v="XOF"/>
    <n v="51227.18"/>
    <n v="88.39"/>
    <s v="EUR"/>
    <n v="78.099999999999994"/>
    <n v="30543689"/>
    <s v="STAFF"/>
    <n v="2031224"/>
    <s v="Time Code : N - SALAIRE DU MOIS DE JANVIER 2022 DE KINDA Hervé"/>
  </r>
  <r>
    <s v="E"/>
    <s v="4010"/>
    <s v="854"/>
    <s v="85400"/>
    <s v="8549059"/>
    <n v="528004120002"/>
    <x v="0"/>
    <x v="18"/>
    <x v="18"/>
    <n v="202302"/>
    <n v="44586"/>
    <s v="XOF"/>
    <n v="90690.82"/>
    <n v="156.47"/>
    <s v="EUR"/>
    <n v="138.25399999999999"/>
    <n v="30543689"/>
    <s v="STAFF"/>
    <n v="8540206"/>
    <s v="Time Code : N - SALAIRE DU MOIS DE JANVIER 2022 DE OUEDRAOGO Wendingomdé Joseph Arnaud"/>
  </r>
  <r>
    <s v="E"/>
    <s v="4010"/>
    <s v="854"/>
    <s v="85406"/>
    <s v="8549059"/>
    <n v="528004120002"/>
    <x v="0"/>
    <x v="12"/>
    <x v="12"/>
    <n v="202302"/>
    <n v="44586"/>
    <s v="XOF"/>
    <n v="-72220.66"/>
    <n v="-124.61"/>
    <s v="EUR"/>
    <n v="-110.10299999999999"/>
    <n v="30543689"/>
    <s v="STAFF"/>
    <n v="8540279"/>
    <s v="Time Code : N - SALAIRE DU MOIS DE JANVIER 2022 DE YAMEOGO Wendkoaguenda Lucie"/>
  </r>
  <r>
    <s v="E"/>
    <s v="4010"/>
    <s v="854"/>
    <s v="85406"/>
    <s v="8549059"/>
    <n v="528004120002"/>
    <x v="0"/>
    <x v="12"/>
    <x v="12"/>
    <n v="202302"/>
    <n v="44586"/>
    <s v="XOF"/>
    <n v="-40272.480000000003"/>
    <n v="-69.48"/>
    <s v="EUR"/>
    <n v="-61.390999999999998"/>
    <n v="30543689"/>
    <s v="STAFF"/>
    <n v="8540386"/>
    <s v="Time Code : N - SALAIRE DU MOIS DE JANVIER 2022 DE YAMEOGO Dahlia Ramata Stephanie"/>
  </r>
  <r>
    <s v="E"/>
    <s v="4010"/>
    <s v="854"/>
    <s v="85406"/>
    <s v="8549059"/>
    <n v="528004120002"/>
    <x v="0"/>
    <x v="12"/>
    <x v="12"/>
    <n v="202302"/>
    <n v="44586"/>
    <s v="XOF"/>
    <n v="-41079.410000000003"/>
    <n v="-70.88"/>
    <s v="EUR"/>
    <n v="-62.628"/>
    <n v="30543689"/>
    <s v="STAFF"/>
    <n v="2030994"/>
    <s v="Time Code : N - SALAIRE DU MOIS DE JANVIER 2022 DE KI/KERE Léonie"/>
  </r>
  <r>
    <s v="E"/>
    <s v="4010"/>
    <s v="854"/>
    <s v="85406"/>
    <s v="8549059"/>
    <n v="528004120002"/>
    <x v="0"/>
    <x v="12"/>
    <x v="12"/>
    <n v="202302"/>
    <n v="44586"/>
    <s v="XOF"/>
    <n v="-12633.04"/>
    <n v="-21.8"/>
    <s v="EUR"/>
    <n v="-19.262"/>
    <n v="30543689"/>
    <s v="STAFF"/>
    <n v="2027008"/>
    <s v="Time Code : N - SALAIRE DU MOIS DE JANVIER 2022 DE SAWADOGO Augustine Marie wendyam"/>
  </r>
  <r>
    <s v="E"/>
    <s v="4010"/>
    <s v="854"/>
    <s v="85406"/>
    <s v="8549057"/>
    <n v="528004120002"/>
    <x v="0"/>
    <x v="19"/>
    <x v="19"/>
    <n v="202302"/>
    <n v="44586"/>
    <s v="XOF"/>
    <n v="116072.01"/>
    <n v="200.27"/>
    <s v="EUR"/>
    <n v="176.95400000000001"/>
    <n v="30543689"/>
    <s v="STAFF"/>
    <n v="8540399"/>
    <s v="Time Code : N - SALAIRE DU MOIS DE JANVIER 2022 DE KONFE TRAORE Aicha"/>
  </r>
  <r>
    <s v="E"/>
    <s v="4010"/>
    <s v="854"/>
    <s v="85406"/>
    <s v="8549059"/>
    <n v="528004120002"/>
    <x v="0"/>
    <x v="18"/>
    <x v="18"/>
    <n v="202302"/>
    <n v="44586"/>
    <s v="XOF"/>
    <n v="12633.04"/>
    <n v="21.8"/>
    <s v="EUR"/>
    <n v="19.262"/>
    <n v="30543689"/>
    <s v="STAFF"/>
    <n v="2027008"/>
    <s v="Time Code : N - SALAIRE DU MOIS DE JANVIER 2022 DE SAWADOGO Augustine Marie wendyam"/>
  </r>
  <r>
    <s v="E"/>
    <s v="4010"/>
    <s v="854"/>
    <s v="85406"/>
    <s v="8549057"/>
    <n v="528004120002"/>
    <x v="0"/>
    <x v="19"/>
    <x v="19"/>
    <n v="202302"/>
    <n v="44586"/>
    <s v="XOF"/>
    <n v="133924.85"/>
    <n v="231.07"/>
    <s v="EUR"/>
    <n v="204.16900000000001"/>
    <n v="30543689"/>
    <s v="STAFF"/>
    <n v="8540358"/>
    <s v="Time Code : N - SALAIRE DU MOIS DE JANVIER 2022 DE ZOMA Jean"/>
  </r>
  <r>
    <s v="E"/>
    <s v="4010"/>
    <s v="854"/>
    <s v="85400"/>
    <s v="8549055"/>
    <n v="528004120002"/>
    <x v="0"/>
    <x v="42"/>
    <x v="42"/>
    <n v="202302"/>
    <n v="44586"/>
    <s v="XOF"/>
    <n v="53800.93"/>
    <n v="92.83"/>
    <s v="EUR"/>
    <n v="82.022999999999996"/>
    <n v="30543689"/>
    <s v="STAFF"/>
    <n v="8540039"/>
    <s v="Time Code : N - SALAIRE DU MOIS DE JANVIER 2022 DE NABI Grégoire"/>
  </r>
  <r>
    <s v="E"/>
    <s v="4010"/>
    <s v="854"/>
    <s v="85400"/>
    <s v="8549062"/>
    <n v="528004120002"/>
    <x v="0"/>
    <x v="23"/>
    <x v="23"/>
    <n v="202302"/>
    <n v="44586"/>
    <s v="XOF"/>
    <n v="-6681.81"/>
    <n v="-11.53"/>
    <s v="EUR"/>
    <n v="-10.188000000000001"/>
    <n v="30543689"/>
    <s v="STAFF"/>
    <n v="2013061"/>
    <s v="Time Code : N - SALAIRE DU MOIS DE JANVIER 2022 DE BOUDA Jacques"/>
  </r>
  <r>
    <s v="E"/>
    <s v="4010"/>
    <s v="854"/>
    <s v="85400"/>
    <s v="8549059"/>
    <n v="528004120002"/>
    <x v="0"/>
    <x v="12"/>
    <x v="12"/>
    <n v="202302"/>
    <n v="44586"/>
    <s v="XOF"/>
    <n v="-51227.18"/>
    <n v="-88.39"/>
    <s v="EUR"/>
    <n v="-78.099999999999994"/>
    <n v="30543689"/>
    <s v="STAFF"/>
    <n v="2031224"/>
    <s v="Time Code : N - SALAIRE DU MOIS DE JANVIER 2022 DE KINDA Hervé"/>
  </r>
  <r>
    <s v="E"/>
    <s v="4010"/>
    <s v="854"/>
    <s v="85400"/>
    <s v="8549059"/>
    <n v="528004120002"/>
    <x v="0"/>
    <x v="12"/>
    <x v="12"/>
    <n v="202302"/>
    <n v="44586"/>
    <s v="XOF"/>
    <n v="-90690.82"/>
    <n v="-156.47"/>
    <s v="EUR"/>
    <n v="-138.25399999999999"/>
    <n v="30543689"/>
    <s v="STAFF"/>
    <n v="8540206"/>
    <s v="Time Code : N - SALAIRE DU MOIS DE JANVIER 2022 DE OUEDRAOGO Wendingomdé Joseph Arnaud"/>
  </r>
  <r>
    <s v="E"/>
    <s v="4010"/>
    <s v="854"/>
    <s v="85400"/>
    <s v="8549062"/>
    <n v="528004120002"/>
    <x v="0"/>
    <x v="23"/>
    <x v="23"/>
    <n v="202302"/>
    <n v="44586"/>
    <s v="XOF"/>
    <n v="-48786.07"/>
    <n v="-84.17"/>
    <s v="EUR"/>
    <n v="-74.370999999999995"/>
    <n v="30543689"/>
    <s v="STAFF"/>
    <n v="8540396"/>
    <s v="Time Code : N - SALAIRE DU MOIS DE JANVIER 2022 DE OUEDRAOGO Hubert"/>
  </r>
  <r>
    <s v="E"/>
    <s v="4010"/>
    <s v="854"/>
    <s v="85400"/>
    <s v="8549062"/>
    <n v="528004120002"/>
    <x v="0"/>
    <x v="78"/>
    <x v="77"/>
    <n v="202302"/>
    <n v="44586"/>
    <s v="XOF"/>
    <n v="48786.07"/>
    <n v="84.17"/>
    <s v="EUR"/>
    <n v="74.370999999999995"/>
    <n v="30543689"/>
    <s v="STAFF"/>
    <n v="8540396"/>
    <s v="Time Code : N - SALAIRE DU MOIS DE JANVIER 2022 DE OUEDRAOGO Hubert"/>
  </r>
  <r>
    <s v="E"/>
    <s v="4010"/>
    <s v="854"/>
    <s v="85400"/>
    <s v="8549062"/>
    <n v="528004120002"/>
    <x v="0"/>
    <x v="78"/>
    <x v="77"/>
    <n v="202302"/>
    <n v="44586"/>
    <s v="XOF"/>
    <n v="6681.81"/>
    <n v="11.53"/>
    <s v="EUR"/>
    <n v="10.188000000000001"/>
    <n v="30543689"/>
    <s v="STAFF"/>
    <n v="2013061"/>
    <s v="Time Code : N - SALAIRE DU MOIS DE JANVIER 2022 DE BOUDA Jacques"/>
  </r>
  <r>
    <s v="E"/>
    <s v="4010"/>
    <s v="854"/>
    <s v="85400"/>
    <s v="8549055"/>
    <n v="528004120002"/>
    <x v="0"/>
    <x v="11"/>
    <x v="11"/>
    <n v="202302"/>
    <n v="44586"/>
    <s v="XOF"/>
    <n v="-53800.93"/>
    <n v="-92.83"/>
    <s v="EUR"/>
    <n v="-82.022999999999996"/>
    <n v="30543689"/>
    <s v="STAFF"/>
    <n v="8540039"/>
    <s v="Time Code : N - SALAIRE DU MOIS DE JANVIER 2022 DE NABI Grégoire"/>
  </r>
  <r>
    <s v="E"/>
    <s v="4010"/>
    <s v="854"/>
    <s v="85400"/>
    <s v="8549057"/>
    <n v="528004120002"/>
    <x v="0"/>
    <x v="7"/>
    <x v="7"/>
    <n v="202302"/>
    <n v="44586"/>
    <s v="XOF"/>
    <n v="-8690.4599999999991"/>
    <n v="-14.99"/>
    <s v="EUR"/>
    <n v="-13.244999999999999"/>
    <n v="30543689"/>
    <s v="STAFF"/>
    <n v="8540392"/>
    <s v="Time Code : N - SALAIRE DU MOIS DE JANVIER 2022 DE KABORE Hamza"/>
  </r>
  <r>
    <s v="E"/>
    <s v="4300"/>
    <s v="854"/>
    <s v="85406"/>
    <s v="8549057"/>
    <n v="528004120002"/>
    <x v="0"/>
    <x v="7"/>
    <x v="7"/>
    <n v="202302"/>
    <n v="44588"/>
    <s v="XOF"/>
    <n v="-21870.89"/>
    <n v="-37.74"/>
    <s v="EUR"/>
    <n v="-33.345999999999997"/>
    <n v="30543689"/>
    <s v="STAFF"/>
    <n v="8540358"/>
    <s v="Time Code : N - IUTS DU MOIS DE JANVIER 2022 DE ZOMA Jean"/>
  </r>
  <r>
    <s v="E"/>
    <s v="4300"/>
    <s v="854"/>
    <s v="85406"/>
    <s v="8549057"/>
    <n v="528004120002"/>
    <x v="0"/>
    <x v="7"/>
    <x v="7"/>
    <n v="202302"/>
    <n v="44588"/>
    <s v="XOF"/>
    <n v="-16132.32"/>
    <n v="-27.83"/>
    <s v="EUR"/>
    <n v="-24.59"/>
    <n v="30543689"/>
    <s v="STAFF"/>
    <n v="8540399"/>
    <s v="Time Code : N - IUTS DU MOIS DE JANVIER 2022 DE KONFE TRAORE Aicha"/>
  </r>
  <r>
    <s v="E"/>
    <s v="4300"/>
    <s v="854"/>
    <s v="85406"/>
    <s v="8549059"/>
    <n v="528004120002"/>
    <x v="0"/>
    <x v="12"/>
    <x v="12"/>
    <n v="202302"/>
    <n v="44588"/>
    <s v="XOF"/>
    <n v="-11595.52"/>
    <n v="-20.010000000000002"/>
    <s v="EUR"/>
    <n v="-17.68"/>
    <n v="30543689"/>
    <s v="STAFF"/>
    <n v="8540279"/>
    <s v="Time Code : N - IUTS DU MOIS DE JANVIER 2022 DE YAMEOGO Wendkoaguenda Lucie"/>
  </r>
  <r>
    <s v="E"/>
    <s v="4300"/>
    <s v="854"/>
    <s v="85406"/>
    <s v="8549059"/>
    <n v="528004120002"/>
    <x v="0"/>
    <x v="12"/>
    <x v="12"/>
    <n v="202302"/>
    <n v="44588"/>
    <s v="XOF"/>
    <n v="-5630.4"/>
    <n v="-9.7100000000000009"/>
    <s v="EUR"/>
    <n v="-8.58"/>
    <n v="30543689"/>
    <s v="STAFF"/>
    <n v="8540386"/>
    <s v="Time Code : N - IUTS DU MOIS DE JANVIER 2022 DE YAMEOGO Dahlia Ramata Stephanie"/>
  </r>
  <r>
    <s v="E"/>
    <s v="4300"/>
    <s v="854"/>
    <s v="85406"/>
    <s v="8549059"/>
    <n v="528004120002"/>
    <x v="0"/>
    <x v="12"/>
    <x v="12"/>
    <n v="202302"/>
    <n v="44588"/>
    <s v="XOF"/>
    <n v="-4050"/>
    <n v="-6.99"/>
    <s v="EUR"/>
    <n v="-6.1760000000000002"/>
    <n v="30543689"/>
    <s v="STAFF"/>
    <n v="2030994"/>
    <s v="Time Code : N - IUTS DU MOIS DE JANVIER 2022 DE KI/KERE Léonie"/>
  </r>
  <r>
    <s v="E"/>
    <s v="4300"/>
    <s v="854"/>
    <s v="85406"/>
    <s v="8549059"/>
    <n v="528004120002"/>
    <x v="0"/>
    <x v="12"/>
    <x v="12"/>
    <n v="202302"/>
    <n v="44588"/>
    <s v="XOF"/>
    <n v="-3995.86"/>
    <n v="-6.89"/>
    <s v="EUR"/>
    <n v="-6.0880000000000001"/>
    <n v="30543689"/>
    <s v="STAFF"/>
    <n v="2027008"/>
    <s v="Time Code : N - IUTS DU MOIS DE JANVIER 2022 DE SAWADOGO Augustine Marie wendyam"/>
  </r>
  <r>
    <s v="E"/>
    <s v="4200"/>
    <s v="854"/>
    <s v="85400"/>
    <s v="8549059"/>
    <n v="528004120002"/>
    <x v="0"/>
    <x v="18"/>
    <x v="18"/>
    <n v="202302"/>
    <n v="44588"/>
    <s v="XOF"/>
    <n v="10044.4"/>
    <n v="17.329999999999998"/>
    <s v="EUR"/>
    <n v="15.311999999999999"/>
    <n v="30543689"/>
    <s v="STAFF"/>
    <n v="8540206"/>
    <s v="Time Code : N - CNSS DU MOIS DE JANVIER 2022 DE OUEDRAOGO Wendingomdé Joseph Arnaud"/>
  </r>
  <r>
    <s v="E"/>
    <s v="4200"/>
    <s v="854"/>
    <s v="85400"/>
    <s v="8549059"/>
    <n v="528004120002"/>
    <x v="0"/>
    <x v="18"/>
    <x v="18"/>
    <n v="202302"/>
    <n v="44588"/>
    <s v="XOF"/>
    <n v="9759.8799999999992"/>
    <n v="16.84"/>
    <s v="EUR"/>
    <n v="14.879"/>
    <n v="30543689"/>
    <s v="STAFF"/>
    <n v="2031224"/>
    <s v="Time Code : N - CNSS DU MOIS DE JANVIER 2022 DE KINDA Hervé"/>
  </r>
  <r>
    <s v="E"/>
    <s v="4300"/>
    <s v="854"/>
    <s v="85406"/>
    <s v="8549057"/>
    <n v="528004120002"/>
    <x v="0"/>
    <x v="19"/>
    <x v="19"/>
    <n v="202302"/>
    <n v="44588"/>
    <s v="XOF"/>
    <n v="16132.32"/>
    <n v="27.83"/>
    <s v="EUR"/>
    <n v="24.59"/>
    <n v="30543689"/>
    <s v="STAFF"/>
    <n v="8540399"/>
    <s v="Time Code : N - IUTS DU MOIS DE JANVIER 2022 DE KONFE TRAORE Aicha"/>
  </r>
  <r>
    <s v="E"/>
    <s v="4300"/>
    <s v="854"/>
    <s v="85406"/>
    <s v="8549057"/>
    <n v="528004120002"/>
    <x v="0"/>
    <x v="19"/>
    <x v="19"/>
    <n v="202302"/>
    <n v="44588"/>
    <s v="XOF"/>
    <n v="21870.89"/>
    <n v="37.74"/>
    <s v="EUR"/>
    <n v="33.345999999999997"/>
    <n v="30543689"/>
    <s v="STAFF"/>
    <n v="8540358"/>
    <s v="Time Code : N - IUTS DU MOIS DE JANVIER 2022 DE ZOMA Jean"/>
  </r>
  <r>
    <s v="E"/>
    <s v="4300"/>
    <s v="854"/>
    <s v="85406"/>
    <s v="8549059"/>
    <n v="528004120002"/>
    <x v="0"/>
    <x v="18"/>
    <x v="18"/>
    <n v="202302"/>
    <n v="44588"/>
    <s v="XOF"/>
    <n v="4050"/>
    <n v="6.99"/>
    <s v="EUR"/>
    <n v="6.1760000000000002"/>
    <n v="30543689"/>
    <s v="STAFF"/>
    <n v="2030994"/>
    <s v="Time Code : N - IUTS DU MOIS DE JANVIER 2022 DE KI/KERE Léonie"/>
  </r>
  <r>
    <s v="E"/>
    <s v="4300"/>
    <s v="854"/>
    <s v="85406"/>
    <s v="8549059"/>
    <n v="528004120002"/>
    <x v="0"/>
    <x v="18"/>
    <x v="18"/>
    <n v="202302"/>
    <n v="44588"/>
    <s v="XOF"/>
    <n v="3995.86"/>
    <n v="6.89"/>
    <s v="EUR"/>
    <n v="6.0880000000000001"/>
    <n v="30543689"/>
    <s v="STAFF"/>
    <n v="2027008"/>
    <s v="Time Code : N - IUTS DU MOIS DE JANVIER 2022 DE SAWADOGO Augustine Marie wendyam"/>
  </r>
  <r>
    <s v="E"/>
    <s v="4300"/>
    <s v="854"/>
    <s v="85406"/>
    <s v="8549059"/>
    <n v="528004120002"/>
    <x v="0"/>
    <x v="18"/>
    <x v="18"/>
    <n v="202302"/>
    <n v="44588"/>
    <s v="XOF"/>
    <n v="11595.52"/>
    <n v="20.010000000000002"/>
    <s v="EUR"/>
    <n v="17.68"/>
    <n v="30543689"/>
    <s v="STAFF"/>
    <n v="8540279"/>
    <s v="Time Code : N - IUTS DU MOIS DE JANVIER 2022 DE YAMEOGO Wendkoaguenda Lucie"/>
  </r>
  <r>
    <s v="E"/>
    <s v="4300"/>
    <s v="854"/>
    <s v="85406"/>
    <s v="8549059"/>
    <n v="528004120002"/>
    <x v="0"/>
    <x v="18"/>
    <x v="18"/>
    <n v="202302"/>
    <n v="44588"/>
    <s v="XOF"/>
    <n v="5630.4"/>
    <n v="9.7100000000000009"/>
    <s v="EUR"/>
    <n v="8.58"/>
    <n v="30543689"/>
    <s v="STAFF"/>
    <n v="8540386"/>
    <s v="Time Code : N - IUTS DU MOIS DE JANVIER 2022 DE YAMEOGO Dahlia Ramata Stephanie"/>
  </r>
  <r>
    <s v="E"/>
    <s v="4300"/>
    <s v="854"/>
    <s v="85400"/>
    <s v="8549059"/>
    <n v="528004120002"/>
    <x v="0"/>
    <x v="12"/>
    <x v="12"/>
    <n v="202302"/>
    <n v="44588"/>
    <s v="XOF"/>
    <n v="-7655.14"/>
    <n v="-13.21"/>
    <s v="EUR"/>
    <n v="-11.672000000000001"/>
    <n v="30543689"/>
    <s v="STAFF"/>
    <n v="2031224"/>
    <s v="Time Code : N - IUTS DU MOIS DE JANVIER 2022 DE KINDA Hervé"/>
  </r>
  <r>
    <s v="E"/>
    <s v="4200"/>
    <s v="854"/>
    <s v="85406"/>
    <s v="8549059"/>
    <n v="528004120002"/>
    <x v="0"/>
    <x v="12"/>
    <x v="12"/>
    <n v="202302"/>
    <n v="44588"/>
    <s v="XOF"/>
    <n v="-12855.67"/>
    <n v="-22.18"/>
    <s v="EUR"/>
    <n v="-19.597999999999999"/>
    <n v="30543689"/>
    <s v="STAFF"/>
    <n v="8540279"/>
    <s v="Time Code : N - CNSS DU MOIS DE JANVIER 2022 DE YAMEOGO Wendkoaguenda Lucie"/>
  </r>
  <r>
    <s v="E"/>
    <s v="4200"/>
    <s v="854"/>
    <s v="85406"/>
    <s v="8549059"/>
    <n v="528004120002"/>
    <x v="0"/>
    <x v="12"/>
    <x v="12"/>
    <n v="202302"/>
    <n v="44588"/>
    <s v="XOF"/>
    <n v="-10681.33"/>
    <n v="-18.43"/>
    <s v="EUR"/>
    <n v="-16.283999999999999"/>
    <n v="30543689"/>
    <s v="STAFF"/>
    <n v="2027008"/>
    <s v="Time Code : N - CNSS DU MOIS DE JANVIER 2022 DE SAWADOGO Augustine Marie wendyam"/>
  </r>
  <r>
    <s v="E"/>
    <s v="4300"/>
    <s v="854"/>
    <s v="85400"/>
    <s v="8549059"/>
    <n v="528004120002"/>
    <x v="0"/>
    <x v="18"/>
    <x v="18"/>
    <n v="202302"/>
    <n v="44588"/>
    <s v="XOF"/>
    <n v="14735.53"/>
    <n v="25.42"/>
    <s v="EUR"/>
    <n v="22.460999999999999"/>
    <n v="30543689"/>
    <s v="STAFF"/>
    <n v="8540206"/>
    <s v="Time Code : N - IUTS DU MOIS DE JANVIER 2022 DE OUEDRAOGO Wendingomdé Joseph Arnaud"/>
  </r>
  <r>
    <s v="E"/>
    <s v="4200"/>
    <s v="854"/>
    <s v="85406"/>
    <s v="8549057"/>
    <n v="528004120002"/>
    <x v="0"/>
    <x v="19"/>
    <x v="19"/>
    <n v="202302"/>
    <n v="44588"/>
    <s v="XOF"/>
    <n v="14730.1"/>
    <n v="25.41"/>
    <s v="EUR"/>
    <n v="22.452000000000002"/>
    <n v="30543689"/>
    <s v="STAFF"/>
    <n v="8540358"/>
    <s v="Time Code : N - CNSS DU MOIS DE JANVIER 2022 DE ZOMA Jean"/>
  </r>
  <r>
    <s v="E"/>
    <s v="4300"/>
    <s v="854"/>
    <s v="85400"/>
    <s v="8549057"/>
    <n v="528004120002"/>
    <x v="0"/>
    <x v="7"/>
    <x v="7"/>
    <n v="202302"/>
    <n v="44588"/>
    <s v="XOF"/>
    <n v="-12220"/>
    <n v="-21.08"/>
    <s v="EUR"/>
    <n v="-18.626000000000001"/>
    <n v="30543689"/>
    <s v="STAFF"/>
    <n v="8540392"/>
    <s v="Time Code : N - IUTS DU MOIS DE JANVIER 2022 DE KABORE Hamza"/>
  </r>
  <r>
    <s v="E"/>
    <s v="4200"/>
    <s v="854"/>
    <s v="85406"/>
    <s v="8549057"/>
    <n v="528004120002"/>
    <x v="0"/>
    <x v="7"/>
    <x v="7"/>
    <n v="202302"/>
    <n v="44588"/>
    <s v="XOF"/>
    <n v="-26483.439999999999"/>
    <n v="-45.69"/>
    <s v="EUR"/>
    <n v="-40.371000000000002"/>
    <n v="30543689"/>
    <s v="STAFF"/>
    <n v="8540399"/>
    <s v="Time Code : N - CNSS DU MOIS DE JANVIER 2022 DE KONFE TRAORE Aicha"/>
  </r>
  <r>
    <s v="E"/>
    <s v="4300"/>
    <s v="854"/>
    <s v="85400"/>
    <s v="8549059"/>
    <n v="528004120002"/>
    <x v="0"/>
    <x v="12"/>
    <x v="12"/>
    <n v="202302"/>
    <n v="44588"/>
    <s v="XOF"/>
    <n v="-14735.53"/>
    <n v="-25.42"/>
    <s v="EUR"/>
    <n v="-22.460999999999999"/>
    <n v="30543689"/>
    <s v="STAFF"/>
    <n v="8540206"/>
    <s v="Time Code : N - IUTS DU MOIS DE JANVIER 2022 DE OUEDRAOGO Wendingomdé Joseph Arnaud"/>
  </r>
  <r>
    <s v="E"/>
    <s v="4200"/>
    <s v="854"/>
    <s v="85406"/>
    <s v="8549059"/>
    <n v="528004120002"/>
    <x v="0"/>
    <x v="12"/>
    <x v="12"/>
    <n v="202302"/>
    <n v="44588"/>
    <s v="XOF"/>
    <n v="-10267.549999999999"/>
    <n v="-17.72"/>
    <s v="EUR"/>
    <n v="-15.657"/>
    <n v="30543689"/>
    <s v="STAFF"/>
    <n v="2030994"/>
    <s v="Time Code : N - CNSS DU MOIS DE JANVIER 2022 DE KI/KERE Léonie"/>
  </r>
  <r>
    <s v="E"/>
    <s v="4200"/>
    <s v="854"/>
    <s v="85400"/>
    <s v="8549057"/>
    <n v="528004120002"/>
    <x v="0"/>
    <x v="7"/>
    <x v="7"/>
    <n v="202302"/>
    <n v="44588"/>
    <s v="XOF"/>
    <n v="-14333.33"/>
    <n v="-24.73"/>
    <s v="EUR"/>
    <n v="-21.850999999999999"/>
    <n v="30543689"/>
    <s v="STAFF"/>
    <n v="8540392"/>
    <s v="Time Code : N - CNSS DU MOIS DE JANVIER 2022 DE KABORE Hamza"/>
  </r>
  <r>
    <s v="E"/>
    <s v="4200"/>
    <s v="854"/>
    <s v="85406"/>
    <s v="8549057"/>
    <n v="528004120002"/>
    <x v="0"/>
    <x v="7"/>
    <x v="7"/>
    <n v="202302"/>
    <n v="44588"/>
    <s v="XOF"/>
    <n v="-14730.1"/>
    <n v="-25.41"/>
    <s v="EUR"/>
    <n v="-22.452000000000002"/>
    <n v="30543689"/>
    <s v="STAFF"/>
    <n v="8540358"/>
    <s v="Time Code : N - CNSS DU MOIS DE JANVIER 2022 DE ZOMA Jean"/>
  </r>
  <r>
    <s v="E"/>
    <s v="4200"/>
    <s v="854"/>
    <s v="85406"/>
    <s v="8549059"/>
    <n v="528004120002"/>
    <x v="0"/>
    <x v="12"/>
    <x v="12"/>
    <n v="202302"/>
    <n v="44588"/>
    <s v="XOF"/>
    <n v="-9121.2099999999991"/>
    <n v="-15.74"/>
    <s v="EUR"/>
    <n v="-13.907999999999999"/>
    <n v="30543689"/>
    <s v="STAFF"/>
    <n v="8540386"/>
    <s v="Time Code : N - CNSS DU MOIS DE JANVIER 2022 DE YAMEOGO Dahlia Ramata Stephanie"/>
  </r>
  <r>
    <s v="E"/>
    <s v="4300"/>
    <s v="854"/>
    <s v="85400"/>
    <s v="8549057"/>
    <n v="528004120002"/>
    <x v="0"/>
    <x v="19"/>
    <x v="19"/>
    <n v="202302"/>
    <n v="44588"/>
    <s v="XOF"/>
    <n v="12220"/>
    <n v="21.08"/>
    <s v="EUR"/>
    <n v="18.626000000000001"/>
    <n v="30543689"/>
    <s v="STAFF"/>
    <n v="8540392"/>
    <s v="Time Code : N - IUTS DU MOIS DE JANVIER 2022 DE KABORE Hamza"/>
  </r>
  <r>
    <s v="E"/>
    <s v="4200"/>
    <s v="854"/>
    <s v="85406"/>
    <s v="8549057"/>
    <n v="528004120002"/>
    <x v="0"/>
    <x v="19"/>
    <x v="19"/>
    <n v="202302"/>
    <n v="44588"/>
    <s v="XOF"/>
    <n v="26483.439999999999"/>
    <n v="45.69"/>
    <s v="EUR"/>
    <n v="40.371000000000002"/>
    <n v="30543689"/>
    <s v="STAFF"/>
    <n v="8540399"/>
    <s v="Time Code : N - CNSS DU MOIS DE JANVIER 2022 DE KONFE TRAORE Aicha"/>
  </r>
  <r>
    <s v="E"/>
    <s v="4200"/>
    <s v="854"/>
    <s v="85400"/>
    <s v="8549059"/>
    <n v="528004120002"/>
    <x v="0"/>
    <x v="12"/>
    <x v="12"/>
    <n v="202302"/>
    <n v="44588"/>
    <s v="XOF"/>
    <n v="-10044.4"/>
    <n v="-17.329999999999998"/>
    <s v="EUR"/>
    <n v="-15.311999999999999"/>
    <n v="30543689"/>
    <s v="STAFF"/>
    <n v="8540206"/>
    <s v="Time Code : N - CNSS DU MOIS DE JANVIER 2022 DE OUEDRAOGO Wendingomdé Joseph Arnaud"/>
  </r>
  <r>
    <s v="E"/>
    <s v="4200"/>
    <s v="854"/>
    <s v="85400"/>
    <s v="8549059"/>
    <n v="528004120002"/>
    <x v="0"/>
    <x v="12"/>
    <x v="12"/>
    <n v="202302"/>
    <n v="44588"/>
    <s v="XOF"/>
    <n v="-9759.8799999999992"/>
    <n v="-16.84"/>
    <s v="EUR"/>
    <n v="-14.879"/>
    <n v="30543689"/>
    <s v="STAFF"/>
    <n v="2031224"/>
    <s v="Time Code : N - CNSS DU MOIS DE JANVIER 2022 DE KINDA Hervé"/>
  </r>
  <r>
    <s v="E"/>
    <s v="4200"/>
    <s v="854"/>
    <s v="85406"/>
    <s v="8549059"/>
    <n v="528004120002"/>
    <x v="0"/>
    <x v="18"/>
    <x v="18"/>
    <n v="202302"/>
    <n v="44588"/>
    <s v="XOF"/>
    <n v="10267.549999999999"/>
    <n v="17.72"/>
    <s v="EUR"/>
    <n v="15.657"/>
    <n v="30543689"/>
    <s v="STAFF"/>
    <n v="2030994"/>
    <s v="Time Code : N - CNSS DU MOIS DE JANVIER 2022 DE KI/KERE Léonie"/>
  </r>
  <r>
    <s v="E"/>
    <s v="4200"/>
    <s v="854"/>
    <s v="85406"/>
    <s v="8549059"/>
    <n v="528004120002"/>
    <x v="0"/>
    <x v="18"/>
    <x v="18"/>
    <n v="202302"/>
    <n v="44588"/>
    <s v="XOF"/>
    <n v="9121.2099999999991"/>
    <n v="15.74"/>
    <s v="EUR"/>
    <n v="13.907999999999999"/>
    <n v="30543689"/>
    <s v="STAFF"/>
    <n v="8540386"/>
    <s v="Time Code : N - CNSS DU MOIS DE JANVIER 2022 DE YAMEOGO Dahlia Ramata Stephanie"/>
  </r>
  <r>
    <s v="E"/>
    <s v="4300"/>
    <s v="854"/>
    <s v="85400"/>
    <s v="8549059"/>
    <n v="528004120002"/>
    <x v="0"/>
    <x v="18"/>
    <x v="18"/>
    <n v="202302"/>
    <n v="44588"/>
    <s v="XOF"/>
    <n v="7655.14"/>
    <n v="13.21"/>
    <s v="EUR"/>
    <n v="11.672000000000001"/>
    <n v="30543689"/>
    <s v="STAFF"/>
    <n v="2031224"/>
    <s v="Time Code : N - IUTS DU MOIS DE JANVIER 2022 DE KINDA Hervé"/>
  </r>
  <r>
    <s v="E"/>
    <s v="4200"/>
    <s v="854"/>
    <s v="85406"/>
    <s v="8549059"/>
    <n v="528004120002"/>
    <x v="0"/>
    <x v="18"/>
    <x v="18"/>
    <n v="202302"/>
    <n v="44588"/>
    <s v="XOF"/>
    <n v="12855.67"/>
    <n v="22.18"/>
    <s v="EUR"/>
    <n v="19.597999999999999"/>
    <n v="30543689"/>
    <s v="STAFF"/>
    <n v="8540279"/>
    <s v="Time Code : N - CNSS DU MOIS DE JANVIER 2022 DE YAMEOGO Wendkoaguenda Lucie"/>
  </r>
  <r>
    <s v="E"/>
    <s v="4200"/>
    <s v="854"/>
    <s v="85406"/>
    <s v="8549059"/>
    <n v="528004120002"/>
    <x v="0"/>
    <x v="18"/>
    <x v="18"/>
    <n v="202302"/>
    <n v="44588"/>
    <s v="XOF"/>
    <n v="10681.33"/>
    <n v="18.43"/>
    <s v="EUR"/>
    <n v="16.283999999999999"/>
    <n v="30543689"/>
    <s v="STAFF"/>
    <n v="2027008"/>
    <s v="Time Code : N - CNSS DU MOIS DE JANVIER 2022 DE SAWADOGO Augustine Marie wendyam"/>
  </r>
  <r>
    <s v="E"/>
    <s v="4200"/>
    <s v="854"/>
    <s v="85400"/>
    <s v="8549057"/>
    <n v="528004120002"/>
    <x v="0"/>
    <x v="19"/>
    <x v="19"/>
    <n v="202302"/>
    <n v="44588"/>
    <s v="XOF"/>
    <n v="14333.33"/>
    <n v="24.73"/>
    <s v="EUR"/>
    <n v="21.850999999999999"/>
    <n v="30543689"/>
    <s v="STAFF"/>
    <n v="8540392"/>
    <s v="Time Code : N - CNSS DU MOIS DE JANVIER 2022 DE KABORE Hamza"/>
  </r>
  <r>
    <s v="E"/>
    <s v="4200"/>
    <s v="854"/>
    <s v="85400"/>
    <s v="8549055"/>
    <n v="528004120002"/>
    <x v="0"/>
    <x v="42"/>
    <x v="42"/>
    <n v="202302"/>
    <n v="44588"/>
    <s v="XOF"/>
    <n v="5590"/>
    <n v="9.64"/>
    <s v="EUR"/>
    <n v="8.5180000000000007"/>
    <n v="30543689"/>
    <s v="STAFF"/>
    <n v="8540039"/>
    <s v="Time Code : N - CNSS DU MOIS DE JANVIER 2022 DE NABI Grégoire"/>
  </r>
  <r>
    <s v="E"/>
    <s v="4200"/>
    <s v="854"/>
    <s v="85400"/>
    <s v="8549055"/>
    <n v="528004120002"/>
    <x v="0"/>
    <x v="11"/>
    <x v="11"/>
    <n v="202302"/>
    <n v="44588"/>
    <s v="XOF"/>
    <n v="-5590"/>
    <n v="-9.64"/>
    <s v="EUR"/>
    <n v="-8.5180000000000007"/>
    <n v="30543689"/>
    <s v="STAFF"/>
    <n v="8540039"/>
    <s v="Time Code : N - CNSS DU MOIS DE JANVIER 2022 DE NABI Grégoire"/>
  </r>
  <r>
    <s v="E"/>
    <s v="4170"/>
    <s v="854"/>
    <s v="85400"/>
    <s v="8549059"/>
    <n v="528004120002"/>
    <x v="0"/>
    <x v="12"/>
    <x v="12"/>
    <n v="202302"/>
    <n v="44592"/>
    <s v="XOF"/>
    <n v="-1529.29"/>
    <n v="-2.64"/>
    <s v="EUR"/>
    <n v="-2.3330000000000002"/>
    <n v="30543689"/>
    <s v="STAFF"/>
    <n v="2031224"/>
    <s v="Time Code : N - Assurance maladie Janvier  2022de KINDA Hervé"/>
  </r>
  <r>
    <s v="E"/>
    <s v="4060"/>
    <s v="854"/>
    <s v="85406"/>
    <s v="8549059"/>
    <n v="528004120002"/>
    <x v="0"/>
    <x v="12"/>
    <x v="12"/>
    <n v="202302"/>
    <n v="44592"/>
    <s v="XOF"/>
    <n v="-6173.93"/>
    <n v="-10.65"/>
    <s v="EUR"/>
    <n v="-9.41"/>
    <n v="30543689"/>
    <s v="STAFF"/>
    <n v="8540279"/>
    <s v="Time Code : N - 202201 Annual leave accrual/Lucie Wendkoaguenda.  YAMEOGO"/>
  </r>
  <r>
    <s v="E"/>
    <s v="4060"/>
    <s v="854"/>
    <s v="85406"/>
    <s v="8549059"/>
    <n v="528004120002"/>
    <x v="0"/>
    <x v="12"/>
    <x v="12"/>
    <n v="202302"/>
    <n v="44592"/>
    <s v="XOF"/>
    <n v="-3234.56"/>
    <n v="-5.58"/>
    <s v="EUR"/>
    <n v="-4.93"/>
    <n v="30543689"/>
    <s v="STAFF"/>
    <n v="2030994"/>
    <s v="Time Code : N - 202201 Annual leave accrual/Léonie  Ki"/>
  </r>
  <r>
    <s v="E"/>
    <s v="4170"/>
    <s v="854"/>
    <s v="85400"/>
    <s v="8549059"/>
    <n v="528004120002"/>
    <x v="0"/>
    <x v="12"/>
    <x v="12"/>
    <n v="202302"/>
    <n v="44592"/>
    <s v="XOF"/>
    <n v="-2938.82"/>
    <n v="-5.07"/>
    <s v="EUR"/>
    <n v="-4.4800000000000004"/>
    <n v="30543689"/>
    <s v="STAFF"/>
    <n v="8540206"/>
    <s v="Time Code : N - Assurance maladie Janvier  2022de OUEDRAOGO WENDINGOMDE JOSEPH ARNAUD"/>
  </r>
  <r>
    <s v="E"/>
    <s v="4060"/>
    <s v="854"/>
    <s v="85406"/>
    <s v="8549059"/>
    <n v="528004120002"/>
    <x v="0"/>
    <x v="12"/>
    <x v="12"/>
    <n v="202302"/>
    <n v="44592"/>
    <s v="XOF"/>
    <n v="-3531.12"/>
    <n v="-6.09"/>
    <s v="EUR"/>
    <n v="-5.3810000000000002"/>
    <n v="30543689"/>
    <s v="STAFF"/>
    <n v="2027008"/>
    <s v="Time Code : N - 202201 Annual leave accrual/Sawadogo  Augustine Marie Wendyam"/>
  </r>
  <r>
    <s v="E"/>
    <s v="4060"/>
    <s v="854"/>
    <s v="85406"/>
    <s v="8549059"/>
    <n v="528004120002"/>
    <x v="0"/>
    <x v="12"/>
    <x v="12"/>
    <n v="202302"/>
    <n v="44592"/>
    <s v="XOF"/>
    <n v="-3419.85"/>
    <n v="-5.9"/>
    <s v="EUR"/>
    <n v="-5.2130000000000001"/>
    <n v="30543689"/>
    <s v="STAFF"/>
    <n v="8540386"/>
    <s v="Time Code : N - 202201 Annual leave accrual/Dahlia Ramata Stéphanie  YAMEOGO"/>
  </r>
  <r>
    <s v="E"/>
    <s v="4170"/>
    <s v="854"/>
    <s v="85406"/>
    <s v="8549059"/>
    <n v="528004120002"/>
    <x v="0"/>
    <x v="12"/>
    <x v="12"/>
    <n v="202302"/>
    <n v="44592"/>
    <s v="XOF"/>
    <n v="-1259.29"/>
    <n v="-2.17"/>
    <s v="EUR"/>
    <n v="-1.917"/>
    <n v="30543689"/>
    <s v="STAFF"/>
    <n v="2027008"/>
    <s v="Time Code : N - Assurance maladie Janvier  2022de SAWADOGO AUGUSTINE MARIE W"/>
  </r>
  <r>
    <s v="E"/>
    <s v="4210"/>
    <s v="854"/>
    <s v="85400"/>
    <s v="8549059"/>
    <n v="528004120002"/>
    <x v="0"/>
    <x v="12"/>
    <x v="12"/>
    <n v="202302"/>
    <n v="44592"/>
    <s v="XOF"/>
    <n v="-2030.82"/>
    <n v="-3.5"/>
    <s v="EUR"/>
    <n v="-3.093"/>
    <n v="30543689"/>
    <s v="STAFF"/>
    <n v="2031224"/>
    <s v="Time Code : N - TERMINAL_GRANT_2031224"/>
  </r>
  <r>
    <s v="E"/>
    <s v="4170"/>
    <s v="854"/>
    <s v="85406"/>
    <s v="8549059"/>
    <n v="528004120002"/>
    <x v="0"/>
    <x v="12"/>
    <x v="12"/>
    <n v="202302"/>
    <n v="44592"/>
    <s v="XOF"/>
    <n v="-2153.8000000000002"/>
    <n v="-3.72"/>
    <s v="EUR"/>
    <n v="-3.2869999999999999"/>
    <n v="30543689"/>
    <s v="STAFF"/>
    <n v="8540386"/>
    <s v="Time Code : N - Assurance maladie Janvier  2022de YAMEOGO DAHLIA RAMATA S"/>
  </r>
  <r>
    <s v="E"/>
    <s v="4170"/>
    <s v="854"/>
    <s v="85406"/>
    <s v="8549059"/>
    <n v="528004120002"/>
    <x v="0"/>
    <x v="12"/>
    <x v="12"/>
    <n v="202302"/>
    <n v="44592"/>
    <s v="XOF"/>
    <n v="-3151.13"/>
    <n v="-5.44"/>
    <s v="EUR"/>
    <n v="-4.8070000000000004"/>
    <n v="30543689"/>
    <s v="STAFF"/>
    <n v="2030994"/>
    <s v="Time Code : N - Assurance maladie Janvier  2022de KI KERE LEONIE"/>
  </r>
  <r>
    <s v="E"/>
    <s v="4210"/>
    <s v="854"/>
    <s v="85400"/>
    <s v="8549059"/>
    <n v="528004120002"/>
    <x v="0"/>
    <x v="12"/>
    <x v="12"/>
    <n v="202302"/>
    <n v="44592"/>
    <s v="XOF"/>
    <n v="-4075.38"/>
    <n v="-7.03"/>
    <s v="EUR"/>
    <n v="-6.2119999999999997"/>
    <n v="30543689"/>
    <s v="STAFF"/>
    <n v="8540206"/>
    <s v="Time Code : N - TERMINAL_GRANT_8540206"/>
  </r>
  <r>
    <s v="E"/>
    <s v="4170"/>
    <s v="854"/>
    <s v="85406"/>
    <s v="8549059"/>
    <n v="528004120002"/>
    <x v="0"/>
    <x v="12"/>
    <x v="12"/>
    <n v="202302"/>
    <n v="44592"/>
    <s v="XOF"/>
    <n v="-3909.11"/>
    <n v="-6.74"/>
    <s v="EUR"/>
    <n v="-5.9550000000000001"/>
    <n v="30543689"/>
    <s v="STAFF"/>
    <n v="8540279"/>
    <s v="Time Code : N - Assurance maladie Janvier  2022de YAMEOGO WENDKOAGUENDA LUCIE"/>
  </r>
  <r>
    <s v="E"/>
    <s v="4210"/>
    <s v="854"/>
    <s v="85400"/>
    <s v="8549059"/>
    <n v="528004120002"/>
    <x v="0"/>
    <x v="18"/>
    <x v="18"/>
    <n v="202302"/>
    <n v="44592"/>
    <s v="XOF"/>
    <n v="4075.38"/>
    <n v="7.03"/>
    <s v="EUR"/>
    <n v="6.2119999999999997"/>
    <n v="30543689"/>
    <s v="STAFF"/>
    <n v="8540206"/>
    <s v="Time Code : N - TERMINAL_GRANT_8540206"/>
  </r>
  <r>
    <s v="E"/>
    <s v="4210"/>
    <s v="854"/>
    <s v="85400"/>
    <s v="8549059"/>
    <n v="528004120002"/>
    <x v="0"/>
    <x v="18"/>
    <x v="18"/>
    <n v="202302"/>
    <n v="44592"/>
    <s v="XOF"/>
    <n v="2030.82"/>
    <n v="3.5"/>
    <s v="EUR"/>
    <n v="3.093"/>
    <n v="30543689"/>
    <s v="STAFF"/>
    <n v="2031224"/>
    <s v="Time Code : N - TERMINAL_GRANT_2031224"/>
  </r>
  <r>
    <s v="E"/>
    <s v="4210"/>
    <s v="854"/>
    <s v="85406"/>
    <s v="8549057"/>
    <n v="528004120002"/>
    <x v="0"/>
    <x v="22"/>
    <x v="22"/>
    <n v="202302"/>
    <n v="44592"/>
    <s v="XOF"/>
    <n v="6239.85"/>
    <n v="10.77"/>
    <s v="EUR"/>
    <n v="9.516"/>
    <n v="30543689"/>
    <s v="STAFF"/>
    <n v="8540358"/>
    <s v="Time Code : N - TERMINAL_GRANT_8540358"/>
  </r>
  <r>
    <s v="E"/>
    <s v="4210"/>
    <s v="854"/>
    <s v="85406"/>
    <s v="8549059"/>
    <n v="528004120002"/>
    <x v="0"/>
    <x v="12"/>
    <x v="12"/>
    <n v="202302"/>
    <n v="44592"/>
    <s v="XOF"/>
    <n v="-1749.33"/>
    <n v="-3.02"/>
    <s v="EUR"/>
    <n v="-2.6680000000000001"/>
    <n v="30543689"/>
    <s v="STAFF"/>
    <n v="2027008"/>
    <s v="Time Code : N - TERMINAL_GRANT_2027008"/>
  </r>
  <r>
    <s v="E"/>
    <s v="4210"/>
    <s v="854"/>
    <s v="85406"/>
    <s v="8549059"/>
    <n v="528004120002"/>
    <x v="0"/>
    <x v="12"/>
    <x v="12"/>
    <n v="202302"/>
    <n v="44592"/>
    <s v="XOF"/>
    <n v="-2017.77"/>
    <n v="-3.48"/>
    <s v="EUR"/>
    <n v="-3.0750000000000002"/>
    <n v="30543689"/>
    <s v="STAFF"/>
    <n v="8540386"/>
    <s v="Time Code : N - TERMINAL_GRANT_8540386"/>
  </r>
  <r>
    <s v="E"/>
    <s v="4210"/>
    <s v="854"/>
    <s v="85406"/>
    <s v="8549059"/>
    <n v="528004120002"/>
    <x v="0"/>
    <x v="12"/>
    <x v="12"/>
    <n v="202302"/>
    <n v="44592"/>
    <s v="XOF"/>
    <n v="-1537.86"/>
    <n v="-2.65"/>
    <s v="EUR"/>
    <n v="-2.3410000000000002"/>
    <n v="30543689"/>
    <s v="STAFF"/>
    <n v="2030994"/>
    <s v="Time Code : N - TERMINAL_GRANT_2030994"/>
  </r>
  <r>
    <s v="E"/>
    <s v="4210"/>
    <s v="854"/>
    <s v="85406"/>
    <s v="8549059"/>
    <n v="528004120002"/>
    <x v="0"/>
    <x v="18"/>
    <x v="18"/>
    <n v="202302"/>
    <n v="44592"/>
    <s v="XOF"/>
    <n v="1537.86"/>
    <n v="2.65"/>
    <s v="EUR"/>
    <n v="2.3410000000000002"/>
    <n v="30543689"/>
    <s v="STAFF"/>
    <n v="2030994"/>
    <s v="Time Code : N - TERMINAL_GRANT_2030994"/>
  </r>
  <r>
    <s v="E"/>
    <s v="4210"/>
    <s v="854"/>
    <s v="85406"/>
    <s v="8549059"/>
    <n v="528004120002"/>
    <x v="0"/>
    <x v="18"/>
    <x v="18"/>
    <n v="202302"/>
    <n v="44592"/>
    <s v="XOF"/>
    <n v="1749.33"/>
    <n v="3.02"/>
    <s v="EUR"/>
    <n v="2.6680000000000001"/>
    <n v="30543689"/>
    <s v="STAFF"/>
    <n v="2027008"/>
    <s v="Time Code : N - TERMINAL_GRANT_2027008"/>
  </r>
  <r>
    <s v="E"/>
    <s v="4210"/>
    <s v="854"/>
    <s v="85406"/>
    <s v="8549059"/>
    <n v="528004120002"/>
    <x v="0"/>
    <x v="18"/>
    <x v="18"/>
    <n v="202302"/>
    <n v="44592"/>
    <s v="XOF"/>
    <n v="2017.77"/>
    <n v="3.48"/>
    <s v="EUR"/>
    <n v="3.0750000000000002"/>
    <n v="30543689"/>
    <s v="STAFF"/>
    <n v="8540386"/>
    <s v="Time Code : N - TERMINAL_GRANT_8540386"/>
  </r>
  <r>
    <s v="E"/>
    <s v="4210"/>
    <s v="854"/>
    <s v="85406"/>
    <s v="8549059"/>
    <n v="528004120002"/>
    <x v="0"/>
    <x v="18"/>
    <x v="18"/>
    <n v="202302"/>
    <n v="44592"/>
    <s v="XOF"/>
    <n v="5154.7299999999996"/>
    <n v="8.89"/>
    <s v="EUR"/>
    <n v="7.8550000000000004"/>
    <n v="30543689"/>
    <s v="STAFF"/>
    <n v="8540279"/>
    <s v="Time Code : N - TERMINAL_GRANT_8540279"/>
  </r>
  <r>
    <s v="E"/>
    <s v="4210"/>
    <s v="854"/>
    <s v="85406"/>
    <s v="8549059"/>
    <n v="528004120002"/>
    <x v="0"/>
    <x v="12"/>
    <x v="12"/>
    <n v="202302"/>
    <n v="44592"/>
    <s v="XOF"/>
    <n v="-5154.7299999999996"/>
    <n v="-8.89"/>
    <s v="EUR"/>
    <n v="-7.8550000000000004"/>
    <n v="30543689"/>
    <s v="STAFF"/>
    <n v="8540279"/>
    <s v="Time Code : N - TERMINAL_GRANT_8540279"/>
  </r>
  <r>
    <s v="E"/>
    <s v="4210"/>
    <s v="854"/>
    <s v="85406"/>
    <s v="8549057"/>
    <n v="528004120002"/>
    <x v="0"/>
    <x v="22"/>
    <x v="22"/>
    <n v="202302"/>
    <n v="44592"/>
    <s v="XOF"/>
    <n v="5420.48"/>
    <n v="9.35"/>
    <s v="EUR"/>
    <n v="8.2609999999999992"/>
    <n v="30543689"/>
    <s v="STAFF"/>
    <n v="8540399"/>
    <s v="Time Code : N - TERMINAL_GRANT_8540399"/>
  </r>
  <r>
    <s v="E"/>
    <s v="4210"/>
    <s v="854"/>
    <s v="85406"/>
    <s v="8549057"/>
    <n v="528004120002"/>
    <x v="0"/>
    <x v="7"/>
    <x v="7"/>
    <n v="202302"/>
    <n v="44592"/>
    <s v="XOF"/>
    <n v="-5420.48"/>
    <n v="-9.35"/>
    <s v="EUR"/>
    <n v="-8.2609999999999992"/>
    <n v="30543689"/>
    <s v="STAFF"/>
    <n v="8540399"/>
    <s v="Time Code : N - TERMINAL_GRANT_8540399"/>
  </r>
  <r>
    <s v="E"/>
    <s v="4210"/>
    <s v="854"/>
    <s v="85406"/>
    <s v="8549057"/>
    <n v="528004120002"/>
    <x v="0"/>
    <x v="7"/>
    <x v="7"/>
    <n v="202302"/>
    <n v="44592"/>
    <s v="XOF"/>
    <n v="-6239.85"/>
    <n v="-10.77"/>
    <s v="EUR"/>
    <n v="-9.516"/>
    <n v="30543689"/>
    <s v="STAFF"/>
    <n v="8540358"/>
    <s v="Time Code : N - TERMINAL_GRANT_8540358"/>
  </r>
  <r>
    <s v="E"/>
    <s v="4170"/>
    <s v="854"/>
    <s v="85406"/>
    <s v="8549059"/>
    <n v="528004120002"/>
    <x v="0"/>
    <x v="18"/>
    <x v="18"/>
    <n v="202302"/>
    <n v="44592"/>
    <s v="XOF"/>
    <n v="3909.11"/>
    <n v="6.74"/>
    <s v="EUR"/>
    <n v="5.9550000000000001"/>
    <n v="30543689"/>
    <s v="STAFF"/>
    <n v="8540279"/>
    <s v="Time Code : N - Assurance maladie Janvier  2022de YAMEOGO WENDKOAGUENDA LUCIE"/>
  </r>
  <r>
    <s v="E"/>
    <s v="4170"/>
    <s v="854"/>
    <s v="85406"/>
    <s v="8549059"/>
    <n v="528004120002"/>
    <x v="0"/>
    <x v="18"/>
    <x v="18"/>
    <n v="202302"/>
    <n v="44592"/>
    <s v="XOF"/>
    <n v="1259.29"/>
    <n v="2.17"/>
    <s v="EUR"/>
    <n v="1.917"/>
    <n v="30543689"/>
    <s v="STAFF"/>
    <n v="2027008"/>
    <s v="Time Code : N - Assurance maladie Janvier  2022de SAWADOGO AUGUSTINE MARIE W"/>
  </r>
  <r>
    <s v="E"/>
    <s v="4170"/>
    <s v="854"/>
    <s v="85406"/>
    <s v="8549059"/>
    <n v="528004120002"/>
    <x v="0"/>
    <x v="18"/>
    <x v="18"/>
    <n v="202302"/>
    <n v="44592"/>
    <s v="XOF"/>
    <n v="2153.8000000000002"/>
    <n v="3.72"/>
    <s v="EUR"/>
    <n v="3.2869999999999999"/>
    <n v="30543689"/>
    <s v="STAFF"/>
    <n v="8540386"/>
    <s v="Time Code : N - Assurance maladie Janvier  2022de YAMEOGO DAHLIA RAMATA S"/>
  </r>
  <r>
    <s v="E"/>
    <s v="4060"/>
    <s v="854"/>
    <s v="85400"/>
    <s v="8549059"/>
    <n v="528004120002"/>
    <x v="0"/>
    <x v="12"/>
    <x v="12"/>
    <n v="202302"/>
    <n v="44592"/>
    <s v="XOF"/>
    <n v="-8441.58"/>
    <n v="-14.56"/>
    <s v="EUR"/>
    <n v="-12.865"/>
    <n v="30543689"/>
    <s v="STAFF"/>
    <n v="8540206"/>
    <s v="Time Code : N - 202201 Annual leave accrual/Wendingomde Joseph Arnaud  OUEDRAOGO"/>
  </r>
  <r>
    <s v="E"/>
    <s v="4170"/>
    <s v="854"/>
    <s v="85406"/>
    <s v="8549059"/>
    <n v="528004120002"/>
    <x v="0"/>
    <x v="18"/>
    <x v="18"/>
    <n v="202302"/>
    <n v="44592"/>
    <s v="XOF"/>
    <n v="3151.13"/>
    <n v="5.44"/>
    <s v="EUR"/>
    <n v="4.8070000000000004"/>
    <n v="30543689"/>
    <s v="STAFF"/>
    <n v="2030994"/>
    <s v="Time Code : N - Assurance maladie Janvier  2022de KI KERE LEONIE"/>
  </r>
  <r>
    <s v="E"/>
    <s v="4060"/>
    <s v="854"/>
    <s v="85400"/>
    <s v="8549059"/>
    <n v="528004120002"/>
    <x v="0"/>
    <x v="12"/>
    <x v="12"/>
    <n v="202302"/>
    <n v="44592"/>
    <s v="XOF"/>
    <n v="-4939.54"/>
    <n v="-8.52"/>
    <s v="EUR"/>
    <n v="-7.5279999999999996"/>
    <n v="30543689"/>
    <s v="STAFF"/>
    <n v="2031224"/>
    <s v="Time Code : N - 202201 Annual leave accrual/Hervé  KINDA"/>
  </r>
  <r>
    <s v="E"/>
    <s v="4060"/>
    <s v="854"/>
    <s v="85406"/>
    <s v="8549059"/>
    <n v="528004120002"/>
    <x v="0"/>
    <x v="18"/>
    <x v="18"/>
    <n v="202302"/>
    <n v="44592"/>
    <s v="XOF"/>
    <n v="3419.85"/>
    <n v="5.9"/>
    <s v="EUR"/>
    <n v="5.2130000000000001"/>
    <n v="30543689"/>
    <s v="STAFF"/>
    <n v="8540386"/>
    <s v="Time Code : N - 202201 Annual leave accrual/Dahlia Ramata Stéphanie  YAMEOGO"/>
  </r>
  <r>
    <s v="E"/>
    <s v="4060"/>
    <s v="854"/>
    <s v="85400"/>
    <s v="8549059"/>
    <n v="528004120002"/>
    <x v="0"/>
    <x v="18"/>
    <x v="18"/>
    <n v="202302"/>
    <n v="44592"/>
    <s v="XOF"/>
    <n v="4939.54"/>
    <n v="8.52"/>
    <s v="EUR"/>
    <n v="7.5279999999999996"/>
    <n v="30543689"/>
    <s v="STAFF"/>
    <n v="2031224"/>
    <s v="Time Code : N - 202201 Annual leave accrual/Hervé  KINDA"/>
  </r>
  <r>
    <s v="E"/>
    <s v="4060"/>
    <s v="854"/>
    <s v="85400"/>
    <s v="8549059"/>
    <n v="528004120002"/>
    <x v="0"/>
    <x v="18"/>
    <x v="18"/>
    <n v="202302"/>
    <n v="44592"/>
    <s v="XOF"/>
    <n v="8441.58"/>
    <n v="14.56"/>
    <s v="EUR"/>
    <n v="12.865"/>
    <n v="30543689"/>
    <s v="STAFF"/>
    <n v="8540206"/>
    <s v="Time Code : N - 202201 Annual leave accrual/Wendingomde Joseph Arnaud  OUEDRAOGO"/>
  </r>
  <r>
    <s v="E"/>
    <s v="4060"/>
    <s v="854"/>
    <s v="85406"/>
    <s v="8549059"/>
    <n v="528004120002"/>
    <x v="0"/>
    <x v="18"/>
    <x v="18"/>
    <n v="202302"/>
    <n v="44592"/>
    <s v="XOF"/>
    <n v="6173.93"/>
    <n v="10.65"/>
    <s v="EUR"/>
    <n v="9.41"/>
    <n v="30543689"/>
    <s v="STAFF"/>
    <n v="8540279"/>
    <s v="Time Code : N - 202201 Annual leave accrual/Lucie Wendkoaguenda.  YAMEOGO"/>
  </r>
  <r>
    <s v="E"/>
    <s v="4060"/>
    <s v="854"/>
    <s v="85406"/>
    <s v="8549059"/>
    <n v="528004120002"/>
    <x v="0"/>
    <x v="18"/>
    <x v="18"/>
    <n v="202302"/>
    <n v="44592"/>
    <s v="XOF"/>
    <n v="3234.56"/>
    <n v="5.58"/>
    <s v="EUR"/>
    <n v="4.93"/>
    <n v="30543689"/>
    <s v="STAFF"/>
    <n v="2030994"/>
    <s v="Time Code : N - 202201 Annual leave accrual/Léonie  Ki"/>
  </r>
  <r>
    <s v="E"/>
    <s v="4170"/>
    <s v="854"/>
    <s v="85400"/>
    <s v="8549059"/>
    <n v="528004120002"/>
    <x v="0"/>
    <x v="18"/>
    <x v="18"/>
    <n v="202302"/>
    <n v="44592"/>
    <s v="XOF"/>
    <n v="1529.29"/>
    <n v="2.64"/>
    <s v="EUR"/>
    <n v="2.3330000000000002"/>
    <n v="30543689"/>
    <s v="STAFF"/>
    <n v="2031224"/>
    <s v="Time Code : N - Assurance maladie Janvier  2022de KINDA Hervé"/>
  </r>
  <r>
    <s v="E"/>
    <s v="4170"/>
    <s v="854"/>
    <s v="85400"/>
    <s v="8549059"/>
    <n v="528004120002"/>
    <x v="0"/>
    <x v="18"/>
    <x v="18"/>
    <n v="202302"/>
    <n v="44592"/>
    <s v="XOF"/>
    <n v="2938.82"/>
    <n v="5.07"/>
    <s v="EUR"/>
    <n v="4.4800000000000004"/>
    <n v="30543689"/>
    <s v="STAFF"/>
    <n v="8540206"/>
    <s v="Time Code : N - Assurance maladie Janvier  2022de OUEDRAOGO WENDINGOMDE JOSEPH ARNAUD"/>
  </r>
  <r>
    <s v="E"/>
    <s v="4060"/>
    <s v="854"/>
    <s v="85406"/>
    <s v="8549059"/>
    <n v="528004120002"/>
    <x v="0"/>
    <x v="18"/>
    <x v="18"/>
    <n v="202302"/>
    <n v="44592"/>
    <s v="XOF"/>
    <n v="3531.12"/>
    <n v="6.09"/>
    <s v="EUR"/>
    <n v="5.3810000000000002"/>
    <n v="30543689"/>
    <s v="STAFF"/>
    <n v="2027008"/>
    <s v="Time Code : N - 202201 Annual leave accrual/Sawadogo  Augustine Marie Wendyam"/>
  </r>
  <r>
    <s v="E"/>
    <s v="5201"/>
    <s v="854"/>
    <s v="85406"/>
    <s v="8540008"/>
    <n v="528004120030"/>
    <x v="9"/>
    <x v="65"/>
    <x v="64"/>
    <n v="202302"/>
    <n v="44595"/>
    <s v="XOF"/>
    <n v="-8550000"/>
    <n v="-14529.17"/>
    <s v="EUR"/>
    <n v="-13034.387000000001"/>
    <n v="30543689"/>
    <s v="SUBGRANT"/>
    <n v="13485"/>
    <s v="60001561/JUSTIF MAI/DECAISSEMENTS DE FONDS TRANCHE 1 AMMIE JANVIER - MARS 2022/Pour paiement de la facture de réhabilitation des forages"/>
  </r>
  <r>
    <s v="E"/>
    <s v="5201"/>
    <s v="854"/>
    <s v="85406"/>
    <s v="8540008"/>
    <n v="528004120030"/>
    <x v="9"/>
    <x v="65"/>
    <x v="64"/>
    <n v="202302"/>
    <n v="44595"/>
    <s v="XOF"/>
    <n v="-1140000"/>
    <n v="-1937.22"/>
    <s v="EUR"/>
    <n v="-1737.9159999999999"/>
    <n v="30543689"/>
    <s v="SUBGRANT"/>
    <n v="13485"/>
    <s v="60001561/JUSTIF MAI/DECAISSEMENTS DE FONDS TRANCHE 1 AMMIE JANVIER - MARS 2022/Pour paiement de la facture de réhabilitation des forages"/>
  </r>
  <r>
    <s v="E"/>
    <s v="5201"/>
    <s v="854"/>
    <s v="85406"/>
    <s v="8540008"/>
    <n v="528004120030"/>
    <x v="9"/>
    <x v="65"/>
    <x v="64"/>
    <n v="202302"/>
    <n v="44595"/>
    <s v="XOF"/>
    <n v="-2849050"/>
    <n v="-4841.4399999999996"/>
    <s v="EUR"/>
    <n v="-4343.3450000000003"/>
    <n v="30543689"/>
    <s v="SUBGRANT"/>
    <n v="13485"/>
    <s v="60001561/JUSTIF/DECAISSEMENTS DE FONDS TRANCHE 1 AMMIE JANVIER - MARS 2022/Pour paiement des frais de réalisation des forages"/>
  </r>
  <r>
    <s v="E"/>
    <s v="5201"/>
    <s v="854"/>
    <s v="85406"/>
    <s v="8540008"/>
    <n v="528004120039"/>
    <x v="25"/>
    <x v="98"/>
    <x v="96"/>
    <n v="202302"/>
    <n v="44595"/>
    <s v="XOF"/>
    <n v="202600"/>
    <n v="344.28"/>
    <s v="EUR"/>
    <n v="308.86"/>
    <n v="30543689"/>
    <s v="SUBGRANT"/>
    <n v="13485"/>
    <s v="60001561/JUSTIF JUIN/DECAISSEMENTS DE FONDS TRANCHE 1 AMMIE JANVIER - MARS 2022/POUR PAIEMENT DES FRAIS DE SUIVI DES DISPENSATION DES MODULES"/>
  </r>
  <r>
    <s v="E"/>
    <s v="5201"/>
    <s v="854"/>
    <s v="85406"/>
    <s v="8540008"/>
    <n v="528004120030"/>
    <x v="9"/>
    <x v="65"/>
    <x v="64"/>
    <n v="202302"/>
    <n v="44595"/>
    <s v="XOF"/>
    <n v="-180000"/>
    <n v="-305.88"/>
    <s v="EUR"/>
    <n v="-274.411"/>
    <n v="30543689"/>
    <s v="SUBGRANT"/>
    <n v="13485"/>
    <s v="60001561/JUSTIF/DECAISSEMENTS DE FONDS TRANCHE 1 AMMIE JANVIER - MARS 2022/Pour paiement des retenues à la source sur les  facture de réhabilitation des forages DPEPS"/>
  </r>
  <r>
    <s v="E"/>
    <s v="5201"/>
    <s v="854"/>
    <s v="85406"/>
    <s v="8540008"/>
    <n v="528004120030"/>
    <x v="9"/>
    <x v="65"/>
    <x v="64"/>
    <n v="202302"/>
    <n v="44595"/>
    <s v="XOF"/>
    <n v="-3420000"/>
    <n v="-5811.67"/>
    <s v="EUR"/>
    <n v="-5213.7560000000003"/>
    <n v="30543689"/>
    <s v="SUBGRANT"/>
    <n v="13485"/>
    <s v="60001561/JUSTIF/DECAISSEMENTS DE FONDS TRANCHE 1 AMMIE JANVIER - MARS 2022/Pour paiement de la facture de réhabilitation des latrines DPEPS"/>
  </r>
  <r>
    <s v="E"/>
    <s v="5201"/>
    <s v="854"/>
    <s v="85406"/>
    <s v="8540008"/>
    <n v="528004120032"/>
    <x v="4"/>
    <x v="27"/>
    <x v="27"/>
    <n v="202302"/>
    <n v="44595"/>
    <s v="XOF"/>
    <n v="1140000"/>
    <n v="1937.22"/>
    <s v="EUR"/>
    <n v="1737.9159999999999"/>
    <n v="30543689"/>
    <s v="SUBGRANT"/>
    <n v="13485"/>
    <s v="60001561/JUSTIF JUIN/DECAISSEMENTS DE FONDS TRANCHE 1 AMMIE JANVIER - MARS 2022/POUR PAIEMENT DE LA FACTURE DE REHABILITATION DES LATRINES"/>
  </r>
  <r>
    <s v="E"/>
    <s v="5201"/>
    <s v="854"/>
    <s v="85406"/>
    <s v="8540008"/>
    <n v="528004120032"/>
    <x v="4"/>
    <x v="27"/>
    <x v="27"/>
    <n v="202302"/>
    <n v="44595"/>
    <s v="XOF"/>
    <n v="75000"/>
    <n v="127.45"/>
    <s v="EUR"/>
    <n v="114.33799999999999"/>
    <n v="30543689"/>
    <s v="SUBGRANT"/>
    <n v="13485"/>
    <s v="60001561/JUSTIF MAI/DECAISSEMENTS DE FONDS TRANCHE 1 AMMIE JANVIER - MARS 2022/Pour paiement des frais de suivi des rehabilitation des latrines et des forages"/>
  </r>
  <r>
    <s v="E"/>
    <s v="5201"/>
    <s v="854"/>
    <s v="85406"/>
    <s v="8540008"/>
    <n v="528004120032"/>
    <x v="4"/>
    <x v="27"/>
    <x v="27"/>
    <n v="202302"/>
    <n v="44595"/>
    <s v="XOF"/>
    <n v="120000"/>
    <n v="203.92"/>
    <s v="EUR"/>
    <n v="182.94"/>
    <n v="30543689"/>
    <s v="SUBGRANT"/>
    <n v="13485"/>
    <s v="60001561/JUSTIF MAI/DECAISSEMENTS DE FONDS TRANCHE 1 AMMIE JANVIER - MARS 2022/Pour paiement des frais de suivi des réhabilitation des latrines et forages"/>
  </r>
  <r>
    <s v="E"/>
    <s v="5201"/>
    <s v="854"/>
    <s v="85406"/>
    <s v="8540008"/>
    <n v="528004120032"/>
    <x v="4"/>
    <x v="27"/>
    <x v="27"/>
    <n v="202302"/>
    <n v="44595"/>
    <s v="XOF"/>
    <n v="8550000"/>
    <n v="14529.17"/>
    <s v="EUR"/>
    <n v="13034.387000000001"/>
    <n v="30543689"/>
    <s v="SUBGRANT"/>
    <n v="13485"/>
    <s v="60001561/JUSTIF MAI/DECAISSEMENTS DE FONDS TRANCHE 1 AMMIE JANVIER - MARS 2022/Pour paiement de la facture de réhabilitation des forages"/>
  </r>
  <r>
    <s v="E"/>
    <s v="5201"/>
    <s v="854"/>
    <s v="85406"/>
    <s v="8540008"/>
    <n v="528004120032"/>
    <x v="4"/>
    <x v="27"/>
    <x v="27"/>
    <n v="202302"/>
    <n v="44595"/>
    <s v="XOF"/>
    <n v="1140000"/>
    <n v="1937.22"/>
    <s v="EUR"/>
    <n v="1737.9159999999999"/>
    <n v="30543689"/>
    <s v="SUBGRANT"/>
    <n v="13485"/>
    <s v="60001561/JUSTIF MAI/DECAISSEMENTS DE FONDS TRANCHE 1 AMMIE JANVIER - MARS 2022/Pour paiement de la facture de réhabilitation des forages"/>
  </r>
  <r>
    <s v="E"/>
    <s v="5201"/>
    <s v="854"/>
    <s v="85406"/>
    <s v="8540008"/>
    <n v="528004120032"/>
    <x v="4"/>
    <x v="27"/>
    <x v="27"/>
    <n v="202302"/>
    <n v="44595"/>
    <s v="XOF"/>
    <n v="2849050"/>
    <n v="4841.4399999999996"/>
    <s v="EUR"/>
    <n v="4343.3450000000003"/>
    <n v="30543689"/>
    <s v="SUBGRANT"/>
    <n v="13485"/>
    <s v="60001561/JUSTIF/DECAISSEMENTS DE FONDS TRANCHE 1 AMMIE JANVIER - MARS 2022/Pour paiement des frais de réalisation des forages"/>
  </r>
  <r>
    <s v="E"/>
    <s v="5201"/>
    <s v="854"/>
    <s v="85406"/>
    <s v="8540008"/>
    <n v="528004120032"/>
    <x v="4"/>
    <x v="27"/>
    <x v="27"/>
    <n v="202302"/>
    <n v="44595"/>
    <s v="XOF"/>
    <n v="180000"/>
    <n v="305.88"/>
    <s v="EUR"/>
    <n v="274.411"/>
    <n v="30543689"/>
    <s v="SUBGRANT"/>
    <n v="13485"/>
    <s v="60001561/JUSTIF/DECAISSEMENTS DE FONDS TRANCHE 1 AMMIE JANVIER - MARS 2022/Pour paiement des retenues à la source sur les  facture de réhabilitation des forages DPEPS"/>
  </r>
  <r>
    <s v="E"/>
    <s v="5201"/>
    <s v="854"/>
    <s v="85406"/>
    <s v="8540008"/>
    <n v="528004120032"/>
    <x v="4"/>
    <x v="27"/>
    <x v="27"/>
    <n v="202302"/>
    <n v="44595"/>
    <s v="XOF"/>
    <n v="3420000"/>
    <n v="5811.67"/>
    <s v="EUR"/>
    <n v="5213.7560000000003"/>
    <n v="30543689"/>
    <s v="SUBGRANT"/>
    <n v="13485"/>
    <s v="60001561/JUSTIF/DECAISSEMENTS DE FONDS TRANCHE 1 AMMIE JANVIER - MARS 2022/Pour paiement de la facture de réhabilitation des latrines DPEPS"/>
  </r>
  <r>
    <s v="E"/>
    <s v="5201"/>
    <s v="854"/>
    <s v="85406"/>
    <s v="8540008"/>
    <n v="528004120010"/>
    <x v="1"/>
    <x v="50"/>
    <x v="50"/>
    <n v="202302"/>
    <n v="44595"/>
    <s v="XOF"/>
    <n v="74138"/>
    <n v="125.98"/>
    <s v="EUR"/>
    <n v="113.01900000000001"/>
    <n v="30543689"/>
    <s v="SUBGRANT"/>
    <n v="13485"/>
    <s v="60001561/JUSTIF JUIN/DECAISSEMENTS DE FONDS TRANCHE 1 AMMIE JANVIER - MARS 2022/POUR PAIEMENT DES COTISATIONS SOCIALES SUR LES SALAIRES DU MOIS DE JUIN 2022"/>
  </r>
  <r>
    <s v="E"/>
    <s v="5201"/>
    <s v="854"/>
    <s v="85406"/>
    <s v="8540008"/>
    <n v="528004120010"/>
    <x v="1"/>
    <x v="50"/>
    <x v="50"/>
    <n v="202302"/>
    <n v="44595"/>
    <s v="XOF"/>
    <n v="28992"/>
    <n v="49.27"/>
    <s v="EUR"/>
    <n v="44.201000000000001"/>
    <n v="30543689"/>
    <s v="SUBGRANT"/>
    <n v="13485"/>
    <s v="60001561/JUSTIF JUIN/DECAISSEMENTS DE FONDS TRANCHE 1 AMMIE JANVIER - MARS 2022/POUR PAIEMENT DE LA RETENUE IUTS SUR LES SALAIRES DU MOIS DE JUIN 2022"/>
  </r>
  <r>
    <s v="E"/>
    <s v="5201"/>
    <s v="854"/>
    <s v="85406"/>
    <s v="8540008"/>
    <n v="528004120010"/>
    <x v="1"/>
    <x v="50"/>
    <x v="50"/>
    <n v="202302"/>
    <n v="44595"/>
    <s v="XOF"/>
    <n v="74138"/>
    <n v="125.98"/>
    <s v="EUR"/>
    <n v="113.01900000000001"/>
    <n v="30543689"/>
    <s v="SUBGRANT"/>
    <n v="13485"/>
    <s v="60001561/JUSTIF MAI/DECAISSEMENTS DE FONDS TRANCHE 1 AMMIE JANVIER - MARS 2022/Pour paiement des cotisations sociales sur les salaires du mois de mai 2022"/>
  </r>
  <r>
    <s v="E"/>
    <s v="5201"/>
    <s v="854"/>
    <s v="85406"/>
    <s v="8540008"/>
    <n v="528004120010"/>
    <x v="1"/>
    <x v="50"/>
    <x v="50"/>
    <n v="202302"/>
    <n v="44595"/>
    <s v="XOF"/>
    <n v="74138"/>
    <n v="125.98"/>
    <s v="EUR"/>
    <n v="113.01900000000001"/>
    <n v="30543689"/>
    <s v="SUBGRANT"/>
    <n v="13485"/>
    <s v="60001561/JUSTIF/DECAISSEMENTS DE FONDS TRANCHE 1 AMMIE JANVIER - MARS 2022/Pour paiement des cotisations sociales sur les salaires du mois d'avril 2022"/>
  </r>
  <r>
    <s v="E"/>
    <s v="5201"/>
    <s v="854"/>
    <s v="85406"/>
    <s v="8540008"/>
    <n v="528004120010"/>
    <x v="1"/>
    <x v="50"/>
    <x v="50"/>
    <n v="202302"/>
    <n v="44595"/>
    <s v="XOF"/>
    <n v="28992"/>
    <n v="49.27"/>
    <s v="EUR"/>
    <n v="44.201000000000001"/>
    <n v="30543689"/>
    <s v="SUBGRANT"/>
    <n v="13485"/>
    <s v="60001561/JUSTIF/DECAISSEMENTS DE FONDS TRANCHE 1 AMMIE JANVIER - MARS 2022/Pour paiement de la retenue IUTS sur les salaires du mois d'avril 2022 2022"/>
  </r>
  <r>
    <s v="E"/>
    <s v="5201"/>
    <s v="854"/>
    <s v="85406"/>
    <s v="8540008"/>
    <n v="528004120010"/>
    <x v="1"/>
    <x v="50"/>
    <x v="50"/>
    <n v="202302"/>
    <n v="44595"/>
    <s v="XOF"/>
    <n v="74138"/>
    <n v="125.98"/>
    <s v="EUR"/>
    <n v="113.01900000000001"/>
    <n v="30543689"/>
    <s v="SUBGRANT"/>
    <n v="13485"/>
    <s v="60001561/JUSTIF/DECAISSEMENTS DE FONDS TRANCHE 1 AMMIE JANVIER - MARS 2022/Pour paiement des cotisations sociales sur les salaires du mois de Mars 2022"/>
  </r>
  <r>
    <s v="E"/>
    <s v="5201"/>
    <s v="854"/>
    <s v="85406"/>
    <s v="8540008"/>
    <n v="528004120010"/>
    <x v="1"/>
    <x v="50"/>
    <x v="50"/>
    <n v="202302"/>
    <n v="44595"/>
    <s v="XOF"/>
    <n v="28992"/>
    <n v="49.27"/>
    <s v="EUR"/>
    <n v="44.201000000000001"/>
    <n v="30543689"/>
    <s v="SUBGRANT"/>
    <n v="13485"/>
    <s v="60001561/JUSTIF/DECAISSEMENTS DE FONDS TRANCHE 1 AMMIE JANVIER - MARS 2022/Pour paiement de la retenue IUTS sur les salaires du mois de Mars 2022"/>
  </r>
  <r>
    <s v="E"/>
    <s v="5201"/>
    <s v="854"/>
    <s v="85406"/>
    <s v="8540008"/>
    <n v="528004120010"/>
    <x v="1"/>
    <x v="50"/>
    <x v="50"/>
    <n v="202302"/>
    <n v="44595"/>
    <s v="XOF"/>
    <n v="74138"/>
    <n v="125.98"/>
    <s v="EUR"/>
    <n v="113.01900000000001"/>
    <n v="30543689"/>
    <s v="SUBGRANT"/>
    <n v="13485"/>
    <s v="60001561/JUSTIF/DECAISSEMENTS DE FONDS TRANCHE 1 AMMIE JANVIER - MARS 2022/Pour paiement des cotisations sociales sur les salaires du mois de février 2022"/>
  </r>
  <r>
    <s v="E"/>
    <s v="5201"/>
    <s v="854"/>
    <s v="85406"/>
    <s v="8540008"/>
    <n v="528004120010"/>
    <x v="1"/>
    <x v="50"/>
    <x v="50"/>
    <n v="202302"/>
    <n v="44595"/>
    <s v="XOF"/>
    <n v="28992"/>
    <n v="49.27"/>
    <s v="EUR"/>
    <n v="44.201000000000001"/>
    <n v="30543689"/>
    <s v="SUBGRANT"/>
    <n v="13485"/>
    <s v="60001561/JUSTIF/DECAISSEMENTS DE FONDS TRANCHE 1 AMMIE JANVIER - MARS 2022/Pour paiement de la retenue IUTS sur les salaires du mois de février 2022"/>
  </r>
  <r>
    <s v="E"/>
    <s v="5201"/>
    <s v="854"/>
    <s v="85406"/>
    <s v="8540008"/>
    <n v="528004120010"/>
    <x v="1"/>
    <x v="50"/>
    <x v="50"/>
    <n v="202302"/>
    <n v="44595"/>
    <s v="XOF"/>
    <n v="74138"/>
    <n v="125.98"/>
    <s v="EUR"/>
    <n v="113.01900000000001"/>
    <n v="30543689"/>
    <s v="SUBGRANT"/>
    <n v="13485"/>
    <s v="60001561/JUSTIF/DECAISSEMENTS DE FONDS TRANCHE 1 AMMIE JANVIER - MARS 2022/Pour paiement des cotisations sociales sur les salaires du mois de janvier 2022"/>
  </r>
  <r>
    <s v="E"/>
    <s v="5201"/>
    <s v="854"/>
    <s v="85406"/>
    <s v="8540008"/>
    <n v="528004120010"/>
    <x v="1"/>
    <x v="50"/>
    <x v="50"/>
    <n v="202302"/>
    <n v="44595"/>
    <s v="XOF"/>
    <n v="28992"/>
    <n v="49.27"/>
    <s v="EUR"/>
    <n v="44.201000000000001"/>
    <n v="30543689"/>
    <s v="SUBGRANT"/>
    <n v="13485"/>
    <s v="60001561/JUSTIF/DECAISSEMENTS DE FONDS TRANCHE 1 AMMIE JANVIER - MARS 2022/Pour paiement de la retenue IUTS sur les salaires du mois de janvier 2022"/>
  </r>
  <r>
    <s v="E"/>
    <s v="5201"/>
    <s v="854"/>
    <s v="85406"/>
    <s v="8540008"/>
    <n v="528004120025"/>
    <x v="17"/>
    <x v="82"/>
    <x v="81"/>
    <n v="202302"/>
    <n v="44595"/>
    <s v="XOF"/>
    <n v="-202600"/>
    <n v="-344.28"/>
    <s v="EUR"/>
    <n v="-308.86"/>
    <n v="30543689"/>
    <s v="SUBGRANT"/>
    <n v="13485"/>
    <s v="60001561/JUSTIF JUIN/DECAISSEMENTS DE FONDS TRANCHE 1 AMMIE JANVIER - MARS 2022/POUR PAIEMENT DES FRAIS DE SUIVI DES DISPENSATION DES MODULES"/>
  </r>
  <r>
    <s v="E"/>
    <s v="5201"/>
    <s v="854"/>
    <s v="85406"/>
    <s v="8540008"/>
    <n v="528004120001"/>
    <x v="3"/>
    <x v="52"/>
    <x v="52"/>
    <n v="202302"/>
    <n v="44595"/>
    <s v="XOF"/>
    <n v="-74138"/>
    <n v="-125.98"/>
    <s v="EUR"/>
    <n v="-113.01900000000001"/>
    <n v="30543689"/>
    <s v="SUBGRANT"/>
    <n v="13485"/>
    <s v="60001561/JUSTIF JUIN/DECAISSEMENTS DE FONDS TRANCHE 1 AMMIE JANVIER - MARS 2022/POUR PAIEMENT DES COTISATIONS SOCIALES SUR LES SALAIRES DU MOIS DE JUIN 2022"/>
  </r>
  <r>
    <s v="E"/>
    <s v="5201"/>
    <s v="854"/>
    <s v="85406"/>
    <s v="8540008"/>
    <n v="528004120001"/>
    <x v="3"/>
    <x v="52"/>
    <x v="52"/>
    <n v="202302"/>
    <n v="44595"/>
    <s v="XOF"/>
    <n v="-28992"/>
    <n v="-49.27"/>
    <s v="EUR"/>
    <n v="-44.201000000000001"/>
    <n v="30543689"/>
    <s v="SUBGRANT"/>
    <n v="13485"/>
    <s v="60001561/JUSTIF JUIN/DECAISSEMENTS DE FONDS TRANCHE 1 AMMIE JANVIER - MARS 2022/POUR PAIEMENT DE LA RETENUE IUTS SUR LES SALAIRES DU MOIS DE JUIN 2022"/>
  </r>
  <r>
    <s v="E"/>
    <s v="5201"/>
    <s v="854"/>
    <s v="85406"/>
    <s v="8540008"/>
    <n v="528004120001"/>
    <x v="3"/>
    <x v="52"/>
    <x v="52"/>
    <n v="202302"/>
    <n v="44595"/>
    <s v="XOF"/>
    <n v="-74138"/>
    <n v="-125.98"/>
    <s v="EUR"/>
    <n v="-113.01900000000001"/>
    <n v="30543689"/>
    <s v="SUBGRANT"/>
    <n v="13485"/>
    <s v="60001561/JUSTIF MAI/DECAISSEMENTS DE FONDS TRANCHE 1 AMMIE JANVIER - MARS 2022/Pour paiement des cotisations sociales sur les salaires du mois de mai 2022"/>
  </r>
  <r>
    <s v="E"/>
    <s v="5201"/>
    <s v="854"/>
    <s v="85406"/>
    <s v="8540008"/>
    <n v="528004120001"/>
    <x v="3"/>
    <x v="52"/>
    <x v="52"/>
    <n v="202302"/>
    <n v="44595"/>
    <s v="XOF"/>
    <n v="-74138"/>
    <n v="-125.98"/>
    <s v="EUR"/>
    <n v="-113.01900000000001"/>
    <n v="30543689"/>
    <s v="SUBGRANT"/>
    <n v="13485"/>
    <s v="60001561/JUSTIF/DECAISSEMENTS DE FONDS TRANCHE 1 AMMIE JANVIER - MARS 2022/Pour paiement des cotisations sociales sur les salaires du mois d'avril 2022"/>
  </r>
  <r>
    <s v="E"/>
    <s v="5201"/>
    <s v="854"/>
    <s v="85406"/>
    <s v="8540008"/>
    <n v="528004120001"/>
    <x v="3"/>
    <x v="52"/>
    <x v="52"/>
    <n v="202302"/>
    <n v="44595"/>
    <s v="XOF"/>
    <n v="-28992"/>
    <n v="-49.27"/>
    <s v="EUR"/>
    <n v="-44.201000000000001"/>
    <n v="30543689"/>
    <s v="SUBGRANT"/>
    <n v="13485"/>
    <s v="60001561/JUSTIF/DECAISSEMENTS DE FONDS TRANCHE 1 AMMIE JANVIER - MARS 2022/Pour paiement de la retenue IUTS sur les salaires du mois d'avril 2022 2022"/>
  </r>
  <r>
    <s v="E"/>
    <s v="5201"/>
    <s v="854"/>
    <s v="85406"/>
    <s v="8540008"/>
    <n v="528004120001"/>
    <x v="3"/>
    <x v="52"/>
    <x v="52"/>
    <n v="202302"/>
    <n v="44595"/>
    <s v="XOF"/>
    <n v="-74138"/>
    <n v="-125.98"/>
    <s v="EUR"/>
    <n v="-113.01900000000001"/>
    <n v="30543689"/>
    <s v="SUBGRANT"/>
    <n v="13485"/>
    <s v="60001561/JUSTIF/DECAISSEMENTS DE FONDS TRANCHE 1 AMMIE JANVIER - MARS 2022/Pour paiement des cotisations sociales sur les salaires du mois de Mars 2022"/>
  </r>
  <r>
    <s v="E"/>
    <s v="5201"/>
    <s v="854"/>
    <s v="85406"/>
    <s v="8540008"/>
    <n v="528004120001"/>
    <x v="3"/>
    <x v="52"/>
    <x v="52"/>
    <n v="202302"/>
    <n v="44595"/>
    <s v="XOF"/>
    <n v="-28992"/>
    <n v="-49.27"/>
    <s v="EUR"/>
    <n v="-44.201000000000001"/>
    <n v="30543689"/>
    <s v="SUBGRANT"/>
    <n v="13485"/>
    <s v="60001561/JUSTIF/DECAISSEMENTS DE FONDS TRANCHE 1 AMMIE JANVIER - MARS 2022/Pour paiement de la retenue IUTS sur les salaires du mois de Mars 2022"/>
  </r>
  <r>
    <s v="E"/>
    <s v="5201"/>
    <s v="854"/>
    <s v="85406"/>
    <s v="8540008"/>
    <n v="528004120001"/>
    <x v="3"/>
    <x v="52"/>
    <x v="52"/>
    <n v="202302"/>
    <n v="44595"/>
    <s v="XOF"/>
    <n v="-74138"/>
    <n v="-125.98"/>
    <s v="EUR"/>
    <n v="-113.01900000000001"/>
    <n v="30543689"/>
    <s v="SUBGRANT"/>
    <n v="13485"/>
    <s v="60001561/JUSTIF/DECAISSEMENTS DE FONDS TRANCHE 1 AMMIE JANVIER - MARS 2022/Pour paiement des cotisations sociales sur les salaires du mois de février 2022"/>
  </r>
  <r>
    <s v="E"/>
    <s v="5201"/>
    <s v="854"/>
    <s v="85406"/>
    <s v="8540008"/>
    <n v="528004120001"/>
    <x v="3"/>
    <x v="52"/>
    <x v="52"/>
    <n v="202302"/>
    <n v="44595"/>
    <s v="XOF"/>
    <n v="-28992"/>
    <n v="-49.27"/>
    <s v="EUR"/>
    <n v="-44.201000000000001"/>
    <n v="30543689"/>
    <s v="SUBGRANT"/>
    <n v="13485"/>
    <s v="60001561/JUSTIF/DECAISSEMENTS DE FONDS TRANCHE 1 AMMIE JANVIER - MARS 2022/Pour paiement de la retenue IUTS sur les salaires du mois de février 2022"/>
  </r>
  <r>
    <s v="E"/>
    <s v="5201"/>
    <s v="854"/>
    <s v="85406"/>
    <s v="8540008"/>
    <n v="528004120001"/>
    <x v="3"/>
    <x v="52"/>
    <x v="52"/>
    <n v="202302"/>
    <n v="44595"/>
    <s v="XOF"/>
    <n v="-74138"/>
    <n v="-125.98"/>
    <s v="EUR"/>
    <n v="-113.01900000000001"/>
    <n v="30543689"/>
    <s v="SUBGRANT"/>
    <n v="13485"/>
    <s v="60001561/JUSTIF/DECAISSEMENTS DE FONDS TRANCHE 1 AMMIE JANVIER - MARS 2022/Pour paiement des cotisations sociales sur les salaires du mois de janvier 2022"/>
  </r>
  <r>
    <s v="E"/>
    <s v="5201"/>
    <s v="854"/>
    <s v="85406"/>
    <s v="8540008"/>
    <n v="528004120001"/>
    <x v="3"/>
    <x v="52"/>
    <x v="52"/>
    <n v="202302"/>
    <n v="44595"/>
    <s v="XOF"/>
    <n v="-28992"/>
    <n v="-49.27"/>
    <s v="EUR"/>
    <n v="-44.201000000000001"/>
    <n v="30543689"/>
    <s v="SUBGRANT"/>
    <n v="13485"/>
    <s v="60001561/JUSTIF/DECAISSEMENTS DE FONDS TRANCHE 1 AMMIE JANVIER - MARS 2022/Pour paiement de la retenue IUTS sur les salaires du mois de janvier 2022"/>
  </r>
  <r>
    <s v="E"/>
    <s v="5201"/>
    <s v="854"/>
    <s v="85406"/>
    <s v="8540008"/>
    <n v="528004120030"/>
    <x v="9"/>
    <x v="65"/>
    <x v="64"/>
    <n v="202302"/>
    <n v="44595"/>
    <s v="XOF"/>
    <n v="-1140000"/>
    <n v="-1937.22"/>
    <s v="EUR"/>
    <n v="-1737.9159999999999"/>
    <n v="30543689"/>
    <s v="SUBGRANT"/>
    <n v="13485"/>
    <s v="60001561/JUSTIF JUIN/DECAISSEMENTS DE FONDS TRANCHE 1 AMMIE JANVIER - MARS 2022/POUR PAIEMENT DE LA FACTURE DE REHABILITATION DES LATRINES"/>
  </r>
  <r>
    <s v="E"/>
    <s v="5201"/>
    <s v="854"/>
    <s v="85406"/>
    <s v="8540008"/>
    <n v="528004120030"/>
    <x v="9"/>
    <x v="65"/>
    <x v="64"/>
    <n v="202302"/>
    <n v="44595"/>
    <s v="XOF"/>
    <n v="-75000"/>
    <n v="-127.45"/>
    <s v="EUR"/>
    <n v="-114.33799999999999"/>
    <n v="30543689"/>
    <s v="SUBGRANT"/>
    <n v="13485"/>
    <s v="60001561/JUSTIF MAI/DECAISSEMENTS DE FONDS TRANCHE 1 AMMIE JANVIER - MARS 2022/Pour paiement des frais de suivi des rehabilitation des latrines et des forages"/>
  </r>
  <r>
    <s v="E"/>
    <s v="5201"/>
    <s v="854"/>
    <s v="85406"/>
    <s v="8540008"/>
    <n v="528004120030"/>
    <x v="9"/>
    <x v="65"/>
    <x v="64"/>
    <n v="202302"/>
    <n v="44595"/>
    <s v="XOF"/>
    <n v="-120000"/>
    <n v="-203.92"/>
    <s v="EUR"/>
    <n v="-182.94"/>
    <n v="30543689"/>
    <s v="SUBGRANT"/>
    <n v="13485"/>
    <s v="60001561/JUSTIF MAI/DECAISSEMENTS DE FONDS TRANCHE 1 AMMIE JANVIER - MARS 2022/Pour paiement des frais de suivi des réhabilitation des latrines et forages"/>
  </r>
  <r>
    <s v="E"/>
    <s v="5201"/>
    <s v="854"/>
    <s v="85407"/>
    <s v="8540008"/>
    <n v="528004120010"/>
    <x v="1"/>
    <x v="50"/>
    <x v="50"/>
    <n v="202302"/>
    <n v="44599"/>
    <s v="XOF"/>
    <n v="315000"/>
    <n v="535.29"/>
    <s v="EUR"/>
    <n v="480.21899999999999"/>
    <n v="30543689"/>
    <s v="SUBGRANT"/>
    <n v="13487"/>
    <s v="CHQN° 000868/Justifs avril/Superviseurs KOSSI"/>
  </r>
  <r>
    <s v="E"/>
    <s v="5201"/>
    <s v="854"/>
    <s v="85407"/>
    <s v="8540008"/>
    <n v="528004120010"/>
    <x v="1"/>
    <x v="50"/>
    <x v="50"/>
    <n v="202302"/>
    <n v="44599"/>
    <s v="XOF"/>
    <n v="315000"/>
    <n v="535.29"/>
    <s v="EUR"/>
    <n v="480.21899999999999"/>
    <n v="30543689"/>
    <s v="SUBGRANT"/>
    <n v="13487"/>
    <s v="CHQN° 000868/Justifs avril/Superviseurs SOUROU"/>
  </r>
  <r>
    <s v="E"/>
    <s v="5201"/>
    <s v="854"/>
    <s v="85407"/>
    <s v="8540008"/>
    <n v="528004120010"/>
    <x v="1"/>
    <x v="50"/>
    <x v="50"/>
    <n v="202302"/>
    <n v="44599"/>
    <s v="XOF"/>
    <n v="543280"/>
    <n v="923.21"/>
    <s v="EUR"/>
    <n v="828.22900000000004"/>
    <n v="30543689"/>
    <s v="SUBGRANT"/>
    <n v="13487"/>
    <s v="CHQN° 000868/Justifs avril/Coordinateur de programme"/>
  </r>
  <r>
    <s v="E"/>
    <s v="5201"/>
    <s v="854"/>
    <s v="85407"/>
    <s v="8540008"/>
    <n v="528004120010"/>
    <x v="1"/>
    <x v="50"/>
    <x v="50"/>
    <n v="202302"/>
    <n v="44599"/>
    <s v="XOF"/>
    <n v="315000"/>
    <n v="535.29"/>
    <s v="EUR"/>
    <n v="480.21899999999999"/>
    <n v="30543689"/>
    <s v="SUBGRANT"/>
    <n v="13487"/>
    <s v="CHQN° 000868/Justifs avril/Superviseurs KOSSI"/>
  </r>
  <r>
    <s v="E"/>
    <s v="5201"/>
    <s v="854"/>
    <s v="85407"/>
    <s v="8540008"/>
    <n v="528004120010"/>
    <x v="1"/>
    <x v="50"/>
    <x v="50"/>
    <n v="202302"/>
    <n v="44599"/>
    <s v="XOF"/>
    <n v="315000"/>
    <n v="535.29"/>
    <s v="EUR"/>
    <n v="480.21899999999999"/>
    <n v="30543689"/>
    <s v="SUBGRANT"/>
    <n v="13487"/>
    <s v="CHQN° 000868/Justifs avril/Superviseurs SOUROU"/>
  </r>
  <r>
    <s v="E"/>
    <s v="5201"/>
    <s v="854"/>
    <s v="85407"/>
    <s v="8540008"/>
    <n v="528004120001"/>
    <x v="3"/>
    <x v="52"/>
    <x v="52"/>
    <n v="202302"/>
    <n v="44599"/>
    <s v="XOF"/>
    <n v="-315000"/>
    <n v="-535.29"/>
    <s v="EUR"/>
    <n v="-480.21899999999999"/>
    <n v="30543689"/>
    <s v="SUBGRANT"/>
    <n v="13487"/>
    <s v="CHQN° 000868/Justifs avril/Superviseurs KOSSI"/>
  </r>
  <r>
    <s v="E"/>
    <s v="5201"/>
    <s v="854"/>
    <s v="85407"/>
    <s v="8540008"/>
    <n v="528004120001"/>
    <x v="3"/>
    <x v="52"/>
    <x v="52"/>
    <n v="202302"/>
    <n v="44599"/>
    <s v="XOF"/>
    <n v="-315000"/>
    <n v="-535.29"/>
    <s v="EUR"/>
    <n v="-480.21899999999999"/>
    <n v="30543689"/>
    <s v="SUBGRANT"/>
    <n v="13487"/>
    <s v="CHQN° 000868/Justifs avril/Superviseurs SOUROU"/>
  </r>
  <r>
    <s v="E"/>
    <s v="5201"/>
    <s v="854"/>
    <s v="85407"/>
    <s v="8540008"/>
    <n v="528004120001"/>
    <x v="3"/>
    <x v="52"/>
    <x v="52"/>
    <n v="202302"/>
    <n v="44599"/>
    <s v="XOF"/>
    <n v="-543280"/>
    <n v="-923.21"/>
    <s v="EUR"/>
    <n v="-828.22900000000004"/>
    <n v="30543689"/>
    <s v="SUBGRANT"/>
    <n v="13487"/>
    <s v="CHQN° 000868/Justifs avril/Coordinateur de programme"/>
  </r>
  <r>
    <s v="E"/>
    <s v="5201"/>
    <s v="854"/>
    <s v="85407"/>
    <s v="8540008"/>
    <n v="528004120001"/>
    <x v="3"/>
    <x v="52"/>
    <x v="52"/>
    <n v="202302"/>
    <n v="44599"/>
    <s v="XOF"/>
    <n v="-315000"/>
    <n v="-535.29"/>
    <s v="EUR"/>
    <n v="-480.21899999999999"/>
    <n v="30543689"/>
    <s v="SUBGRANT"/>
    <n v="13487"/>
    <s v="CHQN° 000868/Justifs avril/Superviseurs SOUROU"/>
  </r>
  <r>
    <s v="E"/>
    <s v="5201"/>
    <s v="854"/>
    <s v="85407"/>
    <s v="8540008"/>
    <n v="528004120001"/>
    <x v="3"/>
    <x v="52"/>
    <x v="52"/>
    <n v="202302"/>
    <n v="44599"/>
    <s v="XOF"/>
    <n v="-315000"/>
    <n v="-535.29"/>
    <s v="EUR"/>
    <n v="-480.21899999999999"/>
    <n v="30543689"/>
    <s v="SUBGRANT"/>
    <n v="13487"/>
    <s v="CHQN° 000868/Justifs avril/Superviseurs KOSSI"/>
  </r>
  <r>
    <s v="E"/>
    <s v="5097"/>
    <s v="854"/>
    <s v="85406"/>
    <s v="8549052"/>
    <n v="528004120003"/>
    <x v="5"/>
    <x v="79"/>
    <x v="78"/>
    <n v="202302"/>
    <n v="44608"/>
    <s v="XOF"/>
    <n v="14600"/>
    <n v="24.81"/>
    <s v="EUR"/>
    <n v="22.257999999999999"/>
    <n v="30543689"/>
    <m/>
    <m/>
    <s v="OUATC150222/CAISSE/GUIRO SHERITA/Achat de repas pré meeting planification ATWA"/>
  </r>
  <r>
    <s v="E"/>
    <s v="5097"/>
    <s v="854"/>
    <s v="85406"/>
    <s v="8549052"/>
    <n v="528004120003"/>
    <x v="5"/>
    <x v="41"/>
    <x v="41"/>
    <n v="202302"/>
    <n v="44608"/>
    <s v="XOF"/>
    <n v="-14600"/>
    <n v="-24.81"/>
    <s v="EUR"/>
    <n v="-22.257999999999999"/>
    <n v="30543689"/>
    <m/>
    <m/>
    <s v="OUATC150222/CAISSE/GUIRO SHERITA/Achat de repas pré meeting planification ATWA"/>
  </r>
  <r>
    <s v="E"/>
    <s v="4010"/>
    <s v="854"/>
    <s v="85406"/>
    <s v="8549059"/>
    <n v="528004120002"/>
    <x v="0"/>
    <x v="18"/>
    <x v="18"/>
    <n v="202302"/>
    <n v="44616"/>
    <s v="XOF"/>
    <n v="40043.58"/>
    <n v="68.05"/>
    <s v="EUR"/>
    <n v="61.048999999999999"/>
    <n v="30543689"/>
    <s v="STAFF"/>
    <n v="2030994"/>
    <s v="Time Code : N - SALAIRE DU MOIS DE FEVRIER 2022 DE KI/KERE Léonie"/>
  </r>
  <r>
    <s v="E"/>
    <s v="4010"/>
    <s v="854"/>
    <s v="85406"/>
    <s v="8549059"/>
    <n v="528004120002"/>
    <x v="0"/>
    <x v="18"/>
    <x v="18"/>
    <n v="202302"/>
    <n v="44616"/>
    <s v="XOF"/>
    <n v="86431.75"/>
    <n v="146.88"/>
    <s v="EUR"/>
    <n v="131.76900000000001"/>
    <n v="30543689"/>
    <s v="STAFF"/>
    <n v="8540279"/>
    <s v="Time Code : N - SALAIRE DU MOIS DE FEVRIER 2022 DE YAMEOGO Wendkoaguenda Lucie"/>
  </r>
  <r>
    <s v="E"/>
    <s v="4010"/>
    <s v="854"/>
    <s v="85406"/>
    <s v="8549059"/>
    <n v="528004120002"/>
    <x v="0"/>
    <x v="18"/>
    <x v="18"/>
    <n v="202302"/>
    <n v="44616"/>
    <s v="XOF"/>
    <n v="44558.04"/>
    <n v="75.72"/>
    <s v="EUR"/>
    <n v="67.930000000000007"/>
    <n v="30543689"/>
    <s v="STAFF"/>
    <n v="8540386"/>
    <s v="Time Code : N - SALAIRE DU MOIS DE FEVRIER 2022 DE YAMEOGO Dahlia Ramata Stephanie"/>
  </r>
  <r>
    <s v="E"/>
    <s v="4010"/>
    <s v="854"/>
    <s v="85406"/>
    <s v="8549059"/>
    <n v="528004120002"/>
    <x v="0"/>
    <x v="18"/>
    <x v="18"/>
    <n v="202302"/>
    <n v="44616"/>
    <s v="XOF"/>
    <n v="34534.74"/>
    <n v="58.69"/>
    <s v="EUR"/>
    <n v="52.652000000000001"/>
    <n v="30543689"/>
    <s v="STAFF"/>
    <n v="2027008"/>
    <s v="Time Code : N - SALAIRE DU MOIS DE FEVRIER 2022 DE SAWADOGO Augustine Marie wendyam"/>
  </r>
  <r>
    <s v="E"/>
    <s v="4300"/>
    <s v="854"/>
    <s v="85406"/>
    <s v="8549059"/>
    <n v="528004120002"/>
    <x v="0"/>
    <x v="12"/>
    <x v="12"/>
    <n v="202302"/>
    <n v="44616"/>
    <s v="XOF"/>
    <n v="-3797.01"/>
    <n v="-6.45"/>
    <s v="EUR"/>
    <n v="-5.7859999999999996"/>
    <n v="30543689"/>
    <s v="STAFF"/>
    <n v="2030994"/>
    <s v="Time Code : N - IUTS DU MOIS DE FEVRIER 2022 DE KI/KERE Léonie"/>
  </r>
  <r>
    <s v="E"/>
    <s v="4300"/>
    <s v="854"/>
    <s v="85406"/>
    <s v="8549059"/>
    <n v="528004120002"/>
    <x v="0"/>
    <x v="12"/>
    <x v="12"/>
    <n v="202302"/>
    <n v="44616"/>
    <s v="XOF"/>
    <n v="-6588.09"/>
    <n v="-11.2"/>
    <s v="EUR"/>
    <n v="-10.048"/>
    <n v="30543689"/>
    <s v="STAFF"/>
    <n v="8540386"/>
    <s v="Time Code : N - IUTS DU MOIS DE FEVRIER 2022 DE YAMEOGO Dahlia Ramata Stephanie"/>
  </r>
  <r>
    <s v="E"/>
    <s v="4300"/>
    <s v="854"/>
    <s v="85406"/>
    <s v="8549059"/>
    <n v="528004120002"/>
    <x v="0"/>
    <x v="12"/>
    <x v="12"/>
    <n v="202302"/>
    <n v="44616"/>
    <s v="XOF"/>
    <n v="-3732.89"/>
    <n v="-6.34"/>
    <s v="EUR"/>
    <n v="-5.6879999999999997"/>
    <n v="30543689"/>
    <s v="STAFF"/>
    <n v="2027008"/>
    <s v="Time Code : N - IUTS DU MOIS DE FEVRIER 2022 DE SAWADOGO Augustine Marie wendyam"/>
  </r>
  <r>
    <s v="E"/>
    <s v="4300"/>
    <s v="854"/>
    <s v="85406"/>
    <s v="8549059"/>
    <n v="528004120002"/>
    <x v="0"/>
    <x v="12"/>
    <x v="12"/>
    <n v="202302"/>
    <n v="44616"/>
    <s v="XOF"/>
    <n v="-13877.2"/>
    <n v="-23.58"/>
    <s v="EUR"/>
    <n v="-21.154"/>
    <n v="30543689"/>
    <s v="STAFF"/>
    <n v="8540279"/>
    <s v="Time Code : N - IUTS DU MOIS DE FEVRIER 2022 DE YAMEOGO Wendkoaguenda Lucie"/>
  </r>
  <r>
    <s v="E"/>
    <s v="4010"/>
    <s v="854"/>
    <s v="85406"/>
    <s v="8549059"/>
    <n v="528004120002"/>
    <x v="0"/>
    <x v="12"/>
    <x v="12"/>
    <n v="202302"/>
    <n v="44616"/>
    <s v="XOF"/>
    <n v="-40043.58"/>
    <n v="-68.05"/>
    <s v="EUR"/>
    <n v="-61.048999999999999"/>
    <n v="30543689"/>
    <s v="STAFF"/>
    <n v="2030994"/>
    <s v="Time Code : N - SALAIRE DU MOIS DE FEVRIER 2022 DE KI/KERE Léonie"/>
  </r>
  <r>
    <s v="E"/>
    <s v="4010"/>
    <s v="854"/>
    <s v="85406"/>
    <s v="8549059"/>
    <n v="528004120002"/>
    <x v="0"/>
    <x v="12"/>
    <x v="12"/>
    <n v="202302"/>
    <n v="44616"/>
    <s v="XOF"/>
    <n v="-86431.75"/>
    <n v="-146.88"/>
    <s v="EUR"/>
    <n v="-131.76900000000001"/>
    <n v="30543689"/>
    <s v="STAFF"/>
    <n v="8540279"/>
    <s v="Time Code : N - SALAIRE DU MOIS DE FEVRIER 2022 DE YAMEOGO Wendkoaguenda Lucie"/>
  </r>
  <r>
    <s v="E"/>
    <s v="4010"/>
    <s v="854"/>
    <s v="85406"/>
    <s v="8549059"/>
    <n v="528004120002"/>
    <x v="0"/>
    <x v="12"/>
    <x v="12"/>
    <n v="202302"/>
    <n v="44616"/>
    <s v="XOF"/>
    <n v="-44558.04"/>
    <n v="-75.72"/>
    <s v="EUR"/>
    <n v="-67.930000000000007"/>
    <n v="30543689"/>
    <s v="STAFF"/>
    <n v="8540386"/>
    <s v="Time Code : N - SALAIRE DU MOIS DE FEVRIER 2022 DE YAMEOGO Dahlia Ramata Stephanie"/>
  </r>
  <r>
    <s v="E"/>
    <s v="4010"/>
    <s v="854"/>
    <s v="85406"/>
    <s v="8549059"/>
    <n v="528004120002"/>
    <x v="0"/>
    <x v="12"/>
    <x v="12"/>
    <n v="202302"/>
    <n v="44616"/>
    <s v="XOF"/>
    <n v="-34534.74"/>
    <n v="-58.69"/>
    <s v="EUR"/>
    <n v="-52.652000000000001"/>
    <n v="30543689"/>
    <s v="STAFF"/>
    <n v="2027008"/>
    <s v="Time Code : N - SALAIRE DU MOIS DE FEVRIER 2022 DE SAWADOGO Augustine Marie wendyam"/>
  </r>
  <r>
    <s v="E"/>
    <s v="4200"/>
    <s v="854"/>
    <s v="85400"/>
    <s v="8549059"/>
    <n v="528004120002"/>
    <x v="0"/>
    <x v="18"/>
    <x v="18"/>
    <n v="202302"/>
    <n v="44616"/>
    <s v="XOF"/>
    <n v="6559.33"/>
    <n v="11.15"/>
    <s v="EUR"/>
    <n v="10.003"/>
    <n v="30543689"/>
    <s v="STAFF"/>
    <n v="2013058"/>
    <s v="Time Code : N - CNSS DU MOIS DE FEVRIER 2022 DE BONOU Samson"/>
  </r>
  <r>
    <s v="E"/>
    <s v="4200"/>
    <s v="854"/>
    <s v="85400"/>
    <s v="8549059"/>
    <n v="528004120002"/>
    <x v="0"/>
    <x v="18"/>
    <x v="18"/>
    <n v="202302"/>
    <n v="44616"/>
    <s v="XOF"/>
    <n v="7280.6"/>
    <n v="12.37"/>
    <s v="EUR"/>
    <n v="11.097"/>
    <n v="30543689"/>
    <s v="STAFF"/>
    <n v="8540206"/>
    <s v="Time Code : N - CNSS DU MOIS DE FEVRIER 2022 DE OUEDRAOGO Wendingomdé Joseph Arnaud"/>
  </r>
  <r>
    <s v="E"/>
    <s v="4300"/>
    <s v="854"/>
    <s v="85406"/>
    <s v="8549059"/>
    <n v="528004120002"/>
    <x v="0"/>
    <x v="18"/>
    <x v="18"/>
    <n v="202302"/>
    <n v="44616"/>
    <s v="XOF"/>
    <n v="3732.89"/>
    <n v="6.34"/>
    <s v="EUR"/>
    <n v="5.6879999999999997"/>
    <n v="30543689"/>
    <s v="STAFF"/>
    <n v="2027008"/>
    <s v="Time Code : N - IUTS DU MOIS DE FEVRIER 2022 DE SAWADOGO Augustine Marie wendyam"/>
  </r>
  <r>
    <s v="E"/>
    <s v="4300"/>
    <s v="854"/>
    <s v="85406"/>
    <s v="8549059"/>
    <n v="528004120002"/>
    <x v="0"/>
    <x v="18"/>
    <x v="18"/>
    <n v="202302"/>
    <n v="44616"/>
    <s v="XOF"/>
    <n v="13877.2"/>
    <n v="23.58"/>
    <s v="EUR"/>
    <n v="21.154"/>
    <n v="30543689"/>
    <s v="STAFF"/>
    <n v="8540279"/>
    <s v="Time Code : N - IUTS DU MOIS DE FEVRIER 2022 DE YAMEOGO Wendkoaguenda Lucie"/>
  </r>
  <r>
    <s v="E"/>
    <s v="4300"/>
    <s v="854"/>
    <s v="85406"/>
    <s v="8549059"/>
    <n v="528004120002"/>
    <x v="0"/>
    <x v="18"/>
    <x v="18"/>
    <n v="202302"/>
    <n v="44616"/>
    <s v="XOF"/>
    <n v="3797.01"/>
    <n v="6.45"/>
    <s v="EUR"/>
    <n v="5.7859999999999996"/>
    <n v="30543689"/>
    <s v="STAFF"/>
    <n v="2030994"/>
    <s v="Time Code : N - IUTS DU MOIS DE FEVRIER 2022 DE KI/KERE Léonie"/>
  </r>
  <r>
    <s v="E"/>
    <s v="4300"/>
    <s v="854"/>
    <s v="85406"/>
    <s v="8549059"/>
    <n v="528004120002"/>
    <x v="0"/>
    <x v="18"/>
    <x v="18"/>
    <n v="202302"/>
    <n v="44616"/>
    <s v="XOF"/>
    <n v="6588.09"/>
    <n v="11.2"/>
    <s v="EUR"/>
    <n v="10.048"/>
    <n v="30543689"/>
    <s v="STAFF"/>
    <n v="8540386"/>
    <s v="Time Code : N - IUTS DU MOIS DE FEVRIER 2022 DE YAMEOGO Dahlia Ramata Stephanie"/>
  </r>
  <r>
    <s v="E"/>
    <s v="4300"/>
    <s v="854"/>
    <s v="85400"/>
    <s v="8549059"/>
    <n v="528004120002"/>
    <x v="0"/>
    <x v="18"/>
    <x v="18"/>
    <n v="202302"/>
    <n v="44616"/>
    <s v="XOF"/>
    <n v="5291.55"/>
    <n v="8.99"/>
    <s v="EUR"/>
    <n v="8.0649999999999995"/>
    <n v="30543689"/>
    <s v="STAFF"/>
    <n v="2013058"/>
    <s v="Time Code : N - IUTS DU MOIS DE FEVRIER 2022 DE BONOU Samson"/>
  </r>
  <r>
    <s v="E"/>
    <s v="4200"/>
    <s v="854"/>
    <s v="85406"/>
    <s v="8549059"/>
    <n v="528004120002"/>
    <x v="0"/>
    <x v="18"/>
    <x v="18"/>
    <n v="202302"/>
    <n v="44616"/>
    <s v="XOF"/>
    <n v="15385.32"/>
    <n v="26.14"/>
    <s v="EUR"/>
    <n v="23.451000000000001"/>
    <n v="30543689"/>
    <s v="STAFF"/>
    <n v="8540279"/>
    <s v="Time Code : N - CNSS DU MOIS DE FEVRIER 2022 DE YAMEOGO Wendkoaguenda Lucie"/>
  </r>
  <r>
    <s v="E"/>
    <s v="4200"/>
    <s v="854"/>
    <s v="85400"/>
    <s v="8549059"/>
    <n v="528004120002"/>
    <x v="0"/>
    <x v="12"/>
    <x v="12"/>
    <n v="202302"/>
    <n v="44616"/>
    <s v="XOF"/>
    <n v="-6559.33"/>
    <n v="-11.15"/>
    <s v="EUR"/>
    <n v="-10.003"/>
    <n v="30543689"/>
    <s v="STAFF"/>
    <n v="2013058"/>
    <s v="Time Code : N - CNSS DU MOIS DE FEVRIER 2022 DE BONOU Samson"/>
  </r>
  <r>
    <s v="E"/>
    <s v="4200"/>
    <s v="854"/>
    <s v="85406"/>
    <s v="8549059"/>
    <n v="528004120002"/>
    <x v="0"/>
    <x v="12"/>
    <x v="12"/>
    <n v="202302"/>
    <n v="44616"/>
    <s v="XOF"/>
    <n v="-10672.66"/>
    <n v="-18.14"/>
    <s v="EUR"/>
    <n v="-16.274000000000001"/>
    <n v="30543689"/>
    <s v="STAFF"/>
    <n v="8540386"/>
    <s v="Time Code : N - CNSS DU MOIS DE FEVRIER 2022 DE YAMEOGO Dahlia Ramata Stephanie"/>
  </r>
  <r>
    <s v="E"/>
    <s v="4200"/>
    <s v="854"/>
    <s v="85406"/>
    <s v="8549059"/>
    <n v="528004120002"/>
    <x v="0"/>
    <x v="12"/>
    <x v="12"/>
    <n v="202302"/>
    <n v="44616"/>
    <s v="XOF"/>
    <n v="-8706.4"/>
    <n v="-14.79"/>
    <s v="EUR"/>
    <n v="-13.268000000000001"/>
    <n v="30543689"/>
    <s v="STAFF"/>
    <n v="2027008"/>
    <s v="Time Code : N - CNSS DU MOIS DE FEVRIER 2022 DE SAWADOGO Augustine Marie wendyam"/>
  </r>
  <r>
    <s v="E"/>
    <s v="4300"/>
    <s v="854"/>
    <s v="85400"/>
    <s v="8549059"/>
    <n v="528004120002"/>
    <x v="0"/>
    <x v="12"/>
    <x v="12"/>
    <n v="202302"/>
    <n v="44616"/>
    <s v="XOF"/>
    <n v="-10680.93"/>
    <n v="-18.149999999999999"/>
    <s v="EUR"/>
    <n v="-16.283000000000001"/>
    <n v="30543689"/>
    <s v="STAFF"/>
    <n v="8540206"/>
    <s v="Time Code : N - IUTS DU MOIS DE FEVRIER 2022 DE OUEDRAOGO Wendingomdé Joseph Arnaud"/>
  </r>
  <r>
    <s v="E"/>
    <s v="4010"/>
    <s v="854"/>
    <s v="85400"/>
    <s v="8549059"/>
    <n v="528004120002"/>
    <x v="0"/>
    <x v="18"/>
    <x v="18"/>
    <n v="202302"/>
    <n v="44616"/>
    <s v="XOF"/>
    <n v="49877.29"/>
    <n v="84.76"/>
    <s v="EUR"/>
    <n v="76.040000000000006"/>
    <n v="30543689"/>
    <s v="STAFF"/>
    <n v="8540206"/>
    <s v="Time Code : N - SALAIRE DU MOIS DE FEVRIER 2022 DE OUEDRAOGO Wendingomdé Joseph Arnaud"/>
  </r>
  <r>
    <s v="E"/>
    <s v="4010"/>
    <s v="854"/>
    <s v="85400"/>
    <s v="8549059"/>
    <n v="528004120002"/>
    <x v="0"/>
    <x v="18"/>
    <x v="18"/>
    <n v="202302"/>
    <n v="44616"/>
    <s v="XOF"/>
    <n v="37602.550000000003"/>
    <n v="63.9"/>
    <s v="EUR"/>
    <n v="57.326000000000001"/>
    <n v="30543689"/>
    <s v="STAFF"/>
    <n v="2013058"/>
    <s v="Time Code : N - SALAIRE DU MOIS DE FEVRIER 2022 DE BONOU Samson"/>
  </r>
  <r>
    <s v="E"/>
    <s v="4200"/>
    <s v="854"/>
    <s v="85406"/>
    <s v="8549059"/>
    <n v="528004120002"/>
    <x v="0"/>
    <x v="18"/>
    <x v="18"/>
    <n v="202302"/>
    <n v="44616"/>
    <s v="XOF"/>
    <n v="10672.66"/>
    <n v="18.14"/>
    <s v="EUR"/>
    <n v="16.274000000000001"/>
    <n v="30543689"/>
    <s v="STAFF"/>
    <n v="8540386"/>
    <s v="Time Code : N - CNSS DU MOIS DE FEVRIER 2022 DE YAMEOGO Dahlia Ramata Stephanie"/>
  </r>
  <r>
    <s v="E"/>
    <s v="4200"/>
    <s v="854"/>
    <s v="85406"/>
    <s v="8549059"/>
    <n v="528004120002"/>
    <x v="0"/>
    <x v="18"/>
    <x v="18"/>
    <n v="202302"/>
    <n v="44616"/>
    <s v="XOF"/>
    <n v="8706.4"/>
    <n v="14.79"/>
    <s v="EUR"/>
    <n v="13.268000000000001"/>
    <n v="30543689"/>
    <s v="STAFF"/>
    <n v="2027008"/>
    <s v="Time Code : N - CNSS DU MOIS DE FEVRIER 2022 DE SAWADOGO Augustine Marie wendyam"/>
  </r>
  <r>
    <s v="E"/>
    <s v="4300"/>
    <s v="854"/>
    <s v="85400"/>
    <s v="8549059"/>
    <n v="528004120002"/>
    <x v="0"/>
    <x v="18"/>
    <x v="18"/>
    <n v="202302"/>
    <n v="44616"/>
    <s v="XOF"/>
    <n v="10680.93"/>
    <n v="18.149999999999999"/>
    <s v="EUR"/>
    <n v="16.283000000000001"/>
    <n v="30543689"/>
    <s v="STAFF"/>
    <n v="8540206"/>
    <s v="Time Code : N - IUTS DU MOIS DE FEVRIER 2022 DE OUEDRAOGO Wendingomdé Joseph Arnaud"/>
  </r>
  <r>
    <s v="E"/>
    <s v="4200"/>
    <s v="854"/>
    <s v="85406"/>
    <s v="8549059"/>
    <n v="528004120002"/>
    <x v="0"/>
    <x v="18"/>
    <x v="18"/>
    <n v="202302"/>
    <n v="44616"/>
    <s v="XOF"/>
    <n v="9974.33"/>
    <n v="16.95"/>
    <s v="EUR"/>
    <n v="15.206"/>
    <n v="30543689"/>
    <s v="STAFF"/>
    <n v="2030994"/>
    <s v="Time Code : N - CNSS DU MOIS DE FEVRIER 2022 DE KI/KERE Léonie"/>
  </r>
  <r>
    <s v="E"/>
    <s v="4300"/>
    <s v="854"/>
    <s v="85400"/>
    <s v="8549059"/>
    <n v="528004120002"/>
    <x v="0"/>
    <x v="12"/>
    <x v="12"/>
    <n v="202302"/>
    <n v="44616"/>
    <s v="XOF"/>
    <n v="-5291.55"/>
    <n v="-8.99"/>
    <s v="EUR"/>
    <n v="-8.0649999999999995"/>
    <n v="30543689"/>
    <s v="STAFF"/>
    <n v="2013058"/>
    <s v="Time Code : N - IUTS DU MOIS DE FEVRIER 2022 DE BONOU Samson"/>
  </r>
  <r>
    <s v="E"/>
    <s v="4200"/>
    <s v="854"/>
    <s v="85406"/>
    <s v="8549059"/>
    <n v="528004120002"/>
    <x v="0"/>
    <x v="12"/>
    <x v="12"/>
    <n v="202302"/>
    <n v="44616"/>
    <s v="XOF"/>
    <n v="-9974.33"/>
    <n v="-16.95"/>
    <s v="EUR"/>
    <n v="-15.206"/>
    <n v="30543689"/>
    <s v="STAFF"/>
    <n v="2030994"/>
    <s v="Time Code : N - CNSS DU MOIS DE FEVRIER 2022 DE KI/KERE Léonie"/>
  </r>
  <r>
    <s v="E"/>
    <s v="4200"/>
    <s v="854"/>
    <s v="85406"/>
    <s v="8549059"/>
    <n v="528004120002"/>
    <x v="0"/>
    <x v="12"/>
    <x v="12"/>
    <n v="202302"/>
    <n v="44616"/>
    <s v="XOF"/>
    <n v="-15385.32"/>
    <n v="-26.14"/>
    <s v="EUR"/>
    <n v="-23.451000000000001"/>
    <n v="30543689"/>
    <s v="STAFF"/>
    <n v="8540279"/>
    <s v="Time Code : N - CNSS DU MOIS DE FEVRIER 2022 DE YAMEOGO Wendkoaguenda Lucie"/>
  </r>
  <r>
    <s v="E"/>
    <s v="4200"/>
    <s v="854"/>
    <s v="85400"/>
    <s v="8549059"/>
    <n v="528004120002"/>
    <x v="0"/>
    <x v="12"/>
    <x v="12"/>
    <n v="202302"/>
    <n v="44616"/>
    <s v="XOF"/>
    <n v="-7280.6"/>
    <n v="-12.37"/>
    <s v="EUR"/>
    <n v="-11.097"/>
    <n v="30543689"/>
    <s v="STAFF"/>
    <n v="8540206"/>
    <s v="Time Code : N - CNSS DU MOIS DE FEVRIER 2022 DE OUEDRAOGO Wendingomdé Joseph Arnaud"/>
  </r>
  <r>
    <s v="E"/>
    <s v="4010"/>
    <s v="854"/>
    <s v="85400"/>
    <s v="8549059"/>
    <n v="528004120002"/>
    <x v="0"/>
    <x v="12"/>
    <x v="12"/>
    <n v="202302"/>
    <n v="44616"/>
    <s v="XOF"/>
    <n v="-37602.550000000003"/>
    <n v="-63.9"/>
    <s v="EUR"/>
    <n v="-57.326000000000001"/>
    <n v="30543689"/>
    <s v="STAFF"/>
    <n v="2013058"/>
    <s v="Time Code : N - SALAIRE DU MOIS DE FEVRIER 2022 DE BONOU Samson"/>
  </r>
  <r>
    <s v="E"/>
    <s v="4010"/>
    <s v="854"/>
    <s v="85400"/>
    <s v="8549059"/>
    <n v="528004120002"/>
    <x v="0"/>
    <x v="12"/>
    <x v="12"/>
    <n v="202302"/>
    <n v="44616"/>
    <s v="XOF"/>
    <n v="-49877.29"/>
    <n v="-84.76"/>
    <s v="EUR"/>
    <n v="-76.040000000000006"/>
    <n v="30543689"/>
    <s v="STAFF"/>
    <n v="8540206"/>
    <s v="Time Code : N - SALAIRE DU MOIS DE FEVRIER 2022 DE OUEDRAOGO Wendingomdé Joseph Arnaud"/>
  </r>
  <r>
    <s v="E"/>
    <s v="4210"/>
    <s v="854"/>
    <s v="85406"/>
    <s v="8549059"/>
    <n v="528004120002"/>
    <x v="0"/>
    <x v="12"/>
    <x v="12"/>
    <n v="202302"/>
    <n v="44620"/>
    <s v="XOF"/>
    <n v="-1374.04"/>
    <n v="-2.33"/>
    <s v="EUR"/>
    <n v="-2.09"/>
    <n v="30543689"/>
    <s v="STAFF"/>
    <n v="2027008"/>
    <s v="Time Code : N - TERMINAL_GRANT_2027008"/>
  </r>
  <r>
    <s v="E"/>
    <s v="4210"/>
    <s v="854"/>
    <s v="85406"/>
    <s v="8549059"/>
    <n v="528004120002"/>
    <x v="0"/>
    <x v="12"/>
    <x v="12"/>
    <n v="202302"/>
    <n v="44620"/>
    <s v="XOF"/>
    <n v="-1405.4"/>
    <n v="-2.39"/>
    <s v="EUR"/>
    <n v="-2.1440000000000001"/>
    <n v="30543689"/>
    <s v="STAFF"/>
    <n v="2030994"/>
    <s v="Time Code : N - TERMINAL_GRANT_2030994"/>
  </r>
  <r>
    <s v="E"/>
    <s v="4210"/>
    <s v="854"/>
    <s v="85406"/>
    <s v="8549059"/>
    <n v="528004120002"/>
    <x v="0"/>
    <x v="18"/>
    <x v="18"/>
    <n v="202302"/>
    <n v="44620"/>
    <s v="XOF"/>
    <n v="1374.04"/>
    <n v="2.33"/>
    <s v="EUR"/>
    <n v="2.09"/>
    <n v="30543689"/>
    <s v="STAFF"/>
    <n v="2027008"/>
    <s v="Time Code : N - TERMINAL_GRANT_2027008"/>
  </r>
  <r>
    <s v="E"/>
    <s v="4210"/>
    <s v="854"/>
    <s v="85406"/>
    <s v="8549059"/>
    <n v="528004120002"/>
    <x v="0"/>
    <x v="18"/>
    <x v="18"/>
    <n v="202302"/>
    <n v="44620"/>
    <s v="XOF"/>
    <n v="1405.4"/>
    <n v="2.39"/>
    <s v="EUR"/>
    <n v="2.1440000000000001"/>
    <n v="30543689"/>
    <s v="STAFF"/>
    <n v="2030994"/>
    <s v="Time Code : N - TERMINAL_GRANT_2030994"/>
  </r>
  <r>
    <s v="E"/>
    <s v="5096"/>
    <s v="854"/>
    <s v="85406"/>
    <s v="8549052"/>
    <n v="528004120003"/>
    <x v="5"/>
    <x v="79"/>
    <x v="78"/>
    <n v="202302"/>
    <n v="44635"/>
    <s v="XOF"/>
    <n v="3000"/>
    <n v="5.13"/>
    <s v="EUR"/>
    <n v="4.5780000000000003"/>
    <n v="30543689"/>
    <m/>
    <m/>
    <s v="VAT | Pause-Dejeuné  (Pour I À 15 Personnes)"/>
  </r>
  <r>
    <s v="E"/>
    <s v="5096"/>
    <s v="854"/>
    <s v="85406"/>
    <s v="8549052"/>
    <n v="528004120003"/>
    <x v="5"/>
    <x v="79"/>
    <x v="78"/>
    <n v="202302"/>
    <n v="44635"/>
    <s v="XOF"/>
    <n v="30000"/>
    <n v="51.25"/>
    <s v="EUR"/>
    <n v="45.734000000000002"/>
    <n v="30543689"/>
    <m/>
    <m/>
    <s v="Pause-Dejeuné  (Pour I À 15 Personnes)"/>
  </r>
  <r>
    <s v="E"/>
    <s v="5096"/>
    <s v="854"/>
    <s v="85406"/>
    <s v="8549052"/>
    <n v="528004120003"/>
    <x v="5"/>
    <x v="41"/>
    <x v="41"/>
    <n v="202302"/>
    <n v="44635"/>
    <s v="XOF"/>
    <n v="-3000"/>
    <n v="-5.13"/>
    <s v="EUR"/>
    <n v="-4.5780000000000003"/>
    <n v="30543689"/>
    <m/>
    <m/>
    <s v="VAT | Pause-Dejeuné  (Pour I À 15 Personnes)"/>
  </r>
  <r>
    <s v="E"/>
    <s v="5096"/>
    <s v="854"/>
    <s v="85406"/>
    <s v="8549052"/>
    <n v="528004120003"/>
    <x v="5"/>
    <x v="41"/>
    <x v="41"/>
    <n v="202302"/>
    <n v="44635"/>
    <s v="XOF"/>
    <n v="-30000"/>
    <n v="-51.25"/>
    <s v="EUR"/>
    <n v="-45.734000000000002"/>
    <n v="30543689"/>
    <m/>
    <m/>
    <s v="Pause-Dejeuné  (Pour I À 15 Personnes)"/>
  </r>
  <r>
    <s v="E"/>
    <s v="5096"/>
    <s v="854"/>
    <s v="85406"/>
    <s v="8549052"/>
    <n v="528004120003"/>
    <x v="5"/>
    <x v="79"/>
    <x v="78"/>
    <n v="202302"/>
    <n v="44651"/>
    <s v="XOF"/>
    <n v="29547.51"/>
    <n v="50.48"/>
    <s v="EUR"/>
    <n v="45.045999999999999"/>
    <n v="30543689"/>
    <m/>
    <m/>
    <s v="PO Auto-Accrual re PO: 10038131 / Pause-Dejeuné  (Pour I À 15 Personnes)"/>
  </r>
  <r>
    <s v="E"/>
    <s v="5096"/>
    <s v="854"/>
    <s v="85406"/>
    <s v="8549052"/>
    <n v="528004120003"/>
    <x v="5"/>
    <x v="41"/>
    <x v="41"/>
    <n v="202302"/>
    <n v="44651"/>
    <s v="XOF"/>
    <n v="29547.51"/>
    <n v="50.48"/>
    <s v="EUR"/>
    <n v="45.045999999999999"/>
    <n v="30543689"/>
    <m/>
    <m/>
    <s v="REV-PO Auto-Accrual re PO: 10038131 / Pause-Dejeuné  (Pour I À 15 Personnes)"/>
  </r>
  <r>
    <s v="E"/>
    <s v="5096"/>
    <s v="854"/>
    <s v="85406"/>
    <s v="8549052"/>
    <n v="528004120003"/>
    <x v="5"/>
    <x v="79"/>
    <x v="78"/>
    <n v="202302"/>
    <n v="44651"/>
    <s v="XOF"/>
    <n v="-29547.51"/>
    <n v="-50.48"/>
    <s v="EUR"/>
    <n v="-45.045999999999999"/>
    <n v="30543689"/>
    <m/>
    <m/>
    <s v="REV-PO Auto-Accrual re PO: 10038131 / Pause-Dejeuné  (Pour I À 15 Personnes)"/>
  </r>
  <r>
    <s v="E"/>
    <s v="5096"/>
    <s v="854"/>
    <s v="85406"/>
    <s v="8549052"/>
    <n v="528004120003"/>
    <x v="5"/>
    <x v="41"/>
    <x v="41"/>
    <n v="202302"/>
    <n v="44651"/>
    <s v="XOF"/>
    <n v="-29547.51"/>
    <n v="-50.48"/>
    <s v="EUR"/>
    <n v="-45.045999999999999"/>
    <n v="30543689"/>
    <m/>
    <m/>
    <s v="PO Auto-Accrual re PO: 10038131 / Pause-Dejeuné  (Pour I À 15 Personnes)"/>
  </r>
  <r>
    <s v="E"/>
    <s v="7142"/>
    <s v="854"/>
    <s v="85406"/>
    <s v="8549052"/>
    <n v="528004120003"/>
    <x v="5"/>
    <x v="79"/>
    <x v="78"/>
    <n v="202302"/>
    <n v="44651"/>
    <s v="XOF"/>
    <n v="-350512.97"/>
    <n v="-598.80999999999995"/>
    <s v="EUR"/>
    <n v="-534.35599999999999"/>
    <n v="30543689"/>
    <m/>
    <m/>
    <s v="REV-PO Auto-Accrual re PO: 10038126 / Déjeuner BUFFET (Entrée + plat chaud + dessert+ boisson sucrée)"/>
  </r>
  <r>
    <s v="E"/>
    <s v="7142"/>
    <s v="854"/>
    <s v="85406"/>
    <s v="8549052"/>
    <n v="528004120003"/>
    <x v="5"/>
    <x v="79"/>
    <x v="78"/>
    <n v="202302"/>
    <n v="44651"/>
    <s v="XOF"/>
    <n v="-116839.59"/>
    <n v="-199.61"/>
    <s v="EUR"/>
    <n v="-178.125"/>
    <n v="30543689"/>
    <m/>
    <m/>
    <s v="REV-PO Auto-Accrual re PO: 10038126 / Pause-café matin"/>
  </r>
  <r>
    <s v="E"/>
    <s v="7142"/>
    <s v="854"/>
    <s v="85406"/>
    <s v="8549052"/>
    <n v="528004120003"/>
    <x v="5"/>
    <x v="79"/>
    <x v="78"/>
    <n v="202302"/>
    <n v="44651"/>
    <s v="XOF"/>
    <n v="-105155.05"/>
    <n v="-179.64"/>
    <s v="EUR"/>
    <n v="-160.304"/>
    <n v="30543689"/>
    <m/>
    <m/>
    <s v="REV-PO Auto-Accrual re PO: 10038126 / Salle de reunion de 25 places"/>
  </r>
  <r>
    <s v="E"/>
    <s v="7142"/>
    <s v="854"/>
    <s v="85406"/>
    <s v="8549052"/>
    <n v="528004120003"/>
    <x v="5"/>
    <x v="41"/>
    <x v="41"/>
    <n v="202302"/>
    <n v="44651"/>
    <s v="XOF"/>
    <n v="350512.97"/>
    <n v="598.80999999999995"/>
    <s v="EUR"/>
    <n v="534.35599999999999"/>
    <n v="30543689"/>
    <m/>
    <m/>
    <s v="REV-PO Auto-Accrual re PO: 10038126 / Déjeuner BUFFET (Entrée + plat chaud + dessert+ boisson sucrée)"/>
  </r>
  <r>
    <s v="E"/>
    <s v="7142"/>
    <s v="854"/>
    <s v="85406"/>
    <s v="8549052"/>
    <n v="528004120003"/>
    <x v="5"/>
    <x v="41"/>
    <x v="41"/>
    <n v="202302"/>
    <n v="44651"/>
    <s v="XOF"/>
    <n v="116839.59"/>
    <n v="199.61"/>
    <s v="EUR"/>
    <n v="178.125"/>
    <n v="30543689"/>
    <m/>
    <m/>
    <s v="REV-PO Auto-Accrual re PO: 10038126 / Pause-café matin"/>
  </r>
  <r>
    <s v="E"/>
    <s v="7142"/>
    <s v="854"/>
    <s v="85406"/>
    <s v="8549052"/>
    <n v="528004120003"/>
    <x v="5"/>
    <x v="41"/>
    <x v="41"/>
    <n v="202302"/>
    <n v="44651"/>
    <s v="XOF"/>
    <n v="105155.05"/>
    <n v="179.64"/>
    <s v="EUR"/>
    <n v="160.304"/>
    <n v="30543689"/>
    <m/>
    <m/>
    <s v="REV-PO Auto-Accrual re PO: 10038126 / Salle de reunion de 25 places"/>
  </r>
  <r>
    <s v="E"/>
    <s v="7142"/>
    <s v="854"/>
    <s v="85406"/>
    <s v="8549052"/>
    <n v="528004120003"/>
    <x v="5"/>
    <x v="41"/>
    <x v="41"/>
    <n v="202302"/>
    <n v="44651"/>
    <s v="XOF"/>
    <n v="518762.23"/>
    <n v="886.24"/>
    <s v="EUR"/>
    <n v="790.84799999999996"/>
    <n v="30543689"/>
    <m/>
    <m/>
    <s v="REV-PO Auto-Accrual re PO: 10045098 / Chambre climatisée single (Standard) de 1 à 7jrs"/>
  </r>
  <r>
    <s v="E"/>
    <s v="7142"/>
    <s v="854"/>
    <s v="85406"/>
    <s v="8549052"/>
    <n v="528004120003"/>
    <x v="5"/>
    <x v="41"/>
    <x v="41"/>
    <n v="202302"/>
    <n v="44651"/>
    <s v="XOF"/>
    <n v="46738.15"/>
    <n v="79.849999999999994"/>
    <s v="EUR"/>
    <n v="71.254999999999995"/>
    <n v="30543689"/>
    <m/>
    <m/>
    <s v="REV-PO Auto-Accrual re PO: 10038126 / Eau en salle  (2 bouteilles de 0,5l/ Pers/ jour)"/>
  </r>
  <r>
    <s v="E"/>
    <s v="7142"/>
    <s v="854"/>
    <s v="85406"/>
    <s v="8549052"/>
    <n v="528004120003"/>
    <x v="5"/>
    <x v="79"/>
    <x v="78"/>
    <n v="202302"/>
    <n v="44651"/>
    <s v="XOF"/>
    <n v="350512.97"/>
    <n v="598.80999999999995"/>
    <s v="EUR"/>
    <n v="534.35599999999999"/>
    <n v="30543689"/>
    <m/>
    <m/>
    <s v="PO Auto-Accrual re PO: 10038126 / Déjeuner BUFFET (Entrée + plat chaud + dessert+ boisson sucrée)"/>
  </r>
  <r>
    <s v="E"/>
    <s v="7142"/>
    <s v="854"/>
    <s v="85406"/>
    <s v="8549052"/>
    <n v="528004120003"/>
    <x v="5"/>
    <x v="79"/>
    <x v="78"/>
    <n v="202302"/>
    <n v="44651"/>
    <s v="XOF"/>
    <n v="116839.59"/>
    <n v="199.61"/>
    <s v="EUR"/>
    <n v="178.125"/>
    <n v="30543689"/>
    <m/>
    <m/>
    <s v="PO Auto-Accrual re PO: 10038126 / Pause-café matin"/>
  </r>
  <r>
    <s v="E"/>
    <s v="7142"/>
    <s v="854"/>
    <s v="85406"/>
    <s v="8549052"/>
    <n v="528004120003"/>
    <x v="5"/>
    <x v="79"/>
    <x v="78"/>
    <n v="202302"/>
    <n v="44651"/>
    <s v="XOF"/>
    <n v="105155.05"/>
    <n v="179.64"/>
    <s v="EUR"/>
    <n v="160.304"/>
    <n v="30543689"/>
    <m/>
    <m/>
    <s v="PO Auto-Accrual re PO: 10038126 / Salle de reunion de 25 places"/>
  </r>
  <r>
    <s v="E"/>
    <s v="7142"/>
    <s v="854"/>
    <s v="85406"/>
    <s v="8549052"/>
    <n v="528004120003"/>
    <x v="5"/>
    <x v="79"/>
    <x v="78"/>
    <n v="202302"/>
    <n v="44651"/>
    <s v="XOF"/>
    <n v="518762.23"/>
    <n v="886.24"/>
    <s v="EUR"/>
    <n v="790.84799999999996"/>
    <n v="30543689"/>
    <m/>
    <m/>
    <s v="PO Auto-Accrual re PO: 10045098 / Chambre climatisée single (Standard) de 1 à 7jrs"/>
  </r>
  <r>
    <s v="E"/>
    <s v="7142"/>
    <s v="854"/>
    <s v="85406"/>
    <s v="8549052"/>
    <n v="528004120003"/>
    <x v="5"/>
    <x v="79"/>
    <x v="78"/>
    <n v="202302"/>
    <n v="44651"/>
    <s v="XOF"/>
    <n v="-518762.23"/>
    <n v="-886.24"/>
    <s v="EUR"/>
    <n v="-790.84799999999996"/>
    <n v="30543689"/>
    <m/>
    <m/>
    <s v="REV-PO Auto-Accrual re PO: 10045098 / Chambre climatisée single (Standard) de 1 à 7jrs"/>
  </r>
  <r>
    <s v="E"/>
    <s v="7142"/>
    <s v="854"/>
    <s v="85406"/>
    <s v="8549052"/>
    <n v="528004120003"/>
    <x v="5"/>
    <x v="79"/>
    <x v="78"/>
    <n v="202302"/>
    <n v="44651"/>
    <s v="XOF"/>
    <n v="-46738.15"/>
    <n v="-79.849999999999994"/>
    <s v="EUR"/>
    <n v="-71.254999999999995"/>
    <n v="30543689"/>
    <m/>
    <m/>
    <s v="REV-PO Auto-Accrual re PO: 10038126 / Eau en salle  (2 bouteilles de 0,5l/ Pers/ jour)"/>
  </r>
  <r>
    <s v="E"/>
    <s v="7142"/>
    <s v="854"/>
    <s v="85406"/>
    <s v="8549052"/>
    <n v="528004120003"/>
    <x v="5"/>
    <x v="79"/>
    <x v="78"/>
    <n v="202302"/>
    <n v="44651"/>
    <s v="XOF"/>
    <n v="46738.15"/>
    <n v="79.849999999999994"/>
    <s v="EUR"/>
    <n v="71.254999999999995"/>
    <n v="30543689"/>
    <m/>
    <m/>
    <s v="PO Auto-Accrual re PO: 10038126 / Eau en salle  (2 bouteilles de 0,5l/ Pers/ jour)"/>
  </r>
  <r>
    <s v="E"/>
    <s v="7142"/>
    <s v="854"/>
    <s v="85406"/>
    <s v="8549052"/>
    <n v="528004120003"/>
    <x v="5"/>
    <x v="41"/>
    <x v="41"/>
    <n v="202302"/>
    <n v="44651"/>
    <s v="XOF"/>
    <n v="-46738.15"/>
    <n v="-79.849999999999994"/>
    <s v="EUR"/>
    <n v="-71.254999999999995"/>
    <n v="30543689"/>
    <m/>
    <m/>
    <s v="PO Auto-Accrual re PO: 10038126 / Eau en salle  (2 bouteilles de 0,5l/ Pers/ jour)"/>
  </r>
  <r>
    <s v="E"/>
    <s v="7142"/>
    <s v="854"/>
    <s v="85406"/>
    <s v="8549052"/>
    <n v="528004120003"/>
    <x v="5"/>
    <x v="41"/>
    <x v="41"/>
    <n v="202302"/>
    <n v="44651"/>
    <s v="XOF"/>
    <n v="-350512.97"/>
    <n v="-598.80999999999995"/>
    <s v="EUR"/>
    <n v="-534.35599999999999"/>
    <n v="30543689"/>
    <m/>
    <m/>
    <s v="PO Auto-Accrual re PO: 10038126 / Déjeuner BUFFET (Entrée + plat chaud + dessert+ boisson sucrée)"/>
  </r>
  <r>
    <s v="E"/>
    <s v="7142"/>
    <s v="854"/>
    <s v="85406"/>
    <s v="8549052"/>
    <n v="528004120003"/>
    <x v="5"/>
    <x v="41"/>
    <x v="41"/>
    <n v="202302"/>
    <n v="44651"/>
    <s v="XOF"/>
    <n v="-116839.59"/>
    <n v="-199.61"/>
    <s v="EUR"/>
    <n v="-178.125"/>
    <n v="30543689"/>
    <m/>
    <m/>
    <s v="PO Auto-Accrual re PO: 10038126 / Pause-café matin"/>
  </r>
  <r>
    <s v="E"/>
    <s v="7142"/>
    <s v="854"/>
    <s v="85406"/>
    <s v="8549052"/>
    <n v="528004120003"/>
    <x v="5"/>
    <x v="41"/>
    <x v="41"/>
    <n v="202302"/>
    <n v="44651"/>
    <s v="XOF"/>
    <n v="-105155.05"/>
    <n v="-179.64"/>
    <s v="EUR"/>
    <n v="-160.304"/>
    <n v="30543689"/>
    <m/>
    <m/>
    <s v="PO Auto-Accrual re PO: 10038126 / Salle de reunion de 25 places"/>
  </r>
  <r>
    <s v="E"/>
    <s v="7142"/>
    <s v="854"/>
    <s v="85406"/>
    <s v="8549052"/>
    <n v="528004120003"/>
    <x v="5"/>
    <x v="41"/>
    <x v="41"/>
    <n v="202302"/>
    <n v="44651"/>
    <s v="XOF"/>
    <n v="-518762.23"/>
    <n v="-886.24"/>
    <s v="EUR"/>
    <n v="-790.84799999999996"/>
    <n v="30543689"/>
    <m/>
    <m/>
    <s v="PO Auto-Accrual re PO: 10045098 / Chambre climatisée single (Standard) de 1 à 7jrs"/>
  </r>
  <r>
    <s v="E"/>
    <s v="4010"/>
    <s v="854"/>
    <s v="85406"/>
    <s v="8549059"/>
    <n v="528004120002"/>
    <x v="0"/>
    <x v="12"/>
    <x v="12"/>
    <n v="202302"/>
    <n v="44676"/>
    <s v="XOF"/>
    <n v="61946.97"/>
    <n v="105.17"/>
    <s v="EUR"/>
    <n v="94.436000000000007"/>
    <n v="30543689"/>
    <s v="STAFF"/>
    <n v="8540386"/>
    <s v="Time Code : N - SALAIRE DU MOIS D'AVRIL 2022 DE YAMEOGO Dahlia Ramata Stephanie/REAJUST"/>
  </r>
  <r>
    <s v="E"/>
    <s v="4010"/>
    <s v="854"/>
    <s v="85406"/>
    <s v="8549059"/>
    <n v="528004120002"/>
    <x v="0"/>
    <x v="12"/>
    <x v="12"/>
    <n v="202302"/>
    <n v="44676"/>
    <s v="XOF"/>
    <n v="-243052.22"/>
    <n v="-412.65"/>
    <s v="EUR"/>
    <n v="-370.53199999999998"/>
    <n v="30543689"/>
    <s v="STAFF"/>
    <n v="8540279"/>
    <s v="Time Code : N - SALAIRE DU MOIS D'AVRIL 2022 DE YAMEOGO Wendkoaguenda Lucie"/>
  </r>
  <r>
    <s v="E"/>
    <s v="4010"/>
    <s v="854"/>
    <s v="85406"/>
    <s v="8549059"/>
    <n v="528004120002"/>
    <x v="0"/>
    <x v="12"/>
    <x v="12"/>
    <n v="202302"/>
    <n v="44676"/>
    <s v="XOF"/>
    <n v="-47686.36"/>
    <n v="-80.959999999999994"/>
    <s v="EUR"/>
    <n v="-72.697000000000003"/>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43655.66"/>
    <n v="74.12"/>
    <s v="EUR"/>
    <n v="66.555000000000007"/>
    <n v="30543689"/>
    <s v="STAFF"/>
    <n v="8540358"/>
    <s v="Time Code : N - SALAIRE DU MOIS D'AVRIL 2022 DE ZOMA Jean"/>
  </r>
  <r>
    <s v="E"/>
    <s v="4010"/>
    <s v="854"/>
    <s v="85406"/>
    <s v="8549057"/>
    <n v="528004120002"/>
    <x v="0"/>
    <x v="22"/>
    <x v="22"/>
    <n v="202302"/>
    <n v="44676"/>
    <s v="XOF"/>
    <n v="121878.97"/>
    <n v="206.92"/>
    <s v="EUR"/>
    <n v="185.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43655.66"/>
    <n v="74.12"/>
    <s v="EUR"/>
    <n v="66.555000000000007"/>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35551.360000000001"/>
    <n v="60.36"/>
    <s v="EUR"/>
    <n v="54.198999999999998"/>
    <n v="30543689"/>
    <s v="STAFF"/>
    <n v="2036440"/>
    <s v="Time Code : N - SALAIRE DU MOIS D'AVRIL 2022 DE YALPOUGDOU Hervé"/>
  </r>
  <r>
    <s v="E"/>
    <s v="4010"/>
    <s v="854"/>
    <s v="85406"/>
    <s v="8549057"/>
    <n v="528004120002"/>
    <x v="0"/>
    <x v="22"/>
    <x v="22"/>
    <n v="202302"/>
    <n v="44676"/>
    <s v="XOF"/>
    <n v="-35551.360000000001"/>
    <n v="-60.36"/>
    <s v="EUR"/>
    <n v="-54.198999999999998"/>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39742.18"/>
    <n v="67.47"/>
    <s v="EUR"/>
    <n v="60.582999999999998"/>
    <n v="30543689"/>
    <s v="STAFF"/>
    <n v="2027008"/>
    <s v="Time Code : N - SALAIRE DU MOIS D'AVRIL 2022 DE SAWADOGO Augustine Marie wendyam"/>
  </r>
  <r>
    <s v="E"/>
    <s v="4010"/>
    <s v="854"/>
    <s v="85406"/>
    <s v="8549059"/>
    <n v="528004120002"/>
    <x v="0"/>
    <x v="18"/>
    <x v="18"/>
    <n v="202302"/>
    <n v="44676"/>
    <s v="XOF"/>
    <n v="61946.97"/>
    <n v="105.17"/>
    <s v="EUR"/>
    <n v="94.436000000000007"/>
    <n v="30543689"/>
    <s v="STAFF"/>
    <n v="8540386"/>
    <s v="Time Code : N - SALAIRE DU MOIS D'AVRIL 2022 DE YAMEOGO Dahlia Ramata Stephanie"/>
  </r>
  <r>
    <s v="E"/>
    <s v="4010"/>
    <s v="854"/>
    <s v="85406"/>
    <s v="8549059"/>
    <n v="528004120002"/>
    <x v="0"/>
    <x v="18"/>
    <x v="18"/>
    <n v="202302"/>
    <n v="44676"/>
    <s v="XOF"/>
    <n v="61946.97"/>
    <n v="105.17"/>
    <s v="EUR"/>
    <n v="94.436000000000007"/>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302"/>
    <n v="44676"/>
    <s v="XOF"/>
    <n v="-218472.13"/>
    <n v="-370.92"/>
    <s v="EUR"/>
    <n v="-333.06099999999998"/>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302"/>
    <n v="44676"/>
    <s v="XOF"/>
    <n v="218472.13"/>
    <n v="370.92"/>
    <s v="EUR"/>
    <n v="333.06099999999998"/>
    <n v="30543689"/>
    <s v="STAFF"/>
    <n v="2046481"/>
    <s v="Time Code : N - SALAIRE DU MOIS D'AVRIL 2022 DE TOE Hadja Aliza Sandrine"/>
  </r>
  <r>
    <s v="E"/>
    <s v="4010"/>
    <s v="854"/>
    <s v="85406"/>
    <s v="8549059"/>
    <n v="528004120002"/>
    <x v="0"/>
    <x v="18"/>
    <x v="18"/>
    <n v="202302"/>
    <n v="44676"/>
    <s v="XOF"/>
    <n v="39742.18"/>
    <n v="67.47"/>
    <s v="EUR"/>
    <n v="60.582999999999998"/>
    <n v="30543689"/>
    <s v="STAFF"/>
    <n v="2027008"/>
    <s v="Time Code : N - SALAIRE DU MOIS D'AVRIL 2022 DE SAWADOGO Augustine Marie wendyam"/>
  </r>
  <r>
    <s v="E"/>
    <s v="4010"/>
    <s v="854"/>
    <s v="85408"/>
    <s v="8549059"/>
    <n v="528004120002"/>
    <x v="0"/>
    <x v="18"/>
    <x v="18"/>
    <n v="202302"/>
    <n v="44676"/>
    <s v="XOF"/>
    <n v="-218472.13"/>
    <n v="-370.92"/>
    <s v="EUR"/>
    <n v="-333.06099999999998"/>
    <n v="30543689"/>
    <s v="STAFF"/>
    <n v="2046481"/>
    <s v="Time Code : N - SALAIRE DU MOIS D'AVRIL 2022 DE TOE Hadja Aliza Sandrine/REAJUST"/>
  </r>
  <r>
    <s v="E"/>
    <s v="4010"/>
    <s v="854"/>
    <s v="85406"/>
    <s v="8549059"/>
    <n v="528004120002"/>
    <x v="0"/>
    <x v="12"/>
    <x v="12"/>
    <n v="202302"/>
    <n v="44676"/>
    <s v="XOF"/>
    <n v="-243052.22"/>
    <n v="-412.65"/>
    <s v="EUR"/>
    <n v="-370.53199999999998"/>
    <n v="30543689"/>
    <s v="STAFF"/>
    <n v="8540279"/>
    <s v="Time Code : N - SALAIRE DU MOIS D'AVRIL 2022 DE YAMEOGO Wendkoaguenda Lucie"/>
  </r>
  <r>
    <s v="E"/>
    <s v="4010"/>
    <s v="854"/>
    <s v="85406"/>
    <s v="8549059"/>
    <n v="528004120002"/>
    <x v="0"/>
    <x v="12"/>
    <x v="12"/>
    <n v="202302"/>
    <n v="44676"/>
    <s v="XOF"/>
    <n v="243052.22"/>
    <n v="412.65"/>
    <s v="EUR"/>
    <n v="370.531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243052.22"/>
    <n v="-412.65"/>
    <s v="EUR"/>
    <n v="-370.531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61946.97"/>
    <n v="-105.17"/>
    <s v="EUR"/>
    <n v="-94.436000000000007"/>
    <n v="30543689"/>
    <s v="STAFF"/>
    <n v="8540386"/>
    <s v="Time Code : N - SALAIRE DU MOIS D'AVRIL 2022 DE YAMEOGO Dahlia Ramata Stephanie"/>
  </r>
  <r>
    <s v="E"/>
    <s v="4010"/>
    <s v="854"/>
    <s v="85406"/>
    <s v="8549057"/>
    <n v="528004120002"/>
    <x v="0"/>
    <x v="7"/>
    <x v="7"/>
    <n v="202302"/>
    <n v="44676"/>
    <s v="XOF"/>
    <n v="43655.66"/>
    <n v="74.12"/>
    <s v="EUR"/>
    <n v="66.555000000000007"/>
    <n v="30543689"/>
    <s v="STAFF"/>
    <n v="8540358"/>
    <s v="Time Code : N - SALAIRE DU MOIS D'AVRIL 2022 DE ZOMA Jean/REAJUST"/>
  </r>
  <r>
    <s v="E"/>
    <s v="4010"/>
    <s v="854"/>
    <s v="85406"/>
    <s v="8549057"/>
    <n v="528004120002"/>
    <x v="0"/>
    <x v="7"/>
    <x v="7"/>
    <n v="202302"/>
    <n v="44676"/>
    <s v="XOF"/>
    <n v="121878.97"/>
    <n v="206.92"/>
    <s v="EUR"/>
    <n v="185.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302"/>
    <n v="44676"/>
    <s v="XOF"/>
    <n v="-121878.97"/>
    <n v="-206.92"/>
    <s v="EUR"/>
    <n v="-185.8"/>
    <n v="30543689"/>
    <s v="STAFF"/>
    <n v="8540399"/>
    <s v="Time Code : N - SALAIRE DU MOIS D'AVRIL 2022 DE KONFE TRAORE Aicha"/>
  </r>
  <r>
    <s v="E"/>
    <s v="4010"/>
    <s v="854"/>
    <s v="85406"/>
    <s v="8549057"/>
    <n v="528004120002"/>
    <x v="0"/>
    <x v="7"/>
    <x v="7"/>
    <n v="202302"/>
    <n v="44676"/>
    <s v="XOF"/>
    <n v="-35551.360000000001"/>
    <n v="-60.36"/>
    <s v="EUR"/>
    <n v="-54.198999999999998"/>
    <n v="30543689"/>
    <s v="STAFF"/>
    <n v="2036440"/>
    <s v="Time Code : N - SALAIRE DU MOIS D'AVRIL 2022 DE YALPOUGDOU Hervé"/>
  </r>
  <r>
    <s v="E"/>
    <s v="4010"/>
    <s v="854"/>
    <s v="85406"/>
    <s v="8549057"/>
    <n v="528004120002"/>
    <x v="0"/>
    <x v="7"/>
    <x v="7"/>
    <n v="202302"/>
    <n v="44676"/>
    <s v="XOF"/>
    <n v="43655.66"/>
    <n v="74.12"/>
    <s v="EUR"/>
    <n v="66.555000000000007"/>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302"/>
    <n v="44676"/>
    <s v="XOF"/>
    <n v="-43655.66"/>
    <n v="-74.12"/>
    <s v="EUR"/>
    <n v="-66.555000000000007"/>
    <n v="30543689"/>
    <s v="STAFF"/>
    <n v="8540358"/>
    <s v="Time Code : N - SALAIRE DU MOIS D'AVRIL 2022 DE ZOMA Jean"/>
  </r>
  <r>
    <s v="E"/>
    <s v="4010"/>
    <s v="854"/>
    <s v="85406"/>
    <s v="8549057"/>
    <n v="528004120002"/>
    <x v="0"/>
    <x v="7"/>
    <x v="7"/>
    <n v="202302"/>
    <n v="44676"/>
    <s v="XOF"/>
    <n v="-35551.360000000001"/>
    <n v="-60.36"/>
    <s v="EUR"/>
    <n v="-54.198999999999998"/>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302"/>
    <n v="44676"/>
    <s v="XOF"/>
    <n v="35551.360000000001"/>
    <n v="60.36"/>
    <s v="EUR"/>
    <n v="54.198999999999998"/>
    <n v="30543689"/>
    <s v="STAFF"/>
    <n v="2036440"/>
    <s v="Time Code : N - SALAIRE DU MOIS D'AVRIL 2022 DE YALPOUGDOU Hervé/REAJUST"/>
  </r>
  <r>
    <s v="E"/>
    <s v="4010"/>
    <s v="854"/>
    <s v="85406"/>
    <s v="8549057"/>
    <n v="528004120002"/>
    <x v="0"/>
    <x v="7"/>
    <x v="7"/>
    <n v="202302"/>
    <n v="44676"/>
    <s v="XOF"/>
    <n v="-43655.66"/>
    <n v="-74.12"/>
    <s v="EUR"/>
    <n v="-66.555000000000007"/>
    <n v="30543689"/>
    <s v="STAFF"/>
    <n v="8540358"/>
    <s v="Time Code : N - SALAIRE DU MOIS D'AVRIL 2022 DE ZOMA Jean"/>
  </r>
  <r>
    <s v="E"/>
    <s v="4010"/>
    <s v="854"/>
    <s v="85406"/>
    <s v="8549057"/>
    <n v="528004120002"/>
    <x v="0"/>
    <x v="7"/>
    <x v="7"/>
    <n v="202302"/>
    <n v="44676"/>
    <s v="XOF"/>
    <n v="-121878.97"/>
    <n v="-206.92"/>
    <s v="EUR"/>
    <n v="-185.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302"/>
    <n v="44676"/>
    <s v="XOF"/>
    <n v="-43655.66"/>
    <n v="-74.12"/>
    <s v="EUR"/>
    <n v="-66.555000000000007"/>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7"/>
    <x v="7"/>
    <n v="202302"/>
    <n v="44676"/>
    <s v="XOF"/>
    <n v="-35551.360000000001"/>
    <n v="-60.36"/>
    <s v="EUR"/>
    <n v="-54.198999999999998"/>
    <n v="30543689"/>
    <s v="STAFF"/>
    <n v="2036440"/>
    <s v="Time Code : N - SALAIRE DU MOIS D'AVRIL 2022 DE YALPOUGDOU Hervé"/>
  </r>
  <r>
    <s v="E"/>
    <s v="4010"/>
    <s v="854"/>
    <s v="85406"/>
    <s v="8549057"/>
    <n v="528004120002"/>
    <x v="0"/>
    <x v="7"/>
    <x v="7"/>
    <n v="202302"/>
    <n v="44676"/>
    <s v="XOF"/>
    <n v="35551.360000000001"/>
    <n v="60.36"/>
    <s v="EUR"/>
    <n v="54.198999999999998"/>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61946.97"/>
    <n v="-105.17"/>
    <s v="EUR"/>
    <n v="-94.436000000000007"/>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39742.18"/>
    <n v="67.47"/>
    <s v="EUR"/>
    <n v="60.582999999999998"/>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47686.36"/>
    <n v="80.959999999999994"/>
    <s v="EUR"/>
    <n v="72.697000000000003"/>
    <n v="30543689"/>
    <s v="STAFF"/>
    <n v="2030994"/>
    <s v="Time Code : N - SALAIRE DU MOIS D'AVRIL 2022 DE KI/KERE Léonie"/>
  </r>
  <r>
    <s v="E"/>
    <s v="4010"/>
    <s v="854"/>
    <s v="85406"/>
    <s v="8549059"/>
    <n v="528004120002"/>
    <x v="0"/>
    <x v="18"/>
    <x v="18"/>
    <n v="202302"/>
    <n v="44676"/>
    <s v="XOF"/>
    <n v="243052.22"/>
    <n v="412.65"/>
    <s v="EUR"/>
    <n v="370.531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39742.18"/>
    <n v="-67.47"/>
    <s v="EUR"/>
    <n v="-60.582999999999998"/>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47686.36"/>
    <n v="80.959999999999994"/>
    <s v="EUR"/>
    <n v="72.697000000000003"/>
    <n v="30543689"/>
    <s v="STAFF"/>
    <n v="2030994"/>
    <s v="Time Code : N - SALAIRE DU MOIS D'AVRIL 2022 DE KI/KERE Léonie"/>
  </r>
  <r>
    <s v="E"/>
    <s v="4010"/>
    <s v="854"/>
    <s v="85406"/>
    <s v="8549059"/>
    <n v="528004120002"/>
    <x v="0"/>
    <x v="18"/>
    <x v="18"/>
    <n v="202302"/>
    <n v="44676"/>
    <s v="XOF"/>
    <n v="-243052.22"/>
    <n v="-412.65"/>
    <s v="EUR"/>
    <n v="-370.53199999999998"/>
    <n v="30543689"/>
    <s v="STAFF"/>
    <n v="8540279"/>
    <s v="Time Code : N - SALAIRE DU MOIS D'AVRIL 2022 DE YAMEOGO Wendkoaguenda Lucie/REAJUST"/>
  </r>
  <r>
    <s v="E"/>
    <s v="4010"/>
    <s v="854"/>
    <s v="85406"/>
    <s v="8549059"/>
    <n v="528004120002"/>
    <x v="0"/>
    <x v="18"/>
    <x v="18"/>
    <n v="202302"/>
    <n v="44676"/>
    <s v="XOF"/>
    <n v="-47686.36"/>
    <n v="-80.959999999999994"/>
    <s v="EUR"/>
    <n v="-72.697000000000003"/>
    <n v="30543689"/>
    <s v="STAFF"/>
    <n v="2030994"/>
    <s v="Time Code : N - SALAIRE DU MOIS D'AVRIL 2022 DE KI/KERE Léonie/REAJUST"/>
  </r>
  <r>
    <s v="E"/>
    <s v="4010"/>
    <s v="854"/>
    <s v="85406"/>
    <s v="8549059"/>
    <n v="528004120002"/>
    <x v="0"/>
    <x v="18"/>
    <x v="18"/>
    <n v="202302"/>
    <n v="44676"/>
    <s v="XOF"/>
    <n v="-47686.36"/>
    <n v="-80.959999999999994"/>
    <s v="EUR"/>
    <n v="-72.697000000000003"/>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243052.22"/>
    <n v="412.65"/>
    <s v="EUR"/>
    <n v="370.53199999999998"/>
    <n v="30543689"/>
    <s v="STAFF"/>
    <n v="8540279"/>
    <s v="Time Code : N - SALAIRE DU MOIS D'AVRIL 2022 DE YAMEOGO Wendkoaguenda Lucie"/>
  </r>
  <r>
    <s v="E"/>
    <s v="4010"/>
    <s v="854"/>
    <s v="85408"/>
    <s v="8549059"/>
    <n v="528004120002"/>
    <x v="0"/>
    <x v="18"/>
    <x v="18"/>
    <n v="202302"/>
    <n v="44676"/>
    <s v="XOF"/>
    <n v="218472.13"/>
    <n v="370.92"/>
    <s v="EUR"/>
    <n v="333.06099999999998"/>
    <n v="30543689"/>
    <s v="STAFF"/>
    <n v="2046481"/>
    <s v="Time Code : N - SALAIRE DU MOIS D'AVRIL 2022 DE TOE Hadja Aliza Sandrine"/>
  </r>
  <r>
    <s v="E"/>
    <s v="4010"/>
    <s v="854"/>
    <s v="85406"/>
    <s v="8549059"/>
    <n v="528004120002"/>
    <x v="0"/>
    <x v="18"/>
    <x v="18"/>
    <n v="202302"/>
    <n v="44676"/>
    <s v="XOF"/>
    <n v="-243052.22"/>
    <n v="-412.65"/>
    <s v="EUR"/>
    <n v="-370.531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43655.66"/>
    <n v="-74.12"/>
    <s v="EUR"/>
    <n v="-66.555000000000007"/>
    <n v="30543689"/>
    <s v="STAFF"/>
    <n v="8540358"/>
    <s v="Time Code : N - SALAIRE DU MOIS D'AVRIL 2022 DE ZOMA Jean/REAJUST"/>
  </r>
  <r>
    <s v="E"/>
    <s v="4010"/>
    <s v="854"/>
    <s v="85406"/>
    <s v="8549057"/>
    <n v="528004120002"/>
    <x v="0"/>
    <x v="22"/>
    <x v="22"/>
    <n v="202302"/>
    <n v="44676"/>
    <s v="XOF"/>
    <n v="-121878.97"/>
    <n v="-206.92"/>
    <s v="EUR"/>
    <n v="-185.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121878.97"/>
    <n v="206.92"/>
    <s v="EUR"/>
    <n v="185.8"/>
    <n v="30543689"/>
    <s v="STAFF"/>
    <n v="8540399"/>
    <s v="Time Code : N - SALAIRE DU MOIS D'AVRIL 2022 DE KONFE TRAORE Aicha"/>
  </r>
  <r>
    <s v="E"/>
    <s v="4010"/>
    <s v="854"/>
    <s v="85406"/>
    <s v="8549057"/>
    <n v="528004120002"/>
    <x v="0"/>
    <x v="22"/>
    <x v="22"/>
    <n v="202302"/>
    <n v="44676"/>
    <s v="XOF"/>
    <n v="35551.360000000001"/>
    <n v="60.36"/>
    <s v="EUR"/>
    <n v="54.198999999999998"/>
    <n v="30543689"/>
    <s v="STAFF"/>
    <n v="2036440"/>
    <s v="Time Code : N - SALAIRE DU MOIS D'AVRIL 2022 DE YALPOUGDOU Hervé"/>
  </r>
  <r>
    <s v="E"/>
    <s v="4010"/>
    <s v="854"/>
    <s v="85406"/>
    <s v="8549057"/>
    <n v="528004120002"/>
    <x v="0"/>
    <x v="22"/>
    <x v="22"/>
    <n v="202302"/>
    <n v="44676"/>
    <s v="XOF"/>
    <n v="-43655.66"/>
    <n v="-74.12"/>
    <s v="EUR"/>
    <n v="-66.555000000000007"/>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43655.66"/>
    <n v="74.12"/>
    <s v="EUR"/>
    <n v="66.555000000000007"/>
    <n v="30543689"/>
    <s v="STAFF"/>
    <n v="8540358"/>
    <s v="Time Code : N - SALAIRE DU MOIS D'AVRIL 2022 DE ZOMA Jean"/>
  </r>
  <r>
    <s v="E"/>
    <s v="4010"/>
    <s v="854"/>
    <s v="85406"/>
    <s v="8549057"/>
    <n v="528004120002"/>
    <x v="0"/>
    <x v="22"/>
    <x v="22"/>
    <n v="202302"/>
    <n v="44676"/>
    <s v="XOF"/>
    <n v="35551.360000000001"/>
    <n v="60.36"/>
    <s v="EUR"/>
    <n v="54.198999999999998"/>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7"/>
    <n v="528004120002"/>
    <x v="0"/>
    <x v="22"/>
    <x v="22"/>
    <n v="202302"/>
    <n v="44676"/>
    <s v="XOF"/>
    <n v="-35551.360000000001"/>
    <n v="-60.36"/>
    <s v="EUR"/>
    <n v="-54.198999999999998"/>
    <n v="30543689"/>
    <s v="STAFF"/>
    <n v="2036440"/>
    <s v="Time Code : N - SALAIRE DU MOIS D'AVRIL 2022 DE YALPOUGDOU Hervé/REAJUST"/>
  </r>
  <r>
    <s v="E"/>
    <s v="4300"/>
    <s v="854"/>
    <s v="85408"/>
    <s v="8549059"/>
    <n v="528004120002"/>
    <x v="0"/>
    <x v="18"/>
    <x v="18"/>
    <n v="202302"/>
    <n v="44676"/>
    <s v="XOF"/>
    <n v="-28438.78"/>
    <n v="-48.28"/>
    <s v="EUR"/>
    <n v="-43.351999999999997"/>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8660.66"/>
    <n v="14.7"/>
    <s v="EUR"/>
    <n v="13.2"/>
    <n v="30543689"/>
    <s v="STAFF"/>
    <n v="8540386"/>
    <s v="Time Code : N - IUTS DU MOIS D'AVRIL 2022 DE YAMEOGO Dahlia Ramata Stephanie"/>
  </r>
  <r>
    <s v="E"/>
    <s v="4300"/>
    <s v="854"/>
    <s v="85406"/>
    <s v="8549059"/>
    <n v="528004120002"/>
    <x v="0"/>
    <x v="18"/>
    <x v="18"/>
    <n v="202302"/>
    <n v="44676"/>
    <s v="XOF"/>
    <n v="-8660.66"/>
    <n v="-14.7"/>
    <s v="EUR"/>
    <n v="-13.2"/>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295.7700000000004"/>
    <n v="-7.29"/>
    <s v="EUR"/>
    <n v="-6.5460000000000003"/>
    <n v="30543689"/>
    <s v="STAFF"/>
    <n v="2027008"/>
    <s v="Time Code : N - IUTS DU MOIS D'AVRIL 2022 DE SAWADOGO Augustine Marie wendyam/REAJUST"/>
  </r>
  <r>
    <s v="E"/>
    <s v="4300"/>
    <s v="854"/>
    <s v="85406"/>
    <s v="8549059"/>
    <n v="528004120002"/>
    <x v="0"/>
    <x v="18"/>
    <x v="18"/>
    <n v="202302"/>
    <n v="44676"/>
    <s v="XOF"/>
    <n v="8660.66"/>
    <n v="14.7"/>
    <s v="EUR"/>
    <n v="13.2"/>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8"/>
    <x v="18"/>
    <n v="202302"/>
    <n v="44676"/>
    <s v="XOF"/>
    <n v="28438.78"/>
    <n v="48.28"/>
    <s v="EUR"/>
    <n v="43.351999999999997"/>
    <n v="30543689"/>
    <s v="STAFF"/>
    <n v="2046481"/>
    <s v="Time Code : N - IUTS DU MOIS D'AVRIL 2022 DE TOE Hadja Aliza Sandrine"/>
  </r>
  <r>
    <s v="E"/>
    <s v="4300"/>
    <s v="854"/>
    <s v="85406"/>
    <s v="8549059"/>
    <n v="528004120002"/>
    <x v="0"/>
    <x v="18"/>
    <x v="18"/>
    <n v="202302"/>
    <n v="44676"/>
    <s v="XOF"/>
    <n v="4295.7700000000004"/>
    <n v="7.29"/>
    <s v="EUR"/>
    <n v="6.5460000000000003"/>
    <n v="30543689"/>
    <s v="STAFF"/>
    <n v="2027008"/>
    <s v="Time Code : N - IUTS DU MOIS D'AVRIL 2022 DE SAWADOGO Augustine Marie wendyam"/>
  </r>
  <r>
    <s v="E"/>
    <s v="4300"/>
    <s v="854"/>
    <s v="85406"/>
    <s v="8549059"/>
    <n v="528004120002"/>
    <x v="0"/>
    <x v="18"/>
    <x v="18"/>
    <n v="202302"/>
    <n v="44676"/>
    <s v="XOF"/>
    <n v="4521.71"/>
    <n v="7.68"/>
    <s v="EUR"/>
    <n v="6.8959999999999999"/>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295.7700000000004"/>
    <n v="7.29"/>
    <s v="EUR"/>
    <n v="6.5460000000000003"/>
    <n v="30543689"/>
    <s v="STAFF"/>
    <n v="2027008"/>
    <s v="Time Code : N - IUTS DU MOIS D'AVRIL 2022 DE SAWADOGO Augustine Marie wendyam"/>
  </r>
  <r>
    <s v="E"/>
    <s v="4300"/>
    <s v="854"/>
    <s v="85406"/>
    <s v="8549059"/>
    <n v="528004120002"/>
    <x v="0"/>
    <x v="18"/>
    <x v="18"/>
    <n v="202302"/>
    <n v="44676"/>
    <s v="XOF"/>
    <n v="4295.7700000000004"/>
    <n v="7.29"/>
    <s v="EUR"/>
    <n v="6.5460000000000003"/>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8"/>
    <x v="18"/>
    <n v="202302"/>
    <n v="44676"/>
    <s v="XOF"/>
    <n v="28438.78"/>
    <n v="48.28"/>
    <s v="EUR"/>
    <n v="43.351999999999997"/>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521.71"/>
    <n v="7.68"/>
    <s v="EUR"/>
    <n v="6.8959999999999999"/>
    <n v="30543689"/>
    <s v="STAFF"/>
    <n v="2030994"/>
    <s v="Time Code : N - IUTS DU MOIS D'AVRIL 2022 DE KI/KERE Léonie"/>
  </r>
  <r>
    <s v="E"/>
    <s v="4300"/>
    <s v="854"/>
    <s v="85406"/>
    <s v="8549059"/>
    <n v="528004120002"/>
    <x v="0"/>
    <x v="18"/>
    <x v="18"/>
    <n v="202302"/>
    <n v="44676"/>
    <s v="XOF"/>
    <n v="-41044.32"/>
    <n v="-69.680000000000007"/>
    <s v="EUR"/>
    <n v="-62.5679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295.7700000000004"/>
    <n v="-7.29"/>
    <s v="EUR"/>
    <n v="-6.5460000000000003"/>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1044.32"/>
    <n v="69.680000000000007"/>
    <s v="EUR"/>
    <n v="62.567999999999998"/>
    <n v="30543689"/>
    <s v="STAFF"/>
    <n v="8540279"/>
    <s v="Time Code : N - IUTS DU MOIS D'AVRIL 2022 DE YAMEOGO Wendkoaguenda Lucie"/>
  </r>
  <r>
    <s v="E"/>
    <s v="4300"/>
    <s v="854"/>
    <s v="85408"/>
    <s v="8549059"/>
    <n v="528004120002"/>
    <x v="0"/>
    <x v="18"/>
    <x v="18"/>
    <n v="202302"/>
    <n v="44676"/>
    <s v="XOF"/>
    <n v="28438.78"/>
    <n v="48.28"/>
    <s v="EUR"/>
    <n v="43.351999999999997"/>
    <n v="30543689"/>
    <s v="STAFF"/>
    <n v="2046481"/>
    <s v="Time Code : N - IUTS DU MOIS D'AVRIL 2022 DE TOE Hadja Aliza Sandrine"/>
  </r>
  <r>
    <s v="E"/>
    <s v="4300"/>
    <s v="854"/>
    <s v="85406"/>
    <s v="8549059"/>
    <n v="528004120002"/>
    <x v="0"/>
    <x v="18"/>
    <x v="18"/>
    <n v="202302"/>
    <n v="44676"/>
    <s v="XOF"/>
    <n v="4521.71"/>
    <n v="7.68"/>
    <s v="EUR"/>
    <n v="6.8959999999999999"/>
    <n v="30543689"/>
    <s v="STAFF"/>
    <n v="2030994"/>
    <s v="Time Code : N - IUTS DU MOIS D'AVRIL 2022 DE KI/KERE Léonie"/>
  </r>
  <r>
    <s v="E"/>
    <s v="4300"/>
    <s v="854"/>
    <s v="85406"/>
    <s v="8549059"/>
    <n v="528004120002"/>
    <x v="0"/>
    <x v="18"/>
    <x v="18"/>
    <n v="202302"/>
    <n v="44676"/>
    <s v="XOF"/>
    <n v="-8660.66"/>
    <n v="-14.7"/>
    <s v="EUR"/>
    <n v="-13.2"/>
    <n v="30543689"/>
    <s v="STAFF"/>
    <n v="8540386"/>
    <s v="Time Code : N - IUTS DU MOIS D'AVRIL 2022 DE YAMEOGO Dahlia Ramata Stephanie/REAJUST"/>
  </r>
  <r>
    <s v="E"/>
    <s v="4300"/>
    <s v="854"/>
    <s v="85406"/>
    <s v="8549057"/>
    <n v="528004120002"/>
    <x v="0"/>
    <x v="22"/>
    <x v="22"/>
    <n v="202302"/>
    <n v="44676"/>
    <s v="XOF"/>
    <n v="-16939.400000000001"/>
    <n v="-28.76"/>
    <s v="EUR"/>
    <n v="-25.824999999999999"/>
    <n v="30543689"/>
    <s v="STAFF"/>
    <n v="8540399"/>
    <s v="Time Code : N - IUTS DU MOIS D'AVRIL 2022 DE KONFE TRAORE Aicha/REAJUST"/>
  </r>
  <r>
    <s v="E"/>
    <s v="4300"/>
    <s v="854"/>
    <s v="85406"/>
    <s v="8549057"/>
    <n v="528004120002"/>
    <x v="0"/>
    <x v="22"/>
    <x v="22"/>
    <n v="202302"/>
    <n v="44676"/>
    <s v="XOF"/>
    <n v="7509.08"/>
    <n v="12.75"/>
    <s v="EUR"/>
    <n v="11.44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7509.08"/>
    <n v="12.75"/>
    <s v="EUR"/>
    <n v="11.449"/>
    <n v="30543689"/>
    <s v="STAFF"/>
    <n v="8540358"/>
    <s v="Time Code : N - IUTS DU MOIS D'AVRIL 2022 DE ZOMA Jean"/>
  </r>
  <r>
    <s v="E"/>
    <s v="4300"/>
    <s v="854"/>
    <s v="85406"/>
    <s v="8549057"/>
    <n v="528004120002"/>
    <x v="0"/>
    <x v="22"/>
    <x v="22"/>
    <n v="202302"/>
    <n v="44676"/>
    <s v="XOF"/>
    <n v="3694.71"/>
    <n v="6.27"/>
    <s v="EUR"/>
    <n v="5.6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7509.08"/>
    <n v="-12.75"/>
    <s v="EUR"/>
    <n v="-11.449"/>
    <n v="30543689"/>
    <s v="STAFF"/>
    <n v="8540358"/>
    <s v="Time Code : N - IUTS DU MOIS D'AVRIL 2022 DE ZOMA Jean/REAJUST"/>
  </r>
  <r>
    <s v="E"/>
    <s v="4300"/>
    <s v="854"/>
    <s v="85406"/>
    <s v="8549057"/>
    <n v="528004120002"/>
    <x v="0"/>
    <x v="22"/>
    <x v="22"/>
    <n v="202302"/>
    <n v="44676"/>
    <s v="XOF"/>
    <n v="-16939.400000000001"/>
    <n v="-28.76"/>
    <s v="EUR"/>
    <n v="-25.824999999999999"/>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3694.71"/>
    <n v="6.27"/>
    <s v="EUR"/>
    <n v="5.63"/>
    <n v="30543689"/>
    <s v="STAFF"/>
    <n v="2036440"/>
    <s v="Time Code : N - IUTS DU MOIS D'AVRIL 2022 DE YALPOUGDOU Hervé"/>
  </r>
  <r>
    <s v="E"/>
    <s v="4300"/>
    <s v="854"/>
    <s v="85406"/>
    <s v="8549057"/>
    <n v="528004120002"/>
    <x v="0"/>
    <x v="22"/>
    <x v="22"/>
    <n v="202302"/>
    <n v="44676"/>
    <s v="XOF"/>
    <n v="16939.400000000001"/>
    <n v="28.76"/>
    <s v="EUR"/>
    <n v="25.824999999999999"/>
    <n v="30543689"/>
    <s v="STAFF"/>
    <n v="8540399"/>
    <s v="Time Code : N - IUTS DU MOIS D'AVRIL 2022 DE KONFE TRAORE Aicha"/>
  </r>
  <r>
    <s v="E"/>
    <s v="4300"/>
    <s v="854"/>
    <s v="85406"/>
    <s v="8549057"/>
    <n v="528004120002"/>
    <x v="0"/>
    <x v="22"/>
    <x v="22"/>
    <n v="202302"/>
    <n v="44676"/>
    <s v="XOF"/>
    <n v="16939.400000000001"/>
    <n v="28.76"/>
    <s v="EUR"/>
    <n v="25.824999999999999"/>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16939.400000000001"/>
    <n v="28.76"/>
    <s v="EUR"/>
    <n v="25.824999999999999"/>
    <n v="30543689"/>
    <s v="STAFF"/>
    <n v="8540399"/>
    <s v="Time Code : N - IUTS DU MOIS D'AVRIL 2022 DE KONFE TRAORE Aicha"/>
  </r>
  <r>
    <s v="E"/>
    <s v="4300"/>
    <s v="854"/>
    <s v="85406"/>
    <s v="8549057"/>
    <n v="528004120002"/>
    <x v="0"/>
    <x v="22"/>
    <x v="22"/>
    <n v="202302"/>
    <n v="44676"/>
    <s v="XOF"/>
    <n v="3694.71"/>
    <n v="6.27"/>
    <s v="EUR"/>
    <n v="5.63"/>
    <n v="30543689"/>
    <s v="STAFF"/>
    <n v="2036440"/>
    <s v="Time Code : N - IUTS DU MOIS D'AVRIL 2022 DE YALPOUGDOU Hervé"/>
  </r>
  <r>
    <s v="E"/>
    <s v="4300"/>
    <s v="854"/>
    <s v="85406"/>
    <s v="8549059"/>
    <n v="528004120002"/>
    <x v="0"/>
    <x v="18"/>
    <x v="18"/>
    <n v="202302"/>
    <n v="44676"/>
    <s v="XOF"/>
    <n v="-4521.71"/>
    <n v="-7.68"/>
    <s v="EUR"/>
    <n v="-6.8959999999999999"/>
    <n v="30543689"/>
    <s v="STAFF"/>
    <n v="2030994"/>
    <s v="Time Code : N - IUTS DU MOIS D'AVRIL 2022 DE KI/KERE Léonie/REAJUST"/>
  </r>
  <r>
    <s v="E"/>
    <s v="4300"/>
    <s v="854"/>
    <s v="85406"/>
    <s v="8549059"/>
    <n v="528004120002"/>
    <x v="0"/>
    <x v="18"/>
    <x v="18"/>
    <n v="202302"/>
    <n v="44676"/>
    <s v="XOF"/>
    <n v="41044.32"/>
    <n v="69.680000000000007"/>
    <s v="EUR"/>
    <n v="62.5679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8"/>
    <x v="18"/>
    <n v="202302"/>
    <n v="44676"/>
    <s v="XOF"/>
    <n v="-4521.71"/>
    <n v="-7.68"/>
    <s v="EUR"/>
    <n v="-6.8959999999999999"/>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8"/>
    <x v="18"/>
    <n v="202302"/>
    <n v="44676"/>
    <s v="XOF"/>
    <n v="-28438.78"/>
    <n v="-48.28"/>
    <s v="EUR"/>
    <n v="-43.351999999999997"/>
    <n v="30543689"/>
    <s v="STAFF"/>
    <n v="2046481"/>
    <s v="Time Code : N - IUTS DU MOIS D'AVRIL 2022 DE TOE Hadja Aliza Sandrine/REAJUST"/>
  </r>
  <r>
    <s v="E"/>
    <s v="4300"/>
    <s v="854"/>
    <s v="85406"/>
    <s v="8549059"/>
    <n v="528004120002"/>
    <x v="0"/>
    <x v="18"/>
    <x v="18"/>
    <n v="202302"/>
    <n v="44676"/>
    <s v="XOF"/>
    <n v="-41044.32"/>
    <n v="-69.680000000000007"/>
    <s v="EUR"/>
    <n v="-62.567999999999998"/>
    <n v="30543689"/>
    <s v="STAFF"/>
    <n v="8540279"/>
    <s v="Time Code : N - IUTS DU MOIS D'AVRIL 2022 DE YAMEOGO Wendkoaguenda Lucie/REAJUST"/>
  </r>
  <r>
    <s v="E"/>
    <s v="4300"/>
    <s v="854"/>
    <s v="85406"/>
    <s v="8549059"/>
    <n v="528004120002"/>
    <x v="0"/>
    <x v="18"/>
    <x v="18"/>
    <n v="202302"/>
    <n v="44676"/>
    <s v="XOF"/>
    <n v="8660.66"/>
    <n v="14.7"/>
    <s v="EUR"/>
    <n v="13.2"/>
    <n v="30543689"/>
    <s v="STAFF"/>
    <n v="8540386"/>
    <s v="Time Code : N - IUTS DU MOIS D'AVRIL 2022 DE YAMEOGO Dahlia Ramata Stephanie"/>
  </r>
  <r>
    <s v="E"/>
    <s v="4300"/>
    <s v="854"/>
    <s v="85406"/>
    <s v="8549059"/>
    <n v="528004120002"/>
    <x v="0"/>
    <x v="18"/>
    <x v="18"/>
    <n v="202302"/>
    <n v="44676"/>
    <s v="XOF"/>
    <n v="41044.32"/>
    <n v="69.680000000000007"/>
    <s v="EUR"/>
    <n v="62.567999999999998"/>
    <n v="30543689"/>
    <s v="STAFF"/>
    <n v="8540279"/>
    <s v="Time Code : N - IUTS DU MOIS D'AVRIL 2022 DE YAMEOGO Wendkoaguenda Lucie"/>
  </r>
  <r>
    <s v="E"/>
    <s v="4300"/>
    <s v="854"/>
    <s v="85406"/>
    <s v="8549057"/>
    <n v="528004120002"/>
    <x v="0"/>
    <x v="22"/>
    <x v="22"/>
    <n v="202302"/>
    <n v="44676"/>
    <s v="XOF"/>
    <n v="-3694.71"/>
    <n v="-6.27"/>
    <s v="EUR"/>
    <n v="-5.6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7509.08"/>
    <n v="-12.75"/>
    <s v="EUR"/>
    <n v="-11.44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22"/>
    <x v="22"/>
    <n v="202302"/>
    <n v="44676"/>
    <s v="XOF"/>
    <n v="7509.08"/>
    <n v="12.75"/>
    <s v="EUR"/>
    <n v="11.449"/>
    <n v="30543689"/>
    <s v="STAFF"/>
    <n v="8540358"/>
    <s v="Time Code : N - IUTS DU MOIS D'AVRIL 2022 DE ZOMA Jean"/>
  </r>
  <r>
    <s v="E"/>
    <s v="4300"/>
    <s v="854"/>
    <s v="85406"/>
    <s v="8549057"/>
    <n v="528004120002"/>
    <x v="0"/>
    <x v="22"/>
    <x v="22"/>
    <n v="202302"/>
    <n v="44676"/>
    <s v="XOF"/>
    <n v="-3694.71"/>
    <n v="-6.27"/>
    <s v="EUR"/>
    <n v="-5.63"/>
    <n v="30543689"/>
    <s v="STAFF"/>
    <n v="2036440"/>
    <s v="Time Code : N - IUTS DU MOIS D'AVRIL 2022 DE YALPOUGDOU Hervé/REAJUST"/>
  </r>
  <r>
    <s v="E"/>
    <s v="4010"/>
    <s v="854"/>
    <s v="85408"/>
    <s v="8549059"/>
    <n v="528004120002"/>
    <x v="0"/>
    <x v="12"/>
    <x v="12"/>
    <n v="202302"/>
    <n v="44676"/>
    <s v="XOF"/>
    <n v="-218472.13"/>
    <n v="-370.92"/>
    <s v="EUR"/>
    <n v="-333.06099999999998"/>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61946.97"/>
    <n v="-105.17"/>
    <s v="EUR"/>
    <n v="-94.436000000000007"/>
    <n v="30543689"/>
    <s v="STAFF"/>
    <n v="8540386"/>
    <s v="Time Code : N - SALAIRE DU MOIS D'AVRIL 2022 DE YAMEOGO Dahlia Ramata Stephanie"/>
  </r>
  <r>
    <s v="E"/>
    <s v="4010"/>
    <s v="854"/>
    <s v="85406"/>
    <s v="8549059"/>
    <n v="528004120002"/>
    <x v="0"/>
    <x v="12"/>
    <x v="12"/>
    <n v="202302"/>
    <n v="44676"/>
    <s v="XOF"/>
    <n v="39742.18"/>
    <n v="67.47"/>
    <s v="EUR"/>
    <n v="60.582999999999998"/>
    <n v="30543689"/>
    <s v="STAFF"/>
    <n v="2027008"/>
    <s v="Time Code : N - SALAIRE DU MOIS D'AVRIL 2022 DE SAWADOGO Augustine Marie wendyam/REAJUST"/>
  </r>
  <r>
    <s v="E"/>
    <s v="4010"/>
    <s v="854"/>
    <s v="85406"/>
    <s v="8549059"/>
    <n v="528004120002"/>
    <x v="0"/>
    <x v="12"/>
    <x v="12"/>
    <n v="202302"/>
    <n v="44676"/>
    <s v="XOF"/>
    <n v="61946.97"/>
    <n v="105.17"/>
    <s v="EUR"/>
    <n v="94.436000000000007"/>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39742.18"/>
    <n v="-67.47"/>
    <s v="EUR"/>
    <n v="-60.582999999999998"/>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47686.36"/>
    <n v="-80.959999999999994"/>
    <s v="EUR"/>
    <n v="-72.697000000000003"/>
    <n v="30543689"/>
    <s v="STAFF"/>
    <n v="2030994"/>
    <s v="Time Code : N - SALAIRE DU MOIS D'AVRIL 2022 DE KI/KERE Léonie"/>
  </r>
  <r>
    <s v="E"/>
    <s v="4200"/>
    <s v="854"/>
    <s v="85400"/>
    <s v="8549059"/>
    <n v="528004120002"/>
    <x v="0"/>
    <x v="18"/>
    <x v="18"/>
    <n v="202302"/>
    <n v="44676"/>
    <s v="XOF"/>
    <n v="6961.68"/>
    <n v="11.82"/>
    <s v="EUR"/>
    <n v="10.614000000000001"/>
    <n v="30543689"/>
    <s v="STAFF"/>
    <n v="8540206"/>
    <s v="Time Code : N - CNSS DU MOIS D'AVRIL 2022 DE OUEDRAOGO Wendingomdé Joseph Arnaud"/>
  </r>
  <r>
    <s v="E"/>
    <s v="4200"/>
    <s v="854"/>
    <s v="85400"/>
    <s v="8549059"/>
    <n v="528004120002"/>
    <x v="0"/>
    <x v="18"/>
    <x v="18"/>
    <n v="202302"/>
    <n v="44676"/>
    <s v="XOF"/>
    <n v="7233.64"/>
    <n v="12.28"/>
    <s v="EUR"/>
    <n v="11.026999999999999"/>
    <n v="30543689"/>
    <s v="STAFF"/>
    <n v="2013058"/>
    <s v="Time Code : N - CNSS DU MOIS D'AVRIL 2022 DE BONOU Samson"/>
  </r>
  <r>
    <s v="E"/>
    <s v="4200"/>
    <s v="854"/>
    <s v="85400"/>
    <s v="8549059"/>
    <n v="528004120002"/>
    <x v="0"/>
    <x v="18"/>
    <x v="18"/>
    <n v="202302"/>
    <n v="44676"/>
    <s v="XOF"/>
    <n v="-7233.64"/>
    <n v="-12.28"/>
    <s v="EUR"/>
    <n v="-11.026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8"/>
    <x v="18"/>
    <n v="202302"/>
    <n v="44676"/>
    <s v="XOF"/>
    <n v="6961.68"/>
    <n v="11.82"/>
    <s v="EUR"/>
    <n v="10.614000000000001"/>
    <n v="30543689"/>
    <s v="STAFF"/>
    <n v="8540206"/>
    <s v="Time Code : N - CNSS DU MOIS D'AVRIL 2022 DE OUEDRAOGO Wendingomdé Joseph Arnaud"/>
  </r>
  <r>
    <s v="E"/>
    <s v="4200"/>
    <s v="854"/>
    <s v="85400"/>
    <s v="8549059"/>
    <n v="528004120002"/>
    <x v="0"/>
    <x v="18"/>
    <x v="18"/>
    <n v="202302"/>
    <n v="44676"/>
    <s v="XOF"/>
    <n v="7233.64"/>
    <n v="12.28"/>
    <s v="EUR"/>
    <n v="11.026999999999999"/>
    <n v="30543689"/>
    <s v="STAFF"/>
    <n v="2013058"/>
    <s v="Time Code : N - CNSS DU MOIS D'AVRIL 2022 DE BONOU Samson"/>
  </r>
  <r>
    <s v="E"/>
    <s v="4200"/>
    <s v="854"/>
    <s v="85400"/>
    <s v="8549059"/>
    <n v="528004120002"/>
    <x v="0"/>
    <x v="18"/>
    <x v="18"/>
    <n v="202302"/>
    <n v="44676"/>
    <s v="XOF"/>
    <n v="102955.84"/>
    <n v="174.8"/>
    <s v="EUR"/>
    <n v="156.959"/>
    <n v="30543689"/>
    <s v="STAFF"/>
    <n v="2029740"/>
    <s v="Time Code : N - CNSS DU MOIS D'AVRIL 2022 DE KAMBOU Sansan Christian"/>
  </r>
  <r>
    <s v="E"/>
    <s v="4010"/>
    <s v="854"/>
    <s v="85406"/>
    <s v="8549059"/>
    <n v="528004120002"/>
    <x v="0"/>
    <x v="12"/>
    <x v="12"/>
    <n v="202302"/>
    <n v="44676"/>
    <s v="XOF"/>
    <n v="39742.18"/>
    <n v="67.47"/>
    <s v="EUR"/>
    <n v="60.582999999999998"/>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2"/>
    <x v="12"/>
    <n v="202302"/>
    <n v="44676"/>
    <s v="XOF"/>
    <n v="-47686.36"/>
    <n v="-80.959999999999994"/>
    <s v="EUR"/>
    <n v="-72.697000000000003"/>
    <n v="30543689"/>
    <s v="STAFF"/>
    <n v="2030994"/>
    <s v="Time Code : N - SALAIRE DU MOIS D'AVRIL 2022 DE KI/KERE Léonie"/>
  </r>
  <r>
    <s v="E"/>
    <s v="4010"/>
    <s v="854"/>
    <s v="85406"/>
    <s v="8549059"/>
    <n v="528004120002"/>
    <x v="0"/>
    <x v="12"/>
    <x v="12"/>
    <n v="202302"/>
    <n v="44676"/>
    <s v="XOF"/>
    <n v="243052.22"/>
    <n v="412.65"/>
    <s v="EUR"/>
    <n v="370.53199999999998"/>
    <n v="30543689"/>
    <s v="STAFF"/>
    <n v="8540279"/>
    <s v="Time Code : N - SALAIRE DU MOIS D'AVRIL 2022 DE YAMEOGO Wendkoaguenda Lucie/REAJUST"/>
  </r>
  <r>
    <s v="E"/>
    <s v="4010"/>
    <s v="854"/>
    <s v="85406"/>
    <s v="8549059"/>
    <n v="528004120002"/>
    <x v="0"/>
    <x v="12"/>
    <x v="12"/>
    <n v="202302"/>
    <n v="44676"/>
    <s v="XOF"/>
    <n v="47686.36"/>
    <n v="80.959999999999994"/>
    <s v="EUR"/>
    <n v="72.697000000000003"/>
    <n v="30543689"/>
    <s v="STAFF"/>
    <n v="2030994"/>
    <s v="Time Code : N - SALAIRE DU MOIS D'AVRIL 2022 DE KI/KERE Léonie/REAJUST"/>
  </r>
  <r>
    <s v="E"/>
    <s v="4010"/>
    <s v="854"/>
    <s v="85406"/>
    <s v="8549059"/>
    <n v="528004120002"/>
    <x v="0"/>
    <x v="12"/>
    <x v="12"/>
    <n v="202302"/>
    <n v="44676"/>
    <s v="XOF"/>
    <n v="47686.36"/>
    <n v="80.959999999999994"/>
    <s v="EUR"/>
    <n v="72.697000000000003"/>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8"/>
    <x v="18"/>
    <n v="202302"/>
    <n v="44676"/>
    <s v="XOF"/>
    <n v="6829.41"/>
    <n v="11.59"/>
    <s v="EUR"/>
    <n v="10.407"/>
    <n v="30543689"/>
    <s v="STAFF"/>
    <n v="2012905"/>
    <s v="Time Code : N - CNSS DU MOIS D'AVRIL 2022 DE NEBIE Noël"/>
  </r>
  <r>
    <s v="E"/>
    <s v="4200"/>
    <s v="854"/>
    <s v="85400"/>
    <s v="8549059"/>
    <n v="528004120002"/>
    <x v="0"/>
    <x v="18"/>
    <x v="18"/>
    <n v="202302"/>
    <n v="44676"/>
    <s v="XOF"/>
    <n v="-6829.41"/>
    <n v="-11.59"/>
    <s v="EUR"/>
    <n v="-10.407"/>
    <n v="30543689"/>
    <s v="STAFF"/>
    <n v="2012905"/>
    <s v="Time Code : N - CNSS DU MOIS D'AVRIL 2022 DE NEBIE Noël/REAJUST"/>
  </r>
  <r>
    <s v="E"/>
    <s v="4200"/>
    <s v="854"/>
    <s v="85400"/>
    <s v="8549059"/>
    <n v="528004120002"/>
    <x v="0"/>
    <x v="18"/>
    <x v="18"/>
    <n v="202302"/>
    <n v="44676"/>
    <s v="XOF"/>
    <n v="-102955.84"/>
    <n v="-174.8"/>
    <s v="EUR"/>
    <n v="-156.959"/>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2"/>
    <x v="12"/>
    <n v="202302"/>
    <n v="44676"/>
    <s v="XOF"/>
    <n v="-218472.13"/>
    <n v="-370.92"/>
    <s v="EUR"/>
    <n v="-333.06099999999998"/>
    <n v="30543689"/>
    <s v="STAFF"/>
    <n v="2046481"/>
    <s v="Time Code : N - SALAIRE DU MOIS D'AVRIL 2022 DE TOE Hadja Aliza Sandrine"/>
  </r>
  <r>
    <s v="E"/>
    <s v="4010"/>
    <s v="854"/>
    <s v="85406"/>
    <s v="8549059"/>
    <n v="528004120002"/>
    <x v="0"/>
    <x v="12"/>
    <x v="12"/>
    <n v="202302"/>
    <n v="44676"/>
    <s v="XOF"/>
    <n v="-39742.18"/>
    <n v="-67.47"/>
    <s v="EUR"/>
    <n v="-60.582999999999998"/>
    <n v="30543689"/>
    <s v="STAFF"/>
    <n v="2027008"/>
    <s v="Time Code : N - SALAIRE DU MOIS D'AVRIL 2022 DE SAWADOGO Augustine Marie wendyam"/>
  </r>
  <r>
    <s v="E"/>
    <s v="4010"/>
    <s v="854"/>
    <s v="85406"/>
    <s v="8549059"/>
    <n v="528004120002"/>
    <x v="0"/>
    <x v="12"/>
    <x v="12"/>
    <n v="202302"/>
    <n v="44676"/>
    <s v="XOF"/>
    <n v="-61946.97"/>
    <n v="-105.17"/>
    <s v="EUR"/>
    <n v="-94.436000000000007"/>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2"/>
    <x v="12"/>
    <n v="202302"/>
    <n v="44676"/>
    <s v="XOF"/>
    <n v="218472.13"/>
    <n v="370.92"/>
    <s v="EUR"/>
    <n v="333.06099999999998"/>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2"/>
    <x v="12"/>
    <n v="202302"/>
    <n v="44676"/>
    <s v="XOF"/>
    <n v="-218472.13"/>
    <n v="-370.92"/>
    <s v="EUR"/>
    <n v="-333.06099999999998"/>
    <n v="30543689"/>
    <s v="STAFF"/>
    <n v="2046481"/>
    <s v="Time Code : N - SALAIRE DU MOIS D'AVRIL 2022 DE TOE Hadja Aliza Sandrine"/>
  </r>
  <r>
    <s v="E"/>
    <s v="4010"/>
    <s v="854"/>
    <s v="85406"/>
    <s v="8549059"/>
    <n v="528004120002"/>
    <x v="0"/>
    <x v="12"/>
    <x v="12"/>
    <n v="202302"/>
    <n v="44676"/>
    <s v="XOF"/>
    <n v="-39742.18"/>
    <n v="-67.47"/>
    <s v="EUR"/>
    <n v="-60.582999999999998"/>
    <n v="30543689"/>
    <s v="STAFF"/>
    <n v="2027008"/>
    <s v="Time Code : N - SALAIRE DU MOIS D'AVRIL 2022 DE SAWADOGO Augustine Marie wendyam"/>
  </r>
  <r>
    <s v="E"/>
    <s v="4010"/>
    <s v="854"/>
    <s v="85408"/>
    <s v="8549059"/>
    <n v="528004120002"/>
    <x v="0"/>
    <x v="12"/>
    <x v="12"/>
    <n v="202302"/>
    <n v="44676"/>
    <s v="XOF"/>
    <n v="218472.13"/>
    <n v="370.92"/>
    <s v="EUR"/>
    <n v="333.06099999999998"/>
    <n v="30543689"/>
    <s v="STAFF"/>
    <n v="2046481"/>
    <s v="Time Code : N - SALAIRE DU MOIS D'AVRIL 2022 DE TOE Hadja Aliza Sandrine/REAJUST"/>
  </r>
  <r>
    <s v="E"/>
    <s v="4200"/>
    <s v="854"/>
    <s v="85408"/>
    <s v="8549059"/>
    <n v="528004120002"/>
    <x v="0"/>
    <x v="12"/>
    <x v="12"/>
    <n v="202302"/>
    <n v="44676"/>
    <s v="XOF"/>
    <n v="-54466.67"/>
    <n v="-92.47"/>
    <s v="EUR"/>
    <n v="-83.031999999999996"/>
    <n v="30543689"/>
    <s v="STAFF"/>
    <n v="2046481"/>
    <s v="Time Code : N - CNSS DU MOIS D'AVRIL 2022 DE TOE Hadja Aliza Sandrine"/>
  </r>
  <r>
    <s v="E"/>
    <s v="4300"/>
    <s v="854"/>
    <s v="85400"/>
    <s v="8549059"/>
    <n v="528004120002"/>
    <x v="0"/>
    <x v="12"/>
    <x v="12"/>
    <n v="202302"/>
    <n v="44676"/>
    <s v="XOF"/>
    <n v="10213.06"/>
    <n v="17.34"/>
    <s v="EUR"/>
    <n v="15.57"/>
    <n v="30543689"/>
    <s v="STAFF"/>
    <n v="8540206"/>
    <s v="Time Code : N - IUTS DU MOIS D'AVRIL 2022 DE OUEDRAOGO Wendingomdé Joseph Arnaud/REAJUST"/>
  </r>
  <r>
    <s v="E"/>
    <s v="4300"/>
    <s v="854"/>
    <s v="85400"/>
    <s v="8549059"/>
    <n v="528004120002"/>
    <x v="0"/>
    <x v="12"/>
    <x v="12"/>
    <n v="202302"/>
    <n v="44676"/>
    <s v="XOF"/>
    <n v="-46230.36"/>
    <n v="-78.489999999999995"/>
    <s v="EUR"/>
    <n v="-70.478999999999999"/>
    <n v="30543689"/>
    <s v="STAFF"/>
    <n v="2029740"/>
    <s v="Time Code : N - IUTS DU MOIS D'AVRIL 2022 DE KAMBOU Sansan Christian"/>
  </r>
  <r>
    <s v="E"/>
    <s v="4300"/>
    <s v="854"/>
    <s v="85400"/>
    <s v="8549059"/>
    <n v="528004120002"/>
    <x v="0"/>
    <x v="12"/>
    <x v="12"/>
    <n v="202302"/>
    <n v="44676"/>
    <s v="XOF"/>
    <n v="46230.36"/>
    <n v="78.489999999999995"/>
    <s v="EUR"/>
    <n v="70.478999999999999"/>
    <n v="30543689"/>
    <s v="STAFF"/>
    <n v="2029740"/>
    <s v="Time Code : N - IUTS DU MOIS D'AVRIL 2022 DE KAMBOU Sansan Christian/REAJUST"/>
  </r>
  <r>
    <s v="E"/>
    <s v="4200"/>
    <s v="854"/>
    <s v="85406"/>
    <s v="8549059"/>
    <n v="528004120002"/>
    <x v="0"/>
    <x v="12"/>
    <x v="12"/>
    <n v="202302"/>
    <n v="44676"/>
    <s v="XOF"/>
    <n v="-10019.23"/>
    <n v="-17.010000000000002"/>
    <s v="EUR"/>
    <n v="-15.273999999999999"/>
    <n v="30543689"/>
    <s v="STAFF"/>
    <n v="2027008"/>
    <s v="Time Code : N - CNSS DU MOIS D'AVRIL 2022 DE SAWADOGO Augustine Marie wendyam"/>
  </r>
  <r>
    <s v="E"/>
    <s v="4300"/>
    <s v="854"/>
    <s v="85400"/>
    <s v="8549059"/>
    <n v="528004120002"/>
    <x v="0"/>
    <x v="12"/>
    <x v="12"/>
    <n v="202302"/>
    <n v="44676"/>
    <s v="XOF"/>
    <n v="-9258.0400000000009"/>
    <n v="-15.72"/>
    <s v="EUR"/>
    <n v="-14.115"/>
    <n v="30543689"/>
    <s v="STAFF"/>
    <n v="2012905"/>
    <s v="Time Code : N - IUTS DU MOIS D'AVRIL 2022 DE NEBIE Noël"/>
  </r>
  <r>
    <s v="E"/>
    <s v="4200"/>
    <s v="854"/>
    <s v="85406"/>
    <s v="8549059"/>
    <n v="528004120002"/>
    <x v="0"/>
    <x v="12"/>
    <x v="12"/>
    <n v="202302"/>
    <n v="44676"/>
    <s v="XOF"/>
    <n v="10019.23"/>
    <n v="17.010000000000002"/>
    <s v="EUR"/>
    <n v="15.273999999999999"/>
    <n v="30543689"/>
    <s v="STAFF"/>
    <n v="2027008"/>
    <s v="Time Code : N - CNSS DU MOIS D'AVRIL 2022 DE SAWADOGO Augustine Marie wendyam/REAJUST"/>
  </r>
  <r>
    <s v="E"/>
    <s v="4200"/>
    <s v="854"/>
    <s v="85408"/>
    <s v="8549059"/>
    <n v="528004120002"/>
    <x v="0"/>
    <x v="12"/>
    <x v="12"/>
    <n v="202302"/>
    <n v="44676"/>
    <s v="XOF"/>
    <n v="54466.67"/>
    <n v="92.47"/>
    <s v="EUR"/>
    <n v="83.031999999999996"/>
    <n v="30543689"/>
    <s v="STAFF"/>
    <n v="2046481"/>
    <s v="Time Code : N - CNSS DU MOIS D'AVRIL 2022 DE TOE Hadja Aliza Sandrine/REAJUST"/>
  </r>
  <r>
    <s v="E"/>
    <s v="4200"/>
    <s v="854"/>
    <s v="85406"/>
    <s v="8549057"/>
    <n v="528004120002"/>
    <x v="0"/>
    <x v="7"/>
    <x v="7"/>
    <n v="202302"/>
    <n v="44676"/>
    <s v="XOF"/>
    <n v="-8929.01"/>
    <n v="-15.16"/>
    <s v="EUR"/>
    <n v="-13.61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7"/>
    <x v="7"/>
    <n v="202302"/>
    <n v="44676"/>
    <s v="XOF"/>
    <n v="26030.77"/>
    <n v="44.19"/>
    <s v="EUR"/>
    <n v="39.68"/>
    <n v="30543689"/>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302"/>
    <n v="44676"/>
    <s v="XOF"/>
    <n v="8929.01"/>
    <n v="15.16"/>
    <s v="EUR"/>
    <n v="13.613"/>
    <n v="30543689"/>
    <s v="STAFF"/>
    <n v="2036440"/>
    <s v="Time Code : N - CNSS DU MOIS D'AVRIL 2022 DE YALPOUGDOU Hervé/REAJUST"/>
  </r>
  <r>
    <s v="E"/>
    <s v="4300"/>
    <s v="854"/>
    <s v="85400"/>
    <s v="8549057"/>
    <n v="528004120002"/>
    <x v="0"/>
    <x v="7"/>
    <x v="7"/>
    <n v="202302"/>
    <n v="44676"/>
    <s v="XOF"/>
    <n v="-26030.77"/>
    <n v="-44.19"/>
    <s v="EUR"/>
    <n v="-39.68"/>
    <n v="30543689"/>
    <s v="STAFF"/>
    <n v="8540392"/>
    <s v="Time Code : N - IUTS DU MOIS D'AVRIL 2022 DE KABORE Hamza"/>
  </r>
  <r>
    <s v="E"/>
    <s v="4200"/>
    <s v="854"/>
    <s v="85406"/>
    <s v="8549057"/>
    <n v="528004120002"/>
    <x v="0"/>
    <x v="7"/>
    <x v="7"/>
    <n v="202302"/>
    <n v="44676"/>
    <s v="XOF"/>
    <n v="-27808.38"/>
    <n v="-47.21"/>
    <s v="EUR"/>
    <n v="-42.39099999999999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302"/>
    <n v="44676"/>
    <s v="XOF"/>
    <n v="4837.5"/>
    <n v="8.2100000000000009"/>
    <s v="EUR"/>
    <n v="7.3719999999999999"/>
    <n v="30543689"/>
    <s v="STAFF"/>
    <n v="8540358"/>
    <s v="Time Code : N - CNSS DU MOIS D'AVRIL 2022 DE ZOMA Jean/REAJUST"/>
  </r>
  <r>
    <s v="E"/>
    <s v="4200"/>
    <s v="854"/>
    <s v="85406"/>
    <s v="8549057"/>
    <n v="528004120002"/>
    <x v="0"/>
    <x v="7"/>
    <x v="7"/>
    <n v="202302"/>
    <n v="44676"/>
    <s v="XOF"/>
    <n v="-4837.5"/>
    <n v="-8.2100000000000009"/>
    <s v="EUR"/>
    <n v="-7.3719999999999999"/>
    <n v="30543689"/>
    <s v="STAFF"/>
    <n v="8540358"/>
    <s v="Time Code : N - CNSS DU MOIS D'AVRIL 2022 DE ZOMA Jean"/>
  </r>
  <r>
    <s v="E"/>
    <s v="4200"/>
    <s v="854"/>
    <s v="85406"/>
    <s v="8549057"/>
    <n v="528004120002"/>
    <x v="0"/>
    <x v="7"/>
    <x v="7"/>
    <n v="202302"/>
    <n v="44676"/>
    <s v="XOF"/>
    <n v="27808.38"/>
    <n v="47.21"/>
    <s v="EUR"/>
    <n v="42.390999999999998"/>
    <n v="30543689"/>
    <s v="STAFF"/>
    <n v="8540399"/>
    <s v="Time Code : N - CNSS DU MOIS D'AVRIL 2022 DE KONFE TRAORE Aicha/REAJUST"/>
  </r>
  <r>
    <s v="E"/>
    <s v="4200"/>
    <s v="854"/>
    <s v="85406"/>
    <s v="8549057"/>
    <n v="528004120002"/>
    <x v="0"/>
    <x v="7"/>
    <x v="7"/>
    <n v="202302"/>
    <n v="44676"/>
    <s v="XOF"/>
    <n v="-4837.5"/>
    <n v="-8.2100000000000009"/>
    <s v="EUR"/>
    <n v="-7.371999999999999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7"/>
    <x v="7"/>
    <n v="202302"/>
    <n v="44676"/>
    <s v="XOF"/>
    <n v="-27808.38"/>
    <n v="-47.21"/>
    <s v="EUR"/>
    <n v="-42.390999999999998"/>
    <n v="30543689"/>
    <s v="STAFF"/>
    <n v="8540399"/>
    <s v="Time Code : N - CNSS DU MOIS D'AVRIL 2022 DE KONFE TRAORE Aicha"/>
  </r>
  <r>
    <s v="E"/>
    <s v="4300"/>
    <s v="854"/>
    <s v="85400"/>
    <s v="8549059"/>
    <n v="528004120002"/>
    <x v="0"/>
    <x v="12"/>
    <x v="12"/>
    <n v="202302"/>
    <n v="44676"/>
    <s v="XOF"/>
    <n v="-46230.36"/>
    <n v="-78.489999999999995"/>
    <s v="EUR"/>
    <n v="-70.478999999999999"/>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2"/>
    <x v="12"/>
    <n v="202302"/>
    <n v="44676"/>
    <s v="XOF"/>
    <n v="-54466.67"/>
    <n v="-92.47"/>
    <s v="EUR"/>
    <n v="-83.031999999999996"/>
    <n v="30543689"/>
    <s v="STAFF"/>
    <n v="2046481"/>
    <s v="Time Code : N - CNSS DU MOIS D'AVRIL 2022 DE TOE Hadja Aliza Sandrine"/>
  </r>
  <r>
    <s v="E"/>
    <s v="4200"/>
    <s v="854"/>
    <s v="85406"/>
    <s v="8549059"/>
    <n v="528004120002"/>
    <x v="0"/>
    <x v="12"/>
    <x v="12"/>
    <n v="202302"/>
    <n v="44676"/>
    <s v="XOF"/>
    <n v="11878.04"/>
    <n v="20.170000000000002"/>
    <s v="EUR"/>
    <n v="18.111000000000001"/>
    <n v="30543689"/>
    <s v="STAFF"/>
    <n v="2030994"/>
    <s v="Time Code : N - CNSS DU MOIS D'AVRIL 2022 DE KI/KERE Léonie/REAJUST"/>
  </r>
  <r>
    <s v="E"/>
    <s v="4300"/>
    <s v="854"/>
    <s v="85400"/>
    <s v="8549059"/>
    <n v="528004120002"/>
    <x v="0"/>
    <x v="12"/>
    <x v="12"/>
    <n v="202302"/>
    <n v="44676"/>
    <s v="XOF"/>
    <n v="-46230.36"/>
    <n v="-78.489999999999995"/>
    <s v="EUR"/>
    <n v="-70.478999999999999"/>
    <n v="30543689"/>
    <s v="STAFF"/>
    <n v="2029740"/>
    <s v="Time Code : N - IUTS DU MOIS D'AVRIL 2022 DE KAMBOU Sansan Christian"/>
  </r>
  <r>
    <s v="E"/>
    <s v="4200"/>
    <s v="854"/>
    <s v="85406"/>
    <s v="8549059"/>
    <n v="528004120002"/>
    <x v="0"/>
    <x v="12"/>
    <x v="12"/>
    <n v="202302"/>
    <n v="44676"/>
    <s v="XOF"/>
    <n v="-45504.85"/>
    <n v="-77.260000000000005"/>
    <s v="EUR"/>
    <n v="-69.373999999999995"/>
    <n v="30543689"/>
    <s v="STAFF"/>
    <n v="8540279"/>
    <s v="Time Code : N - CNSS DU MOIS D'AVRIL 2022 DE YAMEOGO Wendkoaguenda Lucie"/>
  </r>
  <r>
    <s v="E"/>
    <s v="4300"/>
    <s v="854"/>
    <s v="85400"/>
    <s v="8549059"/>
    <n v="528004120002"/>
    <x v="0"/>
    <x v="12"/>
    <x v="12"/>
    <n v="202302"/>
    <n v="44676"/>
    <s v="XOF"/>
    <n v="9258.0400000000009"/>
    <n v="15.72"/>
    <s v="EUR"/>
    <n v="14.115"/>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10213.06"/>
    <n v="17.34"/>
    <s v="EUR"/>
    <n v="15.57"/>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9258.0400000000009"/>
    <n v="-15.72"/>
    <s v="EUR"/>
    <n v="-14.115"/>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10019.23"/>
    <n v="-17.010000000000002"/>
    <s v="EUR"/>
    <n v="-15.273999999999999"/>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11878.04"/>
    <n v="-20.170000000000002"/>
    <s v="EUR"/>
    <n v="-18.111000000000001"/>
    <n v="30543689"/>
    <s v="STAFF"/>
    <n v="2030994"/>
    <s v="Time Code : N - CNSS DU MOIS D'AVRIL 2022 DE KI/KERE Léonie"/>
  </r>
  <r>
    <s v="E"/>
    <s v="4200"/>
    <s v="854"/>
    <s v="85408"/>
    <s v="8549059"/>
    <n v="528004120002"/>
    <x v="0"/>
    <x v="12"/>
    <x v="12"/>
    <n v="202302"/>
    <n v="44676"/>
    <s v="XOF"/>
    <n v="-54466.67"/>
    <n v="-92.47"/>
    <s v="EUR"/>
    <n v="-83.031999999999996"/>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22"/>
    <x v="22"/>
    <n v="202302"/>
    <n v="44676"/>
    <s v="XOF"/>
    <n v="4837.5"/>
    <n v="8.2100000000000009"/>
    <s v="EUR"/>
    <n v="7.3719999999999999"/>
    <n v="30543689"/>
    <s v="STAFF"/>
    <n v="8540358"/>
    <s v="Time Code : N - CNSS DU MOIS D'AVRIL 2022 DE ZOMA Jean"/>
  </r>
  <r>
    <s v="E"/>
    <s v="4300"/>
    <s v="854"/>
    <s v="85400"/>
    <s v="8549057"/>
    <n v="528004120002"/>
    <x v="0"/>
    <x v="22"/>
    <x v="22"/>
    <n v="202302"/>
    <n v="44676"/>
    <s v="XOF"/>
    <n v="26030.77"/>
    <n v="44.19"/>
    <s v="EUR"/>
    <n v="39.68"/>
    <n v="30543689"/>
    <s v="STAFF"/>
    <n v="8540392"/>
    <s v="Time Code : N - IUTS DU MOIS D'AVRIL 2022 DE KABORE Hamza"/>
  </r>
  <r>
    <s v="E"/>
    <s v="4200"/>
    <s v="854"/>
    <s v="85406"/>
    <s v="8549057"/>
    <n v="528004120002"/>
    <x v="0"/>
    <x v="22"/>
    <x v="22"/>
    <n v="202302"/>
    <n v="44676"/>
    <s v="XOF"/>
    <n v="-8929.01"/>
    <n v="-15.16"/>
    <s v="EUR"/>
    <n v="-13.61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22"/>
    <x v="22"/>
    <n v="202302"/>
    <n v="44676"/>
    <s v="XOF"/>
    <n v="8929.01"/>
    <n v="15.16"/>
    <s v="EUR"/>
    <n v="13.61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22"/>
    <x v="22"/>
    <n v="202302"/>
    <n v="44676"/>
    <s v="XOF"/>
    <n v="-26030.77"/>
    <n v="-44.19"/>
    <s v="EUR"/>
    <n v="-39.68"/>
    <n v="30543689"/>
    <s v="STAFF"/>
    <n v="8540392"/>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22"/>
    <x v="22"/>
    <n v="202302"/>
    <n v="44676"/>
    <s v="XOF"/>
    <n v="-8929.01"/>
    <n v="-15.16"/>
    <s v="EUR"/>
    <n v="-13.613"/>
    <n v="30543689"/>
    <s v="STAFF"/>
    <n v="2036440"/>
    <s v="Time Code : N - CNSS DU MOIS D'AVRIL 2022 DE YALPOUGDOU Hervé/REAJUST"/>
  </r>
  <r>
    <s v="E"/>
    <s v="4200"/>
    <s v="854"/>
    <s v="85406"/>
    <s v="8549057"/>
    <n v="528004120002"/>
    <x v="0"/>
    <x v="7"/>
    <x v="7"/>
    <n v="202302"/>
    <n v="44676"/>
    <s v="XOF"/>
    <n v="-4837.5"/>
    <n v="-8.2100000000000009"/>
    <s v="EUR"/>
    <n v="-7.3719999999999999"/>
    <n v="30543689"/>
    <s v="STAFF"/>
    <n v="8540358"/>
    <s v="Time Code : N - CNSS DU MOIS D'AVRIL 2022 DE ZOMA Jean"/>
  </r>
  <r>
    <s v="E"/>
    <s v="4300"/>
    <s v="854"/>
    <s v="85400"/>
    <s v="8549057"/>
    <n v="528004120002"/>
    <x v="0"/>
    <x v="7"/>
    <x v="7"/>
    <n v="202302"/>
    <n v="44676"/>
    <s v="XOF"/>
    <n v="-26030.77"/>
    <n v="-44.19"/>
    <s v="EUR"/>
    <n v="-39.68"/>
    <n v="30543689"/>
    <s v="STAFF"/>
    <n v="8540392"/>
    <s v="Time Code : N - IUTS DU MOIS D'AVRIL 2022 DE KABORE Hamza"/>
  </r>
  <r>
    <s v="E"/>
    <s v="4200"/>
    <s v="854"/>
    <s v="85406"/>
    <s v="8549057"/>
    <n v="528004120002"/>
    <x v="0"/>
    <x v="7"/>
    <x v="7"/>
    <n v="202302"/>
    <n v="44676"/>
    <s v="XOF"/>
    <n v="8929.01"/>
    <n v="15.16"/>
    <s v="EUR"/>
    <n v="13.61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10213.06"/>
    <n v="-17.34"/>
    <s v="EUR"/>
    <n v="-15.57"/>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9258.0400000000009"/>
    <n v="15.72"/>
    <s v="EUR"/>
    <n v="14.115"/>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10019.23"/>
    <n v="17.010000000000002"/>
    <s v="EUR"/>
    <n v="15.273999999999999"/>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11878.04"/>
    <n v="20.170000000000002"/>
    <s v="EUR"/>
    <n v="18.111000000000001"/>
    <n v="30543689"/>
    <s v="STAFF"/>
    <n v="2030994"/>
    <s v="Time Code : N - CNSS DU MOIS D'AVRIL 2022 DE KI/KERE Léonie"/>
  </r>
  <r>
    <s v="E"/>
    <s v="4300"/>
    <s v="854"/>
    <s v="85400"/>
    <s v="8549059"/>
    <n v="528004120002"/>
    <x v="0"/>
    <x v="18"/>
    <x v="18"/>
    <n v="202302"/>
    <n v="44676"/>
    <s v="XOF"/>
    <n v="-5835.53"/>
    <n v="-9.91"/>
    <s v="EUR"/>
    <n v="-8.8989999999999991"/>
    <n v="30543689"/>
    <s v="STAFF"/>
    <n v="2013058"/>
    <s v="Time Code : N - IUTS DU MOIS D'AVRIL 2022 DE BONOU Samson/REAJUST"/>
  </r>
  <r>
    <s v="E"/>
    <s v="4200"/>
    <s v="854"/>
    <s v="85406"/>
    <s v="8549059"/>
    <n v="528004120002"/>
    <x v="0"/>
    <x v="12"/>
    <x v="12"/>
    <n v="202302"/>
    <n v="44676"/>
    <s v="XOF"/>
    <n v="-45504.85"/>
    <n v="-77.260000000000005"/>
    <s v="EUR"/>
    <n v="-69.373999999999995"/>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5835.53"/>
    <n v="-9.91"/>
    <s v="EUR"/>
    <n v="-8.8989999999999991"/>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2"/>
    <x v="12"/>
    <n v="202302"/>
    <n v="44676"/>
    <s v="XOF"/>
    <n v="54466.67"/>
    <n v="92.47"/>
    <s v="EUR"/>
    <n v="83.031999999999996"/>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5835.53"/>
    <n v="9.91"/>
    <s v="EUR"/>
    <n v="8.8989999999999991"/>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45504.85"/>
    <n v="77.260000000000005"/>
    <s v="EUR"/>
    <n v="69.373999999999995"/>
    <n v="30543689"/>
    <s v="STAFF"/>
    <n v="8540279"/>
    <s v="Time Code : N - CNSS DU MOIS D'AVRIL 2022 DE YAMEOGO Wendkoaguenda Lucie/REAJUST"/>
  </r>
  <r>
    <s v="E"/>
    <s v="4200"/>
    <s v="854"/>
    <s v="85406"/>
    <s v="8549059"/>
    <n v="528004120002"/>
    <x v="0"/>
    <x v="12"/>
    <x v="12"/>
    <n v="202302"/>
    <n v="44676"/>
    <s v="XOF"/>
    <n v="45504.85"/>
    <n v="77.260000000000005"/>
    <s v="EUR"/>
    <n v="69.373999999999995"/>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11878.04"/>
    <n v="-20.170000000000002"/>
    <s v="EUR"/>
    <n v="-18.111000000000001"/>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9258.0400000000009"/>
    <n v="-15.72"/>
    <s v="EUR"/>
    <n v="-14.115"/>
    <n v="30543689"/>
    <s v="STAFF"/>
    <n v="2012905"/>
    <s v="Time Code : N - IUTS DU MOIS D'AVRIL 2022 DE NEBIE Noël"/>
  </r>
  <r>
    <s v="E"/>
    <s v="4200"/>
    <s v="854"/>
    <s v="85406"/>
    <s v="8549059"/>
    <n v="528004120002"/>
    <x v="0"/>
    <x v="12"/>
    <x v="12"/>
    <n v="202302"/>
    <n v="44676"/>
    <s v="XOF"/>
    <n v="-10019.23"/>
    <n v="-17.010000000000002"/>
    <s v="EUR"/>
    <n v="-15.273999999999999"/>
    <n v="30543689"/>
    <s v="STAFF"/>
    <n v="2027008"/>
    <s v="Time Code : N - CNSS DU MOIS D'AVRIL 2022 DE SAWADOGO Augustine Marie wendyam"/>
  </r>
  <r>
    <s v="E"/>
    <s v="4200"/>
    <s v="854"/>
    <s v="85406"/>
    <s v="8549059"/>
    <n v="528004120002"/>
    <x v="0"/>
    <x v="12"/>
    <x v="12"/>
    <n v="202302"/>
    <n v="44676"/>
    <s v="XOF"/>
    <n v="14030.21"/>
    <n v="23.82"/>
    <s v="EUR"/>
    <n v="21.388999999999999"/>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45504.85"/>
    <n v="-77.260000000000005"/>
    <s v="EUR"/>
    <n v="-69.373999999999995"/>
    <n v="30543689"/>
    <s v="STAFF"/>
    <n v="8540279"/>
    <s v="Time Code : N - CNSS DU MOIS D'AVRIL 2022 DE YAMEOGO Wendkoaguenda Lucie"/>
  </r>
  <r>
    <s v="E"/>
    <s v="4300"/>
    <s v="854"/>
    <s v="85400"/>
    <s v="8549059"/>
    <n v="528004120002"/>
    <x v="0"/>
    <x v="12"/>
    <x v="12"/>
    <n v="202302"/>
    <n v="44676"/>
    <s v="XOF"/>
    <n v="-5835.53"/>
    <n v="-9.91"/>
    <s v="EUR"/>
    <n v="-8.8989999999999991"/>
    <n v="30543689"/>
    <s v="STAFF"/>
    <n v="2013058"/>
    <s v="Time Code : N - IUTS DU MOIS D'AVRIL 2022 DE BONOU Samson"/>
  </r>
  <r>
    <s v="E"/>
    <s v="4200"/>
    <s v="854"/>
    <s v="85406"/>
    <s v="8549059"/>
    <n v="528004120002"/>
    <x v="0"/>
    <x v="18"/>
    <x v="18"/>
    <n v="202302"/>
    <n v="44676"/>
    <s v="XOF"/>
    <n v="14030.21"/>
    <n v="23.82"/>
    <s v="EUR"/>
    <n v="21.388999999999999"/>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11878.04"/>
    <n v="-20.170000000000002"/>
    <s v="EUR"/>
    <n v="-18.111000000000001"/>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10213.06"/>
    <n v="17.34"/>
    <s v="EUR"/>
    <n v="15.57"/>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8"/>
    <x v="18"/>
    <n v="202302"/>
    <n v="44676"/>
    <s v="XOF"/>
    <n v="54466.67"/>
    <n v="92.47"/>
    <s v="EUR"/>
    <n v="83.031999999999996"/>
    <n v="30543689"/>
    <s v="STAFF"/>
    <n v="2046481"/>
    <s v="Time Code : N - CNSS DU MOIS D'AVRIL 2022 DE TOE Hadja Aliza Sandrine"/>
  </r>
  <r>
    <s v="E"/>
    <s v="4300"/>
    <s v="854"/>
    <s v="85400"/>
    <s v="8549059"/>
    <n v="528004120002"/>
    <x v="0"/>
    <x v="18"/>
    <x v="18"/>
    <n v="202302"/>
    <n v="44676"/>
    <s v="XOF"/>
    <n v="-10213.06"/>
    <n v="-17.34"/>
    <s v="EUR"/>
    <n v="-15.57"/>
    <n v="30543689"/>
    <s v="STAFF"/>
    <n v="8540206"/>
    <s v="Time Code : N - IUTS DU MOIS D'AVRIL 2022 DE OUEDRAOGO Wendingomdé Joseph Arnaud/REAJUST"/>
  </r>
  <r>
    <s v="E"/>
    <s v="4300"/>
    <s v="854"/>
    <s v="85400"/>
    <s v="8549059"/>
    <n v="528004120002"/>
    <x v="0"/>
    <x v="18"/>
    <x v="18"/>
    <n v="202302"/>
    <n v="44676"/>
    <s v="XOF"/>
    <n v="46230.36"/>
    <n v="78.489999999999995"/>
    <s v="EUR"/>
    <n v="70.478999999999999"/>
    <n v="30543689"/>
    <s v="STAFF"/>
    <n v="2029740"/>
    <s v="Time Code : N - IUTS DU MOIS D'AVRIL 2022 DE KAMBOU Sansan Christian"/>
  </r>
  <r>
    <s v="E"/>
    <s v="4300"/>
    <s v="854"/>
    <s v="85400"/>
    <s v="8549059"/>
    <n v="528004120002"/>
    <x v="0"/>
    <x v="18"/>
    <x v="18"/>
    <n v="202302"/>
    <n v="44676"/>
    <s v="XOF"/>
    <n v="-46230.36"/>
    <n v="-78.489999999999995"/>
    <s v="EUR"/>
    <n v="-70.478999999999999"/>
    <n v="30543689"/>
    <s v="STAFF"/>
    <n v="2029740"/>
    <s v="Time Code : N - IUTS DU MOIS D'AVRIL 2022 DE KAMBOU Sansan Christian/REAJUST"/>
  </r>
  <r>
    <s v="E"/>
    <s v="4200"/>
    <s v="854"/>
    <s v="85406"/>
    <s v="8549059"/>
    <n v="528004120002"/>
    <x v="0"/>
    <x v="18"/>
    <x v="18"/>
    <n v="202302"/>
    <n v="44676"/>
    <s v="XOF"/>
    <n v="10019.23"/>
    <n v="17.010000000000002"/>
    <s v="EUR"/>
    <n v="15.273999999999999"/>
    <n v="30543689"/>
    <s v="STAFF"/>
    <n v="2027008"/>
    <s v="Time Code : N - CNSS DU MOIS D'AVRIL 2022 DE SAWADOGO Augustine Marie wendyam"/>
  </r>
  <r>
    <s v="E"/>
    <s v="4300"/>
    <s v="854"/>
    <s v="85400"/>
    <s v="8549059"/>
    <n v="528004120002"/>
    <x v="0"/>
    <x v="18"/>
    <x v="18"/>
    <n v="202302"/>
    <n v="44676"/>
    <s v="XOF"/>
    <n v="9258.0400000000009"/>
    <n v="15.72"/>
    <s v="EUR"/>
    <n v="14.115"/>
    <n v="30543689"/>
    <s v="STAFF"/>
    <n v="2012905"/>
    <s v="Time Code : N - IUTS DU MOIS D'AVRIL 2022 DE NEBIE Noël"/>
  </r>
  <r>
    <s v="E"/>
    <s v="4200"/>
    <s v="854"/>
    <s v="85406"/>
    <s v="8549059"/>
    <n v="528004120002"/>
    <x v="0"/>
    <x v="18"/>
    <x v="18"/>
    <n v="202302"/>
    <n v="44676"/>
    <s v="XOF"/>
    <n v="-10019.23"/>
    <n v="-17.010000000000002"/>
    <s v="EUR"/>
    <n v="-15.273999999999999"/>
    <n v="30543689"/>
    <s v="STAFF"/>
    <n v="2027008"/>
    <s v="Time Code : N - CNSS DU MOIS D'AVRIL 2022 DE SAWADOGO Augustine Marie wendyam/REAJUST"/>
  </r>
  <r>
    <s v="E"/>
    <s v="4200"/>
    <s v="854"/>
    <s v="85400"/>
    <s v="8549059"/>
    <n v="528004120002"/>
    <x v="0"/>
    <x v="12"/>
    <x v="12"/>
    <n v="202302"/>
    <n v="44676"/>
    <s v="XOF"/>
    <n v="-6961.68"/>
    <n v="-11.82"/>
    <s v="EUR"/>
    <n v="-10.614000000000001"/>
    <n v="30543689"/>
    <s v="STAFF"/>
    <n v="8540206"/>
    <s v="Time Code : N - CNSS DU MOIS D'AVRIL 2022 DE OUEDRAOGO Wendingomdé Joseph Arnaud"/>
  </r>
  <r>
    <s v="E"/>
    <s v="4200"/>
    <s v="854"/>
    <s v="85400"/>
    <s v="8549059"/>
    <n v="528004120002"/>
    <x v="0"/>
    <x v="12"/>
    <x v="12"/>
    <n v="202302"/>
    <n v="44676"/>
    <s v="XOF"/>
    <n v="-7233.64"/>
    <n v="-12.28"/>
    <s v="EUR"/>
    <n v="-11.026999999999999"/>
    <n v="30543689"/>
    <s v="STAFF"/>
    <n v="2013058"/>
    <s v="Time Code : N - CNSS DU MOIS D'AVRIL 2022 DE BONOU Samson"/>
  </r>
  <r>
    <s v="E"/>
    <s v="4200"/>
    <s v="854"/>
    <s v="85400"/>
    <s v="8549059"/>
    <n v="528004120002"/>
    <x v="0"/>
    <x v="12"/>
    <x v="12"/>
    <n v="202302"/>
    <n v="44676"/>
    <s v="XOF"/>
    <n v="7233.64"/>
    <n v="12.28"/>
    <s v="EUR"/>
    <n v="11.026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0"/>
    <s v="8549059"/>
    <n v="528004120002"/>
    <x v="0"/>
    <x v="12"/>
    <x v="12"/>
    <n v="202302"/>
    <n v="44676"/>
    <s v="XOF"/>
    <n v="-6961.68"/>
    <n v="-11.82"/>
    <s v="EUR"/>
    <n v="-10.614000000000001"/>
    <n v="30543689"/>
    <s v="STAFF"/>
    <n v="8540206"/>
    <s v="Time Code : N - CNSS DU MOIS D'AVRIL 2022 DE OUEDRAOGO Wendingomdé Joseph Arnaud"/>
  </r>
  <r>
    <s v="E"/>
    <s v="4200"/>
    <s v="854"/>
    <s v="85400"/>
    <s v="8549059"/>
    <n v="528004120002"/>
    <x v="0"/>
    <x v="12"/>
    <x v="12"/>
    <n v="202302"/>
    <n v="44676"/>
    <s v="XOF"/>
    <n v="-7233.64"/>
    <n v="-12.28"/>
    <s v="EUR"/>
    <n v="-11.026999999999999"/>
    <n v="30543689"/>
    <s v="STAFF"/>
    <n v="2013058"/>
    <s v="Time Code : N - CNSS DU MOIS D'AVRIL 2022 DE BONOU Samson"/>
  </r>
  <r>
    <s v="E"/>
    <s v="4200"/>
    <s v="854"/>
    <s v="85400"/>
    <s v="8549059"/>
    <n v="528004120002"/>
    <x v="0"/>
    <x v="12"/>
    <x v="12"/>
    <n v="202302"/>
    <n v="44676"/>
    <s v="XOF"/>
    <n v="-102955.84"/>
    <n v="-174.8"/>
    <s v="EUR"/>
    <n v="-156.959"/>
    <n v="30543689"/>
    <s v="STAFF"/>
    <n v="2029740"/>
    <s v="Time Code : N - CNSS DU MOIS D'AVRIL 2022 DE KAMBOU Sansan Christian"/>
  </r>
  <r>
    <s v="E"/>
    <s v="4200"/>
    <s v="854"/>
    <s v="85400"/>
    <s v="8549059"/>
    <n v="528004120002"/>
    <x v="0"/>
    <x v="12"/>
    <x v="12"/>
    <n v="202302"/>
    <n v="44676"/>
    <s v="XOF"/>
    <n v="-6829.41"/>
    <n v="-11.59"/>
    <s v="EUR"/>
    <n v="-10.407"/>
    <n v="30543689"/>
    <s v="STAFF"/>
    <n v="2012905"/>
    <s v="Time Code : N - CNSS DU MOIS D'AVRIL 2022 DE NEBIE Noël"/>
  </r>
  <r>
    <s v="E"/>
    <s v="4200"/>
    <s v="854"/>
    <s v="85400"/>
    <s v="8549059"/>
    <n v="528004120002"/>
    <x v="0"/>
    <x v="12"/>
    <x v="12"/>
    <n v="202302"/>
    <n v="44676"/>
    <s v="XOF"/>
    <n v="6829.41"/>
    <n v="11.59"/>
    <s v="EUR"/>
    <n v="10.407"/>
    <n v="30543689"/>
    <s v="STAFF"/>
    <n v="2012905"/>
    <s v="Time Code : N - CNSS DU MOIS D'AVRIL 2022 DE NEBIE Noël/REAJUST"/>
  </r>
  <r>
    <s v="E"/>
    <s v="4200"/>
    <s v="854"/>
    <s v="85400"/>
    <s v="8549059"/>
    <n v="528004120002"/>
    <x v="0"/>
    <x v="12"/>
    <x v="12"/>
    <n v="202302"/>
    <n v="44676"/>
    <s v="XOF"/>
    <n v="102955.84"/>
    <n v="174.8"/>
    <s v="EUR"/>
    <n v="156.959"/>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45504.85"/>
    <n v="77.260000000000005"/>
    <s v="EUR"/>
    <n v="69.373999999999995"/>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5835.53"/>
    <n v="9.91"/>
    <s v="EUR"/>
    <n v="8.8989999999999991"/>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8"/>
    <x v="18"/>
    <n v="202302"/>
    <n v="44676"/>
    <s v="XOF"/>
    <n v="-54466.67"/>
    <n v="-92.47"/>
    <s v="EUR"/>
    <n v="-83.031999999999996"/>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5835.53"/>
    <n v="-9.91"/>
    <s v="EUR"/>
    <n v="-8.8989999999999991"/>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45504.85"/>
    <n v="-77.260000000000005"/>
    <s v="EUR"/>
    <n v="-69.373999999999995"/>
    <n v="30543689"/>
    <s v="STAFF"/>
    <n v="8540279"/>
    <s v="Time Code : N - CNSS DU MOIS D'AVRIL 2022 DE YAMEOGO Wendkoaguenda Lucie/REAJUST"/>
  </r>
  <r>
    <s v="E"/>
    <s v="4200"/>
    <s v="854"/>
    <s v="85406"/>
    <s v="8549059"/>
    <n v="528004120002"/>
    <x v="0"/>
    <x v="18"/>
    <x v="18"/>
    <n v="202302"/>
    <n v="44676"/>
    <s v="XOF"/>
    <n v="-45504.85"/>
    <n v="-77.260000000000005"/>
    <s v="EUR"/>
    <n v="-69.373999999999995"/>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11878.04"/>
    <n v="20.170000000000002"/>
    <s v="EUR"/>
    <n v="18.111000000000001"/>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8"/>
    <x v="18"/>
    <n v="202302"/>
    <n v="44676"/>
    <s v="XOF"/>
    <n v="9258.0400000000009"/>
    <n v="15.72"/>
    <s v="EUR"/>
    <n v="14.115"/>
    <n v="30543689"/>
    <s v="STAFF"/>
    <n v="2012905"/>
    <s v="Time Code : N - IUTS DU MOIS D'AVRIL 2022 DE NEBIE Noël"/>
  </r>
  <r>
    <s v="E"/>
    <s v="4200"/>
    <s v="854"/>
    <s v="85406"/>
    <s v="8549059"/>
    <n v="528004120002"/>
    <x v="0"/>
    <x v="18"/>
    <x v="18"/>
    <n v="202302"/>
    <n v="44676"/>
    <s v="XOF"/>
    <n v="10019.23"/>
    <n v="17.010000000000002"/>
    <s v="EUR"/>
    <n v="15.273999999999999"/>
    <n v="30543689"/>
    <s v="STAFF"/>
    <n v="2027008"/>
    <s v="Time Code : N - CNSS DU MOIS D'AVRIL 2022 DE SAWADOGO Augustine Marie wendyam"/>
  </r>
  <r>
    <s v="E"/>
    <s v="4200"/>
    <s v="854"/>
    <s v="85406"/>
    <s v="8549059"/>
    <n v="528004120002"/>
    <x v="0"/>
    <x v="18"/>
    <x v="18"/>
    <n v="202302"/>
    <n v="44676"/>
    <s v="XOF"/>
    <n v="-14030.21"/>
    <n v="-23.82"/>
    <s v="EUR"/>
    <n v="-21.388999999999999"/>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8"/>
    <x v="18"/>
    <n v="202302"/>
    <n v="44676"/>
    <s v="XOF"/>
    <n v="45504.85"/>
    <n v="77.260000000000005"/>
    <s v="EUR"/>
    <n v="69.373999999999995"/>
    <n v="30543689"/>
    <s v="STAFF"/>
    <n v="8540279"/>
    <s v="Time Code : N - CNSS DU MOIS D'AVRIL 2022 DE YAMEOGO Wendkoaguenda Lucie"/>
  </r>
  <r>
    <s v="E"/>
    <s v="4300"/>
    <s v="854"/>
    <s v="85400"/>
    <s v="8549059"/>
    <n v="528004120002"/>
    <x v="0"/>
    <x v="18"/>
    <x v="18"/>
    <n v="202302"/>
    <n v="44676"/>
    <s v="XOF"/>
    <n v="5835.53"/>
    <n v="9.91"/>
    <s v="EUR"/>
    <n v="8.8989999999999991"/>
    <n v="30543689"/>
    <s v="STAFF"/>
    <n v="2013058"/>
    <s v="Time Code : N - IUTS DU MOIS D'AVRIL 2022 DE BONOU Samson"/>
  </r>
  <r>
    <s v="E"/>
    <s v="4300"/>
    <s v="854"/>
    <s v="85400"/>
    <s v="8549059"/>
    <n v="528004120002"/>
    <x v="0"/>
    <x v="12"/>
    <x v="12"/>
    <n v="202302"/>
    <n v="44676"/>
    <s v="XOF"/>
    <n v="5835.53"/>
    <n v="9.91"/>
    <s v="EUR"/>
    <n v="8.8989999999999991"/>
    <n v="30543689"/>
    <s v="STAFF"/>
    <n v="2013058"/>
    <s v="Time Code : N - IUTS DU MOIS D'AVRIL 2022 DE BONOU Samson/REAJUST"/>
  </r>
  <r>
    <s v="E"/>
    <s v="4200"/>
    <s v="854"/>
    <s v="85406"/>
    <s v="8549059"/>
    <n v="528004120002"/>
    <x v="0"/>
    <x v="12"/>
    <x v="12"/>
    <n v="202302"/>
    <n v="44676"/>
    <s v="XOF"/>
    <n v="-14030.21"/>
    <n v="-23.82"/>
    <s v="EUR"/>
    <n v="-21.388999999999999"/>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9"/>
    <n v="528004120002"/>
    <x v="0"/>
    <x v="12"/>
    <x v="12"/>
    <n v="202302"/>
    <n v="44676"/>
    <s v="XOF"/>
    <n v="11878.04"/>
    <n v="20.170000000000002"/>
    <s v="EUR"/>
    <n v="18.111000000000001"/>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9"/>
    <n v="528004120002"/>
    <x v="0"/>
    <x v="12"/>
    <x v="12"/>
    <n v="202302"/>
    <n v="44676"/>
    <s v="XOF"/>
    <n v="-10213.06"/>
    <n v="-17.34"/>
    <s v="EUR"/>
    <n v="-15.57"/>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0"/>
    <s v="8549057"/>
    <n v="528004120002"/>
    <x v="0"/>
    <x v="22"/>
    <x v="22"/>
    <n v="202302"/>
    <n v="44676"/>
    <s v="XOF"/>
    <n v="26030.77"/>
    <n v="44.19"/>
    <s v="EUR"/>
    <n v="39.68"/>
    <n v="30543689"/>
    <s v="STAFF"/>
    <n v="8540392"/>
    <s v="Time Code : N - IUTS DU MOIS D'AVRIL 2022 DE KABORE Hamza"/>
  </r>
  <r>
    <s v="E"/>
    <s v="4200"/>
    <s v="854"/>
    <s v="85406"/>
    <s v="8549057"/>
    <n v="528004120002"/>
    <x v="0"/>
    <x v="22"/>
    <x v="22"/>
    <n v="202302"/>
    <n v="44676"/>
    <s v="XOF"/>
    <n v="27808.38"/>
    <n v="47.21"/>
    <s v="EUR"/>
    <n v="42.390999999999998"/>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22"/>
    <x v="22"/>
    <n v="202302"/>
    <n v="44676"/>
    <s v="XOF"/>
    <n v="-4837.5"/>
    <n v="-8.2100000000000009"/>
    <s v="EUR"/>
    <n v="-7.3719999999999999"/>
    <n v="30543689"/>
    <s v="STAFF"/>
    <n v="8540358"/>
    <s v="Time Code : N - CNSS DU MOIS D'AVRIL 2022 DE ZOMA Jean/REAJUST"/>
  </r>
  <r>
    <s v="E"/>
    <s v="4200"/>
    <s v="854"/>
    <s v="85406"/>
    <s v="8549057"/>
    <n v="528004120002"/>
    <x v="0"/>
    <x v="22"/>
    <x v="22"/>
    <n v="202302"/>
    <n v="44676"/>
    <s v="XOF"/>
    <n v="4837.5"/>
    <n v="8.2100000000000009"/>
    <s v="EUR"/>
    <n v="7.3719999999999999"/>
    <n v="30543689"/>
    <s v="STAFF"/>
    <n v="8540358"/>
    <s v="Time Code : N - CNSS DU MOIS D'AVRIL 2022 DE ZOMA Jean"/>
  </r>
  <r>
    <s v="E"/>
    <s v="4200"/>
    <s v="854"/>
    <s v="85406"/>
    <s v="8549057"/>
    <n v="528004120002"/>
    <x v="0"/>
    <x v="22"/>
    <x v="22"/>
    <n v="202302"/>
    <n v="44676"/>
    <s v="XOF"/>
    <n v="-27808.38"/>
    <n v="-47.21"/>
    <s v="EUR"/>
    <n v="-42.390999999999998"/>
    <n v="30543689"/>
    <s v="STAFF"/>
    <n v="8540399"/>
    <s v="Time Code : N - CNSS DU MOIS D'AVRIL 2022 DE KONFE TRAORE Aicha/REAJUST"/>
  </r>
  <r>
    <s v="E"/>
    <s v="4200"/>
    <s v="854"/>
    <s v="85406"/>
    <s v="8549057"/>
    <n v="528004120002"/>
    <x v="0"/>
    <x v="22"/>
    <x v="22"/>
    <n v="202302"/>
    <n v="44676"/>
    <s v="XOF"/>
    <n v="4837.5"/>
    <n v="8.2100000000000009"/>
    <s v="EUR"/>
    <n v="7.371999999999999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6"/>
    <s v="8549057"/>
    <n v="528004120002"/>
    <x v="0"/>
    <x v="22"/>
    <x v="22"/>
    <n v="202302"/>
    <n v="44676"/>
    <s v="XOF"/>
    <n v="27808.38"/>
    <n v="47.21"/>
    <s v="EUR"/>
    <n v="42.390999999999998"/>
    <n v="30543689"/>
    <s v="STAFF"/>
    <n v="8540399"/>
    <s v="Time Code : N - CNSS DU MOIS D'AVRIL 2022 DE KONFE TRAORE Aicha"/>
  </r>
  <r>
    <s v="E"/>
    <s v="4010"/>
    <s v="854"/>
    <s v="85400"/>
    <s v="8549059"/>
    <n v="528004120002"/>
    <x v="0"/>
    <x v="18"/>
    <x v="18"/>
    <n v="202302"/>
    <n v="44676"/>
    <s v="XOF"/>
    <n v="-381938.66"/>
    <n v="-648.45000000000005"/>
    <s v="EUR"/>
    <n v="-582.26400000000001"/>
    <n v="30543689"/>
    <s v="STAFF"/>
    <n v="2029740"/>
    <s v="Time Code : N - SALAIRE DU MOIS D'AVRIL 2022 DE KAMBOU Sansan Christian/REAJUST"/>
  </r>
  <r>
    <s v="E"/>
    <s v="4010"/>
    <s v="854"/>
    <s v="85400"/>
    <s v="8549059"/>
    <n v="528004120002"/>
    <x v="0"/>
    <x v="18"/>
    <x v="18"/>
    <n v="202302"/>
    <n v="44676"/>
    <s v="XOF"/>
    <n v="56928.71"/>
    <n v="96.65"/>
    <s v="EUR"/>
    <n v="86.784999999999997"/>
    <n v="30543689"/>
    <s v="STAFF"/>
    <n v="2012905"/>
    <s v="Time Code : N - SALAIRE DU MOIS D'AVRIL 2022 DE NEBIE Noël"/>
  </r>
  <r>
    <s v="E"/>
    <s v="4010"/>
    <s v="854"/>
    <s v="85400"/>
    <s v="8549059"/>
    <n v="528004120002"/>
    <x v="0"/>
    <x v="18"/>
    <x v="18"/>
    <n v="202302"/>
    <n v="44676"/>
    <s v="XOF"/>
    <n v="-381938.66"/>
    <n v="-648.45000000000005"/>
    <s v="EUR"/>
    <n v="-582.26400000000001"/>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62856.99"/>
    <n v="-106.72"/>
    <s v="EUR"/>
    <n v="-95.826999999999998"/>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62856.99"/>
    <n v="-106.72"/>
    <s v="EUR"/>
    <n v="-95.826999999999998"/>
    <n v="30543689"/>
    <s v="STAFF"/>
    <n v="8540206"/>
    <s v="Time Code : N - SALAIRE DU MOIS D'AVRIL 2022 DE OUEDRAOGO Wendingomdé Joseph Arnaud/REAJUST"/>
  </r>
  <r>
    <s v="E"/>
    <s v="4010"/>
    <s v="854"/>
    <s v="85400"/>
    <s v="8549059"/>
    <n v="528004120002"/>
    <x v="0"/>
    <x v="18"/>
    <x v="18"/>
    <n v="202302"/>
    <n v="44676"/>
    <s v="XOF"/>
    <n v="41468.239999999998"/>
    <n v="70.400000000000006"/>
    <s v="EUR"/>
    <n v="63.213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41468.239999999998"/>
    <n v="-70.400000000000006"/>
    <s v="EUR"/>
    <n v="-63.213999999999999"/>
    <n v="30543689"/>
    <s v="STAFF"/>
    <n v="2013058"/>
    <s v="Time Code : N - SALAIRE DU MOIS D'AVRIL 2022 DE BONOU Samson/REAJUST"/>
  </r>
  <r>
    <s v="E"/>
    <s v="4010"/>
    <s v="854"/>
    <s v="85400"/>
    <s v="8549059"/>
    <n v="528004120002"/>
    <x v="0"/>
    <x v="18"/>
    <x v="18"/>
    <n v="202302"/>
    <n v="44676"/>
    <s v="XOF"/>
    <n v="381938.66"/>
    <n v="648.45000000000005"/>
    <s v="EUR"/>
    <n v="582.26400000000001"/>
    <n v="30543689"/>
    <s v="STAFF"/>
    <n v="2029740"/>
    <s v="Time Code : N - SALAIRE DU MOIS D'AVRIL 2022 DE KAMBOU Sansan Christian"/>
  </r>
  <r>
    <s v="E"/>
    <s v="4010"/>
    <s v="854"/>
    <s v="85400"/>
    <s v="8549059"/>
    <n v="528004120002"/>
    <x v="0"/>
    <x v="18"/>
    <x v="18"/>
    <n v="202302"/>
    <n v="44676"/>
    <s v="XOF"/>
    <n v="-56928.71"/>
    <n v="-96.65"/>
    <s v="EUR"/>
    <n v="-86.784999999999997"/>
    <n v="30543689"/>
    <s v="STAFF"/>
    <n v="2012905"/>
    <s v="Time Code : N - SALAIRE DU MOIS D'AVRIL 2022 DE NEBIE Noël/REAJUST"/>
  </r>
  <r>
    <s v="E"/>
    <s v="4010"/>
    <s v="854"/>
    <s v="85400"/>
    <s v="8549059"/>
    <n v="528004120002"/>
    <x v="0"/>
    <x v="18"/>
    <x v="18"/>
    <n v="202302"/>
    <n v="44676"/>
    <s v="XOF"/>
    <n v="381938.66"/>
    <n v="648.45000000000005"/>
    <s v="EUR"/>
    <n v="582.26400000000001"/>
    <n v="30543689"/>
    <s v="STAFF"/>
    <n v="2029740"/>
    <s v="Time Code : N - SALAIRE DU MOIS D'AVRIL 2022 DE KAMBOU Sansan Christian"/>
  </r>
  <r>
    <s v="E"/>
    <s v="4010"/>
    <s v="854"/>
    <s v="85400"/>
    <s v="8549059"/>
    <n v="528004120002"/>
    <x v="0"/>
    <x v="18"/>
    <x v="18"/>
    <n v="202302"/>
    <n v="44676"/>
    <s v="XOF"/>
    <n v="381938.66"/>
    <n v="648.45000000000005"/>
    <s v="EUR"/>
    <n v="582.26400000000001"/>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41468.239999999998"/>
    <n v="-70.400000000000006"/>
    <s v="EUR"/>
    <n v="-63.213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56928.71"/>
    <n v="-96.65"/>
    <s v="EUR"/>
    <n v="-86.784999999999997"/>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62856.99"/>
    <n v="106.72"/>
    <s v="EUR"/>
    <n v="95.826999999999998"/>
    <n v="30543689"/>
    <s v="STAFF"/>
    <n v="8540206"/>
    <s v="Time Code : N - SALAIRE DU MOIS D'AVRIL 2022 DE OUEDRAOGO Wendingomdé Joseph Arnaud"/>
  </r>
  <r>
    <s v="E"/>
    <s v="4010"/>
    <s v="854"/>
    <s v="85400"/>
    <s v="8549059"/>
    <n v="528004120002"/>
    <x v="0"/>
    <x v="18"/>
    <x v="18"/>
    <n v="202302"/>
    <n v="44676"/>
    <s v="XOF"/>
    <n v="41468.239999999998"/>
    <n v="70.400000000000006"/>
    <s v="EUR"/>
    <n v="63.213999999999999"/>
    <n v="30543689"/>
    <s v="STAFF"/>
    <n v="2013058"/>
    <s v="Time Code : N - SALAIRE DU MOIS D'AVRIL 2022 DE BONOU Samson"/>
  </r>
  <r>
    <s v="E"/>
    <s v="4010"/>
    <s v="854"/>
    <s v="85400"/>
    <s v="8549059"/>
    <n v="528004120002"/>
    <x v="0"/>
    <x v="18"/>
    <x v="18"/>
    <n v="202302"/>
    <n v="44676"/>
    <s v="XOF"/>
    <n v="56928.71"/>
    <n v="96.65"/>
    <s v="EUR"/>
    <n v="86.784999999999997"/>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8"/>
    <x v="18"/>
    <n v="202302"/>
    <n v="44676"/>
    <s v="XOF"/>
    <n v="62856.99"/>
    <n v="106.72"/>
    <s v="EUR"/>
    <n v="95.826999999999998"/>
    <n v="30543689"/>
    <s v="STAFF"/>
    <n v="8540206"/>
    <s v="Time Code : N - SALAIRE DU MOIS D'AVRIL 2022 DE OUEDRAOGO Wendingomdé Joseph Arnaud"/>
  </r>
  <r>
    <s v="E"/>
    <s v="4010"/>
    <s v="854"/>
    <s v="85400"/>
    <s v="8549059"/>
    <n v="528004120002"/>
    <x v="0"/>
    <x v="18"/>
    <x v="18"/>
    <n v="202302"/>
    <n v="44676"/>
    <s v="XOF"/>
    <n v="56928.71"/>
    <n v="96.65"/>
    <s v="EUR"/>
    <n v="86.784999999999997"/>
    <n v="30543689"/>
    <s v="STAFF"/>
    <n v="2012905"/>
    <s v="Time Code : N - SALAIRE DU MOIS D'AVRIL 2022 DE NEBIE Noël"/>
  </r>
  <r>
    <s v="E"/>
    <s v="4010"/>
    <s v="854"/>
    <s v="85400"/>
    <s v="8549059"/>
    <n v="528004120002"/>
    <x v="0"/>
    <x v="18"/>
    <x v="18"/>
    <n v="202302"/>
    <n v="44676"/>
    <s v="XOF"/>
    <n v="41468.239999999998"/>
    <n v="70.400000000000006"/>
    <s v="EUR"/>
    <n v="63.213999999999999"/>
    <n v="30543689"/>
    <s v="STAFF"/>
    <n v="2013058"/>
    <s v="Time Code : N - SALAIRE DU MOIS D'AVRIL 2022 DE BONOU Samson"/>
  </r>
  <r>
    <s v="E"/>
    <s v="4010"/>
    <s v="854"/>
    <s v="85400"/>
    <s v="8549059"/>
    <n v="528004120002"/>
    <x v="0"/>
    <x v="18"/>
    <x v="18"/>
    <n v="202302"/>
    <n v="44676"/>
    <s v="XOF"/>
    <n v="62856.99"/>
    <n v="106.72"/>
    <s v="EUR"/>
    <n v="95.826999999999998"/>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8"/>
    <x v="18"/>
    <n v="202302"/>
    <n v="44676"/>
    <s v="XOF"/>
    <n v="-54466.67"/>
    <n v="-92.47"/>
    <s v="EUR"/>
    <n v="-83.031999999999996"/>
    <n v="30543689"/>
    <s v="STAFF"/>
    <n v="2046481"/>
    <s v="Time Code : N - CNSS DU MOIS D'AVRIL 2022 DE TOE Hadja Aliza Sandrine/REAJUST"/>
  </r>
  <r>
    <s v="E"/>
    <s v="4300"/>
    <s v="854"/>
    <s v="85400"/>
    <s v="8549059"/>
    <n v="528004120002"/>
    <x v="0"/>
    <x v="18"/>
    <x v="18"/>
    <n v="202302"/>
    <n v="44676"/>
    <s v="XOF"/>
    <n v="46230.36"/>
    <n v="78.489999999999995"/>
    <s v="EUR"/>
    <n v="70.478999999999999"/>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8"/>
    <x v="18"/>
    <n v="202302"/>
    <n v="44676"/>
    <s v="XOF"/>
    <n v="54466.67"/>
    <n v="92.47"/>
    <s v="EUR"/>
    <n v="83.031999999999996"/>
    <n v="30543689"/>
    <s v="STAFF"/>
    <n v="2046481"/>
    <s v="Time Code : N - CNSS DU MOIS D'AVRIL 2022 DE TOE Hadja Aliza Sandrine"/>
  </r>
  <r>
    <s v="E"/>
    <s v="4200"/>
    <s v="854"/>
    <s v="85406"/>
    <s v="8549059"/>
    <n v="528004120002"/>
    <x v="0"/>
    <x v="18"/>
    <x v="18"/>
    <n v="202302"/>
    <n v="44676"/>
    <s v="XOF"/>
    <n v="-11878.04"/>
    <n v="-20.170000000000002"/>
    <s v="EUR"/>
    <n v="-18.111000000000001"/>
    <n v="30543689"/>
    <s v="STAFF"/>
    <n v="2030994"/>
    <s v="Time Code : N - CNSS DU MOIS D'AVRIL 2022 DE KI/KERE Léonie/REAJUST"/>
  </r>
  <r>
    <s v="E"/>
    <s v="4300"/>
    <s v="854"/>
    <s v="85400"/>
    <s v="8549059"/>
    <n v="528004120002"/>
    <x v="0"/>
    <x v="18"/>
    <x v="18"/>
    <n v="202302"/>
    <n v="44676"/>
    <s v="XOF"/>
    <n v="46230.36"/>
    <n v="78.489999999999995"/>
    <s v="EUR"/>
    <n v="70.478999999999999"/>
    <n v="30543689"/>
    <s v="STAFF"/>
    <n v="2029740"/>
    <s v="Time Code : N - IUTS DU MOIS D'AVRIL 2022 DE KAMBOU Sansan Christian"/>
  </r>
  <r>
    <s v="E"/>
    <s v="4200"/>
    <s v="854"/>
    <s v="85406"/>
    <s v="8549059"/>
    <n v="528004120002"/>
    <x v="0"/>
    <x v="18"/>
    <x v="18"/>
    <n v="202302"/>
    <n v="44676"/>
    <s v="XOF"/>
    <n v="45504.85"/>
    <n v="77.260000000000005"/>
    <s v="EUR"/>
    <n v="69.373999999999995"/>
    <n v="30543689"/>
    <s v="STAFF"/>
    <n v="8540279"/>
    <s v="Time Code : N - CNSS DU MOIS D'AVRIL 2022 DE YAMEOGO Wendkoaguenda Lucie"/>
  </r>
  <r>
    <s v="E"/>
    <s v="4300"/>
    <s v="854"/>
    <s v="85400"/>
    <s v="8549059"/>
    <n v="528004120002"/>
    <x v="0"/>
    <x v="18"/>
    <x v="18"/>
    <n v="202302"/>
    <n v="44676"/>
    <s v="XOF"/>
    <n v="-9258.0400000000009"/>
    <n v="-15.72"/>
    <s v="EUR"/>
    <n v="-14.115"/>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200"/>
    <s v="854"/>
    <s v="85408"/>
    <s v="8549059"/>
    <n v="528004120002"/>
    <x v="0"/>
    <x v="18"/>
    <x v="18"/>
    <n v="202302"/>
    <n v="44676"/>
    <s v="XOF"/>
    <n v="54466.67"/>
    <n v="92.47"/>
    <s v="EUR"/>
    <n v="83.031999999999996"/>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7509.08"/>
    <n v="12.75"/>
    <s v="EUR"/>
    <n v="11.44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7509.08"/>
    <n v="-12.75"/>
    <s v="EUR"/>
    <n v="-11.449"/>
    <n v="30543689"/>
    <s v="STAFF"/>
    <n v="8540358"/>
    <s v="Time Code : N - IUTS DU MOIS D'AVRIL 2022 DE ZOMA Jean"/>
  </r>
  <r>
    <s v="E"/>
    <s v="4300"/>
    <s v="854"/>
    <s v="85406"/>
    <s v="8549057"/>
    <n v="528004120002"/>
    <x v="0"/>
    <x v="7"/>
    <x v="7"/>
    <n v="202302"/>
    <n v="44676"/>
    <s v="XOF"/>
    <n v="16939.400000000001"/>
    <n v="28.76"/>
    <s v="EUR"/>
    <n v="25.824999999999999"/>
    <n v="30543689"/>
    <s v="STAFF"/>
    <n v="8540399"/>
    <s v="Time Code : N - IUTS DU MOIS D'AVRIL 2022 DE KONFE TRAORE Aicha/REAJUST"/>
  </r>
  <r>
    <s v="E"/>
    <s v="4300"/>
    <s v="854"/>
    <s v="85406"/>
    <s v="8549057"/>
    <n v="528004120002"/>
    <x v="0"/>
    <x v="7"/>
    <x v="7"/>
    <n v="202302"/>
    <n v="44676"/>
    <s v="XOF"/>
    <n v="-7509.08"/>
    <n v="-12.75"/>
    <s v="EUR"/>
    <n v="-11.449"/>
    <n v="30543689"/>
    <s v="STAFF"/>
    <n v="854035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7509.08"/>
    <n v="-12.75"/>
    <s v="EUR"/>
    <n v="-11.449"/>
    <n v="30543689"/>
    <s v="STAFF"/>
    <n v="8540358"/>
    <s v="Time Code : N - IUTS DU MOIS D'AVRIL 2022 DE ZOMA Jean"/>
  </r>
  <r>
    <s v="E"/>
    <s v="4300"/>
    <s v="854"/>
    <s v="85406"/>
    <s v="8549057"/>
    <n v="528004120002"/>
    <x v="0"/>
    <x v="7"/>
    <x v="7"/>
    <n v="202302"/>
    <n v="44676"/>
    <s v="XOF"/>
    <n v="-3694.71"/>
    <n v="-6.27"/>
    <s v="EUR"/>
    <n v="-5.6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7509.08"/>
    <n v="12.75"/>
    <s v="EUR"/>
    <n v="11.449"/>
    <n v="30543689"/>
    <s v="STAFF"/>
    <n v="8540358"/>
    <s v="Time Code : N - IUTS DU MOIS D'AVRIL 2022 DE ZOMA Jean/REAJUST"/>
  </r>
  <r>
    <s v="E"/>
    <s v="4300"/>
    <s v="854"/>
    <s v="85406"/>
    <s v="8549057"/>
    <n v="528004120002"/>
    <x v="0"/>
    <x v="7"/>
    <x v="7"/>
    <n v="202302"/>
    <n v="44676"/>
    <s v="XOF"/>
    <n v="16939.400000000001"/>
    <n v="28.76"/>
    <s v="EUR"/>
    <n v="25.824999999999999"/>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3694.71"/>
    <n v="6.27"/>
    <s v="EUR"/>
    <n v="5.63"/>
    <n v="30543689"/>
    <s v="STAFF"/>
    <n v="2036440"/>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295.7700000000004"/>
    <n v="-7.29"/>
    <s v="EUR"/>
    <n v="-6.5460000000000003"/>
    <n v="30543689"/>
    <s v="STAFF"/>
    <n v="2027008"/>
    <s v="Time Code : N - IUTS DU MOIS D'AVRIL 2022 DE SAWADOGO Augustine Marie wendyam"/>
  </r>
  <r>
    <s v="E"/>
    <s v="4300"/>
    <s v="854"/>
    <s v="85406"/>
    <s v="8549057"/>
    <n v="528004120002"/>
    <x v="0"/>
    <x v="7"/>
    <x v="7"/>
    <n v="202302"/>
    <n v="44676"/>
    <s v="XOF"/>
    <n v="-16939.400000000001"/>
    <n v="-28.76"/>
    <s v="EUR"/>
    <n v="-25.824999999999999"/>
    <n v="30543689"/>
    <s v="STAFF"/>
    <n v="8540399"/>
    <s v="Time Code : N - IUTS DU MOIS D'AVRIL 2022 DE KONFE TRAORE Aicha"/>
  </r>
  <r>
    <s v="E"/>
    <s v="4300"/>
    <s v="854"/>
    <s v="85406"/>
    <s v="8549057"/>
    <n v="528004120002"/>
    <x v="0"/>
    <x v="7"/>
    <x v="7"/>
    <n v="202302"/>
    <n v="44676"/>
    <s v="XOF"/>
    <n v="-16939.400000000001"/>
    <n v="-28.76"/>
    <s v="EUR"/>
    <n v="-25.824999999999999"/>
    <n v="30543689"/>
    <s v="STAFF"/>
    <n v="854039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7"/>
    <n v="528004120002"/>
    <x v="0"/>
    <x v="7"/>
    <x v="7"/>
    <n v="202302"/>
    <n v="44676"/>
    <s v="XOF"/>
    <n v="-16939.400000000001"/>
    <n v="-28.76"/>
    <s v="EUR"/>
    <n v="-25.824999999999999"/>
    <n v="30543689"/>
    <s v="STAFF"/>
    <n v="8540399"/>
    <s v="Time Code : N - IUTS DU MOIS D'AVRIL 2022 DE KONFE TRAORE Aicha"/>
  </r>
  <r>
    <s v="E"/>
    <s v="4300"/>
    <s v="854"/>
    <s v="85406"/>
    <s v="8549057"/>
    <n v="528004120002"/>
    <x v="0"/>
    <x v="7"/>
    <x v="7"/>
    <n v="202302"/>
    <n v="44676"/>
    <s v="XOF"/>
    <n v="-3694.71"/>
    <n v="-6.27"/>
    <s v="EUR"/>
    <n v="-5.63"/>
    <n v="30543689"/>
    <s v="STAFF"/>
    <n v="2036440"/>
    <s v="Time Code : N - IUTS DU MOIS D'AVRIL 2022 DE YALPOUGDOU Hervé"/>
  </r>
  <r>
    <s v="E"/>
    <s v="4300"/>
    <s v="854"/>
    <s v="85406"/>
    <s v="8549059"/>
    <n v="528004120002"/>
    <x v="0"/>
    <x v="12"/>
    <x v="12"/>
    <n v="202302"/>
    <n v="44676"/>
    <s v="XOF"/>
    <n v="-8660.66"/>
    <n v="-14.7"/>
    <s v="EUR"/>
    <n v="-13.2"/>
    <n v="30543689"/>
    <s v="STAFF"/>
    <n v="8540386"/>
    <s v="Time Code : N - IUTS DU MOIS D'AVRIL 2022 DE YAMEOGO Dahlia Ramata Stephanie"/>
  </r>
  <r>
    <s v="E"/>
    <s v="4300"/>
    <s v="854"/>
    <s v="85406"/>
    <s v="8549059"/>
    <n v="528004120002"/>
    <x v="0"/>
    <x v="12"/>
    <x v="12"/>
    <n v="202302"/>
    <n v="44676"/>
    <s v="XOF"/>
    <n v="-4295.7700000000004"/>
    <n v="-7.29"/>
    <s v="EUR"/>
    <n v="-6.5460000000000003"/>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302"/>
    <n v="44676"/>
    <s v="XOF"/>
    <n v="-28438.78"/>
    <n v="-48.28"/>
    <s v="EUR"/>
    <n v="-43.351999999999997"/>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521.71"/>
    <n v="-7.68"/>
    <s v="EUR"/>
    <n v="-6.8959999999999999"/>
    <n v="30543689"/>
    <s v="STAFF"/>
    <n v="2030994"/>
    <s v="Time Code : N - IUTS DU MOIS D'AVRIL 2022 DE KI/KERE Léonie"/>
  </r>
  <r>
    <s v="E"/>
    <s v="4300"/>
    <s v="854"/>
    <s v="85406"/>
    <s v="8549059"/>
    <n v="528004120002"/>
    <x v="0"/>
    <x v="12"/>
    <x v="12"/>
    <n v="202302"/>
    <n v="44676"/>
    <s v="XOF"/>
    <n v="41044.32"/>
    <n v="69.680000000000007"/>
    <s v="EUR"/>
    <n v="62.5679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295.7700000000004"/>
    <n v="7.29"/>
    <s v="EUR"/>
    <n v="6.5460000000000003"/>
    <n v="30543689"/>
    <s v="STAFF"/>
    <n v="2027008"/>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1044.32"/>
    <n v="-69.680000000000007"/>
    <s v="EUR"/>
    <n v="-62.567999999999998"/>
    <n v="30543689"/>
    <s v="STAFF"/>
    <n v="8540279"/>
    <s v="Time Code : N - IUTS DU MOIS D'AVRIL 2022 DE YAMEOGO Wendkoaguenda Lucie"/>
  </r>
  <r>
    <s v="E"/>
    <s v="4300"/>
    <s v="854"/>
    <s v="85408"/>
    <s v="8549059"/>
    <n v="528004120002"/>
    <x v="0"/>
    <x v="12"/>
    <x v="12"/>
    <n v="202302"/>
    <n v="44676"/>
    <s v="XOF"/>
    <n v="-28438.78"/>
    <n v="-48.28"/>
    <s v="EUR"/>
    <n v="-43.351999999999997"/>
    <n v="30543689"/>
    <s v="STAFF"/>
    <n v="2046481"/>
    <s v="Time Code : N - IUTS DU MOIS D'AVRIL 2022 DE TOE Hadja Aliza Sandrine"/>
  </r>
  <r>
    <s v="E"/>
    <s v="4300"/>
    <s v="854"/>
    <s v="85406"/>
    <s v="8549059"/>
    <n v="528004120002"/>
    <x v="0"/>
    <x v="12"/>
    <x v="12"/>
    <n v="202302"/>
    <n v="44676"/>
    <s v="XOF"/>
    <n v="-4521.71"/>
    <n v="-7.68"/>
    <s v="EUR"/>
    <n v="-6.8959999999999999"/>
    <n v="30543689"/>
    <s v="STAFF"/>
    <n v="2030994"/>
    <s v="Time Code : N - IUTS DU MOIS D'AVRIL 2022 DE KI/KERE Léonie"/>
  </r>
  <r>
    <s v="E"/>
    <s v="4300"/>
    <s v="854"/>
    <s v="85406"/>
    <s v="8549059"/>
    <n v="528004120002"/>
    <x v="0"/>
    <x v="12"/>
    <x v="12"/>
    <n v="202302"/>
    <n v="44676"/>
    <s v="XOF"/>
    <n v="8660.66"/>
    <n v="14.7"/>
    <s v="EUR"/>
    <n v="13.2"/>
    <n v="30543689"/>
    <s v="STAFF"/>
    <n v="8540386"/>
    <s v="Time Code : N - IUTS DU MOIS D'AVRIL 2022 DE YAMEOGO Dahlia Ramata Stephanie/REAJUST"/>
  </r>
  <r>
    <s v="E"/>
    <s v="4300"/>
    <s v="854"/>
    <s v="85406"/>
    <s v="8549059"/>
    <n v="528004120002"/>
    <x v="0"/>
    <x v="12"/>
    <x v="12"/>
    <n v="202302"/>
    <n v="44676"/>
    <s v="XOF"/>
    <n v="4521.71"/>
    <n v="7.68"/>
    <s v="EUR"/>
    <n v="6.8959999999999999"/>
    <n v="30543689"/>
    <s v="STAFF"/>
    <n v="2030994"/>
    <s v="Time Code : N - IUTS DU MOIS D'AVRIL 2022 DE KI/KERE Léonie/REAJUST"/>
  </r>
  <r>
    <s v="E"/>
    <s v="4300"/>
    <s v="854"/>
    <s v="85406"/>
    <s v="8549059"/>
    <n v="528004120002"/>
    <x v="0"/>
    <x v="12"/>
    <x v="12"/>
    <n v="202302"/>
    <n v="44676"/>
    <s v="XOF"/>
    <n v="-41044.32"/>
    <n v="-69.680000000000007"/>
    <s v="EUR"/>
    <n v="-62.567999999999998"/>
    <n v="30543689"/>
    <s v="STAFF"/>
    <n v="8540279"/>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521.71"/>
    <n v="7.68"/>
    <s v="EUR"/>
    <n v="6.8959999999999999"/>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302"/>
    <n v="44676"/>
    <s v="XOF"/>
    <n v="28438.78"/>
    <n v="48.28"/>
    <s v="EUR"/>
    <n v="43.351999999999997"/>
    <n v="30543689"/>
    <s v="STAFF"/>
    <n v="2046481"/>
    <s v="Time Code : N - IUTS DU MOIS D'AVRIL 2022 DE TOE Hadja Aliza Sandrine/REAJUST"/>
  </r>
  <r>
    <s v="E"/>
    <s v="4300"/>
    <s v="854"/>
    <s v="85406"/>
    <s v="8549059"/>
    <n v="528004120002"/>
    <x v="0"/>
    <x v="12"/>
    <x v="12"/>
    <n v="202302"/>
    <n v="44676"/>
    <s v="XOF"/>
    <n v="41044.32"/>
    <n v="69.680000000000007"/>
    <s v="EUR"/>
    <n v="62.567999999999998"/>
    <n v="30543689"/>
    <s v="STAFF"/>
    <n v="8540279"/>
    <s v="Time Code : N - IUTS DU MOIS D'AVRIL 2022 DE YAMEOGO Wendkoaguenda Lucie/REAJUST"/>
  </r>
  <r>
    <s v="E"/>
    <s v="4300"/>
    <s v="854"/>
    <s v="85406"/>
    <s v="8549059"/>
    <n v="528004120002"/>
    <x v="0"/>
    <x v="12"/>
    <x v="12"/>
    <n v="202302"/>
    <n v="44676"/>
    <s v="XOF"/>
    <n v="-8660.66"/>
    <n v="-14.7"/>
    <s v="EUR"/>
    <n v="-13.2"/>
    <n v="30543689"/>
    <s v="STAFF"/>
    <n v="8540386"/>
    <s v="Time Code : N - IUTS DU MOIS D'AVRIL 2022 DE YAMEOGO Dahlia Ramata Stephanie"/>
  </r>
  <r>
    <s v="E"/>
    <s v="4300"/>
    <s v="854"/>
    <s v="85406"/>
    <s v="8549057"/>
    <n v="528004120002"/>
    <x v="0"/>
    <x v="7"/>
    <x v="7"/>
    <n v="202302"/>
    <n v="44676"/>
    <s v="XOF"/>
    <n v="3694.71"/>
    <n v="6.27"/>
    <s v="EUR"/>
    <n v="5.63"/>
    <n v="30543689"/>
    <s v="STAFF"/>
    <n v="2036440"/>
    <s v="Time Code : N - IUTS DU MOIS D'AVRIL 2022 DE YALPOUGDOU Hervé/REAJUST"/>
  </r>
  <r>
    <s v="E"/>
    <s v="4300"/>
    <s v="854"/>
    <s v="85406"/>
    <s v="8549057"/>
    <n v="528004120002"/>
    <x v="0"/>
    <x v="7"/>
    <x v="7"/>
    <n v="202302"/>
    <n v="44676"/>
    <s v="XOF"/>
    <n v="-3694.71"/>
    <n v="-6.27"/>
    <s v="EUR"/>
    <n v="-5.63"/>
    <n v="30543689"/>
    <s v="STAFF"/>
    <n v="2036440"/>
    <s v="Time Code : N - IUTS DU MOIS D'AVRIL 2022 DE YALPOUGDOU Hervé"/>
  </r>
  <r>
    <s v="E"/>
    <s v="4300"/>
    <s v="854"/>
    <s v="85406"/>
    <s v="8549059"/>
    <n v="528004120002"/>
    <x v="0"/>
    <x v="12"/>
    <x v="12"/>
    <n v="202302"/>
    <n v="44676"/>
    <s v="XOF"/>
    <n v="-41044.32"/>
    <n v="-69.680000000000007"/>
    <s v="EUR"/>
    <n v="-62.567999999999998"/>
    <n v="30543689"/>
    <s v="STAFF"/>
    <n v="8540279"/>
    <s v="Time Code : N - IUTS DU MOIS D'AVRIL 2022 DE YAMEOGO Wendkoaguenda Lucie"/>
  </r>
  <r>
    <s v="E"/>
    <s v="4300"/>
    <s v="854"/>
    <s v="85406"/>
    <s v="8549059"/>
    <n v="528004120002"/>
    <x v="0"/>
    <x v="12"/>
    <x v="12"/>
    <n v="202302"/>
    <n v="44676"/>
    <s v="XOF"/>
    <n v="8660.66"/>
    <n v="14.7"/>
    <s v="EUR"/>
    <n v="13.2"/>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6"/>
    <s v="8549059"/>
    <n v="528004120002"/>
    <x v="0"/>
    <x v="12"/>
    <x v="12"/>
    <n v="202302"/>
    <n v="44676"/>
    <s v="XOF"/>
    <n v="4295.7700000000004"/>
    <n v="7.29"/>
    <s v="EUR"/>
    <n v="6.5460000000000003"/>
    <n v="30543689"/>
    <s v="STAFF"/>
    <n v="2027008"/>
    <s v="Time Code : N - IUTS DU MOIS D'AVRIL 2022 DE SAWADOGO Augustine Marie wendyam/REAJUST"/>
  </r>
  <r>
    <s v="E"/>
    <s v="4300"/>
    <s v="854"/>
    <s v="85406"/>
    <s v="8549059"/>
    <n v="528004120002"/>
    <x v="0"/>
    <x v="12"/>
    <x v="12"/>
    <n v="202302"/>
    <n v="44676"/>
    <s v="XOF"/>
    <n v="-8660.66"/>
    <n v="-14.7"/>
    <s v="EUR"/>
    <n v="-13.2"/>
    <n v="30543689"/>
    <s v="STAFF"/>
    <n v="8540386"/>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302"/>
    <n v="44676"/>
    <s v="XOF"/>
    <n v="-28438.78"/>
    <n v="-48.28"/>
    <s v="EUR"/>
    <n v="-43.351999999999997"/>
    <n v="30543689"/>
    <s v="STAFF"/>
    <n v="2046481"/>
    <s v="Time Code : N - IUTS DU MOIS D'AVRIL 2022 DE TOE Hadja Aliza Sandrine"/>
  </r>
  <r>
    <s v="E"/>
    <s v="4300"/>
    <s v="854"/>
    <s v="85406"/>
    <s v="8549059"/>
    <n v="528004120002"/>
    <x v="0"/>
    <x v="12"/>
    <x v="12"/>
    <n v="202302"/>
    <n v="44676"/>
    <s v="XOF"/>
    <n v="-4295.7700000000004"/>
    <n v="-7.29"/>
    <s v="EUR"/>
    <n v="-6.5460000000000003"/>
    <n v="30543689"/>
    <s v="STAFF"/>
    <n v="2027008"/>
    <s v="Time Code : N - IUTS DU MOIS D'AVRIL 2022 DE SAWADOGO Augustine Marie wendyam"/>
  </r>
  <r>
    <s v="E"/>
    <s v="4300"/>
    <s v="854"/>
    <s v="85406"/>
    <s v="8549059"/>
    <n v="528004120002"/>
    <x v="0"/>
    <x v="12"/>
    <x v="12"/>
    <n v="202302"/>
    <n v="44676"/>
    <s v="XOF"/>
    <n v="-4521.71"/>
    <n v="-7.68"/>
    <s v="EUR"/>
    <n v="-6.8959999999999999"/>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300"/>
    <s v="854"/>
    <s v="85408"/>
    <s v="8549059"/>
    <n v="528004120002"/>
    <x v="0"/>
    <x v="12"/>
    <x v="12"/>
    <n v="202302"/>
    <n v="44676"/>
    <s v="XOF"/>
    <n v="28438.78"/>
    <n v="48.28"/>
    <s v="EUR"/>
    <n v="43.351999999999997"/>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61946.97"/>
    <n v="-105.17"/>
    <s v="EUR"/>
    <n v="-94.436000000000007"/>
    <n v="30543689"/>
    <s v="STAFF"/>
    <n v="8540386"/>
    <s v="Time Code : N - SALAIRE DU MOIS D'AVRIL 2022 DE YAMEOGO Dahlia Ramata Stephanie/REAJUST"/>
  </r>
  <r>
    <s v="E"/>
    <s v="4010"/>
    <s v="854"/>
    <s v="85406"/>
    <s v="8549059"/>
    <n v="528004120002"/>
    <x v="0"/>
    <x v="18"/>
    <x v="18"/>
    <n v="202302"/>
    <n v="44676"/>
    <s v="XOF"/>
    <n v="243052.22"/>
    <n v="412.65"/>
    <s v="EUR"/>
    <n v="370.53199999999998"/>
    <n v="30543689"/>
    <s v="STAFF"/>
    <n v="8540279"/>
    <s v="Time Code : N - SALAIRE DU MOIS D'AVRIL 2022 DE YAMEOGO Wendkoaguenda Lucie"/>
  </r>
  <r>
    <s v="E"/>
    <s v="4010"/>
    <s v="854"/>
    <s v="85406"/>
    <s v="8549059"/>
    <n v="528004120002"/>
    <x v="0"/>
    <x v="18"/>
    <x v="18"/>
    <n v="202302"/>
    <n v="44676"/>
    <s v="XOF"/>
    <n v="47686.36"/>
    <n v="80.959999999999994"/>
    <s v="EUR"/>
    <n v="72.697000000000003"/>
    <n v="30543689"/>
    <s v="STAFF"/>
    <n v="2030994"/>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8"/>
    <s v="8549059"/>
    <n v="528004120002"/>
    <x v="0"/>
    <x v="18"/>
    <x v="18"/>
    <n v="202302"/>
    <n v="44676"/>
    <s v="XOF"/>
    <n v="218472.13"/>
    <n v="370.92"/>
    <s v="EUR"/>
    <n v="333.06099999999998"/>
    <n v="30543689"/>
    <s v="STAFF"/>
    <n v="2046481"/>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6"/>
    <s v="8549059"/>
    <n v="528004120002"/>
    <x v="0"/>
    <x v="18"/>
    <x v="18"/>
    <n v="202302"/>
    <n v="44676"/>
    <s v="XOF"/>
    <n v="61946.97"/>
    <n v="105.17"/>
    <s v="EUR"/>
    <n v="94.436000000000007"/>
    <n v="30543689"/>
    <s v="STAFF"/>
    <n v="8540386"/>
    <s v="Time Code : N - SALAIRE DU MOIS D'AVRIL 2022 DE YAMEOGO Dahlia Ramata Stephanie"/>
  </r>
  <r>
    <s v="E"/>
    <s v="4010"/>
    <s v="854"/>
    <s v="85406"/>
    <s v="8549059"/>
    <n v="528004120002"/>
    <x v="0"/>
    <x v="18"/>
    <x v="18"/>
    <n v="202302"/>
    <n v="44676"/>
    <s v="XOF"/>
    <n v="-39742.18"/>
    <n v="-67.47"/>
    <s v="EUR"/>
    <n v="-60.582999999999998"/>
    <n v="30543689"/>
    <s v="STAFF"/>
    <n v="2027008"/>
    <s v="Time Code : N - SALAIRE DU MOIS D'AVRIL 2022 DE SAWADOGO Augustine Marie wendyam/REAJUST"/>
  </r>
  <r>
    <s v="E"/>
    <s v="4010"/>
    <s v="854"/>
    <s v="85400"/>
    <s v="8549059"/>
    <n v="528004120002"/>
    <x v="0"/>
    <x v="12"/>
    <x v="12"/>
    <n v="202302"/>
    <n v="44676"/>
    <s v="XOF"/>
    <n v="41468.239999999998"/>
    <n v="70.400000000000006"/>
    <s v="EUR"/>
    <n v="63.213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56928.71"/>
    <n v="96.65"/>
    <s v="EUR"/>
    <n v="86.784999999999997"/>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62856.99"/>
    <n v="-106.72"/>
    <s v="EUR"/>
    <n v="-95.826999999999998"/>
    <n v="30543689"/>
    <s v="STAFF"/>
    <n v="8540206"/>
    <s v="Time Code : N - SALAIRE DU MOIS D'AVRIL 2022 DE OUEDRAOGO Wendingomdé Joseph Arnaud"/>
  </r>
  <r>
    <s v="E"/>
    <s v="4010"/>
    <s v="854"/>
    <s v="85400"/>
    <s v="8549059"/>
    <n v="528004120002"/>
    <x v="0"/>
    <x v="12"/>
    <x v="12"/>
    <n v="202302"/>
    <n v="44676"/>
    <s v="XOF"/>
    <n v="-41468.239999999998"/>
    <n v="-70.400000000000006"/>
    <s v="EUR"/>
    <n v="-63.213999999999999"/>
    <n v="30543689"/>
    <s v="STAFF"/>
    <n v="2013058"/>
    <s v="Time Code : N - SALAIRE DU MOIS D'AVRIL 2022 DE BONOU Samson"/>
  </r>
  <r>
    <s v="E"/>
    <s v="4010"/>
    <s v="854"/>
    <s v="85400"/>
    <s v="8549059"/>
    <n v="528004120002"/>
    <x v="0"/>
    <x v="12"/>
    <x v="12"/>
    <n v="202302"/>
    <n v="44676"/>
    <s v="XOF"/>
    <n v="-56928.71"/>
    <n v="-96.65"/>
    <s v="EUR"/>
    <n v="-86.784999999999997"/>
    <n v="30543689"/>
    <s v="STAFF"/>
    <n v="2012905"/>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62856.99"/>
    <n v="-106.72"/>
    <s v="EUR"/>
    <n v="-95.826999999999998"/>
    <n v="30543689"/>
    <s v="STAFF"/>
    <n v="8540206"/>
    <s v="Time Code : N - SALAIRE DU MOIS D'AVRIL 2022 DE OUEDRAOGO Wendingomdé Joseph Arnaud"/>
  </r>
  <r>
    <s v="E"/>
    <s v="4010"/>
    <s v="854"/>
    <s v="85400"/>
    <s v="8549059"/>
    <n v="528004120002"/>
    <x v="0"/>
    <x v="12"/>
    <x v="12"/>
    <n v="202302"/>
    <n v="44676"/>
    <s v="XOF"/>
    <n v="-56928.71"/>
    <n v="-96.65"/>
    <s v="EUR"/>
    <n v="-86.784999999999997"/>
    <n v="30543689"/>
    <s v="STAFF"/>
    <n v="2012905"/>
    <s v="Time Code : N - SALAIRE DU MOIS D'AVRIL 2022 DE NEBIE Noël"/>
  </r>
  <r>
    <s v="E"/>
    <s v="4010"/>
    <s v="854"/>
    <s v="85400"/>
    <s v="8549059"/>
    <n v="528004120002"/>
    <x v="0"/>
    <x v="12"/>
    <x v="12"/>
    <n v="202302"/>
    <n v="44676"/>
    <s v="XOF"/>
    <n v="-41468.239999999998"/>
    <n v="-70.400000000000006"/>
    <s v="EUR"/>
    <n v="-63.213999999999999"/>
    <n v="30543689"/>
    <s v="STAFF"/>
    <n v="2013058"/>
    <s v="Time Code : N - SALAIRE DU MOIS D'AVRIL 2022 DE BONOU Samson"/>
  </r>
  <r>
    <s v="E"/>
    <s v="4010"/>
    <s v="854"/>
    <s v="85400"/>
    <s v="8549059"/>
    <n v="528004120002"/>
    <x v="0"/>
    <x v="12"/>
    <x v="12"/>
    <n v="202302"/>
    <n v="44676"/>
    <s v="XOF"/>
    <n v="-62856.99"/>
    <n v="-106.72"/>
    <s v="EUR"/>
    <n v="-95.826999999999998"/>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381938.66"/>
    <n v="648.45000000000005"/>
    <s v="EUR"/>
    <n v="582.26400000000001"/>
    <n v="30543689"/>
    <s v="STAFF"/>
    <n v="2029740"/>
    <s v="Time Code : N - SALAIRE DU MOIS D'AVRIL 2022 DE KAMBOU Sansan Christian/REAJUST"/>
  </r>
  <r>
    <s v="E"/>
    <s v="4010"/>
    <s v="854"/>
    <s v="85400"/>
    <s v="8549059"/>
    <n v="528004120002"/>
    <x v="0"/>
    <x v="12"/>
    <x v="12"/>
    <n v="202302"/>
    <n v="44676"/>
    <s v="XOF"/>
    <n v="-56928.71"/>
    <n v="-96.65"/>
    <s v="EUR"/>
    <n v="-86.784999999999997"/>
    <n v="30543689"/>
    <s v="STAFF"/>
    <n v="2012905"/>
    <s v="Time Code : N - SALAIRE DU MOIS D'AVRIL 2022 DE NEBIE Noël"/>
  </r>
  <r>
    <s v="E"/>
    <s v="4010"/>
    <s v="854"/>
    <s v="85400"/>
    <s v="8549059"/>
    <n v="528004120002"/>
    <x v="0"/>
    <x v="12"/>
    <x v="12"/>
    <n v="202302"/>
    <n v="44676"/>
    <s v="XOF"/>
    <n v="381938.66"/>
    <n v="648.45000000000005"/>
    <s v="EUR"/>
    <n v="582.26400000000001"/>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62856.99"/>
    <n v="106.72"/>
    <s v="EUR"/>
    <n v="95.826999999999998"/>
    <n v="30543689"/>
    <s v="STAFF"/>
    <n v="8540206"/>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62856.99"/>
    <n v="106.72"/>
    <s v="EUR"/>
    <n v="95.826999999999998"/>
    <n v="30543689"/>
    <s v="STAFF"/>
    <n v="8540206"/>
    <s v="Time Code : N - SALAIRE DU MOIS D'AVRIL 2022 DE OUEDRAOGO Wendingomdé Joseph Arnaud/REAJUST"/>
  </r>
  <r>
    <s v="E"/>
    <s v="4010"/>
    <s v="854"/>
    <s v="85400"/>
    <s v="8549059"/>
    <n v="528004120002"/>
    <x v="0"/>
    <x v="12"/>
    <x v="12"/>
    <n v="202302"/>
    <n v="44676"/>
    <s v="XOF"/>
    <n v="-41468.239999999998"/>
    <n v="-70.400000000000006"/>
    <s v="EUR"/>
    <n v="-63.213999999999999"/>
    <n v="30543689"/>
    <s v="STAFF"/>
    <n v="2013058"/>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381938.66"/>
    <n v="-648.45000000000005"/>
    <s v="EUR"/>
    <n v="-582.26400000000001"/>
    <n v="30543689"/>
    <s v="STAFF"/>
    <n v="2029740"/>
    <s v="Time Code : N - SALAIRE DU MOIS D'AVRIL 2022 DE KINDA HervéSALAIRE DU MOIS D'AVRIL 2022 DE KINDA HervéSALAIRE DU MOIS D'AVRIL 2022 DE KINDA HervéSALAIRE DU MOIS D'AVRIL 2022 DE KINDA HervéSALAIRE DU MOIS D'AVRIL 2022 DE KINDA HervéSALAIRE DU MOIS D'AVRIL"/>
  </r>
  <r>
    <s v="E"/>
    <s v="4010"/>
    <s v="854"/>
    <s v="85400"/>
    <s v="8549059"/>
    <n v="528004120002"/>
    <x v="0"/>
    <x v="12"/>
    <x v="12"/>
    <n v="202302"/>
    <n v="44676"/>
    <s v="XOF"/>
    <n v="41468.239999999998"/>
    <n v="70.400000000000006"/>
    <s v="EUR"/>
    <n v="63.213999999999999"/>
    <n v="30543689"/>
    <s v="STAFF"/>
    <n v="2013058"/>
    <s v="Time Code : N - SALAIRE DU MOIS D'AVRIL 2022 DE BONOU Samson/REAJUST"/>
  </r>
  <r>
    <s v="E"/>
    <s v="4010"/>
    <s v="854"/>
    <s v="85400"/>
    <s v="8549059"/>
    <n v="528004120002"/>
    <x v="0"/>
    <x v="12"/>
    <x v="12"/>
    <n v="202302"/>
    <n v="44676"/>
    <s v="XOF"/>
    <n v="-381938.66"/>
    <n v="-648.45000000000005"/>
    <s v="EUR"/>
    <n v="-582.26400000000001"/>
    <n v="30543689"/>
    <s v="STAFF"/>
    <n v="2029740"/>
    <s v="Time Code : N - SALAIRE DU MOIS D'AVRIL 2022 DE KAMBOU Sansan Christian"/>
  </r>
  <r>
    <s v="E"/>
    <s v="4010"/>
    <s v="854"/>
    <s v="85400"/>
    <s v="8549059"/>
    <n v="528004120002"/>
    <x v="0"/>
    <x v="12"/>
    <x v="12"/>
    <n v="202302"/>
    <n v="44676"/>
    <s v="XOF"/>
    <n v="56928.71"/>
    <n v="96.65"/>
    <s v="EUR"/>
    <n v="86.784999999999997"/>
    <n v="30543689"/>
    <s v="STAFF"/>
    <n v="2012905"/>
    <s v="Time Code : N - SALAIRE DU MOIS D'AVRIL 2022 DE NEBIE Noël/REAJUST"/>
  </r>
  <r>
    <s v="E"/>
    <s v="4010"/>
    <s v="854"/>
    <s v="85400"/>
    <s v="8549059"/>
    <n v="528004120002"/>
    <x v="0"/>
    <x v="12"/>
    <x v="12"/>
    <n v="202302"/>
    <n v="44676"/>
    <s v="XOF"/>
    <n v="-381938.66"/>
    <n v="-648.45000000000005"/>
    <s v="EUR"/>
    <n v="-582.26400000000001"/>
    <n v="30543689"/>
    <s v="STAFF"/>
    <n v="2029740"/>
    <s v="Time Code : N - SALAIRE DU MOIS D'AVRIL 2022 DE KAMBOU Sansan Christian"/>
  </r>
  <r>
    <s v="E"/>
    <s v="4210"/>
    <s v="854"/>
    <s v="85400"/>
    <s v="8549059"/>
    <n v="528004120002"/>
    <x v="0"/>
    <x v="18"/>
    <x v="18"/>
    <n v="202302"/>
    <n v="44679"/>
    <s v="XOF"/>
    <n v="4371.1400000000003"/>
    <n v="7.42"/>
    <s v="EUR"/>
    <n v="6.6630000000000003"/>
    <n v="30543689"/>
    <s v="STAFF"/>
    <n v="2012905"/>
    <s v="Time Code : N - TERMINAL_GRANT_2012905"/>
  </r>
  <r>
    <s v="E"/>
    <s v="4210"/>
    <s v="854"/>
    <s v="85400"/>
    <s v="8549059"/>
    <n v="528004120002"/>
    <x v="0"/>
    <x v="18"/>
    <x v="18"/>
    <n v="202302"/>
    <n v="44679"/>
    <s v="XOF"/>
    <n v="15540.74"/>
    <n v="26.38"/>
    <s v="EUR"/>
    <n v="23.687000000000001"/>
    <n v="30543689"/>
    <s v="STAFF"/>
    <n v="2029740"/>
    <s v="Time Code : N - TERMINAL_GRANT_2029740"/>
  </r>
  <r>
    <s v="E"/>
    <s v="4210"/>
    <s v="854"/>
    <s v="85400"/>
    <s v="8549059"/>
    <n v="528004120002"/>
    <x v="0"/>
    <x v="18"/>
    <x v="18"/>
    <n v="202302"/>
    <n v="44679"/>
    <s v="XOF"/>
    <n v="1649.94"/>
    <n v="2.8"/>
    <s v="EUR"/>
    <n v="2.5139999999999998"/>
    <n v="30543689"/>
    <s v="STAFF"/>
    <n v="2013058"/>
    <s v="Time Code : N - TERMINAL_GRANT_2013058"/>
  </r>
  <r>
    <s v="E"/>
    <s v="4210"/>
    <s v="854"/>
    <s v="85400"/>
    <s v="8549059"/>
    <n v="528004120002"/>
    <x v="0"/>
    <x v="12"/>
    <x v="12"/>
    <n v="202302"/>
    <n v="44679"/>
    <s v="XOF"/>
    <n v="-4371.1400000000003"/>
    <n v="-7.42"/>
    <s v="EUR"/>
    <n v="-6.6630000000000003"/>
    <n v="30543689"/>
    <s v="STAFF"/>
    <n v="2012905"/>
    <s v="Time Code : N - TERMINAL_GRANT_2012905"/>
  </r>
  <r>
    <s v="E"/>
    <s v="4210"/>
    <s v="854"/>
    <s v="85400"/>
    <s v="8549059"/>
    <n v="528004120002"/>
    <x v="0"/>
    <x v="12"/>
    <x v="12"/>
    <n v="202302"/>
    <n v="44679"/>
    <s v="XOF"/>
    <n v="-15540.74"/>
    <n v="-26.38"/>
    <s v="EUR"/>
    <n v="-23.687000000000001"/>
    <n v="30543689"/>
    <s v="STAFF"/>
    <n v="2029740"/>
    <s v="Time Code : N - TERMINAL_GRANT_2029740"/>
  </r>
  <r>
    <s v="E"/>
    <s v="4210"/>
    <s v="854"/>
    <s v="85400"/>
    <s v="8549059"/>
    <n v="528004120002"/>
    <x v="0"/>
    <x v="12"/>
    <x v="12"/>
    <n v="202302"/>
    <n v="44679"/>
    <s v="XOF"/>
    <n v="-1649.94"/>
    <n v="-2.8"/>
    <s v="EUR"/>
    <n v="-2.5139999999999998"/>
    <n v="30543689"/>
    <s v="STAFF"/>
    <n v="2013058"/>
    <s v="Time Code : N - TERMINAL_GRANT_2013058"/>
  </r>
  <r>
    <s v="E"/>
    <s v="4210"/>
    <s v="854"/>
    <s v="85406"/>
    <s v="8549057"/>
    <n v="528004120002"/>
    <x v="0"/>
    <x v="22"/>
    <x v="22"/>
    <n v="202302"/>
    <n v="44679"/>
    <s v="XOF"/>
    <n v="1208.6400000000001"/>
    <n v="2.0499999999999998"/>
    <s v="EUR"/>
    <n v="1.841"/>
    <n v="30543689"/>
    <s v="STAFF"/>
    <n v="2036440"/>
    <s v="Time Code : N - TERMINAL_GRANT_2036440"/>
  </r>
  <r>
    <s v="E"/>
    <s v="4210"/>
    <s v="854"/>
    <s v="85406"/>
    <s v="8549057"/>
    <n v="528004120002"/>
    <x v="0"/>
    <x v="7"/>
    <x v="7"/>
    <n v="202302"/>
    <n v="44679"/>
    <s v="XOF"/>
    <n v="-1208.6400000000001"/>
    <n v="-2.0499999999999998"/>
    <s v="EUR"/>
    <n v="-1.841"/>
    <n v="30543689"/>
    <s v="STAFF"/>
    <n v="2036440"/>
    <s v="Time Code : N - TERMINAL_GRANT_2036440"/>
  </r>
  <r>
    <s v="E"/>
    <s v="4210"/>
    <s v="854"/>
    <s v="85406"/>
    <s v="8549059"/>
    <n v="528004120002"/>
    <x v="0"/>
    <x v="18"/>
    <x v="18"/>
    <n v="202302"/>
    <n v="44679"/>
    <s v="XOF"/>
    <n v="-131.43"/>
    <n v="-0.22"/>
    <s v="EUR"/>
    <n v="-0.19800000000000001"/>
    <n v="30543689"/>
    <s v="STAFF"/>
    <n v="2027008"/>
    <s v="Time Code : N - TERMINAL_GRANT_2027008"/>
  </r>
  <r>
    <s v="E"/>
    <s v="4210"/>
    <s v="854"/>
    <s v="85406"/>
    <s v="8549059"/>
    <n v="528004120002"/>
    <x v="0"/>
    <x v="18"/>
    <x v="18"/>
    <n v="202302"/>
    <n v="44679"/>
    <s v="XOF"/>
    <n v="1629.24"/>
    <n v="2.77"/>
    <s v="EUR"/>
    <n v="2.4870000000000001"/>
    <n v="30543689"/>
    <s v="STAFF"/>
    <n v="2030994"/>
    <s v="Time Code : N - TERMINAL_GRANT_2030994"/>
  </r>
  <r>
    <s v="E"/>
    <s v="4210"/>
    <s v="854"/>
    <s v="85406"/>
    <s v="8549059"/>
    <n v="528004120002"/>
    <x v="0"/>
    <x v="12"/>
    <x v="12"/>
    <n v="202302"/>
    <n v="44679"/>
    <s v="XOF"/>
    <n v="131.43"/>
    <n v="0.22"/>
    <s v="EUR"/>
    <n v="0.19800000000000001"/>
    <n v="30543689"/>
    <s v="STAFF"/>
    <n v="2027008"/>
    <s v="Time Code : N - TERMINAL_GRANT_2027008"/>
  </r>
  <r>
    <s v="E"/>
    <s v="4210"/>
    <s v="854"/>
    <s v="85406"/>
    <s v="8549059"/>
    <n v="528004120002"/>
    <x v="0"/>
    <x v="12"/>
    <x v="12"/>
    <n v="202302"/>
    <n v="44679"/>
    <s v="XOF"/>
    <n v="-1629.24"/>
    <n v="-2.77"/>
    <s v="EUR"/>
    <n v="-2.4870000000000001"/>
    <n v="30543689"/>
    <s v="STAFF"/>
    <n v="2030994"/>
    <s v="Time Code : N - TERMINAL_GRANT_2030994"/>
  </r>
  <r>
    <s v="E"/>
    <s v="4060"/>
    <s v="854"/>
    <s v="85400"/>
    <s v="8549059"/>
    <n v="528004120002"/>
    <x v="0"/>
    <x v="12"/>
    <x v="12"/>
    <n v="202302"/>
    <n v="44681"/>
    <s v="XOF"/>
    <n v="-36389.19"/>
    <n v="-61.78"/>
    <s v="EUR"/>
    <n v="-55.473999999999997"/>
    <n v="30543689"/>
    <s v="STAFF"/>
    <n v="2029740"/>
    <s v="Time Code : N - 202204 Annual leave accrual/Sansan Christian  Kambou"/>
  </r>
  <r>
    <s v="E"/>
    <s v="4060"/>
    <s v="854"/>
    <s v="85400"/>
    <s v="8549059"/>
    <n v="528004120002"/>
    <x v="0"/>
    <x v="12"/>
    <x v="12"/>
    <n v="202302"/>
    <n v="44681"/>
    <s v="XOF"/>
    <n v="-5518.86"/>
    <n v="-9.3699999999999992"/>
    <s v="EUR"/>
    <n v="-8.4139999999999997"/>
    <n v="30543689"/>
    <s v="STAFF"/>
    <n v="2012905"/>
    <s v="Time Code : N - 202204 Annual leave accrual/Noel  Nebie"/>
  </r>
  <r>
    <s v="E"/>
    <s v="4060"/>
    <s v="854"/>
    <s v="85400"/>
    <s v="8549059"/>
    <n v="528004120002"/>
    <x v="0"/>
    <x v="12"/>
    <x v="12"/>
    <n v="202302"/>
    <n v="44681"/>
    <s v="XOF"/>
    <n v="-3807.44"/>
    <n v="-6.46"/>
    <s v="EUR"/>
    <n v="-5.8010000000000002"/>
    <n v="30543689"/>
    <s v="STAFF"/>
    <n v="2013058"/>
    <s v="Time Code : N - 202204 Annual leave accrual/Samson  Bonou"/>
  </r>
  <r>
    <s v="E"/>
    <s v="4060"/>
    <s v="854"/>
    <s v="85400"/>
    <s v="8549059"/>
    <n v="528004120002"/>
    <x v="0"/>
    <x v="12"/>
    <x v="12"/>
    <n v="202302"/>
    <n v="44681"/>
    <s v="XOF"/>
    <n v="-5850.78"/>
    <n v="-9.93"/>
    <s v="EUR"/>
    <n v="-8.9160000000000004"/>
    <n v="30543689"/>
    <s v="STAFF"/>
    <n v="8540206"/>
    <s v="Time Code : N - 202204 Annual leave accrual/Wendingomde Joseph Arnaud  OUEDRAOGO"/>
  </r>
  <r>
    <s v="E"/>
    <s v="4060"/>
    <s v="854"/>
    <s v="85400"/>
    <s v="8549057"/>
    <n v="528004120002"/>
    <x v="0"/>
    <x v="7"/>
    <x v="7"/>
    <n v="202302"/>
    <n v="44681"/>
    <s v="XOF"/>
    <n v="-15452.75"/>
    <n v="-26.24"/>
    <s v="EUR"/>
    <n v="-23.562000000000001"/>
    <n v="30543689"/>
    <s v="STAFF"/>
    <n v="8540392"/>
    <s v="Time Code : N - 202204 Annual leave accrual/Hamza  Kabore"/>
  </r>
  <r>
    <s v="E"/>
    <s v="4060"/>
    <s v="854"/>
    <s v="85406"/>
    <s v="8549057"/>
    <n v="528004120002"/>
    <x v="0"/>
    <x v="22"/>
    <x v="22"/>
    <n v="202302"/>
    <n v="44681"/>
    <s v="XOF"/>
    <n v="4065.56"/>
    <n v="6.9"/>
    <s v="EUR"/>
    <n v="6.1959999999999997"/>
    <n v="30543689"/>
    <s v="STAFF"/>
    <n v="8540358"/>
    <s v="Time Code : N - 202204 Annual leave accrual/Jean  ZOMA"/>
  </r>
  <r>
    <s v="E"/>
    <s v="4060"/>
    <s v="854"/>
    <s v="85406"/>
    <s v="8549057"/>
    <n v="528004120002"/>
    <x v="0"/>
    <x v="22"/>
    <x v="22"/>
    <n v="202302"/>
    <n v="44681"/>
    <s v="XOF"/>
    <n v="1648.43"/>
    <n v="2.8"/>
    <s v="EUR"/>
    <n v="2.5139999999999998"/>
    <n v="30543689"/>
    <s v="STAFF"/>
    <n v="2036440"/>
    <s v="Time Code : N - 202204 Annual leave accrual/Yalpougdou  Herve"/>
  </r>
  <r>
    <s v="E"/>
    <s v="4060"/>
    <s v="854"/>
    <s v="85406"/>
    <s v="8549057"/>
    <n v="528004120002"/>
    <x v="0"/>
    <x v="22"/>
    <x v="22"/>
    <n v="202302"/>
    <n v="44681"/>
    <s v="XOF"/>
    <n v="10426.299999999999"/>
    <n v="17.7"/>
    <s v="EUR"/>
    <n v="15.893000000000001"/>
    <n v="30543689"/>
    <s v="STAFF"/>
    <n v="8540399"/>
    <s v="Time Code : N - 202204 Annual leave accrual/Aïcha  KONFE/TRAORE"/>
  </r>
  <r>
    <s v="E"/>
    <s v="4060"/>
    <s v="854"/>
    <s v="85406"/>
    <s v="8549059"/>
    <n v="528004120002"/>
    <x v="0"/>
    <x v="12"/>
    <x v="12"/>
    <n v="202302"/>
    <n v="44681"/>
    <s v="XOF"/>
    <n v="-5260.4"/>
    <n v="-8.93"/>
    <s v="EUR"/>
    <n v="-8.0190000000000001"/>
    <n v="30543689"/>
    <s v="STAFF"/>
    <n v="8540386"/>
    <s v="Time Code : N - 202204 Annual leave accrual/Dahlia Ramata Stéphanie  YAMEOGO"/>
  </r>
  <r>
    <s v="E"/>
    <s v="4060"/>
    <s v="854"/>
    <s v="85408"/>
    <s v="8549059"/>
    <n v="528004120002"/>
    <x v="0"/>
    <x v="12"/>
    <x v="12"/>
    <n v="202302"/>
    <n v="44681"/>
    <s v="XOF"/>
    <n v="-19250.939999999999"/>
    <n v="-32.68"/>
    <s v="EUR"/>
    <n v="-29.344000000000001"/>
    <n v="30543689"/>
    <s v="STAFF"/>
    <n v="2046481"/>
    <s v="Time Code : N - 202204 Annual leave accrual/Hadja Aliza Toe"/>
  </r>
  <r>
    <s v="E"/>
    <s v="4060"/>
    <s v="854"/>
    <s v="85406"/>
    <s v="8549059"/>
    <n v="528004120002"/>
    <x v="0"/>
    <x v="12"/>
    <x v="12"/>
    <n v="202302"/>
    <n v="44681"/>
    <s v="XOF"/>
    <n v="-3824.77"/>
    <n v="-6.49"/>
    <s v="EUR"/>
    <n v="-5.8280000000000003"/>
    <n v="30543689"/>
    <s v="STAFF"/>
    <n v="2030994"/>
    <s v="Time Code : N - 202204 Annual leave accrual/Léonie  Ki"/>
  </r>
  <r>
    <s v="E"/>
    <s v="4060"/>
    <s v="854"/>
    <s v="85406"/>
    <s v="8549059"/>
    <n v="528004120002"/>
    <x v="0"/>
    <x v="12"/>
    <x v="12"/>
    <n v="202302"/>
    <n v="44681"/>
    <s v="XOF"/>
    <n v="-21853.7"/>
    <n v="-37.1"/>
    <s v="EUR"/>
    <n v="-33.313000000000002"/>
    <n v="30543689"/>
    <s v="STAFF"/>
    <n v="8540279"/>
    <s v="Time Code : N - 202204 Annual leave accrual/Lucie Wendkoaguenda.  YAMEOGO"/>
  </r>
  <r>
    <s v="E"/>
    <s v="4060"/>
    <s v="854"/>
    <s v="85406"/>
    <s v="8549059"/>
    <n v="528004120002"/>
    <x v="0"/>
    <x v="12"/>
    <x v="12"/>
    <n v="202302"/>
    <n v="44681"/>
    <s v="XOF"/>
    <n v="-3240.5"/>
    <n v="-5.5"/>
    <s v="EUR"/>
    <n v="-4.9390000000000001"/>
    <n v="30543689"/>
    <s v="STAFF"/>
    <n v="2027008"/>
    <s v="Time Code : N - 202204 Annual leave accrual/Sawadogo  Augustine Marie Wendyam"/>
  </r>
  <r>
    <s v="E"/>
    <s v="4060"/>
    <s v="854"/>
    <s v="85406"/>
    <s v="8549057"/>
    <n v="528004120002"/>
    <x v="0"/>
    <x v="7"/>
    <x v="7"/>
    <n v="202302"/>
    <n v="44681"/>
    <s v="XOF"/>
    <n v="-4065.56"/>
    <n v="-6.9"/>
    <s v="EUR"/>
    <n v="-6.1959999999999997"/>
    <n v="30543689"/>
    <s v="STAFF"/>
    <n v="8540358"/>
    <s v="Time Code : N - 202204 Annual leave accrual/Jean  ZOMA"/>
  </r>
  <r>
    <s v="E"/>
    <s v="4060"/>
    <s v="854"/>
    <s v="85406"/>
    <s v="8549057"/>
    <n v="528004120002"/>
    <x v="0"/>
    <x v="7"/>
    <x v="7"/>
    <n v="202302"/>
    <n v="44681"/>
    <s v="XOF"/>
    <n v="-1648.43"/>
    <n v="-2.8"/>
    <s v="EUR"/>
    <n v="-2.5139999999999998"/>
    <n v="30543689"/>
    <s v="STAFF"/>
    <n v="2036440"/>
    <s v="Time Code : N - 202204 Annual leave accrual/Yalpougdou  Herve"/>
  </r>
  <r>
    <s v="E"/>
    <s v="4060"/>
    <s v="854"/>
    <s v="85406"/>
    <s v="8549057"/>
    <n v="528004120002"/>
    <x v="0"/>
    <x v="7"/>
    <x v="7"/>
    <n v="202302"/>
    <n v="44681"/>
    <s v="XOF"/>
    <n v="-10426.299999999999"/>
    <n v="-17.7"/>
    <s v="EUR"/>
    <n v="-15.893000000000001"/>
    <n v="30543689"/>
    <s v="STAFF"/>
    <n v="8540399"/>
    <s v="Time Code : N - 202204 Annual leave accrual/Aïcha  KONFE/TRAORE"/>
  </r>
  <r>
    <s v="E"/>
    <s v="4060"/>
    <s v="854"/>
    <s v="85400"/>
    <s v="8549057"/>
    <n v="528004120002"/>
    <x v="0"/>
    <x v="22"/>
    <x v="22"/>
    <n v="202302"/>
    <n v="44681"/>
    <s v="XOF"/>
    <n v="15452.75"/>
    <n v="26.24"/>
    <s v="EUR"/>
    <n v="23.562000000000001"/>
    <n v="30543689"/>
    <s v="STAFF"/>
    <n v="8540392"/>
    <s v="Time Code : N - 202204 Annual leave accrual/Hamza  Kabore"/>
  </r>
  <r>
    <s v="E"/>
    <s v="4060"/>
    <s v="854"/>
    <s v="85406"/>
    <s v="8549059"/>
    <n v="528004120002"/>
    <x v="0"/>
    <x v="18"/>
    <x v="18"/>
    <n v="202302"/>
    <n v="44681"/>
    <s v="XOF"/>
    <n v="21853.7"/>
    <n v="37.1"/>
    <s v="EUR"/>
    <n v="33.313000000000002"/>
    <n v="30543689"/>
    <s v="STAFF"/>
    <n v="8540279"/>
    <s v="Time Code : N - 202204 Annual leave accrual/Lucie Wendkoaguenda.  YAMEOGO"/>
  </r>
  <r>
    <s v="E"/>
    <s v="4060"/>
    <s v="854"/>
    <s v="85400"/>
    <s v="8549059"/>
    <n v="528004120002"/>
    <x v="0"/>
    <x v="18"/>
    <x v="18"/>
    <n v="202302"/>
    <n v="44681"/>
    <s v="XOF"/>
    <n v="5518.86"/>
    <n v="9.3699999999999992"/>
    <s v="EUR"/>
    <n v="8.4139999999999997"/>
    <n v="30543689"/>
    <s v="STAFF"/>
    <n v="2012905"/>
    <s v="Time Code : N - 202204 Annual leave accrual/Noel  Nebie"/>
  </r>
  <r>
    <s v="E"/>
    <s v="4060"/>
    <s v="854"/>
    <s v="85400"/>
    <s v="8549059"/>
    <n v="528004120002"/>
    <x v="0"/>
    <x v="18"/>
    <x v="18"/>
    <n v="202302"/>
    <n v="44681"/>
    <s v="XOF"/>
    <n v="3807.44"/>
    <n v="6.46"/>
    <s v="EUR"/>
    <n v="5.8010000000000002"/>
    <n v="30543689"/>
    <s v="STAFF"/>
    <n v="2013058"/>
    <s v="Time Code : N - 202204 Annual leave accrual/Samson  Bonou"/>
  </r>
  <r>
    <s v="E"/>
    <s v="4060"/>
    <s v="854"/>
    <s v="85400"/>
    <s v="8549059"/>
    <n v="528004120002"/>
    <x v="0"/>
    <x v="18"/>
    <x v="18"/>
    <n v="202302"/>
    <n v="44681"/>
    <s v="XOF"/>
    <n v="5850.78"/>
    <n v="9.93"/>
    <s v="EUR"/>
    <n v="8.9160000000000004"/>
    <n v="30543689"/>
    <s v="STAFF"/>
    <n v="8540206"/>
    <s v="Time Code : N - 202204 Annual leave accrual/Wendingomde Joseph Arnaud  OUEDRAOGO"/>
  </r>
  <r>
    <s v="E"/>
    <s v="4060"/>
    <s v="854"/>
    <s v="85406"/>
    <s v="8549059"/>
    <n v="528004120002"/>
    <x v="0"/>
    <x v="18"/>
    <x v="18"/>
    <n v="202302"/>
    <n v="44681"/>
    <s v="XOF"/>
    <n v="3240.5"/>
    <n v="5.5"/>
    <s v="EUR"/>
    <n v="4.9390000000000001"/>
    <n v="30543689"/>
    <s v="STAFF"/>
    <n v="2027008"/>
    <s v="Time Code : N - 202204 Annual leave accrual/Sawadogo  Augustine Marie Wendyam"/>
  </r>
  <r>
    <s v="E"/>
    <s v="4060"/>
    <s v="854"/>
    <s v="85406"/>
    <s v="8549059"/>
    <n v="528004120002"/>
    <x v="0"/>
    <x v="18"/>
    <x v="18"/>
    <n v="202302"/>
    <n v="44681"/>
    <s v="XOF"/>
    <n v="5260.4"/>
    <n v="8.93"/>
    <s v="EUR"/>
    <n v="8.0190000000000001"/>
    <n v="30543689"/>
    <s v="STAFF"/>
    <n v="8540386"/>
    <s v="Time Code : N - 202204 Annual leave accrual/Dahlia Ramata Stéphanie  YAMEOGO"/>
  </r>
  <r>
    <s v="E"/>
    <s v="4060"/>
    <s v="854"/>
    <s v="85408"/>
    <s v="8549059"/>
    <n v="528004120002"/>
    <x v="0"/>
    <x v="18"/>
    <x v="18"/>
    <n v="202302"/>
    <n v="44681"/>
    <s v="XOF"/>
    <n v="19250.939999999999"/>
    <n v="32.68"/>
    <s v="EUR"/>
    <n v="29.344000000000001"/>
    <n v="30543689"/>
    <s v="STAFF"/>
    <n v="2046481"/>
    <s v="Time Code : N - 202204 Annual leave accrual/Hadja Aliza Toe"/>
  </r>
  <r>
    <s v="E"/>
    <s v="4060"/>
    <s v="854"/>
    <s v="85406"/>
    <s v="8549059"/>
    <n v="528004120002"/>
    <x v="0"/>
    <x v="18"/>
    <x v="18"/>
    <n v="202302"/>
    <n v="44681"/>
    <s v="XOF"/>
    <n v="3824.77"/>
    <n v="6.49"/>
    <s v="EUR"/>
    <n v="5.8280000000000003"/>
    <n v="30543689"/>
    <s v="STAFF"/>
    <n v="2030994"/>
    <s v="Time Code : N - 202204 Annual leave accrual/Léonie  Ki"/>
  </r>
  <r>
    <s v="E"/>
    <s v="4060"/>
    <s v="854"/>
    <s v="85400"/>
    <s v="8549059"/>
    <n v="528004120002"/>
    <x v="0"/>
    <x v="18"/>
    <x v="18"/>
    <n v="202302"/>
    <n v="44681"/>
    <s v="XOF"/>
    <n v="36389.19"/>
    <n v="61.78"/>
    <s v="EUR"/>
    <n v="55.473999999999997"/>
    <n v="30543689"/>
    <s v="STAFF"/>
    <n v="2029740"/>
    <s v="Time Code : N - 202204 Annual leave accrual/Sansan Christian  Kambou"/>
  </r>
  <r>
    <s v="E"/>
    <s v="7142"/>
    <s v="854"/>
    <s v="85406"/>
    <s v="8549052"/>
    <n v="528004120003"/>
    <x v="5"/>
    <x v="41"/>
    <x v="41"/>
    <n v="202302"/>
    <n v="44681"/>
    <s v="XOF"/>
    <n v="350512.97"/>
    <n v="595.09"/>
    <s v="EUR"/>
    <n v="534.35"/>
    <n v="30543689"/>
    <m/>
    <m/>
    <s v="REV-PO Auto-Accrual re PO: 10038126 / Déjeuner BUFFET (Entrée + plat chaud + dessert+ boisson sucrée)"/>
  </r>
  <r>
    <s v="E"/>
    <s v="7142"/>
    <s v="854"/>
    <s v="85406"/>
    <s v="8549052"/>
    <n v="528004120003"/>
    <x v="5"/>
    <x v="41"/>
    <x v="41"/>
    <n v="202302"/>
    <n v="44681"/>
    <s v="XOF"/>
    <n v="116839.59"/>
    <n v="198.37"/>
    <s v="EUR"/>
    <n v="178.12299999999999"/>
    <n v="30543689"/>
    <m/>
    <m/>
    <s v="REV-PO Auto-Accrual re PO: 10038126 / Pause-café matin"/>
  </r>
  <r>
    <s v="E"/>
    <s v="7142"/>
    <s v="854"/>
    <s v="85406"/>
    <s v="8549052"/>
    <n v="528004120003"/>
    <x v="5"/>
    <x v="41"/>
    <x v="41"/>
    <n v="202302"/>
    <n v="44681"/>
    <s v="XOF"/>
    <n v="105155.05"/>
    <n v="178.53"/>
    <s v="EUR"/>
    <n v="160.30799999999999"/>
    <n v="30543689"/>
    <m/>
    <m/>
    <s v="REV-PO Auto-Accrual re PO: 10038126 / Salle de reunion de 25 places"/>
  </r>
  <r>
    <s v="E"/>
    <s v="7142"/>
    <s v="854"/>
    <s v="85406"/>
    <s v="8549052"/>
    <n v="528004120003"/>
    <x v="5"/>
    <x v="41"/>
    <x v="41"/>
    <n v="202302"/>
    <n v="44681"/>
    <s v="XOF"/>
    <n v="518762.23"/>
    <n v="880.74"/>
    <s v="EUR"/>
    <n v="790.84500000000003"/>
    <n v="30543689"/>
    <m/>
    <m/>
    <s v="REV-PO Auto-Accrual re PO: 10045098 / Chambre climatisée single (Standard) de 1 à 7jrs"/>
  </r>
  <r>
    <s v="E"/>
    <s v="7142"/>
    <s v="854"/>
    <s v="85406"/>
    <s v="8549052"/>
    <n v="528004120003"/>
    <x v="5"/>
    <x v="41"/>
    <x v="41"/>
    <n v="202302"/>
    <n v="44681"/>
    <s v="XOF"/>
    <n v="46738.15"/>
    <n v="79.349999999999994"/>
    <s v="EUR"/>
    <n v="71.251000000000005"/>
    <n v="30543689"/>
    <m/>
    <m/>
    <s v="REV-PO Auto-Accrual re PO: 10038126 / Eau en salle  (2 bouteilles de 0,5l/ Pers/ jour)"/>
  </r>
  <r>
    <s v="E"/>
    <s v="5511"/>
    <s v="854"/>
    <s v="85406"/>
    <s v="8549052"/>
    <n v="528004120003"/>
    <x v="5"/>
    <x v="79"/>
    <x v="78"/>
    <n v="202302"/>
    <n v="44681"/>
    <s v="XOF"/>
    <n v="471600"/>
    <n v="800.67"/>
    <s v="EUR"/>
    <n v="718.947"/>
    <n v="30543689"/>
    <m/>
    <m/>
    <s v="OUAC210422-HCOY/Hébergement de SINARE Bouba, Sawadogo Adam,Nana Abdoul Rahim, Sawadogo Issaka,Ouedraogo Hamidou,Bague Lamine,Béloum Irene,Konkolé Séni lors de l'atelier de planification du programme ATWA du 02 au 05 Février 2022"/>
  </r>
  <r>
    <s v="E"/>
    <s v="5511"/>
    <s v="854"/>
    <s v="85406"/>
    <s v="8549052"/>
    <n v="528004120003"/>
    <x v="5"/>
    <x v="41"/>
    <x v="41"/>
    <n v="202302"/>
    <n v="44681"/>
    <s v="XOF"/>
    <n v="-471600"/>
    <n v="-800.67"/>
    <s v="EUR"/>
    <n v="-718.947"/>
    <n v="30543689"/>
    <m/>
    <m/>
    <s v="OUAC210422-HCOY/Hébergement de SINARE Bouba, Sawadogo Adam,Nana Abdoul Rahim, Sawadogo Issaka,Ouedraogo Hamidou,Bague Lamine,Béloum Irene,Konkolé Séni lors de l'atelier de planification du programme ATWA du 02 au 05 Février 2022"/>
  </r>
  <r>
    <s v="E"/>
    <s v="7142"/>
    <s v="854"/>
    <s v="85406"/>
    <s v="8549052"/>
    <n v="528004120003"/>
    <x v="5"/>
    <x v="41"/>
    <x v="41"/>
    <n v="202302"/>
    <n v="44681"/>
    <s v="XOF"/>
    <n v="-518762.23"/>
    <n v="-880.74"/>
    <s v="EUR"/>
    <n v="-790.84500000000003"/>
    <n v="30543689"/>
    <m/>
    <m/>
    <s v="PO Auto-Accrual re PO: 10045098 / Chambre climatisée single (Standard) de 1 à 7jrs"/>
  </r>
  <r>
    <s v="E"/>
    <s v="7142"/>
    <s v="854"/>
    <s v="85406"/>
    <s v="8549052"/>
    <n v="528004120003"/>
    <x v="5"/>
    <x v="41"/>
    <x v="41"/>
    <n v="202302"/>
    <n v="44681"/>
    <s v="XOF"/>
    <n v="-46738.15"/>
    <n v="-79.349999999999994"/>
    <s v="EUR"/>
    <n v="-71.251000000000005"/>
    <n v="30543689"/>
    <m/>
    <m/>
    <s v="PO Auto-Accrual re PO: 10038126 / Eau en salle  (2 bouteilles de 0,5l/ Pers/ jour)"/>
  </r>
  <r>
    <s v="E"/>
    <s v="7142"/>
    <s v="854"/>
    <s v="85406"/>
    <s v="8549052"/>
    <n v="528004120003"/>
    <x v="5"/>
    <x v="41"/>
    <x v="41"/>
    <n v="202302"/>
    <n v="44681"/>
    <s v="XOF"/>
    <n v="-350512.97"/>
    <n v="-595.09"/>
    <s v="EUR"/>
    <n v="-534.35"/>
    <n v="30543689"/>
    <m/>
    <m/>
    <s v="PO Auto-Accrual re PO: 10038126 / Déjeuner BUFFET (Entrée + plat chaud + dessert+ boisson sucrée)"/>
  </r>
  <r>
    <s v="E"/>
    <s v="7142"/>
    <s v="854"/>
    <s v="85406"/>
    <s v="8549052"/>
    <n v="528004120003"/>
    <x v="5"/>
    <x v="41"/>
    <x v="41"/>
    <n v="202302"/>
    <n v="44681"/>
    <s v="XOF"/>
    <n v="-116839.59"/>
    <n v="-198.37"/>
    <s v="EUR"/>
    <n v="-178.12299999999999"/>
    <n v="30543689"/>
    <m/>
    <m/>
    <s v="PO Auto-Accrual re PO: 10038126 / Pause-café matin"/>
  </r>
  <r>
    <s v="E"/>
    <s v="7142"/>
    <s v="854"/>
    <s v="85406"/>
    <s v="8549052"/>
    <n v="528004120003"/>
    <x v="5"/>
    <x v="41"/>
    <x v="41"/>
    <n v="202302"/>
    <n v="44681"/>
    <s v="XOF"/>
    <n v="-105155.05"/>
    <n v="-178.53"/>
    <s v="EUR"/>
    <n v="-160.30799999999999"/>
    <n v="30543689"/>
    <m/>
    <m/>
    <s v="PO Auto-Accrual re PO: 10038126 / Salle de reunion de 25 places"/>
  </r>
  <r>
    <s v="E"/>
    <s v="7142"/>
    <s v="854"/>
    <s v="85406"/>
    <s v="8549052"/>
    <n v="528004120003"/>
    <x v="5"/>
    <x v="79"/>
    <x v="78"/>
    <n v="202302"/>
    <n v="44681"/>
    <s v="XOF"/>
    <n v="-518762.23"/>
    <n v="-880.74"/>
    <s v="EUR"/>
    <n v="-790.84500000000003"/>
    <n v="30543689"/>
    <m/>
    <m/>
    <s v="REV-PO Auto-Accrual re PO: 10045098 / Chambre climatisée single (Standard) de 1 à 7jrs"/>
  </r>
  <r>
    <s v="E"/>
    <s v="7142"/>
    <s v="854"/>
    <s v="85406"/>
    <s v="8549052"/>
    <n v="528004120003"/>
    <x v="5"/>
    <x v="79"/>
    <x v="78"/>
    <n v="202302"/>
    <n v="44681"/>
    <s v="XOF"/>
    <n v="-46738.15"/>
    <n v="-79.349999999999994"/>
    <s v="EUR"/>
    <n v="-71.251000000000005"/>
    <n v="30543689"/>
    <m/>
    <m/>
    <s v="REV-PO Auto-Accrual re PO: 10038126 / Eau en salle  (2 bouteilles de 0,5l/ Pers/ jour)"/>
  </r>
  <r>
    <s v="E"/>
    <s v="7142"/>
    <s v="854"/>
    <s v="85406"/>
    <s v="8549052"/>
    <n v="528004120003"/>
    <x v="5"/>
    <x v="79"/>
    <x v="78"/>
    <n v="202302"/>
    <n v="44681"/>
    <s v="XOF"/>
    <n v="-350512.97"/>
    <n v="-595.09"/>
    <s v="EUR"/>
    <n v="-534.35"/>
    <n v="30543689"/>
    <m/>
    <m/>
    <s v="REV-PO Auto-Accrual re PO: 10038126 / Déjeuner BUFFET (Entrée + plat chaud + dessert+ boisson sucrée)"/>
  </r>
  <r>
    <s v="E"/>
    <s v="7142"/>
    <s v="854"/>
    <s v="85406"/>
    <s v="8549052"/>
    <n v="528004120003"/>
    <x v="5"/>
    <x v="79"/>
    <x v="78"/>
    <n v="202302"/>
    <n v="44681"/>
    <s v="XOF"/>
    <n v="-116839.59"/>
    <n v="-198.37"/>
    <s v="EUR"/>
    <n v="-178.12299999999999"/>
    <n v="30543689"/>
    <m/>
    <m/>
    <s v="REV-PO Auto-Accrual re PO: 10038126 / Pause-café matin"/>
  </r>
  <r>
    <s v="E"/>
    <s v="7142"/>
    <s v="854"/>
    <s v="85406"/>
    <s v="8549052"/>
    <n v="528004120003"/>
    <x v="5"/>
    <x v="79"/>
    <x v="78"/>
    <n v="202302"/>
    <n v="44681"/>
    <s v="XOF"/>
    <n v="-105155.05"/>
    <n v="-178.53"/>
    <s v="EUR"/>
    <n v="-160.30799999999999"/>
    <n v="30543689"/>
    <m/>
    <m/>
    <s v="REV-PO Auto-Accrual re PO: 10038126 / Salle de reunion de 25 places"/>
  </r>
  <r>
    <s v="E"/>
    <s v="7142"/>
    <s v="854"/>
    <s v="85406"/>
    <s v="8549052"/>
    <n v="528004120003"/>
    <x v="5"/>
    <x v="79"/>
    <x v="78"/>
    <n v="202302"/>
    <n v="44681"/>
    <s v="XOF"/>
    <n v="518762.23"/>
    <n v="880.74"/>
    <s v="EUR"/>
    <n v="790.84500000000003"/>
    <n v="30543689"/>
    <m/>
    <m/>
    <s v="PO Auto-Accrual re PO: 10045098 / Chambre climatisée single (Standard) de 1 à 7jrs"/>
  </r>
  <r>
    <s v="E"/>
    <s v="7142"/>
    <s v="854"/>
    <s v="85406"/>
    <s v="8549052"/>
    <n v="528004120003"/>
    <x v="5"/>
    <x v="79"/>
    <x v="78"/>
    <n v="202302"/>
    <n v="44681"/>
    <s v="XOF"/>
    <n v="46738.15"/>
    <n v="79.349999999999994"/>
    <s v="EUR"/>
    <n v="71.251000000000005"/>
    <n v="30543689"/>
    <m/>
    <m/>
    <s v="PO Auto-Accrual re PO: 10038126 / Eau en salle  (2 bouteilles de 0,5l/ Pers/ jour)"/>
  </r>
  <r>
    <s v="E"/>
    <s v="7142"/>
    <s v="854"/>
    <s v="85406"/>
    <s v="8549052"/>
    <n v="528004120003"/>
    <x v="5"/>
    <x v="79"/>
    <x v="78"/>
    <n v="202302"/>
    <n v="44681"/>
    <s v="XOF"/>
    <n v="350512.97"/>
    <n v="595.09"/>
    <s v="EUR"/>
    <n v="534.35"/>
    <n v="30543689"/>
    <m/>
    <m/>
    <s v="PO Auto-Accrual re PO: 10038126 / Déjeuner BUFFET (Entrée + plat chaud + dessert+ boisson sucrée)"/>
  </r>
  <r>
    <s v="E"/>
    <s v="7142"/>
    <s v="854"/>
    <s v="85406"/>
    <s v="8549052"/>
    <n v="528004120003"/>
    <x v="5"/>
    <x v="79"/>
    <x v="78"/>
    <n v="202302"/>
    <n v="44681"/>
    <s v="XOF"/>
    <n v="116839.59"/>
    <n v="198.37"/>
    <s v="EUR"/>
    <n v="178.12299999999999"/>
    <n v="30543689"/>
    <m/>
    <m/>
    <s v="PO Auto-Accrual re PO: 10038126 / Pause-café matin"/>
  </r>
  <r>
    <s v="E"/>
    <s v="7142"/>
    <s v="854"/>
    <s v="85406"/>
    <s v="8549052"/>
    <n v="528004120003"/>
    <x v="5"/>
    <x v="79"/>
    <x v="78"/>
    <n v="202302"/>
    <n v="44681"/>
    <s v="XOF"/>
    <n v="105155.05"/>
    <n v="178.53"/>
    <s v="EUR"/>
    <n v="160.30799999999999"/>
    <n v="30543689"/>
    <m/>
    <m/>
    <s v="PO Auto-Accrual re PO: 10038126 / Salle de reunion de 25 places"/>
  </r>
  <r>
    <s v="E"/>
    <s v="5097"/>
    <s v="854"/>
    <s v="85406"/>
    <s v="8549052"/>
    <n v="528004120003"/>
    <x v="5"/>
    <x v="79"/>
    <x v="78"/>
    <n v="202302"/>
    <n v="44681"/>
    <s v="XOF"/>
    <n v="625400"/>
    <n v="1061.79"/>
    <s v="EUR"/>
    <n v="953.41499999999996"/>
    <n v="30543689"/>
    <m/>
    <m/>
    <s v="OUAC010422-HCOY/Location de salle et restauration: Atelier de planification ATWA"/>
  </r>
  <r>
    <s v="E"/>
    <s v="5097"/>
    <s v="854"/>
    <s v="85406"/>
    <s v="8549052"/>
    <n v="528004120003"/>
    <x v="5"/>
    <x v="41"/>
    <x v="41"/>
    <n v="202302"/>
    <n v="44681"/>
    <s v="XOF"/>
    <n v="-625400"/>
    <n v="-1061.79"/>
    <s v="EUR"/>
    <n v="-953.41499999999996"/>
    <n v="30543689"/>
    <m/>
    <m/>
    <s v="OUAC010422-HCOY/Location de salle et restauration: Atelier de planification ATWA"/>
  </r>
  <r>
    <s v="E"/>
    <s v="5097"/>
    <s v="854"/>
    <s v="85408"/>
    <s v="8540008"/>
    <n v="528004120003"/>
    <x v="5"/>
    <x v="73"/>
    <x v="72"/>
    <n v="202302"/>
    <n v="44694"/>
    <s v="XOF"/>
    <n v="-6500"/>
    <n v="-10.41"/>
    <s v="EUR"/>
    <n v="-9.91"/>
    <n v="30543689"/>
    <m/>
    <m/>
    <s v="OHATJ250522/JUSTIF/KAMBIRE SIE/MISSION DE SUPERVISION DE LA FORMATION DES ADOLESCENTES SUR LA CONCEPTION DES KITS DE SERVIETTES HYGIENIQUES A OHG DU 11 AU 21/05/2022/TRANSPORT ALLER RETOUR"/>
  </r>
  <r>
    <s v="E"/>
    <s v="5097"/>
    <s v="854"/>
    <s v="85408"/>
    <s v="8540008"/>
    <n v="528004120003"/>
    <x v="5"/>
    <x v="73"/>
    <x v="72"/>
    <n v="202302"/>
    <n v="44694"/>
    <s v="XOF"/>
    <n v="-131500"/>
    <n v="-210.58"/>
    <s v="EUR"/>
    <n v="-200.47399999999999"/>
    <n v="30543689"/>
    <m/>
    <m/>
    <s v="OHATJ250522/JUSTIF/KAMBIRE SIE/MISSION DE SUPERVISION DE LA FORMATION DES ADOLESCENTES SUR LA CONCEPTION DES KITS DE SERVIETTES HYGIENIQUES A OHG DU 11 AU 21/05/2022/PERDIEM KAMBIRE SIE"/>
  </r>
  <r>
    <s v="E"/>
    <s v="5097"/>
    <s v="854"/>
    <s v="85408"/>
    <s v="8540008"/>
    <n v="528004120003"/>
    <x v="5"/>
    <x v="28"/>
    <x v="28"/>
    <n v="202302"/>
    <n v="44694"/>
    <s v="XOF"/>
    <n v="6500"/>
    <n v="10.41"/>
    <s v="EUR"/>
    <n v="9.91"/>
    <n v="30543689"/>
    <m/>
    <m/>
    <s v="OHATJ250522/JUSTIF/KAMBIRE SIE/MISSION DE SUPERVISION DE LA FORMATION DES ADOLESCENTES SUR LA CONCEPTION DES KITS DE SERVIETTES HYGIENIQUES A OHG DU 11 AU 21/05/2022/TRANSPORT ALLER RETOUR"/>
  </r>
  <r>
    <s v="E"/>
    <s v="5097"/>
    <s v="854"/>
    <s v="85408"/>
    <s v="8540008"/>
    <n v="528004120003"/>
    <x v="5"/>
    <x v="28"/>
    <x v="28"/>
    <n v="202302"/>
    <n v="44694"/>
    <s v="XOF"/>
    <n v="131500"/>
    <n v="210.58"/>
    <s v="EUR"/>
    <n v="200.47399999999999"/>
    <n v="30543689"/>
    <m/>
    <m/>
    <s v="OHATJ250522/JUSTIF/KAMBIRE SIE/MISSION DE SUPERVISION DE LA FORMATION DES ADOLESCENTES SUR LA CONCEPTION DES KITS DE SERVIETTES HYGIENIQUES A OHG DU 11 AU 21/05/2022/PERDIEM KAMBIRE SIE"/>
  </r>
  <r>
    <s v="E"/>
    <s v="5130"/>
    <s v="854"/>
    <s v="85401"/>
    <s v="8549052"/>
    <n v="528004120010"/>
    <x v="1"/>
    <x v="92"/>
    <x v="4"/>
    <n v="202302"/>
    <n v="44701"/>
    <s v="XOF"/>
    <n v="641740"/>
    <n v="1027.6400000000001"/>
    <s v="EUR"/>
    <n v="978.32299999999998"/>
    <n v="30543689"/>
    <s v="VEHICLE"/>
    <s v="854V0540"/>
    <s v="PNEU 205/R16 C_Veh 0445 D8 03 IT8 ATWA   Montage parallélisme valves"/>
  </r>
  <r>
    <s v="E"/>
    <s v="5130"/>
    <s v="854"/>
    <s v="85401"/>
    <s v="8549052"/>
    <n v="528004120010"/>
    <x v="1"/>
    <x v="58"/>
    <x v="58"/>
    <n v="202302"/>
    <n v="44701"/>
    <s v="XOF"/>
    <n v="-115513"/>
    <n v="-184.98"/>
    <s v="EUR"/>
    <n v="-176.10300000000001"/>
    <n v="30543689"/>
    <s v="VEHICLE"/>
    <s v="854V0540"/>
    <s v="VAT | PNEU 205/R16 C_Veh 0445 D8 03 IT8 ATWA   Montage parallélisme valves"/>
  </r>
  <r>
    <s v="E"/>
    <s v="5130"/>
    <s v="854"/>
    <s v="85401"/>
    <s v="8549052"/>
    <n v="528004120010"/>
    <x v="1"/>
    <x v="92"/>
    <x v="4"/>
    <n v="202302"/>
    <n v="44701"/>
    <s v="XOF"/>
    <n v="115513"/>
    <n v="184.98"/>
    <s v="EUR"/>
    <n v="176.10300000000001"/>
    <n v="30543689"/>
    <s v="VEHICLE"/>
    <s v="854V0540"/>
    <s v="VAT | PNEU 205/R16 C_Veh 0445 D8 03 IT8 ATWA   Montage parallélisme valves"/>
  </r>
  <r>
    <s v="E"/>
    <s v="5130"/>
    <s v="854"/>
    <s v="85401"/>
    <s v="8549052"/>
    <n v="528004120010"/>
    <x v="1"/>
    <x v="58"/>
    <x v="58"/>
    <n v="202302"/>
    <n v="44701"/>
    <s v="XOF"/>
    <n v="-641740"/>
    <n v="-1027.6400000000001"/>
    <s v="EUR"/>
    <n v="-978.32299999999998"/>
    <n v="30543689"/>
    <s v="VEHICLE"/>
    <s v="854V0540"/>
    <s v="PNEU 205/R16 C_Veh 0445 D8 03 IT8 ATWA   Montage parallélisme valves"/>
  </r>
  <r>
    <s v="E"/>
    <s v="5511"/>
    <s v="854"/>
    <s v="85408"/>
    <s v="8549052"/>
    <n v="528004120003"/>
    <x v="5"/>
    <x v="80"/>
    <x v="79"/>
    <n v="202302"/>
    <n v="44702"/>
    <s v="XOF"/>
    <n v="-157500"/>
    <n v="-252.21"/>
    <s v="EUR"/>
    <n v="-240.10599999999999"/>
    <n v="30543689"/>
    <m/>
    <m/>
    <s v="Hébergement de Kambire Sié du 11 au 21 mai 2022 au Nord Ouahigouya  dans le cadre de la supervision de la formation des adolescentes dans la région du NORD."/>
  </r>
  <r>
    <s v="E"/>
    <s v="5511"/>
    <s v="854"/>
    <s v="85408"/>
    <s v="8549052"/>
    <n v="528004120003"/>
    <x v="5"/>
    <x v="79"/>
    <x v="78"/>
    <n v="202302"/>
    <n v="44702"/>
    <s v="XOF"/>
    <n v="157500"/>
    <n v="252.21"/>
    <s v="EUR"/>
    <n v="240.10599999999999"/>
    <n v="30543689"/>
    <m/>
    <m/>
    <s v="Hébergement de Kambire Sié du 11 au 21 mai 2022 au Nord Ouahigouya  dans le cadre de la supervision de la formation des adolescentes dans la région du NORD."/>
  </r>
  <r>
    <s v="E"/>
    <s v="4010"/>
    <s v="854"/>
    <s v="85406"/>
    <s v="8549059"/>
    <n v="528004120002"/>
    <x v="0"/>
    <x v="18"/>
    <x v="18"/>
    <n v="202302"/>
    <n v="44706"/>
    <s v="XOF"/>
    <n v="60307.199999999997"/>
    <n v="96.57"/>
    <s v="EUR"/>
    <n v="91.936000000000007"/>
    <n v="30543689"/>
    <s v="STAFF"/>
    <n v="8540386"/>
    <s v="Time Code : N - SALAIRE DU MOIS DE MAI DE YAMEOGO Dahlia Ramata Stephanie"/>
  </r>
  <r>
    <s v="E"/>
    <s v="4010"/>
    <s v="854"/>
    <s v="85406"/>
    <s v="8549059"/>
    <n v="528004120002"/>
    <x v="0"/>
    <x v="18"/>
    <x v="18"/>
    <n v="202302"/>
    <n v="44706"/>
    <s v="XOF"/>
    <n v="43921.03"/>
    <n v="70.33"/>
    <s v="EUR"/>
    <n v="66.954999999999998"/>
    <n v="30543689"/>
    <s v="STAFF"/>
    <n v="8540279"/>
    <s v="Time Code : N - SALAIRE DU MOIS DE MAI DE YAMEOGO Wendkoaguenda Lucie"/>
  </r>
  <r>
    <s v="E"/>
    <s v="4010"/>
    <s v="854"/>
    <s v="85408"/>
    <s v="8549059"/>
    <n v="528004120002"/>
    <x v="0"/>
    <x v="18"/>
    <x v="18"/>
    <n v="202302"/>
    <n v="44706"/>
    <s v="XOF"/>
    <n v="278120.77"/>
    <n v="445.37"/>
    <s v="EUR"/>
    <n v="423.99599999999998"/>
    <n v="30543689"/>
    <s v="STAFF"/>
    <n v="2046481"/>
    <s v="Time Code : N - SALAIRE DU MOIS DE MAI DE TOE Hadja Aliza Sandrine"/>
  </r>
  <r>
    <s v="E"/>
    <s v="4010"/>
    <s v="854"/>
    <s v="85406"/>
    <s v="8549057"/>
    <n v="528004120002"/>
    <x v="0"/>
    <x v="7"/>
    <x v="7"/>
    <n v="202302"/>
    <n v="44706"/>
    <s v="XOF"/>
    <n v="-91756.77"/>
    <n v="-146.93"/>
    <s v="EUR"/>
    <n v="-139.87899999999999"/>
    <n v="30543689"/>
    <s v="STAFF"/>
    <n v="8540358"/>
    <s v="Time Code : N - SALAIRE DU MOIS DE MAI DE ZOMA Jean"/>
  </r>
  <r>
    <s v="E"/>
    <s v="4010"/>
    <s v="854"/>
    <s v="85406"/>
    <s v="8549057"/>
    <n v="528004120002"/>
    <x v="0"/>
    <x v="7"/>
    <x v="7"/>
    <n v="202302"/>
    <n v="44706"/>
    <s v="XOF"/>
    <n v="-137245.29999999999"/>
    <n v="-219.78"/>
    <s v="EUR"/>
    <n v="-209.233"/>
    <n v="30543689"/>
    <s v="STAFF"/>
    <n v="8540399"/>
    <s v="Time Code : N - SALAIRE DU MOIS DE MAI DE KONFE TRAORE Aicha"/>
  </r>
  <r>
    <s v="E"/>
    <s v="4010"/>
    <s v="854"/>
    <s v="85406"/>
    <s v="8549057"/>
    <n v="528004120002"/>
    <x v="0"/>
    <x v="22"/>
    <x v="22"/>
    <n v="202302"/>
    <n v="44706"/>
    <s v="XOF"/>
    <n v="91756.77"/>
    <n v="146.93"/>
    <s v="EUR"/>
    <n v="139.87899999999999"/>
    <n v="30543689"/>
    <s v="STAFF"/>
    <n v="8540358"/>
    <s v="Time Code : N - SALAIRE DU MOIS DE MAI DE ZOMA Jean"/>
  </r>
  <r>
    <s v="E"/>
    <s v="4010"/>
    <s v="854"/>
    <s v="85406"/>
    <s v="8549057"/>
    <n v="528004120002"/>
    <x v="0"/>
    <x v="22"/>
    <x v="22"/>
    <n v="202302"/>
    <n v="44706"/>
    <s v="XOF"/>
    <n v="137245.29999999999"/>
    <n v="219.78"/>
    <s v="EUR"/>
    <n v="209.233"/>
    <n v="30543689"/>
    <s v="STAFF"/>
    <n v="8540399"/>
    <s v="Time Code : N - SALAIRE DU MOIS DE MAI DE KONFE TRAORE Aicha"/>
  </r>
  <r>
    <s v="E"/>
    <s v="4300"/>
    <s v="854"/>
    <s v="85406"/>
    <s v="8549057"/>
    <n v="528004120002"/>
    <x v="0"/>
    <x v="7"/>
    <x v="7"/>
    <n v="202302"/>
    <n v="44706"/>
    <s v="XOF"/>
    <n v="-15823.11"/>
    <n v="-25.34"/>
    <s v="EUR"/>
    <n v="-24.123999999999999"/>
    <n v="30543689"/>
    <s v="STAFF"/>
    <n v="8540358"/>
    <s v="Time Code : N - IUTS DU MOIS DE MAI DE ZOMA Jean"/>
  </r>
  <r>
    <s v="E"/>
    <s v="4300"/>
    <s v="854"/>
    <s v="85406"/>
    <s v="8549057"/>
    <n v="528004120002"/>
    <x v="0"/>
    <x v="7"/>
    <x v="7"/>
    <n v="202302"/>
    <n v="44706"/>
    <s v="XOF"/>
    <n v="-19187.95"/>
    <n v="-30.73"/>
    <s v="EUR"/>
    <n v="-29.254999999999999"/>
    <n v="30543689"/>
    <s v="STAFF"/>
    <n v="8540399"/>
    <s v="Time Code : N - IUTS DU MOIS DE MAI DE KONFE TRAORE Aicha"/>
  </r>
  <r>
    <s v="E"/>
    <s v="4300"/>
    <s v="854"/>
    <s v="85406"/>
    <s v="8549059"/>
    <n v="528004120002"/>
    <x v="0"/>
    <x v="12"/>
    <x v="12"/>
    <n v="202302"/>
    <n v="44706"/>
    <s v="XOF"/>
    <n v="-7051.82"/>
    <n v="-11.29"/>
    <s v="EUR"/>
    <n v="-10.747999999999999"/>
    <n v="30543689"/>
    <s v="STAFF"/>
    <n v="8540279"/>
    <s v="Time Code : N - IUTS DU MOIS DE MAI DE YAMEOGO Wendkoaguenda Lucie"/>
  </r>
  <r>
    <s v="E"/>
    <s v="4300"/>
    <s v="854"/>
    <s v="85408"/>
    <s v="8549059"/>
    <n v="528004120002"/>
    <x v="0"/>
    <x v="12"/>
    <x v="12"/>
    <n v="202302"/>
    <n v="44706"/>
    <s v="XOF"/>
    <n v="-36203.31"/>
    <n v="-57.97"/>
    <s v="EUR"/>
    <n v="-55.188000000000002"/>
    <n v="30543689"/>
    <s v="STAFF"/>
    <n v="2046481"/>
    <s v="Time Code : N - IUTS DU MOIS DE MAI DE TOE Hadja Aliza Sandrine"/>
  </r>
  <r>
    <s v="E"/>
    <s v="4300"/>
    <s v="854"/>
    <s v="85406"/>
    <s v="8549059"/>
    <n v="528004120002"/>
    <x v="0"/>
    <x v="12"/>
    <x v="12"/>
    <n v="202302"/>
    <n v="44706"/>
    <s v="XOF"/>
    <n v="-8431.41"/>
    <n v="-13.5"/>
    <s v="EUR"/>
    <n v="-12.852"/>
    <n v="30543689"/>
    <s v="STAFF"/>
    <n v="8540386"/>
    <s v="Time Code : N - IUTS DU MOIS DE MAI DE YAMEOGO Dahlia Ramata Stephanie"/>
  </r>
  <r>
    <s v="E"/>
    <s v="4200"/>
    <s v="854"/>
    <s v="85400"/>
    <s v="8549057"/>
    <n v="528004120002"/>
    <x v="0"/>
    <x v="22"/>
    <x v="22"/>
    <n v="202302"/>
    <n v="44706"/>
    <s v="XOF"/>
    <n v="30259.26"/>
    <n v="48.46"/>
    <s v="EUR"/>
    <n v="46.134"/>
    <n v="30543689"/>
    <s v="STAFF"/>
    <n v="8540392"/>
    <s v="Time Code : N - CNSS DU MOIS DE MAI DE KABORE Hamza"/>
  </r>
  <r>
    <s v="E"/>
    <s v="4200"/>
    <s v="854"/>
    <s v="85408"/>
    <s v="8549059"/>
    <n v="528004120002"/>
    <x v="0"/>
    <x v="18"/>
    <x v="18"/>
    <n v="202302"/>
    <n v="44706"/>
    <s v="XOF"/>
    <n v="69337.5"/>
    <n v="111.03"/>
    <s v="EUR"/>
    <n v="105.702"/>
    <n v="30543689"/>
    <s v="STAFF"/>
    <n v="2046481"/>
    <s v="Time Code : N - CNSS DU MOIS DE MAI DE TOE Hadja Aliza Sandrine"/>
  </r>
  <r>
    <s v="E"/>
    <s v="4200"/>
    <s v="854"/>
    <s v="85406"/>
    <s v="8549059"/>
    <n v="528004120002"/>
    <x v="0"/>
    <x v="18"/>
    <x v="18"/>
    <n v="202302"/>
    <n v="44706"/>
    <s v="XOF"/>
    <n v="13658.82"/>
    <n v="21.87"/>
    <s v="EUR"/>
    <n v="20.82"/>
    <n v="30543689"/>
    <s v="STAFF"/>
    <n v="8540386"/>
    <s v="Time Code : N - CNSS DU MOIS DE MAI DE YAMEOGO Dahlia Ramata Stephanie"/>
  </r>
  <r>
    <s v="E"/>
    <s v="4300"/>
    <s v="854"/>
    <s v="85400"/>
    <s v="8549057"/>
    <n v="528004120002"/>
    <x v="0"/>
    <x v="7"/>
    <x v="7"/>
    <n v="202302"/>
    <n v="44706"/>
    <s v="XOF"/>
    <n v="-25797.78"/>
    <n v="-41.31"/>
    <s v="EUR"/>
    <n v="-39.328000000000003"/>
    <n v="30543689"/>
    <s v="STAFF"/>
    <n v="8540392"/>
    <s v="Time Code : N - IUTS DU MOIS DE MAI DE KABORE Hamza"/>
  </r>
  <r>
    <s v="E"/>
    <s v="4200"/>
    <s v="854"/>
    <s v="85406"/>
    <s v="8549057"/>
    <n v="528004120002"/>
    <x v="0"/>
    <x v="7"/>
    <x v="7"/>
    <n v="202302"/>
    <n v="44706"/>
    <s v="XOF"/>
    <n v="-31084.34"/>
    <n v="-49.78"/>
    <s v="EUR"/>
    <n v="-47.390999999999998"/>
    <n v="30543689"/>
    <s v="STAFF"/>
    <n v="8540399"/>
    <s v="Time Code : N - CNSS DU MOIS DE MAI DE KONFE TRAORE Aicha"/>
  </r>
  <r>
    <s v="E"/>
    <s v="4200"/>
    <s v="854"/>
    <s v="85406"/>
    <s v="8549057"/>
    <n v="528004120002"/>
    <x v="0"/>
    <x v="7"/>
    <x v="7"/>
    <n v="202302"/>
    <n v="44706"/>
    <s v="XOF"/>
    <n v="-10084.69"/>
    <n v="-16.149999999999999"/>
    <s v="EUR"/>
    <n v="-15.375"/>
    <n v="30543689"/>
    <s v="STAFF"/>
    <n v="8540358"/>
    <s v="Time Code : N - CNSS DU MOIS DE MAI DE ZOMA Jean"/>
  </r>
  <r>
    <s v="E"/>
    <s v="4200"/>
    <s v="854"/>
    <s v="85400"/>
    <s v="8549057"/>
    <n v="528004120002"/>
    <x v="0"/>
    <x v="7"/>
    <x v="7"/>
    <n v="202302"/>
    <n v="44706"/>
    <s v="XOF"/>
    <n v="-30259.26"/>
    <n v="-48.46"/>
    <s v="EUR"/>
    <n v="-46.134"/>
    <n v="30543689"/>
    <s v="STAFF"/>
    <n v="8540392"/>
    <s v="Time Code : N - CNSS DU MOIS DE MAI DE KABORE Hamza"/>
  </r>
  <r>
    <s v="E"/>
    <s v="4300"/>
    <s v="854"/>
    <s v="85400"/>
    <s v="8549059"/>
    <n v="528004120002"/>
    <x v="0"/>
    <x v="18"/>
    <x v="18"/>
    <n v="202302"/>
    <n v="44706"/>
    <s v="XOF"/>
    <n v="9269.7099999999991"/>
    <n v="14.84"/>
    <s v="EUR"/>
    <n v="14.128"/>
    <n v="30543689"/>
    <s v="STAFF"/>
    <n v="8540206"/>
    <s v="Time Code : N - IUTS DU MOIS DE MAI DE OUEDRAOGO Wendingomdé Joseph Arnaud"/>
  </r>
  <r>
    <s v="E"/>
    <s v="4300"/>
    <s v="854"/>
    <s v="85400"/>
    <s v="8549059"/>
    <n v="528004120002"/>
    <x v="0"/>
    <x v="18"/>
    <x v="18"/>
    <n v="202302"/>
    <n v="44706"/>
    <s v="XOF"/>
    <n v="10050.23"/>
    <n v="16.09"/>
    <s v="EUR"/>
    <n v="15.318"/>
    <n v="30543689"/>
    <s v="STAFF"/>
    <n v="2012905"/>
    <s v="Time Code : N - IUTS DU MOIS DE MAI DE NEBIE Noël"/>
  </r>
  <r>
    <s v="E"/>
    <s v="4300"/>
    <s v="854"/>
    <s v="85400"/>
    <s v="8549059"/>
    <n v="528004120002"/>
    <x v="0"/>
    <x v="18"/>
    <x v="18"/>
    <n v="202302"/>
    <n v="44706"/>
    <s v="XOF"/>
    <n v="36076.1"/>
    <n v="57.77"/>
    <s v="EUR"/>
    <n v="54.997999999999998"/>
    <n v="30543689"/>
    <s v="STAFF"/>
    <n v="2029740"/>
    <s v="Time Code : N - IUTS DU MOIS DE MAI DE KAMBOU Sansan Christian"/>
  </r>
  <r>
    <s v="E"/>
    <s v="4200"/>
    <s v="854"/>
    <s v="85406"/>
    <s v="8549059"/>
    <n v="528004120002"/>
    <x v="0"/>
    <x v="18"/>
    <x v="18"/>
    <n v="202302"/>
    <n v="44706"/>
    <s v="XOF"/>
    <n v="7818.18"/>
    <n v="12.52"/>
    <s v="EUR"/>
    <n v="11.919"/>
    <n v="30543689"/>
    <s v="STAFF"/>
    <n v="8540279"/>
    <s v="Time Code : N - CNSS DU MOIS DE MAI DE YAMEOGO Wendkoaguenda Lucie"/>
  </r>
  <r>
    <s v="E"/>
    <s v="4300"/>
    <s v="854"/>
    <s v="85400"/>
    <s v="8549059"/>
    <n v="528004120002"/>
    <x v="0"/>
    <x v="12"/>
    <x v="12"/>
    <n v="202302"/>
    <n v="44706"/>
    <s v="XOF"/>
    <n v="-9269.7099999999991"/>
    <n v="-14.84"/>
    <s v="EUR"/>
    <n v="-14.128"/>
    <n v="30543689"/>
    <s v="STAFF"/>
    <n v="8540206"/>
    <s v="Time Code : N - IUTS DU MOIS DE MAI DE OUEDRAOGO Wendingomdé Joseph Arnaud"/>
  </r>
  <r>
    <s v="E"/>
    <s v="4300"/>
    <s v="854"/>
    <s v="85400"/>
    <s v="8549059"/>
    <n v="528004120002"/>
    <x v="0"/>
    <x v="12"/>
    <x v="12"/>
    <n v="202302"/>
    <n v="44706"/>
    <s v="XOF"/>
    <n v="-10050.23"/>
    <n v="-16.09"/>
    <s v="EUR"/>
    <n v="-15.318"/>
    <n v="30543689"/>
    <s v="STAFF"/>
    <n v="2012905"/>
    <s v="Time Code : N - IUTS DU MOIS DE MAI DE NEBIE Noël"/>
  </r>
  <r>
    <s v="E"/>
    <s v="4300"/>
    <s v="854"/>
    <s v="85400"/>
    <s v="8549057"/>
    <n v="528004120002"/>
    <x v="0"/>
    <x v="22"/>
    <x v="22"/>
    <n v="202302"/>
    <n v="44706"/>
    <s v="XOF"/>
    <n v="25797.78"/>
    <n v="41.31"/>
    <s v="EUR"/>
    <n v="39.328000000000003"/>
    <n v="30543689"/>
    <s v="STAFF"/>
    <n v="8540392"/>
    <s v="Time Code : N - IUTS DU MOIS DE MAI DE KABORE Hamza"/>
  </r>
  <r>
    <s v="E"/>
    <s v="4200"/>
    <s v="854"/>
    <s v="85406"/>
    <s v="8549057"/>
    <n v="528004120002"/>
    <x v="0"/>
    <x v="22"/>
    <x v="22"/>
    <n v="202302"/>
    <n v="44706"/>
    <s v="XOF"/>
    <n v="31084.34"/>
    <n v="49.78"/>
    <s v="EUR"/>
    <n v="47.390999999999998"/>
    <n v="30543689"/>
    <s v="STAFF"/>
    <n v="8540399"/>
    <s v="Time Code : N - CNSS DU MOIS DE MAI DE KONFE TRAORE Aicha"/>
  </r>
  <r>
    <s v="E"/>
    <s v="4200"/>
    <s v="854"/>
    <s v="85406"/>
    <s v="8549057"/>
    <n v="528004120002"/>
    <x v="0"/>
    <x v="22"/>
    <x v="22"/>
    <n v="202302"/>
    <n v="44706"/>
    <s v="XOF"/>
    <n v="10084.69"/>
    <n v="16.149999999999999"/>
    <s v="EUR"/>
    <n v="15.375"/>
    <n v="30543689"/>
    <s v="STAFF"/>
    <n v="8540358"/>
    <s v="Time Code : N - CNSS DU MOIS DE MAI DE ZOMA Jean"/>
  </r>
  <r>
    <s v="E"/>
    <s v="4300"/>
    <s v="854"/>
    <s v="85400"/>
    <s v="8549059"/>
    <n v="528004120002"/>
    <x v="0"/>
    <x v="12"/>
    <x v="12"/>
    <n v="202302"/>
    <n v="44706"/>
    <s v="XOF"/>
    <n v="-36076.1"/>
    <n v="-57.77"/>
    <s v="EUR"/>
    <n v="-54.997999999999998"/>
    <n v="30543689"/>
    <s v="STAFF"/>
    <n v="2029740"/>
    <s v="Time Code : N - IUTS DU MOIS DE MAI DE KAMBOU Sansan Christian"/>
  </r>
  <r>
    <s v="E"/>
    <s v="4200"/>
    <s v="854"/>
    <s v="85406"/>
    <s v="8549059"/>
    <n v="528004120002"/>
    <x v="0"/>
    <x v="12"/>
    <x v="12"/>
    <n v="202302"/>
    <n v="44706"/>
    <s v="XOF"/>
    <n v="-7818.18"/>
    <n v="-12.52"/>
    <s v="EUR"/>
    <n v="-11.919"/>
    <n v="30543689"/>
    <s v="STAFF"/>
    <n v="8540279"/>
    <s v="Time Code : N - CNSS DU MOIS DE MAI DE YAMEOGO Wendkoaguenda Lucie"/>
  </r>
  <r>
    <s v="E"/>
    <s v="4200"/>
    <s v="854"/>
    <s v="85400"/>
    <s v="8549059"/>
    <n v="528004120002"/>
    <x v="0"/>
    <x v="12"/>
    <x v="12"/>
    <n v="202302"/>
    <n v="44706"/>
    <s v="XOF"/>
    <n v="-80342.11"/>
    <n v="-128.66"/>
    <s v="EUR"/>
    <n v="-122.486"/>
    <n v="30543689"/>
    <s v="STAFF"/>
    <n v="2029740"/>
    <s v="Time Code : N - CNSS DU MOIS DE MAI DE KAMBOU Sansan Christian"/>
  </r>
  <r>
    <s v="E"/>
    <s v="4200"/>
    <s v="854"/>
    <s v="85408"/>
    <s v="8549059"/>
    <n v="528004120002"/>
    <x v="0"/>
    <x v="12"/>
    <x v="12"/>
    <n v="202302"/>
    <n v="44706"/>
    <s v="XOF"/>
    <n v="-69337.5"/>
    <n v="-111.03"/>
    <s v="EUR"/>
    <n v="-105.702"/>
    <n v="30543689"/>
    <s v="STAFF"/>
    <n v="2046481"/>
    <s v="Time Code : N - CNSS DU MOIS DE MAI DE TOE Hadja Aliza Sandrine"/>
  </r>
  <r>
    <s v="E"/>
    <s v="4200"/>
    <s v="854"/>
    <s v="85406"/>
    <s v="8549059"/>
    <n v="528004120002"/>
    <x v="0"/>
    <x v="12"/>
    <x v="12"/>
    <n v="202302"/>
    <n v="44706"/>
    <s v="XOF"/>
    <n v="-13658.82"/>
    <n v="-21.87"/>
    <s v="EUR"/>
    <n v="-20.82"/>
    <n v="30543689"/>
    <s v="STAFF"/>
    <n v="8540386"/>
    <s v="Time Code : N - CNSS DU MOIS DE MAI DE YAMEOGO Dahlia Ramata Stephanie"/>
  </r>
  <r>
    <s v="E"/>
    <s v="4200"/>
    <s v="854"/>
    <s v="85400"/>
    <s v="8549059"/>
    <n v="528004120002"/>
    <x v="0"/>
    <x v="12"/>
    <x v="12"/>
    <n v="202302"/>
    <n v="44706"/>
    <s v="XOF"/>
    <n v="-6318.66"/>
    <n v="-10.119999999999999"/>
    <s v="EUR"/>
    <n v="-9.6340000000000003"/>
    <n v="30543689"/>
    <s v="STAFF"/>
    <n v="8540206"/>
    <s v="Time Code : N - CNSS DU MOIS DE MAI DE OUEDRAOGO Wendingomdé Joseph Arnaud"/>
  </r>
  <r>
    <s v="E"/>
    <s v="4200"/>
    <s v="854"/>
    <s v="85400"/>
    <s v="8549059"/>
    <n v="528004120002"/>
    <x v="0"/>
    <x v="12"/>
    <x v="12"/>
    <n v="202302"/>
    <n v="44706"/>
    <s v="XOF"/>
    <n v="-7413.79"/>
    <n v="-11.87"/>
    <s v="EUR"/>
    <n v="-11.3"/>
    <n v="30543689"/>
    <s v="STAFF"/>
    <n v="2012905"/>
    <s v="Time Code : N - CNSS DU MOIS DE MAI DE NEBIE Noël"/>
  </r>
  <r>
    <s v="E"/>
    <s v="4010"/>
    <s v="854"/>
    <s v="85400"/>
    <s v="8549059"/>
    <n v="528004120002"/>
    <x v="0"/>
    <x v="18"/>
    <x v="18"/>
    <n v="202302"/>
    <n v="44706"/>
    <s v="XOF"/>
    <n v="57051.11"/>
    <n v="91.36"/>
    <s v="EUR"/>
    <n v="86.975999999999999"/>
    <n v="30543689"/>
    <s v="STAFF"/>
    <n v="8540206"/>
    <s v="Time Code : N - SALAIRE DU MOIS DE MAI DE OUEDRAOGO Wendingomdé Joseph Arnaud"/>
  </r>
  <r>
    <s v="E"/>
    <s v="4010"/>
    <s v="854"/>
    <s v="85400"/>
    <s v="8549059"/>
    <n v="528004120002"/>
    <x v="0"/>
    <x v="18"/>
    <x v="18"/>
    <n v="202302"/>
    <n v="44706"/>
    <s v="XOF"/>
    <n v="61800"/>
    <n v="98.96"/>
    <s v="EUR"/>
    <n v="94.210999999999999"/>
    <n v="30543689"/>
    <s v="STAFF"/>
    <n v="2012905"/>
    <s v="Time Code : N - SALAIRE DU MOIS DE MAI DE NEBIE Noël"/>
  </r>
  <r>
    <s v="E"/>
    <s v="4010"/>
    <s v="854"/>
    <s v="85400"/>
    <s v="8549057"/>
    <n v="528004120002"/>
    <x v="0"/>
    <x v="22"/>
    <x v="22"/>
    <n v="202302"/>
    <n v="44706"/>
    <s v="XOF"/>
    <n v="157348.39000000001"/>
    <n v="251.97"/>
    <s v="EUR"/>
    <n v="239.87799999999999"/>
    <n v="30543689"/>
    <s v="STAFF"/>
    <n v="8540392"/>
    <s v="Time Code : N - SALAIRE DU MOIS DE MAI DE KABORE Hamza"/>
  </r>
  <r>
    <s v="E"/>
    <s v="4010"/>
    <s v="854"/>
    <s v="85400"/>
    <s v="8549059"/>
    <n v="528004120002"/>
    <x v="0"/>
    <x v="18"/>
    <x v="18"/>
    <n v="202302"/>
    <n v="44706"/>
    <s v="XOF"/>
    <n v="328134.59999999998"/>
    <n v="525.45000000000005"/>
    <s v="EUR"/>
    <n v="500.233"/>
    <n v="30543689"/>
    <s v="STAFF"/>
    <n v="2029740"/>
    <s v="Time Code : N - SALAIRE DU MOIS DE MAI DE KAMBOU Sansan Christian"/>
  </r>
  <r>
    <s v="E"/>
    <s v="4010"/>
    <s v="854"/>
    <s v="85406"/>
    <s v="8549059"/>
    <n v="528004120002"/>
    <x v="0"/>
    <x v="12"/>
    <x v="12"/>
    <n v="202302"/>
    <n v="44706"/>
    <s v="XOF"/>
    <n v="-60307.199999999997"/>
    <n v="-96.57"/>
    <s v="EUR"/>
    <n v="-91.936000000000007"/>
    <n v="30543689"/>
    <s v="STAFF"/>
    <n v="8540386"/>
    <s v="Time Code : N - SALAIRE DU MOIS DE MAI DE YAMEOGO Dahlia Ramata Stephanie"/>
  </r>
  <r>
    <s v="E"/>
    <s v="4010"/>
    <s v="854"/>
    <s v="85406"/>
    <s v="8549059"/>
    <n v="528004120002"/>
    <x v="0"/>
    <x v="12"/>
    <x v="12"/>
    <n v="202302"/>
    <n v="44706"/>
    <s v="XOF"/>
    <n v="-43921.03"/>
    <n v="-70.33"/>
    <s v="EUR"/>
    <n v="-66.954999999999998"/>
    <n v="30543689"/>
    <s v="STAFF"/>
    <n v="8540279"/>
    <s v="Time Code : N - SALAIRE DU MOIS DE MAI DE YAMEOGO Wendkoaguenda Lucie"/>
  </r>
  <r>
    <s v="E"/>
    <s v="4010"/>
    <s v="854"/>
    <s v="85408"/>
    <s v="8549059"/>
    <n v="528004120002"/>
    <x v="0"/>
    <x v="12"/>
    <x v="12"/>
    <n v="202302"/>
    <n v="44706"/>
    <s v="XOF"/>
    <n v="-278120.77"/>
    <n v="-445.37"/>
    <s v="EUR"/>
    <n v="-423.99599999999998"/>
    <n v="30543689"/>
    <s v="STAFF"/>
    <n v="2046481"/>
    <s v="Time Code : N - SALAIRE DU MOIS DE MAI DE TOE Hadja Aliza Sandrine"/>
  </r>
  <r>
    <s v="E"/>
    <s v="4200"/>
    <s v="854"/>
    <s v="85400"/>
    <s v="8549059"/>
    <n v="528004120002"/>
    <x v="0"/>
    <x v="18"/>
    <x v="18"/>
    <n v="202302"/>
    <n v="44706"/>
    <s v="XOF"/>
    <n v="80342.11"/>
    <n v="128.66"/>
    <s v="EUR"/>
    <n v="122.486"/>
    <n v="30543689"/>
    <s v="STAFF"/>
    <n v="2029740"/>
    <s v="Time Code : N - CNSS DU MOIS DE MAI DE KAMBOU Sansan Christian"/>
  </r>
  <r>
    <s v="E"/>
    <s v="4200"/>
    <s v="854"/>
    <s v="85400"/>
    <s v="8549059"/>
    <n v="528004120002"/>
    <x v="0"/>
    <x v="18"/>
    <x v="18"/>
    <n v="202302"/>
    <n v="44706"/>
    <s v="XOF"/>
    <n v="6318.66"/>
    <n v="10.119999999999999"/>
    <s v="EUR"/>
    <n v="9.6340000000000003"/>
    <n v="30543689"/>
    <s v="STAFF"/>
    <n v="8540206"/>
    <s v="Time Code : N - CNSS DU MOIS DE MAI DE OUEDRAOGO Wendingomdé Joseph Arnaud"/>
  </r>
  <r>
    <s v="E"/>
    <s v="4200"/>
    <s v="854"/>
    <s v="85400"/>
    <s v="8549059"/>
    <n v="528004120002"/>
    <x v="0"/>
    <x v="18"/>
    <x v="18"/>
    <n v="202302"/>
    <n v="44706"/>
    <s v="XOF"/>
    <n v="7413.79"/>
    <n v="11.87"/>
    <s v="EUR"/>
    <n v="11.3"/>
    <n v="30543689"/>
    <s v="STAFF"/>
    <n v="2012905"/>
    <s v="Time Code : N - CNSS DU MOIS DE MAI DE NEBIE Noël"/>
  </r>
  <r>
    <s v="E"/>
    <s v="4300"/>
    <s v="854"/>
    <s v="85406"/>
    <s v="8549057"/>
    <n v="528004120002"/>
    <x v="0"/>
    <x v="22"/>
    <x v="22"/>
    <n v="202302"/>
    <n v="44706"/>
    <s v="XOF"/>
    <n v="19187.95"/>
    <n v="30.73"/>
    <s v="EUR"/>
    <n v="29.254999999999999"/>
    <n v="30543689"/>
    <s v="STAFF"/>
    <n v="8540399"/>
    <s v="Time Code : N - IUTS DU MOIS DE MAI DE KONFE TRAORE Aicha"/>
  </r>
  <r>
    <s v="E"/>
    <s v="4300"/>
    <s v="854"/>
    <s v="85406"/>
    <s v="8549059"/>
    <n v="528004120002"/>
    <x v="0"/>
    <x v="18"/>
    <x v="18"/>
    <n v="202302"/>
    <n v="44706"/>
    <s v="XOF"/>
    <n v="7051.82"/>
    <n v="11.29"/>
    <s v="EUR"/>
    <n v="10.747999999999999"/>
    <n v="30543689"/>
    <s v="STAFF"/>
    <n v="8540279"/>
    <s v="Time Code : N - IUTS DU MOIS DE MAI DE YAMEOGO Wendkoaguenda Lucie"/>
  </r>
  <r>
    <s v="E"/>
    <s v="4300"/>
    <s v="854"/>
    <s v="85408"/>
    <s v="8549059"/>
    <n v="528004120002"/>
    <x v="0"/>
    <x v="18"/>
    <x v="18"/>
    <n v="202302"/>
    <n v="44706"/>
    <s v="XOF"/>
    <n v="36203.31"/>
    <n v="57.97"/>
    <s v="EUR"/>
    <n v="55.188000000000002"/>
    <n v="30543689"/>
    <s v="STAFF"/>
    <n v="2046481"/>
    <s v="Time Code : N - IUTS DU MOIS DE MAI DE TOE Hadja Aliza Sandrine"/>
  </r>
  <r>
    <s v="E"/>
    <s v="4300"/>
    <s v="854"/>
    <s v="85406"/>
    <s v="8549059"/>
    <n v="528004120002"/>
    <x v="0"/>
    <x v="18"/>
    <x v="18"/>
    <n v="202302"/>
    <n v="44706"/>
    <s v="XOF"/>
    <n v="8431.41"/>
    <n v="13.5"/>
    <s v="EUR"/>
    <n v="12.852"/>
    <n v="30543689"/>
    <s v="STAFF"/>
    <n v="8540386"/>
    <s v="Time Code : N - IUTS DU MOIS DE MAI DE YAMEOGO Dahlia Ramata Stephanie"/>
  </r>
  <r>
    <s v="E"/>
    <s v="4300"/>
    <s v="854"/>
    <s v="85406"/>
    <s v="8549057"/>
    <n v="528004120002"/>
    <x v="0"/>
    <x v="22"/>
    <x v="22"/>
    <n v="202302"/>
    <n v="44706"/>
    <s v="XOF"/>
    <n v="15823.11"/>
    <n v="25.34"/>
    <s v="EUR"/>
    <n v="24.123999999999999"/>
    <n v="30543689"/>
    <s v="STAFF"/>
    <n v="8540358"/>
    <s v="Time Code : N - IUTS DU MOIS DE MAI DE ZOMA Jean"/>
  </r>
  <r>
    <s v="E"/>
    <s v="4010"/>
    <s v="854"/>
    <s v="85400"/>
    <s v="8549059"/>
    <n v="528004120002"/>
    <x v="0"/>
    <x v="12"/>
    <x v="12"/>
    <n v="202302"/>
    <n v="44706"/>
    <s v="XOF"/>
    <n v="-328134.59999999998"/>
    <n v="-525.45000000000005"/>
    <s v="EUR"/>
    <n v="-500.233"/>
    <n v="30543689"/>
    <s v="STAFF"/>
    <n v="2029740"/>
    <s v="Time Code : N - SALAIRE DU MOIS DE MAI DE KAMBOU Sansan Christian"/>
  </r>
  <r>
    <s v="E"/>
    <s v="4010"/>
    <s v="854"/>
    <s v="85400"/>
    <s v="8549059"/>
    <n v="528004120002"/>
    <x v="0"/>
    <x v="12"/>
    <x v="12"/>
    <n v="202302"/>
    <n v="44706"/>
    <s v="XOF"/>
    <n v="-57051.11"/>
    <n v="-91.36"/>
    <s v="EUR"/>
    <n v="-86.975999999999999"/>
    <n v="30543689"/>
    <s v="STAFF"/>
    <n v="8540206"/>
    <s v="Time Code : N - SALAIRE DU MOIS DE MAI DE OUEDRAOGO Wendingomdé Joseph Arnaud"/>
  </r>
  <r>
    <s v="E"/>
    <s v="4010"/>
    <s v="854"/>
    <s v="85400"/>
    <s v="8549059"/>
    <n v="528004120002"/>
    <x v="0"/>
    <x v="12"/>
    <x v="12"/>
    <n v="202302"/>
    <n v="44706"/>
    <s v="XOF"/>
    <n v="-61800"/>
    <n v="-98.96"/>
    <s v="EUR"/>
    <n v="-94.210999999999999"/>
    <n v="30543689"/>
    <s v="STAFF"/>
    <n v="2012905"/>
    <s v="Time Code : N - SALAIRE DU MOIS DE MAI DE NEBIE Noël"/>
  </r>
  <r>
    <s v="E"/>
    <s v="4010"/>
    <s v="854"/>
    <s v="85400"/>
    <s v="8549057"/>
    <n v="528004120002"/>
    <x v="0"/>
    <x v="7"/>
    <x v="7"/>
    <n v="202302"/>
    <n v="44706"/>
    <s v="XOF"/>
    <n v="-157348.39000000001"/>
    <n v="-251.97"/>
    <s v="EUR"/>
    <n v="-239.87799999999999"/>
    <n v="30543689"/>
    <s v="STAFF"/>
    <n v="8540392"/>
    <s v="Time Code : N - SALAIRE DU MOIS DE MAI DE KABORE Hamza"/>
  </r>
  <r>
    <s v="E"/>
    <s v="4210"/>
    <s v="854"/>
    <s v="85406"/>
    <s v="8549059"/>
    <n v="528004120002"/>
    <x v="0"/>
    <x v="12"/>
    <x v="12"/>
    <n v="202302"/>
    <n v="44712"/>
    <s v="XOF"/>
    <n v="-3821.72"/>
    <n v="-6.12"/>
    <s v="EUR"/>
    <n v="-5.8259999999999996"/>
    <n v="30543689"/>
    <s v="STAFF"/>
    <n v="8540386"/>
    <s v="Time Code : N - TERMINAL_GRANT_8540386"/>
  </r>
  <r>
    <s v="E"/>
    <s v="4210"/>
    <s v="854"/>
    <s v="85408"/>
    <s v="8549059"/>
    <n v="528004120002"/>
    <x v="0"/>
    <x v="12"/>
    <x v="12"/>
    <n v="202302"/>
    <n v="44712"/>
    <s v="XOF"/>
    <n v="-16854.919999999998"/>
    <n v="-26.99"/>
    <s v="EUR"/>
    <n v="-25.695"/>
    <n v="30543689"/>
    <s v="STAFF"/>
    <n v="2046481"/>
    <s v="Time Code : N - TERMINAL_GRANT_2046481"/>
  </r>
  <r>
    <s v="E"/>
    <s v="4210"/>
    <s v="854"/>
    <s v="85406"/>
    <s v="8549059"/>
    <n v="528004120002"/>
    <x v="0"/>
    <x v="18"/>
    <x v="18"/>
    <n v="202302"/>
    <n v="44712"/>
    <s v="XOF"/>
    <n v="3821.72"/>
    <n v="6.12"/>
    <s v="EUR"/>
    <n v="5.8259999999999996"/>
    <n v="30543689"/>
    <s v="STAFF"/>
    <n v="8540386"/>
    <s v="Time Code : N - TERMINAL_GRANT_8540386"/>
  </r>
  <r>
    <s v="E"/>
    <s v="4210"/>
    <s v="854"/>
    <s v="85408"/>
    <s v="8549059"/>
    <n v="528004120002"/>
    <x v="0"/>
    <x v="18"/>
    <x v="18"/>
    <n v="202302"/>
    <n v="44712"/>
    <s v="XOF"/>
    <n v="16854.919999999998"/>
    <n v="26.99"/>
    <s v="EUR"/>
    <n v="25.695"/>
    <n v="30543689"/>
    <s v="STAFF"/>
    <n v="2046481"/>
    <s v="Time Code : N - TERMINAL_GRANT_2046481"/>
  </r>
  <r>
    <s v="E"/>
    <s v="4210"/>
    <s v="854"/>
    <s v="85406"/>
    <s v="8549057"/>
    <n v="528004120002"/>
    <x v="0"/>
    <x v="22"/>
    <x v="22"/>
    <n v="202302"/>
    <n v="44712"/>
    <s v="XOF"/>
    <n v="8500.24"/>
    <n v="13.61"/>
    <s v="EUR"/>
    <n v="12.957000000000001"/>
    <n v="30543689"/>
    <s v="STAFF"/>
    <n v="8540399"/>
    <s v="Time Code : N - TERMINAL_GRANT_8540399"/>
  </r>
  <r>
    <s v="E"/>
    <s v="4210"/>
    <s v="854"/>
    <s v="85406"/>
    <s v="8549057"/>
    <n v="528004120002"/>
    <x v="0"/>
    <x v="22"/>
    <x v="22"/>
    <n v="202302"/>
    <n v="44712"/>
    <s v="XOF"/>
    <n v="5725.21"/>
    <n v="9.17"/>
    <s v="EUR"/>
    <n v="8.73"/>
    <n v="30543689"/>
    <s v="STAFF"/>
    <n v="8540358"/>
    <s v="Time Code : N - TERMINAL_GRANT_8540358"/>
  </r>
  <r>
    <s v="E"/>
    <s v="4210"/>
    <s v="854"/>
    <s v="85406"/>
    <s v="8549057"/>
    <n v="528004120002"/>
    <x v="0"/>
    <x v="7"/>
    <x v="7"/>
    <n v="202302"/>
    <n v="44712"/>
    <s v="XOF"/>
    <n v="-8500.24"/>
    <n v="-13.61"/>
    <s v="EUR"/>
    <n v="-12.957000000000001"/>
    <n v="30543689"/>
    <s v="STAFF"/>
    <n v="8540399"/>
    <s v="Time Code : N - TERMINAL_GRANT_8540399"/>
  </r>
  <r>
    <s v="E"/>
    <s v="4210"/>
    <s v="854"/>
    <s v="85406"/>
    <s v="8549057"/>
    <n v="528004120002"/>
    <x v="0"/>
    <x v="7"/>
    <x v="7"/>
    <n v="202302"/>
    <n v="44712"/>
    <s v="XOF"/>
    <n v="-5725.21"/>
    <n v="-9.17"/>
    <s v="EUR"/>
    <n v="-8.73"/>
    <n v="30543689"/>
    <s v="STAFF"/>
    <n v="8540358"/>
    <s v="Time Code : N - TERMINAL_GRANT_8540358"/>
  </r>
  <r>
    <s v="E"/>
    <s v="4060"/>
    <s v="854"/>
    <s v="85400"/>
    <s v="8549057"/>
    <n v="528004120002"/>
    <x v="0"/>
    <x v="7"/>
    <x v="7"/>
    <n v="202302"/>
    <n v="44712"/>
    <s v="XOF"/>
    <n v="-15314.43"/>
    <n v="-24.52"/>
    <s v="EUR"/>
    <n v="-23.343"/>
    <n v="30543689"/>
    <s v="STAFF"/>
    <n v="8540392"/>
    <s v="Time Code : N - 202205 Annual leave accrual/Hamza  Kabore"/>
  </r>
  <r>
    <s v="E"/>
    <s v="4060"/>
    <s v="854"/>
    <s v="85406"/>
    <s v="8549057"/>
    <n v="528004120002"/>
    <x v="0"/>
    <x v="22"/>
    <x v="22"/>
    <n v="202302"/>
    <n v="44712"/>
    <s v="XOF"/>
    <n v="8475.44"/>
    <n v="13.57"/>
    <s v="EUR"/>
    <n v="12.919"/>
    <n v="30543689"/>
    <s v="STAFF"/>
    <n v="8540358"/>
    <s v="Time Code : N - 202205 Annual leave accrual/Jean  ZOMA"/>
  </r>
  <r>
    <s v="E"/>
    <s v="4060"/>
    <s v="854"/>
    <s v="85406"/>
    <s v="8549057"/>
    <n v="528004120002"/>
    <x v="0"/>
    <x v="22"/>
    <x v="22"/>
    <n v="202302"/>
    <n v="44712"/>
    <s v="XOF"/>
    <n v="11654.57"/>
    <n v="18.66"/>
    <s v="EUR"/>
    <n v="17.763999999999999"/>
    <n v="30543689"/>
    <s v="STAFF"/>
    <n v="8540399"/>
    <s v="Time Code : N - 202205 Annual leave accrual/Aïcha  KONFE/TRAORE"/>
  </r>
  <r>
    <s v="E"/>
    <s v="4060"/>
    <s v="854"/>
    <s v="85400"/>
    <s v="8549059"/>
    <n v="528004120002"/>
    <x v="0"/>
    <x v="12"/>
    <x v="12"/>
    <n v="202302"/>
    <n v="44712"/>
    <s v="XOF"/>
    <n v="-5310.36"/>
    <n v="-8.5"/>
    <s v="EUR"/>
    <n v="-8.0920000000000005"/>
    <n v="30543689"/>
    <s v="STAFF"/>
    <n v="8540206"/>
    <s v="Time Code : N - 202205 Annual leave accrual/Wendingomde Joseph Arnaud  OUEDRAOGO"/>
  </r>
  <r>
    <s v="E"/>
    <s v="4060"/>
    <s v="854"/>
    <s v="85400"/>
    <s v="8549059"/>
    <n v="528004120002"/>
    <x v="0"/>
    <x v="12"/>
    <x v="12"/>
    <n v="202302"/>
    <n v="44712"/>
    <s v="XOF"/>
    <n v="-28396.49"/>
    <n v="-45.47"/>
    <s v="EUR"/>
    <n v="-43.287999999999997"/>
    <n v="30543689"/>
    <s v="STAFF"/>
    <n v="2029740"/>
    <s v="Time Code : N - 202205 Annual leave accrual/Sansan Christian  Kambou"/>
  </r>
  <r>
    <s v="E"/>
    <s v="4060"/>
    <s v="854"/>
    <s v="85400"/>
    <s v="8549059"/>
    <n v="528004120002"/>
    <x v="0"/>
    <x v="12"/>
    <x v="12"/>
    <n v="202302"/>
    <n v="44712"/>
    <s v="XOF"/>
    <n v="-5991.1"/>
    <n v="-9.59"/>
    <s v="EUR"/>
    <n v="-9.1300000000000008"/>
    <n v="30543689"/>
    <s v="STAFF"/>
    <n v="2012905"/>
    <s v="Time Code : N - 202205 Annual leave accrual/Noel  Nebie"/>
  </r>
  <r>
    <s v="E"/>
    <s v="4210"/>
    <s v="854"/>
    <s v="85400"/>
    <s v="8549059"/>
    <n v="528004120002"/>
    <x v="0"/>
    <x v="18"/>
    <x v="18"/>
    <n v="202302"/>
    <n v="44712"/>
    <s v="XOF"/>
    <n v="1407.01"/>
    <n v="2.25"/>
    <s v="EUR"/>
    <n v="2.1419999999999999"/>
    <n v="30543689"/>
    <s v="STAFF"/>
    <n v="2012905"/>
    <s v="Time Code : N - TERMINAL_GRANT_2012905"/>
  </r>
  <r>
    <s v="E"/>
    <s v="4210"/>
    <s v="854"/>
    <s v="85400"/>
    <s v="8549059"/>
    <n v="528004120002"/>
    <x v="0"/>
    <x v="18"/>
    <x v="18"/>
    <n v="202302"/>
    <n v="44712"/>
    <s v="XOF"/>
    <n v="-5680.62"/>
    <n v="-9.1"/>
    <s v="EUR"/>
    <n v="-8.6630000000000003"/>
    <n v="30543689"/>
    <s v="STAFF"/>
    <n v="2029740"/>
    <s v="Time Code : N - TERMINAL_GRANT_2029740"/>
  </r>
  <r>
    <s v="E"/>
    <s v="4210"/>
    <s v="854"/>
    <s v="85400"/>
    <s v="8549059"/>
    <n v="528004120002"/>
    <x v="0"/>
    <x v="12"/>
    <x v="12"/>
    <n v="202302"/>
    <n v="44712"/>
    <s v="XOF"/>
    <n v="-1407.01"/>
    <n v="-2.25"/>
    <s v="EUR"/>
    <n v="-2.1419999999999999"/>
    <n v="30543689"/>
    <s v="STAFF"/>
    <n v="2012905"/>
    <s v="Time Code : N - TERMINAL_GRANT_2012905"/>
  </r>
  <r>
    <s v="E"/>
    <s v="4210"/>
    <s v="854"/>
    <s v="85400"/>
    <s v="8549059"/>
    <n v="528004120002"/>
    <x v="0"/>
    <x v="12"/>
    <x v="12"/>
    <n v="202302"/>
    <n v="44712"/>
    <s v="XOF"/>
    <n v="5680.62"/>
    <n v="9.1"/>
    <s v="EUR"/>
    <n v="8.6630000000000003"/>
    <n v="30543689"/>
    <s v="STAFF"/>
    <n v="2029740"/>
    <s v="Time Code : N - TERMINAL_GRANT_2029740"/>
  </r>
  <r>
    <s v="E"/>
    <s v="4210"/>
    <s v="854"/>
    <s v="85400"/>
    <s v="8549057"/>
    <n v="528004120002"/>
    <x v="0"/>
    <x v="22"/>
    <x v="22"/>
    <n v="202302"/>
    <n v="44712"/>
    <s v="XOF"/>
    <n v="16483.560000000001"/>
    <n v="26.4"/>
    <s v="EUR"/>
    <n v="25.132999999999999"/>
    <n v="30543689"/>
    <s v="STAFF"/>
    <n v="8540392"/>
    <s v="Time Code : N - TERMINAL_GRANT_8540392"/>
  </r>
  <r>
    <s v="E"/>
    <s v="4210"/>
    <s v="854"/>
    <s v="85400"/>
    <s v="8549057"/>
    <n v="528004120002"/>
    <x v="0"/>
    <x v="7"/>
    <x v="7"/>
    <n v="202302"/>
    <n v="44712"/>
    <s v="XOF"/>
    <n v="-16483.560000000001"/>
    <n v="-26.4"/>
    <s v="EUR"/>
    <n v="-25.132999999999999"/>
    <n v="30543689"/>
    <s v="STAFF"/>
    <n v="8540392"/>
    <s v="Time Code : N - TERMINAL_GRANT_8540392"/>
  </r>
  <r>
    <s v="E"/>
    <s v="4060"/>
    <s v="854"/>
    <s v="85408"/>
    <s v="8549059"/>
    <n v="528004120002"/>
    <x v="0"/>
    <x v="12"/>
    <x v="12"/>
    <n v="202302"/>
    <n v="44712"/>
    <s v="XOF"/>
    <n v="-24506.95"/>
    <n v="-39.24"/>
    <s v="EUR"/>
    <n v="-37.356999999999999"/>
    <n v="30543689"/>
    <s v="STAFF"/>
    <n v="2046481"/>
    <s v="Time Code : N - 202205 Annual leave accrual/Hadja Aliza Toe"/>
  </r>
  <r>
    <s v="E"/>
    <s v="4060"/>
    <s v="854"/>
    <s v="85406"/>
    <s v="8549059"/>
    <n v="528004120002"/>
    <x v="0"/>
    <x v="12"/>
    <x v="12"/>
    <n v="202302"/>
    <n v="44712"/>
    <s v="XOF"/>
    <n v="-5121.16"/>
    <n v="-8.1999999999999993"/>
    <s v="EUR"/>
    <n v="-7.806"/>
    <n v="30543689"/>
    <s v="STAFF"/>
    <n v="8540386"/>
    <s v="Time Code : N - 202205 Annual leave accrual/Dahlia Ramata Stéphanie  YAMEOGO"/>
  </r>
  <r>
    <s v="E"/>
    <s v="4060"/>
    <s v="854"/>
    <s v="85406"/>
    <s v="8549059"/>
    <n v="528004120002"/>
    <x v="0"/>
    <x v="12"/>
    <x v="12"/>
    <n v="202302"/>
    <n v="44712"/>
    <s v="XOF"/>
    <n v="-3754.68"/>
    <n v="-6.01"/>
    <s v="EUR"/>
    <n v="-5.7220000000000004"/>
    <n v="30543689"/>
    <s v="STAFF"/>
    <n v="8540279"/>
    <s v="Time Code : N - 202205 Annual leave accrual/Lucie Wendkoaguenda.  YAMEOGO"/>
  </r>
  <r>
    <s v="E"/>
    <s v="4060"/>
    <s v="854"/>
    <s v="85406"/>
    <s v="8549057"/>
    <n v="528004120002"/>
    <x v="0"/>
    <x v="7"/>
    <x v="7"/>
    <n v="202302"/>
    <n v="44712"/>
    <s v="XOF"/>
    <n v="-8475.44"/>
    <n v="-13.57"/>
    <s v="EUR"/>
    <n v="-12.919"/>
    <n v="30543689"/>
    <s v="STAFF"/>
    <n v="8540358"/>
    <s v="Time Code : N - 202205 Annual leave accrual/Jean  ZOMA"/>
  </r>
  <r>
    <s v="E"/>
    <s v="4060"/>
    <s v="854"/>
    <s v="85406"/>
    <s v="8549057"/>
    <n v="528004120002"/>
    <x v="0"/>
    <x v="7"/>
    <x v="7"/>
    <n v="202302"/>
    <n v="44712"/>
    <s v="XOF"/>
    <n v="-11654.57"/>
    <n v="-18.66"/>
    <s v="EUR"/>
    <n v="-17.763999999999999"/>
    <n v="30543689"/>
    <s v="STAFF"/>
    <n v="8540399"/>
    <s v="Time Code : N - 202205 Annual leave accrual/Aïcha  KONFE/TRAORE"/>
  </r>
  <r>
    <s v="E"/>
    <s v="4060"/>
    <s v="854"/>
    <s v="85400"/>
    <s v="8549057"/>
    <n v="528004120002"/>
    <x v="0"/>
    <x v="22"/>
    <x v="22"/>
    <n v="202302"/>
    <n v="44712"/>
    <s v="XOF"/>
    <n v="15314.43"/>
    <n v="24.52"/>
    <s v="EUR"/>
    <n v="23.343"/>
    <n v="30543689"/>
    <s v="STAFF"/>
    <n v="8540392"/>
    <s v="Time Code : N - 202205 Annual leave accrual/Hamza  Kabore"/>
  </r>
  <r>
    <s v="E"/>
    <s v="4060"/>
    <s v="854"/>
    <s v="85400"/>
    <s v="8549059"/>
    <n v="528004120002"/>
    <x v="0"/>
    <x v="18"/>
    <x v="18"/>
    <n v="202302"/>
    <n v="44712"/>
    <s v="XOF"/>
    <n v="5991.1"/>
    <n v="9.59"/>
    <s v="EUR"/>
    <n v="9.1300000000000008"/>
    <n v="30543689"/>
    <s v="STAFF"/>
    <n v="2012905"/>
    <s v="Time Code : N - 202205 Annual leave accrual/Noel  Nebie"/>
  </r>
  <r>
    <s v="E"/>
    <s v="4060"/>
    <s v="854"/>
    <s v="85408"/>
    <s v="8549059"/>
    <n v="528004120002"/>
    <x v="0"/>
    <x v="18"/>
    <x v="18"/>
    <n v="202302"/>
    <n v="44712"/>
    <s v="XOF"/>
    <n v="24506.95"/>
    <n v="39.24"/>
    <s v="EUR"/>
    <n v="37.356999999999999"/>
    <n v="30543689"/>
    <s v="STAFF"/>
    <n v="2046481"/>
    <s v="Time Code : N - 202205 Annual leave accrual/Hadja Aliza Toe"/>
  </r>
  <r>
    <s v="E"/>
    <s v="4060"/>
    <s v="854"/>
    <s v="85400"/>
    <s v="8549059"/>
    <n v="528004120002"/>
    <x v="0"/>
    <x v="18"/>
    <x v="18"/>
    <n v="202302"/>
    <n v="44712"/>
    <s v="XOF"/>
    <n v="5310.36"/>
    <n v="8.5"/>
    <s v="EUR"/>
    <n v="8.0920000000000005"/>
    <n v="30543689"/>
    <s v="STAFF"/>
    <n v="8540206"/>
    <s v="Time Code : N - 202205 Annual leave accrual/Wendingomde Joseph Arnaud  OUEDRAOGO"/>
  </r>
  <r>
    <s v="E"/>
    <s v="4060"/>
    <s v="854"/>
    <s v="85406"/>
    <s v="8549059"/>
    <n v="528004120002"/>
    <x v="0"/>
    <x v="18"/>
    <x v="18"/>
    <n v="202302"/>
    <n v="44712"/>
    <s v="XOF"/>
    <n v="5121.16"/>
    <n v="8.1999999999999993"/>
    <s v="EUR"/>
    <n v="7.806"/>
    <n v="30543689"/>
    <s v="STAFF"/>
    <n v="8540386"/>
    <s v="Time Code : N - 202205 Annual leave accrual/Dahlia Ramata Stéphanie  YAMEOGO"/>
  </r>
  <r>
    <s v="E"/>
    <s v="4060"/>
    <s v="854"/>
    <s v="85400"/>
    <s v="8549059"/>
    <n v="528004120002"/>
    <x v="0"/>
    <x v="18"/>
    <x v="18"/>
    <n v="202302"/>
    <n v="44712"/>
    <s v="XOF"/>
    <n v="28396.49"/>
    <n v="45.47"/>
    <s v="EUR"/>
    <n v="43.287999999999997"/>
    <n v="30543689"/>
    <s v="STAFF"/>
    <n v="2029740"/>
    <s v="Time Code : N - 202205 Annual leave accrual/Sansan Christian  Kambou"/>
  </r>
  <r>
    <s v="E"/>
    <s v="4060"/>
    <s v="854"/>
    <s v="85406"/>
    <s v="8549059"/>
    <n v="528004120002"/>
    <x v="0"/>
    <x v="18"/>
    <x v="18"/>
    <n v="202302"/>
    <n v="44712"/>
    <s v="XOF"/>
    <n v="3754.68"/>
    <n v="6.01"/>
    <s v="EUR"/>
    <n v="5.7220000000000004"/>
    <n v="30543689"/>
    <s v="STAFF"/>
    <n v="8540279"/>
    <s v="Time Code : N - 202205 Annual leave accrual/Lucie Wendkoaguenda.  YAMEOGO"/>
  </r>
  <r>
    <s v="E"/>
    <s v="5120"/>
    <s v="854"/>
    <s v="85406"/>
    <s v="8549057"/>
    <n v="528004120010"/>
    <x v="1"/>
    <x v="58"/>
    <x v="58"/>
    <n v="202302"/>
    <n v="44712"/>
    <s v="XOF"/>
    <n v="-302316.67"/>
    <n v="-484.11"/>
    <s v="EUR"/>
    <n v="-460.87700000000001"/>
    <n v="30543689"/>
    <s v="VEHICLE"/>
    <s v="854V0535"/>
    <s v="PO Auto-Accrual re PO: 10046796 / Renouvellement assurance véh 0182 D7 03 IT"/>
  </r>
  <r>
    <s v="E"/>
    <s v="5120"/>
    <s v="854"/>
    <s v="85406"/>
    <s v="8549057"/>
    <n v="528004120010"/>
    <x v="1"/>
    <x v="92"/>
    <x v="4"/>
    <n v="202302"/>
    <n v="44712"/>
    <s v="XOF"/>
    <n v="302316.67"/>
    <n v="484.11"/>
    <s v="EUR"/>
    <n v="460.87700000000001"/>
    <n v="30543689"/>
    <s v="VEHICLE"/>
    <s v="854V0535"/>
    <s v="PO Auto-Accrual re PO: 10046796 / Renouvellement assurance véh 0182 D7 03 IT"/>
  </r>
  <r>
    <s v="E"/>
    <s v="7142"/>
    <s v="854"/>
    <s v="85406"/>
    <s v="8549052"/>
    <n v="528004120003"/>
    <x v="5"/>
    <x v="41"/>
    <x v="41"/>
    <n v="202302"/>
    <n v="44712"/>
    <s v="XOF"/>
    <n v="-46738.15"/>
    <n v="-74.84"/>
    <s v="EUR"/>
    <n v="-71.248000000000005"/>
    <n v="30543689"/>
    <m/>
    <m/>
    <s v="PO Auto-Accrual re PO: 10038126 / Eau en salle  (2 bouteilles de 0,5l/ Pers/ jour)"/>
  </r>
  <r>
    <s v="E"/>
    <s v="7142"/>
    <s v="854"/>
    <s v="85406"/>
    <s v="8549052"/>
    <n v="528004120003"/>
    <x v="5"/>
    <x v="41"/>
    <x v="41"/>
    <n v="202302"/>
    <n v="44712"/>
    <s v="XOF"/>
    <n v="-350512.97"/>
    <n v="-561.29"/>
    <s v="EUR"/>
    <n v="-534.35299999999995"/>
    <n v="30543689"/>
    <m/>
    <m/>
    <s v="PO Auto-Accrual re PO: 10038126 / Déjeuner BUFFET (Entrée + plat chaud + dessert+ boisson sucrée)"/>
  </r>
  <r>
    <s v="E"/>
    <s v="7142"/>
    <s v="854"/>
    <s v="85406"/>
    <s v="8549052"/>
    <n v="528004120003"/>
    <x v="5"/>
    <x v="41"/>
    <x v="41"/>
    <n v="202302"/>
    <n v="44712"/>
    <s v="XOF"/>
    <n v="-116839.59"/>
    <n v="-187.1"/>
    <s v="EUR"/>
    <n v="-178.12100000000001"/>
    <n v="30543689"/>
    <m/>
    <m/>
    <s v="PO Auto-Accrual re PO: 10038126 / Pause-café matin"/>
  </r>
  <r>
    <s v="E"/>
    <s v="7142"/>
    <s v="854"/>
    <s v="85406"/>
    <s v="8549052"/>
    <n v="528004120003"/>
    <x v="5"/>
    <x v="41"/>
    <x v="41"/>
    <n v="202302"/>
    <n v="44712"/>
    <s v="XOF"/>
    <n v="-105155.05"/>
    <n v="-168.39"/>
    <s v="EUR"/>
    <n v="-160.309"/>
    <n v="30543689"/>
    <m/>
    <m/>
    <s v="PO Auto-Accrual re PO: 10038126 / Salle de reunion de 25 places"/>
  </r>
  <r>
    <s v="E"/>
    <s v="7142"/>
    <s v="854"/>
    <s v="85406"/>
    <s v="8549052"/>
    <n v="528004120003"/>
    <x v="5"/>
    <x v="41"/>
    <x v="41"/>
    <n v="202302"/>
    <n v="44712"/>
    <s v="XOF"/>
    <n v="-518762.23"/>
    <n v="-830.71"/>
    <s v="EUR"/>
    <n v="-790.84400000000005"/>
    <n v="30543689"/>
    <m/>
    <m/>
    <s v="PO Auto-Accrual re PO: 10045098 / Chambre climatisée single (Standard) de 1 à 7jrs"/>
  </r>
  <r>
    <s v="E"/>
    <s v="5511"/>
    <s v="854"/>
    <s v="85407"/>
    <s v="8540008"/>
    <n v="528004120003"/>
    <x v="5"/>
    <x v="80"/>
    <x v="79"/>
    <n v="202302"/>
    <n v="44712"/>
    <s v="XOF"/>
    <n v="-65000"/>
    <n v="-104.09"/>
    <s v="EUR"/>
    <n v="-99.094999999999999"/>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7"/>
    <s v="8540008"/>
    <n v="528004120003"/>
    <x v="5"/>
    <x v="80"/>
    <x v="79"/>
    <n v="202302"/>
    <n v="44712"/>
    <s v="XOF"/>
    <n v="-75000"/>
    <n v="-120.1"/>
    <s v="EUR"/>
    <n v="-114.336"/>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7"/>
    <s v="8540008"/>
    <n v="528004120003"/>
    <x v="5"/>
    <x v="80"/>
    <x v="79"/>
    <n v="202302"/>
    <n v="44712"/>
    <s v="XOF"/>
    <n v="-112500"/>
    <n v="-180.15"/>
    <s v="EUR"/>
    <n v="-171.503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511"/>
    <s v="854"/>
    <s v="85407"/>
    <s v="8540008"/>
    <n v="528004120003"/>
    <x v="5"/>
    <x v="80"/>
    <x v="79"/>
    <n v="202302"/>
    <n v="44712"/>
    <s v="XOF"/>
    <n v="-37500"/>
    <n v="-60.05"/>
    <s v="EUR"/>
    <n v="-57.167999999999999"/>
    <n v="30543689"/>
    <m/>
    <m/>
    <s v="DDATJ030522/Justif/OMNI/DAHANI Hubert/ Avance Programme/Hébergement/Supervision des sessions de formation des Adolessents ATWA sur la confection de serviettes hygieniques lavables/ Reutilisables dans les CEB de TOMA, Gossina et de Yaba dans la province du"/>
  </r>
  <r>
    <s v="E"/>
    <s v="5511"/>
    <s v="854"/>
    <s v="85408"/>
    <s v="8549052"/>
    <n v="528004120003"/>
    <x v="5"/>
    <x v="79"/>
    <x v="78"/>
    <n v="202302"/>
    <n v="44712"/>
    <s v="XOF"/>
    <n v="157499.37"/>
    <n v="252.21"/>
    <s v="EUR"/>
    <n v="240.10599999999999"/>
    <n v="30543689"/>
    <m/>
    <m/>
    <s v="PO Auto-Accrual re PO: 10060885 / Hébergement de Kambire Sié du 11 au 21 mai 2022 au Nord Ouahigouya  dans le cadre de la supervision de la formation des adolescentes dans la région du NORD."/>
  </r>
  <r>
    <s v="E"/>
    <s v="5511"/>
    <s v="854"/>
    <s v="85407"/>
    <s v="8540008"/>
    <n v="528004120003"/>
    <x v="5"/>
    <x v="79"/>
    <x v="78"/>
    <n v="202302"/>
    <n v="44712"/>
    <s v="XOF"/>
    <n v="65000"/>
    <n v="104.09"/>
    <s v="EUR"/>
    <n v="99.094999999999999"/>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7"/>
    <s v="8540008"/>
    <n v="528004120003"/>
    <x v="5"/>
    <x v="79"/>
    <x v="78"/>
    <n v="202302"/>
    <n v="44712"/>
    <s v="XOF"/>
    <n v="75000"/>
    <n v="120.1"/>
    <s v="EUR"/>
    <n v="114.336"/>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7"/>
    <s v="8540008"/>
    <n v="528004120003"/>
    <x v="5"/>
    <x v="79"/>
    <x v="78"/>
    <n v="202302"/>
    <n v="44712"/>
    <s v="XOF"/>
    <n v="112500"/>
    <n v="180.15"/>
    <s v="EUR"/>
    <n v="171.503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511"/>
    <s v="854"/>
    <s v="85407"/>
    <s v="8540008"/>
    <n v="528004120003"/>
    <x v="5"/>
    <x v="79"/>
    <x v="78"/>
    <n v="202302"/>
    <n v="44712"/>
    <s v="XOF"/>
    <n v="37500"/>
    <n v="60.05"/>
    <s v="EUR"/>
    <n v="57.167999999999999"/>
    <n v="30543689"/>
    <m/>
    <m/>
    <s v="DDATJ030522/Justif/OMNI/DAHANI Hubert/ Avance Programme/Hébergement/Supervision des sessions de formation des Adolessents ATWA sur la confection de serviettes hygieniques lavables/ Reutilisables dans les CEB de TOMA, Gossina et de Yaba dans la province du"/>
  </r>
  <r>
    <s v="E"/>
    <s v="5115"/>
    <s v="854"/>
    <s v="85407"/>
    <s v="8540008"/>
    <n v="528004120003"/>
    <x v="5"/>
    <x v="28"/>
    <x v="28"/>
    <n v="202302"/>
    <n v="44712"/>
    <s v="XOF"/>
    <n v="15000"/>
    <n v="24.02"/>
    <s v="EUR"/>
    <n v="22.867000000000001"/>
    <n v="30543689"/>
    <m/>
    <m/>
    <s v="DDATJ030522/Justif/OMNI/DAHANI Hubert/ Avance Programme/Hébergement/Achat de carburant/Supervision des sessions de formation des Adolessents ATWA sur la confection de serviettes hygieniques lavables/ Reutilisables dans les CEB de TOMA, Gossina et de Yaba"/>
  </r>
  <r>
    <s v="E"/>
    <s v="5510"/>
    <s v="854"/>
    <s v="85407"/>
    <s v="8540008"/>
    <n v="528004120003"/>
    <x v="5"/>
    <x v="28"/>
    <x v="28"/>
    <n v="202302"/>
    <n v="44712"/>
    <s v="XOF"/>
    <n v="176000"/>
    <n v="281.83999999999997"/>
    <s v="EUR"/>
    <n v="268.31400000000002"/>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0"/>
    <s v="854"/>
    <s v="85407"/>
    <s v="8540008"/>
    <n v="528004120003"/>
    <x v="5"/>
    <x v="28"/>
    <x v="28"/>
    <n v="202302"/>
    <n v="44712"/>
    <s v="XOF"/>
    <n v="125500"/>
    <n v="200.97"/>
    <s v="EUR"/>
    <n v="191.324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510"/>
    <s v="854"/>
    <s v="85407"/>
    <s v="8540008"/>
    <n v="528004120003"/>
    <x v="5"/>
    <x v="28"/>
    <x v="28"/>
    <n v="202302"/>
    <n v="44712"/>
    <s v="XOF"/>
    <n v="44000"/>
    <n v="70.459999999999994"/>
    <s v="EUR"/>
    <n v="67.078999999999994"/>
    <n v="30543689"/>
    <m/>
    <m/>
    <s v="DDATJ030522/Justif/OMNI/DAHANI Hubert/ Avance Programme/Allocation nourriture/Supervision des sessions de formation des Adolessents ATWA sur la confection de serviettes hygieniques lavables/ Reutilisables dans les CEB de TOMA, Gossina et de Yaba dans la p"/>
  </r>
  <r>
    <s v="E"/>
    <s v="5510"/>
    <s v="854"/>
    <s v="85407"/>
    <s v="8540008"/>
    <n v="528004120003"/>
    <x v="5"/>
    <x v="73"/>
    <x v="72"/>
    <n v="202302"/>
    <n v="44712"/>
    <s v="XOF"/>
    <n v="-125500"/>
    <n v="-200.97"/>
    <s v="EUR"/>
    <n v="-191.324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510"/>
    <s v="854"/>
    <s v="85407"/>
    <s v="8540008"/>
    <n v="528004120003"/>
    <x v="5"/>
    <x v="73"/>
    <x v="72"/>
    <n v="202302"/>
    <n v="44712"/>
    <s v="XOF"/>
    <n v="-44000"/>
    <n v="-70.459999999999994"/>
    <s v="EUR"/>
    <n v="-67.078999999999994"/>
    <n v="30543689"/>
    <m/>
    <m/>
    <s v="DDATJ030522/Justif/OMNI/DAHANI Hubert/ Avance Programme/Allocation nourriture/Supervision des sessions de formation des Adolessents ATWA sur la confection de serviettes hygieniques lavables/ Reutilisables dans les CEB de TOMA, Gossina et de Yaba dans la p"/>
  </r>
  <r>
    <s v="E"/>
    <s v="5115"/>
    <s v="854"/>
    <s v="85407"/>
    <s v="8540008"/>
    <n v="528004120003"/>
    <x v="5"/>
    <x v="73"/>
    <x v="72"/>
    <n v="202302"/>
    <n v="44712"/>
    <s v="XOF"/>
    <n v="-15000"/>
    <n v="-24.02"/>
    <s v="EUR"/>
    <n v="-22.867000000000001"/>
    <n v="30543689"/>
    <m/>
    <m/>
    <s v="DDATJ030522/Justif/OMNI/DAHANI Hubert/ Avance Programme/Hébergement/Achat de carburant/Supervision des sessions de formation des Adolessents ATWA sur la confection de serviettes hygieniques lavables/ Reutilisables dans les CEB de TOMA, Gossina et de Yaba"/>
  </r>
  <r>
    <s v="E"/>
    <s v="5510"/>
    <s v="854"/>
    <s v="85407"/>
    <s v="8540008"/>
    <n v="528004120003"/>
    <x v="5"/>
    <x v="73"/>
    <x v="72"/>
    <n v="202302"/>
    <n v="44712"/>
    <s v="XOF"/>
    <n v="-176000"/>
    <n v="-281.83999999999997"/>
    <s v="EUR"/>
    <n v="-268.31400000000002"/>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511"/>
    <s v="854"/>
    <s v="85408"/>
    <s v="8549052"/>
    <n v="528004120003"/>
    <x v="5"/>
    <x v="80"/>
    <x v="79"/>
    <n v="202302"/>
    <n v="44712"/>
    <s v="XOF"/>
    <n v="-157499.37"/>
    <n v="-252.21"/>
    <s v="EUR"/>
    <n v="-240.10599999999999"/>
    <n v="30543689"/>
    <m/>
    <m/>
    <s v="PO Auto-Accrual re PO: 10060885 / Hébergement de Kambire Sié du 11 au 21 mai 2022 au Nord Ouahigouya  dans le cadre de la supervision de la formation des adolescentes dans la région du NORD."/>
  </r>
  <r>
    <s v="E"/>
    <s v="5097"/>
    <s v="854"/>
    <s v="85407"/>
    <s v="8540008"/>
    <n v="528004120003"/>
    <x v="5"/>
    <x v="28"/>
    <x v="28"/>
    <n v="202302"/>
    <n v="44712"/>
    <s v="XOF"/>
    <n v="10000"/>
    <n v="16.010000000000002"/>
    <s v="EUR"/>
    <n v="15.242000000000001"/>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28"/>
    <x v="28"/>
    <n v="202302"/>
    <n v="44712"/>
    <s v="XOF"/>
    <n v="2000"/>
    <n v="3.2"/>
    <s v="EUR"/>
    <n v="3.0459999999999998"/>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28"/>
    <x v="28"/>
    <n v="202302"/>
    <n v="44712"/>
    <s v="XOF"/>
    <n v="22000"/>
    <n v="35.229999999999997"/>
    <s v="EUR"/>
    <n v="33.539000000000001"/>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28"/>
    <x v="28"/>
    <n v="202302"/>
    <n v="44712"/>
    <s v="XOF"/>
    <n v="9000"/>
    <n v="14.41"/>
    <s v="EUR"/>
    <n v="13.718"/>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28"/>
    <x v="28"/>
    <n v="202302"/>
    <n v="44712"/>
    <s v="XOF"/>
    <n v="30500"/>
    <n v="48.84"/>
    <s v="EUR"/>
    <n v="46.496000000000002"/>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302"/>
    <n v="44712"/>
    <s v="XOF"/>
    <n v="-9000"/>
    <n v="-14.41"/>
    <s v="EUR"/>
    <n v="-13.718"/>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302"/>
    <n v="44712"/>
    <s v="XOF"/>
    <n v="-30500"/>
    <n v="-48.84"/>
    <s v="EUR"/>
    <n v="-46.496000000000002"/>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28"/>
    <x v="28"/>
    <n v="202302"/>
    <n v="44712"/>
    <s v="XOF"/>
    <n v="18000"/>
    <n v="28.82"/>
    <s v="EUR"/>
    <n v="27.437000000000001"/>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28"/>
    <x v="28"/>
    <n v="202302"/>
    <n v="44712"/>
    <s v="XOF"/>
    <n v="8000"/>
    <n v="12.81"/>
    <s v="EUR"/>
    <n v="12.195"/>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28"/>
    <x v="28"/>
    <n v="202302"/>
    <n v="44712"/>
    <s v="XOF"/>
    <n v="20000"/>
    <n v="32.03"/>
    <s v="EUR"/>
    <n v="30.4929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28"/>
    <x v="28"/>
    <n v="202302"/>
    <n v="44712"/>
    <s v="XOF"/>
    <n v="8000"/>
    <n v="12.81"/>
    <s v="EUR"/>
    <n v="12.195"/>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302"/>
    <n v="44712"/>
    <s v="XOF"/>
    <n v="-10000"/>
    <n v="-16.010000000000002"/>
    <s v="EUR"/>
    <n v="-15.242000000000001"/>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302"/>
    <n v="44712"/>
    <s v="XOF"/>
    <n v="-2000"/>
    <n v="-3.2"/>
    <s v="EUR"/>
    <n v="-3.0459999999999998"/>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302"/>
    <n v="44712"/>
    <s v="XOF"/>
    <n v="-22000"/>
    <n v="-35.229999999999997"/>
    <s v="EUR"/>
    <n v="-33.539000000000001"/>
    <n v="30543689"/>
    <m/>
    <m/>
    <s v="DDATJ050522/ OMNI/ JUSTIFS/ SAGNON Regis Kader/ Avance Programme/ Supervision des sessions de formation des Adolessents ATWA sur la confection de serviettes hygieniques lavables/ Reutilisables dans les CEB de TOMA, Gossina et de Yaba dans la province du"/>
  </r>
  <r>
    <s v="E"/>
    <s v="5097"/>
    <s v="854"/>
    <s v="85407"/>
    <s v="8540008"/>
    <n v="528004120003"/>
    <x v="5"/>
    <x v="73"/>
    <x v="72"/>
    <n v="202302"/>
    <n v="44712"/>
    <s v="XOF"/>
    <n v="-18000"/>
    <n v="-28.82"/>
    <s v="EUR"/>
    <n v="-27.437000000000001"/>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302"/>
    <n v="44712"/>
    <s v="XOF"/>
    <n v="-8000"/>
    <n v="-12.81"/>
    <s v="EUR"/>
    <n v="-12.195"/>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302"/>
    <n v="44712"/>
    <s v="XOF"/>
    <n v="-20000"/>
    <n v="-32.03"/>
    <s v="EUR"/>
    <n v="-30.492999999999999"/>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5097"/>
    <s v="854"/>
    <s v="85407"/>
    <s v="8540008"/>
    <n v="528004120003"/>
    <x v="5"/>
    <x v="73"/>
    <x v="72"/>
    <n v="202302"/>
    <n v="44712"/>
    <s v="XOF"/>
    <n v="-8000"/>
    <n v="-12.81"/>
    <s v="EUR"/>
    <n v="-12.195"/>
    <n v="30543689"/>
    <m/>
    <m/>
    <s v="DDATJ020522/ OMNI/ JUSTIFS/ CISSE Idriss/ Avance Programme/ Supervision des sessions de formation des Adolessents ATWA sur la confection de serviettes hygieniques lavables/ Reutilisables dans les CEB de TOMA, Gossina et de Yaba dans la province du  Nayala"/>
  </r>
  <r>
    <s v="E"/>
    <s v="7142"/>
    <s v="854"/>
    <s v="85406"/>
    <s v="8549052"/>
    <n v="528004120003"/>
    <x v="5"/>
    <x v="79"/>
    <x v="78"/>
    <n v="202302"/>
    <n v="44712"/>
    <s v="XOF"/>
    <n v="46738.15"/>
    <n v="74.84"/>
    <s v="EUR"/>
    <n v="71.248000000000005"/>
    <n v="30543689"/>
    <m/>
    <m/>
    <s v="PO Auto-Accrual re PO: 10038126 / Eau en salle  (2 bouteilles de 0,5l/ Pers/ jour)"/>
  </r>
  <r>
    <s v="E"/>
    <s v="7142"/>
    <s v="854"/>
    <s v="85406"/>
    <s v="8549052"/>
    <n v="528004120003"/>
    <x v="5"/>
    <x v="79"/>
    <x v="78"/>
    <n v="202302"/>
    <n v="44712"/>
    <s v="XOF"/>
    <n v="350512.97"/>
    <n v="561.29"/>
    <s v="EUR"/>
    <n v="534.35299999999995"/>
    <n v="30543689"/>
    <m/>
    <m/>
    <s v="PO Auto-Accrual re PO: 10038126 / Déjeuner BUFFET (Entrée + plat chaud + dessert+ boisson sucrée)"/>
  </r>
  <r>
    <s v="E"/>
    <s v="7142"/>
    <s v="854"/>
    <s v="85406"/>
    <s v="8549052"/>
    <n v="528004120003"/>
    <x v="5"/>
    <x v="79"/>
    <x v="78"/>
    <n v="202302"/>
    <n v="44712"/>
    <s v="XOF"/>
    <n v="116839.59"/>
    <n v="187.1"/>
    <s v="EUR"/>
    <n v="178.12100000000001"/>
    <n v="30543689"/>
    <m/>
    <m/>
    <s v="PO Auto-Accrual re PO: 10038126 / Pause-café matin"/>
  </r>
  <r>
    <s v="E"/>
    <s v="7142"/>
    <s v="854"/>
    <s v="85406"/>
    <s v="8549052"/>
    <n v="528004120003"/>
    <x v="5"/>
    <x v="79"/>
    <x v="78"/>
    <n v="202302"/>
    <n v="44712"/>
    <s v="XOF"/>
    <n v="105155.05"/>
    <n v="168.39"/>
    <s v="EUR"/>
    <n v="160.309"/>
    <n v="30543689"/>
    <m/>
    <m/>
    <s v="PO Auto-Accrual re PO: 10038126 / Salle de reunion de 25 places"/>
  </r>
  <r>
    <s v="E"/>
    <s v="7142"/>
    <s v="854"/>
    <s v="85406"/>
    <s v="8549052"/>
    <n v="528004120003"/>
    <x v="5"/>
    <x v="79"/>
    <x v="78"/>
    <n v="202302"/>
    <n v="44712"/>
    <s v="XOF"/>
    <n v="518762.23"/>
    <n v="830.71"/>
    <s v="EUR"/>
    <n v="790.84400000000005"/>
    <n v="30543689"/>
    <m/>
    <m/>
    <s v="PO Auto-Accrual re PO: 10045098 / Chambre climatisée single (Standard) de 1 à 7jrs"/>
  </r>
  <r>
    <s v="E"/>
    <s v="7142"/>
    <s v="854"/>
    <s v="85406"/>
    <s v="8549052"/>
    <n v="528004120003"/>
    <x v="5"/>
    <x v="79"/>
    <x v="78"/>
    <n v="202302"/>
    <n v="44713"/>
    <s v="XOF"/>
    <n v="-46738.15"/>
    <n v="-76.69"/>
    <s v="EUR"/>
    <n v="-71.248000000000005"/>
    <n v="30543689"/>
    <m/>
    <m/>
    <s v="REV-PO Auto-Accrual re PO: 10038126 / Eau en salle  (2 bouteilles de 0,5l/ Pers/ jour)"/>
  </r>
  <r>
    <s v="E"/>
    <s v="7142"/>
    <s v="854"/>
    <s v="85406"/>
    <s v="8549052"/>
    <n v="528004120003"/>
    <x v="5"/>
    <x v="79"/>
    <x v="78"/>
    <n v="202302"/>
    <n v="44713"/>
    <s v="XOF"/>
    <n v="-518762.23"/>
    <n v="-851.25"/>
    <s v="EUR"/>
    <n v="-790.84500000000003"/>
    <n v="30543689"/>
    <m/>
    <m/>
    <s v="REV-PO Auto-Accrual re PO: 10045098 / Chambre climatisée single (Standard) de 1 à 7jrs"/>
  </r>
  <r>
    <s v="E"/>
    <s v="7142"/>
    <s v="854"/>
    <s v="85406"/>
    <s v="8549052"/>
    <n v="528004120003"/>
    <x v="5"/>
    <x v="79"/>
    <x v="78"/>
    <n v="202302"/>
    <n v="44713"/>
    <s v="XOF"/>
    <n v="-105155.05"/>
    <n v="-172.55"/>
    <s v="EUR"/>
    <n v="-160.30600000000001"/>
    <n v="30543689"/>
    <m/>
    <m/>
    <s v="REV-PO Auto-Accrual re PO: 10038126 / Salle de reunion de 25 places"/>
  </r>
  <r>
    <s v="E"/>
    <s v="7142"/>
    <s v="854"/>
    <s v="85406"/>
    <s v="8549052"/>
    <n v="528004120003"/>
    <x v="5"/>
    <x v="79"/>
    <x v="78"/>
    <n v="202302"/>
    <n v="44713"/>
    <s v="XOF"/>
    <n v="-116839.59"/>
    <n v="-191.73"/>
    <s v="EUR"/>
    <n v="-178.125"/>
    <n v="30543689"/>
    <m/>
    <m/>
    <s v="REV-PO Auto-Accrual re PO: 10038126 / Pause-café matin"/>
  </r>
  <r>
    <s v="E"/>
    <s v="7142"/>
    <s v="854"/>
    <s v="85406"/>
    <s v="8549052"/>
    <n v="528004120003"/>
    <x v="5"/>
    <x v="79"/>
    <x v="78"/>
    <n v="202302"/>
    <n v="44713"/>
    <s v="XOF"/>
    <n v="-350512.97"/>
    <n v="-575.16999999999996"/>
    <s v="EUR"/>
    <n v="-534.35599999999999"/>
    <n v="30543689"/>
    <m/>
    <m/>
    <s v="REV-PO Auto-Accrual re PO: 10038126 / Déjeuner BUFFET (Entrée + plat chaud + dessert+ boisson sucrée)"/>
  </r>
  <r>
    <s v="E"/>
    <s v="5511"/>
    <s v="854"/>
    <s v="85408"/>
    <s v="8549052"/>
    <n v="528004120003"/>
    <x v="5"/>
    <x v="80"/>
    <x v="79"/>
    <n v="202302"/>
    <n v="44713"/>
    <s v="XOF"/>
    <n v="157499.37"/>
    <n v="258.45"/>
    <s v="EUR"/>
    <n v="240.11"/>
    <n v="30543689"/>
    <m/>
    <m/>
    <s v="REV-PO Auto-Accrual re PO: 10060885 / Hébergement de Kambire Sié du 11 au 21 mai 2022 au Nord Ouahigouya  dans le cadre de la supervision de la formation des adolescentes dans la région du NORD."/>
  </r>
  <r>
    <s v="E"/>
    <s v="7142"/>
    <s v="854"/>
    <s v="85406"/>
    <s v="8549052"/>
    <n v="528004120003"/>
    <x v="5"/>
    <x v="41"/>
    <x v="41"/>
    <n v="202302"/>
    <n v="44713"/>
    <s v="XOF"/>
    <n v="350512.97"/>
    <n v="575.16999999999996"/>
    <s v="EUR"/>
    <n v="534.35599999999999"/>
    <n v="30543689"/>
    <m/>
    <m/>
    <s v="REV-PO Auto-Accrual re PO: 10038126 / Déjeuner BUFFET (Entrée + plat chaud + dessert+ boisson sucrée)"/>
  </r>
  <r>
    <s v="E"/>
    <s v="7142"/>
    <s v="854"/>
    <s v="85406"/>
    <s v="8549052"/>
    <n v="528004120003"/>
    <x v="5"/>
    <x v="41"/>
    <x v="41"/>
    <n v="202302"/>
    <n v="44713"/>
    <s v="XOF"/>
    <n v="46738.15"/>
    <n v="76.69"/>
    <s v="EUR"/>
    <n v="71.248000000000005"/>
    <n v="30543689"/>
    <m/>
    <m/>
    <s v="REV-PO Auto-Accrual re PO: 10038126 / Eau en salle  (2 bouteilles de 0,5l/ Pers/ jour)"/>
  </r>
  <r>
    <s v="E"/>
    <s v="7142"/>
    <s v="854"/>
    <s v="85406"/>
    <s v="8549052"/>
    <n v="528004120003"/>
    <x v="5"/>
    <x v="41"/>
    <x v="41"/>
    <n v="202302"/>
    <n v="44713"/>
    <s v="XOF"/>
    <n v="518762.23"/>
    <n v="851.25"/>
    <s v="EUR"/>
    <n v="790.84500000000003"/>
    <n v="30543689"/>
    <m/>
    <m/>
    <s v="REV-PO Auto-Accrual re PO: 10045098 / Chambre climatisée single (Standard) de 1 à 7jrs"/>
  </r>
  <r>
    <s v="E"/>
    <s v="7142"/>
    <s v="854"/>
    <s v="85406"/>
    <s v="8549052"/>
    <n v="528004120003"/>
    <x v="5"/>
    <x v="41"/>
    <x v="41"/>
    <n v="202302"/>
    <n v="44713"/>
    <s v="XOF"/>
    <n v="105155.05"/>
    <n v="172.55"/>
    <s v="EUR"/>
    <n v="160.30600000000001"/>
    <n v="30543689"/>
    <m/>
    <m/>
    <s v="REV-PO Auto-Accrual re PO: 10038126 / Salle de reunion de 25 places"/>
  </r>
  <r>
    <s v="E"/>
    <s v="7142"/>
    <s v="854"/>
    <s v="85406"/>
    <s v="8549052"/>
    <n v="528004120003"/>
    <x v="5"/>
    <x v="41"/>
    <x v="41"/>
    <n v="202302"/>
    <n v="44713"/>
    <s v="XOF"/>
    <n v="116839.59"/>
    <n v="191.73"/>
    <s v="EUR"/>
    <n v="178.125"/>
    <n v="30543689"/>
    <m/>
    <m/>
    <s v="REV-PO Auto-Accrual re PO: 10038126 / Pause-café matin"/>
  </r>
  <r>
    <s v="E"/>
    <s v="5511"/>
    <s v="854"/>
    <s v="85408"/>
    <s v="8549052"/>
    <n v="528004120003"/>
    <x v="5"/>
    <x v="79"/>
    <x v="78"/>
    <n v="202302"/>
    <n v="44713"/>
    <s v="XOF"/>
    <n v="-157499.37"/>
    <n v="-258.45"/>
    <s v="EUR"/>
    <n v="-240.11"/>
    <n v="30543689"/>
    <m/>
    <m/>
    <s v="REV-PO Auto-Accrual re PO: 10060885 / Hébergement de Kambire Sié du 11 au 21 mai 2022 au Nord Ouahigouya  dans le cadre de la supervision de la formation des adolescentes dans la région du NORD."/>
  </r>
  <r>
    <s v="E"/>
    <s v="5120"/>
    <s v="854"/>
    <s v="85406"/>
    <s v="8549057"/>
    <n v="528004120010"/>
    <x v="1"/>
    <x v="58"/>
    <x v="58"/>
    <n v="202302"/>
    <n v="44713"/>
    <s v="XOF"/>
    <n v="302316.67"/>
    <n v="496.08"/>
    <s v="EUR"/>
    <n v="460.87799999999999"/>
    <n v="30543689"/>
    <s v="VEHICLE"/>
    <s v="854V0535"/>
    <s v="REV-PO Auto-Accrual re PO: 10046796 / Renouvellement assurance véh 0182 D7 03 IT"/>
  </r>
  <r>
    <s v="E"/>
    <s v="5120"/>
    <s v="854"/>
    <s v="85406"/>
    <s v="8549057"/>
    <n v="528004120010"/>
    <x v="1"/>
    <x v="58"/>
    <x v="58"/>
    <n v="202302"/>
    <n v="44713"/>
    <s v="XOF"/>
    <n v="302316.67"/>
    <n v="496.08"/>
    <s v="EUR"/>
    <n v="460.87799999999999"/>
    <n v="30543689"/>
    <s v="VEHICLE"/>
    <s v="854V0539"/>
    <s v="REV-PO Auto-Accrual re PO: 10046796 / Renouvellement assurance véh 0170 D7 03 IT"/>
  </r>
  <r>
    <s v="E"/>
    <s v="5120"/>
    <s v="854"/>
    <s v="85406"/>
    <s v="8549057"/>
    <n v="528004120010"/>
    <x v="1"/>
    <x v="58"/>
    <x v="58"/>
    <n v="202302"/>
    <n v="44713"/>
    <s v="XOF"/>
    <n v="302316.67"/>
    <n v="496.08"/>
    <s v="EUR"/>
    <n v="460.87799999999999"/>
    <n v="30543689"/>
    <s v="VEHICLE"/>
    <s v="854V0540"/>
    <s v="REV-PO Auto-Accrual re PO: 10046796 / Renouvellement assurance véh 0445 D8 03 IT"/>
  </r>
  <r>
    <s v="E"/>
    <s v="5120"/>
    <s v="854"/>
    <s v="85406"/>
    <s v="8549057"/>
    <n v="528004120010"/>
    <x v="1"/>
    <x v="92"/>
    <x v="4"/>
    <n v="202302"/>
    <n v="44713"/>
    <s v="XOF"/>
    <n v="-302316.67"/>
    <n v="-496.08"/>
    <s v="EUR"/>
    <n v="-460.87799999999999"/>
    <n v="30543689"/>
    <s v="VEHICLE"/>
    <s v="854V0535"/>
    <s v="REV-PO Auto-Accrual re PO: 10046796 / Renouvellement assurance véh 0182 D7 03 IT"/>
  </r>
  <r>
    <s v="E"/>
    <s v="5120"/>
    <s v="854"/>
    <s v="85406"/>
    <s v="8549057"/>
    <n v="528004120010"/>
    <x v="1"/>
    <x v="92"/>
    <x v="4"/>
    <n v="202302"/>
    <n v="44713"/>
    <s v="XOF"/>
    <n v="-302316.67"/>
    <n v="-496.08"/>
    <s v="EUR"/>
    <n v="-460.87799999999999"/>
    <n v="30543689"/>
    <s v="VEHICLE"/>
    <s v="854V0539"/>
    <s v="REV-PO Auto-Accrual re PO: 10046796 / Renouvellement assurance véh 0170 D7 03 IT"/>
  </r>
  <r>
    <s v="E"/>
    <s v="5120"/>
    <s v="854"/>
    <s v="85406"/>
    <s v="8549057"/>
    <n v="528004120010"/>
    <x v="1"/>
    <x v="92"/>
    <x v="4"/>
    <n v="202302"/>
    <n v="44713"/>
    <s v="XOF"/>
    <n v="-302316.67"/>
    <n v="-496.08"/>
    <s v="EUR"/>
    <n v="-460.87799999999999"/>
    <n v="30543689"/>
    <s v="VEHICLE"/>
    <s v="854V0540"/>
    <s v="REV-PO Auto-Accrual re PO: 10046796 / Renouvellement assurance véh 0445 D8 03 IT"/>
  </r>
  <r>
    <s v="E"/>
    <s v="5201"/>
    <s v="854"/>
    <s v="85406"/>
    <s v="8540008"/>
    <n v="528004120025"/>
    <x v="17"/>
    <x v="82"/>
    <x v="81"/>
    <n v="202302"/>
    <n v="44725"/>
    <s v="XOF"/>
    <n v="-4742000"/>
    <n v="-7781.29"/>
    <s v="EUR"/>
    <n v="-7229.1289999999999"/>
    <n v="30543689"/>
    <s v="SUBGRANT"/>
    <n v="13485"/>
    <s v="60002714/JUSTIF SEPTEMBRE/DECAISSEMENTS DE FONDS TRANCHE 2 AMMIE JUIN - DECEMBRE 2022/POUR PAIEMENT DES FRAIS DE SUBSISTANCE DES PARTICIPANTS-ES DES JOURNÉES PÉDAGOGIQUE YATENGA ET ZONDOMA"/>
  </r>
  <r>
    <s v="E"/>
    <s v="5201"/>
    <s v="854"/>
    <s v="85406"/>
    <s v="8540008"/>
    <n v="528004120039"/>
    <x v="25"/>
    <x v="98"/>
    <x v="96"/>
    <n v="202302"/>
    <n v="44725"/>
    <s v="XOF"/>
    <n v="472500"/>
    <n v="775.34"/>
    <s v="EUR"/>
    <n v="720.322"/>
    <n v="30543689"/>
    <s v="SUBGRANT"/>
    <n v="13485"/>
    <s v="60002714/JUSTIF AOUT/DECAISSEMENTS DE FONDS TRANCHE 2 AMMIE JUIN - DECEMBRE 2022/POUR PAIEMENT DES FRAIS DE SUIVI DES CCEB ET DP DES DISPENSATIONS DES MODULES"/>
  </r>
  <r>
    <s v="E"/>
    <s v="5201"/>
    <s v="854"/>
    <s v="85406"/>
    <s v="8540008"/>
    <n v="528004120010"/>
    <x v="1"/>
    <x v="50"/>
    <x v="50"/>
    <n v="202302"/>
    <n v="44725"/>
    <s v="XOF"/>
    <n v="74138"/>
    <n v="121.66"/>
    <s v="EUR"/>
    <n v="113.027"/>
    <n v="30543689"/>
    <s v="SUBGRANT"/>
    <n v="13485"/>
    <s v="60002714/JUSTIF OCTOBRE/DECAISSEMENTS DE FONDS TRANCHE 2 AMMIE JUIN - DECEMBRE 2022/Pour paiement des cotisations sociales sur les salaires du mois d'octobre 2022"/>
  </r>
  <r>
    <s v="E"/>
    <s v="5201"/>
    <s v="854"/>
    <s v="85406"/>
    <s v="8540008"/>
    <n v="528004120010"/>
    <x v="1"/>
    <x v="50"/>
    <x v="50"/>
    <n v="202302"/>
    <n v="44725"/>
    <s v="XOF"/>
    <n v="28992"/>
    <n v="47.57"/>
    <s v="EUR"/>
    <n v="44.194000000000003"/>
    <n v="30543689"/>
    <s v="SUBGRANT"/>
    <n v="13485"/>
    <s v="60002714/JUSTIF OCTOBRE/DECAISSEMENTS DE FONDS TRANCHE 2 AMMIE JUIN - DECEMBRE 2022/Pour paiement de la retenue IUTS sur les salaires du mois d'octobre 2022"/>
  </r>
  <r>
    <s v="E"/>
    <s v="5201"/>
    <s v="854"/>
    <s v="85406"/>
    <s v="8540008"/>
    <n v="528004120010"/>
    <x v="1"/>
    <x v="50"/>
    <x v="50"/>
    <n v="202302"/>
    <n v="44725"/>
    <s v="XOF"/>
    <n v="83405"/>
    <n v="136.86000000000001"/>
    <s v="EUR"/>
    <n v="127.148"/>
    <n v="30543689"/>
    <s v="SUBGRANT"/>
    <n v="13485"/>
    <s v="60002714/JUSTIF SEPTEMBRE/DECAISSEMENTS DE FONDS TRANCHE 2 AMMIE JUIN - DECEMBRE 2022/POUR PAIEMENT DES COTISATIONS SOCIALES SUR LES SALAIRES DU MOIS DE SEPTEMBRE  2022"/>
  </r>
  <r>
    <s v="E"/>
    <s v="5201"/>
    <s v="854"/>
    <s v="85406"/>
    <s v="8540008"/>
    <n v="528004120010"/>
    <x v="1"/>
    <x v="50"/>
    <x v="50"/>
    <n v="202302"/>
    <n v="44725"/>
    <s v="XOF"/>
    <n v="27565"/>
    <n v="45.23"/>
    <s v="EUR"/>
    <n v="42.02"/>
    <n v="30543689"/>
    <s v="SUBGRANT"/>
    <n v="13485"/>
    <s v="60002714/JUSTIF SEPTEMBRE/DECAISSEMENTS DE FONDS TRANCHE 2 AMMIE JUIN - DECEMBRE 2022/POUR PAIEMENT DE LA RETENUE IUTS SUR LES SALAIRES DU MOIS DE SEPTEMBRE  2022"/>
  </r>
  <r>
    <s v="E"/>
    <s v="5201"/>
    <s v="854"/>
    <s v="85406"/>
    <s v="8540008"/>
    <n v="528004120010"/>
    <x v="1"/>
    <x v="50"/>
    <x v="50"/>
    <n v="202302"/>
    <n v="44725"/>
    <s v="XOF"/>
    <n v="28992"/>
    <n v="47.57"/>
    <s v="EUR"/>
    <n v="44.194000000000003"/>
    <n v="30543689"/>
    <s v="SUBGRANT"/>
    <n v="13485"/>
    <s v="60002714/JUSTIF AOUT/DECAISSEMENTS DE FONDS TRANCHE 2 AMMIE JUIN - DECEMBRE 2022/POUR PAIEMENT DE LA RETENUE IUTS SUR LES SALAIRES DU MOIS D'AOÛT 2022"/>
  </r>
  <r>
    <s v="E"/>
    <s v="5201"/>
    <s v="854"/>
    <s v="85406"/>
    <s v="8540008"/>
    <n v="528004120010"/>
    <x v="1"/>
    <x v="50"/>
    <x v="50"/>
    <n v="202302"/>
    <n v="44725"/>
    <s v="XOF"/>
    <n v="74138"/>
    <n v="121.66"/>
    <s v="EUR"/>
    <n v="113.027"/>
    <n v="30543689"/>
    <s v="SUBGRANT"/>
    <n v="13485"/>
    <s v="60002714/JUSTIF AOUT/DECAISSEMENTS DE FONDS TRANCHE 2 AMMIE JUIN - DECEMBRE 2022/POUR PAIEMENT DES COTISATIONS SOCIALES SUR LES SALAIRES DU MOIS D'AOÛT 2022"/>
  </r>
  <r>
    <s v="E"/>
    <s v="5201"/>
    <s v="854"/>
    <s v="85406"/>
    <s v="8540008"/>
    <n v="528004120010"/>
    <x v="1"/>
    <x v="50"/>
    <x v="50"/>
    <n v="202302"/>
    <n v="44725"/>
    <s v="XOF"/>
    <n v="74138"/>
    <n v="121.66"/>
    <s v="EUR"/>
    <n v="113.027"/>
    <n v="30543689"/>
    <s v="SUBGRANT"/>
    <n v="13485"/>
    <s v="60002714/JUSTIF JUILLET/DECAISSEMENTS DE FONDS TRANCHE 2 AMMIE JUIN - DECEMBRE 2022/POUR PAIEMENT DES COTISATIONS SOCIALES SUR LES SALAIRES DU MOIS DE JUILLET 2022"/>
  </r>
  <r>
    <s v="E"/>
    <s v="5201"/>
    <s v="854"/>
    <s v="85406"/>
    <s v="8540008"/>
    <n v="528004120010"/>
    <x v="1"/>
    <x v="50"/>
    <x v="50"/>
    <n v="202302"/>
    <n v="44725"/>
    <s v="XOF"/>
    <n v="28992"/>
    <n v="47.57"/>
    <s v="EUR"/>
    <n v="44.194000000000003"/>
    <n v="30543689"/>
    <s v="SUBGRANT"/>
    <n v="13485"/>
    <s v="60002714/JUSTIF JUILLET/DECAISSEMENTS DE FONDS TRANCHE 2 AMMIE JUIN - DECEMBRE 2022/POUR PAIEMENT DE LA RETENUE IUTS SUR LES SALAIRES DU MOIS DE JUILLET 2022"/>
  </r>
  <r>
    <s v="E"/>
    <s v="5201"/>
    <s v="854"/>
    <s v="85406"/>
    <s v="8540008"/>
    <n v="528004120039"/>
    <x v="25"/>
    <x v="98"/>
    <x v="96"/>
    <n v="202302"/>
    <n v="44725"/>
    <s v="XOF"/>
    <n v="4742000"/>
    <n v="7781.29"/>
    <s v="EUR"/>
    <n v="7229.1289999999999"/>
    <n v="30543689"/>
    <s v="SUBGRANT"/>
    <n v="13485"/>
    <s v="60002714/JUSTIF SEPTEMBRE/DECAISSEMENTS DE FONDS TRANCHE 2 AMMIE JUIN - DECEMBRE 2022/POUR PAIEMENT DES FRAIS DE SUBSISTANCE DES PARTICIPANTS-ES DES JOURNÉES PÉDAGOGIQUE YATENGA ET ZONDOMA"/>
  </r>
  <r>
    <s v="E"/>
    <s v="5201"/>
    <s v="854"/>
    <s v="85406"/>
    <s v="8540008"/>
    <n v="528004120025"/>
    <x v="17"/>
    <x v="82"/>
    <x v="81"/>
    <n v="202302"/>
    <n v="44725"/>
    <s v="XOF"/>
    <n v="-472500"/>
    <n v="-775.34"/>
    <s v="EUR"/>
    <n v="-720.322"/>
    <n v="30543689"/>
    <s v="SUBGRANT"/>
    <n v="13485"/>
    <s v="60002714/JUSTIF AOUT/DECAISSEMENTS DE FONDS TRANCHE 2 AMMIE JUIN - DECEMBRE 2022/POUR PAIEMENT DES FRAIS DE SUIVI DES CCEB ET DP DES DISPENSATIONS DES MODULES"/>
  </r>
  <r>
    <s v="E"/>
    <s v="5201"/>
    <s v="854"/>
    <s v="85406"/>
    <s v="8540008"/>
    <n v="528004120002"/>
    <x v="0"/>
    <x v="54"/>
    <x v="54"/>
    <n v="202302"/>
    <n v="44725"/>
    <s v="XOF"/>
    <n v="339030"/>
    <n v="556.32000000000005"/>
    <s v="EUR"/>
    <n v="516.84299999999996"/>
    <n v="30543689"/>
    <s v="SUBGRANT"/>
    <n v="13485"/>
    <s v="60002714/JUSTIF SEPTEMBRE/DECAISSEMENTS DE FONDS TRANCHE 2 AMMIE JUIN - DECEMBRE 2022/POUR PAIEMENT DU SALAIRE DU COMPTABLE POUR LE MOIS DE SEPTEMBRE  2022"/>
  </r>
  <r>
    <s v="E"/>
    <s v="5201"/>
    <s v="854"/>
    <s v="85406"/>
    <s v="8540008"/>
    <n v="528004120001"/>
    <x v="3"/>
    <x v="52"/>
    <x v="52"/>
    <n v="202302"/>
    <n v="44725"/>
    <s v="XOF"/>
    <n v="-74138"/>
    <n v="-121.66"/>
    <s v="EUR"/>
    <n v="-113.027"/>
    <n v="30543689"/>
    <s v="SUBGRANT"/>
    <n v="13485"/>
    <s v="60002714/JUSTIF OCTOBRE/DECAISSEMENTS DE FONDS TRANCHE 2 AMMIE JUIN - DECEMBRE 2022/Pour paiement des cotisations sociales sur les salaires du mois d'octobre 2022"/>
  </r>
  <r>
    <s v="E"/>
    <s v="5201"/>
    <s v="854"/>
    <s v="85406"/>
    <s v="8540008"/>
    <n v="528004120001"/>
    <x v="3"/>
    <x v="52"/>
    <x v="52"/>
    <n v="202302"/>
    <n v="44725"/>
    <s v="XOF"/>
    <n v="-28992"/>
    <n v="-47.57"/>
    <s v="EUR"/>
    <n v="-44.194000000000003"/>
    <n v="30543689"/>
    <s v="SUBGRANT"/>
    <n v="13485"/>
    <s v="60002714/JUSTIF OCTOBRE/DECAISSEMENTS DE FONDS TRANCHE 2 AMMIE JUIN - DECEMBRE 2022/Pour paiement de la retenue IUTS sur les salaires du mois d'octobre 2022"/>
  </r>
  <r>
    <s v="E"/>
    <s v="5201"/>
    <s v="854"/>
    <s v="85406"/>
    <s v="8540008"/>
    <n v="528004120001"/>
    <x v="3"/>
    <x v="52"/>
    <x v="52"/>
    <n v="202302"/>
    <n v="44725"/>
    <s v="XOF"/>
    <n v="-339030"/>
    <n v="-556.32000000000005"/>
    <s v="EUR"/>
    <n v="-516.84299999999996"/>
    <n v="30543689"/>
    <s v="SUBGRANT"/>
    <n v="13485"/>
    <s v="60002714/JUSTIF SEPTEMBRE/DECAISSEMENTS DE FONDS TRANCHE 2 AMMIE JUIN - DECEMBRE 2022/POUR PAIEMENT DU SALAIRE DU COMPTABLE POUR LE MOIS DE SEPTEMBRE  2022"/>
  </r>
  <r>
    <s v="E"/>
    <s v="5201"/>
    <s v="854"/>
    <s v="85406"/>
    <s v="8540008"/>
    <n v="528004120001"/>
    <x v="3"/>
    <x v="52"/>
    <x v="52"/>
    <n v="202302"/>
    <n v="44725"/>
    <s v="XOF"/>
    <n v="-83405"/>
    <n v="-136.86000000000001"/>
    <s v="EUR"/>
    <n v="-127.148"/>
    <n v="30543689"/>
    <s v="SUBGRANT"/>
    <n v="13485"/>
    <s v="60002714/JUSTIF SEPTEMBRE/DECAISSEMENTS DE FONDS TRANCHE 2 AMMIE JUIN - DECEMBRE 2022/POUR PAIEMENT DES COTISATIONS SOCIALES SUR LES SALAIRES DU MOIS DE SEPTEMBRE  2022"/>
  </r>
  <r>
    <s v="E"/>
    <s v="5201"/>
    <s v="854"/>
    <s v="85406"/>
    <s v="8540008"/>
    <n v="528004120001"/>
    <x v="3"/>
    <x v="52"/>
    <x v="52"/>
    <n v="202302"/>
    <n v="44725"/>
    <s v="XOF"/>
    <n v="-27565"/>
    <n v="-45.23"/>
    <s v="EUR"/>
    <n v="-42.02"/>
    <n v="30543689"/>
    <s v="SUBGRANT"/>
    <n v="13485"/>
    <s v="60002714/JUSTIF SEPTEMBRE/DECAISSEMENTS DE FONDS TRANCHE 2 AMMIE JUIN - DECEMBRE 2022/POUR PAIEMENT DE LA RETENUE IUTS SUR LES SALAIRES DU MOIS DE SEPTEMBRE  2022"/>
  </r>
  <r>
    <s v="E"/>
    <s v="5201"/>
    <s v="854"/>
    <s v="85406"/>
    <s v="8540008"/>
    <n v="528004120001"/>
    <x v="3"/>
    <x v="52"/>
    <x v="52"/>
    <n v="202302"/>
    <n v="44725"/>
    <s v="XOF"/>
    <n v="-28992"/>
    <n v="-47.57"/>
    <s v="EUR"/>
    <n v="-44.194000000000003"/>
    <n v="30543689"/>
    <s v="SUBGRANT"/>
    <n v="13485"/>
    <s v="60002714/JUSTIF AOUT/DECAISSEMENTS DE FONDS TRANCHE 2 AMMIE JUIN - DECEMBRE 2022/POUR PAIEMENT DE LA RETENUE IUTS SUR LES SALAIRES DU MOIS D'AOÛT 2022"/>
  </r>
  <r>
    <s v="E"/>
    <s v="5201"/>
    <s v="854"/>
    <s v="85406"/>
    <s v="8540008"/>
    <n v="528004120001"/>
    <x v="3"/>
    <x v="52"/>
    <x v="52"/>
    <n v="202302"/>
    <n v="44725"/>
    <s v="XOF"/>
    <n v="-74138"/>
    <n v="-121.66"/>
    <s v="EUR"/>
    <n v="-113.027"/>
    <n v="30543689"/>
    <s v="SUBGRANT"/>
    <n v="13485"/>
    <s v="60002714/JUSTIF AOUT/DECAISSEMENTS DE FONDS TRANCHE 2 AMMIE JUIN - DECEMBRE 2022/POUR PAIEMENT DES COTISATIONS SOCIALES SUR LES SALAIRES DU MOIS D'AOÛT 2022"/>
  </r>
  <r>
    <s v="E"/>
    <s v="5201"/>
    <s v="854"/>
    <s v="85406"/>
    <s v="8540008"/>
    <n v="528004120001"/>
    <x v="3"/>
    <x v="52"/>
    <x v="52"/>
    <n v="202302"/>
    <n v="44725"/>
    <s v="XOF"/>
    <n v="-74138"/>
    <n v="-121.66"/>
    <s v="EUR"/>
    <n v="-113.027"/>
    <n v="30543689"/>
    <s v="SUBGRANT"/>
    <n v="13485"/>
    <s v="60002714/JUSTIF JUILLET/DECAISSEMENTS DE FONDS TRANCHE 2 AMMIE JUIN - DECEMBRE 2022/POUR PAIEMENT DES COTISATIONS SOCIALES SUR LES SALAIRES DU MOIS DE JUILLET 2022"/>
  </r>
  <r>
    <s v="E"/>
    <s v="5201"/>
    <s v="854"/>
    <s v="85406"/>
    <s v="8540008"/>
    <n v="528004120001"/>
    <x v="3"/>
    <x v="52"/>
    <x v="52"/>
    <n v="202302"/>
    <n v="44725"/>
    <s v="XOF"/>
    <n v="-28992"/>
    <n v="-47.57"/>
    <s v="EUR"/>
    <n v="-44.194000000000003"/>
    <n v="30543689"/>
    <s v="SUBGRANT"/>
    <n v="13485"/>
    <s v="60002714/JUSTIF JUILLET/DECAISSEMENTS DE FONDS TRANCHE 2 AMMIE JUIN - DECEMBRE 2022/POUR PAIEMENT DE LA RETENUE IUTS SUR LES SALAIRES DU MOIS DE JUILLET 2022"/>
  </r>
  <r>
    <s v="E"/>
    <s v="4190"/>
    <s v="854"/>
    <s v="85408"/>
    <s v="8549059"/>
    <n v="528004120002"/>
    <x v="0"/>
    <x v="12"/>
    <x v="12"/>
    <n v="202302"/>
    <n v="44734"/>
    <s v="XOF"/>
    <n v="-98728.81"/>
    <n v="-162.01"/>
    <s v="EUR"/>
    <n v="-150.51400000000001"/>
    <n v="30543689"/>
    <s v="STAFF"/>
    <n v="2046481"/>
    <s v="Time Code : N - OUB860622-OMNI-Frais d'installation de TOE HADJA ALIZA SANDRINE"/>
  </r>
  <r>
    <s v="E"/>
    <s v="4190"/>
    <s v="854"/>
    <s v="85400"/>
    <s v="8549059"/>
    <n v="528004120002"/>
    <x v="0"/>
    <x v="12"/>
    <x v="12"/>
    <n v="202302"/>
    <n v="44734"/>
    <s v="XOF"/>
    <n v="-6779.66"/>
    <n v="-11.12"/>
    <s v="EUR"/>
    <n v="-10.331"/>
    <n v="30543689"/>
    <s v="STAFF"/>
    <n v="2012905"/>
    <s v="Time Code : N - OUB860622-OMNI-Frais d'installation de NEBIE NOEL"/>
  </r>
  <r>
    <s v="E"/>
    <s v="4190"/>
    <s v="854"/>
    <s v="85408"/>
    <s v="8549059"/>
    <n v="528004120002"/>
    <x v="0"/>
    <x v="18"/>
    <x v="18"/>
    <n v="202302"/>
    <n v="44734"/>
    <s v="XOF"/>
    <n v="98728.81"/>
    <n v="162.01"/>
    <s v="EUR"/>
    <n v="150.51400000000001"/>
    <n v="30543689"/>
    <s v="STAFF"/>
    <n v="2046481"/>
    <s v="Time Code : N - OUB860622-OMNI-Frais d'installation de TOE HADJA ALIZA SANDRINE"/>
  </r>
  <r>
    <s v="E"/>
    <s v="4190"/>
    <s v="854"/>
    <s v="85400"/>
    <s v="8549059"/>
    <n v="528004120002"/>
    <x v="0"/>
    <x v="18"/>
    <x v="18"/>
    <n v="202302"/>
    <n v="44734"/>
    <s v="XOF"/>
    <n v="6779.66"/>
    <n v="11.12"/>
    <s v="EUR"/>
    <n v="10.331"/>
    <n v="30543689"/>
    <s v="STAFF"/>
    <n v="2012905"/>
    <s v="Time Code : N - OUB860622-OMNI-Frais d'installation de NEBIE NOEL"/>
  </r>
  <r>
    <s v="E"/>
    <s v="4200"/>
    <s v="854"/>
    <s v="85400"/>
    <s v="8549059"/>
    <n v="528004120002"/>
    <x v="0"/>
    <x v="18"/>
    <x v="18"/>
    <n v="202302"/>
    <n v="44735"/>
    <s v="XOF"/>
    <n v="9194.9699999999993"/>
    <n v="15.09"/>
    <s v="EUR"/>
    <n v="14.019"/>
    <n v="30543689"/>
    <s v="STAFF"/>
    <n v="8540206"/>
    <s v="Time Code : N - CNSS DU MOIS DE JUIN DE OUEDRAOGO Wendingomdé Joseph Arnaud"/>
  </r>
  <r>
    <s v="E"/>
    <s v="4200"/>
    <s v="854"/>
    <s v="85400"/>
    <s v="8549059"/>
    <n v="528004120002"/>
    <x v="0"/>
    <x v="18"/>
    <x v="18"/>
    <n v="202302"/>
    <n v="44735"/>
    <s v="XOF"/>
    <n v="5830.51"/>
    <n v="9.57"/>
    <s v="EUR"/>
    <n v="8.891"/>
    <n v="30543689"/>
    <s v="STAFF"/>
    <n v="2012905"/>
    <s v="Time Code : N - CNSS DU MOIS DE JUIN DE NEBIE Noël"/>
  </r>
  <r>
    <s v="E"/>
    <s v="4200"/>
    <s v="854"/>
    <s v="85400"/>
    <s v="8549059"/>
    <n v="528004120002"/>
    <x v="0"/>
    <x v="18"/>
    <x v="18"/>
    <n v="202302"/>
    <n v="44735"/>
    <s v="XOF"/>
    <n v="77871.95"/>
    <n v="127.78"/>
    <s v="EUR"/>
    <n v="118.71299999999999"/>
    <n v="30543689"/>
    <s v="STAFF"/>
    <n v="2029740"/>
    <s v="Time Code : N - CNSS DU MOIS DE JUIN DE KAMBOU Sansan Christian"/>
  </r>
  <r>
    <s v="E"/>
    <s v="4010"/>
    <s v="854"/>
    <s v="85408"/>
    <s v="8549059"/>
    <n v="528004120002"/>
    <x v="0"/>
    <x v="12"/>
    <x v="12"/>
    <n v="202302"/>
    <n v="44735"/>
    <s v="XOF"/>
    <n v="-340570.97"/>
    <n v="-558.85"/>
    <s v="EUR"/>
    <n v="-519.19399999999996"/>
    <n v="30543689"/>
    <s v="STAFF"/>
    <n v="2046481"/>
    <s v="Time Code : N - SALAIRE DU MOIS DE JUIN DE TOE Hadja Aliza Sandrine"/>
  </r>
  <r>
    <s v="E"/>
    <s v="4300"/>
    <s v="854"/>
    <s v="85406"/>
    <s v="8549059"/>
    <n v="528004120002"/>
    <x v="0"/>
    <x v="18"/>
    <x v="18"/>
    <n v="202302"/>
    <n v="44735"/>
    <s v="XOF"/>
    <n v="6056.84"/>
    <n v="9.94"/>
    <s v="EUR"/>
    <n v="9.2349999999999994"/>
    <n v="30543689"/>
    <s v="STAFF"/>
    <n v="8540279"/>
    <s v="MT IUTS DU MOIS DE JUIN DE YAMEOGO Wendkoaguenda Lucie"/>
  </r>
  <r>
    <s v="E"/>
    <s v="4300"/>
    <s v="854"/>
    <s v="85406"/>
    <s v="8549059"/>
    <n v="528004120002"/>
    <x v="0"/>
    <x v="18"/>
    <x v="18"/>
    <n v="202302"/>
    <n v="44735"/>
    <s v="XOF"/>
    <n v="7140.73"/>
    <n v="11.72"/>
    <s v="EUR"/>
    <n v="10.888"/>
    <n v="30543689"/>
    <s v="STAFF"/>
    <n v="8540386"/>
    <s v="Time Code : N - IUTS DU MOIS DE JUIN DE YAMEOGO Dahlia Ramata Stephanie"/>
  </r>
  <r>
    <s v="E"/>
    <s v="4300"/>
    <s v="854"/>
    <s v="85408"/>
    <s v="8549059"/>
    <n v="528004120002"/>
    <x v="0"/>
    <x v="18"/>
    <x v="18"/>
    <n v="202302"/>
    <n v="44735"/>
    <s v="XOF"/>
    <n v="44332.53"/>
    <n v="72.75"/>
    <s v="EUR"/>
    <n v="67.587999999999994"/>
    <n v="30543689"/>
    <s v="STAFF"/>
    <n v="2046481"/>
    <s v="Time Code : N - IUTS DU MOIS DE JUIN DE TOE Hadja Aliza Sandrine"/>
  </r>
  <r>
    <s v="E"/>
    <s v="4300"/>
    <s v="854"/>
    <s v="85406"/>
    <s v="8549057"/>
    <n v="528004120002"/>
    <x v="0"/>
    <x v="22"/>
    <x v="22"/>
    <n v="202302"/>
    <n v="44735"/>
    <s v="XOF"/>
    <n v="9359.7199999999993"/>
    <n v="15.36"/>
    <s v="EUR"/>
    <n v="14.27"/>
    <n v="30543689"/>
    <s v="STAFF"/>
    <n v="8540358"/>
    <s v="Time Code : N - IUTS DU MOIS DE JUIN DE ZOMA Jean"/>
  </r>
  <r>
    <s v="E"/>
    <s v="4300"/>
    <s v="854"/>
    <s v="85406"/>
    <s v="8549057"/>
    <n v="528004120002"/>
    <x v="0"/>
    <x v="22"/>
    <x v="22"/>
    <n v="202302"/>
    <n v="44735"/>
    <s v="XOF"/>
    <n v="17840.599999999999"/>
    <n v="29.28"/>
    <s v="EUR"/>
    <n v="27.202000000000002"/>
    <n v="30543689"/>
    <s v="STAFF"/>
    <n v="8540399"/>
    <s v="Time Code : N - IUTS DU MOIS DE JUIN DE KONFE TRAORE Aicha"/>
  </r>
  <r>
    <s v="E"/>
    <s v="4300"/>
    <s v="854"/>
    <s v="85400"/>
    <s v="8549059"/>
    <n v="528004120002"/>
    <x v="0"/>
    <x v="18"/>
    <x v="18"/>
    <n v="202302"/>
    <n v="44735"/>
    <s v="XOF"/>
    <n v="7903.91"/>
    <n v="12.97"/>
    <s v="EUR"/>
    <n v="12.05"/>
    <n v="30543689"/>
    <s v="STAFF"/>
    <n v="2012905"/>
    <s v="Time Code : N - IUTS DU MOIS DE JUIN DE NEBIE Noël"/>
  </r>
  <r>
    <s v="E"/>
    <s v="4200"/>
    <s v="854"/>
    <s v="85406"/>
    <s v="8549059"/>
    <n v="528004120002"/>
    <x v="0"/>
    <x v="18"/>
    <x v="18"/>
    <n v="202302"/>
    <n v="44735"/>
    <s v="XOF"/>
    <n v="11567.93"/>
    <n v="18.98"/>
    <s v="EUR"/>
    <n v="17.632999999999999"/>
    <n v="30543689"/>
    <s v="STAFF"/>
    <n v="8540386"/>
    <s v="Time Code : N - CNSS DU MOIS DE JUIN DE YAMEOGO Dahlia Ramata Stephanie"/>
  </r>
  <r>
    <s v="E"/>
    <s v="4300"/>
    <s v="854"/>
    <s v="85400"/>
    <s v="8549059"/>
    <n v="528004120002"/>
    <x v="0"/>
    <x v="18"/>
    <x v="18"/>
    <n v="202302"/>
    <n v="44735"/>
    <s v="XOF"/>
    <n v="34966.92"/>
    <n v="57.38"/>
    <s v="EUR"/>
    <n v="53.308"/>
    <n v="30543689"/>
    <s v="STAFF"/>
    <n v="2029740"/>
    <s v="Time Code : N - IUTS DU MOIS DE JUIN DE KAMBOU Sansan Christian"/>
  </r>
  <r>
    <s v="E"/>
    <s v="4200"/>
    <s v="854"/>
    <s v="85408"/>
    <s v="8549059"/>
    <n v="528004120002"/>
    <x v="0"/>
    <x v="18"/>
    <x v="18"/>
    <n v="202302"/>
    <n v="44735"/>
    <s v="XOF"/>
    <n v="84906.78"/>
    <n v="139.33000000000001"/>
    <s v="EUR"/>
    <n v="129.44300000000001"/>
    <n v="30543689"/>
    <s v="STAFF"/>
    <n v="2046481"/>
    <s v="Time Code : N - CNSS DU MOIS DE JUIN DE TOE Hadja Aliza Sandrine"/>
  </r>
  <r>
    <s v="E"/>
    <s v="4200"/>
    <s v="854"/>
    <s v="85406"/>
    <s v="8549059"/>
    <n v="528004120002"/>
    <x v="0"/>
    <x v="18"/>
    <x v="18"/>
    <n v="202302"/>
    <n v="44735"/>
    <s v="XOF"/>
    <n v="6715.07"/>
    <n v="11.02"/>
    <s v="EUR"/>
    <n v="10.238"/>
    <n v="30543689"/>
    <s v="STAFF"/>
    <n v="8540279"/>
    <s v="MT CNSS DU MOIS DE JUIN DE YAMEOGO Wendkoaguenda Lucie"/>
  </r>
  <r>
    <s v="E"/>
    <s v="4010"/>
    <s v="854"/>
    <s v="85400"/>
    <s v="8549059"/>
    <n v="528004120002"/>
    <x v="0"/>
    <x v="18"/>
    <x v="18"/>
    <n v="202302"/>
    <n v="44735"/>
    <s v="XOF"/>
    <n v="146515.54999999999"/>
    <n v="240.42"/>
    <s v="EUR"/>
    <n v="223.36"/>
    <n v="30543689"/>
    <s v="STAFF"/>
    <n v="2029740"/>
    <s v="Time Code : N - SALAIRE DU MOIS DE JUIN DE KAMBOU Sansan Christian"/>
  </r>
  <r>
    <s v="E"/>
    <s v="4010"/>
    <s v="854"/>
    <s v="85400"/>
    <s v="8549059"/>
    <n v="528004120002"/>
    <x v="0"/>
    <x v="18"/>
    <x v="18"/>
    <n v="202302"/>
    <n v="44735"/>
    <s v="XOF"/>
    <n v="46500.32"/>
    <n v="76.3"/>
    <s v="EUR"/>
    <n v="70.885999999999996"/>
    <n v="30543689"/>
    <s v="STAFF"/>
    <n v="2012905"/>
    <s v="Time Code : N - SALAIRE DU MOIS DE JUIN DE NEBIE Noël"/>
  </r>
  <r>
    <s v="E"/>
    <s v="4010"/>
    <s v="854"/>
    <s v="85400"/>
    <s v="8549057"/>
    <n v="528004120002"/>
    <x v="0"/>
    <x v="22"/>
    <x v="22"/>
    <n v="202302"/>
    <n v="44735"/>
    <s v="XOF"/>
    <n v="106878.97"/>
    <n v="175.38"/>
    <s v="EUR"/>
    <n v="162.935"/>
    <n v="30543689"/>
    <s v="STAFF"/>
    <n v="8540392"/>
    <s v="Time Code : N - SALAIRE DU MOIS DE JUIN DE KABORE Hamza"/>
  </r>
  <r>
    <s v="E"/>
    <s v="4010"/>
    <s v="854"/>
    <s v="85400"/>
    <s v="8549059"/>
    <n v="528004120002"/>
    <x v="0"/>
    <x v="18"/>
    <x v="18"/>
    <n v="202302"/>
    <n v="44735"/>
    <s v="XOF"/>
    <n v="64884.480000000003"/>
    <n v="106.47"/>
    <s v="EUR"/>
    <n v="98.915000000000006"/>
    <n v="30543689"/>
    <s v="STAFF"/>
    <n v="8540206"/>
    <s v="Time Code : N - SALAIRE DU MOIS DE JUIN DE OUEDRAOGO Wendingomdé Joseph Arnaud"/>
  </r>
  <r>
    <s v="E"/>
    <s v="4200"/>
    <s v="854"/>
    <s v="85406"/>
    <s v="8549057"/>
    <n v="528004120002"/>
    <x v="0"/>
    <x v="7"/>
    <x v="7"/>
    <n v="202302"/>
    <n v="44735"/>
    <s v="XOF"/>
    <n v="-5965.32"/>
    <n v="-9.7899999999999991"/>
    <s v="EUR"/>
    <n v="-9.0950000000000006"/>
    <n v="30543689"/>
    <s v="STAFF"/>
    <n v="8540358"/>
    <s v="Time Code : N - CNSS DU MOIS DE JUIN DE ZOMA Jean"/>
  </r>
  <r>
    <s v="E"/>
    <s v="4200"/>
    <s v="854"/>
    <s v="85406"/>
    <s v="8549057"/>
    <n v="528004120002"/>
    <x v="0"/>
    <x v="7"/>
    <x v="7"/>
    <n v="202302"/>
    <n v="44735"/>
    <s v="XOF"/>
    <n v="-28901.64"/>
    <n v="-47.43"/>
    <s v="EUR"/>
    <n v="-44.064"/>
    <n v="30543689"/>
    <s v="STAFF"/>
    <n v="8540399"/>
    <s v="Time Code : N - CNSS DU MOIS DE JUIN DE KONFE TRAORE Aicha"/>
  </r>
  <r>
    <s v="E"/>
    <s v="4300"/>
    <s v="854"/>
    <s v="85400"/>
    <s v="8549057"/>
    <n v="528004120002"/>
    <x v="0"/>
    <x v="7"/>
    <x v="7"/>
    <n v="202302"/>
    <n v="44735"/>
    <s v="XOF"/>
    <n v="-16698.53"/>
    <n v="-27.4"/>
    <s v="EUR"/>
    <n v="-25.456"/>
    <n v="30543689"/>
    <s v="STAFF"/>
    <n v="8540392"/>
    <s v="Time Code : N - IUTS DU MOIS DE JUIN DE KABORE Hamza"/>
  </r>
  <r>
    <s v="E"/>
    <s v="4200"/>
    <s v="854"/>
    <s v="85400"/>
    <s v="8549057"/>
    <n v="528004120002"/>
    <x v="0"/>
    <x v="7"/>
    <x v="7"/>
    <n v="202302"/>
    <n v="44735"/>
    <s v="XOF"/>
    <n v="-19586.39"/>
    <n v="-32.14"/>
    <s v="EUR"/>
    <n v="-29.859000000000002"/>
    <n v="30543689"/>
    <s v="STAFF"/>
    <n v="8540392"/>
    <s v="Time Code : N - CNSS DU MOIS DE JUIN DE KABORE Hamza"/>
  </r>
  <r>
    <s v="E"/>
    <s v="4300"/>
    <s v="854"/>
    <s v="85400"/>
    <s v="8549059"/>
    <n v="528004120002"/>
    <x v="0"/>
    <x v="12"/>
    <x v="12"/>
    <n v="202302"/>
    <n v="44735"/>
    <s v="XOF"/>
    <n v="-13489.38"/>
    <n v="-22.14"/>
    <s v="EUR"/>
    <n v="-20.568999999999999"/>
    <n v="30543689"/>
    <s v="STAFF"/>
    <n v="8540206"/>
    <s v="Time Code : N - IUTS DU MOIS DE JUIN DE OUEDRAOGO Wendingomdé Joseph Arnaud"/>
  </r>
  <r>
    <s v="E"/>
    <s v="4300"/>
    <s v="854"/>
    <s v="85400"/>
    <s v="8549059"/>
    <n v="528004120002"/>
    <x v="0"/>
    <x v="12"/>
    <x v="12"/>
    <n v="202302"/>
    <n v="44735"/>
    <s v="XOF"/>
    <n v="-7903.91"/>
    <n v="-12.97"/>
    <s v="EUR"/>
    <n v="-12.05"/>
    <n v="30543689"/>
    <s v="STAFF"/>
    <n v="2012905"/>
    <s v="Time Code : N - IUTS DU MOIS DE JUIN DE NEBIE Noël"/>
  </r>
  <r>
    <s v="E"/>
    <s v="4200"/>
    <s v="854"/>
    <s v="85406"/>
    <s v="8549059"/>
    <n v="528004120002"/>
    <x v="0"/>
    <x v="12"/>
    <x v="12"/>
    <n v="202302"/>
    <n v="44735"/>
    <s v="XOF"/>
    <n v="-11567.93"/>
    <n v="-18.98"/>
    <s v="EUR"/>
    <n v="-17.632999999999999"/>
    <n v="30543689"/>
    <s v="STAFF"/>
    <n v="8540386"/>
    <s v="Time Code : N - CNSS DU MOIS DE JUIN DE YAMEOGO Dahlia Ramata Stephanie"/>
  </r>
  <r>
    <s v="E"/>
    <s v="4300"/>
    <s v="854"/>
    <s v="85400"/>
    <s v="8549059"/>
    <n v="528004120002"/>
    <x v="0"/>
    <x v="12"/>
    <x v="12"/>
    <n v="202302"/>
    <n v="44735"/>
    <s v="XOF"/>
    <n v="-34966.92"/>
    <n v="-57.38"/>
    <s v="EUR"/>
    <n v="-53.308"/>
    <n v="30543689"/>
    <s v="STAFF"/>
    <n v="2029740"/>
    <s v="Time Code : N - IUTS DU MOIS DE JUIN DE KAMBOU Sansan Christian"/>
  </r>
  <r>
    <s v="E"/>
    <s v="4200"/>
    <s v="854"/>
    <s v="85408"/>
    <s v="8549059"/>
    <n v="528004120002"/>
    <x v="0"/>
    <x v="12"/>
    <x v="12"/>
    <n v="202302"/>
    <n v="44735"/>
    <s v="XOF"/>
    <n v="-84906.78"/>
    <n v="-139.33000000000001"/>
    <s v="EUR"/>
    <n v="-129.44300000000001"/>
    <n v="30543689"/>
    <s v="STAFF"/>
    <n v="2046481"/>
    <s v="Time Code : N - CNSS DU MOIS DE JUIN DE TOE Hadja Aliza Sandrine"/>
  </r>
  <r>
    <s v="E"/>
    <s v="4200"/>
    <s v="854"/>
    <s v="85400"/>
    <s v="8549059"/>
    <n v="528004120002"/>
    <x v="0"/>
    <x v="12"/>
    <x v="12"/>
    <n v="202302"/>
    <n v="44735"/>
    <s v="XOF"/>
    <n v="-9194.9699999999993"/>
    <n v="-15.09"/>
    <s v="EUR"/>
    <n v="-14.019"/>
    <n v="30543689"/>
    <s v="STAFF"/>
    <n v="8540206"/>
    <s v="Time Code : N - CNSS DU MOIS DE JUIN DE OUEDRAOGO Wendingomdé Joseph Arnaud"/>
  </r>
  <r>
    <s v="E"/>
    <s v="4200"/>
    <s v="854"/>
    <s v="85400"/>
    <s v="8549059"/>
    <n v="528004120002"/>
    <x v="0"/>
    <x v="12"/>
    <x v="12"/>
    <n v="202302"/>
    <n v="44735"/>
    <s v="XOF"/>
    <n v="-5830.51"/>
    <n v="-9.57"/>
    <s v="EUR"/>
    <n v="-8.891"/>
    <n v="30543689"/>
    <s v="STAFF"/>
    <n v="2012905"/>
    <s v="Time Code : N - CNSS DU MOIS DE JUIN DE NEBIE Noël"/>
  </r>
  <r>
    <s v="E"/>
    <s v="4200"/>
    <s v="854"/>
    <s v="85400"/>
    <s v="8549059"/>
    <n v="528004120002"/>
    <x v="0"/>
    <x v="12"/>
    <x v="12"/>
    <n v="202302"/>
    <n v="44735"/>
    <s v="XOF"/>
    <n v="-77871.95"/>
    <n v="-127.78"/>
    <s v="EUR"/>
    <n v="-118.71299999999999"/>
    <n v="30543689"/>
    <s v="STAFF"/>
    <n v="2029740"/>
    <s v="Time Code : N - CNSS DU MOIS DE JUIN DE KAMBOU Sansan Christian"/>
  </r>
  <r>
    <s v="E"/>
    <s v="4300"/>
    <s v="854"/>
    <s v="85400"/>
    <s v="8549059"/>
    <n v="528004120002"/>
    <x v="0"/>
    <x v="18"/>
    <x v="18"/>
    <n v="202302"/>
    <n v="44735"/>
    <s v="XOF"/>
    <n v="13489.38"/>
    <n v="22.14"/>
    <s v="EUR"/>
    <n v="20.568999999999999"/>
    <n v="30543689"/>
    <s v="STAFF"/>
    <n v="8540206"/>
    <s v="Time Code : N - IUTS DU MOIS DE JUIN DE OUEDRAOGO Wendingomdé Joseph Arnaud"/>
  </r>
  <r>
    <s v="E"/>
    <s v="4200"/>
    <s v="854"/>
    <s v="85406"/>
    <s v="8549057"/>
    <n v="528004120002"/>
    <x v="0"/>
    <x v="22"/>
    <x v="22"/>
    <n v="202302"/>
    <n v="44735"/>
    <s v="XOF"/>
    <n v="5965.32"/>
    <n v="9.7899999999999991"/>
    <s v="EUR"/>
    <n v="9.0950000000000006"/>
    <n v="30543689"/>
    <s v="STAFF"/>
    <n v="8540358"/>
    <s v="Time Code : N - CNSS DU MOIS DE JUIN DE ZOMA Jean"/>
  </r>
  <r>
    <s v="E"/>
    <s v="4200"/>
    <s v="854"/>
    <s v="85406"/>
    <s v="8549057"/>
    <n v="528004120002"/>
    <x v="0"/>
    <x v="22"/>
    <x v="22"/>
    <n v="202302"/>
    <n v="44735"/>
    <s v="XOF"/>
    <n v="28901.64"/>
    <n v="47.43"/>
    <s v="EUR"/>
    <n v="44.064"/>
    <n v="30543689"/>
    <s v="STAFF"/>
    <n v="8540399"/>
    <s v="Time Code : N - CNSS DU MOIS DE JUIN DE KONFE TRAORE Aicha"/>
  </r>
  <r>
    <s v="E"/>
    <s v="4300"/>
    <s v="854"/>
    <s v="85400"/>
    <s v="8549057"/>
    <n v="528004120002"/>
    <x v="0"/>
    <x v="22"/>
    <x v="22"/>
    <n v="202302"/>
    <n v="44735"/>
    <s v="XOF"/>
    <n v="16698.53"/>
    <n v="27.4"/>
    <s v="EUR"/>
    <n v="25.456"/>
    <n v="30543689"/>
    <s v="STAFF"/>
    <n v="8540392"/>
    <s v="Time Code : N - IUTS DU MOIS DE JUIN DE KABORE Hamza"/>
  </r>
  <r>
    <s v="E"/>
    <s v="4200"/>
    <s v="854"/>
    <s v="85406"/>
    <s v="8549059"/>
    <n v="528004120002"/>
    <x v="0"/>
    <x v="12"/>
    <x v="12"/>
    <n v="202302"/>
    <n v="44735"/>
    <s v="XOF"/>
    <n v="-6715.07"/>
    <n v="-11.02"/>
    <s v="EUR"/>
    <n v="-10.238"/>
    <n v="30543689"/>
    <s v="STAFF"/>
    <n v="8540279"/>
    <s v="MT CNSS DU MOIS DE JUIN DE YAMEOGO Wendkoaguenda Lucie"/>
  </r>
  <r>
    <s v="E"/>
    <s v="4200"/>
    <s v="854"/>
    <s v="85400"/>
    <s v="8549057"/>
    <n v="528004120002"/>
    <x v="0"/>
    <x v="22"/>
    <x v="22"/>
    <n v="202302"/>
    <n v="44735"/>
    <s v="XOF"/>
    <n v="19586.39"/>
    <n v="32.14"/>
    <s v="EUR"/>
    <n v="29.859000000000002"/>
    <n v="30543689"/>
    <s v="STAFF"/>
    <n v="8540392"/>
    <s v="Time Code : N - CNSS DU MOIS DE JUIN DE KABORE Hamza"/>
  </r>
  <r>
    <s v="E"/>
    <s v="4010"/>
    <s v="854"/>
    <s v="85406"/>
    <s v="8549059"/>
    <n v="528004120002"/>
    <x v="0"/>
    <x v="18"/>
    <x v="18"/>
    <n v="202302"/>
    <n v="44735"/>
    <s v="XOF"/>
    <n v="37723.949999999997"/>
    <n v="61.9"/>
    <s v="EUR"/>
    <n v="57.508000000000003"/>
    <n v="30543689"/>
    <s v="STAFF"/>
    <n v="8540279"/>
    <s v="MT SALAIRE DU MOIS DE JUIN DE YAMEOGO Wendkoaguenda Lucie"/>
  </r>
  <r>
    <s v="E"/>
    <s v="4010"/>
    <s v="854"/>
    <s v="85406"/>
    <s v="8549057"/>
    <n v="528004120002"/>
    <x v="0"/>
    <x v="22"/>
    <x v="22"/>
    <n v="202302"/>
    <n v="44735"/>
    <s v="XOF"/>
    <n v="51877.22"/>
    <n v="85.13"/>
    <s v="EUR"/>
    <n v="79.088999999999999"/>
    <n v="30543689"/>
    <s v="STAFF"/>
    <n v="8540358"/>
    <s v="Time Code : N - SALAIRE DU MOIS DE JUIN DE ZOMA Jean"/>
  </r>
  <r>
    <s v="E"/>
    <s v="4010"/>
    <s v="854"/>
    <s v="85406"/>
    <s v="8549057"/>
    <n v="528004120002"/>
    <x v="0"/>
    <x v="22"/>
    <x v="22"/>
    <n v="202302"/>
    <n v="44735"/>
    <s v="XOF"/>
    <n v="127608.13"/>
    <n v="209.4"/>
    <s v="EUR"/>
    <n v="194.541"/>
    <n v="30543689"/>
    <s v="STAFF"/>
    <n v="8540399"/>
    <s v="Time Code : N - SALAIRE DU MOIS DE JUIN DE KONFE TRAORE Aicha"/>
  </r>
  <r>
    <s v="E"/>
    <s v="4300"/>
    <s v="854"/>
    <s v="85406"/>
    <s v="8549057"/>
    <n v="528004120002"/>
    <x v="0"/>
    <x v="7"/>
    <x v="7"/>
    <n v="202302"/>
    <n v="44735"/>
    <s v="XOF"/>
    <n v="-9359.7199999999993"/>
    <n v="-15.36"/>
    <s v="EUR"/>
    <n v="-14.27"/>
    <n v="30543689"/>
    <s v="STAFF"/>
    <n v="8540358"/>
    <s v="Time Code : N - IUTS DU MOIS DE JUIN DE ZOMA Jean"/>
  </r>
  <r>
    <s v="E"/>
    <s v="4300"/>
    <s v="854"/>
    <s v="85406"/>
    <s v="8549059"/>
    <n v="528004120002"/>
    <x v="0"/>
    <x v="12"/>
    <x v="12"/>
    <n v="202302"/>
    <n v="44735"/>
    <s v="XOF"/>
    <n v="-7140.73"/>
    <n v="-11.72"/>
    <s v="EUR"/>
    <n v="-10.888"/>
    <n v="30543689"/>
    <s v="STAFF"/>
    <n v="8540386"/>
    <s v="Time Code : N - IUTS DU MOIS DE JUIN DE YAMEOGO Dahlia Ramata Stephanie"/>
  </r>
  <r>
    <s v="E"/>
    <s v="4300"/>
    <s v="854"/>
    <s v="85408"/>
    <s v="8549059"/>
    <n v="528004120002"/>
    <x v="0"/>
    <x v="12"/>
    <x v="12"/>
    <n v="202302"/>
    <n v="44735"/>
    <s v="XOF"/>
    <n v="-44332.53"/>
    <n v="-72.75"/>
    <s v="EUR"/>
    <n v="-67.587999999999994"/>
    <n v="30543689"/>
    <s v="STAFF"/>
    <n v="2046481"/>
    <s v="Time Code : N - IUTS DU MOIS DE JUIN DE TOE Hadja Aliza Sandrine"/>
  </r>
  <r>
    <s v="E"/>
    <s v="4300"/>
    <s v="854"/>
    <s v="85406"/>
    <s v="8549059"/>
    <n v="528004120002"/>
    <x v="0"/>
    <x v="12"/>
    <x v="12"/>
    <n v="202302"/>
    <n v="44735"/>
    <s v="XOF"/>
    <n v="-6056.84"/>
    <n v="-9.94"/>
    <s v="EUR"/>
    <n v="-9.2349999999999994"/>
    <n v="30543689"/>
    <s v="STAFF"/>
    <n v="8540279"/>
    <s v="MT IUTS DU MOIS DE JUIN DE YAMEOGO Wendkoaguenda Lucie"/>
  </r>
  <r>
    <s v="E"/>
    <s v="4300"/>
    <s v="854"/>
    <s v="85406"/>
    <s v="8549057"/>
    <n v="528004120002"/>
    <x v="0"/>
    <x v="7"/>
    <x v="7"/>
    <n v="202302"/>
    <n v="44735"/>
    <s v="XOF"/>
    <n v="-17840.599999999999"/>
    <n v="-29.28"/>
    <s v="EUR"/>
    <n v="-27.202000000000002"/>
    <n v="30543689"/>
    <s v="STAFF"/>
    <n v="8540399"/>
    <s v="Time Code : N - IUTS DU MOIS DE JUIN DE KONFE TRAORE Aicha"/>
  </r>
  <r>
    <s v="E"/>
    <s v="4010"/>
    <s v="854"/>
    <s v="85406"/>
    <s v="8549057"/>
    <n v="528004120002"/>
    <x v="0"/>
    <x v="7"/>
    <x v="7"/>
    <n v="202302"/>
    <n v="44735"/>
    <s v="XOF"/>
    <n v="-51877.22"/>
    <n v="-85.13"/>
    <s v="EUR"/>
    <n v="-79.088999999999999"/>
    <n v="30543689"/>
    <s v="STAFF"/>
    <n v="8540358"/>
    <s v="Time Code : N - SALAIRE DU MOIS DE JUIN DE ZOMA Jean"/>
  </r>
  <r>
    <s v="E"/>
    <s v="4010"/>
    <s v="854"/>
    <s v="85406"/>
    <s v="8549057"/>
    <n v="528004120002"/>
    <x v="0"/>
    <x v="7"/>
    <x v="7"/>
    <n v="202302"/>
    <n v="44735"/>
    <s v="XOF"/>
    <n v="-127608.13"/>
    <n v="-209.4"/>
    <s v="EUR"/>
    <n v="-194.541"/>
    <n v="30543689"/>
    <s v="STAFF"/>
    <n v="8540399"/>
    <s v="Time Code : N - SALAIRE DU MOIS DE JUIN DE KONFE TRAORE Aicha"/>
  </r>
  <r>
    <s v="E"/>
    <s v="4010"/>
    <s v="854"/>
    <s v="85406"/>
    <s v="8549059"/>
    <n v="528004120002"/>
    <x v="0"/>
    <x v="12"/>
    <x v="12"/>
    <n v="202302"/>
    <n v="44735"/>
    <s v="XOF"/>
    <n v="-37723.949999999997"/>
    <n v="-61.9"/>
    <s v="EUR"/>
    <n v="-57.508000000000003"/>
    <n v="30543689"/>
    <s v="STAFF"/>
    <n v="8540279"/>
    <s v="MT SALAIRE DU MOIS DE JUIN DE YAMEOGO Wendkoaguenda Lucie"/>
  </r>
  <r>
    <s v="E"/>
    <s v="4010"/>
    <s v="854"/>
    <s v="85406"/>
    <s v="8549059"/>
    <n v="528004120002"/>
    <x v="0"/>
    <x v="12"/>
    <x v="12"/>
    <n v="202302"/>
    <n v="44735"/>
    <s v="XOF"/>
    <n v="-51075.39"/>
    <n v="-83.81"/>
    <s v="EUR"/>
    <n v="-77.863"/>
    <n v="30543689"/>
    <s v="STAFF"/>
    <n v="8540386"/>
    <s v="Time Code : N - SALAIRE DU MOIS DE JUIN DE YAMEOGO Dahlia Ramata Stephanie"/>
  </r>
  <r>
    <s v="E"/>
    <s v="4010"/>
    <s v="854"/>
    <s v="85406"/>
    <s v="8549059"/>
    <n v="528004120002"/>
    <x v="0"/>
    <x v="18"/>
    <x v="18"/>
    <n v="202302"/>
    <n v="44735"/>
    <s v="XOF"/>
    <n v="51075.39"/>
    <n v="83.81"/>
    <s v="EUR"/>
    <n v="77.863"/>
    <n v="30543689"/>
    <s v="STAFF"/>
    <n v="8540386"/>
    <s v="Time Code : N - SALAIRE DU MOIS DE JUIN DE YAMEOGO Dahlia Ramata Stephanie"/>
  </r>
  <r>
    <s v="E"/>
    <s v="4010"/>
    <s v="854"/>
    <s v="85408"/>
    <s v="8549059"/>
    <n v="528004120002"/>
    <x v="0"/>
    <x v="18"/>
    <x v="18"/>
    <n v="202302"/>
    <n v="44735"/>
    <s v="XOF"/>
    <n v="340570.97"/>
    <n v="558.85"/>
    <s v="EUR"/>
    <n v="519.19399999999996"/>
    <n v="30543689"/>
    <s v="STAFF"/>
    <n v="2046481"/>
    <s v="Time Code : N - SALAIRE DU MOIS DE JUIN DE TOE Hadja Aliza Sandrine"/>
  </r>
  <r>
    <s v="E"/>
    <s v="4010"/>
    <s v="854"/>
    <s v="85400"/>
    <s v="8549057"/>
    <n v="528004120002"/>
    <x v="0"/>
    <x v="7"/>
    <x v="7"/>
    <n v="202302"/>
    <n v="44735"/>
    <s v="XOF"/>
    <n v="-106878.97"/>
    <n v="-175.38"/>
    <s v="EUR"/>
    <n v="-162.935"/>
    <n v="30543689"/>
    <s v="STAFF"/>
    <n v="8540392"/>
    <s v="Time Code : N - SALAIRE DU MOIS DE JUIN DE KABORE Hamza"/>
  </r>
  <r>
    <s v="E"/>
    <s v="4010"/>
    <s v="854"/>
    <s v="85400"/>
    <s v="8549059"/>
    <n v="528004120002"/>
    <x v="0"/>
    <x v="12"/>
    <x v="12"/>
    <n v="202302"/>
    <n v="44735"/>
    <s v="XOF"/>
    <n v="-146515.54999999999"/>
    <n v="-240.42"/>
    <s v="EUR"/>
    <n v="-223.36"/>
    <n v="30543689"/>
    <s v="STAFF"/>
    <n v="2029740"/>
    <s v="Time Code : N - SALAIRE DU MOIS DE JUIN DE KAMBOU Sansan Christian"/>
  </r>
  <r>
    <s v="E"/>
    <s v="4010"/>
    <s v="854"/>
    <s v="85400"/>
    <s v="8549059"/>
    <n v="528004120002"/>
    <x v="0"/>
    <x v="12"/>
    <x v="12"/>
    <n v="202302"/>
    <n v="44735"/>
    <s v="XOF"/>
    <n v="-46500.32"/>
    <n v="-76.3"/>
    <s v="EUR"/>
    <n v="-70.885999999999996"/>
    <n v="30543689"/>
    <s v="STAFF"/>
    <n v="2012905"/>
    <s v="Time Code : N - SALAIRE DU MOIS DE JUIN DE NEBIE Noël"/>
  </r>
  <r>
    <s v="E"/>
    <s v="4010"/>
    <s v="854"/>
    <s v="85400"/>
    <s v="8549059"/>
    <n v="528004120002"/>
    <x v="0"/>
    <x v="12"/>
    <x v="12"/>
    <n v="202302"/>
    <n v="44735"/>
    <s v="XOF"/>
    <n v="-64884.480000000003"/>
    <n v="-106.47"/>
    <s v="EUR"/>
    <n v="-98.915000000000006"/>
    <n v="30543689"/>
    <s v="STAFF"/>
    <n v="8540206"/>
    <s v="Time Code : N - SALAIRE DU MOIS DE JUIN DE OUEDRAOGO Wendingomdé Joseph Arnaud"/>
  </r>
  <r>
    <s v="E"/>
    <s v="4000"/>
    <s v="854"/>
    <s v="85400"/>
    <s v="8549053"/>
    <n v="528004120002"/>
    <x v="0"/>
    <x v="42"/>
    <x v="42"/>
    <n v="202302"/>
    <n v="44736"/>
    <s v="XOF"/>
    <n v="90.4"/>
    <n v="0.15"/>
    <s v="EUR"/>
    <n v="0.13900000000000001"/>
    <n v="30543689"/>
    <s v="STAFF"/>
    <n v="9985235"/>
    <s v="MT 2226428 BASICPAY /ACHILE IRIE"/>
  </r>
  <r>
    <s v="E"/>
    <s v="4000"/>
    <s v="854"/>
    <s v="85400"/>
    <s v="8549053"/>
    <n v="528004120002"/>
    <x v="0"/>
    <x v="11"/>
    <x v="11"/>
    <n v="202302"/>
    <n v="44736"/>
    <s v="XOF"/>
    <n v="-90.4"/>
    <n v="-0.15"/>
    <s v="EUR"/>
    <n v="-0.13900000000000001"/>
    <n v="30543689"/>
    <s v="STAFF"/>
    <n v="9985235"/>
    <s v="MT 2226428 BASICPAY /ACHILE IRIE"/>
  </r>
  <r>
    <s v="E"/>
    <s v="4200"/>
    <s v="854"/>
    <s v="85400"/>
    <s v="8549053"/>
    <n v="528004120002"/>
    <x v="0"/>
    <x v="11"/>
    <x v="11"/>
    <n v="202302"/>
    <n v="44736"/>
    <s v="XOF"/>
    <n v="-9.0399999999999991"/>
    <n v="-0.01"/>
    <s v="EUR"/>
    <n v="-8.9999999999999993E-3"/>
    <n v="30543689"/>
    <s v="STAFF"/>
    <n v="9985235"/>
    <s v="MT 2226428 LONG TERM SAVINGS PLAN/ACHILE IRIE"/>
  </r>
  <r>
    <s v="E"/>
    <s v="4190"/>
    <s v="854"/>
    <s v="85400"/>
    <s v="8549053"/>
    <n v="528004120002"/>
    <x v="0"/>
    <x v="11"/>
    <x v="11"/>
    <n v="202302"/>
    <n v="44736"/>
    <s v="XOF"/>
    <n v="-5.74"/>
    <n v="-0.01"/>
    <s v="EUR"/>
    <n v="-8.9999999999999993E-3"/>
    <n v="30543689"/>
    <s v="STAFF"/>
    <n v="9985235"/>
    <s v="MT 2226428 CIGNA ER/ACHILE IRIE"/>
  </r>
  <r>
    <s v="E"/>
    <s v="4200"/>
    <s v="854"/>
    <s v="85400"/>
    <s v="8549053"/>
    <n v="528004120002"/>
    <x v="0"/>
    <x v="42"/>
    <x v="42"/>
    <n v="202302"/>
    <n v="44736"/>
    <s v="XOF"/>
    <n v="9.0399999999999991"/>
    <n v="0.01"/>
    <s v="EUR"/>
    <n v="8.9999999999999993E-3"/>
    <n v="30543689"/>
    <s v="STAFF"/>
    <n v="9985235"/>
    <s v="MT 2226428 LONG TERM SAVINGS PLAN/ACHILE IRIE"/>
  </r>
  <r>
    <s v="E"/>
    <s v="4190"/>
    <s v="854"/>
    <s v="85400"/>
    <s v="8549053"/>
    <n v="528004120002"/>
    <x v="0"/>
    <x v="42"/>
    <x v="42"/>
    <n v="202302"/>
    <n v="44736"/>
    <s v="XOF"/>
    <n v="5.74"/>
    <n v="0.01"/>
    <s v="EUR"/>
    <n v="8.9999999999999993E-3"/>
    <n v="30543689"/>
    <s v="STAFF"/>
    <n v="9985235"/>
    <s v="MT 2226428 CIGNA ER/ACHILE IRIE"/>
  </r>
  <r>
    <s v="E"/>
    <s v="4190"/>
    <s v="854"/>
    <s v="85400"/>
    <s v="8549053"/>
    <n v="528004120002"/>
    <x v="0"/>
    <x v="42"/>
    <x v="42"/>
    <n v="202302"/>
    <n v="44736"/>
    <s v="XOF"/>
    <n v="23.73"/>
    <n v="0.04"/>
    <s v="EUR"/>
    <n v="3.6999999999999998E-2"/>
    <n v="30543689"/>
    <s v="STAFF"/>
    <n v="9985235"/>
    <s v="MT 2226428 EPA/ACHILE IRIE"/>
  </r>
  <r>
    <s v="E"/>
    <s v="4190"/>
    <s v="854"/>
    <s v="85400"/>
    <s v="8549053"/>
    <n v="528004120002"/>
    <x v="0"/>
    <x v="11"/>
    <x v="11"/>
    <n v="202302"/>
    <n v="44736"/>
    <s v="XOF"/>
    <n v="-23.73"/>
    <n v="-0.04"/>
    <s v="EUR"/>
    <n v="-3.6999999999999998E-2"/>
    <n v="30543689"/>
    <s v="STAFF"/>
    <n v="9985235"/>
    <s v="MT 2226428 EPA/ACHILE IRIE"/>
  </r>
  <r>
    <s v="E"/>
    <s v="5130"/>
    <s v="854"/>
    <s v="85408"/>
    <s v="8549052"/>
    <n v="528004120010"/>
    <x v="1"/>
    <x v="92"/>
    <x v="4"/>
    <n v="202302"/>
    <n v="44739"/>
    <s v="XOF"/>
    <n v="1350000"/>
    <n v="2215.2600000000002"/>
    <s v="EUR"/>
    <n v="2058.0650000000001"/>
    <n v="30543689"/>
    <s v="VEHICLE"/>
    <s v="854V0539"/>
    <s v="PNEU 205/R16 C_Veh 0170 D7 03 IT &amp; 0182 D7 03 IT ATWA Montage parallélisme valves"/>
  </r>
  <r>
    <s v="E"/>
    <s v="5130"/>
    <s v="854"/>
    <s v="85408"/>
    <s v="8549052"/>
    <n v="528004120010"/>
    <x v="1"/>
    <x v="92"/>
    <x v="4"/>
    <n v="202302"/>
    <n v="44739"/>
    <s v="XOF"/>
    <n v="243000"/>
    <n v="398.75"/>
    <s v="EUR"/>
    <n v="370.45499999999998"/>
    <n v="30543689"/>
    <s v="VEHICLE"/>
    <s v="854V0539"/>
    <s v="VAT | PNEU 205/R16 C_Veh 0170 D7 03 IT &amp; 0182 D7 03 IT ATWA Montage parallélisme valves"/>
  </r>
  <r>
    <s v="E"/>
    <s v="5130"/>
    <s v="854"/>
    <s v="85408"/>
    <s v="8549052"/>
    <n v="528004120010"/>
    <x v="1"/>
    <x v="58"/>
    <x v="58"/>
    <n v="202302"/>
    <n v="44739"/>
    <s v="XOF"/>
    <n v="-1350000"/>
    <n v="-2215.2600000000002"/>
    <s v="EUR"/>
    <n v="-2058.0650000000001"/>
    <n v="30543689"/>
    <s v="VEHICLE"/>
    <s v="854V0539"/>
    <s v="PNEU 205/R16 C_Veh 0170 D7 03 IT &amp; 0182 D7 03 IT ATWA Montage parallélisme valves"/>
  </r>
  <r>
    <s v="E"/>
    <s v="5130"/>
    <s v="854"/>
    <s v="85408"/>
    <s v="8549052"/>
    <n v="528004120010"/>
    <x v="1"/>
    <x v="58"/>
    <x v="58"/>
    <n v="202302"/>
    <n v="44739"/>
    <s v="XOF"/>
    <n v="-243000"/>
    <n v="-398.75"/>
    <s v="EUR"/>
    <n v="-370.45499999999998"/>
    <n v="30543689"/>
    <s v="VEHICLE"/>
    <s v="854V0539"/>
    <s v="VAT | PNEU 205/R16 C_Veh 0170 D7 03 IT &amp; 0182 D7 03 IT ATWA Montage parallélisme valves"/>
  </r>
  <r>
    <s v="E"/>
    <s v="5120"/>
    <s v="854"/>
    <s v="85406"/>
    <s v="8549057"/>
    <n v="528004120010"/>
    <x v="1"/>
    <x v="58"/>
    <x v="58"/>
    <n v="202302"/>
    <n v="44742"/>
    <s v="XOF"/>
    <n v="-302316.67"/>
    <n v="-496.08"/>
    <s v="EUR"/>
    <n v="-460.87799999999999"/>
    <n v="30543689"/>
    <s v="VEHICLE"/>
    <s v="854V0539"/>
    <s v="PO Auto-Accrual re PO: 10046796 / Renouvellement assurance véh 0170 D7 03 IT"/>
  </r>
  <r>
    <s v="E"/>
    <s v="5120"/>
    <s v="854"/>
    <s v="85406"/>
    <s v="8549057"/>
    <n v="528004120010"/>
    <x v="1"/>
    <x v="58"/>
    <x v="58"/>
    <n v="202302"/>
    <n v="44742"/>
    <s v="XOF"/>
    <n v="-302316.67"/>
    <n v="-496.08"/>
    <s v="EUR"/>
    <n v="-460.87799999999999"/>
    <n v="30543689"/>
    <s v="VEHICLE"/>
    <s v="854V0535"/>
    <s v="PO Auto-Accrual re PO: 10046796 / Renouvellement assurance véh 0182 D7 03 IT"/>
  </r>
  <r>
    <s v="E"/>
    <s v="5120"/>
    <s v="854"/>
    <s v="85406"/>
    <s v="8549057"/>
    <n v="528004120010"/>
    <x v="1"/>
    <x v="58"/>
    <x v="58"/>
    <n v="202302"/>
    <n v="44742"/>
    <s v="XOF"/>
    <n v="-302316.67"/>
    <n v="-496.08"/>
    <s v="EUR"/>
    <n v="-460.87799999999999"/>
    <n v="30543689"/>
    <s v="VEHICLE"/>
    <s v="854V0540"/>
    <s v="PO Auto-Accrual re PO: 10046796 / Renouvellement assurance véh 0445 D8 03 IT"/>
  </r>
  <r>
    <s v="E"/>
    <s v="5120"/>
    <s v="854"/>
    <s v="85406"/>
    <s v="8549057"/>
    <n v="528004120010"/>
    <x v="1"/>
    <x v="92"/>
    <x v="4"/>
    <n v="202302"/>
    <n v="44742"/>
    <s v="XOF"/>
    <n v="302316.67"/>
    <n v="496.08"/>
    <s v="EUR"/>
    <n v="460.87799999999999"/>
    <n v="30543689"/>
    <s v="VEHICLE"/>
    <s v="854V0539"/>
    <s v="PO Auto-Accrual re PO: 10046796 / Renouvellement assurance véh 0170 D7 03 IT"/>
  </r>
  <r>
    <s v="E"/>
    <s v="5120"/>
    <s v="854"/>
    <s v="85406"/>
    <s v="8549057"/>
    <n v="528004120010"/>
    <x v="1"/>
    <x v="92"/>
    <x v="4"/>
    <n v="202302"/>
    <n v="44742"/>
    <s v="XOF"/>
    <n v="302316.67"/>
    <n v="496.08"/>
    <s v="EUR"/>
    <n v="460.87799999999999"/>
    <n v="30543689"/>
    <s v="VEHICLE"/>
    <s v="854V0535"/>
    <s v="PO Auto-Accrual re PO: 10046796 / Renouvellement assurance véh 0182 D7 03 IT"/>
  </r>
  <r>
    <s v="E"/>
    <s v="5120"/>
    <s v="854"/>
    <s v="85406"/>
    <s v="8549057"/>
    <n v="528004120010"/>
    <x v="1"/>
    <x v="92"/>
    <x v="4"/>
    <n v="202302"/>
    <n v="44742"/>
    <s v="XOF"/>
    <n v="302316.67"/>
    <n v="496.08"/>
    <s v="EUR"/>
    <n v="460.87799999999999"/>
    <n v="30543689"/>
    <s v="VEHICLE"/>
    <s v="854V0540"/>
    <s v="PO Auto-Accrual re PO: 10046796 / Renouvellement assurance véh 0445 D8 03 IT"/>
  </r>
  <r>
    <s v="E"/>
    <s v="7142"/>
    <s v="854"/>
    <s v="85406"/>
    <s v="8549052"/>
    <n v="528004120003"/>
    <x v="5"/>
    <x v="41"/>
    <x v="41"/>
    <n v="202302"/>
    <n v="44742"/>
    <s v="XOF"/>
    <n v="-518762.23"/>
    <n v="-851.25"/>
    <s v="EUR"/>
    <n v="-790.84500000000003"/>
    <n v="30543689"/>
    <m/>
    <m/>
    <s v="PO Auto-Accrual re PO: 10045098 / Chambre climatisée single (Standard) de 1 à 7jrs"/>
  </r>
  <r>
    <s v="E"/>
    <s v="7142"/>
    <s v="854"/>
    <s v="85406"/>
    <s v="8549052"/>
    <n v="528004120003"/>
    <x v="5"/>
    <x v="41"/>
    <x v="41"/>
    <n v="202302"/>
    <n v="44742"/>
    <s v="XOF"/>
    <n v="-105155.05"/>
    <n v="-172.55"/>
    <s v="EUR"/>
    <n v="-160.30600000000001"/>
    <n v="30543689"/>
    <m/>
    <m/>
    <s v="PO Auto-Accrual re PO: 10038126 / Salle de reunion de 25 places"/>
  </r>
  <r>
    <s v="E"/>
    <s v="7142"/>
    <s v="854"/>
    <s v="85406"/>
    <s v="8549052"/>
    <n v="528004120003"/>
    <x v="5"/>
    <x v="41"/>
    <x v="41"/>
    <n v="202302"/>
    <n v="44742"/>
    <s v="XOF"/>
    <n v="-116839.59"/>
    <n v="-191.73"/>
    <s v="EUR"/>
    <n v="-178.125"/>
    <n v="30543689"/>
    <m/>
    <m/>
    <s v="PO Auto-Accrual re PO: 10038126 / Pause-café matin"/>
  </r>
  <r>
    <s v="E"/>
    <s v="7142"/>
    <s v="854"/>
    <s v="85406"/>
    <s v="8549052"/>
    <n v="528004120003"/>
    <x v="5"/>
    <x v="41"/>
    <x v="41"/>
    <n v="202302"/>
    <n v="44742"/>
    <s v="XOF"/>
    <n v="-350512.97"/>
    <n v="-575.16999999999996"/>
    <s v="EUR"/>
    <n v="-534.35599999999999"/>
    <n v="30543689"/>
    <m/>
    <m/>
    <s v="PO Auto-Accrual re PO: 10038126 / Déjeuner BUFFET (Entrée + plat chaud + dessert+ boisson sucrée)"/>
  </r>
  <r>
    <s v="E"/>
    <s v="7142"/>
    <s v="854"/>
    <s v="85406"/>
    <s v="8549052"/>
    <n v="528004120003"/>
    <x v="5"/>
    <x v="41"/>
    <x v="41"/>
    <n v="202302"/>
    <n v="44742"/>
    <s v="XOF"/>
    <n v="-46738.15"/>
    <n v="-76.69"/>
    <s v="EUR"/>
    <n v="-71.248000000000005"/>
    <n v="30543689"/>
    <m/>
    <m/>
    <s v="PO Auto-Accrual re PO: 10038126 / Eau en salle  (2 bouteilles de 0,5l/ Pers/ jour)"/>
  </r>
  <r>
    <s v="E"/>
    <s v="5097"/>
    <s v="854"/>
    <s v="85408"/>
    <s v="8540008"/>
    <n v="528004120031"/>
    <x v="20"/>
    <x v="88"/>
    <x v="87"/>
    <n v="202302"/>
    <n v="44742"/>
    <s v="XOF"/>
    <n v="-10500000"/>
    <n v="-17229.77"/>
    <s v="EUR"/>
    <n v="-16007.144"/>
    <n v="30543689"/>
    <m/>
    <m/>
    <s v="OUAC100622/ACCRUAL/EYANOF/Travaux de realisation de deux forages positifs équipés de pompe à motricité humaine (PMH) à Ouahigouya dans le Nord"/>
  </r>
  <r>
    <s v="E"/>
    <s v="5097"/>
    <s v="854"/>
    <s v="85408"/>
    <s v="8540008"/>
    <n v="528004120032"/>
    <x v="4"/>
    <x v="27"/>
    <x v="27"/>
    <n v="202302"/>
    <n v="44742"/>
    <s v="XOF"/>
    <n v="10500000"/>
    <n v="17229.77"/>
    <s v="EUR"/>
    <n v="16007.144"/>
    <n v="30543689"/>
    <m/>
    <m/>
    <s v="OUAC100622/ACCRUAL/EYANOF/Travaux de realisation de deux forages positifs équipés de pompe à motricité humaine (PMH) à Ouahigouya dans le Nord"/>
  </r>
  <r>
    <s v="E"/>
    <s v="5094"/>
    <s v="854"/>
    <s v="85406"/>
    <s v="8549052"/>
    <n v="528004120034"/>
    <x v="21"/>
    <x v="89"/>
    <x v="88"/>
    <n v="202302"/>
    <n v="44742"/>
    <s v="XOF"/>
    <n v="-10504000"/>
    <n v="-17236.34"/>
    <s v="EUR"/>
    <n v="-16013.248"/>
    <n v="30543689"/>
    <m/>
    <m/>
    <s v="Achats de serviettes hygiéniques à usage unique pour adolescentes"/>
  </r>
  <r>
    <s v="E"/>
    <s v="5094"/>
    <s v="854"/>
    <s v="85406"/>
    <s v="8549052"/>
    <n v="528004120034"/>
    <x v="21"/>
    <x v="89"/>
    <x v="88"/>
    <n v="202302"/>
    <n v="44742"/>
    <s v="XOF"/>
    <n v="-10504002.27"/>
    <n v="-17236.34"/>
    <s v="EUR"/>
    <n v="-16013.248"/>
    <n v="30543689"/>
    <m/>
    <m/>
    <s v="PO Auto-Accrual re PO: 10075842 / Achats de serviettes hygiéniques à usage unique pour adolescentes"/>
  </r>
  <r>
    <s v="E"/>
    <s v="5094"/>
    <s v="854"/>
    <s v="85406"/>
    <s v="8549052"/>
    <n v="528004120035"/>
    <x v="15"/>
    <x v="75"/>
    <x v="74"/>
    <n v="202302"/>
    <n v="44742"/>
    <s v="XOF"/>
    <n v="10504000"/>
    <n v="17236.34"/>
    <s v="EUR"/>
    <n v="16013.248"/>
    <n v="30543689"/>
    <m/>
    <m/>
    <s v="Achats de serviettes hygiéniques à usage unique pour adolescentes"/>
  </r>
  <r>
    <s v="E"/>
    <s v="5094"/>
    <s v="854"/>
    <s v="85406"/>
    <s v="8549052"/>
    <n v="528004120035"/>
    <x v="15"/>
    <x v="75"/>
    <x v="74"/>
    <n v="202302"/>
    <n v="44742"/>
    <s v="XOF"/>
    <n v="10504002.27"/>
    <n v="17236.34"/>
    <s v="EUR"/>
    <n v="16013.248"/>
    <n v="30543689"/>
    <m/>
    <m/>
    <s v="PO Auto-Accrual re PO: 10075842 / Achats de serviettes hygiéniques à usage unique pour adolescentes"/>
  </r>
  <r>
    <s v="E"/>
    <s v="7142"/>
    <s v="854"/>
    <s v="85406"/>
    <s v="8549052"/>
    <n v="528004120003"/>
    <x v="5"/>
    <x v="79"/>
    <x v="78"/>
    <n v="202302"/>
    <n v="44742"/>
    <s v="XOF"/>
    <n v="518762.23"/>
    <n v="851.25"/>
    <s v="EUR"/>
    <n v="790.84500000000003"/>
    <n v="30543689"/>
    <m/>
    <m/>
    <s v="PO Auto-Accrual re PO: 10045098 / Chambre climatisée single (Standard) de 1 à 7jrs"/>
  </r>
  <r>
    <s v="E"/>
    <s v="7142"/>
    <s v="854"/>
    <s v="85406"/>
    <s v="8549052"/>
    <n v="528004120003"/>
    <x v="5"/>
    <x v="79"/>
    <x v="78"/>
    <n v="202302"/>
    <n v="44742"/>
    <s v="XOF"/>
    <n v="105155.05"/>
    <n v="172.55"/>
    <s v="EUR"/>
    <n v="160.30600000000001"/>
    <n v="30543689"/>
    <m/>
    <m/>
    <s v="PO Auto-Accrual re PO: 10038126 / Salle de reunion de 25 places"/>
  </r>
  <r>
    <s v="E"/>
    <s v="7142"/>
    <s v="854"/>
    <s v="85406"/>
    <s v="8549052"/>
    <n v="528004120003"/>
    <x v="5"/>
    <x v="79"/>
    <x v="78"/>
    <n v="202302"/>
    <n v="44742"/>
    <s v="XOF"/>
    <n v="116839.59"/>
    <n v="191.73"/>
    <s v="EUR"/>
    <n v="178.125"/>
    <n v="30543689"/>
    <m/>
    <m/>
    <s v="PO Auto-Accrual re PO: 10038126 / Pause-café matin"/>
  </r>
  <r>
    <s v="E"/>
    <s v="7142"/>
    <s v="854"/>
    <s v="85406"/>
    <s v="8549052"/>
    <n v="528004120003"/>
    <x v="5"/>
    <x v="79"/>
    <x v="78"/>
    <n v="202302"/>
    <n v="44742"/>
    <s v="XOF"/>
    <n v="350512.97"/>
    <n v="575.16999999999996"/>
    <s v="EUR"/>
    <n v="534.35599999999999"/>
    <n v="30543689"/>
    <m/>
    <m/>
    <s v="PO Auto-Accrual re PO: 10038126 / Déjeuner BUFFET (Entrée + plat chaud + dessert+ boisson sucrée)"/>
  </r>
  <r>
    <s v="E"/>
    <s v="7142"/>
    <s v="854"/>
    <s v="85406"/>
    <s v="8549052"/>
    <n v="528004120003"/>
    <x v="5"/>
    <x v="79"/>
    <x v="78"/>
    <n v="202302"/>
    <n v="44742"/>
    <s v="XOF"/>
    <n v="46738.15"/>
    <n v="76.69"/>
    <s v="EUR"/>
    <n v="71.248000000000005"/>
    <n v="30543689"/>
    <m/>
    <m/>
    <s v="PO Auto-Accrual re PO: 10038126 / Eau en salle  (2 bouteilles de 0,5l/ Pers/ jour)"/>
  </r>
  <r>
    <s v="E"/>
    <s v="4170"/>
    <s v="854"/>
    <s v="85400"/>
    <s v="8549057"/>
    <n v="528004120002"/>
    <x v="0"/>
    <x v="7"/>
    <x v="7"/>
    <n v="202302"/>
    <n v="44742"/>
    <s v="XOF"/>
    <n v="-9882.43"/>
    <n v="-16.22"/>
    <s v="EUR"/>
    <n v="-15.069000000000001"/>
    <n v="30543689"/>
    <s v="STAFF"/>
    <n v="8540392"/>
    <s v="Time Code : N - ASSURANCE MALADIE DE KABORE HAMZA  AVRIL 2022  A JUIN 2022"/>
  </r>
  <r>
    <s v="E"/>
    <s v="4060"/>
    <s v="854"/>
    <s v="85406"/>
    <s v="8549057"/>
    <n v="528004120002"/>
    <x v="0"/>
    <x v="7"/>
    <x v="7"/>
    <n v="202302"/>
    <n v="44742"/>
    <s v="XOF"/>
    <n v="-5013.41"/>
    <n v="-8.23"/>
    <s v="EUR"/>
    <n v="-7.6459999999999999"/>
    <n v="30543689"/>
    <s v="STAFF"/>
    <n v="8540358"/>
    <s v="Time Code : N - 202206 Annual leave accrual/Jean  ZOMA"/>
  </r>
  <r>
    <s v="E"/>
    <s v="4060"/>
    <s v="854"/>
    <s v="85406"/>
    <s v="8549057"/>
    <n v="528004120002"/>
    <x v="0"/>
    <x v="7"/>
    <x v="7"/>
    <n v="202302"/>
    <n v="44742"/>
    <s v="XOF"/>
    <n v="-10836.2"/>
    <n v="-17.78"/>
    <s v="EUR"/>
    <n v="-16.518000000000001"/>
    <n v="30543689"/>
    <s v="STAFF"/>
    <n v="8540399"/>
    <s v="Time Code : N - 202206 Annual leave accrual/Aïcha  KONFE/TRAORE"/>
  </r>
  <r>
    <s v="E"/>
    <s v="4170"/>
    <s v="854"/>
    <s v="85406"/>
    <s v="8549057"/>
    <n v="528004120002"/>
    <x v="0"/>
    <x v="22"/>
    <x v="22"/>
    <n v="202302"/>
    <n v="44742"/>
    <s v="XOF"/>
    <n v="4225.79"/>
    <n v="6.93"/>
    <s v="EUR"/>
    <n v="6.4379999999999997"/>
    <n v="30543689"/>
    <s v="STAFF"/>
    <n v="8540358"/>
    <s v="Time Code : N - ASSURANCE MALADIE DE ZOMA JEAN AVRIL 2022 A JUIN 2022"/>
  </r>
  <r>
    <s v="E"/>
    <s v="4170"/>
    <s v="854"/>
    <s v="85406"/>
    <s v="8549057"/>
    <n v="528004120002"/>
    <x v="0"/>
    <x v="22"/>
    <x v="22"/>
    <n v="202302"/>
    <n v="44742"/>
    <s v="XOF"/>
    <n v="38147.42"/>
    <n v="62.6"/>
    <s v="EUR"/>
    <n v="58.158000000000001"/>
    <n v="30543689"/>
    <s v="STAFF"/>
    <n v="8540399"/>
    <s v="Time Code : N - ASSURANCE MALADIE DE KONFE TRAORE AICHA AVRIL 2022  A JUIN 2022"/>
  </r>
  <r>
    <s v="E"/>
    <s v="4060"/>
    <s v="854"/>
    <s v="85406"/>
    <s v="8549059"/>
    <n v="528004120002"/>
    <x v="0"/>
    <x v="12"/>
    <x v="12"/>
    <n v="202302"/>
    <n v="44742"/>
    <s v="XOF"/>
    <n v="-3224.91"/>
    <n v="-5.29"/>
    <s v="EUR"/>
    <n v="-4.915"/>
    <n v="30543689"/>
    <s v="STAFF"/>
    <n v="8540279"/>
    <s v="MT 202206 Annual leave accrual/Lucie Wendkoaguenda.  YAMEOGO"/>
  </r>
  <r>
    <s v="E"/>
    <s v="4060"/>
    <s v="854"/>
    <s v="85408"/>
    <s v="8549059"/>
    <n v="528004120002"/>
    <x v="0"/>
    <x v="12"/>
    <x v="12"/>
    <n v="202302"/>
    <n v="44742"/>
    <s v="XOF"/>
    <n v="-30009.82"/>
    <n v="-49.24"/>
    <s v="EUR"/>
    <n v="-45.746000000000002"/>
    <n v="30543689"/>
    <s v="STAFF"/>
    <n v="2046481"/>
    <s v="Time Code : N - 202206 Annual leave accrual/Hadja Aliza Toe"/>
  </r>
  <r>
    <s v="E"/>
    <s v="4170"/>
    <s v="854"/>
    <s v="85400"/>
    <s v="8549059"/>
    <n v="528004120002"/>
    <x v="0"/>
    <x v="12"/>
    <x v="12"/>
    <n v="202302"/>
    <n v="44742"/>
    <s v="XOF"/>
    <n v="-8070.87"/>
    <n v="-13.24"/>
    <s v="EUR"/>
    <n v="-12.3"/>
    <n v="30543689"/>
    <s v="STAFF"/>
    <n v="8540206"/>
    <s v="Time Code : N - ASSURANCE MALADIE DE OUEDRAOGO WENDINGOMDE JOSEPH A AVRL 2022  A JUIN 2022"/>
  </r>
  <r>
    <s v="E"/>
    <s v="4170"/>
    <s v="854"/>
    <s v="85400"/>
    <s v="8549059"/>
    <n v="528004120002"/>
    <x v="0"/>
    <x v="12"/>
    <x v="12"/>
    <n v="202302"/>
    <n v="44742"/>
    <s v="XOF"/>
    <n v="-5318.77"/>
    <n v="-8.73"/>
    <s v="EUR"/>
    <n v="-8.1110000000000007"/>
    <n v="30543689"/>
    <s v="STAFF"/>
    <n v="2012905"/>
    <s v="Time Code : N - ASSURANCE MALADIE DE  NEBIE NOEL AVRIL 2022  A JUIN 2022"/>
  </r>
  <r>
    <s v="E"/>
    <s v="4170"/>
    <s v="854"/>
    <s v="85400"/>
    <s v="8549059"/>
    <n v="528004120002"/>
    <x v="0"/>
    <x v="12"/>
    <x v="12"/>
    <n v="202302"/>
    <n v="44742"/>
    <s v="XOF"/>
    <n v="-102783.58"/>
    <n v="-168.66"/>
    <s v="EUR"/>
    <n v="-156.69200000000001"/>
    <n v="30543689"/>
    <s v="STAFF"/>
    <n v="2029740"/>
    <s v="Time Code : N - ASSURANCE MALADIE DE KAMBOU SANSAN CHRISTIAN  AVRIL 2022  A JUIN 2022"/>
  </r>
  <r>
    <s v="E"/>
    <s v="4060"/>
    <s v="854"/>
    <s v="85406"/>
    <s v="8549059"/>
    <n v="528004120002"/>
    <x v="0"/>
    <x v="12"/>
    <x v="12"/>
    <n v="202302"/>
    <n v="44742"/>
    <s v="XOF"/>
    <n v="-4337.21"/>
    <n v="-7.12"/>
    <s v="EUR"/>
    <n v="-6.6150000000000002"/>
    <n v="30543689"/>
    <s v="STAFF"/>
    <n v="8540386"/>
    <s v="Time Code : N - 202206 Annual leave accrual/Dahlia Ramata Stéphanie  YAMEOGO"/>
  </r>
  <r>
    <s v="E"/>
    <s v="4170"/>
    <s v="854"/>
    <s v="85406"/>
    <s v="8549059"/>
    <n v="528004120002"/>
    <x v="0"/>
    <x v="12"/>
    <x v="12"/>
    <n v="202302"/>
    <n v="44742"/>
    <s v="XOF"/>
    <n v="-6125.69"/>
    <n v="-10.050000000000001"/>
    <s v="EUR"/>
    <n v="-9.3369999999999997"/>
    <n v="30543689"/>
    <s v="STAFF"/>
    <n v="8540279"/>
    <s v="MT ASSURANCE MALADIE DE YAMEOGO W LUCIE  AVRIL 2022  A JUIN 2027"/>
  </r>
  <r>
    <s v="E"/>
    <s v="4210"/>
    <s v="854"/>
    <s v="85400"/>
    <s v="8549059"/>
    <n v="528004120002"/>
    <x v="0"/>
    <x v="12"/>
    <x v="12"/>
    <n v="202302"/>
    <n v="44742"/>
    <s v="XOF"/>
    <n v="-9012.6200000000008"/>
    <n v="-14.79"/>
    <s v="EUR"/>
    <n v="-13.741"/>
    <n v="30543689"/>
    <s v="STAFF"/>
    <n v="2029740"/>
    <s v="Time Code : N - TERMINAL_GRANT_2029740"/>
  </r>
  <r>
    <s v="E"/>
    <s v="4170"/>
    <s v="854"/>
    <s v="85406"/>
    <s v="8549059"/>
    <n v="528004120002"/>
    <x v="0"/>
    <x v="12"/>
    <x v="12"/>
    <n v="202302"/>
    <n v="44742"/>
    <s v="XOF"/>
    <n v="-8194.65"/>
    <n v="-13.45"/>
    <s v="EUR"/>
    <n v="-12.496"/>
    <n v="30543689"/>
    <s v="STAFF"/>
    <n v="8540386"/>
    <s v="Time Code : N - ASSURANCE MALADIE DE YAMEOGO DAHLIA RAMATA  AVRIL2022  A JUIN 2022"/>
  </r>
  <r>
    <s v="E"/>
    <s v="4170"/>
    <s v="854"/>
    <s v="85408"/>
    <s v="8549059"/>
    <n v="528004120002"/>
    <x v="0"/>
    <x v="12"/>
    <x v="12"/>
    <n v="202302"/>
    <n v="44742"/>
    <s v="XOF"/>
    <n v="-42840.24"/>
    <n v="-70.3"/>
    <s v="EUR"/>
    <n v="-65.311999999999998"/>
    <n v="30543689"/>
    <s v="STAFF"/>
    <n v="2046481"/>
    <s v="Time Code : N - ASSURANCE MALADIE DE TOE Hadja Aliza Sandrine AVRIL 2022 A JUIN 2022"/>
  </r>
  <r>
    <s v="E"/>
    <s v="4210"/>
    <s v="854"/>
    <s v="85400"/>
    <s v="8549059"/>
    <n v="528004120002"/>
    <x v="0"/>
    <x v="12"/>
    <x v="12"/>
    <n v="202302"/>
    <n v="44742"/>
    <s v="XOF"/>
    <n v="-3587.16"/>
    <n v="-5.89"/>
    <s v="EUR"/>
    <n v="-5.4720000000000004"/>
    <n v="30543689"/>
    <s v="STAFF"/>
    <n v="2012905"/>
    <s v="Time Code : N - TERMINAL_GRANT_2012905"/>
  </r>
  <r>
    <s v="E"/>
    <s v="4170"/>
    <s v="854"/>
    <s v="85406"/>
    <s v="8549057"/>
    <n v="528004120002"/>
    <x v="0"/>
    <x v="7"/>
    <x v="7"/>
    <n v="202302"/>
    <n v="44742"/>
    <s v="XOF"/>
    <n v="-4225.79"/>
    <n v="-6.93"/>
    <s v="EUR"/>
    <n v="-6.4379999999999997"/>
    <n v="30543689"/>
    <s v="STAFF"/>
    <n v="8540358"/>
    <s v="Time Code : N - ASSURANCE MALADIE DE ZOMA JEAN AVRIL 2022 A JUIN 2022"/>
  </r>
  <r>
    <s v="E"/>
    <s v="4170"/>
    <s v="854"/>
    <s v="85406"/>
    <s v="8549057"/>
    <n v="528004120002"/>
    <x v="0"/>
    <x v="7"/>
    <x v="7"/>
    <n v="202302"/>
    <n v="44742"/>
    <s v="XOF"/>
    <n v="-38147.42"/>
    <n v="-62.6"/>
    <s v="EUR"/>
    <n v="-58.158000000000001"/>
    <n v="30543689"/>
    <s v="STAFF"/>
    <n v="8540399"/>
    <s v="Time Code : N - ASSURANCE MALADIE DE KONFE TRAORE AICHA AVRIL 2022  A JUIN 2022"/>
  </r>
  <r>
    <s v="E"/>
    <s v="4210"/>
    <s v="854"/>
    <s v="85400"/>
    <s v="8549059"/>
    <n v="528004120002"/>
    <x v="0"/>
    <x v="18"/>
    <x v="18"/>
    <n v="202302"/>
    <n v="44742"/>
    <s v="XOF"/>
    <n v="9012.6200000000008"/>
    <n v="14.79"/>
    <s v="EUR"/>
    <n v="13.741"/>
    <n v="30543689"/>
    <s v="STAFF"/>
    <n v="2029740"/>
    <s v="Time Code : N - TERMINAL_GRANT_2029740"/>
  </r>
  <r>
    <s v="E"/>
    <s v="4210"/>
    <s v="854"/>
    <s v="85400"/>
    <s v="8549059"/>
    <n v="528004120002"/>
    <x v="0"/>
    <x v="18"/>
    <x v="18"/>
    <n v="202302"/>
    <n v="44742"/>
    <s v="XOF"/>
    <n v="3587.16"/>
    <n v="5.89"/>
    <s v="EUR"/>
    <n v="5.4720000000000004"/>
    <n v="30543689"/>
    <s v="STAFF"/>
    <n v="2012905"/>
    <s v="Time Code : N - TERMINAL_GRANT_2012905"/>
  </r>
  <r>
    <s v="E"/>
    <s v="4060"/>
    <s v="854"/>
    <s v="85400"/>
    <s v="8549059"/>
    <n v="528004120002"/>
    <x v="0"/>
    <x v="12"/>
    <x v="12"/>
    <n v="202302"/>
    <n v="44742"/>
    <s v="XOF"/>
    <n v="-27523.42"/>
    <n v="-45.16"/>
    <s v="EUR"/>
    <n v="-41.954999999999998"/>
    <n v="30543689"/>
    <s v="STAFF"/>
    <n v="2029740"/>
    <s v="Time Code : N - 202206 Annual leave accrual/Sansan Christian  Kambou"/>
  </r>
  <r>
    <s v="E"/>
    <s v="4060"/>
    <s v="854"/>
    <s v="85400"/>
    <s v="8549059"/>
    <n v="528004120002"/>
    <x v="0"/>
    <x v="12"/>
    <x v="12"/>
    <n v="202302"/>
    <n v="44742"/>
    <s v="XOF"/>
    <n v="-4711.6400000000003"/>
    <n v="-7.73"/>
    <s v="EUR"/>
    <n v="-7.181"/>
    <n v="30543689"/>
    <s v="STAFF"/>
    <n v="2012905"/>
    <s v="Time Code : N - 202206 Annual leave accrual/Noel  Nebie"/>
  </r>
  <r>
    <s v="E"/>
    <s v="4060"/>
    <s v="854"/>
    <s v="85400"/>
    <s v="8549059"/>
    <n v="528004120002"/>
    <x v="0"/>
    <x v="12"/>
    <x v="12"/>
    <n v="202302"/>
    <n v="44742"/>
    <s v="XOF"/>
    <n v="-7727.69"/>
    <n v="-12.68"/>
    <s v="EUR"/>
    <n v="-11.78"/>
    <n v="30543689"/>
    <s v="STAFF"/>
    <n v="8540206"/>
    <s v="Time Code : N - 202206 Annual leave accrual/Wendingomde Joseph Arnaud  OUEDRAOGO"/>
  </r>
  <r>
    <s v="E"/>
    <s v="4060"/>
    <s v="854"/>
    <s v="85400"/>
    <s v="8549057"/>
    <n v="528004120002"/>
    <x v="0"/>
    <x v="7"/>
    <x v="7"/>
    <n v="202302"/>
    <n v="44742"/>
    <s v="XOF"/>
    <n v="-9912.81"/>
    <n v="-16.27"/>
    <s v="EUR"/>
    <n v="-15.115"/>
    <n v="30543689"/>
    <s v="STAFF"/>
    <n v="8540392"/>
    <s v="Time Code : N - 202206 Annual leave accrual/Hamza  Kabore"/>
  </r>
  <r>
    <s v="E"/>
    <s v="4060"/>
    <s v="854"/>
    <s v="85406"/>
    <s v="8549057"/>
    <n v="528004120002"/>
    <x v="0"/>
    <x v="22"/>
    <x v="22"/>
    <n v="202302"/>
    <n v="44742"/>
    <s v="XOF"/>
    <n v="5013.41"/>
    <n v="8.23"/>
    <s v="EUR"/>
    <n v="7.6459999999999999"/>
    <n v="30543689"/>
    <s v="STAFF"/>
    <n v="8540358"/>
    <s v="Time Code : N - 202206 Annual leave accrual/Jean  ZOMA"/>
  </r>
  <r>
    <s v="E"/>
    <s v="4060"/>
    <s v="854"/>
    <s v="85406"/>
    <s v="8549057"/>
    <n v="528004120002"/>
    <x v="0"/>
    <x v="22"/>
    <x v="22"/>
    <n v="202302"/>
    <n v="44742"/>
    <s v="XOF"/>
    <n v="10836.2"/>
    <n v="17.78"/>
    <s v="EUR"/>
    <n v="16.518000000000001"/>
    <n v="30543689"/>
    <s v="STAFF"/>
    <n v="8540399"/>
    <s v="Time Code : N - 202206 Annual leave accrual/Aïcha  KONFE/TRAORE"/>
  </r>
  <r>
    <s v="E"/>
    <s v="4170"/>
    <s v="854"/>
    <s v="85406"/>
    <s v="8549059"/>
    <n v="528004120002"/>
    <x v="0"/>
    <x v="18"/>
    <x v="18"/>
    <n v="202302"/>
    <n v="44742"/>
    <s v="XOF"/>
    <n v="6125.69"/>
    <n v="10.050000000000001"/>
    <s v="EUR"/>
    <n v="9.3369999999999997"/>
    <n v="30543689"/>
    <s v="STAFF"/>
    <n v="8540279"/>
    <s v="MT ASSURANCE MALADIE DE YAMEOGO W LUCIE  AVRIL 2022  A JUIN 2027"/>
  </r>
  <r>
    <s v="E"/>
    <s v="4170"/>
    <s v="854"/>
    <s v="85406"/>
    <s v="8549059"/>
    <n v="528004120002"/>
    <x v="0"/>
    <x v="18"/>
    <x v="18"/>
    <n v="202302"/>
    <n v="44742"/>
    <s v="XOF"/>
    <n v="8194.65"/>
    <n v="13.45"/>
    <s v="EUR"/>
    <n v="12.496"/>
    <n v="30543689"/>
    <s v="STAFF"/>
    <n v="8540386"/>
    <s v="Time Code : N - ASSURANCE MALADIE DE YAMEOGO DAHLIA RAMATA  AVRIL2022  A JUIN 2022"/>
  </r>
  <r>
    <s v="E"/>
    <s v="4170"/>
    <s v="854"/>
    <s v="85408"/>
    <s v="8549059"/>
    <n v="528004120002"/>
    <x v="0"/>
    <x v="18"/>
    <x v="18"/>
    <n v="202302"/>
    <n v="44742"/>
    <s v="XOF"/>
    <n v="42840.24"/>
    <n v="70.3"/>
    <s v="EUR"/>
    <n v="65.311999999999998"/>
    <n v="30543689"/>
    <s v="STAFF"/>
    <n v="2046481"/>
    <s v="Time Code : N - ASSURANCE MALADIE DE TOE Hadja Aliza Sandrine AVRIL 2022 A JUIN 2022"/>
  </r>
  <r>
    <s v="E"/>
    <s v="4170"/>
    <s v="854"/>
    <s v="85400"/>
    <s v="8549057"/>
    <n v="528004120002"/>
    <x v="0"/>
    <x v="22"/>
    <x v="22"/>
    <n v="202302"/>
    <n v="44742"/>
    <s v="XOF"/>
    <n v="9882.43"/>
    <n v="16.22"/>
    <s v="EUR"/>
    <n v="15.069000000000001"/>
    <n v="30543689"/>
    <s v="STAFF"/>
    <n v="8540392"/>
    <s v="Time Code : N - ASSURANCE MALADIE DE KABORE HAMZA  AVRIL 2022  A JUIN 2022"/>
  </r>
  <r>
    <s v="E"/>
    <s v="4060"/>
    <s v="854"/>
    <s v="85400"/>
    <s v="8549057"/>
    <n v="528004120002"/>
    <x v="0"/>
    <x v="22"/>
    <x v="22"/>
    <n v="202302"/>
    <n v="44742"/>
    <s v="XOF"/>
    <n v="9912.81"/>
    <n v="16.27"/>
    <s v="EUR"/>
    <n v="15.115"/>
    <n v="30543689"/>
    <s v="STAFF"/>
    <n v="8540392"/>
    <s v="Time Code : N - 202206 Annual leave accrual/Hamza  Kabore"/>
  </r>
  <r>
    <s v="E"/>
    <s v="4060"/>
    <s v="854"/>
    <s v="85406"/>
    <s v="8549059"/>
    <n v="528004120002"/>
    <x v="0"/>
    <x v="18"/>
    <x v="18"/>
    <n v="202302"/>
    <n v="44742"/>
    <s v="XOF"/>
    <n v="3224.91"/>
    <n v="5.29"/>
    <s v="EUR"/>
    <n v="4.915"/>
    <n v="30543689"/>
    <s v="STAFF"/>
    <n v="8540279"/>
    <s v="MT 202206 Annual leave accrual/Lucie Wendkoaguenda.  YAMEOGO"/>
  </r>
  <r>
    <s v="E"/>
    <s v="4060"/>
    <s v="854"/>
    <s v="85400"/>
    <s v="8549059"/>
    <n v="528004120002"/>
    <x v="0"/>
    <x v="18"/>
    <x v="18"/>
    <n v="202302"/>
    <n v="44742"/>
    <s v="XOF"/>
    <n v="27523.42"/>
    <n v="45.16"/>
    <s v="EUR"/>
    <n v="41.954999999999998"/>
    <n v="30543689"/>
    <s v="STAFF"/>
    <n v="2029740"/>
    <s v="Time Code : N - 202206 Annual leave accrual/Sansan Christian  Kambou"/>
  </r>
  <r>
    <s v="E"/>
    <s v="4060"/>
    <s v="854"/>
    <s v="85400"/>
    <s v="8549059"/>
    <n v="528004120002"/>
    <x v="0"/>
    <x v="18"/>
    <x v="18"/>
    <n v="202302"/>
    <n v="44742"/>
    <s v="XOF"/>
    <n v="4711.6400000000003"/>
    <n v="7.73"/>
    <s v="EUR"/>
    <n v="7.181"/>
    <n v="30543689"/>
    <s v="STAFF"/>
    <n v="2012905"/>
    <s v="Time Code : N - 202206 Annual leave accrual/Noel  Nebie"/>
  </r>
  <r>
    <s v="E"/>
    <s v="4060"/>
    <s v="854"/>
    <s v="85408"/>
    <s v="8549059"/>
    <n v="528004120002"/>
    <x v="0"/>
    <x v="18"/>
    <x v="18"/>
    <n v="202302"/>
    <n v="44742"/>
    <s v="XOF"/>
    <n v="30009.82"/>
    <n v="49.24"/>
    <s v="EUR"/>
    <n v="45.746000000000002"/>
    <n v="30543689"/>
    <s v="STAFF"/>
    <n v="2046481"/>
    <s v="Time Code : N - 202206 Annual leave accrual/Hadja Aliza Toe"/>
  </r>
  <r>
    <s v="E"/>
    <s v="4060"/>
    <s v="854"/>
    <s v="85400"/>
    <s v="8549059"/>
    <n v="528004120002"/>
    <x v="0"/>
    <x v="18"/>
    <x v="18"/>
    <n v="202302"/>
    <n v="44742"/>
    <s v="XOF"/>
    <n v="7727.69"/>
    <n v="12.68"/>
    <s v="EUR"/>
    <n v="11.78"/>
    <n v="30543689"/>
    <s v="STAFF"/>
    <n v="8540206"/>
    <s v="Time Code : N - 202206 Annual leave accrual/Wendingomde Joseph Arnaud  OUEDRAOGO"/>
  </r>
  <r>
    <s v="E"/>
    <s v="4170"/>
    <s v="854"/>
    <s v="85400"/>
    <s v="8549059"/>
    <n v="528004120002"/>
    <x v="0"/>
    <x v="18"/>
    <x v="18"/>
    <n v="202302"/>
    <n v="44742"/>
    <s v="XOF"/>
    <n v="8070.87"/>
    <n v="13.24"/>
    <s v="EUR"/>
    <n v="12.3"/>
    <n v="30543689"/>
    <s v="STAFF"/>
    <n v="8540206"/>
    <s v="Time Code : N - ASSURANCE MALADIE DE OUEDRAOGO WENDINGOMDE JOSEPH A AVRL 2022  A JUIN 2022"/>
  </r>
  <r>
    <s v="E"/>
    <s v="4170"/>
    <s v="854"/>
    <s v="85400"/>
    <s v="8549059"/>
    <n v="528004120002"/>
    <x v="0"/>
    <x v="18"/>
    <x v="18"/>
    <n v="202302"/>
    <n v="44742"/>
    <s v="XOF"/>
    <n v="5318.77"/>
    <n v="8.73"/>
    <s v="EUR"/>
    <n v="8.1110000000000007"/>
    <n v="30543689"/>
    <s v="STAFF"/>
    <n v="2012905"/>
    <s v="Time Code : N - ASSURANCE MALADIE DE  NEBIE NOEL AVRIL 2022  A JUIN 2022"/>
  </r>
  <r>
    <s v="E"/>
    <s v="4170"/>
    <s v="854"/>
    <s v="85400"/>
    <s v="8549059"/>
    <n v="528004120002"/>
    <x v="0"/>
    <x v="18"/>
    <x v="18"/>
    <n v="202302"/>
    <n v="44742"/>
    <s v="XOF"/>
    <n v="102783.58"/>
    <n v="168.66"/>
    <s v="EUR"/>
    <n v="156.69200000000001"/>
    <n v="30543689"/>
    <s v="STAFF"/>
    <n v="2029740"/>
    <s v="Time Code : N - ASSURANCE MALADIE DE KAMBOU SANSAN CHRISTIAN  AVRIL 2022  A JUIN 2022"/>
  </r>
  <r>
    <s v="E"/>
    <s v="4060"/>
    <s v="854"/>
    <s v="85406"/>
    <s v="8549059"/>
    <n v="528004120002"/>
    <x v="0"/>
    <x v="18"/>
    <x v="18"/>
    <n v="202302"/>
    <n v="44742"/>
    <s v="XOF"/>
    <n v="4337.21"/>
    <n v="7.12"/>
    <s v="EUR"/>
    <n v="6.6150000000000002"/>
    <n v="30543689"/>
    <s v="STAFF"/>
    <n v="8540386"/>
    <s v="Time Code : N - 202206 Annual leave accrual/Dahlia Ramata Stéphanie  YAMEOGO"/>
  </r>
  <r>
    <s v="E"/>
    <s v="7142"/>
    <s v="854"/>
    <s v="85406"/>
    <s v="8549052"/>
    <n v="528004120003"/>
    <x v="5"/>
    <x v="79"/>
    <x v="78"/>
    <n v="202302"/>
    <n v="44743"/>
    <s v="XOF"/>
    <n v="-116839.59"/>
    <n v="-187.28"/>
    <s v="EUR"/>
    <n v="-178.12100000000001"/>
    <n v="30543689"/>
    <m/>
    <m/>
    <s v="REV-PO Auto-Accrual re PO: 10038126 / Pause-café matin"/>
  </r>
  <r>
    <s v="E"/>
    <s v="7142"/>
    <s v="854"/>
    <s v="85406"/>
    <s v="8549052"/>
    <n v="528004120003"/>
    <x v="5"/>
    <x v="79"/>
    <x v="78"/>
    <n v="202302"/>
    <n v="44743"/>
    <s v="XOF"/>
    <n v="-105155.05"/>
    <n v="-168.55"/>
    <s v="EUR"/>
    <n v="-160.30699999999999"/>
    <n v="30543689"/>
    <m/>
    <m/>
    <s v="REV-PO Auto-Accrual re PO: 10038126 / Salle de reunion de 25 places"/>
  </r>
  <r>
    <s v="E"/>
    <s v="7142"/>
    <s v="854"/>
    <s v="85406"/>
    <s v="8549052"/>
    <n v="528004120003"/>
    <x v="5"/>
    <x v="79"/>
    <x v="78"/>
    <n v="202302"/>
    <n v="44743"/>
    <s v="XOF"/>
    <n v="-350512.97"/>
    <n v="-561.83000000000004"/>
    <s v="EUR"/>
    <n v="-534.35400000000004"/>
    <n v="30543689"/>
    <m/>
    <m/>
    <s v="REV-PO Auto-Accrual re PO: 10038126 / Déjeuner BUFFET (Entrée + plat chaud + dessert+ boisson sucrée)"/>
  </r>
  <r>
    <s v="E"/>
    <s v="7142"/>
    <s v="854"/>
    <s v="85406"/>
    <s v="8549052"/>
    <n v="528004120003"/>
    <x v="5"/>
    <x v="79"/>
    <x v="78"/>
    <n v="202302"/>
    <n v="44743"/>
    <s v="XOF"/>
    <n v="-46738.15"/>
    <n v="-74.92"/>
    <s v="EUR"/>
    <n v="-71.256"/>
    <n v="30543689"/>
    <m/>
    <m/>
    <s v="REV-PO Auto-Accrual re PO: 10038126 / Eau en salle  (2 bouteilles de 0,5l/ Pers/ jour)"/>
  </r>
  <r>
    <s v="E"/>
    <s v="7142"/>
    <s v="854"/>
    <s v="85406"/>
    <s v="8549052"/>
    <n v="528004120003"/>
    <x v="5"/>
    <x v="79"/>
    <x v="78"/>
    <n v="202302"/>
    <n v="44743"/>
    <s v="XOF"/>
    <n v="-518762.23"/>
    <n v="-831.51"/>
    <s v="EUR"/>
    <n v="-790.84500000000003"/>
    <n v="30543689"/>
    <m/>
    <m/>
    <s v="REV-PO Auto-Accrual re PO: 10045098 / Chambre climatisée single (Standard) de 1 à 7jrs"/>
  </r>
  <r>
    <s v="E"/>
    <s v="7142"/>
    <s v="854"/>
    <s v="85406"/>
    <s v="8549052"/>
    <n v="528004120003"/>
    <x v="5"/>
    <x v="41"/>
    <x v="41"/>
    <n v="202302"/>
    <n v="44743"/>
    <s v="XOF"/>
    <n v="116839.59"/>
    <n v="187.28"/>
    <s v="EUR"/>
    <n v="178.12100000000001"/>
    <n v="30543689"/>
    <m/>
    <m/>
    <s v="REV-PO Auto-Accrual re PO: 10038126 / Pause-café matin"/>
  </r>
  <r>
    <s v="E"/>
    <s v="7142"/>
    <s v="854"/>
    <s v="85406"/>
    <s v="8549052"/>
    <n v="528004120003"/>
    <x v="5"/>
    <x v="41"/>
    <x v="41"/>
    <n v="202302"/>
    <n v="44743"/>
    <s v="XOF"/>
    <n v="105155.05"/>
    <n v="168.55"/>
    <s v="EUR"/>
    <n v="160.30699999999999"/>
    <n v="30543689"/>
    <m/>
    <m/>
    <s v="REV-PO Auto-Accrual re PO: 10038126 / Salle de reunion de 25 places"/>
  </r>
  <r>
    <s v="E"/>
    <s v="7142"/>
    <s v="854"/>
    <s v="85406"/>
    <s v="8549052"/>
    <n v="528004120003"/>
    <x v="5"/>
    <x v="41"/>
    <x v="41"/>
    <n v="202302"/>
    <n v="44743"/>
    <s v="XOF"/>
    <n v="350512.97"/>
    <n v="561.83000000000004"/>
    <s v="EUR"/>
    <n v="534.35400000000004"/>
    <n v="30543689"/>
    <m/>
    <m/>
    <s v="REV-PO Auto-Accrual re PO: 10038126 / Déjeuner BUFFET (Entrée + plat chaud + dessert+ boisson sucrée)"/>
  </r>
  <r>
    <s v="E"/>
    <s v="7142"/>
    <s v="854"/>
    <s v="85406"/>
    <s v="8549052"/>
    <n v="528004120003"/>
    <x v="5"/>
    <x v="41"/>
    <x v="41"/>
    <n v="202302"/>
    <n v="44743"/>
    <s v="XOF"/>
    <n v="46738.15"/>
    <n v="74.92"/>
    <s v="EUR"/>
    <n v="71.256"/>
    <n v="30543689"/>
    <m/>
    <m/>
    <s v="REV-PO Auto-Accrual re PO: 10038126 / Eau en salle  (2 bouteilles de 0,5l/ Pers/ jour)"/>
  </r>
  <r>
    <s v="E"/>
    <s v="5094"/>
    <s v="854"/>
    <s v="85406"/>
    <s v="8549052"/>
    <n v="528004120035"/>
    <x v="15"/>
    <x v="75"/>
    <x v="74"/>
    <n v="202302"/>
    <n v="44743"/>
    <s v="XOF"/>
    <n v="-10504002.27"/>
    <n v="-16836.650000000001"/>
    <s v="EUR"/>
    <n v="-16013.249"/>
    <n v="30543689"/>
    <m/>
    <m/>
    <s v="REV-PO Auto-Accrual re PO: 10075842 / Achats de serviettes hygiéniques à usage unique pour adolescentes"/>
  </r>
  <r>
    <s v="E"/>
    <s v="5094"/>
    <s v="854"/>
    <s v="85406"/>
    <s v="8549052"/>
    <n v="528004120034"/>
    <x v="21"/>
    <x v="89"/>
    <x v="88"/>
    <n v="202302"/>
    <n v="44743"/>
    <s v="XOF"/>
    <n v="10504002.27"/>
    <n v="16836.650000000001"/>
    <s v="EUR"/>
    <n v="16013.249"/>
    <n v="30543689"/>
    <m/>
    <m/>
    <s v="REV-PO Auto-Accrual re PO: 10075842 / Achats de serviettes hygiéniques à usage unique pour adolescentes"/>
  </r>
  <r>
    <s v="E"/>
    <s v="7142"/>
    <s v="854"/>
    <s v="85406"/>
    <s v="8549052"/>
    <n v="528004120003"/>
    <x v="5"/>
    <x v="41"/>
    <x v="41"/>
    <n v="202302"/>
    <n v="44743"/>
    <s v="XOF"/>
    <n v="518762.23"/>
    <n v="831.51"/>
    <s v="EUR"/>
    <n v="790.84500000000003"/>
    <n v="30543689"/>
    <m/>
    <m/>
    <s v="REV-PO Auto-Accrual re PO: 10045098 / Chambre climatisée single (Standard) de 1 à 7jrs"/>
  </r>
  <r>
    <s v="E"/>
    <s v="5120"/>
    <s v="854"/>
    <s v="85406"/>
    <s v="8549057"/>
    <n v="528004120010"/>
    <x v="1"/>
    <x v="92"/>
    <x v="4"/>
    <n v="202302"/>
    <n v="44743"/>
    <s v="XOF"/>
    <n v="-302316.67"/>
    <n v="-484.58"/>
    <s v="EUR"/>
    <n v="-460.88099999999997"/>
    <n v="30543689"/>
    <s v="VEHICLE"/>
    <s v="854V0535"/>
    <s v="REV-PO Auto-Accrual re PO: 10046796 / Renouvellement assurance véh 0182 D7 03 IT"/>
  </r>
  <r>
    <s v="E"/>
    <s v="5120"/>
    <s v="854"/>
    <s v="85406"/>
    <s v="8549057"/>
    <n v="528004120010"/>
    <x v="1"/>
    <x v="92"/>
    <x v="4"/>
    <n v="202302"/>
    <n v="44743"/>
    <s v="XOF"/>
    <n v="-302316.67"/>
    <n v="-484.58"/>
    <s v="EUR"/>
    <n v="-460.88099999999997"/>
    <n v="30543689"/>
    <s v="VEHICLE"/>
    <s v="854V0540"/>
    <s v="REV-PO Auto-Accrual re PO: 10046796 / Renouvellement assurance véh 0445 D8 03 IT"/>
  </r>
  <r>
    <s v="E"/>
    <s v="5120"/>
    <s v="854"/>
    <s v="85406"/>
    <s v="8549057"/>
    <n v="528004120010"/>
    <x v="1"/>
    <x v="92"/>
    <x v="4"/>
    <n v="202302"/>
    <n v="44743"/>
    <s v="XOF"/>
    <n v="-302316.67"/>
    <n v="-484.58"/>
    <s v="EUR"/>
    <n v="-460.88099999999997"/>
    <n v="30543689"/>
    <s v="VEHICLE"/>
    <s v="854V0539"/>
    <s v="REV-PO Auto-Accrual re PO: 10046796 / Renouvellement assurance véh 0170 D7 03 IT"/>
  </r>
  <r>
    <s v="E"/>
    <s v="5120"/>
    <s v="854"/>
    <s v="85406"/>
    <s v="8549057"/>
    <n v="528004120010"/>
    <x v="1"/>
    <x v="58"/>
    <x v="58"/>
    <n v="202302"/>
    <n v="44743"/>
    <s v="XOF"/>
    <n v="302316.67"/>
    <n v="484.58"/>
    <s v="EUR"/>
    <n v="460.88099999999997"/>
    <n v="30543689"/>
    <s v="VEHICLE"/>
    <s v="854V0535"/>
    <s v="REV-PO Auto-Accrual re PO: 10046796 / Renouvellement assurance véh 0182 D7 03 IT"/>
  </r>
  <r>
    <s v="E"/>
    <s v="5120"/>
    <s v="854"/>
    <s v="85406"/>
    <s v="8549057"/>
    <n v="528004120010"/>
    <x v="1"/>
    <x v="58"/>
    <x v="58"/>
    <n v="202302"/>
    <n v="44743"/>
    <s v="XOF"/>
    <n v="302316.67"/>
    <n v="484.58"/>
    <s v="EUR"/>
    <n v="460.88099999999997"/>
    <n v="30543689"/>
    <s v="VEHICLE"/>
    <s v="854V0540"/>
    <s v="REV-PO Auto-Accrual re PO: 10046796 / Renouvellement assurance véh 0445 D8 03 IT"/>
  </r>
  <r>
    <s v="E"/>
    <s v="5120"/>
    <s v="854"/>
    <s v="85406"/>
    <s v="8549057"/>
    <n v="528004120010"/>
    <x v="1"/>
    <x v="58"/>
    <x v="58"/>
    <n v="202302"/>
    <n v="44743"/>
    <s v="XOF"/>
    <n v="302316.67"/>
    <n v="484.58"/>
    <s v="EUR"/>
    <n v="460.88099999999997"/>
    <n v="30543689"/>
    <s v="VEHICLE"/>
    <s v="854V0539"/>
    <s v="REV-PO Auto-Accrual re PO: 10046796 / Renouvellement assurance véh 0170 D7 03 IT"/>
  </r>
  <r>
    <s v="E"/>
    <s v="4110"/>
    <s v="854"/>
    <s v="85400"/>
    <s v="8549053"/>
    <n v="528004120002"/>
    <x v="0"/>
    <x v="11"/>
    <x v="11"/>
    <n v="202302"/>
    <n v="44755"/>
    <s v="XOF"/>
    <n v="-1180.72"/>
    <n v="-1.89"/>
    <s v="EUR"/>
    <n v="-1.798"/>
    <n v="30543689"/>
    <s v="STAFF"/>
    <n v="9985235"/>
    <s v="Time Code : N - OUC220722/CAISSE/Depoussierage general maintenance des climatiseurs de la Residence de Achile Irie"/>
  </r>
  <r>
    <s v="E"/>
    <s v="4110"/>
    <s v="854"/>
    <s v="85400"/>
    <s v="8549053"/>
    <n v="528004120002"/>
    <x v="0"/>
    <x v="42"/>
    <x v="42"/>
    <n v="202302"/>
    <n v="44755"/>
    <s v="XOF"/>
    <n v="1180.72"/>
    <n v="1.89"/>
    <s v="EUR"/>
    <n v="1.798"/>
    <n v="30543689"/>
    <s v="STAFF"/>
    <n v="9985235"/>
    <s v="Time Code : N - OUC220722/CAISSE/Depoussierage general maintenance des climatiseurs de la Residence de Achile Irie"/>
  </r>
  <r>
    <s v="E"/>
    <s v="4010"/>
    <s v="854"/>
    <s v="85408"/>
    <s v="8549059"/>
    <n v="528004120002"/>
    <x v="0"/>
    <x v="12"/>
    <x v="12"/>
    <n v="202302"/>
    <n v="44764"/>
    <s v="XOF"/>
    <n v="-275860.90000000002"/>
    <n v="-442.17"/>
    <s v="EUR"/>
    <n v="-420.54599999999999"/>
    <n v="30543689"/>
    <s v="STAFF"/>
    <n v="2046481"/>
    <s v="Time Code : N - OUB1410722 Salaire du mois de Juillet 2022 de TOE Hadja Aliza Sandrine"/>
  </r>
  <r>
    <s v="E"/>
    <s v="4010"/>
    <s v="854"/>
    <s v="85406"/>
    <s v="8549059"/>
    <n v="528004120002"/>
    <x v="0"/>
    <x v="12"/>
    <x v="12"/>
    <n v="202302"/>
    <n v="44764"/>
    <s v="XOF"/>
    <n v="-41757.18"/>
    <n v="-66.930000000000007"/>
    <s v="EUR"/>
    <n v="-63.656999999999996"/>
    <n v="30543689"/>
    <s v="STAFF"/>
    <n v="8540386"/>
    <s v="Time Code : N - OUB1410722 Salaire du mois de Juillet 2022 de YAMEOGO Dahlia Ramata Stephanie"/>
  </r>
  <r>
    <s v="E"/>
    <s v="4010"/>
    <s v="854"/>
    <s v="85406"/>
    <s v="8549059"/>
    <n v="528004120002"/>
    <x v="0"/>
    <x v="12"/>
    <x v="12"/>
    <n v="202302"/>
    <n v="44764"/>
    <s v="XOF"/>
    <n v="-69800.84"/>
    <n v="-111.88"/>
    <s v="EUR"/>
    <n v="-106.408"/>
    <n v="30543689"/>
    <s v="STAFF"/>
    <n v="8540279"/>
    <s v="Time Code : N - OUB1410722 Salaire du mois de Juillet 2022 de YAMEOGO Wendkoaguenda Lucie"/>
  </r>
  <r>
    <s v="E"/>
    <s v="4010"/>
    <s v="854"/>
    <s v="85408"/>
    <s v="8549057"/>
    <n v="528004120002"/>
    <x v="0"/>
    <x v="7"/>
    <x v="7"/>
    <n v="202302"/>
    <n v="44764"/>
    <s v="XOF"/>
    <n v="-533588.80000000005"/>
    <n v="-855.28"/>
    <s v="EUR"/>
    <n v="-813.452"/>
    <n v="30543689"/>
    <s v="STAFF"/>
    <n v="2023596"/>
    <s v="Time Code : N - OUB1410722 Salaire du mois de Juillet 2022 de WANGRE Didier"/>
  </r>
  <r>
    <s v="E"/>
    <s v="4300"/>
    <s v="854"/>
    <s v="85406"/>
    <s v="8549059"/>
    <n v="528004120002"/>
    <x v="0"/>
    <x v="18"/>
    <x v="18"/>
    <n v="202302"/>
    <n v="44764"/>
    <s v="XOF"/>
    <n v="7160.97"/>
    <n v="11.48"/>
    <s v="EUR"/>
    <n v="10.919"/>
    <n v="30543689"/>
    <s v="STAFF"/>
    <n v="8540386"/>
    <s v="Time Code : N - OUAC010722 IUTS du mois de Juillet 2022 de YAMEOGO Dahlia Ramata Stephanie"/>
  </r>
  <r>
    <s v="E"/>
    <s v="4300"/>
    <s v="854"/>
    <s v="85406"/>
    <s v="8549057"/>
    <n v="528004120002"/>
    <x v="0"/>
    <x v="22"/>
    <x v="22"/>
    <n v="202302"/>
    <n v="44764"/>
    <s v="XOF"/>
    <n v="6529.16"/>
    <n v="10.47"/>
    <s v="EUR"/>
    <n v="9.9580000000000002"/>
    <n v="30543689"/>
    <s v="STAFF"/>
    <n v="8540358"/>
    <s v="Time Code : N - OUAC010722 IUTS du mois de Juillet 2022 de ZOMA Jean"/>
  </r>
  <r>
    <s v="E"/>
    <s v="4300"/>
    <s v="854"/>
    <s v="85406"/>
    <s v="8549057"/>
    <n v="528004120002"/>
    <x v="0"/>
    <x v="22"/>
    <x v="22"/>
    <n v="202302"/>
    <n v="44764"/>
    <s v="XOF"/>
    <n v="2472.62"/>
    <n v="3.96"/>
    <s v="EUR"/>
    <n v="3.766"/>
    <n v="30543689"/>
    <s v="STAFF"/>
    <n v="2036440"/>
    <s v="Time Code : N - OUAC010722 IUTS du mois de Juillet 2022 de YALPOUGDOU Hervé"/>
  </r>
  <r>
    <s v="E"/>
    <s v="4300"/>
    <s v="854"/>
    <s v="85406"/>
    <s v="8549057"/>
    <n v="528004120002"/>
    <x v="0"/>
    <x v="22"/>
    <x v="22"/>
    <n v="202302"/>
    <n v="44764"/>
    <s v="XOF"/>
    <n v="14355.83"/>
    <n v="23.01"/>
    <s v="EUR"/>
    <n v="21.885000000000002"/>
    <n v="30543689"/>
    <s v="STAFF"/>
    <n v="8540399"/>
    <s v="Time Code : N - OUAC010722 IUTS du mois de Juillet 2022 de KONFE TRAORE Aicha"/>
  </r>
  <r>
    <s v="E"/>
    <s v="4300"/>
    <s v="854"/>
    <s v="85400"/>
    <s v="8549055"/>
    <n v="528004120002"/>
    <x v="0"/>
    <x v="11"/>
    <x v="11"/>
    <n v="202302"/>
    <n v="44764"/>
    <s v="XOF"/>
    <n v="-17860.849999999999"/>
    <n v="-28.63"/>
    <s v="EUR"/>
    <n v="-27.23"/>
    <n v="30543689"/>
    <s v="STAFF"/>
    <n v="8540039"/>
    <s v="Time Code : N - OUAC010722 IUTS du mois de Juillet 2022 de NABI Grégoire"/>
  </r>
  <r>
    <s v="E"/>
    <s v="4300"/>
    <s v="854"/>
    <s v="85406"/>
    <s v="8549059"/>
    <n v="528004120002"/>
    <x v="0"/>
    <x v="18"/>
    <x v="18"/>
    <n v="202302"/>
    <n v="44764"/>
    <s v="XOF"/>
    <n v="11207"/>
    <n v="17.96"/>
    <s v="EUR"/>
    <n v="17.082000000000001"/>
    <n v="30543689"/>
    <s v="STAFF"/>
    <n v="8540279"/>
    <s v="Time Code : N - OUAC010722 IUTS du mois de Juillet 2022 de YAMEOGO Wendkoaguenda Lucie"/>
  </r>
  <r>
    <s v="E"/>
    <s v="4300"/>
    <s v="854"/>
    <s v="85400"/>
    <s v="8549055"/>
    <n v="528004120002"/>
    <x v="0"/>
    <x v="42"/>
    <x v="42"/>
    <n v="202302"/>
    <n v="44764"/>
    <s v="XOF"/>
    <n v="17860.849999999999"/>
    <n v="28.63"/>
    <s v="EUR"/>
    <n v="27.23"/>
    <n v="30543689"/>
    <s v="STAFF"/>
    <n v="8540039"/>
    <s v="Time Code : N - OUAC010722 IUTS du mois de Juillet 2022 de NABI Grégoire"/>
  </r>
  <r>
    <s v="E"/>
    <s v="4300"/>
    <s v="854"/>
    <s v="85408"/>
    <s v="8549059"/>
    <n v="528004120002"/>
    <x v="0"/>
    <x v="18"/>
    <x v="18"/>
    <n v="202302"/>
    <n v="44764"/>
    <s v="XOF"/>
    <n v="35909.14"/>
    <n v="57.56"/>
    <s v="EUR"/>
    <n v="54.744999999999997"/>
    <n v="30543689"/>
    <s v="STAFF"/>
    <n v="2046481"/>
    <s v="Time Code : N - OUAC010722 IUTS du mois de Juillet 2022 de TOE Hadja Aliza Sandrine"/>
  </r>
  <r>
    <s v="E"/>
    <s v="4300"/>
    <s v="854"/>
    <s v="85400"/>
    <s v="8549059"/>
    <n v="528004120002"/>
    <x v="0"/>
    <x v="18"/>
    <x v="18"/>
    <n v="202302"/>
    <n v="44764"/>
    <s v="XOF"/>
    <n v="27797.34"/>
    <n v="44.56"/>
    <s v="EUR"/>
    <n v="42.381"/>
    <n v="30543689"/>
    <s v="STAFF"/>
    <n v="2029740"/>
    <s v="Time Code : N - OUAC010722 IUTS du mois de Juillet 2022 de KAMBOU Sansan Christian"/>
  </r>
  <r>
    <s v="E"/>
    <s v="4300"/>
    <s v="854"/>
    <s v="85400"/>
    <s v="8549059"/>
    <n v="528004120002"/>
    <x v="0"/>
    <x v="18"/>
    <x v="18"/>
    <n v="202302"/>
    <n v="44764"/>
    <s v="XOF"/>
    <n v="7096.34"/>
    <n v="11.37"/>
    <s v="EUR"/>
    <n v="10.814"/>
    <n v="30543689"/>
    <s v="STAFF"/>
    <n v="2012905"/>
    <s v="Time Code : N - OUAC010722 IUTS du mois de Juillet 2022 de NEBIE Noël"/>
  </r>
  <r>
    <s v="E"/>
    <s v="4300"/>
    <s v="854"/>
    <s v="85400"/>
    <s v="8549059"/>
    <n v="528004120002"/>
    <x v="0"/>
    <x v="18"/>
    <x v="18"/>
    <n v="202302"/>
    <n v="44764"/>
    <s v="XOF"/>
    <n v="13044.27"/>
    <n v="20.91"/>
    <s v="EUR"/>
    <n v="19.887"/>
    <n v="30543689"/>
    <s v="STAFF"/>
    <n v="8540206"/>
    <s v="Time Code : N - OUAC010722 IUTS du mois de Juillet 2022 de OUEDRAOGO Wendingomdé Joseph Arnaud"/>
  </r>
  <r>
    <s v="E"/>
    <s v="4300"/>
    <s v="854"/>
    <s v="85400"/>
    <s v="8549057"/>
    <n v="528004120002"/>
    <x v="0"/>
    <x v="7"/>
    <x v="7"/>
    <n v="202302"/>
    <n v="44764"/>
    <s v="XOF"/>
    <n v="-12724.96"/>
    <n v="-20.399999999999999"/>
    <s v="EUR"/>
    <n v="-19.402000000000001"/>
    <n v="30543689"/>
    <s v="STAFF"/>
    <n v="8540392"/>
    <s v="Time Code : N - OUAC010722 IUTS du mois de Juillet 2022 de KABORE Hamza"/>
  </r>
  <r>
    <s v="E"/>
    <s v="4300"/>
    <s v="854"/>
    <s v="85400"/>
    <s v="8549059"/>
    <n v="528004120002"/>
    <x v="0"/>
    <x v="12"/>
    <x v="12"/>
    <n v="202302"/>
    <n v="44764"/>
    <s v="XOF"/>
    <n v="-27797.34"/>
    <n v="-44.56"/>
    <s v="EUR"/>
    <n v="-42.381"/>
    <n v="30543689"/>
    <s v="STAFF"/>
    <n v="2029740"/>
    <s v="Time Code : N - OUAC010722 IUTS du mois de Juillet 2022 de KAMBOU Sansan Christian"/>
  </r>
  <r>
    <s v="E"/>
    <s v="4300"/>
    <s v="854"/>
    <s v="85400"/>
    <s v="8549059"/>
    <n v="528004120002"/>
    <x v="0"/>
    <x v="12"/>
    <x v="12"/>
    <n v="202302"/>
    <n v="44764"/>
    <s v="XOF"/>
    <n v="-7096.34"/>
    <n v="-11.37"/>
    <s v="EUR"/>
    <n v="-10.814"/>
    <n v="30543689"/>
    <s v="STAFF"/>
    <n v="2012905"/>
    <s v="Time Code : N - OUAC010722 IUTS du mois de Juillet 2022 de NEBIE Noël"/>
  </r>
  <r>
    <s v="E"/>
    <s v="4300"/>
    <s v="854"/>
    <s v="85400"/>
    <s v="8549059"/>
    <n v="528004120002"/>
    <x v="0"/>
    <x v="12"/>
    <x v="12"/>
    <n v="202302"/>
    <n v="44764"/>
    <s v="XOF"/>
    <n v="-13044.27"/>
    <n v="-20.91"/>
    <s v="EUR"/>
    <n v="-19.887"/>
    <n v="30543689"/>
    <s v="STAFF"/>
    <n v="8540206"/>
    <s v="Time Code : N - OUAC010722 IUTS du mois de Juillet 2022 de OUEDRAOGO Wendingomdé Joseph Arnaud"/>
  </r>
  <r>
    <s v="E"/>
    <s v="4010"/>
    <s v="854"/>
    <s v="85400"/>
    <s v="8549055"/>
    <n v="528004120002"/>
    <x v="0"/>
    <x v="11"/>
    <x v="11"/>
    <n v="202302"/>
    <n v="44764"/>
    <s v="XOF"/>
    <n v="-94514.19"/>
    <n v="-151.49"/>
    <s v="EUR"/>
    <n v="-144.08099999999999"/>
    <n v="30543689"/>
    <s v="STAFF"/>
    <n v="8540039"/>
    <s v="Time Code : N - OUB1410722 Salaire du mois de Juillet 2022 de NABI Grégoire"/>
  </r>
  <r>
    <s v="E"/>
    <s v="4010"/>
    <s v="854"/>
    <s v="85400"/>
    <s v="8549057"/>
    <n v="528004120002"/>
    <x v="0"/>
    <x v="22"/>
    <x v="22"/>
    <n v="202302"/>
    <n v="44764"/>
    <s v="XOF"/>
    <n v="81446.100000000006"/>
    <n v="130.55000000000001"/>
    <s v="EUR"/>
    <n v="124.16500000000001"/>
    <n v="30543689"/>
    <s v="STAFF"/>
    <n v="8540392"/>
    <s v="Time Code : N - OUB1410722 Salaire du mois de Juillet 2022 de KABORE Hamza"/>
  </r>
  <r>
    <s v="E"/>
    <s v="4010"/>
    <s v="854"/>
    <s v="85400"/>
    <s v="8549059"/>
    <n v="528004120002"/>
    <x v="0"/>
    <x v="18"/>
    <x v="18"/>
    <n v="202302"/>
    <n v="44764"/>
    <s v="XOF"/>
    <n v="41702.160000000003"/>
    <n v="66.84"/>
    <s v="EUR"/>
    <n v="63.570999999999998"/>
    <n v="30543689"/>
    <s v="STAFF"/>
    <n v="2012905"/>
    <s v="Time Code : N - OUB1410722 Salaire du mois de Juillet 2022 de NEBIE Noël"/>
  </r>
  <r>
    <s v="E"/>
    <s v="4010"/>
    <s v="854"/>
    <s v="85400"/>
    <s v="8549059"/>
    <n v="528004120002"/>
    <x v="0"/>
    <x v="18"/>
    <x v="18"/>
    <n v="202302"/>
    <n v="44764"/>
    <s v="XOF"/>
    <n v="76416.759999999995"/>
    <n v="122.49"/>
    <s v="EUR"/>
    <n v="116.5"/>
    <n v="30543689"/>
    <s v="STAFF"/>
    <n v="8540206"/>
    <s v="Time Code : N - OUB1410722 Salaire du mois de Juillet 2022 de OUEDRAOGO Wendingomdé Joseph Arnaud"/>
  </r>
  <r>
    <s v="E"/>
    <s v="4010"/>
    <s v="854"/>
    <s v="85400"/>
    <s v="8549059"/>
    <n v="528004120002"/>
    <x v="0"/>
    <x v="18"/>
    <x v="18"/>
    <n v="202302"/>
    <n v="44764"/>
    <s v="XOF"/>
    <n v="252834.16"/>
    <n v="405.26"/>
    <s v="EUR"/>
    <n v="385.44099999999997"/>
    <n v="30543689"/>
    <s v="STAFF"/>
    <n v="2029740"/>
    <s v="Time Code : N - OUB1410722 Salaire du mois de Juillet 2022 de KAMBOU Sansan Christian"/>
  </r>
  <r>
    <s v="E"/>
    <s v="4300"/>
    <s v="854"/>
    <s v="85400"/>
    <s v="8549057"/>
    <n v="528004120002"/>
    <x v="0"/>
    <x v="22"/>
    <x v="22"/>
    <n v="202302"/>
    <n v="44764"/>
    <s v="XOF"/>
    <n v="12724.96"/>
    <n v="20.399999999999999"/>
    <s v="EUR"/>
    <n v="19.402000000000001"/>
    <n v="30543689"/>
    <s v="STAFF"/>
    <n v="8540392"/>
    <s v="Time Code : N - OUAC010722 IUTS du mois de Juillet 2022 de KABORE Hamza"/>
  </r>
  <r>
    <s v="E"/>
    <s v="4010"/>
    <s v="854"/>
    <s v="85406"/>
    <s v="8549059"/>
    <n v="528004120002"/>
    <x v="0"/>
    <x v="18"/>
    <x v="18"/>
    <n v="202302"/>
    <n v="44764"/>
    <s v="XOF"/>
    <n v="41757.18"/>
    <n v="66.930000000000007"/>
    <s v="EUR"/>
    <n v="63.656999999999996"/>
    <n v="30543689"/>
    <s v="STAFF"/>
    <n v="8540386"/>
    <s v="Time Code : N - OUB1410722 Salaire du mois de Juillet 2022 de YAMEOGO Dahlia Ramata Stephanie"/>
  </r>
  <r>
    <s v="E"/>
    <s v="4010"/>
    <s v="854"/>
    <s v="85406"/>
    <s v="8549059"/>
    <n v="528004120002"/>
    <x v="0"/>
    <x v="18"/>
    <x v="18"/>
    <n v="202302"/>
    <n v="44764"/>
    <s v="XOF"/>
    <n v="69800.84"/>
    <n v="111.88"/>
    <s v="EUR"/>
    <n v="106.408"/>
    <n v="30543689"/>
    <s v="STAFF"/>
    <n v="8540279"/>
    <s v="Time Code : N - OUB1410722 Salaire du mois de Juillet 2022 de YAMEOGO Wendkoaguenda Lucie"/>
  </r>
  <r>
    <s v="E"/>
    <s v="4010"/>
    <s v="854"/>
    <s v="85408"/>
    <s v="8549059"/>
    <n v="528004120002"/>
    <x v="0"/>
    <x v="18"/>
    <x v="18"/>
    <n v="202302"/>
    <n v="44764"/>
    <s v="XOF"/>
    <n v="275860.90000000002"/>
    <n v="442.17"/>
    <s v="EUR"/>
    <n v="420.54599999999999"/>
    <n v="30543689"/>
    <s v="STAFF"/>
    <n v="2046481"/>
    <s v="Time Code : N - OUB1410722 Salaire du mois de Juillet 2022 de TOE Hadja Aliza Sandrine"/>
  </r>
  <r>
    <s v="E"/>
    <s v="4010"/>
    <s v="854"/>
    <s v="85408"/>
    <s v="8549057"/>
    <n v="528004120002"/>
    <x v="0"/>
    <x v="22"/>
    <x v="22"/>
    <n v="202302"/>
    <n v="44764"/>
    <s v="XOF"/>
    <n v="533588.80000000005"/>
    <n v="855.28"/>
    <s v="EUR"/>
    <n v="813.452"/>
    <n v="30543689"/>
    <s v="STAFF"/>
    <n v="2023596"/>
    <s v="Time Code : N - OUB1410722 Salaire du mois de Juillet 2022 de WANGRE Didier"/>
  </r>
  <r>
    <s v="E"/>
    <s v="4010"/>
    <s v="854"/>
    <s v="85406"/>
    <s v="8549057"/>
    <n v="528004120002"/>
    <x v="0"/>
    <x v="7"/>
    <x v="7"/>
    <n v="202302"/>
    <n v="44764"/>
    <s v="XOF"/>
    <n v="-23792.06"/>
    <n v="-38.14"/>
    <s v="EUR"/>
    <n v="-36.274999999999999"/>
    <n v="30543689"/>
    <s v="STAFF"/>
    <n v="2036440"/>
    <s v="Time Code : N - OUB1410722 Salaire du mois de Juillet 2022 de YALPOUGDOU Hervé"/>
  </r>
  <r>
    <s v="E"/>
    <s v="4010"/>
    <s v="854"/>
    <s v="85406"/>
    <s v="8549057"/>
    <n v="528004120002"/>
    <x v="0"/>
    <x v="7"/>
    <x v="7"/>
    <n v="202302"/>
    <n v="44764"/>
    <s v="XOF"/>
    <n v="-102682.68"/>
    <n v="-164.59"/>
    <s v="EUR"/>
    <n v="-156.541"/>
    <n v="30543689"/>
    <s v="STAFF"/>
    <n v="8540399"/>
    <s v="Time Code : N - OUB1410722 Salaire du mois de Juillet 2022 de KONFE TRAORE Aicha"/>
  </r>
  <r>
    <s v="E"/>
    <s v="4010"/>
    <s v="854"/>
    <s v="85406"/>
    <s v="8549057"/>
    <n v="528004120002"/>
    <x v="0"/>
    <x v="7"/>
    <x v="7"/>
    <n v="202302"/>
    <n v="44764"/>
    <s v="XOF"/>
    <n v="-37862"/>
    <n v="-60.69"/>
    <s v="EUR"/>
    <n v="-57.722000000000001"/>
    <n v="30543689"/>
    <s v="STAFF"/>
    <n v="8540358"/>
    <s v="Time Code : N - OUB1410722 Salaire du mois de Juillet 2022 de ZOMA Jean"/>
  </r>
  <r>
    <s v="E"/>
    <s v="4300"/>
    <s v="854"/>
    <s v="85406"/>
    <s v="8549059"/>
    <n v="528004120002"/>
    <x v="0"/>
    <x v="12"/>
    <x v="12"/>
    <n v="202302"/>
    <n v="44764"/>
    <s v="XOF"/>
    <n v="-7160.97"/>
    <n v="-11.48"/>
    <s v="EUR"/>
    <n v="-10.919"/>
    <n v="30543689"/>
    <s v="STAFF"/>
    <n v="8540386"/>
    <s v="Time Code : N - OUAC010722 IUTS du mois de Juillet 2022 de YAMEOGO Dahlia Ramata Stephanie"/>
  </r>
  <r>
    <s v="E"/>
    <s v="4300"/>
    <s v="854"/>
    <s v="85408"/>
    <s v="8549059"/>
    <n v="528004120002"/>
    <x v="0"/>
    <x v="12"/>
    <x v="12"/>
    <n v="202302"/>
    <n v="44764"/>
    <s v="XOF"/>
    <n v="-35909.14"/>
    <n v="-57.56"/>
    <s v="EUR"/>
    <n v="-54.744999999999997"/>
    <n v="30543689"/>
    <s v="STAFF"/>
    <n v="2046481"/>
    <s v="Time Code : N - OUAC010722 IUTS du mois de Juillet 2022 de TOE Hadja Aliza Sandrine"/>
  </r>
  <r>
    <s v="E"/>
    <s v="4300"/>
    <s v="854"/>
    <s v="85406"/>
    <s v="8549059"/>
    <n v="528004120002"/>
    <x v="0"/>
    <x v="12"/>
    <x v="12"/>
    <n v="202302"/>
    <n v="44764"/>
    <s v="XOF"/>
    <n v="-11207"/>
    <n v="-17.96"/>
    <s v="EUR"/>
    <n v="-17.082000000000001"/>
    <n v="30543689"/>
    <s v="STAFF"/>
    <n v="8540279"/>
    <s v="Time Code : N - OUAC010722 IUTS du mois de Juillet 2022 de YAMEOGO Wendkoaguenda Lucie"/>
  </r>
  <r>
    <s v="E"/>
    <s v="4300"/>
    <s v="854"/>
    <s v="85406"/>
    <s v="8549057"/>
    <n v="528004120002"/>
    <x v="0"/>
    <x v="7"/>
    <x v="7"/>
    <n v="202302"/>
    <n v="44764"/>
    <s v="XOF"/>
    <n v="-6529.16"/>
    <n v="-10.47"/>
    <s v="EUR"/>
    <n v="-9.9580000000000002"/>
    <n v="30543689"/>
    <s v="STAFF"/>
    <n v="8540358"/>
    <s v="Time Code : N - OUAC010722 IUTS du mois de Juillet 2022 de ZOMA Jean"/>
  </r>
  <r>
    <s v="E"/>
    <s v="4300"/>
    <s v="854"/>
    <s v="85408"/>
    <s v="8549057"/>
    <n v="528004120002"/>
    <x v="0"/>
    <x v="22"/>
    <x v="22"/>
    <n v="202302"/>
    <n v="44764"/>
    <s v="XOF"/>
    <n v="71305"/>
    <n v="114.29"/>
    <s v="EUR"/>
    <n v="108.70099999999999"/>
    <n v="30543689"/>
    <s v="STAFF"/>
    <n v="2023596"/>
    <s v="Time Code : N - OUAC010722 IUTS du mois de Juillet 2022 de WANGRE Didier"/>
  </r>
  <r>
    <s v="E"/>
    <s v="4300"/>
    <s v="854"/>
    <s v="85406"/>
    <s v="8549057"/>
    <n v="528004120002"/>
    <x v="0"/>
    <x v="7"/>
    <x v="7"/>
    <n v="202302"/>
    <n v="44764"/>
    <s v="XOF"/>
    <n v="-2472.62"/>
    <n v="-3.96"/>
    <s v="EUR"/>
    <n v="-3.766"/>
    <n v="30543689"/>
    <s v="STAFF"/>
    <n v="2036440"/>
    <s v="Time Code : N - OUAC010722 IUTS du mois de Juillet 2022 de YALPOUGDOU Hervé"/>
  </r>
  <r>
    <s v="E"/>
    <s v="4300"/>
    <s v="854"/>
    <s v="85408"/>
    <s v="8549057"/>
    <n v="528004120002"/>
    <x v="0"/>
    <x v="7"/>
    <x v="7"/>
    <n v="202302"/>
    <n v="44764"/>
    <s v="XOF"/>
    <n v="-71305"/>
    <n v="-114.29"/>
    <s v="EUR"/>
    <n v="-108.70099999999999"/>
    <n v="30543689"/>
    <s v="STAFF"/>
    <n v="2023596"/>
    <s v="Time Code : N - OUAC010722 IUTS du mois de Juillet 2022 de WANGRE Didier"/>
  </r>
  <r>
    <s v="E"/>
    <s v="4300"/>
    <s v="854"/>
    <s v="85406"/>
    <s v="8549057"/>
    <n v="528004120002"/>
    <x v="0"/>
    <x v="7"/>
    <x v="7"/>
    <n v="202302"/>
    <n v="44764"/>
    <s v="XOF"/>
    <n v="-14355.83"/>
    <n v="-23.01"/>
    <s v="EUR"/>
    <n v="-21.885000000000002"/>
    <n v="30543689"/>
    <s v="STAFF"/>
    <n v="8540399"/>
    <s v="Time Code : N - OUAC010722 IUTS du mois de Juillet 2022 de KONFE TRAORE Aicha"/>
  </r>
  <r>
    <s v="E"/>
    <s v="4010"/>
    <s v="854"/>
    <s v="85406"/>
    <s v="8549057"/>
    <n v="528004120002"/>
    <x v="0"/>
    <x v="22"/>
    <x v="22"/>
    <n v="202302"/>
    <n v="44764"/>
    <s v="XOF"/>
    <n v="23792.06"/>
    <n v="38.14"/>
    <s v="EUR"/>
    <n v="36.274999999999999"/>
    <n v="30543689"/>
    <s v="STAFF"/>
    <n v="2036440"/>
    <s v="Time Code : N - OUB1410722 Salaire du mois de Juillet 2022 de YALPOUGDOU Hervé"/>
  </r>
  <r>
    <s v="E"/>
    <s v="4010"/>
    <s v="854"/>
    <s v="85406"/>
    <s v="8549057"/>
    <n v="528004120002"/>
    <x v="0"/>
    <x v="22"/>
    <x v="22"/>
    <n v="202302"/>
    <n v="44764"/>
    <s v="XOF"/>
    <n v="102682.68"/>
    <n v="164.59"/>
    <s v="EUR"/>
    <n v="156.541"/>
    <n v="30543689"/>
    <s v="STAFF"/>
    <n v="8540399"/>
    <s v="Time Code : N - OUB1410722 Salaire du mois de Juillet 2022 de KONFE TRAORE Aicha"/>
  </r>
  <r>
    <s v="E"/>
    <s v="4010"/>
    <s v="854"/>
    <s v="85406"/>
    <s v="8549057"/>
    <n v="528004120002"/>
    <x v="0"/>
    <x v="22"/>
    <x v="22"/>
    <n v="202302"/>
    <n v="44764"/>
    <s v="XOF"/>
    <n v="37862"/>
    <n v="60.69"/>
    <s v="EUR"/>
    <n v="57.722000000000001"/>
    <n v="30543689"/>
    <s v="STAFF"/>
    <n v="8540358"/>
    <s v="Time Code : N - OUB1410722 Salaire du mois de Juillet 2022 de ZOMA Jean"/>
  </r>
  <r>
    <s v="E"/>
    <s v="4010"/>
    <s v="854"/>
    <s v="85400"/>
    <s v="8549057"/>
    <n v="528004120002"/>
    <x v="0"/>
    <x v="7"/>
    <x v="7"/>
    <n v="202302"/>
    <n v="44764"/>
    <s v="XOF"/>
    <n v="-81446.100000000006"/>
    <n v="-130.55000000000001"/>
    <s v="EUR"/>
    <n v="-124.16500000000001"/>
    <n v="30543689"/>
    <s v="STAFF"/>
    <n v="8540392"/>
    <s v="Time Code : N - OUB1410722 Salaire du mois de Juillet 2022 de KABORE Hamza"/>
  </r>
  <r>
    <s v="E"/>
    <s v="4010"/>
    <s v="854"/>
    <s v="85400"/>
    <s v="8549055"/>
    <n v="528004120002"/>
    <x v="0"/>
    <x v="42"/>
    <x v="42"/>
    <n v="202302"/>
    <n v="44764"/>
    <s v="XOF"/>
    <n v="94514.19"/>
    <n v="151.49"/>
    <s v="EUR"/>
    <n v="144.08099999999999"/>
    <n v="30543689"/>
    <s v="STAFF"/>
    <n v="8540039"/>
    <s v="Time Code : N - OUB1410722 Salaire du mois de Juillet 2022 de NABI Grégoire"/>
  </r>
  <r>
    <s v="E"/>
    <s v="4010"/>
    <s v="854"/>
    <s v="85400"/>
    <s v="8549059"/>
    <n v="528004120002"/>
    <x v="0"/>
    <x v="12"/>
    <x v="12"/>
    <n v="202302"/>
    <n v="44764"/>
    <s v="XOF"/>
    <n v="-41702.160000000003"/>
    <n v="-66.84"/>
    <s v="EUR"/>
    <n v="-63.570999999999998"/>
    <n v="30543689"/>
    <s v="STAFF"/>
    <n v="2012905"/>
    <s v="Time Code : N - OUB1410722 Salaire du mois de Juillet 2022 de NEBIE Noël"/>
  </r>
  <r>
    <s v="E"/>
    <s v="4010"/>
    <s v="854"/>
    <s v="85400"/>
    <s v="8549059"/>
    <n v="528004120002"/>
    <x v="0"/>
    <x v="12"/>
    <x v="12"/>
    <n v="202302"/>
    <n v="44764"/>
    <s v="XOF"/>
    <n v="-76416.759999999995"/>
    <n v="-122.49"/>
    <s v="EUR"/>
    <n v="-116.5"/>
    <n v="30543689"/>
    <s v="STAFF"/>
    <n v="8540206"/>
    <s v="Time Code : N - OUB1410722 Salaire du mois de Juillet 2022 de OUEDRAOGO Wendingomdé Joseph Arnaud"/>
  </r>
  <r>
    <s v="E"/>
    <s v="4010"/>
    <s v="854"/>
    <s v="85400"/>
    <s v="8549059"/>
    <n v="528004120002"/>
    <x v="0"/>
    <x v="12"/>
    <x v="12"/>
    <n v="202302"/>
    <n v="44764"/>
    <s v="XOF"/>
    <n v="-252834.16"/>
    <n v="-405.26"/>
    <s v="EUR"/>
    <n v="-385.44099999999997"/>
    <n v="30543689"/>
    <s v="STAFF"/>
    <n v="2029740"/>
    <s v="Time Code : N - OUB1410722 Salaire du mois de Juillet 2022 de KAMBOU Sansan Christian"/>
  </r>
  <r>
    <s v="E"/>
    <s v="4000"/>
    <s v="854"/>
    <s v="85400"/>
    <s v="8549053"/>
    <n v="528004120002"/>
    <x v="0"/>
    <x v="42"/>
    <x v="42"/>
    <n v="202302"/>
    <n v="44768"/>
    <s v="XOF"/>
    <n v="96.39"/>
    <n v="0.15"/>
    <s v="EUR"/>
    <n v="0.14299999999999999"/>
    <n v="30543689"/>
    <s v="STAFF"/>
    <n v="9985235"/>
    <s v="Time Code : N - 2226428 BASICPAY"/>
  </r>
  <r>
    <s v="E"/>
    <s v="4000"/>
    <s v="854"/>
    <s v="85400"/>
    <s v="8549053"/>
    <n v="528004120002"/>
    <x v="0"/>
    <x v="11"/>
    <x v="11"/>
    <n v="202302"/>
    <n v="44768"/>
    <s v="XOF"/>
    <n v="-96.39"/>
    <n v="-0.15"/>
    <s v="EUR"/>
    <n v="-0.14299999999999999"/>
    <n v="30543689"/>
    <s v="STAFF"/>
    <n v="9985235"/>
    <s v="Time Code : N - 2226428 BASICPAY"/>
  </r>
  <r>
    <s v="E"/>
    <s v="4190"/>
    <s v="854"/>
    <s v="85406"/>
    <s v="8549057"/>
    <n v="528004120002"/>
    <x v="0"/>
    <x v="22"/>
    <x v="22"/>
    <n v="202302"/>
    <n v="44768"/>
    <s v="XOF"/>
    <n v="18028.169999999998"/>
    <n v="28.9"/>
    <s v="EUR"/>
    <n v="27.486999999999998"/>
    <n v="30543689"/>
    <s v="STAFF"/>
    <n v="8540399"/>
    <s v="Time Code : N - OUB1420722/BANK-OMNI/Allocation coût de la vie KONFE TRAORE Aicha"/>
  </r>
  <r>
    <s v="E"/>
    <s v="4190"/>
    <s v="854"/>
    <s v="85406"/>
    <s v="8549057"/>
    <n v="528004120002"/>
    <x v="0"/>
    <x v="22"/>
    <x v="22"/>
    <n v="202302"/>
    <n v="44768"/>
    <s v="XOF"/>
    <n v="6153.85"/>
    <n v="9.86"/>
    <s v="EUR"/>
    <n v="9.3780000000000001"/>
    <n v="30543689"/>
    <s v="STAFF"/>
    <n v="2036440"/>
    <s v="Time Code : N - OUB1420722/BANK-OMNI/Allocation coût de la vie YALPOUGDOU Hervé"/>
  </r>
  <r>
    <s v="E"/>
    <s v="4190"/>
    <s v="854"/>
    <s v="85408"/>
    <s v="8549057"/>
    <n v="528004120002"/>
    <x v="0"/>
    <x v="22"/>
    <x v="22"/>
    <n v="202302"/>
    <n v="44768"/>
    <s v="XOF"/>
    <n v="100000"/>
    <n v="160.29"/>
    <s v="EUR"/>
    <n v="152.45099999999999"/>
    <n v="30543689"/>
    <s v="STAFF"/>
    <n v="2023596"/>
    <s v="Time Code : N - OUB1420722/BANK-OMNI/Allocation coût de la vie WANGRE Didier"/>
  </r>
  <r>
    <s v="E"/>
    <s v="4190"/>
    <s v="854"/>
    <s v="85406"/>
    <s v="8549057"/>
    <n v="528004120002"/>
    <x v="0"/>
    <x v="22"/>
    <x v="22"/>
    <n v="202302"/>
    <n v="44768"/>
    <s v="XOF"/>
    <n v="3225.81"/>
    <n v="5.17"/>
    <s v="EUR"/>
    <n v="4.9169999999999998"/>
    <n v="30543689"/>
    <s v="STAFF"/>
    <n v="8540358"/>
    <s v="Time Code : N - OUB1420722/BANK-OMNI/Allocation coût de la vie ZOMA Jean"/>
  </r>
  <r>
    <s v="E"/>
    <s v="4190"/>
    <s v="854"/>
    <s v="85400"/>
    <s v="8549057"/>
    <n v="528004120002"/>
    <x v="0"/>
    <x v="7"/>
    <x v="7"/>
    <n v="202302"/>
    <n v="44768"/>
    <s v="XOF"/>
    <n v="-11570.25"/>
    <n v="-18.55"/>
    <s v="EUR"/>
    <n v="-17.643000000000001"/>
    <n v="30543689"/>
    <s v="STAFF"/>
    <n v="8540392"/>
    <s v="Time Code : N - OUB1420722/BANK-OMNI/Allocation coût de la vie KABORE Hamza"/>
  </r>
  <r>
    <s v="E"/>
    <s v="4190"/>
    <s v="854"/>
    <s v="85406"/>
    <s v="8549057"/>
    <n v="528004120002"/>
    <x v="0"/>
    <x v="7"/>
    <x v="7"/>
    <n v="202302"/>
    <n v="44768"/>
    <s v="XOF"/>
    <n v="-18028.169999999998"/>
    <n v="-28.9"/>
    <s v="EUR"/>
    <n v="-27.486999999999998"/>
    <n v="30543689"/>
    <s v="STAFF"/>
    <n v="8540399"/>
    <s v="Time Code : N - OUB1420722/BANK-OMNI/Allocation coût de la vie KONFE TRAORE Aicha"/>
  </r>
  <r>
    <s v="E"/>
    <s v="4190"/>
    <s v="854"/>
    <s v="85406"/>
    <s v="8549057"/>
    <n v="528004120002"/>
    <x v="0"/>
    <x v="7"/>
    <x v="7"/>
    <n v="202302"/>
    <n v="44768"/>
    <s v="XOF"/>
    <n v="-6153.85"/>
    <n v="-9.86"/>
    <s v="EUR"/>
    <n v="-9.3780000000000001"/>
    <n v="30543689"/>
    <s v="STAFF"/>
    <n v="2036440"/>
    <s v="Time Code : N - OUB1420722/BANK-OMNI/Allocation coût de la vie YALPOUGDOU Hervé"/>
  </r>
  <r>
    <s v="E"/>
    <s v="4190"/>
    <s v="854"/>
    <s v="85408"/>
    <s v="8549057"/>
    <n v="528004120002"/>
    <x v="0"/>
    <x v="7"/>
    <x v="7"/>
    <n v="202302"/>
    <n v="44768"/>
    <s v="XOF"/>
    <n v="-100000"/>
    <n v="-160.29"/>
    <s v="EUR"/>
    <n v="-152.45099999999999"/>
    <n v="30543689"/>
    <s v="STAFF"/>
    <n v="2023596"/>
    <s v="Time Code : N - OUB1420722/BANK-OMNI/Allocation coût de la vie WANGRE Didier"/>
  </r>
  <r>
    <s v="E"/>
    <s v="4190"/>
    <s v="854"/>
    <s v="85406"/>
    <s v="8549057"/>
    <n v="528004120002"/>
    <x v="0"/>
    <x v="7"/>
    <x v="7"/>
    <n v="202302"/>
    <n v="44768"/>
    <s v="XOF"/>
    <n v="-3225.81"/>
    <n v="-5.17"/>
    <s v="EUR"/>
    <n v="-4.9169999999999998"/>
    <n v="30543689"/>
    <s v="STAFF"/>
    <n v="8540358"/>
    <s v="Time Code : N - OUB1420722/BANK-OMNI/Allocation coût de la vie ZOMA Jean"/>
  </r>
  <r>
    <s v="E"/>
    <s v="4190"/>
    <s v="854"/>
    <s v="85400"/>
    <s v="8549059"/>
    <n v="528004120002"/>
    <x v="0"/>
    <x v="12"/>
    <x v="12"/>
    <n v="202302"/>
    <n v="44768"/>
    <s v="XOF"/>
    <n v="-6818.18"/>
    <n v="-10.93"/>
    <s v="EUR"/>
    <n v="-10.395"/>
    <n v="30543689"/>
    <s v="STAFF"/>
    <n v="8540206"/>
    <s v="Time Code : N - OUB1420722/BANK-OMNI/Allocation coût de la vie OUEDRAOGO Wendingomdé Joseph Arnaud"/>
  </r>
  <r>
    <s v="E"/>
    <s v="4190"/>
    <s v="854"/>
    <s v="85400"/>
    <s v="8549059"/>
    <n v="528004120002"/>
    <x v="0"/>
    <x v="12"/>
    <x v="12"/>
    <n v="202302"/>
    <n v="44768"/>
    <s v="XOF"/>
    <n v="-4057.97"/>
    <n v="-6.5"/>
    <s v="EUR"/>
    <n v="-6.1820000000000004"/>
    <n v="30543689"/>
    <s v="STAFF"/>
    <n v="2012905"/>
    <s v="Time Code : N - OUB1420722/BANK-OMNI/Allocation coût de la vie NEBIE Noël"/>
  </r>
  <r>
    <s v="E"/>
    <s v="4190"/>
    <s v="854"/>
    <s v="85406"/>
    <s v="8549059"/>
    <n v="528004120002"/>
    <x v="0"/>
    <x v="12"/>
    <x v="12"/>
    <n v="202302"/>
    <n v="44768"/>
    <s v="XOF"/>
    <n v="-8992.81"/>
    <n v="-14.41"/>
    <s v="EUR"/>
    <n v="-13.705"/>
    <n v="30543689"/>
    <s v="STAFF"/>
    <n v="8540386"/>
    <s v="Time Code : N - OUB1420722/BANK-OMNI/Allocation coût de la vie YAMEOGO Dahlia Ramata Stephanie"/>
  </r>
  <r>
    <s v="E"/>
    <s v="4190"/>
    <s v="854"/>
    <s v="85406"/>
    <s v="8549059"/>
    <n v="528004120002"/>
    <x v="0"/>
    <x v="12"/>
    <x v="12"/>
    <n v="202302"/>
    <n v="44768"/>
    <s v="XOF"/>
    <n v="-9631.73"/>
    <n v="-15.44"/>
    <s v="EUR"/>
    <n v="-14.685"/>
    <n v="30543689"/>
    <s v="STAFF"/>
    <n v="8540279"/>
    <s v="Time Code : N - OUB1420722/BANK-OMNI/Allocation coût de la vie YAMEOGO Wendkoaguenda Lucie"/>
  </r>
  <r>
    <s v="E"/>
    <s v="4190"/>
    <s v="854"/>
    <s v="85408"/>
    <s v="8549059"/>
    <n v="528004120002"/>
    <x v="0"/>
    <x v="12"/>
    <x v="12"/>
    <n v="202302"/>
    <n v="44768"/>
    <s v="XOF"/>
    <n v="-53313.25"/>
    <n v="-85.45"/>
    <s v="EUR"/>
    <n v="-81.271000000000001"/>
    <n v="30543689"/>
    <s v="STAFF"/>
    <n v="2046481"/>
    <s v="Time Code : N - OUB1420722/BANK-OMNI/Allocation coût de la vie TOE Hadja Aliza Sandrine"/>
  </r>
  <r>
    <s v="E"/>
    <s v="4190"/>
    <s v="854"/>
    <s v="85400"/>
    <s v="8549059"/>
    <n v="528004120002"/>
    <x v="0"/>
    <x v="12"/>
    <x v="12"/>
    <n v="202302"/>
    <n v="44768"/>
    <s v="XOF"/>
    <n v="-47988.51"/>
    <n v="-76.92"/>
    <s v="EUR"/>
    <n v="-73.158000000000001"/>
    <n v="30543689"/>
    <s v="STAFF"/>
    <n v="2029740"/>
    <s v="Time Code : N - OUB1420722/BANK-OMNI/Allocation coût de la vie KAMBOU Sansan Christian"/>
  </r>
  <r>
    <s v="E"/>
    <s v="4190"/>
    <s v="854"/>
    <s v="85406"/>
    <s v="8549059"/>
    <n v="528004120002"/>
    <x v="0"/>
    <x v="18"/>
    <x v="18"/>
    <n v="202302"/>
    <n v="44768"/>
    <s v="XOF"/>
    <n v="9631.73"/>
    <n v="15.44"/>
    <s v="EUR"/>
    <n v="14.685"/>
    <n v="30543689"/>
    <s v="STAFF"/>
    <n v="8540279"/>
    <s v="Time Code : N - OUB1420722/BANK-OMNI/Allocation coût de la vie YAMEOGO Wendkoaguenda Lucie"/>
  </r>
  <r>
    <s v="E"/>
    <s v="4190"/>
    <s v="854"/>
    <s v="85408"/>
    <s v="8549059"/>
    <n v="528004120002"/>
    <x v="0"/>
    <x v="18"/>
    <x v="18"/>
    <n v="202302"/>
    <n v="44768"/>
    <s v="XOF"/>
    <n v="53313.25"/>
    <n v="85.45"/>
    <s v="EUR"/>
    <n v="81.271000000000001"/>
    <n v="30543689"/>
    <s v="STAFF"/>
    <n v="2046481"/>
    <s v="Time Code : N - OUB1420722/BANK-OMNI/Allocation coût de la vie TOE Hadja Aliza Sandrine"/>
  </r>
  <r>
    <s v="E"/>
    <s v="4190"/>
    <s v="854"/>
    <s v="85400"/>
    <s v="8549057"/>
    <n v="528004120002"/>
    <x v="0"/>
    <x v="22"/>
    <x v="22"/>
    <n v="202302"/>
    <n v="44768"/>
    <s v="XOF"/>
    <n v="11570.25"/>
    <n v="18.55"/>
    <s v="EUR"/>
    <n v="17.643000000000001"/>
    <n v="30543689"/>
    <s v="STAFF"/>
    <n v="8540392"/>
    <s v="Time Code : N - OUB1420722/BANK-OMNI/Allocation coût de la vie KABORE Hamza"/>
  </r>
  <r>
    <s v="E"/>
    <s v="4190"/>
    <s v="854"/>
    <s v="85406"/>
    <s v="8549059"/>
    <n v="528004120002"/>
    <x v="0"/>
    <x v="18"/>
    <x v="18"/>
    <n v="202302"/>
    <n v="44768"/>
    <s v="XOF"/>
    <n v="8992.81"/>
    <n v="14.41"/>
    <s v="EUR"/>
    <n v="13.705"/>
    <n v="30543689"/>
    <s v="STAFF"/>
    <n v="8540386"/>
    <s v="Time Code : N - OUB1420722/BANK-OMNI/Allocation coût de la vie YAMEOGO Dahlia Ramata Stephanie"/>
  </r>
  <r>
    <s v="E"/>
    <s v="4190"/>
    <s v="854"/>
    <s v="85400"/>
    <s v="8549053"/>
    <n v="528004120002"/>
    <x v="0"/>
    <x v="11"/>
    <x v="11"/>
    <n v="202302"/>
    <n v="44768"/>
    <s v="XOF"/>
    <n v="-6.95"/>
    <n v="-0.01"/>
    <s v="EUR"/>
    <n v="-0.01"/>
    <n v="30543689"/>
    <s v="STAFF"/>
    <n v="9985235"/>
    <s v="Time Code : N - 2226428 CIGNA ER"/>
  </r>
  <r>
    <s v="E"/>
    <s v="4190"/>
    <s v="854"/>
    <s v="85400"/>
    <s v="8549053"/>
    <n v="528004120002"/>
    <x v="0"/>
    <x v="11"/>
    <x v="11"/>
    <n v="202302"/>
    <n v="44768"/>
    <s v="XOF"/>
    <n v="-25.3"/>
    <n v="-0.04"/>
    <s v="EUR"/>
    <n v="-3.7999999999999999E-2"/>
    <n v="30543689"/>
    <s v="STAFF"/>
    <n v="9985235"/>
    <s v="Time Code : N - 2226428 EPA"/>
  </r>
  <r>
    <s v="E"/>
    <s v="4200"/>
    <s v="854"/>
    <s v="85400"/>
    <s v="8549053"/>
    <n v="528004120002"/>
    <x v="0"/>
    <x v="11"/>
    <x v="11"/>
    <n v="202302"/>
    <n v="44768"/>
    <s v="XOF"/>
    <n v="-9.64"/>
    <n v="-0.02"/>
    <s v="EUR"/>
    <n v="-1.9E-2"/>
    <n v="30543689"/>
    <s v="STAFF"/>
    <n v="9985235"/>
    <s v="Time Code : N - 2226428 LONG TERM SAVINGS PLAN"/>
  </r>
  <r>
    <s v="E"/>
    <s v="4190"/>
    <s v="854"/>
    <s v="85400"/>
    <s v="8549055"/>
    <n v="528004120002"/>
    <x v="0"/>
    <x v="11"/>
    <x v="11"/>
    <n v="202302"/>
    <n v="44768"/>
    <s v="XOF"/>
    <n v="-6837.61"/>
    <n v="-10.96"/>
    <s v="EUR"/>
    <n v="-10.423999999999999"/>
    <n v="30543689"/>
    <s v="STAFF"/>
    <n v="8540039"/>
    <s v="Time Code : N - OUB1420722/BANK-OMNI/Allocation coût de la vie NABI Grégoire"/>
  </r>
  <r>
    <s v="E"/>
    <s v="4190"/>
    <s v="854"/>
    <s v="85400"/>
    <s v="8549053"/>
    <n v="528004120002"/>
    <x v="0"/>
    <x v="42"/>
    <x v="42"/>
    <n v="202302"/>
    <n v="44768"/>
    <s v="XOF"/>
    <n v="6.95"/>
    <n v="0.01"/>
    <s v="EUR"/>
    <n v="0.01"/>
    <n v="30543689"/>
    <s v="STAFF"/>
    <n v="9985235"/>
    <s v="Time Code : N - 2226428 CIGNA ER"/>
  </r>
  <r>
    <s v="E"/>
    <s v="4190"/>
    <s v="854"/>
    <s v="85400"/>
    <s v="8549053"/>
    <n v="528004120002"/>
    <x v="0"/>
    <x v="42"/>
    <x v="42"/>
    <n v="202302"/>
    <n v="44768"/>
    <s v="XOF"/>
    <n v="25.3"/>
    <n v="0.04"/>
    <s v="EUR"/>
    <n v="3.7999999999999999E-2"/>
    <n v="30543689"/>
    <s v="STAFF"/>
    <n v="9985235"/>
    <s v="Time Code : N - 2226428 EPA"/>
  </r>
  <r>
    <s v="E"/>
    <s v="4200"/>
    <s v="854"/>
    <s v="85400"/>
    <s v="8549053"/>
    <n v="528004120002"/>
    <x v="0"/>
    <x v="42"/>
    <x v="42"/>
    <n v="202302"/>
    <n v="44768"/>
    <s v="XOF"/>
    <n v="9.64"/>
    <n v="0.02"/>
    <s v="EUR"/>
    <n v="1.9E-2"/>
    <n v="30543689"/>
    <s v="STAFF"/>
    <n v="9985235"/>
    <s v="Time Code : N - 2226428 LONG TERM SAVINGS PLAN"/>
  </r>
  <r>
    <s v="E"/>
    <s v="4190"/>
    <s v="854"/>
    <s v="85400"/>
    <s v="8549055"/>
    <n v="528004120002"/>
    <x v="0"/>
    <x v="42"/>
    <x v="42"/>
    <n v="202302"/>
    <n v="44768"/>
    <s v="XOF"/>
    <n v="6837.61"/>
    <n v="10.96"/>
    <s v="EUR"/>
    <n v="10.423999999999999"/>
    <n v="30543689"/>
    <s v="STAFF"/>
    <n v="8540039"/>
    <s v="Time Code : N - OUB1420722/BANK-OMNI/Allocation coût de la vie NABI Grégoire"/>
  </r>
  <r>
    <s v="E"/>
    <s v="4190"/>
    <s v="854"/>
    <s v="85400"/>
    <s v="8549059"/>
    <n v="528004120002"/>
    <x v="0"/>
    <x v="18"/>
    <x v="18"/>
    <n v="202302"/>
    <n v="44768"/>
    <s v="XOF"/>
    <n v="47988.51"/>
    <n v="76.92"/>
    <s v="EUR"/>
    <n v="73.158000000000001"/>
    <n v="30543689"/>
    <s v="STAFF"/>
    <n v="2029740"/>
    <s v="Time Code : N - OUB1420722/BANK-OMNI/Allocation coût de la vie KAMBOU Sansan Christian"/>
  </r>
  <r>
    <s v="E"/>
    <s v="4190"/>
    <s v="854"/>
    <s v="85400"/>
    <s v="8549059"/>
    <n v="528004120002"/>
    <x v="0"/>
    <x v="18"/>
    <x v="18"/>
    <n v="202302"/>
    <n v="44768"/>
    <s v="XOF"/>
    <n v="6818.18"/>
    <n v="10.93"/>
    <s v="EUR"/>
    <n v="10.395"/>
    <n v="30543689"/>
    <s v="STAFF"/>
    <n v="8540206"/>
    <s v="Time Code : N - OUB1420722/BANK-OMNI/Allocation coût de la vie OUEDRAOGO Wendingomdé Joseph Arnaud"/>
  </r>
  <r>
    <s v="E"/>
    <s v="4190"/>
    <s v="854"/>
    <s v="85400"/>
    <s v="8549059"/>
    <n v="528004120002"/>
    <x v="0"/>
    <x v="18"/>
    <x v="18"/>
    <n v="202302"/>
    <n v="44768"/>
    <s v="XOF"/>
    <n v="4057.97"/>
    <n v="6.5"/>
    <s v="EUR"/>
    <n v="6.1820000000000004"/>
    <n v="30543689"/>
    <s v="STAFF"/>
    <n v="2012905"/>
    <s v="Time Code : N - OUB1420722/BANK-OMNI/Allocation coût de la vie NEBIE Noël"/>
  </r>
  <r>
    <s v="E"/>
    <s v="4170"/>
    <s v="854"/>
    <s v="85400"/>
    <s v="8549053"/>
    <n v="528004120002"/>
    <x v="0"/>
    <x v="11"/>
    <x v="11"/>
    <n v="202302"/>
    <n v="44768"/>
    <s v="XOF"/>
    <n v="-2.41"/>
    <n v="0"/>
    <s v="EUR"/>
    <n v="0"/>
    <n v="30543689"/>
    <s v="STAFF"/>
    <n v="9985235"/>
    <s v="Time Code : N - 2226428 INS"/>
  </r>
  <r>
    <s v="E"/>
    <s v="4170"/>
    <s v="854"/>
    <s v="85400"/>
    <s v="8549053"/>
    <n v="528004120002"/>
    <x v="0"/>
    <x v="42"/>
    <x v="42"/>
    <n v="202302"/>
    <n v="44768"/>
    <s v="XOF"/>
    <n v="2.41"/>
    <n v="0"/>
    <s v="EUR"/>
    <n v="0"/>
    <n v="30543689"/>
    <s v="STAFF"/>
    <n v="9985235"/>
    <s v="Time Code : N - 2226428 INS"/>
  </r>
  <r>
    <s v="E"/>
    <s v="4170"/>
    <s v="854"/>
    <s v="85400"/>
    <s v="8549055"/>
    <n v="528004120002"/>
    <x v="0"/>
    <x v="42"/>
    <x v="42"/>
    <n v="202302"/>
    <n v="44770"/>
    <s v="XOF"/>
    <n v="2082.8000000000002"/>
    <n v="3.34"/>
    <s v="EUR"/>
    <n v="3.177"/>
    <n v="30543689"/>
    <s v="STAFF"/>
    <n v="8540039"/>
    <s v="Time Code : N - ASSURANCE MALADIE DE NABI GREGOIRE JUILLET 2022"/>
  </r>
  <r>
    <s v="E"/>
    <s v="4170"/>
    <s v="854"/>
    <s v="85400"/>
    <s v="8549055"/>
    <n v="528004120002"/>
    <x v="0"/>
    <x v="11"/>
    <x v="11"/>
    <n v="202302"/>
    <n v="44770"/>
    <s v="XOF"/>
    <n v="-2082.8000000000002"/>
    <n v="-3.34"/>
    <s v="EUR"/>
    <n v="-3.177"/>
    <n v="30543689"/>
    <s v="STAFF"/>
    <n v="8540039"/>
    <s v="Time Code : N - ASSURANCE MALADIE DE NABI GREGOIRE JUILLET 2022"/>
  </r>
  <r>
    <s v="E"/>
    <s v="4170"/>
    <s v="854"/>
    <s v="85400"/>
    <s v="8549062"/>
    <n v="528004120002"/>
    <x v="0"/>
    <x v="78"/>
    <x v="77"/>
    <n v="202302"/>
    <n v="44770"/>
    <s v="XOF"/>
    <n v="1275.8499999999999"/>
    <n v="2.0499999999999998"/>
    <s v="EUR"/>
    <n v="1.95"/>
    <n v="30543689"/>
    <s v="STAFF"/>
    <n v="2032465"/>
    <s v="Time Code : N - ASSURANCE MALADIE DE ZOURE HASSIMI JUILLET 2022"/>
  </r>
  <r>
    <s v="E"/>
    <s v="4170"/>
    <s v="854"/>
    <s v="85406"/>
    <s v="8549059"/>
    <n v="528004120002"/>
    <x v="0"/>
    <x v="18"/>
    <x v="18"/>
    <n v="202302"/>
    <n v="44770"/>
    <s v="XOF"/>
    <n v="2739.29"/>
    <n v="4.3899999999999997"/>
    <s v="EUR"/>
    <n v="4.1749999999999998"/>
    <n v="30543689"/>
    <s v="STAFF"/>
    <n v="8540386"/>
    <s v="Time Code : N - ASSURANCE MALADIE DE YAMEOGO DAHLIA RAMATA  JUILLET 2022"/>
  </r>
  <r>
    <s v="E"/>
    <s v="4170"/>
    <s v="854"/>
    <s v="85406"/>
    <s v="8549059"/>
    <n v="528004120002"/>
    <x v="0"/>
    <x v="18"/>
    <x v="18"/>
    <n v="202302"/>
    <n v="44770"/>
    <s v="XOF"/>
    <n v="3778.16"/>
    <n v="6.06"/>
    <s v="EUR"/>
    <n v="5.7640000000000002"/>
    <n v="30543689"/>
    <s v="STAFF"/>
    <n v="8540279"/>
    <s v="Time Code : N - ASSURANCE MALADIE DE YAMEOGO W LUCIE  JUILLET 2022"/>
  </r>
  <r>
    <s v="E"/>
    <s v="4170"/>
    <s v="854"/>
    <s v="85408"/>
    <s v="8549059"/>
    <n v="528004120002"/>
    <x v="0"/>
    <x v="18"/>
    <x v="18"/>
    <n v="202302"/>
    <n v="44770"/>
    <s v="XOF"/>
    <n v="11566.8"/>
    <n v="18.54"/>
    <s v="EUR"/>
    <n v="17.632999999999999"/>
    <n v="30543689"/>
    <s v="STAFF"/>
    <n v="2046481"/>
    <s v="Time Code : N - ASSURANCE MALADIE DE TOE Hadja Aliza Sandrine JUILLET 2022"/>
  </r>
  <r>
    <s v="E"/>
    <s v="4170"/>
    <s v="854"/>
    <s v="85400"/>
    <s v="8549062"/>
    <n v="528004120002"/>
    <x v="0"/>
    <x v="23"/>
    <x v="23"/>
    <n v="202302"/>
    <n v="44770"/>
    <s v="XOF"/>
    <n v="-1275.8499999999999"/>
    <n v="-2.0499999999999998"/>
    <s v="EUR"/>
    <n v="-1.95"/>
    <n v="30543689"/>
    <s v="STAFF"/>
    <n v="2032465"/>
    <s v="Time Code : N - ASSURANCE MALADIE DE ZOURE HASSIMI JUILLET 2022"/>
  </r>
  <r>
    <s v="E"/>
    <s v="4170"/>
    <s v="854"/>
    <s v="85400"/>
    <s v="8549059"/>
    <n v="528004120002"/>
    <x v="0"/>
    <x v="12"/>
    <x v="12"/>
    <n v="202302"/>
    <n v="44770"/>
    <s v="XOF"/>
    <n v="-2573.4"/>
    <n v="-4.12"/>
    <s v="EUR"/>
    <n v="-3.919"/>
    <n v="30543689"/>
    <s v="STAFF"/>
    <n v="8540206"/>
    <s v="Time Code : N - ASSURANCE MALADIE DE OUEDRAOGO WENDINGOMDE JOSEPH A JUILLET 2022"/>
  </r>
  <r>
    <s v="E"/>
    <s v="4170"/>
    <s v="854"/>
    <s v="85400"/>
    <s v="8549059"/>
    <n v="528004120002"/>
    <x v="0"/>
    <x v="12"/>
    <x v="12"/>
    <n v="202302"/>
    <n v="44770"/>
    <s v="XOF"/>
    <n v="-1591.78"/>
    <n v="-2.5499999999999998"/>
    <s v="EUR"/>
    <n v="-2.4249999999999998"/>
    <n v="30543689"/>
    <s v="STAFF"/>
    <n v="2012905"/>
    <s v="Time Code : N - ASSURANCE MALADIE DE  NEBIE NOEL JUILLET 2022"/>
  </r>
  <r>
    <s v="E"/>
    <s v="4170"/>
    <s v="854"/>
    <s v="85400"/>
    <s v="8549059"/>
    <n v="528004120002"/>
    <x v="0"/>
    <x v="12"/>
    <x v="12"/>
    <n v="202302"/>
    <n v="44770"/>
    <s v="XOF"/>
    <n v="-27236.32"/>
    <n v="-43.66"/>
    <s v="EUR"/>
    <n v="-41.524999999999999"/>
    <n v="30543689"/>
    <s v="STAFF"/>
    <n v="2029740"/>
    <s v="Time Code : N - ASSURANCE MALADIE DE KAMBOU SANSAN CHRISTIAN JUILLET 2022"/>
  </r>
  <r>
    <s v="E"/>
    <s v="4170"/>
    <s v="854"/>
    <s v="85400"/>
    <s v="8549057"/>
    <n v="528004120002"/>
    <x v="0"/>
    <x v="7"/>
    <x v="7"/>
    <n v="202302"/>
    <n v="44770"/>
    <s v="XOF"/>
    <n v="-2510.27"/>
    <n v="-4.0199999999999996"/>
    <s v="EUR"/>
    <n v="-3.823"/>
    <n v="30543689"/>
    <s v="STAFF"/>
    <n v="8540392"/>
    <s v="Time Code : N - ASSURANCE MALADIE DE KABORE HAMZA JUILLET 2022"/>
  </r>
  <r>
    <s v="E"/>
    <s v="4170"/>
    <s v="854"/>
    <s v="85408"/>
    <s v="8549057"/>
    <n v="528004120002"/>
    <x v="0"/>
    <x v="22"/>
    <x v="22"/>
    <n v="202302"/>
    <n v="44770"/>
    <s v="XOF"/>
    <n v="11448.17"/>
    <n v="18.350000000000001"/>
    <s v="EUR"/>
    <n v="17.452999999999999"/>
    <n v="30543689"/>
    <s v="STAFF"/>
    <n v="2023596"/>
    <s v="Time Code : N - ASSURANCE MALADIE DE WANGRE DIDIER JUILLET 2022"/>
  </r>
  <r>
    <s v="E"/>
    <s v="4170"/>
    <s v="854"/>
    <s v="85406"/>
    <s v="8549057"/>
    <n v="528004120002"/>
    <x v="0"/>
    <x v="22"/>
    <x v="22"/>
    <n v="202302"/>
    <n v="44770"/>
    <s v="XOF"/>
    <n v="982.61"/>
    <n v="1.58"/>
    <s v="EUR"/>
    <n v="1.5029999999999999"/>
    <n v="30543689"/>
    <s v="STAFF"/>
    <n v="8540358"/>
    <s v="Time Code : N - ASSURANCE MALADIE DE ZOMA JEAN JUILLET 2022"/>
  </r>
  <r>
    <s v="E"/>
    <s v="4170"/>
    <s v="854"/>
    <s v="85406"/>
    <s v="8549057"/>
    <n v="528004120002"/>
    <x v="0"/>
    <x v="22"/>
    <x v="22"/>
    <n v="202302"/>
    <n v="44770"/>
    <s v="XOF"/>
    <n v="10232.049999999999"/>
    <n v="16.399999999999999"/>
    <s v="EUR"/>
    <n v="15.598000000000001"/>
    <n v="30543689"/>
    <s v="STAFF"/>
    <n v="8540399"/>
    <s v="Time Code : N - ASSURANCE MALADIE DE KONFE TRAORE AICHA JUILLET 2022"/>
  </r>
  <r>
    <s v="E"/>
    <s v="4170"/>
    <s v="854"/>
    <s v="85406"/>
    <s v="8549057"/>
    <n v="528004120002"/>
    <x v="0"/>
    <x v="22"/>
    <x v="22"/>
    <n v="202302"/>
    <n v="44770"/>
    <s v="XOF"/>
    <n v="704.5"/>
    <n v="1.1299999999999999"/>
    <s v="EUR"/>
    <n v="1.075"/>
    <n v="30543689"/>
    <s v="STAFF"/>
    <n v="2036440"/>
    <s v="Time Code : N - ASSURANCE MALADIE DE YALPOUGDOU HERVE JUILLET 2022"/>
  </r>
  <r>
    <s v="E"/>
    <s v="4170"/>
    <s v="854"/>
    <s v="85408"/>
    <s v="8549059"/>
    <n v="528004120002"/>
    <x v="0"/>
    <x v="12"/>
    <x v="12"/>
    <n v="202302"/>
    <n v="44770"/>
    <s v="XOF"/>
    <n v="-11566.8"/>
    <n v="-18.54"/>
    <s v="EUR"/>
    <n v="-17.632999999999999"/>
    <n v="30543689"/>
    <s v="STAFF"/>
    <n v="2046481"/>
    <s v="Time Code : N - ASSURANCE MALADIE DE TOE Hadja Aliza Sandrine JUILLET 2022"/>
  </r>
  <r>
    <s v="E"/>
    <s v="4170"/>
    <s v="854"/>
    <s v="85406"/>
    <s v="8549059"/>
    <n v="528004120002"/>
    <x v="0"/>
    <x v="12"/>
    <x v="12"/>
    <n v="202302"/>
    <n v="44770"/>
    <s v="XOF"/>
    <n v="-2739.29"/>
    <n v="-4.3899999999999997"/>
    <s v="EUR"/>
    <n v="-4.1749999999999998"/>
    <n v="30543689"/>
    <s v="STAFF"/>
    <n v="8540386"/>
    <s v="Time Code : N - ASSURANCE MALADIE DE YAMEOGO DAHLIA RAMATA  JUILLET 2022"/>
  </r>
  <r>
    <s v="E"/>
    <s v="4170"/>
    <s v="854"/>
    <s v="85406"/>
    <s v="8549059"/>
    <n v="528004120002"/>
    <x v="0"/>
    <x v="12"/>
    <x v="12"/>
    <n v="202302"/>
    <n v="44770"/>
    <s v="XOF"/>
    <n v="-3778.16"/>
    <n v="-6.06"/>
    <s v="EUR"/>
    <n v="-5.7640000000000002"/>
    <n v="30543689"/>
    <s v="STAFF"/>
    <n v="8540279"/>
    <s v="Time Code : N - ASSURANCE MALADIE DE YAMEOGO W LUCIE  JUILLET 2022"/>
  </r>
  <r>
    <s v="E"/>
    <s v="4170"/>
    <s v="854"/>
    <s v="85408"/>
    <s v="8549057"/>
    <n v="528004120002"/>
    <x v="0"/>
    <x v="7"/>
    <x v="7"/>
    <n v="202302"/>
    <n v="44770"/>
    <s v="XOF"/>
    <n v="-11448.17"/>
    <n v="-18.350000000000001"/>
    <s v="EUR"/>
    <n v="-17.452999999999999"/>
    <n v="30543689"/>
    <s v="STAFF"/>
    <n v="2023596"/>
    <s v="Time Code : N - ASSURANCE MALADIE DE WANGRE DIDIER JUILLET 2022"/>
  </r>
  <r>
    <s v="E"/>
    <s v="4170"/>
    <s v="854"/>
    <s v="85406"/>
    <s v="8549057"/>
    <n v="528004120002"/>
    <x v="0"/>
    <x v="7"/>
    <x v="7"/>
    <n v="202302"/>
    <n v="44770"/>
    <s v="XOF"/>
    <n v="-982.61"/>
    <n v="-1.58"/>
    <s v="EUR"/>
    <n v="-1.5029999999999999"/>
    <n v="30543689"/>
    <s v="STAFF"/>
    <n v="8540358"/>
    <s v="Time Code : N - ASSURANCE MALADIE DE ZOMA JEAN JUILLET 2022"/>
  </r>
  <r>
    <s v="E"/>
    <s v="4170"/>
    <s v="854"/>
    <s v="85406"/>
    <s v="8549057"/>
    <n v="528004120002"/>
    <x v="0"/>
    <x v="7"/>
    <x v="7"/>
    <n v="202302"/>
    <n v="44770"/>
    <s v="XOF"/>
    <n v="-10232.049999999999"/>
    <n v="-16.399999999999999"/>
    <s v="EUR"/>
    <n v="-15.598000000000001"/>
    <n v="30543689"/>
    <s v="STAFF"/>
    <n v="8540399"/>
    <s v="Time Code : N - ASSURANCE MALADIE DE KONFE TRAORE AICHA JUILLET 2022"/>
  </r>
  <r>
    <s v="E"/>
    <s v="4170"/>
    <s v="854"/>
    <s v="85406"/>
    <s v="8549057"/>
    <n v="528004120002"/>
    <x v="0"/>
    <x v="7"/>
    <x v="7"/>
    <n v="202302"/>
    <n v="44770"/>
    <s v="XOF"/>
    <n v="-704.5"/>
    <n v="-1.1299999999999999"/>
    <s v="EUR"/>
    <n v="-1.075"/>
    <n v="30543689"/>
    <s v="STAFF"/>
    <n v="2036440"/>
    <s v="Time Code : N - ASSURANCE MALADIE DE YALPOUGDOU HERVE JUILLET 2022"/>
  </r>
  <r>
    <s v="E"/>
    <s v="4170"/>
    <s v="854"/>
    <s v="85400"/>
    <s v="8549059"/>
    <n v="528004120002"/>
    <x v="0"/>
    <x v="18"/>
    <x v="18"/>
    <n v="202302"/>
    <n v="44770"/>
    <s v="XOF"/>
    <n v="2573.4"/>
    <n v="4.12"/>
    <s v="EUR"/>
    <n v="3.919"/>
    <n v="30543689"/>
    <s v="STAFF"/>
    <n v="8540206"/>
    <s v="Time Code : N - ASSURANCE MALADIE DE OUEDRAOGO WENDINGOMDE JOSEPH A JUILLET 2022"/>
  </r>
  <r>
    <s v="E"/>
    <s v="4170"/>
    <s v="854"/>
    <s v="85400"/>
    <s v="8549059"/>
    <n v="528004120002"/>
    <x v="0"/>
    <x v="18"/>
    <x v="18"/>
    <n v="202302"/>
    <n v="44770"/>
    <s v="XOF"/>
    <n v="1591.78"/>
    <n v="2.5499999999999998"/>
    <s v="EUR"/>
    <n v="2.4249999999999998"/>
    <n v="30543689"/>
    <s v="STAFF"/>
    <n v="2012905"/>
    <s v="Time Code : N - ASSURANCE MALADIE DE  NEBIE NOEL JUILLET 2022"/>
  </r>
  <r>
    <s v="E"/>
    <s v="4170"/>
    <s v="854"/>
    <s v="85400"/>
    <s v="8549057"/>
    <n v="528004120002"/>
    <x v="0"/>
    <x v="22"/>
    <x v="22"/>
    <n v="202302"/>
    <n v="44770"/>
    <s v="XOF"/>
    <n v="2510.27"/>
    <n v="4.0199999999999996"/>
    <s v="EUR"/>
    <n v="3.823"/>
    <n v="30543689"/>
    <s v="STAFF"/>
    <n v="8540392"/>
    <s v="Time Code : N - ASSURANCE MALADIE DE KABORE HAMZA JUILLET 2022"/>
  </r>
  <r>
    <s v="E"/>
    <s v="4170"/>
    <s v="854"/>
    <s v="85400"/>
    <s v="8549059"/>
    <n v="528004120002"/>
    <x v="0"/>
    <x v="18"/>
    <x v="18"/>
    <n v="202302"/>
    <n v="44770"/>
    <s v="XOF"/>
    <n v="27236.32"/>
    <n v="43.66"/>
    <s v="EUR"/>
    <n v="41.524999999999999"/>
    <n v="30543689"/>
    <s v="STAFF"/>
    <n v="2029740"/>
    <s v="Time Code : N - ASSURANCE MALADIE DE KAMBOU SANSAN CHRISTIAN JUILLET 2022"/>
  </r>
  <r>
    <s v="E"/>
    <s v="4200"/>
    <s v="854"/>
    <s v="85400"/>
    <s v="8549057"/>
    <n v="528004120002"/>
    <x v="0"/>
    <x v="7"/>
    <x v="7"/>
    <n v="202302"/>
    <n v="44771"/>
    <s v="XOF"/>
    <n v="-14925.62"/>
    <n v="-23.92"/>
    <s v="EUR"/>
    <n v="-22.75"/>
    <n v="30543689"/>
    <s v="STAFF"/>
    <n v="8540392"/>
    <s v="Time Code : N - CNSS du mois de Juillet 2022 de KABORE Hamza"/>
  </r>
  <r>
    <s v="E"/>
    <s v="4200"/>
    <s v="854"/>
    <s v="85408"/>
    <s v="8549057"/>
    <n v="528004120002"/>
    <x v="0"/>
    <x v="7"/>
    <x v="7"/>
    <n v="202302"/>
    <n v="44771"/>
    <s v="XOF"/>
    <n v="-129000"/>
    <n v="-206.77"/>
    <s v="EUR"/>
    <n v="-196.65799999999999"/>
    <n v="30543689"/>
    <s v="STAFF"/>
    <n v="2023596"/>
    <s v="Time Code : N - CNSS du mois de Juillet 2022 de WANGRE Didier"/>
  </r>
  <r>
    <s v="E"/>
    <s v="4200"/>
    <s v="854"/>
    <s v="85406"/>
    <s v="8549057"/>
    <n v="528004120002"/>
    <x v="0"/>
    <x v="7"/>
    <x v="7"/>
    <n v="202302"/>
    <n v="44771"/>
    <s v="XOF"/>
    <n v="-5975.57"/>
    <n v="-9.58"/>
    <s v="EUR"/>
    <n v="-9.1110000000000007"/>
    <n v="30543689"/>
    <s v="STAFF"/>
    <n v="2036440"/>
    <s v="Time Code : N - CNSS du mois de Juillet 2022 de YALPOUGDOU Hervé"/>
  </r>
  <r>
    <s v="E"/>
    <s v="4200"/>
    <s v="854"/>
    <s v="85406"/>
    <s v="8549057"/>
    <n v="528004120002"/>
    <x v="0"/>
    <x v="7"/>
    <x v="7"/>
    <n v="202302"/>
    <n v="44771"/>
    <s v="XOF"/>
    <n v="-23256.34"/>
    <n v="-37.28"/>
    <s v="EUR"/>
    <n v="-35.457000000000001"/>
    <n v="30543689"/>
    <s v="STAFF"/>
    <n v="8540399"/>
    <s v="Time Code : N - CNSS du mois de Juillet 2022 de KONFE TRAORE Aicha"/>
  </r>
  <r>
    <s v="E"/>
    <s v="4200"/>
    <s v="854"/>
    <s v="85406"/>
    <s v="8549057"/>
    <n v="528004120002"/>
    <x v="0"/>
    <x v="7"/>
    <x v="7"/>
    <n v="202302"/>
    <n v="44771"/>
    <s v="XOF"/>
    <n v="-4161.29"/>
    <n v="-6.67"/>
    <s v="EUR"/>
    <n v="-6.3440000000000003"/>
    <n v="30543689"/>
    <s v="STAFF"/>
    <n v="8540358"/>
    <s v="Time Code : N - CNSS du mois de Juillet 2022 de ZOMA Jean"/>
  </r>
  <r>
    <s v="E"/>
    <s v="4200"/>
    <s v="854"/>
    <s v="85408"/>
    <s v="8549059"/>
    <n v="528004120002"/>
    <x v="0"/>
    <x v="12"/>
    <x v="12"/>
    <n v="202302"/>
    <n v="44771"/>
    <s v="XOF"/>
    <n v="-68774.100000000006"/>
    <n v="-110.24"/>
    <s v="EUR"/>
    <n v="-104.849"/>
    <n v="30543689"/>
    <s v="STAFF"/>
    <n v="2046481"/>
    <s v="Time Code : N - CNSS du mois de Juillet 2022 de TOE Hadja Aliza Sandrine"/>
  </r>
  <r>
    <s v="E"/>
    <s v="4200"/>
    <s v="854"/>
    <s v="85400"/>
    <s v="8549059"/>
    <n v="528004120002"/>
    <x v="0"/>
    <x v="12"/>
    <x v="12"/>
    <n v="202302"/>
    <n v="44771"/>
    <s v="XOF"/>
    <n v="-5234.78"/>
    <n v="-8.39"/>
    <s v="EUR"/>
    <n v="-7.98"/>
    <n v="30543689"/>
    <s v="STAFF"/>
    <n v="2012905"/>
    <s v="Time Code : N - CNSS du mois de Juillet 2022 de NEBIE Noël"/>
  </r>
  <r>
    <s v="E"/>
    <s v="4200"/>
    <s v="854"/>
    <s v="85406"/>
    <s v="8549059"/>
    <n v="528004120002"/>
    <x v="0"/>
    <x v="12"/>
    <x v="12"/>
    <n v="202302"/>
    <n v="44771"/>
    <s v="XOF"/>
    <n v="-12424.93"/>
    <n v="-19.920000000000002"/>
    <s v="EUR"/>
    <n v="-18.946000000000002"/>
    <n v="30543689"/>
    <s v="STAFF"/>
    <n v="8540279"/>
    <s v="Time Code : N - CNSS du mois de Juillet 2022 de YAMEOGO Wendkoaguenda Lucie"/>
  </r>
  <r>
    <s v="E"/>
    <s v="4210"/>
    <s v="854"/>
    <s v="85400"/>
    <s v="8549059"/>
    <n v="528004120002"/>
    <x v="0"/>
    <x v="12"/>
    <x v="12"/>
    <n v="202302"/>
    <n v="44771"/>
    <s v="XOF"/>
    <n v="-3320.35"/>
    <n v="-5.32"/>
    <s v="EUR"/>
    <n v="-5.0599999999999996"/>
    <n v="30543689"/>
    <s v="STAFF"/>
    <n v="2012905"/>
    <s v="Time Code : N - TERMINAL_GRANT_2012905"/>
  </r>
  <r>
    <s v="E"/>
    <s v="4200"/>
    <s v="854"/>
    <s v="85400"/>
    <s v="8549059"/>
    <n v="528004120002"/>
    <x v="0"/>
    <x v="12"/>
    <x v="12"/>
    <n v="202302"/>
    <n v="44771"/>
    <s v="XOF"/>
    <n v="-8795.4500000000007"/>
    <n v="-14.1"/>
    <s v="EUR"/>
    <n v="-13.41"/>
    <n v="30543689"/>
    <s v="STAFF"/>
    <n v="8540206"/>
    <s v="Time Code : N - CNSS du mois de Juillet 2022 de OUEDRAOGO Wendingomdé Joseph Arnaud"/>
  </r>
  <r>
    <s v="E"/>
    <s v="4200"/>
    <s v="854"/>
    <s v="85406"/>
    <s v="8549059"/>
    <n v="528004120002"/>
    <x v="0"/>
    <x v="12"/>
    <x v="12"/>
    <n v="202302"/>
    <n v="44771"/>
    <s v="XOF"/>
    <n v="-11600.72"/>
    <n v="-18.59"/>
    <s v="EUR"/>
    <n v="-17.681000000000001"/>
    <n v="30543689"/>
    <s v="STAFF"/>
    <n v="8540386"/>
    <s v="Time Code : N - CNSS du mois de Juillet 2022 de YAMEOGO Dahlia Ramata Stephanie"/>
  </r>
  <r>
    <s v="E"/>
    <s v="4210"/>
    <s v="854"/>
    <s v="85400"/>
    <s v="8549059"/>
    <n v="528004120002"/>
    <x v="0"/>
    <x v="12"/>
    <x v="12"/>
    <n v="202302"/>
    <n v="44771"/>
    <s v="XOF"/>
    <n v="-6925.7"/>
    <n v="-11.1"/>
    <s v="EUR"/>
    <n v="-10.557"/>
    <n v="30543689"/>
    <s v="STAFF"/>
    <n v="2029740"/>
    <s v="Time Code : N - TERMINAL_GRANT_2029740"/>
  </r>
  <r>
    <s v="E"/>
    <s v="4200"/>
    <s v="854"/>
    <s v="85400"/>
    <s v="8549059"/>
    <n v="528004120002"/>
    <x v="0"/>
    <x v="12"/>
    <x v="12"/>
    <n v="202302"/>
    <n v="44771"/>
    <s v="XOF"/>
    <n v="-61905.17"/>
    <n v="-99.23"/>
    <s v="EUR"/>
    <n v="-94.376999999999995"/>
    <n v="30543689"/>
    <s v="STAFF"/>
    <n v="2029740"/>
    <s v="Time Code : N - CNSS du mois de Juillet 2022 de KAMBOU Sansan Christian"/>
  </r>
  <r>
    <s v="E"/>
    <s v="4210"/>
    <s v="854"/>
    <s v="85400"/>
    <s v="8549059"/>
    <n v="528004120002"/>
    <x v="0"/>
    <x v="18"/>
    <x v="18"/>
    <n v="202302"/>
    <n v="44771"/>
    <s v="XOF"/>
    <n v="3320.35"/>
    <n v="5.32"/>
    <s v="EUR"/>
    <n v="5.0599999999999996"/>
    <n v="30543689"/>
    <s v="STAFF"/>
    <n v="2012905"/>
    <s v="Time Code : N - TERMINAL_GRANT_2012905"/>
  </r>
  <r>
    <s v="E"/>
    <s v="4200"/>
    <s v="854"/>
    <s v="85406"/>
    <s v="8549059"/>
    <n v="528004120002"/>
    <x v="0"/>
    <x v="18"/>
    <x v="18"/>
    <n v="202302"/>
    <n v="44771"/>
    <s v="XOF"/>
    <n v="11600.72"/>
    <n v="18.59"/>
    <s v="EUR"/>
    <n v="17.681000000000001"/>
    <n v="30543689"/>
    <s v="STAFF"/>
    <n v="8540386"/>
    <s v="Time Code : N - CNSS du mois de Juillet 2022 de YAMEOGO Dahlia Ramata Stephanie"/>
  </r>
  <r>
    <s v="E"/>
    <s v="4210"/>
    <s v="854"/>
    <s v="85400"/>
    <s v="8549059"/>
    <n v="528004120002"/>
    <x v="0"/>
    <x v="18"/>
    <x v="18"/>
    <n v="202302"/>
    <n v="44771"/>
    <s v="XOF"/>
    <n v="6925.7"/>
    <n v="11.1"/>
    <s v="EUR"/>
    <n v="10.557"/>
    <n v="30543689"/>
    <s v="STAFF"/>
    <n v="2029740"/>
    <s v="Time Code : N - TERMINAL_GRANT_2029740"/>
  </r>
  <r>
    <s v="E"/>
    <s v="4200"/>
    <s v="854"/>
    <s v="85408"/>
    <s v="8549059"/>
    <n v="528004120002"/>
    <x v="0"/>
    <x v="18"/>
    <x v="18"/>
    <n v="202302"/>
    <n v="44771"/>
    <s v="XOF"/>
    <n v="68774.100000000006"/>
    <n v="110.24"/>
    <s v="EUR"/>
    <n v="104.849"/>
    <n v="30543689"/>
    <s v="STAFF"/>
    <n v="2046481"/>
    <s v="Time Code : N - CNSS du mois de Juillet 2022 de TOE Hadja Aliza Sandrine"/>
  </r>
  <r>
    <s v="E"/>
    <s v="4200"/>
    <s v="854"/>
    <s v="85406"/>
    <s v="8549059"/>
    <n v="528004120002"/>
    <x v="0"/>
    <x v="18"/>
    <x v="18"/>
    <n v="202302"/>
    <n v="44771"/>
    <s v="XOF"/>
    <n v="12424.93"/>
    <n v="19.920000000000002"/>
    <s v="EUR"/>
    <n v="18.946000000000002"/>
    <n v="30543689"/>
    <s v="STAFF"/>
    <n v="8540279"/>
    <s v="Time Code : N - CNSS du mois de Juillet 2022 de YAMEOGO Wendkoaguenda Lucie"/>
  </r>
  <r>
    <s v="E"/>
    <s v="4200"/>
    <s v="854"/>
    <s v="85408"/>
    <s v="8549057"/>
    <n v="528004120002"/>
    <x v="0"/>
    <x v="22"/>
    <x v="22"/>
    <n v="202302"/>
    <n v="44771"/>
    <s v="XOF"/>
    <n v="129000"/>
    <n v="206.77"/>
    <s v="EUR"/>
    <n v="196.65799999999999"/>
    <n v="30543689"/>
    <s v="STAFF"/>
    <n v="2023596"/>
    <s v="Time Code : N - CNSS du mois de Juillet 2022 de WANGRE Didier"/>
  </r>
  <r>
    <s v="E"/>
    <s v="4200"/>
    <s v="854"/>
    <s v="85406"/>
    <s v="8549057"/>
    <n v="528004120002"/>
    <x v="0"/>
    <x v="22"/>
    <x v="22"/>
    <n v="202302"/>
    <n v="44771"/>
    <s v="XOF"/>
    <n v="5975.57"/>
    <n v="9.58"/>
    <s v="EUR"/>
    <n v="9.1110000000000007"/>
    <n v="30543689"/>
    <s v="STAFF"/>
    <n v="2036440"/>
    <s v="Time Code : N - CNSS du mois de Juillet 2022 de YALPOUGDOU Hervé"/>
  </r>
  <r>
    <s v="E"/>
    <s v="4200"/>
    <s v="854"/>
    <s v="85406"/>
    <s v="8549057"/>
    <n v="528004120002"/>
    <x v="0"/>
    <x v="22"/>
    <x v="22"/>
    <n v="202302"/>
    <n v="44771"/>
    <s v="XOF"/>
    <n v="23256.34"/>
    <n v="37.28"/>
    <s v="EUR"/>
    <n v="35.457000000000001"/>
    <n v="30543689"/>
    <s v="STAFF"/>
    <n v="8540399"/>
    <s v="Time Code : N - CNSS du mois de Juillet 2022 de KONFE TRAORE Aicha"/>
  </r>
  <r>
    <s v="E"/>
    <s v="4200"/>
    <s v="854"/>
    <s v="85406"/>
    <s v="8549057"/>
    <n v="528004120002"/>
    <x v="0"/>
    <x v="22"/>
    <x v="22"/>
    <n v="202302"/>
    <n v="44771"/>
    <s v="XOF"/>
    <n v="4161.29"/>
    <n v="6.67"/>
    <s v="EUR"/>
    <n v="6.3440000000000003"/>
    <n v="30543689"/>
    <s v="STAFF"/>
    <n v="8540358"/>
    <s v="Time Code : N - CNSS du mois de Juillet 2022 de ZOMA Jean"/>
  </r>
  <r>
    <s v="E"/>
    <s v="4200"/>
    <s v="854"/>
    <s v="85400"/>
    <s v="8549055"/>
    <n v="528004120002"/>
    <x v="0"/>
    <x v="11"/>
    <x v="11"/>
    <n v="202302"/>
    <n v="44771"/>
    <s v="XOF"/>
    <n v="-8820.51"/>
    <n v="-14.14"/>
    <s v="EUR"/>
    <n v="-13.448"/>
    <n v="30543689"/>
    <s v="STAFF"/>
    <n v="8540039"/>
    <s v="Time Code : N - CNSS du mois de Juillet 2022 de NABI Grégoire"/>
  </r>
  <r>
    <s v="E"/>
    <s v="4200"/>
    <s v="854"/>
    <s v="85400"/>
    <s v="8549055"/>
    <n v="528004120002"/>
    <x v="0"/>
    <x v="42"/>
    <x v="42"/>
    <n v="202302"/>
    <n v="44771"/>
    <s v="XOF"/>
    <n v="8820.51"/>
    <n v="14.14"/>
    <s v="EUR"/>
    <n v="13.448"/>
    <n v="30543689"/>
    <s v="STAFF"/>
    <n v="8540039"/>
    <s v="Time Code : N - CNSS du mois de Juillet 2022 de NABI Grégoire"/>
  </r>
  <r>
    <s v="E"/>
    <s v="4200"/>
    <s v="854"/>
    <s v="85400"/>
    <s v="8549057"/>
    <n v="528004120002"/>
    <x v="0"/>
    <x v="22"/>
    <x v="22"/>
    <n v="202302"/>
    <n v="44771"/>
    <s v="XOF"/>
    <n v="14925.62"/>
    <n v="23.92"/>
    <s v="EUR"/>
    <n v="22.75"/>
    <n v="30543689"/>
    <s v="STAFF"/>
    <n v="8540392"/>
    <s v="Time Code : N - CNSS du mois de Juillet 2022 de KABORE Hamza"/>
  </r>
  <r>
    <s v="E"/>
    <s v="4200"/>
    <s v="854"/>
    <s v="85400"/>
    <s v="8549062"/>
    <n v="528004120002"/>
    <x v="0"/>
    <x v="78"/>
    <x v="77"/>
    <n v="202302"/>
    <n v="44771"/>
    <s v="XOF"/>
    <n v="14376.51"/>
    <n v="23.04"/>
    <s v="EUR"/>
    <n v="21.913"/>
    <n v="30543689"/>
    <s v="STAFF"/>
    <n v="2032465"/>
    <s v="Time Code : N - CNSS du mois de Juillet 2022 de ZOURE Hassimi"/>
  </r>
  <r>
    <s v="E"/>
    <s v="4200"/>
    <s v="854"/>
    <s v="85400"/>
    <s v="8549062"/>
    <n v="528004120002"/>
    <x v="0"/>
    <x v="23"/>
    <x v="23"/>
    <n v="202302"/>
    <n v="44771"/>
    <s v="XOF"/>
    <n v="-14376.51"/>
    <n v="-23.04"/>
    <s v="EUR"/>
    <n v="-21.913"/>
    <n v="30543689"/>
    <s v="STAFF"/>
    <n v="2032465"/>
    <s v="Time Code : N - CNSS du mois de Juillet 2022 de ZOURE Hassimi"/>
  </r>
  <r>
    <s v="E"/>
    <s v="4200"/>
    <s v="854"/>
    <s v="85400"/>
    <s v="8549059"/>
    <n v="528004120002"/>
    <x v="0"/>
    <x v="18"/>
    <x v="18"/>
    <n v="202302"/>
    <n v="44771"/>
    <s v="XOF"/>
    <n v="8795.4500000000007"/>
    <n v="14.1"/>
    <s v="EUR"/>
    <n v="13.41"/>
    <n v="30543689"/>
    <s v="STAFF"/>
    <n v="8540206"/>
    <s v="Time Code : N - CNSS du mois de Juillet 2022 de OUEDRAOGO Wendingomdé Joseph Arnaud"/>
  </r>
  <r>
    <s v="E"/>
    <s v="4200"/>
    <s v="854"/>
    <s v="85400"/>
    <s v="8549059"/>
    <n v="528004120002"/>
    <x v="0"/>
    <x v="18"/>
    <x v="18"/>
    <n v="202302"/>
    <n v="44771"/>
    <s v="XOF"/>
    <n v="61905.17"/>
    <n v="99.23"/>
    <s v="EUR"/>
    <n v="94.376999999999995"/>
    <n v="30543689"/>
    <s v="STAFF"/>
    <n v="2029740"/>
    <s v="Time Code : N - CNSS du mois de Juillet 2022 de KAMBOU Sansan Christian"/>
  </r>
  <r>
    <s v="E"/>
    <s v="4200"/>
    <s v="854"/>
    <s v="85400"/>
    <s v="8549059"/>
    <n v="528004120002"/>
    <x v="0"/>
    <x v="18"/>
    <x v="18"/>
    <n v="202302"/>
    <n v="44771"/>
    <s v="XOF"/>
    <n v="5234.78"/>
    <n v="8.39"/>
    <s v="EUR"/>
    <n v="7.98"/>
    <n v="30543689"/>
    <s v="STAFF"/>
    <n v="2012905"/>
    <s v="Time Code : N - CNSS du mois de Juillet 2022 de NEBIE Noël"/>
  </r>
  <r>
    <s v="E"/>
    <s v="4210"/>
    <s v="854"/>
    <s v="85400"/>
    <s v="8549062"/>
    <n v="528004120002"/>
    <x v="0"/>
    <x v="23"/>
    <x v="23"/>
    <n v="202302"/>
    <n v="44771"/>
    <s v="XOF"/>
    <n v="-3140.88"/>
    <n v="-5.03"/>
    <s v="EUR"/>
    <n v="-4.7839999999999998"/>
    <n v="30543689"/>
    <s v="STAFF"/>
    <n v="2032465"/>
    <s v="Time Code : N - TERMINAL_GRANT_2032465"/>
  </r>
  <r>
    <s v="E"/>
    <s v="4210"/>
    <s v="854"/>
    <s v="85406"/>
    <s v="8549057"/>
    <n v="528004120002"/>
    <x v="0"/>
    <x v="22"/>
    <x v="22"/>
    <n v="202302"/>
    <n v="44771"/>
    <s v="XOF"/>
    <n v="649.29"/>
    <n v="1.04"/>
    <s v="EUR"/>
    <n v="0.98899999999999999"/>
    <n v="30543689"/>
    <s v="STAFF"/>
    <n v="2036440"/>
    <s v="Time Code : N - TERMINAL_GRANT_2036440"/>
  </r>
  <r>
    <s v="E"/>
    <s v="4210"/>
    <s v="854"/>
    <s v="85400"/>
    <s v="8549062"/>
    <n v="528004120002"/>
    <x v="0"/>
    <x v="78"/>
    <x v="77"/>
    <n v="202302"/>
    <n v="44771"/>
    <s v="XOF"/>
    <n v="3140.88"/>
    <n v="5.03"/>
    <s v="EUR"/>
    <n v="4.7839999999999998"/>
    <n v="30543689"/>
    <s v="STAFF"/>
    <n v="2032465"/>
    <s v="Time Code : N - TERMINAL_GRANT_2032465"/>
  </r>
  <r>
    <s v="E"/>
    <s v="4210"/>
    <s v="854"/>
    <s v="85408"/>
    <s v="8549057"/>
    <n v="528004120002"/>
    <x v="0"/>
    <x v="22"/>
    <x v="22"/>
    <n v="202302"/>
    <n v="44771"/>
    <s v="XOF"/>
    <n v="14939"/>
    <n v="23.95"/>
    <s v="EUR"/>
    <n v="22.779"/>
    <n v="30543689"/>
    <s v="STAFF"/>
    <n v="2023596"/>
    <s v="Time Code : N - TERMINAL_GRANT_2023596"/>
  </r>
  <r>
    <s v="E"/>
    <s v="4210"/>
    <s v="854"/>
    <s v="85406"/>
    <s v="8549057"/>
    <n v="528004120002"/>
    <x v="0"/>
    <x v="7"/>
    <x v="7"/>
    <n v="202302"/>
    <n v="44771"/>
    <s v="XOF"/>
    <n v="-649.29"/>
    <n v="-1.04"/>
    <s v="EUR"/>
    <n v="-0.98899999999999999"/>
    <n v="30543689"/>
    <s v="STAFF"/>
    <n v="2036440"/>
    <s v="Time Code : N - TERMINAL_GRANT_2036440"/>
  </r>
  <r>
    <s v="E"/>
    <s v="4210"/>
    <s v="854"/>
    <s v="85408"/>
    <s v="8549057"/>
    <n v="528004120002"/>
    <x v="0"/>
    <x v="7"/>
    <x v="7"/>
    <n v="202302"/>
    <n v="44771"/>
    <s v="XOF"/>
    <n v="-14939"/>
    <n v="-23.95"/>
    <s v="EUR"/>
    <n v="-22.779"/>
    <n v="30543689"/>
    <s v="STAFF"/>
    <n v="2023596"/>
    <s v="Time Code : N - TERMINAL_GRANT_2023596"/>
  </r>
  <r>
    <s v="E"/>
    <s v="4060"/>
    <s v="854"/>
    <s v="85400"/>
    <s v="8549062"/>
    <n v="528004120002"/>
    <x v="0"/>
    <x v="23"/>
    <x v="23"/>
    <n v="202302"/>
    <n v="44773"/>
    <s v="XOF"/>
    <n v="-6331.11"/>
    <n v="-10.15"/>
    <s v="EUR"/>
    <n v="-9.6539999999999999"/>
    <n v="30543689"/>
    <s v="STAFF"/>
    <n v="2032465"/>
    <s v="Time Code : N - 202207 Annual leave accrual/Hassimi  ZOURE"/>
  </r>
  <r>
    <s v="E"/>
    <s v="4060"/>
    <s v="854"/>
    <s v="85406"/>
    <s v="8549057"/>
    <n v="528004120002"/>
    <x v="0"/>
    <x v="22"/>
    <x v="22"/>
    <n v="202302"/>
    <n v="44773"/>
    <s v="XOF"/>
    <n v="1103.18"/>
    <n v="1.77"/>
    <s v="EUR"/>
    <n v="1.6830000000000001"/>
    <n v="30543689"/>
    <s v="STAFF"/>
    <n v="2036440"/>
    <s v="Time Code : N - 202207 Annual leave accrual/Yalpougdou  Herve"/>
  </r>
  <r>
    <s v="E"/>
    <s v="4060"/>
    <s v="854"/>
    <s v="85406"/>
    <s v="8549057"/>
    <n v="528004120002"/>
    <x v="0"/>
    <x v="22"/>
    <x v="22"/>
    <n v="202302"/>
    <n v="44773"/>
    <s v="XOF"/>
    <n v="8719.59"/>
    <n v="13.98"/>
    <s v="EUR"/>
    <n v="13.295999999999999"/>
    <n v="30543689"/>
    <s v="STAFF"/>
    <n v="8540399"/>
    <s v="Time Code : N - 202207 Annual leave accrual/Aïcha  KONFE/TRAORE"/>
  </r>
  <r>
    <s v="E"/>
    <s v="4060"/>
    <s v="854"/>
    <s v="85406"/>
    <s v="8549057"/>
    <n v="528004120002"/>
    <x v="0"/>
    <x v="22"/>
    <x v="22"/>
    <n v="202302"/>
    <n v="44773"/>
    <s v="XOF"/>
    <n v="3497.26"/>
    <n v="5.61"/>
    <s v="EUR"/>
    <n v="5.3360000000000003"/>
    <n v="30543689"/>
    <s v="STAFF"/>
    <n v="8540358"/>
    <s v="Time Code : N - 202207 Annual leave accrual/Jean  ZOMA"/>
  </r>
  <r>
    <s v="E"/>
    <s v="4060"/>
    <s v="854"/>
    <s v="85400"/>
    <s v="8549062"/>
    <n v="528004120002"/>
    <x v="0"/>
    <x v="78"/>
    <x v="77"/>
    <n v="202302"/>
    <n v="44773"/>
    <s v="XOF"/>
    <n v="6331.11"/>
    <n v="10.15"/>
    <s v="EUR"/>
    <n v="9.6539999999999999"/>
    <n v="30543689"/>
    <s v="STAFF"/>
    <n v="2032465"/>
    <s v="Time Code : N - 202207 Annual leave accrual/Hassimi  ZOURE"/>
  </r>
  <r>
    <s v="E"/>
    <s v="4060"/>
    <s v="854"/>
    <s v="85400"/>
    <s v="8549057"/>
    <n v="528004120002"/>
    <x v="0"/>
    <x v="7"/>
    <x v="7"/>
    <n v="202302"/>
    <n v="44773"/>
    <s v="XOF"/>
    <n v="-7553.97"/>
    <n v="-12.11"/>
    <s v="EUR"/>
    <n v="-11.518000000000001"/>
    <n v="30543689"/>
    <s v="STAFF"/>
    <n v="8540392"/>
    <s v="Time Code : N - 202207 Annual leave accrual/Hamza  Kabore"/>
  </r>
  <r>
    <s v="E"/>
    <s v="4160"/>
    <s v="854"/>
    <s v="85400"/>
    <s v="8549053"/>
    <n v="528004120002"/>
    <x v="0"/>
    <x v="11"/>
    <x v="11"/>
    <n v="202302"/>
    <n v="44773"/>
    <s v="XOF"/>
    <n v="-71.290000000000006"/>
    <n v="-0.11"/>
    <s v="EUR"/>
    <n v="-0.105"/>
    <n v="30543689"/>
    <s v="STAFF"/>
    <n v="9985235"/>
    <s v="Diversity Travel-1061880A-Lou S. Diane Maureen Irie / Ovo D M ADOU Epse IRIE / Bi G S Marc Aurel Irie / Lou K Ange Maelys Irie / Lou M. Eden Irie-TAR-12264-20220718171648-85400/8549061/999020xx/XX007-Flight-ABJ-OUA/OUA-ABJ-Trans No:1059120-1137787"/>
  </r>
  <r>
    <s v="E"/>
    <s v="4061"/>
    <s v="854"/>
    <s v="85400"/>
    <s v="8549053"/>
    <n v="528004120002"/>
    <x v="0"/>
    <x v="11"/>
    <x v="11"/>
    <n v="202302"/>
    <n v="44773"/>
    <s v="XOF"/>
    <n v="-10.99"/>
    <n v="-0.02"/>
    <s v="EUR"/>
    <n v="-1.9E-2"/>
    <n v="30543689"/>
    <s v="STAFF"/>
    <n v="9985235"/>
    <s v="Time Code : N - 202207 Annual leave accrual/Ange Bi Achille Irie"/>
  </r>
  <r>
    <s v="E"/>
    <s v="4060"/>
    <s v="854"/>
    <s v="85400"/>
    <s v="8549055"/>
    <n v="528004120002"/>
    <x v="0"/>
    <x v="11"/>
    <x v="11"/>
    <n v="202302"/>
    <n v="44773"/>
    <s v="XOF"/>
    <n v="-7412.99"/>
    <n v="-11.88"/>
    <s v="EUR"/>
    <n v="-11.298999999999999"/>
    <n v="30543689"/>
    <s v="STAFF"/>
    <n v="8540039"/>
    <s v="Time Code : N - 202207 Annual leave accrual/Grégoire  NABI"/>
  </r>
  <r>
    <s v="E"/>
    <s v="4160"/>
    <s v="854"/>
    <s v="85400"/>
    <s v="8549053"/>
    <n v="528004120002"/>
    <x v="0"/>
    <x v="42"/>
    <x v="42"/>
    <n v="202302"/>
    <n v="44773"/>
    <s v="XOF"/>
    <n v="71.290000000000006"/>
    <n v="0.11"/>
    <s v="EUR"/>
    <n v="0.105"/>
    <n v="30543689"/>
    <s v="STAFF"/>
    <n v="9985235"/>
    <s v="Diversity Travel-1061880A-Lou S. Diane Maureen Irie / Ovo D M ADOU Epse IRIE / Bi G S Marc Aurel Irie / Lou K Ange Maelys Irie / Lou M. Eden Irie-TAR-12264-20220718171648-85400/8549061/999020xx/XX007-Flight-ABJ-OUA/OUA-ABJ-Trans No:1059120-1137787"/>
  </r>
  <r>
    <s v="E"/>
    <s v="4061"/>
    <s v="854"/>
    <s v="85400"/>
    <s v="8549053"/>
    <n v="528004120002"/>
    <x v="0"/>
    <x v="42"/>
    <x v="42"/>
    <n v="202302"/>
    <n v="44773"/>
    <s v="XOF"/>
    <n v="10.99"/>
    <n v="0.02"/>
    <s v="EUR"/>
    <n v="1.9E-2"/>
    <n v="30543689"/>
    <s v="STAFF"/>
    <n v="9985235"/>
    <s v="Time Code : N - 202207 Annual leave accrual/Ange Bi Achille Irie"/>
  </r>
  <r>
    <s v="E"/>
    <s v="4060"/>
    <s v="854"/>
    <s v="85400"/>
    <s v="8549055"/>
    <n v="528004120002"/>
    <x v="0"/>
    <x v="42"/>
    <x v="42"/>
    <n v="202302"/>
    <n v="44773"/>
    <s v="XOF"/>
    <n v="7412.99"/>
    <n v="11.88"/>
    <s v="EUR"/>
    <n v="11.298999999999999"/>
    <n v="30543689"/>
    <s v="STAFF"/>
    <n v="8540039"/>
    <s v="Time Code : N - 202207 Annual leave accrual/Grégoire  NABI"/>
  </r>
  <r>
    <s v="E"/>
    <s v="4060"/>
    <s v="854"/>
    <s v="85400"/>
    <s v="8549059"/>
    <n v="528004120002"/>
    <x v="0"/>
    <x v="12"/>
    <x v="12"/>
    <n v="202302"/>
    <n v="44773"/>
    <s v="XOF"/>
    <n v="-21880.05"/>
    <n v="-35.07"/>
    <s v="EUR"/>
    <n v="-33.354999999999997"/>
    <n v="30543689"/>
    <s v="STAFF"/>
    <n v="2029740"/>
    <s v="Time Code : N - 202207 Annual leave accrual/Sansan Christian  Kambou"/>
  </r>
  <r>
    <s v="E"/>
    <s v="4060"/>
    <s v="854"/>
    <s v="85400"/>
    <s v="8549059"/>
    <n v="528004120002"/>
    <x v="0"/>
    <x v="12"/>
    <x v="12"/>
    <n v="202302"/>
    <n v="44773"/>
    <s v="XOF"/>
    <n v="-7391.93"/>
    <n v="-11.85"/>
    <s v="EUR"/>
    <n v="-11.27"/>
    <n v="30543689"/>
    <s v="STAFF"/>
    <n v="8540206"/>
    <s v="Time Code : N - 202207 Annual leave accrual/Wendingomde Joseph Arnaud  OUEDRAOGO"/>
  </r>
  <r>
    <s v="E"/>
    <s v="4060"/>
    <s v="854"/>
    <s v="85400"/>
    <s v="8549059"/>
    <n v="528004120002"/>
    <x v="0"/>
    <x v="12"/>
    <x v="12"/>
    <n v="202302"/>
    <n v="44773"/>
    <s v="XOF"/>
    <n v="-4230.24"/>
    <n v="-6.78"/>
    <s v="EUR"/>
    <n v="-6.4480000000000004"/>
    <n v="30543689"/>
    <s v="STAFF"/>
    <n v="2012905"/>
    <s v="Time Code : N - 202207 Annual leave accrual/Noel  Nebie"/>
  </r>
  <r>
    <s v="E"/>
    <s v="4060"/>
    <s v="854"/>
    <s v="85406"/>
    <s v="8549057"/>
    <n v="528004120002"/>
    <x v="0"/>
    <x v="7"/>
    <x v="7"/>
    <n v="202302"/>
    <n v="44773"/>
    <s v="XOF"/>
    <n v="-1103.18"/>
    <n v="-1.77"/>
    <s v="EUR"/>
    <n v="-1.6830000000000001"/>
    <n v="30543689"/>
    <s v="STAFF"/>
    <n v="2036440"/>
    <s v="Time Code : N - 202207 Annual leave accrual/Yalpougdou  Herve"/>
  </r>
  <r>
    <s v="E"/>
    <s v="4060"/>
    <s v="854"/>
    <s v="85406"/>
    <s v="8549057"/>
    <n v="528004120002"/>
    <x v="0"/>
    <x v="7"/>
    <x v="7"/>
    <n v="202302"/>
    <n v="44773"/>
    <s v="XOF"/>
    <n v="-8719.59"/>
    <n v="-13.98"/>
    <s v="EUR"/>
    <n v="-13.295999999999999"/>
    <n v="30543689"/>
    <s v="STAFF"/>
    <n v="8540399"/>
    <s v="Time Code : N - 202207 Annual leave accrual/Aïcha  KONFE/TRAORE"/>
  </r>
  <r>
    <s v="E"/>
    <s v="4060"/>
    <s v="854"/>
    <s v="85408"/>
    <s v="8549057"/>
    <n v="528004120002"/>
    <x v="0"/>
    <x v="7"/>
    <x v="7"/>
    <n v="202302"/>
    <n v="44773"/>
    <s v="XOF"/>
    <n v="-47418.11"/>
    <n v="-76.010000000000005"/>
    <s v="EUR"/>
    <n v="-72.293000000000006"/>
    <n v="30543689"/>
    <s v="STAFF"/>
    <n v="2023596"/>
    <s v="Time Code : N - 202207 Annual leave accrual/Wangre  Didier"/>
  </r>
  <r>
    <s v="E"/>
    <s v="4060"/>
    <s v="854"/>
    <s v="85406"/>
    <s v="8549057"/>
    <n v="528004120002"/>
    <x v="0"/>
    <x v="7"/>
    <x v="7"/>
    <n v="202302"/>
    <n v="44773"/>
    <s v="XOF"/>
    <n v="-3497.26"/>
    <n v="-5.61"/>
    <s v="EUR"/>
    <n v="-5.3360000000000003"/>
    <n v="30543689"/>
    <s v="STAFF"/>
    <n v="8540358"/>
    <s v="Time Code : N - 202207 Annual leave accrual/Jean  ZOMA"/>
  </r>
  <r>
    <s v="E"/>
    <s v="4060"/>
    <s v="854"/>
    <s v="85406"/>
    <s v="8549059"/>
    <n v="528004120002"/>
    <x v="0"/>
    <x v="12"/>
    <x v="12"/>
    <n v="202302"/>
    <n v="44773"/>
    <s v="XOF"/>
    <n v="-4349.5"/>
    <n v="-6.97"/>
    <s v="EUR"/>
    <n v="-6.6289999999999996"/>
    <n v="30543689"/>
    <s v="STAFF"/>
    <n v="8540386"/>
    <s v="Time Code : N - 202207 Annual leave accrual/Dahlia Ramata Stéphanie  YAMEOGO"/>
  </r>
  <r>
    <s v="E"/>
    <s v="4060"/>
    <s v="854"/>
    <s v="85408"/>
    <s v="8549059"/>
    <n v="528004120002"/>
    <x v="0"/>
    <x v="12"/>
    <x v="12"/>
    <n v="202302"/>
    <n v="44773"/>
    <s v="XOF"/>
    <n v="-24307.82"/>
    <n v="-38.96"/>
    <s v="EUR"/>
    <n v="-37.055"/>
    <n v="30543689"/>
    <s v="STAFF"/>
    <n v="2046481"/>
    <s v="Time Code : N - 202207 Annual leave accrual/Hadja Aliza Toe"/>
  </r>
  <r>
    <s v="E"/>
    <s v="4060"/>
    <s v="854"/>
    <s v="85406"/>
    <s v="8549059"/>
    <n v="528004120002"/>
    <x v="0"/>
    <x v="12"/>
    <x v="12"/>
    <n v="202302"/>
    <n v="44773"/>
    <s v="XOF"/>
    <n v="-5967.07"/>
    <n v="-9.56"/>
    <s v="EUR"/>
    <n v="-9.0920000000000005"/>
    <n v="30543689"/>
    <s v="STAFF"/>
    <n v="8540279"/>
    <s v="Time Code : N - 202207 Annual leave accrual/Lucie Wendkoaguenda.  YAMEOGO"/>
  </r>
  <r>
    <s v="E"/>
    <s v="4060"/>
    <s v="854"/>
    <s v="85408"/>
    <s v="8549057"/>
    <n v="528004120002"/>
    <x v="0"/>
    <x v="22"/>
    <x v="22"/>
    <n v="202302"/>
    <n v="44773"/>
    <s v="XOF"/>
    <n v="47418.11"/>
    <n v="76.010000000000005"/>
    <s v="EUR"/>
    <n v="72.293000000000006"/>
    <n v="30543689"/>
    <s v="STAFF"/>
    <n v="2023596"/>
    <s v="Time Code : N - 202207 Annual leave accrual/Wangre  Didier"/>
  </r>
  <r>
    <s v="E"/>
    <s v="4060"/>
    <s v="854"/>
    <s v="85400"/>
    <s v="8549057"/>
    <n v="528004120002"/>
    <x v="0"/>
    <x v="22"/>
    <x v="22"/>
    <n v="202302"/>
    <n v="44773"/>
    <s v="XOF"/>
    <n v="7553.97"/>
    <n v="12.11"/>
    <s v="EUR"/>
    <n v="11.518000000000001"/>
    <n v="30543689"/>
    <s v="STAFF"/>
    <n v="8540392"/>
    <s v="Time Code : N - 202207 Annual leave accrual/Hamza  Kabore"/>
  </r>
  <r>
    <s v="E"/>
    <s v="4060"/>
    <s v="854"/>
    <s v="85406"/>
    <s v="8549059"/>
    <n v="528004120002"/>
    <x v="0"/>
    <x v="18"/>
    <x v="18"/>
    <n v="202302"/>
    <n v="44773"/>
    <s v="XOF"/>
    <n v="4349.5"/>
    <n v="6.97"/>
    <s v="EUR"/>
    <n v="6.6289999999999996"/>
    <n v="30543689"/>
    <s v="STAFF"/>
    <n v="8540386"/>
    <s v="Time Code : N - 202207 Annual leave accrual/Dahlia Ramata Stéphanie  YAMEOGO"/>
  </r>
  <r>
    <s v="E"/>
    <s v="4060"/>
    <s v="854"/>
    <s v="85408"/>
    <s v="8549059"/>
    <n v="528004120002"/>
    <x v="0"/>
    <x v="18"/>
    <x v="18"/>
    <n v="202302"/>
    <n v="44773"/>
    <s v="XOF"/>
    <n v="24307.82"/>
    <n v="38.96"/>
    <s v="EUR"/>
    <n v="37.055"/>
    <n v="30543689"/>
    <s v="STAFF"/>
    <n v="2046481"/>
    <s v="Time Code : N - 202207 Annual leave accrual/Hadja Aliza Toe"/>
  </r>
  <r>
    <s v="E"/>
    <s v="4060"/>
    <s v="854"/>
    <s v="85400"/>
    <s v="8549059"/>
    <n v="528004120002"/>
    <x v="0"/>
    <x v="18"/>
    <x v="18"/>
    <n v="202302"/>
    <n v="44773"/>
    <s v="XOF"/>
    <n v="21880.05"/>
    <n v="35.07"/>
    <s v="EUR"/>
    <n v="33.354999999999997"/>
    <n v="30543689"/>
    <s v="STAFF"/>
    <n v="2029740"/>
    <s v="Time Code : N - 202207 Annual leave accrual/Sansan Christian  Kambou"/>
  </r>
  <r>
    <s v="E"/>
    <s v="4060"/>
    <s v="854"/>
    <s v="85406"/>
    <s v="8549059"/>
    <n v="528004120002"/>
    <x v="0"/>
    <x v="18"/>
    <x v="18"/>
    <n v="202302"/>
    <n v="44773"/>
    <s v="XOF"/>
    <n v="5967.07"/>
    <n v="9.56"/>
    <s v="EUR"/>
    <n v="9.0920000000000005"/>
    <n v="30543689"/>
    <s v="STAFF"/>
    <n v="8540279"/>
    <s v="Time Code : N - 202207 Annual leave accrual/Lucie Wendkoaguenda.  YAMEOGO"/>
  </r>
  <r>
    <s v="E"/>
    <s v="4060"/>
    <s v="854"/>
    <s v="85400"/>
    <s v="8549059"/>
    <n v="528004120002"/>
    <x v="0"/>
    <x v="18"/>
    <x v="18"/>
    <n v="202302"/>
    <n v="44773"/>
    <s v="XOF"/>
    <n v="7391.93"/>
    <n v="11.85"/>
    <s v="EUR"/>
    <n v="11.27"/>
    <n v="30543689"/>
    <s v="STAFF"/>
    <n v="8540206"/>
    <s v="Time Code : N - 202207 Annual leave accrual/Wendingomde Joseph Arnaud  OUEDRAOGO"/>
  </r>
  <r>
    <s v="E"/>
    <s v="4060"/>
    <s v="854"/>
    <s v="85400"/>
    <s v="8549059"/>
    <n v="528004120002"/>
    <x v="0"/>
    <x v="18"/>
    <x v="18"/>
    <n v="202302"/>
    <n v="44773"/>
    <s v="XOF"/>
    <n v="4230.24"/>
    <n v="6.78"/>
    <s v="EUR"/>
    <n v="6.4480000000000004"/>
    <n v="30543689"/>
    <s v="STAFF"/>
    <n v="2012905"/>
    <s v="Time Code : N - 202207 Annual leave accrual/Noel  Nebie"/>
  </r>
  <r>
    <s v="E"/>
    <s v="5120"/>
    <s v="854"/>
    <s v="85406"/>
    <s v="8549057"/>
    <n v="528004120010"/>
    <x v="1"/>
    <x v="58"/>
    <x v="58"/>
    <n v="202302"/>
    <n v="44773"/>
    <s v="XOF"/>
    <n v="-302316.67"/>
    <n v="-484.58"/>
    <s v="EUR"/>
    <n v="-460.88099999999997"/>
    <n v="30543689"/>
    <s v="VEHICLE"/>
    <s v="854V0535"/>
    <s v="PO Auto-Accrual re PO: 10046796 / Renouvellement assurance véh 0182 D7 03 IT"/>
  </r>
  <r>
    <s v="E"/>
    <s v="5120"/>
    <s v="854"/>
    <s v="85406"/>
    <s v="8549057"/>
    <n v="528004120010"/>
    <x v="1"/>
    <x v="58"/>
    <x v="58"/>
    <n v="202302"/>
    <n v="44773"/>
    <s v="XOF"/>
    <n v="-302316.67"/>
    <n v="-484.58"/>
    <s v="EUR"/>
    <n v="-460.88099999999997"/>
    <n v="30543689"/>
    <s v="VEHICLE"/>
    <s v="854V0540"/>
    <s v="PO Auto-Accrual re PO: 10046796 / Renouvellement assurance véh 0445 D8 03 IT"/>
  </r>
  <r>
    <s v="E"/>
    <s v="5120"/>
    <s v="854"/>
    <s v="85406"/>
    <s v="8549057"/>
    <n v="528004120010"/>
    <x v="1"/>
    <x v="58"/>
    <x v="58"/>
    <n v="202302"/>
    <n v="44773"/>
    <s v="XOF"/>
    <n v="-302316.67"/>
    <n v="-484.58"/>
    <s v="EUR"/>
    <n v="-460.88099999999997"/>
    <n v="30543689"/>
    <s v="VEHICLE"/>
    <s v="854V0539"/>
    <s v="PO Auto-Accrual re PO: 10046796 / Renouvellement assurance véh 0170 D7 03 IT"/>
  </r>
  <r>
    <s v="E"/>
    <s v="5120"/>
    <s v="854"/>
    <s v="85406"/>
    <s v="8549057"/>
    <n v="528004120010"/>
    <x v="1"/>
    <x v="92"/>
    <x v="4"/>
    <n v="202302"/>
    <n v="44773"/>
    <s v="XOF"/>
    <n v="302316.67"/>
    <n v="484.58"/>
    <s v="EUR"/>
    <n v="460.88099999999997"/>
    <n v="30543689"/>
    <s v="VEHICLE"/>
    <s v="854V0535"/>
    <s v="PO Auto-Accrual re PO: 10046796 / Renouvellement assurance véh 0182 D7 03 IT"/>
  </r>
  <r>
    <s v="E"/>
    <s v="5120"/>
    <s v="854"/>
    <s v="85406"/>
    <s v="8549057"/>
    <n v="528004120010"/>
    <x v="1"/>
    <x v="92"/>
    <x v="4"/>
    <n v="202302"/>
    <n v="44773"/>
    <s v="XOF"/>
    <n v="302316.67"/>
    <n v="484.58"/>
    <s v="EUR"/>
    <n v="460.88099999999997"/>
    <n v="30543689"/>
    <s v="VEHICLE"/>
    <s v="854V0540"/>
    <s v="PO Auto-Accrual re PO: 10046796 / Renouvellement assurance véh 0445 D8 03 IT"/>
  </r>
  <r>
    <s v="E"/>
    <s v="5120"/>
    <s v="854"/>
    <s v="85406"/>
    <s v="8549057"/>
    <n v="528004120010"/>
    <x v="1"/>
    <x v="92"/>
    <x v="4"/>
    <n v="202302"/>
    <n v="44773"/>
    <s v="XOF"/>
    <n v="302316.67"/>
    <n v="484.58"/>
    <s v="EUR"/>
    <n v="460.88099999999997"/>
    <n v="30543689"/>
    <s v="VEHICLE"/>
    <s v="854V0539"/>
    <s v="PO Auto-Accrual re PO: 10046796 / Renouvellement assurance véh 0170 D7 03 IT"/>
  </r>
  <r>
    <s v="E"/>
    <s v="5120"/>
    <s v="854"/>
    <s v="85406"/>
    <s v="8549057"/>
    <n v="528004120010"/>
    <x v="1"/>
    <x v="92"/>
    <x v="4"/>
    <n v="202302"/>
    <n v="44774"/>
    <s v="XOF"/>
    <n v="-302316.67"/>
    <n v="-470.04"/>
    <s v="EUR"/>
    <n v="-460.87799999999999"/>
    <n v="30543689"/>
    <s v="VEHICLE"/>
    <s v="854V0539"/>
    <s v="REV-PO Auto-Accrual re PO: 10046796 / Renouvellement assurance véh 0170 D7 03 IT"/>
  </r>
  <r>
    <s v="E"/>
    <s v="5120"/>
    <s v="854"/>
    <s v="85406"/>
    <s v="8549057"/>
    <n v="528004120010"/>
    <x v="1"/>
    <x v="58"/>
    <x v="58"/>
    <n v="202302"/>
    <n v="44774"/>
    <s v="XOF"/>
    <n v="302316.67"/>
    <n v="470.04"/>
    <s v="EUR"/>
    <n v="460.87799999999999"/>
    <n v="30543689"/>
    <s v="VEHICLE"/>
    <s v="854V0540"/>
    <s v="REV-PO Auto-Accrual re PO: 10046796 / Renouvellement assurance véh 0445 D8 03 IT"/>
  </r>
  <r>
    <s v="E"/>
    <s v="5120"/>
    <s v="854"/>
    <s v="85406"/>
    <s v="8549057"/>
    <n v="528004120010"/>
    <x v="1"/>
    <x v="58"/>
    <x v="58"/>
    <n v="202302"/>
    <n v="44774"/>
    <s v="XOF"/>
    <n v="302316.67"/>
    <n v="470.04"/>
    <s v="EUR"/>
    <n v="460.87799999999999"/>
    <n v="30543689"/>
    <s v="VEHICLE"/>
    <s v="854V0535"/>
    <s v="REV-PO Auto-Accrual re PO: 10046796 / Renouvellement assurance véh 0182 D7 03 IT"/>
  </r>
  <r>
    <s v="E"/>
    <s v="5120"/>
    <s v="854"/>
    <s v="85406"/>
    <s v="8549057"/>
    <n v="528004120010"/>
    <x v="1"/>
    <x v="58"/>
    <x v="58"/>
    <n v="202302"/>
    <n v="44774"/>
    <s v="XOF"/>
    <n v="302316.67"/>
    <n v="470.04"/>
    <s v="EUR"/>
    <n v="460.87799999999999"/>
    <n v="30543689"/>
    <s v="VEHICLE"/>
    <s v="854V0539"/>
    <s v="REV-PO Auto-Accrual re PO: 10046796 / Renouvellement assurance véh 0170 D7 03 IT"/>
  </r>
  <r>
    <s v="E"/>
    <s v="5120"/>
    <s v="854"/>
    <s v="85406"/>
    <s v="8549057"/>
    <n v="528004120010"/>
    <x v="1"/>
    <x v="92"/>
    <x v="4"/>
    <n v="202302"/>
    <n v="44774"/>
    <s v="XOF"/>
    <n v="-302316.67"/>
    <n v="-470.04"/>
    <s v="EUR"/>
    <n v="-460.87799999999999"/>
    <n v="30543689"/>
    <s v="VEHICLE"/>
    <s v="854V0540"/>
    <s v="REV-PO Auto-Accrual re PO: 10046796 / Renouvellement assurance véh 0445 D8 03 IT"/>
  </r>
  <r>
    <s v="E"/>
    <s v="5120"/>
    <s v="854"/>
    <s v="85406"/>
    <s v="8549057"/>
    <n v="528004120010"/>
    <x v="1"/>
    <x v="92"/>
    <x v="4"/>
    <n v="202302"/>
    <n v="44774"/>
    <s v="XOF"/>
    <n v="-302316.67"/>
    <n v="-470.04"/>
    <s v="EUR"/>
    <n v="-460.87799999999999"/>
    <n v="30543689"/>
    <s v="VEHICLE"/>
    <s v="854V0535"/>
    <s v="REV-PO Auto-Accrual re PO: 10046796 / Renouvellement assurance véh 0182 D7 03 IT"/>
  </r>
  <r>
    <s v="E"/>
    <s v="4110"/>
    <s v="854"/>
    <s v="85400"/>
    <s v="8549053"/>
    <n v="528004120002"/>
    <x v="0"/>
    <x v="42"/>
    <x v="42"/>
    <n v="202302"/>
    <n v="44796"/>
    <s v="XOF"/>
    <n v="2655.17"/>
    <n v="4.13"/>
    <s v="EUR"/>
    <n v="4.0490000000000004"/>
    <n v="30543689"/>
    <s v="STAFF"/>
    <n v="9985235"/>
    <s v="Time Code : N - OUJ1140622/JUSTIF/IRIE BI ACHILLE ANGE /Achat table basse"/>
  </r>
  <r>
    <s v="E"/>
    <s v="4110"/>
    <s v="854"/>
    <s v="85400"/>
    <s v="8549053"/>
    <n v="528004120002"/>
    <x v="0"/>
    <x v="42"/>
    <x v="42"/>
    <n v="202302"/>
    <n v="44796"/>
    <s v="XOF"/>
    <n v="8206.9"/>
    <n v="12.76"/>
    <s v="EUR"/>
    <n v="12.510999999999999"/>
    <n v="30543689"/>
    <s v="STAFF"/>
    <n v="9985235"/>
    <s v="Time Code : N - OUJ1140622/JUSTIF/IRIE BI ACHILLE ANGE /Achat machine à laver"/>
  </r>
  <r>
    <s v="E"/>
    <s v="4110"/>
    <s v="854"/>
    <s v="85400"/>
    <s v="8549053"/>
    <n v="528004120002"/>
    <x v="0"/>
    <x v="42"/>
    <x v="42"/>
    <n v="202302"/>
    <n v="44796"/>
    <s v="XOF"/>
    <n v="3017.24"/>
    <n v="4.6900000000000004"/>
    <s v="EUR"/>
    <n v="4.5990000000000002"/>
    <n v="30543689"/>
    <s v="STAFF"/>
    <n v="9985235"/>
    <s v="Time Code : N - OUJ1140622/JUSTIF/IRIE BI ACHILLE ANGE /Achat table centrale"/>
  </r>
  <r>
    <s v="E"/>
    <s v="4110"/>
    <s v="854"/>
    <s v="85400"/>
    <s v="8549053"/>
    <n v="528004120002"/>
    <x v="0"/>
    <x v="42"/>
    <x v="42"/>
    <n v="202302"/>
    <n v="44796"/>
    <s v="XOF"/>
    <n v="2726.38"/>
    <n v="4.24"/>
    <s v="EUR"/>
    <n v="4.157"/>
    <n v="30543689"/>
    <s v="STAFF"/>
    <n v="9985235"/>
    <s v="Time Code : N - OUJ1140622/JUSTIF/IRIE BI ACHILLE ANGE /Achat ustensile de cuisine et accessoires de lit"/>
  </r>
  <r>
    <s v="E"/>
    <s v="4110"/>
    <s v="854"/>
    <s v="85400"/>
    <s v="8549053"/>
    <n v="528004120002"/>
    <x v="0"/>
    <x v="42"/>
    <x v="42"/>
    <n v="202302"/>
    <n v="44796"/>
    <s v="XOF"/>
    <n v="10137.93"/>
    <n v="15.76"/>
    <s v="EUR"/>
    <n v="15.452999999999999"/>
    <n v="30543689"/>
    <s v="STAFF"/>
    <n v="9985235"/>
    <s v="Time Code : N - OUJ1140622/JUSTIF/IRIE BI ACHILLE ANGE /Achat ustensile de cuisine et accessoires de lit"/>
  </r>
  <r>
    <s v="E"/>
    <s v="4110"/>
    <s v="854"/>
    <s v="85400"/>
    <s v="8549053"/>
    <n v="528004120002"/>
    <x v="0"/>
    <x v="11"/>
    <x v="11"/>
    <n v="202302"/>
    <n v="44796"/>
    <s v="XOF"/>
    <n v="-2655.17"/>
    <n v="-4.13"/>
    <s v="EUR"/>
    <n v="-4.0490000000000004"/>
    <n v="30543689"/>
    <s v="STAFF"/>
    <n v="9985235"/>
    <s v="Time Code : N - OUJ1140622/JUSTIF/IRIE BI ACHILLE ANGE /Achat table basse"/>
  </r>
  <r>
    <s v="E"/>
    <s v="4110"/>
    <s v="854"/>
    <s v="85400"/>
    <s v="8549053"/>
    <n v="528004120002"/>
    <x v="0"/>
    <x v="11"/>
    <x v="11"/>
    <n v="202302"/>
    <n v="44796"/>
    <s v="XOF"/>
    <n v="-8206.9"/>
    <n v="-12.76"/>
    <s v="EUR"/>
    <n v="-12.510999999999999"/>
    <n v="30543689"/>
    <s v="STAFF"/>
    <n v="9985235"/>
    <s v="Time Code : N - OUJ1140622/JUSTIF/IRIE BI ACHILLE ANGE /Achat machine à laver"/>
  </r>
  <r>
    <s v="E"/>
    <s v="4110"/>
    <s v="854"/>
    <s v="85400"/>
    <s v="8549053"/>
    <n v="528004120002"/>
    <x v="0"/>
    <x v="11"/>
    <x v="11"/>
    <n v="202302"/>
    <n v="44796"/>
    <s v="XOF"/>
    <n v="-3017.24"/>
    <n v="-4.6900000000000004"/>
    <s v="EUR"/>
    <n v="-4.5990000000000002"/>
    <n v="30543689"/>
    <s v="STAFF"/>
    <n v="9985235"/>
    <s v="Time Code : N - OUJ1140622/JUSTIF/IRIE BI ACHILLE ANGE /Achat table centrale"/>
  </r>
  <r>
    <s v="E"/>
    <s v="4110"/>
    <s v="854"/>
    <s v="85400"/>
    <s v="8549053"/>
    <n v="528004120002"/>
    <x v="0"/>
    <x v="11"/>
    <x v="11"/>
    <n v="202302"/>
    <n v="44796"/>
    <s v="XOF"/>
    <n v="-2726.38"/>
    <n v="-4.24"/>
    <s v="EUR"/>
    <n v="-4.157"/>
    <n v="30543689"/>
    <s v="STAFF"/>
    <n v="9985235"/>
    <s v="Time Code : N - OUJ1140622/JUSTIF/IRIE BI ACHILLE ANGE /Achat ustensile de cuisine et accessoires de lit"/>
  </r>
  <r>
    <s v="E"/>
    <s v="4110"/>
    <s v="854"/>
    <s v="85400"/>
    <s v="8549053"/>
    <n v="528004120002"/>
    <x v="0"/>
    <x v="11"/>
    <x v="11"/>
    <n v="202302"/>
    <n v="44796"/>
    <s v="XOF"/>
    <n v="-10137.93"/>
    <n v="-15.76"/>
    <s v="EUR"/>
    <n v="-15.452999999999999"/>
    <n v="30543689"/>
    <s v="STAFF"/>
    <n v="9985235"/>
    <s v="Time Code : N - OUJ1140622/JUSTIF/IRIE BI ACHILLE ANGE /Achat ustensile de cuisine et accessoires de lit"/>
  </r>
  <r>
    <s v="E"/>
    <s v="4110"/>
    <s v="854"/>
    <s v="85400"/>
    <s v="8549053"/>
    <n v="528004120002"/>
    <x v="0"/>
    <x v="11"/>
    <x v="11"/>
    <n v="202302"/>
    <n v="44797"/>
    <s v="XOF"/>
    <n v="-3620.69"/>
    <n v="-5.63"/>
    <s v="EUR"/>
    <n v="-5.52"/>
    <n v="30543689"/>
    <s v="STAFF"/>
    <n v="9985235"/>
    <s v="Time Code : N - OUB1070822-OMNI-IRIE BI ACHILLE ANGE/Remboursement Achat de cash power pour le domicile de Achille IRIE"/>
  </r>
  <r>
    <s v="E"/>
    <s v="4110"/>
    <s v="854"/>
    <s v="85400"/>
    <s v="8549053"/>
    <n v="528004120002"/>
    <x v="0"/>
    <x v="11"/>
    <x v="11"/>
    <n v="202302"/>
    <n v="44797"/>
    <s v="XOF"/>
    <n v="-1206.9000000000001"/>
    <n v="-1.88"/>
    <s v="EUR"/>
    <n v="-1.843"/>
    <n v="30543689"/>
    <s v="STAFF"/>
    <n v="9985235"/>
    <s v="Time Code : N - OUB1070822-OMNI-IRIE BI ACHILLE ANGE/Remboursement Achat de cash power pour le domicile de Achille IRIE"/>
  </r>
  <r>
    <s v="E"/>
    <s v="4110"/>
    <s v="854"/>
    <s v="85400"/>
    <s v="8549053"/>
    <n v="528004120002"/>
    <x v="0"/>
    <x v="11"/>
    <x v="11"/>
    <n v="202302"/>
    <n v="44797"/>
    <s v="XOF"/>
    <n v="-1206.9000000000001"/>
    <n v="-1.88"/>
    <s v="EUR"/>
    <n v="-1.843"/>
    <n v="30543689"/>
    <s v="STAFF"/>
    <n v="9985235"/>
    <s v="Time Code : N - OUB1070822-OMNI-IRIE BI ACHILLE ANGE/Remboursement Achat de cash power pour le domicile de Achille IRIE"/>
  </r>
  <r>
    <s v="E"/>
    <s v="4010"/>
    <s v="854"/>
    <s v="85408"/>
    <s v="8549057"/>
    <n v="528004120002"/>
    <x v="0"/>
    <x v="7"/>
    <x v="7"/>
    <n v="202302"/>
    <n v="44797"/>
    <s v="XOF"/>
    <n v="-534883.19999999995"/>
    <n v="-831.63"/>
    <s v="EUR"/>
    <n v="-815.41899999999998"/>
    <n v="30543689"/>
    <s v="STAFF"/>
    <n v="2023596"/>
    <s v="Time Code : N - OUB1060822 SALAIRE DU MOIS D'AOUT 2022 DE WANGRE Didier"/>
  </r>
  <r>
    <s v="E"/>
    <s v="4110"/>
    <s v="854"/>
    <s v="85400"/>
    <s v="8549053"/>
    <n v="528004120002"/>
    <x v="0"/>
    <x v="42"/>
    <x v="42"/>
    <n v="202302"/>
    <n v="44797"/>
    <s v="XOF"/>
    <n v="3620.69"/>
    <n v="5.63"/>
    <s v="EUR"/>
    <n v="5.52"/>
    <n v="30543689"/>
    <s v="STAFF"/>
    <n v="9985235"/>
    <s v="Time Code : N - OUB1070822-OMNI-IRIE BI ACHILLE ANGE/Remboursement Achat de cash power pour le domicile de Achille IRIE"/>
  </r>
  <r>
    <s v="E"/>
    <s v="4110"/>
    <s v="854"/>
    <s v="85400"/>
    <s v="8549053"/>
    <n v="528004120002"/>
    <x v="0"/>
    <x v="42"/>
    <x v="42"/>
    <n v="202302"/>
    <n v="44797"/>
    <s v="XOF"/>
    <n v="1206.9000000000001"/>
    <n v="1.88"/>
    <s v="EUR"/>
    <n v="1.843"/>
    <n v="30543689"/>
    <s v="STAFF"/>
    <n v="9985235"/>
    <s v="Time Code : N - OUB1070822-OMNI-IRIE BI ACHILLE ANGE/Remboursement Achat de cash power pour le domicile de Achille IRIE"/>
  </r>
  <r>
    <s v="E"/>
    <s v="4110"/>
    <s v="854"/>
    <s v="85400"/>
    <s v="8549053"/>
    <n v="528004120002"/>
    <x v="0"/>
    <x v="42"/>
    <x v="42"/>
    <n v="202302"/>
    <n v="44797"/>
    <s v="XOF"/>
    <n v="1206.9000000000001"/>
    <n v="1.88"/>
    <s v="EUR"/>
    <n v="1.843"/>
    <n v="30543689"/>
    <s v="STAFF"/>
    <n v="9985235"/>
    <s v="Time Code : N - OUB1070822-OMNI-IRIE BI ACHILLE ANGE/Remboursement Achat de cash power pour le domicile de Achille IRIE"/>
  </r>
  <r>
    <s v="E"/>
    <s v="4010"/>
    <s v="854"/>
    <s v="85408"/>
    <s v="8549059"/>
    <n v="528004120002"/>
    <x v="0"/>
    <x v="12"/>
    <x v="12"/>
    <n v="202302"/>
    <n v="44797"/>
    <s v="XOF"/>
    <n v="-172478"/>
    <n v="-268.17"/>
    <s v="EUR"/>
    <n v="-262.94299999999998"/>
    <n v="30543689"/>
    <s v="STAFF"/>
    <n v="2046481"/>
    <s v="Time Code : N - OUB1060822 SALAIRE DU MOIS D'AOUT 2022 DE TOE Hadja Aliza Sandrine"/>
  </r>
  <r>
    <s v="E"/>
    <s v="4010"/>
    <s v="854"/>
    <s v="85406"/>
    <s v="8549059"/>
    <n v="528004120002"/>
    <x v="0"/>
    <x v="12"/>
    <x v="12"/>
    <n v="202302"/>
    <n v="44797"/>
    <s v="XOF"/>
    <n v="-35699.410000000003"/>
    <n v="-55.51"/>
    <s v="EUR"/>
    <n v="-54.427999999999997"/>
    <n v="30543689"/>
    <s v="STAFF"/>
    <n v="8540386"/>
    <s v="Time Code : N - OUB1060822 SALAIRE DU MOIS D'AOUT 2022 DE YAMEOGO Dahlia Ramata Stephanie"/>
  </r>
  <r>
    <s v="E"/>
    <s v="4300"/>
    <s v="854"/>
    <s v="85400"/>
    <s v="8549055"/>
    <n v="528004120002"/>
    <x v="0"/>
    <x v="11"/>
    <x v="11"/>
    <n v="202302"/>
    <n v="44797"/>
    <s v="XOF"/>
    <n v="-1642.86"/>
    <n v="-2.5499999999999998"/>
    <s v="EUR"/>
    <n v="-2.5"/>
    <n v="30543689"/>
    <s v="STAFF"/>
    <n v="8540039"/>
    <s v="Time Code : N - OUAC010822 IUTS DU MOIS D'AOUT 2022 DE NABI Grégoire"/>
  </r>
  <r>
    <s v="E"/>
    <s v="4300"/>
    <s v="854"/>
    <s v="85406"/>
    <s v="8549059"/>
    <n v="528004120002"/>
    <x v="0"/>
    <x v="18"/>
    <x v="18"/>
    <n v="202302"/>
    <n v="44797"/>
    <s v="XOF"/>
    <n v="10963.98"/>
    <n v="17.05"/>
    <s v="EUR"/>
    <n v="16.718"/>
    <n v="30543689"/>
    <s v="STAFF"/>
    <n v="8540279"/>
    <s v="Time Code : N - OUAC010822 IUTS DU MOIS D'AOUT 2022 DE YAMEOGO Wendkoaguenda Lucie"/>
  </r>
  <r>
    <s v="E"/>
    <s v="4300"/>
    <s v="854"/>
    <s v="85406"/>
    <s v="8549059"/>
    <n v="528004120002"/>
    <x v="0"/>
    <x v="18"/>
    <x v="18"/>
    <n v="202302"/>
    <n v="44797"/>
    <s v="XOF"/>
    <n v="8463.09"/>
    <n v="13.16"/>
    <s v="EUR"/>
    <n v="12.903"/>
    <n v="30543689"/>
    <s v="STAFF"/>
    <n v="8540386"/>
    <s v="Time Code : N - OUAC010822 IUTS DU MOIS D'AOUT 2022 DE YAMEOGO Dahlia Ramata Stephanie"/>
  </r>
  <r>
    <s v="E"/>
    <s v="4300"/>
    <s v="854"/>
    <s v="85408"/>
    <s v="8549059"/>
    <n v="528004120002"/>
    <x v="0"/>
    <x v="18"/>
    <x v="18"/>
    <n v="202302"/>
    <n v="44797"/>
    <s v="XOF"/>
    <n v="22451.67"/>
    <n v="34.909999999999997"/>
    <s v="EUR"/>
    <n v="34.229999999999997"/>
    <n v="30543689"/>
    <s v="STAFF"/>
    <n v="2046481"/>
    <s v="Time Code : N - OUAC010822 IUTS DU MOIS D'AOUT 2022 DE TOE Hadja Aliza Sandrine"/>
  </r>
  <r>
    <s v="E"/>
    <s v="4300"/>
    <s v="854"/>
    <s v="85400"/>
    <s v="8549062"/>
    <n v="528004120002"/>
    <x v="0"/>
    <x v="78"/>
    <x v="77"/>
    <n v="202302"/>
    <n v="44797"/>
    <s v="XOF"/>
    <n v="13048.47"/>
    <n v="20.29"/>
    <s v="EUR"/>
    <n v="19.893999999999998"/>
    <n v="30543689"/>
    <s v="STAFF"/>
    <n v="2032465"/>
    <s v="Time Code : N - OUAC010822 IUTS DU MOIS D'AOUT 2022 DE ZOURE Hassimi"/>
  </r>
  <r>
    <s v="E"/>
    <s v="4300"/>
    <s v="854"/>
    <s v="85406"/>
    <s v="8549057"/>
    <n v="528004120002"/>
    <x v="0"/>
    <x v="19"/>
    <x v="19"/>
    <n v="202302"/>
    <n v="44797"/>
    <s v="XOF"/>
    <n v="937.14"/>
    <n v="1.46"/>
    <s v="EUR"/>
    <n v="1.4319999999999999"/>
    <n v="30543689"/>
    <s v="STAFF"/>
    <n v="2036440"/>
    <s v="Time Code : N - OUAC010822 IUTS DU MOIS D'AOUT 2022 DE YALPOUGDOU Hervé"/>
  </r>
  <r>
    <s v="E"/>
    <s v="4300"/>
    <s v="854"/>
    <s v="85406"/>
    <s v="8549057"/>
    <n v="528004120002"/>
    <x v="0"/>
    <x v="19"/>
    <x v="19"/>
    <n v="202302"/>
    <n v="44797"/>
    <s v="XOF"/>
    <n v="8929.59"/>
    <n v="13.88"/>
    <s v="EUR"/>
    <n v="13.609"/>
    <n v="30543689"/>
    <s v="STAFF"/>
    <n v="8540358"/>
    <s v="Time Code : N - OUAC010822 IUTS DU MOIS D'AOUT 2022 DE ZOMA Jean"/>
  </r>
  <r>
    <s v="E"/>
    <s v="4300"/>
    <s v="854"/>
    <s v="85406"/>
    <s v="8549057"/>
    <n v="528004120002"/>
    <x v="0"/>
    <x v="22"/>
    <x v="22"/>
    <n v="202302"/>
    <n v="44797"/>
    <s v="XOF"/>
    <n v="15304.93"/>
    <n v="23.8"/>
    <s v="EUR"/>
    <n v="23.335999999999999"/>
    <n v="30543689"/>
    <s v="STAFF"/>
    <n v="8540399"/>
    <s v="Time Code : N - OUAC010822 IUTS DU MOIS D'AOUT 2022 DE KONFE TRAORE Aicha"/>
  </r>
  <r>
    <s v="E"/>
    <s v="4300"/>
    <s v="854"/>
    <s v="85400"/>
    <s v="8549062"/>
    <n v="528004120002"/>
    <x v="0"/>
    <x v="23"/>
    <x v="23"/>
    <n v="202302"/>
    <n v="44797"/>
    <s v="XOF"/>
    <n v="-13048.47"/>
    <n v="-20.29"/>
    <s v="EUR"/>
    <n v="-19.893999999999998"/>
    <n v="30543689"/>
    <s v="STAFF"/>
    <n v="2032465"/>
    <s v="Time Code : N - OUAC010822 IUTS DU MOIS D'AOUT 2022 DE ZOURE Hassimi"/>
  </r>
  <r>
    <s v="E"/>
    <s v="4300"/>
    <s v="854"/>
    <s v="85400"/>
    <s v="8549055"/>
    <n v="528004120002"/>
    <x v="0"/>
    <x v="42"/>
    <x v="42"/>
    <n v="202302"/>
    <n v="44797"/>
    <s v="XOF"/>
    <n v="1642.86"/>
    <n v="2.5499999999999998"/>
    <s v="EUR"/>
    <n v="2.5"/>
    <n v="30543689"/>
    <s v="STAFF"/>
    <n v="8540039"/>
    <s v="Time Code : N - OUAC010822 IUTS DU MOIS D'AOUT 2022 DE NABI Grégoire"/>
  </r>
  <r>
    <s v="E"/>
    <s v="4010"/>
    <s v="854"/>
    <s v="85400"/>
    <s v="8549057"/>
    <n v="528004120002"/>
    <x v="0"/>
    <x v="19"/>
    <x v="19"/>
    <n v="202302"/>
    <n v="44797"/>
    <s v="XOF"/>
    <n v="79826.77"/>
    <n v="124.11"/>
    <s v="EUR"/>
    <n v="121.691"/>
    <n v="30543689"/>
    <s v="STAFF"/>
    <n v="8540392"/>
    <s v="Time Code : N - OUB1060822 SALAIRE DU MOIS D'AOUT 2022 DE KABORE Hamza"/>
  </r>
  <r>
    <s v="E"/>
    <s v="4010"/>
    <s v="854"/>
    <s v="85400"/>
    <s v="8549059"/>
    <n v="528004120002"/>
    <x v="0"/>
    <x v="18"/>
    <x v="18"/>
    <n v="202302"/>
    <n v="44797"/>
    <s v="XOF"/>
    <n v="40254.36"/>
    <n v="62.59"/>
    <s v="EUR"/>
    <n v="61.37"/>
    <n v="30543689"/>
    <s v="STAFF"/>
    <n v="8540206"/>
    <s v="Time Code : N - OUB1060822 SALAIRE DU MOIS D'AOUT 2022 DE OUEDRAOGO Wendingomdé Joseph Arnaud"/>
  </r>
  <r>
    <s v="E"/>
    <s v="4010"/>
    <s v="854"/>
    <s v="85400"/>
    <s v="8549059"/>
    <n v="528004120002"/>
    <x v="0"/>
    <x v="18"/>
    <x v="18"/>
    <n v="202302"/>
    <n v="44797"/>
    <s v="XOF"/>
    <n v="253562.79"/>
    <n v="394.24"/>
    <s v="EUR"/>
    <n v="386.55500000000001"/>
    <n v="30543689"/>
    <s v="STAFF"/>
    <n v="2029740"/>
    <s v="Time Code : N - OUB1060822 SALAIRE DU MOIS D'AOUT 2022 DE KAMBOU Sansan Christian"/>
  </r>
  <r>
    <s v="E"/>
    <s v="4010"/>
    <s v="854"/>
    <s v="85400"/>
    <s v="8549059"/>
    <n v="528004120002"/>
    <x v="0"/>
    <x v="18"/>
    <x v="18"/>
    <n v="202302"/>
    <n v="44797"/>
    <s v="XOF"/>
    <n v="36474.21"/>
    <n v="56.71"/>
    <s v="EUR"/>
    <n v="55.604999999999997"/>
    <n v="30543689"/>
    <s v="STAFF"/>
    <n v="2012905"/>
    <s v="Time Code : N - OUB1060822 SALAIRE DU MOIS D'AOUT 2022 DE NEBIE Noël"/>
  </r>
  <r>
    <s v="E"/>
    <s v="4300"/>
    <s v="854"/>
    <s v="85400"/>
    <s v="8549059"/>
    <n v="528004120002"/>
    <x v="0"/>
    <x v="18"/>
    <x v="18"/>
    <n v="202302"/>
    <n v="44797"/>
    <s v="XOF"/>
    <n v="6016.98"/>
    <n v="9.36"/>
    <s v="EUR"/>
    <n v="9.1780000000000008"/>
    <n v="30543689"/>
    <s v="STAFF"/>
    <n v="2012905"/>
    <s v="Time Code : N - OUAC010822 IUTS DU MOIS D'AOUT 2022 DE NEBIE Noël"/>
  </r>
  <r>
    <s v="E"/>
    <s v="4300"/>
    <s v="854"/>
    <s v="85400"/>
    <s v="8549057"/>
    <n v="528004120002"/>
    <x v="0"/>
    <x v="19"/>
    <x v="19"/>
    <n v="202302"/>
    <n v="44797"/>
    <s v="XOF"/>
    <n v="12471.96"/>
    <n v="19.39"/>
    <s v="EUR"/>
    <n v="19.012"/>
    <n v="30543689"/>
    <s v="STAFF"/>
    <n v="8540392"/>
    <s v="Time Code : N - OUAC010822 IUTS DU MOIS D'AOUT 2022 DE KABORE Hamza"/>
  </r>
  <r>
    <s v="E"/>
    <s v="4300"/>
    <s v="854"/>
    <s v="85400"/>
    <s v="8549059"/>
    <n v="528004120002"/>
    <x v="0"/>
    <x v="12"/>
    <x v="12"/>
    <n v="202302"/>
    <n v="44797"/>
    <s v="XOF"/>
    <n v="-7542.5"/>
    <n v="-11.73"/>
    <s v="EUR"/>
    <n v="-11.500999999999999"/>
    <n v="30543689"/>
    <s v="STAFF"/>
    <n v="8540206"/>
    <s v="Time Code : N - OUAC010822 IUTS DU MOIS D'AOUT 2022 DE OUEDRAOGO Wendingomdé Joseph Arnaud"/>
  </r>
  <r>
    <s v="E"/>
    <s v="4300"/>
    <s v="854"/>
    <s v="85400"/>
    <s v="8549059"/>
    <n v="528004120002"/>
    <x v="0"/>
    <x v="12"/>
    <x v="12"/>
    <n v="202302"/>
    <n v="44797"/>
    <s v="XOF"/>
    <n v="-30709.439999999999"/>
    <n v="-47.75"/>
    <s v="EUR"/>
    <n v="-46.819000000000003"/>
    <n v="30543689"/>
    <s v="STAFF"/>
    <n v="2029740"/>
    <s v="Time Code : N - OUAC010822 IUTS DU MOIS D'AOUT 2022 DE KAMBOU Sansan Christian"/>
  </r>
  <r>
    <s v="E"/>
    <s v="4300"/>
    <s v="854"/>
    <s v="85400"/>
    <s v="8549059"/>
    <n v="528004120002"/>
    <x v="0"/>
    <x v="12"/>
    <x v="12"/>
    <n v="202302"/>
    <n v="44797"/>
    <s v="XOF"/>
    <n v="-6016.98"/>
    <n v="-9.36"/>
    <s v="EUR"/>
    <n v="-9.1780000000000008"/>
    <n v="30543689"/>
    <s v="STAFF"/>
    <n v="2012905"/>
    <s v="Time Code : N - OUAC010822 IUTS DU MOIS D'AOUT 2022 DE NEBIE Noël"/>
  </r>
  <r>
    <s v="E"/>
    <s v="4300"/>
    <s v="854"/>
    <s v="85400"/>
    <s v="8549057"/>
    <n v="528004120002"/>
    <x v="0"/>
    <x v="7"/>
    <x v="7"/>
    <n v="202302"/>
    <n v="44797"/>
    <s v="XOF"/>
    <n v="-12471.96"/>
    <n v="-19.39"/>
    <s v="EUR"/>
    <n v="-19.012"/>
    <n v="30543689"/>
    <s v="STAFF"/>
    <n v="8540392"/>
    <s v="Time Code : N - OUAC010822 IUTS DU MOIS D'AOUT 2022 DE KABORE Hamza"/>
  </r>
  <r>
    <s v="E"/>
    <s v="4300"/>
    <s v="854"/>
    <s v="85400"/>
    <s v="8549059"/>
    <n v="528004120002"/>
    <x v="0"/>
    <x v="18"/>
    <x v="18"/>
    <n v="202302"/>
    <n v="44797"/>
    <s v="XOF"/>
    <n v="7542.5"/>
    <n v="11.73"/>
    <s v="EUR"/>
    <n v="11.500999999999999"/>
    <n v="30543689"/>
    <s v="STAFF"/>
    <n v="8540206"/>
    <s v="Time Code : N - OUAC010822 IUTS DU MOIS D'AOUT 2022 DE OUEDRAOGO Wendingomdé Joseph Arnaud"/>
  </r>
  <r>
    <s v="E"/>
    <s v="4300"/>
    <s v="854"/>
    <s v="85400"/>
    <s v="8549059"/>
    <n v="528004120002"/>
    <x v="0"/>
    <x v="18"/>
    <x v="18"/>
    <n v="202302"/>
    <n v="44797"/>
    <s v="XOF"/>
    <n v="30709.439999999999"/>
    <n v="47.75"/>
    <s v="EUR"/>
    <n v="46.819000000000003"/>
    <n v="30543689"/>
    <s v="STAFF"/>
    <n v="2029740"/>
    <s v="Time Code : N - OUAC010822 IUTS DU MOIS D'AOUT 2022 DE KAMBOU Sansan Christian"/>
  </r>
  <r>
    <s v="E"/>
    <s v="4010"/>
    <s v="854"/>
    <s v="85408"/>
    <s v="8549057"/>
    <n v="528004120002"/>
    <x v="0"/>
    <x v="22"/>
    <x v="22"/>
    <n v="202302"/>
    <n v="44797"/>
    <s v="XOF"/>
    <n v="534883.19999999995"/>
    <n v="831.63"/>
    <s v="EUR"/>
    <n v="815.41899999999998"/>
    <n v="30543689"/>
    <s v="STAFF"/>
    <n v="2023596"/>
    <s v="Time Code : N - OUB1060822 SALAIRE DU MOIS D'AOUT 2022 DE WANGRE Didier"/>
  </r>
  <r>
    <s v="E"/>
    <s v="4010"/>
    <s v="854"/>
    <s v="85406"/>
    <s v="8549057"/>
    <n v="528004120002"/>
    <x v="0"/>
    <x v="22"/>
    <x v="22"/>
    <n v="202302"/>
    <n v="44797"/>
    <s v="XOF"/>
    <n v="9890.92"/>
    <n v="15.38"/>
    <s v="EUR"/>
    <n v="15.08"/>
    <n v="30543689"/>
    <s v="STAFF"/>
    <n v="8540358"/>
    <s v="Time Code : N - OUB1060822 SALAIRE DU MOIS D'AOUT 2022 DE ZOMA Jean"/>
  </r>
  <r>
    <s v="E"/>
    <s v="4010"/>
    <s v="854"/>
    <s v="85406"/>
    <s v="8549057"/>
    <n v="528004120002"/>
    <x v="0"/>
    <x v="22"/>
    <x v="22"/>
    <n v="202302"/>
    <n v="44797"/>
    <s v="XOF"/>
    <n v="109471.29"/>
    <n v="170.21"/>
    <s v="EUR"/>
    <n v="166.892"/>
    <n v="30543689"/>
    <s v="STAFF"/>
    <n v="8540399"/>
    <s v="Time Code : N - OUB1060822 SALAIRE DU MOIS D'AOUT 2022 DE KONFE TRAORE Aicha"/>
  </r>
  <r>
    <s v="E"/>
    <s v="4010"/>
    <s v="854"/>
    <s v="85406"/>
    <s v="8549057"/>
    <n v="528004120002"/>
    <x v="0"/>
    <x v="22"/>
    <x v="22"/>
    <n v="202302"/>
    <n v="44797"/>
    <s v="XOF"/>
    <n v="9017.4"/>
    <n v="14.02"/>
    <s v="EUR"/>
    <n v="13.747"/>
    <n v="30543689"/>
    <s v="STAFF"/>
    <n v="2036440"/>
    <s v="Time Code : N - OUB1060822 SALAIRE DU MOIS D'AOUT 2022 DE YALPOUGDOU Hervé"/>
  </r>
  <r>
    <s v="E"/>
    <s v="4300"/>
    <s v="854"/>
    <s v="85406"/>
    <s v="8549057"/>
    <n v="528004120002"/>
    <x v="0"/>
    <x v="7"/>
    <x v="7"/>
    <n v="202302"/>
    <n v="44797"/>
    <s v="XOF"/>
    <n v="-937.14"/>
    <n v="-1.46"/>
    <s v="EUR"/>
    <n v="-1.4319999999999999"/>
    <n v="30543689"/>
    <s v="STAFF"/>
    <n v="2036440"/>
    <s v="Time Code : N - OUAC010822 IUTS DU MOIS D'AOUT 2022 DE YALPOUGDOU Hervé"/>
  </r>
  <r>
    <s v="E"/>
    <s v="4300"/>
    <s v="854"/>
    <s v="85406"/>
    <s v="8549057"/>
    <n v="528004120002"/>
    <x v="0"/>
    <x v="7"/>
    <x v="7"/>
    <n v="202302"/>
    <n v="44797"/>
    <s v="XOF"/>
    <n v="-8929.59"/>
    <n v="-13.88"/>
    <s v="EUR"/>
    <n v="-13.609"/>
    <n v="30543689"/>
    <s v="STAFF"/>
    <n v="8540358"/>
    <s v="Time Code : N - OUAC010822 IUTS DU MOIS D'AOUT 2022 DE ZOMA Jean"/>
  </r>
  <r>
    <s v="E"/>
    <s v="4300"/>
    <s v="854"/>
    <s v="85408"/>
    <s v="8549057"/>
    <n v="528004120002"/>
    <x v="0"/>
    <x v="7"/>
    <x v="7"/>
    <n v="202302"/>
    <n v="44797"/>
    <s v="XOF"/>
    <n v="-71305"/>
    <n v="-110.86"/>
    <s v="EUR"/>
    <n v="-108.699"/>
    <n v="30543689"/>
    <s v="STAFF"/>
    <n v="2023596"/>
    <s v="Time Code : N - OUAC010822 IUTS DU MOIS D'AOUT 2022 DE WANGRE Didier"/>
  </r>
  <r>
    <s v="E"/>
    <s v="4300"/>
    <s v="854"/>
    <s v="85406"/>
    <s v="8549057"/>
    <n v="528004120002"/>
    <x v="0"/>
    <x v="7"/>
    <x v="7"/>
    <n v="202302"/>
    <n v="44797"/>
    <s v="XOF"/>
    <n v="-15304.93"/>
    <n v="-23.8"/>
    <s v="EUR"/>
    <n v="-23.335999999999999"/>
    <n v="30543689"/>
    <s v="STAFF"/>
    <n v="8540399"/>
    <s v="Time Code : N - OUAC010822 IUTS DU MOIS D'AOUT 2022 DE KONFE TRAORE Aicha"/>
  </r>
  <r>
    <s v="E"/>
    <s v="4300"/>
    <s v="854"/>
    <s v="85406"/>
    <s v="8549059"/>
    <n v="528004120002"/>
    <x v="0"/>
    <x v="12"/>
    <x v="12"/>
    <n v="202302"/>
    <n v="44797"/>
    <s v="XOF"/>
    <n v="-8463.09"/>
    <n v="-13.16"/>
    <s v="EUR"/>
    <n v="-12.903"/>
    <n v="30543689"/>
    <s v="STAFF"/>
    <n v="8540386"/>
    <s v="Time Code : N - OUAC010822 IUTS DU MOIS D'AOUT 2022 DE YAMEOGO Dahlia Ramata Stephanie"/>
  </r>
  <r>
    <s v="E"/>
    <s v="4300"/>
    <s v="854"/>
    <s v="85408"/>
    <s v="8549059"/>
    <n v="528004120002"/>
    <x v="0"/>
    <x v="12"/>
    <x v="12"/>
    <n v="202302"/>
    <n v="44797"/>
    <s v="XOF"/>
    <n v="-22451.67"/>
    <n v="-34.909999999999997"/>
    <s v="EUR"/>
    <n v="-34.229999999999997"/>
    <n v="30543689"/>
    <s v="STAFF"/>
    <n v="2046481"/>
    <s v="Time Code : N - OUAC010822 IUTS DU MOIS D'AOUT 2022 DE TOE Hadja Aliza Sandrine"/>
  </r>
  <r>
    <s v="E"/>
    <s v="4300"/>
    <s v="854"/>
    <s v="85406"/>
    <s v="8549059"/>
    <n v="528004120002"/>
    <x v="0"/>
    <x v="12"/>
    <x v="12"/>
    <n v="202302"/>
    <n v="44797"/>
    <s v="XOF"/>
    <n v="-10963.98"/>
    <n v="-17.05"/>
    <s v="EUR"/>
    <n v="-16.718"/>
    <n v="30543689"/>
    <s v="STAFF"/>
    <n v="8540279"/>
    <s v="Time Code : N - OUAC010822 IUTS DU MOIS D'AOUT 2022 DE YAMEOGO Wendkoaguenda Lucie"/>
  </r>
  <r>
    <s v="E"/>
    <s v="4300"/>
    <s v="854"/>
    <s v="85408"/>
    <s v="8549057"/>
    <n v="528004120002"/>
    <x v="0"/>
    <x v="22"/>
    <x v="22"/>
    <n v="202302"/>
    <n v="44797"/>
    <s v="XOF"/>
    <n v="71305"/>
    <n v="110.86"/>
    <s v="EUR"/>
    <n v="108.699"/>
    <n v="30543689"/>
    <s v="STAFF"/>
    <n v="2023596"/>
    <s v="Time Code : N - OUAC010822 IUTS DU MOIS D'AOUT 2022 DE WANGRE Didier"/>
  </r>
  <r>
    <s v="E"/>
    <s v="4010"/>
    <s v="854"/>
    <s v="85406"/>
    <s v="8549059"/>
    <n v="528004120002"/>
    <x v="0"/>
    <x v="18"/>
    <x v="18"/>
    <n v="202302"/>
    <n v="44797"/>
    <s v="XOF"/>
    <n v="31023.1"/>
    <n v="48.23"/>
    <s v="EUR"/>
    <n v="47.29"/>
    <n v="30543689"/>
    <s v="STAFF"/>
    <n v="8540279"/>
    <s v="Time Code : N - OUB1060822 SALAIRE DU MOIS D'AOUT 2022 DE YAMEOGO Wendkoaguenda Lucie"/>
  </r>
  <r>
    <s v="E"/>
    <s v="4010"/>
    <s v="854"/>
    <s v="85408"/>
    <s v="8549059"/>
    <n v="528004120002"/>
    <x v="0"/>
    <x v="18"/>
    <x v="18"/>
    <n v="202302"/>
    <n v="44797"/>
    <s v="XOF"/>
    <n v="172478"/>
    <n v="268.17"/>
    <s v="EUR"/>
    <n v="262.94299999999998"/>
    <n v="30543689"/>
    <s v="STAFF"/>
    <n v="2046481"/>
    <s v="Time Code : N - OUB1060822 SALAIRE DU MOIS D'AOUT 2022 DE TOE Hadja Aliza Sandrine"/>
  </r>
  <r>
    <s v="E"/>
    <s v="4010"/>
    <s v="854"/>
    <s v="85406"/>
    <s v="8549059"/>
    <n v="528004120002"/>
    <x v="0"/>
    <x v="18"/>
    <x v="18"/>
    <n v="202302"/>
    <n v="44797"/>
    <s v="XOF"/>
    <n v="35699.410000000003"/>
    <n v="55.51"/>
    <s v="EUR"/>
    <n v="54.427999999999997"/>
    <n v="30543689"/>
    <s v="STAFF"/>
    <n v="8540386"/>
    <s v="Time Code : N - OUB1060822 SALAIRE DU MOIS D'AOUT 2022 DE YAMEOGO Dahlia Ramata Stephanie"/>
  </r>
  <r>
    <s v="E"/>
    <s v="4010"/>
    <s v="854"/>
    <s v="85406"/>
    <s v="8549059"/>
    <n v="528004120002"/>
    <x v="0"/>
    <x v="12"/>
    <x v="12"/>
    <n v="202302"/>
    <n v="44797"/>
    <s v="XOF"/>
    <n v="-31023.1"/>
    <n v="-48.23"/>
    <s v="EUR"/>
    <n v="-47.29"/>
    <n v="30543689"/>
    <s v="STAFF"/>
    <n v="8540279"/>
    <s v="Time Code : N - OUB1060822 SALAIRE DU MOIS D'AOUT 2022 DE YAMEOGO Wendkoaguenda Lucie"/>
  </r>
  <r>
    <s v="E"/>
    <s v="4010"/>
    <s v="854"/>
    <s v="85406"/>
    <s v="8549057"/>
    <n v="528004120002"/>
    <x v="0"/>
    <x v="7"/>
    <x v="7"/>
    <n v="202302"/>
    <n v="44797"/>
    <s v="XOF"/>
    <n v="-9890.92"/>
    <n v="-15.38"/>
    <s v="EUR"/>
    <n v="-15.08"/>
    <n v="30543689"/>
    <s v="STAFF"/>
    <n v="8540358"/>
    <s v="Time Code : N - OUB1060822 SALAIRE DU MOIS D'AOUT 2022 DE ZOMA Jean"/>
  </r>
  <r>
    <s v="E"/>
    <s v="4010"/>
    <s v="854"/>
    <s v="85406"/>
    <s v="8549057"/>
    <n v="528004120002"/>
    <x v="0"/>
    <x v="7"/>
    <x v="7"/>
    <n v="202302"/>
    <n v="44797"/>
    <s v="XOF"/>
    <n v="-109471.29"/>
    <n v="-170.21"/>
    <s v="EUR"/>
    <n v="-166.892"/>
    <n v="30543689"/>
    <s v="STAFF"/>
    <n v="8540399"/>
    <s v="Time Code : N - OUB1060822 SALAIRE DU MOIS D'AOUT 2022 DE KONFE TRAORE Aicha"/>
  </r>
  <r>
    <s v="E"/>
    <s v="4010"/>
    <s v="854"/>
    <s v="85406"/>
    <s v="8549057"/>
    <n v="528004120002"/>
    <x v="0"/>
    <x v="7"/>
    <x v="7"/>
    <n v="202302"/>
    <n v="44797"/>
    <s v="XOF"/>
    <n v="-9017.4"/>
    <n v="-14.02"/>
    <s v="EUR"/>
    <n v="-13.747"/>
    <n v="30543689"/>
    <s v="STAFF"/>
    <n v="2036440"/>
    <s v="Time Code : N - OUB1060822 SALAIRE DU MOIS D'AOUT 2022 DE YALPOUGDOU Hervé"/>
  </r>
  <r>
    <s v="E"/>
    <s v="4010"/>
    <s v="854"/>
    <s v="85400"/>
    <s v="8549057"/>
    <n v="528004120002"/>
    <x v="0"/>
    <x v="7"/>
    <x v="7"/>
    <n v="202302"/>
    <n v="44797"/>
    <s v="XOF"/>
    <n v="-79826.77"/>
    <n v="-124.11"/>
    <s v="EUR"/>
    <n v="-121.691"/>
    <n v="30543689"/>
    <s v="STAFF"/>
    <n v="8540392"/>
    <s v="Time Code : N - OUB1060822 SALAIRE DU MOIS D'AOUT 2022 DE KABORE Hamza"/>
  </r>
  <r>
    <s v="E"/>
    <s v="4010"/>
    <s v="854"/>
    <s v="85400"/>
    <s v="8549055"/>
    <n v="528004120002"/>
    <x v="0"/>
    <x v="11"/>
    <x v="11"/>
    <n v="202302"/>
    <n v="44797"/>
    <s v="XOF"/>
    <n v="-7162.02"/>
    <n v="-11.14"/>
    <s v="EUR"/>
    <n v="-10.923"/>
    <n v="30543689"/>
    <s v="STAFF"/>
    <n v="8540039"/>
    <s v="Time Code : N - OUB1060822 SALAIRE DU MOIS D'AOUT 2022 DE NABI Grégoire"/>
  </r>
  <r>
    <s v="E"/>
    <s v="4010"/>
    <s v="854"/>
    <s v="85400"/>
    <s v="8549059"/>
    <n v="528004120002"/>
    <x v="0"/>
    <x v="12"/>
    <x v="12"/>
    <n v="202302"/>
    <n v="44797"/>
    <s v="XOF"/>
    <n v="-40254.36"/>
    <n v="-62.59"/>
    <s v="EUR"/>
    <n v="-61.37"/>
    <n v="30543689"/>
    <s v="STAFF"/>
    <n v="8540206"/>
    <s v="Time Code : N - OUB1060822 SALAIRE DU MOIS D'AOUT 2022 DE OUEDRAOGO Wendingomdé Joseph Arnaud"/>
  </r>
  <r>
    <s v="E"/>
    <s v="4010"/>
    <s v="854"/>
    <s v="85400"/>
    <s v="8549059"/>
    <n v="528004120002"/>
    <x v="0"/>
    <x v="12"/>
    <x v="12"/>
    <n v="202302"/>
    <n v="44797"/>
    <s v="XOF"/>
    <n v="-253562.79"/>
    <n v="-394.24"/>
    <s v="EUR"/>
    <n v="-386.55500000000001"/>
    <n v="30543689"/>
    <s v="STAFF"/>
    <n v="2029740"/>
    <s v="Time Code : N - OUB1060822 SALAIRE DU MOIS D'AOUT 2022 DE KAMBOU Sansan Christian"/>
  </r>
  <r>
    <s v="E"/>
    <s v="4010"/>
    <s v="854"/>
    <s v="85400"/>
    <s v="8549059"/>
    <n v="528004120002"/>
    <x v="0"/>
    <x v="12"/>
    <x v="12"/>
    <n v="202302"/>
    <n v="44797"/>
    <s v="XOF"/>
    <n v="-36474.21"/>
    <n v="-56.71"/>
    <s v="EUR"/>
    <n v="-55.604999999999997"/>
    <n v="30543689"/>
    <s v="STAFF"/>
    <n v="2012905"/>
    <s v="Time Code : N - OUB1060822 SALAIRE DU MOIS D'AOUT 2022 DE NEBIE Noël"/>
  </r>
  <r>
    <s v="E"/>
    <s v="4010"/>
    <s v="854"/>
    <s v="85400"/>
    <s v="8549062"/>
    <n v="528004120002"/>
    <x v="0"/>
    <x v="78"/>
    <x v="77"/>
    <n v="202302"/>
    <n v="44797"/>
    <s v="XOF"/>
    <n v="83516.759999999995"/>
    <n v="129.85"/>
    <s v="EUR"/>
    <n v="127.319"/>
    <n v="30543689"/>
    <s v="STAFF"/>
    <n v="2032465"/>
    <s v="Time Code : N - OUB1060822 SALAIRE DU MOIS D'AOUT 2022 DE ZOURE Hassimi"/>
  </r>
  <r>
    <s v="E"/>
    <s v="4010"/>
    <s v="854"/>
    <s v="85400"/>
    <s v="8549062"/>
    <n v="528004120002"/>
    <x v="0"/>
    <x v="23"/>
    <x v="23"/>
    <n v="202302"/>
    <n v="44797"/>
    <s v="XOF"/>
    <n v="-83516.759999999995"/>
    <n v="-129.85"/>
    <s v="EUR"/>
    <n v="-127.319"/>
    <n v="30543689"/>
    <s v="STAFF"/>
    <n v="2032465"/>
    <s v="Time Code : N - OUB1060822 SALAIRE DU MOIS D'AOUT 2022 DE ZOURE Hassimi"/>
  </r>
  <r>
    <s v="E"/>
    <s v="4010"/>
    <s v="854"/>
    <s v="85400"/>
    <s v="8549055"/>
    <n v="528004120002"/>
    <x v="0"/>
    <x v="42"/>
    <x v="42"/>
    <n v="202302"/>
    <n v="44797"/>
    <s v="XOF"/>
    <n v="7162.02"/>
    <n v="11.14"/>
    <s v="EUR"/>
    <n v="10.923"/>
    <n v="30543689"/>
    <s v="STAFF"/>
    <n v="8540039"/>
    <s v="Time Code : N - OUB1060822 SALAIRE DU MOIS D'AOUT 2022 DE NABI Grégoire"/>
  </r>
  <r>
    <s v="E"/>
    <s v="4000"/>
    <s v="854"/>
    <s v="85400"/>
    <s v="8549053"/>
    <n v="528004120002"/>
    <x v="0"/>
    <x v="42"/>
    <x v="42"/>
    <n v="202302"/>
    <n v="44799"/>
    <s v="XOF"/>
    <n v="82.84"/>
    <n v="0.13"/>
    <s v="EUR"/>
    <n v="0.127"/>
    <n v="30543689"/>
    <s v="STAFF"/>
    <n v="9985235"/>
    <s v="Time Code : N - 2226428 BASICPAY"/>
  </r>
  <r>
    <s v="E"/>
    <s v="4000"/>
    <s v="854"/>
    <s v="85400"/>
    <s v="8549053"/>
    <n v="528004120002"/>
    <x v="0"/>
    <x v="11"/>
    <x v="11"/>
    <n v="202302"/>
    <n v="44799"/>
    <s v="XOF"/>
    <n v="-82.84"/>
    <n v="-0.13"/>
    <s v="EUR"/>
    <n v="-0.127"/>
    <n v="30543689"/>
    <s v="STAFF"/>
    <n v="9985235"/>
    <s v="Time Code : N - 2226428 BASICPAY"/>
  </r>
  <r>
    <s v="E"/>
    <s v="4200"/>
    <s v="854"/>
    <s v="85400"/>
    <s v="8549053"/>
    <n v="528004120002"/>
    <x v="0"/>
    <x v="11"/>
    <x v="11"/>
    <n v="202302"/>
    <n v="44799"/>
    <s v="XOF"/>
    <n v="-9.66"/>
    <n v="-0.02"/>
    <s v="EUR"/>
    <n v="-0.02"/>
    <n v="30543689"/>
    <s v="STAFF"/>
    <n v="9985235"/>
    <s v="Time Code : N - 2226428 LONG TERM SAVINGS PLAN"/>
  </r>
  <r>
    <s v="E"/>
    <s v="4190"/>
    <s v="854"/>
    <s v="85400"/>
    <s v="8549053"/>
    <n v="528004120002"/>
    <x v="0"/>
    <x v="11"/>
    <x v="11"/>
    <n v="202302"/>
    <n v="44799"/>
    <s v="XOF"/>
    <n v="-25.34"/>
    <n v="-0.04"/>
    <s v="EUR"/>
    <n v="-3.9E-2"/>
    <n v="30543689"/>
    <s v="STAFF"/>
    <n v="9985235"/>
    <s v="Time Code : N - 2226428 EPA"/>
  </r>
  <r>
    <s v="E"/>
    <s v="4190"/>
    <s v="854"/>
    <s v="85400"/>
    <s v="8549053"/>
    <n v="528004120002"/>
    <x v="0"/>
    <x v="11"/>
    <x v="11"/>
    <n v="202302"/>
    <n v="44799"/>
    <s v="XOF"/>
    <n v="-6.96"/>
    <n v="-0.01"/>
    <s v="EUR"/>
    <n v="-0.01"/>
    <n v="30543689"/>
    <s v="STAFF"/>
    <n v="9985235"/>
    <s v="Time Code : N - 2226428 CIGNA ER"/>
  </r>
  <r>
    <s v="E"/>
    <s v="4200"/>
    <s v="854"/>
    <s v="85400"/>
    <s v="8549053"/>
    <n v="528004120002"/>
    <x v="0"/>
    <x v="42"/>
    <x v="42"/>
    <n v="202302"/>
    <n v="44799"/>
    <s v="XOF"/>
    <n v="9.66"/>
    <n v="0.02"/>
    <s v="EUR"/>
    <n v="0.02"/>
    <n v="30543689"/>
    <s v="STAFF"/>
    <n v="9985235"/>
    <s v="Time Code : N - 2226428 LONG TERM SAVINGS PLAN"/>
  </r>
  <r>
    <s v="E"/>
    <s v="4190"/>
    <s v="854"/>
    <s v="85400"/>
    <s v="8549053"/>
    <n v="528004120002"/>
    <x v="0"/>
    <x v="42"/>
    <x v="42"/>
    <n v="202302"/>
    <n v="44799"/>
    <s v="XOF"/>
    <n v="25.34"/>
    <n v="0.04"/>
    <s v="EUR"/>
    <n v="3.9E-2"/>
    <n v="30543689"/>
    <s v="STAFF"/>
    <n v="9985235"/>
    <s v="Time Code : N - 2226428 EPA"/>
  </r>
  <r>
    <s v="E"/>
    <s v="4190"/>
    <s v="854"/>
    <s v="85400"/>
    <s v="8549053"/>
    <n v="528004120002"/>
    <x v="0"/>
    <x v="42"/>
    <x v="42"/>
    <n v="202302"/>
    <n v="44799"/>
    <s v="XOF"/>
    <n v="6.96"/>
    <n v="0.01"/>
    <s v="EUR"/>
    <n v="0.01"/>
    <n v="30543689"/>
    <s v="STAFF"/>
    <n v="9985235"/>
    <s v="Time Code : N - 2226428 CIGNA ER"/>
  </r>
  <r>
    <s v="E"/>
    <s v="4170"/>
    <s v="854"/>
    <s v="85400"/>
    <s v="8549053"/>
    <n v="528004120002"/>
    <x v="0"/>
    <x v="11"/>
    <x v="11"/>
    <n v="202302"/>
    <n v="44799"/>
    <s v="XOF"/>
    <n v="-2.41"/>
    <n v="0"/>
    <s v="EUR"/>
    <n v="0"/>
    <n v="30543689"/>
    <s v="STAFF"/>
    <n v="9985235"/>
    <s v="Time Code : N - 2226428 INS"/>
  </r>
  <r>
    <s v="E"/>
    <s v="4170"/>
    <s v="854"/>
    <s v="85400"/>
    <s v="8549053"/>
    <n v="528004120002"/>
    <x v="0"/>
    <x v="42"/>
    <x v="42"/>
    <n v="202302"/>
    <n v="44799"/>
    <s v="XOF"/>
    <n v="2.41"/>
    <n v="0"/>
    <s v="EUR"/>
    <n v="0"/>
    <n v="30543689"/>
    <s v="STAFF"/>
    <n v="9985235"/>
    <s v="Time Code : N - 2226428 INS"/>
  </r>
  <r>
    <s v="E"/>
    <s v="4200"/>
    <s v="854"/>
    <s v="85400"/>
    <s v="8549059"/>
    <n v="528004120002"/>
    <x v="0"/>
    <x v="18"/>
    <x v="18"/>
    <n v="202302"/>
    <n v="44802"/>
    <s v="XOF"/>
    <n v="4195.12"/>
    <n v="6.52"/>
    <s v="EUR"/>
    <n v="6.3929999999999998"/>
    <n v="30543689"/>
    <s v="STAFF"/>
    <n v="2012905"/>
    <s v="Time Code : N - OUB1300822 CNSS DU MOIS D'AOUT 2022 DE NEBIE Noël"/>
  </r>
  <r>
    <s v="E"/>
    <s v="4200"/>
    <s v="854"/>
    <s v="85400"/>
    <s v="8549059"/>
    <n v="528004120002"/>
    <x v="0"/>
    <x v="18"/>
    <x v="18"/>
    <n v="202302"/>
    <n v="44802"/>
    <s v="XOF"/>
    <n v="68390.48"/>
    <n v="106.33"/>
    <s v="EUR"/>
    <n v="104.25700000000001"/>
    <n v="30543689"/>
    <s v="STAFF"/>
    <n v="2029740"/>
    <s v="Time Code : N - OUB1300822 CNSS DU MOIS D'AOUT 2022 DE KAMBOU Sansan Christian"/>
  </r>
  <r>
    <s v="E"/>
    <s v="4200"/>
    <s v="854"/>
    <s v="85400"/>
    <s v="8549059"/>
    <n v="528004120002"/>
    <x v="0"/>
    <x v="18"/>
    <x v="18"/>
    <n v="202302"/>
    <n v="44802"/>
    <s v="XOF"/>
    <n v="5085.7299999999996"/>
    <n v="7.91"/>
    <s v="EUR"/>
    <n v="7.7560000000000002"/>
    <n v="30543689"/>
    <s v="STAFF"/>
    <n v="8540206"/>
    <s v="Time Code : N - OUB1300822 CNSS DU MOIS D'AOUT 2022 DE OUEDRAOGO Wendingomdé Joseph Arnaud"/>
  </r>
  <r>
    <s v="E"/>
    <s v="4200"/>
    <s v="854"/>
    <s v="85400"/>
    <s v="8549062"/>
    <n v="528004120002"/>
    <x v="0"/>
    <x v="78"/>
    <x v="77"/>
    <n v="202302"/>
    <n v="44802"/>
    <s v="XOF"/>
    <n v="15305.08"/>
    <n v="23.8"/>
    <s v="EUR"/>
    <n v="23.335999999999999"/>
    <n v="30543689"/>
    <s v="STAFF"/>
    <n v="2032465"/>
    <s v="Time Code : N - OUB1300822 CNSS DU MOIS D'AOUT 2022 DE ZOURE Hassimi"/>
  </r>
  <r>
    <s v="E"/>
    <s v="4200"/>
    <s v="854"/>
    <s v="85400"/>
    <s v="8549055"/>
    <n v="528004120002"/>
    <x v="0"/>
    <x v="42"/>
    <x v="42"/>
    <n v="202302"/>
    <n v="44802"/>
    <s v="XOF"/>
    <n v="811.31"/>
    <n v="1.26"/>
    <s v="EUR"/>
    <n v="1.2350000000000001"/>
    <n v="30543689"/>
    <s v="STAFF"/>
    <n v="8540039"/>
    <s v="Time Code : N - OUB1300822 CNSS DU MOIS D'AOUT 2022 DE NABI Grégoire"/>
  </r>
  <r>
    <s v="E"/>
    <s v="4200"/>
    <s v="854"/>
    <s v="85400"/>
    <s v="8549057"/>
    <n v="528004120002"/>
    <x v="0"/>
    <x v="19"/>
    <x v="19"/>
    <n v="202302"/>
    <n v="44802"/>
    <s v="XOF"/>
    <n v="14628.87"/>
    <n v="22.74"/>
    <s v="EUR"/>
    <n v="22.297000000000001"/>
    <n v="30543689"/>
    <s v="STAFF"/>
    <n v="8540392"/>
    <s v="Time Code : N - OUB1300822 CNSS DU MOIS D'AOUT 2022 DE KABORE Hamza"/>
  </r>
  <r>
    <s v="E"/>
    <s v="4200"/>
    <s v="854"/>
    <s v="85400"/>
    <s v="8549062"/>
    <n v="528004120002"/>
    <x v="0"/>
    <x v="23"/>
    <x v="23"/>
    <n v="202302"/>
    <n v="44802"/>
    <s v="XOF"/>
    <n v="-15305.08"/>
    <n v="-23.8"/>
    <s v="EUR"/>
    <n v="-23.335999999999999"/>
    <n v="30543689"/>
    <s v="STAFF"/>
    <n v="2032465"/>
    <s v="Time Code : N - OUB1300822 CNSS DU MOIS D'AOUT 2022 DE ZOURE Hassimi"/>
  </r>
  <r>
    <s v="E"/>
    <s v="4200"/>
    <s v="854"/>
    <s v="85400"/>
    <s v="8549055"/>
    <n v="528004120002"/>
    <x v="0"/>
    <x v="11"/>
    <x v="11"/>
    <n v="202302"/>
    <n v="44802"/>
    <s v="XOF"/>
    <n v="-811.31"/>
    <n v="-1.26"/>
    <s v="EUR"/>
    <n v="-1.2350000000000001"/>
    <n v="30543689"/>
    <s v="STAFF"/>
    <n v="8540039"/>
    <s v="Time Code : N - OUB1300822 CNSS DU MOIS D'AOUT 2022 DE NABI Grégoire"/>
  </r>
  <r>
    <s v="E"/>
    <s v="4200"/>
    <s v="854"/>
    <s v="85406"/>
    <s v="8549059"/>
    <n v="528004120002"/>
    <x v="0"/>
    <x v="18"/>
    <x v="18"/>
    <n v="202302"/>
    <n v="44802"/>
    <s v="XOF"/>
    <n v="12018.63"/>
    <n v="18.690000000000001"/>
    <s v="EUR"/>
    <n v="18.326000000000001"/>
    <n v="30543689"/>
    <s v="STAFF"/>
    <n v="8540279"/>
    <s v="Time Code : N - OUB1300822 CNSS DU MOIS D'AOUT 2022 DE YAMEOGO Wendkoaguenda Lucie"/>
  </r>
  <r>
    <s v="E"/>
    <s v="4200"/>
    <s v="854"/>
    <s v="85408"/>
    <s v="8549059"/>
    <n v="528004120002"/>
    <x v="0"/>
    <x v="18"/>
    <x v="18"/>
    <n v="202302"/>
    <n v="44802"/>
    <s v="XOF"/>
    <n v="43000"/>
    <n v="66.86"/>
    <s v="EUR"/>
    <n v="65.557000000000002"/>
    <n v="30543689"/>
    <s v="STAFF"/>
    <n v="2046481"/>
    <s v="Time Code : N - OUB1300822 CNSS DU MOIS D'AOUT 2022 DE TOE Hadja Aliza Sandrine"/>
  </r>
  <r>
    <s v="E"/>
    <s v="4200"/>
    <s v="854"/>
    <s v="85406"/>
    <s v="8549059"/>
    <n v="528004120002"/>
    <x v="0"/>
    <x v="18"/>
    <x v="18"/>
    <n v="202302"/>
    <n v="44802"/>
    <s v="XOF"/>
    <n v="13710.15"/>
    <n v="21.32"/>
    <s v="EUR"/>
    <n v="20.904"/>
    <n v="30543689"/>
    <s v="STAFF"/>
    <n v="8540386"/>
    <s v="Time Code : N - OUB1300822 CNSS DU MOIS D'AOUT 2022 DE YAMEOGO Dahlia Ramata Stephanie"/>
  </r>
  <r>
    <s v="E"/>
    <s v="4200"/>
    <s v="854"/>
    <s v="85400"/>
    <s v="8549059"/>
    <n v="528004120002"/>
    <x v="0"/>
    <x v="12"/>
    <x v="12"/>
    <n v="202302"/>
    <n v="44802"/>
    <s v="XOF"/>
    <n v="-68390.48"/>
    <n v="-106.33"/>
    <s v="EUR"/>
    <n v="-104.25700000000001"/>
    <n v="30543689"/>
    <s v="STAFF"/>
    <n v="2029740"/>
    <s v="Time Code : N - OUB1300822 CNSS DU MOIS D'AOUT 2022 DE KAMBOU Sansan Christian"/>
  </r>
  <r>
    <s v="E"/>
    <s v="4200"/>
    <s v="854"/>
    <s v="85400"/>
    <s v="8549059"/>
    <n v="528004120002"/>
    <x v="0"/>
    <x v="12"/>
    <x v="12"/>
    <n v="202302"/>
    <n v="44802"/>
    <s v="XOF"/>
    <n v="-5085.7299999999996"/>
    <n v="-7.91"/>
    <s v="EUR"/>
    <n v="-7.7560000000000002"/>
    <n v="30543689"/>
    <s v="STAFF"/>
    <n v="8540206"/>
    <s v="Time Code : N - OUB1300822 CNSS DU MOIS D'AOUT 2022 DE OUEDRAOGO Wendingomdé Joseph Arnaud"/>
  </r>
  <r>
    <s v="E"/>
    <s v="4200"/>
    <s v="854"/>
    <s v="85408"/>
    <s v="8549057"/>
    <n v="528004120002"/>
    <x v="0"/>
    <x v="7"/>
    <x v="7"/>
    <n v="202302"/>
    <n v="44802"/>
    <s v="XOF"/>
    <n v="-129000"/>
    <n v="-200.57"/>
    <s v="EUR"/>
    <n v="-196.66"/>
    <n v="30543689"/>
    <s v="STAFF"/>
    <n v="2023596"/>
    <s v="Time Code : N - OUB1300822 CNSS DU MOIS D'AOUT 2022 DE WANGRE Didier"/>
  </r>
  <r>
    <s v="E"/>
    <s v="4200"/>
    <s v="854"/>
    <s v="85406"/>
    <s v="8549057"/>
    <n v="528004120002"/>
    <x v="0"/>
    <x v="7"/>
    <x v="7"/>
    <n v="202302"/>
    <n v="44802"/>
    <s v="XOF"/>
    <n v="-24793.87"/>
    <n v="-38.549999999999997"/>
    <s v="EUR"/>
    <n v="-37.798999999999999"/>
    <n v="30543689"/>
    <s v="STAFF"/>
    <n v="8540399"/>
    <s v="Time Code : N - OUB1300822 CNSS DU MOIS D'AOUT 2022 DE KONFE TRAORE Aicha"/>
  </r>
  <r>
    <s v="E"/>
    <s v="4200"/>
    <s v="854"/>
    <s v="85406"/>
    <s v="8549057"/>
    <n v="528004120002"/>
    <x v="0"/>
    <x v="7"/>
    <x v="7"/>
    <n v="202302"/>
    <n v="44802"/>
    <s v="XOF"/>
    <n v="-5691.18"/>
    <n v="-8.85"/>
    <s v="EUR"/>
    <n v="-8.6769999999999996"/>
    <n v="30543689"/>
    <s v="STAFF"/>
    <n v="8540358"/>
    <s v="Time Code : N - OUB1300822 CNSS DU MOIS D'AOUT 2022 DE ZOMA Jean"/>
  </r>
  <r>
    <s v="E"/>
    <s v="4200"/>
    <s v="854"/>
    <s v="85406"/>
    <s v="8549057"/>
    <n v="528004120002"/>
    <x v="0"/>
    <x v="7"/>
    <x v="7"/>
    <n v="202302"/>
    <n v="44802"/>
    <s v="XOF"/>
    <n v="-2264.79"/>
    <n v="-3.52"/>
    <s v="EUR"/>
    <n v="-3.4510000000000001"/>
    <n v="30543689"/>
    <s v="STAFF"/>
    <n v="2036440"/>
    <s v="Time Code : N - OUB1300822 CNSS DU MOIS D'AOUT 2022 DE YALPOUGDOU Hervé"/>
  </r>
  <r>
    <s v="E"/>
    <s v="4200"/>
    <s v="854"/>
    <s v="85400"/>
    <s v="8549057"/>
    <n v="528004120002"/>
    <x v="0"/>
    <x v="7"/>
    <x v="7"/>
    <n v="202302"/>
    <n v="44802"/>
    <s v="XOF"/>
    <n v="-14628.87"/>
    <n v="-22.74"/>
    <s v="EUR"/>
    <n v="-22.297000000000001"/>
    <n v="30543689"/>
    <s v="STAFF"/>
    <n v="8540392"/>
    <s v="Time Code : N - OUB1300822 CNSS DU MOIS D'AOUT 2022 DE KABORE Hamza"/>
  </r>
  <r>
    <s v="E"/>
    <s v="4200"/>
    <s v="854"/>
    <s v="85408"/>
    <s v="8549057"/>
    <n v="528004120002"/>
    <x v="0"/>
    <x v="19"/>
    <x v="19"/>
    <n v="202302"/>
    <n v="44802"/>
    <s v="XOF"/>
    <n v="129000"/>
    <n v="200.57"/>
    <s v="EUR"/>
    <n v="196.66"/>
    <n v="30543689"/>
    <s v="STAFF"/>
    <n v="2023596"/>
    <s v="Time Code : N - OUB1300822 CNSS DU MOIS D'AOUT 2022 DE WANGRE Didier"/>
  </r>
  <r>
    <s v="E"/>
    <s v="4200"/>
    <s v="854"/>
    <s v="85406"/>
    <s v="8549057"/>
    <n v="528004120002"/>
    <x v="0"/>
    <x v="19"/>
    <x v="19"/>
    <n v="202302"/>
    <n v="44802"/>
    <s v="XOF"/>
    <n v="24793.87"/>
    <n v="38.549999999999997"/>
    <s v="EUR"/>
    <n v="37.798999999999999"/>
    <n v="30543689"/>
    <s v="STAFF"/>
    <n v="8540399"/>
    <s v="Time Code : N - OUB1300822 CNSS DU MOIS D'AOUT 2022 DE KONFE TRAORE Aicha"/>
  </r>
  <r>
    <s v="E"/>
    <s v="4200"/>
    <s v="854"/>
    <s v="85406"/>
    <s v="8549057"/>
    <n v="528004120002"/>
    <x v="0"/>
    <x v="19"/>
    <x v="19"/>
    <n v="202302"/>
    <n v="44802"/>
    <s v="XOF"/>
    <n v="5691.18"/>
    <n v="8.85"/>
    <s v="EUR"/>
    <n v="8.6769999999999996"/>
    <n v="30543689"/>
    <s v="STAFF"/>
    <n v="8540358"/>
    <s v="Time Code : N - OUB1300822 CNSS DU MOIS D'AOUT 2022 DE ZOMA Jean"/>
  </r>
  <r>
    <s v="E"/>
    <s v="4200"/>
    <s v="854"/>
    <s v="85406"/>
    <s v="8549057"/>
    <n v="528004120002"/>
    <x v="0"/>
    <x v="19"/>
    <x v="19"/>
    <n v="202302"/>
    <n v="44802"/>
    <s v="XOF"/>
    <n v="2264.79"/>
    <n v="3.52"/>
    <s v="EUR"/>
    <n v="3.4510000000000001"/>
    <n v="30543689"/>
    <s v="STAFF"/>
    <n v="2036440"/>
    <s v="Time Code : N - OUB1300822 CNSS DU MOIS D'AOUT 2022 DE YALPOUGDOU Hervé"/>
  </r>
  <r>
    <s v="E"/>
    <s v="4200"/>
    <s v="854"/>
    <s v="85406"/>
    <s v="8549059"/>
    <n v="528004120002"/>
    <x v="0"/>
    <x v="12"/>
    <x v="12"/>
    <n v="202302"/>
    <n v="44802"/>
    <s v="XOF"/>
    <n v="-12018.63"/>
    <n v="-18.690000000000001"/>
    <s v="EUR"/>
    <n v="-18.326000000000001"/>
    <n v="30543689"/>
    <s v="STAFF"/>
    <n v="8540279"/>
    <s v="Time Code : N - OUB1300822 CNSS DU MOIS D'AOUT 2022 DE YAMEOGO Wendkoaguenda Lucie"/>
  </r>
  <r>
    <s v="E"/>
    <s v="4200"/>
    <s v="854"/>
    <s v="85408"/>
    <s v="8549059"/>
    <n v="528004120002"/>
    <x v="0"/>
    <x v="12"/>
    <x v="12"/>
    <n v="202302"/>
    <n v="44802"/>
    <s v="XOF"/>
    <n v="-43000"/>
    <n v="-66.86"/>
    <s v="EUR"/>
    <n v="-65.557000000000002"/>
    <n v="30543689"/>
    <s v="STAFF"/>
    <n v="2046481"/>
    <s v="Time Code : N - OUB1300822 CNSS DU MOIS D'AOUT 2022 DE TOE Hadja Aliza Sandrine"/>
  </r>
  <r>
    <s v="E"/>
    <s v="4200"/>
    <s v="854"/>
    <s v="85406"/>
    <s v="8549059"/>
    <n v="528004120002"/>
    <x v="0"/>
    <x v="12"/>
    <x v="12"/>
    <n v="202302"/>
    <n v="44802"/>
    <s v="XOF"/>
    <n v="-13710.15"/>
    <n v="-21.32"/>
    <s v="EUR"/>
    <n v="-20.904"/>
    <n v="30543689"/>
    <s v="STAFF"/>
    <n v="8540386"/>
    <s v="Time Code : N - OUB1300822 CNSS DU MOIS D'AOUT 2022 DE YAMEOGO Dahlia Ramata Stephanie"/>
  </r>
  <r>
    <s v="E"/>
    <s v="4200"/>
    <s v="854"/>
    <s v="85400"/>
    <s v="8549059"/>
    <n v="528004120002"/>
    <x v="0"/>
    <x v="12"/>
    <x v="12"/>
    <n v="202302"/>
    <n v="44802"/>
    <s v="XOF"/>
    <n v="-4195.12"/>
    <n v="-6.52"/>
    <s v="EUR"/>
    <n v="-6.3929999999999998"/>
    <n v="30543689"/>
    <s v="STAFF"/>
    <n v="2012905"/>
    <s v="Time Code : N - OUB1300822 CNSS DU MOIS D'AOUT 2022 DE NEBIE Noël"/>
  </r>
  <r>
    <s v="E"/>
    <s v="5201"/>
    <s v="854"/>
    <s v="85407"/>
    <s v="8540008"/>
    <n v="528004120024"/>
    <x v="16"/>
    <x v="81"/>
    <x v="80"/>
    <n v="202302"/>
    <n v="44802"/>
    <s v="XOF"/>
    <n v="61000"/>
    <n v="94.84"/>
    <s v="EUR"/>
    <n v="92.991"/>
    <n v="30543689"/>
    <s v="SUBGRANT"/>
    <n v="13487"/>
    <s v="JUSTIF Décaissement tranche N°02/2022_SOS/JD CHQN°0001173/Remboursement des frais d'envoi de serviettes hygiéniques jettable et réutilisable a Tougan, Toma et Nouna"/>
  </r>
  <r>
    <s v="E"/>
    <s v="5201"/>
    <s v="854"/>
    <s v="85407"/>
    <s v="8540008"/>
    <n v="528004120032"/>
    <x v="4"/>
    <x v="27"/>
    <x v="27"/>
    <n v="202302"/>
    <n v="44802"/>
    <s v="XOF"/>
    <n v="3561075"/>
    <n v="5536.75"/>
    <s v="EUR"/>
    <n v="5428.8249999999998"/>
    <n v="30543689"/>
    <s v="SUBGRANT"/>
    <n v="13487"/>
    <s v="JUSTIF Décaissement tranche N°02/2022_SOS/JD CHQN°0001160/Prise en charge de la confection et la pose de panneaux"/>
  </r>
  <r>
    <s v="E"/>
    <s v="5201"/>
    <s v="854"/>
    <s v="85407"/>
    <s v="8540008"/>
    <n v="528004120001"/>
    <x v="3"/>
    <x v="52"/>
    <x v="52"/>
    <n v="202302"/>
    <n v="44802"/>
    <s v="XOF"/>
    <n v="-634500"/>
    <n v="-986.52"/>
    <s v="EUR"/>
    <n v="-967.29"/>
    <n v="30543689"/>
    <s v="SUBGRANT"/>
    <n v="13487"/>
    <s v="CHQN°0001114/Prise en charge de la rencontre préparatoire pour le maillage des agents de santé dans les écoles"/>
  </r>
  <r>
    <s v="E"/>
    <s v="5201"/>
    <s v="854"/>
    <s v="85407"/>
    <s v="8540008"/>
    <n v="528004120026"/>
    <x v="6"/>
    <x v="46"/>
    <x v="46"/>
    <n v="202302"/>
    <n v="44802"/>
    <s v="XOF"/>
    <n v="-61000"/>
    <n v="-94.84"/>
    <s v="EUR"/>
    <n v="-92.991"/>
    <n v="30543689"/>
    <s v="SUBGRANT"/>
    <n v="13487"/>
    <s v="JUSTIF Décaissement tranche N°02/2022_SOS/JD CHQN°0001173/Remboursement des frais d'envoi de serviettes hygiéniques jettable et réutilisable a Tougan, Toma et Nouna"/>
  </r>
  <r>
    <s v="E"/>
    <s v="5201"/>
    <s v="854"/>
    <s v="85407"/>
    <s v="8540008"/>
    <n v="528004120010"/>
    <x v="1"/>
    <x v="50"/>
    <x v="50"/>
    <n v="202302"/>
    <n v="44802"/>
    <s v="XOF"/>
    <n v="634500"/>
    <n v="986.52"/>
    <s v="EUR"/>
    <n v="967.29"/>
    <n v="30543689"/>
    <s v="SUBGRANT"/>
    <n v="13487"/>
    <s v="CHQN°0001114/Prise en charge de la rencontre préparatoire pour le maillage des agents de santé dans les écoles"/>
  </r>
  <r>
    <s v="E"/>
    <s v="5201"/>
    <s v="854"/>
    <s v="85407"/>
    <s v="8540008"/>
    <n v="528004120030"/>
    <x v="9"/>
    <x v="65"/>
    <x v="64"/>
    <n v="202302"/>
    <n v="44802"/>
    <s v="XOF"/>
    <n v="-3561075"/>
    <n v="-5536.75"/>
    <s v="EUR"/>
    <n v="-5428.8249999999998"/>
    <n v="30543689"/>
    <s v="SUBGRANT"/>
    <n v="13487"/>
    <s v="JUSTIF Décaissement tranche N°02/2022_SOS/JD CHQN°0001160/Prise en charge de la confection et la pose de panneaux"/>
  </r>
  <r>
    <s v="E"/>
    <s v="5120"/>
    <s v="854"/>
    <s v="85406"/>
    <s v="8549057"/>
    <n v="528004120010"/>
    <x v="1"/>
    <x v="92"/>
    <x v="4"/>
    <n v="202302"/>
    <n v="44804"/>
    <s v="XOF"/>
    <n v="302316.67"/>
    <n v="470.04"/>
    <s v="EUR"/>
    <n v="460.87799999999999"/>
    <n v="30543689"/>
    <s v="VEHICLE"/>
    <s v="854V0539"/>
    <s v="PO Auto-Accrual re PO: 10046796 / Renouvellement assurance véh 0170 D7 03 IT"/>
  </r>
  <r>
    <s v="E"/>
    <s v="5120"/>
    <s v="854"/>
    <s v="85406"/>
    <s v="8549057"/>
    <n v="528004120010"/>
    <x v="1"/>
    <x v="92"/>
    <x v="4"/>
    <n v="202302"/>
    <n v="44804"/>
    <s v="XOF"/>
    <n v="302316.67"/>
    <n v="470.04"/>
    <s v="EUR"/>
    <n v="460.87799999999999"/>
    <n v="30543689"/>
    <s v="VEHICLE"/>
    <s v="854V0540"/>
    <s v="PO Auto-Accrual re PO: 10046796 / Renouvellement assurance véh 0445 D8 03 IT"/>
  </r>
  <r>
    <s v="E"/>
    <s v="5120"/>
    <s v="854"/>
    <s v="85406"/>
    <s v="8549057"/>
    <n v="528004120010"/>
    <x v="1"/>
    <x v="92"/>
    <x v="4"/>
    <n v="202302"/>
    <n v="44804"/>
    <s v="XOF"/>
    <n v="302316.67"/>
    <n v="470.04"/>
    <s v="EUR"/>
    <n v="460.87799999999999"/>
    <n v="30543689"/>
    <s v="VEHICLE"/>
    <s v="854V0535"/>
    <s v="PO Auto-Accrual re PO: 10046796 / Renouvellement assurance véh 0182 D7 03 IT"/>
  </r>
  <r>
    <s v="E"/>
    <s v="5120"/>
    <s v="854"/>
    <s v="85406"/>
    <s v="8549057"/>
    <n v="528004120010"/>
    <x v="1"/>
    <x v="58"/>
    <x v="58"/>
    <n v="202302"/>
    <n v="44804"/>
    <s v="XOF"/>
    <n v="-302316.67"/>
    <n v="-470.04"/>
    <s v="EUR"/>
    <n v="-460.87799999999999"/>
    <n v="30543689"/>
    <s v="VEHICLE"/>
    <s v="854V0539"/>
    <s v="PO Auto-Accrual re PO: 10046796 / Renouvellement assurance véh 0170 D7 03 IT"/>
  </r>
  <r>
    <s v="E"/>
    <s v="5120"/>
    <s v="854"/>
    <s v="85406"/>
    <s v="8549057"/>
    <n v="528004120010"/>
    <x v="1"/>
    <x v="58"/>
    <x v="58"/>
    <n v="202302"/>
    <n v="44804"/>
    <s v="XOF"/>
    <n v="-302316.67"/>
    <n v="-470.04"/>
    <s v="EUR"/>
    <n v="-460.87799999999999"/>
    <n v="30543689"/>
    <s v="VEHICLE"/>
    <s v="854V0540"/>
    <s v="PO Auto-Accrual re PO: 10046796 / Renouvellement assurance véh 0445 D8 03 IT"/>
  </r>
  <r>
    <s v="E"/>
    <s v="5120"/>
    <s v="854"/>
    <s v="85406"/>
    <s v="8549057"/>
    <n v="528004120010"/>
    <x v="1"/>
    <x v="58"/>
    <x v="58"/>
    <n v="202302"/>
    <n v="44804"/>
    <s v="XOF"/>
    <n v="-302316.67"/>
    <n v="-470.04"/>
    <s v="EUR"/>
    <n v="-460.87799999999999"/>
    <n v="30543689"/>
    <s v="VEHICLE"/>
    <s v="854V0535"/>
    <s v="PO Auto-Accrual re PO: 10046796 / Renouvellement assurance véh 0182 D7 03 IT"/>
  </r>
  <r>
    <s v="E"/>
    <s v="6090"/>
    <s v="854"/>
    <s v="85407"/>
    <s v="8549054"/>
    <n v="528004120010"/>
    <x v="1"/>
    <x v="3"/>
    <x v="3"/>
    <n v="202302"/>
    <n v="44804"/>
    <s v="XOF"/>
    <n v="-156053.82"/>
    <n v="-242.63"/>
    <s v="EUR"/>
    <n v="-237.90100000000001"/>
    <n v="30543689"/>
    <s v="PROPERTY"/>
    <s v="854P0073"/>
    <s v="Premise allocation : [52800412] [44.08%] [30512662] - OUB1320822/BANK-OMNI/EGSN6WP/Gardiennage du bureau de Dédougou pour le mois d'Août 2022"/>
  </r>
  <r>
    <s v="E"/>
    <s v="4170"/>
    <s v="854"/>
    <s v="85400"/>
    <s v="8549059"/>
    <n v="528004120002"/>
    <x v="0"/>
    <x v="18"/>
    <x v="18"/>
    <n v="202302"/>
    <n v="44804"/>
    <s v="XOF"/>
    <n v="1275.6400000000001"/>
    <n v="1.98"/>
    <s v="EUR"/>
    <n v="1.9410000000000001"/>
    <n v="30543689"/>
    <s v="STAFF"/>
    <n v="2012905"/>
    <s v="Time Code : N - ASSURANCE MALADIE DE  NEBIE NOEL AOUT 2022"/>
  </r>
  <r>
    <s v="E"/>
    <s v="4170"/>
    <s v="854"/>
    <s v="85400"/>
    <s v="8549059"/>
    <n v="528004120002"/>
    <x v="0"/>
    <x v="18"/>
    <x v="18"/>
    <n v="202302"/>
    <n v="44804"/>
    <s v="XOF"/>
    <n v="1488"/>
    <n v="2.31"/>
    <s v="EUR"/>
    <n v="2.2650000000000001"/>
    <n v="30543689"/>
    <s v="STAFF"/>
    <n v="8540206"/>
    <s v="Time Code : N - ASSURANCE MALADIE DE OUEDRAOGO WENDINGOMDE JOSEPH A AOUT 2022"/>
  </r>
  <r>
    <s v="E"/>
    <s v="4060"/>
    <s v="854"/>
    <s v="85406"/>
    <s v="8549057"/>
    <n v="528004120002"/>
    <x v="0"/>
    <x v="19"/>
    <x v="19"/>
    <n v="202302"/>
    <n v="44804"/>
    <s v="XOF"/>
    <n v="748.72"/>
    <n v="1.1599999999999999"/>
    <s v="EUR"/>
    <n v="1.137"/>
    <n v="30543689"/>
    <s v="STAFF"/>
    <n v="2036440"/>
    <s v="Time Code : N - 202208 Annual leave accrual/Yalpougdou  Herve"/>
  </r>
  <r>
    <s v="E"/>
    <s v="4060"/>
    <s v="854"/>
    <s v="85400"/>
    <s v="8549057"/>
    <n v="528004120002"/>
    <x v="0"/>
    <x v="19"/>
    <x v="19"/>
    <n v="202302"/>
    <n v="44804"/>
    <s v="XOF"/>
    <n v="7403.78"/>
    <n v="11.51"/>
    <s v="EUR"/>
    <n v="11.286"/>
    <n v="30543689"/>
    <s v="STAFF"/>
    <n v="8540392"/>
    <s v="Time Code : N - 202208 Annual leave accrual/Hamza  Kabore"/>
  </r>
  <r>
    <s v="E"/>
    <s v="4060"/>
    <s v="854"/>
    <s v="85406"/>
    <s v="8549057"/>
    <n v="528004120002"/>
    <x v="0"/>
    <x v="19"/>
    <x v="19"/>
    <n v="202302"/>
    <n v="44804"/>
    <s v="XOF"/>
    <n v="4783.01"/>
    <n v="7.44"/>
    <s v="EUR"/>
    <n v="7.2949999999999999"/>
    <n v="30543689"/>
    <s v="STAFF"/>
    <n v="8540358"/>
    <s v="Time Code : N - 202208 Annual leave accrual/Jean  ZOMA"/>
  </r>
  <r>
    <s v="E"/>
    <s v="4060"/>
    <s v="854"/>
    <s v="85408"/>
    <s v="8549057"/>
    <n v="528004120002"/>
    <x v="0"/>
    <x v="19"/>
    <x v="19"/>
    <n v="202302"/>
    <n v="44804"/>
    <s v="XOF"/>
    <n v="47418.11"/>
    <n v="73.73"/>
    <s v="EUR"/>
    <n v="72.293000000000006"/>
    <n v="30543689"/>
    <s v="STAFF"/>
    <n v="2023596"/>
    <s v="Time Code : N - 202208 Annual leave accrual/Wangre  Didier"/>
  </r>
  <r>
    <s v="E"/>
    <s v="4060"/>
    <s v="854"/>
    <s v="85406"/>
    <s v="8549057"/>
    <n v="528004120002"/>
    <x v="0"/>
    <x v="19"/>
    <x v="19"/>
    <n v="202302"/>
    <n v="44804"/>
    <s v="XOF"/>
    <n v="9296.06"/>
    <n v="14.45"/>
    <s v="EUR"/>
    <n v="14.167999999999999"/>
    <n v="30543689"/>
    <s v="STAFF"/>
    <n v="8540399"/>
    <s v="Time Code : N - 202208 Annual leave accrual/Aïcha  KONFE/TRAORE"/>
  </r>
  <r>
    <s v="E"/>
    <s v="4170"/>
    <s v="854"/>
    <s v="85400"/>
    <s v="8549057"/>
    <n v="528004120002"/>
    <x v="0"/>
    <x v="19"/>
    <x v="19"/>
    <n v="202302"/>
    <n v="44804"/>
    <s v="XOF"/>
    <n v="2460.36"/>
    <n v="3.83"/>
    <s v="EUR"/>
    <n v="3.7549999999999999"/>
    <n v="30543689"/>
    <s v="STAFF"/>
    <n v="8540392"/>
    <s v="Time Code : N - ASSURANCE MALADIE DE KABORE HAMZA AOUT 2022"/>
  </r>
  <r>
    <s v="E"/>
    <s v="6090"/>
    <s v="854"/>
    <s v="85407"/>
    <s v="8549054"/>
    <n v="528004120010"/>
    <x v="1"/>
    <x v="2"/>
    <x v="2"/>
    <n v="202302"/>
    <n v="44804"/>
    <s v="XOF"/>
    <n v="156053.82"/>
    <n v="242.63"/>
    <s v="EUR"/>
    <n v="237.90100000000001"/>
    <n v="30543689"/>
    <s v="PROPERTY"/>
    <s v="854P0073"/>
    <s v="Premise allocation : [52800412] [44.08%] [30512662] - OUB1320822/BANK-OMNI/EGSN6WP/Gardiennage du bureau de Dédougou pour le mois d'Août 2022"/>
  </r>
  <r>
    <s v="E"/>
    <s v="4170"/>
    <s v="854"/>
    <s v="85406"/>
    <s v="8549057"/>
    <n v="528004120002"/>
    <x v="0"/>
    <x v="7"/>
    <x v="7"/>
    <n v="202302"/>
    <n v="44804"/>
    <s v="XOF"/>
    <n v="-1343.86"/>
    <n v="-2.09"/>
    <s v="EUR"/>
    <n v="-2.0489999999999999"/>
    <n v="30543689"/>
    <s v="STAFF"/>
    <n v="8540358"/>
    <s v="Time Code : N - ASSURANCE MALADIE DE ZOMA JEAN AOUT 2022"/>
  </r>
  <r>
    <s v="E"/>
    <s v="4170"/>
    <s v="854"/>
    <s v="85408"/>
    <s v="8549057"/>
    <n v="528004120002"/>
    <x v="0"/>
    <x v="7"/>
    <x v="7"/>
    <n v="202302"/>
    <n v="44804"/>
    <s v="XOF"/>
    <n v="-11448.17"/>
    <n v="-17.8"/>
    <s v="EUR"/>
    <n v="-17.452999999999999"/>
    <n v="30543689"/>
    <s v="STAFF"/>
    <n v="2023596"/>
    <s v="Time Code : N - ASSURANCE MALADIE DE WANGRE DIDIER  AOUT 2022"/>
  </r>
  <r>
    <s v="E"/>
    <s v="4170"/>
    <s v="854"/>
    <s v="85406"/>
    <s v="8549057"/>
    <n v="528004120002"/>
    <x v="0"/>
    <x v="7"/>
    <x v="7"/>
    <n v="202302"/>
    <n v="44804"/>
    <s v="XOF"/>
    <n v="-267.01"/>
    <n v="-0.42"/>
    <s v="EUR"/>
    <n v="-0.41199999999999998"/>
    <n v="30543689"/>
    <s v="STAFF"/>
    <n v="2036440"/>
    <s v="Time Code : N - ASSURANCE MALADIE DE YALPOUGDOU HERVE AOUT 2022"/>
  </r>
  <r>
    <s v="E"/>
    <s v="4170"/>
    <s v="854"/>
    <s v="85406"/>
    <s v="8549057"/>
    <n v="528004120002"/>
    <x v="0"/>
    <x v="7"/>
    <x v="7"/>
    <n v="202302"/>
    <n v="44804"/>
    <s v="XOF"/>
    <n v="-10908.52"/>
    <n v="-16.96"/>
    <s v="EUR"/>
    <n v="-16.629000000000001"/>
    <n v="30543689"/>
    <s v="STAFF"/>
    <n v="8540399"/>
    <s v="Time Code : N - ASSURANCE MALADIE DE KONFE TRAORE AICHA AOUT 2022"/>
  </r>
  <r>
    <s v="E"/>
    <s v="4210"/>
    <s v="854"/>
    <s v="85400"/>
    <s v="8549059"/>
    <n v="528004120002"/>
    <x v="0"/>
    <x v="12"/>
    <x v="12"/>
    <n v="202302"/>
    <n v="44804"/>
    <s v="XOF"/>
    <n v="-8442.7800000000007"/>
    <n v="-13.13"/>
    <s v="EUR"/>
    <n v="-12.874000000000001"/>
    <n v="30543689"/>
    <s v="STAFF"/>
    <n v="2029740"/>
    <s v="Time Code : N - TERMINAL_GRANT_2029740"/>
  </r>
  <r>
    <s v="E"/>
    <s v="4210"/>
    <s v="854"/>
    <s v="85400"/>
    <s v="8549059"/>
    <n v="528004120002"/>
    <x v="0"/>
    <x v="12"/>
    <x v="12"/>
    <n v="202302"/>
    <n v="44804"/>
    <s v="XOF"/>
    <n v="-3087.06"/>
    <n v="-4.8"/>
    <s v="EUR"/>
    <n v="-4.7060000000000004"/>
    <n v="30543689"/>
    <s v="STAFF"/>
    <n v="2012905"/>
    <s v="Time Code : N - TERMINAL_GRANT_2012905"/>
  </r>
  <r>
    <s v="E"/>
    <s v="4170"/>
    <s v="854"/>
    <s v="85406"/>
    <s v="8549059"/>
    <n v="528004120002"/>
    <x v="0"/>
    <x v="12"/>
    <x v="12"/>
    <n v="202302"/>
    <n v="44804"/>
    <s v="XOF"/>
    <n v="-3237.4"/>
    <n v="-5.03"/>
    <s v="EUR"/>
    <n v="-4.9320000000000004"/>
    <n v="30543689"/>
    <s v="STAFF"/>
    <n v="8540386"/>
    <s v="Time Code : N - ASSURANCE MALADIE DE YAMEOGO DAHLIA RAMATA  AOUT 2022"/>
  </r>
  <r>
    <s v="E"/>
    <s v="4170"/>
    <s v="854"/>
    <s v="85408"/>
    <s v="8549059"/>
    <n v="528004120002"/>
    <x v="0"/>
    <x v="12"/>
    <x v="12"/>
    <n v="202302"/>
    <n v="44804"/>
    <s v="XOF"/>
    <n v="-7231.97"/>
    <n v="-11.24"/>
    <s v="EUR"/>
    <n v="-11.021000000000001"/>
    <n v="30543689"/>
    <s v="STAFF"/>
    <n v="2046481"/>
    <s v="Time Code : N - ASSURANCE MALADIE DE TOE Hadja Aliza Sandrine  AOUT 2022"/>
  </r>
  <r>
    <s v="E"/>
    <s v="4170"/>
    <s v="854"/>
    <s v="85406"/>
    <s v="8549059"/>
    <n v="528004120002"/>
    <x v="0"/>
    <x v="12"/>
    <x v="12"/>
    <n v="202302"/>
    <n v="44804"/>
    <s v="XOF"/>
    <n v="-3654.59"/>
    <n v="-5.68"/>
    <s v="EUR"/>
    <n v="-5.569"/>
    <n v="30543689"/>
    <s v="STAFF"/>
    <n v="8540279"/>
    <s v="Time Code : N - ASSURANCE MALADIE DE YAMEOGO W LUCIE  AOUT 2022"/>
  </r>
  <r>
    <s v="E"/>
    <s v="4210"/>
    <s v="854"/>
    <s v="85400"/>
    <s v="8549059"/>
    <n v="528004120002"/>
    <x v="0"/>
    <x v="18"/>
    <x v="18"/>
    <n v="202302"/>
    <n v="44804"/>
    <s v="XOF"/>
    <n v="3087.06"/>
    <n v="4.8"/>
    <s v="EUR"/>
    <n v="4.7060000000000004"/>
    <n v="30543689"/>
    <s v="STAFF"/>
    <n v="2012905"/>
    <s v="Time Code : N - TERMINAL_GRANT_2012905"/>
  </r>
  <r>
    <s v="E"/>
    <s v="4210"/>
    <s v="854"/>
    <s v="85400"/>
    <s v="8549059"/>
    <n v="528004120002"/>
    <x v="0"/>
    <x v="18"/>
    <x v="18"/>
    <n v="202302"/>
    <n v="44804"/>
    <s v="XOF"/>
    <n v="8442.7800000000007"/>
    <n v="13.13"/>
    <s v="EUR"/>
    <n v="12.874000000000001"/>
    <n v="30543689"/>
    <s v="STAFF"/>
    <n v="2029740"/>
    <s v="Time Code : N - TERMINAL_GRANT_2029740"/>
  </r>
  <r>
    <s v="E"/>
    <s v="4060"/>
    <s v="854"/>
    <s v="85406"/>
    <s v="8549057"/>
    <n v="528004120002"/>
    <x v="0"/>
    <x v="7"/>
    <x v="7"/>
    <n v="202302"/>
    <n v="44804"/>
    <s v="XOF"/>
    <n v="-748.72"/>
    <n v="-1.1599999999999999"/>
    <s v="EUR"/>
    <n v="-1.137"/>
    <n v="30543689"/>
    <s v="STAFF"/>
    <n v="2036440"/>
    <s v="Time Code : N - 202208 Annual leave accrual/Yalpougdou  Herve"/>
  </r>
  <r>
    <s v="E"/>
    <s v="4060"/>
    <s v="854"/>
    <s v="85406"/>
    <s v="8549057"/>
    <n v="528004120002"/>
    <x v="0"/>
    <x v="7"/>
    <x v="7"/>
    <n v="202302"/>
    <n v="44804"/>
    <s v="XOF"/>
    <n v="-4783.01"/>
    <n v="-7.44"/>
    <s v="EUR"/>
    <n v="-7.2949999999999999"/>
    <n v="30543689"/>
    <s v="STAFF"/>
    <n v="8540358"/>
    <s v="Time Code : N - 202208 Annual leave accrual/Jean  ZOMA"/>
  </r>
  <r>
    <s v="E"/>
    <s v="4060"/>
    <s v="854"/>
    <s v="85408"/>
    <s v="8549057"/>
    <n v="528004120002"/>
    <x v="0"/>
    <x v="7"/>
    <x v="7"/>
    <n v="202302"/>
    <n v="44804"/>
    <s v="XOF"/>
    <n v="-47418.11"/>
    <n v="-73.73"/>
    <s v="EUR"/>
    <n v="-72.293000000000006"/>
    <n v="30543689"/>
    <s v="STAFF"/>
    <n v="2023596"/>
    <s v="Time Code : N - 202208 Annual leave accrual/Wangre  Didier"/>
  </r>
  <r>
    <s v="E"/>
    <s v="4060"/>
    <s v="854"/>
    <s v="85406"/>
    <s v="8549057"/>
    <n v="528004120002"/>
    <x v="0"/>
    <x v="7"/>
    <x v="7"/>
    <n v="202302"/>
    <n v="44804"/>
    <s v="XOF"/>
    <n v="-9296.06"/>
    <n v="-14.45"/>
    <s v="EUR"/>
    <n v="-14.167999999999999"/>
    <n v="30543689"/>
    <s v="STAFF"/>
    <n v="8540399"/>
    <s v="Time Code : N - 202208 Annual leave accrual/Aïcha  KONFE/TRAORE"/>
  </r>
  <r>
    <s v="E"/>
    <s v="4060"/>
    <s v="854"/>
    <s v="85408"/>
    <s v="8549059"/>
    <n v="528004120002"/>
    <x v="0"/>
    <x v="12"/>
    <x v="12"/>
    <n v="202302"/>
    <n v="44804"/>
    <s v="XOF"/>
    <n v="-15198.11"/>
    <n v="-23.63"/>
    <s v="EUR"/>
    <n v="-23.169"/>
    <n v="30543689"/>
    <s v="STAFF"/>
    <n v="2046481"/>
    <s v="Time Code : N - 202208 Annual leave accrual/Hadja Aliza Toe"/>
  </r>
  <r>
    <s v="E"/>
    <s v="4170"/>
    <s v="854"/>
    <s v="85406"/>
    <s v="8549057"/>
    <n v="528004120002"/>
    <x v="0"/>
    <x v="19"/>
    <x v="19"/>
    <n v="202302"/>
    <n v="44804"/>
    <s v="XOF"/>
    <n v="1343.86"/>
    <n v="2.09"/>
    <s v="EUR"/>
    <n v="2.0489999999999999"/>
    <n v="30543689"/>
    <s v="STAFF"/>
    <n v="8540358"/>
    <s v="Time Code : N - ASSURANCE MALADIE DE ZOMA JEAN AOUT 2022"/>
  </r>
  <r>
    <s v="E"/>
    <s v="4170"/>
    <s v="854"/>
    <s v="85408"/>
    <s v="8549057"/>
    <n v="528004120002"/>
    <x v="0"/>
    <x v="19"/>
    <x v="19"/>
    <n v="202302"/>
    <n v="44804"/>
    <s v="XOF"/>
    <n v="11448.17"/>
    <n v="17.8"/>
    <s v="EUR"/>
    <n v="17.452999999999999"/>
    <n v="30543689"/>
    <s v="STAFF"/>
    <n v="2023596"/>
    <s v="Time Code : N - ASSURANCE MALADIE DE WANGRE DIDIER  AOUT 2022"/>
  </r>
  <r>
    <s v="E"/>
    <s v="4170"/>
    <s v="854"/>
    <s v="85406"/>
    <s v="8549057"/>
    <n v="528004120002"/>
    <x v="0"/>
    <x v="19"/>
    <x v="19"/>
    <n v="202302"/>
    <n v="44804"/>
    <s v="XOF"/>
    <n v="267.01"/>
    <n v="0.42"/>
    <s v="EUR"/>
    <n v="0.41199999999999998"/>
    <n v="30543689"/>
    <s v="STAFF"/>
    <n v="2036440"/>
    <s v="Time Code : N - ASSURANCE MALADIE DE YALPOUGDOU HERVE AOUT 2022"/>
  </r>
  <r>
    <s v="E"/>
    <s v="4170"/>
    <s v="854"/>
    <s v="85406"/>
    <s v="8549057"/>
    <n v="528004120002"/>
    <x v="0"/>
    <x v="19"/>
    <x v="19"/>
    <n v="202302"/>
    <n v="44804"/>
    <s v="XOF"/>
    <n v="10908.52"/>
    <n v="16.96"/>
    <s v="EUR"/>
    <n v="16.629000000000001"/>
    <n v="30543689"/>
    <s v="STAFF"/>
    <n v="8540399"/>
    <s v="Time Code : N - ASSURANCE MALADIE DE KONFE TRAORE AICHA AOUT 2022"/>
  </r>
  <r>
    <s v="E"/>
    <s v="4060"/>
    <s v="854"/>
    <s v="85406"/>
    <s v="8549059"/>
    <n v="528004120002"/>
    <x v="0"/>
    <x v="12"/>
    <x v="12"/>
    <n v="202302"/>
    <n v="44804"/>
    <s v="XOF"/>
    <n v="-5771.95"/>
    <n v="-8.9700000000000006"/>
    <s v="EUR"/>
    <n v="-8.7949999999999999"/>
    <n v="30543689"/>
    <s v="STAFF"/>
    <n v="8540279"/>
    <s v="Time Code : N - 202208 Annual leave accrual/Lucie Wendkoaguenda.  YAMEOGO"/>
  </r>
  <r>
    <s v="E"/>
    <s v="4060"/>
    <s v="854"/>
    <s v="85406"/>
    <s v="8549059"/>
    <n v="528004120002"/>
    <x v="0"/>
    <x v="12"/>
    <x v="12"/>
    <n v="202302"/>
    <n v="44804"/>
    <s v="XOF"/>
    <n v="-5140.3999999999996"/>
    <n v="-7.99"/>
    <s v="EUR"/>
    <n v="-7.8339999999999996"/>
    <n v="30543689"/>
    <s v="STAFF"/>
    <n v="8540386"/>
    <s v="Time Code : N - 202208 Annual leave accrual/Dahlia Ramata Stéphanie  YAMEOGO"/>
  </r>
  <r>
    <s v="E"/>
    <s v="4170"/>
    <s v="854"/>
    <s v="85400"/>
    <s v="8549059"/>
    <n v="528004120002"/>
    <x v="0"/>
    <x v="12"/>
    <x v="12"/>
    <n v="202302"/>
    <n v="44804"/>
    <s v="XOF"/>
    <n v="-30089.65"/>
    <n v="-46.78"/>
    <s v="EUR"/>
    <n v="-45.868000000000002"/>
    <n v="30543689"/>
    <s v="STAFF"/>
    <n v="2029740"/>
    <s v="Time Code : N - ASSURANCE MALADIE DE KAMBOU SANSAN CHRISTIAN AOUT 2022"/>
  </r>
  <r>
    <s v="E"/>
    <s v="4170"/>
    <s v="854"/>
    <s v="85400"/>
    <s v="8549059"/>
    <n v="528004120002"/>
    <x v="0"/>
    <x v="12"/>
    <x v="12"/>
    <n v="202302"/>
    <n v="44804"/>
    <s v="XOF"/>
    <n v="-1275.6400000000001"/>
    <n v="-1.98"/>
    <s v="EUR"/>
    <n v="-1.9410000000000001"/>
    <n v="30543689"/>
    <s v="STAFF"/>
    <n v="2012905"/>
    <s v="Time Code : N - ASSURANCE MALADIE DE  NEBIE NOEL AOUT 2022"/>
  </r>
  <r>
    <s v="E"/>
    <s v="4170"/>
    <s v="854"/>
    <s v="85400"/>
    <s v="8549059"/>
    <n v="528004120002"/>
    <x v="0"/>
    <x v="12"/>
    <x v="12"/>
    <n v="202302"/>
    <n v="44804"/>
    <s v="XOF"/>
    <n v="-1488"/>
    <n v="-2.31"/>
    <s v="EUR"/>
    <n v="-2.2650000000000001"/>
    <n v="30543689"/>
    <s v="STAFF"/>
    <n v="8540206"/>
    <s v="Time Code : N - ASSURANCE MALADIE DE OUEDRAOGO WENDINGOMDE JOSEPH A AOUT 2022"/>
  </r>
  <r>
    <s v="E"/>
    <s v="4170"/>
    <s v="854"/>
    <s v="85400"/>
    <s v="8549057"/>
    <n v="528004120002"/>
    <x v="0"/>
    <x v="7"/>
    <x v="7"/>
    <n v="202302"/>
    <n v="44804"/>
    <s v="XOF"/>
    <n v="-2460.36"/>
    <n v="-3.83"/>
    <s v="EUR"/>
    <n v="-3.7549999999999999"/>
    <n v="30543689"/>
    <s v="STAFF"/>
    <n v="8540392"/>
    <s v="Time Code : N - ASSURANCE MALADIE DE KABORE HAMZA AOUT 2022"/>
  </r>
  <r>
    <s v="E"/>
    <s v="4170"/>
    <s v="854"/>
    <s v="85406"/>
    <s v="8549059"/>
    <n v="528004120002"/>
    <x v="0"/>
    <x v="18"/>
    <x v="18"/>
    <n v="202302"/>
    <n v="44804"/>
    <s v="XOF"/>
    <n v="3237.4"/>
    <n v="5.03"/>
    <s v="EUR"/>
    <n v="4.9320000000000004"/>
    <n v="30543689"/>
    <s v="STAFF"/>
    <n v="8540386"/>
    <s v="Time Code : N - ASSURANCE MALADIE DE YAMEOGO DAHLIA RAMATA  AOUT 2022"/>
  </r>
  <r>
    <s v="E"/>
    <s v="4170"/>
    <s v="854"/>
    <s v="85408"/>
    <s v="8549059"/>
    <n v="528004120002"/>
    <x v="0"/>
    <x v="18"/>
    <x v="18"/>
    <n v="202302"/>
    <n v="44804"/>
    <s v="XOF"/>
    <n v="7231.97"/>
    <n v="11.24"/>
    <s v="EUR"/>
    <n v="11.021000000000001"/>
    <n v="30543689"/>
    <s v="STAFF"/>
    <n v="2046481"/>
    <s v="Time Code : N - ASSURANCE MALADIE DE TOE Hadja Aliza Sandrine  AOUT 2022"/>
  </r>
  <r>
    <s v="E"/>
    <s v="4170"/>
    <s v="854"/>
    <s v="85406"/>
    <s v="8549059"/>
    <n v="528004120002"/>
    <x v="0"/>
    <x v="18"/>
    <x v="18"/>
    <n v="202302"/>
    <n v="44804"/>
    <s v="XOF"/>
    <n v="3654.59"/>
    <n v="5.68"/>
    <s v="EUR"/>
    <n v="5.569"/>
    <n v="30543689"/>
    <s v="STAFF"/>
    <n v="8540279"/>
    <s v="Time Code : N - ASSURANCE MALADIE DE YAMEOGO W LUCIE  AOUT 2022"/>
  </r>
  <r>
    <s v="E"/>
    <s v="4060"/>
    <s v="854"/>
    <s v="85400"/>
    <s v="8549059"/>
    <n v="528004120002"/>
    <x v="0"/>
    <x v="12"/>
    <x v="12"/>
    <n v="202302"/>
    <n v="44804"/>
    <s v="XOF"/>
    <n v="-24172.25"/>
    <n v="-37.58"/>
    <s v="EUR"/>
    <n v="-36.847000000000001"/>
    <n v="30543689"/>
    <s v="STAFF"/>
    <n v="2029740"/>
    <s v="Time Code : N - 202208 Annual leave accrual/Sansan Christian  Kambou"/>
  </r>
  <r>
    <s v="E"/>
    <s v="4110"/>
    <s v="854"/>
    <s v="85400"/>
    <s v="8549053"/>
    <n v="528004120002"/>
    <x v="0"/>
    <x v="11"/>
    <x v="11"/>
    <n v="202302"/>
    <n v="44804"/>
    <s v="XOF"/>
    <n v="-8544.83"/>
    <n v="-13.29"/>
    <s v="EUR"/>
    <n v="-13.031000000000001"/>
    <n v="30543689"/>
    <s v="STAFF"/>
    <n v="9985235"/>
    <s v="Time Code : N - OUB1320822/BANK-OMNI/EGSN6WP/Gardiennage du DOMICILE IRIE ANGE ACHILLE pour le mois d'Août 2022"/>
  </r>
  <r>
    <s v="E"/>
    <s v="4060"/>
    <s v="854"/>
    <s v="85400"/>
    <s v="8549055"/>
    <n v="528004120002"/>
    <x v="0"/>
    <x v="11"/>
    <x v="11"/>
    <n v="202302"/>
    <n v="44804"/>
    <s v="XOF"/>
    <n v="-681.86"/>
    <n v="-1.06"/>
    <s v="EUR"/>
    <n v="-1.0389999999999999"/>
    <n v="30543689"/>
    <s v="STAFF"/>
    <n v="8540039"/>
    <s v="Time Code : N - 202208 Annual leave accrual/Grégoire  NABI"/>
  </r>
  <r>
    <s v="E"/>
    <s v="4061"/>
    <s v="854"/>
    <s v="85400"/>
    <s v="8549053"/>
    <n v="528004120002"/>
    <x v="0"/>
    <x v="11"/>
    <x v="11"/>
    <n v="202302"/>
    <n v="44804"/>
    <s v="XOF"/>
    <n v="-11.01"/>
    <n v="-0.02"/>
    <s v="EUR"/>
    <n v="-0.02"/>
    <n v="30543689"/>
    <s v="STAFF"/>
    <n v="9985235"/>
    <s v="Time Code : N - 202208 Annual leave accrual/Ange Bi Achille Irie"/>
  </r>
  <r>
    <s v="E"/>
    <s v="4170"/>
    <s v="854"/>
    <s v="85400"/>
    <s v="8549055"/>
    <n v="528004120002"/>
    <x v="0"/>
    <x v="11"/>
    <x v="11"/>
    <n v="202302"/>
    <n v="44804"/>
    <s v="XOF"/>
    <n v="-191.57"/>
    <n v="-0.3"/>
    <s v="EUR"/>
    <n v="-0.29399999999999998"/>
    <n v="30543689"/>
    <s v="STAFF"/>
    <n v="8540039"/>
    <s v="Time Code : N - ASSURANCE MALADIE DE NABI GREGOIRE AOUT 2022"/>
  </r>
  <r>
    <s v="E"/>
    <s v="4060"/>
    <s v="854"/>
    <s v="85400"/>
    <s v="8549062"/>
    <n v="528004120002"/>
    <x v="0"/>
    <x v="78"/>
    <x v="77"/>
    <n v="202302"/>
    <n v="44804"/>
    <s v="XOF"/>
    <n v="7746.01"/>
    <n v="12.04"/>
    <s v="EUR"/>
    <n v="11.805"/>
    <n v="30543689"/>
    <s v="STAFF"/>
    <n v="2032465"/>
    <s v="Time Code : N - 202208 Annual leave accrual/Hassimi  ZOURE"/>
  </r>
  <r>
    <s v="E"/>
    <s v="4170"/>
    <s v="854"/>
    <s v="85400"/>
    <s v="8549062"/>
    <n v="528004120002"/>
    <x v="0"/>
    <x v="78"/>
    <x v="77"/>
    <n v="202302"/>
    <n v="44804"/>
    <s v="XOF"/>
    <n v="1358.26"/>
    <n v="2.11"/>
    <s v="EUR"/>
    <n v="2.069"/>
    <n v="30543689"/>
    <s v="STAFF"/>
    <n v="2032465"/>
    <s v="Time Code : N - ASSURANCE MALADIE DE ZOURE HASSIMI  AOUT 2022"/>
  </r>
  <r>
    <s v="E"/>
    <s v="4110"/>
    <s v="854"/>
    <s v="85400"/>
    <s v="8549053"/>
    <n v="528004120002"/>
    <x v="0"/>
    <x v="42"/>
    <x v="42"/>
    <n v="202302"/>
    <n v="44804"/>
    <s v="XOF"/>
    <n v="8544.83"/>
    <n v="13.29"/>
    <s v="EUR"/>
    <n v="13.031000000000001"/>
    <n v="30543689"/>
    <s v="STAFF"/>
    <n v="9985235"/>
    <s v="Time Code : N - OUB1320822/BANK-OMNI/EGSN6WP/Gardiennage du DOMICILE IRIE ANGE ACHILLE pour le mois d'Août 2022"/>
  </r>
  <r>
    <s v="E"/>
    <s v="4060"/>
    <s v="854"/>
    <s v="85400"/>
    <s v="8549055"/>
    <n v="528004120002"/>
    <x v="0"/>
    <x v="42"/>
    <x v="42"/>
    <n v="202302"/>
    <n v="44804"/>
    <s v="XOF"/>
    <n v="681.86"/>
    <n v="1.06"/>
    <s v="EUR"/>
    <n v="1.0389999999999999"/>
    <n v="30543689"/>
    <s v="STAFF"/>
    <n v="8540039"/>
    <s v="Time Code : N - 202208 Annual leave accrual/Grégoire  NABI"/>
  </r>
  <r>
    <s v="E"/>
    <s v="4061"/>
    <s v="854"/>
    <s v="85400"/>
    <s v="8549053"/>
    <n v="528004120002"/>
    <x v="0"/>
    <x v="42"/>
    <x v="42"/>
    <n v="202302"/>
    <n v="44804"/>
    <s v="XOF"/>
    <n v="11.01"/>
    <n v="0.02"/>
    <s v="EUR"/>
    <n v="0.02"/>
    <n v="30543689"/>
    <s v="STAFF"/>
    <n v="9985235"/>
    <s v="Time Code : N - 202208 Annual leave accrual/Ange Bi Achille Irie"/>
  </r>
  <r>
    <s v="E"/>
    <s v="4170"/>
    <s v="854"/>
    <s v="85400"/>
    <s v="8549055"/>
    <n v="528004120002"/>
    <x v="0"/>
    <x v="42"/>
    <x v="42"/>
    <n v="202302"/>
    <n v="44804"/>
    <s v="XOF"/>
    <n v="191.57"/>
    <n v="0.3"/>
    <s v="EUR"/>
    <n v="0.29399999999999998"/>
    <n v="30543689"/>
    <s v="STAFF"/>
    <n v="8540039"/>
    <s v="Time Code : N - ASSURANCE MALADIE DE NABI GREGOIRE AOUT 2022"/>
  </r>
  <r>
    <s v="E"/>
    <s v="4060"/>
    <s v="854"/>
    <s v="85400"/>
    <s v="8549059"/>
    <n v="528004120002"/>
    <x v="0"/>
    <x v="12"/>
    <x v="12"/>
    <n v="202302"/>
    <n v="44804"/>
    <s v="XOF"/>
    <n v="-4274.18"/>
    <n v="-6.65"/>
    <s v="EUR"/>
    <n v="-6.52"/>
    <n v="30543689"/>
    <s v="STAFF"/>
    <n v="8540206"/>
    <s v="Time Code : N - 202208 Annual leave accrual/Wendingomde Joseph Arnaud  OUEDRAOGO"/>
  </r>
  <r>
    <s v="E"/>
    <s v="4060"/>
    <s v="854"/>
    <s v="85400"/>
    <s v="8549059"/>
    <n v="528004120002"/>
    <x v="0"/>
    <x v="12"/>
    <x v="12"/>
    <n v="202302"/>
    <n v="44804"/>
    <s v="XOF"/>
    <n v="-3390.09"/>
    <n v="-5.27"/>
    <s v="EUR"/>
    <n v="-5.1669999999999998"/>
    <n v="30543689"/>
    <s v="STAFF"/>
    <n v="2012905"/>
    <s v="Time Code : N - 202208 Annual leave accrual/Noel  Nebie"/>
  </r>
  <r>
    <s v="E"/>
    <s v="4060"/>
    <s v="854"/>
    <s v="85400"/>
    <s v="8549062"/>
    <n v="528004120002"/>
    <x v="0"/>
    <x v="23"/>
    <x v="23"/>
    <n v="202302"/>
    <n v="44804"/>
    <s v="XOF"/>
    <n v="-7746.01"/>
    <n v="-12.04"/>
    <s v="EUR"/>
    <n v="-11.805"/>
    <n v="30543689"/>
    <s v="STAFF"/>
    <n v="2032465"/>
    <s v="Time Code : N - 202208 Annual leave accrual/Hassimi  ZOURE"/>
  </r>
  <r>
    <s v="E"/>
    <s v="4170"/>
    <s v="854"/>
    <s v="85400"/>
    <s v="8549062"/>
    <n v="528004120002"/>
    <x v="0"/>
    <x v="23"/>
    <x v="23"/>
    <n v="202302"/>
    <n v="44804"/>
    <s v="XOF"/>
    <n v="-1358.26"/>
    <n v="-2.11"/>
    <s v="EUR"/>
    <n v="-2.069"/>
    <n v="30543689"/>
    <s v="STAFF"/>
    <n v="2032465"/>
    <s v="Time Code : N - ASSURANCE MALADIE DE ZOURE HASSIMI  AOUT 2022"/>
  </r>
  <r>
    <s v="E"/>
    <s v="4060"/>
    <s v="854"/>
    <s v="85400"/>
    <s v="8549057"/>
    <n v="528004120002"/>
    <x v="0"/>
    <x v="7"/>
    <x v="7"/>
    <n v="202302"/>
    <n v="44804"/>
    <s v="XOF"/>
    <n v="-7403.78"/>
    <n v="-11.51"/>
    <s v="EUR"/>
    <n v="-11.286"/>
    <n v="30543689"/>
    <s v="STAFF"/>
    <n v="8540392"/>
    <s v="Time Code : N - 202208 Annual leave accrual/Hamza  Kabore"/>
  </r>
  <r>
    <s v="E"/>
    <s v="4210"/>
    <s v="854"/>
    <s v="85400"/>
    <s v="8549062"/>
    <n v="528004120002"/>
    <x v="0"/>
    <x v="78"/>
    <x v="77"/>
    <n v="202302"/>
    <n v="44804"/>
    <s v="XOF"/>
    <n v="3765.29"/>
    <n v="5.85"/>
    <s v="EUR"/>
    <n v="5.7359999999999998"/>
    <n v="30543689"/>
    <s v="STAFF"/>
    <n v="2032465"/>
    <s v="Time Code : N - TERMINAL_GRANT_2032465"/>
  </r>
  <r>
    <s v="E"/>
    <s v="4210"/>
    <s v="854"/>
    <s v="85400"/>
    <s v="8549062"/>
    <n v="528004120002"/>
    <x v="0"/>
    <x v="23"/>
    <x v="23"/>
    <n v="202302"/>
    <n v="44804"/>
    <s v="XOF"/>
    <n v="-3765.29"/>
    <n v="-5.85"/>
    <s v="EUR"/>
    <n v="-5.7359999999999998"/>
    <n v="30543689"/>
    <s v="STAFF"/>
    <n v="2032465"/>
    <s v="Time Code : N - TERMINAL_GRANT_2032465"/>
  </r>
  <r>
    <s v="E"/>
    <s v="4210"/>
    <s v="854"/>
    <s v="85408"/>
    <s v="8549057"/>
    <n v="528004120002"/>
    <x v="0"/>
    <x v="19"/>
    <x v="19"/>
    <n v="202302"/>
    <n v="44804"/>
    <s v="XOF"/>
    <n v="16485"/>
    <n v="25.63"/>
    <s v="EUR"/>
    <n v="25.13"/>
    <n v="30543689"/>
    <s v="STAFF"/>
    <n v="2023596"/>
    <s v="Time Code : N - TERMINAL_GRANT_2023596"/>
  </r>
  <r>
    <s v="E"/>
    <s v="4210"/>
    <s v="854"/>
    <s v="85406"/>
    <s v="8549057"/>
    <n v="528004120002"/>
    <x v="0"/>
    <x v="19"/>
    <x v="19"/>
    <n v="202302"/>
    <n v="44804"/>
    <s v="XOF"/>
    <n v="271.52999999999997"/>
    <n v="0.42"/>
    <s v="EUR"/>
    <n v="0.41199999999999998"/>
    <n v="30543689"/>
    <s v="STAFF"/>
    <n v="2036440"/>
    <s v="Time Code : N - TERMINAL_GRANT_2036440"/>
  </r>
  <r>
    <s v="E"/>
    <s v="4210"/>
    <s v="854"/>
    <s v="85408"/>
    <s v="8549057"/>
    <n v="528004120002"/>
    <x v="0"/>
    <x v="7"/>
    <x v="7"/>
    <n v="202302"/>
    <n v="44804"/>
    <s v="XOF"/>
    <n v="-16485"/>
    <n v="-25.63"/>
    <s v="EUR"/>
    <n v="-25.13"/>
    <n v="30543689"/>
    <s v="STAFF"/>
    <n v="2023596"/>
    <s v="Time Code : N - TERMINAL_GRANT_2023596"/>
  </r>
  <r>
    <s v="E"/>
    <s v="4210"/>
    <s v="854"/>
    <s v="85406"/>
    <s v="8549057"/>
    <n v="528004120002"/>
    <x v="0"/>
    <x v="7"/>
    <x v="7"/>
    <n v="202302"/>
    <n v="44804"/>
    <s v="XOF"/>
    <n v="-271.52999999999997"/>
    <n v="-0.42"/>
    <s v="EUR"/>
    <n v="-0.41199999999999998"/>
    <n v="30543689"/>
    <s v="STAFF"/>
    <n v="2036440"/>
    <s v="Time Code : N - TERMINAL_GRANT_2036440"/>
  </r>
  <r>
    <s v="E"/>
    <s v="4170"/>
    <s v="854"/>
    <s v="85400"/>
    <s v="8549059"/>
    <n v="528004120002"/>
    <x v="0"/>
    <x v="18"/>
    <x v="18"/>
    <n v="202302"/>
    <n v="44804"/>
    <s v="XOF"/>
    <n v="30089.65"/>
    <n v="46.78"/>
    <s v="EUR"/>
    <n v="45.868000000000002"/>
    <n v="30543689"/>
    <s v="STAFF"/>
    <n v="2029740"/>
    <s v="Time Code : N - ASSURANCE MALADIE DE KAMBOU SANSAN CHRISTIAN AOUT 2022"/>
  </r>
  <r>
    <s v="E"/>
    <s v="4060"/>
    <s v="854"/>
    <s v="85400"/>
    <s v="8549059"/>
    <n v="528004120002"/>
    <x v="0"/>
    <x v="18"/>
    <x v="18"/>
    <n v="202302"/>
    <n v="44804"/>
    <s v="XOF"/>
    <n v="4274.18"/>
    <n v="6.65"/>
    <s v="EUR"/>
    <n v="6.52"/>
    <n v="30543689"/>
    <s v="STAFF"/>
    <n v="8540206"/>
    <s v="Time Code : N - 202208 Annual leave accrual/Wendingomde Joseph Arnaud  OUEDRAOGO"/>
  </r>
  <r>
    <s v="E"/>
    <s v="4060"/>
    <s v="854"/>
    <s v="85400"/>
    <s v="8549059"/>
    <n v="528004120002"/>
    <x v="0"/>
    <x v="18"/>
    <x v="18"/>
    <n v="202302"/>
    <n v="44804"/>
    <s v="XOF"/>
    <n v="3390.09"/>
    <n v="5.27"/>
    <s v="EUR"/>
    <n v="5.1669999999999998"/>
    <n v="30543689"/>
    <s v="STAFF"/>
    <n v="2012905"/>
    <s v="Time Code : N - 202208 Annual leave accrual/Noel  Nebie"/>
  </r>
  <r>
    <s v="E"/>
    <s v="4060"/>
    <s v="854"/>
    <s v="85408"/>
    <s v="8549059"/>
    <n v="528004120002"/>
    <x v="0"/>
    <x v="18"/>
    <x v="18"/>
    <n v="202302"/>
    <n v="44804"/>
    <s v="XOF"/>
    <n v="15198.11"/>
    <n v="23.63"/>
    <s v="EUR"/>
    <n v="23.169"/>
    <n v="30543689"/>
    <s v="STAFF"/>
    <n v="2046481"/>
    <s v="Time Code : N - 202208 Annual leave accrual/Hadja Aliza Toe"/>
  </r>
  <r>
    <s v="E"/>
    <s v="4060"/>
    <s v="854"/>
    <s v="85406"/>
    <s v="8549059"/>
    <n v="528004120002"/>
    <x v="0"/>
    <x v="18"/>
    <x v="18"/>
    <n v="202302"/>
    <n v="44804"/>
    <s v="XOF"/>
    <n v="5771.95"/>
    <n v="8.9700000000000006"/>
    <s v="EUR"/>
    <n v="8.7949999999999999"/>
    <n v="30543689"/>
    <s v="STAFF"/>
    <n v="8540279"/>
    <s v="Time Code : N - 202208 Annual leave accrual/Lucie Wendkoaguenda.  YAMEOGO"/>
  </r>
  <r>
    <s v="E"/>
    <s v="4060"/>
    <s v="854"/>
    <s v="85406"/>
    <s v="8549059"/>
    <n v="528004120002"/>
    <x v="0"/>
    <x v="18"/>
    <x v="18"/>
    <n v="202302"/>
    <n v="44804"/>
    <s v="XOF"/>
    <n v="5140.3999999999996"/>
    <n v="7.99"/>
    <s v="EUR"/>
    <n v="7.8339999999999996"/>
    <n v="30543689"/>
    <s v="STAFF"/>
    <n v="8540386"/>
    <s v="Time Code : N - 202208 Annual leave accrual/Dahlia Ramata Stéphanie  YAMEOGO"/>
  </r>
  <r>
    <s v="E"/>
    <s v="4060"/>
    <s v="854"/>
    <s v="85400"/>
    <s v="8549059"/>
    <n v="528004120002"/>
    <x v="0"/>
    <x v="18"/>
    <x v="18"/>
    <n v="202302"/>
    <n v="44804"/>
    <s v="XOF"/>
    <n v="24172.25"/>
    <n v="37.58"/>
    <s v="EUR"/>
    <n v="36.847000000000001"/>
    <n v="30543689"/>
    <s v="STAFF"/>
    <n v="2029740"/>
    <s v="Time Code : N - 202208 Annual leave accrual/Sansan Christian  Kambou"/>
  </r>
  <r>
    <s v="E"/>
    <s v="5120"/>
    <s v="854"/>
    <s v="85406"/>
    <s v="8549057"/>
    <n v="528004120010"/>
    <x v="1"/>
    <x v="58"/>
    <x v="58"/>
    <n v="202302"/>
    <n v="44805"/>
    <s v="XOF"/>
    <n v="302316.67"/>
    <n v="461.93"/>
    <s v="EUR"/>
    <n v="460.875"/>
    <n v="30543689"/>
    <s v="VEHICLE"/>
    <s v="854V0539"/>
    <s v="REV-PO Auto-Accrual re PO: 10046796 / Renouvellement assurance véh 0170 D7 03 IT"/>
  </r>
  <r>
    <s v="E"/>
    <s v="5120"/>
    <s v="854"/>
    <s v="85406"/>
    <s v="8549057"/>
    <n v="528004120010"/>
    <x v="1"/>
    <x v="58"/>
    <x v="58"/>
    <n v="202302"/>
    <n v="44805"/>
    <s v="XOF"/>
    <n v="302316.67"/>
    <n v="461.93"/>
    <s v="EUR"/>
    <n v="460.875"/>
    <n v="30543689"/>
    <s v="VEHICLE"/>
    <s v="854V0535"/>
    <s v="REV-PO Auto-Accrual re PO: 10046796 / Renouvellement assurance véh 0182 D7 03 IT"/>
  </r>
  <r>
    <s v="E"/>
    <s v="5120"/>
    <s v="854"/>
    <s v="85406"/>
    <s v="8549057"/>
    <n v="528004120010"/>
    <x v="1"/>
    <x v="58"/>
    <x v="58"/>
    <n v="202302"/>
    <n v="44805"/>
    <s v="XOF"/>
    <n v="302316.67"/>
    <n v="461.93"/>
    <s v="EUR"/>
    <n v="460.875"/>
    <n v="30543689"/>
    <s v="VEHICLE"/>
    <s v="854V0540"/>
    <s v="REV-PO Auto-Accrual re PO: 10046796 / Renouvellement assurance véh 0445 D8 03 IT"/>
  </r>
  <r>
    <s v="E"/>
    <s v="5120"/>
    <s v="854"/>
    <s v="85406"/>
    <s v="8549057"/>
    <n v="528004120010"/>
    <x v="1"/>
    <x v="92"/>
    <x v="4"/>
    <n v="202302"/>
    <n v="44805"/>
    <s v="XOF"/>
    <n v="-302316.67"/>
    <n v="-461.93"/>
    <s v="EUR"/>
    <n v="-460.875"/>
    <n v="30543689"/>
    <s v="VEHICLE"/>
    <s v="854V0539"/>
    <s v="REV-PO Auto-Accrual re PO: 10046796 / Renouvellement assurance véh 0170 D7 03 IT"/>
  </r>
  <r>
    <s v="E"/>
    <s v="5120"/>
    <s v="854"/>
    <s v="85406"/>
    <s v="8549057"/>
    <n v="528004120010"/>
    <x v="1"/>
    <x v="92"/>
    <x v="4"/>
    <n v="202302"/>
    <n v="44805"/>
    <s v="XOF"/>
    <n v="-302316.67"/>
    <n v="-461.93"/>
    <s v="EUR"/>
    <n v="-460.875"/>
    <n v="30543689"/>
    <s v="VEHICLE"/>
    <s v="854V0535"/>
    <s v="REV-PO Auto-Accrual re PO: 10046796 / Renouvellement assurance véh 0182 D7 03 IT"/>
  </r>
  <r>
    <s v="E"/>
    <s v="5120"/>
    <s v="854"/>
    <s v="85406"/>
    <s v="8549057"/>
    <n v="528004120010"/>
    <x v="1"/>
    <x v="92"/>
    <x v="4"/>
    <n v="202302"/>
    <n v="44805"/>
    <s v="XOF"/>
    <n v="-302316.67"/>
    <n v="-461.93"/>
    <s v="EUR"/>
    <n v="-460.875"/>
    <n v="30543689"/>
    <s v="VEHICLE"/>
    <s v="854V0540"/>
    <s v="REV-PO Auto-Accrual re PO: 10046796 / Renouvellement assurance véh 0445 D8 03 IT"/>
  </r>
  <r>
    <s v="E"/>
    <s v="6060"/>
    <s v="854"/>
    <s v="85407"/>
    <s v="8549054"/>
    <n v="528004120010"/>
    <x v="1"/>
    <x v="3"/>
    <x v="3"/>
    <n v="202302"/>
    <n v="44818"/>
    <s v="XOF"/>
    <n v="-43525.9"/>
    <n v="-66.510000000000005"/>
    <s v="EUR"/>
    <n v="-66.358000000000004"/>
    <n v="30543689"/>
    <s v="PROPERTY"/>
    <s v="854P0073"/>
    <s v="Premise allocation : [52800412] [43.53%] [30516123] - DDCPB040922/ OMNI/ COULIBALY MAMOU/ Entretien et nettoyage du bureau de Dédougou du 15 Aout au 14 Septembre 2022"/>
  </r>
  <r>
    <s v="E"/>
    <s v="6020"/>
    <s v="854"/>
    <s v="85407"/>
    <s v="8549054"/>
    <n v="528004120010"/>
    <x v="1"/>
    <x v="3"/>
    <x v="3"/>
    <n v="202302"/>
    <n v="44818"/>
    <s v="XOF"/>
    <n v="-77402.11"/>
    <n v="-118.27"/>
    <s v="EUR"/>
    <n v="-118"/>
    <n v="30543689"/>
    <s v="PROPERTY"/>
    <s v="854P0073"/>
    <s v="Premise allocation : [52800412] [43.53%] [30516123] - DDCPB030922/ OMNI/ CISSE Idriss/ Consommation d'électricité du bureau de Dédougou du mois de Aout 2022"/>
  </r>
  <r>
    <s v="E"/>
    <s v="6060"/>
    <s v="854"/>
    <s v="85407"/>
    <s v="8549054"/>
    <n v="528004120010"/>
    <x v="1"/>
    <x v="2"/>
    <x v="2"/>
    <n v="202302"/>
    <n v="44818"/>
    <s v="XOF"/>
    <n v="43525.9"/>
    <n v="66.510000000000005"/>
    <s v="EUR"/>
    <n v="66.358000000000004"/>
    <n v="30543689"/>
    <s v="PROPERTY"/>
    <s v="854P0073"/>
    <s v="Premise allocation : [52800412] [43.53%] [30516123] - DDCPB040922/ OMNI/ COULIBALY MAMOU/ Entretien et nettoyage du bureau de Dédougou du 15 Aout au 14 Septembre 2022"/>
  </r>
  <r>
    <s v="E"/>
    <s v="6020"/>
    <s v="854"/>
    <s v="85407"/>
    <s v="8549054"/>
    <n v="528004120010"/>
    <x v="1"/>
    <x v="2"/>
    <x v="2"/>
    <n v="202302"/>
    <n v="44818"/>
    <s v="XOF"/>
    <n v="77402.11"/>
    <n v="118.27"/>
    <s v="EUR"/>
    <n v="118"/>
    <n v="30543689"/>
    <s v="PROPERTY"/>
    <s v="854P0073"/>
    <s v="Premise allocation : [52800412] [43.53%] [30516123] - DDCPB030922/ OMNI/ CISSE Idriss/ Consommation d'électricité du bureau de Dédougou du mois de Aout 2022"/>
  </r>
  <r>
    <s v="E"/>
    <s v="6090"/>
    <s v="854"/>
    <s v="85407"/>
    <s v="8549054"/>
    <n v="528004120010"/>
    <x v="1"/>
    <x v="2"/>
    <x v="2"/>
    <n v="202302"/>
    <n v="44826"/>
    <s v="XOF"/>
    <n v="154081.69"/>
    <n v="235.43"/>
    <s v="EUR"/>
    <n v="234.892"/>
    <n v="30543689"/>
    <s v="PROPERTY"/>
    <s v="854P0073"/>
    <s v="Premise allocation : [52800412] [43.53%] [30516507] - OUMSB1120922-OMNI-E.G.S.N-WP/Gardiennage du bureau de Dédougou pour le mois de Septembre 2022"/>
  </r>
  <r>
    <s v="E"/>
    <s v="6090"/>
    <s v="854"/>
    <s v="85407"/>
    <s v="8549054"/>
    <n v="528004120010"/>
    <x v="1"/>
    <x v="3"/>
    <x v="3"/>
    <n v="202302"/>
    <n v="44826"/>
    <s v="XOF"/>
    <n v="-154081.69"/>
    <n v="-235.43"/>
    <s v="EUR"/>
    <n v="-234.892"/>
    <n v="30543689"/>
    <s v="PROPERTY"/>
    <s v="854P0073"/>
    <s v="Premise allocation : [52800412] [43.53%] [30516507] - OUMSB1120922-OMNI-E.G.S.N-WP/Gardiennage du bureau de Dédougou pour le mois de Septembre 2022"/>
  </r>
  <r>
    <s v="E"/>
    <s v="4110"/>
    <s v="854"/>
    <s v="85400"/>
    <s v="8549053"/>
    <n v="528004120002"/>
    <x v="0"/>
    <x v="42"/>
    <x v="42"/>
    <n v="202302"/>
    <n v="44826"/>
    <s v="XOF"/>
    <n v="8850"/>
    <n v="13.52"/>
    <s v="EUR"/>
    <n v="13.489000000000001"/>
    <n v="30543689"/>
    <s v="STAFF"/>
    <n v="9985235"/>
    <s v="Time Code : N - OUMSB1120922-OMNI-E.G.S.N-WP/Gardiennage du DOMICILE IRIE ANGE ACHILLE pour le mois de Septembre 2022"/>
  </r>
  <r>
    <s v="E"/>
    <s v="4110"/>
    <s v="854"/>
    <s v="85400"/>
    <s v="8549053"/>
    <n v="528004120002"/>
    <x v="0"/>
    <x v="42"/>
    <x v="42"/>
    <n v="202302"/>
    <n v="44826"/>
    <s v="XOF"/>
    <n v="3000"/>
    <n v="4.58"/>
    <s v="EUR"/>
    <n v="4.57"/>
    <n v="30543689"/>
    <s v="STAFF"/>
    <n v="9985235"/>
    <s v="Time Code : N - OUB1190922-OMNI-IRIE BI ACHILLE ANGE/Remboursement achat cash power au domicile de Achille IRIE"/>
  </r>
  <r>
    <s v="E"/>
    <s v="4110"/>
    <s v="854"/>
    <s v="85400"/>
    <s v="8549053"/>
    <n v="528004120002"/>
    <x v="0"/>
    <x v="11"/>
    <x v="11"/>
    <n v="202302"/>
    <n v="44826"/>
    <s v="XOF"/>
    <n v="-8850"/>
    <n v="-13.52"/>
    <s v="EUR"/>
    <n v="-13.489000000000001"/>
    <n v="30543689"/>
    <s v="STAFF"/>
    <n v="9985235"/>
    <s v="Time Code : N - OUMSB1120922-OMNI-E.G.S.N-WP/Gardiennage du DOMICILE IRIE ANGE ACHILLE pour le mois de Septembre 2022"/>
  </r>
  <r>
    <s v="E"/>
    <s v="4110"/>
    <s v="854"/>
    <s v="85400"/>
    <s v="8549053"/>
    <n v="528004120002"/>
    <x v="0"/>
    <x v="11"/>
    <x v="11"/>
    <n v="202302"/>
    <n v="44826"/>
    <s v="XOF"/>
    <n v="-3000"/>
    <n v="-4.58"/>
    <s v="EUR"/>
    <n v="-4.57"/>
    <n v="30543689"/>
    <s v="STAFF"/>
    <n v="9985235"/>
    <s v="Time Code : N - OUB1190922-OMNI-IRIE BI ACHILLE ANGE/Remboursement achat cash power au domicile de Achille IRIE"/>
  </r>
  <r>
    <s v="E"/>
    <s v="4010"/>
    <s v="854"/>
    <s v="85408"/>
    <s v="8549057"/>
    <n v="528004120002"/>
    <x v="0"/>
    <x v="7"/>
    <x v="7"/>
    <n v="202302"/>
    <n v="44827"/>
    <s v="XOF"/>
    <n v="-534889.47"/>
    <n v="-817.3"/>
    <s v="EUR"/>
    <n v="-815.43299999999999"/>
    <n v="30543689"/>
    <s v="STAFF"/>
    <n v="2023596"/>
    <s v="Time Code : N - SALAIRE DU MOIS DE SEPTEMBRE 2022 DE WANGRE Didier"/>
  </r>
  <r>
    <s v="E"/>
    <s v="4010"/>
    <s v="854"/>
    <s v="85408"/>
    <s v="8549059"/>
    <n v="528004120002"/>
    <x v="0"/>
    <x v="12"/>
    <x v="12"/>
    <n v="202302"/>
    <n v="44827"/>
    <s v="XOF"/>
    <n v="-229805.93"/>
    <n v="-351.14"/>
    <s v="EUR"/>
    <n v="-350.33800000000002"/>
    <n v="30543689"/>
    <s v="STAFF"/>
    <n v="2046481"/>
    <s v="Time Code : N - SALAIRE DU MOIS DE SEPTEMBRE 2022 DE TOE Hadja Aliza Sandrine"/>
  </r>
  <r>
    <s v="E"/>
    <s v="4010"/>
    <s v="854"/>
    <s v="85406"/>
    <s v="8549059"/>
    <n v="528004120002"/>
    <x v="0"/>
    <x v="12"/>
    <x v="12"/>
    <n v="202302"/>
    <n v="44827"/>
    <s v="XOF"/>
    <n v="-33910.68"/>
    <n v="-51.81"/>
    <s v="EUR"/>
    <n v="-51.692"/>
    <n v="30543689"/>
    <s v="STAFF"/>
    <n v="8540279"/>
    <s v="Time Code : N - SALAIRE DU MOIS DE SEPTEMBRE 2022 DE YAMEOGO Wendkoaguenda Lucie"/>
  </r>
  <r>
    <s v="E"/>
    <s v="4010"/>
    <s v="854"/>
    <s v="85406"/>
    <s v="8549059"/>
    <n v="528004120002"/>
    <x v="0"/>
    <x v="12"/>
    <x v="12"/>
    <n v="202302"/>
    <n v="44827"/>
    <s v="XOF"/>
    <n v="-58251.27"/>
    <n v="-89.01"/>
    <s v="EUR"/>
    <n v="-88.807000000000002"/>
    <n v="30543689"/>
    <s v="STAFF"/>
    <n v="8540386"/>
    <s v="Time Code : N - SALAIRE DU MOIS DE SEPTEMBRE 2022 DE YAMEOGO Dahlia Ramata Stephanie"/>
  </r>
  <r>
    <s v="E"/>
    <s v="4010"/>
    <s v="854"/>
    <s v="85408"/>
    <s v="8549059"/>
    <n v="528004120002"/>
    <x v="0"/>
    <x v="12"/>
    <x v="12"/>
    <n v="202302"/>
    <n v="44827"/>
    <s v="XOF"/>
    <n v="-193844.82"/>
    <n v="-296.19"/>
    <s v="EUR"/>
    <n v="-295.51299999999998"/>
    <n v="30543689"/>
    <s v="STAFF"/>
    <n v="2057784"/>
    <s v="Time Code : N - SALAIRE DU MOIS DE SEPTEMBRE 2022 DE KINDA Narcisse"/>
  </r>
  <r>
    <s v="E"/>
    <s v="4010"/>
    <s v="854"/>
    <s v="85400"/>
    <s v="8549059"/>
    <n v="528004120002"/>
    <x v="0"/>
    <x v="18"/>
    <x v="18"/>
    <n v="202302"/>
    <n v="44827"/>
    <s v="XOF"/>
    <n v="194646.98"/>
    <n v="297.42"/>
    <s v="EUR"/>
    <n v="296.74"/>
    <n v="30543689"/>
    <s v="STAFF"/>
    <n v="2029740"/>
    <s v="Time Code : N - SALAIRE DU MOIS DE SEPTEMBRE 2022 DE KAMBOU Sansan Christian"/>
  </r>
  <r>
    <s v="E"/>
    <s v="4010"/>
    <s v="854"/>
    <s v="85400"/>
    <s v="8549059"/>
    <n v="528004120002"/>
    <x v="0"/>
    <x v="18"/>
    <x v="18"/>
    <n v="202302"/>
    <n v="44827"/>
    <s v="XOF"/>
    <n v="57414.04"/>
    <n v="87.73"/>
    <s v="EUR"/>
    <n v="87.53"/>
    <n v="30543689"/>
    <s v="STAFF"/>
    <n v="8540416"/>
    <s v="Time Code : N - SALAIRE DU MOIS DE SEPTEMBRE 2022 DE CONGO Ratamanegré Ramiz Fabrice"/>
  </r>
  <r>
    <s v="E"/>
    <s v="4010"/>
    <s v="854"/>
    <s v="85400"/>
    <s v="8549059"/>
    <n v="528004120002"/>
    <x v="0"/>
    <x v="18"/>
    <x v="18"/>
    <n v="202302"/>
    <n v="44827"/>
    <s v="XOF"/>
    <n v="18589.759999999998"/>
    <n v="28.4"/>
    <s v="EUR"/>
    <n v="28.335000000000001"/>
    <n v="30543689"/>
    <s v="STAFF"/>
    <n v="2012905"/>
    <s v="Time Code : N - SALAIRE DU MOIS DE SEPTEMBRE 2022 DE NEBIE Noël"/>
  </r>
  <r>
    <s v="E"/>
    <s v="4010"/>
    <s v="854"/>
    <s v="85400"/>
    <s v="8549059"/>
    <n v="528004120002"/>
    <x v="0"/>
    <x v="18"/>
    <x v="18"/>
    <n v="202302"/>
    <n v="44827"/>
    <s v="XOF"/>
    <n v="36579.83"/>
    <n v="55.89"/>
    <s v="EUR"/>
    <n v="55.762"/>
    <n v="30543689"/>
    <s v="STAFF"/>
    <n v="8540206"/>
    <s v="Time Code : N - SALAIRE DU MOIS DE SEPTEMBRE 2022 DE OUEDRAOGO Wendingomdé Joseph Arnaud"/>
  </r>
  <r>
    <s v="E"/>
    <s v="4010"/>
    <s v="854"/>
    <s v="85400"/>
    <s v="8549057"/>
    <n v="528004120002"/>
    <x v="0"/>
    <x v="19"/>
    <x v="19"/>
    <n v="202302"/>
    <n v="44827"/>
    <s v="XOF"/>
    <n v="82374.44"/>
    <n v="125.87"/>
    <s v="EUR"/>
    <n v="125.58199999999999"/>
    <n v="30543689"/>
    <s v="STAFF"/>
    <n v="8540392"/>
    <s v="Time Code : N - SALAIRE DU MOIS DE SEPTEMBRE 2022 DE KABORE Hamza"/>
  </r>
  <r>
    <s v="E"/>
    <s v="4010"/>
    <s v="854"/>
    <s v="85406"/>
    <s v="8549057"/>
    <n v="528004120002"/>
    <x v="0"/>
    <x v="7"/>
    <x v="7"/>
    <n v="202302"/>
    <n v="44827"/>
    <s v="XOF"/>
    <n v="-38183.33"/>
    <n v="-58.34"/>
    <s v="EUR"/>
    <n v="-58.207000000000001"/>
    <n v="30543689"/>
    <s v="STAFF"/>
    <n v="8540399"/>
    <s v="Time Code : N - SALAIRE DU MOIS DE SEPTEMBRE 2022 DE KONFE TRAORE Aicha"/>
  </r>
  <r>
    <s v="E"/>
    <s v="4010"/>
    <s v="854"/>
    <s v="85406"/>
    <s v="8549057"/>
    <n v="528004120002"/>
    <x v="0"/>
    <x v="7"/>
    <x v="7"/>
    <n v="202302"/>
    <n v="44827"/>
    <s v="XOF"/>
    <n v="-67529.210000000006"/>
    <n v="-103.18"/>
    <s v="EUR"/>
    <n v="-102.944"/>
    <n v="30543689"/>
    <s v="STAFF"/>
    <n v="8540358"/>
    <s v="Time Code : N - SALAIRE DU MOIS DE SEPTEMBRE 2022 DE ZOMA Jean"/>
  </r>
  <r>
    <s v="E"/>
    <s v="4010"/>
    <s v="854"/>
    <s v="85406"/>
    <s v="8549057"/>
    <n v="528004120002"/>
    <x v="0"/>
    <x v="7"/>
    <x v="7"/>
    <n v="202302"/>
    <n v="44827"/>
    <s v="XOF"/>
    <n v="-97486.1"/>
    <n v="-148.96"/>
    <s v="EUR"/>
    <n v="-148.62"/>
    <n v="30543689"/>
    <s v="STAFF"/>
    <n v="2036440"/>
    <s v="Time Code : N - SALAIRE DU MOIS DE SEPTEMBRE 2022 DE YALPOUGDOU Hervé"/>
  </r>
  <r>
    <s v="E"/>
    <s v="4010"/>
    <s v="854"/>
    <s v="85408"/>
    <s v="8549059"/>
    <n v="528004120002"/>
    <x v="0"/>
    <x v="18"/>
    <x v="18"/>
    <n v="202302"/>
    <n v="44827"/>
    <s v="XOF"/>
    <n v="193844.82"/>
    <n v="296.19"/>
    <s v="EUR"/>
    <n v="295.51299999999998"/>
    <n v="30543689"/>
    <s v="STAFF"/>
    <n v="2057784"/>
    <s v="Time Code : N - SALAIRE DU MOIS DE SEPTEMBRE 2022 DE KINDA Narcisse"/>
  </r>
  <r>
    <s v="E"/>
    <s v="4010"/>
    <s v="854"/>
    <s v="85408"/>
    <s v="8549059"/>
    <n v="528004120002"/>
    <x v="0"/>
    <x v="18"/>
    <x v="18"/>
    <n v="202302"/>
    <n v="44827"/>
    <s v="XOF"/>
    <n v="229805.93"/>
    <n v="351.14"/>
    <s v="EUR"/>
    <n v="350.33800000000002"/>
    <n v="30543689"/>
    <s v="STAFF"/>
    <n v="2046481"/>
    <s v="Time Code : N - SALAIRE DU MOIS DE SEPTEMBRE 2022 DE TOE Hadja Aliza Sandrine"/>
  </r>
  <r>
    <s v="E"/>
    <s v="4010"/>
    <s v="854"/>
    <s v="85406"/>
    <s v="8549059"/>
    <n v="528004120002"/>
    <x v="0"/>
    <x v="18"/>
    <x v="18"/>
    <n v="202302"/>
    <n v="44827"/>
    <s v="XOF"/>
    <n v="33910.68"/>
    <n v="51.81"/>
    <s v="EUR"/>
    <n v="51.692"/>
    <n v="30543689"/>
    <s v="STAFF"/>
    <n v="8540279"/>
    <s v="Time Code : N - SALAIRE DU MOIS DE SEPTEMBRE 2022 DE YAMEOGO Wendkoaguenda Lucie"/>
  </r>
  <r>
    <s v="E"/>
    <s v="4010"/>
    <s v="854"/>
    <s v="85406"/>
    <s v="8549059"/>
    <n v="528004120002"/>
    <x v="0"/>
    <x v="18"/>
    <x v="18"/>
    <n v="202302"/>
    <n v="44827"/>
    <s v="XOF"/>
    <n v="58251.27"/>
    <n v="89.01"/>
    <s v="EUR"/>
    <n v="88.807000000000002"/>
    <n v="30543689"/>
    <s v="STAFF"/>
    <n v="8540386"/>
    <s v="Time Code : N - SALAIRE DU MOIS DE SEPTEMBRE 2022 DE YAMEOGO Dahlia Ramata Stephanie"/>
  </r>
  <r>
    <s v="E"/>
    <s v="4010"/>
    <s v="854"/>
    <s v="85406"/>
    <s v="8549057"/>
    <n v="528004120002"/>
    <x v="0"/>
    <x v="19"/>
    <x v="19"/>
    <n v="202302"/>
    <n v="44827"/>
    <s v="XOF"/>
    <n v="38183.33"/>
    <n v="58.34"/>
    <s v="EUR"/>
    <n v="58.207000000000001"/>
    <n v="30543689"/>
    <s v="STAFF"/>
    <n v="8540399"/>
    <s v="Time Code : N - SALAIRE DU MOIS DE SEPTEMBRE 2022 DE KONFE TRAORE Aicha"/>
  </r>
  <r>
    <s v="E"/>
    <s v="4010"/>
    <s v="854"/>
    <s v="85408"/>
    <s v="8549057"/>
    <n v="528004120002"/>
    <x v="0"/>
    <x v="19"/>
    <x v="19"/>
    <n v="202302"/>
    <n v="44827"/>
    <s v="XOF"/>
    <n v="534889.47"/>
    <n v="817.3"/>
    <s v="EUR"/>
    <n v="815.43299999999999"/>
    <n v="30543689"/>
    <s v="STAFF"/>
    <n v="2023596"/>
    <s v="Time Code : N - SALAIRE DU MOIS DE SEPTEMBRE 2022 DE WANGRE Didier"/>
  </r>
  <r>
    <s v="E"/>
    <s v="4010"/>
    <s v="854"/>
    <s v="85406"/>
    <s v="8549057"/>
    <n v="528004120002"/>
    <x v="0"/>
    <x v="19"/>
    <x v="19"/>
    <n v="202302"/>
    <n v="44827"/>
    <s v="XOF"/>
    <n v="67529.210000000006"/>
    <n v="103.18"/>
    <s v="EUR"/>
    <n v="102.944"/>
    <n v="30543689"/>
    <s v="STAFF"/>
    <n v="8540358"/>
    <s v="Time Code : N - SALAIRE DU MOIS DE SEPTEMBRE 2022 DE ZOMA Jean"/>
  </r>
  <r>
    <s v="E"/>
    <s v="4010"/>
    <s v="854"/>
    <s v="85406"/>
    <s v="8549057"/>
    <n v="528004120002"/>
    <x v="0"/>
    <x v="19"/>
    <x v="19"/>
    <n v="202302"/>
    <n v="44827"/>
    <s v="XOF"/>
    <n v="97486.1"/>
    <n v="148.96"/>
    <s v="EUR"/>
    <n v="148.62"/>
    <n v="30543689"/>
    <s v="STAFF"/>
    <n v="2036440"/>
    <s v="Time Code : N - SALAIRE DU MOIS DE SEPTEMBRE 2022 DE YALPOUGDOU Hervé"/>
  </r>
  <r>
    <s v="E"/>
    <s v="4010"/>
    <s v="854"/>
    <s v="85400"/>
    <s v="8549057"/>
    <n v="528004120002"/>
    <x v="0"/>
    <x v="7"/>
    <x v="7"/>
    <n v="202302"/>
    <n v="44827"/>
    <s v="XOF"/>
    <n v="-82374.44"/>
    <n v="-125.87"/>
    <s v="EUR"/>
    <n v="-125.58199999999999"/>
    <n v="30543689"/>
    <s v="STAFF"/>
    <n v="8540392"/>
    <s v="Time Code : N - SALAIRE DU MOIS DE SEPTEMBRE 2022 DE KABORE Hamza"/>
  </r>
  <r>
    <s v="E"/>
    <s v="4010"/>
    <s v="854"/>
    <s v="85400"/>
    <s v="8549062"/>
    <n v="528004120002"/>
    <x v="0"/>
    <x v="78"/>
    <x v="77"/>
    <n v="202302"/>
    <n v="44827"/>
    <s v="XOF"/>
    <n v="76645.350000000006"/>
    <n v="117.11"/>
    <s v="EUR"/>
    <n v="116.842"/>
    <n v="30543689"/>
    <s v="STAFF"/>
    <n v="2032465"/>
    <s v="Time Code : N - SALAIRE DU MOIS DE SEPTEMBRE 2022 DE ZOURE Hassimi"/>
  </r>
  <r>
    <s v="E"/>
    <s v="4010"/>
    <s v="854"/>
    <s v="85400"/>
    <s v="8549062"/>
    <n v="528004120002"/>
    <x v="0"/>
    <x v="23"/>
    <x v="23"/>
    <n v="202302"/>
    <n v="44827"/>
    <s v="XOF"/>
    <n v="-76645.350000000006"/>
    <n v="-117.11"/>
    <s v="EUR"/>
    <n v="-116.842"/>
    <n v="30543689"/>
    <s v="STAFF"/>
    <n v="2032465"/>
    <s v="Time Code : N - SALAIRE DU MOIS DE SEPTEMBRE 2022 DE ZOURE Hassimi"/>
  </r>
  <r>
    <s v="E"/>
    <s v="4010"/>
    <s v="854"/>
    <s v="85400"/>
    <s v="8549059"/>
    <n v="528004120002"/>
    <x v="0"/>
    <x v="12"/>
    <x v="12"/>
    <n v="202302"/>
    <n v="44827"/>
    <s v="XOF"/>
    <n v="-194646.98"/>
    <n v="-297.42"/>
    <s v="EUR"/>
    <n v="-296.74"/>
    <n v="30543689"/>
    <s v="STAFF"/>
    <n v="2029740"/>
    <s v="Time Code : N - SALAIRE DU MOIS DE SEPTEMBRE 2022 DE KAMBOU Sansan Christian"/>
  </r>
  <r>
    <s v="E"/>
    <s v="4010"/>
    <s v="854"/>
    <s v="85400"/>
    <s v="8549059"/>
    <n v="528004120002"/>
    <x v="0"/>
    <x v="12"/>
    <x v="12"/>
    <n v="202302"/>
    <n v="44827"/>
    <s v="XOF"/>
    <n v="-57414.04"/>
    <n v="-87.73"/>
    <s v="EUR"/>
    <n v="-87.53"/>
    <n v="30543689"/>
    <s v="STAFF"/>
    <n v="8540416"/>
    <s v="Time Code : N - SALAIRE DU MOIS DE SEPTEMBRE 2022 DE CONGO Ratamanegré Ramiz Fabrice"/>
  </r>
  <r>
    <s v="E"/>
    <s v="4010"/>
    <s v="854"/>
    <s v="85400"/>
    <s v="8549059"/>
    <n v="528004120002"/>
    <x v="0"/>
    <x v="12"/>
    <x v="12"/>
    <n v="202302"/>
    <n v="44827"/>
    <s v="XOF"/>
    <n v="-36579.83"/>
    <n v="-55.89"/>
    <s v="EUR"/>
    <n v="-55.762"/>
    <n v="30543689"/>
    <s v="STAFF"/>
    <n v="8540206"/>
    <s v="Time Code : N - SALAIRE DU MOIS DE SEPTEMBRE 2022 DE OUEDRAOGO Wendingomdé Joseph Arnaud"/>
  </r>
  <r>
    <s v="E"/>
    <s v="4010"/>
    <s v="854"/>
    <s v="85400"/>
    <s v="8549059"/>
    <n v="528004120002"/>
    <x v="0"/>
    <x v="12"/>
    <x v="12"/>
    <n v="202302"/>
    <n v="44827"/>
    <s v="XOF"/>
    <n v="-18589.759999999998"/>
    <n v="-28.4"/>
    <s v="EUR"/>
    <n v="-28.335000000000001"/>
    <n v="30543689"/>
    <s v="STAFF"/>
    <n v="2012905"/>
    <s v="Time Code : N - SALAIRE DU MOIS DE SEPTEMBRE 2022 DE NEBIE Noël"/>
  </r>
  <r>
    <s v="E"/>
    <s v="4000"/>
    <s v="854"/>
    <s v="85400"/>
    <s v="8549053"/>
    <n v="528004120002"/>
    <x v="0"/>
    <x v="42"/>
    <x v="42"/>
    <n v="202302"/>
    <n v="44830"/>
    <s v="XOF"/>
    <n v="90.91"/>
    <n v="0.14000000000000001"/>
    <s v="EUR"/>
    <n v="0.14000000000000001"/>
    <n v="30543689"/>
    <s v="STAFF"/>
    <n v="9985235"/>
    <s v="Time Code : N - 2226428 BASICPAY"/>
  </r>
  <r>
    <s v="E"/>
    <s v="4000"/>
    <s v="854"/>
    <s v="85400"/>
    <s v="8549053"/>
    <n v="528004120002"/>
    <x v="0"/>
    <x v="11"/>
    <x v="11"/>
    <n v="202302"/>
    <n v="44830"/>
    <s v="XOF"/>
    <n v="-90.91"/>
    <n v="-0.14000000000000001"/>
    <s v="EUR"/>
    <n v="-0.14000000000000001"/>
    <n v="30543689"/>
    <s v="STAFF"/>
    <n v="9985235"/>
    <s v="Time Code : N - 2226428 BASICPAY"/>
  </r>
  <r>
    <s v="E"/>
    <s v="4190"/>
    <s v="854"/>
    <s v="85400"/>
    <s v="8549053"/>
    <n v="528004120002"/>
    <x v="0"/>
    <x v="11"/>
    <x v="11"/>
    <n v="202302"/>
    <n v="44830"/>
    <s v="XOF"/>
    <n v="-7.21"/>
    <n v="-0.01"/>
    <s v="EUR"/>
    <n v="-0.01"/>
    <n v="30543689"/>
    <s v="STAFF"/>
    <n v="9985235"/>
    <s v="Time Code : N - 2226428 CIGNA ER"/>
  </r>
  <r>
    <s v="E"/>
    <s v="4200"/>
    <s v="854"/>
    <s v="85400"/>
    <s v="8549053"/>
    <n v="528004120002"/>
    <x v="0"/>
    <x v="11"/>
    <x v="11"/>
    <n v="202302"/>
    <n v="44830"/>
    <s v="XOF"/>
    <n v="-10"/>
    <n v="-0.02"/>
    <s v="EUR"/>
    <n v="-0.02"/>
    <n v="30543689"/>
    <s v="STAFF"/>
    <n v="9985235"/>
    <s v="Time Code : N - 2226428 LONG TERM SAVINGS PLAN"/>
  </r>
  <r>
    <s v="E"/>
    <s v="4190"/>
    <s v="854"/>
    <s v="85400"/>
    <s v="8549053"/>
    <n v="528004120002"/>
    <x v="0"/>
    <x v="11"/>
    <x v="11"/>
    <n v="202302"/>
    <n v="44830"/>
    <s v="XOF"/>
    <n v="-26.25"/>
    <n v="-0.04"/>
    <s v="EUR"/>
    <n v="-0.04"/>
    <n v="30543689"/>
    <s v="STAFF"/>
    <n v="9985235"/>
    <s v="Time Code : N - 2226428 EPA"/>
  </r>
  <r>
    <s v="E"/>
    <s v="4190"/>
    <s v="854"/>
    <s v="85400"/>
    <s v="8549053"/>
    <n v="528004120002"/>
    <x v="0"/>
    <x v="42"/>
    <x v="42"/>
    <n v="202302"/>
    <n v="44830"/>
    <s v="XOF"/>
    <n v="26.25"/>
    <n v="0.04"/>
    <s v="EUR"/>
    <n v="0.04"/>
    <n v="30543689"/>
    <s v="STAFF"/>
    <n v="9985235"/>
    <s v="Time Code : N - 2226428 EPA"/>
  </r>
  <r>
    <s v="E"/>
    <s v="4190"/>
    <s v="854"/>
    <s v="85400"/>
    <s v="8549053"/>
    <n v="528004120002"/>
    <x v="0"/>
    <x v="42"/>
    <x v="42"/>
    <n v="202302"/>
    <n v="44830"/>
    <s v="XOF"/>
    <n v="7.21"/>
    <n v="0.01"/>
    <s v="EUR"/>
    <n v="0.01"/>
    <n v="30543689"/>
    <s v="STAFF"/>
    <n v="9985235"/>
    <s v="Time Code : N - 2226428 CIGNA ER"/>
  </r>
  <r>
    <s v="E"/>
    <s v="4200"/>
    <s v="854"/>
    <s v="85400"/>
    <s v="8549053"/>
    <n v="528004120002"/>
    <x v="0"/>
    <x v="42"/>
    <x v="42"/>
    <n v="202302"/>
    <n v="44830"/>
    <s v="XOF"/>
    <n v="10"/>
    <n v="0.02"/>
    <s v="EUR"/>
    <n v="0.02"/>
    <n v="30543689"/>
    <s v="STAFF"/>
    <n v="9985235"/>
    <s v="Time Code : N - 2226428 LONG TERM SAVINGS PLAN"/>
  </r>
  <r>
    <s v="E"/>
    <s v="4170"/>
    <s v="854"/>
    <s v="85400"/>
    <s v="8549053"/>
    <n v="528004120002"/>
    <x v="0"/>
    <x v="42"/>
    <x v="42"/>
    <n v="202302"/>
    <n v="44830"/>
    <s v="XOF"/>
    <n v="2.5"/>
    <n v="0"/>
    <s v="EUR"/>
    <n v="0"/>
    <n v="30543689"/>
    <s v="STAFF"/>
    <n v="9985235"/>
    <s v="Time Code : N - 2226428 INS"/>
  </r>
  <r>
    <s v="E"/>
    <s v="4170"/>
    <s v="854"/>
    <s v="85400"/>
    <s v="8549053"/>
    <n v="528004120002"/>
    <x v="0"/>
    <x v="11"/>
    <x v="11"/>
    <n v="202302"/>
    <n v="44830"/>
    <s v="XOF"/>
    <n v="-2.5"/>
    <n v="0"/>
    <s v="EUR"/>
    <n v="0"/>
    <n v="30543689"/>
    <s v="STAFF"/>
    <n v="9985235"/>
    <s v="Time Code : N - 2226428 INS"/>
  </r>
  <r>
    <s v="E"/>
    <s v="4110"/>
    <s v="854"/>
    <s v="85400"/>
    <s v="8549053"/>
    <n v="528004120002"/>
    <x v="0"/>
    <x v="11"/>
    <x v="11"/>
    <n v="202302"/>
    <n v="44831"/>
    <s v="XOF"/>
    <n v="-294.95"/>
    <n v="-0.45"/>
    <s v="EUR"/>
    <n v="-0.44900000000000001"/>
    <n v="30543689"/>
    <s v="STAFF"/>
    <n v="9985235"/>
    <s v="Time Code : N - OUB1460922-CHQ 1720055-ONEA-Consommation d'eau du mois de Mai 2022 de Achille IRIE"/>
  </r>
  <r>
    <s v="E"/>
    <s v="4110"/>
    <s v="854"/>
    <s v="85400"/>
    <s v="8549053"/>
    <n v="528004120002"/>
    <x v="0"/>
    <x v="11"/>
    <x v="11"/>
    <n v="202302"/>
    <n v="44831"/>
    <s v="XOF"/>
    <n v="-294.95"/>
    <n v="-0.45"/>
    <s v="EUR"/>
    <n v="-0.44900000000000001"/>
    <n v="30543689"/>
    <s v="STAFF"/>
    <n v="9985235"/>
    <s v="Time Code : N - OUB1460922-CHQ 1720055-ONEA-Consommation d'eau du mois de Juin 2022 de Achille IRIE"/>
  </r>
  <r>
    <s v="E"/>
    <s v="4110"/>
    <s v="854"/>
    <s v="85400"/>
    <s v="8549053"/>
    <n v="528004120002"/>
    <x v="0"/>
    <x v="42"/>
    <x v="42"/>
    <n v="202302"/>
    <n v="44831"/>
    <s v="XOF"/>
    <n v="294.95"/>
    <n v="0.45"/>
    <s v="EUR"/>
    <n v="0.44900000000000001"/>
    <n v="30543689"/>
    <s v="STAFF"/>
    <n v="9985235"/>
    <s v="Time Code : N - OUB1460922-CHQ 1720055-ONEA-Consommation d'eau du mois de Mai 2022 de Achille IRIE"/>
  </r>
  <r>
    <s v="E"/>
    <s v="4110"/>
    <s v="854"/>
    <s v="85400"/>
    <s v="8549053"/>
    <n v="528004120002"/>
    <x v="0"/>
    <x v="42"/>
    <x v="42"/>
    <n v="202302"/>
    <n v="44831"/>
    <s v="XOF"/>
    <n v="294.95"/>
    <n v="0.45"/>
    <s v="EUR"/>
    <n v="0.44900000000000001"/>
    <n v="30543689"/>
    <s v="STAFF"/>
    <n v="9985235"/>
    <s v="Time Code : N - OUB1460922-CHQ 1720055-ONEA-Consommation d'eau du mois de Juin 2022 de Achille IRIE"/>
  </r>
  <r>
    <s v="E"/>
    <s v="4170"/>
    <s v="854"/>
    <s v="85400"/>
    <s v="8549062"/>
    <n v="528004120002"/>
    <x v="0"/>
    <x v="78"/>
    <x v="77"/>
    <n v="202302"/>
    <n v="44832"/>
    <s v="XOF"/>
    <n v="1246.51"/>
    <n v="1.9"/>
    <s v="EUR"/>
    <n v="1.8959999999999999"/>
    <n v="30543689"/>
    <s v="STAFF"/>
    <n v="2032465"/>
    <s v="Time Code : N - ASSURANCE MALADIE DE ZOURE HASSIMI SEPTEMBRE 2022"/>
  </r>
  <r>
    <s v="E"/>
    <s v="4170"/>
    <s v="854"/>
    <s v="85400"/>
    <s v="8549062"/>
    <n v="528004120002"/>
    <x v="0"/>
    <x v="23"/>
    <x v="23"/>
    <n v="202302"/>
    <n v="44832"/>
    <s v="XOF"/>
    <n v="-1246.51"/>
    <n v="-1.9"/>
    <s v="EUR"/>
    <n v="-1.8959999999999999"/>
    <n v="30543689"/>
    <s v="STAFF"/>
    <n v="2032465"/>
    <s v="Time Code : N - ASSURANCE MALADIE DE ZOURE HASSIMI SEPTEMBRE 2022"/>
  </r>
  <r>
    <s v="E"/>
    <s v="4170"/>
    <s v="854"/>
    <s v="85408"/>
    <s v="8549059"/>
    <n v="528004120002"/>
    <x v="0"/>
    <x v="18"/>
    <x v="18"/>
    <n v="202302"/>
    <n v="44832"/>
    <s v="XOF"/>
    <n v="17792.95"/>
    <n v="27.19"/>
    <s v="EUR"/>
    <n v="27.128"/>
    <n v="30543689"/>
    <s v="STAFF"/>
    <n v="2046481"/>
    <s v="Time Code : N - ASSURANCE MALADIE DE TOE Hadja Aliza Sandrine SEPTEMBRE 2022"/>
  </r>
  <r>
    <s v="E"/>
    <s v="4170"/>
    <s v="854"/>
    <s v="85406"/>
    <s v="8549059"/>
    <n v="528004120002"/>
    <x v="0"/>
    <x v="18"/>
    <x v="18"/>
    <n v="202302"/>
    <n v="44832"/>
    <s v="XOF"/>
    <n v="1996.53"/>
    <n v="3.05"/>
    <s v="EUR"/>
    <n v="3.0430000000000001"/>
    <n v="30543689"/>
    <s v="STAFF"/>
    <n v="8540279"/>
    <s v="Time Code : N - ASSURANCE MALADIE DE YAMEOGO W LUCIE  SEPTEMBRE 2022"/>
  </r>
  <r>
    <s v="E"/>
    <s v="4170"/>
    <s v="854"/>
    <s v="85406"/>
    <s v="8549059"/>
    <n v="528004120002"/>
    <x v="0"/>
    <x v="18"/>
    <x v="18"/>
    <n v="202302"/>
    <n v="44832"/>
    <s v="XOF"/>
    <n v="3115.32"/>
    <n v="4.76"/>
    <s v="EUR"/>
    <n v="4.7489999999999997"/>
    <n v="30543689"/>
    <s v="STAFF"/>
    <n v="8540386"/>
    <s v="Time Code : N - ASSURANCE MALADIE DE YAMEOGO DAHLIA RAMATA  SEPTEMBRE 2022"/>
  </r>
  <r>
    <s v="E"/>
    <s v="4210"/>
    <s v="854"/>
    <s v="85400"/>
    <s v="8549062"/>
    <n v="528004120002"/>
    <x v="0"/>
    <x v="78"/>
    <x v="77"/>
    <n v="202302"/>
    <n v="44832"/>
    <s v="XOF"/>
    <n v="3467.15"/>
    <n v="5.3"/>
    <s v="EUR"/>
    <n v="5.2880000000000003"/>
    <n v="30543689"/>
    <s v="STAFF"/>
    <n v="2032465"/>
    <s v="Time Code : N - TERMINAL_GRANT_2032465"/>
  </r>
  <r>
    <s v="E"/>
    <s v="4210"/>
    <s v="854"/>
    <s v="85406"/>
    <s v="8549057"/>
    <n v="528004120002"/>
    <x v="0"/>
    <x v="19"/>
    <x v="19"/>
    <n v="202302"/>
    <n v="44832"/>
    <s v="XOF"/>
    <n v="2660.42"/>
    <n v="4.07"/>
    <s v="EUR"/>
    <n v="4.0609999999999999"/>
    <n v="30543689"/>
    <s v="STAFF"/>
    <n v="2036440"/>
    <s v="Time Code : N - TERMINAL_GRANT_2036440"/>
  </r>
  <r>
    <s v="E"/>
    <s v="4210"/>
    <s v="854"/>
    <s v="85408"/>
    <s v="8549057"/>
    <n v="528004120002"/>
    <x v="0"/>
    <x v="19"/>
    <x v="19"/>
    <n v="202302"/>
    <n v="44832"/>
    <s v="XOF"/>
    <n v="14939"/>
    <n v="22.83"/>
    <s v="EUR"/>
    <n v="22.777999999999999"/>
    <n v="30543689"/>
    <s v="STAFF"/>
    <n v="2023596"/>
    <s v="Time Code : N - TERMINAL_GRANT_2023596"/>
  </r>
  <r>
    <s v="E"/>
    <s v="4210"/>
    <s v="854"/>
    <s v="85400"/>
    <s v="8549062"/>
    <n v="528004120002"/>
    <x v="0"/>
    <x v="23"/>
    <x v="23"/>
    <n v="202302"/>
    <n v="44832"/>
    <s v="XOF"/>
    <n v="-3467.15"/>
    <n v="-5.3"/>
    <s v="EUR"/>
    <n v="-5.2880000000000003"/>
    <n v="30543689"/>
    <s v="STAFF"/>
    <n v="2032465"/>
    <s v="Time Code : N - TERMINAL_GRANT_2032465"/>
  </r>
  <r>
    <s v="E"/>
    <s v="4210"/>
    <s v="854"/>
    <s v="85406"/>
    <s v="8549057"/>
    <n v="528004120002"/>
    <x v="0"/>
    <x v="7"/>
    <x v="7"/>
    <n v="202302"/>
    <n v="44832"/>
    <s v="XOF"/>
    <n v="-2660.42"/>
    <n v="-4.07"/>
    <s v="EUR"/>
    <n v="-4.0609999999999999"/>
    <n v="30543689"/>
    <s v="STAFF"/>
    <n v="2036440"/>
    <s v="Time Code : N - TERMINAL_GRANT_2036440"/>
  </r>
  <r>
    <s v="E"/>
    <s v="4210"/>
    <s v="854"/>
    <s v="85408"/>
    <s v="8549057"/>
    <n v="528004120002"/>
    <x v="0"/>
    <x v="7"/>
    <x v="7"/>
    <n v="202302"/>
    <n v="44832"/>
    <s v="XOF"/>
    <n v="-14939"/>
    <n v="-22.83"/>
    <s v="EUR"/>
    <n v="-22.777999999999999"/>
    <n v="30543689"/>
    <s v="STAFF"/>
    <n v="2023596"/>
    <s v="Time Code : N - TERMINAL_GRANT_2023596"/>
  </r>
  <r>
    <s v="E"/>
    <s v="4170"/>
    <s v="854"/>
    <s v="85400"/>
    <s v="8549059"/>
    <n v="528004120002"/>
    <x v="0"/>
    <x v="12"/>
    <x v="12"/>
    <n v="202302"/>
    <n v="44832"/>
    <s v="XOF"/>
    <n v="-1628.28"/>
    <n v="-2.4900000000000002"/>
    <s v="EUR"/>
    <n v="-2.484"/>
    <n v="30543689"/>
    <s v="STAFF"/>
    <n v="8540416"/>
    <s v="Time Code : N - ASSURANCE MALADIE DE CONGO R FABRICE SEPTEMBRE 2022"/>
  </r>
  <r>
    <s v="E"/>
    <s v="4170"/>
    <s v="854"/>
    <s v="85400"/>
    <s v="8549059"/>
    <n v="528004120002"/>
    <x v="0"/>
    <x v="12"/>
    <x v="12"/>
    <n v="202302"/>
    <n v="44832"/>
    <s v="XOF"/>
    <n v="-1929.14"/>
    <n v="-2.95"/>
    <s v="EUR"/>
    <n v="-2.9430000000000001"/>
    <n v="30543689"/>
    <s v="STAFF"/>
    <n v="2012905"/>
    <s v="Time Code : N - ASSURANCE MALADIE DE  NEBIE NOEL SEPTEMBRE 2022"/>
  </r>
  <r>
    <s v="E"/>
    <s v="4170"/>
    <s v="854"/>
    <s v="85406"/>
    <s v="8549057"/>
    <n v="528004120002"/>
    <x v="0"/>
    <x v="19"/>
    <x v="19"/>
    <n v="202302"/>
    <n v="44832"/>
    <s v="XOF"/>
    <n v="2886.64"/>
    <n v="4.41"/>
    <s v="EUR"/>
    <n v="4.4000000000000004"/>
    <n v="30543689"/>
    <s v="STAFF"/>
    <n v="2036440"/>
    <s v="Time Code : N - ASSURANCE MALADIE DE YALPOUGDOU HERVE SEPTEMBRE 2022"/>
  </r>
  <r>
    <s v="E"/>
    <s v="4170"/>
    <s v="854"/>
    <s v="85408"/>
    <s v="8549057"/>
    <n v="528004120002"/>
    <x v="0"/>
    <x v="19"/>
    <x v="19"/>
    <n v="202302"/>
    <n v="44832"/>
    <s v="XOF"/>
    <n v="11448.17"/>
    <n v="17.489999999999998"/>
    <s v="EUR"/>
    <n v="17.45"/>
    <n v="30543689"/>
    <s v="STAFF"/>
    <n v="2023596"/>
    <s v="Time Code : N - ASSURANCE MALADIE DE WANGRE DIDIER SEPTEMBRE 2022"/>
  </r>
  <r>
    <s v="E"/>
    <s v="4170"/>
    <s v="854"/>
    <s v="85406"/>
    <s v="8549057"/>
    <n v="528004120002"/>
    <x v="0"/>
    <x v="19"/>
    <x v="19"/>
    <n v="202302"/>
    <n v="44832"/>
    <s v="XOF"/>
    <n v="13354.33"/>
    <n v="20.41"/>
    <s v="EUR"/>
    <n v="20.363"/>
    <n v="30543689"/>
    <s v="STAFF"/>
    <n v="8540399"/>
    <s v="Time Code : N - ASSURANCE MALADIE DE KONFE TRAORE AICHA SEPTEMBRE 2022"/>
  </r>
  <r>
    <s v="E"/>
    <s v="4170"/>
    <s v="854"/>
    <s v="85406"/>
    <s v="8549057"/>
    <n v="528004120002"/>
    <x v="0"/>
    <x v="19"/>
    <x v="19"/>
    <n v="202302"/>
    <n v="44832"/>
    <s v="XOF"/>
    <n v="1920.96"/>
    <n v="2.94"/>
    <s v="EUR"/>
    <n v="2.9329999999999998"/>
    <n v="30543689"/>
    <s v="STAFF"/>
    <n v="8540358"/>
    <s v="Time Code : N - ASSURANCE MALADIE DE ZOMA JEAN SEPTEMBRE 2022"/>
  </r>
  <r>
    <s v="E"/>
    <s v="4170"/>
    <s v="854"/>
    <s v="85400"/>
    <s v="8549059"/>
    <n v="528004120002"/>
    <x v="0"/>
    <x v="12"/>
    <x v="12"/>
    <n v="202302"/>
    <n v="44832"/>
    <s v="XOF"/>
    <n v="-2472.83"/>
    <n v="-3.78"/>
    <s v="EUR"/>
    <n v="-3.7709999999999999"/>
    <n v="30543689"/>
    <s v="STAFF"/>
    <n v="8540206"/>
    <s v="Time Code : N - ASSURANCE MALADIE DE OUEDRAOGO WENDINGOMDE JOSEPH A SEPTEMBRE 2022"/>
  </r>
  <r>
    <s v="E"/>
    <s v="4170"/>
    <s v="854"/>
    <s v="85400"/>
    <s v="8549059"/>
    <n v="528004120002"/>
    <x v="0"/>
    <x v="12"/>
    <x v="12"/>
    <n v="202302"/>
    <n v="44832"/>
    <s v="XOF"/>
    <n v="-20968.16"/>
    <n v="-32.04"/>
    <s v="EUR"/>
    <n v="-31.966999999999999"/>
    <n v="30543689"/>
    <s v="STAFF"/>
    <n v="2029740"/>
    <s v="Time Code : N - ASSURANCE MALADIE DE KAMBOU SANSAN CHRISTIAN SEPTEMBRE 2022"/>
  </r>
  <r>
    <s v="E"/>
    <s v="4170"/>
    <s v="854"/>
    <s v="85400"/>
    <s v="8549057"/>
    <n v="528004120002"/>
    <x v="0"/>
    <x v="7"/>
    <x v="7"/>
    <n v="202302"/>
    <n v="44832"/>
    <s v="XOF"/>
    <n v="-2538.88"/>
    <n v="-3.88"/>
    <s v="EUR"/>
    <n v="-3.871"/>
    <n v="30543689"/>
    <s v="STAFF"/>
    <n v="8540392"/>
    <s v="Time Code : N - ASSURANCE MALADIE DE KABORE HAMZA SEPTEMBRE 2022"/>
  </r>
  <r>
    <s v="E"/>
    <s v="4170"/>
    <s v="854"/>
    <s v="85406"/>
    <s v="8549059"/>
    <n v="528004120002"/>
    <x v="0"/>
    <x v="12"/>
    <x v="12"/>
    <n v="202302"/>
    <n v="44832"/>
    <s v="XOF"/>
    <n v="-3115.32"/>
    <n v="-4.76"/>
    <s v="EUR"/>
    <n v="-4.7489999999999997"/>
    <n v="30543689"/>
    <s v="STAFF"/>
    <n v="8540386"/>
    <s v="Time Code : N - ASSURANCE MALADIE DE YAMEOGO DAHLIA RAMATA  SEPTEMBRE 2022"/>
  </r>
  <r>
    <s v="E"/>
    <s v="4170"/>
    <s v="854"/>
    <s v="85408"/>
    <s v="8549059"/>
    <n v="528004120002"/>
    <x v="0"/>
    <x v="12"/>
    <x v="12"/>
    <n v="202302"/>
    <n v="44832"/>
    <s v="XOF"/>
    <n v="-17792.95"/>
    <n v="-27.19"/>
    <s v="EUR"/>
    <n v="-27.128"/>
    <n v="30543689"/>
    <s v="STAFF"/>
    <n v="2046481"/>
    <s v="Time Code : N - ASSURANCE MALADIE DE TOE Hadja Aliza Sandrine SEPTEMBRE 2022"/>
  </r>
  <r>
    <s v="E"/>
    <s v="4210"/>
    <s v="854"/>
    <s v="85400"/>
    <s v="8549059"/>
    <n v="528004120002"/>
    <x v="0"/>
    <x v="12"/>
    <x v="12"/>
    <n v="202302"/>
    <n v="44832"/>
    <s v="XOF"/>
    <n v="-5331.82"/>
    <n v="-8.15"/>
    <s v="EUR"/>
    <n v="-8.1310000000000002"/>
    <n v="30543689"/>
    <s v="STAFF"/>
    <n v="2029740"/>
    <s v="Time Code : N - TERMINAL_GRANT_2029740"/>
  </r>
  <r>
    <s v="E"/>
    <s v="4170"/>
    <s v="854"/>
    <s v="85406"/>
    <s v="8549059"/>
    <n v="528004120002"/>
    <x v="0"/>
    <x v="12"/>
    <x v="12"/>
    <n v="202302"/>
    <n v="44832"/>
    <s v="XOF"/>
    <n v="-1996.53"/>
    <n v="-3.05"/>
    <s v="EUR"/>
    <n v="-3.0430000000000001"/>
    <n v="30543689"/>
    <s v="STAFF"/>
    <n v="8540279"/>
    <s v="Time Code : N - ASSURANCE MALADIE DE YAMEOGO W LUCIE  SEPTEMBRE 2022"/>
  </r>
  <r>
    <s v="E"/>
    <s v="4210"/>
    <s v="854"/>
    <s v="85400"/>
    <s v="8549059"/>
    <n v="528004120002"/>
    <x v="0"/>
    <x v="18"/>
    <x v="18"/>
    <n v="202302"/>
    <n v="44832"/>
    <s v="XOF"/>
    <n v="5331.82"/>
    <n v="8.15"/>
    <s v="EUR"/>
    <n v="8.1310000000000002"/>
    <n v="30543689"/>
    <s v="STAFF"/>
    <n v="2029740"/>
    <s v="Time Code : N - TERMINAL_GRANT_2029740"/>
  </r>
  <r>
    <s v="E"/>
    <s v="4210"/>
    <s v="854"/>
    <s v="85400"/>
    <s v="8549059"/>
    <n v="528004120002"/>
    <x v="0"/>
    <x v="18"/>
    <x v="18"/>
    <n v="202302"/>
    <n v="44832"/>
    <s v="XOF"/>
    <n v="1645.97"/>
    <n v="2.52"/>
    <s v="EUR"/>
    <n v="2.5139999999999998"/>
    <n v="30543689"/>
    <s v="STAFF"/>
    <n v="2012905"/>
    <s v="Time Code : N - TERMINAL_GRANT_2012905"/>
  </r>
  <r>
    <s v="E"/>
    <s v="4170"/>
    <s v="854"/>
    <s v="85406"/>
    <s v="8549057"/>
    <n v="528004120002"/>
    <x v="0"/>
    <x v="7"/>
    <x v="7"/>
    <n v="202302"/>
    <n v="44832"/>
    <s v="XOF"/>
    <n v="-2886.64"/>
    <n v="-4.41"/>
    <s v="EUR"/>
    <n v="-4.4000000000000004"/>
    <n v="30543689"/>
    <s v="STAFF"/>
    <n v="2036440"/>
    <s v="Time Code : N - ASSURANCE MALADIE DE YALPOUGDOU HERVE SEPTEMBRE 2022"/>
  </r>
  <r>
    <s v="E"/>
    <s v="4170"/>
    <s v="854"/>
    <s v="85408"/>
    <s v="8549057"/>
    <n v="528004120002"/>
    <x v="0"/>
    <x v="7"/>
    <x v="7"/>
    <n v="202302"/>
    <n v="44832"/>
    <s v="XOF"/>
    <n v="-11448.17"/>
    <n v="-17.489999999999998"/>
    <s v="EUR"/>
    <n v="-17.45"/>
    <n v="30543689"/>
    <s v="STAFF"/>
    <n v="2023596"/>
    <s v="Time Code : N - ASSURANCE MALADIE DE WANGRE DIDIER SEPTEMBRE 2022"/>
  </r>
  <r>
    <s v="E"/>
    <s v="4170"/>
    <s v="854"/>
    <s v="85406"/>
    <s v="8549057"/>
    <n v="528004120002"/>
    <x v="0"/>
    <x v="7"/>
    <x v="7"/>
    <n v="202302"/>
    <n v="44832"/>
    <s v="XOF"/>
    <n v="-13354.33"/>
    <n v="-20.41"/>
    <s v="EUR"/>
    <n v="-20.363"/>
    <n v="30543689"/>
    <s v="STAFF"/>
    <n v="8540399"/>
    <s v="Time Code : N - ASSURANCE MALADIE DE KONFE TRAORE AICHA SEPTEMBRE 2022"/>
  </r>
  <r>
    <s v="E"/>
    <s v="4170"/>
    <s v="854"/>
    <s v="85406"/>
    <s v="8549057"/>
    <n v="528004120002"/>
    <x v="0"/>
    <x v="7"/>
    <x v="7"/>
    <n v="202302"/>
    <n v="44832"/>
    <s v="XOF"/>
    <n v="-1920.96"/>
    <n v="-2.94"/>
    <s v="EUR"/>
    <n v="-2.9329999999999998"/>
    <n v="30543689"/>
    <s v="STAFF"/>
    <n v="8540358"/>
    <s v="Time Code : N - ASSURANCE MALADIE DE ZOMA JEAN SEPTEMBRE 2022"/>
  </r>
  <r>
    <s v="E"/>
    <s v="4210"/>
    <s v="854"/>
    <s v="85400"/>
    <s v="8549059"/>
    <n v="528004120002"/>
    <x v="0"/>
    <x v="12"/>
    <x v="12"/>
    <n v="202302"/>
    <n v="44832"/>
    <s v="XOF"/>
    <n v="-1645.97"/>
    <n v="-2.52"/>
    <s v="EUR"/>
    <n v="-2.5139999999999998"/>
    <n v="30543689"/>
    <s v="STAFF"/>
    <n v="2012905"/>
    <s v="Time Code : N - TERMINAL_GRANT_2012905"/>
  </r>
  <r>
    <s v="E"/>
    <s v="4170"/>
    <s v="854"/>
    <s v="85400"/>
    <s v="8549059"/>
    <n v="528004120002"/>
    <x v="0"/>
    <x v="18"/>
    <x v="18"/>
    <n v="202302"/>
    <n v="44832"/>
    <s v="XOF"/>
    <n v="2472.83"/>
    <n v="3.78"/>
    <s v="EUR"/>
    <n v="3.7709999999999999"/>
    <n v="30543689"/>
    <s v="STAFF"/>
    <n v="8540206"/>
    <s v="Time Code : N - ASSURANCE MALADIE DE OUEDRAOGO WENDINGOMDE JOSEPH A SEPTEMBRE 2022"/>
  </r>
  <r>
    <s v="E"/>
    <s v="4170"/>
    <s v="854"/>
    <s v="85400"/>
    <s v="8549059"/>
    <n v="528004120002"/>
    <x v="0"/>
    <x v="18"/>
    <x v="18"/>
    <n v="202302"/>
    <n v="44832"/>
    <s v="XOF"/>
    <n v="20968.16"/>
    <n v="32.04"/>
    <s v="EUR"/>
    <n v="31.966999999999999"/>
    <n v="30543689"/>
    <s v="STAFF"/>
    <n v="2029740"/>
    <s v="Time Code : N - ASSURANCE MALADIE DE KAMBOU SANSAN CHRISTIAN SEPTEMBRE 2022"/>
  </r>
  <r>
    <s v="E"/>
    <s v="4170"/>
    <s v="854"/>
    <s v="85400"/>
    <s v="8549059"/>
    <n v="528004120002"/>
    <x v="0"/>
    <x v="18"/>
    <x v="18"/>
    <n v="202302"/>
    <n v="44832"/>
    <s v="XOF"/>
    <n v="1628.28"/>
    <n v="2.4900000000000002"/>
    <s v="EUR"/>
    <n v="2.484"/>
    <n v="30543689"/>
    <s v="STAFF"/>
    <n v="8540416"/>
    <s v="Time Code : N - ASSURANCE MALADIE DE CONGO R FABRICE SEPTEMBRE 2022"/>
  </r>
  <r>
    <s v="E"/>
    <s v="4170"/>
    <s v="854"/>
    <s v="85400"/>
    <s v="8549057"/>
    <n v="528004120002"/>
    <x v="0"/>
    <x v="19"/>
    <x v="19"/>
    <n v="202302"/>
    <n v="44832"/>
    <s v="XOF"/>
    <n v="2538.88"/>
    <n v="3.88"/>
    <s v="EUR"/>
    <n v="3.871"/>
    <n v="30543689"/>
    <s v="STAFF"/>
    <n v="8540392"/>
    <s v="Time Code : N - ASSURANCE MALADIE DE KABORE HAMZA SEPTEMBRE 2022"/>
  </r>
  <r>
    <s v="E"/>
    <s v="4170"/>
    <s v="854"/>
    <s v="85400"/>
    <s v="8549059"/>
    <n v="528004120002"/>
    <x v="0"/>
    <x v="18"/>
    <x v="18"/>
    <n v="202302"/>
    <n v="44832"/>
    <s v="XOF"/>
    <n v="1929.14"/>
    <n v="2.95"/>
    <s v="EUR"/>
    <n v="2.9430000000000001"/>
    <n v="30543689"/>
    <s v="STAFF"/>
    <n v="2012905"/>
    <s v="Time Code : N - ASSURANCE MALADIE DE  NEBIE NOEL SEPTEMBRE 2022"/>
  </r>
  <r>
    <s v="E"/>
    <s v="6300"/>
    <s v="854"/>
    <s v="85406"/>
    <s v="8549054"/>
    <n v="528004120010"/>
    <x v="1"/>
    <x v="101"/>
    <x v="43"/>
    <n v="202302"/>
    <n v="44833"/>
    <s v="XOF"/>
    <n v="18318.400000000001"/>
    <n v="27.99"/>
    <s v="EUR"/>
    <n v="27.925999999999998"/>
    <n v="30543689"/>
    <m/>
    <m/>
    <s v="Premise allocation : [52800412] [18.32%] [30517604] - OUMSB1550922-OMNI-ONATEL SA/Frais de communication :  Forfait maitrisé BASE DE OUAGA pour de AOUT 2022."/>
  </r>
  <r>
    <s v="E"/>
    <s v="6300"/>
    <s v="854"/>
    <s v="85403"/>
    <s v="8549054"/>
    <n v="528004120010"/>
    <x v="1"/>
    <x v="101"/>
    <x v="43"/>
    <n v="202302"/>
    <n v="44833"/>
    <s v="XOF"/>
    <n v="2308.6"/>
    <n v="3.53"/>
    <s v="EUR"/>
    <n v="3.5219999999999998"/>
    <n v="30543689"/>
    <m/>
    <m/>
    <s v="Premise allocation : [52800412] [1.32%] [30517604] - OUMSB1550922-OMNI-ONATEL SA/Frais de communication : Forfait maitrisé DORI pour le mois de AOUT  2022."/>
  </r>
  <r>
    <s v="E"/>
    <s v="6300"/>
    <s v="854"/>
    <s v="85406"/>
    <s v="8549054"/>
    <n v="528004120010"/>
    <x v="1"/>
    <x v="101"/>
    <x v="43"/>
    <n v="202302"/>
    <n v="44833"/>
    <s v="XOF"/>
    <n v="5495.52"/>
    <n v="8.4"/>
    <s v="EUR"/>
    <n v="8.3810000000000002"/>
    <n v="30543689"/>
    <m/>
    <m/>
    <s v="Premise allocation : [52800412] [18.32%] [30519154] - OUMSB1540922-OMNI-ONATEL/Frais de communication : Flotte BASE OUAGA pour le mois de AOUT 2022."/>
  </r>
  <r>
    <s v="E"/>
    <s v="6300"/>
    <s v="854"/>
    <s v="85406"/>
    <s v="8549054"/>
    <n v="528004120010"/>
    <x v="1"/>
    <x v="43"/>
    <x v="43"/>
    <n v="202302"/>
    <n v="44833"/>
    <s v="XOF"/>
    <n v="-18318.400000000001"/>
    <n v="-27.99"/>
    <s v="EUR"/>
    <n v="-27.925999999999998"/>
    <n v="30543689"/>
    <m/>
    <m/>
    <s v="Premise allocation : [52800412] [18.32%] [30517604] - OUMSB1550922-OMNI-ONATEL SA/Frais de communication :  Forfait maitrisé BASE DE OUAGA pour de AOUT 2022."/>
  </r>
  <r>
    <s v="E"/>
    <s v="6300"/>
    <s v="854"/>
    <s v="85403"/>
    <s v="8549054"/>
    <n v="528004120010"/>
    <x v="1"/>
    <x v="43"/>
    <x v="43"/>
    <n v="202302"/>
    <n v="44833"/>
    <s v="XOF"/>
    <n v="-2308.6"/>
    <n v="-3.53"/>
    <s v="EUR"/>
    <n v="-3.5219999999999998"/>
    <n v="30543689"/>
    <m/>
    <m/>
    <s v="Premise allocation : [52800412] [1.32%] [30517604] - OUMSB1550922-OMNI-ONATEL SA/Frais de communication : Forfait maitrisé DORI pour le mois de AOUT  2022."/>
  </r>
  <r>
    <s v="E"/>
    <s v="6300"/>
    <s v="854"/>
    <s v="85406"/>
    <s v="8549054"/>
    <n v="528004120010"/>
    <x v="1"/>
    <x v="43"/>
    <x v="43"/>
    <n v="202302"/>
    <n v="44833"/>
    <s v="XOF"/>
    <n v="-5495.52"/>
    <n v="-8.4"/>
    <s v="EUR"/>
    <n v="-8.3810000000000002"/>
    <n v="30543689"/>
    <m/>
    <m/>
    <s v="Premise allocation : [52800412] [18.32%] [30519154] - OUMSB1540922-OMNI-ONATEL/Frais de communication : Flotte BASE OUAGA pour le mois de AOUT 2022."/>
  </r>
  <r>
    <s v="E"/>
    <s v="6300"/>
    <s v="854"/>
    <s v="85403"/>
    <s v="8549054"/>
    <n v="528004120010"/>
    <x v="1"/>
    <x v="43"/>
    <x v="43"/>
    <n v="202302"/>
    <n v="44833"/>
    <s v="XOF"/>
    <n v="-857.48"/>
    <n v="-1.31"/>
    <s v="EUR"/>
    <n v="-1.3069999999999999"/>
    <n v="30543689"/>
    <m/>
    <m/>
    <s v="Premise allocation : [52800412] [1.32%] [30519154] - OUMSB1540922-OMNI-ONATEL/Frais de communication : Flotte BASE DORI pour le mois de  AOUT 2022"/>
  </r>
  <r>
    <s v="E"/>
    <s v="6300"/>
    <s v="854"/>
    <s v="85403"/>
    <s v="8549054"/>
    <n v="528004120010"/>
    <x v="1"/>
    <x v="43"/>
    <x v="43"/>
    <n v="202302"/>
    <n v="44833"/>
    <s v="XOF"/>
    <n v="-197.88"/>
    <n v="-0.3"/>
    <s v="EUR"/>
    <n v="-0.29899999999999999"/>
    <n v="30543689"/>
    <m/>
    <m/>
    <s v="Premise allocation : [52800412] [1.32%] [30519154] - OUMSB1540922-OMNI-ONATEL/Frais de communication : Flotte BASE KAYA pour le mois de  AOUT 2022"/>
  </r>
  <r>
    <s v="E"/>
    <s v="6300"/>
    <s v="854"/>
    <s v="85403"/>
    <s v="8549054"/>
    <n v="528004120010"/>
    <x v="1"/>
    <x v="43"/>
    <x v="43"/>
    <n v="202302"/>
    <n v="44833"/>
    <s v="XOF"/>
    <n v="-3034.16"/>
    <n v="-4.6399999999999997"/>
    <s v="EUR"/>
    <n v="-4.6289999999999996"/>
    <n v="30543689"/>
    <m/>
    <m/>
    <s v="Premise allocation : [52800412] [1.32%] [30517604] - OUMSB1560922-OMNI-ONATEL SA/Frais de connexion internet DORI/Juin 2022"/>
  </r>
  <r>
    <s v="E"/>
    <s v="6300"/>
    <s v="854"/>
    <s v="85401"/>
    <s v="8549054"/>
    <n v="528004120010"/>
    <x v="1"/>
    <x v="101"/>
    <x v="43"/>
    <n v="202302"/>
    <n v="44833"/>
    <s v="XOF"/>
    <n v="1318.56"/>
    <n v="2.0099999999999998"/>
    <s v="EUR"/>
    <n v="2.0049999999999999"/>
    <n v="30543689"/>
    <m/>
    <m/>
    <s v="Premise allocation : [52800412] [2.20%] [30517604] - OUMSB1550922-OMNI-ONATEL SA/Frais de communication : Forfait maitrisé KAYA pour le mois de AOUT  2022."/>
  </r>
  <r>
    <s v="E"/>
    <s v="6300"/>
    <s v="854"/>
    <s v="85401"/>
    <s v="8549054"/>
    <n v="528004120010"/>
    <x v="1"/>
    <x v="101"/>
    <x v="43"/>
    <n v="202302"/>
    <n v="44833"/>
    <s v="XOF"/>
    <n v="5054.4799999999996"/>
    <n v="7.72"/>
    <s v="EUR"/>
    <n v="7.702"/>
    <n v="30543689"/>
    <m/>
    <m/>
    <s v="Premise allocation : [52800412] [2.20%] [30517604] - OUMSB1560922-OMNI-ONATEL SA/Frais de connexion internet BASE KAYA/Juin 2022"/>
  </r>
  <r>
    <s v="E"/>
    <s v="6300"/>
    <s v="854"/>
    <s v="85403"/>
    <s v="8549054"/>
    <n v="528004120010"/>
    <x v="1"/>
    <x v="101"/>
    <x v="43"/>
    <n v="202302"/>
    <n v="44833"/>
    <s v="XOF"/>
    <n v="857.48"/>
    <n v="1.31"/>
    <s v="EUR"/>
    <n v="1.3069999999999999"/>
    <n v="30543689"/>
    <m/>
    <m/>
    <s v="Premise allocation : [52800412] [1.32%] [30519154] - OUMSB1540922-OMNI-ONATEL/Frais de communication : Flotte BASE DORI pour le mois de  AOUT 2022"/>
  </r>
  <r>
    <s v="E"/>
    <s v="6300"/>
    <s v="854"/>
    <s v="85403"/>
    <s v="8549054"/>
    <n v="528004120010"/>
    <x v="1"/>
    <x v="101"/>
    <x v="43"/>
    <n v="202302"/>
    <n v="44833"/>
    <s v="XOF"/>
    <n v="197.88"/>
    <n v="0.3"/>
    <s v="EUR"/>
    <n v="0.29899999999999999"/>
    <n v="30543689"/>
    <m/>
    <m/>
    <s v="Premise allocation : [52800412] [1.32%] [30519154] - OUMSB1540922-OMNI-ONATEL/Frais de communication : Flotte BASE KAYA pour le mois de  AOUT 2022"/>
  </r>
  <r>
    <s v="E"/>
    <s v="6300"/>
    <s v="854"/>
    <s v="85403"/>
    <s v="8549054"/>
    <n v="528004120010"/>
    <x v="1"/>
    <x v="101"/>
    <x v="43"/>
    <n v="202302"/>
    <n v="44833"/>
    <s v="XOF"/>
    <n v="3034.16"/>
    <n v="4.6399999999999997"/>
    <s v="EUR"/>
    <n v="4.6289999999999996"/>
    <n v="30543689"/>
    <m/>
    <m/>
    <s v="Premise allocation : [52800412] [1.32%] [30517604] - OUMSB1560922-OMNI-ONATEL SA/Frais de connexion internet DORI/Juin 2022"/>
  </r>
  <r>
    <s v="E"/>
    <s v="6300"/>
    <s v="854"/>
    <s v="85407"/>
    <s v="8549054"/>
    <n v="528004120010"/>
    <x v="1"/>
    <x v="43"/>
    <x v="43"/>
    <n v="202302"/>
    <n v="44833"/>
    <s v="XOF"/>
    <n v="-52231.08"/>
    <n v="-79.81"/>
    <s v="EUR"/>
    <n v="-79.628"/>
    <n v="30543689"/>
    <m/>
    <m/>
    <s v="Premise allocation : [52800412] [43.53%] [30517604] - OUMSB1560922-OMNI-ONATEL SA/Frais de connexion internet DEDOUGOU/Juin 2022"/>
  </r>
  <r>
    <s v="E"/>
    <s v="6300"/>
    <s v="854"/>
    <s v="85407"/>
    <s v="8549054"/>
    <n v="528004120010"/>
    <x v="1"/>
    <x v="43"/>
    <x v="43"/>
    <n v="202302"/>
    <n v="44833"/>
    <s v="XOF"/>
    <n v="-2176.3000000000002"/>
    <n v="-3.33"/>
    <s v="EUR"/>
    <n v="-3.3220000000000001"/>
    <n v="30543689"/>
    <m/>
    <m/>
    <s v="Premise allocation : [52800412] [43.53%] [30519154] - OUMSB1540922-OMNI-ONATEL/Frais de communication : Flotte BASE DEDOUGOU pour le mois de AOUT 2022."/>
  </r>
  <r>
    <s v="E"/>
    <s v="6300"/>
    <s v="854"/>
    <s v="85407"/>
    <s v="8549054"/>
    <n v="528004120010"/>
    <x v="1"/>
    <x v="43"/>
    <x v="43"/>
    <n v="202302"/>
    <n v="44833"/>
    <s v="XOF"/>
    <n v="-10881.48"/>
    <n v="-16.63"/>
    <s v="EUR"/>
    <n v="-16.591999999999999"/>
    <n v="30543689"/>
    <m/>
    <m/>
    <s v="Premise allocation : [52800412] [43.53%] [30517604] - OUMSB1550922-OMNI-ONATEL SA/Frais de communication :  Forfait maitrisé BASE DE DEDOUGOU pour de AOUT 2022."/>
  </r>
  <r>
    <s v="E"/>
    <s v="6300"/>
    <s v="854"/>
    <s v="85408"/>
    <s v="8549054"/>
    <n v="528004120010"/>
    <x v="1"/>
    <x v="43"/>
    <x v="43"/>
    <n v="202302"/>
    <n v="44833"/>
    <s v="XOF"/>
    <n v="-7212.65"/>
    <n v="-11.02"/>
    <s v="EUR"/>
    <n v="-10.994999999999999"/>
    <n v="30543689"/>
    <m/>
    <m/>
    <s v="Premise allocation : [52800412] [48.08%] [30519154] - OUMSB1540922-OMNI-ONATEL/Frais de communication : Flotte OUAHIGOUYA pour le mois de AOUT 2022."/>
  </r>
  <r>
    <s v="E"/>
    <s v="6300"/>
    <s v="854"/>
    <s v="85408"/>
    <s v="8549054"/>
    <n v="528004120010"/>
    <x v="1"/>
    <x v="43"/>
    <x v="43"/>
    <n v="202302"/>
    <n v="44833"/>
    <s v="XOF"/>
    <n v="-28850.58"/>
    <n v="-44.08"/>
    <s v="EUR"/>
    <n v="-43.978999999999999"/>
    <n v="30543689"/>
    <m/>
    <m/>
    <s v="Premise allocation : [52800412] [48.08%] [30517604] - OUMSB1550922-OMNI-ONATEL SA/Frais de communication :  Forfait maitrisé BASE OUAHIGOUYA pour de AOUT  2022."/>
  </r>
  <r>
    <s v="E"/>
    <s v="6300"/>
    <s v="854"/>
    <s v="85407"/>
    <s v="8549054"/>
    <n v="528004120010"/>
    <x v="1"/>
    <x v="101"/>
    <x v="43"/>
    <n v="202302"/>
    <n v="44833"/>
    <s v="XOF"/>
    <n v="10881.48"/>
    <n v="16.63"/>
    <s v="EUR"/>
    <n v="16.591999999999999"/>
    <n v="30543689"/>
    <m/>
    <m/>
    <s v="Premise allocation : [52800412] [43.53%] [30517604] - OUMSB1550922-OMNI-ONATEL SA/Frais de communication :  Forfait maitrisé BASE DE DEDOUGOU pour de AOUT 2022."/>
  </r>
  <r>
    <s v="E"/>
    <s v="6300"/>
    <s v="854"/>
    <s v="85408"/>
    <s v="8549054"/>
    <n v="528004120010"/>
    <x v="1"/>
    <x v="101"/>
    <x v="43"/>
    <n v="202302"/>
    <n v="44833"/>
    <s v="XOF"/>
    <n v="7212.65"/>
    <n v="11.02"/>
    <s v="EUR"/>
    <n v="10.994999999999999"/>
    <n v="30543689"/>
    <m/>
    <m/>
    <s v="Premise allocation : [52800412] [48.08%] [30519154] - OUMSB1540922-OMNI-ONATEL/Frais de communication : Flotte OUAHIGOUYA pour le mois de AOUT 2022."/>
  </r>
  <r>
    <s v="E"/>
    <s v="6300"/>
    <s v="854"/>
    <s v="85408"/>
    <s v="8549054"/>
    <n v="528004120010"/>
    <x v="1"/>
    <x v="101"/>
    <x v="43"/>
    <n v="202302"/>
    <n v="44833"/>
    <s v="XOF"/>
    <n v="28850.58"/>
    <n v="44.08"/>
    <s v="EUR"/>
    <n v="43.978999999999999"/>
    <n v="30543689"/>
    <m/>
    <m/>
    <s v="Premise allocation : [52800412] [48.08%] [30517604] - OUMSB1550922-OMNI-ONATEL SA/Frais de communication :  Forfait maitrisé BASE OUAHIGOUYA pour de AOUT  2022."/>
  </r>
  <r>
    <s v="E"/>
    <s v="6300"/>
    <s v="854"/>
    <s v="85407"/>
    <s v="8549054"/>
    <n v="528004120010"/>
    <x v="1"/>
    <x v="101"/>
    <x v="43"/>
    <n v="202302"/>
    <n v="44833"/>
    <s v="XOF"/>
    <n v="52231.08"/>
    <n v="79.81"/>
    <s v="EUR"/>
    <n v="79.628"/>
    <n v="30543689"/>
    <m/>
    <m/>
    <s v="Premise allocation : [52800412] [43.53%] [30517604] - OUMSB1560922-OMNI-ONATEL SA/Frais de connexion internet DEDOUGOU/Juin 2022"/>
  </r>
  <r>
    <s v="E"/>
    <s v="6300"/>
    <s v="854"/>
    <s v="85407"/>
    <s v="8549054"/>
    <n v="528004120010"/>
    <x v="1"/>
    <x v="101"/>
    <x v="43"/>
    <n v="202302"/>
    <n v="44833"/>
    <s v="XOF"/>
    <n v="2176.3000000000002"/>
    <n v="3.33"/>
    <s v="EUR"/>
    <n v="3.3220000000000001"/>
    <n v="30543689"/>
    <m/>
    <m/>
    <s v="Premise allocation : [52800412] [43.53%] [30519154] - OUMSB1540922-OMNI-ONATEL/Frais de communication : Flotte BASE DEDOUGOU pour le mois de AOUT 2022."/>
  </r>
  <r>
    <s v="E"/>
    <s v="6300"/>
    <s v="854"/>
    <s v="85401"/>
    <s v="8549054"/>
    <n v="528004120010"/>
    <x v="1"/>
    <x v="43"/>
    <x v="43"/>
    <n v="202302"/>
    <n v="44833"/>
    <s v="XOF"/>
    <n v="-1318.56"/>
    <n v="-2.0099999999999998"/>
    <s v="EUR"/>
    <n v="-2.0049999999999999"/>
    <n v="30543689"/>
    <m/>
    <m/>
    <s v="Premise allocation : [52800412] [2.20%] [30517604] - OUMSB1550922-OMNI-ONATEL SA/Frais de communication : Forfait maitrisé KAYA pour le mois de AOUT  2022."/>
  </r>
  <r>
    <s v="E"/>
    <s v="6300"/>
    <s v="854"/>
    <s v="85401"/>
    <s v="8549054"/>
    <n v="528004120010"/>
    <x v="1"/>
    <x v="43"/>
    <x v="43"/>
    <n v="202302"/>
    <n v="44833"/>
    <s v="XOF"/>
    <n v="-5054.4799999999996"/>
    <n v="-7.72"/>
    <s v="EUR"/>
    <n v="-7.702"/>
    <n v="30543689"/>
    <m/>
    <m/>
    <s v="Premise allocation : [52800412] [2.20%] [30517604] - OUMSB1560922-OMNI-ONATEL SA/Frais de connexion internet BASE KAYA/Juin 2022"/>
  </r>
  <r>
    <s v="E"/>
    <s v="4190"/>
    <s v="854"/>
    <s v="85400"/>
    <s v="8549059"/>
    <n v="528004120002"/>
    <x v="0"/>
    <x v="12"/>
    <x v="12"/>
    <n v="202302"/>
    <n v="44833"/>
    <s v="XOF"/>
    <n v="-8055.56"/>
    <n v="-12.31"/>
    <s v="EUR"/>
    <n v="-12.282"/>
    <n v="30543689"/>
    <s v="STAFF"/>
    <n v="8540416"/>
    <s v="Time Code : N - OUB1610922-OMNI-ALLOCATION COUT DE LA VIE DE CONGO R R FABRICE"/>
  </r>
  <r>
    <s v="E"/>
    <s v="4190"/>
    <s v="854"/>
    <s v="85400"/>
    <s v="8549062"/>
    <n v="528004120002"/>
    <x v="0"/>
    <x v="23"/>
    <x v="23"/>
    <n v="202302"/>
    <n v="44833"/>
    <s v="XOF"/>
    <n v="-10888.25"/>
    <n v="-16.64"/>
    <s v="EUR"/>
    <n v="-16.602"/>
    <n v="30543689"/>
    <s v="STAFF"/>
    <n v="2032465"/>
    <s v="Time Code : N - OUB1610922-OMNI-ALLOCATION COUT DE LA VIE DE ZOURE HASSIMI"/>
  </r>
  <r>
    <s v="E"/>
    <s v="4190"/>
    <s v="854"/>
    <s v="85400"/>
    <s v="8549062"/>
    <n v="528004120002"/>
    <x v="0"/>
    <x v="78"/>
    <x v="77"/>
    <n v="202302"/>
    <n v="44833"/>
    <s v="XOF"/>
    <n v="10888.25"/>
    <n v="16.64"/>
    <s v="EUR"/>
    <n v="16.602"/>
    <n v="30543689"/>
    <s v="STAFF"/>
    <n v="2032465"/>
    <s v="Time Code : N - OUB1610922-OMNI-ALLOCATION COUT DE LA VIE DE ZOURE HASSIMI"/>
  </r>
  <r>
    <s v="E"/>
    <s v="4190"/>
    <s v="854"/>
    <s v="85400"/>
    <s v="8549059"/>
    <n v="528004120002"/>
    <x v="0"/>
    <x v="18"/>
    <x v="18"/>
    <n v="202302"/>
    <n v="44833"/>
    <s v="XOF"/>
    <n v="8055.56"/>
    <n v="12.31"/>
    <s v="EUR"/>
    <n v="12.282"/>
    <n v="30543689"/>
    <s v="STAFF"/>
    <n v="8540416"/>
    <s v="Time Code : N - OUB1610922-OMNI-ALLOCATION COUT DE LA VIE DE CONGO R R FABRICE"/>
  </r>
  <r>
    <s v="E"/>
    <s v="4200"/>
    <s v="854"/>
    <s v="85400"/>
    <s v="8549059"/>
    <n v="528004120002"/>
    <x v="0"/>
    <x v="18"/>
    <x v="18"/>
    <n v="202302"/>
    <n v="44834"/>
    <s v="XOF"/>
    <n v="47658.34"/>
    <n v="72.819999999999993"/>
    <s v="EUR"/>
    <n v="72.653999999999996"/>
    <n v="30543689"/>
    <s v="STAFF"/>
    <n v="2029740"/>
    <s v="Time Code : N - CNSS DU MOIS DE SEPTEMBRE 2022 DE KAMBOU Sansan Christian"/>
  </r>
  <r>
    <s v="E"/>
    <s v="4200"/>
    <s v="854"/>
    <s v="85400"/>
    <s v="8549059"/>
    <n v="528004120002"/>
    <x v="0"/>
    <x v="18"/>
    <x v="18"/>
    <n v="202302"/>
    <n v="44834"/>
    <s v="XOF"/>
    <n v="8451.7199999999993"/>
    <n v="12.91"/>
    <s v="EUR"/>
    <n v="12.881"/>
    <n v="30543689"/>
    <s v="STAFF"/>
    <n v="8540206"/>
    <s v="Time Code : N - CNSS DU MOIS DE SEPTEMBRE 2022 DE OUEDRAOGO Wendingomdé Joseph Arnaud"/>
  </r>
  <r>
    <s v="E"/>
    <s v="4200"/>
    <s v="854"/>
    <s v="85400"/>
    <s v="8549059"/>
    <n v="528004120002"/>
    <x v="0"/>
    <x v="18"/>
    <x v="18"/>
    <n v="202302"/>
    <n v="44834"/>
    <s v="XOF"/>
    <n v="10391.67"/>
    <n v="15.88"/>
    <s v="EUR"/>
    <n v="15.843999999999999"/>
    <n v="30543689"/>
    <s v="STAFF"/>
    <n v="8540416"/>
    <s v="Time Code : N - CNSS DU MOIS DE SEPTEMBRE 2022 DE CONGO Ratamanegré Ramiz Fabrice"/>
  </r>
  <r>
    <s v="E"/>
    <s v="4200"/>
    <s v="854"/>
    <s v="85400"/>
    <s v="8549059"/>
    <n v="528004120002"/>
    <x v="0"/>
    <x v="18"/>
    <x v="18"/>
    <n v="202302"/>
    <n v="44834"/>
    <s v="XOF"/>
    <n v="6344.26"/>
    <n v="9.69"/>
    <s v="EUR"/>
    <n v="9.6679999999999993"/>
    <n v="30543689"/>
    <s v="STAFF"/>
    <n v="2012905"/>
    <s v="Time Code : N - CNSS DU MOIS DE SEPTEMBRE 2022 DE NEBIE Noël"/>
  </r>
  <r>
    <s v="E"/>
    <s v="4060"/>
    <s v="854"/>
    <s v="85400"/>
    <s v="8549057"/>
    <n v="528004120002"/>
    <x v="0"/>
    <x v="7"/>
    <x v="7"/>
    <n v="202302"/>
    <n v="44834"/>
    <s v="XOF"/>
    <n v="-7640.07"/>
    <n v="-11.67"/>
    <s v="EUR"/>
    <n v="-11.643000000000001"/>
    <n v="30543689"/>
    <s v="STAFF"/>
    <n v="8540392"/>
    <s v="Time Code : N - 202209 Annual leave accrual/Hamza  Kabore"/>
  </r>
  <r>
    <s v="E"/>
    <s v="4060"/>
    <s v="854"/>
    <s v="85400"/>
    <s v="8549062"/>
    <n v="528004120002"/>
    <x v="0"/>
    <x v="23"/>
    <x v="23"/>
    <n v="202302"/>
    <n v="44834"/>
    <s v="XOF"/>
    <n v="-7108.7"/>
    <n v="-10.86"/>
    <s v="EUR"/>
    <n v="-10.835000000000001"/>
    <n v="30543689"/>
    <s v="STAFF"/>
    <n v="2032465"/>
    <s v="Time Code : N - 202209 Annual leave accrual/Hassimi  ZOURE"/>
  </r>
  <r>
    <s v="E"/>
    <s v="4060"/>
    <s v="854"/>
    <s v="85406"/>
    <s v="8549059"/>
    <n v="528004120002"/>
    <x v="0"/>
    <x v="12"/>
    <x v="12"/>
    <n v="202302"/>
    <n v="44834"/>
    <s v="XOF"/>
    <n v="-4946.57"/>
    <n v="-7.56"/>
    <s v="EUR"/>
    <n v="-7.5430000000000001"/>
    <n v="30543689"/>
    <s v="STAFF"/>
    <n v="8540386"/>
    <s v="Time Code : N - 202209 Annual leave accrual/Dahlia Ramata Stéphanie  YAMEOGO"/>
  </r>
  <r>
    <s v="E"/>
    <s v="4060"/>
    <s v="854"/>
    <s v="85400"/>
    <s v="8549059"/>
    <n v="528004120002"/>
    <x v="0"/>
    <x v="12"/>
    <x v="12"/>
    <n v="202302"/>
    <n v="44834"/>
    <s v="XOF"/>
    <n v="-7103.05"/>
    <n v="-10.85"/>
    <s v="EUR"/>
    <n v="-10.824999999999999"/>
    <n v="30543689"/>
    <s v="STAFF"/>
    <n v="8540206"/>
    <s v="Time Code : N - 202209 Annual leave accrual/Wendingomde Joseph Arnaud  OUEDRAOGO"/>
  </r>
  <r>
    <s v="E"/>
    <s v="4061"/>
    <s v="854"/>
    <s v="85400"/>
    <s v="8549053"/>
    <n v="528004120002"/>
    <x v="0"/>
    <x v="42"/>
    <x v="42"/>
    <n v="202302"/>
    <n v="44834"/>
    <s v="XOF"/>
    <n v="11.4"/>
    <n v="0.02"/>
    <s v="EUR"/>
    <n v="0.02"/>
    <n v="30543689"/>
    <s v="STAFF"/>
    <n v="9985235"/>
    <s v="Time Code : N - 202209 Annual leave accrual/Ange Bi Achille Irie"/>
  </r>
  <r>
    <s v="E"/>
    <s v="4060"/>
    <s v="854"/>
    <s v="85400"/>
    <s v="8549062"/>
    <n v="528004120002"/>
    <x v="0"/>
    <x v="78"/>
    <x v="77"/>
    <n v="202302"/>
    <n v="44834"/>
    <s v="XOF"/>
    <n v="7108.7"/>
    <n v="10.86"/>
    <s v="EUR"/>
    <n v="10.835000000000001"/>
    <n v="30543689"/>
    <s v="STAFF"/>
    <n v="2032465"/>
    <s v="Time Code : N - 202209 Annual leave accrual/Hassimi  ZOURE"/>
  </r>
  <r>
    <s v="E"/>
    <s v="4061"/>
    <s v="854"/>
    <s v="85400"/>
    <s v="8549053"/>
    <n v="528004120002"/>
    <x v="0"/>
    <x v="11"/>
    <x v="11"/>
    <n v="202302"/>
    <n v="44834"/>
    <s v="XOF"/>
    <n v="-11.4"/>
    <n v="-0.02"/>
    <s v="EUR"/>
    <n v="-0.02"/>
    <n v="30543689"/>
    <s v="STAFF"/>
    <n v="9985235"/>
    <s v="Time Code : N - 202209 Annual leave accrual/Ange Bi Achille Irie"/>
  </r>
  <r>
    <s v="E"/>
    <s v="4060"/>
    <s v="854"/>
    <s v="85400"/>
    <s v="8549059"/>
    <n v="528004120002"/>
    <x v="0"/>
    <x v="12"/>
    <x v="12"/>
    <n v="202302"/>
    <n v="44834"/>
    <s v="XOF"/>
    <n v="-16844.580000000002"/>
    <n v="-25.74"/>
    <s v="EUR"/>
    <n v="-25.681000000000001"/>
    <n v="30543689"/>
    <s v="STAFF"/>
    <n v="2029740"/>
    <s v="Time Code : N - 202209 Annual leave accrual/Sansan Christian  Kambou"/>
  </r>
  <r>
    <s v="E"/>
    <s v="4060"/>
    <s v="854"/>
    <s v="85400"/>
    <s v="8549059"/>
    <n v="528004120002"/>
    <x v="0"/>
    <x v="12"/>
    <x v="12"/>
    <n v="202302"/>
    <n v="44834"/>
    <s v="XOF"/>
    <n v="-5126.8100000000004"/>
    <n v="-7.83"/>
    <s v="EUR"/>
    <n v="-7.8120000000000003"/>
    <n v="30543689"/>
    <s v="STAFF"/>
    <n v="2012905"/>
    <s v="Time Code : N - 202209 Annual leave accrual/Noel  Nebie"/>
  </r>
  <r>
    <s v="E"/>
    <s v="4060"/>
    <s v="854"/>
    <s v="85400"/>
    <s v="8549059"/>
    <n v="528004120002"/>
    <x v="0"/>
    <x v="12"/>
    <x v="12"/>
    <n v="202302"/>
    <n v="44834"/>
    <s v="XOF"/>
    <n v="-5259.3"/>
    <n v="-8.0399999999999991"/>
    <s v="EUR"/>
    <n v="-8.0220000000000002"/>
    <n v="30543689"/>
    <s v="STAFF"/>
    <n v="8540416"/>
    <s v="Time Code : N - 202209 Annual leave accrual/ Ratamanegre Ramiz Fabrice  CONGO"/>
  </r>
  <r>
    <s v="E"/>
    <s v="4300"/>
    <s v="854"/>
    <s v="85406"/>
    <s v="8549057"/>
    <n v="528004120002"/>
    <x v="0"/>
    <x v="19"/>
    <x v="19"/>
    <n v="202302"/>
    <n v="44834"/>
    <s v="XOF"/>
    <n v="12764.22"/>
    <n v="19.5"/>
    <s v="EUR"/>
    <n v="19.454999999999998"/>
    <n v="30543689"/>
    <s v="STAFF"/>
    <n v="8540358"/>
    <s v="Time Code : N - IUTS DU MOIS DE SEPTEMBRE 2022 DE ZOMA Jean"/>
  </r>
  <r>
    <s v="E"/>
    <s v="4300"/>
    <s v="854"/>
    <s v="85406"/>
    <s v="8549057"/>
    <n v="528004120002"/>
    <x v="0"/>
    <x v="19"/>
    <x v="19"/>
    <n v="202302"/>
    <n v="44834"/>
    <s v="XOF"/>
    <n v="18736.47"/>
    <n v="28.63"/>
    <s v="EUR"/>
    <n v="28.565000000000001"/>
    <n v="30543689"/>
    <s v="STAFF"/>
    <n v="8540399"/>
    <s v="Time Code : N - IUTS DU MOIS DE SEPTEMBRE 2022 DE KONFE TRAORE Aicha"/>
  </r>
  <r>
    <s v="E"/>
    <s v="4300"/>
    <s v="854"/>
    <s v="85406"/>
    <s v="8549057"/>
    <n v="528004120002"/>
    <x v="0"/>
    <x v="19"/>
    <x v="19"/>
    <n v="202302"/>
    <n v="44834"/>
    <s v="XOF"/>
    <n v="10131.35"/>
    <n v="15.48"/>
    <s v="EUR"/>
    <n v="15.445"/>
    <n v="30543689"/>
    <s v="STAFF"/>
    <n v="2036440"/>
    <s v="Time Code : N - IUTS DU MOIS DE SEPTEMBRE 2022 DE YALPOUGDOU Hervé"/>
  </r>
  <r>
    <s v="E"/>
    <s v="4300"/>
    <s v="854"/>
    <s v="85400"/>
    <s v="8549062"/>
    <n v="528004120002"/>
    <x v="0"/>
    <x v="23"/>
    <x v="23"/>
    <n v="202302"/>
    <n v="44834"/>
    <s v="XOF"/>
    <n v="-11974.9"/>
    <n v="-18.3"/>
    <s v="EUR"/>
    <n v="-18.257999999999999"/>
    <n v="30543689"/>
    <s v="STAFF"/>
    <n v="2032465"/>
    <s v="Time Code : N - IUTS DU MOIS DE SEPTEMBRE 2022 DE ZOURE Hassimi"/>
  </r>
  <r>
    <s v="E"/>
    <s v="4300"/>
    <s v="854"/>
    <s v="85408"/>
    <s v="8549059"/>
    <n v="528004120002"/>
    <x v="0"/>
    <x v="18"/>
    <x v="18"/>
    <n v="202302"/>
    <n v="44834"/>
    <s v="XOF"/>
    <n v="55238.23"/>
    <n v="84.4"/>
    <s v="EUR"/>
    <n v="84.206999999999994"/>
    <n v="30543689"/>
    <s v="STAFF"/>
    <n v="2046481"/>
    <s v="Time Code : N - IUTS DU MOIS DE SEPTEMBRE 2022 DE TOE Hadja Aliza Sandrine"/>
  </r>
  <r>
    <s v="E"/>
    <s v="4300"/>
    <s v="854"/>
    <s v="85406"/>
    <s v="8549059"/>
    <n v="528004120002"/>
    <x v="0"/>
    <x v="18"/>
    <x v="18"/>
    <n v="202302"/>
    <n v="44834"/>
    <s v="XOF"/>
    <n v="8143.98"/>
    <n v="12.44"/>
    <s v="EUR"/>
    <n v="12.412000000000001"/>
    <n v="30543689"/>
    <s v="STAFF"/>
    <n v="8540386"/>
    <s v="Time Code : N - IUTS DU MOIS DE SEPTEMBRE 2022 DE YAMEOGO Dahlia Ramata Stephanie"/>
  </r>
  <r>
    <s v="E"/>
    <s v="4300"/>
    <s v="854"/>
    <s v="85406"/>
    <s v="8549059"/>
    <n v="528004120002"/>
    <x v="0"/>
    <x v="18"/>
    <x v="18"/>
    <n v="202302"/>
    <n v="44834"/>
    <s v="XOF"/>
    <n v="5989.7"/>
    <n v="9.15"/>
    <s v="EUR"/>
    <n v="9.1289999999999996"/>
    <n v="30543689"/>
    <s v="STAFF"/>
    <n v="8540279"/>
    <s v="Time Code : N - IUTS DU MOIS DE SEPTEMBRE 2022 DE YAMEOGO Wendkoaguenda Lucie"/>
  </r>
  <r>
    <s v="E"/>
    <s v="4300"/>
    <s v="854"/>
    <s v="85400"/>
    <s v="8549062"/>
    <n v="528004120002"/>
    <x v="0"/>
    <x v="78"/>
    <x v="77"/>
    <n v="202302"/>
    <n v="44834"/>
    <s v="XOF"/>
    <n v="11974.9"/>
    <n v="18.3"/>
    <s v="EUR"/>
    <n v="18.257999999999999"/>
    <n v="30543689"/>
    <s v="STAFF"/>
    <n v="2032465"/>
    <s v="Time Code : N - IUTS DU MOIS DE SEPTEMBRE 2022 DE ZOURE Hassimi"/>
  </r>
  <r>
    <s v="E"/>
    <s v="4300"/>
    <s v="854"/>
    <s v="85408"/>
    <s v="8549059"/>
    <n v="528004120002"/>
    <x v="0"/>
    <x v="18"/>
    <x v="18"/>
    <n v="202302"/>
    <n v="44834"/>
    <s v="XOF"/>
    <n v="15288.82"/>
    <n v="23.36"/>
    <s v="EUR"/>
    <n v="23.306999999999999"/>
    <n v="30543689"/>
    <s v="STAFF"/>
    <n v="2057784"/>
    <s v="Time Code : N - IUTS DU MOIS DE SEPTEMBRE 2022 DE KINDA Narcisse"/>
  </r>
  <r>
    <s v="E"/>
    <s v="4200"/>
    <s v="854"/>
    <s v="85400"/>
    <s v="8549062"/>
    <n v="528004120002"/>
    <x v="0"/>
    <x v="78"/>
    <x v="77"/>
    <n v="202302"/>
    <n v="44834"/>
    <s v="XOF"/>
    <n v="14045.85"/>
    <n v="21.46"/>
    <s v="EUR"/>
    <n v="21.411000000000001"/>
    <n v="30543689"/>
    <s v="STAFF"/>
    <n v="2032465"/>
    <s v="Time Code : N - CNSS DU MOIS DE SEPTEMBRE 2022 DE ZOURE Hassimi"/>
  </r>
  <r>
    <s v="E"/>
    <s v="4060"/>
    <s v="854"/>
    <s v="85408"/>
    <s v="8549057"/>
    <n v="528004120002"/>
    <x v="0"/>
    <x v="7"/>
    <x v="7"/>
    <n v="202302"/>
    <n v="44834"/>
    <s v="XOF"/>
    <n v="-47418.11"/>
    <n v="-72.45"/>
    <s v="EUR"/>
    <n v="-72.284000000000006"/>
    <n v="30543689"/>
    <s v="STAFF"/>
    <n v="2023596"/>
    <s v="Time Code : N - 202209 Annual leave accrual/Wangre  Didier"/>
  </r>
  <r>
    <s v="E"/>
    <s v="4060"/>
    <s v="854"/>
    <s v="85406"/>
    <s v="8549057"/>
    <n v="528004120002"/>
    <x v="0"/>
    <x v="7"/>
    <x v="7"/>
    <n v="202302"/>
    <n v="44834"/>
    <s v="XOF"/>
    <n v="-6836.98"/>
    <n v="-10.45"/>
    <s v="EUR"/>
    <n v="-10.426"/>
    <n v="30543689"/>
    <s v="STAFF"/>
    <n v="8540358"/>
    <s v="Time Code : N - 202209 Annual leave accrual/Jean  ZOMA"/>
  </r>
  <r>
    <s v="E"/>
    <s v="4060"/>
    <s v="854"/>
    <s v="85406"/>
    <s v="8549057"/>
    <n v="528004120002"/>
    <x v="0"/>
    <x v="7"/>
    <x v="7"/>
    <n v="202302"/>
    <n v="44834"/>
    <s v="XOF"/>
    <n v="-8094.3"/>
    <n v="-12.37"/>
    <s v="EUR"/>
    <n v="-12.342000000000001"/>
    <n v="30543689"/>
    <s v="STAFF"/>
    <n v="2036440"/>
    <s v="Time Code : N - 202209 Annual leave accrual/Yalpougdou  Herve"/>
  </r>
  <r>
    <s v="E"/>
    <s v="4060"/>
    <s v="854"/>
    <s v="85406"/>
    <s v="8549057"/>
    <n v="528004120002"/>
    <x v="0"/>
    <x v="7"/>
    <x v="7"/>
    <n v="202302"/>
    <n v="44834"/>
    <s v="XOF"/>
    <n v="-11380.35"/>
    <n v="-17.39"/>
    <s v="EUR"/>
    <n v="-17.350000000000001"/>
    <n v="30543689"/>
    <s v="STAFF"/>
    <n v="8540399"/>
    <s v="Time Code : N - 202209 Annual leave accrual/Aïcha  KONFE/TRAORE"/>
  </r>
  <r>
    <s v="E"/>
    <s v="4060"/>
    <s v="854"/>
    <s v="85406"/>
    <s v="8549059"/>
    <n v="528004120002"/>
    <x v="0"/>
    <x v="12"/>
    <x v="12"/>
    <n v="202302"/>
    <n v="44834"/>
    <s v="XOF"/>
    <n v="-3153.26"/>
    <n v="-4.82"/>
    <s v="EUR"/>
    <n v="-4.8090000000000002"/>
    <n v="30543689"/>
    <s v="STAFF"/>
    <n v="8540279"/>
    <s v="Time Code : N - 202209 Annual leave accrual/Lucie Wendkoaguenda.  YAMEOGO"/>
  </r>
  <r>
    <s v="E"/>
    <s v="4060"/>
    <s v="854"/>
    <s v="85408"/>
    <s v="8549059"/>
    <n v="528004120002"/>
    <x v="0"/>
    <x v="12"/>
    <x v="12"/>
    <n v="202302"/>
    <n v="44834"/>
    <s v="XOF"/>
    <n v="-37392.17"/>
    <n v="-57.13"/>
    <s v="EUR"/>
    <n v="-56.999000000000002"/>
    <n v="30543689"/>
    <s v="STAFF"/>
    <n v="2046481"/>
    <s v="Time Code : N - 202209 Annual leave accrual/Hadja Aliza Toe"/>
  </r>
  <r>
    <s v="E"/>
    <s v="4200"/>
    <s v="854"/>
    <s v="85400"/>
    <s v="8549057"/>
    <n v="528004120002"/>
    <x v="0"/>
    <x v="19"/>
    <x v="19"/>
    <n v="202302"/>
    <n v="44834"/>
    <s v="XOF"/>
    <n v="15095.74"/>
    <n v="23.07"/>
    <s v="EUR"/>
    <n v="23.016999999999999"/>
    <n v="30543689"/>
    <s v="STAFF"/>
    <n v="8540392"/>
    <s v="Time Code : N - CNSS DU MOIS DE SEPTEMBRE 2022 DE KABORE Hamza"/>
  </r>
  <r>
    <s v="E"/>
    <s v="4200"/>
    <s v="854"/>
    <s v="85400"/>
    <s v="8549062"/>
    <n v="528004120002"/>
    <x v="0"/>
    <x v="23"/>
    <x v="23"/>
    <n v="202302"/>
    <n v="44834"/>
    <s v="XOF"/>
    <n v="-14045.85"/>
    <n v="-21.46"/>
    <s v="EUR"/>
    <n v="-21.411000000000001"/>
    <n v="30543689"/>
    <s v="STAFF"/>
    <n v="2032465"/>
    <s v="Time Code : N - CNSS DU MOIS DE SEPTEMBRE 2022 DE ZOURE Hassimi"/>
  </r>
  <r>
    <s v="E"/>
    <s v="4200"/>
    <s v="854"/>
    <s v="85406"/>
    <s v="8549057"/>
    <n v="528004120002"/>
    <x v="0"/>
    <x v="19"/>
    <x v="19"/>
    <n v="202302"/>
    <n v="44834"/>
    <s v="XOF"/>
    <n v="30352.94"/>
    <n v="46.38"/>
    <s v="EUR"/>
    <n v="46.274000000000001"/>
    <n v="30543689"/>
    <s v="STAFF"/>
    <n v="8540399"/>
    <s v="Time Code : N - CNSS DU MOIS DE SEPTEMBRE 2022 DE KONFE TRAORE Aicha"/>
  </r>
  <r>
    <s v="E"/>
    <s v="4200"/>
    <s v="854"/>
    <s v="85408"/>
    <s v="8549057"/>
    <n v="528004120002"/>
    <x v="0"/>
    <x v="19"/>
    <x v="19"/>
    <n v="202302"/>
    <n v="44834"/>
    <s v="XOF"/>
    <n v="129000"/>
    <n v="197.11"/>
    <s v="EUR"/>
    <n v="196.66"/>
    <n v="30543689"/>
    <s v="STAFF"/>
    <n v="2023596"/>
    <s v="Time Code : N - CNSS DU MOIS DE SEPTEMBRE 2022 DE WANGRE Didier"/>
  </r>
  <r>
    <s v="E"/>
    <s v="4200"/>
    <s v="854"/>
    <s v="85406"/>
    <s v="8549057"/>
    <n v="528004120002"/>
    <x v="0"/>
    <x v="19"/>
    <x v="19"/>
    <n v="202302"/>
    <n v="44834"/>
    <s v="XOF"/>
    <n v="24484.42"/>
    <n v="37.409999999999997"/>
    <s v="EUR"/>
    <n v="37.325000000000003"/>
    <n v="30543689"/>
    <s v="STAFF"/>
    <n v="2036440"/>
    <s v="Time Code : N - CNSS DU MOIS DE SEPTEMBRE 2022 DE YALPOUGDOU Hervé"/>
  </r>
  <r>
    <s v="E"/>
    <s v="4200"/>
    <s v="854"/>
    <s v="85406"/>
    <s v="8549057"/>
    <n v="528004120002"/>
    <x v="0"/>
    <x v="19"/>
    <x v="19"/>
    <n v="202302"/>
    <n v="44834"/>
    <s v="XOF"/>
    <n v="8135.14"/>
    <n v="12.43"/>
    <s v="EUR"/>
    <n v="12.401999999999999"/>
    <n v="30543689"/>
    <s v="STAFF"/>
    <n v="8540358"/>
    <s v="Time Code : N - CNSS DU MOIS DE SEPTEMBRE 2022 DE ZOMA Jean"/>
  </r>
  <r>
    <s v="E"/>
    <s v="4300"/>
    <s v="854"/>
    <s v="85400"/>
    <s v="8549057"/>
    <n v="528004120002"/>
    <x v="0"/>
    <x v="19"/>
    <x v="19"/>
    <n v="202302"/>
    <n v="44834"/>
    <s v="XOF"/>
    <n v="12870"/>
    <n v="19.670000000000002"/>
    <s v="EUR"/>
    <n v="19.625"/>
    <n v="30543689"/>
    <s v="STAFF"/>
    <n v="8540392"/>
    <s v="Time Code : N - IUTS DU MOIS DE SEPTEMBRE 2022 DE KABORE Hamza"/>
  </r>
  <r>
    <s v="E"/>
    <s v="4200"/>
    <s v="854"/>
    <s v="85400"/>
    <s v="8549059"/>
    <n v="528004120002"/>
    <x v="0"/>
    <x v="12"/>
    <x v="12"/>
    <n v="202302"/>
    <n v="44834"/>
    <s v="XOF"/>
    <n v="-10391.67"/>
    <n v="-15.88"/>
    <s v="EUR"/>
    <n v="-15.843999999999999"/>
    <n v="30543689"/>
    <s v="STAFF"/>
    <n v="8540416"/>
    <s v="Time Code : N - CNSS DU MOIS DE SEPTEMBRE 2022 DE CONGO Ratamanegré Ramiz Fabrice"/>
  </r>
  <r>
    <s v="E"/>
    <s v="4200"/>
    <s v="854"/>
    <s v="85400"/>
    <s v="8549059"/>
    <n v="528004120002"/>
    <x v="0"/>
    <x v="12"/>
    <x v="12"/>
    <n v="202302"/>
    <n v="44834"/>
    <s v="XOF"/>
    <n v="-6344.26"/>
    <n v="-9.69"/>
    <s v="EUR"/>
    <n v="-9.6679999999999993"/>
    <n v="30543689"/>
    <s v="STAFF"/>
    <n v="2012905"/>
    <s v="Time Code : N - CNSS DU MOIS DE SEPTEMBRE 2022 DE NEBIE Noël"/>
  </r>
  <r>
    <s v="E"/>
    <s v="4200"/>
    <s v="854"/>
    <s v="85406"/>
    <s v="8549057"/>
    <n v="528004120002"/>
    <x v="0"/>
    <x v="7"/>
    <x v="7"/>
    <n v="202302"/>
    <n v="44834"/>
    <s v="XOF"/>
    <n v="-30352.94"/>
    <n v="-46.38"/>
    <s v="EUR"/>
    <n v="-46.274000000000001"/>
    <n v="30543689"/>
    <s v="STAFF"/>
    <n v="8540399"/>
    <s v="Time Code : N - CNSS DU MOIS DE SEPTEMBRE 2022 DE KONFE TRAORE Aicha"/>
  </r>
  <r>
    <s v="E"/>
    <s v="4200"/>
    <s v="854"/>
    <s v="85408"/>
    <s v="8549057"/>
    <n v="528004120002"/>
    <x v="0"/>
    <x v="7"/>
    <x v="7"/>
    <n v="202302"/>
    <n v="44834"/>
    <s v="XOF"/>
    <n v="-129000"/>
    <n v="-197.11"/>
    <s v="EUR"/>
    <n v="-196.66"/>
    <n v="30543689"/>
    <s v="STAFF"/>
    <n v="2023596"/>
    <s v="Time Code : N - CNSS DU MOIS DE SEPTEMBRE 2022 DE WANGRE Didier"/>
  </r>
  <r>
    <s v="E"/>
    <s v="4200"/>
    <s v="854"/>
    <s v="85406"/>
    <s v="8549057"/>
    <n v="528004120002"/>
    <x v="0"/>
    <x v="7"/>
    <x v="7"/>
    <n v="202302"/>
    <n v="44834"/>
    <s v="XOF"/>
    <n v="-24484.42"/>
    <n v="-37.409999999999997"/>
    <s v="EUR"/>
    <n v="-37.325000000000003"/>
    <n v="30543689"/>
    <s v="STAFF"/>
    <n v="2036440"/>
    <s v="Time Code : N - CNSS DU MOIS DE SEPTEMBRE 2022 DE YALPOUGDOU Hervé"/>
  </r>
  <r>
    <s v="E"/>
    <s v="4200"/>
    <s v="854"/>
    <s v="85406"/>
    <s v="8549057"/>
    <n v="528004120002"/>
    <x v="0"/>
    <x v="7"/>
    <x v="7"/>
    <n v="202302"/>
    <n v="44834"/>
    <s v="XOF"/>
    <n v="-8135.14"/>
    <n v="-12.43"/>
    <s v="EUR"/>
    <n v="-12.401999999999999"/>
    <n v="30543689"/>
    <s v="STAFF"/>
    <n v="8540358"/>
    <s v="Time Code : N - CNSS DU MOIS DE SEPTEMBRE 2022 DE ZOMA Jean"/>
  </r>
  <r>
    <s v="E"/>
    <s v="4300"/>
    <s v="854"/>
    <s v="85400"/>
    <s v="8549057"/>
    <n v="528004120002"/>
    <x v="0"/>
    <x v="7"/>
    <x v="7"/>
    <n v="202302"/>
    <n v="44834"/>
    <s v="XOF"/>
    <n v="-12870"/>
    <n v="-19.670000000000002"/>
    <s v="EUR"/>
    <n v="-19.625"/>
    <n v="30543689"/>
    <s v="STAFF"/>
    <n v="8540392"/>
    <s v="Time Code : N - IUTS DU MOIS DE SEPTEMBRE 2022 DE KABORE Hamza"/>
  </r>
  <r>
    <s v="E"/>
    <s v="4200"/>
    <s v="854"/>
    <s v="85400"/>
    <s v="8549057"/>
    <n v="528004120002"/>
    <x v="0"/>
    <x v="7"/>
    <x v="7"/>
    <n v="202302"/>
    <n v="44834"/>
    <s v="XOF"/>
    <n v="-15095.74"/>
    <n v="-23.07"/>
    <s v="EUR"/>
    <n v="-23.016999999999999"/>
    <n v="30543689"/>
    <s v="STAFF"/>
    <n v="8540392"/>
    <s v="Time Code : N - CNSS DU MOIS DE SEPTEMBRE 2022 DE KABORE Hamza"/>
  </r>
  <r>
    <s v="E"/>
    <s v="4300"/>
    <s v="854"/>
    <s v="85400"/>
    <s v="8549059"/>
    <n v="528004120002"/>
    <x v="0"/>
    <x v="18"/>
    <x v="18"/>
    <n v="202302"/>
    <n v="44834"/>
    <s v="XOF"/>
    <n v="12534.5"/>
    <n v="19.149999999999999"/>
    <s v="EUR"/>
    <n v="19.106000000000002"/>
    <n v="30543689"/>
    <s v="STAFF"/>
    <n v="8540206"/>
    <s v="Time Code : N - IUTS DU MOIS DE SEPTEMBRE 2022 DE OUEDRAOGO Wendingomdé Joseph Arnaud"/>
  </r>
  <r>
    <s v="E"/>
    <s v="4200"/>
    <s v="854"/>
    <s v="85408"/>
    <s v="8549059"/>
    <n v="528004120002"/>
    <x v="0"/>
    <x v="18"/>
    <x v="18"/>
    <n v="202302"/>
    <n v="44834"/>
    <s v="XOF"/>
    <n v="47580.63"/>
    <n v="72.7"/>
    <s v="EUR"/>
    <n v="72.534000000000006"/>
    <n v="30543689"/>
    <s v="STAFF"/>
    <n v="2057784"/>
    <s v="Time Code : N - CNSS DU MOIS DE SEPTEMBRE 2022 DE KINDA Narcisse"/>
  </r>
  <r>
    <s v="E"/>
    <s v="4300"/>
    <s v="854"/>
    <s v="85400"/>
    <s v="8549059"/>
    <n v="528004120002"/>
    <x v="0"/>
    <x v="18"/>
    <x v="18"/>
    <n v="202302"/>
    <n v="44834"/>
    <s v="XOF"/>
    <n v="8150.69"/>
    <n v="12.45"/>
    <s v="EUR"/>
    <n v="12.422000000000001"/>
    <n v="30543689"/>
    <s v="STAFF"/>
    <n v="8540416"/>
    <s v="Time Code : N - IUTS DU MOIS DE SEPTEMBRE 2022 DE CONGO Ratamanegré Ramiz Fabrice"/>
  </r>
  <r>
    <s v="E"/>
    <s v="4300"/>
    <s v="854"/>
    <s v="85400"/>
    <s v="8549059"/>
    <n v="528004120002"/>
    <x v="0"/>
    <x v="18"/>
    <x v="18"/>
    <n v="202302"/>
    <n v="44834"/>
    <s v="XOF"/>
    <n v="9099.44"/>
    <n v="13.9"/>
    <s v="EUR"/>
    <n v="13.868"/>
    <n v="30543689"/>
    <s v="STAFF"/>
    <n v="2012905"/>
    <s v="Time Code : N - IUTS DU MOIS DE SEPTEMBRE 2022 DE NEBIE Noël"/>
  </r>
  <r>
    <s v="E"/>
    <s v="4200"/>
    <s v="854"/>
    <s v="85406"/>
    <s v="8549059"/>
    <n v="528004120002"/>
    <x v="0"/>
    <x v="18"/>
    <x v="18"/>
    <n v="202302"/>
    <n v="44834"/>
    <s v="XOF"/>
    <n v="13193.18"/>
    <n v="20.16"/>
    <s v="EUR"/>
    <n v="20.114000000000001"/>
    <n v="30543689"/>
    <s v="STAFF"/>
    <n v="8540386"/>
    <s v="Time Code : N - CNSS DU MOIS DE SEPTEMBRE 2022 DE YAMEOGO Dahlia Ramata Stephanie"/>
  </r>
  <r>
    <s v="E"/>
    <s v="4300"/>
    <s v="854"/>
    <s v="85400"/>
    <s v="8549059"/>
    <n v="528004120002"/>
    <x v="0"/>
    <x v="12"/>
    <x v="12"/>
    <n v="202302"/>
    <n v="44834"/>
    <s v="XOF"/>
    <n v="-12534.5"/>
    <n v="-19.149999999999999"/>
    <s v="EUR"/>
    <n v="-19.106000000000002"/>
    <n v="30543689"/>
    <s v="STAFF"/>
    <n v="8540206"/>
    <s v="Time Code : N - IUTS DU MOIS DE SEPTEMBRE 2022 DE OUEDRAOGO Wendingomdé Joseph Arnaud"/>
  </r>
  <r>
    <s v="E"/>
    <s v="4200"/>
    <s v="854"/>
    <s v="85408"/>
    <s v="8549059"/>
    <n v="528004120002"/>
    <x v="0"/>
    <x v="12"/>
    <x v="12"/>
    <n v="202302"/>
    <n v="44834"/>
    <s v="XOF"/>
    <n v="-47580.63"/>
    <n v="-72.7"/>
    <s v="EUR"/>
    <n v="-72.534000000000006"/>
    <n v="30543689"/>
    <s v="STAFF"/>
    <n v="2057784"/>
    <s v="Time Code : N - CNSS DU MOIS DE SEPTEMBRE 2022 DE KINDA Narcisse"/>
  </r>
  <r>
    <s v="E"/>
    <s v="4300"/>
    <s v="854"/>
    <s v="85400"/>
    <s v="8549059"/>
    <n v="528004120002"/>
    <x v="0"/>
    <x v="12"/>
    <x v="12"/>
    <n v="202302"/>
    <n v="44834"/>
    <s v="XOF"/>
    <n v="-8150.69"/>
    <n v="-12.45"/>
    <s v="EUR"/>
    <n v="-12.422000000000001"/>
    <n v="30543689"/>
    <s v="STAFF"/>
    <n v="8540416"/>
    <s v="Time Code : N - IUTS DU MOIS DE SEPTEMBRE 2022 DE CONGO Ratamanegré Ramiz Fabrice"/>
  </r>
  <r>
    <s v="E"/>
    <s v="4300"/>
    <s v="854"/>
    <s v="85400"/>
    <s v="8549059"/>
    <n v="528004120002"/>
    <x v="0"/>
    <x v="12"/>
    <x v="12"/>
    <n v="202302"/>
    <n v="44834"/>
    <s v="XOF"/>
    <n v="-9099.44"/>
    <n v="-13.9"/>
    <s v="EUR"/>
    <n v="-13.868"/>
    <n v="30543689"/>
    <s v="STAFF"/>
    <n v="2012905"/>
    <s v="Time Code : N - IUTS DU MOIS DE SEPTEMBRE 2022 DE NEBIE Noël"/>
  </r>
  <r>
    <s v="E"/>
    <s v="4200"/>
    <s v="854"/>
    <s v="85406"/>
    <s v="8549059"/>
    <n v="528004120002"/>
    <x v="0"/>
    <x v="12"/>
    <x v="12"/>
    <n v="202302"/>
    <n v="44834"/>
    <s v="XOF"/>
    <n v="-13193.18"/>
    <n v="-20.16"/>
    <s v="EUR"/>
    <n v="-20.114000000000001"/>
    <n v="30543689"/>
    <s v="STAFF"/>
    <n v="8540386"/>
    <s v="Time Code : N - CNSS DU MOIS DE SEPTEMBRE 2022 DE YAMEOGO Dahlia Ramata Stephanie"/>
  </r>
  <r>
    <s v="E"/>
    <s v="4200"/>
    <s v="854"/>
    <s v="85406"/>
    <s v="8549059"/>
    <n v="528004120002"/>
    <x v="0"/>
    <x v="12"/>
    <x v="12"/>
    <n v="202302"/>
    <n v="44834"/>
    <s v="XOF"/>
    <n v="-6565.87"/>
    <n v="-10.029999999999999"/>
    <s v="EUR"/>
    <n v="-10.007"/>
    <n v="30543689"/>
    <s v="STAFF"/>
    <n v="8540279"/>
    <s v="Time Code : N - CNSS DU MOIS DE SEPTEMBRE 2022 DE YAMEOGO Wendkoaguenda Lucie"/>
  </r>
  <r>
    <s v="E"/>
    <s v="4300"/>
    <s v="854"/>
    <s v="85400"/>
    <s v="8549059"/>
    <n v="528004120002"/>
    <x v="0"/>
    <x v="12"/>
    <x v="12"/>
    <n v="202302"/>
    <n v="44834"/>
    <s v="XOF"/>
    <n v="-21400.07"/>
    <n v="-32.700000000000003"/>
    <s v="EUR"/>
    <n v="-32.625"/>
    <n v="30543689"/>
    <s v="STAFF"/>
    <n v="2029740"/>
    <s v="Time Code : N - IUTS DU MOIS DE SEPTEMBRE 2022 DE KAMBOU Sansan Christian"/>
  </r>
  <r>
    <s v="E"/>
    <s v="4200"/>
    <s v="854"/>
    <s v="85408"/>
    <s v="8549059"/>
    <n v="528004120002"/>
    <x v="0"/>
    <x v="12"/>
    <x v="12"/>
    <n v="202302"/>
    <n v="44834"/>
    <s v="XOF"/>
    <n v="-105793.65"/>
    <n v="-161.65"/>
    <s v="EUR"/>
    <n v="-161.28100000000001"/>
    <n v="30543689"/>
    <s v="STAFF"/>
    <n v="2046481"/>
    <s v="Time Code : N - CNSS DU MOIS DE SEPTEMBRE 2022 DE TOE Hadja Aliza Sandrine"/>
  </r>
  <r>
    <s v="E"/>
    <s v="4200"/>
    <s v="854"/>
    <s v="85400"/>
    <s v="8549059"/>
    <n v="528004120002"/>
    <x v="0"/>
    <x v="12"/>
    <x v="12"/>
    <n v="202302"/>
    <n v="44834"/>
    <s v="XOF"/>
    <n v="-47658.34"/>
    <n v="-72.819999999999993"/>
    <s v="EUR"/>
    <n v="-72.653999999999996"/>
    <n v="30543689"/>
    <s v="STAFF"/>
    <n v="2029740"/>
    <s v="Time Code : N - CNSS DU MOIS DE SEPTEMBRE 2022 DE KAMBOU Sansan Christian"/>
  </r>
  <r>
    <s v="E"/>
    <s v="4200"/>
    <s v="854"/>
    <s v="85400"/>
    <s v="8549059"/>
    <n v="528004120002"/>
    <x v="0"/>
    <x v="12"/>
    <x v="12"/>
    <n v="202302"/>
    <n v="44834"/>
    <s v="XOF"/>
    <n v="-8451.7199999999993"/>
    <n v="-12.91"/>
    <s v="EUR"/>
    <n v="-12.881"/>
    <n v="30543689"/>
    <s v="STAFF"/>
    <n v="8540206"/>
    <s v="Time Code : N - CNSS DU MOIS DE SEPTEMBRE 2022 DE OUEDRAOGO Wendingomdé Joseph Arnaud"/>
  </r>
  <r>
    <s v="E"/>
    <s v="4200"/>
    <s v="854"/>
    <s v="85406"/>
    <s v="8549059"/>
    <n v="528004120002"/>
    <x v="0"/>
    <x v="18"/>
    <x v="18"/>
    <n v="202302"/>
    <n v="44834"/>
    <s v="XOF"/>
    <n v="6565.87"/>
    <n v="10.029999999999999"/>
    <s v="EUR"/>
    <n v="10.007"/>
    <n v="30543689"/>
    <s v="STAFF"/>
    <n v="8540279"/>
    <s v="Time Code : N - CNSS DU MOIS DE SEPTEMBRE 2022 DE YAMEOGO Wendkoaguenda Lucie"/>
  </r>
  <r>
    <s v="E"/>
    <s v="4300"/>
    <s v="854"/>
    <s v="85400"/>
    <s v="8549059"/>
    <n v="528004120002"/>
    <x v="0"/>
    <x v="18"/>
    <x v="18"/>
    <n v="202302"/>
    <n v="44834"/>
    <s v="XOF"/>
    <n v="21400.07"/>
    <n v="32.700000000000003"/>
    <s v="EUR"/>
    <n v="32.625"/>
    <n v="30543689"/>
    <s v="STAFF"/>
    <n v="2029740"/>
    <s v="Time Code : N - IUTS DU MOIS DE SEPTEMBRE 2022 DE KAMBOU Sansan Christian"/>
  </r>
  <r>
    <s v="E"/>
    <s v="4200"/>
    <s v="854"/>
    <s v="85408"/>
    <s v="8549059"/>
    <n v="528004120002"/>
    <x v="0"/>
    <x v="18"/>
    <x v="18"/>
    <n v="202302"/>
    <n v="44834"/>
    <s v="XOF"/>
    <n v="105793.65"/>
    <n v="161.65"/>
    <s v="EUR"/>
    <n v="161.28100000000001"/>
    <n v="30543689"/>
    <s v="STAFF"/>
    <n v="2046481"/>
    <s v="Time Code : N - CNSS DU MOIS DE SEPTEMBRE 2022 DE TOE Hadja Aliza Sandrine"/>
  </r>
  <r>
    <s v="E"/>
    <s v="4060"/>
    <s v="854"/>
    <s v="85400"/>
    <s v="8549059"/>
    <n v="528004120002"/>
    <x v="0"/>
    <x v="18"/>
    <x v="18"/>
    <n v="202302"/>
    <n v="44834"/>
    <s v="XOF"/>
    <n v="16844.580000000002"/>
    <n v="25.74"/>
    <s v="EUR"/>
    <n v="25.681000000000001"/>
    <n v="30543689"/>
    <s v="STAFF"/>
    <n v="2029740"/>
    <s v="Time Code : N - 202209 Annual leave accrual/Sansan Christian  Kambou"/>
  </r>
  <r>
    <s v="E"/>
    <s v="4060"/>
    <s v="854"/>
    <s v="85408"/>
    <s v="8549057"/>
    <n v="528004120002"/>
    <x v="0"/>
    <x v="19"/>
    <x v="19"/>
    <n v="202302"/>
    <n v="44834"/>
    <s v="XOF"/>
    <n v="47418.11"/>
    <n v="72.45"/>
    <s v="EUR"/>
    <n v="72.284000000000006"/>
    <n v="30543689"/>
    <s v="STAFF"/>
    <n v="2023596"/>
    <s v="Time Code : N - 202209 Annual leave accrual/Wangre  Didier"/>
  </r>
  <r>
    <s v="E"/>
    <s v="4060"/>
    <s v="854"/>
    <s v="85406"/>
    <s v="8549057"/>
    <n v="528004120002"/>
    <x v="0"/>
    <x v="19"/>
    <x v="19"/>
    <n v="202302"/>
    <n v="44834"/>
    <s v="XOF"/>
    <n v="6836.98"/>
    <n v="10.45"/>
    <s v="EUR"/>
    <n v="10.426"/>
    <n v="30543689"/>
    <s v="STAFF"/>
    <n v="8540358"/>
    <s v="Time Code : N - 202209 Annual leave accrual/Jean  ZOMA"/>
  </r>
  <r>
    <s v="E"/>
    <s v="4060"/>
    <s v="854"/>
    <s v="85406"/>
    <s v="8549057"/>
    <n v="528004120002"/>
    <x v="0"/>
    <x v="19"/>
    <x v="19"/>
    <n v="202302"/>
    <n v="44834"/>
    <s v="XOF"/>
    <n v="8094.3"/>
    <n v="12.37"/>
    <s v="EUR"/>
    <n v="12.342000000000001"/>
    <n v="30543689"/>
    <s v="STAFF"/>
    <n v="2036440"/>
    <s v="Time Code : N - 202209 Annual leave accrual/Yalpougdou  Herve"/>
  </r>
  <r>
    <s v="E"/>
    <s v="4060"/>
    <s v="854"/>
    <s v="85400"/>
    <s v="8549057"/>
    <n v="528004120002"/>
    <x v="0"/>
    <x v="19"/>
    <x v="19"/>
    <n v="202302"/>
    <n v="44834"/>
    <s v="XOF"/>
    <n v="7640.07"/>
    <n v="11.67"/>
    <s v="EUR"/>
    <n v="11.643000000000001"/>
    <n v="30543689"/>
    <s v="STAFF"/>
    <n v="8540392"/>
    <s v="Time Code : N - 202209 Annual leave accrual/Hamza  Kabore"/>
  </r>
  <r>
    <s v="E"/>
    <s v="4060"/>
    <s v="854"/>
    <s v="85406"/>
    <s v="8549057"/>
    <n v="528004120002"/>
    <x v="0"/>
    <x v="19"/>
    <x v="19"/>
    <n v="202302"/>
    <n v="44834"/>
    <s v="XOF"/>
    <n v="11380.35"/>
    <n v="17.39"/>
    <s v="EUR"/>
    <n v="17.350000000000001"/>
    <n v="30543689"/>
    <s v="STAFF"/>
    <n v="8540399"/>
    <s v="Time Code : N - 202209 Annual leave accrual/Aïcha  KONFE/TRAORE"/>
  </r>
  <r>
    <s v="E"/>
    <s v="4300"/>
    <s v="854"/>
    <s v="85408"/>
    <s v="8549057"/>
    <n v="528004120002"/>
    <x v="0"/>
    <x v="19"/>
    <x v="19"/>
    <n v="202302"/>
    <n v="44834"/>
    <s v="XOF"/>
    <n v="71305"/>
    <n v="108.95"/>
    <s v="EUR"/>
    <n v="108.70099999999999"/>
    <n v="30543689"/>
    <s v="STAFF"/>
    <n v="2023596"/>
    <s v="Time Code : N - IUTS DU MOIS DE SEPTEMBRE 2022 DE WANGRE Didier"/>
  </r>
  <r>
    <s v="E"/>
    <s v="4300"/>
    <s v="854"/>
    <s v="85408"/>
    <s v="8549059"/>
    <n v="528004120002"/>
    <x v="0"/>
    <x v="12"/>
    <x v="12"/>
    <n v="202302"/>
    <n v="44834"/>
    <s v="XOF"/>
    <n v="-55238.23"/>
    <n v="-84.4"/>
    <s v="EUR"/>
    <n v="-84.206999999999994"/>
    <n v="30543689"/>
    <s v="STAFF"/>
    <n v="2046481"/>
    <s v="Time Code : N - IUTS DU MOIS DE SEPTEMBRE 2022 DE TOE Hadja Aliza Sandrine"/>
  </r>
  <r>
    <s v="E"/>
    <s v="4300"/>
    <s v="854"/>
    <s v="85406"/>
    <s v="8549059"/>
    <n v="528004120002"/>
    <x v="0"/>
    <x v="12"/>
    <x v="12"/>
    <n v="202302"/>
    <n v="44834"/>
    <s v="XOF"/>
    <n v="-8143.98"/>
    <n v="-12.44"/>
    <s v="EUR"/>
    <n v="-12.412000000000001"/>
    <n v="30543689"/>
    <s v="STAFF"/>
    <n v="8540386"/>
    <s v="Time Code : N - IUTS DU MOIS DE SEPTEMBRE 2022 DE YAMEOGO Dahlia Ramata Stephanie"/>
  </r>
  <r>
    <s v="E"/>
    <s v="4300"/>
    <s v="854"/>
    <s v="85406"/>
    <s v="8549059"/>
    <n v="528004120002"/>
    <x v="0"/>
    <x v="12"/>
    <x v="12"/>
    <n v="202302"/>
    <n v="44834"/>
    <s v="XOF"/>
    <n v="-5989.7"/>
    <n v="-9.15"/>
    <s v="EUR"/>
    <n v="-9.1289999999999996"/>
    <n v="30543689"/>
    <s v="STAFF"/>
    <n v="8540279"/>
    <s v="Time Code : N - IUTS DU MOIS DE SEPTEMBRE 2022 DE YAMEOGO Wendkoaguenda Lucie"/>
  </r>
  <r>
    <s v="E"/>
    <s v="4300"/>
    <s v="854"/>
    <s v="85408"/>
    <s v="8549059"/>
    <n v="528004120002"/>
    <x v="0"/>
    <x v="12"/>
    <x v="12"/>
    <n v="202302"/>
    <n v="44834"/>
    <s v="XOF"/>
    <n v="-15288.82"/>
    <n v="-23.36"/>
    <s v="EUR"/>
    <n v="-23.306999999999999"/>
    <n v="30543689"/>
    <s v="STAFF"/>
    <n v="2057784"/>
    <s v="Time Code : N - IUTS DU MOIS DE SEPTEMBRE 2022 DE KINDA Narcisse"/>
  </r>
  <r>
    <s v="E"/>
    <s v="4300"/>
    <s v="854"/>
    <s v="85406"/>
    <s v="8549057"/>
    <n v="528004120002"/>
    <x v="0"/>
    <x v="7"/>
    <x v="7"/>
    <n v="202302"/>
    <n v="44834"/>
    <s v="XOF"/>
    <n v="-12764.22"/>
    <n v="-19.5"/>
    <s v="EUR"/>
    <n v="-19.454999999999998"/>
    <n v="30543689"/>
    <s v="STAFF"/>
    <n v="8540358"/>
    <s v="Time Code : N - IUTS DU MOIS DE SEPTEMBRE 2022 DE ZOMA Jean"/>
  </r>
  <r>
    <s v="E"/>
    <s v="4300"/>
    <s v="854"/>
    <s v="85406"/>
    <s v="8549057"/>
    <n v="528004120002"/>
    <x v="0"/>
    <x v="7"/>
    <x v="7"/>
    <n v="202302"/>
    <n v="44834"/>
    <s v="XOF"/>
    <n v="-18736.47"/>
    <n v="-28.63"/>
    <s v="EUR"/>
    <n v="-28.565000000000001"/>
    <n v="30543689"/>
    <s v="STAFF"/>
    <n v="8540399"/>
    <s v="Time Code : N - IUTS DU MOIS DE SEPTEMBRE 2022 DE KONFE TRAORE Aicha"/>
  </r>
  <r>
    <s v="E"/>
    <s v="4300"/>
    <s v="854"/>
    <s v="85406"/>
    <s v="8549057"/>
    <n v="528004120002"/>
    <x v="0"/>
    <x v="7"/>
    <x v="7"/>
    <n v="202302"/>
    <n v="44834"/>
    <s v="XOF"/>
    <n v="-10131.35"/>
    <n v="-15.48"/>
    <s v="EUR"/>
    <n v="-15.445"/>
    <n v="30543689"/>
    <s v="STAFF"/>
    <n v="2036440"/>
    <s v="Time Code : N - IUTS DU MOIS DE SEPTEMBRE 2022 DE YALPOUGDOU Hervé"/>
  </r>
  <r>
    <s v="E"/>
    <s v="4300"/>
    <s v="854"/>
    <s v="85408"/>
    <s v="8549057"/>
    <n v="528004120002"/>
    <x v="0"/>
    <x v="7"/>
    <x v="7"/>
    <n v="202302"/>
    <n v="44834"/>
    <s v="XOF"/>
    <n v="-71305"/>
    <n v="-108.95"/>
    <s v="EUR"/>
    <n v="-108.70099999999999"/>
    <n v="30543689"/>
    <s v="STAFF"/>
    <n v="2023596"/>
    <s v="Time Code : N - IUTS DU MOIS DE SEPTEMBRE 2022 DE WANGRE Didier"/>
  </r>
  <r>
    <s v="E"/>
    <s v="6300"/>
    <s v="854"/>
    <s v="85401"/>
    <s v="8549054"/>
    <n v="528004120010"/>
    <x v="1"/>
    <x v="43"/>
    <x v="43"/>
    <n v="202302"/>
    <n v="44834"/>
    <s v="XOF"/>
    <n v="-384.58"/>
    <n v="-0.59"/>
    <s v="EUR"/>
    <n v="-0.58899999999999997"/>
    <n v="30543689"/>
    <m/>
    <m/>
    <s v="Premise allocation : [52800412] [2.20%] [30517286] - KAC200922-ENTREPRISE SAKANDE ET FRERES POUR ACHAT DE TELEPHONNE SANSSUG B310"/>
  </r>
  <r>
    <s v="E"/>
    <s v="6300"/>
    <s v="854"/>
    <s v="85401"/>
    <s v="8549054"/>
    <n v="528004120010"/>
    <x v="1"/>
    <x v="101"/>
    <x v="43"/>
    <n v="202302"/>
    <n v="44834"/>
    <s v="XOF"/>
    <n v="384.58"/>
    <n v="0.59"/>
    <s v="EUR"/>
    <n v="0.58899999999999997"/>
    <n v="30543689"/>
    <m/>
    <m/>
    <s v="Premise allocation : [52800412] [2.20%] [30517286] - KAC200922-ENTREPRISE SAKANDE ET FRERES POUR ACHAT DE TELEPHONNE SANSSUG B310"/>
  </r>
  <r>
    <s v="E"/>
    <s v="4060"/>
    <s v="854"/>
    <s v="85400"/>
    <s v="8549059"/>
    <n v="528004120002"/>
    <x v="0"/>
    <x v="18"/>
    <x v="18"/>
    <n v="202302"/>
    <n v="44834"/>
    <s v="XOF"/>
    <n v="5126.8100000000004"/>
    <n v="7.83"/>
    <s v="EUR"/>
    <n v="7.8120000000000003"/>
    <n v="30543689"/>
    <s v="STAFF"/>
    <n v="2012905"/>
    <s v="Time Code : N - 202209 Annual leave accrual/Noel  Nebie"/>
  </r>
  <r>
    <s v="E"/>
    <s v="4060"/>
    <s v="854"/>
    <s v="85400"/>
    <s v="8549059"/>
    <n v="528004120002"/>
    <x v="0"/>
    <x v="18"/>
    <x v="18"/>
    <n v="202302"/>
    <n v="44834"/>
    <s v="XOF"/>
    <n v="5259.3"/>
    <n v="8.0399999999999991"/>
    <s v="EUR"/>
    <n v="8.0220000000000002"/>
    <n v="30543689"/>
    <s v="STAFF"/>
    <n v="8540416"/>
    <s v="Time Code : N - 202209 Annual leave accrual/ Ratamanegre Ramiz Fabrice  CONGO"/>
  </r>
  <r>
    <s v="E"/>
    <s v="4060"/>
    <s v="854"/>
    <s v="85406"/>
    <s v="8549059"/>
    <n v="528004120002"/>
    <x v="0"/>
    <x v="18"/>
    <x v="18"/>
    <n v="202302"/>
    <n v="44834"/>
    <s v="XOF"/>
    <n v="3153.26"/>
    <n v="4.82"/>
    <s v="EUR"/>
    <n v="4.8090000000000002"/>
    <n v="30543689"/>
    <s v="STAFF"/>
    <n v="8540279"/>
    <s v="Time Code : N - 202209 Annual leave accrual/Lucie Wendkoaguenda.  YAMEOGO"/>
  </r>
  <r>
    <s v="E"/>
    <s v="4060"/>
    <s v="854"/>
    <s v="85408"/>
    <s v="8549059"/>
    <n v="528004120002"/>
    <x v="0"/>
    <x v="18"/>
    <x v="18"/>
    <n v="202302"/>
    <n v="44834"/>
    <s v="XOF"/>
    <n v="37392.17"/>
    <n v="57.13"/>
    <s v="EUR"/>
    <n v="56.999000000000002"/>
    <n v="30543689"/>
    <s v="STAFF"/>
    <n v="2046481"/>
    <s v="Time Code : N - 202209 Annual leave accrual/Hadja Aliza Toe"/>
  </r>
  <r>
    <s v="E"/>
    <s v="4060"/>
    <s v="854"/>
    <s v="85406"/>
    <s v="8549059"/>
    <n v="528004120002"/>
    <x v="0"/>
    <x v="18"/>
    <x v="18"/>
    <n v="202302"/>
    <n v="44834"/>
    <s v="XOF"/>
    <n v="4946.57"/>
    <n v="7.56"/>
    <s v="EUR"/>
    <n v="7.5430000000000001"/>
    <n v="30543689"/>
    <s v="STAFF"/>
    <n v="8540386"/>
    <s v="Time Code : N - 202209 Annual leave accrual/Dahlia Ramata Stéphanie  YAMEOGO"/>
  </r>
  <r>
    <s v="E"/>
    <s v="4060"/>
    <s v="854"/>
    <s v="85400"/>
    <s v="8549059"/>
    <n v="528004120002"/>
    <x v="0"/>
    <x v="18"/>
    <x v="18"/>
    <n v="202302"/>
    <n v="44834"/>
    <s v="XOF"/>
    <n v="7103.05"/>
    <n v="10.85"/>
    <s v="EUR"/>
    <n v="10.824999999999999"/>
    <n v="30543689"/>
    <s v="STAFF"/>
    <n v="8540206"/>
    <s v="Time Code : N - 202209 Annual leave accrual/Wendingomde Joseph Arnaud  OUEDRAOGO"/>
  </r>
  <r>
    <s v="E"/>
    <s v="6090"/>
    <s v="854"/>
    <s v="85407"/>
    <s v="8549054"/>
    <n v="528004120010"/>
    <x v="1"/>
    <x v="2"/>
    <x v="2"/>
    <n v="202302"/>
    <n v="44834"/>
    <s v="XOF"/>
    <n v="2176.3000000000002"/>
    <n v="3.33"/>
    <s v="EUR"/>
    <n v="3.3220000000000001"/>
    <n v="30543689"/>
    <s v="PROPERTY"/>
    <s v="854P0073"/>
    <s v="Premise allocation : [52800412] [43.53%] [30517344] - DDCPC090922/Frais d'enlèvement des ordures du bureau de dedougou"/>
  </r>
  <r>
    <s v="E"/>
    <s v="6090"/>
    <s v="854"/>
    <s v="85407"/>
    <s v="8549054"/>
    <n v="528004120010"/>
    <x v="1"/>
    <x v="3"/>
    <x v="3"/>
    <n v="202302"/>
    <n v="44834"/>
    <s v="XOF"/>
    <n v="-2176.3000000000002"/>
    <n v="-3.33"/>
    <s v="EUR"/>
    <n v="-3.3220000000000001"/>
    <n v="30543689"/>
    <s v="PROPERTY"/>
    <s v="854P0073"/>
    <s v="Premise allocation : [52800412] [43.53%] [30517344] - DDCPC090922/Frais d'enlèvement des ordures du bureau de dedougou"/>
  </r>
  <r>
    <s v="E"/>
    <s v="5120"/>
    <s v="854"/>
    <s v="85406"/>
    <s v="8549057"/>
    <n v="528004120010"/>
    <x v="1"/>
    <x v="92"/>
    <x v="4"/>
    <n v="202302"/>
    <n v="44834"/>
    <s v="XOF"/>
    <n v="302316.67"/>
    <n v="461.93"/>
    <s v="EUR"/>
    <n v="460.875"/>
    <n v="30543689"/>
    <s v="VEHICLE"/>
    <s v="854V0540"/>
    <s v="PO Auto-Accrual re PO: 10046796 / Renouvellement assurance véh 0445 D8 03 IT"/>
  </r>
  <r>
    <s v="E"/>
    <s v="5120"/>
    <s v="854"/>
    <s v="85406"/>
    <s v="8549057"/>
    <n v="528004120010"/>
    <x v="1"/>
    <x v="92"/>
    <x v="4"/>
    <n v="202302"/>
    <n v="44834"/>
    <s v="XOF"/>
    <n v="302316.67"/>
    <n v="461.93"/>
    <s v="EUR"/>
    <n v="460.875"/>
    <n v="30543689"/>
    <s v="VEHICLE"/>
    <s v="854V0535"/>
    <s v="PO Auto-Accrual re PO: 10046796 / Renouvellement assurance véh 0182 D7 03 IT"/>
  </r>
  <r>
    <s v="E"/>
    <s v="5120"/>
    <s v="854"/>
    <s v="85406"/>
    <s v="8549057"/>
    <n v="528004120010"/>
    <x v="1"/>
    <x v="92"/>
    <x v="4"/>
    <n v="202302"/>
    <n v="44834"/>
    <s v="XOF"/>
    <n v="302316.67"/>
    <n v="461.93"/>
    <s v="EUR"/>
    <n v="460.875"/>
    <n v="30543689"/>
    <s v="VEHICLE"/>
    <s v="854V0539"/>
    <s v="PO Auto-Accrual re PO: 10046796 / Renouvellement assurance véh 0170 D7 03 IT"/>
  </r>
  <r>
    <s v="E"/>
    <s v="5120"/>
    <s v="854"/>
    <s v="85406"/>
    <s v="8549057"/>
    <n v="528004120010"/>
    <x v="1"/>
    <x v="58"/>
    <x v="58"/>
    <n v="202302"/>
    <n v="44834"/>
    <s v="XOF"/>
    <n v="-302316.67"/>
    <n v="-461.93"/>
    <s v="EUR"/>
    <n v="-460.875"/>
    <n v="30543689"/>
    <s v="VEHICLE"/>
    <s v="854V0540"/>
    <s v="PO Auto-Accrual re PO: 10046796 / Renouvellement assurance véh 0445 D8 03 IT"/>
  </r>
  <r>
    <s v="E"/>
    <s v="5120"/>
    <s v="854"/>
    <s v="85406"/>
    <s v="8549057"/>
    <n v="528004120010"/>
    <x v="1"/>
    <x v="58"/>
    <x v="58"/>
    <n v="202302"/>
    <n v="44834"/>
    <s v="XOF"/>
    <n v="-302316.67"/>
    <n v="-461.93"/>
    <s v="EUR"/>
    <n v="-460.875"/>
    <n v="30543689"/>
    <s v="VEHICLE"/>
    <s v="854V0535"/>
    <s v="PO Auto-Accrual re PO: 10046796 / Renouvellement assurance véh 0182 D7 03 IT"/>
  </r>
  <r>
    <s v="E"/>
    <s v="5120"/>
    <s v="854"/>
    <s v="85406"/>
    <s v="8549057"/>
    <n v="528004120010"/>
    <x v="1"/>
    <x v="58"/>
    <x v="58"/>
    <n v="202302"/>
    <n v="44834"/>
    <s v="XOF"/>
    <n v="-302316.67"/>
    <n v="-461.93"/>
    <s v="EUR"/>
    <n v="-460.875"/>
    <n v="30543689"/>
    <s v="VEHICLE"/>
    <s v="854V0539"/>
    <s v="PO Auto-Accrual re PO: 10046796 / Renouvellement assurance véh 0170 D7 03 IT"/>
  </r>
  <r>
    <s v="E"/>
    <s v="5120"/>
    <s v="854"/>
    <s v="85406"/>
    <s v="8549057"/>
    <n v="528004120010"/>
    <x v="1"/>
    <x v="58"/>
    <x v="58"/>
    <n v="202302"/>
    <n v="44835"/>
    <s v="XOF"/>
    <n v="302316.67"/>
    <n v="461.93"/>
    <s v="EUR"/>
    <n v="460.875"/>
    <n v="30543689"/>
    <s v="VEHICLE"/>
    <s v="854V0539"/>
    <s v="REV-PO Auto-Accrual re PO: 10046796 / Renouvellement assurance véh 0170 D7 03 IT"/>
  </r>
  <r>
    <s v="E"/>
    <s v="5120"/>
    <s v="854"/>
    <s v="85406"/>
    <s v="8549057"/>
    <n v="528004120010"/>
    <x v="1"/>
    <x v="58"/>
    <x v="58"/>
    <n v="202302"/>
    <n v="44835"/>
    <s v="XOF"/>
    <n v="302316.67"/>
    <n v="461.93"/>
    <s v="EUR"/>
    <n v="460.875"/>
    <n v="30543689"/>
    <s v="VEHICLE"/>
    <s v="854V0540"/>
    <s v="REV-PO Auto-Accrual re PO: 10046796 / Renouvellement assurance véh 0445 D8 03 IT"/>
  </r>
  <r>
    <s v="E"/>
    <s v="5120"/>
    <s v="854"/>
    <s v="85406"/>
    <s v="8549057"/>
    <n v="528004120010"/>
    <x v="1"/>
    <x v="58"/>
    <x v="58"/>
    <n v="202302"/>
    <n v="44835"/>
    <s v="XOF"/>
    <n v="302316.67"/>
    <n v="461.93"/>
    <s v="EUR"/>
    <n v="460.875"/>
    <n v="30543689"/>
    <s v="VEHICLE"/>
    <s v="854V0535"/>
    <s v="REV-PO Auto-Accrual re PO: 10046796 / Renouvellement assurance véh 0182 D7 03 IT"/>
  </r>
  <r>
    <s v="E"/>
    <s v="5120"/>
    <s v="854"/>
    <s v="85406"/>
    <s v="8549057"/>
    <n v="528004120010"/>
    <x v="1"/>
    <x v="92"/>
    <x v="4"/>
    <n v="202302"/>
    <n v="44835"/>
    <s v="XOF"/>
    <n v="-302316.67"/>
    <n v="-461.93"/>
    <s v="EUR"/>
    <n v="-460.875"/>
    <n v="30543689"/>
    <s v="VEHICLE"/>
    <s v="854V0539"/>
    <s v="REV-PO Auto-Accrual re PO: 10046796 / Renouvellement assurance véh 0170 D7 03 IT"/>
  </r>
  <r>
    <s v="E"/>
    <s v="5120"/>
    <s v="854"/>
    <s v="85406"/>
    <s v="8549057"/>
    <n v="528004120010"/>
    <x v="1"/>
    <x v="92"/>
    <x v="4"/>
    <n v="202302"/>
    <n v="44835"/>
    <s v="XOF"/>
    <n v="-302316.67"/>
    <n v="-461.93"/>
    <s v="EUR"/>
    <n v="-460.875"/>
    <n v="30543689"/>
    <s v="VEHICLE"/>
    <s v="854V0540"/>
    <s v="REV-PO Auto-Accrual re PO: 10046796 / Renouvellement assurance véh 0445 D8 03 IT"/>
  </r>
  <r>
    <s v="E"/>
    <s v="5120"/>
    <s v="854"/>
    <s v="85406"/>
    <s v="8549057"/>
    <n v="528004120010"/>
    <x v="1"/>
    <x v="92"/>
    <x v="4"/>
    <n v="202302"/>
    <n v="44835"/>
    <s v="XOF"/>
    <n v="-302316.67"/>
    <n v="-461.93"/>
    <s v="EUR"/>
    <n v="-460.875"/>
    <n v="30543689"/>
    <s v="VEHICLE"/>
    <s v="854V0535"/>
    <s v="REV-PO Auto-Accrual re PO: 10046796 / Renouvellement assurance véh 0182 D7 03 IT"/>
  </r>
  <r>
    <s v="E"/>
    <s v="6022"/>
    <s v="854"/>
    <s v="85407"/>
    <s v="8549054"/>
    <n v="528004120010"/>
    <x v="1"/>
    <x v="3"/>
    <x v="3"/>
    <n v="202302"/>
    <n v="44844"/>
    <s v="XOF"/>
    <n v="19699.740000000002"/>
    <n v="28.98"/>
    <s v="EUR"/>
    <n v="30.032"/>
    <n v="30543689"/>
    <s v="PROPERTY"/>
    <s v="854P0073"/>
    <s v="Premise allocation : [52800412] [39.56%] [30522553] - 30522243-DDCPC011022/Achat d'eau minérale babali pour la consommation des STAFF Dédougou"/>
  </r>
  <r>
    <s v="E"/>
    <s v="6022"/>
    <s v="854"/>
    <s v="85407"/>
    <s v="8549054"/>
    <n v="528004120010"/>
    <x v="1"/>
    <x v="3"/>
    <x v="3"/>
    <n v="202302"/>
    <n v="44844"/>
    <s v="XOF"/>
    <n v="-19699.740000000002"/>
    <n v="-28.98"/>
    <s v="EUR"/>
    <n v="-30.032"/>
    <n v="30543689"/>
    <s v="PROPERTY"/>
    <s v="854P0073"/>
    <s v="Premise allocation : [52800412] [39.56%] [30521694] - DDCPC011022/Achat d'eau minérale babali pour la consommation des STAFF Dédougou"/>
  </r>
  <r>
    <s v="E"/>
    <s v="6022"/>
    <s v="854"/>
    <s v="85407"/>
    <s v="8549054"/>
    <n v="528004120010"/>
    <x v="1"/>
    <x v="3"/>
    <x v="3"/>
    <n v="202302"/>
    <n v="44844"/>
    <s v="XOF"/>
    <n v="-19699.740000000002"/>
    <n v="-28.98"/>
    <s v="EUR"/>
    <n v="-30.032"/>
    <n v="30543689"/>
    <s v="PROPERTY"/>
    <s v="854P0073"/>
    <s v="Premise allocation : [52800412] [39.56%] [30522243] - DDCPC011022/Achat d'eau minérale babali pour la consommation des STAFF Dédougou"/>
  </r>
  <r>
    <s v="E"/>
    <s v="6022"/>
    <s v="854"/>
    <s v="85407"/>
    <s v="8549054"/>
    <n v="528004120010"/>
    <x v="1"/>
    <x v="2"/>
    <x v="2"/>
    <n v="202302"/>
    <n v="44844"/>
    <s v="XOF"/>
    <n v="-19699.740000000002"/>
    <n v="-28.98"/>
    <s v="EUR"/>
    <n v="-30.032"/>
    <n v="30543689"/>
    <s v="PROPERTY"/>
    <s v="854P0073"/>
    <s v="Premise allocation : [52800412] [39.56%] [30522553] - 30522243-DDCPC011022/Achat d'eau minérale babali pour la consommation des STAFF Dédougou"/>
  </r>
  <r>
    <s v="E"/>
    <s v="6022"/>
    <s v="854"/>
    <s v="85407"/>
    <s v="8549054"/>
    <n v="528004120010"/>
    <x v="1"/>
    <x v="2"/>
    <x v="2"/>
    <n v="202302"/>
    <n v="44844"/>
    <s v="XOF"/>
    <n v="19699.740000000002"/>
    <n v="28.98"/>
    <s v="EUR"/>
    <n v="30.032"/>
    <n v="30543689"/>
    <s v="PROPERTY"/>
    <s v="854P0073"/>
    <s v="Premise allocation : [52800412] [39.56%] [30521694] - DDCPC011022/Achat d'eau minérale babali pour la consommation des STAFF Dédougou"/>
  </r>
  <r>
    <s v="E"/>
    <s v="6022"/>
    <s v="854"/>
    <s v="85407"/>
    <s v="8549054"/>
    <n v="528004120010"/>
    <x v="1"/>
    <x v="2"/>
    <x v="2"/>
    <n v="202302"/>
    <n v="44844"/>
    <s v="XOF"/>
    <n v="19699.740000000002"/>
    <n v="28.98"/>
    <s v="EUR"/>
    <n v="30.032"/>
    <n v="30543689"/>
    <s v="PROPERTY"/>
    <s v="854P0073"/>
    <s v="Premise allocation : [52800412] [39.56%] [30522243] - DDCPC011022/Achat d'eau minérale babali pour la consommation des STAFF Dédougou"/>
  </r>
  <r>
    <s v="E"/>
    <s v="4170"/>
    <s v="854"/>
    <s v="85408"/>
    <s v="8549059"/>
    <n v="528004120002"/>
    <x v="0"/>
    <x v="12"/>
    <x v="12"/>
    <n v="202302"/>
    <n v="44845"/>
    <s v="XOF"/>
    <n v="-16331.52"/>
    <n v="-24.03"/>
    <s v="EUR"/>
    <n v="-24.902000000000001"/>
    <n v="30543689"/>
    <s v="STAFF"/>
    <n v="2057784"/>
    <s v="Time Code : N - OUB191022-OMNI-UAB/KINDA NARCISSE/Assurance Septembre à Octobre 2022/Son incorporation"/>
  </r>
  <r>
    <s v="E"/>
    <s v="4170"/>
    <s v="854"/>
    <s v="85408"/>
    <s v="8549059"/>
    <n v="528004120002"/>
    <x v="0"/>
    <x v="18"/>
    <x v="18"/>
    <n v="202302"/>
    <n v="44845"/>
    <s v="XOF"/>
    <n v="16331.52"/>
    <n v="24.03"/>
    <s v="EUR"/>
    <n v="24.902000000000001"/>
    <n v="30543689"/>
    <s v="STAFF"/>
    <n v="2057784"/>
    <s v="Time Code : N - OUB191022-OMNI-UAB/KINDA NARCISSE/Assurance Septembre à Octobre 2022/Son incorporation"/>
  </r>
  <r>
    <s v="E"/>
    <s v="6020"/>
    <s v="854"/>
    <s v="85407"/>
    <s v="8549054"/>
    <n v="528004120010"/>
    <x v="1"/>
    <x v="2"/>
    <x v="2"/>
    <n v="202302"/>
    <n v="44846"/>
    <s v="XOF"/>
    <n v="7911.54"/>
    <n v="11.64"/>
    <s v="EUR"/>
    <n v="12.063000000000001"/>
    <n v="30543689"/>
    <s v="PROPERTY"/>
    <s v="854P0073"/>
    <s v="Premise allocation : [52800412] [39.56%] [30521694] - DDCPC021022/Achat et installation d'une ampoule étanche pour la devanture du bureau de Dédougou"/>
  </r>
  <r>
    <s v="E"/>
    <s v="6020"/>
    <s v="854"/>
    <s v="85407"/>
    <s v="8549054"/>
    <n v="528004120010"/>
    <x v="1"/>
    <x v="2"/>
    <x v="2"/>
    <n v="202302"/>
    <n v="44846"/>
    <s v="XOF"/>
    <n v="-7911.54"/>
    <n v="-11.64"/>
    <s v="EUR"/>
    <n v="-12.063000000000001"/>
    <n v="30543689"/>
    <s v="PROPERTY"/>
    <s v="854P0073"/>
    <s v="Premise allocation : [52800412] [39.56%] [30522553] - 30522243-DDCPC021022/Achat et installation d'une ampoule étanche pour la devanture du bureau de Dédougou"/>
  </r>
  <r>
    <s v="E"/>
    <s v="6020"/>
    <s v="854"/>
    <s v="85407"/>
    <s v="8549054"/>
    <n v="528004120010"/>
    <x v="1"/>
    <x v="2"/>
    <x v="2"/>
    <n v="202302"/>
    <n v="44846"/>
    <s v="XOF"/>
    <n v="7911.54"/>
    <n v="11.64"/>
    <s v="EUR"/>
    <n v="12.063000000000001"/>
    <n v="30543689"/>
    <s v="PROPERTY"/>
    <s v="854P0073"/>
    <s v="Premise allocation : [52800412] [39.56%] [30522243] - DDCPC021022/Achat et installation d'une ampoule étanche pour la devanture du bureau de Dédougou"/>
  </r>
  <r>
    <s v="E"/>
    <s v="6020"/>
    <s v="854"/>
    <s v="85407"/>
    <s v="8549054"/>
    <n v="528004120010"/>
    <x v="1"/>
    <x v="3"/>
    <x v="3"/>
    <n v="202302"/>
    <n v="44846"/>
    <s v="XOF"/>
    <n v="-7911.54"/>
    <n v="-11.64"/>
    <s v="EUR"/>
    <n v="-12.063000000000001"/>
    <n v="30543689"/>
    <s v="PROPERTY"/>
    <s v="854P0073"/>
    <s v="Premise allocation : [52800412] [39.56%] [30521694] - DDCPC021022/Achat et installation d'une ampoule étanche pour la devanture du bureau de Dédougou"/>
  </r>
  <r>
    <s v="E"/>
    <s v="6020"/>
    <s v="854"/>
    <s v="85407"/>
    <s v="8549054"/>
    <n v="528004120010"/>
    <x v="1"/>
    <x v="3"/>
    <x v="3"/>
    <n v="202302"/>
    <n v="44846"/>
    <s v="XOF"/>
    <n v="7911.54"/>
    <n v="11.64"/>
    <s v="EUR"/>
    <n v="12.063000000000001"/>
    <n v="30543689"/>
    <s v="PROPERTY"/>
    <s v="854P0073"/>
    <s v="Premise allocation : [52800412] [39.56%] [30522553] - 30522243-DDCPC021022/Achat et installation d'une ampoule étanche pour la devanture du bureau de Dédougou"/>
  </r>
  <r>
    <s v="E"/>
    <s v="6020"/>
    <s v="854"/>
    <s v="85407"/>
    <s v="8549054"/>
    <n v="528004120010"/>
    <x v="1"/>
    <x v="3"/>
    <x v="3"/>
    <n v="202302"/>
    <n v="44846"/>
    <s v="XOF"/>
    <n v="-7911.54"/>
    <n v="-11.64"/>
    <s v="EUR"/>
    <n v="-12.063000000000001"/>
    <n v="30543689"/>
    <s v="PROPERTY"/>
    <s v="854P0073"/>
    <s v="Premise allocation : [52800412] [39.56%] [30522243] - DDCPC021022/Achat et installation d'une ampoule étanche pour la devanture du bureau de Dédougou"/>
  </r>
  <r>
    <s v="E"/>
    <s v="4120"/>
    <s v="854"/>
    <s v="85406"/>
    <s v="8549059"/>
    <n v="528004120002"/>
    <x v="0"/>
    <x v="18"/>
    <x v="18"/>
    <n v="202302"/>
    <n v="44847"/>
    <s v="XOF"/>
    <n v="15501.52"/>
    <n v="22.8"/>
    <s v="EUR"/>
    <n v="23.628"/>
    <n v="30543689"/>
    <s v="STAFF"/>
    <n v="8540279"/>
    <s v="Time Code : N - OUB531022-OMNI-FRAIS DE SCOLARITE 2022 2023/YAMEOGA Lucie"/>
  </r>
  <r>
    <s v="E"/>
    <s v="4120"/>
    <s v="854"/>
    <s v="85400"/>
    <s v="8549055"/>
    <n v="528004120002"/>
    <x v="0"/>
    <x v="42"/>
    <x v="42"/>
    <n v="202302"/>
    <n v="44847"/>
    <s v="XOF"/>
    <n v="2857.14"/>
    <n v="4.2"/>
    <s v="EUR"/>
    <n v="4.3520000000000003"/>
    <n v="30543689"/>
    <s v="STAFF"/>
    <n v="8540039"/>
    <s v="Time Code : N - OUB531022-OMNI-FRAIS DE SCOLARITE 2022 2023/NABI Gregoire"/>
  </r>
  <r>
    <s v="E"/>
    <s v="4120"/>
    <s v="854"/>
    <s v="85400"/>
    <s v="8549055"/>
    <n v="528004120002"/>
    <x v="0"/>
    <x v="11"/>
    <x v="11"/>
    <n v="202302"/>
    <n v="44847"/>
    <s v="XOF"/>
    <n v="-2857.14"/>
    <n v="-4.2"/>
    <s v="EUR"/>
    <n v="-4.3520000000000003"/>
    <n v="30543689"/>
    <s v="STAFF"/>
    <n v="8540039"/>
    <s v="Time Code : N - OUB531022-OMNI-FRAIS DE SCOLARITE 2022 2023/NABI Gregoire"/>
  </r>
  <r>
    <s v="E"/>
    <s v="4120"/>
    <s v="854"/>
    <s v="85406"/>
    <s v="8549059"/>
    <n v="528004120002"/>
    <x v="0"/>
    <x v="12"/>
    <x v="12"/>
    <n v="202302"/>
    <n v="44847"/>
    <s v="XOF"/>
    <n v="-15501.52"/>
    <n v="-22.8"/>
    <s v="EUR"/>
    <n v="-23.628"/>
    <n v="30543689"/>
    <s v="STAFF"/>
    <n v="8540279"/>
    <s v="Time Code : N - OUB531022-OMNI-FRAIS DE SCOLARITE 2022 2023/YAMEOGA Lucie"/>
  </r>
  <r>
    <s v="E"/>
    <s v="4120"/>
    <s v="854"/>
    <s v="85406"/>
    <s v="8549057"/>
    <n v="528004120002"/>
    <x v="0"/>
    <x v="7"/>
    <x v="7"/>
    <n v="202302"/>
    <n v="44847"/>
    <s v="XOF"/>
    <n v="-45882.35"/>
    <n v="-67.5"/>
    <s v="EUR"/>
    <n v="-69.95"/>
    <n v="30543689"/>
    <s v="STAFF"/>
    <n v="8540399"/>
    <s v="Time Code : N - OUB531022-OMNI-FRAIS DE SCOLARITE 2022 2023/KONFE Aicha"/>
  </r>
  <r>
    <s v="E"/>
    <s v="4120"/>
    <s v="854"/>
    <s v="85406"/>
    <s v="8549057"/>
    <n v="528004120002"/>
    <x v="0"/>
    <x v="19"/>
    <x v="19"/>
    <n v="202302"/>
    <n v="44847"/>
    <s v="XOF"/>
    <n v="45882.35"/>
    <n v="67.5"/>
    <s v="EUR"/>
    <n v="69.95"/>
    <n v="30543689"/>
    <s v="STAFF"/>
    <n v="8540399"/>
    <s v="Time Code : N - OUB531022-OMNI-FRAIS DE SCOLARITE 2022 2023/KONFE Aicha"/>
  </r>
  <r>
    <s v="E"/>
    <s v="4120"/>
    <s v="854"/>
    <s v="85400"/>
    <s v="8549059"/>
    <n v="528004120002"/>
    <x v="0"/>
    <x v="12"/>
    <x v="12"/>
    <n v="202302"/>
    <n v="44847"/>
    <s v="XOF"/>
    <n v="-1920.84"/>
    <n v="-2.83"/>
    <s v="EUR"/>
    <n v="-2.9329999999999998"/>
    <n v="30543689"/>
    <s v="STAFF"/>
    <n v="8540206"/>
    <s v="Time Code : N - OUB531022-OMNI-FRAIS DE SCOLARITE 2022 2023/OUEDRAOGO W Joseph"/>
  </r>
  <r>
    <s v="E"/>
    <s v="4120"/>
    <s v="854"/>
    <s v="85400"/>
    <s v="8549059"/>
    <n v="528004120002"/>
    <x v="0"/>
    <x v="12"/>
    <x v="12"/>
    <n v="202302"/>
    <n v="44847"/>
    <s v="XOF"/>
    <n v="-49681.53"/>
    <n v="-73.09"/>
    <s v="EUR"/>
    <n v="-75.742999999999995"/>
    <n v="30543689"/>
    <s v="STAFF"/>
    <n v="2029740"/>
    <s v="Time Code : N - OUB531022-OMNI-FRAIS DE SCOLARITE 2022 2023/KAMBOU Christian"/>
  </r>
  <r>
    <s v="E"/>
    <s v="4120"/>
    <s v="854"/>
    <s v="85400"/>
    <s v="8549059"/>
    <n v="528004120002"/>
    <x v="0"/>
    <x v="12"/>
    <x v="12"/>
    <n v="202302"/>
    <n v="44847"/>
    <s v="XOF"/>
    <n v="-5572.76"/>
    <n v="-8.1999999999999993"/>
    <s v="EUR"/>
    <n v="-8.4979999999999993"/>
    <n v="30543689"/>
    <s v="STAFF"/>
    <n v="2012905"/>
    <s v="Time Code : N - OUB531022-OMNI-FRAIS DE SCOLARITE 2022 2023/NEBIE Noël"/>
  </r>
  <r>
    <s v="E"/>
    <s v="4120"/>
    <s v="854"/>
    <s v="85400"/>
    <s v="8549059"/>
    <n v="528004120002"/>
    <x v="0"/>
    <x v="18"/>
    <x v="18"/>
    <n v="202302"/>
    <n v="44847"/>
    <s v="XOF"/>
    <n v="1920.84"/>
    <n v="2.83"/>
    <s v="EUR"/>
    <n v="2.9329999999999998"/>
    <n v="30543689"/>
    <s v="STAFF"/>
    <n v="8540206"/>
    <s v="Time Code : N - OUB531022-OMNI-FRAIS DE SCOLARITE 2022 2023/OUEDRAOGO W Joseph"/>
  </r>
  <r>
    <s v="E"/>
    <s v="4120"/>
    <s v="854"/>
    <s v="85400"/>
    <s v="8549059"/>
    <n v="528004120002"/>
    <x v="0"/>
    <x v="18"/>
    <x v="18"/>
    <n v="202302"/>
    <n v="44847"/>
    <s v="XOF"/>
    <n v="49681.53"/>
    <n v="73.09"/>
    <s v="EUR"/>
    <n v="75.742999999999995"/>
    <n v="30543689"/>
    <s v="STAFF"/>
    <n v="2029740"/>
    <s v="Time Code : N - OUB531022-OMNI-FRAIS DE SCOLARITE 2022 2023/KAMBOU Christian"/>
  </r>
  <r>
    <s v="E"/>
    <s v="4120"/>
    <s v="854"/>
    <s v="85400"/>
    <s v="8549059"/>
    <n v="528004120002"/>
    <x v="0"/>
    <x v="18"/>
    <x v="18"/>
    <n v="202302"/>
    <n v="44847"/>
    <s v="XOF"/>
    <n v="5572.76"/>
    <n v="8.1999999999999993"/>
    <s v="EUR"/>
    <n v="8.4979999999999993"/>
    <n v="30543689"/>
    <s v="STAFF"/>
    <n v="2012905"/>
    <s v="Time Code : N - OUB531022-OMNI-FRAIS DE SCOLARITE 2022 2023/NEBIE Noël"/>
  </r>
  <r>
    <s v="E"/>
    <s v="4190"/>
    <s v="854"/>
    <s v="85408"/>
    <s v="8549059"/>
    <n v="528004120002"/>
    <x v="0"/>
    <x v="18"/>
    <x v="18"/>
    <n v="202302"/>
    <n v="44854"/>
    <s v="XOF"/>
    <n v="74062.5"/>
    <n v="108.95"/>
    <s v="EUR"/>
    <n v="112.905"/>
    <n v="30543689"/>
    <s v="STAFF"/>
    <n v="2057784"/>
    <s v="Time Code : N - OUB751022-OMNI-FRAIS DE TRANSPORT ET D'INSTALLATIONFRAIS DE TRANSPORT DE KINDA NARCISSE"/>
  </r>
  <r>
    <s v="E"/>
    <s v="4190"/>
    <s v="854"/>
    <s v="85408"/>
    <s v="8549059"/>
    <n v="528004120002"/>
    <x v="0"/>
    <x v="12"/>
    <x v="12"/>
    <n v="202302"/>
    <n v="44854"/>
    <s v="XOF"/>
    <n v="-74062.5"/>
    <n v="-108.95"/>
    <s v="EUR"/>
    <n v="-112.905"/>
    <n v="30543689"/>
    <s v="STAFF"/>
    <n v="2057784"/>
    <s v="Time Code : N - OUB751022-OMNI-FRAIS DE TRANSPORT ET D'INSTALLATIONFRAIS DE TRANSPORT DE KINDA NARCISSE"/>
  </r>
  <r>
    <s v="E"/>
    <s v="6060"/>
    <s v="854"/>
    <s v="85407"/>
    <s v="8549054"/>
    <n v="528004120010"/>
    <x v="1"/>
    <x v="3"/>
    <x v="3"/>
    <n v="202302"/>
    <n v="44854"/>
    <s v="XOF"/>
    <n v="-39557.699999999997"/>
    <n v="-58.19"/>
    <s v="EUR"/>
    <n v="-60.302"/>
    <n v="30543689"/>
    <s v="PROPERTY"/>
    <s v="854P0073"/>
    <s v="Premise allocation : [52800412] [39.56%] [30521694] - DDCPB011022/OMNI/COULIBALY Mamou/Retenue sur Entretien du bureau de Dédougou du 15 Septembre au 14 Octobre 2022"/>
  </r>
  <r>
    <s v="E"/>
    <s v="6060"/>
    <s v="854"/>
    <s v="85407"/>
    <s v="8549054"/>
    <n v="528004120010"/>
    <x v="1"/>
    <x v="2"/>
    <x v="2"/>
    <n v="202302"/>
    <n v="44854"/>
    <s v="XOF"/>
    <n v="39557.699999999997"/>
    <n v="58.19"/>
    <s v="EUR"/>
    <n v="60.302"/>
    <n v="30543689"/>
    <s v="PROPERTY"/>
    <s v="854P0073"/>
    <s v="Premise allocation : [52800412] [39.56%] [30521694] - DDCPB011022/OMNI/COULIBALY Mamou/Retenue sur Entretien du bureau de Dédougou du 15 Septembre au 14 Octobre 2022"/>
  </r>
  <r>
    <s v="E"/>
    <s v="7142"/>
    <s v="854"/>
    <s v="85401"/>
    <s v="8549052"/>
    <n v="528004120003"/>
    <x v="5"/>
    <x v="79"/>
    <x v="78"/>
    <n v="202302"/>
    <n v="44858"/>
    <s v="XOF"/>
    <n v="10000"/>
    <n v="14.71"/>
    <s v="EUR"/>
    <n v="15.244"/>
    <n v="30543689"/>
    <m/>
    <m/>
    <s v="Handling Charge - line level"/>
  </r>
  <r>
    <s v="E"/>
    <s v="7142"/>
    <s v="854"/>
    <s v="85401"/>
    <s v="8549052"/>
    <n v="528004120003"/>
    <x v="5"/>
    <x v="79"/>
    <x v="78"/>
    <n v="202302"/>
    <n v="44858"/>
    <s v="XOF"/>
    <n v="500000"/>
    <n v="735.54"/>
    <s v="EUR"/>
    <n v="762.24099999999999"/>
    <n v="30543689"/>
    <m/>
    <m/>
    <s v="Chambre climatisée double+ de 21jrs"/>
  </r>
  <r>
    <s v="E"/>
    <s v="7142"/>
    <s v="854"/>
    <s v="85401"/>
    <s v="8549052"/>
    <n v="528004120003"/>
    <x v="5"/>
    <x v="41"/>
    <x v="41"/>
    <n v="202302"/>
    <n v="44858"/>
    <s v="XOF"/>
    <n v="-10000"/>
    <n v="-14.71"/>
    <s v="EUR"/>
    <n v="-15.244"/>
    <n v="30543689"/>
    <m/>
    <m/>
    <s v="Handling Charge - line level"/>
  </r>
  <r>
    <s v="E"/>
    <s v="7142"/>
    <s v="854"/>
    <s v="85401"/>
    <s v="8549052"/>
    <n v="528004120003"/>
    <x v="5"/>
    <x v="41"/>
    <x v="41"/>
    <n v="202302"/>
    <n v="44858"/>
    <s v="XOF"/>
    <n v="-500000"/>
    <n v="-735.54"/>
    <s v="EUR"/>
    <n v="-762.24099999999999"/>
    <n v="30543689"/>
    <m/>
    <m/>
    <s v="Chambre climatisée double+ de 21jrs"/>
  </r>
  <r>
    <s v="E"/>
    <s v="7142"/>
    <s v="854"/>
    <s v="85401"/>
    <s v="8549052"/>
    <n v="528004120003"/>
    <x v="5"/>
    <x v="41"/>
    <x v="41"/>
    <n v="202302"/>
    <n v="44858"/>
    <s v="XOF"/>
    <n v="-50000"/>
    <n v="-73.55"/>
    <s v="EUR"/>
    <n v="-76.22"/>
    <n v="30543689"/>
    <m/>
    <m/>
    <s v="VAT | Chambre climatisée double+ de 21jrs"/>
  </r>
  <r>
    <s v="E"/>
    <s v="7142"/>
    <s v="854"/>
    <s v="85401"/>
    <s v="8549052"/>
    <n v="528004120003"/>
    <x v="5"/>
    <x v="79"/>
    <x v="78"/>
    <n v="202302"/>
    <n v="44858"/>
    <s v="XOF"/>
    <n v="50000"/>
    <n v="73.55"/>
    <s v="EUR"/>
    <n v="76.22"/>
    <n v="30543689"/>
    <m/>
    <m/>
    <s v="VAT | Chambre climatisée double+ de 21jrs"/>
  </r>
  <r>
    <s v="E"/>
    <s v="6300"/>
    <s v="854"/>
    <s v="85401"/>
    <s v="8549054"/>
    <n v="528004120010"/>
    <x v="1"/>
    <x v="43"/>
    <x v="43"/>
    <n v="202302"/>
    <n v="44859"/>
    <s v="XOF"/>
    <n v="-1551.48"/>
    <n v="-2.2799999999999998"/>
    <s v="EUR"/>
    <n v="-2.363"/>
    <n v="30543689"/>
    <m/>
    <m/>
    <s v="Premise allocation : [52800412] [2.59%] [30521986] - OUMSB1161022-OMNI-ONATEL SA/Frais de communication : Forfait maitrisé KAYA pour le mois de SEPTEMBRE   2022."/>
  </r>
  <r>
    <s v="E"/>
    <s v="6300"/>
    <s v="854"/>
    <s v="85401"/>
    <s v="8549054"/>
    <n v="528004120010"/>
    <x v="1"/>
    <x v="43"/>
    <x v="43"/>
    <n v="202302"/>
    <n v="44859"/>
    <s v="XOF"/>
    <n v="-5947.34"/>
    <n v="-8.75"/>
    <s v="EUR"/>
    <n v="-9.0679999999999996"/>
    <n v="30543689"/>
    <m/>
    <m/>
    <s v="Premise allocation : [52800412] [2.59%] [30521986] - OUMSB1151022-OMNI-ONATEL SA/Frais de connexion internet KAYA/SEPTEMBRE 2022"/>
  </r>
  <r>
    <s v="E"/>
    <s v="5094"/>
    <s v="854"/>
    <s v="85401"/>
    <s v="8549054"/>
    <n v="528004120010"/>
    <x v="1"/>
    <x v="43"/>
    <x v="43"/>
    <n v="202302"/>
    <n v="44859"/>
    <s v="XOF"/>
    <n v="-615000"/>
    <n v="-904.72"/>
    <s v="EUR"/>
    <n v="-937.56299999999999"/>
    <n v="30543689"/>
    <m/>
    <m/>
    <s v="OUMSB1161022-OMNI-ONATEL SA/Frais de communication :  Forfait maitrisé ATWA Partenaire pour de SEPTEMBRE  2022"/>
  </r>
  <r>
    <s v="E"/>
    <s v="5094"/>
    <s v="854"/>
    <s v="85401"/>
    <s v="8549054"/>
    <n v="528004120010"/>
    <x v="1"/>
    <x v="101"/>
    <x v="43"/>
    <n v="202302"/>
    <n v="44859"/>
    <s v="XOF"/>
    <n v="615000"/>
    <n v="904.72"/>
    <s v="EUR"/>
    <n v="937.56299999999999"/>
    <n v="30543689"/>
    <m/>
    <m/>
    <s v="OUMSB1161022-OMNI-ONATEL SA/Frais de communication :  Forfait maitrisé ATWA Partenaire pour de SEPTEMBRE  2022"/>
  </r>
  <r>
    <s v="E"/>
    <s v="6300"/>
    <s v="854"/>
    <s v="85408"/>
    <s v="8549054"/>
    <n v="528004120010"/>
    <x v="1"/>
    <x v="101"/>
    <x v="43"/>
    <n v="202302"/>
    <n v="44859"/>
    <s v="XOF"/>
    <n v="6940.29"/>
    <n v="10.210000000000001"/>
    <s v="EUR"/>
    <n v="10.581"/>
    <n v="30543689"/>
    <m/>
    <m/>
    <s v="Premise allocation : [52800412] [46.27%] [30521986] - OUMSB1141022-OMNI-ONATEL S.A/ONATEL/Frais de communication : Flotte OUAHIGOUYA pour le mois de SEPTEMBRE 2022."/>
  </r>
  <r>
    <s v="E"/>
    <s v="6300"/>
    <s v="854"/>
    <s v="85408"/>
    <s v="8549054"/>
    <n v="528004120010"/>
    <x v="1"/>
    <x v="43"/>
    <x v="43"/>
    <n v="202302"/>
    <n v="44859"/>
    <s v="XOF"/>
    <n v="-27761.16"/>
    <n v="-40.840000000000003"/>
    <s v="EUR"/>
    <n v="-42.323"/>
    <n v="30543689"/>
    <m/>
    <m/>
    <s v="Premise allocation : [52800412] [46.27%] [30521986] - OUMSB1161022-OMNI-ONATEL SA/Frais de communication :  Forfait maitrisé BASE OUAHIGOUYA pour de SEPTEMBRE   2022."/>
  </r>
  <r>
    <s v="E"/>
    <s v="6300"/>
    <s v="854"/>
    <s v="85407"/>
    <s v="8549054"/>
    <n v="528004120010"/>
    <x v="1"/>
    <x v="43"/>
    <x v="43"/>
    <n v="202302"/>
    <n v="44859"/>
    <s v="XOF"/>
    <n v="-1977.89"/>
    <n v="-2.91"/>
    <s v="EUR"/>
    <n v="-3.016"/>
    <n v="30543689"/>
    <m/>
    <m/>
    <s v="Premise allocation : [52800412] [39.56%] [30521986] - OUMSB1141022-OMNI-ONATEL S.A/ONATEL/Frais de communication : Flotte BASE DEDOUGOU pour le mois de SEPTEMBRE 2022."/>
  </r>
  <r>
    <s v="E"/>
    <s v="6300"/>
    <s v="854"/>
    <s v="85407"/>
    <s v="8549054"/>
    <n v="528004120010"/>
    <x v="1"/>
    <x v="43"/>
    <x v="43"/>
    <n v="202302"/>
    <n v="44859"/>
    <s v="XOF"/>
    <n v="-9889.43"/>
    <n v="-14.55"/>
    <s v="EUR"/>
    <n v="-15.077999999999999"/>
    <n v="30543689"/>
    <m/>
    <m/>
    <s v="Premise allocation : [52800412] [39.56%] [30521986] - OUMSB1161022-OMNI-ONATEL SA/Frais de communication :  Forfait maitrisé BASE DE DEDOUGOU pour de SEPTEMBRE  2022."/>
  </r>
  <r>
    <s v="E"/>
    <s v="6300"/>
    <s v="854"/>
    <s v="85407"/>
    <s v="8549054"/>
    <n v="528004120010"/>
    <x v="1"/>
    <x v="43"/>
    <x v="43"/>
    <n v="202302"/>
    <n v="44859"/>
    <s v="XOF"/>
    <n v="-47469.24"/>
    <n v="-69.83"/>
    <s v="EUR"/>
    <n v="-72.364999999999995"/>
    <n v="30543689"/>
    <m/>
    <m/>
    <s v="Premise allocation : [52800412] [39.56%] [30521986] - OUMSB1151022-OMNI-ONATEL SA/Frais de connexion internet DEDOUGOU/SEPTEMBRE 2022"/>
  </r>
  <r>
    <s v="E"/>
    <s v="6300"/>
    <s v="854"/>
    <s v="85408"/>
    <s v="8549054"/>
    <n v="528004120010"/>
    <x v="1"/>
    <x v="43"/>
    <x v="43"/>
    <n v="202302"/>
    <n v="44859"/>
    <s v="XOF"/>
    <n v="-6940.29"/>
    <n v="-10.210000000000001"/>
    <s v="EUR"/>
    <n v="-10.581"/>
    <n v="30543689"/>
    <m/>
    <m/>
    <s v="Premise allocation : [52800412] [46.27%] [30521986] - OUMSB1141022-OMNI-ONATEL S.A/ONATEL/Frais de communication : Flotte OUAHIGOUYA pour le mois de SEPTEMBRE 2022."/>
  </r>
  <r>
    <s v="E"/>
    <s v="6300"/>
    <s v="854"/>
    <s v="85408"/>
    <s v="8549054"/>
    <n v="528004120010"/>
    <x v="1"/>
    <x v="101"/>
    <x v="43"/>
    <n v="202302"/>
    <n v="44859"/>
    <s v="XOF"/>
    <n v="27761.16"/>
    <n v="40.840000000000003"/>
    <s v="EUR"/>
    <n v="42.323"/>
    <n v="30543689"/>
    <m/>
    <m/>
    <s v="Premise allocation : [52800412] [46.27%] [30521986] - OUMSB1161022-OMNI-ONATEL SA/Frais de communication :  Forfait maitrisé BASE OUAHIGOUYA pour de SEPTEMBRE   2022."/>
  </r>
  <r>
    <s v="E"/>
    <s v="6300"/>
    <s v="854"/>
    <s v="85407"/>
    <s v="8549054"/>
    <n v="528004120010"/>
    <x v="1"/>
    <x v="101"/>
    <x v="43"/>
    <n v="202302"/>
    <n v="44859"/>
    <s v="XOF"/>
    <n v="1977.89"/>
    <n v="2.91"/>
    <s v="EUR"/>
    <n v="3.016"/>
    <n v="30543689"/>
    <m/>
    <m/>
    <s v="Premise allocation : [52800412] [39.56%] [30521986] - OUMSB1141022-OMNI-ONATEL S.A/ONATEL/Frais de communication : Flotte BASE DEDOUGOU pour le mois de SEPTEMBRE 2022."/>
  </r>
  <r>
    <s v="E"/>
    <s v="6300"/>
    <s v="854"/>
    <s v="85407"/>
    <s v="8549054"/>
    <n v="528004120010"/>
    <x v="1"/>
    <x v="101"/>
    <x v="43"/>
    <n v="202302"/>
    <n v="44859"/>
    <s v="XOF"/>
    <n v="9889.43"/>
    <n v="14.55"/>
    <s v="EUR"/>
    <n v="15.077999999999999"/>
    <n v="30543689"/>
    <m/>
    <m/>
    <s v="Premise allocation : [52800412] [39.56%] [30521986] - OUMSB1161022-OMNI-ONATEL SA/Frais de communication :  Forfait maitrisé BASE DE DEDOUGOU pour de SEPTEMBRE  2022."/>
  </r>
  <r>
    <s v="E"/>
    <s v="6300"/>
    <s v="854"/>
    <s v="85407"/>
    <s v="8549054"/>
    <n v="528004120010"/>
    <x v="1"/>
    <x v="101"/>
    <x v="43"/>
    <n v="202302"/>
    <n v="44859"/>
    <s v="XOF"/>
    <n v="47469.24"/>
    <n v="69.83"/>
    <s v="EUR"/>
    <n v="72.364999999999995"/>
    <n v="30543689"/>
    <m/>
    <m/>
    <s v="Premise allocation : [52800412] [39.56%] [30521986] - OUMSB1151022-OMNI-ONATEL SA/Frais de connexion internet DEDOUGOU/SEPTEMBRE 2022"/>
  </r>
  <r>
    <s v="E"/>
    <s v="6300"/>
    <s v="854"/>
    <s v="85401"/>
    <s v="8549054"/>
    <n v="528004120010"/>
    <x v="1"/>
    <x v="101"/>
    <x v="43"/>
    <n v="202302"/>
    <n v="44859"/>
    <s v="XOF"/>
    <n v="387.87"/>
    <n v="0.56999999999999995"/>
    <s v="EUR"/>
    <n v="0.59099999999999997"/>
    <n v="30543689"/>
    <m/>
    <m/>
    <s v="Premise allocation : [52800412] [2.59%] [30521986] - OUMSB1141022-OMNI-ONATEL S.A/ONATEL/Frais de communication : Flotte BASE KAYA pour le mois de  SEPTEMBRE 2022"/>
  </r>
  <r>
    <s v="E"/>
    <s v="6300"/>
    <s v="854"/>
    <s v="85401"/>
    <s v="8549054"/>
    <n v="528004120010"/>
    <x v="1"/>
    <x v="101"/>
    <x v="43"/>
    <n v="202302"/>
    <n v="44859"/>
    <s v="XOF"/>
    <n v="1551.48"/>
    <n v="2.2799999999999998"/>
    <s v="EUR"/>
    <n v="2.363"/>
    <n v="30543689"/>
    <m/>
    <m/>
    <s v="Premise allocation : [52800412] [2.59%] [30521986] - OUMSB1161022-OMNI-ONATEL SA/Frais de communication : Forfait maitrisé KAYA pour le mois de SEPTEMBRE   2022."/>
  </r>
  <r>
    <s v="E"/>
    <s v="6300"/>
    <s v="854"/>
    <s v="85406"/>
    <s v="8549054"/>
    <n v="528004120010"/>
    <x v="1"/>
    <x v="101"/>
    <x v="43"/>
    <n v="202302"/>
    <n v="44859"/>
    <s v="XOF"/>
    <n v="4110.42"/>
    <n v="6.05"/>
    <s v="EUR"/>
    <n v="6.27"/>
    <n v="30543689"/>
    <m/>
    <m/>
    <s v="Premise allocation : [52800412] [13.70%] [30521986] - OUMSB1141022-OMNI-ONATEL S.A/ONATEL/Frais de communication : Flotte BASE OUAGA pour le mois de SEPTEMBRE 2022."/>
  </r>
  <r>
    <s v="E"/>
    <s v="6300"/>
    <s v="854"/>
    <s v="85406"/>
    <s v="8549054"/>
    <n v="528004120010"/>
    <x v="1"/>
    <x v="101"/>
    <x v="43"/>
    <n v="202302"/>
    <n v="44859"/>
    <s v="XOF"/>
    <n v="13701.4"/>
    <n v="20.16"/>
    <s v="EUR"/>
    <n v="20.891999999999999"/>
    <n v="30543689"/>
    <m/>
    <m/>
    <s v="Premise allocation : [52800412] [13.70%] [30521986] - OUMSB1161022-OMNI-ONATEL SA/Frais de communication :  Forfait maitrisé BASE DE OUAGA pour de SEPTEMBRE  2022."/>
  </r>
  <r>
    <s v="E"/>
    <s v="6300"/>
    <s v="854"/>
    <s v="85406"/>
    <s v="8549054"/>
    <n v="528004120010"/>
    <x v="1"/>
    <x v="43"/>
    <x v="43"/>
    <n v="202302"/>
    <n v="44859"/>
    <s v="XOF"/>
    <n v="-13701.4"/>
    <n v="-20.16"/>
    <s v="EUR"/>
    <n v="-20.891999999999999"/>
    <n v="30543689"/>
    <m/>
    <m/>
    <s v="Premise allocation : [52800412] [13.70%] [30521986] - OUMSB1161022-OMNI-ONATEL SA/Frais de communication :  Forfait maitrisé BASE DE OUAGA pour de SEPTEMBRE  2022."/>
  </r>
  <r>
    <s v="E"/>
    <s v="6300"/>
    <s v="854"/>
    <s v="85406"/>
    <s v="8549054"/>
    <n v="528004120010"/>
    <x v="1"/>
    <x v="43"/>
    <x v="43"/>
    <n v="202302"/>
    <n v="44859"/>
    <s v="XOF"/>
    <n v="-4110.42"/>
    <n v="-6.05"/>
    <s v="EUR"/>
    <n v="-6.27"/>
    <n v="30543689"/>
    <m/>
    <m/>
    <s v="Premise allocation : [52800412] [13.70%] [30521986] - OUMSB1141022-OMNI-ONATEL S.A/ONATEL/Frais de communication : Flotte BASE OUAGA pour le mois de SEPTEMBRE 2022."/>
  </r>
  <r>
    <s v="E"/>
    <s v="6300"/>
    <s v="854"/>
    <s v="85401"/>
    <s v="8549054"/>
    <n v="528004120010"/>
    <x v="1"/>
    <x v="43"/>
    <x v="43"/>
    <n v="202302"/>
    <n v="44859"/>
    <s v="XOF"/>
    <n v="-387.87"/>
    <n v="-0.56999999999999995"/>
    <s v="EUR"/>
    <n v="-0.59099999999999997"/>
    <n v="30543689"/>
    <m/>
    <m/>
    <s v="Premise allocation : [52800412] [2.59%] [30521986] - OUMSB1141022-OMNI-ONATEL S.A/ONATEL/Frais de communication : Flotte BASE KAYA pour le mois de  SEPTEMBRE 2022"/>
  </r>
  <r>
    <s v="E"/>
    <s v="6300"/>
    <s v="854"/>
    <s v="85401"/>
    <s v="8549054"/>
    <n v="528004120010"/>
    <x v="1"/>
    <x v="101"/>
    <x v="43"/>
    <n v="202302"/>
    <n v="44859"/>
    <s v="XOF"/>
    <n v="5947.34"/>
    <n v="8.75"/>
    <s v="EUR"/>
    <n v="9.0679999999999996"/>
    <n v="30543689"/>
    <m/>
    <m/>
    <s v="Premise allocation : [52800412] [2.59%] [30521986] - OUMSB1151022-OMNI-ONATEL SA/Frais de connexion internet KAYA/SEPTEMBRE 2022"/>
  </r>
  <r>
    <s v="E"/>
    <s v="5201"/>
    <s v="854"/>
    <s v="85408"/>
    <s v="8540008"/>
    <n v="528004120039"/>
    <x v="25"/>
    <x v="98"/>
    <x v="96"/>
    <n v="202302"/>
    <n v="44859"/>
    <s v="XOF"/>
    <n v="3600000"/>
    <n v="5295.91"/>
    <s v="EUR"/>
    <n v="5488.16"/>
    <n v="30543689"/>
    <s v="SUBGRANT"/>
    <n v="13485"/>
    <s v="JUSTIF/DECEMBRE/Décaissement tranche N°3/2022_AMMIE_Projet ATWA_Octobre-Décembre 2022/Pour paiement des frais de suivi des dispensation des modules"/>
  </r>
  <r>
    <s v="E"/>
    <s v="5201"/>
    <s v="854"/>
    <s v="85408"/>
    <s v="8540008"/>
    <n v="528004120024"/>
    <x v="16"/>
    <x v="81"/>
    <x v="80"/>
    <n v="202302"/>
    <n v="44859"/>
    <s v="XOF"/>
    <n v="37500"/>
    <n v="55.17"/>
    <s v="EUR"/>
    <n v="57.173000000000002"/>
    <n v="30543689"/>
    <s v="SUBGRANT"/>
    <n v="13485"/>
    <s v="JUSTIF/DECEMBRE/Décaissement tranche N°3/2022_AMMIE_Projet ATWA_Octobre-Décembre 2022/Pour paiement de la retenue à la source sur la facture de pause café et dejeuner pour la session de formation des professeurs de lycées et collèges"/>
  </r>
  <r>
    <s v="E"/>
    <s v="5201"/>
    <s v="854"/>
    <s v="85408"/>
    <s v="8540008"/>
    <n v="528004120024"/>
    <x v="16"/>
    <x v="81"/>
    <x v="80"/>
    <n v="202302"/>
    <n v="44859"/>
    <s v="XOF"/>
    <n v="712500"/>
    <n v="1048.1500000000001"/>
    <s v="EUR"/>
    <n v="1086.2"/>
    <n v="30543689"/>
    <s v="SUBGRANT"/>
    <n v="13485"/>
    <s v="JUSTIF/DECEMBRE/Décaissement tranche N°3/2022_AMMIE_Projet ATWA_Octobre-Décembre 2022/Pour paiement de la facture de pause café et dejeuner pour la session de formation des professeurs de lycées et collèges"/>
  </r>
  <r>
    <s v="E"/>
    <s v="5201"/>
    <s v="854"/>
    <s v="85408"/>
    <s v="8540008"/>
    <n v="528004120024"/>
    <x v="16"/>
    <x v="81"/>
    <x v="80"/>
    <n v="202302"/>
    <n v="44859"/>
    <s v="XOF"/>
    <n v="9907500"/>
    <n v="14574.8"/>
    <s v="EUR"/>
    <n v="15103.888999999999"/>
    <n v="30543689"/>
    <s v="SUBGRANT"/>
    <n v="13485"/>
    <s v="JUSTIF/DECEMBRE/Décaissement tranche N°3/2022_AMMIE_Projet ATWA_Octobre-Décembre 2022/Pour paiement des frais de réalisation des sessions de formation"/>
  </r>
  <r>
    <s v="E"/>
    <s v="5201"/>
    <s v="854"/>
    <s v="85408"/>
    <s v="8540008"/>
    <n v="528004120024"/>
    <x v="16"/>
    <x v="81"/>
    <x v="80"/>
    <n v="202302"/>
    <n v="44859"/>
    <s v="XOF"/>
    <n v="1990000"/>
    <n v="2927.46"/>
    <s v="EUR"/>
    <n v="3033.732"/>
    <n v="30543689"/>
    <s v="SUBGRANT"/>
    <n v="13485"/>
    <s v="JUSTIF/DECEMBRE/Décaissement tranche N°3/2022_AMMIE_Projet ATWA_Octobre-Décembre 2022/Pour paiement des frais de réalisation des sessions de formation"/>
  </r>
  <r>
    <s v="E"/>
    <s v="5201"/>
    <s v="854"/>
    <s v="85408"/>
    <s v="8540008"/>
    <n v="528004120020"/>
    <x v="7"/>
    <x v="63"/>
    <x v="62"/>
    <n v="202302"/>
    <n v="44859"/>
    <s v="XOF"/>
    <n v="8020000"/>
    <n v="11798.12"/>
    <s v="EUR"/>
    <n v="12226.411"/>
    <n v="30543689"/>
    <s v="SUBGRANT"/>
    <n v="13485"/>
    <s v="JUSTIF/DECEMBRE/Décaissement tranche N°3/2022_AMMIE_Projet ATWA_Octobre-Décembre 2022/Pour la réalisation de la session de formation des enseignant sur la SSRJ"/>
  </r>
  <r>
    <s v="E"/>
    <s v="5201"/>
    <s v="854"/>
    <s v="85408"/>
    <s v="8540008"/>
    <n v="528004120020"/>
    <x v="7"/>
    <x v="63"/>
    <x v="62"/>
    <n v="202302"/>
    <n v="44859"/>
    <s v="XOF"/>
    <n v="88500"/>
    <n v="130.19"/>
    <s v="EUR"/>
    <n v="134.916"/>
    <n v="30543689"/>
    <s v="SUBGRANT"/>
    <n v="13485"/>
    <s v="JUSTIF/DECEMBRE/Décaissement tranche N°3/2022_AMMIE_Projet ATWA_Octobre-Décembre 2022/Pour paiement de la retenue à la source sur les facture de pause café et dejeuner"/>
  </r>
  <r>
    <s v="E"/>
    <s v="5201"/>
    <s v="854"/>
    <s v="85408"/>
    <s v="8540008"/>
    <n v="528004120020"/>
    <x v="7"/>
    <x v="63"/>
    <x v="62"/>
    <n v="202302"/>
    <n v="44859"/>
    <s v="XOF"/>
    <n v="1681500"/>
    <n v="2473.63"/>
    <s v="EUR"/>
    <n v="2563.4270000000001"/>
    <n v="30543689"/>
    <s v="SUBGRANT"/>
    <n v="13485"/>
    <s v="JUSTIF/DECEMBRE/Décaissement tranche N°3/2022_AMMIE_Projet ATWA_Octobre-Décembre 2022/Pour la réalisation de la session de formation des enseignant sur la SSRJ"/>
  </r>
  <r>
    <s v="E"/>
    <s v="5201"/>
    <s v="854"/>
    <s v="85408"/>
    <s v="8540008"/>
    <n v="528004120020"/>
    <x v="7"/>
    <x v="63"/>
    <x v="62"/>
    <n v="202302"/>
    <n v="44859"/>
    <s v="XOF"/>
    <n v="45000"/>
    <n v="66.2"/>
    <s v="EUR"/>
    <n v="68.602999999999994"/>
    <n v="30543689"/>
    <s v="SUBGRANT"/>
    <n v="13485"/>
    <s v="JUSTIF/DECEMBRE/Décaissement tranche N°3/2022_AMMIE_Projet ATWA_Octobre-Décembre 2022/Pour paiement des frais d'impot du nord"/>
  </r>
  <r>
    <s v="E"/>
    <s v="5201"/>
    <s v="854"/>
    <s v="85408"/>
    <s v="8540008"/>
    <n v="528004120010"/>
    <x v="1"/>
    <x v="50"/>
    <x v="50"/>
    <n v="202302"/>
    <n v="44859"/>
    <s v="XOF"/>
    <n v="28992"/>
    <n v="42.65"/>
    <s v="EUR"/>
    <n v="44.198"/>
    <n v="30543689"/>
    <s v="SUBGRANT"/>
    <n v="13485"/>
    <s v="JUSTIF/DECEMBRE/Décaissement tranche N°3/2022_AMMIE_Projet ATWA_Octobre-Décembre 2022/Pour paiement des IUTS du mois de décembre  2022"/>
  </r>
  <r>
    <s v="E"/>
    <s v="5201"/>
    <s v="854"/>
    <s v="85408"/>
    <s v="8540008"/>
    <n v="528004120010"/>
    <x v="1"/>
    <x v="50"/>
    <x v="50"/>
    <n v="202302"/>
    <n v="44859"/>
    <s v="XOF"/>
    <n v="28992"/>
    <n v="42.65"/>
    <s v="EUR"/>
    <n v="44.198"/>
    <n v="30543689"/>
    <s v="SUBGRANT"/>
    <n v="13485"/>
    <s v="JUSTIF/DECEMBRE/Décaissement tranche N°3/2022_AMMIE_Projet ATWA_Octobre-Décembre 2022/Pour paiement des IUTS du mois de novembre 2022"/>
  </r>
  <r>
    <s v="E"/>
    <s v="5201"/>
    <s v="854"/>
    <s v="85408"/>
    <s v="8540008"/>
    <n v="528004120010"/>
    <x v="1"/>
    <x v="50"/>
    <x v="50"/>
    <n v="202302"/>
    <n v="44859"/>
    <s v="XOF"/>
    <n v="74138"/>
    <n v="109.06"/>
    <s v="EUR"/>
    <n v="113.01900000000001"/>
    <n v="30543689"/>
    <s v="SUBGRANT"/>
    <n v="13485"/>
    <s v="JUSTIF/DECEMBRE/Décaissement tranche N°3/2022_AMMIE_Projet ATWA_Octobre-Décembre 2022/Pour paiement des cotisations sociales du mois de novembre 2022"/>
  </r>
  <r>
    <s v="E"/>
    <s v="5094"/>
    <s v="854"/>
    <s v="85406"/>
    <s v="8549054"/>
    <n v="528004120010"/>
    <x v="1"/>
    <x v="43"/>
    <x v="43"/>
    <n v="202302"/>
    <n v="44859"/>
    <s v="XOF"/>
    <n v="-140000"/>
    <n v="-205.95"/>
    <s v="EUR"/>
    <n v="-213.42599999999999"/>
    <n v="30543689"/>
    <m/>
    <m/>
    <s v="OUMSB1141022-OMNI-ONATEL S.A/ONATEL/Frais de communication : Flotte ATWA  Staff SCI pour le mois de  SEPTEMBRE 2022."/>
  </r>
  <r>
    <s v="E"/>
    <s v="5094"/>
    <s v="854"/>
    <s v="85406"/>
    <s v="8549054"/>
    <n v="528004120010"/>
    <x v="1"/>
    <x v="101"/>
    <x v="43"/>
    <n v="202302"/>
    <n v="44859"/>
    <s v="XOF"/>
    <n v="140000"/>
    <n v="205.95"/>
    <s v="EUR"/>
    <n v="213.42599999999999"/>
    <n v="30543689"/>
    <m/>
    <m/>
    <s v="OUMSB1141022-OMNI-ONATEL S.A/ONATEL/Frais de communication : Flotte ATWA  Staff SCI pour le mois de  SEPTEMBRE 2022."/>
  </r>
  <r>
    <s v="E"/>
    <s v="6090"/>
    <s v="854"/>
    <s v="85407"/>
    <s v="8549054"/>
    <n v="528004120010"/>
    <x v="1"/>
    <x v="2"/>
    <x v="2"/>
    <n v="202302"/>
    <n v="44859"/>
    <s v="XOF"/>
    <n v="140034.26"/>
    <n v="206"/>
    <s v="EUR"/>
    <n v="213.47800000000001"/>
    <n v="30543689"/>
    <s v="PROPERTY"/>
    <s v="854P0073"/>
    <s v="Premise allocation : [52800412] [39.56%] [30521986] - OUMSB1181022-OMNI-E.G.S.N-WP/Gardiennage du bureau de Dédougou pour le mois de OCTOBRE 2022"/>
  </r>
  <r>
    <s v="E"/>
    <s v="4010"/>
    <s v="854"/>
    <s v="85406"/>
    <s v="8549057"/>
    <n v="528004120002"/>
    <x v="0"/>
    <x v="7"/>
    <x v="7"/>
    <n v="202302"/>
    <n v="44859"/>
    <s v="XOF"/>
    <n v="-87110.399999999994"/>
    <n v="-128.15"/>
    <s v="EUR"/>
    <n v="-132.80199999999999"/>
    <n v="30543689"/>
    <s v="STAFF"/>
    <n v="8540399"/>
    <s v="Time Code : N - OUB1281022-OMNI-SALAIRE DU MOIS D'OCTOBRE 2022 DE KONFE TRAORE Aicha"/>
  </r>
  <r>
    <s v="E"/>
    <s v="4010"/>
    <s v="854"/>
    <s v="85406"/>
    <s v="8549057"/>
    <n v="528004120002"/>
    <x v="0"/>
    <x v="7"/>
    <x v="7"/>
    <n v="202302"/>
    <n v="44859"/>
    <s v="XOF"/>
    <n v="-41514.28"/>
    <n v="-61.07"/>
    <s v="EUR"/>
    <n v="-63.286999999999999"/>
    <n v="30543689"/>
    <s v="STAFF"/>
    <n v="8540358"/>
    <s v="Time Code : N - OUB1281022-OMNI-SALAIRE DU MOIS D'OCTOBRE 2022 DE ZOMA Jean"/>
  </r>
  <r>
    <s v="E"/>
    <s v="6090"/>
    <s v="854"/>
    <s v="85407"/>
    <s v="8549054"/>
    <n v="528004120010"/>
    <x v="1"/>
    <x v="3"/>
    <x v="3"/>
    <n v="202302"/>
    <n v="44859"/>
    <s v="XOF"/>
    <n v="-140034.26"/>
    <n v="-206"/>
    <s v="EUR"/>
    <n v="-213.47800000000001"/>
    <n v="30543689"/>
    <s v="PROPERTY"/>
    <s v="854P0073"/>
    <s v="Premise allocation : [52800412] [39.56%] [30521986] - OUMSB1181022-OMNI-E.G.S.N-WP/Gardiennage du bureau de Dédougou pour le mois de OCTOBRE 2022"/>
  </r>
  <r>
    <s v="E"/>
    <s v="5201"/>
    <s v="854"/>
    <s v="85408"/>
    <s v="8540008"/>
    <n v="528004120026"/>
    <x v="6"/>
    <x v="46"/>
    <x v="46"/>
    <n v="202302"/>
    <n v="44859"/>
    <s v="XOF"/>
    <n v="-37500"/>
    <n v="-55.17"/>
    <s v="EUR"/>
    <n v="-57.173000000000002"/>
    <n v="30543689"/>
    <s v="SUBGRANT"/>
    <n v="13485"/>
    <s v="JUSTIF/DECEMBRE/Décaissement tranche N°3/2022_AMMIE_Projet ATWA_Octobre-Décembre 2022/Pour paiement de la retenue à la source sur la facture de pause café et dejeuner pour la session de formation des professeurs de lycées et collèges"/>
  </r>
  <r>
    <s v="E"/>
    <s v="5201"/>
    <s v="854"/>
    <s v="85408"/>
    <s v="8540008"/>
    <n v="528004120026"/>
    <x v="6"/>
    <x v="46"/>
    <x v="46"/>
    <n v="202302"/>
    <n v="44859"/>
    <s v="XOF"/>
    <n v="-712500"/>
    <n v="-1048.1500000000001"/>
    <s v="EUR"/>
    <n v="-1086.2"/>
    <n v="30543689"/>
    <s v="SUBGRANT"/>
    <n v="13485"/>
    <s v="JUSTIF/DECEMBRE/Décaissement tranche N°3/2022_AMMIE_Projet ATWA_Octobre-Décembre 2022/Pour paiement de la facture de pause café et dejeuner pour la session de formation des professeurs de lycées et collèges"/>
  </r>
  <r>
    <s v="E"/>
    <s v="5201"/>
    <s v="854"/>
    <s v="85408"/>
    <s v="8540008"/>
    <n v="528004120026"/>
    <x v="6"/>
    <x v="46"/>
    <x v="46"/>
    <n v="202302"/>
    <n v="44859"/>
    <s v="XOF"/>
    <n v="-9907500"/>
    <n v="-14574.8"/>
    <s v="EUR"/>
    <n v="-15103.888999999999"/>
    <n v="30543689"/>
    <s v="SUBGRANT"/>
    <n v="13485"/>
    <s v="JUSTIF/DECEMBRE/Décaissement tranche N°3/2022_AMMIE_Projet ATWA_Octobre-Décembre 2022/Pour paiement des frais de réalisation des sessions de formation"/>
  </r>
  <r>
    <s v="E"/>
    <s v="5201"/>
    <s v="854"/>
    <s v="85408"/>
    <s v="8540008"/>
    <n v="528004120026"/>
    <x v="6"/>
    <x v="46"/>
    <x v="46"/>
    <n v="202302"/>
    <n v="44859"/>
    <s v="XOF"/>
    <n v="-1990000"/>
    <n v="-2927.46"/>
    <s v="EUR"/>
    <n v="-3033.732"/>
    <n v="30543689"/>
    <s v="SUBGRANT"/>
    <n v="13485"/>
    <s v="JUSTIF/DECEMBRE/Décaissement tranche N°3/2022_AMMIE_Projet ATWA_Octobre-Décembre 2022/Pour paiement des frais de réalisation des sessions de formation"/>
  </r>
  <r>
    <s v="E"/>
    <s v="5201"/>
    <s v="854"/>
    <s v="85408"/>
    <s v="8540008"/>
    <n v="528004120026"/>
    <x v="6"/>
    <x v="46"/>
    <x v="46"/>
    <n v="202302"/>
    <n v="44859"/>
    <s v="XOF"/>
    <n v="-8020000"/>
    <n v="-11798.12"/>
    <s v="EUR"/>
    <n v="-12226.411"/>
    <n v="30543689"/>
    <s v="SUBGRANT"/>
    <n v="13485"/>
    <s v="JUSTIF/DECEMBRE/Décaissement tranche N°3/2022_AMMIE_Projet ATWA_Octobre-Décembre 2022/Pour la réalisation de la session de formation des enseignant sur la SSRJ"/>
  </r>
  <r>
    <s v="E"/>
    <s v="5201"/>
    <s v="854"/>
    <s v="85408"/>
    <s v="8540008"/>
    <n v="528004120026"/>
    <x v="6"/>
    <x v="46"/>
    <x v="46"/>
    <n v="202302"/>
    <n v="44859"/>
    <s v="XOF"/>
    <n v="-88500"/>
    <n v="-130.19"/>
    <s v="EUR"/>
    <n v="-134.916"/>
    <n v="30543689"/>
    <s v="SUBGRANT"/>
    <n v="13485"/>
    <s v="JUSTIF/DECEMBRE/Décaissement tranche N°3/2022_AMMIE_Projet ATWA_Octobre-Décembre 2022/Pour paiement de la retenue à la source sur les facture de pause café et dejeuner"/>
  </r>
  <r>
    <s v="E"/>
    <s v="5201"/>
    <s v="854"/>
    <s v="85408"/>
    <s v="8540008"/>
    <n v="528004120026"/>
    <x v="6"/>
    <x v="46"/>
    <x v="46"/>
    <n v="202302"/>
    <n v="44859"/>
    <s v="XOF"/>
    <n v="-1681500"/>
    <n v="-2473.63"/>
    <s v="EUR"/>
    <n v="-2563.4270000000001"/>
    <n v="30543689"/>
    <s v="SUBGRANT"/>
    <n v="13485"/>
    <s v="JUSTIF/DECEMBRE/Décaissement tranche N°3/2022_AMMIE_Projet ATWA_Octobre-Décembre 2022/Pour la réalisation de la session de formation des enseignant sur la SSRJ"/>
  </r>
  <r>
    <s v="E"/>
    <s v="5201"/>
    <s v="854"/>
    <s v="85408"/>
    <s v="8540008"/>
    <n v="528004120026"/>
    <x v="6"/>
    <x v="46"/>
    <x v="46"/>
    <n v="202302"/>
    <n v="44859"/>
    <s v="XOF"/>
    <n v="-45000"/>
    <n v="-66.2"/>
    <s v="EUR"/>
    <n v="-68.602999999999994"/>
    <n v="30543689"/>
    <s v="SUBGRANT"/>
    <n v="13485"/>
    <s v="JUSTIF/DECEMBRE/Décaissement tranche N°3/2022_AMMIE_Projet ATWA_Octobre-Décembre 2022/Pour paiement des frais d'impot du nord"/>
  </r>
  <r>
    <s v="E"/>
    <s v="5201"/>
    <s v="854"/>
    <s v="85408"/>
    <s v="8540008"/>
    <n v="528004120025"/>
    <x v="17"/>
    <x v="82"/>
    <x v="81"/>
    <n v="202302"/>
    <n v="44859"/>
    <s v="XOF"/>
    <n v="-3600000"/>
    <n v="-5295.91"/>
    <s v="EUR"/>
    <n v="-5488.16"/>
    <n v="30543689"/>
    <s v="SUBGRANT"/>
    <n v="13485"/>
    <s v="JUSTIF/DECEMBRE/Décaissement tranche N°3/2022_AMMIE_Projet ATWA_Octobre-Décembre 2022/Pour paiement des frais de suivi des dispensation des modules"/>
  </r>
  <r>
    <s v="E"/>
    <s v="5201"/>
    <s v="854"/>
    <s v="85408"/>
    <s v="8540008"/>
    <n v="528004120001"/>
    <x v="3"/>
    <x v="52"/>
    <x v="52"/>
    <n v="202302"/>
    <n v="44859"/>
    <s v="XOF"/>
    <n v="-28992"/>
    <n v="-42.65"/>
    <s v="EUR"/>
    <n v="-44.198"/>
    <n v="30543689"/>
    <s v="SUBGRANT"/>
    <n v="13485"/>
    <s v="JUSTIF/DECEMBRE/Décaissement tranche N°3/2022_AMMIE_Projet ATWA_Octobre-Décembre 2022/Pour paiement des IUTS du mois de décembre  2022"/>
  </r>
  <r>
    <s v="E"/>
    <s v="5201"/>
    <s v="854"/>
    <s v="85408"/>
    <s v="8540008"/>
    <n v="528004120001"/>
    <x v="3"/>
    <x v="52"/>
    <x v="52"/>
    <n v="202302"/>
    <n v="44859"/>
    <s v="XOF"/>
    <n v="-28992"/>
    <n v="-42.65"/>
    <s v="EUR"/>
    <n v="-44.198"/>
    <n v="30543689"/>
    <s v="SUBGRANT"/>
    <n v="13485"/>
    <s v="JUSTIF/DECEMBRE/Décaissement tranche N°3/2022_AMMIE_Projet ATWA_Octobre-Décembre 2022/Pour paiement des IUTS du mois de novembre 2022"/>
  </r>
  <r>
    <s v="E"/>
    <s v="5201"/>
    <s v="854"/>
    <s v="85408"/>
    <s v="8540008"/>
    <n v="528004120001"/>
    <x v="3"/>
    <x v="52"/>
    <x v="52"/>
    <n v="202302"/>
    <n v="44859"/>
    <s v="XOF"/>
    <n v="-74138"/>
    <n v="-109.06"/>
    <s v="EUR"/>
    <n v="-113.01900000000001"/>
    <n v="30543689"/>
    <s v="SUBGRANT"/>
    <n v="13485"/>
    <s v="JUSTIF/DECEMBRE/Décaissement tranche N°3/2022_AMMIE_Projet ATWA_Octobre-Décembre 2022/Pour paiement des cotisations sociales du mois de novembre 2022"/>
  </r>
  <r>
    <s v="E"/>
    <s v="4200"/>
    <s v="854"/>
    <s v="85400"/>
    <s v="8549059"/>
    <n v="528004120002"/>
    <x v="0"/>
    <x v="12"/>
    <x v="12"/>
    <n v="202302"/>
    <n v="44859"/>
    <s v="XOF"/>
    <n v="-21363.06"/>
    <n v="-31.43"/>
    <s v="EUR"/>
    <n v="-32.570999999999998"/>
    <n v="30543689"/>
    <s v="STAFF"/>
    <n v="2029740"/>
    <s v="Time Code : N - OUAC031022-OMNI-CNSS DU MOIS D'OCTOBRE 2022 DE KAMBOU Sansan Christian"/>
  </r>
  <r>
    <s v="E"/>
    <s v="4300"/>
    <s v="854"/>
    <s v="85400"/>
    <s v="8549059"/>
    <n v="528004120002"/>
    <x v="0"/>
    <x v="12"/>
    <x v="12"/>
    <n v="202302"/>
    <n v="44859"/>
    <s v="XOF"/>
    <n v="-3674.87"/>
    <n v="-5.41"/>
    <s v="EUR"/>
    <n v="-5.6059999999999999"/>
    <n v="30543689"/>
    <s v="STAFF"/>
    <n v="8540206"/>
    <s v="Time Code : N - OUAC011022-IUTS DU MOIS D'OCTOBRE 2022 DE OUEDRAOGO Wendingomdé Joseph Arnaud"/>
  </r>
  <r>
    <s v="E"/>
    <s v="4300"/>
    <s v="854"/>
    <s v="85400"/>
    <s v="8549059"/>
    <n v="528004120002"/>
    <x v="0"/>
    <x v="12"/>
    <x v="12"/>
    <n v="202302"/>
    <n v="44859"/>
    <s v="XOF"/>
    <n v="-9592.68"/>
    <n v="-14.11"/>
    <s v="EUR"/>
    <n v="-14.622"/>
    <n v="30543689"/>
    <s v="STAFF"/>
    <n v="2029740"/>
    <s v="Time Code : N - OUAC011022-IUTS DU MOIS D'OCTOBRE 2022 DE KAMBOU Sansan Christian"/>
  </r>
  <r>
    <s v="E"/>
    <s v="4200"/>
    <s v="854"/>
    <s v="85406"/>
    <s v="8549059"/>
    <n v="528004120002"/>
    <x v="0"/>
    <x v="12"/>
    <x v="12"/>
    <n v="202302"/>
    <n v="44859"/>
    <s v="XOF"/>
    <n v="-19996.96"/>
    <n v="-29.42"/>
    <s v="EUR"/>
    <n v="-30.488"/>
    <n v="30543689"/>
    <s v="STAFF"/>
    <n v="8540279"/>
    <s v="Time Code : N - OUAC031022-OMNI-CNSS DU MOIS D'OCTOBRE 2022 DE YAMEOGO Wendkoaguenda Lucie"/>
  </r>
  <r>
    <s v="E"/>
    <s v="4200"/>
    <s v="854"/>
    <s v="85408"/>
    <s v="8549059"/>
    <n v="528004120002"/>
    <x v="0"/>
    <x v="12"/>
    <x v="12"/>
    <n v="202302"/>
    <n v="44859"/>
    <s v="XOF"/>
    <n v="-70840"/>
    <n v="-104.21"/>
    <s v="EUR"/>
    <n v="-107.99299999999999"/>
    <n v="30543689"/>
    <s v="STAFF"/>
    <n v="2046481"/>
    <s v="Time Code : M - OUAC031022-OMNI-CNSS DU MOIS D'OCTOBRE 2022 DE TOE Hadja Aliza Sandrine"/>
  </r>
  <r>
    <s v="E"/>
    <s v="4300"/>
    <s v="854"/>
    <s v="85400"/>
    <s v="8549059"/>
    <n v="528004120002"/>
    <x v="0"/>
    <x v="12"/>
    <x v="12"/>
    <n v="202302"/>
    <n v="44859"/>
    <s v="XOF"/>
    <n v="-10310.82"/>
    <n v="-15.17"/>
    <s v="EUR"/>
    <n v="-15.721"/>
    <n v="30543689"/>
    <s v="STAFF"/>
    <n v="2012905"/>
    <s v="Time Code : N - OUAC011022-IUTS DU MOIS D'OCTOBRE 2022 DE NEBIE Noël"/>
  </r>
  <r>
    <s v="E"/>
    <s v="4200"/>
    <s v="854"/>
    <s v="85408"/>
    <s v="8549059"/>
    <n v="528004120002"/>
    <x v="0"/>
    <x v="12"/>
    <x v="12"/>
    <n v="202302"/>
    <n v="44859"/>
    <s v="XOF"/>
    <n v="-71916.91"/>
    <n v="-105.8"/>
    <s v="EUR"/>
    <n v="-109.64100000000001"/>
    <n v="30543689"/>
    <s v="STAFF"/>
    <n v="2057784"/>
    <s v="Time Code : N - OUAC031022-OMNI-CNSS DU MOIS D'OCTOBRE 2022 DE KINDA Narcisse"/>
  </r>
  <r>
    <s v="E"/>
    <s v="4200"/>
    <s v="854"/>
    <s v="85406"/>
    <s v="8549059"/>
    <n v="528004120002"/>
    <x v="0"/>
    <x v="12"/>
    <x v="12"/>
    <n v="202302"/>
    <n v="44859"/>
    <s v="XOF"/>
    <n v="-12067.74"/>
    <n v="-17.75"/>
    <s v="EUR"/>
    <n v="-18.393999999999998"/>
    <n v="30543689"/>
    <s v="STAFF"/>
    <n v="8540386"/>
    <s v="Time Code : N - OUAC031022-OMNI-CNSS DU MOIS D'OCTOBRE 2022 DE YAMEOGO Dahlia Ramata Stephanie"/>
  </r>
  <r>
    <s v="E"/>
    <s v="4200"/>
    <s v="854"/>
    <s v="85400"/>
    <s v="8549059"/>
    <n v="528004120002"/>
    <x v="0"/>
    <x v="12"/>
    <x v="12"/>
    <n v="202302"/>
    <n v="44859"/>
    <s v="XOF"/>
    <n v="-7188.85"/>
    <n v="-10.58"/>
    <s v="EUR"/>
    <n v="-10.964"/>
    <n v="30543689"/>
    <s v="STAFF"/>
    <n v="2012905"/>
    <s v="Time Code : N - OUAC031022-OMNI-CNSS DU MOIS D'OCTOBRE 2022 DE NEBIE Noël"/>
  </r>
  <r>
    <s v="E"/>
    <s v="4200"/>
    <s v="854"/>
    <s v="85400"/>
    <s v="8549059"/>
    <n v="528004120002"/>
    <x v="0"/>
    <x v="12"/>
    <x v="12"/>
    <n v="202302"/>
    <n v="44859"/>
    <s v="XOF"/>
    <n v="-2477.88"/>
    <n v="-3.65"/>
    <s v="EUR"/>
    <n v="-3.7829999999999999"/>
    <n v="30543689"/>
    <s v="STAFF"/>
    <n v="8540206"/>
    <s v="Time Code : N - OUAC031022-OMNI-CNSS DU MOIS D'OCTOBRE 2022 DE OUEDRAOGO Wendingomdé Joseph Arnaud"/>
  </r>
  <r>
    <s v="E"/>
    <s v="4200"/>
    <s v="854"/>
    <s v="85406"/>
    <s v="8549057"/>
    <n v="528004120002"/>
    <x v="0"/>
    <x v="7"/>
    <x v="7"/>
    <n v="202302"/>
    <n v="44859"/>
    <s v="XOF"/>
    <n v="-19729.41"/>
    <n v="-29.02"/>
    <s v="EUR"/>
    <n v="-30.073"/>
    <n v="30543689"/>
    <s v="STAFF"/>
    <n v="8540399"/>
    <s v="Time Code : N - OUAC031022-OMNI-CNSS DU MOIS D'OCTOBRE 2022 DE KONFE TRAORE Aicha"/>
  </r>
  <r>
    <s v="E"/>
    <s v="4300"/>
    <s v="854"/>
    <s v="85400"/>
    <s v="8549057"/>
    <n v="528004120002"/>
    <x v="0"/>
    <x v="7"/>
    <x v="7"/>
    <n v="202302"/>
    <n v="44859"/>
    <s v="XOF"/>
    <n v="-14959.5"/>
    <n v="-22.01"/>
    <s v="EUR"/>
    <n v="-22.809000000000001"/>
    <n v="30543689"/>
    <s v="STAFF"/>
    <n v="8540392"/>
    <s v="Time Code : N - OUAC011022-IUTS DU MOIS D'OCTOBRE 2022 DE KABORE Hamza"/>
  </r>
  <r>
    <s v="E"/>
    <s v="4300"/>
    <s v="854"/>
    <s v="85400"/>
    <s v="8549059"/>
    <n v="528004120002"/>
    <x v="0"/>
    <x v="18"/>
    <x v="18"/>
    <n v="202302"/>
    <n v="44859"/>
    <s v="XOF"/>
    <n v="3674.87"/>
    <n v="5.41"/>
    <s v="EUR"/>
    <n v="5.6059999999999999"/>
    <n v="30543689"/>
    <s v="STAFF"/>
    <n v="8540206"/>
    <s v="Time Code : N - OUAC011022-IUTS DU MOIS D'OCTOBRE 2022 DE OUEDRAOGO Wendingomdé Joseph Arnaud"/>
  </r>
  <r>
    <s v="E"/>
    <s v="4300"/>
    <s v="854"/>
    <s v="85400"/>
    <s v="8549059"/>
    <n v="528004120002"/>
    <x v="0"/>
    <x v="18"/>
    <x v="18"/>
    <n v="202302"/>
    <n v="44859"/>
    <s v="XOF"/>
    <n v="9592.68"/>
    <n v="14.11"/>
    <s v="EUR"/>
    <n v="14.622"/>
    <n v="30543689"/>
    <s v="STAFF"/>
    <n v="2029740"/>
    <s v="Time Code : N - OUAC011022-IUTS DU MOIS D'OCTOBRE 2022 DE KAMBOU Sansan Christian"/>
  </r>
  <r>
    <s v="E"/>
    <s v="4200"/>
    <s v="854"/>
    <s v="85406"/>
    <s v="8549059"/>
    <n v="528004120002"/>
    <x v="0"/>
    <x v="18"/>
    <x v="18"/>
    <n v="202302"/>
    <n v="44859"/>
    <s v="XOF"/>
    <n v="19996.96"/>
    <n v="29.42"/>
    <s v="EUR"/>
    <n v="30.488"/>
    <n v="30543689"/>
    <s v="STAFF"/>
    <n v="8540279"/>
    <s v="Time Code : N - OUAC031022-OMNI-CNSS DU MOIS D'OCTOBRE 2022 DE YAMEOGO Wendkoaguenda Lucie"/>
  </r>
  <r>
    <s v="E"/>
    <s v="4200"/>
    <s v="854"/>
    <s v="85408"/>
    <s v="8549059"/>
    <n v="528004120002"/>
    <x v="0"/>
    <x v="18"/>
    <x v="18"/>
    <n v="202302"/>
    <n v="44859"/>
    <s v="XOF"/>
    <n v="70840"/>
    <n v="104.21"/>
    <s v="EUR"/>
    <n v="107.99299999999999"/>
    <n v="30543689"/>
    <s v="STAFF"/>
    <n v="2046481"/>
    <s v="Time Code : M - OUAC031022-OMNI-CNSS DU MOIS D'OCTOBRE 2022 DE TOE Hadja Aliza Sandrine"/>
  </r>
  <r>
    <s v="E"/>
    <s v="4300"/>
    <s v="854"/>
    <s v="85400"/>
    <s v="8549059"/>
    <n v="528004120002"/>
    <x v="0"/>
    <x v="18"/>
    <x v="18"/>
    <n v="202302"/>
    <n v="44859"/>
    <s v="XOF"/>
    <n v="10310.82"/>
    <n v="15.17"/>
    <s v="EUR"/>
    <n v="15.721"/>
    <n v="30543689"/>
    <s v="STAFF"/>
    <n v="2012905"/>
    <s v="Time Code : N - OUAC011022-IUTS DU MOIS D'OCTOBRE 2022 DE NEBIE Noël"/>
  </r>
  <r>
    <s v="E"/>
    <s v="4200"/>
    <s v="854"/>
    <s v="85408"/>
    <s v="8549059"/>
    <n v="528004120002"/>
    <x v="0"/>
    <x v="18"/>
    <x v="18"/>
    <n v="202302"/>
    <n v="44859"/>
    <s v="XOF"/>
    <n v="71916.91"/>
    <n v="105.8"/>
    <s v="EUR"/>
    <n v="109.64100000000001"/>
    <n v="30543689"/>
    <s v="STAFF"/>
    <n v="2057784"/>
    <s v="Time Code : N - OUAC031022-OMNI-CNSS DU MOIS D'OCTOBRE 2022 DE KINDA Narcisse"/>
  </r>
  <r>
    <s v="E"/>
    <s v="4200"/>
    <s v="854"/>
    <s v="85406"/>
    <s v="8549059"/>
    <n v="528004120002"/>
    <x v="0"/>
    <x v="18"/>
    <x v="18"/>
    <n v="202302"/>
    <n v="44859"/>
    <s v="XOF"/>
    <n v="12067.74"/>
    <n v="17.75"/>
    <s v="EUR"/>
    <n v="18.393999999999998"/>
    <n v="30543689"/>
    <s v="STAFF"/>
    <n v="8540386"/>
    <s v="Time Code : N - OUAC031022-OMNI-CNSS DU MOIS D'OCTOBRE 2022 DE YAMEOGO Dahlia Ramata Stephanie"/>
  </r>
  <r>
    <s v="E"/>
    <s v="4200"/>
    <s v="854"/>
    <s v="85406"/>
    <s v="8549057"/>
    <n v="528004120002"/>
    <x v="0"/>
    <x v="7"/>
    <x v="7"/>
    <n v="202302"/>
    <n v="44859"/>
    <s v="XOF"/>
    <n v="-4562.7"/>
    <n v="-6.71"/>
    <s v="EUR"/>
    <n v="-6.9539999999999997"/>
    <n v="30543689"/>
    <s v="STAFF"/>
    <n v="8540358"/>
    <s v="Time Code : N - OUAC031022-OMNI-CNSS DU MOIS D'OCTOBRE 2022 DE ZOMA Jean"/>
  </r>
  <r>
    <s v="E"/>
    <s v="4200"/>
    <s v="854"/>
    <s v="85400"/>
    <s v="8549057"/>
    <n v="528004120002"/>
    <x v="0"/>
    <x v="7"/>
    <x v="7"/>
    <n v="202302"/>
    <n v="44859"/>
    <s v="XOF"/>
    <n v="-17546.599999999999"/>
    <n v="-25.81"/>
    <s v="EUR"/>
    <n v="-26.747"/>
    <n v="30543689"/>
    <s v="STAFF"/>
    <n v="8540392"/>
    <s v="Time Code : N - OUAC031022-OMNI-CNSS DU MOIS D'OCTOBRE 2022 DE KABORE Hamza"/>
  </r>
  <r>
    <s v="E"/>
    <s v="4200"/>
    <s v="854"/>
    <s v="85406"/>
    <s v="8549057"/>
    <n v="528004120002"/>
    <x v="0"/>
    <x v="19"/>
    <x v="19"/>
    <n v="202302"/>
    <n v="44859"/>
    <s v="XOF"/>
    <n v="19729.41"/>
    <n v="29.02"/>
    <s v="EUR"/>
    <n v="30.073"/>
    <n v="30543689"/>
    <s v="STAFF"/>
    <n v="8540399"/>
    <s v="Time Code : N - OUAC031022-OMNI-CNSS DU MOIS D'OCTOBRE 2022 DE KONFE TRAORE Aicha"/>
  </r>
  <r>
    <s v="E"/>
    <s v="4300"/>
    <s v="854"/>
    <s v="85400"/>
    <s v="8549057"/>
    <n v="528004120002"/>
    <x v="0"/>
    <x v="19"/>
    <x v="19"/>
    <n v="202302"/>
    <n v="44859"/>
    <s v="XOF"/>
    <n v="14959.5"/>
    <n v="22.01"/>
    <s v="EUR"/>
    <n v="22.809000000000001"/>
    <n v="30543689"/>
    <s v="STAFF"/>
    <n v="8540392"/>
    <s v="Time Code : N - OUAC011022-IUTS DU MOIS D'OCTOBRE 2022 DE KABORE Hamza"/>
  </r>
  <r>
    <s v="E"/>
    <s v="4200"/>
    <s v="854"/>
    <s v="85406"/>
    <s v="8549057"/>
    <n v="528004120002"/>
    <x v="0"/>
    <x v="19"/>
    <x v="19"/>
    <n v="202302"/>
    <n v="44859"/>
    <s v="XOF"/>
    <n v="4562.7"/>
    <n v="6.71"/>
    <s v="EUR"/>
    <n v="6.9539999999999997"/>
    <n v="30543689"/>
    <s v="STAFF"/>
    <n v="8540358"/>
    <s v="Time Code : N - OUAC031022-OMNI-CNSS DU MOIS D'OCTOBRE 2022 DE ZOMA Jean"/>
  </r>
  <r>
    <s v="E"/>
    <s v="4010"/>
    <s v="854"/>
    <s v="85400"/>
    <s v="8549057"/>
    <n v="528004120002"/>
    <x v="0"/>
    <x v="19"/>
    <x v="19"/>
    <n v="202302"/>
    <n v="44859"/>
    <s v="XOF"/>
    <n v="95748.26"/>
    <n v="140.85"/>
    <s v="EUR"/>
    <n v="145.96299999999999"/>
    <n v="30543689"/>
    <s v="STAFF"/>
    <n v="8540392"/>
    <s v="Time Code : N - OUB1281022-OMNI-SALAIRE DU MOIS D'OCTOBRE 2022 DE KABORE Hamza"/>
  </r>
  <r>
    <s v="E"/>
    <s v="4010"/>
    <s v="854"/>
    <s v="85400"/>
    <s v="8549059"/>
    <n v="528004120002"/>
    <x v="0"/>
    <x v="18"/>
    <x v="18"/>
    <n v="202302"/>
    <n v="44859"/>
    <s v="XOF"/>
    <n v="62503.02"/>
    <n v="91.95"/>
    <s v="EUR"/>
    <n v="95.287999999999997"/>
    <n v="30543689"/>
    <s v="STAFF"/>
    <n v="2012905"/>
    <s v="Time Code : N - OUB1281022-OMNI-SALAIRE DU MOIS D'OCTOBRE 2022 DE NEBIE Noël"/>
  </r>
  <r>
    <s v="E"/>
    <s v="4010"/>
    <s v="854"/>
    <s v="85400"/>
    <s v="8549059"/>
    <n v="528004120002"/>
    <x v="0"/>
    <x v="18"/>
    <x v="18"/>
    <n v="202302"/>
    <n v="44859"/>
    <s v="XOF"/>
    <n v="22558.42"/>
    <n v="33.19"/>
    <s v="EUR"/>
    <n v="34.395000000000003"/>
    <n v="30543689"/>
    <s v="STAFF"/>
    <n v="8540206"/>
    <s v="Time Code : N - OUB1281022-OMNI-SALAIRE DU MOIS D'OCTOBRE 2022 DE OUEDRAOGO Wendingomdé Joseph Arnaud"/>
  </r>
  <r>
    <s v="E"/>
    <s v="4010"/>
    <s v="854"/>
    <s v="85400"/>
    <s v="8549059"/>
    <n v="528004120002"/>
    <x v="0"/>
    <x v="18"/>
    <x v="18"/>
    <n v="202302"/>
    <n v="44859"/>
    <s v="XOF"/>
    <n v="87251.36"/>
    <n v="128.35"/>
    <s v="EUR"/>
    <n v="133.00899999999999"/>
    <n v="30543689"/>
    <s v="STAFF"/>
    <n v="2029740"/>
    <s v="Time Code : N - OUB1281022-OMNI-SALAIRE DU MOIS D'OCTOBRE 2022 DE KAMBOU Sansan Christian"/>
  </r>
  <r>
    <s v="E"/>
    <s v="4200"/>
    <s v="854"/>
    <s v="85400"/>
    <s v="8549055"/>
    <n v="528004120002"/>
    <x v="0"/>
    <x v="11"/>
    <x v="11"/>
    <n v="202302"/>
    <n v="44859"/>
    <s v="XOF"/>
    <n v="-3685.71"/>
    <n v="-5.42"/>
    <s v="EUR"/>
    <n v="-5.617"/>
    <n v="30543689"/>
    <s v="STAFF"/>
    <n v="8540039"/>
    <s v="Time Code : N - OUAC031022-OMNI-CNSS DU MOIS D'OCTOBRE 2022 DE NABI Grégoire"/>
  </r>
  <r>
    <s v="E"/>
    <s v="4200"/>
    <s v="854"/>
    <s v="85400"/>
    <s v="8549062"/>
    <n v="528004120002"/>
    <x v="0"/>
    <x v="78"/>
    <x v="77"/>
    <n v="202302"/>
    <n v="44859"/>
    <s v="XOF"/>
    <n v="16178.22"/>
    <n v="23.8"/>
    <s v="EUR"/>
    <n v="24.664000000000001"/>
    <n v="30543689"/>
    <s v="STAFF"/>
    <n v="2032465"/>
    <s v="Time Code : N - OUAC031022-OMNI-CNSS DU MOIS D'OCTOBRE 2022 DE ZOURE Hassimi"/>
  </r>
  <r>
    <s v="E"/>
    <s v="4200"/>
    <s v="854"/>
    <s v="85400"/>
    <s v="8549057"/>
    <n v="528004120002"/>
    <x v="0"/>
    <x v="19"/>
    <x v="19"/>
    <n v="202302"/>
    <n v="44859"/>
    <s v="XOF"/>
    <n v="17546.599999999999"/>
    <n v="25.81"/>
    <s v="EUR"/>
    <n v="26.747"/>
    <n v="30543689"/>
    <s v="STAFF"/>
    <n v="8540392"/>
    <s v="Time Code : N - OUAC031022-OMNI-CNSS DU MOIS D'OCTOBRE 2022 DE KABORE Hamza"/>
  </r>
  <r>
    <s v="E"/>
    <s v="4200"/>
    <s v="854"/>
    <s v="85400"/>
    <s v="8549062"/>
    <n v="528004120002"/>
    <x v="0"/>
    <x v="23"/>
    <x v="23"/>
    <n v="202302"/>
    <n v="44859"/>
    <s v="XOF"/>
    <n v="-16178.22"/>
    <n v="-23.8"/>
    <s v="EUR"/>
    <n v="-24.664000000000001"/>
    <n v="30543689"/>
    <s v="STAFF"/>
    <n v="2032465"/>
    <s v="Time Code : N - OUAC031022-OMNI-CNSS DU MOIS D'OCTOBRE 2022 DE ZOURE Hassimi"/>
  </r>
  <r>
    <s v="E"/>
    <s v="4200"/>
    <s v="854"/>
    <s v="85400"/>
    <s v="8549055"/>
    <n v="528004120002"/>
    <x v="0"/>
    <x v="42"/>
    <x v="42"/>
    <n v="202302"/>
    <n v="44859"/>
    <s v="XOF"/>
    <n v="3685.71"/>
    <n v="5.42"/>
    <s v="EUR"/>
    <n v="5.617"/>
    <n v="30543689"/>
    <s v="STAFF"/>
    <n v="8540039"/>
    <s v="Time Code : N - OUAC031022-OMNI-CNSS DU MOIS D'OCTOBRE 2022 DE NABI Grégoire"/>
  </r>
  <r>
    <s v="E"/>
    <s v="4010"/>
    <s v="854"/>
    <s v="85406"/>
    <s v="8549059"/>
    <n v="528004120002"/>
    <x v="0"/>
    <x v="12"/>
    <x v="12"/>
    <n v="202302"/>
    <n v="44859"/>
    <s v="XOF"/>
    <n v="-53282.17"/>
    <n v="-78.38"/>
    <s v="EUR"/>
    <n v="-81.224999999999994"/>
    <n v="30543689"/>
    <s v="STAFF"/>
    <n v="8540386"/>
    <s v="Time Code : N - OUB1281022-OMNI-SALAIRE DU MOIS D'OCTOBRE 2022 DE YAMEOGO Dahlia Ramata Stephanie"/>
  </r>
  <r>
    <s v="E"/>
    <s v="4010"/>
    <s v="854"/>
    <s v="85408"/>
    <s v="8549059"/>
    <n v="528004120002"/>
    <x v="0"/>
    <x v="12"/>
    <x v="12"/>
    <n v="202302"/>
    <n v="44859"/>
    <s v="XOF"/>
    <n v="-286341.18"/>
    <n v="-421.23"/>
    <s v="EUR"/>
    <n v="-436.52100000000002"/>
    <n v="30543689"/>
    <s v="STAFF"/>
    <n v="2057784"/>
    <s v="Time Code : N - OUB1281022-OMNI-SALAIRE DU MOIS D'OCTOBRE 2022 DE KINDA Narcisse"/>
  </r>
  <r>
    <s v="E"/>
    <s v="4010"/>
    <s v="854"/>
    <s v="85408"/>
    <s v="8549059"/>
    <n v="528004120002"/>
    <x v="0"/>
    <x v="12"/>
    <x v="12"/>
    <n v="202302"/>
    <n v="44859"/>
    <s v="XOF"/>
    <n v="-148989.76000000001"/>
    <n v="-219.18"/>
    <s v="EUR"/>
    <n v="-227.137"/>
    <n v="30543689"/>
    <s v="STAFF"/>
    <n v="2046481"/>
    <s v="Time Code : M - OUB1281022-OMNI-SALAIRE DU MOIS D'OCTOBRE 2022 DE TOE Hadja Aliza Sandrine"/>
  </r>
  <r>
    <s v="E"/>
    <s v="4010"/>
    <s v="854"/>
    <s v="85406"/>
    <s v="8549059"/>
    <n v="528004120002"/>
    <x v="0"/>
    <x v="12"/>
    <x v="12"/>
    <n v="202302"/>
    <n v="44859"/>
    <s v="XOF"/>
    <n v="-113173.03"/>
    <n v="-166.49"/>
    <s v="EUR"/>
    <n v="-172.53399999999999"/>
    <n v="30543689"/>
    <s v="STAFF"/>
    <n v="8540279"/>
    <s v="Time Code : N - OUB1281022-OMNI-SALAIRE DU MOIS D'OCTOBRE 2022 DE YAMEOGO Wendkoaguenda Lucie"/>
  </r>
  <r>
    <s v="E"/>
    <s v="4200"/>
    <s v="854"/>
    <s v="85400"/>
    <s v="8549059"/>
    <n v="528004120002"/>
    <x v="0"/>
    <x v="18"/>
    <x v="18"/>
    <n v="202302"/>
    <n v="44859"/>
    <s v="XOF"/>
    <n v="7188.85"/>
    <n v="10.58"/>
    <s v="EUR"/>
    <n v="10.964"/>
    <n v="30543689"/>
    <s v="STAFF"/>
    <n v="2012905"/>
    <s v="Time Code : N - OUAC031022-OMNI-CNSS DU MOIS D'OCTOBRE 2022 DE NEBIE Noël"/>
  </r>
  <r>
    <s v="E"/>
    <s v="4200"/>
    <s v="854"/>
    <s v="85400"/>
    <s v="8549059"/>
    <n v="528004120002"/>
    <x v="0"/>
    <x v="18"/>
    <x v="18"/>
    <n v="202302"/>
    <n v="44859"/>
    <s v="XOF"/>
    <n v="2477.88"/>
    <n v="3.65"/>
    <s v="EUR"/>
    <n v="3.7829999999999999"/>
    <n v="30543689"/>
    <s v="STAFF"/>
    <n v="8540206"/>
    <s v="Time Code : N - OUAC031022-OMNI-CNSS DU MOIS D'OCTOBRE 2022 DE OUEDRAOGO Wendingomdé Joseph Arnaud"/>
  </r>
  <r>
    <s v="E"/>
    <s v="4200"/>
    <s v="854"/>
    <s v="85400"/>
    <s v="8549059"/>
    <n v="528004120002"/>
    <x v="0"/>
    <x v="18"/>
    <x v="18"/>
    <n v="202302"/>
    <n v="44859"/>
    <s v="XOF"/>
    <n v="21363.06"/>
    <n v="31.43"/>
    <s v="EUR"/>
    <n v="32.570999999999998"/>
    <n v="30543689"/>
    <s v="STAFF"/>
    <n v="2029740"/>
    <s v="Time Code : N - OUAC031022-OMNI-CNSS DU MOIS D'OCTOBRE 2022 DE KAMBOU Sansan Christian"/>
  </r>
  <r>
    <s v="E"/>
    <s v="4300"/>
    <s v="854"/>
    <s v="85400"/>
    <s v="8549062"/>
    <n v="528004120002"/>
    <x v="0"/>
    <x v="78"/>
    <x v="77"/>
    <n v="202302"/>
    <n v="44859"/>
    <s v="XOF"/>
    <n v="13792.88"/>
    <n v="20.29"/>
    <s v="EUR"/>
    <n v="21.027000000000001"/>
    <n v="30543689"/>
    <s v="STAFF"/>
    <n v="2032465"/>
    <s v="Time Code : N - OUAC011022-IUTS DU MOIS D'OCTOBRE 2022 DE ZOURE Hassimi"/>
  </r>
  <r>
    <s v="E"/>
    <s v="4300"/>
    <s v="854"/>
    <s v="85400"/>
    <s v="8549055"/>
    <n v="528004120002"/>
    <x v="0"/>
    <x v="11"/>
    <x v="11"/>
    <n v="202302"/>
    <n v="44859"/>
    <s v="XOF"/>
    <n v="-7524.4"/>
    <n v="-11.07"/>
    <s v="EUR"/>
    <n v="-11.472"/>
    <n v="30543689"/>
    <s v="STAFF"/>
    <n v="8540039"/>
    <s v="Time Code : N - OUAC011022-IUTS DU MOIS D'OCTOBRE 2022 DE NABI Grégoire"/>
  </r>
  <r>
    <s v="E"/>
    <s v="4300"/>
    <s v="854"/>
    <s v="85408"/>
    <s v="8549059"/>
    <n v="528004120002"/>
    <x v="0"/>
    <x v="18"/>
    <x v="18"/>
    <n v="202302"/>
    <n v="44859"/>
    <s v="XOF"/>
    <n v="29758.31"/>
    <n v="43.78"/>
    <s v="EUR"/>
    <n v="45.369"/>
    <n v="30543689"/>
    <s v="STAFF"/>
    <n v="2057784"/>
    <s v="Time Code : N - OUAC011022-IUTS DU MOIS D'OCTOBRE 2022 DE KINDA Narcisse"/>
  </r>
  <r>
    <s v="E"/>
    <s v="4300"/>
    <s v="854"/>
    <s v="85406"/>
    <s v="8549059"/>
    <n v="528004120002"/>
    <x v="0"/>
    <x v="18"/>
    <x v="18"/>
    <n v="202302"/>
    <n v="44859"/>
    <s v="XOF"/>
    <n v="7449.26"/>
    <n v="10.96"/>
    <s v="EUR"/>
    <n v="11.358000000000001"/>
    <n v="30543689"/>
    <s v="STAFF"/>
    <n v="8540386"/>
    <s v="Time Code : N - OUAC011022-IUTS DU MOIS D'OCTOBRE 2022 DE YAMEOGO Dahlia Ramata Stephanie"/>
  </r>
  <r>
    <s v="E"/>
    <s v="4300"/>
    <s v="854"/>
    <s v="85406"/>
    <s v="8549059"/>
    <n v="528004120002"/>
    <x v="0"/>
    <x v="18"/>
    <x v="18"/>
    <n v="202302"/>
    <n v="44859"/>
    <s v="XOF"/>
    <n v="18242.189999999999"/>
    <n v="26.84"/>
    <s v="EUR"/>
    <n v="27.814"/>
    <n v="30543689"/>
    <s v="STAFF"/>
    <n v="8540279"/>
    <s v="Time Code : N - OUAC011022-IUTS DU MOIS D'OCTOBRE 2022 DE YAMEOGO Wendkoaguenda Lucie"/>
  </r>
  <r>
    <s v="E"/>
    <s v="4300"/>
    <s v="854"/>
    <s v="85408"/>
    <s v="8549059"/>
    <n v="528004120002"/>
    <x v="0"/>
    <x v="18"/>
    <x v="18"/>
    <n v="202302"/>
    <n v="44859"/>
    <s v="XOF"/>
    <n v="26930"/>
    <n v="39.619999999999997"/>
    <s v="EUR"/>
    <n v="41.058"/>
    <n v="30543689"/>
    <s v="STAFF"/>
    <n v="2046481"/>
    <s v="Time Code : M - OUAC011022-IUTS DU MOIS D'OCTOBRE 2022 DE TOE Hadja Aliza Sandrine"/>
  </r>
  <r>
    <s v="E"/>
    <s v="4300"/>
    <s v="854"/>
    <s v="85400"/>
    <s v="8549062"/>
    <n v="528004120002"/>
    <x v="0"/>
    <x v="23"/>
    <x v="23"/>
    <n v="202302"/>
    <n v="44859"/>
    <s v="XOF"/>
    <n v="-13792.88"/>
    <n v="-20.29"/>
    <s v="EUR"/>
    <n v="-21.027000000000001"/>
    <n v="30543689"/>
    <s v="STAFF"/>
    <n v="2032465"/>
    <s v="Time Code : N - OUAC011022-IUTS DU MOIS D'OCTOBRE 2022 DE ZOURE Hassimi"/>
  </r>
  <r>
    <s v="E"/>
    <s v="4300"/>
    <s v="854"/>
    <s v="85400"/>
    <s v="8549055"/>
    <n v="528004120002"/>
    <x v="0"/>
    <x v="42"/>
    <x v="42"/>
    <n v="202302"/>
    <n v="44859"/>
    <s v="XOF"/>
    <n v="7524.4"/>
    <n v="11.07"/>
    <s v="EUR"/>
    <n v="11.472"/>
    <n v="30543689"/>
    <s v="STAFF"/>
    <n v="8540039"/>
    <s v="Time Code : N - OUAC011022-IUTS DU MOIS D'OCTOBRE 2022 DE NABI Grégoire"/>
  </r>
  <r>
    <s v="E"/>
    <s v="4300"/>
    <s v="854"/>
    <s v="85406"/>
    <s v="8549057"/>
    <n v="528004120002"/>
    <x v="0"/>
    <x v="19"/>
    <x v="19"/>
    <n v="202302"/>
    <n v="44859"/>
    <s v="XOF"/>
    <n v="7158.98"/>
    <n v="10.53"/>
    <s v="EUR"/>
    <n v="10.912000000000001"/>
    <n v="30543689"/>
    <s v="STAFF"/>
    <n v="8540358"/>
    <s v="Time Code : N - OUAC011022-IUTS DU MOIS D'OCTOBRE 2022 DE ZOMA Jean"/>
  </r>
  <r>
    <s v="E"/>
    <s v="4300"/>
    <s v="854"/>
    <s v="85406"/>
    <s v="8549057"/>
    <n v="528004120002"/>
    <x v="0"/>
    <x v="19"/>
    <x v="19"/>
    <n v="202302"/>
    <n v="44859"/>
    <s v="XOF"/>
    <n v="12178.71"/>
    <n v="17.920000000000002"/>
    <s v="EUR"/>
    <n v="18.571000000000002"/>
    <n v="30543689"/>
    <s v="STAFF"/>
    <n v="8540399"/>
    <s v="Time Code : N - OUAC011022-IUTS DU MOIS D'OCTOBRE 2022 DE KONFE TRAORE Aicha"/>
  </r>
  <r>
    <s v="E"/>
    <s v="4010"/>
    <s v="854"/>
    <s v="85406"/>
    <s v="8549059"/>
    <n v="528004120002"/>
    <x v="0"/>
    <x v="18"/>
    <x v="18"/>
    <n v="202302"/>
    <n v="44859"/>
    <s v="XOF"/>
    <n v="53282.17"/>
    <n v="78.38"/>
    <s v="EUR"/>
    <n v="81.224999999999994"/>
    <n v="30543689"/>
    <s v="STAFF"/>
    <n v="8540386"/>
    <s v="Time Code : N - OUB1281022-OMNI-SALAIRE DU MOIS D'OCTOBRE 2022 DE YAMEOGO Dahlia Ramata Stephanie"/>
  </r>
  <r>
    <s v="E"/>
    <s v="4010"/>
    <s v="854"/>
    <s v="85408"/>
    <s v="8549059"/>
    <n v="528004120002"/>
    <x v="0"/>
    <x v="18"/>
    <x v="18"/>
    <n v="202302"/>
    <n v="44859"/>
    <s v="XOF"/>
    <n v="286341.18"/>
    <n v="421.23"/>
    <s v="EUR"/>
    <n v="436.52100000000002"/>
    <n v="30543689"/>
    <s v="STAFF"/>
    <n v="2057784"/>
    <s v="Time Code : N - OUB1281022-OMNI-SALAIRE DU MOIS D'OCTOBRE 2022 DE KINDA Narcisse"/>
  </r>
  <r>
    <s v="E"/>
    <s v="4010"/>
    <s v="854"/>
    <s v="85408"/>
    <s v="8549059"/>
    <n v="528004120002"/>
    <x v="0"/>
    <x v="18"/>
    <x v="18"/>
    <n v="202302"/>
    <n v="44859"/>
    <s v="XOF"/>
    <n v="148989.76000000001"/>
    <n v="219.18"/>
    <s v="EUR"/>
    <n v="227.137"/>
    <n v="30543689"/>
    <s v="STAFF"/>
    <n v="2046481"/>
    <s v="Time Code : M - OUB1281022-OMNI-SALAIRE DU MOIS D'OCTOBRE 2022 DE TOE Hadja Aliza Sandrine"/>
  </r>
  <r>
    <s v="E"/>
    <s v="4010"/>
    <s v="854"/>
    <s v="85406"/>
    <s v="8549059"/>
    <n v="528004120002"/>
    <x v="0"/>
    <x v="18"/>
    <x v="18"/>
    <n v="202302"/>
    <n v="44859"/>
    <s v="XOF"/>
    <n v="113173.03"/>
    <n v="166.49"/>
    <s v="EUR"/>
    <n v="172.53399999999999"/>
    <n v="30543689"/>
    <s v="STAFF"/>
    <n v="8540279"/>
    <s v="Time Code : N - OUB1281022-OMNI-SALAIRE DU MOIS D'OCTOBRE 2022 DE YAMEOGO Wendkoaguenda Lucie"/>
  </r>
  <r>
    <s v="E"/>
    <s v="4010"/>
    <s v="854"/>
    <s v="85406"/>
    <s v="8549057"/>
    <n v="528004120002"/>
    <x v="0"/>
    <x v="19"/>
    <x v="19"/>
    <n v="202302"/>
    <n v="44859"/>
    <s v="XOF"/>
    <n v="87110.399999999994"/>
    <n v="128.15"/>
    <s v="EUR"/>
    <n v="132.80199999999999"/>
    <n v="30543689"/>
    <s v="STAFF"/>
    <n v="8540399"/>
    <s v="Time Code : N - OUB1281022-OMNI-SALAIRE DU MOIS D'OCTOBRE 2022 DE KONFE TRAORE Aicha"/>
  </r>
  <r>
    <s v="E"/>
    <s v="4010"/>
    <s v="854"/>
    <s v="85406"/>
    <s v="8549057"/>
    <n v="528004120002"/>
    <x v="0"/>
    <x v="19"/>
    <x v="19"/>
    <n v="202302"/>
    <n v="44859"/>
    <s v="XOF"/>
    <n v="41514.28"/>
    <n v="61.07"/>
    <s v="EUR"/>
    <n v="63.286999999999999"/>
    <n v="30543689"/>
    <s v="STAFF"/>
    <n v="8540358"/>
    <s v="Time Code : N - OUB1281022-OMNI-SALAIRE DU MOIS D'OCTOBRE 2022 DE ZOMA Jean"/>
  </r>
  <r>
    <s v="E"/>
    <s v="4300"/>
    <s v="854"/>
    <s v="85408"/>
    <s v="8549059"/>
    <n v="528004120002"/>
    <x v="0"/>
    <x v="12"/>
    <x v="12"/>
    <n v="202302"/>
    <n v="44859"/>
    <s v="XOF"/>
    <n v="-29758.31"/>
    <n v="-43.78"/>
    <s v="EUR"/>
    <n v="-45.369"/>
    <n v="30543689"/>
    <s v="STAFF"/>
    <n v="2057784"/>
    <s v="Time Code : N - OUAC011022-IUTS DU MOIS D'OCTOBRE 2022 DE KINDA Narcisse"/>
  </r>
  <r>
    <s v="E"/>
    <s v="4300"/>
    <s v="854"/>
    <s v="85406"/>
    <s v="8549059"/>
    <n v="528004120002"/>
    <x v="0"/>
    <x v="12"/>
    <x v="12"/>
    <n v="202302"/>
    <n v="44859"/>
    <s v="XOF"/>
    <n v="-7449.26"/>
    <n v="-10.96"/>
    <s v="EUR"/>
    <n v="-11.358000000000001"/>
    <n v="30543689"/>
    <s v="STAFF"/>
    <n v="8540386"/>
    <s v="Time Code : N - OUAC011022-IUTS DU MOIS D'OCTOBRE 2022 DE YAMEOGO Dahlia Ramata Stephanie"/>
  </r>
  <r>
    <s v="E"/>
    <s v="4300"/>
    <s v="854"/>
    <s v="85406"/>
    <s v="8549059"/>
    <n v="528004120002"/>
    <x v="0"/>
    <x v="12"/>
    <x v="12"/>
    <n v="202302"/>
    <n v="44859"/>
    <s v="XOF"/>
    <n v="-18242.189999999999"/>
    <n v="-26.84"/>
    <s v="EUR"/>
    <n v="-27.814"/>
    <n v="30543689"/>
    <s v="STAFF"/>
    <n v="8540279"/>
    <s v="Time Code : N - OUAC011022-IUTS DU MOIS D'OCTOBRE 2022 DE YAMEOGO Wendkoaguenda Lucie"/>
  </r>
  <r>
    <s v="E"/>
    <s v="4300"/>
    <s v="854"/>
    <s v="85408"/>
    <s v="8549059"/>
    <n v="528004120002"/>
    <x v="0"/>
    <x v="12"/>
    <x v="12"/>
    <n v="202302"/>
    <n v="44859"/>
    <s v="XOF"/>
    <n v="-26930"/>
    <n v="-39.619999999999997"/>
    <s v="EUR"/>
    <n v="-41.058"/>
    <n v="30543689"/>
    <s v="STAFF"/>
    <n v="2046481"/>
    <s v="Time Code : M - OUAC011022-IUTS DU MOIS D'OCTOBRE 2022 DE TOE Hadja Aliza Sandrine"/>
  </r>
  <r>
    <s v="E"/>
    <s v="4300"/>
    <s v="854"/>
    <s v="85406"/>
    <s v="8549057"/>
    <n v="528004120002"/>
    <x v="0"/>
    <x v="7"/>
    <x v="7"/>
    <n v="202302"/>
    <n v="44859"/>
    <s v="XOF"/>
    <n v="-7158.98"/>
    <n v="-10.53"/>
    <s v="EUR"/>
    <n v="-10.912000000000001"/>
    <n v="30543689"/>
    <s v="STAFF"/>
    <n v="8540358"/>
    <s v="Time Code : N - OUAC011022-IUTS DU MOIS D'OCTOBRE 2022 DE ZOMA Jean"/>
  </r>
  <r>
    <s v="E"/>
    <s v="4300"/>
    <s v="854"/>
    <s v="85406"/>
    <s v="8549057"/>
    <n v="528004120002"/>
    <x v="0"/>
    <x v="7"/>
    <x v="7"/>
    <n v="202302"/>
    <n v="44859"/>
    <s v="XOF"/>
    <n v="-12178.71"/>
    <n v="-17.920000000000002"/>
    <s v="EUR"/>
    <n v="-18.571000000000002"/>
    <n v="30543689"/>
    <s v="STAFF"/>
    <n v="8540399"/>
    <s v="Time Code : N - OUAC011022-IUTS DU MOIS D'OCTOBRE 2022 DE KONFE TRAORE Aicha"/>
  </r>
  <r>
    <s v="E"/>
    <s v="4010"/>
    <s v="854"/>
    <s v="85400"/>
    <s v="8549055"/>
    <n v="528004120002"/>
    <x v="0"/>
    <x v="11"/>
    <x v="11"/>
    <n v="202302"/>
    <n v="44859"/>
    <s v="XOF"/>
    <n v="-39767.57"/>
    <n v="-58.5"/>
    <s v="EUR"/>
    <n v="-60.624000000000002"/>
    <n v="30543689"/>
    <s v="STAFF"/>
    <n v="8540039"/>
    <s v="Time Code : N - OUB1281022-OMNI-SALAIRE DU MOIS D'OCTOBRE 2022 DE NABI Grégoire"/>
  </r>
  <r>
    <s v="E"/>
    <s v="4010"/>
    <s v="854"/>
    <s v="85400"/>
    <s v="8549057"/>
    <n v="528004120002"/>
    <x v="0"/>
    <x v="7"/>
    <x v="7"/>
    <n v="202302"/>
    <n v="44859"/>
    <s v="XOF"/>
    <n v="-95748.26"/>
    <n v="-140.85"/>
    <s v="EUR"/>
    <n v="-145.96299999999999"/>
    <n v="30543689"/>
    <s v="STAFF"/>
    <n v="8540392"/>
    <s v="Time Code : N - OUB1281022-OMNI-SALAIRE DU MOIS D'OCTOBRE 2022 DE KABORE Hamza"/>
  </r>
  <r>
    <s v="E"/>
    <s v="4010"/>
    <s v="854"/>
    <s v="85400"/>
    <s v="8549059"/>
    <n v="528004120002"/>
    <x v="0"/>
    <x v="12"/>
    <x v="12"/>
    <n v="202302"/>
    <n v="44859"/>
    <s v="XOF"/>
    <n v="-62503.02"/>
    <n v="-91.95"/>
    <s v="EUR"/>
    <n v="-95.287999999999997"/>
    <n v="30543689"/>
    <s v="STAFF"/>
    <n v="2012905"/>
    <s v="Time Code : N - OUB1281022-OMNI-SALAIRE DU MOIS D'OCTOBRE 2022 DE NEBIE Noël"/>
  </r>
  <r>
    <s v="E"/>
    <s v="4010"/>
    <s v="854"/>
    <s v="85400"/>
    <s v="8549059"/>
    <n v="528004120002"/>
    <x v="0"/>
    <x v="12"/>
    <x v="12"/>
    <n v="202302"/>
    <n v="44859"/>
    <s v="XOF"/>
    <n v="-22558.42"/>
    <n v="-33.19"/>
    <s v="EUR"/>
    <n v="-34.395000000000003"/>
    <n v="30543689"/>
    <s v="STAFF"/>
    <n v="8540206"/>
    <s v="Time Code : N - OUB1281022-OMNI-SALAIRE DU MOIS D'OCTOBRE 2022 DE OUEDRAOGO Wendingomdé Joseph Arnaud"/>
  </r>
  <r>
    <s v="E"/>
    <s v="4010"/>
    <s v="854"/>
    <s v="85400"/>
    <s v="8549059"/>
    <n v="528004120002"/>
    <x v="0"/>
    <x v="12"/>
    <x v="12"/>
    <n v="202302"/>
    <n v="44859"/>
    <s v="XOF"/>
    <n v="-87251.36"/>
    <n v="-128.35"/>
    <s v="EUR"/>
    <n v="-133.00899999999999"/>
    <n v="30543689"/>
    <s v="STAFF"/>
    <n v="2029740"/>
    <s v="Time Code : N - OUB1281022-OMNI-SALAIRE DU MOIS D'OCTOBRE 2022 DE KAMBOU Sansan Christian"/>
  </r>
  <r>
    <s v="E"/>
    <s v="4010"/>
    <s v="854"/>
    <s v="85400"/>
    <s v="8549055"/>
    <n v="528004120002"/>
    <x v="0"/>
    <x v="42"/>
    <x v="42"/>
    <n v="202302"/>
    <n v="44859"/>
    <s v="XOF"/>
    <n v="39767.57"/>
    <n v="58.5"/>
    <s v="EUR"/>
    <n v="60.624000000000002"/>
    <n v="30543689"/>
    <s v="STAFF"/>
    <n v="8540039"/>
    <s v="Time Code : N - OUB1281022-OMNI-SALAIRE DU MOIS D'OCTOBRE 2022 DE NABI Grégoire"/>
  </r>
  <r>
    <s v="E"/>
    <s v="4010"/>
    <s v="854"/>
    <s v="85400"/>
    <s v="8549062"/>
    <n v="528004120002"/>
    <x v="0"/>
    <x v="23"/>
    <x v="23"/>
    <n v="202302"/>
    <n v="44859"/>
    <s v="XOF"/>
    <n v="-88281.27"/>
    <n v="-129.87"/>
    <s v="EUR"/>
    <n v="-134.584"/>
    <n v="30543689"/>
    <s v="STAFF"/>
    <n v="2032465"/>
    <s v="Time Code : N - OUB1281022-OMNI-SALAIRE DU MOIS D'OCTOBRE 2022 DE ZOURE Hassimi"/>
  </r>
  <r>
    <s v="E"/>
    <s v="4010"/>
    <s v="854"/>
    <s v="85400"/>
    <s v="8549062"/>
    <n v="528004120002"/>
    <x v="0"/>
    <x v="78"/>
    <x v="77"/>
    <n v="202302"/>
    <n v="44859"/>
    <s v="XOF"/>
    <n v="88281.27"/>
    <n v="129.87"/>
    <s v="EUR"/>
    <n v="134.584"/>
    <n v="30543689"/>
    <s v="STAFF"/>
    <n v="2032465"/>
    <s v="Time Code : N - OUB1281022-OMNI-SALAIRE DU MOIS D'OCTOBRE 2022 DE ZOURE Hassimi"/>
  </r>
  <r>
    <s v="E"/>
    <s v="4170"/>
    <s v="854"/>
    <s v="85400"/>
    <s v="8549057"/>
    <n v="528004120002"/>
    <x v="0"/>
    <x v="19"/>
    <x v="19"/>
    <n v="202302"/>
    <n v="44860"/>
    <s v="XOF"/>
    <n v="2951.08"/>
    <n v="4.34"/>
    <s v="EUR"/>
    <n v="4.4980000000000002"/>
    <n v="30543689"/>
    <s v="STAFF"/>
    <n v="8540392"/>
    <s v="Time Code : N - ASSURANCE MALADIE DE KABORE HAMZA OCTOBRE 2022"/>
  </r>
  <r>
    <s v="E"/>
    <s v="4170"/>
    <s v="854"/>
    <s v="85400"/>
    <s v="8549059"/>
    <n v="528004120002"/>
    <x v="0"/>
    <x v="18"/>
    <x v="18"/>
    <n v="202302"/>
    <n v="44860"/>
    <s v="XOF"/>
    <n v="724.99"/>
    <n v="1.07"/>
    <s v="EUR"/>
    <n v="1.109"/>
    <n v="30543689"/>
    <s v="STAFF"/>
    <n v="8540206"/>
    <s v="Time Code : N - ASSURANCE MALADIE DE OUEDRAOGO WENDINGOMDE JOSEPH A OCTOBRE 2022"/>
  </r>
  <r>
    <s v="E"/>
    <s v="4170"/>
    <s v="854"/>
    <s v="85400"/>
    <s v="8549059"/>
    <n v="528004120002"/>
    <x v="0"/>
    <x v="18"/>
    <x v="18"/>
    <n v="202302"/>
    <n v="44860"/>
    <s v="XOF"/>
    <n v="2185.96"/>
    <n v="3.22"/>
    <s v="EUR"/>
    <n v="3.3370000000000002"/>
    <n v="30543689"/>
    <s v="STAFF"/>
    <n v="2012905"/>
    <s v="Time Code : N - ASSURANCE MALADIE DE  NEBIE NOEL OCTOBRE 2022"/>
  </r>
  <r>
    <s v="E"/>
    <s v="4170"/>
    <s v="854"/>
    <s v="85400"/>
    <s v="8549059"/>
    <n v="528004120002"/>
    <x v="0"/>
    <x v="18"/>
    <x v="18"/>
    <n v="202302"/>
    <n v="44860"/>
    <s v="XOF"/>
    <n v="9399.07"/>
    <n v="13.83"/>
    <s v="EUR"/>
    <n v="14.332000000000001"/>
    <n v="30543689"/>
    <s v="STAFF"/>
    <n v="2029740"/>
    <s v="Time Code : N - ASSURANCE MALADIE DE KAMBOU SANSAN CHRISTIAN OCTOBRE 2022"/>
  </r>
  <r>
    <s v="E"/>
    <s v="4210"/>
    <s v="854"/>
    <s v="85400"/>
    <s v="8549062"/>
    <n v="528004120002"/>
    <x v="0"/>
    <x v="78"/>
    <x v="77"/>
    <n v="202302"/>
    <n v="44860"/>
    <s v="XOF"/>
    <n v="3972.19"/>
    <n v="5.84"/>
    <s v="EUR"/>
    <n v="6.0519999999999996"/>
    <n v="30543689"/>
    <s v="STAFF"/>
    <n v="2032465"/>
    <s v="Time Code : N - TERMINAL_GRANT_2032465"/>
  </r>
  <r>
    <s v="E"/>
    <s v="4210"/>
    <s v="854"/>
    <s v="85400"/>
    <s v="8549062"/>
    <n v="528004120002"/>
    <x v="0"/>
    <x v="23"/>
    <x v="23"/>
    <n v="202302"/>
    <n v="44860"/>
    <s v="XOF"/>
    <n v="-3972.19"/>
    <n v="-5.84"/>
    <s v="EUR"/>
    <n v="-6.0519999999999996"/>
    <n v="30543689"/>
    <s v="STAFF"/>
    <n v="2032465"/>
    <s v="Time Code : N - TERMINAL_GRANT_2032465"/>
  </r>
  <r>
    <s v="E"/>
    <s v="4170"/>
    <s v="854"/>
    <s v="85406"/>
    <s v="8549059"/>
    <n v="528004120002"/>
    <x v="0"/>
    <x v="18"/>
    <x v="18"/>
    <n v="202302"/>
    <n v="44860"/>
    <s v="XOF"/>
    <n v="6080.61"/>
    <n v="8.9499999999999993"/>
    <s v="EUR"/>
    <n v="9.2750000000000004"/>
    <n v="30543689"/>
    <s v="STAFF"/>
    <n v="8540279"/>
    <s v="Time Code : N - ASSURANCE MALADIE DE YAMEOGO W LUCIE  OCTOBRE 2022"/>
  </r>
  <r>
    <s v="E"/>
    <s v="4170"/>
    <s v="854"/>
    <s v="85406"/>
    <s v="8549059"/>
    <n v="528004120002"/>
    <x v="0"/>
    <x v="18"/>
    <x v="18"/>
    <n v="202302"/>
    <n v="44860"/>
    <s v="XOF"/>
    <n v="2849.57"/>
    <n v="4.1900000000000004"/>
    <s v="EUR"/>
    <n v="4.3419999999999996"/>
    <n v="30543689"/>
    <s v="STAFF"/>
    <n v="8540386"/>
    <s v="Time Code : N - ASSURANCE MALADIE DE YAMEOGO DAHLIA RAMATA  OCTOBRE 2022"/>
  </r>
  <r>
    <s v="E"/>
    <s v="4170"/>
    <s v="854"/>
    <s v="85408"/>
    <s v="8549059"/>
    <n v="528004120002"/>
    <x v="0"/>
    <x v="18"/>
    <x v="18"/>
    <n v="202302"/>
    <n v="44860"/>
    <s v="XOF"/>
    <n v="21695.919999999998"/>
    <n v="31.92"/>
    <s v="EUR"/>
    <n v="33.079000000000001"/>
    <n v="30543689"/>
    <s v="STAFF"/>
    <n v="2046481"/>
    <s v="Time Code : M - ASSURANCE MALADIE DE TOE Hadja Aliza Sandrine OCTOBRE 2022"/>
  </r>
  <r>
    <s v="E"/>
    <s v="4170"/>
    <s v="854"/>
    <s v="85400"/>
    <s v="8549055"/>
    <n v="528004120002"/>
    <x v="0"/>
    <x v="42"/>
    <x v="42"/>
    <n v="202302"/>
    <n v="44860"/>
    <s v="XOF"/>
    <n v="870.31"/>
    <n v="1.28"/>
    <s v="EUR"/>
    <n v="1.3260000000000001"/>
    <n v="30543689"/>
    <s v="STAFF"/>
    <n v="8540039"/>
    <s v="Time Code : N - ASSURANCE MALADIE DE NABI GREGOIRE OCTOBRE 2022"/>
  </r>
  <r>
    <s v="E"/>
    <s v="4170"/>
    <s v="854"/>
    <s v="85400"/>
    <s v="8549055"/>
    <n v="528004120002"/>
    <x v="0"/>
    <x v="11"/>
    <x v="11"/>
    <n v="202302"/>
    <n v="44860"/>
    <s v="XOF"/>
    <n v="-870.31"/>
    <n v="-1.28"/>
    <s v="EUR"/>
    <n v="-1.3260000000000001"/>
    <n v="30543689"/>
    <s v="STAFF"/>
    <n v="8540039"/>
    <s v="Time Code : N - ASSURANCE MALADIE DE NABI GREGOIRE OCTOBRE 2022"/>
  </r>
  <r>
    <s v="E"/>
    <s v="4170"/>
    <s v="854"/>
    <s v="85400"/>
    <s v="8549062"/>
    <n v="528004120002"/>
    <x v="0"/>
    <x v="78"/>
    <x v="77"/>
    <n v="202302"/>
    <n v="44860"/>
    <s v="XOF"/>
    <n v="1435.74"/>
    <n v="2.11"/>
    <s v="EUR"/>
    <n v="2.1869999999999998"/>
    <n v="30543689"/>
    <s v="STAFF"/>
    <n v="2032465"/>
    <s v="Time Code : N - ASSURANCE MALADIE DE ZOURE HASSIMI OCTOBRE 2022"/>
  </r>
  <r>
    <s v="E"/>
    <s v="4170"/>
    <s v="854"/>
    <s v="85400"/>
    <s v="8549062"/>
    <n v="528004120002"/>
    <x v="0"/>
    <x v="23"/>
    <x v="23"/>
    <n v="202302"/>
    <n v="44860"/>
    <s v="XOF"/>
    <n v="-1435.74"/>
    <n v="-2.11"/>
    <s v="EUR"/>
    <n v="-2.1869999999999998"/>
    <n v="30543689"/>
    <s v="STAFF"/>
    <n v="2032465"/>
    <s v="Time Code : N - ASSURANCE MALADIE DE ZOURE HASSIMI OCTOBRE 2022"/>
  </r>
  <r>
    <s v="E"/>
    <s v="4170"/>
    <s v="854"/>
    <s v="85406"/>
    <s v="8549057"/>
    <n v="528004120002"/>
    <x v="0"/>
    <x v="19"/>
    <x v="19"/>
    <n v="202302"/>
    <n v="44860"/>
    <s v="XOF"/>
    <n v="8680.32"/>
    <n v="12.77"/>
    <s v="EUR"/>
    <n v="13.234"/>
    <n v="30543689"/>
    <s v="STAFF"/>
    <n v="8540399"/>
    <s v="Time Code : N - ASSURANCE MALADIE DE KONFE TRAORE AICHA OCTOBRE 2022"/>
  </r>
  <r>
    <s v="E"/>
    <s v="4170"/>
    <s v="854"/>
    <s v="85406"/>
    <s v="8549057"/>
    <n v="528004120002"/>
    <x v="0"/>
    <x v="19"/>
    <x v="19"/>
    <n v="202302"/>
    <n v="44860"/>
    <s v="XOF"/>
    <n v="1077.4000000000001"/>
    <n v="1.58"/>
    <s v="EUR"/>
    <n v="1.637"/>
    <n v="30543689"/>
    <s v="STAFF"/>
    <n v="8540358"/>
    <s v="Time Code : N - ASSURANCE MALADIE DE ZOMA JEAN OCTOBRE 2022"/>
  </r>
  <r>
    <s v="E"/>
    <s v="4170"/>
    <s v="854"/>
    <s v="85400"/>
    <s v="8549059"/>
    <n v="528004120002"/>
    <x v="0"/>
    <x v="12"/>
    <x v="12"/>
    <n v="202302"/>
    <n v="44860"/>
    <s v="XOF"/>
    <n v="-9399.07"/>
    <n v="-13.83"/>
    <s v="EUR"/>
    <n v="-14.332000000000001"/>
    <n v="30543689"/>
    <s v="STAFF"/>
    <n v="2029740"/>
    <s v="Time Code : N - ASSURANCE MALADIE DE KAMBOU SANSAN CHRISTIAN OCTOBRE 2022"/>
  </r>
  <r>
    <s v="E"/>
    <s v="4170"/>
    <s v="854"/>
    <s v="85400"/>
    <s v="8549057"/>
    <n v="528004120002"/>
    <x v="0"/>
    <x v="7"/>
    <x v="7"/>
    <n v="202302"/>
    <n v="44860"/>
    <s v="XOF"/>
    <n v="-2951.08"/>
    <n v="-4.34"/>
    <s v="EUR"/>
    <n v="-4.4980000000000002"/>
    <n v="30543689"/>
    <s v="STAFF"/>
    <n v="8540392"/>
    <s v="Time Code : N - ASSURANCE MALADIE DE KABORE HAMZA OCTOBRE 2022"/>
  </r>
  <r>
    <s v="E"/>
    <s v="4170"/>
    <s v="854"/>
    <s v="85400"/>
    <s v="8549059"/>
    <n v="528004120002"/>
    <x v="0"/>
    <x v="12"/>
    <x v="12"/>
    <n v="202302"/>
    <n v="44860"/>
    <s v="XOF"/>
    <n v="-724.99"/>
    <n v="-1.07"/>
    <s v="EUR"/>
    <n v="-1.109"/>
    <n v="30543689"/>
    <s v="STAFF"/>
    <n v="8540206"/>
    <s v="Time Code : N - ASSURANCE MALADIE DE OUEDRAOGO WENDINGOMDE JOSEPH A OCTOBRE 2022"/>
  </r>
  <r>
    <s v="E"/>
    <s v="4170"/>
    <s v="854"/>
    <s v="85400"/>
    <s v="8549059"/>
    <n v="528004120002"/>
    <x v="0"/>
    <x v="12"/>
    <x v="12"/>
    <n v="202302"/>
    <n v="44860"/>
    <s v="XOF"/>
    <n v="-2185.96"/>
    <n v="-3.22"/>
    <s v="EUR"/>
    <n v="-3.3370000000000002"/>
    <n v="30543689"/>
    <s v="STAFF"/>
    <n v="2012905"/>
    <s v="Time Code : N - ASSURANCE MALADIE DE  NEBIE NOEL OCTOBRE 2022"/>
  </r>
  <r>
    <s v="E"/>
    <s v="4210"/>
    <s v="854"/>
    <s v="85400"/>
    <s v="8549059"/>
    <n v="528004120002"/>
    <x v="0"/>
    <x v="12"/>
    <x v="12"/>
    <n v="202302"/>
    <n v="44860"/>
    <s v="XOF"/>
    <n v="-2142.9299999999998"/>
    <n v="-3.15"/>
    <s v="EUR"/>
    <n v="-3.2639999999999998"/>
    <n v="30543689"/>
    <s v="STAFF"/>
    <n v="2029740"/>
    <s v="Time Code : N - TERMINAL_GRANT_2029740"/>
  </r>
  <r>
    <s v="E"/>
    <s v="4210"/>
    <s v="854"/>
    <s v="85400"/>
    <s v="8549059"/>
    <n v="528004120002"/>
    <x v="0"/>
    <x v="18"/>
    <x v="18"/>
    <n v="202302"/>
    <n v="44860"/>
    <s v="XOF"/>
    <n v="2142.9299999999998"/>
    <n v="3.15"/>
    <s v="EUR"/>
    <n v="3.2639999999999998"/>
    <n v="30543689"/>
    <s v="STAFF"/>
    <n v="2029740"/>
    <s v="Time Code : N - TERMINAL_GRANT_2029740"/>
  </r>
  <r>
    <s v="E"/>
    <s v="4210"/>
    <s v="854"/>
    <s v="85400"/>
    <s v="8549059"/>
    <n v="528004120002"/>
    <x v="0"/>
    <x v="18"/>
    <x v="18"/>
    <n v="202302"/>
    <n v="44860"/>
    <s v="XOF"/>
    <n v="1733.91"/>
    <n v="2.5499999999999998"/>
    <s v="EUR"/>
    <n v="2.6429999999999998"/>
    <n v="30543689"/>
    <s v="STAFF"/>
    <n v="2012905"/>
    <s v="Time Code : N - TERMINAL_GRANT_2012905"/>
  </r>
  <r>
    <s v="E"/>
    <s v="4170"/>
    <s v="854"/>
    <s v="85406"/>
    <s v="8549057"/>
    <n v="528004120002"/>
    <x v="0"/>
    <x v="7"/>
    <x v="7"/>
    <n v="202302"/>
    <n v="44860"/>
    <s v="XOF"/>
    <n v="-8680.32"/>
    <n v="-12.77"/>
    <s v="EUR"/>
    <n v="-13.234"/>
    <n v="30543689"/>
    <s v="STAFF"/>
    <n v="8540399"/>
    <s v="Time Code : N - ASSURANCE MALADIE DE KONFE TRAORE AICHA OCTOBRE 2022"/>
  </r>
  <r>
    <s v="E"/>
    <s v="4170"/>
    <s v="854"/>
    <s v="85406"/>
    <s v="8549057"/>
    <n v="528004120002"/>
    <x v="0"/>
    <x v="7"/>
    <x v="7"/>
    <n v="202302"/>
    <n v="44860"/>
    <s v="XOF"/>
    <n v="-1077.4000000000001"/>
    <n v="-1.58"/>
    <s v="EUR"/>
    <n v="-1.637"/>
    <n v="30543689"/>
    <s v="STAFF"/>
    <n v="8540358"/>
    <s v="Time Code : N - ASSURANCE MALADIE DE ZOMA JEAN OCTOBRE 2022"/>
  </r>
  <r>
    <s v="E"/>
    <s v="4170"/>
    <s v="854"/>
    <s v="85406"/>
    <s v="8549059"/>
    <n v="528004120002"/>
    <x v="0"/>
    <x v="12"/>
    <x v="12"/>
    <n v="202302"/>
    <n v="44860"/>
    <s v="XOF"/>
    <n v="-6080.61"/>
    <n v="-8.9499999999999993"/>
    <s v="EUR"/>
    <n v="-9.2750000000000004"/>
    <n v="30543689"/>
    <s v="STAFF"/>
    <n v="8540279"/>
    <s v="Time Code : N - ASSURANCE MALADIE DE YAMEOGO W LUCIE  OCTOBRE 2022"/>
  </r>
  <r>
    <s v="E"/>
    <s v="4170"/>
    <s v="854"/>
    <s v="85406"/>
    <s v="8549059"/>
    <n v="528004120002"/>
    <x v="0"/>
    <x v="12"/>
    <x v="12"/>
    <n v="202302"/>
    <n v="44860"/>
    <s v="XOF"/>
    <n v="-2849.57"/>
    <n v="-4.1900000000000004"/>
    <s v="EUR"/>
    <n v="-4.3419999999999996"/>
    <n v="30543689"/>
    <s v="STAFF"/>
    <n v="8540386"/>
    <s v="Time Code : N - ASSURANCE MALADIE DE YAMEOGO DAHLIA RAMATA  OCTOBRE 2022"/>
  </r>
  <r>
    <s v="E"/>
    <s v="4210"/>
    <s v="854"/>
    <s v="85400"/>
    <s v="8549059"/>
    <n v="528004120002"/>
    <x v="0"/>
    <x v="12"/>
    <x v="12"/>
    <n v="202302"/>
    <n v="44860"/>
    <s v="XOF"/>
    <n v="-1733.91"/>
    <n v="-2.5499999999999998"/>
    <s v="EUR"/>
    <n v="-2.6429999999999998"/>
    <n v="30543689"/>
    <s v="STAFF"/>
    <n v="2012905"/>
    <s v="Time Code : N - TERMINAL_GRANT_2012905"/>
  </r>
  <r>
    <s v="E"/>
    <s v="4170"/>
    <s v="854"/>
    <s v="85408"/>
    <s v="8549059"/>
    <n v="528004120002"/>
    <x v="0"/>
    <x v="12"/>
    <x v="12"/>
    <n v="202302"/>
    <n v="44860"/>
    <s v="XOF"/>
    <n v="-21695.919999999998"/>
    <n v="-31.92"/>
    <s v="EUR"/>
    <n v="-33.079000000000001"/>
    <n v="30543689"/>
    <s v="STAFF"/>
    <n v="2046481"/>
    <s v="Time Code : M - ASSURANCE MALADIE DE TOE Hadja Aliza Sandrine OCTOBRE 2022"/>
  </r>
  <r>
    <s v="E"/>
    <s v="6022"/>
    <s v="854"/>
    <s v="85407"/>
    <s v="8549054"/>
    <n v="528004120010"/>
    <x v="1"/>
    <x v="3"/>
    <x v="3"/>
    <n v="202302"/>
    <n v="44862"/>
    <s v="XOF"/>
    <n v="-6388.57"/>
    <n v="-9.4"/>
    <s v="EUR"/>
    <n v="-9.7409999999999997"/>
    <n v="30543689"/>
    <s v="PROPERTY"/>
    <s v="854P0073"/>
    <s v="Premise allocation : [52800412] [39.56%] [30522243] - DDCPB021022/Consommation d'eau du bureau de Dédougou des mois de Juin et Juillet 2022"/>
  </r>
  <r>
    <s v="E"/>
    <s v="6020"/>
    <s v="854"/>
    <s v="85407"/>
    <s v="8549054"/>
    <n v="528004120010"/>
    <x v="1"/>
    <x v="3"/>
    <x v="3"/>
    <n v="202302"/>
    <n v="44862"/>
    <s v="XOF"/>
    <n v="-45115.56"/>
    <n v="-66.37"/>
    <s v="EUR"/>
    <n v="-68.778999999999996"/>
    <n v="30543689"/>
    <s v="PROPERTY"/>
    <s v="854P0073"/>
    <s v="Premise allocation : [52800412] [39.56%] [30522243] - DDCPB021022/Consommation d'électricité du bureau de Dédougou du mois de Septembre 2022"/>
  </r>
  <r>
    <s v="E"/>
    <s v="6090"/>
    <s v="854"/>
    <s v="85407"/>
    <s v="8549054"/>
    <n v="528004120010"/>
    <x v="1"/>
    <x v="3"/>
    <x v="3"/>
    <n v="202302"/>
    <n v="44862"/>
    <s v="XOF"/>
    <n v="-18987.7"/>
    <n v="-27.93"/>
    <s v="EUR"/>
    <n v="-28.943999999999999"/>
    <n v="30543689"/>
    <s v="PROPERTY"/>
    <s v="854P0073"/>
    <s v="Premise allocation : [52800412] [39.56%] [30524644] - RADIO COMMUNICATION INFORMATIQUE ELECTRNIQUE_CONFECTION DE BADGE D4IDENTIFICATION POUR STAFF_BUREAU DEDOUGOU"/>
  </r>
  <r>
    <s v="E"/>
    <s v="6090"/>
    <s v="854"/>
    <s v="85407"/>
    <s v="8549054"/>
    <n v="528004120010"/>
    <x v="1"/>
    <x v="3"/>
    <x v="3"/>
    <n v="202302"/>
    <n v="44862"/>
    <s v="XOF"/>
    <n v="-140034.26"/>
    <n v="-206"/>
    <s v="EUR"/>
    <n v="-213.47800000000001"/>
    <n v="30543689"/>
    <s v="PROPERTY"/>
    <s v="854P0073"/>
    <s v="Premise allocation : [52800412] [39.56%] [30522131] - OUMSB1301022-OMNI-E.G.S.N-WP/Gardiennage du bureau de Dédougou pour le mois de JUILLET 2022"/>
  </r>
  <r>
    <s v="E"/>
    <s v="6022"/>
    <s v="854"/>
    <s v="85407"/>
    <s v="8549054"/>
    <n v="528004120010"/>
    <x v="1"/>
    <x v="2"/>
    <x v="2"/>
    <n v="202302"/>
    <n v="44862"/>
    <s v="XOF"/>
    <n v="6388.57"/>
    <n v="9.4"/>
    <s v="EUR"/>
    <n v="9.7409999999999997"/>
    <n v="30543689"/>
    <s v="PROPERTY"/>
    <s v="854P0073"/>
    <s v="Premise allocation : [52800412] [39.56%] [30522243] - DDCPB021022/Consommation d'eau du bureau de Dédougou des mois de Juin et Juillet 2022"/>
  </r>
  <r>
    <s v="E"/>
    <s v="6020"/>
    <s v="854"/>
    <s v="85407"/>
    <s v="8549054"/>
    <n v="528004120010"/>
    <x v="1"/>
    <x v="2"/>
    <x v="2"/>
    <n v="202302"/>
    <n v="44862"/>
    <s v="XOF"/>
    <n v="45115.56"/>
    <n v="66.37"/>
    <s v="EUR"/>
    <n v="68.778999999999996"/>
    <n v="30543689"/>
    <s v="PROPERTY"/>
    <s v="854P0073"/>
    <s v="Premise allocation : [52800412] [39.56%] [30522243] - DDCPB021022/Consommation d'électricité du bureau de Dédougou du mois de Septembre 2022"/>
  </r>
  <r>
    <s v="E"/>
    <s v="6090"/>
    <s v="854"/>
    <s v="85407"/>
    <s v="8549054"/>
    <n v="528004120010"/>
    <x v="1"/>
    <x v="2"/>
    <x v="2"/>
    <n v="202302"/>
    <n v="44862"/>
    <s v="XOF"/>
    <n v="18987.7"/>
    <n v="27.93"/>
    <s v="EUR"/>
    <n v="28.943999999999999"/>
    <n v="30543689"/>
    <s v="PROPERTY"/>
    <s v="854P0073"/>
    <s v="Premise allocation : [52800412] [39.56%] [30524644] - RADIO COMMUNICATION INFORMATIQUE ELECTRNIQUE_CONFECTION DE BADGE D4IDENTIFICATION POUR STAFF_BUREAU DEDOUGOU"/>
  </r>
  <r>
    <s v="E"/>
    <s v="6090"/>
    <s v="854"/>
    <s v="85407"/>
    <s v="8549054"/>
    <n v="528004120010"/>
    <x v="1"/>
    <x v="2"/>
    <x v="2"/>
    <n v="202302"/>
    <n v="44862"/>
    <s v="XOF"/>
    <n v="140034.26"/>
    <n v="206"/>
    <s v="EUR"/>
    <n v="213.47800000000001"/>
    <n v="30543689"/>
    <s v="PROPERTY"/>
    <s v="854P0073"/>
    <s v="Premise allocation : [52800412] [39.56%] [30522131] - OUMSB1301022-OMNI-E.G.S.N-WP/Gardiennage du bureau de Dédougou pour le mois de JUILLET 2022"/>
  </r>
  <r>
    <s v="E"/>
    <s v="5120"/>
    <s v="854"/>
    <s v="85406"/>
    <s v="8549057"/>
    <n v="528004120010"/>
    <x v="1"/>
    <x v="92"/>
    <x v="4"/>
    <n v="202302"/>
    <n v="44865"/>
    <s v="XOF"/>
    <n v="-302316.67"/>
    <n v="-444.73"/>
    <s v="EUR"/>
    <n v="-460.87400000000002"/>
    <n v="30543689"/>
    <s v="VEHICLE"/>
    <s v="854V0539"/>
    <s v="REV-PO Auto-Accrual re PO: 10046796 / Renouvellement assurance véh 0170 D7 03 IT"/>
  </r>
  <r>
    <s v="E"/>
    <s v="5120"/>
    <s v="854"/>
    <s v="85406"/>
    <s v="8549057"/>
    <n v="528004120010"/>
    <x v="1"/>
    <x v="92"/>
    <x v="4"/>
    <n v="202302"/>
    <n v="44865"/>
    <s v="XOF"/>
    <n v="-302316.67"/>
    <n v="-444.73"/>
    <s v="EUR"/>
    <n v="-460.87400000000002"/>
    <n v="30543689"/>
    <s v="VEHICLE"/>
    <s v="854V0535"/>
    <s v="REV-PO Auto-Accrual re PO: 10046796 / Renouvellement assurance véh 0182 D7 03 IT"/>
  </r>
  <r>
    <s v="E"/>
    <s v="5120"/>
    <s v="854"/>
    <s v="85406"/>
    <s v="8549057"/>
    <n v="528004120010"/>
    <x v="1"/>
    <x v="92"/>
    <x v="4"/>
    <n v="202302"/>
    <n v="44865"/>
    <s v="XOF"/>
    <n v="-302316.67"/>
    <n v="-444.73"/>
    <s v="EUR"/>
    <n v="-460.87400000000002"/>
    <n v="30543689"/>
    <s v="VEHICLE"/>
    <s v="854V0540"/>
    <s v="REV-PO Auto-Accrual re PO: 10046796 / Renouvellement assurance véh 0445 D8 03 IT"/>
  </r>
  <r>
    <s v="E"/>
    <s v="5120"/>
    <s v="854"/>
    <s v="85406"/>
    <s v="8549057"/>
    <n v="528004120010"/>
    <x v="1"/>
    <x v="92"/>
    <x v="4"/>
    <n v="202302"/>
    <n v="44865"/>
    <s v="XOF"/>
    <n v="302316.67"/>
    <n v="444.73"/>
    <s v="EUR"/>
    <n v="460.87400000000002"/>
    <n v="30543689"/>
    <s v="VEHICLE"/>
    <s v="854V0535"/>
    <s v="PO Auto-Accrual re PO: 10046796 / Renouvellement assurance véh 0182 D7 03 IT"/>
  </r>
  <r>
    <s v="E"/>
    <s v="5120"/>
    <s v="854"/>
    <s v="85406"/>
    <s v="8549057"/>
    <n v="528004120010"/>
    <x v="1"/>
    <x v="92"/>
    <x v="4"/>
    <n v="202302"/>
    <n v="44865"/>
    <s v="XOF"/>
    <n v="302316.67"/>
    <n v="444.73"/>
    <s v="EUR"/>
    <n v="460.87400000000002"/>
    <n v="30543689"/>
    <s v="VEHICLE"/>
    <s v="854V0540"/>
    <s v="PO Auto-Accrual re PO: 10046796 / Renouvellement assurance véh 0445 D8 03 IT"/>
  </r>
  <r>
    <s v="E"/>
    <s v="5120"/>
    <s v="854"/>
    <s v="85406"/>
    <s v="8549057"/>
    <n v="528004120010"/>
    <x v="1"/>
    <x v="92"/>
    <x v="4"/>
    <n v="202302"/>
    <n v="44865"/>
    <s v="XOF"/>
    <n v="302316.67"/>
    <n v="444.73"/>
    <s v="EUR"/>
    <n v="460.87400000000002"/>
    <n v="30543689"/>
    <s v="VEHICLE"/>
    <s v="854V0539"/>
    <s v="PO Auto-Accrual re PO: 10046796 / Renouvellement assurance véh 0170 D7 03 IT"/>
  </r>
  <r>
    <s v="E"/>
    <s v="5120"/>
    <s v="854"/>
    <s v="85406"/>
    <s v="8549057"/>
    <n v="528004120010"/>
    <x v="1"/>
    <x v="58"/>
    <x v="58"/>
    <n v="202302"/>
    <n v="44865"/>
    <s v="XOF"/>
    <n v="302316.67"/>
    <n v="444.73"/>
    <s v="EUR"/>
    <n v="460.87400000000002"/>
    <n v="30543689"/>
    <s v="VEHICLE"/>
    <s v="854V0539"/>
    <s v="REV-PO Auto-Accrual re PO: 10046796 / Renouvellement assurance véh 0170 D7 03 IT"/>
  </r>
  <r>
    <s v="E"/>
    <s v="5120"/>
    <s v="854"/>
    <s v="85406"/>
    <s v="8549057"/>
    <n v="528004120010"/>
    <x v="1"/>
    <x v="58"/>
    <x v="58"/>
    <n v="202302"/>
    <n v="44865"/>
    <s v="XOF"/>
    <n v="302316.67"/>
    <n v="444.73"/>
    <s v="EUR"/>
    <n v="460.87400000000002"/>
    <n v="30543689"/>
    <s v="VEHICLE"/>
    <s v="854V0535"/>
    <s v="REV-PO Auto-Accrual re PO: 10046796 / Renouvellement assurance véh 0182 D7 03 IT"/>
  </r>
  <r>
    <s v="E"/>
    <s v="5120"/>
    <s v="854"/>
    <s v="85406"/>
    <s v="8549057"/>
    <n v="528004120010"/>
    <x v="1"/>
    <x v="58"/>
    <x v="58"/>
    <n v="202302"/>
    <n v="44865"/>
    <s v="XOF"/>
    <n v="302316.67"/>
    <n v="444.73"/>
    <s v="EUR"/>
    <n v="460.87400000000002"/>
    <n v="30543689"/>
    <s v="VEHICLE"/>
    <s v="854V0540"/>
    <s v="REV-PO Auto-Accrual re PO: 10046796 / Renouvellement assurance véh 0445 D8 03 IT"/>
  </r>
  <r>
    <s v="E"/>
    <s v="5120"/>
    <s v="854"/>
    <s v="85406"/>
    <s v="8549057"/>
    <n v="528004120010"/>
    <x v="1"/>
    <x v="58"/>
    <x v="58"/>
    <n v="202302"/>
    <n v="44865"/>
    <s v="XOF"/>
    <n v="-302316.67"/>
    <n v="-444.73"/>
    <s v="EUR"/>
    <n v="-460.87400000000002"/>
    <n v="30543689"/>
    <s v="VEHICLE"/>
    <s v="854V0535"/>
    <s v="PO Auto-Accrual re PO: 10046796 / Renouvellement assurance véh 0182 D7 03 IT"/>
  </r>
  <r>
    <s v="E"/>
    <s v="5120"/>
    <s v="854"/>
    <s v="85406"/>
    <s v="8549057"/>
    <n v="528004120010"/>
    <x v="1"/>
    <x v="58"/>
    <x v="58"/>
    <n v="202302"/>
    <n v="44865"/>
    <s v="XOF"/>
    <n v="-302316.67"/>
    <n v="-444.73"/>
    <s v="EUR"/>
    <n v="-460.87400000000002"/>
    <n v="30543689"/>
    <s v="VEHICLE"/>
    <s v="854V0540"/>
    <s v="PO Auto-Accrual re PO: 10046796 / Renouvellement assurance véh 0445 D8 03 IT"/>
  </r>
  <r>
    <s v="E"/>
    <s v="5120"/>
    <s v="854"/>
    <s v="85406"/>
    <s v="8549057"/>
    <n v="528004120010"/>
    <x v="1"/>
    <x v="58"/>
    <x v="58"/>
    <n v="202302"/>
    <n v="44865"/>
    <s v="XOF"/>
    <n v="-302316.67"/>
    <n v="-444.73"/>
    <s v="EUR"/>
    <n v="-460.87400000000002"/>
    <n v="30543689"/>
    <s v="VEHICLE"/>
    <s v="854V0539"/>
    <s v="PO Auto-Accrual re PO: 10046796 / Renouvellement assurance véh 0170 D7 03 IT"/>
  </r>
  <r>
    <s v="E"/>
    <s v="7142"/>
    <s v="854"/>
    <s v="85401"/>
    <s v="8549052"/>
    <n v="528004120003"/>
    <x v="5"/>
    <x v="79"/>
    <x v="78"/>
    <n v="202302"/>
    <n v="44865"/>
    <s v="XOF"/>
    <n v="-102717.23"/>
    <n v="-151.11000000000001"/>
    <s v="EUR"/>
    <n v="-156.596"/>
    <n v="30543689"/>
    <m/>
    <m/>
    <s v="REV-PO Auto-Accrual re PO: 10097850 / Chambre climatisée double+ de 21jrs"/>
  </r>
  <r>
    <s v="E"/>
    <s v="7142"/>
    <s v="854"/>
    <s v="85401"/>
    <s v="8549052"/>
    <n v="528004120003"/>
    <x v="5"/>
    <x v="79"/>
    <x v="78"/>
    <n v="202302"/>
    <n v="44865"/>
    <s v="XOF"/>
    <n v="102717.23"/>
    <n v="151.11000000000001"/>
    <s v="EUR"/>
    <n v="156.596"/>
    <n v="30543689"/>
    <m/>
    <m/>
    <s v="PO Auto-Accrual re PO: 10097850 / Chambre climatisée double+ de 21jrs"/>
  </r>
  <r>
    <s v="E"/>
    <s v="7142"/>
    <s v="854"/>
    <s v="85401"/>
    <s v="8549052"/>
    <n v="528004120003"/>
    <x v="5"/>
    <x v="41"/>
    <x v="41"/>
    <n v="202302"/>
    <n v="44865"/>
    <s v="XOF"/>
    <n v="102717.23"/>
    <n v="151.11000000000001"/>
    <s v="EUR"/>
    <n v="156.596"/>
    <n v="30543689"/>
    <m/>
    <m/>
    <s v="REV-PO Auto-Accrual re PO: 10097850 / Chambre climatisée double+ de 21jrs"/>
  </r>
  <r>
    <s v="E"/>
    <s v="7142"/>
    <s v="854"/>
    <s v="85401"/>
    <s v="8549052"/>
    <n v="528004120003"/>
    <x v="5"/>
    <x v="41"/>
    <x v="41"/>
    <n v="202302"/>
    <n v="44865"/>
    <s v="XOF"/>
    <n v="-102717.23"/>
    <n v="-151.11000000000001"/>
    <s v="EUR"/>
    <n v="-156.596"/>
    <n v="30543689"/>
    <m/>
    <m/>
    <s v="PO Auto-Accrual re PO: 10097850 / Chambre climatisée double+ de 21jrs"/>
  </r>
  <r>
    <s v="E"/>
    <s v="4060"/>
    <s v="854"/>
    <s v="85406"/>
    <s v="8549059"/>
    <n v="528004120002"/>
    <x v="0"/>
    <x v="12"/>
    <x v="12"/>
    <n v="202302"/>
    <n v="44865"/>
    <s v="XOF"/>
    <n v="-9603.5400000000009"/>
    <n v="-14.13"/>
    <s v="EUR"/>
    <n v="-14.643000000000001"/>
    <n v="30543689"/>
    <s v="STAFF"/>
    <n v="8540279"/>
    <s v="Time Code : N - 202210 Annual leave accrual/Lucie Wendkoaguenda.  YAMEOGO"/>
  </r>
  <r>
    <s v="E"/>
    <s v="4060"/>
    <s v="854"/>
    <s v="85408"/>
    <s v="8549059"/>
    <n v="528004120002"/>
    <x v="0"/>
    <x v="12"/>
    <x v="12"/>
    <n v="202302"/>
    <n v="44865"/>
    <s v="XOF"/>
    <n v="-22848.69"/>
    <n v="-33.61"/>
    <s v="EUR"/>
    <n v="-34.83"/>
    <n v="30543689"/>
    <s v="STAFF"/>
    <n v="2057784"/>
    <s v="Time Code : N - 202210 Annual leave accrual/Narcisse  Kinda"/>
  </r>
  <r>
    <s v="E"/>
    <s v="4060"/>
    <s v="854"/>
    <s v="85406"/>
    <s v="8549057"/>
    <n v="528004120002"/>
    <x v="0"/>
    <x v="7"/>
    <x v="7"/>
    <n v="202302"/>
    <n v="44865"/>
    <s v="XOF"/>
    <n v="-3834.61"/>
    <n v="-5.64"/>
    <s v="EUR"/>
    <n v="-5.8449999999999998"/>
    <n v="30543689"/>
    <s v="STAFF"/>
    <n v="8540358"/>
    <s v="Time Code : N - 202210 Annual leave accrual/Jean  ZOMA"/>
  </r>
  <r>
    <s v="E"/>
    <s v="4060"/>
    <s v="854"/>
    <s v="85406"/>
    <s v="8549057"/>
    <n v="528004120002"/>
    <x v="0"/>
    <x v="7"/>
    <x v="7"/>
    <n v="202302"/>
    <n v="44865"/>
    <s v="XOF"/>
    <n v="-7397.22"/>
    <n v="-10.88"/>
    <s v="EUR"/>
    <n v="-11.275"/>
    <n v="30543689"/>
    <s v="STAFF"/>
    <n v="8540399"/>
    <s v="Time Code : N - 202210 Annual leave accrual/Aïcha  KONFE/TRAORE"/>
  </r>
  <r>
    <s v="E"/>
    <s v="4060"/>
    <s v="854"/>
    <s v="85406"/>
    <s v="8549059"/>
    <n v="528004120002"/>
    <x v="0"/>
    <x v="12"/>
    <x v="12"/>
    <n v="202302"/>
    <n v="44865"/>
    <s v="XOF"/>
    <n v="-4524.6099999999997"/>
    <n v="-6.66"/>
    <s v="EUR"/>
    <n v="-6.9020000000000001"/>
    <n v="30543689"/>
    <s v="STAFF"/>
    <n v="8540386"/>
    <s v="Time Code : N - 202210 Annual leave accrual/Dahlia Ramata Stéphanie  YAMEOGO"/>
  </r>
  <r>
    <s v="E"/>
    <s v="4060"/>
    <s v="854"/>
    <s v="85408"/>
    <s v="8549059"/>
    <n v="528004120002"/>
    <x v="0"/>
    <x v="12"/>
    <x v="12"/>
    <n v="202302"/>
    <n v="44865"/>
    <s v="XOF"/>
    <n v="-45594.32"/>
    <n v="-67.069999999999993"/>
    <s v="EUR"/>
    <n v="-69.504999999999995"/>
    <n v="30543689"/>
    <s v="STAFF"/>
    <n v="2046481"/>
    <s v="Time Code : M - 202210 Annual leave accrual/Hadja Aliza Toe"/>
  </r>
  <r>
    <s v="E"/>
    <s v="4060"/>
    <s v="854"/>
    <s v="85400"/>
    <s v="8549057"/>
    <n v="528004120002"/>
    <x v="0"/>
    <x v="7"/>
    <x v="7"/>
    <n v="202302"/>
    <n v="44865"/>
    <s v="XOF"/>
    <n v="-8880.4599999999991"/>
    <n v="-13.06"/>
    <s v="EUR"/>
    <n v="-13.534000000000001"/>
    <n v="30543689"/>
    <s v="STAFF"/>
    <n v="8540392"/>
    <s v="Time Code : N - 202210 Annual leave accrual/Hamza  Kabore"/>
  </r>
  <r>
    <s v="E"/>
    <s v="4060"/>
    <s v="854"/>
    <s v="85400"/>
    <s v="8549059"/>
    <n v="528004120002"/>
    <x v="0"/>
    <x v="12"/>
    <x v="12"/>
    <n v="202302"/>
    <n v="44865"/>
    <s v="XOF"/>
    <n v="-7550.66"/>
    <n v="-11.11"/>
    <s v="EUR"/>
    <n v="-11.513"/>
    <n v="30543689"/>
    <s v="STAFF"/>
    <n v="2029740"/>
    <s v="Time Code : N - 202210 Annual leave accrual/Sansan Christian  Kambou"/>
  </r>
  <r>
    <s v="E"/>
    <s v="4060"/>
    <s v="854"/>
    <s v="85400"/>
    <s v="8549059"/>
    <n v="528004120002"/>
    <x v="0"/>
    <x v="12"/>
    <x v="12"/>
    <n v="202302"/>
    <n v="44865"/>
    <s v="XOF"/>
    <n v="-5809.33"/>
    <n v="-8.5500000000000007"/>
    <s v="EUR"/>
    <n v="-8.86"/>
    <n v="30543689"/>
    <s v="STAFF"/>
    <n v="2012905"/>
    <s v="Time Code : N - 202210 Annual leave accrual/Noel  Nebie"/>
  </r>
  <r>
    <s v="E"/>
    <s v="4060"/>
    <s v="854"/>
    <s v="85400"/>
    <s v="8549059"/>
    <n v="528004120002"/>
    <x v="0"/>
    <x v="12"/>
    <x v="12"/>
    <n v="202302"/>
    <n v="44865"/>
    <s v="XOF"/>
    <n v="-2082.48"/>
    <n v="-3.06"/>
    <s v="EUR"/>
    <n v="-3.1709999999999998"/>
    <n v="30543689"/>
    <s v="STAFF"/>
    <n v="8540206"/>
    <s v="Time Code : N - 202210 Annual leave accrual/Wendingomde Joseph Arnaud  OUEDRAOGO"/>
  </r>
  <r>
    <s v="E"/>
    <s v="4060"/>
    <s v="854"/>
    <s v="85400"/>
    <s v="8549062"/>
    <n v="528004120002"/>
    <x v="0"/>
    <x v="23"/>
    <x v="23"/>
    <n v="202302"/>
    <n v="44865"/>
    <s v="XOF"/>
    <n v="-7124.55"/>
    <n v="-10.48"/>
    <s v="EUR"/>
    <n v="-10.86"/>
    <n v="30543689"/>
    <s v="STAFF"/>
    <n v="2032465"/>
    <s v="Time Code : N - 202210 Annual leave accrual/Hassimi  ZOURE"/>
  </r>
  <r>
    <s v="E"/>
    <s v="4060"/>
    <s v="854"/>
    <s v="85400"/>
    <s v="8549062"/>
    <n v="528004120002"/>
    <x v="0"/>
    <x v="78"/>
    <x v="77"/>
    <n v="202302"/>
    <n v="44865"/>
    <s v="XOF"/>
    <n v="7124.55"/>
    <n v="10.48"/>
    <s v="EUR"/>
    <n v="10.86"/>
    <n v="30543689"/>
    <s v="STAFF"/>
    <n v="2032465"/>
    <s v="Time Code : N - 202210 Annual leave accrual/Hassimi  ZOURE"/>
  </r>
  <r>
    <s v="E"/>
    <s v="4060"/>
    <s v="854"/>
    <s v="85400"/>
    <s v="8549055"/>
    <n v="528004120002"/>
    <x v="0"/>
    <x v="11"/>
    <x v="11"/>
    <n v="202302"/>
    <n v="44865"/>
    <s v="XOF"/>
    <n v="-3097.57"/>
    <n v="-4.5599999999999996"/>
    <s v="EUR"/>
    <n v="-4.726"/>
    <n v="30543689"/>
    <s v="STAFF"/>
    <n v="8540039"/>
    <s v="Time Code : N - 202210 Annual leave accrual/Grégoire  NABI"/>
  </r>
  <r>
    <s v="E"/>
    <s v="4060"/>
    <s v="854"/>
    <s v="85400"/>
    <s v="8549055"/>
    <n v="528004120002"/>
    <x v="0"/>
    <x v="42"/>
    <x v="42"/>
    <n v="202302"/>
    <n v="44865"/>
    <s v="XOF"/>
    <n v="3097.57"/>
    <n v="4.5599999999999996"/>
    <s v="EUR"/>
    <n v="4.726"/>
    <n v="30543689"/>
    <s v="STAFF"/>
    <n v="8540039"/>
    <s v="Time Code : N - 202210 Annual leave accrual/Grégoire  NABI"/>
  </r>
  <r>
    <s v="E"/>
    <s v="4060"/>
    <s v="854"/>
    <s v="85406"/>
    <s v="8549059"/>
    <n v="528004120002"/>
    <x v="0"/>
    <x v="18"/>
    <x v="18"/>
    <n v="202302"/>
    <n v="44865"/>
    <s v="XOF"/>
    <n v="4524.6099999999997"/>
    <n v="6.66"/>
    <s v="EUR"/>
    <n v="6.9020000000000001"/>
    <n v="30543689"/>
    <s v="STAFF"/>
    <n v="8540386"/>
    <s v="Time Code : N - 202210 Annual leave accrual/Dahlia Ramata Stéphanie  YAMEOGO"/>
  </r>
  <r>
    <s v="E"/>
    <s v="4060"/>
    <s v="854"/>
    <s v="85408"/>
    <s v="8549059"/>
    <n v="528004120002"/>
    <x v="0"/>
    <x v="18"/>
    <x v="18"/>
    <n v="202302"/>
    <n v="44865"/>
    <s v="XOF"/>
    <n v="45594.32"/>
    <n v="67.069999999999993"/>
    <s v="EUR"/>
    <n v="69.504999999999995"/>
    <n v="30543689"/>
    <s v="STAFF"/>
    <n v="2046481"/>
    <s v="Time Code : M - 202210 Annual leave accrual/Hadja Aliza Toe"/>
  </r>
  <r>
    <s v="E"/>
    <s v="4060"/>
    <s v="854"/>
    <s v="85406"/>
    <s v="8549059"/>
    <n v="528004120002"/>
    <x v="0"/>
    <x v="18"/>
    <x v="18"/>
    <n v="202302"/>
    <n v="44865"/>
    <s v="XOF"/>
    <n v="9603.5400000000009"/>
    <n v="14.13"/>
    <s v="EUR"/>
    <n v="14.643000000000001"/>
    <n v="30543689"/>
    <s v="STAFF"/>
    <n v="8540279"/>
    <s v="Time Code : N - 202210 Annual leave accrual/Lucie Wendkoaguenda.  YAMEOGO"/>
  </r>
  <r>
    <s v="E"/>
    <s v="4060"/>
    <s v="854"/>
    <s v="85408"/>
    <s v="8549059"/>
    <n v="528004120002"/>
    <x v="0"/>
    <x v="18"/>
    <x v="18"/>
    <n v="202302"/>
    <n v="44865"/>
    <s v="XOF"/>
    <n v="22848.69"/>
    <n v="33.61"/>
    <s v="EUR"/>
    <n v="34.83"/>
    <n v="30543689"/>
    <s v="STAFF"/>
    <n v="2057784"/>
    <s v="Time Code : N - 202210 Annual leave accrual/Narcisse  Kinda"/>
  </r>
  <r>
    <s v="E"/>
    <s v="4060"/>
    <s v="854"/>
    <s v="85400"/>
    <s v="8549059"/>
    <n v="528004120002"/>
    <x v="0"/>
    <x v="18"/>
    <x v="18"/>
    <n v="202302"/>
    <n v="44865"/>
    <s v="XOF"/>
    <n v="7550.66"/>
    <n v="11.11"/>
    <s v="EUR"/>
    <n v="11.513"/>
    <n v="30543689"/>
    <s v="STAFF"/>
    <n v="2029740"/>
    <s v="Time Code : N - 202210 Annual leave accrual/Sansan Christian  Kambou"/>
  </r>
  <r>
    <s v="E"/>
    <s v="4060"/>
    <s v="854"/>
    <s v="85400"/>
    <s v="8549059"/>
    <n v="528004120002"/>
    <x v="0"/>
    <x v="18"/>
    <x v="18"/>
    <n v="202302"/>
    <n v="44865"/>
    <s v="XOF"/>
    <n v="5809.33"/>
    <n v="8.5500000000000007"/>
    <s v="EUR"/>
    <n v="8.86"/>
    <n v="30543689"/>
    <s v="STAFF"/>
    <n v="2012905"/>
    <s v="Time Code : N - 202210 Annual leave accrual/Noel  Nebie"/>
  </r>
  <r>
    <s v="E"/>
    <s v="4060"/>
    <s v="854"/>
    <s v="85400"/>
    <s v="8549059"/>
    <n v="528004120002"/>
    <x v="0"/>
    <x v="18"/>
    <x v="18"/>
    <n v="202302"/>
    <n v="44865"/>
    <s v="XOF"/>
    <n v="2082.48"/>
    <n v="3.06"/>
    <s v="EUR"/>
    <n v="3.1709999999999998"/>
    <n v="30543689"/>
    <s v="STAFF"/>
    <n v="8540206"/>
    <s v="Time Code : N - 202210 Annual leave accrual/Wendingomde Joseph Arnaud  OUEDRAOGO"/>
  </r>
  <r>
    <s v="E"/>
    <s v="4060"/>
    <s v="854"/>
    <s v="85406"/>
    <s v="8549057"/>
    <n v="528004120002"/>
    <x v="0"/>
    <x v="19"/>
    <x v="19"/>
    <n v="202302"/>
    <n v="44865"/>
    <s v="XOF"/>
    <n v="3834.61"/>
    <n v="5.64"/>
    <s v="EUR"/>
    <n v="5.8449999999999998"/>
    <n v="30543689"/>
    <s v="STAFF"/>
    <n v="8540358"/>
    <s v="Time Code : N - 202210 Annual leave accrual/Jean  ZOMA"/>
  </r>
  <r>
    <s v="E"/>
    <s v="4060"/>
    <s v="854"/>
    <s v="85406"/>
    <s v="8549057"/>
    <n v="528004120002"/>
    <x v="0"/>
    <x v="19"/>
    <x v="19"/>
    <n v="202302"/>
    <n v="44865"/>
    <s v="XOF"/>
    <n v="7397.22"/>
    <n v="10.88"/>
    <s v="EUR"/>
    <n v="11.275"/>
    <n v="30543689"/>
    <s v="STAFF"/>
    <n v="8540399"/>
    <s v="Time Code : N - 202210 Annual leave accrual/Aïcha  KONFE/TRAORE"/>
  </r>
  <r>
    <s v="E"/>
    <s v="4060"/>
    <s v="854"/>
    <s v="85400"/>
    <s v="8549057"/>
    <n v="528004120002"/>
    <x v="0"/>
    <x v="19"/>
    <x v="19"/>
    <n v="202302"/>
    <n v="44865"/>
    <s v="XOF"/>
    <n v="8880.4599999999991"/>
    <n v="13.06"/>
    <s v="EUR"/>
    <n v="13.534000000000001"/>
    <n v="30543689"/>
    <s v="STAFF"/>
    <n v="8540392"/>
    <s v="Time Code : N - 202210 Annual leave accrual/Hamza  Kabore"/>
  </r>
  <r>
    <s v="E"/>
    <s v="6320"/>
    <s v="854"/>
    <s v="85406"/>
    <s v="8549057"/>
    <n v="528004120010"/>
    <x v="1"/>
    <x v="101"/>
    <x v="43"/>
    <n v="202302"/>
    <n v="44869"/>
    <s v="XOF"/>
    <n v="6637.98"/>
    <n v="10.050000000000001"/>
    <s v="EUR"/>
    <n v="10.122"/>
    <n v="30543689"/>
    <m/>
    <m/>
    <s v="Premise allocation : [52800412] [18.21%] [40338877] - VAT | Connectivité BROADBAND 8M GOLD/Redevance mensuelle base de Ouagadougou periode octobre 2022"/>
  </r>
  <r>
    <s v="E"/>
    <s v="6320"/>
    <s v="854"/>
    <s v="85406"/>
    <s v="8549057"/>
    <n v="528004120010"/>
    <x v="1"/>
    <x v="101"/>
    <x v="43"/>
    <n v="202302"/>
    <n v="44869"/>
    <s v="XOF"/>
    <n v="36877.68"/>
    <n v="55.82"/>
    <s v="EUR"/>
    <n v="56.22"/>
    <n v="30543689"/>
    <m/>
    <m/>
    <s v="Premise allocation : [52800412] [18.21%] [40338877] - Connectivité BROADBAND 8M GOLD/Redevance mensuelle base de Ouagadougou periode octobre 2022"/>
  </r>
  <r>
    <s v="E"/>
    <s v="6320"/>
    <s v="854"/>
    <s v="85408"/>
    <s v="8549057"/>
    <n v="528004120010"/>
    <x v="1"/>
    <x v="101"/>
    <x v="43"/>
    <n v="202302"/>
    <n v="44869"/>
    <s v="XOF"/>
    <n v="148791.5"/>
    <n v="225.22"/>
    <s v="EUR"/>
    <n v="226.833"/>
    <n v="30543689"/>
    <m/>
    <m/>
    <s v="Premise allocation : [52800412] [54.11%] [40338867] - Connectivité Broadband 3M GOLD / Redevance mensuelle bureau de OUAHIGOUYA"/>
  </r>
  <r>
    <s v="E"/>
    <s v="6320"/>
    <s v="854"/>
    <s v="85408"/>
    <s v="8549057"/>
    <n v="528004120010"/>
    <x v="1"/>
    <x v="101"/>
    <x v="43"/>
    <n v="202302"/>
    <n v="44869"/>
    <s v="XOF"/>
    <n v="26782.47"/>
    <n v="40.54"/>
    <s v="EUR"/>
    <n v="40.83"/>
    <n v="30543689"/>
    <m/>
    <m/>
    <s v="Premise allocation : [52800412] [54.11%] [40338867] - VAT | Connectivité Broadband 3M GOLD / Redevance mensuelle bureau de OUAHIGOUYA"/>
  </r>
  <r>
    <s v="E"/>
    <s v="6320"/>
    <s v="854"/>
    <s v="85408"/>
    <s v="8549057"/>
    <n v="528004120010"/>
    <x v="1"/>
    <x v="43"/>
    <x v="43"/>
    <n v="202302"/>
    <n v="44869"/>
    <s v="XOF"/>
    <n v="-148791.5"/>
    <n v="-225.22"/>
    <s v="EUR"/>
    <n v="-226.833"/>
    <n v="30543689"/>
    <m/>
    <m/>
    <s v="Premise allocation : [52800412] [54.11%] [40338867] - Connectivité Broadband 3M GOLD / Redevance mensuelle bureau de OUAHIGOUYA"/>
  </r>
  <r>
    <s v="E"/>
    <s v="6320"/>
    <s v="854"/>
    <s v="85408"/>
    <s v="8549057"/>
    <n v="528004120010"/>
    <x v="1"/>
    <x v="43"/>
    <x v="43"/>
    <n v="202302"/>
    <n v="44869"/>
    <s v="XOF"/>
    <n v="-26782.47"/>
    <n v="-40.54"/>
    <s v="EUR"/>
    <n v="-40.83"/>
    <n v="30543689"/>
    <m/>
    <m/>
    <s v="Premise allocation : [52800412] [54.11%] [40338867] - VAT | Connectivité Broadband 3M GOLD / Redevance mensuelle bureau de OUAHIGOUYA"/>
  </r>
  <r>
    <s v="E"/>
    <s v="6320"/>
    <s v="854"/>
    <s v="85406"/>
    <s v="8549057"/>
    <n v="528004120010"/>
    <x v="1"/>
    <x v="43"/>
    <x v="43"/>
    <n v="202302"/>
    <n v="44869"/>
    <s v="XOF"/>
    <n v="-36877.68"/>
    <n v="-55.82"/>
    <s v="EUR"/>
    <n v="-56.22"/>
    <n v="30543689"/>
    <m/>
    <m/>
    <s v="Premise allocation : [52800412] [18.21%] [40338877] - Connectivité BROADBAND 8M GOLD/Redevance mensuelle base de Ouagadougou periode octobre 2022"/>
  </r>
  <r>
    <s v="E"/>
    <s v="6320"/>
    <s v="854"/>
    <s v="85406"/>
    <s v="8549057"/>
    <n v="528004120010"/>
    <x v="1"/>
    <x v="43"/>
    <x v="43"/>
    <n v="202302"/>
    <n v="44869"/>
    <s v="XOF"/>
    <n v="-6637.98"/>
    <n v="-10.050000000000001"/>
    <s v="EUR"/>
    <n v="-10.122"/>
    <n v="30543689"/>
    <m/>
    <m/>
    <s v="Premise allocation : [52800412] [18.21%] [40338877] - VAT | Connectivité BROADBAND 8M GOLD/Redevance mensuelle base de Ouagadougou periode octobre 2022"/>
  </r>
  <r>
    <s v="E"/>
    <s v="6090"/>
    <s v="854"/>
    <s v="85407"/>
    <s v="8549054"/>
    <n v="528004120010"/>
    <x v="1"/>
    <x v="2"/>
    <x v="2"/>
    <n v="202302"/>
    <n v="44872"/>
    <s v="XOF"/>
    <n v="379.64"/>
    <n v="0.56999999999999995"/>
    <s v="EUR"/>
    <n v="0.57399999999999995"/>
    <n v="30543689"/>
    <s v="PROPERTY"/>
    <s v="854P0073"/>
    <s v="Premise allocation : [52800412] [37.96%] [30526816] - DDCPC011122/ BURKINA PROPRE/ Enlèvements d'ordures du bureau de Dédougou"/>
  </r>
  <r>
    <s v="E"/>
    <s v="6090"/>
    <s v="854"/>
    <s v="85407"/>
    <s v="8549054"/>
    <n v="528004120010"/>
    <x v="1"/>
    <x v="3"/>
    <x v="3"/>
    <n v="202302"/>
    <n v="44872"/>
    <s v="XOF"/>
    <n v="-379.64"/>
    <n v="-0.56999999999999995"/>
    <s v="EUR"/>
    <n v="-0.57399999999999995"/>
    <n v="30543689"/>
    <s v="PROPERTY"/>
    <s v="854P0073"/>
    <s v="Premise allocation : [52800412] [37.96%] [30526816] - DDCPC011122/ BURKINA PROPRE/ Enlèvements d'ordures du bureau de Dédougou"/>
  </r>
  <r>
    <s v="E"/>
    <s v="4170"/>
    <s v="854"/>
    <s v="85400"/>
    <s v="8549057"/>
    <n v="528004120002"/>
    <x v="0"/>
    <x v="19"/>
    <x v="19"/>
    <n v="202302"/>
    <n v="44872"/>
    <s v="XOF"/>
    <n v="555.55999999999995"/>
    <n v="0.84"/>
    <s v="EUR"/>
    <n v="0.84599999999999997"/>
    <n v="30543689"/>
    <s v="STAFF"/>
    <n v="8540392"/>
    <s v="Time Code : N - OUB111122-OMNI-OST/Visite médicale annuelle septembre 2022/KABORE Hamza"/>
  </r>
  <r>
    <s v="E"/>
    <s v="4170"/>
    <s v="854"/>
    <s v="85400"/>
    <s v="8549057"/>
    <n v="528004120002"/>
    <x v="0"/>
    <x v="19"/>
    <x v="19"/>
    <n v="202302"/>
    <n v="44872"/>
    <s v="XOF"/>
    <n v="1277.78"/>
    <n v="1.93"/>
    <s v="EUR"/>
    <n v="1.944"/>
    <n v="30543689"/>
    <s v="STAFF"/>
    <n v="8540392"/>
    <s v="Time Code : N - OUB101122-OMNI-OST/Examens médicaux annuels septembre 2022/KABORE Hamza"/>
  </r>
  <r>
    <s v="E"/>
    <s v="4170"/>
    <s v="854"/>
    <s v="85400"/>
    <s v="8549059"/>
    <n v="528004120002"/>
    <x v="0"/>
    <x v="18"/>
    <x v="18"/>
    <n v="202302"/>
    <n v="44872"/>
    <s v="XOF"/>
    <n v="84.27"/>
    <n v="0.13"/>
    <s v="EUR"/>
    <n v="0.13100000000000001"/>
    <n v="30543689"/>
    <s v="STAFF"/>
    <n v="2012905"/>
    <s v="Time Code : N - OUB111122-OMNI-OST/Visite médicale annuelle septembre 2022/NEBIE NOEL"/>
  </r>
  <r>
    <s v="E"/>
    <s v="4170"/>
    <s v="854"/>
    <s v="85400"/>
    <s v="8549059"/>
    <n v="528004120002"/>
    <x v="0"/>
    <x v="18"/>
    <x v="18"/>
    <n v="202302"/>
    <n v="44872"/>
    <s v="XOF"/>
    <n v="474.23"/>
    <n v="0.72"/>
    <s v="EUR"/>
    <n v="0.72499999999999998"/>
    <n v="30543689"/>
    <s v="STAFF"/>
    <n v="8540206"/>
    <s v="Time Code : N - OUB101122-OMNI-OST/Examens médicaux annuels septembre 2022/OUEDRAOGO Wendingomdé Joseph Arnaud"/>
  </r>
  <r>
    <s v="E"/>
    <s v="4170"/>
    <s v="854"/>
    <s v="85400"/>
    <s v="8549059"/>
    <n v="528004120002"/>
    <x v="0"/>
    <x v="18"/>
    <x v="18"/>
    <n v="202302"/>
    <n v="44872"/>
    <s v="XOF"/>
    <n v="193.82"/>
    <n v="0.28999999999999998"/>
    <s v="EUR"/>
    <n v="0.29199999999999998"/>
    <n v="30543689"/>
    <s v="STAFF"/>
    <n v="2012905"/>
    <s v="Time Code : N - OUB101122-OMNI-OST/Examens médicaux annuels septembre 2022/NEBIE NOEL"/>
  </r>
  <r>
    <s v="E"/>
    <s v="4170"/>
    <s v="854"/>
    <s v="85400"/>
    <s v="8549059"/>
    <n v="528004120002"/>
    <x v="0"/>
    <x v="18"/>
    <x v="18"/>
    <n v="202302"/>
    <n v="44872"/>
    <s v="XOF"/>
    <n v="206.19"/>
    <n v="0.31"/>
    <s v="EUR"/>
    <n v="0.312"/>
    <n v="30543689"/>
    <s v="STAFF"/>
    <n v="8540206"/>
    <s v="Time Code : N - OUB111122-OMNI-OST/Visite médicale annuelle septembre 2022/OUEDRAOGO Wendingomdé Joseph Arnaud"/>
  </r>
  <r>
    <s v="E"/>
    <s v="4170"/>
    <s v="854"/>
    <s v="85400"/>
    <s v="8549055"/>
    <n v="528004120002"/>
    <x v="0"/>
    <x v="42"/>
    <x v="42"/>
    <n v="202302"/>
    <n v="44872"/>
    <s v="XOF"/>
    <n v="99.15"/>
    <n v="0.15"/>
    <s v="EUR"/>
    <n v="0.151"/>
    <n v="30543689"/>
    <s v="STAFF"/>
    <n v="8540039"/>
    <s v="Time Code : N - OUB111122-OMNI-OST/Visite médicale annuelle septembre 2022/NABI Grégoire"/>
  </r>
  <r>
    <s v="E"/>
    <s v="4170"/>
    <s v="854"/>
    <s v="85400"/>
    <s v="8549055"/>
    <n v="528004120002"/>
    <x v="0"/>
    <x v="42"/>
    <x v="42"/>
    <n v="202302"/>
    <n v="44872"/>
    <s v="XOF"/>
    <n v="228.06"/>
    <n v="0.35"/>
    <s v="EUR"/>
    <n v="0.35299999999999998"/>
    <n v="30543689"/>
    <s v="STAFF"/>
    <n v="8540039"/>
    <s v="Time Code : N - OUB101122-OMNI-OST/Examens médicaux annuels septembre 2022/NABI Grégoire"/>
  </r>
  <r>
    <s v="E"/>
    <s v="4170"/>
    <s v="854"/>
    <s v="85406"/>
    <s v="8549059"/>
    <n v="528004120002"/>
    <x v="0"/>
    <x v="18"/>
    <x v="18"/>
    <n v="202302"/>
    <n v="44872"/>
    <s v="XOF"/>
    <n v="501.62"/>
    <n v="0.76"/>
    <s v="EUR"/>
    <n v="0.76500000000000001"/>
    <n v="30543689"/>
    <s v="STAFF"/>
    <n v="8540386"/>
    <s v="Time Code : N - OUB111122-OMNI-OST/Visite médicale annuelle septembre 2022/YAMEOGO Dahlia Ramata Stephanie"/>
  </r>
  <r>
    <s v="E"/>
    <s v="4170"/>
    <s v="854"/>
    <s v="85406"/>
    <s v="8549059"/>
    <n v="528004120002"/>
    <x v="0"/>
    <x v="18"/>
    <x v="18"/>
    <n v="202302"/>
    <n v="44872"/>
    <s v="XOF"/>
    <n v="345.82"/>
    <n v="0.52"/>
    <s v="EUR"/>
    <n v="0.52400000000000002"/>
    <n v="30543689"/>
    <s v="STAFF"/>
    <n v="8540279"/>
    <s v="Time Code : N - OUB111122-OMNI-OST/Visite médicale annuelle septembre 2022/YAMEOGO Wendkoaguenda Lucie"/>
  </r>
  <r>
    <s v="E"/>
    <s v="4170"/>
    <s v="854"/>
    <s v="85406"/>
    <s v="8549059"/>
    <n v="528004120002"/>
    <x v="0"/>
    <x v="18"/>
    <x v="18"/>
    <n v="202302"/>
    <n v="44872"/>
    <s v="XOF"/>
    <n v="1153.72"/>
    <n v="1.75"/>
    <s v="EUR"/>
    <n v="1.7629999999999999"/>
    <n v="30543689"/>
    <s v="STAFF"/>
    <n v="8540386"/>
    <s v="Time Code : N - OUB101122-OMNI-OST/Examens médicaux annuels septembre 2022/YAMEOGO Dahlia Ramata Stephanie"/>
  </r>
  <r>
    <s v="E"/>
    <s v="4170"/>
    <s v="854"/>
    <s v="85406"/>
    <s v="8549059"/>
    <n v="528004120002"/>
    <x v="0"/>
    <x v="18"/>
    <x v="18"/>
    <n v="202302"/>
    <n v="44872"/>
    <s v="XOF"/>
    <n v="795.39"/>
    <n v="1.2"/>
    <s v="EUR"/>
    <n v="1.2090000000000001"/>
    <n v="30543689"/>
    <s v="STAFF"/>
    <n v="8540279"/>
    <s v="Time Code : N - OUB101122-OMNI-OST/Examens médicaux annuels septembre 2022/YAMEOGO Wendkoaguenda Lucie"/>
  </r>
  <r>
    <s v="E"/>
    <s v="4170"/>
    <s v="854"/>
    <s v="85400"/>
    <s v="8549055"/>
    <n v="528004120002"/>
    <x v="0"/>
    <x v="11"/>
    <x v="11"/>
    <n v="202302"/>
    <n v="44872"/>
    <s v="XOF"/>
    <n v="-99.15"/>
    <n v="-0.15"/>
    <s v="EUR"/>
    <n v="-0.151"/>
    <n v="30543689"/>
    <s v="STAFF"/>
    <n v="8540039"/>
    <s v="Time Code : N - OUB111122-OMNI-OST/Visite médicale annuelle septembre 2022/NABI Grégoire"/>
  </r>
  <r>
    <s v="E"/>
    <s v="4170"/>
    <s v="854"/>
    <s v="85400"/>
    <s v="8549055"/>
    <n v="528004120002"/>
    <x v="0"/>
    <x v="11"/>
    <x v="11"/>
    <n v="202302"/>
    <n v="44872"/>
    <s v="XOF"/>
    <n v="-228.06"/>
    <n v="-0.35"/>
    <s v="EUR"/>
    <n v="-0.35299999999999998"/>
    <n v="30543689"/>
    <s v="STAFF"/>
    <n v="8540039"/>
    <s v="Time Code : N - OUB101122-OMNI-OST/Examens médicaux annuels septembre 2022/NABI Grégoire"/>
  </r>
  <r>
    <s v="E"/>
    <s v="4170"/>
    <s v="854"/>
    <s v="85400"/>
    <s v="8549062"/>
    <n v="528004120002"/>
    <x v="0"/>
    <x v="78"/>
    <x v="77"/>
    <n v="202302"/>
    <n v="44872"/>
    <s v="XOF"/>
    <n v="608.30999999999995"/>
    <n v="0.92"/>
    <s v="EUR"/>
    <n v="0.92700000000000005"/>
    <n v="30543689"/>
    <s v="STAFF"/>
    <n v="2032465"/>
    <s v="Time Code : N - OUB111122-OMNI-OST/Visite médicale annuelle septembre 2022/ZOURE Hassimi"/>
  </r>
  <r>
    <s v="E"/>
    <s v="4170"/>
    <s v="854"/>
    <s v="85400"/>
    <s v="8549062"/>
    <n v="528004120002"/>
    <x v="0"/>
    <x v="78"/>
    <x v="77"/>
    <n v="202302"/>
    <n v="44872"/>
    <s v="XOF"/>
    <n v="1399.11"/>
    <n v="2.12"/>
    <s v="EUR"/>
    <n v="2.1349999999999998"/>
    <n v="30543689"/>
    <s v="STAFF"/>
    <n v="2032465"/>
    <s v="Time Code : N - OUB101122-OMNI-OST/Examens médicaux annuels septembre 2022/ZOURE ASSIMI"/>
  </r>
  <r>
    <s v="E"/>
    <s v="4170"/>
    <s v="854"/>
    <s v="85400"/>
    <s v="8549062"/>
    <n v="528004120002"/>
    <x v="0"/>
    <x v="23"/>
    <x v="23"/>
    <n v="202302"/>
    <n v="44872"/>
    <s v="XOF"/>
    <n v="-608.30999999999995"/>
    <n v="-0.92"/>
    <s v="EUR"/>
    <n v="-0.92700000000000005"/>
    <n v="30543689"/>
    <s v="STAFF"/>
    <n v="2032465"/>
    <s v="Time Code : N - OUB111122-OMNI-OST/Visite médicale annuelle septembre 2022/ZOURE Hassimi"/>
  </r>
  <r>
    <s v="E"/>
    <s v="4170"/>
    <s v="854"/>
    <s v="85400"/>
    <s v="8549062"/>
    <n v="528004120002"/>
    <x v="0"/>
    <x v="23"/>
    <x v="23"/>
    <n v="202302"/>
    <n v="44872"/>
    <s v="XOF"/>
    <n v="-1399.11"/>
    <n v="-2.12"/>
    <s v="EUR"/>
    <n v="-2.1349999999999998"/>
    <n v="30543689"/>
    <s v="STAFF"/>
    <n v="2032465"/>
    <s v="Time Code : N - OUB101122-OMNI-OST/Examens médicaux annuels septembre 2022/ZOURE ASSIMI"/>
  </r>
  <r>
    <s v="E"/>
    <s v="4170"/>
    <s v="854"/>
    <s v="85400"/>
    <s v="8549057"/>
    <n v="528004120002"/>
    <x v="0"/>
    <x v="7"/>
    <x v="7"/>
    <n v="202302"/>
    <n v="44872"/>
    <s v="XOF"/>
    <n v="-1277.78"/>
    <n v="-1.93"/>
    <s v="EUR"/>
    <n v="-1.944"/>
    <n v="30543689"/>
    <s v="STAFF"/>
    <n v="8540392"/>
    <s v="Time Code : N - OUB101122-OMNI-OST/Examens médicaux annuels septembre 2022/KABORE Hamza"/>
  </r>
  <r>
    <s v="E"/>
    <s v="4170"/>
    <s v="854"/>
    <s v="85400"/>
    <s v="8549057"/>
    <n v="528004120002"/>
    <x v="0"/>
    <x v="7"/>
    <x v="7"/>
    <n v="202302"/>
    <n v="44872"/>
    <s v="XOF"/>
    <n v="-555.55999999999995"/>
    <n v="-0.84"/>
    <s v="EUR"/>
    <n v="-0.84599999999999997"/>
    <n v="30543689"/>
    <s v="STAFF"/>
    <n v="8540392"/>
    <s v="Time Code : N - OUB111122-OMNI-OST/Visite médicale annuelle septembre 2022/KABORE Hamza"/>
  </r>
  <r>
    <s v="E"/>
    <s v="4170"/>
    <s v="854"/>
    <s v="85400"/>
    <s v="8549059"/>
    <n v="528004120002"/>
    <x v="0"/>
    <x v="12"/>
    <x v="12"/>
    <n v="202302"/>
    <n v="44872"/>
    <s v="XOF"/>
    <n v="-84.27"/>
    <n v="-0.13"/>
    <s v="EUR"/>
    <n v="-0.13100000000000001"/>
    <n v="30543689"/>
    <s v="STAFF"/>
    <n v="2012905"/>
    <s v="Time Code : N - OUB111122-OMNI-OST/Visite médicale annuelle septembre 2022/NEBIE NOEL"/>
  </r>
  <r>
    <s v="E"/>
    <s v="4170"/>
    <s v="854"/>
    <s v="85400"/>
    <s v="8549059"/>
    <n v="528004120002"/>
    <x v="0"/>
    <x v="12"/>
    <x v="12"/>
    <n v="202302"/>
    <n v="44872"/>
    <s v="XOF"/>
    <n v="-474.23"/>
    <n v="-0.72"/>
    <s v="EUR"/>
    <n v="-0.72499999999999998"/>
    <n v="30543689"/>
    <s v="STAFF"/>
    <n v="8540206"/>
    <s v="Time Code : N - OUB101122-OMNI-OST/Examens médicaux annuels septembre 2022/OUEDRAOGO Wendingomdé Joseph Arnaud"/>
  </r>
  <r>
    <s v="E"/>
    <s v="4170"/>
    <s v="854"/>
    <s v="85400"/>
    <s v="8549059"/>
    <n v="528004120002"/>
    <x v="0"/>
    <x v="12"/>
    <x v="12"/>
    <n v="202302"/>
    <n v="44872"/>
    <s v="XOF"/>
    <n v="-193.82"/>
    <n v="-0.28999999999999998"/>
    <s v="EUR"/>
    <n v="-0.29199999999999998"/>
    <n v="30543689"/>
    <s v="STAFF"/>
    <n v="2012905"/>
    <s v="Time Code : N - OUB101122-OMNI-OST/Examens médicaux annuels septembre 2022/NEBIE NOEL"/>
  </r>
  <r>
    <s v="E"/>
    <s v="4170"/>
    <s v="854"/>
    <s v="85400"/>
    <s v="8549059"/>
    <n v="528004120002"/>
    <x v="0"/>
    <x v="12"/>
    <x v="12"/>
    <n v="202302"/>
    <n v="44872"/>
    <s v="XOF"/>
    <n v="-206.19"/>
    <n v="-0.31"/>
    <s v="EUR"/>
    <n v="-0.312"/>
    <n v="30543689"/>
    <s v="STAFF"/>
    <n v="8540206"/>
    <s v="Time Code : N - OUB111122-OMNI-OST/Visite médicale annuelle septembre 2022/OUEDRAOGO Wendingomdé Joseph Arnaud"/>
  </r>
  <r>
    <s v="E"/>
    <s v="4170"/>
    <s v="854"/>
    <s v="85406"/>
    <s v="8549057"/>
    <n v="528004120002"/>
    <x v="0"/>
    <x v="19"/>
    <x v="19"/>
    <n v="202302"/>
    <n v="44872"/>
    <s v="XOF"/>
    <n v="465.73"/>
    <n v="0.7"/>
    <s v="EUR"/>
    <n v="0.70499999999999996"/>
    <n v="30543689"/>
    <s v="STAFF"/>
    <n v="8540358"/>
    <s v="Time Code : N - OUB101122-OMNI-OST/Examens médicaux annuels septembre 2022/ZOMA Jean"/>
  </r>
  <r>
    <s v="E"/>
    <s v="4170"/>
    <s v="854"/>
    <s v="85406"/>
    <s v="8549057"/>
    <n v="528004120002"/>
    <x v="0"/>
    <x v="19"/>
    <x v="19"/>
    <n v="202302"/>
    <n v="44872"/>
    <s v="XOF"/>
    <n v="1174.79"/>
    <n v="1.78"/>
    <s v="EUR"/>
    <n v="1.7929999999999999"/>
    <n v="30543689"/>
    <s v="STAFF"/>
    <n v="8540399"/>
    <s v="Time Code : N - OUB111122-OMNI-OST/Visite médicale annuelle septembre 2022/KONFE Aicha"/>
  </r>
  <r>
    <s v="E"/>
    <s v="4170"/>
    <s v="854"/>
    <s v="85406"/>
    <s v="8549057"/>
    <n v="528004120002"/>
    <x v="0"/>
    <x v="19"/>
    <x v="19"/>
    <n v="202302"/>
    <n v="44872"/>
    <s v="XOF"/>
    <n v="2702.01"/>
    <n v="4.09"/>
    <s v="EUR"/>
    <n v="4.1189999999999998"/>
    <n v="30543689"/>
    <s v="STAFF"/>
    <n v="8540399"/>
    <s v="Time Code : N - OUB101122-OMNI-OST/Examens médicaux annuels septembre 2022/KONFE Aicha"/>
  </r>
  <r>
    <s v="E"/>
    <s v="4170"/>
    <s v="854"/>
    <s v="85406"/>
    <s v="8549057"/>
    <n v="528004120002"/>
    <x v="0"/>
    <x v="19"/>
    <x v="19"/>
    <n v="202302"/>
    <n v="44872"/>
    <s v="XOF"/>
    <n v="202.49"/>
    <n v="0.31"/>
    <s v="EUR"/>
    <n v="0.312"/>
    <n v="30543689"/>
    <s v="STAFF"/>
    <n v="8540358"/>
    <s v="Time Code : N - OUB111122-OMNI-OST/Visite médicale annuelle septembre 2022/ZOMA Jean"/>
  </r>
  <r>
    <s v="E"/>
    <s v="4170"/>
    <s v="854"/>
    <s v="85406"/>
    <s v="8549057"/>
    <n v="528004120002"/>
    <x v="0"/>
    <x v="19"/>
    <x v="19"/>
    <n v="202302"/>
    <n v="44872"/>
    <s v="XOF"/>
    <n v="1546.55"/>
    <n v="2.34"/>
    <s v="EUR"/>
    <n v="2.3570000000000002"/>
    <n v="30543689"/>
    <s v="STAFF"/>
    <n v="2036440"/>
    <s v="Time Code : N - OUB101122-OMNI-OST/Examens médicaux annuels septembre 2022/YALPOUGDOU HERVE"/>
  </r>
  <r>
    <s v="E"/>
    <s v="4170"/>
    <s v="854"/>
    <s v="85406"/>
    <s v="8549057"/>
    <n v="528004120002"/>
    <x v="0"/>
    <x v="7"/>
    <x v="7"/>
    <n v="202302"/>
    <n v="44872"/>
    <s v="XOF"/>
    <n v="-465.73"/>
    <n v="-0.7"/>
    <s v="EUR"/>
    <n v="-0.70499999999999996"/>
    <n v="30543689"/>
    <s v="STAFF"/>
    <n v="8540358"/>
    <s v="Time Code : N - OUB101122-OMNI-OST/Examens médicaux annuels septembre 2022/ZOMA Jean"/>
  </r>
  <r>
    <s v="E"/>
    <s v="4170"/>
    <s v="854"/>
    <s v="85406"/>
    <s v="8549057"/>
    <n v="528004120002"/>
    <x v="0"/>
    <x v="7"/>
    <x v="7"/>
    <n v="202302"/>
    <n v="44872"/>
    <s v="XOF"/>
    <n v="-1174.79"/>
    <n v="-1.78"/>
    <s v="EUR"/>
    <n v="-1.7929999999999999"/>
    <n v="30543689"/>
    <s v="STAFF"/>
    <n v="8540399"/>
    <s v="Time Code : N - OUB111122-OMNI-OST/Visite médicale annuelle septembre 2022/KONFE Aicha"/>
  </r>
  <r>
    <s v="E"/>
    <s v="4170"/>
    <s v="854"/>
    <s v="85406"/>
    <s v="8549057"/>
    <n v="528004120002"/>
    <x v="0"/>
    <x v="7"/>
    <x v="7"/>
    <n v="202302"/>
    <n v="44872"/>
    <s v="XOF"/>
    <n v="-2702.01"/>
    <n v="-4.09"/>
    <s v="EUR"/>
    <n v="-4.1189999999999998"/>
    <n v="30543689"/>
    <s v="STAFF"/>
    <n v="8540399"/>
    <s v="Time Code : N - OUB101122-OMNI-OST/Examens médicaux annuels septembre 2022/KONFE Aicha"/>
  </r>
  <r>
    <s v="E"/>
    <s v="4170"/>
    <s v="854"/>
    <s v="85406"/>
    <s v="8549057"/>
    <n v="528004120002"/>
    <x v="0"/>
    <x v="7"/>
    <x v="7"/>
    <n v="202302"/>
    <n v="44872"/>
    <s v="XOF"/>
    <n v="-202.49"/>
    <n v="-0.31"/>
    <s v="EUR"/>
    <n v="-0.312"/>
    <n v="30543689"/>
    <s v="STAFF"/>
    <n v="8540358"/>
    <s v="Time Code : N - OUB111122-OMNI-OST/Visite médicale annuelle septembre 2022/ZOMA Jean"/>
  </r>
  <r>
    <s v="E"/>
    <s v="4170"/>
    <s v="854"/>
    <s v="85406"/>
    <s v="8549057"/>
    <n v="528004120002"/>
    <x v="0"/>
    <x v="7"/>
    <x v="7"/>
    <n v="202302"/>
    <n v="44872"/>
    <s v="XOF"/>
    <n v="-1546.55"/>
    <n v="-2.34"/>
    <s v="EUR"/>
    <n v="-2.3570000000000002"/>
    <n v="30543689"/>
    <s v="STAFF"/>
    <n v="2036440"/>
    <s v="Time Code : N - OUB101122-OMNI-OST/Examens médicaux annuels septembre 2022/YALPOUGDOU HERVE"/>
  </r>
  <r>
    <s v="E"/>
    <s v="4170"/>
    <s v="854"/>
    <s v="85406"/>
    <s v="8549059"/>
    <n v="528004120002"/>
    <x v="0"/>
    <x v="12"/>
    <x v="12"/>
    <n v="202302"/>
    <n v="44872"/>
    <s v="XOF"/>
    <n v="-1153.72"/>
    <n v="-1.75"/>
    <s v="EUR"/>
    <n v="-1.7629999999999999"/>
    <n v="30543689"/>
    <s v="STAFF"/>
    <n v="8540386"/>
    <s v="Time Code : N - OUB101122-OMNI-OST/Examens médicaux annuels septembre 2022/YAMEOGO Dahlia Ramata Stephanie"/>
  </r>
  <r>
    <s v="E"/>
    <s v="4170"/>
    <s v="854"/>
    <s v="85406"/>
    <s v="8549059"/>
    <n v="528004120002"/>
    <x v="0"/>
    <x v="12"/>
    <x v="12"/>
    <n v="202302"/>
    <n v="44872"/>
    <s v="XOF"/>
    <n v="-795.39"/>
    <n v="-1.2"/>
    <s v="EUR"/>
    <n v="-1.2090000000000001"/>
    <n v="30543689"/>
    <s v="STAFF"/>
    <n v="8540279"/>
    <s v="Time Code : N - OUB101122-OMNI-OST/Examens médicaux annuels septembre 2022/YAMEOGO Wendkoaguenda Lucie"/>
  </r>
  <r>
    <s v="E"/>
    <s v="4170"/>
    <s v="854"/>
    <s v="85406"/>
    <s v="8549059"/>
    <n v="528004120002"/>
    <x v="0"/>
    <x v="12"/>
    <x v="12"/>
    <n v="202302"/>
    <n v="44872"/>
    <s v="XOF"/>
    <n v="-501.62"/>
    <n v="-0.76"/>
    <s v="EUR"/>
    <n v="-0.76500000000000001"/>
    <n v="30543689"/>
    <s v="STAFF"/>
    <n v="8540386"/>
    <s v="Time Code : N - OUB111122-OMNI-OST/Visite médicale annuelle septembre 2022/YAMEOGO Dahlia Ramata Stephanie"/>
  </r>
  <r>
    <s v="E"/>
    <s v="4170"/>
    <s v="854"/>
    <s v="85406"/>
    <s v="8549059"/>
    <n v="528004120002"/>
    <x v="0"/>
    <x v="12"/>
    <x v="12"/>
    <n v="202302"/>
    <n v="44872"/>
    <s v="XOF"/>
    <n v="-345.82"/>
    <n v="-0.52"/>
    <s v="EUR"/>
    <n v="-0.52400000000000002"/>
    <n v="30543689"/>
    <s v="STAFF"/>
    <n v="8540279"/>
    <s v="Time Code : N - OUB111122-OMNI-OST/Visite médicale annuelle septembre 2022/YAMEOGO Wendkoaguenda Lucie"/>
  </r>
  <r>
    <s v="E"/>
    <s v="5094"/>
    <s v="854"/>
    <s v="85407"/>
    <s v="8549059"/>
    <n v="528004120010"/>
    <x v="1"/>
    <x v="2"/>
    <x v="2"/>
    <n v="202302"/>
    <n v="44873"/>
    <s v="XOF"/>
    <n v="13250"/>
    <n v="20.059999999999999"/>
    <s v="EUR"/>
    <n v="20.204000000000001"/>
    <n v="30543689"/>
    <m/>
    <m/>
    <s v="OUC151122/IT SPACE/Achat de téléphone flotte pour Assistant finance Dédougou Yameogo Alice"/>
  </r>
  <r>
    <s v="E"/>
    <s v="5094"/>
    <s v="854"/>
    <s v="85407"/>
    <s v="8549059"/>
    <n v="528004120010"/>
    <x v="1"/>
    <x v="3"/>
    <x v="3"/>
    <n v="202302"/>
    <n v="44873"/>
    <s v="XOF"/>
    <n v="-13250"/>
    <n v="-20.059999999999999"/>
    <s v="EUR"/>
    <n v="-20.204000000000001"/>
    <n v="30543689"/>
    <m/>
    <m/>
    <s v="OUC151122/IT SPACE/Achat de téléphone flotte pour Assistant finance Dédougou Yameogo Alice"/>
  </r>
  <r>
    <s v="E"/>
    <s v="4110"/>
    <s v="854"/>
    <s v="85400"/>
    <s v="8549051"/>
    <n v="528004120002"/>
    <x v="0"/>
    <x v="1"/>
    <x v="1"/>
    <n v="202302"/>
    <n v="44874"/>
    <s v="XOF"/>
    <n v="-44802.63"/>
    <n v="-67.819999999999993"/>
    <s v="EUR"/>
    <n v="-68.305999999999997"/>
    <n v="30543689"/>
    <s v="STAFF"/>
    <n v="9985201"/>
    <s v="Time Code : N - OUB221122-OMNI-BONANE GOLANE BERNARD/Location d´une villa de 5 chambres sise à Zogona pour le compte de BENOIT DELSARTE/DECEMBRE 2022"/>
  </r>
  <r>
    <s v="E"/>
    <s v="4110"/>
    <s v="854"/>
    <s v="85400"/>
    <s v="8549051"/>
    <n v="528004120002"/>
    <x v="0"/>
    <x v="1"/>
    <x v="1"/>
    <n v="202302"/>
    <n v="44874"/>
    <s v="XOF"/>
    <n v="-25657.89"/>
    <n v="-38.840000000000003"/>
    <s v="EUR"/>
    <n v="-39.118000000000002"/>
    <n v="30543689"/>
    <s v="STAFF"/>
    <n v="9985201"/>
    <s v="Time Code : N - OUB241122-OMNI-ADJIBADE SALAMATOU/Loyer du domicile de SERGE ANDRIAMANDIMBY/Décembre 2022"/>
  </r>
  <r>
    <s v="E"/>
    <s v="4110"/>
    <s v="854"/>
    <s v="85400"/>
    <s v="8549051"/>
    <n v="528004120002"/>
    <x v="0"/>
    <x v="8"/>
    <x v="8"/>
    <n v="202302"/>
    <n v="44874"/>
    <s v="XOF"/>
    <n v="25657.89"/>
    <n v="38.840000000000003"/>
    <s v="EUR"/>
    <n v="39.118000000000002"/>
    <n v="30543689"/>
    <s v="STAFF"/>
    <n v="9985201"/>
    <s v="Time Code : N - OUB241122-OMNI-ADJIBADE SALAMATOU/Loyer du domicile de SERGE ANDRIAMANDIMBY/Décembre 2022"/>
  </r>
  <r>
    <s v="E"/>
    <s v="4110"/>
    <s v="854"/>
    <s v="85400"/>
    <s v="8549051"/>
    <n v="528004120002"/>
    <x v="0"/>
    <x v="8"/>
    <x v="8"/>
    <n v="202302"/>
    <n v="44874"/>
    <s v="XOF"/>
    <n v="44802.63"/>
    <n v="67.819999999999993"/>
    <s v="EUR"/>
    <n v="68.305999999999997"/>
    <n v="30543689"/>
    <s v="STAFF"/>
    <n v="9985201"/>
    <s v="Time Code : N - OUB221122-OMNI-BONANE GOLANE BERNARD/Location d´une villa de 5 chambres sise à Zogona pour le compte de BENOIT DELSARTE/DECEMBRE 2022"/>
  </r>
  <r>
    <s v="E"/>
    <s v="6060"/>
    <s v="854"/>
    <s v="85407"/>
    <s v="8549054"/>
    <n v="528004120010"/>
    <x v="1"/>
    <x v="3"/>
    <x v="3"/>
    <n v="202302"/>
    <n v="44880"/>
    <s v="XOF"/>
    <n v="-37963.699999999997"/>
    <n v="-57.46"/>
    <s v="EUR"/>
    <n v="-57.871000000000002"/>
    <n v="30543689"/>
    <s v="PROPERTY"/>
    <s v="854P0073"/>
    <s v="Premise allocation : [52800412] [37.96%] [30526816] - DDCPB081122/COULIBABY MAMOU/ Entretien et nettoyage du bureau de Dédougou du 15 Otobre au 14 Novembre 2022"/>
  </r>
  <r>
    <s v="E"/>
    <s v="6060"/>
    <s v="854"/>
    <s v="85407"/>
    <s v="8549054"/>
    <n v="528004120010"/>
    <x v="1"/>
    <x v="2"/>
    <x v="2"/>
    <n v="202302"/>
    <n v="44880"/>
    <s v="XOF"/>
    <n v="37963.699999999997"/>
    <n v="57.46"/>
    <s v="EUR"/>
    <n v="57.871000000000002"/>
    <n v="30543689"/>
    <s v="PROPERTY"/>
    <s v="854P0073"/>
    <s v="Premise allocation : [52800412] [37.96%] [30526816] - DDCPB081122/COULIBABY MAMOU/ Entretien et nettoyage du bureau de Dédougou du 15 Otobre au 14 Novembre 2022"/>
  </r>
  <r>
    <s v="E"/>
    <s v="6020"/>
    <s v="854"/>
    <s v="85407"/>
    <s v="8549054"/>
    <n v="528004120010"/>
    <x v="1"/>
    <x v="2"/>
    <x v="2"/>
    <n v="202302"/>
    <n v="44881"/>
    <s v="XOF"/>
    <n v="66692.73"/>
    <n v="100.95"/>
    <s v="EUR"/>
    <n v="101.673"/>
    <n v="30543689"/>
    <s v="PROPERTY"/>
    <s v="854P0073"/>
    <s v="Premise allocation : [52800412] [37.96%] [30526816] - DDCPB071122/KONATE Abdou Rasac/ consommation d'électricité du bureau de Dédougoudu mois d'Octobre 2022"/>
  </r>
  <r>
    <s v="E"/>
    <s v="6020"/>
    <s v="854"/>
    <s v="85407"/>
    <s v="8549054"/>
    <n v="528004120010"/>
    <x v="1"/>
    <x v="3"/>
    <x v="3"/>
    <n v="202302"/>
    <n v="44881"/>
    <s v="XOF"/>
    <n v="-66692.73"/>
    <n v="-100.95"/>
    <s v="EUR"/>
    <n v="-101.673"/>
    <n v="30543689"/>
    <s v="PROPERTY"/>
    <s v="854P0073"/>
    <s v="Premise allocation : [52800412] [37.96%] [30526816] - DDCPB071122/KONATE Abdou Rasac/ consommation d'électricité du bureau de Dédougoudu mois d'Octobre 2022"/>
  </r>
  <r>
    <s v="E"/>
    <s v="4000"/>
    <s v="854"/>
    <s v="85400"/>
    <s v="8549051"/>
    <n v="528004120002"/>
    <x v="0"/>
    <x v="8"/>
    <x v="8"/>
    <n v="202302"/>
    <n v="44881"/>
    <s v="XOF"/>
    <n v="34.5"/>
    <n v="0.05"/>
    <s v="EUR"/>
    <n v="0.05"/>
    <n v="30543689"/>
    <s v="STAFF"/>
    <n v="9985201"/>
    <s v="Time Code : N - Diversity Travel-1111935A-BELLA KIGOMA DELSARTE / VEDA MUGISHA DELSARTE-TAR-1919-20221111102030-85400/8549051/999020xx/007-Flight - OUA-CDG/CDG-BOD-Trans No:1111400-1183325"/>
  </r>
  <r>
    <s v="E"/>
    <s v="4000"/>
    <s v="854"/>
    <s v="85400"/>
    <s v="8549051"/>
    <n v="528004120002"/>
    <x v="0"/>
    <x v="1"/>
    <x v="1"/>
    <n v="202302"/>
    <n v="44881"/>
    <s v="XOF"/>
    <n v="-34.5"/>
    <n v="-0.05"/>
    <s v="EUR"/>
    <n v="-0.05"/>
    <n v="30543689"/>
    <s v="STAFF"/>
    <n v="9985201"/>
    <s v="Time Code : N - Diversity Travel-1111935A-BELLA KIGOMA DELSARTE / VEDA MUGISHA DELSARTE-TAR-1919-20221111102030-85400/8549051/999020xx/007-Flight - OUA-CDG/CDG-BOD-Trans No:1111400-1183325"/>
  </r>
  <r>
    <s v="E"/>
    <s v="4170"/>
    <s v="854"/>
    <s v="85408"/>
    <s v="8549059"/>
    <n v="528004120002"/>
    <x v="0"/>
    <x v="12"/>
    <x v="12"/>
    <n v="202302"/>
    <n v="44883"/>
    <s v="XOF"/>
    <n v="-21695.919999999998"/>
    <n v="-32.840000000000003"/>
    <s v="EUR"/>
    <n v="-33.075000000000003"/>
    <n v="30543689"/>
    <s v="STAFF"/>
    <n v="2046481"/>
    <s v="MT ASSURANCE MALADIE DE TOE Hadja Aliza Sandrine NOVEMBRE 2022"/>
  </r>
  <r>
    <s v="E"/>
    <s v="4170"/>
    <s v="854"/>
    <s v="85406"/>
    <s v="8549059"/>
    <n v="528004120002"/>
    <x v="0"/>
    <x v="12"/>
    <x v="12"/>
    <n v="202302"/>
    <n v="44883"/>
    <s v="XOF"/>
    <n v="-2713.03"/>
    <n v="-4.1100000000000003"/>
    <s v="EUR"/>
    <n v="-4.1390000000000002"/>
    <n v="30543689"/>
    <s v="STAFF"/>
    <n v="8540279"/>
    <s v="Time Code : N - ASSURANCE MALADIE DE YAMEOGO W LUCIE  NOVEMBRE 2022"/>
  </r>
  <r>
    <s v="E"/>
    <s v="4170"/>
    <s v="854"/>
    <s v="85406"/>
    <s v="8549059"/>
    <n v="528004120002"/>
    <x v="0"/>
    <x v="12"/>
    <x v="12"/>
    <n v="202302"/>
    <n v="44883"/>
    <s v="XOF"/>
    <n v="-3055.95"/>
    <n v="-4.63"/>
    <s v="EUR"/>
    <n v="-4.6630000000000003"/>
    <n v="30543689"/>
    <s v="STAFF"/>
    <n v="8540386"/>
    <s v="Time Code : N - ASSURANCE MALADIE DE YAMEOGO DAHLIA RAMATA  NOVEMBRE 2022"/>
  </r>
  <r>
    <s v="E"/>
    <s v="4170"/>
    <s v="854"/>
    <s v="85406"/>
    <s v="8549057"/>
    <n v="528004120002"/>
    <x v="0"/>
    <x v="7"/>
    <x v="7"/>
    <n v="202302"/>
    <n v="44883"/>
    <s v="XOF"/>
    <n v="-1233.6199999999999"/>
    <n v="-1.87"/>
    <s v="EUR"/>
    <n v="-1.883"/>
    <n v="30543689"/>
    <s v="STAFF"/>
    <n v="8540358"/>
    <s v="Time Code : N - ASSURANCE MALADIE DE ZOMA JEAN NOVEMBRE 2022"/>
  </r>
  <r>
    <s v="E"/>
    <s v="4170"/>
    <s v="854"/>
    <s v="85406"/>
    <s v="8549057"/>
    <n v="528004120002"/>
    <x v="0"/>
    <x v="7"/>
    <x v="7"/>
    <n v="202302"/>
    <n v="44883"/>
    <s v="XOF"/>
    <n v="-13335.2"/>
    <n v="-20.18"/>
    <s v="EUR"/>
    <n v="-20.324999999999999"/>
    <n v="30543689"/>
    <s v="STAFF"/>
    <n v="8540399"/>
    <s v="Time Code : N - ASSURANCE MALADIE DE KONFE TRAORE AICHA NOVEMBRE 2022"/>
  </r>
  <r>
    <s v="E"/>
    <s v="4170"/>
    <s v="854"/>
    <s v="85406"/>
    <s v="8549057"/>
    <n v="528004120002"/>
    <x v="0"/>
    <x v="7"/>
    <x v="7"/>
    <n v="202302"/>
    <n v="44883"/>
    <s v="XOF"/>
    <n v="-1539.58"/>
    <n v="-2.33"/>
    <s v="EUR"/>
    <n v="-2.347"/>
    <n v="30543689"/>
    <s v="STAFF"/>
    <n v="2036440"/>
    <s v="Time Code : N - ASSURANCE MALADIE DE YALPOUGDOU HERVE NOVEMBRE 2022"/>
  </r>
  <r>
    <s v="E"/>
    <s v="4170"/>
    <s v="854"/>
    <s v="85400"/>
    <s v="8549057"/>
    <n v="528004120002"/>
    <x v="0"/>
    <x v="7"/>
    <x v="7"/>
    <n v="202302"/>
    <n v="44883"/>
    <s v="XOF"/>
    <n v="-2410.66"/>
    <n v="-3.65"/>
    <s v="EUR"/>
    <n v="-3.6760000000000002"/>
    <n v="30543689"/>
    <s v="STAFF"/>
    <n v="8540392"/>
    <s v="Time Code : N - ASSURANCE MALADIE DE KABORE HAMZA NOVEMBRE 2022"/>
  </r>
  <r>
    <s v="E"/>
    <s v="4170"/>
    <s v="854"/>
    <s v="85400"/>
    <s v="8549059"/>
    <n v="528004120002"/>
    <x v="0"/>
    <x v="12"/>
    <x v="12"/>
    <n v="202302"/>
    <n v="44883"/>
    <s v="XOF"/>
    <n v="-1556.42"/>
    <n v="-2.36"/>
    <s v="EUR"/>
    <n v="-2.3769999999999998"/>
    <n v="30543689"/>
    <s v="STAFF"/>
    <n v="8540206"/>
    <s v="Time Code : N - ASSURANCE MALADIE DE OUEDRAOGO WENDINGOMDE JOSEPH A NOVEMBRE 2022"/>
  </r>
  <r>
    <s v="E"/>
    <s v="4170"/>
    <s v="854"/>
    <s v="85400"/>
    <s v="8549059"/>
    <n v="528004120002"/>
    <x v="0"/>
    <x v="12"/>
    <x v="12"/>
    <n v="202302"/>
    <n v="44883"/>
    <s v="XOF"/>
    <n v="-661.11"/>
    <n v="-1"/>
    <s v="EUR"/>
    <n v="-1.0069999999999999"/>
    <n v="30543689"/>
    <s v="STAFF"/>
    <n v="2012905"/>
    <s v="Time Code : N - ASSURANCE MALADIE DE NEBIE NOEL NOVEMBRE 2022"/>
  </r>
  <r>
    <s v="E"/>
    <s v="4170"/>
    <s v="854"/>
    <s v="85406"/>
    <s v="8549057"/>
    <n v="528004120002"/>
    <x v="0"/>
    <x v="19"/>
    <x v="19"/>
    <n v="202302"/>
    <n v="44883"/>
    <s v="XOF"/>
    <n v="1233.6199999999999"/>
    <n v="1.87"/>
    <s v="EUR"/>
    <n v="1.883"/>
    <n v="30543689"/>
    <s v="STAFF"/>
    <n v="8540358"/>
    <s v="Time Code : N - ASSURANCE MALADIE DE ZOMA JEAN NOVEMBRE 2022"/>
  </r>
  <r>
    <s v="E"/>
    <s v="4170"/>
    <s v="854"/>
    <s v="85406"/>
    <s v="8549057"/>
    <n v="528004120002"/>
    <x v="0"/>
    <x v="19"/>
    <x v="19"/>
    <n v="202302"/>
    <n v="44883"/>
    <s v="XOF"/>
    <n v="13335.2"/>
    <n v="20.18"/>
    <s v="EUR"/>
    <n v="20.324999999999999"/>
    <n v="30543689"/>
    <s v="STAFF"/>
    <n v="8540399"/>
    <s v="Time Code : N - ASSURANCE MALADIE DE KONFE TRAORE AICHA NOVEMBRE 2022"/>
  </r>
  <r>
    <s v="E"/>
    <s v="4170"/>
    <s v="854"/>
    <s v="85406"/>
    <s v="8549057"/>
    <n v="528004120002"/>
    <x v="0"/>
    <x v="19"/>
    <x v="19"/>
    <n v="202302"/>
    <n v="44883"/>
    <s v="XOF"/>
    <n v="1539.58"/>
    <n v="2.33"/>
    <s v="EUR"/>
    <n v="2.347"/>
    <n v="30543689"/>
    <s v="STAFF"/>
    <n v="2036440"/>
    <s v="Time Code : N - ASSURANCE MALADIE DE YALPOUGDOU HERVE NOVEMBRE 2022"/>
  </r>
  <r>
    <s v="E"/>
    <s v="4170"/>
    <s v="854"/>
    <s v="85400"/>
    <s v="8549062"/>
    <n v="528004120002"/>
    <x v="0"/>
    <x v="23"/>
    <x v="23"/>
    <n v="202302"/>
    <n v="44883"/>
    <s v="XOF"/>
    <n v="-1392.8"/>
    <n v="-2.11"/>
    <s v="EUR"/>
    <n v="-2.125"/>
    <n v="30543689"/>
    <s v="STAFF"/>
    <n v="2032465"/>
    <s v="Time Code : N - ASSURANCE MALADIE DE ZOURE HASSIMI NOVEMBRE 2022"/>
  </r>
  <r>
    <s v="E"/>
    <s v="4170"/>
    <s v="854"/>
    <s v="85400"/>
    <s v="8549062"/>
    <n v="528004120002"/>
    <x v="0"/>
    <x v="78"/>
    <x v="77"/>
    <n v="202302"/>
    <n v="44883"/>
    <s v="XOF"/>
    <n v="1392.8"/>
    <n v="2.11"/>
    <s v="EUR"/>
    <n v="2.125"/>
    <n v="30543689"/>
    <s v="STAFF"/>
    <n v="2032465"/>
    <s v="Time Code : N - ASSURANCE MALADIE DE ZOURE HASSIMI NOVEMBRE 2022"/>
  </r>
  <r>
    <s v="E"/>
    <s v="4170"/>
    <s v="854"/>
    <s v="85400"/>
    <s v="8549055"/>
    <n v="528004120002"/>
    <x v="0"/>
    <x v="11"/>
    <x v="11"/>
    <n v="202302"/>
    <n v="44883"/>
    <s v="XOF"/>
    <n v="-604.04"/>
    <n v="-0.91"/>
    <s v="EUR"/>
    <n v="-0.91700000000000004"/>
    <n v="30543689"/>
    <s v="STAFF"/>
    <n v="8540039"/>
    <s v="Time Code : N - ASSURANCE MALADIE DE NABI GREGOIRE NOVEMBRE 2022"/>
  </r>
  <r>
    <s v="E"/>
    <s v="4170"/>
    <s v="854"/>
    <s v="85408"/>
    <s v="8549059"/>
    <n v="528004120002"/>
    <x v="0"/>
    <x v="18"/>
    <x v="18"/>
    <n v="202302"/>
    <n v="44883"/>
    <s v="XOF"/>
    <n v="21695.919999999998"/>
    <n v="32.840000000000003"/>
    <s v="EUR"/>
    <n v="33.075000000000003"/>
    <n v="30543689"/>
    <s v="STAFF"/>
    <n v="2046481"/>
    <s v="MT ASSURANCE MALADIE DE TOE Hadja Aliza Sandrine NOVEMBRE 2022"/>
  </r>
  <r>
    <s v="E"/>
    <s v="4170"/>
    <s v="854"/>
    <s v="85406"/>
    <s v="8549059"/>
    <n v="528004120002"/>
    <x v="0"/>
    <x v="18"/>
    <x v="18"/>
    <n v="202302"/>
    <n v="44883"/>
    <s v="XOF"/>
    <n v="2713.03"/>
    <n v="4.1100000000000003"/>
    <s v="EUR"/>
    <n v="4.1390000000000002"/>
    <n v="30543689"/>
    <s v="STAFF"/>
    <n v="8540279"/>
    <s v="Time Code : N - ASSURANCE MALADIE DE YAMEOGO W LUCIE  NOVEMBRE 2022"/>
  </r>
  <r>
    <s v="E"/>
    <s v="4170"/>
    <s v="854"/>
    <s v="85406"/>
    <s v="8549059"/>
    <n v="528004120002"/>
    <x v="0"/>
    <x v="18"/>
    <x v="18"/>
    <n v="202302"/>
    <n v="44883"/>
    <s v="XOF"/>
    <n v="3055.95"/>
    <n v="4.63"/>
    <s v="EUR"/>
    <n v="4.6630000000000003"/>
    <n v="30543689"/>
    <s v="STAFF"/>
    <n v="8540386"/>
    <s v="Time Code : N - ASSURANCE MALADIE DE YAMEOGO DAHLIA RAMATA  NOVEMBRE 2022"/>
  </r>
  <r>
    <s v="E"/>
    <s v="4170"/>
    <s v="854"/>
    <s v="85400"/>
    <s v="8549055"/>
    <n v="528004120002"/>
    <x v="0"/>
    <x v="42"/>
    <x v="42"/>
    <n v="202302"/>
    <n v="44883"/>
    <s v="XOF"/>
    <n v="604.04"/>
    <n v="0.91"/>
    <s v="EUR"/>
    <n v="0.91700000000000004"/>
    <n v="30543689"/>
    <s v="STAFF"/>
    <n v="8540039"/>
    <s v="Time Code : N - ASSURANCE MALADIE DE NABI GREGOIRE NOVEMBRE 2022"/>
  </r>
  <r>
    <s v="E"/>
    <s v="4170"/>
    <s v="854"/>
    <s v="85400"/>
    <s v="8549059"/>
    <n v="528004120002"/>
    <x v="0"/>
    <x v="18"/>
    <x v="18"/>
    <n v="202302"/>
    <n v="44883"/>
    <s v="XOF"/>
    <n v="661.11"/>
    <n v="1"/>
    <s v="EUR"/>
    <n v="1.0069999999999999"/>
    <n v="30543689"/>
    <s v="STAFF"/>
    <n v="2012905"/>
    <s v="Time Code : N - ASSURANCE MALADIE DE NEBIE NOEL NOVEMBRE 2022"/>
  </r>
  <r>
    <s v="E"/>
    <s v="4170"/>
    <s v="854"/>
    <s v="85400"/>
    <s v="8549057"/>
    <n v="528004120002"/>
    <x v="0"/>
    <x v="19"/>
    <x v="19"/>
    <n v="202302"/>
    <n v="44883"/>
    <s v="XOF"/>
    <n v="2410.66"/>
    <n v="3.65"/>
    <s v="EUR"/>
    <n v="3.6760000000000002"/>
    <n v="30543689"/>
    <s v="STAFF"/>
    <n v="8540392"/>
    <s v="Time Code : N - ASSURANCE MALADIE DE KABORE HAMZA NOVEMBRE 2022"/>
  </r>
  <r>
    <s v="E"/>
    <s v="4170"/>
    <s v="854"/>
    <s v="85400"/>
    <s v="8549059"/>
    <n v="528004120002"/>
    <x v="0"/>
    <x v="18"/>
    <x v="18"/>
    <n v="202302"/>
    <n v="44883"/>
    <s v="XOF"/>
    <n v="1556.42"/>
    <n v="2.36"/>
    <s v="EUR"/>
    <n v="2.3769999999999998"/>
    <n v="30543689"/>
    <s v="STAFF"/>
    <n v="8540206"/>
    <s v="Time Code : N - ASSURANCE MALADIE DE OUEDRAOGO WENDINGOMDE JOSEPH A NOVEMBRE 2022"/>
  </r>
  <r>
    <s v="E"/>
    <s v="6090"/>
    <s v="854"/>
    <s v="85407"/>
    <s v="8549054"/>
    <n v="528004120010"/>
    <x v="1"/>
    <x v="3"/>
    <x v="3"/>
    <n v="202302"/>
    <n v="44883"/>
    <s v="XOF"/>
    <n v="-152310.35999999999"/>
    <n v="-230.54"/>
    <s v="EUR"/>
    <n v="-232.191"/>
    <n v="30543689"/>
    <s v="PROPERTY"/>
    <s v="854P0073"/>
    <s v="Premise allocation : [52800412] [37.96%] [30526803] - OUMSB651122-OMNI-E.G.S.N-WP/Gardiennage du bureau de Dédougou pour le mois de NOVEMBRE 2022"/>
  </r>
  <r>
    <s v="E"/>
    <s v="6090"/>
    <s v="854"/>
    <s v="85407"/>
    <s v="8549054"/>
    <n v="528004120010"/>
    <x v="1"/>
    <x v="2"/>
    <x v="2"/>
    <n v="202302"/>
    <n v="44883"/>
    <s v="XOF"/>
    <n v="152310.35999999999"/>
    <n v="230.54"/>
    <s v="EUR"/>
    <n v="232.191"/>
    <n v="30543689"/>
    <s v="PROPERTY"/>
    <s v="854P0073"/>
    <s v="Premise allocation : [52800412] [37.96%] [30526803] - OUMSB651122-OMNI-E.G.S.N-WP/Gardiennage du bureau de Dédougou pour le mois de NOVEMBRE 2022"/>
  </r>
  <r>
    <s v="E"/>
    <s v="7142"/>
    <s v="854"/>
    <s v="85406"/>
    <s v="8540008"/>
    <n v="528004120003"/>
    <x v="5"/>
    <x v="41"/>
    <x v="41"/>
    <n v="202302"/>
    <n v="44883"/>
    <s v="XOF"/>
    <n v="-69300"/>
    <n v="-104.9"/>
    <s v="EUR"/>
    <n v="-105.651"/>
    <n v="30543689"/>
    <m/>
    <m/>
    <s v="Chmbr clim (Exctif/prvlège) de 1 à 7jrs"/>
  </r>
  <r>
    <s v="E"/>
    <s v="7142"/>
    <s v="854"/>
    <s v="85406"/>
    <s v="8540008"/>
    <n v="528004120003"/>
    <x v="5"/>
    <x v="79"/>
    <x v="78"/>
    <n v="202302"/>
    <n v="44883"/>
    <s v="XOF"/>
    <n v="69300"/>
    <n v="104.9"/>
    <s v="EUR"/>
    <n v="105.651"/>
    <n v="30543689"/>
    <m/>
    <m/>
    <s v="Chmbr clim (Exctif/prvlège) de 1 à 7jrs"/>
  </r>
  <r>
    <s v="E"/>
    <s v="4010"/>
    <s v="854"/>
    <s v="85406"/>
    <s v="8549057"/>
    <n v="528004120002"/>
    <x v="0"/>
    <x v="7"/>
    <x v="7"/>
    <n v="202302"/>
    <n v="44889"/>
    <s v="XOF"/>
    <n v="-44610.12"/>
    <n v="-67.52"/>
    <s v="EUR"/>
    <n v="-68.004000000000005"/>
    <n v="30543689"/>
    <s v="STAFF"/>
    <n v="2036440"/>
    <s v="Time Code : N - OUB791122-OMNI-SALAIRE DU MOIS DE NOVEMBRE 2022 DE YALPOUGDOU Hervé"/>
  </r>
  <r>
    <s v="E"/>
    <s v="4010"/>
    <s v="854"/>
    <s v="85406"/>
    <s v="8549057"/>
    <n v="528004120002"/>
    <x v="0"/>
    <x v="7"/>
    <x v="7"/>
    <n v="202302"/>
    <n v="44889"/>
    <s v="XOF"/>
    <n v="-133824"/>
    <n v="-202.56"/>
    <s v="EUR"/>
    <n v="-204.011"/>
    <n v="30543689"/>
    <s v="STAFF"/>
    <n v="8540399"/>
    <s v="Time Code : N - OUB791122-OMNI-SALAIRE DU MOIS DE NOVEMBRE 2022 DE KONFE TRAORE Aicha"/>
  </r>
  <r>
    <s v="E"/>
    <s v="4010"/>
    <s v="854"/>
    <s v="85406"/>
    <s v="8549057"/>
    <n v="528004120002"/>
    <x v="0"/>
    <x v="7"/>
    <x v="7"/>
    <n v="202302"/>
    <n v="44889"/>
    <s v="XOF"/>
    <n v="-45683.79"/>
    <n v="-69.150000000000006"/>
    <s v="EUR"/>
    <n v="-69.644999999999996"/>
    <n v="30543689"/>
    <s v="STAFF"/>
    <n v="8540358"/>
    <s v="Time Code : N - OUB791122-OMNI-SALAIRE DU MOIS DE NOVEMBRE 2022 DE ZOMA Jean"/>
  </r>
  <r>
    <s v="E"/>
    <s v="4010"/>
    <s v="854"/>
    <s v="85406"/>
    <s v="8549059"/>
    <n v="528004120002"/>
    <x v="0"/>
    <x v="18"/>
    <x v="18"/>
    <n v="202302"/>
    <n v="44889"/>
    <s v="XOF"/>
    <n v="51778.91"/>
    <n v="78.38"/>
    <s v="EUR"/>
    <n v="78.941000000000003"/>
    <n v="30543689"/>
    <s v="STAFF"/>
    <n v="8540386"/>
    <s v="Time Code : N - OUB791122-OMNI-SALAIRE DU MOIS DE NOVEMBRE 2022 DE YAMEOGO Dahlia Ramata Stephanie"/>
  </r>
  <r>
    <s v="E"/>
    <s v="4010"/>
    <s v="854"/>
    <s v="85408"/>
    <s v="8549059"/>
    <n v="528004120002"/>
    <x v="0"/>
    <x v="18"/>
    <x v="18"/>
    <n v="202302"/>
    <n v="44889"/>
    <s v="XOF"/>
    <n v="316326.27"/>
    <n v="478.81"/>
    <s v="EUR"/>
    <n v="482.23899999999998"/>
    <n v="30543689"/>
    <s v="STAFF"/>
    <n v="2057784"/>
    <s v="Time Code : N - OUB791122-OMNI-SALAIRE DU MOIS DE NOVEMBRE 2022 DE KINDA Narcisse"/>
  </r>
  <r>
    <s v="E"/>
    <s v="4010"/>
    <s v="854"/>
    <s v="85406"/>
    <s v="8549059"/>
    <n v="528004120002"/>
    <x v="0"/>
    <x v="18"/>
    <x v="18"/>
    <n v="202302"/>
    <n v="44889"/>
    <s v="XOF"/>
    <n v="50495.24"/>
    <n v="76.430000000000007"/>
    <s v="EUR"/>
    <n v="76.977000000000004"/>
    <n v="30543689"/>
    <s v="STAFF"/>
    <n v="8540279"/>
    <s v="Time Code : N - OUB791122-OMNI-SALAIRE DU MOIS DE NOVEMBRE 2022 DE YAMEOGO Wendkoaguenda Lucie"/>
  </r>
  <r>
    <s v="E"/>
    <s v="4010"/>
    <s v="854"/>
    <s v="85406"/>
    <s v="8549057"/>
    <n v="528004120002"/>
    <x v="0"/>
    <x v="19"/>
    <x v="19"/>
    <n v="202302"/>
    <n v="44889"/>
    <s v="XOF"/>
    <n v="44610.12"/>
    <n v="67.52"/>
    <s v="EUR"/>
    <n v="68.004000000000005"/>
    <n v="30543689"/>
    <s v="STAFF"/>
    <n v="2036440"/>
    <s v="Time Code : N - OUB791122-OMNI-SALAIRE DU MOIS DE NOVEMBRE 2022 DE YALPOUGDOU Hervé"/>
  </r>
  <r>
    <s v="E"/>
    <s v="4010"/>
    <s v="854"/>
    <s v="85406"/>
    <s v="8549057"/>
    <n v="528004120002"/>
    <x v="0"/>
    <x v="19"/>
    <x v="19"/>
    <n v="202302"/>
    <n v="44889"/>
    <s v="XOF"/>
    <n v="133824"/>
    <n v="202.56"/>
    <s v="EUR"/>
    <n v="204.011"/>
    <n v="30543689"/>
    <s v="STAFF"/>
    <n v="8540399"/>
    <s v="Time Code : N - OUB791122-OMNI-SALAIRE DU MOIS DE NOVEMBRE 2022 DE KONFE TRAORE Aicha"/>
  </r>
  <r>
    <s v="E"/>
    <s v="4010"/>
    <s v="854"/>
    <s v="85406"/>
    <s v="8549057"/>
    <n v="528004120002"/>
    <x v="0"/>
    <x v="19"/>
    <x v="19"/>
    <n v="202302"/>
    <n v="44889"/>
    <s v="XOF"/>
    <n v="45683.79"/>
    <n v="69.150000000000006"/>
    <s v="EUR"/>
    <n v="69.644999999999996"/>
    <n v="30543689"/>
    <s v="STAFF"/>
    <n v="8540358"/>
    <s v="Time Code : N - OUB791122-OMNI-SALAIRE DU MOIS DE NOVEMBRE 2022 DE ZOMA Jean"/>
  </r>
  <r>
    <s v="E"/>
    <s v="4010"/>
    <s v="854"/>
    <s v="85406"/>
    <s v="8549059"/>
    <n v="528004120002"/>
    <x v="0"/>
    <x v="12"/>
    <x v="12"/>
    <n v="202302"/>
    <n v="44889"/>
    <s v="XOF"/>
    <n v="-51778.91"/>
    <n v="-78.38"/>
    <s v="EUR"/>
    <n v="-78.941000000000003"/>
    <n v="30543689"/>
    <s v="STAFF"/>
    <n v="8540386"/>
    <s v="Time Code : N - OUB791122-OMNI-SALAIRE DU MOIS DE NOVEMBRE 2022 DE YAMEOGO Dahlia Ramata Stephanie"/>
  </r>
  <r>
    <s v="E"/>
    <s v="4010"/>
    <s v="854"/>
    <s v="85408"/>
    <s v="8549059"/>
    <n v="528004120002"/>
    <x v="0"/>
    <x v="12"/>
    <x v="12"/>
    <n v="202302"/>
    <n v="44889"/>
    <s v="XOF"/>
    <n v="-316326.27"/>
    <n v="-478.81"/>
    <s v="EUR"/>
    <n v="-482.23899999999998"/>
    <n v="30543689"/>
    <s v="STAFF"/>
    <n v="2057784"/>
    <s v="Time Code : N - OUB791122-OMNI-SALAIRE DU MOIS DE NOVEMBRE 2022 DE KINDA Narcisse"/>
  </r>
  <r>
    <s v="E"/>
    <s v="4010"/>
    <s v="854"/>
    <s v="85406"/>
    <s v="8549059"/>
    <n v="528004120002"/>
    <x v="0"/>
    <x v="12"/>
    <x v="12"/>
    <n v="202302"/>
    <n v="44889"/>
    <s v="XOF"/>
    <n v="-50495.24"/>
    <n v="-76.430000000000007"/>
    <s v="EUR"/>
    <n v="-76.977000000000004"/>
    <n v="30543689"/>
    <s v="STAFF"/>
    <n v="8540279"/>
    <s v="Time Code : N - OUB791122-OMNI-SALAIRE DU MOIS DE NOVEMBRE 2022 DE YAMEOGO Wendkoaguenda Lucie"/>
  </r>
  <r>
    <s v="E"/>
    <s v="4010"/>
    <s v="854"/>
    <s v="85400"/>
    <s v="8549059"/>
    <n v="528004120002"/>
    <x v="0"/>
    <x v="18"/>
    <x v="18"/>
    <n v="202302"/>
    <n v="44889"/>
    <s v="XOF"/>
    <n v="18903.07"/>
    <n v="28.61"/>
    <s v="EUR"/>
    <n v="28.815000000000001"/>
    <n v="30543689"/>
    <s v="STAFF"/>
    <n v="2012905"/>
    <s v="Time Code : N - OUB791122-OMNI-SALAIRE DU MOIS DE NOVEMBRE 2022 DE NEBIE Noël"/>
  </r>
  <r>
    <s v="E"/>
    <s v="4010"/>
    <s v="854"/>
    <s v="85400"/>
    <s v="8549057"/>
    <n v="528004120002"/>
    <x v="0"/>
    <x v="19"/>
    <x v="19"/>
    <n v="202302"/>
    <n v="44889"/>
    <s v="XOF"/>
    <n v="79191.78"/>
    <n v="119.87"/>
    <s v="EUR"/>
    <n v="120.72799999999999"/>
    <n v="30543689"/>
    <s v="STAFF"/>
    <n v="8540392"/>
    <s v="Time Code : N - OUB791122-OMNI-SALAIRE DU MOIS DE NOVEMBRE 2022 DE KABORE Hamza"/>
  </r>
  <r>
    <s v="E"/>
    <s v="4010"/>
    <s v="854"/>
    <s v="85400"/>
    <s v="8549059"/>
    <n v="528004120002"/>
    <x v="0"/>
    <x v="18"/>
    <x v="18"/>
    <n v="202302"/>
    <n v="44889"/>
    <s v="XOF"/>
    <n v="48429.07"/>
    <n v="73.3"/>
    <s v="EUR"/>
    <n v="73.825000000000003"/>
    <n v="30543689"/>
    <s v="STAFF"/>
    <n v="8540206"/>
    <s v="Time Code : N - OUB791122-OMNI-SALAIRE DU MOIS DE NOVEMBRE 2022 DE OUEDRAOGO Wendingomdé Joseph Arnaud"/>
  </r>
  <r>
    <s v="E"/>
    <s v="4010"/>
    <s v="854"/>
    <s v="85400"/>
    <s v="8549062"/>
    <n v="528004120002"/>
    <x v="0"/>
    <x v="78"/>
    <x v="77"/>
    <n v="202302"/>
    <n v="44889"/>
    <s v="XOF"/>
    <n v="85640.97"/>
    <n v="129.63"/>
    <s v="EUR"/>
    <n v="130.55799999999999"/>
    <n v="30543689"/>
    <s v="STAFF"/>
    <n v="2032465"/>
    <s v="Time Code : N - OUB791122-OMNI-SALAIRE DU MOIS DE NOVEMBRE 2022 DE ZOURE Hassimi"/>
  </r>
  <r>
    <s v="E"/>
    <s v="4010"/>
    <s v="854"/>
    <s v="85400"/>
    <s v="8549062"/>
    <n v="528004120002"/>
    <x v="0"/>
    <x v="23"/>
    <x v="23"/>
    <n v="202302"/>
    <n v="44889"/>
    <s v="XOF"/>
    <n v="-85640.97"/>
    <n v="-129.63"/>
    <s v="EUR"/>
    <n v="-130.55799999999999"/>
    <n v="30543689"/>
    <s v="STAFF"/>
    <n v="2032465"/>
    <s v="Time Code : N - OUB791122-OMNI-SALAIRE DU MOIS DE NOVEMBRE 2022 DE ZOURE Hassimi"/>
  </r>
  <r>
    <s v="E"/>
    <s v="4010"/>
    <s v="854"/>
    <s v="85400"/>
    <s v="8549059"/>
    <n v="528004120002"/>
    <x v="0"/>
    <x v="12"/>
    <x v="12"/>
    <n v="202302"/>
    <n v="44889"/>
    <s v="XOF"/>
    <n v="-18903.07"/>
    <n v="-28.61"/>
    <s v="EUR"/>
    <n v="-28.815000000000001"/>
    <n v="30543689"/>
    <s v="STAFF"/>
    <n v="2012905"/>
    <s v="Time Code : N - OUB791122-OMNI-SALAIRE DU MOIS DE NOVEMBRE 2022 DE NEBIE Noël"/>
  </r>
  <r>
    <s v="E"/>
    <s v="4010"/>
    <s v="854"/>
    <s v="85400"/>
    <s v="8549059"/>
    <n v="528004120002"/>
    <x v="0"/>
    <x v="12"/>
    <x v="12"/>
    <n v="202302"/>
    <n v="44889"/>
    <s v="XOF"/>
    <n v="-48429.07"/>
    <n v="-73.3"/>
    <s v="EUR"/>
    <n v="-73.825000000000003"/>
    <n v="30543689"/>
    <s v="STAFF"/>
    <n v="8540206"/>
    <s v="Time Code : N - OUB791122-OMNI-SALAIRE DU MOIS DE NOVEMBRE 2022 DE OUEDRAOGO Wendingomdé Joseph Arnaud"/>
  </r>
  <r>
    <s v="E"/>
    <s v="4010"/>
    <s v="854"/>
    <s v="85400"/>
    <s v="8549055"/>
    <n v="528004120002"/>
    <x v="0"/>
    <x v="42"/>
    <x v="42"/>
    <n v="202302"/>
    <n v="44889"/>
    <s v="XOF"/>
    <n v="27600.720000000001"/>
    <n v="41.78"/>
    <s v="EUR"/>
    <n v="42.079000000000001"/>
    <n v="30543689"/>
    <s v="STAFF"/>
    <n v="8540039"/>
    <s v="Time Code : N - OUB791122-OMNI-SALAIRE DU MOIS DE NOVEMBRE 2022 DE NABI Grégoire"/>
  </r>
  <r>
    <s v="E"/>
    <s v="4010"/>
    <s v="854"/>
    <s v="85400"/>
    <s v="8549057"/>
    <n v="528004120002"/>
    <x v="0"/>
    <x v="7"/>
    <x v="7"/>
    <n v="202302"/>
    <n v="44889"/>
    <s v="XOF"/>
    <n v="-79191.78"/>
    <n v="-119.87"/>
    <s v="EUR"/>
    <n v="-120.72799999999999"/>
    <n v="30543689"/>
    <s v="STAFF"/>
    <n v="8540392"/>
    <s v="Time Code : N - OUB791122-OMNI-SALAIRE DU MOIS DE NOVEMBRE 2022 DE KABORE Hamza"/>
  </r>
  <r>
    <s v="E"/>
    <s v="4010"/>
    <s v="854"/>
    <s v="85400"/>
    <s v="8549055"/>
    <n v="528004120002"/>
    <x v="0"/>
    <x v="11"/>
    <x v="11"/>
    <n v="202302"/>
    <n v="44889"/>
    <s v="XOF"/>
    <n v="-27600.720000000001"/>
    <n v="-41.78"/>
    <s v="EUR"/>
    <n v="-42.079000000000001"/>
    <n v="30543689"/>
    <s v="STAFF"/>
    <n v="8540039"/>
    <s v="Time Code : N - OUB791122-OMNI-SALAIRE DU MOIS DE NOVEMBRE 2022 DE NABI Grégoire"/>
  </r>
  <r>
    <s v="E"/>
    <s v="4200"/>
    <s v="854"/>
    <s v="85400"/>
    <s v="8549051"/>
    <n v="528004120002"/>
    <x v="0"/>
    <x v="8"/>
    <x v="8"/>
    <n v="202302"/>
    <n v="44890"/>
    <s v="XOF"/>
    <n v="19.12"/>
    <n v="0.03"/>
    <s v="EUR"/>
    <n v="0.03"/>
    <n v="30543689"/>
    <s v="STAFF"/>
    <n v="9985201"/>
    <s v="Time Code : N - 9985201 LONG TERM SAVINGS PLAN"/>
  </r>
  <r>
    <s v="E"/>
    <s v="4170"/>
    <s v="854"/>
    <s v="85400"/>
    <s v="8549051"/>
    <n v="528004120002"/>
    <x v="0"/>
    <x v="8"/>
    <x v="8"/>
    <n v="202302"/>
    <n v="44890"/>
    <s v="XOF"/>
    <n v="4.78"/>
    <n v="0.01"/>
    <s v="EUR"/>
    <n v="0.01"/>
    <n v="30543689"/>
    <s v="STAFF"/>
    <n v="9985201"/>
    <s v="Time Code : N - 9985201 INS"/>
  </r>
  <r>
    <s v="E"/>
    <s v="4190"/>
    <s v="854"/>
    <s v="85400"/>
    <s v="8549051"/>
    <n v="528004120002"/>
    <x v="0"/>
    <x v="1"/>
    <x v="1"/>
    <n v="202302"/>
    <n v="44890"/>
    <s v="XOF"/>
    <n v="-74.260000000000005"/>
    <n v="-0.11"/>
    <s v="EUR"/>
    <n v="-0.111"/>
    <n v="30543689"/>
    <s v="STAFF"/>
    <n v="9985201"/>
    <s v="Time Code : N - 9985201 COMPLEX"/>
  </r>
  <r>
    <s v="E"/>
    <s v="4200"/>
    <s v="854"/>
    <s v="85400"/>
    <s v="8549051"/>
    <n v="528004120002"/>
    <x v="0"/>
    <x v="1"/>
    <x v="1"/>
    <n v="202302"/>
    <n v="44890"/>
    <s v="XOF"/>
    <n v="-19.12"/>
    <n v="-0.03"/>
    <s v="EUR"/>
    <n v="-0.03"/>
    <n v="30543689"/>
    <s v="STAFF"/>
    <n v="9985201"/>
    <s v="Time Code : N - 9985201 LONG TERM SAVINGS PLAN"/>
  </r>
  <r>
    <s v="E"/>
    <s v="4170"/>
    <s v="854"/>
    <s v="85400"/>
    <s v="8549051"/>
    <n v="528004120002"/>
    <x v="0"/>
    <x v="1"/>
    <x v="1"/>
    <n v="202302"/>
    <n v="44890"/>
    <s v="XOF"/>
    <n v="-4.78"/>
    <n v="-0.01"/>
    <s v="EUR"/>
    <n v="-0.01"/>
    <n v="30543689"/>
    <s v="STAFF"/>
    <n v="9985201"/>
    <s v="Time Code : N - 9985201 INS"/>
  </r>
  <r>
    <s v="E"/>
    <s v="4190"/>
    <s v="854"/>
    <s v="85400"/>
    <s v="8549051"/>
    <n v="528004120002"/>
    <x v="0"/>
    <x v="8"/>
    <x v="8"/>
    <n v="202302"/>
    <n v="44890"/>
    <s v="XOF"/>
    <n v="74.260000000000005"/>
    <n v="0.11"/>
    <s v="EUR"/>
    <n v="0.111"/>
    <n v="30543689"/>
    <s v="STAFF"/>
    <n v="9985201"/>
    <s v="Time Code : N - 9985201 COMPLEX"/>
  </r>
  <r>
    <s v="E"/>
    <s v="6300"/>
    <s v="854"/>
    <s v="85406"/>
    <s v="8549054"/>
    <n v="528004120010"/>
    <x v="1"/>
    <x v="43"/>
    <x v="43"/>
    <n v="202302"/>
    <n v="44890"/>
    <s v="XOF"/>
    <n v="-5463.36"/>
    <n v="-8.27"/>
    <s v="EUR"/>
    <n v="-8.3290000000000006"/>
    <n v="30543689"/>
    <m/>
    <m/>
    <s v="Premise allocation : [52800412] [18.21%] [30527537] - OUMSB911122-OMNI-ONATEL S.A/ONATEL/Frais de communication : Flotte BASE OUAGA pour le mois de OCTOBRE  2022."/>
  </r>
  <r>
    <s v="E"/>
    <s v="6200"/>
    <s v="854"/>
    <s v="85408"/>
    <s v="8549052"/>
    <n v="528004120004"/>
    <x v="13"/>
    <x v="77"/>
    <x v="76"/>
    <n v="202302"/>
    <n v="44890"/>
    <s v="XOF"/>
    <n v="-36000"/>
    <n v="-54.49"/>
    <s v="EUR"/>
    <n v="-54.88"/>
    <n v="30543689"/>
    <m/>
    <m/>
    <s v="OUATW171122/BANK-WIZALL/TOURE ABEN VICTOR (RCIE)/Radio communication informatique electroniqur(RCIE): Confection de 6 badges pour le personnel de ATWA"/>
  </r>
  <r>
    <s v="E"/>
    <s v="6200"/>
    <s v="854"/>
    <s v="85408"/>
    <s v="8549052"/>
    <n v="528004120010"/>
    <x v="1"/>
    <x v="2"/>
    <x v="2"/>
    <n v="202302"/>
    <n v="44890"/>
    <s v="XOF"/>
    <n v="36000"/>
    <n v="54.49"/>
    <s v="EUR"/>
    <n v="54.88"/>
    <n v="30543689"/>
    <m/>
    <m/>
    <s v="OUATW171122/BANK-WIZALL/TOURE ABEN VICTOR (RCIE)/Radio communication informatique electroniqur(RCIE): Confection de 6 badges pour le personnel de ATWA"/>
  </r>
  <r>
    <s v="E"/>
    <s v="6300"/>
    <s v="854"/>
    <s v="85401"/>
    <s v="8549054"/>
    <n v="528004120010"/>
    <x v="1"/>
    <x v="43"/>
    <x v="43"/>
    <n v="202302"/>
    <n v="44890"/>
    <s v="XOF"/>
    <n v="-488.98"/>
    <n v="-0.74"/>
    <s v="EUR"/>
    <n v="-0.745"/>
    <n v="30543689"/>
    <m/>
    <m/>
    <s v="Premise allocation : [52800412] [2.44%] [30527537] - OUMSB911122-OMNI-ONATEL S.A/ONATEL/Frais de communication : Flotte BASE KAYA pour le mois de  OCTOBRE  2022"/>
  </r>
  <r>
    <s v="E"/>
    <s v="6300"/>
    <s v="854"/>
    <s v="85401"/>
    <s v="8549054"/>
    <n v="528004120010"/>
    <x v="1"/>
    <x v="43"/>
    <x v="43"/>
    <n v="202302"/>
    <n v="44890"/>
    <s v="XOF"/>
    <n v="-18336.75"/>
    <n v="-27.76"/>
    <s v="EUR"/>
    <n v="-27.959"/>
    <n v="30543689"/>
    <m/>
    <m/>
    <s v="Premise allocation : [52800412] [2.44%] [30527537] - OUMSB891122-OMNI-ONATEL SA/Frais de connexion internet BASE KAYA pour le mois d'Octobre 2022"/>
  </r>
  <r>
    <s v="E"/>
    <s v="5094"/>
    <s v="854"/>
    <s v="85406"/>
    <s v="8549054"/>
    <n v="528004120010"/>
    <x v="1"/>
    <x v="101"/>
    <x v="43"/>
    <n v="202302"/>
    <n v="44890"/>
    <s v="XOF"/>
    <n v="140000"/>
    <n v="211.91"/>
    <s v="EUR"/>
    <n v="213.42699999999999"/>
    <n v="30543689"/>
    <m/>
    <m/>
    <s v="OUMSB911122-OMNI-ONATEL S.A/ONATEL/Frais de communication : Flotte ATWA  Staff SCI pour le mois de  OCTOBRE  2022."/>
  </r>
  <r>
    <s v="E"/>
    <s v="5094"/>
    <s v="854"/>
    <s v="85406"/>
    <s v="8549054"/>
    <n v="528004120010"/>
    <x v="1"/>
    <x v="43"/>
    <x v="43"/>
    <n v="202302"/>
    <n v="44890"/>
    <s v="XOF"/>
    <n v="-140000"/>
    <n v="-211.91"/>
    <s v="EUR"/>
    <n v="-213.42699999999999"/>
    <n v="30543689"/>
    <m/>
    <m/>
    <s v="OUMSB911122-OMNI-ONATEL S.A/ONATEL/Frais de communication : Flotte ATWA  Staff SCI pour le mois de  OCTOBRE  2022."/>
  </r>
  <r>
    <s v="E"/>
    <s v="6300"/>
    <s v="854"/>
    <s v="85406"/>
    <s v="8549054"/>
    <n v="528004120010"/>
    <x v="1"/>
    <x v="101"/>
    <x v="43"/>
    <n v="202302"/>
    <n v="44890"/>
    <s v="XOF"/>
    <n v="5463.36"/>
    <n v="8.27"/>
    <s v="EUR"/>
    <n v="8.3290000000000006"/>
    <n v="30543689"/>
    <m/>
    <m/>
    <s v="Premise allocation : [52800412] [18.21%] [30527537] - OUMSB911122-OMNI-ONATEL S.A/ONATEL/Frais de communication : Flotte BASE OUAGA pour le mois de OCTOBRE  2022."/>
  </r>
  <r>
    <s v="E"/>
    <s v="6300"/>
    <s v="854"/>
    <s v="85401"/>
    <s v="8549054"/>
    <n v="528004120010"/>
    <x v="1"/>
    <x v="101"/>
    <x v="43"/>
    <n v="202302"/>
    <n v="44890"/>
    <s v="XOF"/>
    <n v="488.98"/>
    <n v="0.74"/>
    <s v="EUR"/>
    <n v="0.745"/>
    <n v="30543689"/>
    <m/>
    <m/>
    <s v="Premise allocation : [52800412] [2.44%] [30527537] - OUMSB911122-OMNI-ONATEL S.A/ONATEL/Frais de communication : Flotte BASE KAYA pour le mois de  OCTOBRE  2022"/>
  </r>
  <r>
    <s v="E"/>
    <s v="6300"/>
    <s v="854"/>
    <s v="85401"/>
    <s v="8549054"/>
    <n v="528004120010"/>
    <x v="1"/>
    <x v="101"/>
    <x v="43"/>
    <n v="202302"/>
    <n v="44890"/>
    <s v="XOF"/>
    <n v="18336.75"/>
    <n v="27.76"/>
    <s v="EUR"/>
    <n v="27.959"/>
    <n v="30543689"/>
    <m/>
    <m/>
    <s v="Premise allocation : [52800412] [2.44%] [30527537] - OUMSB891122-OMNI-ONATEL SA/Frais de connexion internet BASE KAYA pour le mois d'Octobre 2022"/>
  </r>
  <r>
    <s v="E"/>
    <s v="6300"/>
    <s v="854"/>
    <s v="85407"/>
    <s v="8549054"/>
    <n v="528004120010"/>
    <x v="1"/>
    <x v="43"/>
    <x v="43"/>
    <n v="202302"/>
    <n v="44890"/>
    <s v="XOF"/>
    <n v="-3796.37"/>
    <n v="-5.75"/>
    <s v="EUR"/>
    <n v="-5.7910000000000004"/>
    <n v="30543689"/>
    <m/>
    <m/>
    <s v="Premise allocation : [52800412] [37.96%] [30527537] - OUMSB911122-OMNI-ONATEL S.A/ONATEL/Frais de communication : Flotte BASE DEDOUGOU pour le mois de OCTOBRE  2022."/>
  </r>
  <r>
    <s v="E"/>
    <s v="6300"/>
    <s v="854"/>
    <s v="85407"/>
    <s v="8549054"/>
    <n v="528004120010"/>
    <x v="1"/>
    <x v="43"/>
    <x v="43"/>
    <n v="202302"/>
    <n v="44890"/>
    <s v="XOF"/>
    <n v="-45556.44"/>
    <n v="-68.959999999999994"/>
    <s v="EUR"/>
    <n v="-69.453999999999994"/>
    <n v="30543689"/>
    <m/>
    <m/>
    <s v="Premise allocation : [52800412] [37.96%] [30527537] - OUMSB891122-OMNI-ONATEL SA/Frais de connexion internet DEDOUGOU pour le mois d'Octobre 2022"/>
  </r>
  <r>
    <s v="E"/>
    <s v="6300"/>
    <s v="854"/>
    <s v="85408"/>
    <s v="8549054"/>
    <n v="528004120010"/>
    <x v="1"/>
    <x v="43"/>
    <x v="43"/>
    <n v="202302"/>
    <n v="44890"/>
    <s v="XOF"/>
    <n v="-10821.2"/>
    <n v="-16.38"/>
    <s v="EUR"/>
    <n v="-16.497"/>
    <n v="30543689"/>
    <m/>
    <m/>
    <s v="Premise allocation : [52800412] [54.11%] [30527537] - OUMSB911122-OMNI-ONATEL S.A/ONATEL/Frais de communication : Flotte OUAHIGOUYA pour le mois de OCTOBRE  2022."/>
  </r>
  <r>
    <s v="E"/>
    <s v="6300"/>
    <s v="854"/>
    <s v="85407"/>
    <s v="8549054"/>
    <n v="528004120010"/>
    <x v="1"/>
    <x v="101"/>
    <x v="43"/>
    <n v="202302"/>
    <n v="44890"/>
    <s v="XOF"/>
    <n v="3796.37"/>
    <n v="5.75"/>
    <s v="EUR"/>
    <n v="5.7910000000000004"/>
    <n v="30543689"/>
    <m/>
    <m/>
    <s v="Premise allocation : [52800412] [37.96%] [30527537] - OUMSB911122-OMNI-ONATEL S.A/ONATEL/Frais de communication : Flotte BASE DEDOUGOU pour le mois de OCTOBRE  2022."/>
  </r>
  <r>
    <s v="E"/>
    <s v="6300"/>
    <s v="854"/>
    <s v="85407"/>
    <s v="8549054"/>
    <n v="528004120010"/>
    <x v="1"/>
    <x v="101"/>
    <x v="43"/>
    <n v="202302"/>
    <n v="44890"/>
    <s v="XOF"/>
    <n v="45556.44"/>
    <n v="68.959999999999994"/>
    <s v="EUR"/>
    <n v="69.453999999999994"/>
    <n v="30543689"/>
    <m/>
    <m/>
    <s v="Premise allocation : [52800412] [37.96%] [30527537] - OUMSB891122-OMNI-ONATEL SA/Frais de connexion internet DEDOUGOU pour le mois d'Octobre 2022"/>
  </r>
  <r>
    <s v="E"/>
    <s v="6300"/>
    <s v="854"/>
    <s v="85408"/>
    <s v="8549054"/>
    <n v="528004120010"/>
    <x v="1"/>
    <x v="101"/>
    <x v="43"/>
    <n v="202302"/>
    <n v="44890"/>
    <s v="XOF"/>
    <n v="10821.2"/>
    <n v="16.38"/>
    <s v="EUR"/>
    <n v="16.497"/>
    <n v="30543689"/>
    <m/>
    <m/>
    <s v="Premise allocation : [52800412] [54.11%] [30527537] - OUMSB911122-OMNI-ONATEL S.A/ONATEL/Frais de communication : Flotte OUAHIGOUYA pour le mois de OCTOBRE  2022."/>
  </r>
  <r>
    <s v="E"/>
    <s v="6300"/>
    <s v="854"/>
    <s v="85407"/>
    <s v="8549054"/>
    <n v="528004120010"/>
    <x v="1"/>
    <x v="101"/>
    <x v="43"/>
    <n v="202302"/>
    <n v="44893"/>
    <s v="XOF"/>
    <n v="13287.3"/>
    <n v="20.11"/>
    <s v="EUR"/>
    <n v="20.254000000000001"/>
    <n v="30543689"/>
    <m/>
    <m/>
    <s v="Premise allocation : [52800412] [37.96%] [30527537] - OUMSB901122-OMNI-ONATEL SA/Frais de communication :  Forfait maitrisé BASE DE DEDOUGOU pour de OCTOBRE   2022."/>
  </r>
  <r>
    <s v="E"/>
    <s v="6300"/>
    <s v="854"/>
    <s v="85408"/>
    <s v="8549054"/>
    <n v="528004120010"/>
    <x v="1"/>
    <x v="101"/>
    <x v="43"/>
    <n v="202302"/>
    <n v="44893"/>
    <s v="XOF"/>
    <n v="48695.4"/>
    <n v="73.709999999999994"/>
    <s v="EUR"/>
    <n v="74.238"/>
    <n v="30543689"/>
    <m/>
    <m/>
    <s v="Premise allocation : [52800412] [54.11%] [30527537] - OUMSB901122-OMNI-ONATEL SA/Frais de communication :  Forfait maitrisé BASE OUAHIGOUYA pour de OCTOBRE    2022."/>
  </r>
  <r>
    <s v="E"/>
    <s v="6300"/>
    <s v="854"/>
    <s v="85408"/>
    <s v="8549054"/>
    <n v="528004120010"/>
    <x v="1"/>
    <x v="43"/>
    <x v="43"/>
    <n v="202302"/>
    <n v="44893"/>
    <s v="XOF"/>
    <n v="-48695.4"/>
    <n v="-73.709999999999994"/>
    <s v="EUR"/>
    <n v="-74.238"/>
    <n v="30543689"/>
    <m/>
    <m/>
    <s v="Premise allocation : [52800412] [54.11%] [30527537] - OUMSB901122-OMNI-ONATEL SA/Frais de communication :  Forfait maitrisé BASE OUAHIGOUYA pour de OCTOBRE    2022."/>
  </r>
  <r>
    <s v="E"/>
    <s v="6300"/>
    <s v="854"/>
    <s v="85407"/>
    <s v="8549054"/>
    <n v="528004120010"/>
    <x v="1"/>
    <x v="43"/>
    <x v="43"/>
    <n v="202302"/>
    <n v="44893"/>
    <s v="XOF"/>
    <n v="-13287.3"/>
    <n v="-20.11"/>
    <s v="EUR"/>
    <n v="-20.254000000000001"/>
    <n v="30543689"/>
    <m/>
    <m/>
    <s v="Premise allocation : [52800412] [37.96%] [30527537] - OUMSB901122-OMNI-ONATEL SA/Frais de communication :  Forfait maitrisé BASE DE DEDOUGOU pour de OCTOBRE   2022."/>
  </r>
  <r>
    <s v="E"/>
    <s v="6300"/>
    <s v="854"/>
    <s v="85401"/>
    <s v="8549054"/>
    <n v="528004120010"/>
    <x v="1"/>
    <x v="101"/>
    <x v="43"/>
    <n v="202302"/>
    <n v="44893"/>
    <s v="XOF"/>
    <n v="1589.19"/>
    <n v="2.41"/>
    <s v="EUR"/>
    <n v="2.427"/>
    <n v="30543689"/>
    <m/>
    <m/>
    <s v="Premise allocation : [52800412] [2.44%] [30527537] - OUMSB901122-OMNI-ONATEL SA/Frais de communication : Forfait maitrisé KAYA pour le mois de OCTOBRE    2022."/>
  </r>
  <r>
    <s v="E"/>
    <s v="6300"/>
    <s v="854"/>
    <s v="85406"/>
    <s v="8549054"/>
    <n v="528004120010"/>
    <x v="1"/>
    <x v="101"/>
    <x v="43"/>
    <n v="202302"/>
    <n v="44893"/>
    <s v="XOF"/>
    <n v="18211.2"/>
    <n v="27.57"/>
    <s v="EUR"/>
    <n v="27.766999999999999"/>
    <n v="30543689"/>
    <m/>
    <m/>
    <s v="Premise allocation : [52800412] [18.21%] [30527537] - OUMSB901122-OMNI-ONATEL SA/Frais de communication :  Forfait maitrisé BASE DE OUAGA pour de OCTOBRE   2022."/>
  </r>
  <r>
    <s v="E"/>
    <s v="6300"/>
    <s v="854"/>
    <s v="85406"/>
    <s v="8549054"/>
    <n v="528004120010"/>
    <x v="1"/>
    <x v="43"/>
    <x v="43"/>
    <n v="202302"/>
    <n v="44893"/>
    <s v="XOF"/>
    <n v="-18211.2"/>
    <n v="-27.57"/>
    <s v="EUR"/>
    <n v="-27.766999999999999"/>
    <n v="30543689"/>
    <m/>
    <m/>
    <s v="Premise allocation : [52800412] [18.21%] [30527537] - OUMSB901122-OMNI-ONATEL SA/Frais de communication :  Forfait maitrisé BASE DE OUAGA pour de OCTOBRE   2022."/>
  </r>
  <r>
    <s v="E"/>
    <s v="5094"/>
    <s v="854"/>
    <s v="85401"/>
    <s v="8549054"/>
    <n v="528004120010"/>
    <x v="1"/>
    <x v="101"/>
    <x v="43"/>
    <n v="202302"/>
    <n v="44893"/>
    <s v="XOF"/>
    <n v="600000"/>
    <n v="908.19"/>
    <s v="EUR"/>
    <n v="914.69299999999998"/>
    <n v="30543689"/>
    <m/>
    <m/>
    <s v="OUMSB901122-OMNI-ONATEL SA/Frais de communication :  Forfait maitrisé ATWA Partenaire pour de OCTOBRE   2022"/>
  </r>
  <r>
    <s v="E"/>
    <s v="5094"/>
    <s v="854"/>
    <s v="85401"/>
    <s v="8549054"/>
    <n v="528004120010"/>
    <x v="1"/>
    <x v="43"/>
    <x v="43"/>
    <n v="202302"/>
    <n v="44893"/>
    <s v="XOF"/>
    <n v="-600000"/>
    <n v="-908.19"/>
    <s v="EUR"/>
    <n v="-914.69299999999998"/>
    <n v="30543689"/>
    <m/>
    <m/>
    <s v="OUMSB901122-OMNI-ONATEL SA/Frais de communication :  Forfait maitrisé ATWA Partenaire pour de OCTOBRE   2022"/>
  </r>
  <r>
    <s v="E"/>
    <s v="6300"/>
    <s v="854"/>
    <s v="85401"/>
    <s v="8549054"/>
    <n v="528004120010"/>
    <x v="1"/>
    <x v="43"/>
    <x v="43"/>
    <n v="202302"/>
    <n v="44893"/>
    <s v="XOF"/>
    <n v="-1589.19"/>
    <n v="-2.41"/>
    <s v="EUR"/>
    <n v="-2.427"/>
    <n v="30543689"/>
    <m/>
    <m/>
    <s v="Premise allocation : [52800412] [2.44%] [30527537] - OUMSB901122-OMNI-ONATEL SA/Frais de communication : Forfait maitrisé KAYA pour le mois de OCTOBRE    2022."/>
  </r>
  <r>
    <s v="E"/>
    <s v="4110"/>
    <s v="854"/>
    <s v="85400"/>
    <s v="8549051"/>
    <n v="528004120002"/>
    <x v="0"/>
    <x v="8"/>
    <x v="8"/>
    <n v="202302"/>
    <n v="44893"/>
    <s v="XOF"/>
    <n v="143.55000000000001"/>
    <n v="0.22"/>
    <s v="EUR"/>
    <n v="0.222"/>
    <n v="30543689"/>
    <s v="STAFF"/>
    <n v="9985201"/>
    <s v="Time Code : N - OUB1211122-CHQ 1720086-ONEA/Consommation d'eau de BENOIT DELSARTE pour le mois de Juillet 2022"/>
  </r>
  <r>
    <s v="E"/>
    <s v="4110"/>
    <s v="854"/>
    <s v="85400"/>
    <s v="8549051"/>
    <n v="528004120002"/>
    <x v="0"/>
    <x v="8"/>
    <x v="8"/>
    <n v="202302"/>
    <n v="44893"/>
    <s v="XOF"/>
    <n v="143.55000000000001"/>
    <n v="0.22"/>
    <s v="EUR"/>
    <n v="0.222"/>
    <n v="30543689"/>
    <s v="STAFF"/>
    <n v="9985201"/>
    <s v="Time Code : N - OUB1211122-CHQ 1720086-ONEA/Consommation d'eau de BENOIT DELSARTE pour le mois d Aout 2022"/>
  </r>
  <r>
    <s v="E"/>
    <s v="4110"/>
    <s v="854"/>
    <s v="85400"/>
    <s v="8549051"/>
    <n v="528004120002"/>
    <x v="0"/>
    <x v="8"/>
    <x v="8"/>
    <n v="202302"/>
    <n v="44893"/>
    <s v="XOF"/>
    <n v="9152.61"/>
    <n v="13.85"/>
    <s v="EUR"/>
    <n v="13.949"/>
    <n v="30543689"/>
    <s v="STAFF"/>
    <n v="9985201"/>
    <s v="Time Code : N - OUB1171122-CHQ 1720089-SONABEL/Consommation d'élèctricité de BENOIT DELSARTE pour le mois d'octobre 2022"/>
  </r>
  <r>
    <s v="E"/>
    <s v="4110"/>
    <s v="854"/>
    <s v="85400"/>
    <s v="8549051"/>
    <n v="528004120002"/>
    <x v="0"/>
    <x v="1"/>
    <x v="1"/>
    <n v="202302"/>
    <n v="44893"/>
    <s v="XOF"/>
    <n v="-143.55000000000001"/>
    <n v="-0.22"/>
    <s v="EUR"/>
    <n v="-0.222"/>
    <n v="30543689"/>
    <s v="STAFF"/>
    <n v="9985201"/>
    <s v="Time Code : N - OUB1211122-CHQ 1720086-ONEA/Consommation d'eau de BENOIT DELSARTE pour le mois de Juillet 2022"/>
  </r>
  <r>
    <s v="E"/>
    <s v="4110"/>
    <s v="854"/>
    <s v="85400"/>
    <s v="8549051"/>
    <n v="528004120002"/>
    <x v="0"/>
    <x v="1"/>
    <x v="1"/>
    <n v="202302"/>
    <n v="44893"/>
    <s v="XOF"/>
    <n v="-143.55000000000001"/>
    <n v="-0.22"/>
    <s v="EUR"/>
    <n v="-0.222"/>
    <n v="30543689"/>
    <s v="STAFF"/>
    <n v="9985201"/>
    <s v="Time Code : N - OUB1211122-CHQ 1720086-ONEA/Consommation d'eau de BENOIT DELSARTE pour le mois d Aout 2022"/>
  </r>
  <r>
    <s v="E"/>
    <s v="4110"/>
    <s v="854"/>
    <s v="85400"/>
    <s v="8549051"/>
    <n v="528004120002"/>
    <x v="0"/>
    <x v="1"/>
    <x v="1"/>
    <n v="202302"/>
    <n v="44893"/>
    <s v="XOF"/>
    <n v="-9152.61"/>
    <n v="-13.85"/>
    <s v="EUR"/>
    <n v="-13.949"/>
    <n v="30543689"/>
    <s v="STAFF"/>
    <n v="9985201"/>
    <s v="Time Code : N - OUB1171122-CHQ 1720089-SONABEL/Consommation d'élèctricité de BENOIT DELSARTE pour le mois d'octobre 2022"/>
  </r>
  <r>
    <s v="E"/>
    <s v="6300"/>
    <s v="854"/>
    <s v="85401"/>
    <s v="8549054"/>
    <n v="528004120010"/>
    <x v="1"/>
    <x v="43"/>
    <x v="43"/>
    <n v="202302"/>
    <n v="44894"/>
    <s v="XOF"/>
    <n v="-427.86"/>
    <n v="-0.65"/>
    <s v="EUR"/>
    <n v="-0.65500000000000003"/>
    <n v="30543689"/>
    <m/>
    <m/>
    <s v="Premise allocation : [52800412] [2.44%] [30527915] - KAC141122/ENTREPRISE LAKANDE ET FRERES /Achat de téléphone portable pour les vigiles de la Base"/>
  </r>
  <r>
    <s v="E"/>
    <s v="6300"/>
    <s v="854"/>
    <s v="85401"/>
    <s v="8549054"/>
    <n v="528004120010"/>
    <x v="1"/>
    <x v="101"/>
    <x v="43"/>
    <n v="202302"/>
    <n v="44894"/>
    <s v="XOF"/>
    <n v="427.86"/>
    <n v="0.65"/>
    <s v="EUR"/>
    <n v="0.65500000000000003"/>
    <n v="30543689"/>
    <m/>
    <m/>
    <s v="Premise allocation : [52800412] [2.44%] [30527915] - KAC141122/ENTREPRISE LAKANDE ET FRERES /Achat de téléphone portable pour les vigiles de la Base"/>
  </r>
  <r>
    <s v="E"/>
    <s v="6320"/>
    <s v="854"/>
    <s v="85407"/>
    <s v="8549054"/>
    <n v="528004120010"/>
    <x v="1"/>
    <x v="43"/>
    <x v="43"/>
    <n v="202302"/>
    <n v="44894"/>
    <s v="XOF"/>
    <n v="10342.969999999999"/>
    <n v="15.66"/>
    <s v="EUR"/>
    <n v="15.772"/>
    <n v="30543689"/>
    <m/>
    <m/>
    <s v="Premise allocation : [52800412] [25.54%] [30535335] - Shipping Charges - Niveau ligne"/>
  </r>
  <r>
    <s v="E"/>
    <s v="6320"/>
    <s v="854"/>
    <s v="85407"/>
    <s v="8549054"/>
    <n v="528004120010"/>
    <x v="1"/>
    <x v="101"/>
    <x v="43"/>
    <n v="202302"/>
    <n v="44894"/>
    <s v="XOF"/>
    <n v="-10342.969999999999"/>
    <n v="-15.66"/>
    <s v="EUR"/>
    <n v="-15.772"/>
    <n v="30543689"/>
    <m/>
    <m/>
    <s v="Premise allocation : [52800412] [25.54%] [30535335] - Shipping Charges - Niveau ligne"/>
  </r>
  <r>
    <s v="E"/>
    <s v="6090"/>
    <s v="854"/>
    <s v="85407"/>
    <s v="8549054"/>
    <n v="528004120010"/>
    <x v="1"/>
    <x v="3"/>
    <x v="3"/>
    <n v="202302"/>
    <n v="44894"/>
    <s v="XOF"/>
    <n v="-114921.9"/>
    <n v="-173.95"/>
    <s v="EUR"/>
    <n v="-175.196"/>
    <n v="30543689"/>
    <s v="PROPERTY"/>
    <s v="854P0073"/>
    <s v="Premise allocation : [52800412] [25.54%] [30535335] - ZINA ALI_FRAIS DE LOYER DU MOIS d'octobre_ Novembre décembre du SOUS BUREAU DEDOUGOU"/>
  </r>
  <r>
    <s v="E"/>
    <s v="6090"/>
    <s v="854"/>
    <s v="85407"/>
    <s v="8549054"/>
    <n v="528004120010"/>
    <x v="1"/>
    <x v="2"/>
    <x v="2"/>
    <n v="202302"/>
    <n v="44894"/>
    <s v="XOF"/>
    <n v="114921.9"/>
    <n v="173.95"/>
    <s v="EUR"/>
    <n v="175.196"/>
    <n v="30543689"/>
    <s v="PROPERTY"/>
    <s v="854P0073"/>
    <s v="Premise allocation : [52800412] [25.54%] [30535335] - ZINA ALI_FRAIS DE LOYER DU MOIS d'octobre_ Novembre décembre du SOUS BUREAU DEDOUGOU"/>
  </r>
  <r>
    <s v="E"/>
    <s v="4060"/>
    <s v="854"/>
    <s v="85408"/>
    <s v="8549059"/>
    <n v="528004120002"/>
    <x v="0"/>
    <x v="18"/>
    <x v="18"/>
    <n v="202302"/>
    <n v="44895"/>
    <s v="XOF"/>
    <n v="45594.32"/>
    <n v="69.010000000000005"/>
    <s v="EUR"/>
    <n v="69.504000000000005"/>
    <n v="30543689"/>
    <s v="STAFF"/>
    <n v="2046481"/>
    <s v="MT 202211 Annual leave accrual/Hadja Aliza Toe"/>
  </r>
  <r>
    <s v="E"/>
    <s v="4060"/>
    <s v="854"/>
    <s v="85400"/>
    <s v="8549059"/>
    <n v="528004120002"/>
    <x v="0"/>
    <x v="18"/>
    <x v="18"/>
    <n v="202302"/>
    <n v="44895"/>
    <s v="XOF"/>
    <n v="1756.94"/>
    <n v="2.66"/>
    <s v="EUR"/>
    <n v="2.6789999999999998"/>
    <n v="30543689"/>
    <s v="STAFF"/>
    <n v="2012905"/>
    <s v="Time Code : N - 202211 Annual leave accrual/Noel  Nebie"/>
  </r>
  <r>
    <s v="E"/>
    <s v="5120"/>
    <s v="854"/>
    <s v="85406"/>
    <s v="8549057"/>
    <n v="528004120010"/>
    <x v="1"/>
    <x v="58"/>
    <x v="58"/>
    <n v="202302"/>
    <n v="44895"/>
    <s v="XOF"/>
    <n v="-302316.67"/>
    <n v="-457.6"/>
    <s v="EUR"/>
    <n v="-460.87700000000001"/>
    <n v="30543689"/>
    <s v="VEHICLE"/>
    <s v="854V0540"/>
    <s v="PO Auto-Accrual re PO: 10046796 / Renouvellement assurance véh 0445 D8 03 IT"/>
  </r>
  <r>
    <s v="E"/>
    <s v="5120"/>
    <s v="854"/>
    <s v="85406"/>
    <s v="8549057"/>
    <n v="528004120010"/>
    <x v="1"/>
    <x v="58"/>
    <x v="58"/>
    <n v="202302"/>
    <n v="44895"/>
    <s v="XOF"/>
    <n v="-302316.67"/>
    <n v="-457.6"/>
    <s v="EUR"/>
    <n v="-460.87700000000001"/>
    <n v="30543689"/>
    <s v="VEHICLE"/>
    <s v="854V0539"/>
    <s v="PO Auto-Accrual re PO: 10046796 / Renouvellement assurance véh 0170 D7 03 IT"/>
  </r>
  <r>
    <s v="E"/>
    <s v="5120"/>
    <s v="854"/>
    <s v="85406"/>
    <s v="8549057"/>
    <n v="528004120010"/>
    <x v="1"/>
    <x v="58"/>
    <x v="58"/>
    <n v="202302"/>
    <n v="44895"/>
    <s v="XOF"/>
    <n v="-302316.67"/>
    <n v="-457.6"/>
    <s v="EUR"/>
    <n v="-460.87700000000001"/>
    <n v="30543689"/>
    <s v="VEHICLE"/>
    <s v="854V0535"/>
    <s v="PO Auto-Accrual re PO: 10046796 / Renouvellement assurance véh 0182 D7 03 IT"/>
  </r>
  <r>
    <s v="E"/>
    <s v="5120"/>
    <s v="854"/>
    <s v="85406"/>
    <s v="8549057"/>
    <n v="528004120010"/>
    <x v="1"/>
    <x v="92"/>
    <x v="4"/>
    <n v="202302"/>
    <n v="44895"/>
    <s v="XOF"/>
    <n v="-302316.67"/>
    <n v="-457.6"/>
    <s v="EUR"/>
    <n v="-460.87700000000001"/>
    <n v="30543689"/>
    <s v="VEHICLE"/>
    <s v="854V0535"/>
    <s v="REV-PO Auto-Accrual re PO: 10046796 / Renouvellement assurance véh 0182 D7 03 IT"/>
  </r>
  <r>
    <s v="E"/>
    <s v="5120"/>
    <s v="854"/>
    <s v="85406"/>
    <s v="8549057"/>
    <n v="528004120010"/>
    <x v="1"/>
    <x v="92"/>
    <x v="4"/>
    <n v="202302"/>
    <n v="44895"/>
    <s v="XOF"/>
    <n v="-302316.67"/>
    <n v="-457.6"/>
    <s v="EUR"/>
    <n v="-460.87700000000001"/>
    <n v="30543689"/>
    <s v="VEHICLE"/>
    <s v="854V0540"/>
    <s v="REV-PO Auto-Accrual re PO: 10046796 / Renouvellement assurance véh 0445 D8 03 IT"/>
  </r>
  <r>
    <s v="E"/>
    <s v="5120"/>
    <s v="854"/>
    <s v="85406"/>
    <s v="8549057"/>
    <n v="528004120010"/>
    <x v="1"/>
    <x v="92"/>
    <x v="4"/>
    <n v="202302"/>
    <n v="44895"/>
    <s v="XOF"/>
    <n v="-302316.67"/>
    <n v="-457.6"/>
    <s v="EUR"/>
    <n v="-460.87700000000001"/>
    <n v="30543689"/>
    <s v="VEHICLE"/>
    <s v="854V0539"/>
    <s v="REV-PO Auto-Accrual re PO: 10046796 / Renouvellement assurance véh 0170 D7 03 IT"/>
  </r>
  <r>
    <s v="E"/>
    <s v="5120"/>
    <s v="854"/>
    <s v="85406"/>
    <s v="8549057"/>
    <n v="528004120010"/>
    <x v="1"/>
    <x v="92"/>
    <x v="4"/>
    <n v="202302"/>
    <n v="44895"/>
    <s v="XOF"/>
    <n v="302316.67"/>
    <n v="457.6"/>
    <s v="EUR"/>
    <n v="460.87700000000001"/>
    <n v="30543689"/>
    <s v="VEHICLE"/>
    <s v="854V0540"/>
    <s v="PO Auto-Accrual re PO: 10046796 / Renouvellement assurance véh 0445 D8 03 IT"/>
  </r>
  <r>
    <s v="E"/>
    <s v="5120"/>
    <s v="854"/>
    <s v="85406"/>
    <s v="8549057"/>
    <n v="528004120010"/>
    <x v="1"/>
    <x v="92"/>
    <x v="4"/>
    <n v="202302"/>
    <n v="44895"/>
    <s v="XOF"/>
    <n v="302316.67"/>
    <n v="457.6"/>
    <s v="EUR"/>
    <n v="460.87700000000001"/>
    <n v="30543689"/>
    <s v="VEHICLE"/>
    <s v="854V0539"/>
    <s v="PO Auto-Accrual re PO: 10046796 / Renouvellement assurance véh 0170 D7 03 IT"/>
  </r>
  <r>
    <s v="E"/>
    <s v="5120"/>
    <s v="854"/>
    <s v="85406"/>
    <s v="8549057"/>
    <n v="528004120010"/>
    <x v="1"/>
    <x v="92"/>
    <x v="4"/>
    <n v="202302"/>
    <n v="44895"/>
    <s v="XOF"/>
    <n v="302316.67"/>
    <n v="457.6"/>
    <s v="EUR"/>
    <n v="460.87700000000001"/>
    <n v="30543689"/>
    <s v="VEHICLE"/>
    <s v="854V0535"/>
    <s v="PO Auto-Accrual re PO: 10046796 / Renouvellement assurance véh 0182 D7 03 IT"/>
  </r>
  <r>
    <s v="E"/>
    <s v="5120"/>
    <s v="854"/>
    <s v="85406"/>
    <s v="8549057"/>
    <n v="528004120010"/>
    <x v="1"/>
    <x v="58"/>
    <x v="58"/>
    <n v="202302"/>
    <n v="44895"/>
    <s v="XOF"/>
    <n v="302316.67"/>
    <n v="457.6"/>
    <s v="EUR"/>
    <n v="460.87700000000001"/>
    <n v="30543689"/>
    <s v="VEHICLE"/>
    <s v="854V0535"/>
    <s v="REV-PO Auto-Accrual re PO: 10046796 / Renouvellement assurance véh 0182 D7 03 IT"/>
  </r>
  <r>
    <s v="E"/>
    <s v="5120"/>
    <s v="854"/>
    <s v="85406"/>
    <s v="8549057"/>
    <n v="528004120010"/>
    <x v="1"/>
    <x v="58"/>
    <x v="58"/>
    <n v="202302"/>
    <n v="44895"/>
    <s v="XOF"/>
    <n v="302316.67"/>
    <n v="457.6"/>
    <s v="EUR"/>
    <n v="460.87700000000001"/>
    <n v="30543689"/>
    <s v="VEHICLE"/>
    <s v="854V0540"/>
    <s v="REV-PO Auto-Accrual re PO: 10046796 / Renouvellement assurance véh 0445 D8 03 IT"/>
  </r>
  <r>
    <s v="E"/>
    <s v="5120"/>
    <s v="854"/>
    <s v="85406"/>
    <s v="8549057"/>
    <n v="528004120010"/>
    <x v="1"/>
    <x v="58"/>
    <x v="58"/>
    <n v="202302"/>
    <n v="44895"/>
    <s v="XOF"/>
    <n v="302316.67"/>
    <n v="457.6"/>
    <s v="EUR"/>
    <n v="460.87700000000001"/>
    <n v="30543689"/>
    <s v="VEHICLE"/>
    <s v="854V0539"/>
    <s v="REV-PO Auto-Accrual re PO: 10046796 / Renouvellement assurance véh 0170 D7 03 IT"/>
  </r>
  <r>
    <s v="E"/>
    <s v="7142"/>
    <s v="854"/>
    <s v="85401"/>
    <s v="8549052"/>
    <n v="528004120003"/>
    <x v="5"/>
    <x v="41"/>
    <x v="41"/>
    <n v="202302"/>
    <n v="44895"/>
    <s v="XOF"/>
    <n v="102717.23"/>
    <n v="155.47999999999999"/>
    <s v="EUR"/>
    <n v="156.59299999999999"/>
    <n v="30543689"/>
    <m/>
    <m/>
    <s v="REV-PO Auto-Accrual re PO: 10097850 / Chambre climatisée double+ de 21jrs"/>
  </r>
  <r>
    <s v="E"/>
    <s v="7142"/>
    <s v="854"/>
    <s v="85401"/>
    <s v="8549052"/>
    <n v="528004120003"/>
    <x v="5"/>
    <x v="41"/>
    <x v="41"/>
    <n v="202302"/>
    <n v="44895"/>
    <s v="XOF"/>
    <n v="-102717.23"/>
    <n v="-155.47999999999999"/>
    <s v="EUR"/>
    <n v="-156.59299999999999"/>
    <n v="30543689"/>
    <m/>
    <m/>
    <s v="PO Auto-Accrual re PO: 10097850 / Chambre climatisée double+ de 21jrs"/>
  </r>
  <r>
    <s v="E"/>
    <s v="5511"/>
    <s v="854"/>
    <s v="85401"/>
    <s v="8549057"/>
    <n v="528004120003"/>
    <x v="5"/>
    <x v="80"/>
    <x v="79"/>
    <n v="202302"/>
    <n v="44895"/>
    <s v="XOF"/>
    <n v="-15000"/>
    <n v="-22.7"/>
    <s v="EUR"/>
    <n v="-22.863"/>
    <n v="30543689"/>
    <m/>
    <m/>
    <s v="KAC211122/ HOTEL DES HERITIERS/ hébergement de OUEDRAOGO Bila basil du 13 au 14 septembre 2022"/>
  </r>
  <r>
    <s v="E"/>
    <s v="5511"/>
    <s v="854"/>
    <s v="85401"/>
    <s v="8549057"/>
    <n v="528004120003"/>
    <x v="5"/>
    <x v="79"/>
    <x v="78"/>
    <n v="202302"/>
    <n v="44895"/>
    <s v="XOF"/>
    <n v="15000"/>
    <n v="22.7"/>
    <s v="EUR"/>
    <n v="22.863"/>
    <n v="30543689"/>
    <m/>
    <m/>
    <s v="KAC211122/ HOTEL DES HERITIERS/ hébergement de OUEDRAOGO Bila basil du 13 au 14 septembre 2022"/>
  </r>
  <r>
    <s v="E"/>
    <s v="7142"/>
    <s v="854"/>
    <s v="85401"/>
    <s v="8549052"/>
    <n v="528004120003"/>
    <x v="5"/>
    <x v="79"/>
    <x v="78"/>
    <n v="202302"/>
    <n v="44895"/>
    <s v="XOF"/>
    <n v="102717.23"/>
    <n v="155.47999999999999"/>
    <s v="EUR"/>
    <n v="156.59299999999999"/>
    <n v="30543689"/>
    <m/>
    <m/>
    <s v="PO Auto-Accrual re PO: 10097850 / Chambre climatisée double+ de 21jrs"/>
  </r>
  <r>
    <s v="E"/>
    <s v="7142"/>
    <s v="854"/>
    <s v="85401"/>
    <s v="8549052"/>
    <n v="528004120003"/>
    <x v="5"/>
    <x v="79"/>
    <x v="78"/>
    <n v="202302"/>
    <n v="44895"/>
    <s v="XOF"/>
    <n v="-102717.23"/>
    <n v="-155.47999999999999"/>
    <s v="EUR"/>
    <n v="-156.59299999999999"/>
    <n v="30543689"/>
    <m/>
    <m/>
    <s v="REV-PO Auto-Accrual re PO: 10097850 / Chambre climatisée double+ de 21jrs"/>
  </r>
  <r>
    <s v="E"/>
    <s v="4060"/>
    <s v="854"/>
    <s v="85408"/>
    <s v="8549059"/>
    <n v="528004120002"/>
    <x v="0"/>
    <x v="12"/>
    <x v="12"/>
    <n v="202302"/>
    <n v="44895"/>
    <s v="XOF"/>
    <n v="-45594.32"/>
    <n v="-69.010000000000005"/>
    <s v="EUR"/>
    <n v="-69.504000000000005"/>
    <n v="30543689"/>
    <s v="STAFF"/>
    <n v="2046481"/>
    <s v="MT 202211 Annual leave accrual/Hadja Aliza Toe"/>
  </r>
  <r>
    <s v="E"/>
    <s v="4200"/>
    <s v="854"/>
    <s v="85400"/>
    <s v="8549055"/>
    <n v="528004120002"/>
    <x v="0"/>
    <x v="42"/>
    <x v="42"/>
    <n v="202302"/>
    <n v="44895"/>
    <s v="XOF"/>
    <n v="2558.0700000000002"/>
    <n v="3.87"/>
    <s v="EUR"/>
    <n v="3.8980000000000001"/>
    <n v="30543689"/>
    <s v="STAFF"/>
    <n v="8540039"/>
    <s v="Time Code : N - OUAC041122-CNSS DU MOIS DE NOVEMBRE 2022 DE NABI Grégoire"/>
  </r>
  <r>
    <s v="E"/>
    <s v="4200"/>
    <s v="854"/>
    <s v="85400"/>
    <s v="8549057"/>
    <n v="528004120002"/>
    <x v="0"/>
    <x v="19"/>
    <x v="19"/>
    <n v="202302"/>
    <n v="44895"/>
    <s v="XOF"/>
    <n v="14333.33"/>
    <n v="21.7"/>
    <s v="EUR"/>
    <n v="21.855"/>
    <n v="30543689"/>
    <s v="STAFF"/>
    <n v="8540392"/>
    <s v="Time Code : N - OUAC041122-CNSS DU MOIS DE NOVEMBRE 2022 DE KABORE Hamza"/>
  </r>
  <r>
    <s v="E"/>
    <s v="4200"/>
    <s v="854"/>
    <s v="85400"/>
    <s v="8549062"/>
    <n v="528004120002"/>
    <x v="0"/>
    <x v="78"/>
    <x v="77"/>
    <n v="202302"/>
    <n v="44895"/>
    <s v="XOF"/>
    <n v="15694.36"/>
    <n v="23.76"/>
    <s v="EUR"/>
    <n v="23.93"/>
    <n v="30543689"/>
    <s v="STAFF"/>
    <n v="2032465"/>
    <s v="Time Code : N - OUAC041122-CNSS DU MOIS DE NOVEMBRE 2022 DE ZOURE Hassimi"/>
  </r>
  <r>
    <s v="E"/>
    <s v="4200"/>
    <s v="854"/>
    <s v="85400"/>
    <s v="8549055"/>
    <n v="528004120002"/>
    <x v="0"/>
    <x v="11"/>
    <x v="11"/>
    <n v="202302"/>
    <n v="44895"/>
    <s v="XOF"/>
    <n v="-2558.0700000000002"/>
    <n v="-3.87"/>
    <s v="EUR"/>
    <n v="-3.8980000000000001"/>
    <n v="30543689"/>
    <s v="STAFF"/>
    <n v="8540039"/>
    <s v="Time Code : N - OUAC041122-CNSS DU MOIS DE NOVEMBRE 2022 DE NABI Grégoire"/>
  </r>
  <r>
    <s v="E"/>
    <s v="4060"/>
    <s v="854"/>
    <s v="85406"/>
    <s v="8549057"/>
    <n v="528004120002"/>
    <x v="0"/>
    <x v="7"/>
    <x v="7"/>
    <n v="202302"/>
    <n v="44895"/>
    <s v="XOF"/>
    <n v="-11364.04"/>
    <n v="-17.2"/>
    <s v="EUR"/>
    <n v="-17.323"/>
    <n v="30543689"/>
    <s v="STAFF"/>
    <n v="8540399"/>
    <s v="Time Code : N - 202211 Annual leave accrual/Aïcha  KONFE/TRAORE"/>
  </r>
  <r>
    <s v="E"/>
    <s v="4060"/>
    <s v="854"/>
    <s v="85406"/>
    <s v="8549057"/>
    <n v="528004120002"/>
    <x v="0"/>
    <x v="7"/>
    <x v="7"/>
    <n v="202302"/>
    <n v="44895"/>
    <s v="XOF"/>
    <n v="-4390.6400000000003"/>
    <n v="-6.65"/>
    <s v="EUR"/>
    <n v="-6.6980000000000004"/>
    <n v="30543689"/>
    <s v="STAFF"/>
    <n v="8540358"/>
    <s v="Time Code : N - 202211 Annual leave accrual/Jean  ZOMA"/>
  </r>
  <r>
    <s v="E"/>
    <s v="4060"/>
    <s v="854"/>
    <s v="85406"/>
    <s v="8549057"/>
    <n v="528004120002"/>
    <x v="0"/>
    <x v="7"/>
    <x v="7"/>
    <n v="202302"/>
    <n v="44895"/>
    <s v="XOF"/>
    <n v="-2410.83"/>
    <n v="-3.65"/>
    <s v="EUR"/>
    <n v="-3.6760000000000002"/>
    <n v="30543689"/>
    <s v="STAFF"/>
    <n v="2036440"/>
    <s v="Time Code : N - 202211 Annual leave accrual/Yalpougdou  Herve"/>
  </r>
  <r>
    <s v="E"/>
    <s v="4060"/>
    <s v="854"/>
    <s v="85406"/>
    <s v="8549059"/>
    <n v="528004120002"/>
    <x v="0"/>
    <x v="12"/>
    <x v="12"/>
    <n v="202302"/>
    <n v="44895"/>
    <s v="XOF"/>
    <n v="-4284.88"/>
    <n v="-6.49"/>
    <s v="EUR"/>
    <n v="-6.5359999999999996"/>
    <n v="30543689"/>
    <s v="STAFF"/>
    <n v="8540279"/>
    <s v="Time Code : N - 202211 Annual leave accrual/Lucie Wendkoaguenda.  YAMEOGO"/>
  </r>
  <r>
    <s v="E"/>
    <s v="4060"/>
    <s v="854"/>
    <s v="85408"/>
    <s v="8549059"/>
    <n v="528004120002"/>
    <x v="0"/>
    <x v="12"/>
    <x v="12"/>
    <n v="202302"/>
    <n v="44895"/>
    <s v="XOF"/>
    <n v="-25241.360000000001"/>
    <n v="-38.21"/>
    <s v="EUR"/>
    <n v="-38.484000000000002"/>
    <n v="30543689"/>
    <s v="STAFF"/>
    <n v="2057784"/>
    <s v="Time Code : N - 202211 Annual leave accrual/Narcisse  Kinda"/>
  </r>
  <r>
    <s v="E"/>
    <s v="4060"/>
    <s v="854"/>
    <s v="85406"/>
    <s v="8549059"/>
    <n v="528004120002"/>
    <x v="0"/>
    <x v="12"/>
    <x v="12"/>
    <n v="202302"/>
    <n v="44895"/>
    <s v="XOF"/>
    <n v="-4852.3"/>
    <n v="-7.34"/>
    <s v="EUR"/>
    <n v="-7.3929999999999998"/>
    <n v="30543689"/>
    <s v="STAFF"/>
    <n v="8540386"/>
    <s v="Time Code : N - 202211 Annual leave accrual/Dahlia Ramata Stéphanie  YAMEOGO"/>
  </r>
  <r>
    <s v="E"/>
    <s v="4200"/>
    <s v="854"/>
    <s v="85400"/>
    <s v="8549062"/>
    <n v="528004120002"/>
    <x v="0"/>
    <x v="23"/>
    <x v="23"/>
    <n v="202302"/>
    <n v="44895"/>
    <s v="XOF"/>
    <n v="-15694.36"/>
    <n v="-23.76"/>
    <s v="EUR"/>
    <n v="-23.93"/>
    <n v="30543689"/>
    <s v="STAFF"/>
    <n v="2032465"/>
    <s v="Time Code : N - OUAC041122-CNSS DU MOIS DE NOVEMBRE 2022 DE ZOURE Hassimi"/>
  </r>
  <r>
    <s v="E"/>
    <s v="4200"/>
    <s v="854"/>
    <s v="85406"/>
    <s v="8549057"/>
    <n v="528004120002"/>
    <x v="0"/>
    <x v="19"/>
    <x v="19"/>
    <n v="202302"/>
    <n v="44895"/>
    <s v="XOF"/>
    <n v="30309.46"/>
    <n v="45.88"/>
    <s v="EUR"/>
    <n v="46.209000000000003"/>
    <n v="30543689"/>
    <s v="STAFF"/>
    <n v="8540399"/>
    <s v="Time Code : N - OUAC041122-CNSS DU MOIS DE NOVEMBRE 2022 DE KONFE TRAORE Aicha"/>
  </r>
  <r>
    <s v="E"/>
    <s v="4300"/>
    <s v="854"/>
    <s v="85400"/>
    <s v="8549057"/>
    <n v="528004120002"/>
    <x v="0"/>
    <x v="19"/>
    <x v="19"/>
    <n v="202302"/>
    <n v="44895"/>
    <s v="XOF"/>
    <n v="11242.33"/>
    <n v="17.02"/>
    <s v="EUR"/>
    <n v="17.141999999999999"/>
    <n v="30543689"/>
    <s v="STAFF"/>
    <n v="8540392"/>
    <s v="Time Code : N - OUAC021122-IUTS DU MOIS DE NOVEMBRE 2022 DE KABORE Hamza"/>
  </r>
  <r>
    <s v="E"/>
    <s v="4200"/>
    <s v="854"/>
    <s v="85406"/>
    <s v="8549057"/>
    <n v="528004120002"/>
    <x v="0"/>
    <x v="19"/>
    <x v="19"/>
    <n v="202302"/>
    <n v="44895"/>
    <s v="XOF"/>
    <n v="13058.68"/>
    <n v="19.77"/>
    <s v="EUR"/>
    <n v="19.911999999999999"/>
    <n v="30543689"/>
    <s v="STAFF"/>
    <n v="2036440"/>
    <s v="Time Code : N - OUAC041122-CNSS DU MOIS DE NOVEMBRE 2022 DE YALPOUGDOU Hervé"/>
  </r>
  <r>
    <s v="E"/>
    <s v="4200"/>
    <s v="854"/>
    <s v="85406"/>
    <s v="8549057"/>
    <n v="528004120002"/>
    <x v="0"/>
    <x v="19"/>
    <x v="19"/>
    <n v="202302"/>
    <n v="44895"/>
    <s v="XOF"/>
    <n v="5224.3"/>
    <n v="7.91"/>
    <s v="EUR"/>
    <n v="7.9669999999999996"/>
    <n v="30543689"/>
    <s v="STAFF"/>
    <n v="8540358"/>
    <s v="Time Code : N - OUAC041122-CNSS DU MOIS DE NOVEMBRE 2022 DE ZOMA Jean"/>
  </r>
  <r>
    <s v="E"/>
    <s v="4210"/>
    <s v="854"/>
    <s v="85400"/>
    <s v="8549059"/>
    <n v="528004120002"/>
    <x v="0"/>
    <x v="12"/>
    <x v="12"/>
    <n v="202302"/>
    <n v="44895"/>
    <s v="XOF"/>
    <n v="-9876.8700000000008"/>
    <n v="-14.95"/>
    <s v="EUR"/>
    <n v="-15.057"/>
    <n v="30543689"/>
    <s v="STAFF"/>
    <n v="8540206"/>
    <s v="Time Code : N - TERMINAL_GRANT_8540206"/>
  </r>
  <r>
    <s v="E"/>
    <s v="4200"/>
    <s v="854"/>
    <s v="85400"/>
    <s v="8549059"/>
    <n v="528004120002"/>
    <x v="0"/>
    <x v="12"/>
    <x v="12"/>
    <n v="202302"/>
    <n v="44895"/>
    <s v="XOF"/>
    <n v="-2174.16"/>
    <n v="-3.29"/>
    <s v="EUR"/>
    <n v="-3.3140000000000001"/>
    <n v="30543689"/>
    <s v="STAFF"/>
    <n v="2012905"/>
    <s v="Time Code : N - OUAC041122-CNSS DU MOIS DE NOVEMBRE 2022 DE NEBIE Noël"/>
  </r>
  <r>
    <s v="E"/>
    <s v="4300"/>
    <s v="854"/>
    <s v="85400"/>
    <s v="8549059"/>
    <n v="528004120002"/>
    <x v="0"/>
    <x v="12"/>
    <x v="12"/>
    <n v="202302"/>
    <n v="44895"/>
    <s v="XOF"/>
    <n v="-3118.35"/>
    <n v="-4.72"/>
    <s v="EUR"/>
    <n v="-4.7539999999999996"/>
    <n v="30543689"/>
    <s v="STAFF"/>
    <n v="2012905"/>
    <s v="Time Code : N - OUAC021122-IUTS DU MOIS DE NOVEMBRE 2022 DE NEBIE Noël"/>
  </r>
  <r>
    <s v="E"/>
    <s v="4200"/>
    <s v="854"/>
    <s v="85400"/>
    <s v="8549059"/>
    <n v="528004120002"/>
    <x v="0"/>
    <x v="12"/>
    <x v="12"/>
    <n v="202302"/>
    <n v="44895"/>
    <s v="XOF"/>
    <n v="-5319.59"/>
    <n v="-8.0500000000000007"/>
    <s v="EUR"/>
    <n v="-8.1080000000000005"/>
    <n v="30543689"/>
    <s v="STAFF"/>
    <n v="8540206"/>
    <s v="Time Code : N - OUAC041122-CNSS DU MOIS DE NOVEMBRE 2022 DE OUEDRAOGO Wendingomdé Joseph Arnaud"/>
  </r>
  <r>
    <s v="E"/>
    <s v="4300"/>
    <s v="854"/>
    <s v="85400"/>
    <s v="8549059"/>
    <n v="528004120002"/>
    <x v="0"/>
    <x v="12"/>
    <x v="12"/>
    <n v="202302"/>
    <n v="44895"/>
    <s v="XOF"/>
    <n v="-7889.32"/>
    <n v="-11.94"/>
    <s v="EUR"/>
    <n v="-12.026"/>
    <n v="30543689"/>
    <s v="STAFF"/>
    <n v="8540206"/>
    <s v="Time Code : N - OUAC021122-IUTS DU MOIS DE NOVEMBRE 2022 DE OUEDRAOGO Wendingomdé Joseph Arnaud"/>
  </r>
  <r>
    <s v="E"/>
    <s v="4200"/>
    <s v="854"/>
    <s v="85406"/>
    <s v="8549059"/>
    <n v="528004120002"/>
    <x v="0"/>
    <x v="12"/>
    <x v="12"/>
    <n v="202302"/>
    <n v="44895"/>
    <s v="XOF"/>
    <n v="-12941.75"/>
    <n v="-19.59"/>
    <s v="EUR"/>
    <n v="-19.73"/>
    <n v="30543689"/>
    <s v="STAFF"/>
    <n v="8540386"/>
    <s v="Time Code : N - OUAC041122-CNSS DU MOIS DE NOVEMBRE 2022 DE YAMEOGO Dahlia Ramata Stephanie"/>
  </r>
  <r>
    <s v="E"/>
    <s v="4210"/>
    <s v="854"/>
    <s v="85400"/>
    <s v="8549059"/>
    <n v="528004120002"/>
    <x v="0"/>
    <x v="12"/>
    <x v="12"/>
    <n v="202302"/>
    <n v="44895"/>
    <s v="XOF"/>
    <n v="-653.79999999999995"/>
    <n v="-0.99"/>
    <s v="EUR"/>
    <n v="-0.997"/>
    <n v="30543689"/>
    <s v="STAFF"/>
    <n v="2012905"/>
    <s v="Time Code : N - TERMINAL_GRANT_2012905"/>
  </r>
  <r>
    <s v="E"/>
    <s v="4200"/>
    <s v="854"/>
    <s v="85408"/>
    <s v="8549059"/>
    <n v="528004120002"/>
    <x v="0"/>
    <x v="12"/>
    <x v="12"/>
    <n v="202302"/>
    <n v="44895"/>
    <s v="XOF"/>
    <n v="-79447.91"/>
    <n v="-120.26"/>
    <s v="EUR"/>
    <n v="-121.121"/>
    <n v="30543689"/>
    <s v="STAFF"/>
    <n v="2057784"/>
    <s v="Time Code : N - OUAC041122-CNSS DU MOIS DE NOVEMBRE 2022 DE KINDA Narcisse"/>
  </r>
  <r>
    <s v="E"/>
    <s v="4200"/>
    <s v="854"/>
    <s v="85406"/>
    <s v="8549059"/>
    <n v="528004120002"/>
    <x v="0"/>
    <x v="12"/>
    <x v="12"/>
    <n v="202302"/>
    <n v="44895"/>
    <s v="XOF"/>
    <n v="-8922.19"/>
    <n v="-13.51"/>
    <s v="EUR"/>
    <n v="-13.606999999999999"/>
    <n v="30543689"/>
    <s v="STAFF"/>
    <n v="8540279"/>
    <s v="Time Code : N - OUAC041122-CNSS DU MOIS DE NOVEMBRE 2022 DE YAMEOGO Wendkoaguenda Lucie"/>
  </r>
  <r>
    <s v="E"/>
    <s v="4210"/>
    <s v="854"/>
    <s v="85400"/>
    <s v="8549059"/>
    <n v="528004120002"/>
    <x v="0"/>
    <x v="18"/>
    <x v="18"/>
    <n v="202302"/>
    <n v="44895"/>
    <s v="XOF"/>
    <n v="9876.8700000000008"/>
    <n v="14.95"/>
    <s v="EUR"/>
    <n v="15.057"/>
    <n v="30543689"/>
    <s v="STAFF"/>
    <n v="8540206"/>
    <s v="Time Code : N - TERMINAL_GRANT_8540206"/>
  </r>
  <r>
    <s v="E"/>
    <s v="4300"/>
    <s v="854"/>
    <s v="85400"/>
    <s v="8549059"/>
    <n v="528004120002"/>
    <x v="0"/>
    <x v="18"/>
    <x v="18"/>
    <n v="202302"/>
    <n v="44895"/>
    <s v="XOF"/>
    <n v="3118.35"/>
    <n v="4.72"/>
    <s v="EUR"/>
    <n v="4.7539999999999996"/>
    <n v="30543689"/>
    <s v="STAFF"/>
    <n v="2012905"/>
    <s v="Time Code : N - OUAC021122-IUTS DU MOIS DE NOVEMBRE 2022 DE NEBIE Noël"/>
  </r>
  <r>
    <s v="E"/>
    <s v="4300"/>
    <s v="854"/>
    <s v="85400"/>
    <s v="8549059"/>
    <n v="528004120002"/>
    <x v="0"/>
    <x v="18"/>
    <x v="18"/>
    <n v="202302"/>
    <n v="44895"/>
    <s v="XOF"/>
    <n v="7889.32"/>
    <n v="11.94"/>
    <s v="EUR"/>
    <n v="12.026"/>
    <n v="30543689"/>
    <s v="STAFF"/>
    <n v="8540206"/>
    <s v="Time Code : N - OUAC021122-IUTS DU MOIS DE NOVEMBRE 2022 DE OUEDRAOGO Wendingomdé Joseph Arnaud"/>
  </r>
  <r>
    <s v="E"/>
    <s v="4200"/>
    <s v="854"/>
    <s v="85406"/>
    <s v="8549059"/>
    <n v="528004120002"/>
    <x v="0"/>
    <x v="18"/>
    <x v="18"/>
    <n v="202302"/>
    <n v="44895"/>
    <s v="XOF"/>
    <n v="12941.75"/>
    <n v="19.59"/>
    <s v="EUR"/>
    <n v="19.73"/>
    <n v="30543689"/>
    <s v="STAFF"/>
    <n v="8540386"/>
    <s v="Time Code : N - OUAC041122-CNSS DU MOIS DE NOVEMBRE 2022 DE YAMEOGO Dahlia Ramata Stephanie"/>
  </r>
  <r>
    <s v="E"/>
    <s v="4210"/>
    <s v="854"/>
    <s v="85400"/>
    <s v="8549059"/>
    <n v="528004120002"/>
    <x v="0"/>
    <x v="18"/>
    <x v="18"/>
    <n v="202302"/>
    <n v="44895"/>
    <s v="XOF"/>
    <n v="653.79999999999995"/>
    <n v="0.99"/>
    <s v="EUR"/>
    <n v="0.997"/>
    <n v="30543689"/>
    <s v="STAFF"/>
    <n v="2012905"/>
    <s v="Time Code : N - TERMINAL_GRANT_2012905"/>
  </r>
  <r>
    <s v="E"/>
    <s v="4200"/>
    <s v="854"/>
    <s v="85408"/>
    <s v="8549059"/>
    <n v="528004120002"/>
    <x v="0"/>
    <x v="18"/>
    <x v="18"/>
    <n v="202302"/>
    <n v="44895"/>
    <s v="XOF"/>
    <n v="79447.91"/>
    <n v="120.26"/>
    <s v="EUR"/>
    <n v="121.121"/>
    <n v="30543689"/>
    <s v="STAFF"/>
    <n v="2057784"/>
    <s v="Time Code : N - OUAC041122-CNSS DU MOIS DE NOVEMBRE 2022 DE KINDA Narcisse"/>
  </r>
  <r>
    <s v="E"/>
    <s v="4200"/>
    <s v="854"/>
    <s v="85406"/>
    <s v="8549059"/>
    <n v="528004120002"/>
    <x v="0"/>
    <x v="18"/>
    <x v="18"/>
    <n v="202302"/>
    <n v="44895"/>
    <s v="XOF"/>
    <n v="8922.19"/>
    <n v="13.51"/>
    <s v="EUR"/>
    <n v="13.606999999999999"/>
    <n v="30543689"/>
    <s v="STAFF"/>
    <n v="8540279"/>
    <s v="Time Code : N - OUAC041122-CNSS DU MOIS DE NOVEMBRE 2022 DE YAMEOGO Wendkoaguenda Lucie"/>
  </r>
  <r>
    <s v="E"/>
    <s v="4200"/>
    <s v="854"/>
    <s v="85406"/>
    <s v="8549057"/>
    <n v="528004120002"/>
    <x v="0"/>
    <x v="7"/>
    <x v="7"/>
    <n v="202302"/>
    <n v="44895"/>
    <s v="XOF"/>
    <n v="-30309.46"/>
    <n v="-45.88"/>
    <s v="EUR"/>
    <n v="-46.209000000000003"/>
    <n v="30543689"/>
    <s v="STAFF"/>
    <n v="8540399"/>
    <s v="Time Code : N - OUAC041122-CNSS DU MOIS DE NOVEMBRE 2022 DE KONFE TRAORE Aicha"/>
  </r>
  <r>
    <s v="E"/>
    <s v="4300"/>
    <s v="854"/>
    <s v="85400"/>
    <s v="8549057"/>
    <n v="528004120002"/>
    <x v="0"/>
    <x v="7"/>
    <x v="7"/>
    <n v="202302"/>
    <n v="44895"/>
    <s v="XOF"/>
    <n v="-11242.33"/>
    <n v="-17.02"/>
    <s v="EUR"/>
    <n v="-17.141999999999999"/>
    <n v="30543689"/>
    <s v="STAFF"/>
    <n v="8540392"/>
    <s v="Time Code : N - OUAC021122-IUTS DU MOIS DE NOVEMBRE 2022 DE KABORE Hamza"/>
  </r>
  <r>
    <s v="E"/>
    <s v="4200"/>
    <s v="854"/>
    <s v="85406"/>
    <s v="8549057"/>
    <n v="528004120002"/>
    <x v="0"/>
    <x v="7"/>
    <x v="7"/>
    <n v="202302"/>
    <n v="44895"/>
    <s v="XOF"/>
    <n v="-13058.68"/>
    <n v="-19.77"/>
    <s v="EUR"/>
    <n v="-19.911999999999999"/>
    <n v="30543689"/>
    <s v="STAFF"/>
    <n v="2036440"/>
    <s v="Time Code : N - OUAC041122-CNSS DU MOIS DE NOVEMBRE 2022 DE YALPOUGDOU Hervé"/>
  </r>
  <r>
    <s v="E"/>
    <s v="4200"/>
    <s v="854"/>
    <s v="85406"/>
    <s v="8549057"/>
    <n v="528004120002"/>
    <x v="0"/>
    <x v="7"/>
    <x v="7"/>
    <n v="202302"/>
    <n v="44895"/>
    <s v="XOF"/>
    <n v="-5224.3"/>
    <n v="-7.91"/>
    <s v="EUR"/>
    <n v="-7.9669999999999996"/>
    <n v="30543689"/>
    <s v="STAFF"/>
    <n v="8540358"/>
    <s v="Time Code : N - OUAC041122-CNSS DU MOIS DE NOVEMBRE 2022 DE ZOMA Jean"/>
  </r>
  <r>
    <s v="E"/>
    <s v="4200"/>
    <s v="854"/>
    <s v="85400"/>
    <s v="8549057"/>
    <n v="528004120002"/>
    <x v="0"/>
    <x v="7"/>
    <x v="7"/>
    <n v="202302"/>
    <n v="44895"/>
    <s v="XOF"/>
    <n v="-14333.33"/>
    <n v="-21.7"/>
    <s v="EUR"/>
    <n v="-21.855"/>
    <n v="30543689"/>
    <s v="STAFF"/>
    <n v="8540392"/>
    <s v="Time Code : N - OUAC041122-CNSS DU MOIS DE NOVEMBRE 2022 DE KABORE Hamza"/>
  </r>
  <r>
    <s v="E"/>
    <s v="4060"/>
    <s v="854"/>
    <s v="85400"/>
    <s v="8549059"/>
    <n v="528004120002"/>
    <x v="0"/>
    <x v="12"/>
    <x v="12"/>
    <n v="202302"/>
    <n v="44895"/>
    <s v="XOF"/>
    <n v="-4470.72"/>
    <n v="-6.77"/>
    <s v="EUR"/>
    <n v="-6.8179999999999996"/>
    <n v="30543689"/>
    <s v="STAFF"/>
    <n v="8540206"/>
    <s v="Time Code : N - 202211 Annual leave accrual/Wendingomde Joseph Arnaud  OUEDRAOGO"/>
  </r>
  <r>
    <s v="E"/>
    <s v="4060"/>
    <s v="854"/>
    <s v="85400"/>
    <s v="8549059"/>
    <n v="528004120002"/>
    <x v="0"/>
    <x v="12"/>
    <x v="12"/>
    <n v="202302"/>
    <n v="44895"/>
    <s v="XOF"/>
    <n v="-1756.94"/>
    <n v="-2.66"/>
    <s v="EUR"/>
    <n v="-2.6789999999999998"/>
    <n v="30543689"/>
    <s v="STAFF"/>
    <n v="2012905"/>
    <s v="Time Code : N - 202211 Annual leave accrual/Noel  Nebie"/>
  </r>
  <r>
    <s v="E"/>
    <s v="4200"/>
    <s v="854"/>
    <s v="85400"/>
    <s v="8549059"/>
    <n v="528004120002"/>
    <x v="0"/>
    <x v="18"/>
    <x v="18"/>
    <n v="202302"/>
    <n v="44895"/>
    <s v="XOF"/>
    <n v="2174.16"/>
    <n v="3.29"/>
    <s v="EUR"/>
    <n v="3.3140000000000001"/>
    <n v="30543689"/>
    <s v="STAFF"/>
    <n v="2012905"/>
    <s v="Time Code : N - OUAC041122-CNSS DU MOIS DE NOVEMBRE 2022 DE NEBIE Noël"/>
  </r>
  <r>
    <s v="E"/>
    <s v="4200"/>
    <s v="854"/>
    <s v="85400"/>
    <s v="8549059"/>
    <n v="528004120002"/>
    <x v="0"/>
    <x v="18"/>
    <x v="18"/>
    <n v="202302"/>
    <n v="44895"/>
    <s v="XOF"/>
    <n v="5319.59"/>
    <n v="8.0500000000000007"/>
    <s v="EUR"/>
    <n v="8.1080000000000005"/>
    <n v="30543689"/>
    <s v="STAFF"/>
    <n v="8540206"/>
    <s v="Time Code : N - OUAC041122-CNSS DU MOIS DE NOVEMBRE 2022 DE OUEDRAOGO Wendingomdé Joseph Arnaud"/>
  </r>
  <r>
    <s v="E"/>
    <s v="4060"/>
    <s v="854"/>
    <s v="85400"/>
    <s v="8549055"/>
    <n v="528004120002"/>
    <x v="0"/>
    <x v="11"/>
    <x v="11"/>
    <n v="202302"/>
    <n v="44895"/>
    <s v="XOF"/>
    <n v="-2149.86"/>
    <n v="-3.25"/>
    <s v="EUR"/>
    <n v="-3.2730000000000001"/>
    <n v="30543689"/>
    <s v="STAFF"/>
    <n v="8540039"/>
    <s v="Time Code : N - 202211 Annual leave accrual/Grégoire  NABI"/>
  </r>
  <r>
    <s v="E"/>
    <s v="4060"/>
    <s v="854"/>
    <s v="85400"/>
    <s v="8549057"/>
    <n v="528004120002"/>
    <x v="0"/>
    <x v="7"/>
    <x v="7"/>
    <n v="202302"/>
    <n v="44895"/>
    <s v="XOF"/>
    <n v="-7254.21"/>
    <n v="-10.98"/>
    <s v="EUR"/>
    <n v="-11.058999999999999"/>
    <n v="30543689"/>
    <s v="STAFF"/>
    <n v="8540392"/>
    <s v="Time Code : N - 202211 Annual leave accrual/Hamza  Kabore"/>
  </r>
  <r>
    <s v="E"/>
    <s v="4060"/>
    <s v="854"/>
    <s v="85400"/>
    <s v="8549062"/>
    <n v="528004120002"/>
    <x v="0"/>
    <x v="78"/>
    <x v="77"/>
    <n v="202302"/>
    <n v="44895"/>
    <s v="XOF"/>
    <n v="6911.46"/>
    <n v="10.46"/>
    <s v="EUR"/>
    <n v="10.535"/>
    <n v="30543689"/>
    <s v="STAFF"/>
    <n v="2032465"/>
    <s v="Time Code : N - 202211 Annual leave accrual/Hassimi  ZOURE"/>
  </r>
  <r>
    <s v="E"/>
    <s v="4060"/>
    <s v="854"/>
    <s v="85400"/>
    <s v="8549062"/>
    <n v="528004120002"/>
    <x v="0"/>
    <x v="23"/>
    <x v="23"/>
    <n v="202302"/>
    <n v="44895"/>
    <s v="XOF"/>
    <n v="-6911.46"/>
    <n v="-10.46"/>
    <s v="EUR"/>
    <n v="-10.535"/>
    <n v="30543689"/>
    <s v="STAFF"/>
    <n v="2032465"/>
    <s v="Time Code : N - 202211 Annual leave accrual/Hassimi  ZOURE"/>
  </r>
  <r>
    <s v="E"/>
    <s v="4061"/>
    <s v="854"/>
    <s v="85400"/>
    <s v="8549051"/>
    <n v="528004120002"/>
    <x v="0"/>
    <x v="8"/>
    <x v="8"/>
    <n v="202302"/>
    <n v="44895"/>
    <s v="XOF"/>
    <n v="1.1499999999999999"/>
    <n v="0"/>
    <s v="EUR"/>
    <n v="0"/>
    <n v="30543689"/>
    <s v="STAFF"/>
    <n v="9985201"/>
    <s v="Time Code : N - 202211 Annual leave accrual/Benoit  DELSARTE"/>
  </r>
  <r>
    <s v="E"/>
    <s v="4060"/>
    <s v="854"/>
    <s v="85400"/>
    <s v="8549055"/>
    <n v="528004120002"/>
    <x v="0"/>
    <x v="42"/>
    <x v="42"/>
    <n v="202302"/>
    <n v="44895"/>
    <s v="XOF"/>
    <n v="2149.86"/>
    <n v="3.25"/>
    <s v="EUR"/>
    <n v="3.2730000000000001"/>
    <n v="30543689"/>
    <s v="STAFF"/>
    <n v="8540039"/>
    <s v="Time Code : N - 202211 Annual leave accrual/Grégoire  NABI"/>
  </r>
  <r>
    <s v="E"/>
    <s v="4061"/>
    <s v="854"/>
    <s v="85400"/>
    <s v="8549051"/>
    <n v="528004120002"/>
    <x v="0"/>
    <x v="1"/>
    <x v="1"/>
    <n v="202302"/>
    <n v="44895"/>
    <s v="XOF"/>
    <n v="-1.1499999999999999"/>
    <n v="0"/>
    <s v="EUR"/>
    <n v="0"/>
    <n v="30543689"/>
    <s v="STAFF"/>
    <n v="9985201"/>
    <s v="Time Code : N - 202211 Annual leave accrual/Benoit  DELSARTE"/>
  </r>
  <r>
    <s v="E"/>
    <s v="4300"/>
    <s v="854"/>
    <s v="85400"/>
    <s v="8549062"/>
    <n v="528004120002"/>
    <x v="0"/>
    <x v="23"/>
    <x v="23"/>
    <n v="202302"/>
    <n v="44895"/>
    <s v="XOF"/>
    <n v="-13380.36"/>
    <n v="-20.25"/>
    <s v="EUR"/>
    <n v="-20.395"/>
    <n v="30543689"/>
    <s v="STAFF"/>
    <n v="2032465"/>
    <s v="Time Code : N - OUAC021122-IUTS DU MOIS DE NOVEMBRE 2022 DE ZOURE Hassimi"/>
  </r>
  <r>
    <s v="E"/>
    <s v="4210"/>
    <s v="854"/>
    <s v="85400"/>
    <s v="8549062"/>
    <n v="528004120002"/>
    <x v="0"/>
    <x v="23"/>
    <x v="23"/>
    <n v="202302"/>
    <n v="44895"/>
    <s v="XOF"/>
    <n v="-4711.96"/>
    <n v="-7.13"/>
    <s v="EUR"/>
    <n v="-7.181"/>
    <n v="30543689"/>
    <s v="STAFF"/>
    <n v="2032465"/>
    <s v="Time Code : N - TERMINAL_GRANT_2032465"/>
  </r>
  <r>
    <s v="E"/>
    <s v="4210"/>
    <s v="854"/>
    <s v="85406"/>
    <s v="8549057"/>
    <n v="528004120002"/>
    <x v="0"/>
    <x v="7"/>
    <x v="7"/>
    <n v="202302"/>
    <n v="44895"/>
    <s v="XOF"/>
    <n v="-1663.55"/>
    <n v="-2.52"/>
    <s v="EUR"/>
    <n v="-2.5379999999999998"/>
    <n v="30543689"/>
    <s v="STAFF"/>
    <n v="2036440"/>
    <s v="Time Code : N - TERMINAL_GRANT_2036440"/>
  </r>
  <r>
    <s v="E"/>
    <s v="4300"/>
    <s v="854"/>
    <s v="85400"/>
    <s v="8549055"/>
    <n v="528004120002"/>
    <x v="0"/>
    <x v="11"/>
    <x v="11"/>
    <n v="202302"/>
    <n v="44895"/>
    <s v="XOF"/>
    <n v="-5222.3100000000004"/>
    <n v="-7.9"/>
    <s v="EUR"/>
    <n v="-7.9569999999999999"/>
    <n v="30543689"/>
    <s v="STAFF"/>
    <n v="8540039"/>
    <s v="Time Code : N - OUAC021122-IUTS DU MOIS DE NOVEMBRE 2022 DE NABI Grégoire"/>
  </r>
  <r>
    <s v="E"/>
    <s v="4300"/>
    <s v="854"/>
    <s v="85400"/>
    <s v="8549062"/>
    <n v="528004120002"/>
    <x v="0"/>
    <x v="78"/>
    <x v="77"/>
    <n v="202302"/>
    <n v="44895"/>
    <s v="XOF"/>
    <n v="13380.36"/>
    <n v="20.25"/>
    <s v="EUR"/>
    <n v="20.395"/>
    <n v="30543689"/>
    <s v="STAFF"/>
    <n v="2032465"/>
    <s v="Time Code : N - OUAC021122-IUTS DU MOIS DE NOVEMBRE 2022 DE ZOURE Hassimi"/>
  </r>
  <r>
    <s v="E"/>
    <s v="4210"/>
    <s v="854"/>
    <s v="85400"/>
    <s v="8549062"/>
    <n v="528004120002"/>
    <x v="0"/>
    <x v="78"/>
    <x v="77"/>
    <n v="202302"/>
    <n v="44895"/>
    <s v="XOF"/>
    <n v="4711.96"/>
    <n v="7.13"/>
    <s v="EUR"/>
    <n v="7.181"/>
    <n v="30543689"/>
    <s v="STAFF"/>
    <n v="2032465"/>
    <s v="Time Code : N - TERMINAL_GRANT_2032465"/>
  </r>
  <r>
    <s v="E"/>
    <s v="4210"/>
    <s v="854"/>
    <s v="85406"/>
    <s v="8549059"/>
    <n v="528004120002"/>
    <x v="0"/>
    <x v="18"/>
    <x v="18"/>
    <n v="202302"/>
    <n v="44895"/>
    <s v="XOF"/>
    <n v="12468.38"/>
    <n v="18.87"/>
    <s v="EUR"/>
    <n v="19.004999999999999"/>
    <n v="30543689"/>
    <s v="STAFF"/>
    <n v="8540279"/>
    <s v="Time Code : N - TERMINAL_GRANT_8540279"/>
  </r>
  <r>
    <s v="E"/>
    <s v="4300"/>
    <s v="854"/>
    <s v="85400"/>
    <s v="8549055"/>
    <n v="528004120002"/>
    <x v="0"/>
    <x v="42"/>
    <x v="42"/>
    <n v="202302"/>
    <n v="44895"/>
    <s v="XOF"/>
    <n v="5222.3100000000004"/>
    <n v="7.9"/>
    <s v="EUR"/>
    <n v="7.9569999999999999"/>
    <n v="30543689"/>
    <s v="STAFF"/>
    <n v="8540039"/>
    <s v="Time Code : N - OUAC021122-IUTS DU MOIS DE NOVEMBRE 2022 DE NABI Grégoire"/>
  </r>
  <r>
    <s v="E"/>
    <s v="4300"/>
    <s v="854"/>
    <s v="85406"/>
    <s v="8549059"/>
    <n v="528004120002"/>
    <x v="0"/>
    <x v="18"/>
    <x v="18"/>
    <n v="202302"/>
    <n v="44895"/>
    <s v="XOF"/>
    <n v="8139.25"/>
    <n v="12.32"/>
    <s v="EUR"/>
    <n v="12.407999999999999"/>
    <n v="30543689"/>
    <s v="STAFF"/>
    <n v="8540279"/>
    <s v="Time Code : N - OUAC021122-IUTS DU MOIS DE NOVEMBRE 2022 DE YAMEOGO Wendkoaguenda Lucie"/>
  </r>
  <r>
    <s v="E"/>
    <s v="4300"/>
    <s v="854"/>
    <s v="85406"/>
    <s v="8549059"/>
    <n v="528004120002"/>
    <x v="0"/>
    <x v="18"/>
    <x v="18"/>
    <n v="202302"/>
    <n v="44895"/>
    <s v="XOF"/>
    <n v="7988.77"/>
    <n v="12.09"/>
    <s v="EUR"/>
    <n v="12.177"/>
    <n v="30543689"/>
    <s v="STAFF"/>
    <n v="8540386"/>
    <s v="Time Code : N - OUAC021122-IUTS DU MOIS DE NOVEMBRE 2022 DE YAMEOGO Dahlia Ramata Stephanie"/>
  </r>
  <r>
    <s v="E"/>
    <s v="4300"/>
    <s v="854"/>
    <s v="85408"/>
    <s v="8549059"/>
    <n v="528004120002"/>
    <x v="0"/>
    <x v="18"/>
    <x v="18"/>
    <n v="202302"/>
    <n v="44895"/>
    <s v="XOF"/>
    <n v="32874.550000000003"/>
    <n v="49.76"/>
    <s v="EUR"/>
    <n v="50.116"/>
    <n v="30543689"/>
    <s v="STAFF"/>
    <n v="2057784"/>
    <s v="Time Code : N - OUAC021122-IUTS DU MOIS DE NOVEMBRE 2022 DE KINDA Narcisse"/>
  </r>
  <r>
    <s v="E"/>
    <s v="4210"/>
    <s v="854"/>
    <s v="85406"/>
    <s v="8549057"/>
    <n v="528004120002"/>
    <x v="0"/>
    <x v="19"/>
    <x v="19"/>
    <n v="202302"/>
    <n v="44895"/>
    <s v="XOF"/>
    <n v="1663.55"/>
    <n v="2.52"/>
    <s v="EUR"/>
    <n v="2.5379999999999998"/>
    <n v="30543689"/>
    <s v="STAFF"/>
    <n v="2036440"/>
    <s v="Time Code : N - TERMINAL_GRANT_2036440"/>
  </r>
  <r>
    <s v="E"/>
    <s v="4300"/>
    <s v="854"/>
    <s v="85406"/>
    <s v="8549057"/>
    <n v="528004120002"/>
    <x v="0"/>
    <x v="19"/>
    <x v="19"/>
    <n v="202302"/>
    <n v="44895"/>
    <s v="XOF"/>
    <n v="18709.63"/>
    <n v="28.32"/>
    <s v="EUR"/>
    <n v="28.523"/>
    <n v="30543689"/>
    <s v="STAFF"/>
    <n v="8540399"/>
    <s v="Time Code : N - OUAC021122-IUTS DU MOIS DE NOVEMBRE 2022 DE KONFE TRAORE Aicha"/>
  </r>
  <r>
    <s v="E"/>
    <s v="4300"/>
    <s v="854"/>
    <s v="85406"/>
    <s v="8549057"/>
    <n v="528004120002"/>
    <x v="0"/>
    <x v="19"/>
    <x v="19"/>
    <n v="202302"/>
    <n v="44895"/>
    <s v="XOF"/>
    <n v="8197.0499999999993"/>
    <n v="12.41"/>
    <s v="EUR"/>
    <n v="12.499000000000001"/>
    <n v="30543689"/>
    <s v="STAFF"/>
    <n v="8540358"/>
    <s v="Time Code : N - OUAC021122-IUTS DU MOIS DE NOVEMBRE 2022 DE ZOMA Jean"/>
  </r>
  <r>
    <s v="E"/>
    <s v="4300"/>
    <s v="854"/>
    <s v="85406"/>
    <s v="8549057"/>
    <n v="528004120002"/>
    <x v="0"/>
    <x v="19"/>
    <x v="19"/>
    <n v="202302"/>
    <n v="44895"/>
    <s v="XOF"/>
    <n v="5403.52"/>
    <n v="8.18"/>
    <s v="EUR"/>
    <n v="8.2390000000000008"/>
    <n v="30543689"/>
    <s v="STAFF"/>
    <n v="2036440"/>
    <s v="Time Code : N - OUAC021122-IUTS DU MOIS DE NOVEMBRE 2022 DE YALPOUGDOU Hervé"/>
  </r>
  <r>
    <s v="E"/>
    <s v="4210"/>
    <s v="854"/>
    <s v="85406"/>
    <s v="8549059"/>
    <n v="528004120002"/>
    <x v="0"/>
    <x v="12"/>
    <x v="12"/>
    <n v="202302"/>
    <n v="44895"/>
    <s v="XOF"/>
    <n v="-12468.38"/>
    <n v="-18.87"/>
    <s v="EUR"/>
    <n v="-19.004999999999999"/>
    <n v="30543689"/>
    <s v="STAFF"/>
    <n v="8540279"/>
    <s v="Time Code : N - TERMINAL_GRANT_8540279"/>
  </r>
  <r>
    <s v="E"/>
    <s v="4060"/>
    <s v="854"/>
    <s v="85400"/>
    <s v="8549057"/>
    <n v="528004120002"/>
    <x v="0"/>
    <x v="19"/>
    <x v="19"/>
    <n v="202302"/>
    <n v="44895"/>
    <s v="XOF"/>
    <n v="7254.21"/>
    <n v="10.98"/>
    <s v="EUR"/>
    <n v="11.058999999999999"/>
    <n v="30543689"/>
    <s v="STAFF"/>
    <n v="8540392"/>
    <s v="Time Code : N - 202211 Annual leave accrual/Hamza  Kabore"/>
  </r>
  <r>
    <s v="E"/>
    <s v="4060"/>
    <s v="854"/>
    <s v="85406"/>
    <s v="8549059"/>
    <n v="528004120002"/>
    <x v="0"/>
    <x v="18"/>
    <x v="18"/>
    <n v="202302"/>
    <n v="44895"/>
    <s v="XOF"/>
    <n v="4852.3"/>
    <n v="7.34"/>
    <s v="EUR"/>
    <n v="7.3929999999999998"/>
    <n v="30543689"/>
    <s v="STAFF"/>
    <n v="8540386"/>
    <s v="Time Code : N - 202211 Annual leave accrual/Dahlia Ramata Stéphanie  YAMEOGO"/>
  </r>
  <r>
    <s v="E"/>
    <s v="4060"/>
    <s v="854"/>
    <s v="85406"/>
    <s v="8549059"/>
    <n v="528004120002"/>
    <x v="0"/>
    <x v="18"/>
    <x v="18"/>
    <n v="202302"/>
    <n v="44895"/>
    <s v="XOF"/>
    <n v="4284.88"/>
    <n v="6.49"/>
    <s v="EUR"/>
    <n v="6.5359999999999996"/>
    <n v="30543689"/>
    <s v="STAFF"/>
    <n v="8540279"/>
    <s v="Time Code : N - 202211 Annual leave accrual/Lucie Wendkoaguenda.  YAMEOGO"/>
  </r>
  <r>
    <s v="E"/>
    <s v="4060"/>
    <s v="854"/>
    <s v="85408"/>
    <s v="8549059"/>
    <n v="528004120002"/>
    <x v="0"/>
    <x v="18"/>
    <x v="18"/>
    <n v="202302"/>
    <n v="44895"/>
    <s v="XOF"/>
    <n v="25241.360000000001"/>
    <n v="38.21"/>
    <s v="EUR"/>
    <n v="38.484000000000002"/>
    <n v="30543689"/>
    <s v="STAFF"/>
    <n v="2057784"/>
    <s v="Time Code : N - 202211 Annual leave accrual/Narcisse  Kinda"/>
  </r>
  <r>
    <s v="E"/>
    <s v="4060"/>
    <s v="854"/>
    <s v="85400"/>
    <s v="8549059"/>
    <n v="528004120002"/>
    <x v="0"/>
    <x v="18"/>
    <x v="18"/>
    <n v="202302"/>
    <n v="44895"/>
    <s v="XOF"/>
    <n v="4470.72"/>
    <n v="6.77"/>
    <s v="EUR"/>
    <n v="6.8179999999999996"/>
    <n v="30543689"/>
    <s v="STAFF"/>
    <n v="8540206"/>
    <s v="Time Code : N - 202211 Annual leave accrual/Wendingomde Joseph Arnaud  OUEDRAOGO"/>
  </r>
  <r>
    <s v="E"/>
    <s v="4060"/>
    <s v="854"/>
    <s v="85406"/>
    <s v="8549057"/>
    <n v="528004120002"/>
    <x v="0"/>
    <x v="19"/>
    <x v="19"/>
    <n v="202302"/>
    <n v="44895"/>
    <s v="XOF"/>
    <n v="11364.04"/>
    <n v="17.2"/>
    <s v="EUR"/>
    <n v="17.323"/>
    <n v="30543689"/>
    <s v="STAFF"/>
    <n v="8540399"/>
    <s v="Time Code : N - 202211 Annual leave accrual/Aïcha  KONFE/TRAORE"/>
  </r>
  <r>
    <s v="E"/>
    <s v="4060"/>
    <s v="854"/>
    <s v="85406"/>
    <s v="8549057"/>
    <n v="528004120002"/>
    <x v="0"/>
    <x v="19"/>
    <x v="19"/>
    <n v="202302"/>
    <n v="44895"/>
    <s v="XOF"/>
    <n v="4390.6400000000003"/>
    <n v="6.65"/>
    <s v="EUR"/>
    <n v="6.6980000000000004"/>
    <n v="30543689"/>
    <s v="STAFF"/>
    <n v="8540358"/>
    <s v="Time Code : N - 202211 Annual leave accrual/Jean  ZOMA"/>
  </r>
  <r>
    <s v="E"/>
    <s v="4060"/>
    <s v="854"/>
    <s v="85406"/>
    <s v="8549057"/>
    <n v="528004120002"/>
    <x v="0"/>
    <x v="19"/>
    <x v="19"/>
    <n v="202302"/>
    <n v="44895"/>
    <s v="XOF"/>
    <n v="2410.83"/>
    <n v="3.65"/>
    <s v="EUR"/>
    <n v="3.6760000000000002"/>
    <n v="30543689"/>
    <s v="STAFF"/>
    <n v="2036440"/>
    <s v="Time Code : N - 202211 Annual leave accrual/Yalpougdou  Herve"/>
  </r>
  <r>
    <s v="E"/>
    <s v="4300"/>
    <s v="854"/>
    <s v="85406"/>
    <s v="8549057"/>
    <n v="528004120002"/>
    <x v="0"/>
    <x v="7"/>
    <x v="7"/>
    <n v="202302"/>
    <n v="44895"/>
    <s v="XOF"/>
    <n v="-18709.63"/>
    <n v="-28.32"/>
    <s v="EUR"/>
    <n v="-28.523"/>
    <n v="30543689"/>
    <s v="STAFF"/>
    <n v="8540399"/>
    <s v="Time Code : N - OUAC021122-IUTS DU MOIS DE NOVEMBRE 2022 DE KONFE TRAORE Aicha"/>
  </r>
  <r>
    <s v="E"/>
    <s v="4300"/>
    <s v="854"/>
    <s v="85406"/>
    <s v="8549057"/>
    <n v="528004120002"/>
    <x v="0"/>
    <x v="7"/>
    <x v="7"/>
    <n v="202302"/>
    <n v="44895"/>
    <s v="XOF"/>
    <n v="-8197.0499999999993"/>
    <n v="-12.41"/>
    <s v="EUR"/>
    <n v="-12.499000000000001"/>
    <n v="30543689"/>
    <s v="STAFF"/>
    <n v="8540358"/>
    <s v="Time Code : N - OUAC021122-IUTS DU MOIS DE NOVEMBRE 2022 DE ZOMA Jean"/>
  </r>
  <r>
    <s v="E"/>
    <s v="4300"/>
    <s v="854"/>
    <s v="85406"/>
    <s v="8549057"/>
    <n v="528004120002"/>
    <x v="0"/>
    <x v="7"/>
    <x v="7"/>
    <n v="202302"/>
    <n v="44895"/>
    <s v="XOF"/>
    <n v="-5403.52"/>
    <n v="-8.18"/>
    <s v="EUR"/>
    <n v="-8.2390000000000008"/>
    <n v="30543689"/>
    <s v="STAFF"/>
    <n v="2036440"/>
    <s v="Time Code : N - OUAC021122-IUTS DU MOIS DE NOVEMBRE 2022 DE YALPOUGDOU Hervé"/>
  </r>
  <r>
    <s v="E"/>
    <s v="4300"/>
    <s v="854"/>
    <s v="85406"/>
    <s v="8549059"/>
    <n v="528004120002"/>
    <x v="0"/>
    <x v="12"/>
    <x v="12"/>
    <n v="202302"/>
    <n v="44895"/>
    <s v="XOF"/>
    <n v="-8139.25"/>
    <n v="-12.32"/>
    <s v="EUR"/>
    <n v="-12.407999999999999"/>
    <n v="30543689"/>
    <s v="STAFF"/>
    <n v="8540279"/>
    <s v="Time Code : N - OUAC021122-IUTS DU MOIS DE NOVEMBRE 2022 DE YAMEOGO Wendkoaguenda Lucie"/>
  </r>
  <r>
    <s v="E"/>
    <s v="4300"/>
    <s v="854"/>
    <s v="85406"/>
    <s v="8549059"/>
    <n v="528004120002"/>
    <x v="0"/>
    <x v="12"/>
    <x v="12"/>
    <n v="202302"/>
    <n v="44895"/>
    <s v="XOF"/>
    <n v="-7988.77"/>
    <n v="-12.09"/>
    <s v="EUR"/>
    <n v="-12.177"/>
    <n v="30543689"/>
    <s v="STAFF"/>
    <n v="8540386"/>
    <s v="Time Code : N - OUAC021122-IUTS DU MOIS DE NOVEMBRE 2022 DE YAMEOGO Dahlia Ramata Stephanie"/>
  </r>
  <r>
    <s v="E"/>
    <s v="4300"/>
    <s v="854"/>
    <s v="85408"/>
    <s v="8549059"/>
    <n v="528004120002"/>
    <x v="0"/>
    <x v="12"/>
    <x v="12"/>
    <n v="202302"/>
    <n v="44895"/>
    <s v="XOF"/>
    <n v="-32874.550000000003"/>
    <n v="-49.76"/>
    <s v="EUR"/>
    <n v="-50.116"/>
    <n v="30543689"/>
    <s v="STAFF"/>
    <n v="2057784"/>
    <s v="Time Code : N - OUAC021122-IUTS DU MOIS DE NOVEMBRE 2022 DE KINDA Narcisse"/>
  </r>
  <r>
    <s v="E"/>
    <s v="4000"/>
    <s v="854"/>
    <s v="85400"/>
    <s v="8549051"/>
    <n v="528004120002"/>
    <x v="0"/>
    <x v="1"/>
    <x v="1"/>
    <n v="202302"/>
    <n v="44896"/>
    <s v="XOF"/>
    <n v="-66.86"/>
    <n v="-0.11"/>
    <s v="EUR"/>
    <n v="-0.106"/>
    <n v="30543689"/>
    <s v="STAFF"/>
    <n v="9985201"/>
    <s v="Time Code : N - Diversity Travel-1119497A-VEDA MUGISHA DELSARTE / BELLA KIGOMA DELSARTE-TAR-1919-20221122141511-85400/8549051/999020XX/0007-Flight - BOD-CDG/CDG-OUA-Trans No:1116287-1188753"/>
  </r>
  <r>
    <s v="E"/>
    <s v="4000"/>
    <s v="854"/>
    <s v="85400"/>
    <s v="8549051"/>
    <n v="528004120002"/>
    <x v="0"/>
    <x v="8"/>
    <x v="8"/>
    <n v="202302"/>
    <n v="44896"/>
    <s v="XOF"/>
    <n v="66.86"/>
    <n v="0.11"/>
    <s v="EUR"/>
    <n v="0.106"/>
    <n v="30543689"/>
    <s v="STAFF"/>
    <n v="9985201"/>
    <s v="Time Code : N - Diversity Travel-1119497A-VEDA MUGISHA DELSARTE / BELLA KIGOMA DELSARTE-TAR-1919-20221122141511-85400/8549051/999020XX/0007-Flight - BOD-CDG/CDG-OUA-Trans No:1116287-1188753"/>
  </r>
  <r>
    <s v="E"/>
    <s v="4010"/>
    <s v="854"/>
    <s v="85408"/>
    <s v="8549059"/>
    <n v="528004120002"/>
    <x v="0"/>
    <x v="12"/>
    <x v="12"/>
    <n v="202302"/>
    <n v="44897"/>
    <s v="XOF"/>
    <n v="-26091"/>
    <n v="-41.28"/>
    <s v="EUR"/>
    <n v="-39.78"/>
    <n v="30543689"/>
    <s v="STAFF"/>
    <n v="2046481"/>
    <s v="Time Code : M - OUB05122022-OMNI-TOE HADJA ALIZA SANDRINE-Complément de salaire pour congés de maternité Novembre et rappel Septembre et Octobre 2022"/>
  </r>
  <r>
    <s v="E"/>
    <s v="4010"/>
    <s v="854"/>
    <s v="85408"/>
    <s v="8549059"/>
    <n v="528004120002"/>
    <x v="0"/>
    <x v="18"/>
    <x v="18"/>
    <n v="202302"/>
    <n v="44897"/>
    <s v="XOF"/>
    <n v="26091"/>
    <n v="41.28"/>
    <s v="EUR"/>
    <n v="39.78"/>
    <n v="30543689"/>
    <s v="STAFF"/>
    <n v="2046481"/>
    <s v="Time Code : M - OUB05122022-OMNI-TOE HADJA ALIZA SANDRINE-Complément de salaire pour congés de maternité Novembre et rappel Septembre et Octobre 2022"/>
  </r>
  <r>
    <s v="E"/>
    <s v="6340"/>
    <s v="854"/>
    <s v="85401"/>
    <s v="8549054"/>
    <n v="528004120010"/>
    <x v="1"/>
    <x v="43"/>
    <x v="43"/>
    <n v="202302"/>
    <n v="44900"/>
    <s v="XOF"/>
    <n v="-20.43"/>
    <n v="-0.03"/>
    <s v="EUR"/>
    <n v="-2.9000000000000001E-2"/>
    <n v="30543689"/>
    <m/>
    <m/>
    <s v="Premise allocation : [52800412] [4.09%] [30531739] - KACPC021222/SANON KAMISSA SITA/Règlement des frais d'envoie de plis (spécimen de signature de BANCE Yacouba) à ouagadougou"/>
  </r>
  <r>
    <s v="E"/>
    <s v="6340"/>
    <s v="854"/>
    <s v="85401"/>
    <s v="8549054"/>
    <n v="528004120010"/>
    <x v="1"/>
    <x v="101"/>
    <x v="43"/>
    <n v="202302"/>
    <n v="44900"/>
    <s v="XOF"/>
    <n v="20.43"/>
    <n v="0.03"/>
    <s v="EUR"/>
    <n v="2.9000000000000001E-2"/>
    <n v="30543689"/>
    <m/>
    <m/>
    <s v="Premise allocation : [52800412] [4.09%] [30531739] - KACPC021222/SANON KAMISSA SITA/Règlement des frais d'envoie de plis (spécimen de signature de BANCE Yacouba) à ouagadougou"/>
  </r>
  <r>
    <s v="E"/>
    <s v="5097"/>
    <s v="854"/>
    <s v="85401"/>
    <s v="8540008"/>
    <n v="528004120024"/>
    <x v="16"/>
    <x v="81"/>
    <x v="80"/>
    <n v="202302"/>
    <n v="44902"/>
    <s v="XOF"/>
    <n v="1890000"/>
    <n v="2989.94"/>
    <s v="EUR"/>
    <n v="2881.2869999999998"/>
    <n v="30543689"/>
    <m/>
    <m/>
    <s v="KAATW041222/WIZALL/ PRISE EN CHARGE A LA FORMATION DES ADOLESCENTS A LA CONFECTION DES SERVIETTES HYGIENIQUES REUTILISABLES"/>
  </r>
  <r>
    <s v="E"/>
    <s v="5097"/>
    <s v="854"/>
    <s v="85401"/>
    <s v="8540008"/>
    <n v="528004120026"/>
    <x v="6"/>
    <x v="46"/>
    <x v="46"/>
    <n v="202302"/>
    <n v="44902"/>
    <s v="XOF"/>
    <n v="-1890000"/>
    <n v="-2989.94"/>
    <s v="EUR"/>
    <n v="-2881.2869999999998"/>
    <n v="30543689"/>
    <m/>
    <m/>
    <s v="KAATW041222/WIZALL/ PRISE EN CHARGE A LA FORMATION DES ADOLESCENTS A LA CONFECTION DES SERVIETTES HYGIENIQUES REUTILISABLES"/>
  </r>
  <r>
    <s v="E"/>
    <s v="5097"/>
    <s v="854"/>
    <s v="85401"/>
    <s v="8540008"/>
    <n v="528004120024"/>
    <x v="16"/>
    <x v="81"/>
    <x v="80"/>
    <n v="202302"/>
    <n v="44903"/>
    <s v="XOF"/>
    <n v="2880000"/>
    <n v="4556.1000000000004"/>
    <s v="EUR"/>
    <n v="4390.5330000000004"/>
    <n v="30543689"/>
    <m/>
    <m/>
    <s v="KAATW071222/WIZALL/ PRISE EN CHARGE DES PARTICIPANTS A LA FORMATION DES ADOLESCENTES A LA CONFECTION DES SERVIETTES HYGIENIQUES REUTILISABLE"/>
  </r>
  <r>
    <s v="E"/>
    <s v="5097"/>
    <s v="854"/>
    <s v="85401"/>
    <s v="8540008"/>
    <n v="528004120026"/>
    <x v="6"/>
    <x v="46"/>
    <x v="46"/>
    <n v="202302"/>
    <n v="44903"/>
    <s v="XOF"/>
    <n v="-2880000"/>
    <n v="-4556.1000000000004"/>
    <s v="EUR"/>
    <n v="-4390.5330000000004"/>
    <n v="30543689"/>
    <m/>
    <m/>
    <s v="KAATW071222/WIZALL/ PRISE EN CHARGE DES PARTICIPANTS A LA FORMATION DES ADOLESCENTES A LA CONFECTION DES SERVIETTES HYGIENIQUES REUTILISABLE"/>
  </r>
  <r>
    <s v="E"/>
    <s v="6320"/>
    <s v="854"/>
    <s v="85406"/>
    <s v="8549055"/>
    <n v="528004120010"/>
    <x v="1"/>
    <x v="101"/>
    <x v="43"/>
    <n v="202302"/>
    <n v="44904"/>
    <s v="XOF"/>
    <n v="45867.39"/>
    <n v="72.56"/>
    <s v="EUR"/>
    <n v="69.923000000000002"/>
    <n v="30543689"/>
    <m/>
    <m/>
    <s v="Premise allocation : [52800412] [15.03%] [30535335] - VAT | Service Canalbox pro ref CIA000AJ03 CONNEXION INTERNET BUREAU PAYS période du 01-31/12/2022"/>
  </r>
  <r>
    <s v="E"/>
    <s v="6320"/>
    <s v="854"/>
    <s v="85406"/>
    <s v="8549055"/>
    <n v="528004120010"/>
    <x v="1"/>
    <x v="101"/>
    <x v="43"/>
    <n v="202302"/>
    <n v="44904"/>
    <s v="XOF"/>
    <n v="254818.76"/>
    <n v="403.12"/>
    <s v="EUR"/>
    <n v="388.471"/>
    <n v="30543689"/>
    <m/>
    <m/>
    <s v="Premise allocation : [52800412] [15.03%] [30535335] - Service Canalbox pro ref CIA000AJ03 CONNEXION INTERNET BUREAU PAYS période du 01-31/12/2022"/>
  </r>
  <r>
    <s v="E"/>
    <s v="6320"/>
    <s v="854"/>
    <s v="85406"/>
    <s v="8549055"/>
    <n v="528004120010"/>
    <x v="1"/>
    <x v="43"/>
    <x v="43"/>
    <n v="202302"/>
    <n v="44904"/>
    <s v="XOF"/>
    <n v="-45867.39"/>
    <n v="-72.56"/>
    <s v="EUR"/>
    <n v="-69.923000000000002"/>
    <n v="30543689"/>
    <m/>
    <m/>
    <s v="Premise allocation : [52800412] [15.03%] [30535335] - VAT | Service Canalbox pro ref CIA000AJ03 CONNEXION INTERNET BUREAU PAYS période du 01-31/12/2022"/>
  </r>
  <r>
    <s v="E"/>
    <s v="6320"/>
    <s v="854"/>
    <s v="85406"/>
    <s v="8549055"/>
    <n v="528004120010"/>
    <x v="1"/>
    <x v="43"/>
    <x v="43"/>
    <n v="202302"/>
    <n v="44904"/>
    <s v="XOF"/>
    <n v="-254818.76"/>
    <n v="-403.12"/>
    <s v="EUR"/>
    <n v="-388.471"/>
    <n v="30543689"/>
    <m/>
    <m/>
    <s v="Premise allocation : [52800412] [15.03%] [30535335] - Service Canalbox pro ref CIA000AJ03 CONNEXION INTERNET BUREAU PAYS période du 01-31/12/2022"/>
  </r>
  <r>
    <s v="E"/>
    <s v="6320"/>
    <s v="854"/>
    <s v="85408"/>
    <s v="8549055"/>
    <n v="528004120010"/>
    <x v="1"/>
    <x v="43"/>
    <x v="43"/>
    <n v="202302"/>
    <n v="44904"/>
    <s v="XOF"/>
    <n v="-102306.09"/>
    <n v="-161.85"/>
    <s v="EUR"/>
    <n v="-155.96799999999999"/>
    <n v="30543689"/>
    <m/>
    <m/>
    <s v="Premise allocation : [52800412] [31.53%] [30532205] - OUB341222-OMNI-SANCFIS/Redevance mensuelle de la période de Novembre 2022 Bureau de Ouahigouya connectivité internet broadband 3M GOLD"/>
  </r>
  <r>
    <s v="E"/>
    <s v="6320"/>
    <s v="854"/>
    <s v="85408"/>
    <s v="8549055"/>
    <n v="528004120010"/>
    <x v="1"/>
    <x v="101"/>
    <x v="43"/>
    <n v="202302"/>
    <n v="44904"/>
    <s v="XOF"/>
    <n v="102306.09"/>
    <n v="161.85"/>
    <s v="EUR"/>
    <n v="155.96799999999999"/>
    <n v="30543689"/>
    <m/>
    <m/>
    <s v="Premise allocation : [52800412] [31.53%] [30532205] - OUB341222-OMNI-SANCFIS/Redevance mensuelle de la période de Novembre 2022 Bureau de Ouahigouya connectivité internet broadband 3M GOLD"/>
  </r>
  <r>
    <s v="E"/>
    <s v="4110"/>
    <s v="854"/>
    <s v="85400"/>
    <s v="8549051"/>
    <n v="528004120002"/>
    <x v="0"/>
    <x v="8"/>
    <x v="8"/>
    <n v="202302"/>
    <n v="44904"/>
    <s v="XOF"/>
    <n v="2173.66"/>
    <n v="3.44"/>
    <s v="EUR"/>
    <n v="3.3149999999999999"/>
    <n v="30543689"/>
    <s v="STAFF"/>
    <n v="9985201"/>
    <s v="Time Code : N - OUB331222-OMNI-SANCFIS: Redevance mensuelle de l'internet ligne au domicile de BENOIT DELSARTE/NOVEMBRE 2022"/>
  </r>
  <r>
    <s v="E"/>
    <s v="4110"/>
    <s v="854"/>
    <s v="85400"/>
    <s v="8549051"/>
    <n v="528004120002"/>
    <x v="0"/>
    <x v="1"/>
    <x v="1"/>
    <n v="202302"/>
    <n v="44904"/>
    <s v="XOF"/>
    <n v="-2173.66"/>
    <n v="-3.44"/>
    <s v="EUR"/>
    <n v="-3.3149999999999999"/>
    <n v="30543689"/>
    <s v="STAFF"/>
    <n v="9985201"/>
    <s v="Time Code : N - OUB331222-OMNI-SANCFIS: Redevance mensuelle de l'internet ligne au domicile de BENOIT DELSARTE/NOVEMBRE 2022"/>
  </r>
  <r>
    <s v="E"/>
    <s v="6000"/>
    <s v="854"/>
    <s v="85407"/>
    <s v="8549057"/>
    <n v="528004120010"/>
    <x v="1"/>
    <x v="3"/>
    <x v="3"/>
    <n v="202302"/>
    <n v="44908"/>
    <s v="XOF"/>
    <n v="-114921.9"/>
    <n v="-181.8"/>
    <s v="EUR"/>
    <n v="-175.19300000000001"/>
    <n v="30543689"/>
    <s v="PROPERTY"/>
    <s v="854P0073"/>
    <s v="Premise allocation : [52800412] [25.54%] [30532205] - OUB541222-OMNI-ZINA ALI/Loyer du bureau de Dédougou pour la période de Octobre novembre et décembre 2022"/>
  </r>
  <r>
    <s v="E"/>
    <s v="6000"/>
    <s v="854"/>
    <s v="85407"/>
    <s v="8549057"/>
    <n v="528004120010"/>
    <x v="1"/>
    <x v="2"/>
    <x v="2"/>
    <n v="202302"/>
    <n v="44908"/>
    <s v="XOF"/>
    <n v="114921.9"/>
    <n v="181.8"/>
    <s v="EUR"/>
    <n v="175.19300000000001"/>
    <n v="30543689"/>
    <s v="PROPERTY"/>
    <s v="854P0073"/>
    <s v="Premise allocation : [52800412] [25.54%] [30532205] - OUB541222-OMNI-ZINA ALI/Loyer du bureau de Dédougou pour la période de Octobre novembre et décembre 2022"/>
  </r>
  <r>
    <s v="E"/>
    <s v="5510"/>
    <s v="854"/>
    <s v="85401"/>
    <s v="8540017"/>
    <n v="528004120026"/>
    <x v="6"/>
    <x v="46"/>
    <x v="46"/>
    <n v="202302"/>
    <n v="44910"/>
    <s v="XOF"/>
    <n v="-220000"/>
    <n v="-348.04"/>
    <s v="EUR"/>
    <n v="-335.392"/>
    <n v="30543689"/>
    <m/>
    <m/>
    <s v="KAATJ191222/JUSTIF/GANSONRE HASSANE MOCTAR/ JUSTIF PERDIEM DE L'EQUIPE SCI ET PMO POUR LA FORMATION DES ELEVES ADOLESCENTES DANS 45 ETABLISSEMENT DE LA REGION DU CENTRE NORD SUR LA CONFECTION DES SERVIETTES HYGIENIQUE LAVABLE A LA MAIN ET SUR LA GESTION H"/>
  </r>
  <r>
    <s v="E"/>
    <s v="5511"/>
    <s v="854"/>
    <s v="85401"/>
    <s v="8540017"/>
    <n v="528004120026"/>
    <x v="6"/>
    <x v="46"/>
    <x v="46"/>
    <n v="202302"/>
    <n v="44910"/>
    <s v="XOF"/>
    <n v="-43500"/>
    <n v="-68.819999999999993"/>
    <s v="EUR"/>
    <n v="-66.319000000000003"/>
    <n v="30543689"/>
    <m/>
    <m/>
    <s v="KAATJ191222/JUSTIF/GANSONRE HASSANE MOCTAR/ JUSTIF FRAIS D'HEBERGEMENT DU SUPERVISEUR PMO AZND SANA ABDOUL RAHIM POUR LA FORMATION DES ELEVES ADOLESCENTES DANS 45 ETABLISSEMENT DE LA REGION DU CENTRE NORD SUR LA CONFECTION DES SERVIETTES HYGIENIQUE LAVABL"/>
  </r>
  <r>
    <s v="E"/>
    <s v="5511"/>
    <s v="854"/>
    <s v="85401"/>
    <s v="8540017"/>
    <n v="528004120026"/>
    <x v="6"/>
    <x v="46"/>
    <x v="46"/>
    <n v="202302"/>
    <n v="44910"/>
    <s v="XOF"/>
    <n v="-45000"/>
    <n v="-71.19"/>
    <s v="EUR"/>
    <n v="-68.602999999999994"/>
    <n v="30543689"/>
    <m/>
    <m/>
    <s v="KAATJ191222/JUSTIF/GANSONRE HASSANE MOCTAR/JUSTIF FRAIS D'HEBERGEMENT DU MEAL PMO AZND OUEDRAOGO TASSERE POUR LA FORMATION DES ELEVES ADOLESCENTES DANS 45 ETABLISSEMENT DE LA REGION DU CENTRE NORD SUR LA CONFECTION DES SERVIETTES HYGIENIQUE LAVABLE A LA M"/>
  </r>
  <r>
    <s v="E"/>
    <s v="5511"/>
    <s v="854"/>
    <s v="85401"/>
    <s v="8540017"/>
    <n v="528004120026"/>
    <x v="6"/>
    <x v="46"/>
    <x v="46"/>
    <n v="202302"/>
    <n v="44910"/>
    <s v="XOF"/>
    <n v="-43500"/>
    <n v="-68.819999999999993"/>
    <s v="EUR"/>
    <n v="-66.319000000000003"/>
    <n v="30543689"/>
    <m/>
    <m/>
    <s v="KAATJ191222/JUSTIF/GANSONRE HASSANE MOCTAR/JUSTIF FRAIS D'HEBERGEMENT DU COORDONNATEUR ATWA CENTRE NORD  POUR LA FORMATION DES ELEVES ADOLESCENTES DANS 45 ETABLISSEMENT DE LA REGION DU CENTRE NORD SUR LA CONFECTION DES SERVIETTES HYGIENIQUE LAVABLE A LA M"/>
  </r>
  <r>
    <s v="E"/>
    <s v="5511"/>
    <s v="854"/>
    <s v="85401"/>
    <s v="8540017"/>
    <n v="528004120026"/>
    <x v="6"/>
    <x v="46"/>
    <x v="46"/>
    <n v="202302"/>
    <n v="44910"/>
    <s v="XOF"/>
    <n v="-90000"/>
    <n v="-142.38"/>
    <s v="EUR"/>
    <n v="-137.20599999999999"/>
    <n v="30543689"/>
    <m/>
    <m/>
    <s v="KAATJ191222/JUSTIF/GANSONRE HASSANE MOCTAR/JUSTIF FRAIS D'HEBERGEMENT DU COORDONNATEUR AZND SINARE BOUBA ET DU CHAUFFEUR AZND SAWADOGO ISSAKA POUR LA FORMATION DES ELEVES ADOLESCENTES DANS 45 ETABLISSEMENT DE LA REGION DU CENTRE NORD SUR LA CONFECTION DES"/>
  </r>
  <r>
    <s v="E"/>
    <s v="5097"/>
    <s v="854"/>
    <s v="85401"/>
    <s v="8540017"/>
    <n v="528004120024"/>
    <x v="16"/>
    <x v="81"/>
    <x v="80"/>
    <n v="202302"/>
    <n v="44910"/>
    <s v="XOF"/>
    <n v="3000"/>
    <n v="4.75"/>
    <s v="EUR"/>
    <n v="4.577"/>
    <n v="30543689"/>
    <m/>
    <m/>
    <s v="KAATJ191222/JUSTIF/GANSONRE HASSANE MOCTAR/ JUSTIF FRAIS DE COMMUNICATION POUR LA FORMATION DES ELEVES ADOLESCENTES DANS 45 ETABLISSEMENT DE LA REGION DU CENTRE NORD SUR LA CONFECTION DES SERVIETTES HYGIENIQUE LAVABLE A LA MAIN ET SUR LA GESTION HYGIENE M"/>
  </r>
  <r>
    <s v="E"/>
    <s v="5097"/>
    <s v="854"/>
    <s v="85401"/>
    <s v="8540017"/>
    <n v="528004120026"/>
    <x v="6"/>
    <x v="46"/>
    <x v="46"/>
    <n v="202302"/>
    <n v="44910"/>
    <s v="XOF"/>
    <n v="-3000"/>
    <n v="-4.75"/>
    <s v="EUR"/>
    <n v="-4.577"/>
    <n v="30543689"/>
    <m/>
    <m/>
    <s v="KAATJ191222/JUSTIF/GANSONRE HASSANE MOCTAR/ JUSTIF FRAIS DE COMMUNICATION POUR LA FORMATION DES ELEVES ADOLESCENTES DANS 45 ETABLISSEMENT DE LA REGION DU CENTRE NORD SUR LA CONFECTION DES SERVIETTES HYGIENIQUE LAVABLE A LA MAIN ET SUR LA GESTION HYGIENE M"/>
  </r>
  <r>
    <s v="E"/>
    <s v="5510"/>
    <s v="854"/>
    <s v="85401"/>
    <s v="8540017"/>
    <n v="528004120024"/>
    <x v="16"/>
    <x v="81"/>
    <x v="80"/>
    <n v="202302"/>
    <n v="44910"/>
    <s v="XOF"/>
    <n v="220000"/>
    <n v="348.04"/>
    <s v="EUR"/>
    <n v="335.392"/>
    <n v="30543689"/>
    <m/>
    <m/>
    <s v="KAATJ191222/JUSTIF/GANSONRE HASSANE MOCTAR/ JUSTIF PERDIEM DE L'EQUIPE SCI ET PMO POUR LA FORMATION DES ELEVES ADOLESCENTES DANS 45 ETABLISSEMENT DE LA REGION DU CENTRE NORD SUR LA CONFECTION DES SERVIETTES HYGIENIQUE LAVABLE A LA MAIN ET SUR LA GESTION H"/>
  </r>
  <r>
    <s v="E"/>
    <s v="5511"/>
    <s v="854"/>
    <s v="85401"/>
    <s v="8540017"/>
    <n v="528004120024"/>
    <x v="16"/>
    <x v="81"/>
    <x v="80"/>
    <n v="202302"/>
    <n v="44910"/>
    <s v="XOF"/>
    <n v="43500"/>
    <n v="68.819999999999993"/>
    <s v="EUR"/>
    <n v="66.319000000000003"/>
    <n v="30543689"/>
    <m/>
    <m/>
    <s v="KAATJ191222/JUSTIF/GANSONRE HASSANE MOCTAR/ JUSTIF FRAIS D'HEBERGEMENT DU SUPERVISEUR PMO AZND SANA ABDOUL RAHIM POUR LA FORMATION DES ELEVES ADOLESCENTES DANS 45 ETABLISSEMENT DE LA REGION DU CENTRE NORD SUR LA CONFECTION DES SERVIETTES HYGIENIQUE LAVABL"/>
  </r>
  <r>
    <s v="E"/>
    <s v="5511"/>
    <s v="854"/>
    <s v="85401"/>
    <s v="8540017"/>
    <n v="528004120024"/>
    <x v="16"/>
    <x v="81"/>
    <x v="80"/>
    <n v="202302"/>
    <n v="44910"/>
    <s v="XOF"/>
    <n v="45000"/>
    <n v="71.19"/>
    <s v="EUR"/>
    <n v="68.602999999999994"/>
    <n v="30543689"/>
    <m/>
    <m/>
    <s v="KAATJ191222/JUSTIF/GANSONRE HASSANE MOCTAR/JUSTIF FRAIS D'HEBERGEMENT DU MEAL PMO AZND OUEDRAOGO TASSERE POUR LA FORMATION DES ELEVES ADOLESCENTES DANS 45 ETABLISSEMENT DE LA REGION DU CENTRE NORD SUR LA CONFECTION DES SERVIETTES HYGIENIQUE LAVABLE A LA M"/>
  </r>
  <r>
    <s v="E"/>
    <s v="5511"/>
    <s v="854"/>
    <s v="85401"/>
    <s v="8540017"/>
    <n v="528004120024"/>
    <x v="16"/>
    <x v="81"/>
    <x v="80"/>
    <n v="202302"/>
    <n v="44910"/>
    <s v="XOF"/>
    <n v="43500"/>
    <n v="68.819999999999993"/>
    <s v="EUR"/>
    <n v="66.319000000000003"/>
    <n v="30543689"/>
    <m/>
    <m/>
    <s v="KAATJ191222/JUSTIF/GANSONRE HASSANE MOCTAR/JUSTIF FRAIS D'HEBERGEMENT DU COORDONNATEUR ATWA CENTRE NORD  POUR LA FORMATION DES ELEVES ADOLESCENTES DANS 45 ETABLISSEMENT DE LA REGION DU CENTRE NORD SUR LA CONFECTION DES SERVIETTES HYGIENIQUE LAVABLE A LA M"/>
  </r>
  <r>
    <s v="E"/>
    <s v="5511"/>
    <s v="854"/>
    <s v="85401"/>
    <s v="8540017"/>
    <n v="528004120024"/>
    <x v="16"/>
    <x v="81"/>
    <x v="80"/>
    <n v="202302"/>
    <n v="44910"/>
    <s v="XOF"/>
    <n v="90000"/>
    <n v="142.38"/>
    <s v="EUR"/>
    <n v="137.20599999999999"/>
    <n v="30543689"/>
    <m/>
    <m/>
    <s v="KAATJ191222/JUSTIF/GANSONRE HASSANE MOCTAR/JUSTIF FRAIS D'HEBERGEMENT DU COORDONNATEUR AZND SINARE BOUBA ET DU CHAUFFEUR AZND SAWADOGO ISSAKA POUR LA FORMATION DES ELEVES ADOLESCENTES DANS 45 ETABLISSEMENT DE LA REGION DU CENTRE NORD SUR LA CONFECTION DES"/>
  </r>
  <r>
    <s v="E"/>
    <s v="6060"/>
    <s v="854"/>
    <s v="85407"/>
    <s v="8549054"/>
    <n v="528004120010"/>
    <x v="1"/>
    <x v="2"/>
    <x v="2"/>
    <n v="202302"/>
    <n v="44912"/>
    <s v="XOF"/>
    <n v="25538.2"/>
    <n v="40.4"/>
    <s v="EUR"/>
    <n v="38.932000000000002"/>
    <n v="30543689"/>
    <s v="PROPERTY"/>
    <s v="854P0073"/>
    <s v="Premise allocation : [52800412] [25.54%] [30532354] - DDCPB021222/COULIBALY MAMOU/ Entretien et nettoyage du bureau de Dédougou du 15 Novembre au 14Décembre 2022"/>
  </r>
  <r>
    <s v="E"/>
    <s v="6060"/>
    <s v="854"/>
    <s v="85407"/>
    <s v="8549054"/>
    <n v="528004120010"/>
    <x v="1"/>
    <x v="3"/>
    <x v="3"/>
    <n v="202302"/>
    <n v="44912"/>
    <s v="XOF"/>
    <n v="-25538.2"/>
    <n v="-40.4"/>
    <s v="EUR"/>
    <n v="-38.932000000000002"/>
    <n v="30543689"/>
    <s v="PROPERTY"/>
    <s v="854P0073"/>
    <s v="Premise allocation : [52800412] [25.54%] [30532354] - DDCPB021222/COULIBALY MAMOU/ Entretien et nettoyage du bureau de Dédougou du 15 Novembre au 14Décembre 2022"/>
  </r>
  <r>
    <s v="E"/>
    <s v="4170"/>
    <s v="854"/>
    <s v="85406"/>
    <s v="8549057"/>
    <n v="528004120002"/>
    <x v="0"/>
    <x v="19"/>
    <x v="19"/>
    <n v="202302"/>
    <n v="44914"/>
    <s v="XOF"/>
    <n v="1874.52"/>
    <n v="2.97"/>
    <s v="EUR"/>
    <n v="2.8620000000000001"/>
    <n v="30543689"/>
    <s v="STAFF"/>
    <n v="8540358"/>
    <s v="Time Code : N - ASSURANCE MALADIE DE ZOMA JEAN DECEMBRE 2022"/>
  </r>
  <r>
    <s v="E"/>
    <s v="4170"/>
    <s v="854"/>
    <s v="85406"/>
    <s v="8549057"/>
    <n v="528004120002"/>
    <x v="0"/>
    <x v="19"/>
    <x v="19"/>
    <n v="202302"/>
    <n v="44914"/>
    <s v="XOF"/>
    <n v="10319.26"/>
    <n v="16.32"/>
    <s v="EUR"/>
    <n v="15.727"/>
    <n v="30543689"/>
    <s v="STAFF"/>
    <n v="8540399"/>
    <s v="Time Code : N - ASSURANCE MALADIE DE KONFE TRAORE AICHA DECEMBRE 2022"/>
  </r>
  <r>
    <s v="E"/>
    <s v="4170"/>
    <s v="854"/>
    <s v="85400"/>
    <s v="8549057"/>
    <n v="528004120002"/>
    <x v="0"/>
    <x v="7"/>
    <x v="7"/>
    <n v="202302"/>
    <n v="44914"/>
    <s v="XOF"/>
    <n v="-2484.27"/>
    <n v="-3.93"/>
    <s v="EUR"/>
    <n v="-3.7869999999999999"/>
    <n v="30543689"/>
    <s v="STAFF"/>
    <n v="8540392"/>
    <s v="Time Code : N - ASSURANCE MALADIE DE KABORE HAMZA DECEMBRE 2022"/>
  </r>
  <r>
    <s v="E"/>
    <s v="4170"/>
    <s v="854"/>
    <s v="85406"/>
    <s v="8549059"/>
    <n v="528004120002"/>
    <x v="0"/>
    <x v="12"/>
    <x v="12"/>
    <n v="202302"/>
    <n v="44914"/>
    <s v="XOF"/>
    <n v="-3944.51"/>
    <n v="-6.24"/>
    <s v="EUR"/>
    <n v="-6.0129999999999999"/>
    <n v="30543689"/>
    <s v="STAFF"/>
    <n v="8540279"/>
    <s v="Time Code : N - ASSURANCE MALADIE DE YAMEOGO W LUCIE  DECEMBRE 2022"/>
  </r>
  <r>
    <s v="E"/>
    <s v="4170"/>
    <s v="854"/>
    <s v="85408"/>
    <s v="8549059"/>
    <n v="528004120002"/>
    <x v="0"/>
    <x v="12"/>
    <x v="12"/>
    <n v="202302"/>
    <n v="44914"/>
    <s v="XOF"/>
    <n v="-21695.919999999998"/>
    <n v="-34.32"/>
    <s v="EUR"/>
    <n v="-33.073"/>
    <n v="30543689"/>
    <s v="STAFF"/>
    <n v="2046481"/>
    <s v="Time Code : M - ASSURANCE MALADIE DE TOE Hadja Aliza Sandrine DECEMBRE 2022"/>
  </r>
  <r>
    <s v="E"/>
    <s v="4170"/>
    <s v="854"/>
    <s v="85406"/>
    <s v="8549059"/>
    <n v="528004120002"/>
    <x v="0"/>
    <x v="12"/>
    <x v="12"/>
    <n v="202302"/>
    <n v="44914"/>
    <s v="XOF"/>
    <n v="-2672.01"/>
    <n v="-4.2300000000000004"/>
    <s v="EUR"/>
    <n v="-4.0759999999999996"/>
    <n v="30543689"/>
    <s v="STAFF"/>
    <n v="8540386"/>
    <s v="Time Code : N - ASSURANCE MALADIE DE YAMEOGO DAHLIA RAMATA  DECEMBRE 2022"/>
  </r>
  <r>
    <s v="E"/>
    <s v="4170"/>
    <s v="854"/>
    <s v="85406"/>
    <s v="8549057"/>
    <n v="528004120002"/>
    <x v="0"/>
    <x v="7"/>
    <x v="7"/>
    <n v="202302"/>
    <n v="44914"/>
    <s v="XOF"/>
    <n v="-1874.52"/>
    <n v="-2.97"/>
    <s v="EUR"/>
    <n v="-2.8620000000000001"/>
    <n v="30543689"/>
    <s v="STAFF"/>
    <n v="8540358"/>
    <s v="Time Code : N - ASSURANCE MALADIE DE ZOMA JEAN DECEMBRE 2022"/>
  </r>
  <r>
    <s v="E"/>
    <s v="4170"/>
    <s v="854"/>
    <s v="85406"/>
    <s v="8549057"/>
    <n v="528004120002"/>
    <x v="0"/>
    <x v="7"/>
    <x v="7"/>
    <n v="202302"/>
    <n v="44914"/>
    <s v="XOF"/>
    <n v="-10319.26"/>
    <n v="-16.32"/>
    <s v="EUR"/>
    <n v="-15.727"/>
    <n v="30543689"/>
    <s v="STAFF"/>
    <n v="8540399"/>
    <s v="Time Code : N - ASSURANCE MALADIE DE KONFE TRAORE AICHA DECEMBRE 2022"/>
  </r>
  <r>
    <s v="E"/>
    <s v="4170"/>
    <s v="854"/>
    <s v="85400"/>
    <s v="8549062"/>
    <n v="528004120002"/>
    <x v="0"/>
    <x v="23"/>
    <x v="23"/>
    <n v="202302"/>
    <n v="44914"/>
    <s v="XOF"/>
    <n v="-1665.19"/>
    <n v="-2.63"/>
    <s v="EUR"/>
    <n v="-2.5339999999999998"/>
    <n v="30543689"/>
    <s v="STAFF"/>
    <n v="2032465"/>
    <s v="Time Code : N - ASSURANCE MALADIE DE ZOURE HASSIMI DECEMBRE 2022"/>
  </r>
  <r>
    <s v="E"/>
    <s v="4170"/>
    <s v="854"/>
    <s v="85400"/>
    <s v="8549062"/>
    <n v="528004120002"/>
    <x v="0"/>
    <x v="78"/>
    <x v="77"/>
    <n v="202302"/>
    <n v="44914"/>
    <s v="XOF"/>
    <n v="1665.19"/>
    <n v="2.63"/>
    <s v="EUR"/>
    <n v="2.5339999999999998"/>
    <n v="30543689"/>
    <s v="STAFF"/>
    <n v="2032465"/>
    <s v="Time Code : N - ASSURANCE MALADIE DE ZOURE HASSIMI DECEMBRE 2022"/>
  </r>
  <r>
    <s v="E"/>
    <s v="4170"/>
    <s v="854"/>
    <s v="85406"/>
    <s v="8549059"/>
    <n v="528004120002"/>
    <x v="0"/>
    <x v="18"/>
    <x v="18"/>
    <n v="202302"/>
    <n v="44914"/>
    <s v="XOF"/>
    <n v="3944.51"/>
    <n v="6.24"/>
    <s v="EUR"/>
    <n v="6.0129999999999999"/>
    <n v="30543689"/>
    <s v="STAFF"/>
    <n v="8540279"/>
    <s v="Time Code : N - ASSURANCE MALADIE DE YAMEOGO W LUCIE  DECEMBRE 2022"/>
  </r>
  <r>
    <s v="E"/>
    <s v="4170"/>
    <s v="854"/>
    <s v="85408"/>
    <s v="8549059"/>
    <n v="528004120002"/>
    <x v="0"/>
    <x v="18"/>
    <x v="18"/>
    <n v="202302"/>
    <n v="44914"/>
    <s v="XOF"/>
    <n v="21695.919999999998"/>
    <n v="34.32"/>
    <s v="EUR"/>
    <n v="33.073"/>
    <n v="30543689"/>
    <s v="STAFF"/>
    <n v="2046481"/>
    <s v="Time Code : M - ASSURANCE MALADIE DE TOE Hadja Aliza Sandrine DECEMBRE 2022"/>
  </r>
  <r>
    <s v="E"/>
    <s v="4170"/>
    <s v="854"/>
    <s v="85406"/>
    <s v="8549059"/>
    <n v="528004120002"/>
    <x v="0"/>
    <x v="18"/>
    <x v="18"/>
    <n v="202302"/>
    <n v="44914"/>
    <s v="XOF"/>
    <n v="2672.01"/>
    <n v="4.2300000000000004"/>
    <s v="EUR"/>
    <n v="4.0759999999999996"/>
    <n v="30543689"/>
    <s v="STAFF"/>
    <n v="8540386"/>
    <s v="Time Code : N - ASSURANCE MALADIE DE YAMEOGO DAHLIA RAMATA  DECEMBRE 2022"/>
  </r>
  <r>
    <s v="E"/>
    <s v="4170"/>
    <s v="854"/>
    <s v="85400"/>
    <s v="8549057"/>
    <n v="528004120002"/>
    <x v="0"/>
    <x v="19"/>
    <x v="19"/>
    <n v="202302"/>
    <n v="44914"/>
    <s v="XOF"/>
    <n v="2484.27"/>
    <n v="3.93"/>
    <s v="EUR"/>
    <n v="3.7869999999999999"/>
    <n v="30543689"/>
    <s v="STAFF"/>
    <n v="8540392"/>
    <s v="Time Code : N - ASSURANCE MALADIE DE KABORE HAMZA DECEMBRE 2022"/>
  </r>
  <r>
    <s v="E"/>
    <s v="4010"/>
    <s v="854"/>
    <s v="85406"/>
    <s v="8549057"/>
    <n v="528004120002"/>
    <x v="0"/>
    <x v="19"/>
    <x v="19"/>
    <n v="202302"/>
    <n v="44915"/>
    <s v="XOF"/>
    <n v="83351.41"/>
    <n v="131.86000000000001"/>
    <s v="EUR"/>
    <n v="127.068"/>
    <n v="30543689"/>
    <s v="STAFF"/>
    <n v="8540399"/>
    <s v="Time Code : N - OUB881222 OMNI-SALAIRE DU MOIS DE DECEMBRE 2022 DE KONFE TRAORE Aicha"/>
  </r>
  <r>
    <s v="E"/>
    <s v="4010"/>
    <s v="854"/>
    <s v="85406"/>
    <s v="8549057"/>
    <n v="528004120002"/>
    <x v="0"/>
    <x v="19"/>
    <x v="19"/>
    <n v="202302"/>
    <n v="44915"/>
    <s v="XOF"/>
    <n v="57961.58"/>
    <n v="91.69"/>
    <s v="EUR"/>
    <n v="88.358000000000004"/>
    <n v="30543689"/>
    <s v="STAFF"/>
    <n v="8540358"/>
    <s v="Time Code : N - OUB881222 OMNI-SALAIRE DU MOIS DE DECEMBRE 2022 DE ZOMA Jean"/>
  </r>
  <r>
    <s v="E"/>
    <s v="4010"/>
    <s v="854"/>
    <s v="85406"/>
    <s v="8549059"/>
    <n v="528004120002"/>
    <x v="0"/>
    <x v="12"/>
    <x v="12"/>
    <n v="202302"/>
    <n v="44915"/>
    <s v="XOF"/>
    <n v="-49962.11"/>
    <n v="-79.040000000000006"/>
    <s v="EUR"/>
    <n v="-76.168000000000006"/>
    <n v="30543689"/>
    <s v="STAFF"/>
    <n v="8540386"/>
    <s v="Time Code : N - OUB881222 OMNI-SALAIRE DU MOIS DE DECEMBRE 2022 DE YAMEOGO Dahlia Ramata Stephanie"/>
  </r>
  <r>
    <s v="E"/>
    <s v="4010"/>
    <s v="854"/>
    <s v="85406"/>
    <s v="8549059"/>
    <n v="528004120002"/>
    <x v="0"/>
    <x v="12"/>
    <x v="12"/>
    <n v="202302"/>
    <n v="44915"/>
    <s v="XOF"/>
    <n v="-73415.56"/>
    <n v="-116.14"/>
    <s v="EUR"/>
    <n v="-111.92"/>
    <n v="30543689"/>
    <s v="STAFF"/>
    <n v="8540279"/>
    <s v="Time Code : N - OUB881222 OMNI-SALAIRE DU MOIS DE DECEMBRE 2022 DE YAMEOGO Wendkoaguenda Lucie"/>
  </r>
  <r>
    <s v="E"/>
    <s v="4010"/>
    <s v="854"/>
    <s v="85400"/>
    <s v="8549057"/>
    <n v="528004120002"/>
    <x v="0"/>
    <x v="19"/>
    <x v="19"/>
    <n v="202302"/>
    <n v="44915"/>
    <s v="XOF"/>
    <n v="65588.28"/>
    <n v="103.76"/>
    <s v="EUR"/>
    <n v="99.989000000000004"/>
    <n v="30543689"/>
    <s v="STAFF"/>
    <n v="8540392"/>
    <s v="Time Code : N - OUB881222 OMNI-SALAIRE DU MOIS DE DECEMBRE 2022 DE KABORE Hamza"/>
  </r>
  <r>
    <s v="E"/>
    <s v="4110"/>
    <s v="854"/>
    <s v="85400"/>
    <s v="8549051"/>
    <n v="528004120002"/>
    <x v="0"/>
    <x v="8"/>
    <x v="8"/>
    <n v="202302"/>
    <n v="44915"/>
    <s v="XOF"/>
    <n v="18659.61"/>
    <n v="29.52"/>
    <s v="EUR"/>
    <n v="28.446999999999999"/>
    <n v="30543689"/>
    <s v="STAFF"/>
    <n v="9985201"/>
    <s v="Time Code : N - OUB100122022-CHQ1720095-SONABEL-Consommation électricité de BENOIT DELSARTE pour le mois de Novembre 2022"/>
  </r>
  <r>
    <s v="E"/>
    <s v="4110"/>
    <s v="854"/>
    <s v="85400"/>
    <s v="8549051"/>
    <n v="528004120002"/>
    <x v="0"/>
    <x v="1"/>
    <x v="1"/>
    <n v="202302"/>
    <n v="44915"/>
    <s v="XOF"/>
    <n v="-18659.61"/>
    <n v="-29.52"/>
    <s v="EUR"/>
    <n v="-28.446999999999999"/>
    <n v="30543689"/>
    <s v="STAFF"/>
    <n v="9985201"/>
    <s v="Time Code : N - OUB100122022-CHQ1720095-SONABEL-Consommation électricité de BENOIT DELSARTE pour le mois de Novembre 2022"/>
  </r>
  <r>
    <s v="E"/>
    <s v="4010"/>
    <s v="854"/>
    <s v="85406"/>
    <s v="8549059"/>
    <n v="528004120002"/>
    <x v="0"/>
    <x v="18"/>
    <x v="18"/>
    <n v="202302"/>
    <n v="44915"/>
    <s v="XOF"/>
    <n v="49962.11"/>
    <n v="79.040000000000006"/>
    <s v="EUR"/>
    <n v="76.168000000000006"/>
    <n v="30543689"/>
    <s v="STAFF"/>
    <n v="8540386"/>
    <s v="Time Code : N - OUB881222 OMNI-SALAIRE DU MOIS DE DECEMBRE 2022 DE YAMEOGO Dahlia Ramata Stephanie"/>
  </r>
  <r>
    <s v="E"/>
    <s v="4010"/>
    <s v="854"/>
    <s v="85406"/>
    <s v="8549059"/>
    <n v="528004120002"/>
    <x v="0"/>
    <x v="18"/>
    <x v="18"/>
    <n v="202302"/>
    <n v="44915"/>
    <s v="XOF"/>
    <n v="73415.56"/>
    <n v="116.14"/>
    <s v="EUR"/>
    <n v="111.92"/>
    <n v="30543689"/>
    <s v="STAFF"/>
    <n v="8540279"/>
    <s v="Time Code : N - OUB881222 OMNI-SALAIRE DU MOIS DE DECEMBRE 2022 DE YAMEOGO Wendkoaguenda Lucie"/>
  </r>
  <r>
    <s v="E"/>
    <s v="4010"/>
    <s v="854"/>
    <s v="85406"/>
    <s v="8549057"/>
    <n v="528004120002"/>
    <x v="0"/>
    <x v="7"/>
    <x v="7"/>
    <n v="202302"/>
    <n v="44915"/>
    <s v="XOF"/>
    <n v="-83351.41"/>
    <n v="-131.86000000000001"/>
    <s v="EUR"/>
    <n v="-127.068"/>
    <n v="30543689"/>
    <s v="STAFF"/>
    <n v="8540399"/>
    <s v="Time Code : N - OUB881222 OMNI-SALAIRE DU MOIS DE DECEMBRE 2022 DE KONFE TRAORE Aicha"/>
  </r>
  <r>
    <s v="E"/>
    <s v="4010"/>
    <s v="854"/>
    <s v="85406"/>
    <s v="8549057"/>
    <n v="528004120002"/>
    <x v="0"/>
    <x v="7"/>
    <x v="7"/>
    <n v="202302"/>
    <n v="44915"/>
    <s v="XOF"/>
    <n v="-57961.58"/>
    <n v="-91.69"/>
    <s v="EUR"/>
    <n v="-88.358000000000004"/>
    <n v="30543689"/>
    <s v="STAFF"/>
    <n v="8540358"/>
    <s v="Time Code : N - OUB881222 OMNI-SALAIRE DU MOIS DE DECEMBRE 2022 DE ZOMA Jean"/>
  </r>
  <r>
    <s v="E"/>
    <s v="4010"/>
    <s v="854"/>
    <s v="85400"/>
    <s v="8549057"/>
    <n v="528004120002"/>
    <x v="0"/>
    <x v="7"/>
    <x v="7"/>
    <n v="202302"/>
    <n v="44915"/>
    <s v="XOF"/>
    <n v="-65588.28"/>
    <n v="-103.76"/>
    <s v="EUR"/>
    <n v="-99.989000000000004"/>
    <n v="30543689"/>
    <s v="STAFF"/>
    <n v="8540392"/>
    <s v="Time Code : N - OUB881222 OMNI-SALAIRE DU MOIS DE DECEMBRE 2022 DE KABORE Hamza"/>
  </r>
  <r>
    <s v="E"/>
    <s v="4010"/>
    <s v="854"/>
    <s v="85400"/>
    <s v="8549062"/>
    <n v="528004120002"/>
    <x v="0"/>
    <x v="78"/>
    <x v="77"/>
    <n v="202302"/>
    <n v="44915"/>
    <s v="XOF"/>
    <n v="71283.75"/>
    <n v="112.77"/>
    <s v="EUR"/>
    <n v="108.672"/>
    <n v="30543689"/>
    <s v="STAFF"/>
    <n v="2032465"/>
    <s v="Time Code : N - OUB881222 OMNI-SALAIRE DU MOIS DE DECEMBRE 2022 DE ZOURE Hassimi"/>
  </r>
  <r>
    <s v="E"/>
    <s v="4010"/>
    <s v="854"/>
    <s v="85400"/>
    <s v="8549062"/>
    <n v="528004120002"/>
    <x v="0"/>
    <x v="23"/>
    <x v="23"/>
    <n v="202302"/>
    <n v="44915"/>
    <s v="XOF"/>
    <n v="-71283.75"/>
    <n v="-112.77"/>
    <s v="EUR"/>
    <n v="-108.672"/>
    <n v="30543689"/>
    <s v="STAFF"/>
    <n v="2032465"/>
    <s v="Time Code : N - OUB881222 OMNI-SALAIRE DU MOIS DE DECEMBRE 2022 DE ZOURE Hassimi"/>
  </r>
  <r>
    <s v="E"/>
    <s v="6300"/>
    <s v="854"/>
    <s v="85401"/>
    <s v="8549054"/>
    <n v="528004120010"/>
    <x v="1"/>
    <x v="43"/>
    <x v="43"/>
    <n v="202302"/>
    <n v="44916"/>
    <s v="XOF"/>
    <n v="-18793.3"/>
    <n v="-29.73"/>
    <s v="EUR"/>
    <n v="-28.65"/>
    <n v="30543689"/>
    <m/>
    <m/>
    <s v="Premise allocation : [52800412] [4.09%] [30532205] - OUMSB1071222-ONATEL SA/Frais de connexion internet BASE KAYA/NOVEMBRE 2022"/>
  </r>
  <r>
    <s v="E"/>
    <s v="6300"/>
    <s v="854"/>
    <s v="85401"/>
    <s v="8549054"/>
    <n v="528004120010"/>
    <x v="1"/>
    <x v="43"/>
    <x v="43"/>
    <n v="202302"/>
    <n v="44916"/>
    <s v="XOF"/>
    <n v="-817.1"/>
    <n v="-1.29"/>
    <s v="EUR"/>
    <n v="-1.2430000000000001"/>
    <n v="30543689"/>
    <m/>
    <m/>
    <s v="Premise allocation : [52800412] [4.09%] [30532205] - OUMSB1081222-OMNI-ONATEL/Frais de communication : Flotte BASE KAYA pour le mois de  NOVEMBRE  2022"/>
  </r>
  <r>
    <s v="E"/>
    <s v="5094"/>
    <s v="854"/>
    <s v="85406"/>
    <s v="8549054"/>
    <n v="528004120010"/>
    <x v="1"/>
    <x v="43"/>
    <x v="43"/>
    <n v="202302"/>
    <n v="44916"/>
    <s v="XOF"/>
    <n v="-140000"/>
    <n v="-221.48"/>
    <s v="EUR"/>
    <n v="-213.43100000000001"/>
    <n v="30543689"/>
    <m/>
    <m/>
    <s v="OUMSB1081222-OMNI-ONATEL/Frais de communication : Flotte ATWA  Staff SCI pour le mois de  NOVEMBRE  2022."/>
  </r>
  <r>
    <s v="E"/>
    <s v="5094"/>
    <s v="854"/>
    <s v="85406"/>
    <s v="8549054"/>
    <n v="528004120010"/>
    <x v="1"/>
    <x v="101"/>
    <x v="43"/>
    <n v="202302"/>
    <n v="44916"/>
    <s v="XOF"/>
    <n v="140000"/>
    <n v="221.48"/>
    <s v="EUR"/>
    <n v="213.43100000000001"/>
    <n v="30543689"/>
    <m/>
    <m/>
    <s v="OUMSB1081222-OMNI-ONATEL/Frais de communication : Flotte ATWA  Staff SCI pour le mois de  NOVEMBRE  2022."/>
  </r>
  <r>
    <s v="E"/>
    <s v="6300"/>
    <s v="854"/>
    <s v="85406"/>
    <s v="8549054"/>
    <n v="528004120010"/>
    <x v="1"/>
    <x v="43"/>
    <x v="43"/>
    <n v="202302"/>
    <n v="44916"/>
    <s v="XOF"/>
    <n v="-4510.29"/>
    <n v="-7.14"/>
    <s v="EUR"/>
    <n v="-6.8810000000000002"/>
    <n v="30543689"/>
    <m/>
    <m/>
    <s v="Premise allocation : [52800412] [15.03%] [30532205] - OUMSB1081222-OMNI-ONATEL/Frais de communication : Flotte BASE OUAGA pour le mois de NOVEMBRE  2022."/>
  </r>
  <r>
    <s v="E"/>
    <s v="6300"/>
    <s v="854"/>
    <s v="85401"/>
    <s v="8549054"/>
    <n v="528004120010"/>
    <x v="1"/>
    <x v="101"/>
    <x v="43"/>
    <n v="202302"/>
    <n v="44916"/>
    <s v="XOF"/>
    <n v="18793.3"/>
    <n v="29.73"/>
    <s v="EUR"/>
    <n v="28.65"/>
    <n v="30543689"/>
    <m/>
    <m/>
    <s v="Premise allocation : [52800412] [4.09%] [30532205] - OUMSB1071222-ONATEL SA/Frais de connexion internet BASE KAYA/NOVEMBRE 2022"/>
  </r>
  <r>
    <s v="E"/>
    <s v="6300"/>
    <s v="854"/>
    <s v="85406"/>
    <s v="8549054"/>
    <n v="528004120010"/>
    <x v="1"/>
    <x v="101"/>
    <x v="43"/>
    <n v="202302"/>
    <n v="44916"/>
    <s v="XOF"/>
    <n v="4510.29"/>
    <n v="7.14"/>
    <s v="EUR"/>
    <n v="6.8810000000000002"/>
    <n v="30543689"/>
    <m/>
    <m/>
    <s v="Premise allocation : [52800412] [15.03%] [30532205] - OUMSB1081222-OMNI-ONATEL/Frais de communication : Flotte BASE OUAGA pour le mois de NOVEMBRE  2022."/>
  </r>
  <r>
    <s v="E"/>
    <s v="6300"/>
    <s v="854"/>
    <s v="85401"/>
    <s v="8549054"/>
    <n v="528004120010"/>
    <x v="1"/>
    <x v="101"/>
    <x v="43"/>
    <n v="202302"/>
    <n v="44916"/>
    <s v="XOF"/>
    <n v="817.1"/>
    <n v="1.29"/>
    <s v="EUR"/>
    <n v="1.2430000000000001"/>
    <n v="30543689"/>
    <m/>
    <m/>
    <s v="Premise allocation : [52800412] [4.09%] [30532205] - OUMSB1081222-OMNI-ONATEL/Frais de communication : Flotte BASE KAYA pour le mois de  NOVEMBRE  2022"/>
  </r>
  <r>
    <s v="E"/>
    <s v="6320"/>
    <s v="854"/>
    <s v="85408"/>
    <s v="8549055"/>
    <n v="528004120010"/>
    <x v="1"/>
    <x v="43"/>
    <x v="43"/>
    <n v="202302"/>
    <n v="44916"/>
    <s v="XOF"/>
    <n v="-102306.09"/>
    <n v="-161.85"/>
    <s v="EUR"/>
    <n v="-155.96799999999999"/>
    <n v="30543689"/>
    <m/>
    <m/>
    <s v="Premise allocation : [52800412] [31.53%] [30532205] - OUB112122022-OMNI-SANCFIS-Redevance mensuelle de la période de Janvier 2022 Bureau de Ouahigouya connectivité internet broadband 3M GOLD"/>
  </r>
  <r>
    <s v="E"/>
    <s v="6300"/>
    <s v="854"/>
    <s v="85408"/>
    <s v="8549054"/>
    <n v="528004120010"/>
    <x v="1"/>
    <x v="43"/>
    <x v="43"/>
    <n v="202302"/>
    <n v="44916"/>
    <s v="XOF"/>
    <n v="-6305.46"/>
    <n v="-9.98"/>
    <s v="EUR"/>
    <n v="-9.6170000000000009"/>
    <n v="30543689"/>
    <m/>
    <m/>
    <s v="Premise allocation : [52800412] [31.53%] [30532205] - OUMSB1081222-OMNI-ONATEL/Frais de communication : Flotte OUAHIGOUYA pour le mois de NOVEMBRE  2022."/>
  </r>
  <r>
    <s v="E"/>
    <s v="6300"/>
    <s v="854"/>
    <s v="85407"/>
    <s v="8549054"/>
    <n v="528004120010"/>
    <x v="1"/>
    <x v="43"/>
    <x v="43"/>
    <n v="202302"/>
    <n v="44916"/>
    <s v="XOF"/>
    <n v="-2553.8200000000002"/>
    <n v="-4.04"/>
    <s v="EUR"/>
    <n v="-3.8929999999999998"/>
    <n v="30543689"/>
    <m/>
    <m/>
    <s v="Premise allocation : [52800412] [25.54%] [30532205] - OUMSB1081222-OMNI-ONATEL/Frais de communication : Flotte BASE DEDOUGOU pour le mois de NOVEMBRE  2022."/>
  </r>
  <r>
    <s v="E"/>
    <s v="6300"/>
    <s v="854"/>
    <s v="85407"/>
    <s v="8549054"/>
    <n v="528004120010"/>
    <x v="1"/>
    <x v="43"/>
    <x v="43"/>
    <n v="202302"/>
    <n v="44916"/>
    <s v="XOF"/>
    <n v="-30645.84"/>
    <n v="-48.48"/>
    <s v="EUR"/>
    <n v="-46.718000000000004"/>
    <n v="30543689"/>
    <m/>
    <m/>
    <s v="Premise allocation : [52800412] [25.54%] [30532205] - OUMSB1071222-ONATEL SA/Frais de connexion internet DEDOUGOU/NOVEMBRE 2022"/>
  </r>
  <r>
    <s v="E"/>
    <s v="6320"/>
    <s v="854"/>
    <s v="85408"/>
    <s v="8549055"/>
    <n v="528004120010"/>
    <x v="1"/>
    <x v="101"/>
    <x v="43"/>
    <n v="202302"/>
    <n v="44916"/>
    <s v="XOF"/>
    <n v="102306.09"/>
    <n v="161.85"/>
    <s v="EUR"/>
    <n v="155.96799999999999"/>
    <n v="30543689"/>
    <m/>
    <m/>
    <s v="Premise allocation : [52800412] [31.53%] [30532205] - OUB112122022-OMNI-SANCFIS-Redevance mensuelle de la période de Janvier 2022 Bureau de Ouahigouya connectivité internet broadband 3M GOLD"/>
  </r>
  <r>
    <s v="E"/>
    <s v="6300"/>
    <s v="854"/>
    <s v="85408"/>
    <s v="8549054"/>
    <n v="528004120010"/>
    <x v="1"/>
    <x v="101"/>
    <x v="43"/>
    <n v="202302"/>
    <n v="44916"/>
    <s v="XOF"/>
    <n v="6305.46"/>
    <n v="9.98"/>
    <s v="EUR"/>
    <n v="9.6170000000000009"/>
    <n v="30543689"/>
    <m/>
    <m/>
    <s v="Premise allocation : [52800412] [31.53%] [30532205] - OUMSB1081222-OMNI-ONATEL/Frais de communication : Flotte OUAHIGOUYA pour le mois de NOVEMBRE  2022."/>
  </r>
  <r>
    <s v="E"/>
    <s v="6300"/>
    <s v="854"/>
    <s v="85407"/>
    <s v="8549054"/>
    <n v="528004120010"/>
    <x v="1"/>
    <x v="101"/>
    <x v="43"/>
    <n v="202302"/>
    <n v="44916"/>
    <s v="XOF"/>
    <n v="2553.8200000000002"/>
    <n v="4.04"/>
    <s v="EUR"/>
    <n v="3.8929999999999998"/>
    <n v="30543689"/>
    <m/>
    <m/>
    <s v="Premise allocation : [52800412] [25.54%] [30532205] - OUMSB1081222-OMNI-ONATEL/Frais de communication : Flotte BASE DEDOUGOU pour le mois de NOVEMBRE  2022."/>
  </r>
  <r>
    <s v="E"/>
    <s v="6300"/>
    <s v="854"/>
    <s v="85407"/>
    <s v="8549054"/>
    <n v="528004120010"/>
    <x v="1"/>
    <x v="101"/>
    <x v="43"/>
    <n v="202302"/>
    <n v="44916"/>
    <s v="XOF"/>
    <n v="30645.84"/>
    <n v="48.48"/>
    <s v="EUR"/>
    <n v="46.718000000000004"/>
    <n v="30543689"/>
    <m/>
    <m/>
    <s v="Premise allocation : [52800412] [25.54%] [30532205] - OUMSB1071222-ONATEL SA/Frais de connexion internet DEDOUGOU/NOVEMBRE 2022"/>
  </r>
  <r>
    <s v="E"/>
    <s v="4110"/>
    <s v="854"/>
    <s v="85400"/>
    <s v="8549051"/>
    <n v="528004120002"/>
    <x v="0"/>
    <x v="1"/>
    <x v="1"/>
    <n v="202302"/>
    <n v="44916"/>
    <s v="XOF"/>
    <n v="-15631.58"/>
    <n v="-24.73"/>
    <s v="EUR"/>
    <n v="-23.831"/>
    <n v="30543689"/>
    <s v="STAFF"/>
    <n v="9985201"/>
    <s v="Time Code : N - OUJ891222/JUSTIF/BENOIT DELSARTE/Frais de visa pour DELSARTE et ses enfants"/>
  </r>
  <r>
    <s v="E"/>
    <s v="4110"/>
    <s v="854"/>
    <s v="85400"/>
    <s v="8549051"/>
    <n v="528004120002"/>
    <x v="0"/>
    <x v="1"/>
    <x v="1"/>
    <n v="202302"/>
    <n v="44916"/>
    <s v="XOF"/>
    <n v="-2173.66"/>
    <n v="-3.44"/>
    <s v="EUR"/>
    <n v="-3.3149999999999999"/>
    <n v="30543689"/>
    <s v="STAFF"/>
    <n v="9985201"/>
    <s v="Time Code : N - OUB1111222-OMNI-SANCFIS/Redevance mensuelle de l'internet ligne de BENOIT DELSARTE pour le mois de Juin 2022"/>
  </r>
  <r>
    <s v="E"/>
    <s v="4110"/>
    <s v="854"/>
    <s v="85400"/>
    <s v="8549051"/>
    <n v="528004120002"/>
    <x v="0"/>
    <x v="8"/>
    <x v="8"/>
    <n v="202302"/>
    <n v="44916"/>
    <s v="XOF"/>
    <n v="15631.58"/>
    <n v="24.73"/>
    <s v="EUR"/>
    <n v="23.831"/>
    <n v="30543689"/>
    <s v="STAFF"/>
    <n v="9985201"/>
    <s v="Time Code : N - OUJ891222/JUSTIF/BENOIT DELSARTE/Frais de visa pour DELSARTE et ses enfants"/>
  </r>
  <r>
    <s v="E"/>
    <s v="4110"/>
    <s v="854"/>
    <s v="85400"/>
    <s v="8549051"/>
    <n v="528004120002"/>
    <x v="0"/>
    <x v="8"/>
    <x v="8"/>
    <n v="202302"/>
    <n v="44916"/>
    <s v="XOF"/>
    <n v="2173.66"/>
    <n v="3.44"/>
    <s v="EUR"/>
    <n v="3.3149999999999999"/>
    <n v="30543689"/>
    <s v="STAFF"/>
    <n v="9985201"/>
    <s v="Time Code : N - OUB1111222-OMNI-SANCFIS/Redevance mensuelle de l'internet ligne de BENOIT DELSARTE pour le mois de Juin 2022"/>
  </r>
  <r>
    <s v="E"/>
    <s v="4110"/>
    <s v="854"/>
    <s v="85400"/>
    <s v="8549051"/>
    <n v="528004120002"/>
    <x v="0"/>
    <x v="8"/>
    <x v="8"/>
    <n v="202302"/>
    <n v="44917"/>
    <s v="XOF"/>
    <n v="15836.84"/>
    <n v="25.05"/>
    <s v="EUR"/>
    <n v="24.14"/>
    <n v="30543689"/>
    <s v="STAFF"/>
    <n v="9985201"/>
    <s v="Time Code : N - OUMSB1051222-OMNI/E.G.S.N-WP/Gardienage et surveillance résidence CD mois de DECEMBRE 2022"/>
  </r>
  <r>
    <s v="E"/>
    <s v="4190"/>
    <s v="854"/>
    <s v="85400"/>
    <s v="8549051"/>
    <n v="528004120002"/>
    <x v="0"/>
    <x v="8"/>
    <x v="8"/>
    <n v="202302"/>
    <n v="44917"/>
    <s v="XOF"/>
    <n v="11.38"/>
    <n v="0.02"/>
    <s v="EUR"/>
    <n v="1.9E-2"/>
    <n v="30543689"/>
    <s v="STAFF"/>
    <n v="9985201"/>
    <s v="Time Code : N - 9985201 CIGNA ER"/>
  </r>
  <r>
    <s v="E"/>
    <s v="4170"/>
    <s v="854"/>
    <s v="85400"/>
    <s v="8549051"/>
    <n v="528004120002"/>
    <x v="0"/>
    <x v="8"/>
    <x v="8"/>
    <n v="202302"/>
    <n v="44917"/>
    <s v="XOF"/>
    <n v="6.35"/>
    <n v="0.01"/>
    <s v="EUR"/>
    <n v="0.01"/>
    <n v="30543689"/>
    <s v="STAFF"/>
    <n v="9985201"/>
    <s v="Time Code : N - 9985201 INS"/>
  </r>
  <r>
    <s v="E"/>
    <s v="4190"/>
    <s v="854"/>
    <s v="85400"/>
    <s v="8549051"/>
    <n v="528004120002"/>
    <x v="0"/>
    <x v="8"/>
    <x v="8"/>
    <n v="202302"/>
    <n v="44917"/>
    <s v="XOF"/>
    <n v="41.45"/>
    <n v="7.0000000000000007E-2"/>
    <s v="EUR"/>
    <n v="6.7000000000000004E-2"/>
    <n v="30543689"/>
    <s v="STAFF"/>
    <n v="9985201"/>
    <s v="Time Code : N - 9985201 EPA"/>
  </r>
  <r>
    <s v="E"/>
    <s v="4190"/>
    <s v="854"/>
    <s v="85400"/>
    <s v="8549051"/>
    <n v="528004120002"/>
    <x v="0"/>
    <x v="8"/>
    <x v="8"/>
    <n v="202302"/>
    <n v="44917"/>
    <s v="XOF"/>
    <n v="98.68"/>
    <n v="0.16"/>
    <s v="EUR"/>
    <n v="0.154"/>
    <n v="30543689"/>
    <s v="STAFF"/>
    <n v="9985201"/>
    <s v="Time Code : N - 9985201 COMPLEX"/>
  </r>
  <r>
    <s v="E"/>
    <s v="4200"/>
    <s v="854"/>
    <s v="85400"/>
    <s v="8549051"/>
    <n v="528004120002"/>
    <x v="0"/>
    <x v="8"/>
    <x v="8"/>
    <n v="202302"/>
    <n v="44917"/>
    <s v="XOF"/>
    <n v="25.41"/>
    <n v="0.04"/>
    <s v="EUR"/>
    <n v="3.9E-2"/>
    <n v="30543689"/>
    <s v="STAFF"/>
    <n v="9985201"/>
    <s v="Time Code : N - 9985201 LONG TERM SAVINGS PLAN"/>
  </r>
  <r>
    <s v="E"/>
    <s v="4200"/>
    <s v="854"/>
    <s v="85400"/>
    <s v="8549051"/>
    <n v="528004120002"/>
    <x v="0"/>
    <x v="1"/>
    <x v="1"/>
    <n v="202302"/>
    <n v="44917"/>
    <s v="XOF"/>
    <n v="-25.41"/>
    <n v="-0.04"/>
    <s v="EUR"/>
    <n v="-3.9E-2"/>
    <n v="30543689"/>
    <s v="STAFF"/>
    <n v="9985201"/>
    <s v="Time Code : N - 9985201 LONG TERM SAVINGS PLAN"/>
  </r>
  <r>
    <s v="E"/>
    <s v="4170"/>
    <s v="854"/>
    <s v="85400"/>
    <s v="8549051"/>
    <n v="528004120002"/>
    <x v="0"/>
    <x v="1"/>
    <x v="1"/>
    <n v="202302"/>
    <n v="44917"/>
    <s v="XOF"/>
    <n v="-6.35"/>
    <n v="-0.01"/>
    <s v="EUR"/>
    <n v="-0.01"/>
    <n v="30543689"/>
    <s v="STAFF"/>
    <n v="9985201"/>
    <s v="Time Code : N - 9985201 INS"/>
  </r>
  <r>
    <s v="E"/>
    <s v="4190"/>
    <s v="854"/>
    <s v="85400"/>
    <s v="8549051"/>
    <n v="528004120002"/>
    <x v="0"/>
    <x v="1"/>
    <x v="1"/>
    <n v="202302"/>
    <n v="44917"/>
    <s v="XOF"/>
    <n v="-41.45"/>
    <n v="-7.0000000000000007E-2"/>
    <s v="EUR"/>
    <n v="-6.7000000000000004E-2"/>
    <n v="30543689"/>
    <s v="STAFF"/>
    <n v="9985201"/>
    <s v="Time Code : N - 9985201 EPA"/>
  </r>
  <r>
    <s v="E"/>
    <s v="4190"/>
    <s v="854"/>
    <s v="85400"/>
    <s v="8549051"/>
    <n v="528004120002"/>
    <x v="0"/>
    <x v="1"/>
    <x v="1"/>
    <n v="202302"/>
    <n v="44917"/>
    <s v="XOF"/>
    <n v="-98.68"/>
    <n v="-0.16"/>
    <s v="EUR"/>
    <n v="-0.154"/>
    <n v="30543689"/>
    <s v="STAFF"/>
    <n v="9985201"/>
    <s v="Time Code : N - 9985201 COMPLEX"/>
  </r>
  <r>
    <s v="E"/>
    <s v="4110"/>
    <s v="854"/>
    <s v="85400"/>
    <s v="8549051"/>
    <n v="528004120002"/>
    <x v="0"/>
    <x v="1"/>
    <x v="1"/>
    <n v="202302"/>
    <n v="44917"/>
    <s v="XOF"/>
    <n v="-15836.84"/>
    <n v="-25.05"/>
    <s v="EUR"/>
    <n v="-24.14"/>
    <n v="30543689"/>
    <s v="STAFF"/>
    <n v="9985201"/>
    <s v="Time Code : N - OUMSB1051222-OMNI/E.G.S.N-WP/Gardienage et surveillance résidence CD mois de DECEMBRE 2022"/>
  </r>
  <r>
    <s v="E"/>
    <s v="4190"/>
    <s v="854"/>
    <s v="85400"/>
    <s v="8549051"/>
    <n v="528004120002"/>
    <x v="0"/>
    <x v="1"/>
    <x v="1"/>
    <n v="202302"/>
    <n v="44917"/>
    <s v="XOF"/>
    <n v="-11.38"/>
    <n v="-0.02"/>
    <s v="EUR"/>
    <n v="-1.9E-2"/>
    <n v="30543689"/>
    <s v="STAFF"/>
    <n v="9985201"/>
    <s v="Time Code : N - 9985201 CIGNA ER"/>
  </r>
  <r>
    <s v="E"/>
    <s v="4000"/>
    <s v="854"/>
    <s v="85400"/>
    <s v="8549051"/>
    <n v="528004120002"/>
    <x v="0"/>
    <x v="8"/>
    <x v="8"/>
    <n v="202302"/>
    <n v="44917"/>
    <s v="XOF"/>
    <n v="209.92"/>
    <n v="0.33"/>
    <s v="EUR"/>
    <n v="0.318"/>
    <n v="30543689"/>
    <s v="STAFF"/>
    <n v="9985201"/>
    <s v="Time Code : N - 9985201 BASICPAY"/>
  </r>
  <r>
    <s v="E"/>
    <s v="4000"/>
    <s v="854"/>
    <s v="85400"/>
    <s v="8549051"/>
    <n v="528004120002"/>
    <x v="0"/>
    <x v="1"/>
    <x v="1"/>
    <n v="202302"/>
    <n v="44917"/>
    <s v="XOF"/>
    <n v="-209.92"/>
    <n v="-0.33"/>
    <s v="EUR"/>
    <n v="-0.318"/>
    <n v="30543689"/>
    <s v="STAFF"/>
    <n v="9985201"/>
    <s v="Time Code : N - 9985201 BASICPAY"/>
  </r>
  <r>
    <s v="E"/>
    <s v="6090"/>
    <s v="854"/>
    <s v="85407"/>
    <s v="8549054"/>
    <n v="528004120010"/>
    <x v="1"/>
    <x v="3"/>
    <x v="3"/>
    <n v="202302"/>
    <n v="44917"/>
    <s v="XOF"/>
    <n v="-102459.26"/>
    <n v="-162.09"/>
    <s v="EUR"/>
    <n v="-156.19999999999999"/>
    <n v="30543689"/>
    <s v="PROPERTY"/>
    <s v="854P0073"/>
    <s v="Premise allocation : [52800412] [25.54%] [30532205] - OUMSB1051222-OMNI/E.G.S.N-WP/Gardiennage du bureau de Dédougou pour le mois de DECEMBRE 2022"/>
  </r>
  <r>
    <s v="E"/>
    <s v="6090"/>
    <s v="854"/>
    <s v="85407"/>
    <s v="8549054"/>
    <n v="528004120010"/>
    <x v="1"/>
    <x v="2"/>
    <x v="2"/>
    <n v="202302"/>
    <n v="44917"/>
    <s v="XOF"/>
    <n v="102459.26"/>
    <n v="162.09"/>
    <s v="EUR"/>
    <n v="156.19999999999999"/>
    <n v="30543689"/>
    <s v="PROPERTY"/>
    <s v="854P0073"/>
    <s v="Premise allocation : [52800412] [25.54%] [30532205] - OUMSB1051222-OMNI/E.G.S.N-WP/Gardiennage du bureau de Dédougou pour le mois de DECEMBRE 2022"/>
  </r>
  <r>
    <s v="E"/>
    <s v="6300"/>
    <s v="854"/>
    <s v="85408"/>
    <s v="8549054"/>
    <n v="528004120010"/>
    <x v="1"/>
    <x v="101"/>
    <x v="43"/>
    <n v="202302"/>
    <n v="44918"/>
    <s v="XOF"/>
    <n v="28374.57"/>
    <n v="44.89"/>
    <s v="EUR"/>
    <n v="43.259"/>
    <n v="30543689"/>
    <m/>
    <m/>
    <s v="Premise allocation : [52800412] [31.53%] [30532470] - OUMSB1091222-OMNI-ONATEL SA/Frais de communication :  Forfait maitrisé BASE OUAHIGOUYA pour de NOVEMBRE    2022."/>
  </r>
  <r>
    <s v="E"/>
    <s v="6300"/>
    <s v="854"/>
    <s v="85407"/>
    <s v="8549054"/>
    <n v="528004120010"/>
    <x v="1"/>
    <x v="101"/>
    <x v="43"/>
    <n v="202302"/>
    <n v="44918"/>
    <s v="XOF"/>
    <n v="8938.3700000000008"/>
    <n v="14.14"/>
    <s v="EUR"/>
    <n v="13.625999999999999"/>
    <n v="30543689"/>
    <m/>
    <m/>
    <s v="Premise allocation : [52800412] [25.54%] [30532470] - OUMSB1091222-OMNI-ONATEL SA/Frais de communication :  Forfait maitrisé BASE DE DEDOUGOU pour de NOVEMBRE   2022."/>
  </r>
  <r>
    <s v="E"/>
    <s v="6300"/>
    <s v="854"/>
    <s v="85408"/>
    <s v="8549054"/>
    <n v="528004120010"/>
    <x v="1"/>
    <x v="43"/>
    <x v="43"/>
    <n v="202302"/>
    <n v="44918"/>
    <s v="XOF"/>
    <n v="-28374.57"/>
    <n v="-44.89"/>
    <s v="EUR"/>
    <n v="-43.259"/>
    <n v="30543689"/>
    <m/>
    <m/>
    <s v="Premise allocation : [52800412] [31.53%] [30532470] - OUMSB1091222-OMNI-ONATEL SA/Frais de communication :  Forfait maitrisé BASE OUAHIGOUYA pour de NOVEMBRE    2022."/>
  </r>
  <r>
    <s v="E"/>
    <s v="6300"/>
    <s v="854"/>
    <s v="85407"/>
    <s v="8549054"/>
    <n v="528004120010"/>
    <x v="1"/>
    <x v="43"/>
    <x v="43"/>
    <n v="202302"/>
    <n v="44918"/>
    <s v="XOF"/>
    <n v="-8938.3700000000008"/>
    <n v="-14.14"/>
    <s v="EUR"/>
    <n v="-13.625999999999999"/>
    <n v="30543689"/>
    <m/>
    <m/>
    <s v="Premise allocation : [52800412] [25.54%] [30532470] - OUMSB1091222-OMNI-ONATEL SA/Frais de communication :  Forfait maitrisé BASE DE DEDOUGOU pour de NOVEMBRE   2022."/>
  </r>
  <r>
    <s v="E"/>
    <s v="6300"/>
    <s v="854"/>
    <s v="85406"/>
    <s v="8549054"/>
    <n v="528004120010"/>
    <x v="1"/>
    <x v="101"/>
    <x v="43"/>
    <n v="202302"/>
    <n v="44918"/>
    <s v="XOF"/>
    <n v="15034.3"/>
    <n v="23.78"/>
    <s v="EUR"/>
    <n v="22.916"/>
    <n v="30543689"/>
    <m/>
    <m/>
    <s v="Premise allocation : [52800412] [15.03%] [30532470] - OUMSB1091222-OMNI-ONATEL SA/Frais de communication :  Forfait maitrisé BASE DE OUAGA pour de NOVEMBRE   2022."/>
  </r>
  <r>
    <s v="E"/>
    <s v="6300"/>
    <s v="854"/>
    <s v="85401"/>
    <s v="8549054"/>
    <n v="528004120010"/>
    <x v="1"/>
    <x v="101"/>
    <x v="43"/>
    <n v="202302"/>
    <n v="44918"/>
    <s v="XOF"/>
    <n v="2655.58"/>
    <n v="4.2"/>
    <s v="EUR"/>
    <n v="4.0469999999999997"/>
    <n v="30543689"/>
    <m/>
    <m/>
    <s v="Premise allocation : [52800412] [4.09%] [30532470] - OUMSB1091222-OMNI-ONATEL SA/Frais de communication : Forfait maitrisé KAYA pour le mois de NOVEMBRE    2022."/>
  </r>
  <r>
    <s v="E"/>
    <s v="6300"/>
    <s v="854"/>
    <s v="85406"/>
    <s v="8549054"/>
    <n v="528004120010"/>
    <x v="1"/>
    <x v="43"/>
    <x v="43"/>
    <n v="202302"/>
    <n v="44918"/>
    <s v="XOF"/>
    <n v="-15034.3"/>
    <n v="-23.78"/>
    <s v="EUR"/>
    <n v="-22.916"/>
    <n v="30543689"/>
    <m/>
    <m/>
    <s v="Premise allocation : [52800412] [15.03%] [30532470] - OUMSB1091222-OMNI-ONATEL SA/Frais de communication :  Forfait maitrisé BASE DE OUAGA pour de NOVEMBRE   2022."/>
  </r>
  <r>
    <s v="E"/>
    <s v="5094"/>
    <s v="854"/>
    <s v="85406"/>
    <s v="8549054"/>
    <n v="528004120010"/>
    <x v="1"/>
    <x v="43"/>
    <x v="43"/>
    <n v="202302"/>
    <n v="44918"/>
    <s v="XOF"/>
    <n v="-600000"/>
    <n v="-949.19"/>
    <s v="EUR"/>
    <n v="-914.697"/>
    <n v="30543689"/>
    <m/>
    <m/>
    <s v="OUMSB1091222-OMNI-ONATEL SA/Frais de communication :  Forfait maitrisé ATWA Partenaire pour de NOVEMBRE   2022"/>
  </r>
  <r>
    <s v="E"/>
    <s v="5094"/>
    <s v="854"/>
    <s v="85406"/>
    <s v="8549054"/>
    <n v="528004120010"/>
    <x v="1"/>
    <x v="101"/>
    <x v="43"/>
    <n v="202302"/>
    <n v="44918"/>
    <s v="XOF"/>
    <n v="600000"/>
    <n v="949.19"/>
    <s v="EUR"/>
    <n v="914.697"/>
    <n v="30543689"/>
    <m/>
    <m/>
    <s v="OUMSB1091222-OMNI-ONATEL SA/Frais de communication :  Forfait maitrisé ATWA Partenaire pour de NOVEMBRE   2022"/>
  </r>
  <r>
    <s v="E"/>
    <s v="6300"/>
    <s v="854"/>
    <s v="85401"/>
    <s v="8549054"/>
    <n v="528004120010"/>
    <x v="1"/>
    <x v="43"/>
    <x v="43"/>
    <n v="202302"/>
    <n v="44918"/>
    <s v="XOF"/>
    <n v="-2655.58"/>
    <n v="-4.2"/>
    <s v="EUR"/>
    <n v="-4.0469999999999997"/>
    <n v="30543689"/>
    <m/>
    <m/>
    <s v="Premise allocation : [52800412] [4.09%] [30532470] - OUMSB1091222-OMNI-ONATEL SA/Frais de communication : Forfait maitrisé KAYA pour le mois de NOVEMBRE    2022."/>
  </r>
  <r>
    <s v="E"/>
    <s v="4190"/>
    <s v="854"/>
    <s v="85406"/>
    <s v="8549057"/>
    <n v="528004120002"/>
    <x v="0"/>
    <x v="19"/>
    <x v="19"/>
    <n v="202302"/>
    <n v="44918"/>
    <s v="XOF"/>
    <n v="-1230.77"/>
    <n v="-1.95"/>
    <s v="EUR"/>
    <n v="-1.879"/>
    <n v="30543689"/>
    <s v="STAFF"/>
    <n v="8540358"/>
    <s v="Time Code : N - OUB1231222-OMNI-CADEAUX DE FIN D´ANNEE/Kientega, Ouinongue"/>
  </r>
  <r>
    <s v="E"/>
    <s v="4190"/>
    <s v="854"/>
    <s v="85406"/>
    <s v="8549057"/>
    <n v="528004120002"/>
    <x v="0"/>
    <x v="19"/>
    <x v="19"/>
    <n v="202302"/>
    <n v="44918"/>
    <s v="XOF"/>
    <n v="-7272.73"/>
    <n v="-11.51"/>
    <s v="EUR"/>
    <n v="-11.092000000000001"/>
    <n v="30543689"/>
    <s v="STAFF"/>
    <n v="8540399"/>
    <s v="Time Code : N - OUB1231222-OMNI-CADEAUX DE FIN D´ANNEE/KONFE Aïcha"/>
  </r>
  <r>
    <s v="E"/>
    <s v="4190"/>
    <s v="854"/>
    <s v="85406"/>
    <s v="8549057"/>
    <n v="528004120002"/>
    <x v="0"/>
    <x v="19"/>
    <x v="19"/>
    <n v="202302"/>
    <n v="44918"/>
    <s v="XOF"/>
    <n v="-615.38"/>
    <n v="-0.97"/>
    <s v="EUR"/>
    <n v="-0.93500000000000005"/>
    <n v="30543689"/>
    <s v="STAFF"/>
    <n v="8540358"/>
    <s v="Time Code : N - OUB1231222-OMNI-CADEAUX DE FIN D´ANNEE/ZOMA Jean"/>
  </r>
  <r>
    <s v="E"/>
    <s v="4190"/>
    <s v="854"/>
    <s v="85406"/>
    <s v="8549057"/>
    <n v="528004120002"/>
    <x v="0"/>
    <x v="19"/>
    <x v="19"/>
    <n v="202302"/>
    <n v="44918"/>
    <s v="XOF"/>
    <n v="7272.73"/>
    <n v="11.51"/>
    <s v="EUR"/>
    <n v="11.092000000000001"/>
    <n v="30543689"/>
    <s v="STAFF"/>
    <n v="8540399"/>
    <s v="Time Code : N - OUB1231222-OMNI-CADEAUX DE FIN D'ANNEE/KONFE Aïcha"/>
  </r>
  <r>
    <s v="E"/>
    <s v="4190"/>
    <s v="854"/>
    <s v="85406"/>
    <s v="8549057"/>
    <n v="528004120002"/>
    <x v="0"/>
    <x v="19"/>
    <x v="19"/>
    <n v="202302"/>
    <n v="44918"/>
    <s v="XOF"/>
    <n v="615.38"/>
    <n v="0.97"/>
    <s v="EUR"/>
    <n v="0.93500000000000005"/>
    <n v="30543689"/>
    <s v="STAFF"/>
    <n v="8540358"/>
    <s v="Time Code : N - OUB1231222-OMNI-CADEAUX DE FIN D'ANNEE/ZOMA Jean"/>
  </r>
  <r>
    <s v="E"/>
    <s v="4190"/>
    <s v="854"/>
    <s v="85406"/>
    <s v="8549057"/>
    <n v="528004120002"/>
    <x v="0"/>
    <x v="19"/>
    <x v="19"/>
    <n v="202302"/>
    <n v="44918"/>
    <s v="XOF"/>
    <n v="1230.77"/>
    <n v="1.95"/>
    <s v="EUR"/>
    <n v="1.879"/>
    <n v="30543689"/>
    <s v="STAFF"/>
    <n v="8540358"/>
    <s v="Time Code : N - OUB1231222-OMNI-CADEAUX DE FIN D'ANNEE/Kientega, Ouinongue"/>
  </r>
  <r>
    <s v="E"/>
    <s v="4190"/>
    <s v="854"/>
    <s v="85406"/>
    <s v="8549059"/>
    <n v="528004120002"/>
    <x v="0"/>
    <x v="12"/>
    <x v="12"/>
    <n v="202302"/>
    <n v="44918"/>
    <s v="XOF"/>
    <n v="877.19"/>
    <n v="1.39"/>
    <s v="EUR"/>
    <n v="1.339"/>
    <n v="30543689"/>
    <s v="STAFF"/>
    <n v="8540386"/>
    <s v="Time Code : N - OUB1231222-OMNI-CADEAUX DE FIN D´ANNEE/YAMEOGO Dahlia"/>
  </r>
  <r>
    <s v="E"/>
    <s v="4190"/>
    <s v="854"/>
    <s v="85408"/>
    <s v="8549059"/>
    <n v="528004120002"/>
    <x v="0"/>
    <x v="12"/>
    <x v="12"/>
    <n v="202302"/>
    <n v="44918"/>
    <s v="XOF"/>
    <n v="10000"/>
    <n v="15.82"/>
    <s v="EUR"/>
    <n v="15.244999999999999"/>
    <n v="30543689"/>
    <s v="STAFF"/>
    <n v="2046481"/>
    <s v="Time Code : M - OUB1231222-OMNI-CADEAUX DE FIN D´ANNEE/TOE Hadja Aliza Sandrine"/>
  </r>
  <r>
    <s v="E"/>
    <s v="4190"/>
    <s v="854"/>
    <s v="85406"/>
    <s v="8549059"/>
    <n v="528004120002"/>
    <x v="0"/>
    <x v="12"/>
    <x v="12"/>
    <n v="202302"/>
    <n v="44918"/>
    <s v="XOF"/>
    <n v="2011.17"/>
    <n v="3.18"/>
    <s v="EUR"/>
    <n v="3.0640000000000001"/>
    <n v="30543689"/>
    <s v="STAFF"/>
    <n v="8540279"/>
    <s v="Time Code : N - OUB1231222-OMNI-CADEAUX DE FIN D´ANNEE/ YAMEOGO Lucie"/>
  </r>
  <r>
    <s v="E"/>
    <s v="4190"/>
    <s v="854"/>
    <s v="85408"/>
    <s v="8549059"/>
    <n v="528004120002"/>
    <x v="0"/>
    <x v="12"/>
    <x v="12"/>
    <n v="202302"/>
    <n v="44918"/>
    <s v="XOF"/>
    <n v="-10000"/>
    <n v="-15.82"/>
    <s v="EUR"/>
    <n v="-15.244999999999999"/>
    <n v="30543689"/>
    <s v="STAFF"/>
    <n v="2046481"/>
    <s v="Time Code : M - OUB1231222-OMNI-CADEAUX DE FIN D'ANNEE/TOE Hadja Aliza Sandrine"/>
  </r>
  <r>
    <s v="E"/>
    <s v="4190"/>
    <s v="854"/>
    <s v="85406"/>
    <s v="8549059"/>
    <n v="528004120002"/>
    <x v="0"/>
    <x v="12"/>
    <x v="12"/>
    <n v="202302"/>
    <n v="44918"/>
    <s v="XOF"/>
    <n v="-877.19"/>
    <n v="-1.39"/>
    <s v="EUR"/>
    <n v="-1.339"/>
    <n v="30543689"/>
    <s v="STAFF"/>
    <n v="8540386"/>
    <s v="Time Code : N - OUB1231222-OMNI-CADEAUX DE FIN D'ANNEE/YAMEOGO Dahlia"/>
  </r>
  <r>
    <s v="E"/>
    <s v="4190"/>
    <s v="854"/>
    <s v="85406"/>
    <s v="8549059"/>
    <n v="528004120002"/>
    <x v="0"/>
    <x v="12"/>
    <x v="12"/>
    <n v="202302"/>
    <n v="44918"/>
    <s v="XOF"/>
    <n v="-2011.17"/>
    <n v="-3.18"/>
    <s v="EUR"/>
    <n v="-3.0640000000000001"/>
    <n v="30543689"/>
    <s v="STAFF"/>
    <n v="8540279"/>
    <s v="Time Code : N - OUB1231222-OMNI-CADEAUX DE FIN D'ANNEE/ YAMEOGO Lucie"/>
  </r>
  <r>
    <s v="E"/>
    <s v="4190"/>
    <s v="854"/>
    <s v="85406"/>
    <s v="8549059"/>
    <n v="528004120002"/>
    <x v="0"/>
    <x v="18"/>
    <x v="18"/>
    <n v="202302"/>
    <n v="44918"/>
    <s v="XOF"/>
    <n v="-877.19"/>
    <n v="-1.39"/>
    <s v="EUR"/>
    <n v="-1.339"/>
    <n v="30543689"/>
    <s v="STAFF"/>
    <n v="8540386"/>
    <s v="Time Code : N - OUB1231222-OMNI-CADEAUX DE FIN D´ANNEE/YAMEOGO Dahlia"/>
  </r>
  <r>
    <s v="E"/>
    <s v="4190"/>
    <s v="854"/>
    <s v="85408"/>
    <s v="8549059"/>
    <n v="528004120002"/>
    <x v="0"/>
    <x v="18"/>
    <x v="18"/>
    <n v="202302"/>
    <n v="44918"/>
    <s v="XOF"/>
    <n v="-10000"/>
    <n v="-15.82"/>
    <s v="EUR"/>
    <n v="-15.244999999999999"/>
    <n v="30543689"/>
    <s v="STAFF"/>
    <n v="2046481"/>
    <s v="Time Code : M - OUB1231222-OMNI-CADEAUX DE FIN D´ANNEE/TOE Hadja Aliza Sandrine"/>
  </r>
  <r>
    <s v="E"/>
    <s v="4190"/>
    <s v="854"/>
    <s v="85406"/>
    <s v="8549057"/>
    <n v="528004120002"/>
    <x v="0"/>
    <x v="7"/>
    <x v="7"/>
    <n v="202302"/>
    <n v="44918"/>
    <s v="XOF"/>
    <n v="-1230.77"/>
    <n v="-1.95"/>
    <s v="EUR"/>
    <n v="-1.879"/>
    <n v="30543689"/>
    <s v="STAFF"/>
    <n v="8540358"/>
    <s v="Time Code : N - OUB1231222-OMNI-CADEAUX DE FIN D'ANNEE/Kientega, Ouinongue"/>
  </r>
  <r>
    <s v="E"/>
    <s v="4120"/>
    <s v="854"/>
    <s v="85406"/>
    <s v="8549057"/>
    <n v="528004120002"/>
    <x v="0"/>
    <x v="7"/>
    <x v="7"/>
    <n v="202302"/>
    <n v="44918"/>
    <s v="XOF"/>
    <n v="-6153.85"/>
    <n v="-9.74"/>
    <s v="EUR"/>
    <n v="-9.3859999999999992"/>
    <n v="30543689"/>
    <s v="STAFF"/>
    <n v="8540358"/>
    <s v="Time Code : N - OUB871222-OMNI-FRAIS DE SCOLARITE/ZOMA Jean"/>
  </r>
  <r>
    <s v="E"/>
    <s v="4190"/>
    <s v="854"/>
    <s v="85400"/>
    <s v="8549057"/>
    <n v="528004120002"/>
    <x v="0"/>
    <x v="7"/>
    <x v="7"/>
    <n v="202302"/>
    <n v="44918"/>
    <s v="XOF"/>
    <n v="-1145.04"/>
    <n v="-1.81"/>
    <s v="EUR"/>
    <n v="-1.744"/>
    <n v="30543689"/>
    <s v="STAFF"/>
    <n v="8540392"/>
    <s v="Time Code : N - OUB1231222-OMNI-CADEAUX DE FIN D'ANNEE/KABORE Hamza"/>
  </r>
  <r>
    <s v="E"/>
    <s v="4190"/>
    <s v="854"/>
    <s v="85406"/>
    <s v="8549059"/>
    <n v="528004120002"/>
    <x v="0"/>
    <x v="18"/>
    <x v="18"/>
    <n v="202302"/>
    <n v="44918"/>
    <s v="XOF"/>
    <n v="2011.17"/>
    <n v="3.18"/>
    <s v="EUR"/>
    <n v="3.0640000000000001"/>
    <n v="30543689"/>
    <s v="STAFF"/>
    <n v="8540279"/>
    <s v="Time Code : N - OUB1231222-OMNI-CADEAUX DE FIN D'ANNEE/ YAMEOGO Lucie"/>
  </r>
  <r>
    <s v="E"/>
    <s v="4190"/>
    <s v="854"/>
    <s v="85408"/>
    <s v="8549059"/>
    <n v="528004120002"/>
    <x v="0"/>
    <x v="18"/>
    <x v="18"/>
    <n v="202302"/>
    <n v="44918"/>
    <s v="XOF"/>
    <n v="10000"/>
    <n v="15.82"/>
    <s v="EUR"/>
    <n v="15.244999999999999"/>
    <n v="30543689"/>
    <s v="STAFF"/>
    <n v="2046481"/>
    <s v="Time Code : M - OUB1231222-OMNI-CADEAUX DE FIN D'ANNEE/TOE Hadja Aliza Sandrine"/>
  </r>
  <r>
    <s v="E"/>
    <s v="4190"/>
    <s v="854"/>
    <s v="85406"/>
    <s v="8549059"/>
    <n v="528004120002"/>
    <x v="0"/>
    <x v="18"/>
    <x v="18"/>
    <n v="202302"/>
    <n v="44918"/>
    <s v="XOF"/>
    <n v="877.19"/>
    <n v="1.39"/>
    <s v="EUR"/>
    <n v="1.339"/>
    <n v="30543689"/>
    <s v="STAFF"/>
    <n v="8540386"/>
    <s v="Time Code : N - OUB1231222-OMNI-CADEAUX DE FIN D'ANNEE/YAMEOGO Dahlia"/>
  </r>
  <r>
    <s v="E"/>
    <s v="4190"/>
    <s v="854"/>
    <s v="85400"/>
    <s v="8549057"/>
    <n v="528004120002"/>
    <x v="0"/>
    <x v="7"/>
    <x v="7"/>
    <n v="202302"/>
    <n v="44918"/>
    <s v="XOF"/>
    <n v="1145.04"/>
    <n v="1.81"/>
    <s v="EUR"/>
    <n v="1.744"/>
    <n v="30543689"/>
    <s v="STAFF"/>
    <n v="8540392"/>
    <s v="Time Code : N - OUB1231222-OMNI-CADEAUX DE FIN D´ANNEE/KABORE Hamza"/>
  </r>
  <r>
    <s v="E"/>
    <s v="4190"/>
    <s v="854"/>
    <s v="85406"/>
    <s v="8549057"/>
    <n v="528004120002"/>
    <x v="0"/>
    <x v="7"/>
    <x v="7"/>
    <n v="202302"/>
    <n v="44918"/>
    <s v="XOF"/>
    <n v="1230.77"/>
    <n v="1.95"/>
    <s v="EUR"/>
    <n v="1.879"/>
    <n v="30543689"/>
    <s v="STAFF"/>
    <n v="8540358"/>
    <s v="Time Code : N - OUB1231222-OMNI-CADEAUX DE FIN D´ANNEE/Kientega, Ouinongue"/>
  </r>
  <r>
    <s v="E"/>
    <s v="4190"/>
    <s v="854"/>
    <s v="85406"/>
    <s v="8549057"/>
    <n v="528004120002"/>
    <x v="0"/>
    <x v="7"/>
    <x v="7"/>
    <n v="202302"/>
    <n v="44918"/>
    <s v="XOF"/>
    <n v="7272.73"/>
    <n v="11.51"/>
    <s v="EUR"/>
    <n v="11.092000000000001"/>
    <n v="30543689"/>
    <s v="STAFF"/>
    <n v="8540399"/>
    <s v="Time Code : N - OUB1231222-OMNI-CADEAUX DE FIN D´ANNEE/KONFE Aïcha"/>
  </r>
  <r>
    <s v="E"/>
    <s v="4190"/>
    <s v="854"/>
    <s v="85406"/>
    <s v="8549057"/>
    <n v="528004120002"/>
    <x v="0"/>
    <x v="7"/>
    <x v="7"/>
    <n v="202302"/>
    <n v="44918"/>
    <s v="XOF"/>
    <n v="615.38"/>
    <n v="0.97"/>
    <s v="EUR"/>
    <n v="0.93500000000000005"/>
    <n v="30543689"/>
    <s v="STAFF"/>
    <n v="8540358"/>
    <s v="Time Code : N - OUB1231222-OMNI-CADEAUX DE FIN D´ANNEE/ZOMA Jean"/>
  </r>
  <r>
    <s v="E"/>
    <s v="4190"/>
    <s v="854"/>
    <s v="85406"/>
    <s v="8549057"/>
    <n v="528004120002"/>
    <x v="0"/>
    <x v="7"/>
    <x v="7"/>
    <n v="202302"/>
    <n v="44918"/>
    <s v="XOF"/>
    <n v="-7272.73"/>
    <n v="-11.51"/>
    <s v="EUR"/>
    <n v="-11.092000000000001"/>
    <n v="30543689"/>
    <s v="STAFF"/>
    <n v="8540399"/>
    <s v="Time Code : N - OUB1231222-OMNI-CADEAUX DE FIN D'ANNEE/KONFE Aïcha"/>
  </r>
  <r>
    <s v="E"/>
    <s v="4190"/>
    <s v="854"/>
    <s v="85406"/>
    <s v="8549057"/>
    <n v="528004120002"/>
    <x v="0"/>
    <x v="7"/>
    <x v="7"/>
    <n v="202302"/>
    <n v="44918"/>
    <s v="XOF"/>
    <n v="-615.38"/>
    <n v="-0.97"/>
    <s v="EUR"/>
    <n v="-0.93500000000000005"/>
    <n v="30543689"/>
    <s v="STAFF"/>
    <n v="8540358"/>
    <s v="Time Code : N - OUB1231222-OMNI-CADEAUX DE FIN D'ANNEE/ZOMA Jean"/>
  </r>
  <r>
    <s v="E"/>
    <s v="4190"/>
    <s v="854"/>
    <s v="85406"/>
    <s v="8549059"/>
    <n v="528004120002"/>
    <x v="0"/>
    <x v="18"/>
    <x v="18"/>
    <n v="202302"/>
    <n v="44918"/>
    <s v="XOF"/>
    <n v="-2011.17"/>
    <n v="-3.18"/>
    <s v="EUR"/>
    <n v="-3.0640000000000001"/>
    <n v="30543689"/>
    <s v="STAFF"/>
    <n v="8540279"/>
    <s v="Time Code : N - OUB1231222-OMNI-CADEAUX DE FIN D´ANNEE/ YAMEOGO Lucie"/>
  </r>
  <r>
    <s v="E"/>
    <s v="4110"/>
    <s v="854"/>
    <s v="85400"/>
    <s v="8549051"/>
    <n v="528004120002"/>
    <x v="0"/>
    <x v="8"/>
    <x v="8"/>
    <n v="202302"/>
    <n v="44918"/>
    <s v="XOF"/>
    <n v="14691"/>
    <n v="23.24"/>
    <s v="EUR"/>
    <n v="22.395"/>
    <n v="30543689"/>
    <s v="STAFF"/>
    <n v="9985201"/>
    <s v="OUJ041122/JUSTIF/GUIRO SHERITA DJEMILA/Frais renouvellement visa DELSARTE Mia Kheira, DELSARTE ZARA MUSHITSI, DELSARTE Veda Mugish."/>
  </r>
  <r>
    <s v="E"/>
    <s v="4110"/>
    <s v="854"/>
    <s v="85400"/>
    <s v="8549051"/>
    <n v="528004120002"/>
    <x v="0"/>
    <x v="8"/>
    <x v="8"/>
    <n v="202302"/>
    <n v="44918"/>
    <s v="XOF"/>
    <n v="394"/>
    <n v="0.62"/>
    <s v="EUR"/>
    <n v="0.59699999999999998"/>
    <n v="30543689"/>
    <s v="STAFF"/>
    <n v="9985201"/>
    <s v="OUBAC441222/CAISSE/SANON EUGENIE/Frais de ramassage d´ordure chez Benoit DELSARTE mois de Novembre"/>
  </r>
  <r>
    <s v="E"/>
    <s v="4110"/>
    <s v="854"/>
    <s v="85400"/>
    <s v="8549051"/>
    <n v="528004120002"/>
    <x v="0"/>
    <x v="8"/>
    <x v="8"/>
    <n v="202302"/>
    <n v="44918"/>
    <s v="XOF"/>
    <n v="986.84"/>
    <n v="1.56"/>
    <s v="EUR"/>
    <n v="1.5029999999999999"/>
    <n v="30543689"/>
    <s v="STAFF"/>
    <n v="9985201"/>
    <s v="Time Code : N - OUC171222 /sanon eugenie -achat de crédit de communication pour assistance à la gestion des visas au service immigration"/>
  </r>
  <r>
    <s v="E"/>
    <s v="4110"/>
    <s v="854"/>
    <s v="85400"/>
    <s v="8549051"/>
    <n v="528004120002"/>
    <x v="0"/>
    <x v="8"/>
    <x v="8"/>
    <n v="202302"/>
    <n v="44918"/>
    <s v="XOF"/>
    <n v="394"/>
    <n v="0.62"/>
    <s v="EUR"/>
    <n v="0.59699999999999998"/>
    <n v="30543689"/>
    <s v="STAFF"/>
    <n v="9985201"/>
    <s v="OUBAC441222/CAISSE/SANON EUGENIE/Frais de ramassage d´ordure chez Benoit DELSARTE mois de Juillet"/>
  </r>
  <r>
    <s v="E"/>
    <s v="4110"/>
    <s v="854"/>
    <s v="85400"/>
    <s v="8549051"/>
    <n v="528004120002"/>
    <x v="0"/>
    <x v="1"/>
    <x v="1"/>
    <n v="202302"/>
    <n v="44918"/>
    <s v="XOF"/>
    <n v="-394"/>
    <n v="-0.62"/>
    <s v="EUR"/>
    <n v="-0.59699999999999998"/>
    <n v="30543689"/>
    <s v="STAFF"/>
    <n v="9985201"/>
    <s v="OUBAC441222/CAISSE/SANON EUGENIE/Frais de ramassage d´ordure chez Benoit DELSARTE mois de Juillet"/>
  </r>
  <r>
    <s v="E"/>
    <s v="4190"/>
    <s v="854"/>
    <s v="85400"/>
    <s v="8549057"/>
    <n v="528004120002"/>
    <x v="0"/>
    <x v="19"/>
    <x v="19"/>
    <n v="202302"/>
    <n v="44918"/>
    <s v="XOF"/>
    <n v="-1145.04"/>
    <n v="-1.81"/>
    <s v="EUR"/>
    <n v="-1.744"/>
    <n v="30543689"/>
    <s v="STAFF"/>
    <n v="8540392"/>
    <s v="Time Code : N - OUB1231222-OMNI-CADEAUX DE FIN D´ANNEE/KABORE Hamza"/>
  </r>
  <r>
    <s v="E"/>
    <s v="4120"/>
    <s v="854"/>
    <s v="85406"/>
    <s v="8549057"/>
    <n v="528004120002"/>
    <x v="0"/>
    <x v="19"/>
    <x v="19"/>
    <n v="202302"/>
    <n v="44918"/>
    <s v="XOF"/>
    <n v="6153.85"/>
    <n v="9.74"/>
    <s v="EUR"/>
    <n v="9.3859999999999992"/>
    <n v="30543689"/>
    <s v="STAFF"/>
    <n v="8540358"/>
    <s v="Time Code : N - OUB871222-OMNI-FRAIS DE SCOLARITE/ZOMA Jean"/>
  </r>
  <r>
    <s v="E"/>
    <s v="4190"/>
    <s v="854"/>
    <s v="85400"/>
    <s v="8549057"/>
    <n v="528004120002"/>
    <x v="0"/>
    <x v="19"/>
    <x v="19"/>
    <n v="202302"/>
    <n v="44918"/>
    <s v="XOF"/>
    <n v="1145.04"/>
    <n v="1.81"/>
    <s v="EUR"/>
    <n v="1.744"/>
    <n v="30543689"/>
    <s v="STAFF"/>
    <n v="8540392"/>
    <s v="Time Code : N - OUB1231222-OMNI-CADEAUX DE FIN D'ANNEE/KABORE Hamza"/>
  </r>
  <r>
    <s v="E"/>
    <s v="4110"/>
    <s v="854"/>
    <s v="85400"/>
    <s v="8549051"/>
    <n v="528004120002"/>
    <x v="0"/>
    <x v="1"/>
    <x v="1"/>
    <n v="202302"/>
    <n v="44918"/>
    <s v="XOF"/>
    <n v="-14691"/>
    <n v="-23.24"/>
    <s v="EUR"/>
    <n v="-22.395"/>
    <n v="30543689"/>
    <s v="STAFF"/>
    <n v="9985201"/>
    <s v="OUJ041122/JUSTIF/GUIRO SHERITA DJEMILA/Frais renouvellement visa DELSARTE Mia Kheira, DELSARTE ZARA MUSHITSI, DELSARTE Veda Mugish."/>
  </r>
  <r>
    <s v="E"/>
    <s v="4110"/>
    <s v="854"/>
    <s v="85400"/>
    <s v="8549051"/>
    <n v="528004120002"/>
    <x v="0"/>
    <x v="1"/>
    <x v="1"/>
    <n v="202302"/>
    <n v="44918"/>
    <s v="XOF"/>
    <n v="-394"/>
    <n v="-0.62"/>
    <s v="EUR"/>
    <n v="-0.59699999999999998"/>
    <n v="30543689"/>
    <s v="STAFF"/>
    <n v="9985201"/>
    <s v="OUBAC441222/CAISSE/SANON EUGENIE/Frais de ramassage d´ordure chez Benoit DELSARTE mois de Novembre"/>
  </r>
  <r>
    <s v="E"/>
    <s v="4110"/>
    <s v="854"/>
    <s v="85400"/>
    <s v="8549051"/>
    <n v="528004120002"/>
    <x v="0"/>
    <x v="1"/>
    <x v="1"/>
    <n v="202302"/>
    <n v="44918"/>
    <s v="XOF"/>
    <n v="-986.84"/>
    <n v="-1.56"/>
    <s v="EUR"/>
    <n v="-1.5029999999999999"/>
    <n v="30543689"/>
    <s v="STAFF"/>
    <n v="9985201"/>
    <s v="Time Code : N - OUC171222 /sanon eugenie -achat de crédit de communication pour assistance à la gestion des visas au service immigration"/>
  </r>
  <r>
    <s v="E"/>
    <s v="4210"/>
    <s v="854"/>
    <s v="85400"/>
    <s v="8549057"/>
    <n v="528004120002"/>
    <x v="0"/>
    <x v="19"/>
    <x v="19"/>
    <n v="202302"/>
    <n v="44922"/>
    <s v="XOF"/>
    <n v="16170.46"/>
    <n v="25.58"/>
    <s v="EUR"/>
    <n v="24.65"/>
    <n v="30543689"/>
    <s v="STAFF"/>
    <n v="8540392"/>
    <s v="Time Code : N - TERMINAL_GRANT_8540392"/>
  </r>
  <r>
    <s v="E"/>
    <s v="4210"/>
    <s v="854"/>
    <s v="85400"/>
    <s v="8549057"/>
    <n v="528004120002"/>
    <x v="0"/>
    <x v="7"/>
    <x v="7"/>
    <n v="202302"/>
    <n v="44922"/>
    <s v="XOF"/>
    <n v="-16170.46"/>
    <n v="-25.58"/>
    <s v="EUR"/>
    <n v="-24.65"/>
    <n v="30543689"/>
    <s v="STAFF"/>
    <n v="8540392"/>
    <s v="Time Code : N - TERMINAL_GRANT_8540392"/>
  </r>
  <r>
    <s v="E"/>
    <s v="4210"/>
    <s v="854"/>
    <s v="85400"/>
    <s v="8549062"/>
    <n v="528004120002"/>
    <x v="0"/>
    <x v="78"/>
    <x v="77"/>
    <n v="202302"/>
    <n v="44922"/>
    <s v="XOF"/>
    <n v="2679.42"/>
    <n v="4.24"/>
    <s v="EUR"/>
    <n v="4.0860000000000003"/>
    <n v="30543689"/>
    <s v="STAFF"/>
    <n v="2032465"/>
    <s v="Time Code : N - TERMINAL_GRANT_2032465"/>
  </r>
  <r>
    <s v="E"/>
    <s v="4210"/>
    <s v="854"/>
    <s v="85406"/>
    <s v="8549059"/>
    <n v="528004120002"/>
    <x v="0"/>
    <x v="12"/>
    <x v="12"/>
    <n v="202302"/>
    <n v="44922"/>
    <s v="XOF"/>
    <n v="-2207.56"/>
    <n v="-3.49"/>
    <s v="EUR"/>
    <n v="-3.363"/>
    <n v="30543689"/>
    <s v="STAFF"/>
    <n v="8540279"/>
    <s v="Time Code : N - TERMINAL_GRANT_8540279"/>
  </r>
  <r>
    <s v="E"/>
    <s v="4210"/>
    <s v="854"/>
    <s v="85406"/>
    <s v="8549059"/>
    <n v="528004120002"/>
    <x v="0"/>
    <x v="12"/>
    <x v="12"/>
    <n v="202302"/>
    <n v="44922"/>
    <s v="XOF"/>
    <n v="-8686.58"/>
    <n v="-13.74"/>
    <s v="EUR"/>
    <n v="-13.241"/>
    <n v="30543689"/>
    <s v="STAFF"/>
    <n v="8540386"/>
    <s v="Time Code : N - TERMINAL_GRANT_8540386"/>
  </r>
  <r>
    <s v="E"/>
    <s v="4210"/>
    <s v="854"/>
    <s v="85408"/>
    <s v="8549059"/>
    <n v="528004120002"/>
    <x v="0"/>
    <x v="12"/>
    <x v="12"/>
    <n v="202302"/>
    <n v="44922"/>
    <s v="XOF"/>
    <n v="-34411"/>
    <n v="-54.44"/>
    <s v="EUR"/>
    <n v="-52.462000000000003"/>
    <n v="30543689"/>
    <s v="STAFF"/>
    <n v="2046481"/>
    <s v="Time Code : M - TERMINAL_GRANT_2046481"/>
  </r>
  <r>
    <s v="E"/>
    <s v="4210"/>
    <s v="854"/>
    <s v="85406"/>
    <s v="8549059"/>
    <n v="528004120002"/>
    <x v="0"/>
    <x v="18"/>
    <x v="18"/>
    <n v="202302"/>
    <n v="44922"/>
    <s v="XOF"/>
    <n v="2207.56"/>
    <n v="3.49"/>
    <s v="EUR"/>
    <n v="3.363"/>
    <n v="30543689"/>
    <s v="STAFF"/>
    <n v="8540279"/>
    <s v="Time Code : N - TERMINAL_GRANT_8540279"/>
  </r>
  <r>
    <s v="E"/>
    <s v="4210"/>
    <s v="854"/>
    <s v="85406"/>
    <s v="8549059"/>
    <n v="528004120002"/>
    <x v="0"/>
    <x v="18"/>
    <x v="18"/>
    <n v="202302"/>
    <n v="44922"/>
    <s v="XOF"/>
    <n v="8686.58"/>
    <n v="13.74"/>
    <s v="EUR"/>
    <n v="13.241"/>
    <n v="30543689"/>
    <s v="STAFF"/>
    <n v="8540386"/>
    <s v="Time Code : N - TERMINAL_GRANT_8540386"/>
  </r>
  <r>
    <s v="E"/>
    <s v="4210"/>
    <s v="854"/>
    <s v="85408"/>
    <s v="8549059"/>
    <n v="528004120002"/>
    <x v="0"/>
    <x v="18"/>
    <x v="18"/>
    <n v="202302"/>
    <n v="44922"/>
    <s v="XOF"/>
    <n v="34411"/>
    <n v="54.44"/>
    <s v="EUR"/>
    <n v="52.462000000000003"/>
    <n v="30543689"/>
    <s v="STAFF"/>
    <n v="2046481"/>
    <s v="Time Code : M - TERMINAL_GRANT_2046481"/>
  </r>
  <r>
    <s v="E"/>
    <s v="4210"/>
    <s v="854"/>
    <s v="85406"/>
    <s v="8549057"/>
    <n v="528004120002"/>
    <x v="0"/>
    <x v="7"/>
    <x v="7"/>
    <n v="202302"/>
    <n v="44922"/>
    <s v="XOF"/>
    <n v="-18628.36"/>
    <n v="-29.47"/>
    <s v="EUR"/>
    <n v="-28.399000000000001"/>
    <n v="30543689"/>
    <s v="STAFF"/>
    <n v="8540399"/>
    <s v="Time Code : N - TERMINAL_GRANT_8540399"/>
  </r>
  <r>
    <s v="E"/>
    <s v="4210"/>
    <s v="854"/>
    <s v="85406"/>
    <s v="8549057"/>
    <n v="528004120002"/>
    <x v="0"/>
    <x v="7"/>
    <x v="7"/>
    <n v="202302"/>
    <n v="44922"/>
    <s v="XOF"/>
    <n v="-13079.14"/>
    <n v="-20.69"/>
    <s v="EUR"/>
    <n v="-19.937999999999999"/>
    <n v="30543689"/>
    <s v="STAFF"/>
    <n v="8540358"/>
    <s v="Time Code : N - TERMINAL_GRANT_8540358"/>
  </r>
  <r>
    <s v="E"/>
    <s v="4210"/>
    <s v="854"/>
    <s v="85400"/>
    <s v="8549062"/>
    <n v="528004120002"/>
    <x v="0"/>
    <x v="23"/>
    <x v="23"/>
    <n v="202302"/>
    <n v="44922"/>
    <s v="XOF"/>
    <n v="-2679.42"/>
    <n v="-4.24"/>
    <s v="EUR"/>
    <n v="-4.0860000000000003"/>
    <n v="30543689"/>
    <s v="STAFF"/>
    <n v="2032465"/>
    <s v="Time Code : N - TERMINAL_GRANT_2032465"/>
  </r>
  <r>
    <s v="E"/>
    <s v="4210"/>
    <s v="854"/>
    <s v="85406"/>
    <s v="8549057"/>
    <n v="528004120002"/>
    <x v="0"/>
    <x v="19"/>
    <x v="19"/>
    <n v="202302"/>
    <n v="44922"/>
    <s v="XOF"/>
    <n v="18628.36"/>
    <n v="29.47"/>
    <s v="EUR"/>
    <n v="28.399000000000001"/>
    <n v="30543689"/>
    <s v="STAFF"/>
    <n v="8540399"/>
    <s v="Time Code : N - TERMINAL_GRANT_8540399"/>
  </r>
  <r>
    <s v="E"/>
    <s v="4210"/>
    <s v="854"/>
    <s v="85406"/>
    <s v="8549057"/>
    <n v="528004120002"/>
    <x v="0"/>
    <x v="19"/>
    <x v="19"/>
    <n v="202302"/>
    <n v="44922"/>
    <s v="XOF"/>
    <n v="13079.14"/>
    <n v="20.69"/>
    <s v="EUR"/>
    <n v="19.937999999999999"/>
    <n v="30543689"/>
    <s v="STAFF"/>
    <n v="8540358"/>
    <s v="Time Code : N - TERMINAL_GRANT_8540358"/>
  </r>
  <r>
    <s v="E"/>
    <s v="6020"/>
    <s v="854"/>
    <s v="85407"/>
    <s v="8549054"/>
    <n v="528004120010"/>
    <x v="1"/>
    <x v="2"/>
    <x v="2"/>
    <n v="202302"/>
    <n v="44925"/>
    <s v="XOF"/>
    <n v="33557.199999999997"/>
    <n v="53.09"/>
    <s v="EUR"/>
    <n v="51.161000000000001"/>
    <n v="30543689"/>
    <s v="PROPERTY"/>
    <s v="854P0073"/>
    <s v="Premise allocation : [52800412] [25.54%] [30532660] - DDCPB041222/KONATE ABDOU RASAC / Consommation d'électricité du bureau du mois de Novembre 2022"/>
  </r>
  <r>
    <s v="E"/>
    <s v="6022"/>
    <s v="854"/>
    <s v="85407"/>
    <s v="8549054"/>
    <n v="528004120010"/>
    <x v="1"/>
    <x v="2"/>
    <x v="2"/>
    <n v="202302"/>
    <n v="44925"/>
    <s v="XOF"/>
    <n v="1379.06"/>
    <n v="2.1800000000000002"/>
    <s v="EUR"/>
    <n v="2.101"/>
    <n v="30543689"/>
    <s v="PROPERTY"/>
    <s v="854P0073"/>
    <s v="Premise allocation : [52800412] [25.54%] [30532660] - DDCPB041222/KONATE ABDOU RASAC / Consommation d'eau du bureau du mois de Novembre 2022"/>
  </r>
  <r>
    <s v="E"/>
    <s v="6022"/>
    <s v="854"/>
    <s v="85407"/>
    <s v="8549054"/>
    <n v="528004120010"/>
    <x v="1"/>
    <x v="2"/>
    <x v="2"/>
    <n v="202302"/>
    <n v="44925"/>
    <s v="XOF"/>
    <n v="-25.54"/>
    <n v="-0.04"/>
    <s v="EUR"/>
    <n v="-3.9E-2"/>
    <n v="30543689"/>
    <s v="PROPERTY"/>
    <s v="854P0073"/>
    <s v="Premise allocation : [52800412] [25.54%] [30534022] - DDCPB041222/KONATE ABDOU RASAC / Consommation d'eau du bureau du mois de Novembre 2022"/>
  </r>
  <r>
    <s v="E"/>
    <s v="6020"/>
    <s v="854"/>
    <s v="85407"/>
    <s v="8549054"/>
    <n v="528004120010"/>
    <x v="1"/>
    <x v="3"/>
    <x v="3"/>
    <n v="202302"/>
    <n v="44925"/>
    <s v="XOF"/>
    <n v="-33557.199999999997"/>
    <n v="-53.09"/>
    <s v="EUR"/>
    <n v="-51.161000000000001"/>
    <n v="30543689"/>
    <s v="PROPERTY"/>
    <s v="854P0073"/>
    <s v="Premise allocation : [52800412] [25.54%] [30532660] - DDCPB041222/KONATE ABDOU RASAC / Consommation d'électricité du bureau du mois de Novembre 2022"/>
  </r>
  <r>
    <s v="E"/>
    <s v="6022"/>
    <s v="854"/>
    <s v="85407"/>
    <s v="8549054"/>
    <n v="528004120010"/>
    <x v="1"/>
    <x v="3"/>
    <x v="3"/>
    <n v="202302"/>
    <n v="44925"/>
    <s v="XOF"/>
    <n v="-1379.06"/>
    <n v="-2.1800000000000002"/>
    <s v="EUR"/>
    <n v="-2.101"/>
    <n v="30543689"/>
    <s v="PROPERTY"/>
    <s v="854P0073"/>
    <s v="Premise allocation : [52800412] [25.54%] [30532660] - DDCPB041222/KONATE ABDOU RASAC / Consommation d'eau du bureau du mois de Novembre 2022"/>
  </r>
  <r>
    <s v="E"/>
    <s v="6022"/>
    <s v="854"/>
    <s v="85407"/>
    <s v="8549054"/>
    <n v="528004120010"/>
    <x v="1"/>
    <x v="3"/>
    <x v="3"/>
    <n v="202302"/>
    <n v="44925"/>
    <s v="XOF"/>
    <n v="25.54"/>
    <n v="0.04"/>
    <s v="EUR"/>
    <n v="3.9E-2"/>
    <n v="30543689"/>
    <s v="PROPERTY"/>
    <s v="854P0073"/>
    <s v="Premise allocation : [52800412] [25.54%] [30534022] - DDCPB041222/KONATE ABDOU RASAC / Consommation d'eau du bureau du mois de Novembre 2022"/>
  </r>
  <r>
    <s v="E"/>
    <s v="4060"/>
    <s v="854"/>
    <s v="85400"/>
    <s v="8549057"/>
    <n v="528004120002"/>
    <x v="0"/>
    <x v="19"/>
    <x v="19"/>
    <n v="202302"/>
    <n v="44926"/>
    <s v="XOF"/>
    <n v="7495.36"/>
    <n v="11.86"/>
    <s v="EUR"/>
    <n v="11.429"/>
    <n v="30543689"/>
    <s v="STAFF"/>
    <n v="8540358"/>
    <s v="202212/Annual leave accrual/Jean  ZOMA"/>
  </r>
  <r>
    <s v="E"/>
    <s v="4060"/>
    <s v="854"/>
    <s v="85400"/>
    <s v="8549057"/>
    <n v="528004120002"/>
    <x v="0"/>
    <x v="19"/>
    <x v="19"/>
    <n v="202302"/>
    <n v="44926"/>
    <s v="XOF"/>
    <n v="8754.6299999999992"/>
    <n v="13.85"/>
    <s v="EUR"/>
    <n v="13.347"/>
    <n v="30543689"/>
    <s v="STAFF"/>
    <n v="8540392"/>
    <s v="202212/Annual leave accrual/Hamza  Kabore"/>
  </r>
  <r>
    <s v="E"/>
    <s v="4060"/>
    <s v="854"/>
    <s v="85406"/>
    <s v="8549057"/>
    <n v="528004120002"/>
    <x v="0"/>
    <x v="19"/>
    <x v="19"/>
    <n v="202302"/>
    <n v="44926"/>
    <s v="XOF"/>
    <n v="8965.49"/>
    <n v="14.18"/>
    <s v="EUR"/>
    <n v="13.664999999999999"/>
    <n v="30543689"/>
    <s v="STAFF"/>
    <n v="8540399"/>
    <s v="202212/Annual leave accrual/Aïcha  KONFE/TRAORE"/>
  </r>
  <r>
    <s v="E"/>
    <s v="5094"/>
    <s v="854"/>
    <s v="85406"/>
    <s v="8549054"/>
    <n v="528004120010"/>
    <x v="1"/>
    <x v="101"/>
    <x v="43"/>
    <n v="202302"/>
    <n v="44926"/>
    <s v="XOF"/>
    <n v="140000"/>
    <n v="221.48"/>
    <s v="EUR"/>
    <n v="213.43100000000001"/>
    <n v="30543689"/>
    <m/>
    <m/>
    <s v="OUAC411222-ONATEL/Frais de communication : Flotte ATWA  Staff SCI pour le mois de  DECEMBRE  2022."/>
  </r>
  <r>
    <s v="E"/>
    <s v="5094"/>
    <s v="854"/>
    <s v="85408"/>
    <s v="8549054"/>
    <n v="528004120010"/>
    <x v="1"/>
    <x v="101"/>
    <x v="43"/>
    <n v="202302"/>
    <n v="44926"/>
    <s v="XOF"/>
    <n v="20000"/>
    <n v="31.64"/>
    <s v="EUR"/>
    <n v="30.49"/>
    <n v="30543689"/>
    <m/>
    <m/>
    <s v="OUAC411222-ONATEL/Frais de communication : Flotte OUAHIGOUYA pour le mois de DECEMBRE  2022."/>
  </r>
  <r>
    <s v="E"/>
    <s v="5094"/>
    <s v="854"/>
    <s v="85408"/>
    <s v="8549054"/>
    <n v="528004120010"/>
    <x v="1"/>
    <x v="101"/>
    <x v="43"/>
    <n v="202302"/>
    <n v="44926"/>
    <s v="XOF"/>
    <n v="90000"/>
    <n v="142.38"/>
    <s v="EUR"/>
    <n v="137.20599999999999"/>
    <n v="30543689"/>
    <m/>
    <m/>
    <s v="OUAC401222-ONATEL/Frais de communication :  Forfait maitrisé BASE OUAHIGOUYA pour de DECEMBRE    2022."/>
  </r>
  <r>
    <s v="E"/>
    <s v="5097"/>
    <s v="854"/>
    <s v="85401"/>
    <s v="8540017"/>
    <n v="528004120026"/>
    <x v="6"/>
    <x v="46"/>
    <x v="46"/>
    <n v="202302"/>
    <n v="44926"/>
    <s v="XOF"/>
    <n v="-2620000"/>
    <n v="-4144.78"/>
    <s v="EUR"/>
    <n v="-3994.16"/>
    <n v="30543689"/>
    <m/>
    <m/>
    <s v="KAAC091222/ACCRUALS/SUPERVISION/ ACCRUALS PAIEMENT DES SUIVI ET SUPERVISION DES APPRENTISSAGES DES ADOLESCENTS DU PRIMAIRE ET DU POST-PRIMAIRE SUR LA SANTE SEXUELLE ET REPRODUCTIVE DES ABOLESCENTS (SSRA)  DANS LES ETABLISSEMENTS COUVERTS PAR LE PROJET ATW"/>
  </r>
  <r>
    <s v="E"/>
    <s v="5097"/>
    <s v="854"/>
    <s v="85401"/>
    <s v="8540017"/>
    <n v="528004120024"/>
    <x v="16"/>
    <x v="81"/>
    <x v="80"/>
    <n v="202302"/>
    <n v="44926"/>
    <s v="XOF"/>
    <n v="2620000"/>
    <n v="4144.78"/>
    <s v="EUR"/>
    <n v="3994.16"/>
    <n v="30543689"/>
    <m/>
    <m/>
    <s v="KAAC091222/ACCRUALS/SUPERVISION/ ACCRUALS PAIEMENT DES SUIVI ET SUPERVISION DES APPRENTISSAGES DES ADOLESCENTS DU PRIMAIRE ET DU POST-PRIMAIRE SUR LA SANTE SEXUELLE ET REPRODUCTIVE DES ABOLESCENTS (SSRA)  DANS LES ETABLISSEMENTS COUVERTS PAR LE PROJET ATW"/>
  </r>
  <r>
    <s v="E"/>
    <s v="5094"/>
    <s v="854"/>
    <s v="85401"/>
    <s v="8549054"/>
    <n v="528004120010"/>
    <x v="1"/>
    <x v="101"/>
    <x v="43"/>
    <n v="202302"/>
    <n v="44926"/>
    <s v="XOF"/>
    <n v="600000"/>
    <n v="949.19"/>
    <s v="EUR"/>
    <n v="914.697"/>
    <n v="30543689"/>
    <m/>
    <m/>
    <s v="OUAC401222-ONATEL/Frais de communication :  Forfait maitrisé ATWA Partenaire pour de DECEMBRE   2022"/>
  </r>
  <r>
    <s v="E"/>
    <s v="5094"/>
    <s v="854"/>
    <s v="85406"/>
    <s v="8549054"/>
    <n v="528004120010"/>
    <x v="1"/>
    <x v="43"/>
    <x v="43"/>
    <n v="202302"/>
    <n v="44926"/>
    <s v="XOF"/>
    <n v="-140000"/>
    <n v="-221.48"/>
    <s v="EUR"/>
    <n v="-213.43100000000001"/>
    <n v="30543689"/>
    <m/>
    <m/>
    <s v="OUAC411222-ONATEL/Frais de communication : Flotte ATWA  Staff SCI pour le mois de  DECEMBRE  2022."/>
  </r>
  <r>
    <s v="E"/>
    <s v="5094"/>
    <s v="854"/>
    <s v="85401"/>
    <s v="8549054"/>
    <n v="528004120010"/>
    <x v="1"/>
    <x v="43"/>
    <x v="43"/>
    <n v="202302"/>
    <n v="44926"/>
    <s v="XOF"/>
    <n v="-600000"/>
    <n v="-949.19"/>
    <s v="EUR"/>
    <n v="-914.697"/>
    <n v="30543689"/>
    <m/>
    <m/>
    <s v="OUAC401222-ONATEL/Frais de communication :  Forfait maitrisé ATWA Partenaire pour de DECEMBRE   2022"/>
  </r>
  <r>
    <s v="E"/>
    <s v="5094"/>
    <s v="854"/>
    <s v="85408"/>
    <s v="8549054"/>
    <n v="528004120010"/>
    <x v="1"/>
    <x v="43"/>
    <x v="43"/>
    <n v="202302"/>
    <n v="44926"/>
    <s v="XOF"/>
    <n v="-20000"/>
    <n v="-31.64"/>
    <s v="EUR"/>
    <n v="-30.49"/>
    <n v="30543689"/>
    <m/>
    <m/>
    <s v="OUAC411222-ONATEL/Frais de communication : Flotte OUAHIGOUYA pour le mois de DECEMBRE  2022."/>
  </r>
  <r>
    <s v="E"/>
    <s v="5094"/>
    <s v="854"/>
    <s v="85408"/>
    <s v="8549054"/>
    <n v="528004120010"/>
    <x v="1"/>
    <x v="43"/>
    <x v="43"/>
    <n v="202302"/>
    <n v="44926"/>
    <s v="XOF"/>
    <n v="-90000"/>
    <n v="-142.38"/>
    <s v="EUR"/>
    <n v="-137.20599999999999"/>
    <n v="30543689"/>
    <m/>
    <m/>
    <s v="OUAC401222-ONATEL/Frais de communication :  Forfait maitrisé BASE OUAHIGOUYA pour de DECEMBRE    2022."/>
  </r>
  <r>
    <s v="E"/>
    <s v="4300"/>
    <s v="854"/>
    <s v="85406"/>
    <s v="8549057"/>
    <n v="528004120002"/>
    <x v="0"/>
    <x v="19"/>
    <x v="19"/>
    <n v="202302"/>
    <n v="44926"/>
    <s v="XOF"/>
    <n v="12455.63"/>
    <n v="19.7"/>
    <s v="EUR"/>
    <n v="18.984000000000002"/>
    <n v="30543689"/>
    <s v="STAFF"/>
    <n v="8540358"/>
    <s v="Time Code : N - OUAC021222 OMNI-IUTS DU MOIS DE DECEMBRE 2022 DE ZOMA Jean"/>
  </r>
  <r>
    <s v="E"/>
    <s v="4300"/>
    <s v="854"/>
    <s v="85406"/>
    <s v="8549057"/>
    <n v="528004120002"/>
    <x v="0"/>
    <x v="19"/>
    <x v="19"/>
    <n v="202302"/>
    <n v="44926"/>
    <s v="XOF"/>
    <n v="14478.19"/>
    <n v="22.9"/>
    <s v="EUR"/>
    <n v="22.068000000000001"/>
    <n v="30543689"/>
    <s v="STAFF"/>
    <n v="8540399"/>
    <s v="Time Code : N - OUAC021222 OMNI-IUTS DU MOIS DE DECEMBRE 2022 DE KONFE TRAORE Aicha"/>
  </r>
  <r>
    <s v="E"/>
    <s v="4300"/>
    <s v="854"/>
    <s v="85400"/>
    <s v="8549062"/>
    <n v="528004120002"/>
    <x v="0"/>
    <x v="23"/>
    <x v="23"/>
    <n v="202302"/>
    <n v="44926"/>
    <s v="XOF"/>
    <n v="-15997.09"/>
    <n v="-25.31"/>
    <s v="EUR"/>
    <n v="-24.39"/>
    <n v="30543689"/>
    <s v="STAFF"/>
    <n v="2032465"/>
    <s v="Time Code : N - OUAC021222 OMNI-IUTS DU MOIS DE DECEMBRE 2022 DE ZOURE Hassimi"/>
  </r>
  <r>
    <s v="E"/>
    <s v="4300"/>
    <s v="854"/>
    <s v="85406"/>
    <s v="8549059"/>
    <n v="528004120002"/>
    <x v="0"/>
    <x v="18"/>
    <x v="18"/>
    <n v="202302"/>
    <n v="44926"/>
    <s v="XOF"/>
    <n v="6985.09"/>
    <n v="11.05"/>
    <s v="EUR"/>
    <n v="10.648"/>
    <n v="30543689"/>
    <s v="STAFF"/>
    <n v="8540386"/>
    <s v="Time Code : N - OUAC021222 OMNI-IUTS DU MOIS DE DECEMBRE 2022 DE YAMEOGO Dahlia Ramata Stephanie"/>
  </r>
  <r>
    <s v="E"/>
    <s v="4300"/>
    <s v="854"/>
    <s v="85406"/>
    <s v="8549059"/>
    <n v="528004120002"/>
    <x v="0"/>
    <x v="18"/>
    <x v="18"/>
    <n v="202302"/>
    <n v="44926"/>
    <s v="XOF"/>
    <n v="11833.74"/>
    <n v="18.72"/>
    <s v="EUR"/>
    <n v="18.04"/>
    <n v="30543689"/>
    <s v="STAFF"/>
    <n v="8540279"/>
    <s v="Time Code : N - OUAC021222 OMNI-IUTS DU MOIS DE DECEMBRE 2022 DE YAMEOGO Wendkoaguenda Lucie"/>
  </r>
  <r>
    <s v="E"/>
    <s v="4300"/>
    <s v="854"/>
    <s v="85400"/>
    <s v="8549062"/>
    <n v="528004120002"/>
    <x v="0"/>
    <x v="78"/>
    <x v="77"/>
    <n v="202302"/>
    <n v="44926"/>
    <s v="XOF"/>
    <n v="15997.09"/>
    <n v="25.31"/>
    <s v="EUR"/>
    <n v="24.39"/>
    <n v="30543689"/>
    <s v="STAFF"/>
    <n v="2032465"/>
    <s v="Time Code : N - OUAC021222 OMNI-IUTS DU MOIS DE DECEMBRE 2022 DE ZOURE Hassimi"/>
  </r>
  <r>
    <s v="E"/>
    <s v="4060"/>
    <s v="854"/>
    <s v="85400"/>
    <s v="8549062"/>
    <n v="528004120002"/>
    <x v="0"/>
    <x v="78"/>
    <x v="77"/>
    <n v="202302"/>
    <n v="44926"/>
    <s v="XOF"/>
    <n v="9090.7099999999991"/>
    <n v="14.38"/>
    <s v="EUR"/>
    <n v="13.856999999999999"/>
    <n v="30543689"/>
    <s v="STAFF"/>
    <n v="2032465"/>
    <s v="202212/Annual leave accrual/Hassimi  ZOURE"/>
  </r>
  <r>
    <s v="E"/>
    <s v="4060"/>
    <s v="854"/>
    <s v="85400"/>
    <s v="8549057"/>
    <n v="528004120002"/>
    <x v="0"/>
    <x v="7"/>
    <x v="7"/>
    <n v="202302"/>
    <n v="44926"/>
    <s v="XOF"/>
    <n v="-7495.36"/>
    <n v="-11.86"/>
    <s v="EUR"/>
    <n v="-11.429"/>
    <n v="30543689"/>
    <s v="STAFF"/>
    <n v="8540358"/>
    <s v="202212/Annual leave accrual/Jean  ZOMA"/>
  </r>
  <r>
    <s v="E"/>
    <s v="4060"/>
    <s v="854"/>
    <s v="85400"/>
    <s v="8549057"/>
    <n v="528004120002"/>
    <x v="0"/>
    <x v="7"/>
    <x v="7"/>
    <n v="202302"/>
    <n v="44926"/>
    <s v="XOF"/>
    <n v="-8754.6299999999992"/>
    <n v="-13.85"/>
    <s v="EUR"/>
    <n v="-13.347"/>
    <n v="30543689"/>
    <s v="STAFF"/>
    <n v="8540392"/>
    <s v="202212/Annual leave accrual/Hamza  Kabore"/>
  </r>
  <r>
    <s v="E"/>
    <s v="4060"/>
    <s v="854"/>
    <s v="85400"/>
    <s v="8549062"/>
    <n v="528004120002"/>
    <x v="0"/>
    <x v="23"/>
    <x v="23"/>
    <n v="202302"/>
    <n v="44926"/>
    <s v="XOF"/>
    <n v="-9090.7099999999991"/>
    <n v="-14.38"/>
    <s v="EUR"/>
    <n v="-13.856999999999999"/>
    <n v="30543689"/>
    <s v="STAFF"/>
    <n v="2032465"/>
    <s v="202212/Annual leave accrual/Hassimi  ZOURE"/>
  </r>
  <r>
    <s v="E"/>
    <s v="4200"/>
    <s v="854"/>
    <s v="85406"/>
    <s v="8549059"/>
    <n v="528004120002"/>
    <x v="0"/>
    <x v="18"/>
    <x v="18"/>
    <n v="202302"/>
    <n v="44926"/>
    <s v="XOF"/>
    <n v="11315.79"/>
    <n v="17.899999999999999"/>
    <s v="EUR"/>
    <n v="17.25"/>
    <n v="30543689"/>
    <s v="STAFF"/>
    <n v="8540386"/>
    <s v="Time Code : N - OUAC041222 OMNI-CNSS DU MOIS DE DECEMBRE 2022 DE YAMEOGO Dahlia Ramata Stephanie"/>
  </r>
  <r>
    <s v="E"/>
    <s v="4200"/>
    <s v="854"/>
    <s v="85406"/>
    <s v="8549059"/>
    <n v="528004120002"/>
    <x v="0"/>
    <x v="18"/>
    <x v="18"/>
    <n v="202302"/>
    <n v="44926"/>
    <s v="XOF"/>
    <n v="12972.07"/>
    <n v="20.52"/>
    <s v="EUR"/>
    <n v="19.774000000000001"/>
    <n v="30543689"/>
    <s v="STAFF"/>
    <n v="8540279"/>
    <s v="Time Code : N - OUAC041222 OMNI-CNSS DU MOIS DE DECEMBRE 2022 DE YAMEOGO Wendkoaguenda Lucie"/>
  </r>
  <r>
    <s v="E"/>
    <s v="4200"/>
    <s v="854"/>
    <s v="85406"/>
    <s v="8549057"/>
    <n v="528004120002"/>
    <x v="0"/>
    <x v="7"/>
    <x v="7"/>
    <n v="202302"/>
    <n v="44926"/>
    <s v="XOF"/>
    <n v="-23454.55"/>
    <n v="-37.1"/>
    <s v="EUR"/>
    <n v="-35.752000000000002"/>
    <n v="30543689"/>
    <s v="STAFF"/>
    <n v="8540399"/>
    <s v="Time Code : N - OUAC041222 OMNI-CNSS DU MOIS DE DECEMBRE 2022 DE KONFE TRAORE Aicha"/>
  </r>
  <r>
    <s v="E"/>
    <s v="4300"/>
    <s v="854"/>
    <s v="85400"/>
    <s v="8549057"/>
    <n v="528004120002"/>
    <x v="0"/>
    <x v="7"/>
    <x v="7"/>
    <n v="202302"/>
    <n v="44926"/>
    <s v="XOF"/>
    <n v="-11585.61"/>
    <n v="-18.329999999999998"/>
    <s v="EUR"/>
    <n v="-17.664000000000001"/>
    <n v="30543689"/>
    <s v="STAFF"/>
    <n v="8540392"/>
    <s v="Time Code : N - OUAC021222 OMNI-IUTS DU MOIS DE DECEMBRE 2022 DE KABORE Hamza"/>
  </r>
  <r>
    <s v="E"/>
    <s v="4200"/>
    <s v="854"/>
    <s v="85406"/>
    <s v="8549057"/>
    <n v="528004120002"/>
    <x v="0"/>
    <x v="7"/>
    <x v="7"/>
    <n v="202302"/>
    <n v="44926"/>
    <s v="XOF"/>
    <n v="-7938.46"/>
    <n v="-12.56"/>
    <s v="EUR"/>
    <n v="-12.103999999999999"/>
    <n v="30543689"/>
    <s v="STAFF"/>
    <n v="8540358"/>
    <s v="Time Code : N - OUAC041222 OMNI-CNSS DU MOIS DE DECEMBRE 2022 DE ZOMA Jean"/>
  </r>
  <r>
    <s v="E"/>
    <s v="4200"/>
    <s v="854"/>
    <s v="85400"/>
    <s v="8549057"/>
    <n v="528004120002"/>
    <x v="0"/>
    <x v="7"/>
    <x v="7"/>
    <n v="202302"/>
    <n v="44926"/>
    <s v="XOF"/>
    <n v="-14770.99"/>
    <n v="-23.37"/>
    <s v="EUR"/>
    <n v="-22.521000000000001"/>
    <n v="30543689"/>
    <s v="STAFF"/>
    <n v="8540392"/>
    <s v="Time Code : N - OUAC041222 OMNI-CNSS DU MOIS DE DECEMBRE 2022 DE KABORE Hamza"/>
  </r>
  <r>
    <s v="E"/>
    <s v="4200"/>
    <s v="854"/>
    <s v="85406"/>
    <s v="8549057"/>
    <n v="528004120002"/>
    <x v="0"/>
    <x v="19"/>
    <x v="19"/>
    <n v="202302"/>
    <n v="44926"/>
    <s v="XOF"/>
    <n v="23454.55"/>
    <n v="37.1"/>
    <s v="EUR"/>
    <n v="35.752000000000002"/>
    <n v="30543689"/>
    <s v="STAFF"/>
    <n v="8540399"/>
    <s v="Time Code : N - OUAC041222 OMNI-CNSS DU MOIS DE DECEMBRE 2022 DE KONFE TRAORE Aicha"/>
  </r>
  <r>
    <s v="E"/>
    <s v="4300"/>
    <s v="854"/>
    <s v="85400"/>
    <s v="8549057"/>
    <n v="528004120002"/>
    <x v="0"/>
    <x v="19"/>
    <x v="19"/>
    <n v="202302"/>
    <n v="44926"/>
    <s v="XOF"/>
    <n v="11585.61"/>
    <n v="18.329999999999998"/>
    <s v="EUR"/>
    <n v="17.664000000000001"/>
    <n v="30543689"/>
    <s v="STAFF"/>
    <n v="8540392"/>
    <s v="Time Code : N - OUAC021222 OMNI-IUTS DU MOIS DE DECEMBRE 2022 DE KABORE Hamza"/>
  </r>
  <r>
    <s v="E"/>
    <s v="4200"/>
    <s v="854"/>
    <s v="85406"/>
    <s v="8549057"/>
    <n v="528004120002"/>
    <x v="0"/>
    <x v="19"/>
    <x v="19"/>
    <n v="202302"/>
    <n v="44926"/>
    <s v="XOF"/>
    <n v="7938.46"/>
    <n v="12.56"/>
    <s v="EUR"/>
    <n v="12.103999999999999"/>
    <n v="30543689"/>
    <s v="STAFF"/>
    <n v="8540358"/>
    <s v="Time Code : N - OUAC041222 OMNI-CNSS DU MOIS DE DECEMBRE 2022 DE ZOMA Jean"/>
  </r>
  <r>
    <s v="E"/>
    <s v="4200"/>
    <s v="854"/>
    <s v="85406"/>
    <s v="8549059"/>
    <n v="528004120002"/>
    <x v="0"/>
    <x v="12"/>
    <x v="12"/>
    <n v="202302"/>
    <n v="44926"/>
    <s v="XOF"/>
    <n v="-11315.79"/>
    <n v="-17.899999999999999"/>
    <s v="EUR"/>
    <n v="-17.25"/>
    <n v="30543689"/>
    <s v="STAFF"/>
    <n v="8540386"/>
    <s v="Time Code : N - OUAC041222 OMNI-CNSS DU MOIS DE DECEMBRE 2022 DE YAMEOGO Dahlia Ramata Stephanie"/>
  </r>
  <r>
    <s v="E"/>
    <s v="4200"/>
    <s v="854"/>
    <s v="85406"/>
    <s v="8549059"/>
    <n v="528004120002"/>
    <x v="0"/>
    <x v="12"/>
    <x v="12"/>
    <n v="202302"/>
    <n v="44926"/>
    <s v="XOF"/>
    <n v="-12972.07"/>
    <n v="-20.52"/>
    <s v="EUR"/>
    <n v="-19.774000000000001"/>
    <n v="30543689"/>
    <s v="STAFF"/>
    <n v="8540279"/>
    <s v="Time Code : N - OUAC041222 OMNI-CNSS DU MOIS DE DECEMBRE 2022 DE YAMEOGO Wendkoaguenda Lucie"/>
  </r>
  <r>
    <s v="E"/>
    <s v="4200"/>
    <s v="854"/>
    <s v="85400"/>
    <s v="8549057"/>
    <n v="528004120002"/>
    <x v="0"/>
    <x v="19"/>
    <x v="19"/>
    <n v="202302"/>
    <n v="44926"/>
    <s v="XOF"/>
    <n v="14770.99"/>
    <n v="23.37"/>
    <s v="EUR"/>
    <n v="22.521000000000001"/>
    <n v="30543689"/>
    <s v="STAFF"/>
    <n v="8540392"/>
    <s v="Time Code : N - OUAC041222 OMNI-CNSS DU MOIS DE DECEMBRE 2022 DE KABORE Hamza"/>
  </r>
  <r>
    <s v="E"/>
    <s v="4060"/>
    <s v="854"/>
    <s v="85406"/>
    <s v="8549057"/>
    <n v="528004120002"/>
    <x v="0"/>
    <x v="7"/>
    <x v="7"/>
    <n v="202302"/>
    <n v="44926"/>
    <s v="XOF"/>
    <n v="-8965.49"/>
    <n v="-14.18"/>
    <s v="EUR"/>
    <n v="-13.664999999999999"/>
    <n v="30543689"/>
    <s v="STAFF"/>
    <n v="8540399"/>
    <s v="202212/Annual leave accrual/Aïcha  KONFE/TRAORE"/>
  </r>
  <r>
    <s v="E"/>
    <s v="4200"/>
    <s v="854"/>
    <s v="85400"/>
    <s v="8549062"/>
    <n v="528004120002"/>
    <x v="0"/>
    <x v="23"/>
    <x v="23"/>
    <n v="202302"/>
    <n v="44926"/>
    <s v="XOF"/>
    <n v="-18763.64"/>
    <n v="-29.68"/>
    <s v="EUR"/>
    <n v="-28.600999999999999"/>
    <n v="30543689"/>
    <s v="STAFF"/>
    <n v="2032465"/>
    <s v="Time Code : N - OUAC041222 OMNI-CNSS DU MOIS DE DECEMBRE 2022 DE ZOURE Hassimi"/>
  </r>
  <r>
    <s v="E"/>
    <s v="4060"/>
    <s v="854"/>
    <s v="85406"/>
    <s v="8549059"/>
    <n v="528004120002"/>
    <x v="0"/>
    <x v="12"/>
    <x v="12"/>
    <n v="202302"/>
    <n v="44926"/>
    <s v="XOF"/>
    <n v="-4242.67"/>
    <n v="-6.71"/>
    <s v="EUR"/>
    <n v="-6.4660000000000002"/>
    <n v="30543689"/>
    <s v="STAFF"/>
    <n v="8540386"/>
    <s v="202212/Annual leave accrual/Dahlia Ramata Stéphanie  YAMEOGO"/>
  </r>
  <r>
    <s v="E"/>
    <s v="4060"/>
    <s v="854"/>
    <s v="85406"/>
    <s v="8549059"/>
    <n v="528004120002"/>
    <x v="0"/>
    <x v="12"/>
    <x v="12"/>
    <n v="202302"/>
    <n v="44926"/>
    <s v="XOF"/>
    <n v="-39672.980000000003"/>
    <n v="-62.76"/>
    <s v="EUR"/>
    <n v="-60.478999999999999"/>
    <n v="30543689"/>
    <s v="STAFF"/>
    <n v="2046481"/>
    <s v="202212/Annual leave accrual/Hadja Aliza Toe"/>
  </r>
  <r>
    <s v="E"/>
    <s v="4060"/>
    <s v="854"/>
    <s v="85406"/>
    <s v="8549059"/>
    <n v="528004120002"/>
    <x v="0"/>
    <x v="12"/>
    <x v="12"/>
    <n v="202302"/>
    <n v="44926"/>
    <s v="XOF"/>
    <n v="-6229.83"/>
    <n v="-9.86"/>
    <s v="EUR"/>
    <n v="-9.5020000000000007"/>
    <n v="30543689"/>
    <s v="STAFF"/>
    <n v="8540279"/>
    <s v="202212/Annual leave accrual/Lucie Wendkoaguenda.  YAMEOGO"/>
  </r>
  <r>
    <s v="E"/>
    <s v="4200"/>
    <s v="854"/>
    <s v="85400"/>
    <s v="8549062"/>
    <n v="528004120002"/>
    <x v="0"/>
    <x v="78"/>
    <x v="77"/>
    <n v="202302"/>
    <n v="44926"/>
    <s v="XOF"/>
    <n v="18763.64"/>
    <n v="29.68"/>
    <s v="EUR"/>
    <n v="28.600999999999999"/>
    <n v="30543689"/>
    <s v="STAFF"/>
    <n v="2032465"/>
    <s v="Time Code : N - OUAC041222 OMNI-CNSS DU MOIS DE DECEMBRE 2022 DE ZOURE Hassimi"/>
  </r>
  <r>
    <s v="E"/>
    <s v="4060"/>
    <s v="854"/>
    <s v="85406"/>
    <s v="8549059"/>
    <n v="528004120002"/>
    <x v="0"/>
    <x v="18"/>
    <x v="18"/>
    <n v="202302"/>
    <n v="44926"/>
    <s v="XOF"/>
    <n v="4242.67"/>
    <n v="6.71"/>
    <s v="EUR"/>
    <n v="6.4660000000000002"/>
    <n v="30543689"/>
    <s v="STAFF"/>
    <n v="8540386"/>
    <s v="202212/Annual leave accrual/Dahlia Ramata Stéphanie  YAMEOGO"/>
  </r>
  <r>
    <s v="E"/>
    <s v="4060"/>
    <s v="854"/>
    <s v="85406"/>
    <s v="8549059"/>
    <n v="528004120002"/>
    <x v="0"/>
    <x v="18"/>
    <x v="18"/>
    <n v="202302"/>
    <n v="44926"/>
    <s v="XOF"/>
    <n v="39672.980000000003"/>
    <n v="62.76"/>
    <s v="EUR"/>
    <n v="60.478999999999999"/>
    <n v="30543689"/>
    <s v="STAFF"/>
    <n v="2046481"/>
    <s v="202212/Annual leave accrual/Hadja Aliza Toe"/>
  </r>
  <r>
    <s v="E"/>
    <s v="4060"/>
    <s v="854"/>
    <s v="85406"/>
    <s v="8549059"/>
    <n v="528004120002"/>
    <x v="0"/>
    <x v="18"/>
    <x v="18"/>
    <n v="202302"/>
    <n v="44926"/>
    <s v="XOF"/>
    <n v="6229.83"/>
    <n v="9.86"/>
    <s v="EUR"/>
    <n v="9.5020000000000007"/>
    <n v="30543689"/>
    <s v="STAFF"/>
    <n v="8540279"/>
    <s v="202212/Annual leave accrual/Lucie Wendkoaguenda.  YAMEOGO"/>
  </r>
  <r>
    <s v="E"/>
    <s v="4300"/>
    <s v="854"/>
    <s v="85406"/>
    <s v="8549059"/>
    <n v="528004120002"/>
    <x v="0"/>
    <x v="12"/>
    <x v="12"/>
    <n v="202302"/>
    <n v="44926"/>
    <s v="XOF"/>
    <n v="-6985.09"/>
    <n v="-11.05"/>
    <s v="EUR"/>
    <n v="-10.648"/>
    <n v="30543689"/>
    <s v="STAFF"/>
    <n v="8540386"/>
    <s v="Time Code : N - OUAC021222 OMNI-IUTS DU MOIS DE DECEMBRE 2022 DE YAMEOGO Dahlia Ramata Stephanie"/>
  </r>
  <r>
    <s v="E"/>
    <s v="4300"/>
    <s v="854"/>
    <s v="85406"/>
    <s v="8549059"/>
    <n v="528004120002"/>
    <x v="0"/>
    <x v="12"/>
    <x v="12"/>
    <n v="202302"/>
    <n v="44926"/>
    <s v="XOF"/>
    <n v="-11833.74"/>
    <n v="-18.72"/>
    <s v="EUR"/>
    <n v="-18.04"/>
    <n v="30543689"/>
    <s v="STAFF"/>
    <n v="8540279"/>
    <s v="Time Code : N - OUAC021222 OMNI-IUTS DU MOIS DE DECEMBRE 2022 DE YAMEOGO Wendkoaguenda Lucie"/>
  </r>
  <r>
    <s v="E"/>
    <s v="4300"/>
    <s v="854"/>
    <s v="85406"/>
    <s v="8549057"/>
    <n v="528004120002"/>
    <x v="0"/>
    <x v="7"/>
    <x v="7"/>
    <n v="202302"/>
    <n v="44926"/>
    <s v="XOF"/>
    <n v="-12455.63"/>
    <n v="-19.7"/>
    <s v="EUR"/>
    <n v="-18.984000000000002"/>
    <n v="30543689"/>
    <s v="STAFF"/>
    <n v="8540358"/>
    <s v="Time Code : N - OUAC021222 OMNI-IUTS DU MOIS DE DECEMBRE 2022 DE ZOMA Jean"/>
  </r>
  <r>
    <s v="E"/>
    <s v="4300"/>
    <s v="854"/>
    <s v="85406"/>
    <s v="8549057"/>
    <n v="528004120002"/>
    <x v="0"/>
    <x v="7"/>
    <x v="7"/>
    <n v="202302"/>
    <n v="44926"/>
    <s v="XOF"/>
    <n v="-14478.19"/>
    <n v="-22.9"/>
    <s v="EUR"/>
    <n v="-22.068000000000001"/>
    <n v="30543689"/>
    <s v="STAFF"/>
    <n v="8540399"/>
    <s v="Time Code : N - OUAC021222 OMNI-IUTS DU MOIS DE DECEMBRE 2022 DE KONFE TRAORE Aicha"/>
  </r>
  <r>
    <s v="E"/>
    <s v="5201"/>
    <s v="854"/>
    <s v="85407"/>
    <s v="8540008"/>
    <n v="528004120001"/>
    <x v="3"/>
    <x v="52"/>
    <x v="52"/>
    <n v="202302"/>
    <n v="44599"/>
    <s v="XOF"/>
    <n v="-543280"/>
    <n v="-923.21"/>
    <s v="EUR"/>
    <n v="-828.22900000000004"/>
    <n v="30543560"/>
    <s v="SUBGRANT"/>
    <n v="13487"/>
    <s v="CHQN° 000868/Justifs avril/Coordinateur de programme"/>
  </r>
  <r>
    <s v="E"/>
    <s v="5201"/>
    <s v="854"/>
    <s v="85407"/>
    <s v="8540008"/>
    <n v="528004120001"/>
    <x v="3"/>
    <x v="52"/>
    <x v="52"/>
    <n v="202302"/>
    <n v="44599"/>
    <s v="XOF"/>
    <n v="-315000"/>
    <n v="-535.29"/>
    <s v="EUR"/>
    <n v="-480.21899999999999"/>
    <n v="30543560"/>
    <s v="SUBGRANT"/>
    <n v="13487"/>
    <s v="CHQN° 000868/Justifs avril/Superviseurs SOUROU"/>
  </r>
  <r>
    <s v="E"/>
    <s v="5201"/>
    <s v="854"/>
    <s v="85407"/>
    <s v="8540008"/>
    <n v="528004120001"/>
    <x v="3"/>
    <x v="52"/>
    <x v="52"/>
    <n v="202302"/>
    <n v="44599"/>
    <s v="XOF"/>
    <n v="-315000"/>
    <n v="-535.29"/>
    <s v="EUR"/>
    <n v="-480.21899999999999"/>
    <n v="30543560"/>
    <s v="SUBGRANT"/>
    <n v="13487"/>
    <s v="CHQN° 000868/Justifs avril/Superviseurs KOSSI"/>
  </r>
  <r>
    <s v="E"/>
    <s v="5201"/>
    <s v="854"/>
    <s v="85407"/>
    <s v="8540008"/>
    <n v="528004120053"/>
    <x v="8"/>
    <x v="64"/>
    <x v="63"/>
    <n v="202302"/>
    <n v="44599"/>
    <s v="XOF"/>
    <n v="-25000"/>
    <n v="-42.48"/>
    <s v="EUR"/>
    <n v="-38.11"/>
    <n v="30543560"/>
    <s v="SUBGRANT"/>
    <n v="13487"/>
    <s v="CHQN°0000943/Justifs avril/ Prise en charge des frais de communication du Directeur régional lors de la formation des jeunes ambassadeurs en leaderships"/>
  </r>
  <r>
    <s v="E"/>
    <s v="5201"/>
    <s v="854"/>
    <s v="85407"/>
    <s v="8540008"/>
    <n v="528004120053"/>
    <x v="8"/>
    <x v="64"/>
    <x v="63"/>
    <n v="202302"/>
    <n v="44599"/>
    <s v="XOF"/>
    <n v="-55000"/>
    <n v="-93.46"/>
    <s v="EUR"/>
    <n v="-83.844999999999999"/>
    <n v="30543560"/>
    <s v="SUBGRANT"/>
    <n v="13487"/>
    <s v="CHQN°0000943/ Justifs avril/Prise en charge du formateur de Tougan lors de la formation des jeunes ambassadeurs en leaderships"/>
  </r>
  <r>
    <s v="E"/>
    <s v="5201"/>
    <s v="854"/>
    <s v="85407"/>
    <s v="8540008"/>
    <n v="528004120053"/>
    <x v="8"/>
    <x v="64"/>
    <x v="63"/>
    <n v="202302"/>
    <n v="44599"/>
    <s v="XOF"/>
    <n v="-55000"/>
    <n v="-93.46"/>
    <s v="EUR"/>
    <n v="-83.844999999999999"/>
    <n v="30543560"/>
    <s v="SUBGRANT"/>
    <n v="13487"/>
    <s v="CHQN°0000943/ Justifs avril/Prise en charge du formateur de Toma lors de la formation des jeunes ambassadeurs en leaderships"/>
  </r>
  <r>
    <s v="E"/>
    <s v="5201"/>
    <s v="854"/>
    <s v="85407"/>
    <s v="8540008"/>
    <n v="528004120053"/>
    <x v="8"/>
    <x v="64"/>
    <x v="63"/>
    <n v="202302"/>
    <n v="44599"/>
    <s v="XOF"/>
    <n v="-55000"/>
    <n v="-93.46"/>
    <s v="EUR"/>
    <n v="-83.844999999999999"/>
    <n v="30543560"/>
    <s v="SUBGRANT"/>
    <n v="13487"/>
    <s v="CHQN°0000943/ Justifs avril/Prise en charge du formateur de Nouna lors de la formation des jeunes ambassadeurs en leaderships"/>
  </r>
  <r>
    <s v="E"/>
    <s v="5201"/>
    <s v="854"/>
    <s v="85407"/>
    <s v="8540008"/>
    <n v="528004120053"/>
    <x v="8"/>
    <x v="64"/>
    <x v="63"/>
    <n v="202302"/>
    <n v="44599"/>
    <s v="XOF"/>
    <n v="-64600"/>
    <n v="-109.78"/>
    <s v="EUR"/>
    <n v="-98.486000000000004"/>
    <n v="30543560"/>
    <s v="SUBGRANT"/>
    <n v="13487"/>
    <s v="CHQN°0000945/Justifs avril/ Prise en charge de la restauration lors de la formation des jeunes ambassadeurs en leaderships Tougan"/>
  </r>
  <r>
    <s v="E"/>
    <s v="5201"/>
    <s v="854"/>
    <s v="85407"/>
    <s v="8540008"/>
    <n v="528004120053"/>
    <x v="8"/>
    <x v="64"/>
    <x v="63"/>
    <n v="202302"/>
    <n v="44599"/>
    <s v="XOF"/>
    <n v="-3400"/>
    <n v="-5.78"/>
    <s v="EUR"/>
    <n v="-5.1849999999999996"/>
    <n v="30543560"/>
    <s v="SUBGRANT"/>
    <n v="13487"/>
    <s v="Retenue à la source/Justifs avril/restauration lors de la formation des jeunes ambassadeurs en leaderships Tougan"/>
  </r>
  <r>
    <s v="E"/>
    <s v="5201"/>
    <s v="854"/>
    <s v="85407"/>
    <s v="8540008"/>
    <n v="528004120053"/>
    <x v="8"/>
    <x v="64"/>
    <x v="63"/>
    <n v="202302"/>
    <n v="44599"/>
    <s v="XOF"/>
    <n v="-3400"/>
    <n v="-5.78"/>
    <s v="EUR"/>
    <n v="-5.1849999999999996"/>
    <n v="30543560"/>
    <s v="SUBGRANT"/>
    <n v="13487"/>
    <s v="Justifs avril/Retenue à la source de la restauration lors de la formation des jeunes ambassadeurs en leaderships Toma"/>
  </r>
  <r>
    <s v="E"/>
    <s v="5201"/>
    <s v="854"/>
    <s v="85407"/>
    <s v="8540008"/>
    <n v="528004120053"/>
    <x v="8"/>
    <x v="64"/>
    <x v="63"/>
    <n v="202302"/>
    <n v="44599"/>
    <s v="XOF"/>
    <n v="-64600"/>
    <n v="-109.78"/>
    <s v="EUR"/>
    <n v="-98.486000000000004"/>
    <n v="30543560"/>
    <s v="SUBGRANT"/>
    <n v="13487"/>
    <s v="CHQN°0000950/Justifs avril/ Prise en charge de la restauration lors de la formation des jeunes ambassadeurs en leaderships Toma"/>
  </r>
  <r>
    <s v="E"/>
    <s v="5201"/>
    <s v="854"/>
    <s v="85407"/>
    <s v="8540008"/>
    <n v="528004120053"/>
    <x v="8"/>
    <x v="64"/>
    <x v="63"/>
    <n v="202302"/>
    <n v="44599"/>
    <s v="XOF"/>
    <n v="-3400"/>
    <n v="-5.78"/>
    <s v="EUR"/>
    <n v="-5.1849999999999996"/>
    <n v="30543560"/>
    <s v="SUBGRANT"/>
    <n v="13487"/>
    <s v="Justifs avril/Retenue à la source de la restauration lors de la formation des jeunes ambassadeurs en leaderships Nouna"/>
  </r>
  <r>
    <s v="E"/>
    <s v="5201"/>
    <s v="854"/>
    <s v="85407"/>
    <s v="8540008"/>
    <n v="528004120053"/>
    <x v="8"/>
    <x v="64"/>
    <x v="63"/>
    <n v="202302"/>
    <n v="44599"/>
    <s v="XOF"/>
    <n v="-64600"/>
    <n v="-109.78"/>
    <s v="EUR"/>
    <n v="-98.486000000000004"/>
    <n v="30543560"/>
    <s v="SUBGRANT"/>
    <n v="13487"/>
    <s v="CHQN°0000851/Justifs avril/ Prise en charge de la restauration lors de la formation des jeunes ambassadeurs en leaderships Nouna"/>
  </r>
  <r>
    <s v="E"/>
    <s v="5201"/>
    <s v="854"/>
    <s v="85407"/>
    <s v="8540008"/>
    <n v="528004120046"/>
    <x v="24"/>
    <x v="96"/>
    <x v="94"/>
    <n v="202302"/>
    <n v="44599"/>
    <s v="XOF"/>
    <n v="-15000"/>
    <n v="-25.49"/>
    <s v="EUR"/>
    <n v="-22.867999999999999"/>
    <n v="30543560"/>
    <s v="SUBGRANT"/>
    <n v="13487"/>
    <s v="CHQN°0000852/ Justifs avril/Prise en charge des points focaux du SOUROU lors des critères de distribution des HLS et visite dans les écoles"/>
  </r>
  <r>
    <s v="E"/>
    <s v="5201"/>
    <s v="854"/>
    <s v="85407"/>
    <s v="8540008"/>
    <n v="528004120046"/>
    <x v="24"/>
    <x v="96"/>
    <x v="94"/>
    <n v="202302"/>
    <n v="44599"/>
    <s v="XOF"/>
    <n v="-15000"/>
    <n v="-25.49"/>
    <s v="EUR"/>
    <n v="-22.867999999999999"/>
    <n v="30543560"/>
    <s v="SUBGRANT"/>
    <n v="13487"/>
    <s v="CHQN°0000852/Justifs avril/Prise en charge des points focaux du NAYALA lors des critères de distribution des HLS et visite dans les écoles"/>
  </r>
  <r>
    <s v="E"/>
    <s v="5201"/>
    <s v="854"/>
    <s v="85407"/>
    <s v="8540008"/>
    <n v="528004120046"/>
    <x v="24"/>
    <x v="96"/>
    <x v="94"/>
    <n v="202302"/>
    <n v="44599"/>
    <s v="XOF"/>
    <n v="-15000"/>
    <n v="-25.49"/>
    <s v="EUR"/>
    <n v="-22.867999999999999"/>
    <n v="30543560"/>
    <s v="SUBGRANT"/>
    <n v="13487"/>
    <s v="CHQN°0000852/Justifs avril/ Prise en charge des points focaux de la KOSSI lors des critères de distribution des HLS et visite dans les écoles"/>
  </r>
  <r>
    <s v="E"/>
    <s v="5201"/>
    <s v="854"/>
    <s v="85407"/>
    <s v="8540008"/>
    <n v="528004120046"/>
    <x v="24"/>
    <x v="96"/>
    <x v="94"/>
    <n v="202302"/>
    <n v="44599"/>
    <s v="XOF"/>
    <n v="-4000"/>
    <n v="-6.8"/>
    <s v="EUR"/>
    <n v="-6.1"/>
    <n v="30543560"/>
    <s v="SUBGRANT"/>
    <n v="13487"/>
    <s v="Justifs avril/Retenue à la source de la restauration au NAYALA lors des critères de distribution des HLS et visite dans les écoles"/>
  </r>
  <r>
    <s v="E"/>
    <s v="5201"/>
    <s v="854"/>
    <s v="85407"/>
    <s v="8540008"/>
    <n v="528004120046"/>
    <x v="24"/>
    <x v="96"/>
    <x v="94"/>
    <n v="202302"/>
    <n v="44599"/>
    <s v="XOF"/>
    <n v="-76000"/>
    <n v="-129.15"/>
    <s v="EUR"/>
    <n v="-115.863"/>
    <n v="30543560"/>
    <s v="SUBGRANT"/>
    <n v="13487"/>
    <s v="CHQN°0000852/Justifs avril/ Prise en charge de la restauration au NAYALA lors des critères de distribution des HLS et visite dans les écoles"/>
  </r>
  <r>
    <s v="E"/>
    <s v="5201"/>
    <s v="854"/>
    <s v="85407"/>
    <s v="8540008"/>
    <n v="528004120046"/>
    <x v="24"/>
    <x v="96"/>
    <x v="94"/>
    <n v="202302"/>
    <n v="44599"/>
    <s v="XOF"/>
    <n v="-4000"/>
    <n v="-6.8"/>
    <s v="EUR"/>
    <n v="-6.1"/>
    <n v="30543560"/>
    <s v="SUBGRANT"/>
    <n v="13487"/>
    <s v="Justifs avril/Retenue à la source de la restauration à la KOSSI lors des critères de distribution des HLS et visite dans les écoles"/>
  </r>
  <r>
    <s v="E"/>
    <s v="5201"/>
    <s v="854"/>
    <s v="85407"/>
    <s v="8540008"/>
    <n v="528004120046"/>
    <x v="24"/>
    <x v="96"/>
    <x v="94"/>
    <n v="202302"/>
    <n v="44599"/>
    <s v="XOF"/>
    <n v="-76000"/>
    <n v="-129.15"/>
    <s v="EUR"/>
    <n v="-115.863"/>
    <n v="30543560"/>
    <s v="SUBGRANT"/>
    <n v="13487"/>
    <s v="CHQN°0000852/ Justifs avril/Prise en charge de la restauration à la KOSSI lors des critères de distribution des HLS et visite dans les écoles"/>
  </r>
  <r>
    <s v="E"/>
    <s v="5201"/>
    <s v="854"/>
    <s v="85407"/>
    <s v="8540008"/>
    <n v="528004120046"/>
    <x v="24"/>
    <x v="96"/>
    <x v="94"/>
    <n v="202302"/>
    <n v="44599"/>
    <s v="XOF"/>
    <n v="-4000"/>
    <n v="-6.8"/>
    <s v="EUR"/>
    <n v="-6.1"/>
    <n v="30543560"/>
    <s v="SUBGRANT"/>
    <n v="13487"/>
    <s v="Justifs avril/Retenue à la source de la restauration au SOUROU lors des critères de distribution des HLS et visite dans les écoles"/>
  </r>
  <r>
    <s v="E"/>
    <s v="5201"/>
    <s v="854"/>
    <s v="85407"/>
    <s v="8540008"/>
    <n v="528004120046"/>
    <x v="24"/>
    <x v="96"/>
    <x v="94"/>
    <n v="202302"/>
    <n v="44599"/>
    <s v="XOF"/>
    <n v="-76000"/>
    <n v="-129.15"/>
    <s v="EUR"/>
    <n v="-115.863"/>
    <n v="30543560"/>
    <s v="SUBGRANT"/>
    <n v="13487"/>
    <s v="CHQN°0000852/Justifs avril/ Prise en charge de la restauration au SOUROU lors des critères de distribution des HLS et visite dans les écoles"/>
  </r>
  <r>
    <s v="E"/>
    <s v="5201"/>
    <s v="854"/>
    <s v="85407"/>
    <s v="8540008"/>
    <n v="528004120001"/>
    <x v="3"/>
    <x v="45"/>
    <x v="45"/>
    <n v="202302"/>
    <n v="44599"/>
    <s v="XOF"/>
    <n v="-315000"/>
    <n v="-535.29"/>
    <s v="EUR"/>
    <n v="-480.21899999999999"/>
    <n v="30543560"/>
    <s v="SUBGRANT"/>
    <n v="13487"/>
    <s v="CHQN° 000868/Justifs avril/Superviseurs NAYALA"/>
  </r>
  <r>
    <s v="E"/>
    <s v="5201"/>
    <s v="854"/>
    <s v="85407"/>
    <s v="8540008"/>
    <n v="528004120002"/>
    <x v="0"/>
    <x v="54"/>
    <x v="54"/>
    <n v="202302"/>
    <n v="44599"/>
    <s v="XOF"/>
    <n v="-400860"/>
    <n v="-681.19"/>
    <s v="EUR"/>
    <n v="-611.10799999999995"/>
    <n v="30543560"/>
    <s v="SUBGRANT"/>
    <n v="13487"/>
    <s v="CHQN° 000868/Justifs avril/Partenaire:  financier"/>
  </r>
  <r>
    <s v="E"/>
    <s v="5201"/>
    <s v="854"/>
    <s v="85407"/>
    <s v="8540008"/>
    <n v="528004120002"/>
    <x v="0"/>
    <x v="53"/>
    <x v="53"/>
    <n v="202302"/>
    <n v="44599"/>
    <s v="XOF"/>
    <n v="-410860"/>
    <n v="-698.18"/>
    <s v="EUR"/>
    <n v="-626.35"/>
    <n v="30543560"/>
    <s v="SUBGRANT"/>
    <n v="13487"/>
    <s v="CHQN° 000868/Justifs avril/Partenaire: MEAL"/>
  </r>
  <r>
    <s v="E"/>
    <s v="5201"/>
    <s v="854"/>
    <s v="85407"/>
    <s v="8540008"/>
    <n v="528004120002"/>
    <x v="0"/>
    <x v="49"/>
    <x v="49"/>
    <n v="202302"/>
    <n v="44599"/>
    <s v="XOF"/>
    <n v="-200000"/>
    <n v="-339.86"/>
    <s v="EUR"/>
    <n v="-304.89499999999998"/>
    <n v="30543560"/>
    <s v="SUBGRANT"/>
    <n v="13487"/>
    <s v="CHQN° 000868/Justifs avril/Partenaire: conducteur"/>
  </r>
  <r>
    <s v="E"/>
    <s v="5201"/>
    <s v="854"/>
    <s v="85407"/>
    <s v="8540008"/>
    <n v="528004120002"/>
    <x v="0"/>
    <x v="48"/>
    <x v="48"/>
    <n v="202302"/>
    <n v="44599"/>
    <s v="XOF"/>
    <n v="-175000"/>
    <n v="-297.38"/>
    <s v="EUR"/>
    <n v="-266.78500000000003"/>
    <n v="30543560"/>
    <s v="SUBGRANT"/>
    <n v="13487"/>
    <s v="CHQN° 000868/Justifs avril/Directeur national"/>
  </r>
  <r>
    <s v="E"/>
    <s v="5201"/>
    <s v="854"/>
    <s v="85407"/>
    <s v="8540008"/>
    <n v="528004120001"/>
    <x v="3"/>
    <x v="45"/>
    <x v="45"/>
    <n v="202302"/>
    <n v="44599"/>
    <s v="XOF"/>
    <n v="-100000"/>
    <n v="-169.93"/>
    <s v="EUR"/>
    <n v="-152.447"/>
    <n v="30543560"/>
    <s v="SUBGRANT"/>
    <n v="13487"/>
    <s v="CHQN° 000870/Justifs avril/Indemnité du point focal"/>
  </r>
  <r>
    <s v="E"/>
    <s v="5201"/>
    <s v="854"/>
    <s v="85407"/>
    <s v="8540008"/>
    <n v="528004120026"/>
    <x v="6"/>
    <x v="46"/>
    <x v="46"/>
    <n v="202302"/>
    <n v="44599"/>
    <s v="XOF"/>
    <n v="-135000"/>
    <n v="-229.41"/>
    <s v="EUR"/>
    <n v="-205.80799999999999"/>
    <n v="30543560"/>
    <s v="SUBGRANT"/>
    <n v="13487"/>
    <s v="CHQN°000944/ Justifs avril/Prise en charge des participants Résidents lors de la journée pédagogique au SOUROU salle1"/>
  </r>
  <r>
    <s v="E"/>
    <s v="5201"/>
    <s v="854"/>
    <s v="85407"/>
    <s v="8540008"/>
    <n v="528004120026"/>
    <x v="6"/>
    <x v="46"/>
    <x v="46"/>
    <n v="202302"/>
    <n v="44599"/>
    <s v="XOF"/>
    <n v="-10000"/>
    <n v="-16.989999999999998"/>
    <s v="EUR"/>
    <n v="-15.242000000000001"/>
    <n v="30543560"/>
    <s v="SUBGRANT"/>
    <n v="13487"/>
    <s v="CHQN°000944/Justifs avril/ Prise en charge des participants Résidents lors de la journée pédagogique au SOUROU salle1"/>
  </r>
  <r>
    <s v="E"/>
    <s v="5201"/>
    <s v="854"/>
    <s v="85407"/>
    <s v="8540008"/>
    <n v="528004120020"/>
    <x v="7"/>
    <x v="63"/>
    <x v="62"/>
    <n v="202302"/>
    <n v="44599"/>
    <s v="XOF"/>
    <n v="-190000"/>
    <n v="-322.87"/>
    <s v="EUR"/>
    <n v="-289.65300000000002"/>
    <n v="30543560"/>
    <s v="SUBGRANT"/>
    <n v="13487"/>
    <s v="CHQN°000865/Justifs avril/ Prise en charge de la restauration à Toma lors de l'atelier Provincial"/>
  </r>
  <r>
    <s v="E"/>
    <s v="5201"/>
    <s v="854"/>
    <s v="85407"/>
    <s v="8540008"/>
    <n v="528004120026"/>
    <x v="6"/>
    <x v="46"/>
    <x v="46"/>
    <n v="202302"/>
    <n v="44599"/>
    <s v="XOF"/>
    <n v="-50000"/>
    <n v="-84.97"/>
    <s v="EUR"/>
    <n v="-76.227999999999994"/>
    <n v="30543560"/>
    <s v="SUBGRANT"/>
    <n v="13487"/>
    <s v="CHQN°000944/ Justifs avril/Prise en charge des formateurs lors de la journée pédagogique au SOUROU"/>
  </r>
  <r>
    <s v="E"/>
    <s v="5201"/>
    <s v="854"/>
    <s v="85407"/>
    <s v="8540008"/>
    <n v="528004120026"/>
    <x v="6"/>
    <x v="46"/>
    <x v="46"/>
    <n v="202302"/>
    <n v="44599"/>
    <s v="XOF"/>
    <n v="-140000"/>
    <n v="-237.9"/>
    <s v="EUR"/>
    <n v="-213.42400000000001"/>
    <n v="30543560"/>
    <s v="SUBGRANT"/>
    <n v="13487"/>
    <s v="CHQN°000944/Justifs avril/ Prise en charge des participants Résidents lors de la journée pédagogique au SOUROU salle2"/>
  </r>
  <r>
    <s v="E"/>
    <s v="5201"/>
    <s v="854"/>
    <s v="85407"/>
    <s v="8540008"/>
    <n v="528004120026"/>
    <x v="6"/>
    <x v="46"/>
    <x v="46"/>
    <n v="202302"/>
    <n v="44599"/>
    <s v="XOF"/>
    <n v="-25000"/>
    <n v="-42.48"/>
    <s v="EUR"/>
    <n v="-38.11"/>
    <n v="30543560"/>
    <s v="SUBGRANT"/>
    <n v="13487"/>
    <s v="CHQN°000944/ Justifs avril/Prise en charge des participants Résidents lors de la journée pédagogique au SOUROU salle2"/>
  </r>
  <r>
    <s v="E"/>
    <s v="5201"/>
    <s v="854"/>
    <s v="85407"/>
    <s v="8540008"/>
    <n v="528004120026"/>
    <x v="6"/>
    <x v="46"/>
    <x v="46"/>
    <n v="202302"/>
    <n v="44599"/>
    <s v="XOF"/>
    <n v="-50000"/>
    <n v="-84.97"/>
    <s v="EUR"/>
    <n v="-76.227999999999994"/>
    <n v="30543560"/>
    <s v="SUBGRANT"/>
    <n v="13487"/>
    <s v="CHQN°000944/ Justifs avril/Prise en charge des formateurs lors de la journée pédagogique au SOUROU"/>
  </r>
  <r>
    <s v="E"/>
    <s v="5201"/>
    <s v="854"/>
    <s v="85407"/>
    <s v="8540008"/>
    <n v="528004120026"/>
    <x v="6"/>
    <x v="46"/>
    <x v="46"/>
    <n v="202302"/>
    <n v="44599"/>
    <s v="XOF"/>
    <n v="-22500"/>
    <n v="-38.229999999999997"/>
    <s v="EUR"/>
    <n v="-34.296999999999997"/>
    <n v="30543560"/>
    <s v="SUBGRANT"/>
    <n v="13487"/>
    <s v="Justifs avril/Retenue à la source de la restauration à Nouna lors de la journée pédagogique à la KOSSI"/>
  </r>
  <r>
    <s v="E"/>
    <s v="5201"/>
    <s v="854"/>
    <s v="85407"/>
    <s v="8540008"/>
    <n v="528004120026"/>
    <x v="6"/>
    <x v="46"/>
    <x v="46"/>
    <n v="202302"/>
    <n v="44599"/>
    <s v="XOF"/>
    <n v="-427500"/>
    <n v="-726.46"/>
    <s v="EUR"/>
    <n v="-651.721"/>
    <n v="30543560"/>
    <s v="SUBGRANT"/>
    <n v="13487"/>
    <s v="CHQN°000877/Justifs avril/ Prise en charge de la restauration à Nouna lors de la journée pédagogique à la KOSSI"/>
  </r>
  <r>
    <s v="E"/>
    <s v="5201"/>
    <s v="854"/>
    <s v="85407"/>
    <s v="8540008"/>
    <n v="528004120026"/>
    <x v="6"/>
    <x v="46"/>
    <x v="46"/>
    <n v="202302"/>
    <n v="44599"/>
    <s v="XOF"/>
    <n v="-120000"/>
    <n v="-203.92"/>
    <s v="EUR"/>
    <n v="-182.94"/>
    <n v="30543560"/>
    <s v="SUBGRANT"/>
    <n v="13487"/>
    <s v="CHQN°0000938/ Justifs avril/Prise en charge des encadreurs pour la supervision dans les salles des cours dispensés SOUROU"/>
  </r>
  <r>
    <s v="E"/>
    <s v="5201"/>
    <s v="854"/>
    <s v="85407"/>
    <s v="8540008"/>
    <n v="528004120026"/>
    <x v="6"/>
    <x v="46"/>
    <x v="46"/>
    <n v="202302"/>
    <n v="44599"/>
    <s v="XOF"/>
    <n v="-495000"/>
    <n v="-841.16"/>
    <s v="EUR"/>
    <n v="-754.62"/>
    <n v="30543560"/>
    <s v="SUBGRANT"/>
    <n v="13487"/>
    <s v="CHQN°0000938/Justifs avril/ Prise en charge des encadreurs pour la supervision dans les salles des cours dispensés SOUROU"/>
  </r>
  <r>
    <s v="E"/>
    <s v="5201"/>
    <s v="854"/>
    <s v="85407"/>
    <s v="8540008"/>
    <n v="528004120026"/>
    <x v="6"/>
    <x v="46"/>
    <x v="46"/>
    <n v="202302"/>
    <n v="44599"/>
    <s v="XOF"/>
    <n v="-315000"/>
    <n v="-535.29"/>
    <s v="EUR"/>
    <n v="-480.21899999999999"/>
    <n v="30543560"/>
    <s v="SUBGRANT"/>
    <n v="13487"/>
    <s v="CHQN°0000939/Justifs avril/ Prise en charge des encadreurs pour la supervision dans les salles des cours dispensés NAYALA"/>
  </r>
  <r>
    <s v="E"/>
    <s v="5201"/>
    <s v="854"/>
    <s v="85407"/>
    <s v="8540008"/>
    <n v="528004120026"/>
    <x v="6"/>
    <x v="46"/>
    <x v="46"/>
    <n v="202302"/>
    <n v="44599"/>
    <s v="XOF"/>
    <n v="-195000"/>
    <n v="-331.37"/>
    <s v="EUR"/>
    <n v="-297.27800000000002"/>
    <n v="30543560"/>
    <s v="SUBGRANT"/>
    <n v="13487"/>
    <s v="CHQN°0000939/Justifs avril/ Prise en charge des encadreurs pour la supervision dans les salles des cours dispensés NAYALA"/>
  </r>
  <r>
    <s v="E"/>
    <s v="5201"/>
    <s v="854"/>
    <s v="85407"/>
    <s v="8540008"/>
    <n v="528004120026"/>
    <x v="6"/>
    <x v="46"/>
    <x v="46"/>
    <n v="202302"/>
    <n v="44599"/>
    <s v="XOF"/>
    <n v="-255000"/>
    <n v="-433.33"/>
    <s v="EUR"/>
    <n v="-388.74799999999999"/>
    <n v="30543560"/>
    <s v="SUBGRANT"/>
    <n v="13487"/>
    <s v="CHQN°0000939/ Justifs avril/Prise en charge des encadreurs pour la supervision dans les salles des cours dispensés NAYALA"/>
  </r>
  <r>
    <s v="E"/>
    <s v="5201"/>
    <s v="854"/>
    <s v="85407"/>
    <s v="8540008"/>
    <n v="528004120026"/>
    <x v="6"/>
    <x v="46"/>
    <x v="46"/>
    <n v="202302"/>
    <n v="44599"/>
    <s v="XOF"/>
    <n v="-270000"/>
    <n v="-458.82"/>
    <s v="EUR"/>
    <n v="-411.61599999999999"/>
    <n v="30543560"/>
    <s v="SUBGRANT"/>
    <n v="13487"/>
    <s v="CHQN°0000939/ Justifs avril/Prise en charge des encadreurs pour la supervision dans les salles des cours dispensés NAYALA"/>
  </r>
  <r>
    <s v="E"/>
    <s v="5201"/>
    <s v="854"/>
    <s v="85407"/>
    <s v="8540008"/>
    <n v="528004120026"/>
    <x v="6"/>
    <x v="46"/>
    <x v="46"/>
    <n v="202302"/>
    <n v="44599"/>
    <s v="XOF"/>
    <n v="-180000"/>
    <n v="-305.88"/>
    <s v="EUR"/>
    <n v="-274.411"/>
    <n v="30543560"/>
    <s v="SUBGRANT"/>
    <n v="13487"/>
    <s v="CHQN°0000939/ Justifs avril/Prise en charge des encadreurs pour la supervision dans les salles des cours dispensés NAYALA"/>
  </r>
  <r>
    <s v="E"/>
    <s v="5201"/>
    <s v="854"/>
    <s v="85407"/>
    <s v="8540008"/>
    <n v="528004120026"/>
    <x v="6"/>
    <x v="46"/>
    <x v="46"/>
    <n v="202302"/>
    <n v="44599"/>
    <s v="XOF"/>
    <n v="-300000"/>
    <n v="-509.8"/>
    <s v="EUR"/>
    <n v="-457.351"/>
    <n v="30543560"/>
    <s v="SUBGRANT"/>
    <n v="13487"/>
    <s v="CHQN°0000940/ Justifs avril/Prise en charge des encadreurs pour la supervision dans les salles des cours dispensés Nouna"/>
  </r>
  <r>
    <s v="E"/>
    <s v="5201"/>
    <s v="854"/>
    <s v="85407"/>
    <s v="8540008"/>
    <n v="528004120026"/>
    <x v="6"/>
    <x v="46"/>
    <x v="46"/>
    <n v="202302"/>
    <n v="44599"/>
    <s v="XOF"/>
    <n v="-150000"/>
    <n v="-254.9"/>
    <s v="EUR"/>
    <n v="-228.67500000000001"/>
    <n v="30543560"/>
    <s v="SUBGRANT"/>
    <n v="13487"/>
    <s v="CHQN°0000940/Justifs avril/ Prise en charge des encadreurs pour la supervision dans les salles des cours dispensés Doumbala"/>
  </r>
  <r>
    <s v="E"/>
    <s v="5201"/>
    <s v="854"/>
    <s v="85407"/>
    <s v="8540008"/>
    <n v="528004120026"/>
    <x v="6"/>
    <x v="46"/>
    <x v="46"/>
    <n v="202302"/>
    <n v="44599"/>
    <s v="XOF"/>
    <n v="-390000"/>
    <n v="-662.73"/>
    <s v="EUR"/>
    <n v="-594.54700000000003"/>
    <n v="30543560"/>
    <s v="SUBGRANT"/>
    <n v="13487"/>
    <s v="CHQN°0000940/ Justifs avril/Prise en charge des encadreurs pour la supervision dans les salles des cours dispensés Nouna"/>
  </r>
  <r>
    <s v="E"/>
    <s v="5201"/>
    <s v="854"/>
    <s v="85407"/>
    <s v="8540008"/>
    <n v="528004120026"/>
    <x v="6"/>
    <x v="46"/>
    <x v="46"/>
    <n v="202302"/>
    <n v="44599"/>
    <s v="XOF"/>
    <n v="-270000"/>
    <n v="-458.82"/>
    <s v="EUR"/>
    <n v="-411.61599999999999"/>
    <n v="30543560"/>
    <s v="SUBGRANT"/>
    <n v="13487"/>
    <s v="CHQN°0000940/Justifs avril/ Prise en charge des encadreurs pour la supervision dans les salles des cours dispensés Djibasso"/>
  </r>
  <r>
    <s v="E"/>
    <s v="5201"/>
    <s v="854"/>
    <s v="85407"/>
    <s v="8540008"/>
    <n v="528004120026"/>
    <x v="6"/>
    <x v="46"/>
    <x v="46"/>
    <n v="202302"/>
    <n v="44599"/>
    <s v="XOF"/>
    <n v="-135000"/>
    <n v="-229.41"/>
    <s v="EUR"/>
    <n v="-205.80799999999999"/>
    <n v="30543560"/>
    <s v="SUBGRANT"/>
    <n v="13487"/>
    <s v="CHQN°0000940/Justifs avril/ Prise en charge des encadreurs pour la supervision dans les salles des cours dispensés Dokuy"/>
  </r>
  <r>
    <s v="E"/>
    <s v="5201"/>
    <s v="854"/>
    <s v="85407"/>
    <s v="8540008"/>
    <n v="528004120026"/>
    <x v="6"/>
    <x v="46"/>
    <x v="46"/>
    <n v="202302"/>
    <n v="44599"/>
    <s v="XOF"/>
    <n v="-90000"/>
    <n v="-152.94"/>
    <s v="EUR"/>
    <n v="-137.20500000000001"/>
    <n v="30543560"/>
    <s v="SUBGRANT"/>
    <n v="13487"/>
    <s v="CHQN°0000940/Justifs avril/ Prise en charge des encadreurs pour la supervision dans les salles des cours dispensés Madouba"/>
  </r>
  <r>
    <s v="E"/>
    <s v="5201"/>
    <s v="854"/>
    <s v="85407"/>
    <s v="8540008"/>
    <n v="528004120026"/>
    <x v="6"/>
    <x v="46"/>
    <x v="46"/>
    <n v="202302"/>
    <n v="44599"/>
    <s v="XOF"/>
    <n v="-25000"/>
    <n v="-42.48"/>
    <s v="EUR"/>
    <n v="-38.11"/>
    <n v="30543560"/>
    <s v="SUBGRANT"/>
    <n v="13487"/>
    <s v="CHQN°000944/ Justifs avril/Prise en charge du DPEPPNF lors de la journée pédagogique au SOUROU"/>
  </r>
  <r>
    <s v="E"/>
    <s v="5201"/>
    <s v="854"/>
    <s v="85407"/>
    <s v="8540008"/>
    <n v="528004120026"/>
    <x v="6"/>
    <x v="46"/>
    <x v="46"/>
    <n v="202302"/>
    <n v="44599"/>
    <s v="XOF"/>
    <n v="-120000"/>
    <n v="-203.92"/>
    <s v="EUR"/>
    <n v="-182.94"/>
    <n v="30543560"/>
    <s v="SUBGRANT"/>
    <n v="13487"/>
    <s v="CHQN°000944/ Justifs avril/Prise en charge des participants Résidents lors de la journée pédagogique au SOUROU salle3"/>
  </r>
  <r>
    <s v="E"/>
    <s v="5201"/>
    <s v="854"/>
    <s v="85407"/>
    <s v="8540008"/>
    <n v="528004120026"/>
    <x v="6"/>
    <x v="46"/>
    <x v="46"/>
    <n v="202302"/>
    <n v="44599"/>
    <s v="XOF"/>
    <n v="-50000"/>
    <n v="-84.97"/>
    <s v="EUR"/>
    <n v="-76.227999999999994"/>
    <n v="30543560"/>
    <s v="SUBGRANT"/>
    <n v="13487"/>
    <s v="CHQN°000944/ Justifs avril/Prise en charge des formateurs lors de la journée pédagogique au SOUROU"/>
  </r>
  <r>
    <s v="E"/>
    <s v="5201"/>
    <s v="854"/>
    <s v="85407"/>
    <s v="8540008"/>
    <n v="528004120026"/>
    <x v="6"/>
    <x v="46"/>
    <x v="46"/>
    <n v="202302"/>
    <n v="44599"/>
    <s v="XOF"/>
    <n v="-45000"/>
    <n v="-76.47"/>
    <s v="EUR"/>
    <n v="-68.602999999999994"/>
    <n v="30543560"/>
    <s v="SUBGRANT"/>
    <n v="13487"/>
    <s v="CHQN°000944/Justifs avril/ Prise en charge de la location de la salle lors de la journée pédagogique au SOUROU"/>
  </r>
  <r>
    <s v="E"/>
    <s v="5201"/>
    <s v="854"/>
    <s v="85407"/>
    <s v="8540008"/>
    <n v="528004120026"/>
    <x v="6"/>
    <x v="46"/>
    <x v="46"/>
    <n v="202302"/>
    <n v="44599"/>
    <s v="XOF"/>
    <n v="-16500"/>
    <n v="-28.04"/>
    <s v="EUR"/>
    <n v="-25.155000000000001"/>
    <n v="30543560"/>
    <s v="SUBGRANT"/>
    <n v="13487"/>
    <s v="CHQN°000944/ Justifs avril/Prise en charge des frais d'impression lors de la journée pédagogique au SOUROU"/>
  </r>
  <r>
    <s v="E"/>
    <s v="5201"/>
    <s v="854"/>
    <s v="85407"/>
    <s v="8540008"/>
    <n v="528004120026"/>
    <x v="6"/>
    <x v="46"/>
    <x v="46"/>
    <n v="202302"/>
    <n v="44599"/>
    <s v="XOF"/>
    <n v="-8000"/>
    <n v="-13.59"/>
    <s v="EUR"/>
    <n v="-12.192"/>
    <n v="30543560"/>
    <s v="SUBGRANT"/>
    <n v="13487"/>
    <s v="CHQN°000944/Justifs avril/ Prise en charge des frais  de retrait orange money lors de la journée pédagogique au SOUROU"/>
  </r>
  <r>
    <s v="E"/>
    <s v="5201"/>
    <s v="854"/>
    <s v="85407"/>
    <s v="8540008"/>
    <n v="528004120026"/>
    <x v="6"/>
    <x v="46"/>
    <x v="46"/>
    <n v="202302"/>
    <n v="44599"/>
    <s v="XOF"/>
    <n v="-27500"/>
    <n v="-46.73"/>
    <s v="EUR"/>
    <n v="-41.921999999999997"/>
    <n v="30543560"/>
    <s v="SUBGRANT"/>
    <n v="13487"/>
    <s v="CHQN°000944/ Justifs avril/Prise en charge des frais  de mission du MEAL lors de la journée pédagogique au SOUROU"/>
  </r>
  <r>
    <s v="E"/>
    <s v="5201"/>
    <s v="854"/>
    <s v="85407"/>
    <s v="8540008"/>
    <n v="528004120026"/>
    <x v="6"/>
    <x v="46"/>
    <x v="46"/>
    <n v="202302"/>
    <n v="44599"/>
    <s v="XOF"/>
    <n v="-25000"/>
    <n v="-42.48"/>
    <s v="EUR"/>
    <n v="-38.11"/>
    <n v="30543560"/>
    <s v="SUBGRANT"/>
    <n v="13487"/>
    <s v="CHQN°000944/ Prise en charge des frais  d'hébergement du MEAL lors de la journée pédagogique au SOUROU"/>
  </r>
  <r>
    <s v="E"/>
    <s v="5201"/>
    <s v="854"/>
    <s v="85407"/>
    <s v="8540008"/>
    <n v="528004120026"/>
    <x v="6"/>
    <x v="46"/>
    <x v="46"/>
    <n v="202302"/>
    <n v="44599"/>
    <s v="XOF"/>
    <n v="-27500"/>
    <n v="-46.73"/>
    <s v="EUR"/>
    <n v="-41.921999999999997"/>
    <n v="30543560"/>
    <s v="SUBGRANT"/>
    <n v="13487"/>
    <s v="CHQN°000944/ Justifs avril/Prise en charge des frais  de mission de la comptable lors de la journée pédagogique au SOUROU"/>
  </r>
  <r>
    <s v="E"/>
    <s v="5201"/>
    <s v="854"/>
    <s v="85407"/>
    <s v="8540008"/>
    <n v="528004120026"/>
    <x v="6"/>
    <x v="46"/>
    <x v="46"/>
    <n v="202302"/>
    <n v="44599"/>
    <s v="XOF"/>
    <n v="-25000"/>
    <n v="-42.48"/>
    <s v="EUR"/>
    <n v="-38.11"/>
    <n v="30543560"/>
    <s v="SUBGRANT"/>
    <n v="13487"/>
    <s v="CHQN°000944/Justifs avril/ Prise en charge des frais  d'hébergement de la comptable lors de la journée pédagogique au SOUROU"/>
  </r>
  <r>
    <s v="E"/>
    <s v="5201"/>
    <s v="854"/>
    <s v="85407"/>
    <s v="8540008"/>
    <n v="528004120026"/>
    <x v="6"/>
    <x v="46"/>
    <x v="46"/>
    <n v="202302"/>
    <n v="44599"/>
    <s v="XOF"/>
    <n v="-27500"/>
    <n v="-46.73"/>
    <s v="EUR"/>
    <n v="-41.921999999999997"/>
    <n v="30543560"/>
    <s v="SUBGRANT"/>
    <n v="13487"/>
    <s v="CHQN°000944/Justifs avril/ Prise en charge des frais  de mission du coordonnateur lors de la journée pédagogique au SOUROU"/>
  </r>
  <r>
    <s v="E"/>
    <s v="5201"/>
    <s v="854"/>
    <s v="85407"/>
    <s v="8540008"/>
    <n v="528004120026"/>
    <x v="6"/>
    <x v="46"/>
    <x v="46"/>
    <n v="202302"/>
    <n v="44599"/>
    <s v="XOF"/>
    <n v="-25000"/>
    <n v="-42.48"/>
    <s v="EUR"/>
    <n v="-38.11"/>
    <n v="30543560"/>
    <s v="SUBGRANT"/>
    <n v="13487"/>
    <s v="CHQN°000944/Justifs avril/ Prise en charge des frais  d'hébergement du coordonnateur lors de la journée pédagogique au SOUROU"/>
  </r>
  <r>
    <s v="E"/>
    <s v="5201"/>
    <s v="854"/>
    <s v="85407"/>
    <s v="8540008"/>
    <n v="528004120026"/>
    <x v="6"/>
    <x v="46"/>
    <x v="46"/>
    <n v="202302"/>
    <n v="44599"/>
    <s v="XOF"/>
    <n v="-31500"/>
    <n v="-53.53"/>
    <s v="EUR"/>
    <n v="-48.023000000000003"/>
    <n v="30543560"/>
    <s v="SUBGRANT"/>
    <n v="13487"/>
    <s v="CHQN°000944/Justifs avril/ Prise en charge des frais  de mission du coordonnateur régional lors de la journée pédagogique au SOUROU"/>
  </r>
  <r>
    <s v="E"/>
    <s v="5201"/>
    <s v="854"/>
    <s v="85407"/>
    <s v="8540008"/>
    <n v="528004120026"/>
    <x v="6"/>
    <x v="46"/>
    <x v="46"/>
    <n v="202302"/>
    <n v="44599"/>
    <s v="XOF"/>
    <n v="-25000"/>
    <n v="-42.48"/>
    <s v="EUR"/>
    <n v="-38.11"/>
    <n v="30543560"/>
    <s v="SUBGRANT"/>
    <n v="13487"/>
    <s v="CHQN°000944/Justifs avril/ Prise en charge des frais  d'hébergement du coordonnateur régional lors de la journée pédagogique au SOUROU"/>
  </r>
  <r>
    <s v="E"/>
    <s v="5201"/>
    <s v="854"/>
    <s v="85407"/>
    <s v="8540008"/>
    <n v="528004120026"/>
    <x v="6"/>
    <x v="46"/>
    <x v="46"/>
    <n v="202302"/>
    <n v="44599"/>
    <s v="XOF"/>
    <n v="-31500"/>
    <n v="-53.53"/>
    <s v="EUR"/>
    <n v="-48.023000000000003"/>
    <n v="30543560"/>
    <s v="SUBGRANT"/>
    <n v="13487"/>
    <s v="CHQN°000944/ Justifs avril/Prise en charge des frais  de mission du MEAL officer lors de la journée pédagogique au SOUROU"/>
  </r>
  <r>
    <s v="E"/>
    <s v="5201"/>
    <s v="854"/>
    <s v="85407"/>
    <s v="8540008"/>
    <n v="528004120026"/>
    <x v="6"/>
    <x v="46"/>
    <x v="46"/>
    <n v="202302"/>
    <n v="44599"/>
    <s v="XOF"/>
    <n v="-25000"/>
    <n v="-42.48"/>
    <s v="EUR"/>
    <n v="-38.11"/>
    <n v="30543560"/>
    <s v="SUBGRANT"/>
    <n v="13487"/>
    <s v="CHQN°000944/Justifs avril/ Prise en charge des frais  d'hébergement du MEAL officer lors de la journée pédagogique au SOUROU"/>
  </r>
  <r>
    <s v="E"/>
    <s v="5201"/>
    <s v="854"/>
    <s v="85407"/>
    <s v="8540008"/>
    <n v="528004120026"/>
    <x v="6"/>
    <x v="46"/>
    <x v="46"/>
    <n v="202302"/>
    <n v="44599"/>
    <s v="XOF"/>
    <n v="-12000"/>
    <n v="-20.39"/>
    <s v="EUR"/>
    <n v="-18.292000000000002"/>
    <n v="30543560"/>
    <s v="SUBGRANT"/>
    <n v="13487"/>
    <s v="CHQN°000944/Justifs avril/ Prise en charge des frais  de transport de l'équipe lors de la journée pédagogique au SOUROU"/>
  </r>
  <r>
    <s v="E"/>
    <s v="5201"/>
    <s v="854"/>
    <s v="85407"/>
    <s v="8540008"/>
    <n v="528004120026"/>
    <x v="6"/>
    <x v="46"/>
    <x v="46"/>
    <n v="202302"/>
    <n v="44599"/>
    <s v="XOF"/>
    <n v="-12000"/>
    <n v="-20.39"/>
    <s v="EUR"/>
    <n v="-18.292000000000002"/>
    <n v="30543560"/>
    <s v="SUBGRANT"/>
    <n v="13487"/>
    <s v="CHQN°000944/Justifs avril/ Prise en charge des frais  de transport de l'équipe lors de la journée pédagogique au SOUROU"/>
  </r>
  <r>
    <s v="E"/>
    <s v="5201"/>
    <s v="854"/>
    <s v="85407"/>
    <s v="8540008"/>
    <n v="528004120026"/>
    <x v="6"/>
    <x v="46"/>
    <x v="46"/>
    <n v="202302"/>
    <n v="44599"/>
    <s v="XOF"/>
    <n v="-25000"/>
    <n v="-42.48"/>
    <s v="EUR"/>
    <n v="-38.11"/>
    <n v="30543560"/>
    <s v="SUBGRANT"/>
    <n v="13487"/>
    <s v="Justifs avril/Retenue à la source de la restauration lors de la journée pédagogique au SOUROU"/>
  </r>
  <r>
    <s v="E"/>
    <s v="5201"/>
    <s v="854"/>
    <s v="85407"/>
    <s v="8540008"/>
    <n v="528004120026"/>
    <x v="6"/>
    <x v="46"/>
    <x v="46"/>
    <n v="202302"/>
    <n v="44599"/>
    <s v="XOF"/>
    <n v="-475000"/>
    <n v="-807.18"/>
    <s v="EUR"/>
    <n v="-724.13599999999997"/>
    <n v="30543560"/>
    <s v="SUBGRANT"/>
    <n v="13487"/>
    <s v="CHQN°000946/Justifs avril/ Prise en charge de la restauration lors de la journée pédagogique au SOUROU"/>
  </r>
  <r>
    <s v="E"/>
    <s v="5201"/>
    <s v="854"/>
    <s v="85407"/>
    <s v="8540008"/>
    <n v="528004120027"/>
    <x v="18"/>
    <x v="83"/>
    <x v="82"/>
    <n v="202302"/>
    <n v="44599"/>
    <s v="XOF"/>
    <n v="-30000"/>
    <n v="-50.98"/>
    <s v="EUR"/>
    <n v="-45.734999999999999"/>
    <n v="30543560"/>
    <s v="SUBGRANT"/>
    <n v="13487"/>
    <s v="CHQN°0000947/Justifs avril/ Remboursement des frais d'achat d'eau pour les participants lors de la signature et de la finalisation du protocole entre la santé et l'éducation"/>
  </r>
  <r>
    <s v="E"/>
    <s v="5201"/>
    <s v="854"/>
    <s v="85407"/>
    <s v="8540008"/>
    <n v="528004120027"/>
    <x v="18"/>
    <x v="83"/>
    <x v="82"/>
    <n v="202302"/>
    <n v="44599"/>
    <s v="XOF"/>
    <n v="-25000"/>
    <n v="-42.48"/>
    <s v="EUR"/>
    <n v="-38.11"/>
    <n v="30543560"/>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302"/>
    <n v="44599"/>
    <s v="XOF"/>
    <n v="-12500"/>
    <n v="-21.24"/>
    <s v="EUR"/>
    <n v="-19.055"/>
    <n v="30543560"/>
    <s v="SUBGRANT"/>
    <n v="13487"/>
    <s v="CHQN°0000947/Justifs avril/Remboursement des frais d'hébergement du coordonnateur régional lors de la signature et de la finalisation du protocole entre la santé et l'éducation"/>
  </r>
  <r>
    <s v="E"/>
    <s v="5201"/>
    <s v="854"/>
    <s v="85407"/>
    <s v="8540008"/>
    <n v="528004120027"/>
    <x v="18"/>
    <x v="83"/>
    <x v="82"/>
    <n v="202302"/>
    <n v="44599"/>
    <s v="XOF"/>
    <n v="-12500"/>
    <n v="-21.24"/>
    <s v="EUR"/>
    <n v="-19.055"/>
    <n v="30543560"/>
    <s v="SUBGRANT"/>
    <n v="13487"/>
    <s v="CHQN°0000947/Justifs avril/ Remboursement des frais d'hébergement du coordonnateur régional lors de la signature et de la finalisation du protocole entre la santé et l'éducation"/>
  </r>
  <r>
    <s v="E"/>
    <s v="5201"/>
    <s v="854"/>
    <s v="85407"/>
    <s v="8540008"/>
    <n v="528004120027"/>
    <x v="18"/>
    <x v="83"/>
    <x v="82"/>
    <n v="202302"/>
    <n v="44599"/>
    <s v="XOF"/>
    <n v="-25000"/>
    <n v="-42.48"/>
    <s v="EUR"/>
    <n v="-38.11"/>
    <n v="30543560"/>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302"/>
    <n v="44599"/>
    <s v="XOF"/>
    <n v="-12500"/>
    <n v="-21.24"/>
    <s v="EUR"/>
    <n v="-19.055"/>
    <n v="30543560"/>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302"/>
    <n v="44599"/>
    <s v="XOF"/>
    <n v="-12500"/>
    <n v="-21.24"/>
    <s v="EUR"/>
    <n v="-19.055"/>
    <n v="30543560"/>
    <s v="SUBGRANT"/>
    <n v="13487"/>
    <s v="CHQN°0000947/Justifs avril/ Remboursement des frais d'hébergement du coordonnateur SOSJD lors de la signature et de la finalisation du protocole entre la santé et l'éducation"/>
  </r>
  <r>
    <s v="E"/>
    <s v="5201"/>
    <s v="854"/>
    <s v="85407"/>
    <s v="8540008"/>
    <n v="528004120027"/>
    <x v="18"/>
    <x v="83"/>
    <x v="82"/>
    <n v="202302"/>
    <n v="44599"/>
    <s v="XOF"/>
    <n v="-20000"/>
    <n v="-33.99"/>
    <s v="EUR"/>
    <n v="-30.492999999999999"/>
    <n v="30543560"/>
    <s v="SUBGRANT"/>
    <n v="13487"/>
    <s v="CHQN°0000947/Justifs avril/ Remboursement des frais d'achat de collation pour les participants lors de la signature et de la finalisation du protocole entre la santé et l'éducation"/>
  </r>
  <r>
    <s v="E"/>
    <s v="5201"/>
    <s v="854"/>
    <s v="85407"/>
    <s v="8540008"/>
    <n v="528004120027"/>
    <x v="18"/>
    <x v="83"/>
    <x v="82"/>
    <n v="202302"/>
    <n v="44599"/>
    <s v="XOF"/>
    <n v="-10000"/>
    <n v="-16.989999999999998"/>
    <s v="EUR"/>
    <n v="-15.242000000000001"/>
    <n v="30543560"/>
    <s v="SUBGRANT"/>
    <n v="13487"/>
    <s v="CHQN°0000947/Justifs avril/ Remboursement des frais d'achat de collation pour les participants lors de la signature et de la finalisation du protocole entre la santé et l'éducation"/>
  </r>
  <r>
    <s v="E"/>
    <s v="5201"/>
    <s v="854"/>
    <s v="85407"/>
    <s v="8540008"/>
    <n v="528004120026"/>
    <x v="6"/>
    <x v="46"/>
    <x v="46"/>
    <n v="202302"/>
    <n v="44599"/>
    <s v="XOF"/>
    <n v="-25000"/>
    <n v="-42.48"/>
    <s v="EUR"/>
    <n v="-38.11"/>
    <n v="30543560"/>
    <s v="SUBGRANT"/>
    <n v="13487"/>
    <s v="CHQN°000853/ Justifs avril/Prise en charge du DPEPPNF lors de la journée pédagogique au NAYALA"/>
  </r>
  <r>
    <s v="E"/>
    <s v="5201"/>
    <s v="854"/>
    <s v="85407"/>
    <s v="8540008"/>
    <n v="528004120026"/>
    <x v="6"/>
    <x v="46"/>
    <x v="46"/>
    <n v="202302"/>
    <n v="44599"/>
    <s v="XOF"/>
    <n v="-50000"/>
    <n v="-84.97"/>
    <s v="EUR"/>
    <n v="-76.227999999999994"/>
    <n v="30543560"/>
    <s v="SUBGRANT"/>
    <n v="13487"/>
    <s v="CHQN°000853/ Justifs avril/Prise en charge des participants Résidents lors de la journée pédagogique au NAYALA salle1"/>
  </r>
  <r>
    <s v="E"/>
    <s v="5201"/>
    <s v="854"/>
    <s v="85407"/>
    <s v="8540008"/>
    <n v="528004120026"/>
    <x v="6"/>
    <x v="46"/>
    <x v="46"/>
    <n v="202302"/>
    <n v="44599"/>
    <s v="XOF"/>
    <n v="-50000"/>
    <n v="-84.97"/>
    <s v="EUR"/>
    <n v="-76.227999999999994"/>
    <n v="30543560"/>
    <s v="SUBGRANT"/>
    <n v="13487"/>
    <s v="CHQN°000853/Justifs avril/ Prise en charge des participants Résidents lors de la journée pédagogique au NAYALA salle1"/>
  </r>
  <r>
    <s v="E"/>
    <s v="5201"/>
    <s v="854"/>
    <s v="85407"/>
    <s v="8540008"/>
    <n v="528004120026"/>
    <x v="6"/>
    <x v="46"/>
    <x v="46"/>
    <n v="202302"/>
    <n v="44599"/>
    <s v="XOF"/>
    <n v="-15000"/>
    <n v="-25.49"/>
    <s v="EUR"/>
    <n v="-22.867999999999999"/>
    <n v="30543560"/>
    <s v="SUBGRANT"/>
    <n v="13487"/>
    <s v="CHQN°000853/Justifs avril/ Prise en charge des participants Résidents lors de la journée pédagogique au NAYALA salle1"/>
  </r>
  <r>
    <s v="E"/>
    <s v="5201"/>
    <s v="854"/>
    <s v="85407"/>
    <s v="8540008"/>
    <n v="528004120026"/>
    <x v="6"/>
    <x v="46"/>
    <x v="46"/>
    <n v="202302"/>
    <n v="44599"/>
    <s v="XOF"/>
    <n v="-50000"/>
    <n v="-84.97"/>
    <s v="EUR"/>
    <n v="-76.227999999999994"/>
    <n v="30543560"/>
    <s v="SUBGRANT"/>
    <n v="13487"/>
    <s v="CHQN°000853/ Justifs avril/Prise en charge des formateurs lors de la journée pédagogique au NAYALA salle1"/>
  </r>
  <r>
    <s v="E"/>
    <s v="5201"/>
    <s v="854"/>
    <s v="85407"/>
    <s v="8540008"/>
    <n v="528004120026"/>
    <x v="6"/>
    <x v="46"/>
    <x v="46"/>
    <n v="202302"/>
    <n v="44599"/>
    <s v="XOF"/>
    <n v="-10000"/>
    <n v="-16.989999999999998"/>
    <s v="EUR"/>
    <n v="-15.242000000000001"/>
    <n v="30543560"/>
    <s v="SUBGRANT"/>
    <n v="13487"/>
    <s v="CHQN°000853/Justifs avril/ Prise en charge de l'enseignant qui a donné les cours lors de la journée pédagogique au NAYALA salle1"/>
  </r>
  <r>
    <s v="E"/>
    <s v="5201"/>
    <s v="854"/>
    <s v="85407"/>
    <s v="8540008"/>
    <n v="528004120026"/>
    <x v="6"/>
    <x v="46"/>
    <x v="46"/>
    <n v="202302"/>
    <n v="44599"/>
    <s v="XOF"/>
    <n v="-50000"/>
    <n v="-84.97"/>
    <s v="EUR"/>
    <n v="-76.227999999999994"/>
    <n v="30543560"/>
    <s v="SUBGRANT"/>
    <n v="13487"/>
    <s v="CHQN°000853/ Justifs avril/Prise en charge des participants Résidents lors de la journée pédagogique au NAYALA salle2"/>
  </r>
  <r>
    <s v="E"/>
    <s v="5201"/>
    <s v="854"/>
    <s v="85407"/>
    <s v="8540008"/>
    <n v="528004120026"/>
    <x v="6"/>
    <x v="46"/>
    <x v="46"/>
    <n v="202302"/>
    <n v="44599"/>
    <s v="XOF"/>
    <n v="-50000"/>
    <n v="-84.97"/>
    <s v="EUR"/>
    <n v="-76.227999999999994"/>
    <n v="30543560"/>
    <s v="SUBGRANT"/>
    <n v="13487"/>
    <s v="CHQN°000853/Justifs avril/ Prise en charge des participants Résidents lors de la journée pédagogique au NAYALA salle2"/>
  </r>
  <r>
    <s v="E"/>
    <s v="5201"/>
    <s v="854"/>
    <s v="85407"/>
    <s v="8540008"/>
    <n v="528004120026"/>
    <x v="6"/>
    <x v="46"/>
    <x v="46"/>
    <n v="202302"/>
    <n v="44599"/>
    <s v="XOF"/>
    <n v="-25000"/>
    <n v="-42.48"/>
    <s v="EUR"/>
    <n v="-38.11"/>
    <n v="30543560"/>
    <s v="SUBGRANT"/>
    <n v="13487"/>
    <s v="CHQN°000853/ Justifs avril/Prise en charge des participants Résidents lors de la journée pédagogique au NAYALA salle2"/>
  </r>
  <r>
    <s v="E"/>
    <s v="5201"/>
    <s v="854"/>
    <s v="85407"/>
    <s v="8540008"/>
    <n v="528004120026"/>
    <x v="6"/>
    <x v="46"/>
    <x v="46"/>
    <n v="202302"/>
    <n v="44599"/>
    <s v="XOF"/>
    <n v="-50000"/>
    <n v="-84.97"/>
    <s v="EUR"/>
    <n v="-76.227999999999994"/>
    <n v="30543560"/>
    <s v="SUBGRANT"/>
    <n v="13487"/>
    <s v="CHQN°000853/Justifs avril/ Prise en charge des formateurs lors de la journée pédagogique au NAYALA salle2"/>
  </r>
  <r>
    <s v="E"/>
    <s v="5201"/>
    <s v="854"/>
    <s v="85407"/>
    <s v="8540008"/>
    <n v="528004120026"/>
    <x v="6"/>
    <x v="46"/>
    <x v="46"/>
    <n v="202302"/>
    <n v="44599"/>
    <s v="XOF"/>
    <n v="-50000"/>
    <n v="-84.97"/>
    <s v="EUR"/>
    <n v="-76.227999999999994"/>
    <n v="30543560"/>
    <s v="SUBGRANT"/>
    <n v="13487"/>
    <s v="CHQN°000853/Justifs avril/ Prise en charge des participants Résidents de GOSSINA lors de la journée pédagogique au NAYALA"/>
  </r>
  <r>
    <s v="E"/>
    <s v="5201"/>
    <s v="854"/>
    <s v="85407"/>
    <s v="8540008"/>
    <n v="528004120026"/>
    <x v="6"/>
    <x v="46"/>
    <x v="46"/>
    <n v="202302"/>
    <n v="44599"/>
    <s v="XOF"/>
    <n v="-50000"/>
    <n v="-84.97"/>
    <s v="EUR"/>
    <n v="-76.227999999999994"/>
    <n v="30543560"/>
    <s v="SUBGRANT"/>
    <n v="13487"/>
    <s v="CHQN°000853/ Justifs avril/Prise en charge des participants Résidents de GOSSINA lors de la journée pédagogique au NAYALA"/>
  </r>
  <r>
    <s v="E"/>
    <s v="5201"/>
    <s v="854"/>
    <s v="85407"/>
    <s v="8540008"/>
    <n v="528004120026"/>
    <x v="6"/>
    <x v="46"/>
    <x v="46"/>
    <n v="202302"/>
    <n v="44599"/>
    <s v="XOF"/>
    <n v="-50000"/>
    <n v="-84.97"/>
    <s v="EUR"/>
    <n v="-76.227999999999994"/>
    <n v="30543560"/>
    <s v="SUBGRANT"/>
    <n v="13487"/>
    <s v="CHQN°000853/ Justifs avril/Prise en charge des participants Résidents de GOSSINA lors de la journée pédagogique au NAYALA"/>
  </r>
  <r>
    <s v="E"/>
    <s v="5201"/>
    <s v="854"/>
    <s v="85407"/>
    <s v="8540008"/>
    <n v="528004120026"/>
    <x v="6"/>
    <x v="46"/>
    <x v="46"/>
    <n v="202302"/>
    <n v="44599"/>
    <s v="XOF"/>
    <n v="-20000"/>
    <n v="-33.99"/>
    <s v="EUR"/>
    <n v="-30.492999999999999"/>
    <n v="30543560"/>
    <s v="SUBGRANT"/>
    <n v="13487"/>
    <s v="CHQN°000853/ Justifs avril/Prise en charge des participants Résidents de GOSSINA lors de la journée pédagogique au NAYALA"/>
  </r>
  <r>
    <s v="E"/>
    <s v="5201"/>
    <s v="854"/>
    <s v="85407"/>
    <s v="8540008"/>
    <n v="528004120026"/>
    <x v="6"/>
    <x v="46"/>
    <x v="46"/>
    <n v="202302"/>
    <n v="44599"/>
    <s v="XOF"/>
    <n v="-50000"/>
    <n v="-84.97"/>
    <s v="EUR"/>
    <n v="-76.227999999999994"/>
    <n v="30543560"/>
    <s v="SUBGRANT"/>
    <n v="13487"/>
    <s v="CHQN°000853/ Justifs avril/Prise en charge des formateurs de GOSSINA lors de la journée pédagogique au NAYALA"/>
  </r>
  <r>
    <s v="E"/>
    <s v="5201"/>
    <s v="854"/>
    <s v="85407"/>
    <s v="8540008"/>
    <n v="528004120026"/>
    <x v="6"/>
    <x v="46"/>
    <x v="46"/>
    <n v="202302"/>
    <n v="44599"/>
    <s v="XOF"/>
    <n v="-10000"/>
    <n v="-16.989999999999998"/>
    <s v="EUR"/>
    <n v="-15.242000000000001"/>
    <n v="30543560"/>
    <s v="SUBGRANT"/>
    <n v="13487"/>
    <s v="CHQN°000853/Justifs avril/Prise en charge de l'enseignant qui a donné les cours à GOSSINA lors de la journée pédagogique au NAYALA"/>
  </r>
  <r>
    <s v="E"/>
    <s v="5201"/>
    <s v="854"/>
    <s v="85407"/>
    <s v="8540008"/>
    <n v="528004120026"/>
    <x v="6"/>
    <x v="46"/>
    <x v="46"/>
    <n v="202302"/>
    <n v="44599"/>
    <s v="XOF"/>
    <n v="-50000"/>
    <n v="-84.97"/>
    <s v="EUR"/>
    <n v="-76.227999999999994"/>
    <n v="30543560"/>
    <s v="SUBGRANT"/>
    <n v="13487"/>
    <s v="CHQN°000853/Justifs avril/Prise en charge des formateurs de YABA lors de la journée pédagogique au NAYALA"/>
  </r>
  <r>
    <s v="E"/>
    <s v="5201"/>
    <s v="854"/>
    <s v="85407"/>
    <s v="8540008"/>
    <n v="528004120026"/>
    <x v="6"/>
    <x v="46"/>
    <x v="46"/>
    <n v="202302"/>
    <n v="44599"/>
    <s v="XOF"/>
    <n v="-50000"/>
    <n v="-84.97"/>
    <s v="EUR"/>
    <n v="-76.227999999999994"/>
    <n v="30543560"/>
    <s v="SUBGRANT"/>
    <n v="13487"/>
    <s v="CHQN°000853/ Justifs avril/Prise en charge des participants Résidents de YABA lors de la journée pédagogique au NAYALA"/>
  </r>
  <r>
    <s v="E"/>
    <s v="5201"/>
    <s v="854"/>
    <s v="85407"/>
    <s v="8540008"/>
    <n v="528004120026"/>
    <x v="6"/>
    <x v="46"/>
    <x v="46"/>
    <n v="202302"/>
    <n v="44599"/>
    <s v="XOF"/>
    <n v="-50000"/>
    <n v="-84.97"/>
    <s v="EUR"/>
    <n v="-76.227999999999994"/>
    <n v="30543560"/>
    <s v="SUBGRANT"/>
    <n v="13487"/>
    <s v="CHQN°000853/Justifs avril/ Prise en charge des participants Résidents de YABA lors de la journée pédagogique au NAYALA"/>
  </r>
  <r>
    <s v="E"/>
    <s v="5201"/>
    <s v="854"/>
    <s v="85407"/>
    <s v="8540008"/>
    <n v="528004120026"/>
    <x v="6"/>
    <x v="46"/>
    <x v="46"/>
    <n v="202302"/>
    <n v="44599"/>
    <s v="XOF"/>
    <n v="-50000"/>
    <n v="-84.97"/>
    <s v="EUR"/>
    <n v="-76.227999999999994"/>
    <n v="30543560"/>
    <s v="SUBGRANT"/>
    <n v="13487"/>
    <s v="CHQN°000853/Justifs avril/ Prise en charge des participants Résidents de YABA lors de la journée pédagogique au NAYALA"/>
  </r>
  <r>
    <s v="E"/>
    <s v="5201"/>
    <s v="854"/>
    <s v="85407"/>
    <s v="8540008"/>
    <n v="528004120026"/>
    <x v="6"/>
    <x v="46"/>
    <x v="46"/>
    <n v="202302"/>
    <n v="44599"/>
    <s v="XOF"/>
    <n v="-35000"/>
    <n v="-59.48"/>
    <s v="EUR"/>
    <n v="-53.360999999999997"/>
    <n v="30543560"/>
    <s v="SUBGRANT"/>
    <n v="13487"/>
    <s v="CHQN°000853/Justifs avril/ Prise en charge des participants Résidents de YABA lors de la journée pédagogique au NAYALA"/>
  </r>
  <r>
    <s v="E"/>
    <s v="5201"/>
    <s v="854"/>
    <s v="85407"/>
    <s v="8540008"/>
    <n v="528004120026"/>
    <x v="6"/>
    <x v="46"/>
    <x v="46"/>
    <n v="202302"/>
    <n v="44599"/>
    <s v="XOF"/>
    <n v="-19000"/>
    <n v="-32.29"/>
    <s v="EUR"/>
    <n v="-28.968"/>
    <n v="30543560"/>
    <s v="SUBGRANT"/>
    <n v="13487"/>
    <s v="CHQN°000853/Justifs avril/ Prise en charge des frais  de mission du MEAL SOSJD lors de la journée pédagogique au NAYALA"/>
  </r>
  <r>
    <s v="E"/>
    <s v="5201"/>
    <s v="854"/>
    <s v="85407"/>
    <s v="8540008"/>
    <n v="528004120026"/>
    <x v="6"/>
    <x v="46"/>
    <x v="46"/>
    <n v="202302"/>
    <n v="44599"/>
    <s v="XOF"/>
    <n v="-25000"/>
    <n v="-42.48"/>
    <s v="EUR"/>
    <n v="-38.11"/>
    <n v="30543560"/>
    <s v="SUBGRANT"/>
    <n v="13487"/>
    <s v="CHQN°000853/Justifs avril/ Prise en charge des frais  d'hébergement du MEAL SOSJD lors de la journée pédagogique au NAYALA"/>
  </r>
  <r>
    <s v="E"/>
    <s v="5201"/>
    <s v="854"/>
    <s v="85407"/>
    <s v="8540008"/>
    <n v="528004120026"/>
    <x v="6"/>
    <x v="46"/>
    <x v="46"/>
    <n v="202302"/>
    <n v="44599"/>
    <s v="XOF"/>
    <n v="-19000"/>
    <n v="-32.29"/>
    <s v="EUR"/>
    <n v="-28.968"/>
    <n v="30543560"/>
    <s v="SUBGRANT"/>
    <n v="13487"/>
    <s v="CHQN°000853/Justifs avril/ Prise en charge des frais  de mission du cordonnateur SOSJD lors de la journée pédagogique au NAYALA"/>
  </r>
  <r>
    <s v="E"/>
    <s v="5201"/>
    <s v="854"/>
    <s v="85407"/>
    <s v="8540008"/>
    <n v="528004120026"/>
    <x v="6"/>
    <x v="46"/>
    <x v="46"/>
    <n v="202302"/>
    <n v="44599"/>
    <s v="XOF"/>
    <n v="-25000"/>
    <n v="-42.48"/>
    <s v="EUR"/>
    <n v="-38.11"/>
    <n v="30543560"/>
    <s v="SUBGRANT"/>
    <n v="13487"/>
    <s v="CHQN°000853/Justifs avril/ Prise en charge des frais  d'hébergement du coordonnateur SOSJD lors de la journée pédagogique au NAYALA"/>
  </r>
  <r>
    <s v="E"/>
    <s v="5201"/>
    <s v="854"/>
    <s v="85407"/>
    <s v="8540008"/>
    <n v="528004120026"/>
    <x v="6"/>
    <x v="46"/>
    <x v="46"/>
    <n v="202302"/>
    <n v="44599"/>
    <s v="XOF"/>
    <n v="-19000"/>
    <n v="-32.29"/>
    <s v="EUR"/>
    <n v="-28.968"/>
    <n v="30543560"/>
    <s v="SUBGRANT"/>
    <n v="13487"/>
    <s v="CHQN°000853/Justifs avril/ Prise en charge des frais  de mission du comptable SOSJD lors de la journée pédagogique au NAYALA"/>
  </r>
  <r>
    <s v="E"/>
    <s v="5201"/>
    <s v="854"/>
    <s v="85407"/>
    <s v="8540008"/>
    <n v="528004120026"/>
    <x v="6"/>
    <x v="46"/>
    <x v="46"/>
    <n v="202302"/>
    <n v="44599"/>
    <s v="XOF"/>
    <n v="-25000"/>
    <n v="-42.48"/>
    <s v="EUR"/>
    <n v="-38.11"/>
    <n v="30543560"/>
    <s v="SUBGRANT"/>
    <n v="13487"/>
    <s v="CHQN°000853/Justifs avril/ Prise en charge des frais  d'hébergement du comptable SOSJD lors de la journée pédagogique au NAYALA"/>
  </r>
  <r>
    <s v="E"/>
    <s v="5201"/>
    <s v="854"/>
    <s v="85407"/>
    <s v="8540008"/>
    <n v="528004120026"/>
    <x v="6"/>
    <x v="46"/>
    <x v="46"/>
    <n v="202302"/>
    <n v="44599"/>
    <s v="XOF"/>
    <n v="-19000"/>
    <n v="-32.29"/>
    <s v="EUR"/>
    <n v="-28.968"/>
    <n v="30543560"/>
    <s v="SUBGRANT"/>
    <n v="13487"/>
    <s v="CHQN°000853/ Justifs avril/Prise en charge des frais  de mission du Point Focal SOSJD lors de la journée pédagogique au NAYALA"/>
  </r>
  <r>
    <s v="E"/>
    <s v="5201"/>
    <s v="854"/>
    <s v="85407"/>
    <s v="8540008"/>
    <n v="528004120026"/>
    <x v="6"/>
    <x v="46"/>
    <x v="46"/>
    <n v="202302"/>
    <n v="44599"/>
    <s v="XOF"/>
    <n v="-25000"/>
    <n v="-42.48"/>
    <s v="EUR"/>
    <n v="-38.11"/>
    <n v="30543560"/>
    <s v="SUBGRANT"/>
    <n v="13487"/>
    <s v="CHQN°000853/Justifs avril/ Prise en charge des frais  d'hébergement du Point focal SOSJD lors de la journée pédagogique au NAYALA"/>
  </r>
  <r>
    <s v="E"/>
    <s v="5201"/>
    <s v="854"/>
    <s v="85407"/>
    <s v="8540008"/>
    <n v="528004120026"/>
    <x v="6"/>
    <x v="46"/>
    <x v="46"/>
    <n v="202302"/>
    <n v="44599"/>
    <s v="XOF"/>
    <n v="-33500"/>
    <n v="-56.93"/>
    <s v="EUR"/>
    <n v="-51.073"/>
    <n v="30543560"/>
    <s v="SUBGRANT"/>
    <n v="13487"/>
    <s v="CHQN°000853/ Justifs avril/Prise en charge des frais  de mission du comptable SOSJD lors de la journée pédagogique (KOSSI-NAYALA)"/>
  </r>
  <r>
    <s v="E"/>
    <s v="5201"/>
    <s v="854"/>
    <s v="85407"/>
    <s v="8540008"/>
    <n v="528004120026"/>
    <x v="6"/>
    <x v="46"/>
    <x v="46"/>
    <n v="202302"/>
    <n v="44599"/>
    <s v="XOF"/>
    <n v="-33500"/>
    <n v="-56.93"/>
    <s v="EUR"/>
    <n v="-51.073"/>
    <n v="30543560"/>
    <s v="SUBGRANT"/>
    <n v="13487"/>
    <s v="CHQN°000853/ Justifs avril/Prise en charge des frais  de mission du MEAL SOSJD lors de la journée pédagogique (KOSSI-NAYALA)"/>
  </r>
  <r>
    <s v="E"/>
    <s v="5201"/>
    <s v="854"/>
    <s v="85407"/>
    <s v="8540008"/>
    <n v="528004120026"/>
    <x v="6"/>
    <x v="46"/>
    <x v="46"/>
    <n v="202302"/>
    <n v="44599"/>
    <s v="XOF"/>
    <n v="-33500"/>
    <n v="-56.93"/>
    <s v="EUR"/>
    <n v="-51.073"/>
    <n v="30543560"/>
    <s v="SUBGRANT"/>
    <n v="13487"/>
    <s v="CHQN°000853/ Justifs avril/Prise en charge des frais  de mission du Point Focal SOSJD lors de la journée pédagogique(KOSSI-NAYALA)"/>
  </r>
  <r>
    <s v="E"/>
    <s v="5201"/>
    <s v="854"/>
    <s v="85407"/>
    <s v="8540008"/>
    <n v="528004120026"/>
    <x v="6"/>
    <x v="46"/>
    <x v="46"/>
    <n v="202302"/>
    <n v="44599"/>
    <s v="XOF"/>
    <n v="-58500"/>
    <n v="-99.41"/>
    <s v="EUR"/>
    <n v="-89.183000000000007"/>
    <n v="30543560"/>
    <s v="SUBGRANT"/>
    <n v="13487"/>
    <s v="CHQN°000853/ Justifs avril/Prise en charge des frais  de mission du coordonnateur SOSJD lors de la journée pédagogique (KOSSI-NAYALA)"/>
  </r>
  <r>
    <s v="E"/>
    <s v="5201"/>
    <s v="854"/>
    <s v="85407"/>
    <s v="8540008"/>
    <n v="528004120026"/>
    <x v="6"/>
    <x v="46"/>
    <x v="46"/>
    <n v="202302"/>
    <n v="44599"/>
    <s v="XOF"/>
    <n v="-50000"/>
    <n v="-84.97"/>
    <s v="EUR"/>
    <n v="-76.227999999999994"/>
    <n v="30543560"/>
    <s v="SUBGRANT"/>
    <n v="13487"/>
    <s v="CHQN°000853/Justifs avril/ Prise en charge des frais  d'hébergement de la comptable et du MEAL SOSJD lors de la journée pédagogique (KOSSI)"/>
  </r>
  <r>
    <s v="E"/>
    <s v="5201"/>
    <s v="854"/>
    <s v="85407"/>
    <s v="8540008"/>
    <n v="528004120026"/>
    <x v="6"/>
    <x v="46"/>
    <x v="46"/>
    <n v="202302"/>
    <n v="44599"/>
    <s v="XOF"/>
    <n v="-25000"/>
    <n v="-42.48"/>
    <s v="EUR"/>
    <n v="-38.11"/>
    <n v="30543560"/>
    <s v="SUBGRANT"/>
    <n v="13487"/>
    <s v="CHQN°000853/ Justifs avril/Prise en charge des frais  d'hébergement du Point Focal SOSJD lors de la journée pédagogique à la KOSSI"/>
  </r>
  <r>
    <s v="E"/>
    <s v="5201"/>
    <s v="854"/>
    <s v="85407"/>
    <s v="8540008"/>
    <n v="528004120026"/>
    <x v="6"/>
    <x v="46"/>
    <x v="46"/>
    <n v="202302"/>
    <n v="44599"/>
    <s v="XOF"/>
    <n v="-50000"/>
    <n v="-84.97"/>
    <s v="EUR"/>
    <n v="-76.227999999999994"/>
    <n v="30543560"/>
    <s v="SUBGRANT"/>
    <n v="13487"/>
    <s v="CHQN°000853/Justifs avril/ Prise en charge des frais  d'hébergement du coordonnateur SOSJD lors de la journée pédagogique à la KOSSI"/>
  </r>
  <r>
    <s v="E"/>
    <s v="5201"/>
    <s v="854"/>
    <s v="85407"/>
    <s v="8540008"/>
    <n v="528004120026"/>
    <x v="6"/>
    <x v="46"/>
    <x v="46"/>
    <n v="202302"/>
    <n v="44599"/>
    <s v="XOF"/>
    <n v="-6000"/>
    <n v="-10.199999999999999"/>
    <s v="EUR"/>
    <n v="-9.1509999999999998"/>
    <n v="30543560"/>
    <s v="SUBGRANT"/>
    <n v="13487"/>
    <s v="CHQN°000853/Justifs avril/ Prise en charge des frais  de transprt de l'équipe SOSJD lors de la journée pédagogique au NAYALA"/>
  </r>
  <r>
    <s v="E"/>
    <s v="5201"/>
    <s v="854"/>
    <s v="85407"/>
    <s v="8540008"/>
    <n v="528004120026"/>
    <x v="6"/>
    <x v="46"/>
    <x v="46"/>
    <n v="202302"/>
    <n v="44599"/>
    <s v="XOF"/>
    <n v="-10000"/>
    <n v="-16.989999999999998"/>
    <s v="EUR"/>
    <n v="-15.242000000000001"/>
    <n v="30543560"/>
    <s v="SUBGRANT"/>
    <n v="13487"/>
    <s v="CHQN°000853/Justifs avril/ Prise en charge des frais  de transprt de l'équipe SOSJD lors de la journée pédagogique au NAYALA"/>
  </r>
  <r>
    <s v="E"/>
    <s v="5201"/>
    <s v="854"/>
    <s v="85407"/>
    <s v="8540008"/>
    <n v="528004120026"/>
    <x v="6"/>
    <x v="46"/>
    <x v="46"/>
    <n v="202302"/>
    <n v="44599"/>
    <s v="XOF"/>
    <n v="-8000"/>
    <n v="-13.59"/>
    <s v="EUR"/>
    <n v="-12.192"/>
    <n v="30543560"/>
    <s v="SUBGRANT"/>
    <n v="13487"/>
    <s v="CHQN°000853/Justifs avril/ Prise en charge des frais  de transprt de l'équipe SOSJD lors de la journée pédagogique au NAYALA"/>
  </r>
  <r>
    <s v="E"/>
    <s v="5201"/>
    <s v="854"/>
    <s v="85407"/>
    <s v="8540008"/>
    <n v="528004120026"/>
    <x v="6"/>
    <x v="46"/>
    <x v="46"/>
    <n v="202302"/>
    <n v="44599"/>
    <s v="XOF"/>
    <n v="-31500"/>
    <n v="-53.53"/>
    <s v="EUR"/>
    <n v="-48.023000000000003"/>
    <n v="30543560"/>
    <s v="SUBGRANT"/>
    <n v="13487"/>
    <s v="CHQN°000853/Justifs avril/ Prise en charge des frais  de mission du superviseur du SOUROU lors de la journée pédagogique à la KOSSI"/>
  </r>
  <r>
    <s v="E"/>
    <s v="5201"/>
    <s v="854"/>
    <s v="85407"/>
    <s v="8540008"/>
    <n v="528004120026"/>
    <x v="6"/>
    <x v="46"/>
    <x v="46"/>
    <n v="202302"/>
    <n v="44599"/>
    <s v="XOF"/>
    <n v="-32000"/>
    <n v="-54.38"/>
    <s v="EUR"/>
    <n v="-48.784999999999997"/>
    <n v="30543560"/>
    <s v="SUBGRANT"/>
    <n v="13487"/>
    <s v="CHQN°000853/ Justifs avril/Prise en charge des frais  d'hébergement et transport du superviseur du SOUROU lors de la journée pédagogique à la KOSSI"/>
  </r>
  <r>
    <s v="E"/>
    <s v="5201"/>
    <s v="854"/>
    <s v="85407"/>
    <s v="8540008"/>
    <n v="528004120026"/>
    <x v="6"/>
    <x v="46"/>
    <x v="46"/>
    <n v="202302"/>
    <n v="44599"/>
    <s v="XOF"/>
    <n v="-106500"/>
    <n v="-180.98"/>
    <s v="EUR"/>
    <n v="-162.36000000000001"/>
    <n v="30543560"/>
    <s v="SUBGRANT"/>
    <n v="13487"/>
    <s v="CHQN°000853/Justifs avril/ Prise en charge des frais  de mission du coordonnateur régional SCI lors de la journée pédagogique SOUROU-NAYAL-KOSSI"/>
  </r>
  <r>
    <s v="E"/>
    <s v="5201"/>
    <s v="854"/>
    <s v="85407"/>
    <s v="8540008"/>
    <n v="528004120026"/>
    <x v="6"/>
    <x v="46"/>
    <x v="46"/>
    <n v="202302"/>
    <n v="44599"/>
    <s v="XOF"/>
    <n v="-40000"/>
    <n v="-67.97"/>
    <s v="EUR"/>
    <n v="-60.976999999999997"/>
    <n v="30543560"/>
    <s v="SUBGRANT"/>
    <n v="13487"/>
    <s v="CHQN°000853/Justifs avril/ Prise en charge des frais  d'hébergement du coordonnateur régional SCI lors de la journée pédagogique SOUROU-NAYALA- KOSSI"/>
  </r>
  <r>
    <s v="E"/>
    <s v="5201"/>
    <s v="854"/>
    <s v="85407"/>
    <s v="8540008"/>
    <n v="528004120026"/>
    <x v="6"/>
    <x v="46"/>
    <x v="46"/>
    <n v="202302"/>
    <n v="44599"/>
    <s v="XOF"/>
    <n v="-25000"/>
    <n v="-42.48"/>
    <s v="EUR"/>
    <n v="-38.11"/>
    <n v="30543560"/>
    <s v="SUBGRANT"/>
    <n v="13487"/>
    <s v="CHQN°000853/ Justifs avril/Prise en charge des frais  d'hébergement du coordonnateur régional SCI lors de la journée pédagogique SOUROU-NAYALA- KOSSI"/>
  </r>
  <r>
    <s v="E"/>
    <s v="5201"/>
    <s v="854"/>
    <s v="85407"/>
    <s v="8540008"/>
    <n v="528004120026"/>
    <x v="6"/>
    <x v="46"/>
    <x v="46"/>
    <n v="202302"/>
    <n v="44599"/>
    <s v="XOF"/>
    <n v="-25000"/>
    <n v="-42.48"/>
    <s v="EUR"/>
    <n v="-38.11"/>
    <n v="30543560"/>
    <s v="SUBGRANT"/>
    <n v="13487"/>
    <s v="CHQN°000853/Justifs avril/ Prise en charge des frais  d'hébergement du coordonnateur régional SCI lors de la journée pédagogique SOUROU-NAYALA- KOSSI"/>
  </r>
  <r>
    <s v="E"/>
    <s v="5201"/>
    <s v="854"/>
    <s v="85407"/>
    <s v="8540008"/>
    <n v="528004120026"/>
    <x v="6"/>
    <x v="46"/>
    <x v="46"/>
    <n v="202302"/>
    <n v="44599"/>
    <s v="XOF"/>
    <n v="-29400"/>
    <n v="-49.96"/>
    <s v="EUR"/>
    <n v="-44.82"/>
    <n v="30543560"/>
    <s v="SUBGRANT"/>
    <n v="13487"/>
    <s v="CHQN°000853/ Justifs avril/Prise en charge des frais  de transport du coordonnateur régional lors de la journée pédagogique SOUROU-NAYALA-KOSSI"/>
  </r>
  <r>
    <s v="E"/>
    <s v="5201"/>
    <s v="854"/>
    <s v="85407"/>
    <s v="8540008"/>
    <n v="528004120026"/>
    <x v="6"/>
    <x v="46"/>
    <x v="46"/>
    <n v="202302"/>
    <n v="44599"/>
    <s v="XOF"/>
    <n v="-25000"/>
    <n v="-42.48"/>
    <s v="EUR"/>
    <n v="-38.11"/>
    <n v="30543560"/>
    <s v="SUBGRANT"/>
    <n v="13487"/>
    <s v="CHQN°000944/Justifs avril/ Prise en charge des frais de communication de l'équipe SOSJD lors de la journée pédagogique SOUROU-NAYALA-KOSSI"/>
  </r>
  <r>
    <s v="E"/>
    <s v="5201"/>
    <s v="854"/>
    <s v="85407"/>
    <s v="8540008"/>
    <n v="528004120026"/>
    <x v="6"/>
    <x v="46"/>
    <x v="46"/>
    <n v="202302"/>
    <n v="44599"/>
    <s v="XOF"/>
    <n v="-20000"/>
    <n v="-33.99"/>
    <s v="EUR"/>
    <n v="-30.492999999999999"/>
    <n v="30543560"/>
    <s v="SUBGRANT"/>
    <n v="13487"/>
    <s v="CHQN°000853/ Justifs avril/Prise en charge des frais de communication de l'équipe SOSJD lors de la journée pédagogique SOUROU-NAYALA-KOSSI"/>
  </r>
  <r>
    <s v="E"/>
    <s v="5201"/>
    <s v="854"/>
    <s v="85407"/>
    <s v="8540008"/>
    <n v="528004120026"/>
    <x v="6"/>
    <x v="46"/>
    <x v="46"/>
    <n v="202302"/>
    <n v="44599"/>
    <s v="XOF"/>
    <n v="-55000"/>
    <n v="-93.46"/>
    <s v="EUR"/>
    <n v="-83.844999999999999"/>
    <n v="30543560"/>
    <s v="SUBGRANT"/>
    <n v="13487"/>
    <s v="CHQN°000853/Justifs avril/Prise en charge des frais d'achat de masque lors de la journée pédagogique SOUROU-NAYALA-KOSSI"/>
  </r>
  <r>
    <s v="E"/>
    <s v="5201"/>
    <s v="854"/>
    <s v="85407"/>
    <s v="8540008"/>
    <n v="528004120026"/>
    <x v="6"/>
    <x v="46"/>
    <x v="46"/>
    <n v="202302"/>
    <n v="44599"/>
    <s v="XOF"/>
    <n v="-7500"/>
    <n v="-12.74"/>
    <s v="EUR"/>
    <n v="-11.429"/>
    <n v="30543560"/>
    <s v="SUBGRANT"/>
    <n v="13487"/>
    <s v="CHQN°000853/ Justifs avril/Prise en charge des frais d'impression et achat d'effacile lors de la journée pédagogique SOUROU-NAYALA-KOSSI"/>
  </r>
  <r>
    <s v="E"/>
    <s v="5201"/>
    <s v="854"/>
    <s v="85407"/>
    <s v="8540008"/>
    <n v="528004120026"/>
    <x v="6"/>
    <x v="46"/>
    <x v="46"/>
    <n v="202302"/>
    <n v="44599"/>
    <s v="XOF"/>
    <n v="-16700"/>
    <n v="-28.38"/>
    <s v="EUR"/>
    <n v="-25.46"/>
    <n v="30543560"/>
    <s v="SUBGRANT"/>
    <n v="13487"/>
    <s v="CHQN°000853/ Justifs avril/Prise en charge des frais d'impression et achat d'effacile lors de la journée pédagogique SOUROU-NAYALA-KOSSI"/>
  </r>
  <r>
    <s v="E"/>
    <s v="5201"/>
    <s v="854"/>
    <s v="85407"/>
    <s v="8540008"/>
    <n v="528004120026"/>
    <x v="6"/>
    <x v="46"/>
    <x v="46"/>
    <n v="202302"/>
    <n v="44599"/>
    <s v="XOF"/>
    <n v="-2000"/>
    <n v="-3.4"/>
    <s v="EUR"/>
    <n v="-3.05"/>
    <n v="30543560"/>
    <s v="SUBGRANT"/>
    <n v="13487"/>
    <s v="CHQN°000853/Justifs avril/ Prise en charge des frais d'impression lors de la journée pédagogique SOUROU-NAYALA-KOSSI"/>
  </r>
  <r>
    <s v="E"/>
    <s v="5201"/>
    <s v="854"/>
    <s v="85407"/>
    <s v="8540008"/>
    <n v="528004120026"/>
    <x v="6"/>
    <x v="46"/>
    <x v="46"/>
    <n v="202302"/>
    <n v="44599"/>
    <s v="XOF"/>
    <n v="-4400"/>
    <n v="-7.48"/>
    <s v="EUR"/>
    <n v="-6.71"/>
    <n v="30543560"/>
    <s v="SUBGRANT"/>
    <n v="13487"/>
    <s v="CHQN°000853/ Justifs avril/Prise en charge des frais d'impression lors de la journée pédagogique SOUROU-NAYALA-KOSSI"/>
  </r>
  <r>
    <s v="E"/>
    <s v="5201"/>
    <s v="854"/>
    <s v="85407"/>
    <s v="8540008"/>
    <n v="528004120026"/>
    <x v="6"/>
    <x v="46"/>
    <x v="46"/>
    <n v="202302"/>
    <n v="44599"/>
    <s v="XOF"/>
    <n v="-56500"/>
    <n v="-96.01"/>
    <s v="EUR"/>
    <n v="-86.132000000000005"/>
    <n v="30543560"/>
    <s v="SUBGRANT"/>
    <n v="13487"/>
    <s v="CHQN°000853/ Justifs avril/Prise en charge des frais  de mission du Point Focal de SOSJD lors de la journée pédagogique à Nouna et Tougan"/>
  </r>
  <r>
    <s v="E"/>
    <s v="5201"/>
    <s v="854"/>
    <s v="85407"/>
    <s v="8540008"/>
    <n v="528004120026"/>
    <x v="6"/>
    <x v="46"/>
    <x v="46"/>
    <n v="202302"/>
    <n v="44599"/>
    <s v="XOF"/>
    <n v="-56500"/>
    <n v="-96.01"/>
    <s v="EUR"/>
    <n v="-86.132000000000005"/>
    <n v="30543560"/>
    <s v="SUBGRANT"/>
    <n v="13487"/>
    <s v="CHQN°000853/Justifs avril/ Prise en charge des frais  de mission du MEAL de SOSJD lors de la journée pédagogique à Nouna et Tougan"/>
  </r>
  <r>
    <s v="E"/>
    <s v="5201"/>
    <s v="854"/>
    <s v="85407"/>
    <s v="8540008"/>
    <n v="528004120026"/>
    <x v="6"/>
    <x v="46"/>
    <x v="46"/>
    <n v="202302"/>
    <n v="44599"/>
    <s v="XOF"/>
    <n v="-56500"/>
    <n v="-96.01"/>
    <s v="EUR"/>
    <n v="-86.132000000000005"/>
    <n v="30543560"/>
    <s v="SUBGRANT"/>
    <n v="13487"/>
    <s v="CHQN°000853/Justifs avril/ Prise en charge des frais  de mission du comptable de SOSJD lors de la journée pédagogique à Nouna et Tougan"/>
  </r>
  <r>
    <s v="E"/>
    <s v="5201"/>
    <s v="854"/>
    <s v="85407"/>
    <s v="8540008"/>
    <n v="528004120026"/>
    <x v="6"/>
    <x v="46"/>
    <x v="46"/>
    <n v="202302"/>
    <n v="44599"/>
    <s v="XOF"/>
    <n v="-50000"/>
    <n v="-84.97"/>
    <s v="EUR"/>
    <n v="-76.227999999999994"/>
    <n v="30543560"/>
    <s v="SUBGRANT"/>
    <n v="13487"/>
    <s v="CHQN°000853/ Justifs avril/Prise en charge des frais  de mission du coordonnateur de SOSJD lors de la journée pédagogique à Nouna et Tougan"/>
  </r>
  <r>
    <s v="E"/>
    <s v="5201"/>
    <s v="854"/>
    <s v="85407"/>
    <s v="8540008"/>
    <n v="528004120026"/>
    <x v="6"/>
    <x v="46"/>
    <x v="46"/>
    <n v="202302"/>
    <n v="44599"/>
    <s v="XOF"/>
    <n v="-50000"/>
    <n v="-84.97"/>
    <s v="EUR"/>
    <n v="-76.227999999999994"/>
    <n v="30543560"/>
    <s v="SUBGRANT"/>
    <n v="13487"/>
    <s v="CHQN°000854/ Justifs avril/Prise en charge des participants résidents lors de la journée pédagogique à Nouna"/>
  </r>
  <r>
    <s v="E"/>
    <s v="5201"/>
    <s v="854"/>
    <s v="85407"/>
    <s v="8540008"/>
    <n v="528004120026"/>
    <x v="6"/>
    <x v="46"/>
    <x v="46"/>
    <n v="202302"/>
    <n v="44599"/>
    <s v="XOF"/>
    <n v="-50000"/>
    <n v="-84.97"/>
    <s v="EUR"/>
    <n v="-76.227999999999994"/>
    <n v="30543560"/>
    <s v="SUBGRANT"/>
    <n v="13487"/>
    <s v="CHQN°000854/ Justifs avril/Prise en charge des participants résidents lors de la journée pédagogique à Nouna"/>
  </r>
  <r>
    <s v="E"/>
    <s v="5201"/>
    <s v="854"/>
    <s v="85407"/>
    <s v="8540008"/>
    <n v="528004120026"/>
    <x v="6"/>
    <x v="46"/>
    <x v="46"/>
    <n v="202302"/>
    <n v="44599"/>
    <s v="XOF"/>
    <n v="-50000"/>
    <n v="-84.97"/>
    <s v="EUR"/>
    <n v="-76.227999999999994"/>
    <n v="30543560"/>
    <s v="SUBGRANT"/>
    <n v="13487"/>
    <s v="CHQN°000854/Justifs avril/ Prise en charge des participants résidents lors de la journée pédagogique à Nouna"/>
  </r>
  <r>
    <s v="E"/>
    <s v="5201"/>
    <s v="854"/>
    <s v="85407"/>
    <s v="8540008"/>
    <n v="528004120026"/>
    <x v="6"/>
    <x v="46"/>
    <x v="46"/>
    <n v="202302"/>
    <n v="44599"/>
    <s v="XOF"/>
    <n v="-50000"/>
    <n v="-84.97"/>
    <s v="EUR"/>
    <n v="-76.227999999999994"/>
    <n v="30543560"/>
    <s v="SUBGRANT"/>
    <n v="13487"/>
    <s v="CHQN°000854/Justifs avril/ Prise en charge des participants résidents lors de la journée pédagogique à Nouna"/>
  </r>
  <r>
    <s v="E"/>
    <s v="5201"/>
    <s v="854"/>
    <s v="85407"/>
    <s v="8540008"/>
    <n v="528004120026"/>
    <x v="6"/>
    <x v="46"/>
    <x v="46"/>
    <n v="202302"/>
    <n v="44599"/>
    <s v="XOF"/>
    <n v="-50000"/>
    <n v="-84.97"/>
    <s v="EUR"/>
    <n v="-76.227999999999994"/>
    <n v="30543560"/>
    <s v="SUBGRANT"/>
    <n v="13487"/>
    <s v="CHQN°000854/ Justifs avril/Prise en charge des participants résidents lors de la journée pédagogique à Nouna"/>
  </r>
  <r>
    <s v="E"/>
    <s v="5201"/>
    <s v="854"/>
    <s v="85407"/>
    <s v="8540008"/>
    <n v="528004120026"/>
    <x v="6"/>
    <x v="46"/>
    <x v="46"/>
    <n v="202302"/>
    <n v="44599"/>
    <s v="XOF"/>
    <n v="-50000"/>
    <n v="-84.97"/>
    <s v="EUR"/>
    <n v="-76.227999999999994"/>
    <n v="30543560"/>
    <s v="SUBGRANT"/>
    <n v="13487"/>
    <s v="CHQN°000854/ Justifs avril/Prise en charge des participants résidents lors de la journée pédagogique à Nouna"/>
  </r>
  <r>
    <s v="E"/>
    <s v="5201"/>
    <s v="854"/>
    <s v="85407"/>
    <s v="8540008"/>
    <n v="528004120026"/>
    <x v="6"/>
    <x v="46"/>
    <x v="46"/>
    <n v="202302"/>
    <n v="44599"/>
    <s v="XOF"/>
    <n v="-45000"/>
    <n v="-76.47"/>
    <s v="EUR"/>
    <n v="-68.602999999999994"/>
    <n v="30543560"/>
    <s v="SUBGRANT"/>
    <n v="13487"/>
    <s v="CHQN°000854/Justifs avril/ Prise en charge des participants résidents lors de la journée pédagogique à Nouna"/>
  </r>
  <r>
    <s v="E"/>
    <s v="5201"/>
    <s v="854"/>
    <s v="85407"/>
    <s v="8540008"/>
    <n v="528004120026"/>
    <x v="6"/>
    <x v="46"/>
    <x v="46"/>
    <n v="202302"/>
    <n v="44599"/>
    <s v="XOF"/>
    <n v="-25000"/>
    <n v="-42.48"/>
    <s v="EUR"/>
    <n v="-38.11"/>
    <n v="30543560"/>
    <s v="SUBGRANT"/>
    <n v="13487"/>
    <s v="CHQN°000854/ Justifs avril/Prise en charge du DPEPPNF lors de la journée pédagogique à Nouna"/>
  </r>
  <r>
    <s v="E"/>
    <s v="5201"/>
    <s v="854"/>
    <s v="85407"/>
    <s v="8540008"/>
    <n v="528004120026"/>
    <x v="6"/>
    <x v="46"/>
    <x v="46"/>
    <n v="202302"/>
    <n v="44599"/>
    <s v="XOF"/>
    <n v="-50000"/>
    <n v="-84.97"/>
    <s v="EUR"/>
    <n v="-76.227999999999994"/>
    <n v="30543560"/>
    <s v="SUBGRANT"/>
    <n v="13487"/>
    <s v="CHQN°000854/Justifs avril/ Prise en charge des formateurs lors de la journée pédagogique à Nouna"/>
  </r>
  <r>
    <s v="E"/>
    <s v="5201"/>
    <s v="854"/>
    <s v="85407"/>
    <s v="8540008"/>
    <n v="528004120026"/>
    <x v="6"/>
    <x v="46"/>
    <x v="46"/>
    <n v="202302"/>
    <n v="44599"/>
    <s v="XOF"/>
    <n v="-50000"/>
    <n v="-84.97"/>
    <s v="EUR"/>
    <n v="-76.227999999999994"/>
    <n v="30543560"/>
    <s v="SUBGRANT"/>
    <n v="13487"/>
    <s v="CHQN°000854/ Justifs avril/Prise en charge des formateurs lors de la journée pédagogique à Nouna"/>
  </r>
  <r>
    <s v="E"/>
    <s v="5201"/>
    <s v="854"/>
    <s v="85407"/>
    <s v="8540008"/>
    <n v="528004120026"/>
    <x v="6"/>
    <x v="46"/>
    <x v="46"/>
    <n v="202302"/>
    <n v="44599"/>
    <s v="XOF"/>
    <n v="-50000"/>
    <n v="-84.97"/>
    <s v="EUR"/>
    <n v="-76.227999999999994"/>
    <n v="30543560"/>
    <s v="SUBGRANT"/>
    <n v="13487"/>
    <s v="CHQN°000854/Justifs avril/ Prise en charge des formateurs lors de la journée pédagogique à Nouna"/>
  </r>
  <r>
    <s v="E"/>
    <s v="5201"/>
    <s v="854"/>
    <s v="85407"/>
    <s v="8540008"/>
    <n v="528004120026"/>
    <x v="6"/>
    <x v="46"/>
    <x v="46"/>
    <n v="202302"/>
    <n v="44599"/>
    <s v="XOF"/>
    <n v="-10000"/>
    <n v="-16.989999999999998"/>
    <s v="EUR"/>
    <n v="-15.242000000000001"/>
    <n v="30543560"/>
    <s v="SUBGRANT"/>
    <n v="13487"/>
    <s v="CHQN°000854/ Justifs avril/Prise en charge de l'enseignant qui a donné le cours lors de la journée pédagogique à Nouna"/>
  </r>
  <r>
    <s v="E"/>
    <s v="5201"/>
    <s v="854"/>
    <s v="85407"/>
    <s v="8540008"/>
    <n v="528004120026"/>
    <x v="6"/>
    <x v="46"/>
    <x v="46"/>
    <n v="202302"/>
    <n v="44599"/>
    <s v="XOF"/>
    <n v="-10000"/>
    <n v="-16.989999999999998"/>
    <s v="EUR"/>
    <n v="-15.242000000000001"/>
    <n v="30543560"/>
    <s v="SUBGRANT"/>
    <n v="13487"/>
    <s v="CHQN°000854/ Justifs avril/Prise en charge de l'enseignant qui a donné le cours lors de la journée pédagogique à Nouna"/>
  </r>
  <r>
    <s v="E"/>
    <s v="5201"/>
    <s v="854"/>
    <s v="85407"/>
    <s v="8540008"/>
    <n v="528004120026"/>
    <x v="6"/>
    <x v="46"/>
    <x v="46"/>
    <n v="202302"/>
    <n v="44599"/>
    <s v="XOF"/>
    <n v="-10000"/>
    <n v="-16.989999999999998"/>
    <s v="EUR"/>
    <n v="-15.242000000000001"/>
    <n v="30543560"/>
    <s v="SUBGRANT"/>
    <n v="13487"/>
    <s v="CHQN°000854/Justifs avril/ Prise en charge de l'enseignant qui a donné le cours lors de la journée pédagogique à Nouna"/>
  </r>
  <r>
    <s v="E"/>
    <s v="5201"/>
    <s v="854"/>
    <s v="85407"/>
    <s v="8540008"/>
    <n v="528004120026"/>
    <x v="6"/>
    <x v="46"/>
    <x v="46"/>
    <n v="202302"/>
    <n v="44599"/>
    <s v="XOF"/>
    <n v="-25000"/>
    <n v="-42.48"/>
    <s v="EUR"/>
    <n v="-38.11"/>
    <n v="30543560"/>
    <s v="SUBGRANT"/>
    <n v="13487"/>
    <s v="CHQN°000854/Justifs avril/ Prise en charge de la location de salle lors de la journée pédagogique à Nouna"/>
  </r>
  <r>
    <s v="E"/>
    <s v="5201"/>
    <s v="854"/>
    <s v="85407"/>
    <s v="8540008"/>
    <n v="528004120026"/>
    <x v="6"/>
    <x v="46"/>
    <x v="46"/>
    <n v="202302"/>
    <n v="44599"/>
    <s v="XOF"/>
    <n v="-25000"/>
    <n v="-42.48"/>
    <s v="EUR"/>
    <n v="-38.11"/>
    <n v="30543560"/>
    <s v="SUBGRANT"/>
    <n v="13487"/>
    <s v="CHQN°000854/ Justifs avril/Prise en charge de la location de salle lors de la journée pédagogique à Nouna"/>
  </r>
  <r>
    <s v="E"/>
    <s v="5201"/>
    <s v="854"/>
    <s v="85407"/>
    <s v="8540008"/>
    <n v="528004120026"/>
    <x v="6"/>
    <x v="46"/>
    <x v="46"/>
    <n v="202302"/>
    <n v="44599"/>
    <s v="XOF"/>
    <n v="-30000"/>
    <n v="-50.98"/>
    <s v="EUR"/>
    <n v="-45.734999999999999"/>
    <n v="30543560"/>
    <s v="SUBGRANT"/>
    <n v="13487"/>
    <s v="CHQN°000854/Justifs avril/ Prise en charge de la location de salle lors de la journée pédagogique à Nouna"/>
  </r>
  <r>
    <s v="E"/>
    <s v="5201"/>
    <s v="854"/>
    <s v="85407"/>
    <s v="8540008"/>
    <n v="528004120026"/>
    <x v="6"/>
    <x v="46"/>
    <x v="46"/>
    <n v="202302"/>
    <n v="44599"/>
    <s v="XOF"/>
    <n v="-10000"/>
    <n v="-16.989999999999998"/>
    <s v="EUR"/>
    <n v="-15.242000000000001"/>
    <n v="30543560"/>
    <s v="SUBGRANT"/>
    <n v="13487"/>
    <s v="CHQN°000854/ Justifs avril/Prise en charge des participants résidents de DJIBASSO lors de la journée pédagogique à la KOSSI"/>
  </r>
  <r>
    <s v="E"/>
    <s v="5201"/>
    <s v="854"/>
    <s v="85407"/>
    <s v="8540008"/>
    <n v="528004120026"/>
    <x v="6"/>
    <x v="46"/>
    <x v="46"/>
    <n v="202302"/>
    <n v="44599"/>
    <s v="XOF"/>
    <n v="-50000"/>
    <n v="-84.97"/>
    <s v="EUR"/>
    <n v="-76.227999999999994"/>
    <n v="30543560"/>
    <s v="SUBGRANT"/>
    <n v="13487"/>
    <s v="CHQN°000854/ Justifs avril/Prise en charge des participants résidents de DJIBASSO lors de la journée pédagogique à la KOSSI"/>
  </r>
  <r>
    <s v="E"/>
    <s v="5201"/>
    <s v="854"/>
    <s v="85407"/>
    <s v="8540008"/>
    <n v="528004120026"/>
    <x v="6"/>
    <x v="46"/>
    <x v="46"/>
    <n v="202302"/>
    <n v="44599"/>
    <s v="XOF"/>
    <n v="-10000"/>
    <n v="-16.989999999999998"/>
    <s v="EUR"/>
    <n v="-15.242000000000001"/>
    <n v="30543560"/>
    <s v="SUBGRANT"/>
    <n v="13487"/>
    <s v="CHQN°000854/Justifs avril/ Prise en charge de l'enseignant qui a donné le cours à DJIBASSO lors de la journée pédagogique à la KOSSI"/>
  </r>
  <r>
    <s v="E"/>
    <s v="5201"/>
    <s v="854"/>
    <s v="85407"/>
    <s v="8540008"/>
    <n v="528004120026"/>
    <x v="6"/>
    <x v="46"/>
    <x v="46"/>
    <n v="202302"/>
    <n v="44599"/>
    <s v="XOF"/>
    <n v="-50000"/>
    <n v="-84.97"/>
    <s v="EUR"/>
    <n v="-76.227999999999994"/>
    <n v="30543560"/>
    <s v="SUBGRANT"/>
    <n v="13487"/>
    <s v="CHQN°000854/Justifs avril/Prise en charge des formateurs de DJIBASSO lors de la journée pédagogique à  la KOSSI"/>
  </r>
  <r>
    <s v="E"/>
    <s v="5201"/>
    <s v="854"/>
    <s v="85407"/>
    <s v="8540008"/>
    <n v="528004120026"/>
    <x v="6"/>
    <x v="46"/>
    <x v="46"/>
    <n v="202302"/>
    <n v="44599"/>
    <s v="XOF"/>
    <n v="-20000"/>
    <n v="-33.99"/>
    <s v="EUR"/>
    <n v="-30.492999999999999"/>
    <n v="30543560"/>
    <s v="SUBGRANT"/>
    <n v="13487"/>
    <s v="CHQN°000854/ Justifs avril/Prise en charge de la location de salle à DJIBASSO lors de la journée pédagogique à la KOSSI"/>
  </r>
  <r>
    <s v="E"/>
    <s v="5201"/>
    <s v="854"/>
    <s v="85407"/>
    <s v="8540008"/>
    <n v="528004120026"/>
    <x v="6"/>
    <x v="46"/>
    <x v="46"/>
    <n v="202302"/>
    <n v="44599"/>
    <s v="XOF"/>
    <n v="-15000"/>
    <n v="-25.49"/>
    <s v="EUR"/>
    <n v="-22.867999999999999"/>
    <n v="30543560"/>
    <s v="SUBGRANT"/>
    <n v="13487"/>
    <s v="Justifs avril/Retenue à la source de la restauration lors de la journée pédagogique de DJIBASSO à la KOSSI"/>
  </r>
  <r>
    <s v="E"/>
    <s v="5201"/>
    <s v="854"/>
    <s v="85407"/>
    <s v="8540008"/>
    <n v="528004120026"/>
    <x v="6"/>
    <x v="46"/>
    <x v="46"/>
    <n v="202302"/>
    <n v="44599"/>
    <s v="XOF"/>
    <n v="-285000"/>
    <n v="-484.31"/>
    <s v="EUR"/>
    <n v="-434.483"/>
    <n v="30543560"/>
    <s v="SUBGRANT"/>
    <n v="13487"/>
    <s v="CHQN°000854/Justifs avril/ Prise en charge de la restauration à DJIBASSO lors de la journée pédagogique à la KOSSI"/>
  </r>
  <r>
    <s v="E"/>
    <s v="5201"/>
    <s v="854"/>
    <s v="85407"/>
    <s v="8540008"/>
    <n v="528004120026"/>
    <x v="6"/>
    <x v="46"/>
    <x v="46"/>
    <n v="202302"/>
    <n v="44599"/>
    <s v="XOF"/>
    <n v="-50000"/>
    <n v="-84.97"/>
    <s v="EUR"/>
    <n v="-76.227999999999994"/>
    <n v="30543560"/>
    <s v="SUBGRANT"/>
    <n v="13487"/>
    <s v="CHQN°000854/Justifs avril/ Prise en charge des formateurs de DOUMBALA lors de la journée pédagogique à  la KOSSI"/>
  </r>
  <r>
    <s v="E"/>
    <s v="5201"/>
    <s v="854"/>
    <s v="85407"/>
    <s v="8540008"/>
    <n v="528004120026"/>
    <x v="6"/>
    <x v="46"/>
    <x v="46"/>
    <n v="202302"/>
    <n v="44599"/>
    <s v="XOF"/>
    <n v="-10000"/>
    <n v="-16.989999999999998"/>
    <s v="EUR"/>
    <n v="-15.242000000000001"/>
    <n v="30543560"/>
    <s v="SUBGRANT"/>
    <n v="13487"/>
    <s v="CHQN°000854/Justifs avril/ Prise en charge de l'enseignant qui a donné le cours à DOUMBALA lors de la journée pédagogique à la KOSSI"/>
  </r>
  <r>
    <s v="E"/>
    <s v="5201"/>
    <s v="854"/>
    <s v="85407"/>
    <s v="8540008"/>
    <n v="528004120026"/>
    <x v="6"/>
    <x v="46"/>
    <x v="46"/>
    <n v="202302"/>
    <n v="44599"/>
    <s v="XOF"/>
    <n v="-50000"/>
    <n v="-84.97"/>
    <s v="EUR"/>
    <n v="-76.227999999999994"/>
    <n v="30543560"/>
    <s v="SUBGRANT"/>
    <n v="13487"/>
    <s v="CHQN°000854/ Justifs avril/Prise en charge des participants résidents de DOUMBALA lors de la journée pédagogique à la KOSSI"/>
  </r>
  <r>
    <s v="E"/>
    <s v="5201"/>
    <s v="854"/>
    <s v="85407"/>
    <s v="8540008"/>
    <n v="528004120026"/>
    <x v="6"/>
    <x v="46"/>
    <x v="46"/>
    <n v="202302"/>
    <n v="44599"/>
    <s v="XOF"/>
    <n v="-10000"/>
    <n v="-16.989999999999998"/>
    <s v="EUR"/>
    <n v="-15.242000000000001"/>
    <n v="30543560"/>
    <s v="SUBGRANT"/>
    <n v="13487"/>
    <s v="CHQN°000854/Justifs avril/ Prise en charge des participants résidents de DOUMBALA lors de la journée pédagogique à la KOSSI"/>
  </r>
  <r>
    <s v="E"/>
    <s v="5201"/>
    <s v="854"/>
    <s v="85407"/>
    <s v="8540008"/>
    <n v="528004120026"/>
    <x v="6"/>
    <x v="46"/>
    <x v="46"/>
    <n v="202302"/>
    <n v="44599"/>
    <s v="XOF"/>
    <n v="-15000"/>
    <n v="-25.49"/>
    <s v="EUR"/>
    <n v="-22.867999999999999"/>
    <n v="30543560"/>
    <s v="SUBGRANT"/>
    <n v="13487"/>
    <s v="CHQN°000854/ PJustifs avril/rise en charge de la location de la salle de DOUMBALA lors de la journée pédagogique à la KOSSI"/>
  </r>
  <r>
    <s v="E"/>
    <s v="5201"/>
    <s v="854"/>
    <s v="85407"/>
    <s v="8540008"/>
    <n v="528004120026"/>
    <x v="6"/>
    <x v="46"/>
    <x v="46"/>
    <n v="202302"/>
    <n v="44599"/>
    <s v="XOF"/>
    <n v="-10000"/>
    <n v="-16.989999999999998"/>
    <s v="EUR"/>
    <n v="-15.242000000000001"/>
    <n v="30543560"/>
    <s v="SUBGRANT"/>
    <n v="13487"/>
    <s v="Justifs avril/Retenue à la source de la restauration lors de la journée pédagogique de DJOUMBALA à la KOSSI"/>
  </r>
  <r>
    <s v="E"/>
    <s v="5201"/>
    <s v="854"/>
    <s v="85407"/>
    <s v="8540008"/>
    <n v="528004120026"/>
    <x v="6"/>
    <x v="46"/>
    <x v="46"/>
    <n v="202302"/>
    <n v="44599"/>
    <s v="XOF"/>
    <n v="-190000"/>
    <n v="-322.87"/>
    <s v="EUR"/>
    <n v="-289.65300000000002"/>
    <n v="30543560"/>
    <s v="SUBGRANT"/>
    <n v="13487"/>
    <s v="CHQN°000854/ Justifs avril/Prise en charge de la restauration à DOUMBALA lors de la journée pédagogique à la KOSSI"/>
  </r>
  <r>
    <s v="E"/>
    <s v="5201"/>
    <s v="854"/>
    <s v="85407"/>
    <s v="8540008"/>
    <n v="528004120026"/>
    <x v="6"/>
    <x v="46"/>
    <x v="46"/>
    <n v="202302"/>
    <n v="44599"/>
    <s v="XOF"/>
    <n v="-10000"/>
    <n v="-16.989999999999998"/>
    <s v="EUR"/>
    <n v="-15.242000000000001"/>
    <n v="30543560"/>
    <s v="SUBGRANT"/>
    <n v="13487"/>
    <s v="CHQN°000854/Justifs avril/Prise en charge de l'enseignant qui a donné le cours à MADOUBA lors de la journée pédagogique à la KOSSI"/>
  </r>
  <r>
    <s v="E"/>
    <s v="5201"/>
    <s v="854"/>
    <s v="85407"/>
    <s v="8540008"/>
    <n v="528004120026"/>
    <x v="6"/>
    <x v="46"/>
    <x v="46"/>
    <n v="202302"/>
    <n v="44599"/>
    <s v="XOF"/>
    <n v="-50000"/>
    <n v="-84.97"/>
    <s v="EUR"/>
    <n v="-76.227999999999994"/>
    <n v="30543560"/>
    <s v="SUBGRANT"/>
    <n v="13487"/>
    <s v="CHQN°000854/ Justifs avril/Prise en charge des formateurs de MADOUBA lors de la journée pédagogique à  la KOSSI"/>
  </r>
  <r>
    <s v="E"/>
    <s v="5201"/>
    <s v="854"/>
    <s v="85407"/>
    <s v="8540008"/>
    <n v="528004120026"/>
    <x v="6"/>
    <x v="46"/>
    <x v="46"/>
    <n v="202302"/>
    <n v="44599"/>
    <s v="XOF"/>
    <n v="-50000"/>
    <n v="-84.97"/>
    <s v="EUR"/>
    <n v="-76.227999999999994"/>
    <n v="30543560"/>
    <s v="SUBGRANT"/>
    <n v="13487"/>
    <s v="CHQN°000854/ Justifs avril/Prise en charge des participants résidents de MADOUBA lors de la journée pédagogique à la KOSSI"/>
  </r>
  <r>
    <s v="E"/>
    <s v="5201"/>
    <s v="854"/>
    <s v="85407"/>
    <s v="8540008"/>
    <n v="528004120026"/>
    <x v="6"/>
    <x v="46"/>
    <x v="46"/>
    <n v="202302"/>
    <n v="44599"/>
    <s v="XOF"/>
    <n v="-15000"/>
    <n v="-25.49"/>
    <s v="EUR"/>
    <n v="-22.867999999999999"/>
    <n v="30543560"/>
    <s v="SUBGRANT"/>
    <n v="13487"/>
    <s v="CHQN°000854/ Justifs avril/Prise en charge des participants résidents de MADOUBA lors de la journée pédagogique à la KOSSI"/>
  </r>
  <r>
    <s v="E"/>
    <s v="5201"/>
    <s v="854"/>
    <s v="85407"/>
    <s v="8540008"/>
    <n v="528004120026"/>
    <x v="6"/>
    <x v="46"/>
    <x v="46"/>
    <n v="202302"/>
    <n v="44599"/>
    <s v="XOF"/>
    <n v="-6250"/>
    <n v="-10.62"/>
    <s v="EUR"/>
    <n v="-9.5269999999999992"/>
    <n v="30543560"/>
    <s v="SUBGRANT"/>
    <n v="13487"/>
    <s v="Justifs avril/Retenue à la source de la restauration lors de la journée pédagogique de MADOUBA à la KOSSI"/>
  </r>
  <r>
    <s v="E"/>
    <s v="5201"/>
    <s v="854"/>
    <s v="85407"/>
    <s v="8540008"/>
    <n v="528004120026"/>
    <x v="6"/>
    <x v="46"/>
    <x v="46"/>
    <n v="202302"/>
    <n v="44599"/>
    <s v="XOF"/>
    <n v="-118750"/>
    <n v="-201.79"/>
    <s v="EUR"/>
    <n v="-181.03"/>
    <n v="30543560"/>
    <s v="SUBGRANT"/>
    <n v="13487"/>
    <s v="CHQN°000854/ Justifs avril/Prise en charge de la restauration à MADOUBA lors de la journée pédagogique à la KOSSI"/>
  </r>
  <r>
    <s v="E"/>
    <s v="5201"/>
    <s v="854"/>
    <s v="85407"/>
    <s v="8540008"/>
    <n v="528004120026"/>
    <x v="6"/>
    <x v="46"/>
    <x v="46"/>
    <n v="202302"/>
    <n v="44599"/>
    <s v="XOF"/>
    <n v="-50000"/>
    <n v="-84.97"/>
    <s v="EUR"/>
    <n v="-76.227999999999994"/>
    <n v="30543560"/>
    <s v="SUBGRANT"/>
    <n v="13487"/>
    <s v="CHQN°000854/ Justifs avril/Prise en charge des frais d'hébergement de l'équipe SOSJD lors de la journée pédagogique à la KOSSI"/>
  </r>
  <r>
    <s v="E"/>
    <s v="5201"/>
    <s v="854"/>
    <s v="85407"/>
    <s v="8540008"/>
    <n v="528004120026"/>
    <x v="6"/>
    <x v="46"/>
    <x v="46"/>
    <n v="202302"/>
    <n v="44599"/>
    <s v="XOF"/>
    <n v="-50000"/>
    <n v="-84.97"/>
    <s v="EUR"/>
    <n v="-76.227999999999994"/>
    <n v="30543560"/>
    <s v="SUBGRANT"/>
    <n v="13487"/>
    <s v="CHQN°000854/ Justifs avril/Prise en charge des frais d'hébergement de l'équipe SOSJD lors de la journée pédagogique à la KOSSI"/>
  </r>
  <r>
    <s v="E"/>
    <s v="5201"/>
    <s v="854"/>
    <s v="85407"/>
    <s v="8540008"/>
    <n v="528004120026"/>
    <x v="6"/>
    <x v="46"/>
    <x v="46"/>
    <n v="202302"/>
    <n v="44599"/>
    <s v="XOF"/>
    <n v="-9000"/>
    <n v="-15.29"/>
    <s v="EUR"/>
    <n v="-13.717000000000001"/>
    <n v="30543560"/>
    <s v="SUBGRANT"/>
    <n v="13487"/>
    <s v="CHQN°000854/ Justifs avril/Prise en charge des frais de transport de l'équipe SOSJD lors de la journée pédagogique à la KOSSI"/>
  </r>
  <r>
    <s v="E"/>
    <s v="5201"/>
    <s v="854"/>
    <s v="85407"/>
    <s v="8540008"/>
    <n v="528004120026"/>
    <x v="6"/>
    <x v="46"/>
    <x v="46"/>
    <n v="202302"/>
    <n v="44599"/>
    <s v="XOF"/>
    <n v="-3000"/>
    <n v="-5.0999999999999996"/>
    <s v="EUR"/>
    <n v="-4.5750000000000002"/>
    <n v="30543560"/>
    <s v="SUBGRANT"/>
    <n v="13487"/>
    <s v="CHQN°000854/Justifs avril/ Prise en charge des frais de transport de l'équipe SOSJD lors de la journée pédagogique à la KOSSI"/>
  </r>
  <r>
    <s v="E"/>
    <s v="5201"/>
    <s v="854"/>
    <s v="85407"/>
    <s v="8540008"/>
    <n v="528004120026"/>
    <x v="6"/>
    <x v="46"/>
    <x v="46"/>
    <n v="202302"/>
    <n v="44599"/>
    <s v="XOF"/>
    <n v="-28350"/>
    <n v="-48.18"/>
    <s v="EUR"/>
    <n v="-43.222999999999999"/>
    <n v="30543560"/>
    <s v="SUBGRANT"/>
    <n v="13487"/>
    <s v="CHQN°000854/ Justifs avril/Prise en charge des frais d'impression lors de la journée pédagogique à la KOSSI"/>
  </r>
  <r>
    <s v="E"/>
    <s v="5201"/>
    <s v="854"/>
    <s v="85407"/>
    <s v="8540008"/>
    <n v="528004120026"/>
    <x v="6"/>
    <x v="46"/>
    <x v="46"/>
    <n v="202302"/>
    <n v="44599"/>
    <s v="XOF"/>
    <n v="-10000"/>
    <n v="-16.989999999999998"/>
    <s v="EUR"/>
    <n v="-15.242000000000001"/>
    <n v="30543560"/>
    <s v="SUBGRANT"/>
    <n v="13487"/>
    <s v="CHQN°000854/Justifs avril/ Prise en charge des frais d'achat de masques lors de la journée pédagogique à la KOSSI"/>
  </r>
  <r>
    <s v="E"/>
    <s v="5201"/>
    <s v="854"/>
    <s v="85407"/>
    <s v="8540008"/>
    <n v="528004120026"/>
    <x v="6"/>
    <x v="46"/>
    <x v="46"/>
    <n v="202302"/>
    <n v="44599"/>
    <s v="XOF"/>
    <n v="-25000"/>
    <n v="-42.48"/>
    <s v="EUR"/>
    <n v="-38.11"/>
    <n v="30543560"/>
    <s v="SUBGRANT"/>
    <n v="13487"/>
    <s v="CHQN°000854/ Justifs avril/Prise en charge des frais d'hébergement  du MEAL SOSJD lors de la journée pédagogique au SOUROU"/>
  </r>
  <r>
    <s v="E"/>
    <s v="5201"/>
    <s v="854"/>
    <s v="85407"/>
    <s v="8540008"/>
    <n v="528004120026"/>
    <x v="6"/>
    <x v="46"/>
    <x v="46"/>
    <n v="202302"/>
    <n v="44599"/>
    <s v="XOF"/>
    <n v="-25000"/>
    <n v="-42.48"/>
    <s v="EUR"/>
    <n v="-38.11"/>
    <n v="30543560"/>
    <s v="SUBGRANT"/>
    <n v="13487"/>
    <s v="CHQN°000854/Justifs avril/ Prise en charge des frais d'hébergement  du coordonnateur SOSJD lors de la journée pédagogique au SOUROU"/>
  </r>
  <r>
    <s v="E"/>
    <s v="5201"/>
    <s v="854"/>
    <s v="85407"/>
    <s v="8540008"/>
    <n v="528004120026"/>
    <x v="6"/>
    <x v="46"/>
    <x v="46"/>
    <n v="202302"/>
    <n v="44599"/>
    <s v="XOF"/>
    <n v="-25000"/>
    <n v="-42.48"/>
    <s v="EUR"/>
    <n v="-38.11"/>
    <n v="30543560"/>
    <s v="SUBGRANT"/>
    <n v="13487"/>
    <s v="CHQN°000854/ Justifs avril/Prise en charge des frais d'hébergement  du Point Focal SOSJD lors de la journée pédagogique au SOUROU"/>
  </r>
  <r>
    <s v="E"/>
    <s v="5201"/>
    <s v="854"/>
    <s v="85407"/>
    <s v="8540008"/>
    <n v="528004120026"/>
    <x v="6"/>
    <x v="46"/>
    <x v="46"/>
    <n v="202302"/>
    <n v="44599"/>
    <s v="XOF"/>
    <n v="-25000"/>
    <n v="-42.48"/>
    <s v="EUR"/>
    <n v="-38.11"/>
    <n v="30543560"/>
    <s v="SUBGRANT"/>
    <n v="13487"/>
    <s v="CHQN°000854/ Justifs avril/Prise en charge des frais d'hébergement  du comptable SOSJD lors de la journée pédagogique au SOUROU"/>
  </r>
  <r>
    <s v="E"/>
    <s v="5201"/>
    <s v="854"/>
    <s v="85407"/>
    <s v="8540008"/>
    <n v="528004120026"/>
    <x v="6"/>
    <x v="46"/>
    <x v="46"/>
    <n v="202302"/>
    <n v="44599"/>
    <s v="XOF"/>
    <n v="-12000"/>
    <n v="-20.39"/>
    <s v="EUR"/>
    <n v="-18.292000000000002"/>
    <n v="30543560"/>
    <s v="SUBGRANT"/>
    <n v="13487"/>
    <s v="CHQN°000854/Justifs avril/ Prise en charge des frais de transport de l'équipe SOSJD lors de la journée pédagogique au SOUROU"/>
  </r>
  <r>
    <s v="E"/>
    <s v="5201"/>
    <s v="854"/>
    <s v="85407"/>
    <s v="8540008"/>
    <n v="528004120026"/>
    <x v="6"/>
    <x v="46"/>
    <x v="46"/>
    <n v="202302"/>
    <n v="44599"/>
    <s v="XOF"/>
    <n v="-4000"/>
    <n v="-6.8"/>
    <s v="EUR"/>
    <n v="-6.1"/>
    <n v="30543560"/>
    <s v="SUBGRANT"/>
    <n v="13487"/>
    <s v="CHQN°000854/Justifs avril/ Prise en charge des frais de transport de l'équipe SOSJD lors de la journée pédagogique au SOUROU"/>
  </r>
  <r>
    <s v="E"/>
    <s v="5201"/>
    <s v="854"/>
    <s v="85407"/>
    <s v="8540008"/>
    <n v="528004120020"/>
    <x v="7"/>
    <x v="63"/>
    <x v="62"/>
    <n v="202302"/>
    <n v="44599"/>
    <s v="XOF"/>
    <n v="-108000"/>
    <n v="-183.53"/>
    <s v="EUR"/>
    <n v="-164.648"/>
    <n v="30543560"/>
    <s v="SUBGRANT"/>
    <n v="13487"/>
    <s v="CHQN°000855/Justifs avril/ Prise en charge des chauffeurs lors de la journée régionale à Dédougou"/>
  </r>
  <r>
    <s v="E"/>
    <s v="5201"/>
    <s v="854"/>
    <s v="85407"/>
    <s v="8540008"/>
    <n v="528004120020"/>
    <x v="7"/>
    <x v="63"/>
    <x v="62"/>
    <n v="202302"/>
    <n v="44599"/>
    <s v="XOF"/>
    <n v="-53000"/>
    <n v="-90.06"/>
    <s v="EUR"/>
    <n v="-80.793999999999997"/>
    <n v="30543560"/>
    <s v="SUBGRANT"/>
    <n v="13487"/>
    <s v="CHQN°000855/ Justifs avril/Prise en charge des frais de déplacements des autorités lors de la journée régionale à Dédougou Toma"/>
  </r>
  <r>
    <s v="E"/>
    <s v="5201"/>
    <s v="854"/>
    <s v="85407"/>
    <s v="8540008"/>
    <n v="528004120020"/>
    <x v="7"/>
    <x v="63"/>
    <x v="62"/>
    <n v="202302"/>
    <n v="44599"/>
    <s v="XOF"/>
    <n v="-12000"/>
    <n v="-20.39"/>
    <s v="EUR"/>
    <n v="-18.292000000000002"/>
    <n v="30543560"/>
    <s v="SUBGRANT"/>
    <n v="13487"/>
    <s v="CHQN°000855/ Justifs avril/Prise en charge des frais de déplacements des autorités lors de la journée régionale à Dédougou Nouna"/>
  </r>
  <r>
    <s v="E"/>
    <s v="5201"/>
    <s v="854"/>
    <s v="85407"/>
    <s v="8540008"/>
    <n v="528004120020"/>
    <x v="7"/>
    <x v="63"/>
    <x v="62"/>
    <n v="202302"/>
    <n v="44599"/>
    <s v="XOF"/>
    <n v="-62000"/>
    <n v="-105.36"/>
    <s v="EUR"/>
    <n v="-94.52"/>
    <n v="30543560"/>
    <s v="SUBGRANT"/>
    <n v="13487"/>
    <s v="CHQN°000855/Justifs avril/ Prise en charge des frais de déplacements des autorités lors de la journée régionale à Dédougou Tougan"/>
  </r>
  <r>
    <s v="E"/>
    <s v="5201"/>
    <s v="854"/>
    <s v="85407"/>
    <s v="8540008"/>
    <n v="528004120020"/>
    <x v="7"/>
    <x v="63"/>
    <x v="62"/>
    <n v="202302"/>
    <n v="44599"/>
    <s v="XOF"/>
    <n v="-4000"/>
    <n v="-6.8"/>
    <s v="EUR"/>
    <n v="-6.1"/>
    <n v="30543560"/>
    <s v="SUBGRANT"/>
    <n v="13487"/>
    <s v="CHQN°000855/Justifs avril/ Prise en charge des frais de déplacements des participants de Tougan lors de la journée régionale à Dédougou/ TAO Lamine"/>
  </r>
  <r>
    <s v="E"/>
    <s v="5201"/>
    <s v="854"/>
    <s v="85407"/>
    <s v="8540008"/>
    <n v="528004120020"/>
    <x v="7"/>
    <x v="63"/>
    <x v="62"/>
    <n v="202302"/>
    <n v="44599"/>
    <s v="XOF"/>
    <n v="-4000"/>
    <n v="-6.8"/>
    <s v="EUR"/>
    <n v="-6.1"/>
    <n v="30543560"/>
    <s v="SUBGRANT"/>
    <n v="13487"/>
    <s v="CHQN°000855/Justifs avril/ Prise en charge des frais de déplacements des participants de Tougan lors de la journée régionale à Dédougou/ SERI Assimi"/>
  </r>
  <r>
    <s v="E"/>
    <s v="5201"/>
    <s v="854"/>
    <s v="85407"/>
    <s v="8540008"/>
    <n v="528004120020"/>
    <x v="7"/>
    <x v="63"/>
    <x v="62"/>
    <n v="202302"/>
    <n v="44599"/>
    <s v="XOF"/>
    <n v="-4000"/>
    <n v="-6.8"/>
    <s v="EUR"/>
    <n v="-6.1"/>
    <n v="30543560"/>
    <s v="SUBGRANT"/>
    <n v="13487"/>
    <s v="CHQN°000855/ Justifs avril/Prise en charge des frais de déplacements des participants de Tougan lors de la journée régionale à Dédougou Tougan/ SERME Aicha"/>
  </r>
  <r>
    <s v="E"/>
    <s v="5201"/>
    <s v="854"/>
    <s v="85407"/>
    <s v="8540008"/>
    <n v="528004120020"/>
    <x v="7"/>
    <x v="63"/>
    <x v="62"/>
    <n v="202302"/>
    <n v="44599"/>
    <s v="XOF"/>
    <n v="-3000"/>
    <n v="-5.0999999999999996"/>
    <s v="EUR"/>
    <n v="-4.5750000000000002"/>
    <n v="30543560"/>
    <s v="SUBGRANT"/>
    <n v="13487"/>
    <s v="CHQN°000855/Justifs avril/ Prise en charge des frais de déplacements des participants de nouna lors de la journée régionale à Dédougou/ TRAORE Issoufou"/>
  </r>
  <r>
    <s v="E"/>
    <s v="5201"/>
    <s v="854"/>
    <s v="85407"/>
    <s v="8540008"/>
    <n v="528004120020"/>
    <x v="7"/>
    <x v="63"/>
    <x v="62"/>
    <n v="202302"/>
    <n v="44599"/>
    <s v="XOF"/>
    <n v="-3000"/>
    <n v="-5.0999999999999996"/>
    <s v="EUR"/>
    <n v="-4.5750000000000002"/>
    <n v="30543560"/>
    <s v="SUBGRANT"/>
    <n v="13487"/>
    <s v="CHQN°000855/Justifs avril/ Prise en charge des frais de déplacements des participants  de nouna lors de la journée régionale à Dédougou/ TRAORE Germain"/>
  </r>
  <r>
    <s v="E"/>
    <s v="5201"/>
    <s v="854"/>
    <s v="85407"/>
    <s v="8540008"/>
    <n v="528004120020"/>
    <x v="7"/>
    <x v="63"/>
    <x v="62"/>
    <n v="202302"/>
    <n v="44599"/>
    <s v="XOF"/>
    <n v="-3000"/>
    <n v="-5.0999999999999996"/>
    <s v="EUR"/>
    <n v="-4.5750000000000002"/>
    <n v="30543560"/>
    <s v="SUBGRANT"/>
    <n v="13487"/>
    <s v="CHQN°000855/ Justifs avril/Prise en charge des frais de déplacements des participants de nouna lors de la journée régionale à Dédougou/ WONI Baba"/>
  </r>
  <r>
    <s v="E"/>
    <s v="5201"/>
    <s v="854"/>
    <s v="85407"/>
    <s v="8540008"/>
    <n v="528004120020"/>
    <x v="7"/>
    <x v="63"/>
    <x v="62"/>
    <n v="202302"/>
    <n v="44599"/>
    <s v="XOF"/>
    <n v="-4000"/>
    <n v="-6.8"/>
    <s v="EUR"/>
    <n v="-6.1"/>
    <n v="30543560"/>
    <s v="SUBGRANT"/>
    <n v="13487"/>
    <s v="CHQN°000855/ Justifs avril/Prise en charge des frais de déplacements des participants de Toma lors de la journée régionale à Dédougou"/>
  </r>
  <r>
    <s v="E"/>
    <s v="5201"/>
    <s v="854"/>
    <s v="85407"/>
    <s v="8540008"/>
    <n v="528004120020"/>
    <x v="7"/>
    <x v="63"/>
    <x v="62"/>
    <n v="202302"/>
    <n v="44599"/>
    <s v="XOF"/>
    <n v="-4000"/>
    <n v="-6.8"/>
    <s v="EUR"/>
    <n v="-6.1"/>
    <n v="30543560"/>
    <s v="SUBGRANT"/>
    <n v="13487"/>
    <s v="CHQN°000855/ Justifs avril/Prise en charge des frais de déplacements des participants de Toma lors de la journée régionale à Dédougou"/>
  </r>
  <r>
    <s v="E"/>
    <s v="5201"/>
    <s v="854"/>
    <s v="85407"/>
    <s v="8540008"/>
    <n v="528004120020"/>
    <x v="7"/>
    <x v="63"/>
    <x v="62"/>
    <n v="202302"/>
    <n v="44599"/>
    <s v="XOF"/>
    <n v="-4000"/>
    <n v="-6.8"/>
    <s v="EUR"/>
    <n v="-6.1"/>
    <n v="30543560"/>
    <s v="SUBGRANT"/>
    <n v="13487"/>
    <s v="CHQN°000855/ Justifs avril/Prise en charge des frais de déplacements des participants de Toma lors de la journée régionale à Dédougou"/>
  </r>
  <r>
    <s v="E"/>
    <s v="5201"/>
    <s v="854"/>
    <s v="85407"/>
    <s v="8540008"/>
    <n v="528004120020"/>
    <x v="7"/>
    <x v="63"/>
    <x v="62"/>
    <n v="202302"/>
    <n v="44599"/>
    <s v="XOF"/>
    <n v="-15000"/>
    <n v="-25.49"/>
    <s v="EUR"/>
    <n v="-22.867999999999999"/>
    <n v="30543560"/>
    <s v="SUBGRANT"/>
    <n v="13487"/>
    <s v="CHQN°000855/Justifs avril/ Prise en charge des frais de mission du superviseur de Toma lors de la journée régionale à Dédougou"/>
  </r>
  <r>
    <s v="E"/>
    <s v="5201"/>
    <s v="854"/>
    <s v="85407"/>
    <s v="8540008"/>
    <n v="528004120020"/>
    <x v="7"/>
    <x v="63"/>
    <x v="62"/>
    <n v="202302"/>
    <n v="44599"/>
    <s v="XOF"/>
    <n v="-12500"/>
    <n v="-21.24"/>
    <s v="EUR"/>
    <n v="-19.055"/>
    <n v="30543560"/>
    <s v="SUBGRANT"/>
    <n v="13487"/>
    <s v="CHQN°000855/Justifs avril/ Prise en charge des frais d'hébergement du superviseur de Toma lors de la journée régionale à Dédougou"/>
  </r>
  <r>
    <s v="E"/>
    <s v="5201"/>
    <s v="854"/>
    <s v="85407"/>
    <s v="8540008"/>
    <n v="528004120020"/>
    <x v="7"/>
    <x v="63"/>
    <x v="62"/>
    <n v="202302"/>
    <n v="44599"/>
    <s v="XOF"/>
    <n v="-4000"/>
    <n v="-6.8"/>
    <s v="EUR"/>
    <n v="-6.1"/>
    <n v="30543560"/>
    <s v="SUBGRANT"/>
    <n v="13487"/>
    <s v="CHQN°000855/Justifs avril/ Prise en charge des frais de transport du superviseur de Toma lors de la journée régionale à Dédougou"/>
  </r>
  <r>
    <s v="E"/>
    <s v="5201"/>
    <s v="854"/>
    <s v="85407"/>
    <s v="8540008"/>
    <n v="528004120020"/>
    <x v="7"/>
    <x v="63"/>
    <x v="62"/>
    <n v="202302"/>
    <n v="44599"/>
    <s v="XOF"/>
    <n v="-15000"/>
    <n v="-25.49"/>
    <s v="EUR"/>
    <n v="-22.867999999999999"/>
    <n v="30543560"/>
    <s v="SUBGRANT"/>
    <n v="13487"/>
    <s v="CHQN°000855/Justifs avril/ Prise en charge des frais de mission du superviseur de Tougan lors de la journée régionale à Dédougou"/>
  </r>
  <r>
    <s v="E"/>
    <s v="5201"/>
    <s v="854"/>
    <s v="85407"/>
    <s v="8540008"/>
    <n v="528004120020"/>
    <x v="7"/>
    <x v="63"/>
    <x v="62"/>
    <n v="202302"/>
    <n v="44599"/>
    <s v="XOF"/>
    <n v="-12500"/>
    <n v="-21.24"/>
    <s v="EUR"/>
    <n v="-19.055"/>
    <n v="30543560"/>
    <s v="SUBGRANT"/>
    <n v="13487"/>
    <s v="CHQN°000855/ Justifs avril/Prise en charge des frais d'hébergement du superviseur de Tougan lors de la journée régionale à Dédougou"/>
  </r>
  <r>
    <s v="E"/>
    <s v="5201"/>
    <s v="854"/>
    <s v="85407"/>
    <s v="8540008"/>
    <n v="528004120020"/>
    <x v="7"/>
    <x v="63"/>
    <x v="62"/>
    <n v="202302"/>
    <n v="44599"/>
    <s v="XOF"/>
    <n v="-4000"/>
    <n v="-6.8"/>
    <s v="EUR"/>
    <n v="-6.1"/>
    <n v="30543560"/>
    <s v="SUBGRANT"/>
    <n v="13487"/>
    <s v="CHQN°000855/Justifs avril/ Prise en charge des frais de transport du superviseur de Tougan lors de la journée régionale à Dédougou"/>
  </r>
  <r>
    <s v="E"/>
    <s v="5201"/>
    <s v="854"/>
    <s v="85407"/>
    <s v="8540008"/>
    <n v="528004120020"/>
    <x v="7"/>
    <x v="63"/>
    <x v="62"/>
    <n v="202302"/>
    <n v="44599"/>
    <s v="XOF"/>
    <n v="-15000"/>
    <n v="-25.49"/>
    <s v="EUR"/>
    <n v="-22.867999999999999"/>
    <n v="30543560"/>
    <s v="SUBGRANT"/>
    <n v="13487"/>
    <s v="CHQN°000855/ Justifs avril/Prise en charge des frais de mission du superviseur de Nouna lors de la journée régionale à Dédougou"/>
  </r>
  <r>
    <s v="E"/>
    <s v="5201"/>
    <s v="854"/>
    <s v="85407"/>
    <s v="8540008"/>
    <n v="528004120020"/>
    <x v="7"/>
    <x v="63"/>
    <x v="62"/>
    <n v="202302"/>
    <n v="44599"/>
    <s v="XOF"/>
    <n v="-12500"/>
    <n v="-21.24"/>
    <s v="EUR"/>
    <n v="-19.055"/>
    <n v="30543560"/>
    <s v="SUBGRANT"/>
    <n v="13487"/>
    <s v="CHQN°000855/ Justifs avril/Prise en charge des frais d'hébergement du superviseur de Nouna lors de la journée régionale à Dédougou"/>
  </r>
  <r>
    <s v="E"/>
    <s v="5201"/>
    <s v="854"/>
    <s v="85407"/>
    <s v="8540008"/>
    <n v="528004120020"/>
    <x v="7"/>
    <x v="63"/>
    <x v="62"/>
    <n v="202302"/>
    <n v="44599"/>
    <s v="XOF"/>
    <n v="-3000"/>
    <n v="-5.0999999999999996"/>
    <s v="EUR"/>
    <n v="-4.5750000000000002"/>
    <n v="30543560"/>
    <s v="SUBGRANT"/>
    <n v="13487"/>
    <s v="CHQN°000855/ Justifs avril/Prise en charge des frais de transport du superviseur de Nouna lors de la journée régionale à Dédougou"/>
  </r>
  <r>
    <s v="E"/>
    <s v="5201"/>
    <s v="854"/>
    <s v="85407"/>
    <s v="8540008"/>
    <n v="528004120020"/>
    <x v="7"/>
    <x v="63"/>
    <x v="62"/>
    <n v="202302"/>
    <n v="44599"/>
    <s v="XOF"/>
    <n v="-27500"/>
    <n v="-46.73"/>
    <s v="EUR"/>
    <n v="-41.921999999999997"/>
    <n v="30543560"/>
    <s v="SUBGRANT"/>
    <n v="13487"/>
    <s v="CHQN°000855/Justifs avril/ Prise en charge des frais de mission du chargé de programme de SOSJD Ouaga lors de la journée régionale à Dédougou"/>
  </r>
  <r>
    <s v="E"/>
    <s v="5201"/>
    <s v="854"/>
    <s v="85407"/>
    <s v="8540008"/>
    <n v="528004120020"/>
    <x v="7"/>
    <x v="63"/>
    <x v="62"/>
    <n v="202302"/>
    <n v="44599"/>
    <s v="XOF"/>
    <n v="-25000"/>
    <n v="-42.48"/>
    <s v="EUR"/>
    <n v="-38.11"/>
    <n v="30543560"/>
    <s v="SUBGRANT"/>
    <n v="13487"/>
    <s v="CHQN°000855/ Justifs avril/Prise en charge des frais d'hébergement du chargé de programme de SOSJD Ouaga lors de la journée régionale à Dédougou"/>
  </r>
  <r>
    <s v="E"/>
    <s v="5201"/>
    <s v="854"/>
    <s v="85407"/>
    <s v="8540008"/>
    <n v="528004120020"/>
    <x v="7"/>
    <x v="63"/>
    <x v="62"/>
    <n v="202302"/>
    <n v="44599"/>
    <s v="XOF"/>
    <n v="-8000"/>
    <n v="-13.59"/>
    <s v="EUR"/>
    <n v="-12.192"/>
    <n v="30543560"/>
    <s v="SUBGRANT"/>
    <n v="13487"/>
    <s v="CHQN°000855/Justifs avril/ Prise en charge des frais de transport du chargé de programme de SOSJD Ouaga lors de la journée régionale à Dédougou"/>
  </r>
  <r>
    <s v="E"/>
    <s v="5201"/>
    <s v="854"/>
    <s v="85407"/>
    <s v="8540008"/>
    <n v="528004120020"/>
    <x v="7"/>
    <x v="63"/>
    <x v="62"/>
    <n v="202302"/>
    <n v="44599"/>
    <s v="XOF"/>
    <n v="-5000"/>
    <n v="-8.5"/>
    <s v="EUR"/>
    <n v="-7.6260000000000003"/>
    <n v="30543560"/>
    <s v="SUBGRANT"/>
    <n v="13487"/>
    <s v="CHQN°000855/Justifs avril/ Prise en charge des frais d'achat de masques lors de la journée régionale à Dédougou"/>
  </r>
  <r>
    <s v="E"/>
    <s v="5201"/>
    <s v="854"/>
    <s v="85407"/>
    <s v="8540008"/>
    <n v="528004120020"/>
    <x v="7"/>
    <x v="63"/>
    <x v="62"/>
    <n v="202302"/>
    <n v="44599"/>
    <s v="XOF"/>
    <n v="-11250"/>
    <n v="-19.12"/>
    <s v="EUR"/>
    <n v="-17.152999999999999"/>
    <n v="30543560"/>
    <s v="SUBGRANT"/>
    <n v="13487"/>
    <s v="Justifs avril/Retenue à la source de la restauration lors de l'atelier provincial à Nouna"/>
  </r>
  <r>
    <s v="E"/>
    <s v="5201"/>
    <s v="854"/>
    <s v="85407"/>
    <s v="8540008"/>
    <n v="528004120020"/>
    <x v="7"/>
    <x v="63"/>
    <x v="62"/>
    <n v="202302"/>
    <n v="44599"/>
    <s v="XOF"/>
    <n v="-213750"/>
    <n v="-363.23"/>
    <s v="EUR"/>
    <n v="-325.86"/>
    <n v="30543560"/>
    <s v="SUBGRANT"/>
    <n v="13487"/>
    <s v="CHQN°000855/ Justifs avril/Prise en charge de la restauration lors de l'atelier provincial à Nouna"/>
  </r>
  <r>
    <s v="E"/>
    <s v="5201"/>
    <s v="854"/>
    <s v="85407"/>
    <s v="8540008"/>
    <n v="528004120020"/>
    <x v="7"/>
    <x v="63"/>
    <x v="62"/>
    <n v="202302"/>
    <n v="44599"/>
    <s v="XOF"/>
    <n v="-30000"/>
    <n v="-50.98"/>
    <s v="EUR"/>
    <n v="-45.734999999999999"/>
    <n v="30543560"/>
    <s v="SUBGRANT"/>
    <n v="13487"/>
    <s v="CHQN°000856/Justifs avril/ Prise en charge des participants Non-Résidents lors de l'atelier provincial au NAYALA"/>
  </r>
  <r>
    <s v="E"/>
    <s v="5201"/>
    <s v="854"/>
    <s v="85407"/>
    <s v="8540008"/>
    <n v="528004120020"/>
    <x v="7"/>
    <x v="63"/>
    <x v="62"/>
    <n v="202302"/>
    <n v="44599"/>
    <s v="XOF"/>
    <n v="-105000"/>
    <n v="-178.43"/>
    <s v="EUR"/>
    <n v="-160.07300000000001"/>
    <n v="30543560"/>
    <s v="SUBGRANT"/>
    <n v="13487"/>
    <s v="CHQN°000856/ Justifs avril/Prise en charge des participants Non-Résidents lors de l'atelier provincial au NAYALA"/>
  </r>
  <r>
    <s v="E"/>
    <s v="5201"/>
    <s v="854"/>
    <s v="85407"/>
    <s v="8540008"/>
    <n v="528004120020"/>
    <x v="7"/>
    <x v="63"/>
    <x v="62"/>
    <n v="202302"/>
    <n v="44599"/>
    <s v="XOF"/>
    <n v="-165000"/>
    <n v="-280.39"/>
    <s v="EUR"/>
    <n v="-251.54300000000001"/>
    <n v="30543560"/>
    <s v="SUBGRANT"/>
    <n v="13487"/>
    <s v="CHQN°000856/Justifs avril/ Prise en charge des participants Non-Résidents lors de l'atelier provincial au NAYALA"/>
  </r>
  <r>
    <s v="E"/>
    <s v="5201"/>
    <s v="854"/>
    <s v="85407"/>
    <s v="8540008"/>
    <n v="528004120020"/>
    <x v="7"/>
    <x v="63"/>
    <x v="62"/>
    <n v="202302"/>
    <n v="44599"/>
    <s v="XOF"/>
    <n v="-150000"/>
    <n v="-254.9"/>
    <s v="EUR"/>
    <n v="-228.67500000000001"/>
    <n v="30543560"/>
    <s v="SUBGRANT"/>
    <n v="13487"/>
    <s v="CHQN°000856/ Justifs avril/Prise en charge des participants Non-Résidents lors de l'atelier provincialau NAYALA"/>
  </r>
  <r>
    <s v="E"/>
    <s v="5201"/>
    <s v="854"/>
    <s v="85407"/>
    <s v="8540008"/>
    <n v="528004120020"/>
    <x v="7"/>
    <x v="63"/>
    <x v="62"/>
    <n v="202302"/>
    <n v="44599"/>
    <s v="XOF"/>
    <n v="-15000"/>
    <n v="-25.49"/>
    <s v="EUR"/>
    <n v="-22.867999999999999"/>
    <n v="30543560"/>
    <s v="SUBGRANT"/>
    <n v="13487"/>
    <s v="CHQN°000856/ Justifs avril/Prise en charge des participants Résidents lors de l'atelier provincial au NAYALA"/>
  </r>
  <r>
    <s v="E"/>
    <s v="5201"/>
    <s v="854"/>
    <s v="85407"/>
    <s v="8540008"/>
    <n v="528004120020"/>
    <x v="7"/>
    <x v="63"/>
    <x v="62"/>
    <n v="202302"/>
    <n v="44599"/>
    <s v="XOF"/>
    <n v="-15000"/>
    <n v="-25.49"/>
    <s v="EUR"/>
    <n v="-22.867999999999999"/>
    <n v="30543560"/>
    <s v="SUBGRANT"/>
    <n v="13487"/>
    <s v="CHQN°000856/Justifs avril/ Prise en charge des participants Résidents lors de l'atelier provincial au NAYALA"/>
  </r>
  <r>
    <s v="E"/>
    <s v="5201"/>
    <s v="854"/>
    <s v="85407"/>
    <s v="8540008"/>
    <n v="528004120020"/>
    <x v="7"/>
    <x v="63"/>
    <x v="62"/>
    <n v="202302"/>
    <n v="44599"/>
    <s v="XOF"/>
    <n v="-15000"/>
    <n v="-25.49"/>
    <s v="EUR"/>
    <n v="-22.867999999999999"/>
    <n v="30543560"/>
    <s v="SUBGRANT"/>
    <n v="13487"/>
    <s v="CHQN°000856/Justifs avril/ Prise en charge des participants Résidents lors de l'atelier provincial au NAYALA"/>
  </r>
  <r>
    <s v="E"/>
    <s v="5201"/>
    <s v="854"/>
    <s v="85407"/>
    <s v="8540008"/>
    <n v="528004120020"/>
    <x v="7"/>
    <x v="63"/>
    <x v="62"/>
    <n v="202302"/>
    <n v="44599"/>
    <s v="XOF"/>
    <n v="-5000"/>
    <n v="-8.5"/>
    <s v="EUR"/>
    <n v="-7.6260000000000003"/>
    <n v="30543560"/>
    <s v="SUBGRANT"/>
    <n v="13487"/>
    <s v="CHQN°000856/ Justifs avril/Prise en charge des participants Résidents lors de l'atelier provincial au NAYALA"/>
  </r>
  <r>
    <s v="E"/>
    <s v="5201"/>
    <s v="854"/>
    <s v="85407"/>
    <s v="8540008"/>
    <n v="528004120020"/>
    <x v="7"/>
    <x v="63"/>
    <x v="62"/>
    <n v="202302"/>
    <n v="44599"/>
    <s v="XOF"/>
    <n v="-10000"/>
    <n v="-16.989999999999998"/>
    <s v="EUR"/>
    <n v="-15.242000000000001"/>
    <n v="30543560"/>
    <s v="SUBGRANT"/>
    <n v="13487"/>
    <s v="CHQN°000856/ Justifs avril/Prise en charge des participants Résidents lors de l'atelier provincial au NAYALA"/>
  </r>
  <r>
    <s v="E"/>
    <s v="5201"/>
    <s v="854"/>
    <s v="85407"/>
    <s v="8540008"/>
    <n v="528004120020"/>
    <x v="7"/>
    <x v="63"/>
    <x v="62"/>
    <n v="202302"/>
    <n v="44599"/>
    <s v="XOF"/>
    <n v="-25000"/>
    <n v="-42.48"/>
    <s v="EUR"/>
    <n v="-38.11"/>
    <n v="30543560"/>
    <s v="SUBGRANT"/>
    <n v="13487"/>
    <s v="CHQN°000856/ Justifs avril/Prise en charge du haut commissaire lors de l'atelier provincial au NAYALA"/>
  </r>
  <r>
    <s v="E"/>
    <s v="5201"/>
    <s v="854"/>
    <s v="85407"/>
    <s v="8540008"/>
    <n v="528004120020"/>
    <x v="7"/>
    <x v="63"/>
    <x v="62"/>
    <n v="202302"/>
    <n v="44599"/>
    <s v="XOF"/>
    <n v="-5000"/>
    <n v="-8.5"/>
    <s v="EUR"/>
    <n v="-7.6260000000000003"/>
    <n v="30543560"/>
    <s v="SUBGRANT"/>
    <n v="13487"/>
    <s v="CHQN°000856/ Justifs avril/Prise en charge du DPEPPNF lors de l'atelier provinciall au NAYALA"/>
  </r>
  <r>
    <s v="E"/>
    <s v="5201"/>
    <s v="854"/>
    <s v="85407"/>
    <s v="8540008"/>
    <n v="528004120020"/>
    <x v="7"/>
    <x v="63"/>
    <x v="62"/>
    <n v="202302"/>
    <n v="44599"/>
    <s v="XOF"/>
    <n v="-45000"/>
    <n v="-76.47"/>
    <s v="EUR"/>
    <n v="-68.602999999999994"/>
    <n v="30543560"/>
    <s v="SUBGRANT"/>
    <n v="13487"/>
    <s v="CHQN°000856/Justifs avril/ Prise en charge des frais de communication du Point Focal lors de l'atelier provincial au NAYALA"/>
  </r>
  <r>
    <s v="E"/>
    <s v="5201"/>
    <s v="854"/>
    <s v="85407"/>
    <s v="8540008"/>
    <n v="528004120020"/>
    <x v="7"/>
    <x v="63"/>
    <x v="62"/>
    <n v="202302"/>
    <n v="44599"/>
    <s v="XOF"/>
    <n v="-30000"/>
    <n v="-50.98"/>
    <s v="EUR"/>
    <n v="-45.734999999999999"/>
    <n v="30543560"/>
    <s v="SUBGRANT"/>
    <n v="13487"/>
    <s v="CHQN°000856/ Justifs avril/Prise en charge des frais de communication du MCD et du DP lors de l'atelier provincial au NAYALA"/>
  </r>
  <r>
    <s v="E"/>
    <s v="5201"/>
    <s v="854"/>
    <s v="85407"/>
    <s v="8540008"/>
    <n v="528004120020"/>
    <x v="7"/>
    <x v="63"/>
    <x v="62"/>
    <n v="202302"/>
    <n v="44599"/>
    <s v="XOF"/>
    <n v="-25000"/>
    <n v="-42.48"/>
    <s v="EUR"/>
    <n v="-38.11"/>
    <n v="30543560"/>
    <s v="SUBGRANT"/>
    <n v="13487"/>
    <s v="CHQN°000857/ Justifs avril/Prise en charge du haut commissaire lors de l'atelier provincial au SOUROU"/>
  </r>
  <r>
    <s v="E"/>
    <s v="5201"/>
    <s v="854"/>
    <s v="85407"/>
    <s v="8540008"/>
    <n v="528004120020"/>
    <x v="7"/>
    <x v="63"/>
    <x v="62"/>
    <n v="202302"/>
    <n v="44599"/>
    <s v="XOF"/>
    <n v="-45000"/>
    <n v="-76.47"/>
    <s v="EUR"/>
    <n v="-68.602999999999994"/>
    <n v="30543560"/>
    <s v="SUBGRANT"/>
    <n v="13487"/>
    <s v="CHQN°000857/ Justifs avril/Prise en charge des frais de communication du DP et du MCD lors de l'atelier provinciall au SOUROU"/>
  </r>
  <r>
    <s v="E"/>
    <s v="5201"/>
    <s v="854"/>
    <s v="85407"/>
    <s v="8540008"/>
    <n v="528004120020"/>
    <x v="7"/>
    <x v="63"/>
    <x v="62"/>
    <n v="202302"/>
    <n v="44599"/>
    <s v="XOF"/>
    <n v="-30000"/>
    <n v="-50.98"/>
    <s v="EUR"/>
    <n v="-45.734999999999999"/>
    <n v="30543560"/>
    <s v="SUBGRANT"/>
    <n v="13487"/>
    <s v="CHQN°000857/Justifs avril/ Prise en charge des frais de communication du Point Focal lors de l'atelier provinciall au SOUROU"/>
  </r>
  <r>
    <s v="E"/>
    <s v="5201"/>
    <s v="854"/>
    <s v="85407"/>
    <s v="8540008"/>
    <n v="528004120020"/>
    <x v="7"/>
    <x v="63"/>
    <x v="62"/>
    <n v="202302"/>
    <n v="44599"/>
    <s v="XOF"/>
    <n v="-150000"/>
    <n v="-254.9"/>
    <s v="EUR"/>
    <n v="-228.67500000000001"/>
    <n v="30543560"/>
    <s v="SUBGRANT"/>
    <n v="13487"/>
    <s v="CHQN°000857/ Justifs avril/Prise en charge des participants Non-Résidents lors de l'atelier provincial au SOUROU"/>
  </r>
  <r>
    <s v="E"/>
    <s v="5201"/>
    <s v="854"/>
    <s v="85407"/>
    <s v="8540008"/>
    <n v="528004120020"/>
    <x v="7"/>
    <x v="63"/>
    <x v="62"/>
    <n v="202302"/>
    <n v="44599"/>
    <s v="XOF"/>
    <n v="-45000"/>
    <n v="-76.47"/>
    <s v="EUR"/>
    <n v="-68.602999999999994"/>
    <n v="30543560"/>
    <s v="SUBGRANT"/>
    <n v="13487"/>
    <s v="CHQN°000857/ Justifs avril/Prise en charge des participants Non-Résidents lors de l'atelier provincial au SOUROU"/>
  </r>
  <r>
    <s v="E"/>
    <s v="5201"/>
    <s v="854"/>
    <s v="85407"/>
    <s v="8540008"/>
    <n v="528004120020"/>
    <x v="7"/>
    <x v="63"/>
    <x v="62"/>
    <n v="202302"/>
    <n v="44599"/>
    <s v="XOF"/>
    <n v="-50000"/>
    <n v="-84.97"/>
    <s v="EUR"/>
    <n v="-76.227999999999994"/>
    <n v="30543560"/>
    <s v="SUBGRANT"/>
    <n v="13487"/>
    <s v="CHQN°000857/ Justifs avril/Prise en charge des participants Résidents lors de l'atelier provincial au SOUROU"/>
  </r>
  <r>
    <s v="E"/>
    <s v="5201"/>
    <s v="854"/>
    <s v="85407"/>
    <s v="8540008"/>
    <n v="528004120020"/>
    <x v="7"/>
    <x v="63"/>
    <x v="62"/>
    <n v="202302"/>
    <n v="44599"/>
    <s v="XOF"/>
    <n v="-50000"/>
    <n v="-84.97"/>
    <s v="EUR"/>
    <n v="-76.227999999999994"/>
    <n v="30543560"/>
    <s v="SUBGRANT"/>
    <n v="13487"/>
    <s v="CHQN°000857/Justifs avril/ Prise en charge des participants Résidents lors de l'atelier provincial au SOUROU"/>
  </r>
  <r>
    <s v="E"/>
    <s v="5201"/>
    <s v="854"/>
    <s v="85407"/>
    <s v="8540008"/>
    <n v="528004120020"/>
    <x v="7"/>
    <x v="63"/>
    <x v="62"/>
    <n v="202302"/>
    <n v="44599"/>
    <s v="XOF"/>
    <n v="-5000"/>
    <n v="-8.5"/>
    <s v="EUR"/>
    <n v="-7.6260000000000003"/>
    <n v="30543560"/>
    <s v="SUBGRANT"/>
    <n v="13487"/>
    <s v="CHQN°000857/ Justifs avril/Prise en charge des participants Résidents lors de l'atelier provincial au SOUROU"/>
  </r>
  <r>
    <s v="E"/>
    <s v="5201"/>
    <s v="854"/>
    <s v="85407"/>
    <s v="8540008"/>
    <n v="528004120020"/>
    <x v="7"/>
    <x v="63"/>
    <x v="62"/>
    <n v="202302"/>
    <n v="44599"/>
    <s v="XOF"/>
    <n v="-10000"/>
    <n v="-16.989999999999998"/>
    <s v="EUR"/>
    <n v="-15.242000000000001"/>
    <n v="30543560"/>
    <s v="SUBGRANT"/>
    <n v="13487"/>
    <s v="CHQN°000857/ Justifs avril/Prise en charge de la location de la salle lors de l'atelier provincial au SOUROU"/>
  </r>
  <r>
    <s v="E"/>
    <s v="5201"/>
    <s v="854"/>
    <s v="85407"/>
    <s v="8540008"/>
    <n v="528004120020"/>
    <x v="7"/>
    <x v="63"/>
    <x v="62"/>
    <n v="202302"/>
    <n v="44599"/>
    <s v="XOF"/>
    <n v="-4250"/>
    <n v="-7.22"/>
    <s v="EUR"/>
    <n v="-6.4770000000000003"/>
    <n v="30543560"/>
    <s v="SUBGRANT"/>
    <n v="13487"/>
    <s v="CHQN°000857/Justifs avril/ Prise en charge des frais d'impression lors de l'atelier provincial au SOUROU"/>
  </r>
  <r>
    <s v="E"/>
    <s v="5201"/>
    <s v="854"/>
    <s v="85407"/>
    <s v="8540008"/>
    <n v="528004120020"/>
    <x v="7"/>
    <x v="63"/>
    <x v="62"/>
    <n v="202302"/>
    <n v="44599"/>
    <s v="XOF"/>
    <n v="-10000"/>
    <n v="-16.989999999999998"/>
    <s v="EUR"/>
    <n v="-15.242000000000001"/>
    <n v="30543560"/>
    <s v="SUBGRANT"/>
    <n v="13487"/>
    <s v="Justifs avril/Retenue à la source de la restauration lors de l'atelier provincial au SOUROU"/>
  </r>
  <r>
    <s v="E"/>
    <s v="5201"/>
    <s v="854"/>
    <s v="85407"/>
    <s v="8540008"/>
    <n v="528004120020"/>
    <x v="7"/>
    <x v="63"/>
    <x v="62"/>
    <n v="202302"/>
    <n v="44599"/>
    <s v="XOF"/>
    <n v="-190000"/>
    <n v="-322.87"/>
    <s v="EUR"/>
    <n v="-289.65300000000002"/>
    <n v="30543560"/>
    <s v="SUBGRANT"/>
    <n v="13487"/>
    <s v="CHQN°000857/Justifs avril/ Prise en charge de la restauration lors de l'atelier provincial au SOUROU"/>
  </r>
  <r>
    <s v="E"/>
    <s v="5201"/>
    <s v="854"/>
    <s v="85407"/>
    <s v="8540008"/>
    <n v="528004120020"/>
    <x v="7"/>
    <x v="63"/>
    <x v="62"/>
    <n v="202302"/>
    <n v="44599"/>
    <s v="XOF"/>
    <n v="-50000"/>
    <n v="-84.97"/>
    <s v="EUR"/>
    <n v="-76.227999999999994"/>
    <n v="30543560"/>
    <s v="SUBGRANT"/>
    <n v="13487"/>
    <s v="CHQN°000858/Justifs avril/ Prise en charge des participants Résidents lors de l'atelier provincial à la KOSSI"/>
  </r>
  <r>
    <s v="E"/>
    <s v="5201"/>
    <s v="854"/>
    <s v="85407"/>
    <s v="8540008"/>
    <n v="528004120020"/>
    <x v="7"/>
    <x v="63"/>
    <x v="62"/>
    <n v="202302"/>
    <n v="44599"/>
    <s v="XOF"/>
    <n v="-50000"/>
    <n v="-84.97"/>
    <s v="EUR"/>
    <n v="-76.227999999999994"/>
    <n v="30543560"/>
    <s v="SUBGRANT"/>
    <n v="13487"/>
    <s v="CHQN°000858/Justifs avril/ Prise en charge des participants Résidents lors de l'atelier provincial à la KOSSI"/>
  </r>
  <r>
    <s v="E"/>
    <s v="5201"/>
    <s v="854"/>
    <s v="85407"/>
    <s v="8540008"/>
    <n v="528004120020"/>
    <x v="7"/>
    <x v="63"/>
    <x v="62"/>
    <n v="202302"/>
    <n v="44599"/>
    <s v="XOF"/>
    <n v="-45000"/>
    <n v="-76.47"/>
    <s v="EUR"/>
    <n v="-68.602999999999994"/>
    <n v="30543560"/>
    <s v="SUBGRANT"/>
    <n v="13487"/>
    <s v="CHQN°000858/ Justifs avril/Prise en charge des participants Non-Résidents lors de l'atelier provincial à la KOSSI"/>
  </r>
  <r>
    <s v="E"/>
    <s v="5201"/>
    <s v="854"/>
    <s v="85407"/>
    <s v="8540008"/>
    <n v="528004120020"/>
    <x v="7"/>
    <x v="63"/>
    <x v="62"/>
    <n v="202302"/>
    <n v="44599"/>
    <s v="XOF"/>
    <n v="-150000"/>
    <n v="-254.9"/>
    <s v="EUR"/>
    <n v="-228.67500000000001"/>
    <n v="30543560"/>
    <s v="SUBGRANT"/>
    <n v="13487"/>
    <s v="CHQN°000858/Justifs avril/ Prise en charge des participants Non-Résidents lors de l'atelier provincial à la KOSSI"/>
  </r>
  <r>
    <s v="E"/>
    <s v="5201"/>
    <s v="854"/>
    <s v="85407"/>
    <s v="8540008"/>
    <n v="528004120020"/>
    <x v="7"/>
    <x v="63"/>
    <x v="62"/>
    <n v="202302"/>
    <n v="44599"/>
    <s v="XOF"/>
    <n v="-150000"/>
    <n v="-254.9"/>
    <s v="EUR"/>
    <n v="-228.67500000000001"/>
    <n v="30543560"/>
    <s v="SUBGRANT"/>
    <n v="13487"/>
    <s v="CHQN°000858/Justifs avril/ Prise en charge des participants Non-Résidents lors de l'atelier provincial à la KOSSI"/>
  </r>
  <r>
    <s v="E"/>
    <s v="5201"/>
    <s v="854"/>
    <s v="85407"/>
    <s v="8540008"/>
    <n v="528004120020"/>
    <x v="7"/>
    <x v="63"/>
    <x v="62"/>
    <n v="202302"/>
    <n v="44599"/>
    <s v="XOF"/>
    <n v="-25000"/>
    <n v="-42.48"/>
    <s v="EUR"/>
    <n v="-38.11"/>
    <n v="30543560"/>
    <s v="SUBGRANT"/>
    <n v="13487"/>
    <s v="CHQN°000858/Justifs avril/ Prise en charge du Haut commissaire lors de l'atelier provincial à la KOSSI"/>
  </r>
  <r>
    <s v="E"/>
    <s v="5201"/>
    <s v="854"/>
    <s v="85407"/>
    <s v="8540008"/>
    <n v="528004120020"/>
    <x v="7"/>
    <x v="63"/>
    <x v="62"/>
    <n v="202302"/>
    <n v="44599"/>
    <s v="XOF"/>
    <n v="-30000"/>
    <n v="-50.98"/>
    <s v="EUR"/>
    <n v="-45.734999999999999"/>
    <n v="30543560"/>
    <s v="SUBGRANT"/>
    <n v="13487"/>
    <s v="CHQN°000858/Justifs avril/ Prise en charge de la communication des points focaux lors de l'atelier provincial à la KOSSI"/>
  </r>
  <r>
    <s v="E"/>
    <s v="5201"/>
    <s v="854"/>
    <s v="85407"/>
    <s v="8540008"/>
    <n v="528004120020"/>
    <x v="7"/>
    <x v="63"/>
    <x v="62"/>
    <n v="202302"/>
    <n v="44599"/>
    <s v="XOF"/>
    <n v="-45000"/>
    <n v="-76.47"/>
    <s v="EUR"/>
    <n v="-68.602999999999994"/>
    <n v="30543560"/>
    <s v="SUBGRANT"/>
    <n v="13487"/>
    <s v="CHQN°000858/ Justifs avril/Prise en charge de la communication du DP et du MCD lors de l'atelier provincial à la KOSSI"/>
  </r>
  <r>
    <s v="E"/>
    <s v="5201"/>
    <s v="854"/>
    <s v="85407"/>
    <s v="8540008"/>
    <n v="528004120020"/>
    <x v="7"/>
    <x v="63"/>
    <x v="62"/>
    <n v="202302"/>
    <n v="44599"/>
    <s v="XOF"/>
    <n v="-11250"/>
    <n v="-19.12"/>
    <s v="EUR"/>
    <n v="-17.152999999999999"/>
    <n v="30543560"/>
    <s v="SUBGRANT"/>
    <n v="13487"/>
    <s v="CHQN°000858/ Justifs avril/Prise en charge des frais d'impression lors de l'atelier provincial à la KOSSI"/>
  </r>
  <r>
    <s v="E"/>
    <s v="5201"/>
    <s v="854"/>
    <s v="85407"/>
    <s v="8540008"/>
    <n v="528004120020"/>
    <x v="7"/>
    <x v="63"/>
    <x v="62"/>
    <n v="202302"/>
    <n v="44599"/>
    <s v="XOF"/>
    <n v="-30000"/>
    <n v="-50.98"/>
    <s v="EUR"/>
    <n v="-45.734999999999999"/>
    <n v="30543560"/>
    <s v="SUBGRANT"/>
    <n v="13487"/>
    <s v="CHQN°000858/Justifs avril/ Prise en charge des frais de location de salle lors de l'atelier provincial à la KOSSI"/>
  </r>
  <r>
    <s v="E"/>
    <s v="5201"/>
    <s v="854"/>
    <s v="85407"/>
    <s v="8540008"/>
    <n v="528004120020"/>
    <x v="7"/>
    <x v="63"/>
    <x v="62"/>
    <n v="202302"/>
    <n v="44599"/>
    <s v="XOF"/>
    <n v="-20000"/>
    <n v="-33.99"/>
    <s v="EUR"/>
    <n v="-30.492999999999999"/>
    <n v="30543560"/>
    <s v="SUBGRANT"/>
    <n v="13487"/>
    <s v="CHQN°000859/Justifs avril/ Prise en charge des frais de communication du SGR lors de l'atelier Régional à Dédougou"/>
  </r>
  <r>
    <s v="E"/>
    <s v="5201"/>
    <s v="854"/>
    <s v="85407"/>
    <s v="8540008"/>
    <n v="528004120020"/>
    <x v="7"/>
    <x v="63"/>
    <x v="62"/>
    <n v="202302"/>
    <n v="44599"/>
    <s v="XOF"/>
    <n v="-15000"/>
    <n v="-25.49"/>
    <s v="EUR"/>
    <n v="-22.867999999999999"/>
    <n v="30543560"/>
    <s v="SUBGRANT"/>
    <n v="13487"/>
    <s v="CHQN°000859/ Justifs avril/Prise en charge des membres du Governorat lors de l'atelier Régional à Dédougou"/>
  </r>
  <r>
    <s v="E"/>
    <s v="5201"/>
    <s v="854"/>
    <s v="85407"/>
    <s v="8540008"/>
    <n v="528004120020"/>
    <x v="7"/>
    <x v="63"/>
    <x v="62"/>
    <n v="202302"/>
    <n v="44599"/>
    <s v="XOF"/>
    <n v="-10000"/>
    <n v="-16.989999999999998"/>
    <s v="EUR"/>
    <n v="-15.242000000000001"/>
    <n v="30543560"/>
    <s v="SUBGRANT"/>
    <n v="13487"/>
    <s v="CHQN°000859/ Justifs avril/Prise en charge des frais de communication du protocole lors de l'atelier Régional à Dédougou"/>
  </r>
  <r>
    <s v="E"/>
    <s v="5201"/>
    <s v="854"/>
    <s v="85407"/>
    <s v="8540008"/>
    <n v="528004120020"/>
    <x v="7"/>
    <x v="63"/>
    <x v="62"/>
    <n v="202302"/>
    <n v="44599"/>
    <s v="XOF"/>
    <n v="-10000"/>
    <n v="-16.989999999999998"/>
    <s v="EUR"/>
    <n v="-15.242000000000001"/>
    <n v="30543560"/>
    <s v="SUBGRANT"/>
    <n v="13487"/>
    <s v="CHQN°000859/ Justifs avril/Prise en charge des membres du Gouvernorat lors de l'atelier Régional à Dédougou"/>
  </r>
  <r>
    <s v="E"/>
    <s v="5201"/>
    <s v="854"/>
    <s v="85407"/>
    <s v="8540008"/>
    <n v="528004120020"/>
    <x v="7"/>
    <x v="63"/>
    <x v="62"/>
    <n v="202302"/>
    <n v="44599"/>
    <s v="XOF"/>
    <n v="-15000"/>
    <n v="-25.49"/>
    <s v="EUR"/>
    <n v="-22.867999999999999"/>
    <n v="30543560"/>
    <s v="SUBGRANT"/>
    <n v="13487"/>
    <s v="CHQN°000859/ Justifs avril/Prise en charge des Résidents/ Directeurs Régionaux lors de l'atelier Régional à Dédougou"/>
  </r>
  <r>
    <s v="E"/>
    <s v="5201"/>
    <s v="854"/>
    <s v="85407"/>
    <s v="8540008"/>
    <n v="528004120020"/>
    <x v="7"/>
    <x v="63"/>
    <x v="62"/>
    <n v="202302"/>
    <n v="44599"/>
    <s v="XOF"/>
    <n v="-60000"/>
    <n v="-101.96"/>
    <s v="EUR"/>
    <n v="-91.47"/>
    <n v="30543560"/>
    <s v="SUBGRANT"/>
    <n v="13487"/>
    <s v="CHQN°000859/ Justifs avril/Prise en charge des frais de communication des Directeurs Régionaux lors de l'atelier Régional à Dédougou"/>
  </r>
  <r>
    <s v="E"/>
    <s v="5201"/>
    <s v="854"/>
    <s v="85407"/>
    <s v="8540008"/>
    <n v="528004120020"/>
    <x v="7"/>
    <x v="63"/>
    <x v="62"/>
    <n v="202302"/>
    <n v="44599"/>
    <s v="XOF"/>
    <n v="-180000"/>
    <n v="-305.88"/>
    <s v="EUR"/>
    <n v="-274.411"/>
    <n v="30543560"/>
    <s v="SUBGRANT"/>
    <n v="13487"/>
    <s v="CHQN°000859/ Justifs avril/Prise en charge des DPEPPNF lors de l'atelier Régional à Dédougou"/>
  </r>
  <r>
    <s v="E"/>
    <s v="5201"/>
    <s v="854"/>
    <s v="85407"/>
    <s v="8540008"/>
    <n v="528004120020"/>
    <x v="7"/>
    <x v="63"/>
    <x v="62"/>
    <n v="202302"/>
    <n v="44599"/>
    <s v="XOF"/>
    <n v="-180000"/>
    <n v="-305.88"/>
    <s v="EUR"/>
    <n v="-274.411"/>
    <n v="30543560"/>
    <s v="SUBGRANT"/>
    <n v="13487"/>
    <s v="CHQN°000859/Justifs avril/ Prise en charge des MCD lors de l'atelier Régional à Dédougou"/>
  </r>
  <r>
    <s v="E"/>
    <s v="5201"/>
    <s v="854"/>
    <s v="85407"/>
    <s v="8540008"/>
    <n v="528004120020"/>
    <x v="7"/>
    <x v="63"/>
    <x v="62"/>
    <n v="202302"/>
    <n v="44599"/>
    <s v="XOF"/>
    <n v="-180000"/>
    <n v="-305.88"/>
    <s v="EUR"/>
    <n v="-274.411"/>
    <n v="30543560"/>
    <s v="SUBGRANT"/>
    <n v="13487"/>
    <s v="CHQN°000859/Justifs avril/ Prise en charge des DPEPS lors de l'atelier Régional à Dédougou"/>
  </r>
  <r>
    <s v="E"/>
    <s v="5201"/>
    <s v="854"/>
    <s v="85407"/>
    <s v="8540008"/>
    <n v="528004120020"/>
    <x v="7"/>
    <x v="63"/>
    <x v="62"/>
    <n v="202302"/>
    <n v="44599"/>
    <s v="XOF"/>
    <n v="-486000"/>
    <n v="-825.87"/>
    <s v="EUR"/>
    <n v="-740.90300000000002"/>
    <n v="30543560"/>
    <s v="SUBGRANT"/>
    <n v="13487"/>
    <s v="CHQN°000859/ Justifs avril/Prise en charge des Points focaux lors de l'atelier Régional à Dédougou"/>
  </r>
  <r>
    <s v="E"/>
    <s v="5201"/>
    <s v="854"/>
    <s v="85407"/>
    <s v="8540008"/>
    <n v="528004120020"/>
    <x v="7"/>
    <x v="63"/>
    <x v="62"/>
    <n v="202302"/>
    <n v="44599"/>
    <s v="XOF"/>
    <n v="-11250"/>
    <n v="-19.12"/>
    <s v="EUR"/>
    <n v="-17.152999999999999"/>
    <n v="30543560"/>
    <s v="SUBGRANT"/>
    <n v="13487"/>
    <s v="Justifs avril/Retenue à la souce de la restauration lors de l'atelier Régional à Dédougou"/>
  </r>
  <r>
    <s v="E"/>
    <s v="5201"/>
    <s v="854"/>
    <s v="85407"/>
    <s v="8540008"/>
    <n v="528004120020"/>
    <x v="7"/>
    <x v="63"/>
    <x v="62"/>
    <n v="202302"/>
    <n v="44599"/>
    <s v="XOF"/>
    <n v="-213750"/>
    <n v="-363.23"/>
    <s v="EUR"/>
    <n v="-325.86"/>
    <n v="30543560"/>
    <s v="SUBGRANT"/>
    <n v="13487"/>
    <s v="CHQN°000859/Justifs avril/ Prise en charge de la restauration lors de l'atelier Régional à Dédougou"/>
  </r>
  <r>
    <s v="E"/>
    <s v="5201"/>
    <s v="854"/>
    <s v="85407"/>
    <s v="8540008"/>
    <n v="528004120026"/>
    <x v="6"/>
    <x v="46"/>
    <x v="46"/>
    <n v="202302"/>
    <n v="44599"/>
    <s v="XOF"/>
    <n v="-12000"/>
    <n v="-20.39"/>
    <s v="EUR"/>
    <n v="-18.292000000000002"/>
    <n v="30543560"/>
    <s v="SUBGRANT"/>
    <n v="13487"/>
    <s v="Justifs avril/Retenue à la source de la restauration lors de la journée pédagogique au NAYALA"/>
  </r>
  <r>
    <s v="E"/>
    <s v="5201"/>
    <s v="854"/>
    <s v="85407"/>
    <s v="8540008"/>
    <n v="528004120026"/>
    <x v="6"/>
    <x v="46"/>
    <x v="46"/>
    <n v="202302"/>
    <n v="44599"/>
    <s v="XOF"/>
    <n v="-228000"/>
    <n v="-387.44"/>
    <s v="EUR"/>
    <n v="-347.58"/>
    <n v="30543560"/>
    <s v="SUBGRANT"/>
    <n v="13487"/>
    <s v="CHQN°000862/ Justifs avril/Prise en charge de la restauration à Toma lors de la journée pédagogique"/>
  </r>
  <r>
    <s v="E"/>
    <s v="5201"/>
    <s v="854"/>
    <s v="85407"/>
    <s v="8540008"/>
    <n v="528004120026"/>
    <x v="6"/>
    <x v="46"/>
    <x v="46"/>
    <n v="202302"/>
    <n v="44599"/>
    <s v="XOF"/>
    <n v="-9000"/>
    <n v="-15.29"/>
    <s v="EUR"/>
    <n v="-13.717000000000001"/>
    <n v="30543560"/>
    <s v="SUBGRANT"/>
    <n v="13487"/>
    <s v="Justifs avril/Retenue à la source de la restauration à GOSSINA lors de la journée pédagogique au NAYALA"/>
  </r>
  <r>
    <s v="E"/>
    <s v="5201"/>
    <s v="854"/>
    <s v="85407"/>
    <s v="8540008"/>
    <n v="528004120026"/>
    <x v="6"/>
    <x v="46"/>
    <x v="46"/>
    <n v="202302"/>
    <n v="44599"/>
    <s v="XOF"/>
    <n v="-171000"/>
    <n v="-290.58"/>
    <s v="EUR"/>
    <n v="-260.685"/>
    <n v="30543560"/>
    <s v="SUBGRANT"/>
    <n v="13487"/>
    <s v="CHQN°000863/ Justifs avril/Prise en charge de la restauration à GOSSINA lors de la journée pédagogique"/>
  </r>
  <r>
    <s v="E"/>
    <s v="5201"/>
    <s v="854"/>
    <s v="85407"/>
    <s v="8540008"/>
    <n v="528004120026"/>
    <x v="6"/>
    <x v="46"/>
    <x v="46"/>
    <n v="202302"/>
    <n v="44599"/>
    <s v="XOF"/>
    <n v="-9000"/>
    <n v="-15.29"/>
    <s v="EUR"/>
    <n v="-13.717000000000001"/>
    <n v="30543560"/>
    <s v="SUBGRANT"/>
    <n v="13487"/>
    <s v="Justifs avril/Retenue à la source de la restauration à YABA lors de la journée pédagogique au NAYALA"/>
  </r>
  <r>
    <s v="E"/>
    <s v="5201"/>
    <s v="854"/>
    <s v="85407"/>
    <s v="8540008"/>
    <n v="528004120026"/>
    <x v="6"/>
    <x v="46"/>
    <x v="46"/>
    <n v="202302"/>
    <n v="44599"/>
    <s v="XOF"/>
    <n v="-171000"/>
    <n v="-290.58"/>
    <s v="EUR"/>
    <n v="-260.685"/>
    <n v="30543560"/>
    <s v="SUBGRANT"/>
    <n v="13487"/>
    <s v="CHQN°000864/ Justifs avril/Prise en charge de la restauration à YABA lors de la journée pédagogique"/>
  </r>
  <r>
    <s v="E"/>
    <s v="5201"/>
    <s v="854"/>
    <s v="85407"/>
    <s v="8540008"/>
    <n v="528004120020"/>
    <x v="7"/>
    <x v="63"/>
    <x v="62"/>
    <n v="202302"/>
    <n v="44599"/>
    <s v="XOF"/>
    <n v="-10000"/>
    <n v="-16.989999999999998"/>
    <s v="EUR"/>
    <n v="-15.242000000000001"/>
    <n v="30543560"/>
    <s v="SUBGRANT"/>
    <n v="13487"/>
    <s v="Justifs avril/Retenue à la souce de la restauration à Toma lors de l'atelier Provincial"/>
  </r>
  <r>
    <s v="E"/>
    <s v="5201"/>
    <s v="854"/>
    <s v="85407"/>
    <s v="8540008"/>
    <n v="528004120010"/>
    <x v="1"/>
    <x v="50"/>
    <x v="50"/>
    <n v="202302"/>
    <n v="44599"/>
    <s v="XOF"/>
    <n v="-2000"/>
    <n v="-3.4"/>
    <s v="EUR"/>
    <n v="-3.05"/>
    <n v="30543560"/>
    <s v="SUBGRANT"/>
    <n v="13487"/>
    <s v="CHQN°0000866/Justifs avril/ Justifs avril/Remboursement des frais d'envois de plis"/>
  </r>
  <r>
    <s v="E"/>
    <s v="5201"/>
    <s v="854"/>
    <s v="85407"/>
    <s v="8540008"/>
    <n v="528004120010"/>
    <x v="1"/>
    <x v="50"/>
    <x v="50"/>
    <n v="202302"/>
    <n v="44599"/>
    <s v="XOF"/>
    <n v="-1000"/>
    <n v="-1.7"/>
    <s v="EUR"/>
    <n v="-1.5249999999999999"/>
    <n v="30543560"/>
    <s v="SUBGRANT"/>
    <n v="13487"/>
    <s v="CHQN°0000866/ Justifs avril/Remboursement des frais d'envois de plis"/>
  </r>
  <r>
    <s v="E"/>
    <s v="5201"/>
    <s v="854"/>
    <s v="85407"/>
    <s v="8540008"/>
    <n v="528004120010"/>
    <x v="1"/>
    <x v="50"/>
    <x v="50"/>
    <n v="202302"/>
    <n v="44599"/>
    <s v="XOF"/>
    <n v="-1000"/>
    <n v="-1.7"/>
    <s v="EUR"/>
    <n v="-1.5249999999999999"/>
    <n v="30543560"/>
    <s v="SUBGRANT"/>
    <n v="13487"/>
    <s v="CHQN°0000866/Justifs avril/ Remboursement des frais d'envois de plis"/>
  </r>
  <r>
    <s v="E"/>
    <s v="5201"/>
    <s v="854"/>
    <s v="85407"/>
    <s v="8540008"/>
    <n v="528004120010"/>
    <x v="1"/>
    <x v="50"/>
    <x v="50"/>
    <n v="202302"/>
    <n v="44599"/>
    <s v="XOF"/>
    <n v="-2000"/>
    <n v="-3.4"/>
    <s v="EUR"/>
    <n v="-3.05"/>
    <n v="30543560"/>
    <s v="SUBGRANT"/>
    <n v="13487"/>
    <s v="CHQN°0000866/Justifs avril/Remboursement des frais d'envois de plis"/>
  </r>
  <r>
    <s v="E"/>
    <s v="5201"/>
    <s v="854"/>
    <s v="85407"/>
    <s v="8540008"/>
    <n v="528004120010"/>
    <x v="1"/>
    <x v="50"/>
    <x v="50"/>
    <n v="202302"/>
    <n v="44599"/>
    <s v="XOF"/>
    <n v="-2000"/>
    <n v="-3.4"/>
    <s v="EUR"/>
    <n v="-3.05"/>
    <n v="30543560"/>
    <s v="SUBGRANT"/>
    <n v="13487"/>
    <s v="CHQN°0000866/Justifs avril/ Remboursement des frais d'envois de plis"/>
  </r>
  <r>
    <s v="E"/>
    <s v="5201"/>
    <s v="854"/>
    <s v="85407"/>
    <s v="8540008"/>
    <n v="528004120010"/>
    <x v="1"/>
    <x v="50"/>
    <x v="50"/>
    <n v="202302"/>
    <n v="44599"/>
    <s v="XOF"/>
    <n v="-2000"/>
    <n v="-3.4"/>
    <s v="EUR"/>
    <n v="-3.05"/>
    <n v="30543560"/>
    <s v="SUBGRANT"/>
    <n v="13487"/>
    <s v="CHQN°0000866/Justifs avril/ Remboursement des frais d'envois de plis"/>
  </r>
  <r>
    <s v="E"/>
    <s v="5201"/>
    <s v="854"/>
    <s v="85407"/>
    <s v="8540008"/>
    <n v="528004120010"/>
    <x v="1"/>
    <x v="50"/>
    <x v="50"/>
    <n v="202302"/>
    <n v="44599"/>
    <s v="XOF"/>
    <n v="-2000"/>
    <n v="-3.4"/>
    <s v="EUR"/>
    <n v="-3.05"/>
    <n v="30543560"/>
    <s v="SUBGRANT"/>
    <n v="13487"/>
    <s v="CHQN°0000866/ Justifs avril/Remboursement des frais d'envois de plis"/>
  </r>
  <r>
    <s v="E"/>
    <s v="5201"/>
    <s v="854"/>
    <s v="85407"/>
    <s v="8540008"/>
    <n v="528004120010"/>
    <x v="1"/>
    <x v="50"/>
    <x v="50"/>
    <n v="202302"/>
    <n v="44599"/>
    <s v="XOF"/>
    <n v="-2000"/>
    <n v="-3.4"/>
    <s v="EUR"/>
    <n v="-3.05"/>
    <n v="30543560"/>
    <s v="SUBGRANT"/>
    <n v="13487"/>
    <s v="CHQN°0000866/Justifs avril/ Remboursement des frais d'envois de plis"/>
  </r>
  <r>
    <s v="E"/>
    <s v="5201"/>
    <s v="854"/>
    <s v="85407"/>
    <s v="8540008"/>
    <n v="528004120010"/>
    <x v="1"/>
    <x v="50"/>
    <x v="50"/>
    <n v="202302"/>
    <n v="44599"/>
    <s v="XOF"/>
    <n v="-1000"/>
    <n v="-1.7"/>
    <s v="EUR"/>
    <n v="-1.5249999999999999"/>
    <n v="30543560"/>
    <s v="SUBGRANT"/>
    <n v="13487"/>
    <s v="CHQN°0000866/Justifs avril/ Remboursement des frais d'envois de plis"/>
  </r>
  <r>
    <s v="E"/>
    <s v="5201"/>
    <s v="854"/>
    <s v="85407"/>
    <s v="8540008"/>
    <n v="528004120010"/>
    <x v="1"/>
    <x v="51"/>
    <x v="51"/>
    <n v="202302"/>
    <n v="44599"/>
    <s v="XOF"/>
    <n v="-21500"/>
    <n v="-36.54"/>
    <s v="EUR"/>
    <n v="-32.780999999999999"/>
    <n v="30543560"/>
    <s v="SUBGRANT"/>
    <n v="13487"/>
    <s v="CHQN°0000868 / Justifs avril/Remboursement des frais d'achat de carburant du superviseur de la Kossi"/>
  </r>
  <r>
    <s v="E"/>
    <s v="5201"/>
    <s v="854"/>
    <s v="85407"/>
    <s v="8540008"/>
    <n v="528004120010"/>
    <x v="1"/>
    <x v="50"/>
    <x v="50"/>
    <n v="202302"/>
    <n v="44599"/>
    <s v="XOF"/>
    <n v="-15000"/>
    <n v="-25.49"/>
    <s v="EUR"/>
    <n v="-22.867999999999999"/>
    <n v="30543560"/>
    <s v="SUBGRANT"/>
    <n v="13487"/>
    <s v="CHQN°0000871/Justifs avril/Prise en charge des frais d'entretien du bureau mois d'avril 2022"/>
  </r>
  <r>
    <s v="E"/>
    <s v="5201"/>
    <s v="854"/>
    <s v="85407"/>
    <s v="8540008"/>
    <n v="528004120010"/>
    <x v="1"/>
    <x v="55"/>
    <x v="55"/>
    <n v="202302"/>
    <n v="44599"/>
    <s v="XOF"/>
    <n v="-5100"/>
    <n v="-8.67"/>
    <s v="EUR"/>
    <n v="-7.7779999999999996"/>
    <n v="30543560"/>
    <s v="SUBGRANT"/>
    <n v="13487"/>
    <s v="CHQN°0000872 / Justifs avril/Remboursement des frais d'entretien moto du superviseur du NAYALA mois de janvier 2022"/>
  </r>
  <r>
    <s v="E"/>
    <s v="5201"/>
    <s v="854"/>
    <s v="85407"/>
    <s v="8540008"/>
    <n v="528004120010"/>
    <x v="1"/>
    <x v="55"/>
    <x v="55"/>
    <n v="202302"/>
    <n v="44599"/>
    <s v="XOF"/>
    <n v="-8600"/>
    <n v="-14.61"/>
    <s v="EUR"/>
    <n v="-13.106999999999999"/>
    <n v="30543560"/>
    <s v="SUBGRANT"/>
    <n v="13487"/>
    <s v="CHQN°0000872 / Justifs avril/Remboursement des frais d'entretien moto du superviseur du NAYALA mois de mars 2022"/>
  </r>
  <r>
    <s v="E"/>
    <s v="5201"/>
    <s v="854"/>
    <s v="85407"/>
    <s v="8540008"/>
    <n v="528004120010"/>
    <x v="1"/>
    <x v="55"/>
    <x v="55"/>
    <n v="202302"/>
    <n v="44599"/>
    <s v="XOF"/>
    <n v="-8450"/>
    <n v="-14.36"/>
    <s v="EUR"/>
    <n v="-12.882999999999999"/>
    <n v="30543560"/>
    <s v="SUBGRANT"/>
    <n v="13487"/>
    <s v="CHQN°0000873 /Justifs avril/Remboursement des frais d'entretien du moto du superviseur de la Kossi mois de janvier 2022"/>
  </r>
  <r>
    <s v="E"/>
    <s v="5201"/>
    <s v="854"/>
    <s v="85407"/>
    <s v="8540008"/>
    <n v="528004120010"/>
    <x v="1"/>
    <x v="55"/>
    <x v="55"/>
    <n v="202302"/>
    <n v="44599"/>
    <s v="XOF"/>
    <n v="-8450"/>
    <n v="-14.36"/>
    <s v="EUR"/>
    <n v="-12.882999999999999"/>
    <n v="30543560"/>
    <s v="SUBGRANT"/>
    <n v="13487"/>
    <s v="CHQN°0000873 /Justifs avril/Remboursement des frais d'entretien du moto du superviseur de la Kossi mois de février 2022"/>
  </r>
  <r>
    <s v="E"/>
    <s v="5201"/>
    <s v="854"/>
    <s v="85407"/>
    <s v="8540008"/>
    <n v="528004120010"/>
    <x v="1"/>
    <x v="55"/>
    <x v="55"/>
    <n v="202302"/>
    <n v="44599"/>
    <s v="XOF"/>
    <n v="-8450"/>
    <n v="-14.36"/>
    <s v="EUR"/>
    <n v="-12.882999999999999"/>
    <n v="30543560"/>
    <s v="SUBGRANT"/>
    <n v="13487"/>
    <s v="CHQN°0000873 /Justifs avril/Remboursement des frais d'entretien du moto du superviseur de la Kossi mois de mars 2022"/>
  </r>
  <r>
    <s v="E"/>
    <s v="5201"/>
    <s v="854"/>
    <s v="85407"/>
    <s v="8540008"/>
    <n v="528004120010"/>
    <x v="1"/>
    <x v="55"/>
    <x v="55"/>
    <n v="202302"/>
    <n v="44599"/>
    <s v="XOF"/>
    <n v="-8150"/>
    <n v="-13.85"/>
    <s v="EUR"/>
    <n v="-12.425000000000001"/>
    <n v="30543560"/>
    <s v="SUBGRANT"/>
    <n v="13487"/>
    <s v="CHQN°0000874/Justifs avril/Remboursement des frais d'entretien moto du superviseur du Sourou mois de janvier 2022"/>
  </r>
  <r>
    <s v="E"/>
    <s v="5201"/>
    <s v="854"/>
    <s v="85407"/>
    <s v="8540008"/>
    <n v="528004120010"/>
    <x v="1"/>
    <x v="55"/>
    <x v="55"/>
    <n v="202302"/>
    <n v="44599"/>
    <s v="XOF"/>
    <n v="-8150"/>
    <n v="-13.85"/>
    <s v="EUR"/>
    <n v="-12.425000000000001"/>
    <n v="30543560"/>
    <s v="SUBGRANT"/>
    <n v="13487"/>
    <s v="CHQN°0000874/Justifs avril/Remboursement des frais d'entretien moto du superviseur du Sourou mois de février 2022"/>
  </r>
  <r>
    <s v="E"/>
    <s v="5201"/>
    <s v="854"/>
    <s v="85407"/>
    <s v="8540008"/>
    <n v="528004120010"/>
    <x v="1"/>
    <x v="55"/>
    <x v="55"/>
    <n v="202302"/>
    <n v="44599"/>
    <s v="XOF"/>
    <n v="-8150"/>
    <n v="-13.85"/>
    <s v="EUR"/>
    <n v="-12.425000000000001"/>
    <n v="30543560"/>
    <s v="SUBGRANT"/>
    <n v="13487"/>
    <s v="CHQN°0000874/Justifs avril/Remboursement des frais d'entretien moto du superviseur du Sourou mois de mars 2022"/>
  </r>
  <r>
    <s v="E"/>
    <s v="5201"/>
    <s v="854"/>
    <s v="85407"/>
    <s v="8540008"/>
    <n v="528004120010"/>
    <x v="1"/>
    <x v="55"/>
    <x v="55"/>
    <n v="202302"/>
    <n v="44599"/>
    <s v="XOF"/>
    <n v="-250"/>
    <n v="-0.42"/>
    <s v="EUR"/>
    <n v="-0.377"/>
    <n v="30543560"/>
    <s v="SUBGRANT"/>
    <n v="13487"/>
    <s v="Justifs avril/Remboursement des frais d'entretien moto du superviseur du Sourou mois de mars 2022"/>
  </r>
  <r>
    <s v="E"/>
    <s v="5201"/>
    <s v="854"/>
    <s v="85407"/>
    <s v="8540008"/>
    <n v="528004120010"/>
    <x v="1"/>
    <x v="50"/>
    <x v="50"/>
    <n v="202302"/>
    <n v="44599"/>
    <s v="XOF"/>
    <n v="-14681"/>
    <n v="-24.95"/>
    <s v="EUR"/>
    <n v="-22.382999999999999"/>
    <n v="30543560"/>
    <s v="SUBGRANT"/>
    <n v="13487"/>
    <s v="CHQN°0000875/Justifs avril/ Règlement de la facture d'électricité mois d'avril 2022"/>
  </r>
  <r>
    <s v="E"/>
    <s v="5201"/>
    <s v="854"/>
    <s v="85407"/>
    <s v="8540008"/>
    <n v="528004120010"/>
    <x v="1"/>
    <x v="50"/>
    <x v="50"/>
    <n v="202302"/>
    <n v="44599"/>
    <s v="XOF"/>
    <n v="-680000"/>
    <n v="-1155.54"/>
    <s v="EUR"/>
    <n v="-1036.6559999999999"/>
    <n v="30543560"/>
    <s v="SUBGRANT"/>
    <n v="13487"/>
    <s v="CHQN°0000876/ Justifs avril/ Achat de fournitures de bureau"/>
  </r>
  <r>
    <s v="E"/>
    <s v="5201"/>
    <s v="854"/>
    <s v="85407"/>
    <s v="8540008"/>
    <n v="528004120010"/>
    <x v="1"/>
    <x v="50"/>
    <x v="50"/>
    <n v="202302"/>
    <n v="44599"/>
    <s v="XOF"/>
    <n v="-45000"/>
    <n v="-76.47"/>
    <s v="EUR"/>
    <n v="-68.602999999999994"/>
    <n v="30543560"/>
    <s v="SUBGRANT"/>
    <n v="13487"/>
    <s v="CHQN°0000878/ Justifs avril/Remboursement des frais des agents de saisies des listes des élèves du projet"/>
  </r>
  <r>
    <s v="E"/>
    <s v="5201"/>
    <s v="854"/>
    <s v="85407"/>
    <s v="8540008"/>
    <n v="528004120010"/>
    <x v="1"/>
    <x v="50"/>
    <x v="50"/>
    <n v="202302"/>
    <n v="44599"/>
    <s v="XOF"/>
    <n v="-2000"/>
    <n v="-3.4"/>
    <s v="EUR"/>
    <n v="-3.05"/>
    <n v="30543560"/>
    <s v="SUBGRANT"/>
    <n v="13487"/>
    <s v="CHQN°0000879/Justifs avril/Remboursement des frais d'envois de plis"/>
  </r>
  <r>
    <s v="E"/>
    <s v="5201"/>
    <s v="854"/>
    <s v="85407"/>
    <s v="8540008"/>
    <n v="528004120010"/>
    <x v="1"/>
    <x v="50"/>
    <x v="50"/>
    <n v="202302"/>
    <n v="44599"/>
    <s v="XOF"/>
    <n v="-2000"/>
    <n v="-3.4"/>
    <s v="EUR"/>
    <n v="-3.05"/>
    <n v="30543560"/>
    <s v="SUBGRANT"/>
    <n v="13487"/>
    <s v="CHQN°0000879/Remboursement des frais d'envois de plis"/>
  </r>
  <r>
    <s v="E"/>
    <s v="5201"/>
    <s v="854"/>
    <s v="85407"/>
    <s v="8540008"/>
    <n v="528004120010"/>
    <x v="1"/>
    <x v="50"/>
    <x v="50"/>
    <n v="202302"/>
    <n v="44599"/>
    <s v="XOF"/>
    <n v="-1000"/>
    <n v="-1.7"/>
    <s v="EUR"/>
    <n v="-1.5249999999999999"/>
    <n v="30543560"/>
    <s v="SUBGRANT"/>
    <n v="13487"/>
    <s v="CHQN°0000879/Remboursement des frais d'envois de plis"/>
  </r>
  <r>
    <s v="E"/>
    <s v="5201"/>
    <s v="854"/>
    <s v="85407"/>
    <s v="8540008"/>
    <n v="528004120010"/>
    <x v="1"/>
    <x v="50"/>
    <x v="50"/>
    <n v="202302"/>
    <n v="44599"/>
    <s v="XOF"/>
    <n v="-2500"/>
    <n v="-4.25"/>
    <s v="EUR"/>
    <n v="-3.8130000000000002"/>
    <n v="30543560"/>
    <s v="SUBGRANT"/>
    <n v="13487"/>
    <s v="Relevé bancaire/Justifs avril/Taxes sur certification de chèque"/>
  </r>
  <r>
    <s v="E"/>
    <s v="5201"/>
    <s v="854"/>
    <s v="85407"/>
    <s v="8540008"/>
    <n v="528004120010"/>
    <x v="1"/>
    <x v="50"/>
    <x v="50"/>
    <n v="202302"/>
    <n v="44599"/>
    <s v="XOF"/>
    <n v="-2925"/>
    <n v="-4.97"/>
    <s v="EUR"/>
    <n v="-4.4589999999999996"/>
    <n v="30543560"/>
    <s v="SUBGRANT"/>
    <n v="13487"/>
    <s v="Relevé bancaire/ Justifs avril/Coûts partagés par les partenaires /agios bancaire"/>
  </r>
  <r>
    <s v="E"/>
    <s v="5201"/>
    <s v="854"/>
    <s v="85407"/>
    <s v="8540008"/>
    <n v="528004120010"/>
    <x v="1"/>
    <x v="47"/>
    <x v="47"/>
    <n v="202302"/>
    <n v="44599"/>
    <s v="XOF"/>
    <n v="-54000"/>
    <n v="-91.76"/>
    <s v="EUR"/>
    <n v="-82.32"/>
    <n v="30543560"/>
    <s v="SUBGRANT"/>
    <n v="13487"/>
    <s v="CHQN°0000924/ Justifs avril/Consommation de carburant pour véhicules"/>
  </r>
  <r>
    <s v="E"/>
    <s v="5201"/>
    <s v="854"/>
    <s v="85407"/>
    <s v="8540008"/>
    <n v="528004120010"/>
    <x v="1"/>
    <x v="51"/>
    <x v="51"/>
    <n v="202302"/>
    <n v="44599"/>
    <s v="XOF"/>
    <n v="-12000"/>
    <n v="-20.39"/>
    <s v="EUR"/>
    <n v="-18.292000000000002"/>
    <n v="30543560"/>
    <s v="SUBGRANT"/>
    <n v="13487"/>
    <s v="Justifs avril/Consommation  carburant du superviseur du SOUROU"/>
  </r>
  <r>
    <s v="E"/>
    <s v="5201"/>
    <s v="854"/>
    <s v="85407"/>
    <s v="8540008"/>
    <n v="528004120010"/>
    <x v="1"/>
    <x v="51"/>
    <x v="51"/>
    <n v="202302"/>
    <n v="44599"/>
    <s v="XOF"/>
    <n v="-14000"/>
    <n v="-23.79"/>
    <s v="EUR"/>
    <n v="-21.341999999999999"/>
    <n v="30543560"/>
    <s v="SUBGRANT"/>
    <n v="13487"/>
    <s v="Justifs avril/Consommation  carburant du MEAL"/>
  </r>
  <r>
    <s v="E"/>
    <s v="5201"/>
    <s v="854"/>
    <s v="85407"/>
    <s v="8540008"/>
    <n v="528004120010"/>
    <x v="1"/>
    <x v="51"/>
    <x v="51"/>
    <n v="202302"/>
    <n v="44599"/>
    <s v="XOF"/>
    <n v="-11000"/>
    <n v="-18.690000000000001"/>
    <s v="EUR"/>
    <n v="-16.766999999999999"/>
    <n v="30543560"/>
    <s v="SUBGRANT"/>
    <n v="13487"/>
    <s v="Justifs avril/Consommation carburant du superviseur du NAYALA"/>
  </r>
  <r>
    <s v="E"/>
    <s v="5201"/>
    <s v="854"/>
    <s v="85407"/>
    <s v="8540008"/>
    <n v="528004120010"/>
    <x v="1"/>
    <x v="50"/>
    <x v="50"/>
    <n v="202302"/>
    <n v="44599"/>
    <s v="XOF"/>
    <n v="-25000"/>
    <n v="-42.48"/>
    <s v="EUR"/>
    <n v="-38.11"/>
    <n v="30543560"/>
    <s v="SUBGRANT"/>
    <n v="13487"/>
    <s v="CHQN°0000948/Justifs avril/Remboursement des frais de carburant du Directeur Exécutif mois d'avril 2022"/>
  </r>
  <r>
    <s v="E"/>
    <s v="5201"/>
    <s v="854"/>
    <s v="85407"/>
    <s v="8540008"/>
    <n v="528004120010"/>
    <x v="1"/>
    <x v="50"/>
    <x v="50"/>
    <n v="202302"/>
    <n v="44599"/>
    <s v="XOF"/>
    <n v="-10000"/>
    <n v="-16.989999999999998"/>
    <s v="EUR"/>
    <n v="-15.242000000000001"/>
    <n v="30543560"/>
    <s v="SUBGRANT"/>
    <n v="13487"/>
    <s v="CHQN°0000949/Justifs avril/Remboursement des frais d'achat de mégas pour la connxion internet mois d'avril 2022"/>
  </r>
  <r>
    <s v="E"/>
    <s v="5201"/>
    <s v="854"/>
    <s v="85407"/>
    <s v="8540008"/>
    <n v="528004120010"/>
    <x v="1"/>
    <x v="50"/>
    <x v="50"/>
    <n v="202302"/>
    <n v="44599"/>
    <s v="XOF"/>
    <n v="-19750"/>
    <n v="-33.56"/>
    <s v="EUR"/>
    <n v="-30.106999999999999"/>
    <n v="30543560"/>
    <s v="SUBGRANT"/>
    <n v="13487"/>
    <s v="CHQN°0000860/Justifs avril/achat de fournitures de nettoyage"/>
  </r>
  <r>
    <m/>
    <m/>
    <m/>
    <m/>
    <m/>
    <m/>
    <x v="28"/>
    <x v="102"/>
    <x v="99"/>
    <m/>
    <m/>
    <m/>
    <m/>
    <m/>
    <m/>
    <m/>
    <m/>
    <m/>
    <m/>
    <m/>
  </r>
  <r>
    <m/>
    <m/>
    <m/>
    <m/>
    <m/>
    <m/>
    <x v="28"/>
    <x v="102"/>
    <x v="99"/>
    <m/>
    <m/>
    <m/>
    <m/>
    <m/>
    <m/>
    <m/>
    <m/>
    <m/>
    <m/>
    <m/>
  </r>
  <r>
    <m/>
    <m/>
    <m/>
    <m/>
    <m/>
    <m/>
    <x v="28"/>
    <x v="102"/>
    <x v="99"/>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540002-E311-4AD3-8EA3-FCCCFC439019}" name="Tableau croisé dynamique1"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C136" firstHeaderRow="1" firstDataRow="1" firstDataCol="2"/>
  <pivotFields count="20">
    <pivotField showAll="0"/>
    <pivotField showAll="0"/>
    <pivotField showAll="0"/>
    <pivotField showAll="0"/>
    <pivotField showAll="0"/>
    <pivotField showAll="0"/>
    <pivotField axis="axisRow" showAll="0">
      <items count="31">
        <item x="3"/>
        <item x="0"/>
        <item x="5"/>
        <item x="13"/>
        <item x="2"/>
        <item x="23"/>
        <item x="19"/>
        <item x="1"/>
        <item x="14"/>
        <item x="7"/>
        <item x="10"/>
        <item x="16"/>
        <item x="17"/>
        <item x="6"/>
        <item x="18"/>
        <item x="12"/>
        <item x="9"/>
        <item x="20"/>
        <item x="4"/>
        <item x="21"/>
        <item x="15"/>
        <item x="11"/>
        <item x="25"/>
        <item x="24"/>
        <item x="27"/>
        <item x="22"/>
        <item x="26"/>
        <item x="8"/>
        <item x="28"/>
        <item m="1" x="29"/>
        <item t="default"/>
      </items>
    </pivotField>
    <pivotField axis="axisRow" outline="0" showAll="0" defaultSubtotal="0">
      <items count="104">
        <item x="9"/>
        <item x="14"/>
        <item x="13"/>
        <item x="52"/>
        <item x="45"/>
        <item x="18"/>
        <item x="20"/>
        <item x="19"/>
        <item x="22"/>
        <item x="25"/>
        <item x="16"/>
        <item x="69"/>
        <item x="54"/>
        <item x="53"/>
        <item x="49"/>
        <item x="48"/>
        <item x="1"/>
        <item x="0"/>
        <item x="8"/>
        <item x="6"/>
        <item x="12"/>
        <item x="7"/>
        <item x="10"/>
        <item x="17"/>
        <item x="26"/>
        <item x="21"/>
        <item x="11"/>
        <item x="23"/>
        <item x="29"/>
        <item x="28"/>
        <item x="79"/>
        <item x="73"/>
        <item x="80"/>
        <item x="40"/>
        <item x="41"/>
        <item x="66"/>
        <item x="86"/>
        <item x="93"/>
        <item x="94"/>
        <item x="77"/>
        <item x="91"/>
        <item x="71"/>
        <item x="85"/>
        <item x="95"/>
        <item x="84"/>
        <item x="2"/>
        <item x="3"/>
        <item x="38"/>
        <item x="30"/>
        <item x="87"/>
        <item x="59"/>
        <item x="92"/>
        <item x="47"/>
        <item x="58"/>
        <item x="4"/>
        <item x="57"/>
        <item x="51"/>
        <item x="61"/>
        <item x="60"/>
        <item x="72"/>
        <item x="55"/>
        <item x="97"/>
        <item x="43"/>
        <item x="101"/>
        <item x="62"/>
        <item x="39"/>
        <item x="74"/>
        <item x="63"/>
        <item x="67"/>
        <item x="81"/>
        <item x="82"/>
        <item x="46"/>
        <item x="83"/>
        <item x="70"/>
        <item x="65"/>
        <item x="88"/>
        <item x="27"/>
        <item x="89"/>
        <item x="75"/>
        <item x="68"/>
        <item x="98"/>
        <item x="96"/>
        <item x="100"/>
        <item x="90"/>
        <item x="99"/>
        <item x="64"/>
        <item x="5"/>
        <item x="50"/>
        <item x="15"/>
        <item x="24"/>
        <item x="56"/>
        <item x="42"/>
        <item x="44"/>
        <item x="76"/>
        <item x="78"/>
        <item x="37"/>
        <item x="31"/>
        <item x="36"/>
        <item x="35"/>
        <item x="34"/>
        <item x="33"/>
        <item x="32"/>
        <item x="102"/>
        <item m="1" x="103"/>
      </items>
    </pivotField>
    <pivotField axis="axisRow" showAll="0">
      <items count="102">
        <item x="93"/>
        <item x="63"/>
        <item x="90"/>
        <item x="15"/>
        <item x="24"/>
        <item x="44"/>
        <item x="6"/>
        <item x="39"/>
        <item x="94"/>
        <item x="46"/>
        <item x="5"/>
        <item x="26"/>
        <item x="61"/>
        <item x="73"/>
        <item x="77"/>
        <item x="23"/>
        <item x="89"/>
        <item x="87"/>
        <item x="1"/>
        <item x="36"/>
        <item x="35"/>
        <item x="31"/>
        <item x="37"/>
        <item x="34"/>
        <item x="33"/>
        <item x="32"/>
        <item x="0"/>
        <item x="8"/>
        <item x="88"/>
        <item x="56"/>
        <item x="68"/>
        <item x="49"/>
        <item x="96"/>
        <item x="62"/>
        <item x="74"/>
        <item x="82"/>
        <item x="81"/>
        <item x="83"/>
        <item x="17"/>
        <item x="20"/>
        <item x="75"/>
        <item x="18"/>
        <item x="54"/>
        <item x="12"/>
        <item x="95"/>
        <item x="13"/>
        <item x="41"/>
        <item x="85"/>
        <item x="92"/>
        <item x="79"/>
        <item x="78"/>
        <item x="10"/>
        <item x="76"/>
        <item x="7"/>
        <item x="16"/>
        <item x="53"/>
        <item x="11"/>
        <item x="43"/>
        <item x="3"/>
        <item x="30"/>
        <item x="2"/>
        <item x="38"/>
        <item x="59"/>
        <item x="60"/>
        <item x="55"/>
        <item x="71"/>
        <item x="51"/>
        <item x="57"/>
        <item x="84"/>
        <item x="48"/>
        <item x="50"/>
        <item x="28"/>
        <item x="72"/>
        <item x="40"/>
        <item x="65"/>
        <item x="91"/>
        <item x="29"/>
        <item x="22"/>
        <item x="9"/>
        <item x="14"/>
        <item x="52"/>
        <item x="98"/>
        <item x="64"/>
        <item x="27"/>
        <item x="25"/>
        <item x="21"/>
        <item x="45"/>
        <item x="19"/>
        <item x="97"/>
        <item x="69"/>
        <item x="42"/>
        <item x="67"/>
        <item x="80"/>
        <item x="66"/>
        <item x="70"/>
        <item x="58"/>
        <item x="4"/>
        <item x="47"/>
        <item x="86"/>
        <item x="99"/>
        <item m="1" x="100"/>
        <item t="default"/>
      </items>
    </pivotField>
    <pivotField showAll="0"/>
    <pivotField showAll="0"/>
    <pivotField showAll="0"/>
    <pivotField showAll="0"/>
    <pivotField showAll="0"/>
    <pivotField showAll="0"/>
    <pivotField dataField="1" showAll="0"/>
    <pivotField showAll="0"/>
    <pivotField showAll="0"/>
    <pivotField showAll="0"/>
    <pivotField showAll="0"/>
  </pivotFields>
  <rowFields count="3">
    <field x="6"/>
    <field x="7"/>
    <field x="8"/>
  </rowFields>
  <rowItems count="133">
    <i>
      <x/>
    </i>
    <i r="1">
      <x/>
      <x v="78"/>
    </i>
    <i r="1">
      <x v="1"/>
      <x v="79"/>
    </i>
    <i r="1">
      <x v="2"/>
      <x v="45"/>
    </i>
    <i r="1">
      <x v="3"/>
      <x v="80"/>
    </i>
    <i r="1">
      <x v="4"/>
      <x v="86"/>
    </i>
    <i>
      <x v="1"/>
    </i>
    <i r="1">
      <x v="5"/>
      <x v="41"/>
    </i>
    <i r="1">
      <x v="6"/>
      <x v="39"/>
    </i>
    <i r="1">
      <x v="7"/>
      <x v="87"/>
    </i>
    <i r="1">
      <x v="8"/>
      <x v="77"/>
    </i>
    <i r="1">
      <x v="9"/>
      <x v="84"/>
    </i>
    <i r="1">
      <x v="10"/>
      <x v="54"/>
    </i>
    <i r="1">
      <x v="11"/>
      <x v="30"/>
    </i>
    <i r="1">
      <x v="12"/>
      <x v="42"/>
    </i>
    <i r="1">
      <x v="13"/>
      <x v="55"/>
    </i>
    <i r="1">
      <x v="14"/>
      <x v="31"/>
    </i>
    <i r="1">
      <x v="15"/>
      <x v="69"/>
    </i>
    <i r="1">
      <x v="16"/>
      <x v="18"/>
    </i>
    <i r="1">
      <x v="17"/>
      <x v="26"/>
    </i>
    <i r="1">
      <x v="18"/>
      <x v="27"/>
    </i>
    <i r="1">
      <x v="19"/>
      <x v="6"/>
    </i>
    <i r="1">
      <x v="20"/>
      <x v="43"/>
    </i>
    <i r="1">
      <x v="21"/>
      <x v="53"/>
    </i>
    <i r="1">
      <x v="22"/>
      <x v="51"/>
    </i>
    <i r="1">
      <x v="23"/>
      <x v="38"/>
    </i>
    <i r="1">
      <x v="24"/>
      <x v="11"/>
    </i>
    <i r="1">
      <x v="25"/>
      <x v="85"/>
    </i>
    <i r="1">
      <x v="26"/>
      <x v="56"/>
    </i>
    <i r="1">
      <x v="27"/>
      <x v="15"/>
    </i>
    <i r="1">
      <x v="88"/>
      <x v="3"/>
    </i>
    <i r="1">
      <x v="89"/>
      <x v="4"/>
    </i>
    <i r="1">
      <x v="90"/>
      <x v="29"/>
    </i>
    <i r="1">
      <x v="91"/>
      <x v="90"/>
    </i>
    <i r="1">
      <x v="92"/>
      <x v="5"/>
    </i>
    <i r="1">
      <x v="93"/>
      <x v="40"/>
    </i>
    <i r="1">
      <x v="94"/>
      <x v="14"/>
    </i>
    <i>
      <x v="2"/>
    </i>
    <i r="1">
      <x v="28"/>
      <x v="76"/>
    </i>
    <i r="1">
      <x v="29"/>
      <x v="71"/>
    </i>
    <i r="1">
      <x v="30"/>
      <x v="50"/>
    </i>
    <i r="1">
      <x v="31"/>
      <x v="72"/>
    </i>
    <i r="1">
      <x v="32"/>
      <x v="49"/>
    </i>
    <i r="1">
      <x v="33"/>
      <x v="73"/>
    </i>
    <i r="1">
      <x v="34"/>
      <x v="46"/>
    </i>
    <i r="1">
      <x v="35"/>
      <x v="74"/>
    </i>
    <i r="1">
      <x v="36"/>
      <x v="47"/>
    </i>
    <i r="1">
      <x v="37"/>
      <x v="75"/>
    </i>
    <i r="1">
      <x v="38"/>
      <x v="48"/>
    </i>
    <i>
      <x v="3"/>
    </i>
    <i r="1">
      <x v="39"/>
      <x v="52"/>
    </i>
    <i r="1">
      <x v="40"/>
      <x v="2"/>
    </i>
    <i r="1">
      <x v="41"/>
      <x v="94"/>
    </i>
    <i r="1">
      <x v="42"/>
      <x v="68"/>
    </i>
    <i>
      <x v="4"/>
    </i>
    <i r="1">
      <x v="86"/>
      <x v="10"/>
    </i>
    <i>
      <x v="5"/>
    </i>
    <i r="1">
      <x v="43"/>
      <x/>
    </i>
    <i>
      <x v="6"/>
    </i>
    <i r="1">
      <x v="44"/>
      <x v="37"/>
    </i>
    <i>
      <x v="7"/>
    </i>
    <i r="1">
      <x v="45"/>
      <x v="60"/>
    </i>
    <i r="1">
      <x v="46"/>
      <x v="58"/>
    </i>
    <i r="1">
      <x v="47"/>
      <x v="61"/>
    </i>
    <i r="1">
      <x v="48"/>
      <x v="59"/>
    </i>
    <i r="1">
      <x v="49"/>
      <x v="98"/>
    </i>
    <i r="1">
      <x v="50"/>
      <x v="95"/>
    </i>
    <i r="1">
      <x v="51"/>
      <x v="96"/>
    </i>
    <i r="1">
      <x v="52"/>
      <x v="97"/>
    </i>
    <i r="1">
      <x v="53"/>
      <x v="95"/>
    </i>
    <i r="1">
      <x v="54"/>
      <x v="96"/>
    </i>
    <i r="1">
      <x v="55"/>
      <x v="67"/>
    </i>
    <i r="1">
      <x v="56"/>
      <x v="66"/>
    </i>
    <i r="1">
      <x v="57"/>
      <x v="63"/>
    </i>
    <i r="1">
      <x v="58"/>
      <x v="62"/>
    </i>
    <i r="1">
      <x v="59"/>
      <x v="65"/>
    </i>
    <i r="1">
      <x v="60"/>
      <x v="64"/>
    </i>
    <i r="1">
      <x v="61"/>
      <x v="44"/>
    </i>
    <i r="1">
      <x v="62"/>
      <x v="57"/>
    </i>
    <i r="1">
      <x v="63"/>
      <x v="57"/>
    </i>
    <i r="1">
      <x v="64"/>
      <x v="12"/>
    </i>
    <i r="1">
      <x v="65"/>
      <x v="7"/>
    </i>
    <i r="1">
      <x v="87"/>
      <x v="70"/>
    </i>
    <i r="1">
      <x v="95"/>
      <x v="22"/>
    </i>
    <i r="1">
      <x v="96"/>
      <x v="21"/>
    </i>
    <i r="1">
      <x v="97"/>
      <x v="19"/>
    </i>
    <i r="1">
      <x v="98"/>
      <x v="20"/>
    </i>
    <i r="1">
      <x v="99"/>
      <x v="23"/>
    </i>
    <i r="1">
      <x v="100"/>
      <x v="24"/>
    </i>
    <i r="1">
      <x v="101"/>
      <x v="25"/>
    </i>
    <i>
      <x v="8"/>
    </i>
    <i r="1">
      <x v="66"/>
      <x v="13"/>
    </i>
    <i>
      <x v="9"/>
    </i>
    <i r="1">
      <x v="67"/>
      <x v="33"/>
    </i>
    <i>
      <x v="10"/>
    </i>
    <i r="1">
      <x v="68"/>
      <x v="93"/>
    </i>
    <i>
      <x v="11"/>
    </i>
    <i r="1">
      <x v="69"/>
      <x v="92"/>
    </i>
    <i>
      <x v="12"/>
    </i>
    <i r="1">
      <x v="70"/>
      <x v="36"/>
    </i>
    <i>
      <x v="13"/>
    </i>
    <i r="1">
      <x v="71"/>
      <x v="9"/>
    </i>
    <i>
      <x v="14"/>
    </i>
    <i r="1">
      <x v="72"/>
      <x v="35"/>
    </i>
    <i>
      <x v="15"/>
    </i>
    <i r="1">
      <x v="73"/>
      <x v="89"/>
    </i>
    <i>
      <x v="16"/>
    </i>
    <i r="1">
      <x v="74"/>
      <x v="82"/>
    </i>
    <i>
      <x v="17"/>
    </i>
    <i r="1">
      <x v="75"/>
      <x v="17"/>
    </i>
    <i>
      <x v="18"/>
    </i>
    <i r="1">
      <x v="76"/>
      <x v="83"/>
    </i>
    <i>
      <x v="19"/>
    </i>
    <i r="1">
      <x v="77"/>
      <x v="28"/>
    </i>
    <i>
      <x v="20"/>
    </i>
    <i r="1">
      <x v="78"/>
      <x v="34"/>
    </i>
    <i>
      <x v="21"/>
    </i>
    <i r="1">
      <x v="79"/>
      <x v="91"/>
    </i>
    <i>
      <x v="22"/>
    </i>
    <i r="1">
      <x v="80"/>
      <x v="32"/>
    </i>
    <i>
      <x v="23"/>
    </i>
    <i r="1">
      <x v="81"/>
      <x v="8"/>
    </i>
    <i>
      <x v="24"/>
    </i>
    <i r="1">
      <x v="82"/>
      <x v="81"/>
    </i>
    <i>
      <x v="25"/>
    </i>
    <i r="1">
      <x v="83"/>
      <x v="16"/>
    </i>
    <i>
      <x v="26"/>
    </i>
    <i r="1">
      <x v="84"/>
      <x v="88"/>
    </i>
    <i>
      <x v="27"/>
    </i>
    <i r="1">
      <x v="85"/>
      <x v="1"/>
    </i>
    <i>
      <x v="28"/>
    </i>
    <i r="1">
      <x v="102"/>
      <x v="99"/>
    </i>
    <i t="grand">
      <x/>
    </i>
  </rowItems>
  <colItems count="1">
    <i/>
  </colItems>
  <dataFields count="1">
    <dataField name="Somme de Donor Cur Amount" fld="15" baseField="0" baseItem="0"/>
  </dataFields>
  <formats count="146">
    <format dxfId="145">
      <pivotArea dataOnly="0" labelOnly="1" fieldPosition="0">
        <references count="2">
          <reference field="6" count="1" selected="0">
            <x v="1"/>
          </reference>
          <reference field="7" count="1">
            <x v="18"/>
          </reference>
        </references>
      </pivotArea>
    </format>
    <format dxfId="144">
      <pivotArea collapsedLevelsAreSubtotals="1" fieldPosition="0">
        <references count="3">
          <reference field="6" count="1" selected="0">
            <x v="11"/>
          </reference>
          <reference field="7" count="1" selected="0">
            <x v="69"/>
          </reference>
          <reference field="8" count="1">
            <x v="92"/>
          </reference>
        </references>
      </pivotArea>
    </format>
    <format dxfId="143">
      <pivotArea collapsedLevelsAreSubtotals="1" fieldPosition="0">
        <references count="3">
          <reference field="6" count="1" selected="0">
            <x v="10"/>
          </reference>
          <reference field="7" count="1" selected="0">
            <x v="68"/>
          </reference>
          <reference field="8" count="1">
            <x v="93"/>
          </reference>
        </references>
      </pivotArea>
    </format>
    <format dxfId="142">
      <pivotArea collapsedLevelsAreSubtotals="1" fieldPosition="0">
        <references count="3">
          <reference field="6" count="1" selected="0">
            <x v="7"/>
          </reference>
          <reference field="7" count="1" selected="0">
            <x v="87"/>
          </reference>
          <reference field="8" count="1">
            <x v="70"/>
          </reference>
        </references>
      </pivotArea>
    </format>
    <format dxfId="141">
      <pivotArea collapsedLevelsAreSubtotals="1" fieldPosition="0">
        <references count="3">
          <reference field="6" count="1" selected="0">
            <x v="7"/>
          </reference>
          <reference field="7" count="1" selected="0">
            <x v="63"/>
          </reference>
          <reference field="8" count="1">
            <x v="57"/>
          </reference>
        </references>
      </pivotArea>
    </format>
    <format dxfId="140">
      <pivotArea collapsedLevelsAreSubtotals="1" fieldPosition="0">
        <references count="3">
          <reference field="6" count="1" selected="0">
            <x v="7"/>
          </reference>
          <reference field="7" count="1" selected="0">
            <x v="53"/>
          </reference>
          <reference field="8" count="1">
            <x v="95"/>
          </reference>
        </references>
      </pivotArea>
    </format>
    <format dxfId="139">
      <pivotArea collapsedLevelsAreSubtotals="1" fieldPosition="0">
        <references count="3">
          <reference field="6" count="1" selected="0">
            <x v="7"/>
          </reference>
          <reference field="7" count="1" selected="0">
            <x v="54"/>
          </reference>
          <reference field="8" count="1">
            <x v="96"/>
          </reference>
        </references>
      </pivotArea>
    </format>
    <format dxfId="138">
      <pivotArea type="all" dataOnly="0" outline="0" fieldPosition="0"/>
    </format>
    <format dxfId="137">
      <pivotArea outline="0" collapsedLevelsAreSubtotals="1" fieldPosition="0"/>
    </format>
    <format dxfId="136">
      <pivotArea field="6" type="button" dataOnly="0" labelOnly="1" outline="0" axis="axisRow" fieldPosition="0"/>
    </format>
    <format dxfId="135">
      <pivotArea field="8" type="button" dataOnly="0" labelOnly="1" outline="0" axis="axisRow" fieldPosition="2"/>
    </format>
    <format dxfId="134">
      <pivotArea dataOnly="0" labelOnly="1" fieldPosition="0">
        <references count="1">
          <reference field="6" count="0"/>
        </references>
      </pivotArea>
    </format>
    <format dxfId="133">
      <pivotArea dataOnly="0" labelOnly="1" grandRow="1" outline="0" fieldPosition="0"/>
    </format>
    <format dxfId="132">
      <pivotArea dataOnly="0" labelOnly="1" fieldPosition="0">
        <references count="2">
          <reference field="6" count="1" selected="0">
            <x v="0"/>
          </reference>
          <reference field="7" count="5">
            <x v="0"/>
            <x v="1"/>
            <x v="2"/>
            <x v="3"/>
            <x v="4"/>
          </reference>
        </references>
      </pivotArea>
    </format>
    <format dxfId="131">
      <pivotArea dataOnly="0" labelOnly="1" fieldPosition="0">
        <references count="2">
          <reference field="6" count="1" selected="0">
            <x v="1"/>
          </reference>
          <reference field="7" count="30">
            <x v="5"/>
            <x v="6"/>
            <x v="7"/>
            <x v="8"/>
            <x v="9"/>
            <x v="10"/>
            <x v="11"/>
            <x v="12"/>
            <x v="13"/>
            <x v="14"/>
            <x v="15"/>
            <x v="16"/>
            <x v="17"/>
            <x v="18"/>
            <x v="19"/>
            <x v="20"/>
            <x v="21"/>
            <x v="22"/>
            <x v="23"/>
            <x v="24"/>
            <x v="25"/>
            <x v="26"/>
            <x v="27"/>
            <x v="88"/>
            <x v="89"/>
            <x v="90"/>
            <x v="91"/>
            <x v="92"/>
            <x v="93"/>
            <x v="94"/>
          </reference>
        </references>
      </pivotArea>
    </format>
    <format dxfId="130">
      <pivotArea dataOnly="0" labelOnly="1" fieldPosition="0">
        <references count="2">
          <reference field="6" count="1" selected="0">
            <x v="2"/>
          </reference>
          <reference field="7" count="11">
            <x v="28"/>
            <x v="29"/>
            <x v="30"/>
            <x v="31"/>
            <x v="32"/>
            <x v="33"/>
            <x v="34"/>
            <x v="35"/>
            <x v="36"/>
            <x v="37"/>
            <x v="38"/>
          </reference>
        </references>
      </pivotArea>
    </format>
    <format dxfId="129">
      <pivotArea dataOnly="0" labelOnly="1" fieldPosition="0">
        <references count="2">
          <reference field="6" count="1" selected="0">
            <x v="3"/>
          </reference>
          <reference field="7" count="4">
            <x v="39"/>
            <x v="40"/>
            <x v="41"/>
            <x v="42"/>
          </reference>
        </references>
      </pivotArea>
    </format>
    <format dxfId="128">
      <pivotArea dataOnly="0" labelOnly="1" fieldPosition="0">
        <references count="2">
          <reference field="6" count="1" selected="0">
            <x v="4"/>
          </reference>
          <reference field="7" count="1">
            <x v="86"/>
          </reference>
        </references>
      </pivotArea>
    </format>
    <format dxfId="127">
      <pivotArea dataOnly="0" labelOnly="1" fieldPosition="0">
        <references count="2">
          <reference field="6" count="1" selected="0">
            <x v="5"/>
          </reference>
          <reference field="7" count="1">
            <x v="43"/>
          </reference>
        </references>
      </pivotArea>
    </format>
    <format dxfId="126">
      <pivotArea dataOnly="0" labelOnly="1" fieldPosition="0">
        <references count="2">
          <reference field="6" count="1" selected="0">
            <x v="6"/>
          </reference>
          <reference field="7" count="1">
            <x v="44"/>
          </reference>
        </references>
      </pivotArea>
    </format>
    <format dxfId="125">
      <pivotArea dataOnly="0" labelOnly="1" fieldPosition="0">
        <references count="2">
          <reference field="6" count="1" selected="0">
            <x v="7"/>
          </reference>
          <reference field="7" count="29">
            <x v="45"/>
            <x v="46"/>
            <x v="47"/>
            <x v="48"/>
            <x v="49"/>
            <x v="50"/>
            <x v="51"/>
            <x v="52"/>
            <x v="53"/>
            <x v="54"/>
            <x v="55"/>
            <x v="56"/>
            <x v="57"/>
            <x v="58"/>
            <x v="59"/>
            <x v="60"/>
            <x v="61"/>
            <x v="62"/>
            <x v="63"/>
            <x v="64"/>
            <x v="65"/>
            <x v="87"/>
            <x v="95"/>
            <x v="96"/>
            <x v="97"/>
            <x v="98"/>
            <x v="99"/>
            <x v="100"/>
            <x v="101"/>
          </reference>
        </references>
      </pivotArea>
    </format>
    <format dxfId="124">
      <pivotArea dataOnly="0" labelOnly="1" fieldPosition="0">
        <references count="2">
          <reference field="6" count="1" selected="0">
            <x v="8"/>
          </reference>
          <reference field="7" count="1">
            <x v="66"/>
          </reference>
        </references>
      </pivotArea>
    </format>
    <format dxfId="123">
      <pivotArea dataOnly="0" labelOnly="1" fieldPosition="0">
        <references count="2">
          <reference field="6" count="1" selected="0">
            <x v="9"/>
          </reference>
          <reference field="7" count="1">
            <x v="67"/>
          </reference>
        </references>
      </pivotArea>
    </format>
    <format dxfId="122">
      <pivotArea dataOnly="0" labelOnly="1" fieldPosition="0">
        <references count="2">
          <reference field="6" count="1" selected="0">
            <x v="10"/>
          </reference>
          <reference field="7" count="1">
            <x v="68"/>
          </reference>
        </references>
      </pivotArea>
    </format>
    <format dxfId="121">
      <pivotArea dataOnly="0" labelOnly="1" fieldPosition="0">
        <references count="2">
          <reference field="6" count="1" selected="0">
            <x v="11"/>
          </reference>
          <reference field="7" count="1">
            <x v="69"/>
          </reference>
        </references>
      </pivotArea>
    </format>
    <format dxfId="120">
      <pivotArea dataOnly="0" labelOnly="1" fieldPosition="0">
        <references count="2">
          <reference field="6" count="1" selected="0">
            <x v="12"/>
          </reference>
          <reference field="7" count="1">
            <x v="70"/>
          </reference>
        </references>
      </pivotArea>
    </format>
    <format dxfId="119">
      <pivotArea dataOnly="0" labelOnly="1" fieldPosition="0">
        <references count="2">
          <reference field="6" count="1" selected="0">
            <x v="13"/>
          </reference>
          <reference field="7" count="1">
            <x v="71"/>
          </reference>
        </references>
      </pivotArea>
    </format>
    <format dxfId="118">
      <pivotArea dataOnly="0" labelOnly="1" fieldPosition="0">
        <references count="2">
          <reference field="6" count="1" selected="0">
            <x v="14"/>
          </reference>
          <reference field="7" count="1">
            <x v="72"/>
          </reference>
        </references>
      </pivotArea>
    </format>
    <format dxfId="117">
      <pivotArea dataOnly="0" labelOnly="1" fieldPosition="0">
        <references count="2">
          <reference field="6" count="1" selected="0">
            <x v="15"/>
          </reference>
          <reference field="7" count="1">
            <x v="73"/>
          </reference>
        </references>
      </pivotArea>
    </format>
    <format dxfId="116">
      <pivotArea dataOnly="0" labelOnly="1" fieldPosition="0">
        <references count="2">
          <reference field="6" count="1" selected="0">
            <x v="16"/>
          </reference>
          <reference field="7" count="1">
            <x v="74"/>
          </reference>
        </references>
      </pivotArea>
    </format>
    <format dxfId="115">
      <pivotArea dataOnly="0" labelOnly="1" fieldPosition="0">
        <references count="2">
          <reference field="6" count="1" selected="0">
            <x v="17"/>
          </reference>
          <reference field="7" count="1">
            <x v="75"/>
          </reference>
        </references>
      </pivotArea>
    </format>
    <format dxfId="114">
      <pivotArea dataOnly="0" labelOnly="1" fieldPosition="0">
        <references count="2">
          <reference field="6" count="1" selected="0">
            <x v="18"/>
          </reference>
          <reference field="7" count="1">
            <x v="76"/>
          </reference>
        </references>
      </pivotArea>
    </format>
    <format dxfId="113">
      <pivotArea dataOnly="0" labelOnly="1" fieldPosition="0">
        <references count="2">
          <reference field="6" count="1" selected="0">
            <x v="19"/>
          </reference>
          <reference field="7" count="1">
            <x v="77"/>
          </reference>
        </references>
      </pivotArea>
    </format>
    <format dxfId="112">
      <pivotArea dataOnly="0" labelOnly="1" fieldPosition="0">
        <references count="2">
          <reference field="6" count="1" selected="0">
            <x v="20"/>
          </reference>
          <reference field="7" count="1">
            <x v="78"/>
          </reference>
        </references>
      </pivotArea>
    </format>
    <format dxfId="111">
      <pivotArea dataOnly="0" labelOnly="1" fieldPosition="0">
        <references count="2">
          <reference field="6" count="1" selected="0">
            <x v="21"/>
          </reference>
          <reference field="7" count="1">
            <x v="79"/>
          </reference>
        </references>
      </pivotArea>
    </format>
    <format dxfId="110">
      <pivotArea dataOnly="0" labelOnly="1" fieldPosition="0">
        <references count="2">
          <reference field="6" count="1" selected="0">
            <x v="22"/>
          </reference>
          <reference field="7" count="1">
            <x v="80"/>
          </reference>
        </references>
      </pivotArea>
    </format>
    <format dxfId="109">
      <pivotArea dataOnly="0" labelOnly="1" fieldPosition="0">
        <references count="2">
          <reference field="6" count="1" selected="0">
            <x v="23"/>
          </reference>
          <reference field="7" count="1">
            <x v="81"/>
          </reference>
        </references>
      </pivotArea>
    </format>
    <format dxfId="108">
      <pivotArea dataOnly="0" labelOnly="1" fieldPosition="0">
        <references count="2">
          <reference field="6" count="1" selected="0">
            <x v="24"/>
          </reference>
          <reference field="7" count="1">
            <x v="82"/>
          </reference>
        </references>
      </pivotArea>
    </format>
    <format dxfId="107">
      <pivotArea dataOnly="0" labelOnly="1" fieldPosition="0">
        <references count="2">
          <reference field="6" count="1" selected="0">
            <x v="25"/>
          </reference>
          <reference field="7" count="1">
            <x v="83"/>
          </reference>
        </references>
      </pivotArea>
    </format>
    <format dxfId="106">
      <pivotArea dataOnly="0" labelOnly="1" fieldPosition="0">
        <references count="2">
          <reference field="6" count="1" selected="0">
            <x v="26"/>
          </reference>
          <reference field="7" count="1">
            <x v="84"/>
          </reference>
        </references>
      </pivotArea>
    </format>
    <format dxfId="105">
      <pivotArea dataOnly="0" labelOnly="1" fieldPosition="0">
        <references count="2">
          <reference field="6" count="1" selected="0">
            <x v="27"/>
          </reference>
          <reference field="7" count="1">
            <x v="85"/>
          </reference>
        </references>
      </pivotArea>
    </format>
    <format dxfId="104">
      <pivotArea dataOnly="0" labelOnly="1" fieldPosition="0">
        <references count="2">
          <reference field="6" count="1" selected="0">
            <x v="28"/>
          </reference>
          <reference field="7" count="1">
            <x v="102"/>
          </reference>
        </references>
      </pivotArea>
    </format>
    <format dxfId="103">
      <pivotArea dataOnly="0" labelOnly="1" fieldPosition="0">
        <references count="3">
          <reference field="6" count="1" selected="0">
            <x v="0"/>
          </reference>
          <reference field="7" count="1" selected="0">
            <x v="0"/>
          </reference>
          <reference field="8" count="1">
            <x v="78"/>
          </reference>
        </references>
      </pivotArea>
    </format>
    <format dxfId="102">
      <pivotArea dataOnly="0" labelOnly="1" fieldPosition="0">
        <references count="3">
          <reference field="6" count="1" selected="0">
            <x v="0"/>
          </reference>
          <reference field="7" count="1" selected="0">
            <x v="1"/>
          </reference>
          <reference field="8" count="1">
            <x v="79"/>
          </reference>
        </references>
      </pivotArea>
    </format>
    <format dxfId="101">
      <pivotArea dataOnly="0" labelOnly="1" fieldPosition="0">
        <references count="3">
          <reference field="6" count="1" selected="0">
            <x v="0"/>
          </reference>
          <reference field="7" count="1" selected="0">
            <x v="2"/>
          </reference>
          <reference field="8" count="1">
            <x v="45"/>
          </reference>
        </references>
      </pivotArea>
    </format>
    <format dxfId="100">
      <pivotArea dataOnly="0" labelOnly="1" fieldPosition="0">
        <references count="3">
          <reference field="6" count="1" selected="0">
            <x v="0"/>
          </reference>
          <reference field="7" count="1" selected="0">
            <x v="3"/>
          </reference>
          <reference field="8" count="1">
            <x v="80"/>
          </reference>
        </references>
      </pivotArea>
    </format>
    <format dxfId="99">
      <pivotArea dataOnly="0" labelOnly="1" fieldPosition="0">
        <references count="3">
          <reference field="6" count="1" selected="0">
            <x v="0"/>
          </reference>
          <reference field="7" count="1" selected="0">
            <x v="4"/>
          </reference>
          <reference field="8" count="1">
            <x v="86"/>
          </reference>
        </references>
      </pivotArea>
    </format>
    <format dxfId="98">
      <pivotArea dataOnly="0" labelOnly="1" fieldPosition="0">
        <references count="3">
          <reference field="6" count="1" selected="0">
            <x v="1"/>
          </reference>
          <reference field="7" count="1" selected="0">
            <x v="5"/>
          </reference>
          <reference field="8" count="1">
            <x v="41"/>
          </reference>
        </references>
      </pivotArea>
    </format>
    <format dxfId="97">
      <pivotArea dataOnly="0" labelOnly="1" fieldPosition="0">
        <references count="3">
          <reference field="6" count="1" selected="0">
            <x v="1"/>
          </reference>
          <reference field="7" count="1" selected="0">
            <x v="6"/>
          </reference>
          <reference field="8" count="1">
            <x v="39"/>
          </reference>
        </references>
      </pivotArea>
    </format>
    <format dxfId="96">
      <pivotArea dataOnly="0" labelOnly="1" fieldPosition="0">
        <references count="3">
          <reference field="6" count="1" selected="0">
            <x v="1"/>
          </reference>
          <reference field="7" count="1" selected="0">
            <x v="7"/>
          </reference>
          <reference field="8" count="1">
            <x v="87"/>
          </reference>
        </references>
      </pivotArea>
    </format>
    <format dxfId="95">
      <pivotArea dataOnly="0" labelOnly="1" fieldPosition="0">
        <references count="3">
          <reference field="6" count="1" selected="0">
            <x v="1"/>
          </reference>
          <reference field="7" count="1" selected="0">
            <x v="8"/>
          </reference>
          <reference field="8" count="1">
            <x v="77"/>
          </reference>
        </references>
      </pivotArea>
    </format>
    <format dxfId="94">
      <pivotArea dataOnly="0" labelOnly="1" fieldPosition="0">
        <references count="3">
          <reference field="6" count="1" selected="0">
            <x v="1"/>
          </reference>
          <reference field="7" count="1" selected="0">
            <x v="9"/>
          </reference>
          <reference field="8" count="1">
            <x v="84"/>
          </reference>
        </references>
      </pivotArea>
    </format>
    <format dxfId="93">
      <pivotArea dataOnly="0" labelOnly="1" fieldPosition="0">
        <references count="3">
          <reference field="6" count="1" selected="0">
            <x v="1"/>
          </reference>
          <reference field="7" count="1" selected="0">
            <x v="10"/>
          </reference>
          <reference field="8" count="1">
            <x v="54"/>
          </reference>
        </references>
      </pivotArea>
    </format>
    <format dxfId="92">
      <pivotArea dataOnly="0" labelOnly="1" fieldPosition="0">
        <references count="3">
          <reference field="6" count="1" selected="0">
            <x v="1"/>
          </reference>
          <reference field="7" count="1" selected="0">
            <x v="11"/>
          </reference>
          <reference field="8" count="1">
            <x v="30"/>
          </reference>
        </references>
      </pivotArea>
    </format>
    <format dxfId="91">
      <pivotArea dataOnly="0" labelOnly="1" fieldPosition="0">
        <references count="3">
          <reference field="6" count="1" selected="0">
            <x v="1"/>
          </reference>
          <reference field="7" count="1" selected="0">
            <x v="12"/>
          </reference>
          <reference field="8" count="1">
            <x v="42"/>
          </reference>
        </references>
      </pivotArea>
    </format>
    <format dxfId="90">
      <pivotArea dataOnly="0" labelOnly="1" fieldPosition="0">
        <references count="3">
          <reference field="6" count="1" selected="0">
            <x v="1"/>
          </reference>
          <reference field="7" count="1" selected="0">
            <x v="13"/>
          </reference>
          <reference field="8" count="1">
            <x v="55"/>
          </reference>
        </references>
      </pivotArea>
    </format>
    <format dxfId="89">
      <pivotArea dataOnly="0" labelOnly="1" fieldPosition="0">
        <references count="3">
          <reference field="6" count="1" selected="0">
            <x v="1"/>
          </reference>
          <reference field="7" count="1" selected="0">
            <x v="14"/>
          </reference>
          <reference field="8" count="1">
            <x v="31"/>
          </reference>
        </references>
      </pivotArea>
    </format>
    <format dxfId="88">
      <pivotArea dataOnly="0" labelOnly="1" fieldPosition="0">
        <references count="3">
          <reference field="6" count="1" selected="0">
            <x v="1"/>
          </reference>
          <reference field="7" count="1" selected="0">
            <x v="15"/>
          </reference>
          <reference field="8" count="1">
            <x v="69"/>
          </reference>
        </references>
      </pivotArea>
    </format>
    <format dxfId="87">
      <pivotArea dataOnly="0" labelOnly="1" fieldPosition="0">
        <references count="3">
          <reference field="6" count="1" selected="0">
            <x v="1"/>
          </reference>
          <reference field="7" count="1" selected="0">
            <x v="16"/>
          </reference>
          <reference field="8" count="1">
            <x v="18"/>
          </reference>
        </references>
      </pivotArea>
    </format>
    <format dxfId="86">
      <pivotArea dataOnly="0" labelOnly="1" fieldPosition="0">
        <references count="3">
          <reference field="6" count="1" selected="0">
            <x v="1"/>
          </reference>
          <reference field="7" count="1" selected="0">
            <x v="17"/>
          </reference>
          <reference field="8" count="1">
            <x v="26"/>
          </reference>
        </references>
      </pivotArea>
    </format>
    <format dxfId="85">
      <pivotArea dataOnly="0" labelOnly="1" fieldPosition="0">
        <references count="3">
          <reference field="6" count="1" selected="0">
            <x v="1"/>
          </reference>
          <reference field="7" count="1" selected="0">
            <x v="18"/>
          </reference>
          <reference field="8" count="1">
            <x v="27"/>
          </reference>
        </references>
      </pivotArea>
    </format>
    <format dxfId="84">
      <pivotArea dataOnly="0" labelOnly="1" fieldPosition="0">
        <references count="3">
          <reference field="6" count="1" selected="0">
            <x v="1"/>
          </reference>
          <reference field="7" count="1" selected="0">
            <x v="19"/>
          </reference>
          <reference field="8" count="1">
            <x v="6"/>
          </reference>
        </references>
      </pivotArea>
    </format>
    <format dxfId="83">
      <pivotArea dataOnly="0" labelOnly="1" fieldPosition="0">
        <references count="3">
          <reference field="6" count="1" selected="0">
            <x v="1"/>
          </reference>
          <reference field="7" count="1" selected="0">
            <x v="20"/>
          </reference>
          <reference field="8" count="1">
            <x v="43"/>
          </reference>
        </references>
      </pivotArea>
    </format>
    <format dxfId="82">
      <pivotArea dataOnly="0" labelOnly="1" fieldPosition="0">
        <references count="3">
          <reference field="6" count="1" selected="0">
            <x v="1"/>
          </reference>
          <reference field="7" count="1" selected="0">
            <x v="21"/>
          </reference>
          <reference field="8" count="1">
            <x v="53"/>
          </reference>
        </references>
      </pivotArea>
    </format>
    <format dxfId="81">
      <pivotArea dataOnly="0" labelOnly="1" fieldPosition="0">
        <references count="3">
          <reference field="6" count="1" selected="0">
            <x v="1"/>
          </reference>
          <reference field="7" count="1" selected="0">
            <x v="22"/>
          </reference>
          <reference field="8" count="1">
            <x v="51"/>
          </reference>
        </references>
      </pivotArea>
    </format>
    <format dxfId="80">
      <pivotArea dataOnly="0" labelOnly="1" fieldPosition="0">
        <references count="3">
          <reference field="6" count="1" selected="0">
            <x v="1"/>
          </reference>
          <reference field="7" count="1" selected="0">
            <x v="23"/>
          </reference>
          <reference field="8" count="1">
            <x v="38"/>
          </reference>
        </references>
      </pivotArea>
    </format>
    <format dxfId="79">
      <pivotArea dataOnly="0" labelOnly="1" fieldPosition="0">
        <references count="3">
          <reference field="6" count="1" selected="0">
            <x v="1"/>
          </reference>
          <reference field="7" count="1" selected="0">
            <x v="24"/>
          </reference>
          <reference field="8" count="1">
            <x v="11"/>
          </reference>
        </references>
      </pivotArea>
    </format>
    <format dxfId="78">
      <pivotArea dataOnly="0" labelOnly="1" fieldPosition="0">
        <references count="3">
          <reference field="6" count="1" selected="0">
            <x v="1"/>
          </reference>
          <reference field="7" count="1" selected="0">
            <x v="25"/>
          </reference>
          <reference field="8" count="1">
            <x v="85"/>
          </reference>
        </references>
      </pivotArea>
    </format>
    <format dxfId="77">
      <pivotArea dataOnly="0" labelOnly="1" fieldPosition="0">
        <references count="3">
          <reference field="6" count="1" selected="0">
            <x v="1"/>
          </reference>
          <reference field="7" count="1" selected="0">
            <x v="26"/>
          </reference>
          <reference field="8" count="1">
            <x v="56"/>
          </reference>
        </references>
      </pivotArea>
    </format>
    <format dxfId="76">
      <pivotArea dataOnly="0" labelOnly="1" fieldPosition="0">
        <references count="3">
          <reference field="6" count="1" selected="0">
            <x v="1"/>
          </reference>
          <reference field="7" count="1" selected="0">
            <x v="27"/>
          </reference>
          <reference field="8" count="1">
            <x v="15"/>
          </reference>
        </references>
      </pivotArea>
    </format>
    <format dxfId="75">
      <pivotArea dataOnly="0" labelOnly="1" fieldPosition="0">
        <references count="3">
          <reference field="6" count="1" selected="0">
            <x v="1"/>
          </reference>
          <reference field="7" count="1" selected="0">
            <x v="88"/>
          </reference>
          <reference field="8" count="1">
            <x v="3"/>
          </reference>
        </references>
      </pivotArea>
    </format>
    <format dxfId="74">
      <pivotArea dataOnly="0" labelOnly="1" fieldPosition="0">
        <references count="3">
          <reference field="6" count="1" selected="0">
            <x v="1"/>
          </reference>
          <reference field="7" count="1" selected="0">
            <x v="89"/>
          </reference>
          <reference field="8" count="1">
            <x v="4"/>
          </reference>
        </references>
      </pivotArea>
    </format>
    <format dxfId="73">
      <pivotArea dataOnly="0" labelOnly="1" fieldPosition="0">
        <references count="3">
          <reference field="6" count="1" selected="0">
            <x v="1"/>
          </reference>
          <reference field="7" count="1" selected="0">
            <x v="90"/>
          </reference>
          <reference field="8" count="1">
            <x v="29"/>
          </reference>
        </references>
      </pivotArea>
    </format>
    <format dxfId="72">
      <pivotArea dataOnly="0" labelOnly="1" fieldPosition="0">
        <references count="3">
          <reference field="6" count="1" selected="0">
            <x v="1"/>
          </reference>
          <reference field="7" count="1" selected="0">
            <x v="91"/>
          </reference>
          <reference field="8" count="1">
            <x v="90"/>
          </reference>
        </references>
      </pivotArea>
    </format>
    <format dxfId="71">
      <pivotArea dataOnly="0" labelOnly="1" fieldPosition="0">
        <references count="3">
          <reference field="6" count="1" selected="0">
            <x v="1"/>
          </reference>
          <reference field="7" count="1" selected="0">
            <x v="92"/>
          </reference>
          <reference field="8" count="1">
            <x v="5"/>
          </reference>
        </references>
      </pivotArea>
    </format>
    <format dxfId="70">
      <pivotArea dataOnly="0" labelOnly="1" fieldPosition="0">
        <references count="3">
          <reference field="6" count="1" selected="0">
            <x v="1"/>
          </reference>
          <reference field="7" count="1" selected="0">
            <x v="93"/>
          </reference>
          <reference field="8" count="1">
            <x v="40"/>
          </reference>
        </references>
      </pivotArea>
    </format>
    <format dxfId="69">
      <pivotArea dataOnly="0" labelOnly="1" fieldPosition="0">
        <references count="3">
          <reference field="6" count="1" selected="0">
            <x v="1"/>
          </reference>
          <reference field="7" count="1" selected="0">
            <x v="94"/>
          </reference>
          <reference field="8" count="1">
            <x v="14"/>
          </reference>
        </references>
      </pivotArea>
    </format>
    <format dxfId="68">
      <pivotArea dataOnly="0" labelOnly="1" fieldPosition="0">
        <references count="3">
          <reference field="6" count="1" selected="0">
            <x v="2"/>
          </reference>
          <reference field="7" count="1" selected="0">
            <x v="28"/>
          </reference>
          <reference field="8" count="1">
            <x v="76"/>
          </reference>
        </references>
      </pivotArea>
    </format>
    <format dxfId="67">
      <pivotArea dataOnly="0" labelOnly="1" fieldPosition="0">
        <references count="3">
          <reference field="6" count="1" selected="0">
            <x v="2"/>
          </reference>
          <reference field="7" count="1" selected="0">
            <x v="29"/>
          </reference>
          <reference field="8" count="1">
            <x v="71"/>
          </reference>
        </references>
      </pivotArea>
    </format>
    <format dxfId="66">
      <pivotArea dataOnly="0" labelOnly="1" fieldPosition="0">
        <references count="3">
          <reference field="6" count="1" selected="0">
            <x v="2"/>
          </reference>
          <reference field="7" count="1" selected="0">
            <x v="30"/>
          </reference>
          <reference field="8" count="1">
            <x v="50"/>
          </reference>
        </references>
      </pivotArea>
    </format>
    <format dxfId="65">
      <pivotArea dataOnly="0" labelOnly="1" fieldPosition="0">
        <references count="3">
          <reference field="6" count="1" selected="0">
            <x v="2"/>
          </reference>
          <reference field="7" count="1" selected="0">
            <x v="31"/>
          </reference>
          <reference field="8" count="1">
            <x v="72"/>
          </reference>
        </references>
      </pivotArea>
    </format>
    <format dxfId="64">
      <pivotArea dataOnly="0" labelOnly="1" fieldPosition="0">
        <references count="3">
          <reference field="6" count="1" selected="0">
            <x v="2"/>
          </reference>
          <reference field="7" count="1" selected="0">
            <x v="32"/>
          </reference>
          <reference field="8" count="1">
            <x v="49"/>
          </reference>
        </references>
      </pivotArea>
    </format>
    <format dxfId="63">
      <pivotArea dataOnly="0" labelOnly="1" fieldPosition="0">
        <references count="3">
          <reference field="6" count="1" selected="0">
            <x v="2"/>
          </reference>
          <reference field="7" count="1" selected="0">
            <x v="33"/>
          </reference>
          <reference field="8" count="1">
            <x v="73"/>
          </reference>
        </references>
      </pivotArea>
    </format>
    <format dxfId="62">
      <pivotArea dataOnly="0" labelOnly="1" fieldPosition="0">
        <references count="3">
          <reference field="6" count="1" selected="0">
            <x v="2"/>
          </reference>
          <reference field="7" count="1" selected="0">
            <x v="34"/>
          </reference>
          <reference field="8" count="1">
            <x v="46"/>
          </reference>
        </references>
      </pivotArea>
    </format>
    <format dxfId="61">
      <pivotArea dataOnly="0" labelOnly="1" fieldPosition="0">
        <references count="3">
          <reference field="6" count="1" selected="0">
            <x v="2"/>
          </reference>
          <reference field="7" count="1" selected="0">
            <x v="35"/>
          </reference>
          <reference field="8" count="1">
            <x v="74"/>
          </reference>
        </references>
      </pivotArea>
    </format>
    <format dxfId="60">
      <pivotArea dataOnly="0" labelOnly="1" fieldPosition="0">
        <references count="3">
          <reference field="6" count="1" selected="0">
            <x v="2"/>
          </reference>
          <reference field="7" count="1" selected="0">
            <x v="36"/>
          </reference>
          <reference field="8" count="1">
            <x v="47"/>
          </reference>
        </references>
      </pivotArea>
    </format>
    <format dxfId="59">
      <pivotArea dataOnly="0" labelOnly="1" fieldPosition="0">
        <references count="3">
          <reference field="6" count="1" selected="0">
            <x v="2"/>
          </reference>
          <reference field="7" count="1" selected="0">
            <x v="37"/>
          </reference>
          <reference field="8" count="1">
            <x v="75"/>
          </reference>
        </references>
      </pivotArea>
    </format>
    <format dxfId="58">
      <pivotArea dataOnly="0" labelOnly="1" fieldPosition="0">
        <references count="3">
          <reference field="6" count="1" selected="0">
            <x v="2"/>
          </reference>
          <reference field="7" count="1" selected="0">
            <x v="38"/>
          </reference>
          <reference field="8" count="1">
            <x v="48"/>
          </reference>
        </references>
      </pivotArea>
    </format>
    <format dxfId="57">
      <pivotArea dataOnly="0" labelOnly="1" fieldPosition="0">
        <references count="3">
          <reference field="6" count="1" selected="0">
            <x v="3"/>
          </reference>
          <reference field="7" count="1" selected="0">
            <x v="39"/>
          </reference>
          <reference field="8" count="1">
            <x v="52"/>
          </reference>
        </references>
      </pivotArea>
    </format>
    <format dxfId="56">
      <pivotArea dataOnly="0" labelOnly="1" fieldPosition="0">
        <references count="3">
          <reference field="6" count="1" selected="0">
            <x v="3"/>
          </reference>
          <reference field="7" count="1" selected="0">
            <x v="40"/>
          </reference>
          <reference field="8" count="1">
            <x v="2"/>
          </reference>
        </references>
      </pivotArea>
    </format>
    <format dxfId="55">
      <pivotArea dataOnly="0" labelOnly="1" fieldPosition="0">
        <references count="3">
          <reference field="6" count="1" selected="0">
            <x v="3"/>
          </reference>
          <reference field="7" count="1" selected="0">
            <x v="41"/>
          </reference>
          <reference field="8" count="1">
            <x v="94"/>
          </reference>
        </references>
      </pivotArea>
    </format>
    <format dxfId="54">
      <pivotArea dataOnly="0" labelOnly="1" fieldPosition="0">
        <references count="3">
          <reference field="6" count="1" selected="0">
            <x v="3"/>
          </reference>
          <reference field="7" count="1" selected="0">
            <x v="42"/>
          </reference>
          <reference field="8" count="1">
            <x v="68"/>
          </reference>
        </references>
      </pivotArea>
    </format>
    <format dxfId="53">
      <pivotArea dataOnly="0" labelOnly="1" fieldPosition="0">
        <references count="3">
          <reference field="6" count="1" selected="0">
            <x v="4"/>
          </reference>
          <reference field="7" count="1" selected="0">
            <x v="86"/>
          </reference>
          <reference field="8" count="1">
            <x v="10"/>
          </reference>
        </references>
      </pivotArea>
    </format>
    <format dxfId="52">
      <pivotArea dataOnly="0" labelOnly="1" fieldPosition="0">
        <references count="3">
          <reference field="6" count="1" selected="0">
            <x v="5"/>
          </reference>
          <reference field="7" count="1" selected="0">
            <x v="43"/>
          </reference>
          <reference field="8" count="1">
            <x v="0"/>
          </reference>
        </references>
      </pivotArea>
    </format>
    <format dxfId="51">
      <pivotArea dataOnly="0" labelOnly="1" fieldPosition="0">
        <references count="3">
          <reference field="6" count="1" selected="0">
            <x v="6"/>
          </reference>
          <reference field="7" count="1" selected="0">
            <x v="44"/>
          </reference>
          <reference field="8" count="1">
            <x v="37"/>
          </reference>
        </references>
      </pivotArea>
    </format>
    <format dxfId="50">
      <pivotArea dataOnly="0" labelOnly="1" fieldPosition="0">
        <references count="3">
          <reference field="6" count="1" selected="0">
            <x v="7"/>
          </reference>
          <reference field="7" count="1" selected="0">
            <x v="45"/>
          </reference>
          <reference field="8" count="1">
            <x v="60"/>
          </reference>
        </references>
      </pivotArea>
    </format>
    <format dxfId="49">
      <pivotArea dataOnly="0" labelOnly="1" fieldPosition="0">
        <references count="3">
          <reference field="6" count="1" selected="0">
            <x v="7"/>
          </reference>
          <reference field="7" count="1" selected="0">
            <x v="46"/>
          </reference>
          <reference field="8" count="1">
            <x v="58"/>
          </reference>
        </references>
      </pivotArea>
    </format>
    <format dxfId="48">
      <pivotArea dataOnly="0" labelOnly="1" fieldPosition="0">
        <references count="3">
          <reference field="6" count="1" selected="0">
            <x v="7"/>
          </reference>
          <reference field="7" count="1" selected="0">
            <x v="47"/>
          </reference>
          <reference field="8" count="1">
            <x v="61"/>
          </reference>
        </references>
      </pivotArea>
    </format>
    <format dxfId="47">
      <pivotArea dataOnly="0" labelOnly="1" fieldPosition="0">
        <references count="3">
          <reference field="6" count="1" selected="0">
            <x v="7"/>
          </reference>
          <reference field="7" count="1" selected="0">
            <x v="48"/>
          </reference>
          <reference field="8" count="1">
            <x v="59"/>
          </reference>
        </references>
      </pivotArea>
    </format>
    <format dxfId="46">
      <pivotArea dataOnly="0" labelOnly="1" fieldPosition="0">
        <references count="3">
          <reference field="6" count="1" selected="0">
            <x v="7"/>
          </reference>
          <reference field="7" count="1" selected="0">
            <x v="49"/>
          </reference>
          <reference field="8" count="1">
            <x v="98"/>
          </reference>
        </references>
      </pivotArea>
    </format>
    <format dxfId="45">
      <pivotArea dataOnly="0" labelOnly="1" fieldPosition="0">
        <references count="3">
          <reference field="6" count="1" selected="0">
            <x v="7"/>
          </reference>
          <reference field="7" count="1" selected="0">
            <x v="50"/>
          </reference>
          <reference field="8" count="1">
            <x v="95"/>
          </reference>
        </references>
      </pivotArea>
    </format>
    <format dxfId="44">
      <pivotArea dataOnly="0" labelOnly="1" fieldPosition="0">
        <references count="3">
          <reference field="6" count="1" selected="0">
            <x v="7"/>
          </reference>
          <reference field="7" count="1" selected="0">
            <x v="51"/>
          </reference>
          <reference field="8" count="1">
            <x v="96"/>
          </reference>
        </references>
      </pivotArea>
    </format>
    <format dxfId="43">
      <pivotArea dataOnly="0" labelOnly="1" fieldPosition="0">
        <references count="3">
          <reference field="6" count="1" selected="0">
            <x v="7"/>
          </reference>
          <reference field="7" count="1" selected="0">
            <x v="52"/>
          </reference>
          <reference field="8" count="1">
            <x v="97"/>
          </reference>
        </references>
      </pivotArea>
    </format>
    <format dxfId="42">
      <pivotArea dataOnly="0" labelOnly="1" fieldPosition="0">
        <references count="3">
          <reference field="6" count="1" selected="0">
            <x v="7"/>
          </reference>
          <reference field="7" count="1" selected="0">
            <x v="53"/>
          </reference>
          <reference field="8" count="1">
            <x v="95"/>
          </reference>
        </references>
      </pivotArea>
    </format>
    <format dxfId="41">
      <pivotArea dataOnly="0" labelOnly="1" fieldPosition="0">
        <references count="3">
          <reference field="6" count="1" selected="0">
            <x v="7"/>
          </reference>
          <reference field="7" count="1" selected="0">
            <x v="54"/>
          </reference>
          <reference field="8" count="1">
            <x v="96"/>
          </reference>
        </references>
      </pivotArea>
    </format>
    <format dxfId="40">
      <pivotArea dataOnly="0" labelOnly="1" fieldPosition="0">
        <references count="3">
          <reference field="6" count="1" selected="0">
            <x v="7"/>
          </reference>
          <reference field="7" count="1" selected="0">
            <x v="55"/>
          </reference>
          <reference field="8" count="1">
            <x v="67"/>
          </reference>
        </references>
      </pivotArea>
    </format>
    <format dxfId="39">
      <pivotArea dataOnly="0" labelOnly="1" fieldPosition="0">
        <references count="3">
          <reference field="6" count="1" selected="0">
            <x v="7"/>
          </reference>
          <reference field="7" count="1" selected="0">
            <x v="56"/>
          </reference>
          <reference field="8" count="1">
            <x v="66"/>
          </reference>
        </references>
      </pivotArea>
    </format>
    <format dxfId="38">
      <pivotArea dataOnly="0" labelOnly="1" fieldPosition="0">
        <references count="3">
          <reference field="6" count="1" selected="0">
            <x v="7"/>
          </reference>
          <reference field="7" count="1" selected="0">
            <x v="57"/>
          </reference>
          <reference field="8" count="1">
            <x v="63"/>
          </reference>
        </references>
      </pivotArea>
    </format>
    <format dxfId="37">
      <pivotArea dataOnly="0" labelOnly="1" fieldPosition="0">
        <references count="3">
          <reference field="6" count="1" selected="0">
            <x v="7"/>
          </reference>
          <reference field="7" count="1" selected="0">
            <x v="58"/>
          </reference>
          <reference field="8" count="1">
            <x v="62"/>
          </reference>
        </references>
      </pivotArea>
    </format>
    <format dxfId="36">
      <pivotArea dataOnly="0" labelOnly="1" fieldPosition="0">
        <references count="3">
          <reference field="6" count="1" selected="0">
            <x v="7"/>
          </reference>
          <reference field="7" count="1" selected="0">
            <x v="59"/>
          </reference>
          <reference field="8" count="1">
            <x v="65"/>
          </reference>
        </references>
      </pivotArea>
    </format>
    <format dxfId="35">
      <pivotArea dataOnly="0" labelOnly="1" fieldPosition="0">
        <references count="3">
          <reference field="6" count="1" selected="0">
            <x v="7"/>
          </reference>
          <reference field="7" count="1" selected="0">
            <x v="60"/>
          </reference>
          <reference field="8" count="1">
            <x v="64"/>
          </reference>
        </references>
      </pivotArea>
    </format>
    <format dxfId="34">
      <pivotArea dataOnly="0" labelOnly="1" fieldPosition="0">
        <references count="3">
          <reference field="6" count="1" selected="0">
            <x v="7"/>
          </reference>
          <reference field="7" count="1" selected="0">
            <x v="61"/>
          </reference>
          <reference field="8" count="1">
            <x v="44"/>
          </reference>
        </references>
      </pivotArea>
    </format>
    <format dxfId="33">
      <pivotArea dataOnly="0" labelOnly="1" fieldPosition="0">
        <references count="3">
          <reference field="6" count="1" selected="0">
            <x v="7"/>
          </reference>
          <reference field="7" count="1" selected="0">
            <x v="62"/>
          </reference>
          <reference field="8" count="1">
            <x v="57"/>
          </reference>
        </references>
      </pivotArea>
    </format>
    <format dxfId="32">
      <pivotArea dataOnly="0" labelOnly="1" fieldPosition="0">
        <references count="3">
          <reference field="6" count="1" selected="0">
            <x v="7"/>
          </reference>
          <reference field="7" count="1" selected="0">
            <x v="63"/>
          </reference>
          <reference field="8" count="1">
            <x v="57"/>
          </reference>
        </references>
      </pivotArea>
    </format>
    <format dxfId="31">
      <pivotArea dataOnly="0" labelOnly="1" fieldPosition="0">
        <references count="3">
          <reference field="6" count="1" selected="0">
            <x v="7"/>
          </reference>
          <reference field="7" count="1" selected="0">
            <x v="64"/>
          </reference>
          <reference field="8" count="1">
            <x v="12"/>
          </reference>
        </references>
      </pivotArea>
    </format>
    <format dxfId="30">
      <pivotArea dataOnly="0" labelOnly="1" fieldPosition="0">
        <references count="3">
          <reference field="6" count="1" selected="0">
            <x v="7"/>
          </reference>
          <reference field="7" count="1" selected="0">
            <x v="65"/>
          </reference>
          <reference field="8" count="1">
            <x v="7"/>
          </reference>
        </references>
      </pivotArea>
    </format>
    <format dxfId="29">
      <pivotArea dataOnly="0" labelOnly="1" fieldPosition="0">
        <references count="3">
          <reference field="6" count="1" selected="0">
            <x v="7"/>
          </reference>
          <reference field="7" count="1" selected="0">
            <x v="87"/>
          </reference>
          <reference field="8" count="1">
            <x v="70"/>
          </reference>
        </references>
      </pivotArea>
    </format>
    <format dxfId="28">
      <pivotArea dataOnly="0" labelOnly="1" fieldPosition="0">
        <references count="3">
          <reference field="6" count="1" selected="0">
            <x v="7"/>
          </reference>
          <reference field="7" count="1" selected="0">
            <x v="95"/>
          </reference>
          <reference field="8" count="1">
            <x v="22"/>
          </reference>
        </references>
      </pivotArea>
    </format>
    <format dxfId="27">
      <pivotArea dataOnly="0" labelOnly="1" fieldPosition="0">
        <references count="3">
          <reference field="6" count="1" selected="0">
            <x v="7"/>
          </reference>
          <reference field="7" count="1" selected="0">
            <x v="96"/>
          </reference>
          <reference field="8" count="1">
            <x v="21"/>
          </reference>
        </references>
      </pivotArea>
    </format>
    <format dxfId="26">
      <pivotArea dataOnly="0" labelOnly="1" fieldPosition="0">
        <references count="3">
          <reference field="6" count="1" selected="0">
            <x v="7"/>
          </reference>
          <reference field="7" count="1" selected="0">
            <x v="97"/>
          </reference>
          <reference field="8" count="1">
            <x v="19"/>
          </reference>
        </references>
      </pivotArea>
    </format>
    <format dxfId="25">
      <pivotArea dataOnly="0" labelOnly="1" fieldPosition="0">
        <references count="3">
          <reference field="6" count="1" selected="0">
            <x v="7"/>
          </reference>
          <reference field="7" count="1" selected="0">
            <x v="98"/>
          </reference>
          <reference field="8" count="1">
            <x v="20"/>
          </reference>
        </references>
      </pivotArea>
    </format>
    <format dxfId="24">
      <pivotArea dataOnly="0" labelOnly="1" fieldPosition="0">
        <references count="3">
          <reference field="6" count="1" selected="0">
            <x v="7"/>
          </reference>
          <reference field="7" count="1" selected="0">
            <x v="99"/>
          </reference>
          <reference field="8" count="1">
            <x v="23"/>
          </reference>
        </references>
      </pivotArea>
    </format>
    <format dxfId="23">
      <pivotArea dataOnly="0" labelOnly="1" fieldPosition="0">
        <references count="3">
          <reference field="6" count="1" selected="0">
            <x v="7"/>
          </reference>
          <reference field="7" count="1" selected="0">
            <x v="100"/>
          </reference>
          <reference field="8" count="1">
            <x v="24"/>
          </reference>
        </references>
      </pivotArea>
    </format>
    <format dxfId="22">
      <pivotArea dataOnly="0" labelOnly="1" fieldPosition="0">
        <references count="3">
          <reference field="6" count="1" selected="0">
            <x v="7"/>
          </reference>
          <reference field="7" count="1" selected="0">
            <x v="101"/>
          </reference>
          <reference field="8" count="1">
            <x v="25"/>
          </reference>
        </references>
      </pivotArea>
    </format>
    <format dxfId="21">
      <pivotArea dataOnly="0" labelOnly="1" fieldPosition="0">
        <references count="3">
          <reference field="6" count="1" selected="0">
            <x v="8"/>
          </reference>
          <reference field="7" count="1" selected="0">
            <x v="66"/>
          </reference>
          <reference field="8" count="1">
            <x v="13"/>
          </reference>
        </references>
      </pivotArea>
    </format>
    <format dxfId="20">
      <pivotArea dataOnly="0" labelOnly="1" fieldPosition="0">
        <references count="3">
          <reference field="6" count="1" selected="0">
            <x v="9"/>
          </reference>
          <reference field="7" count="1" selected="0">
            <x v="67"/>
          </reference>
          <reference field="8" count="1">
            <x v="33"/>
          </reference>
        </references>
      </pivotArea>
    </format>
    <format dxfId="19">
      <pivotArea dataOnly="0" labelOnly="1" fieldPosition="0">
        <references count="3">
          <reference field="6" count="1" selected="0">
            <x v="10"/>
          </reference>
          <reference field="7" count="1" selected="0">
            <x v="68"/>
          </reference>
          <reference field="8" count="1">
            <x v="93"/>
          </reference>
        </references>
      </pivotArea>
    </format>
    <format dxfId="18">
      <pivotArea dataOnly="0" labelOnly="1" fieldPosition="0">
        <references count="3">
          <reference field="6" count="1" selected="0">
            <x v="11"/>
          </reference>
          <reference field="7" count="1" selected="0">
            <x v="69"/>
          </reference>
          <reference field="8" count="1">
            <x v="92"/>
          </reference>
        </references>
      </pivotArea>
    </format>
    <format dxfId="17">
      <pivotArea dataOnly="0" labelOnly="1" fieldPosition="0">
        <references count="3">
          <reference field="6" count="1" selected="0">
            <x v="12"/>
          </reference>
          <reference field="7" count="1" selected="0">
            <x v="70"/>
          </reference>
          <reference field="8" count="1">
            <x v="36"/>
          </reference>
        </references>
      </pivotArea>
    </format>
    <format dxfId="16">
      <pivotArea dataOnly="0" labelOnly="1" fieldPosition="0">
        <references count="3">
          <reference field="6" count="1" selected="0">
            <x v="13"/>
          </reference>
          <reference field="7" count="1" selected="0">
            <x v="71"/>
          </reference>
          <reference field="8" count="1">
            <x v="9"/>
          </reference>
        </references>
      </pivotArea>
    </format>
    <format dxfId="15">
      <pivotArea dataOnly="0" labelOnly="1" fieldPosition="0">
        <references count="3">
          <reference field="6" count="1" selected="0">
            <x v="14"/>
          </reference>
          <reference field="7" count="1" selected="0">
            <x v="72"/>
          </reference>
          <reference field="8" count="1">
            <x v="35"/>
          </reference>
        </references>
      </pivotArea>
    </format>
    <format dxfId="14">
      <pivotArea dataOnly="0" labelOnly="1" fieldPosition="0">
        <references count="3">
          <reference field="6" count="1" selected="0">
            <x v="15"/>
          </reference>
          <reference field="7" count="1" selected="0">
            <x v="73"/>
          </reference>
          <reference field="8" count="1">
            <x v="89"/>
          </reference>
        </references>
      </pivotArea>
    </format>
    <format dxfId="13">
      <pivotArea dataOnly="0" labelOnly="1" fieldPosition="0">
        <references count="3">
          <reference field="6" count="1" selected="0">
            <x v="16"/>
          </reference>
          <reference field="7" count="1" selected="0">
            <x v="74"/>
          </reference>
          <reference field="8" count="1">
            <x v="82"/>
          </reference>
        </references>
      </pivotArea>
    </format>
    <format dxfId="12">
      <pivotArea dataOnly="0" labelOnly="1" fieldPosition="0">
        <references count="3">
          <reference field="6" count="1" selected="0">
            <x v="17"/>
          </reference>
          <reference field="7" count="1" selected="0">
            <x v="75"/>
          </reference>
          <reference field="8" count="1">
            <x v="17"/>
          </reference>
        </references>
      </pivotArea>
    </format>
    <format dxfId="11">
      <pivotArea dataOnly="0" labelOnly="1" fieldPosition="0">
        <references count="3">
          <reference field="6" count="1" selected="0">
            <x v="18"/>
          </reference>
          <reference field="7" count="1" selected="0">
            <x v="76"/>
          </reference>
          <reference field="8" count="1">
            <x v="83"/>
          </reference>
        </references>
      </pivotArea>
    </format>
    <format dxfId="10">
      <pivotArea dataOnly="0" labelOnly="1" fieldPosition="0">
        <references count="3">
          <reference field="6" count="1" selected="0">
            <x v="19"/>
          </reference>
          <reference field="7" count="1" selected="0">
            <x v="77"/>
          </reference>
          <reference field="8" count="1">
            <x v="28"/>
          </reference>
        </references>
      </pivotArea>
    </format>
    <format dxfId="9">
      <pivotArea dataOnly="0" labelOnly="1" fieldPosition="0">
        <references count="3">
          <reference field="6" count="1" selected="0">
            <x v="20"/>
          </reference>
          <reference field="7" count="1" selected="0">
            <x v="78"/>
          </reference>
          <reference field="8" count="1">
            <x v="34"/>
          </reference>
        </references>
      </pivotArea>
    </format>
    <format dxfId="8">
      <pivotArea dataOnly="0" labelOnly="1" fieldPosition="0">
        <references count="3">
          <reference field="6" count="1" selected="0">
            <x v="21"/>
          </reference>
          <reference field="7" count="1" selected="0">
            <x v="79"/>
          </reference>
          <reference field="8" count="1">
            <x v="91"/>
          </reference>
        </references>
      </pivotArea>
    </format>
    <format dxfId="7">
      <pivotArea dataOnly="0" labelOnly="1" fieldPosition="0">
        <references count="3">
          <reference field="6" count="1" selected="0">
            <x v="22"/>
          </reference>
          <reference field="7" count="1" selected="0">
            <x v="80"/>
          </reference>
          <reference field="8" count="1">
            <x v="32"/>
          </reference>
        </references>
      </pivotArea>
    </format>
    <format dxfId="6">
      <pivotArea dataOnly="0" labelOnly="1" fieldPosition="0">
        <references count="3">
          <reference field="6" count="1" selected="0">
            <x v="23"/>
          </reference>
          <reference field="7" count="1" selected="0">
            <x v="81"/>
          </reference>
          <reference field="8" count="1">
            <x v="8"/>
          </reference>
        </references>
      </pivotArea>
    </format>
    <format dxfId="5">
      <pivotArea dataOnly="0" labelOnly="1" fieldPosition="0">
        <references count="3">
          <reference field="6" count="1" selected="0">
            <x v="24"/>
          </reference>
          <reference field="7" count="1" selected="0">
            <x v="82"/>
          </reference>
          <reference field="8" count="1">
            <x v="81"/>
          </reference>
        </references>
      </pivotArea>
    </format>
    <format dxfId="4">
      <pivotArea dataOnly="0" labelOnly="1" fieldPosition="0">
        <references count="3">
          <reference field="6" count="1" selected="0">
            <x v="25"/>
          </reference>
          <reference field="7" count="1" selected="0">
            <x v="83"/>
          </reference>
          <reference field="8" count="1">
            <x v="16"/>
          </reference>
        </references>
      </pivotArea>
    </format>
    <format dxfId="3">
      <pivotArea dataOnly="0" labelOnly="1" fieldPosition="0">
        <references count="3">
          <reference field="6" count="1" selected="0">
            <x v="26"/>
          </reference>
          <reference field="7" count="1" selected="0">
            <x v="84"/>
          </reference>
          <reference field="8" count="1">
            <x v="88"/>
          </reference>
        </references>
      </pivotArea>
    </format>
    <format dxfId="2">
      <pivotArea dataOnly="0" labelOnly="1" fieldPosition="0">
        <references count="3">
          <reference field="6" count="1" selected="0">
            <x v="27"/>
          </reference>
          <reference field="7" count="1" selected="0">
            <x v="85"/>
          </reference>
          <reference field="8" count="1">
            <x v="1"/>
          </reference>
        </references>
      </pivotArea>
    </format>
    <format dxfId="1">
      <pivotArea dataOnly="0" labelOnly="1" fieldPosition="0">
        <references count="3">
          <reference field="6" count="1" selected="0">
            <x v="28"/>
          </reference>
          <reference field="7" count="1" selected="0">
            <x v="102"/>
          </reference>
          <reference field="8" count="1">
            <x v="99"/>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B9452-7715-4855-B06F-13AC6B793BBB}">
  <dimension ref="A1:FD532"/>
  <sheetViews>
    <sheetView tabSelected="1" topLeftCell="B6" zoomScaleNormal="100" workbookViewId="0">
      <pane xSplit="33" ySplit="2" topLeftCell="AI148" activePane="bottomRight" state="frozen"/>
      <selection activeCell="C6" sqref="C6"/>
      <selection pane="topRight" activeCell="AI6" sqref="AI6"/>
      <selection pane="bottomLeft" activeCell="C8" sqref="C8"/>
      <selection pane="bottomRight" activeCell="AL481" sqref="AL481"/>
    </sheetView>
  </sheetViews>
  <sheetFormatPr baseColWidth="10" defaultColWidth="14.7109375" defaultRowHeight="15" x14ac:dyDescent="0.25"/>
  <cols>
    <col min="2" max="2" width="10" style="223" customWidth="1"/>
    <col min="3" max="3" width="0" style="295" hidden="1" customWidth="1"/>
    <col min="4" max="4" width="42" customWidth="1"/>
    <col min="5" max="5" width="0" hidden="1" customWidth="1"/>
    <col min="6" max="6" width="0" style="5" hidden="1" customWidth="1"/>
    <col min="7" max="8" width="0" hidden="1" customWidth="1"/>
    <col min="9" max="9" width="0" style="238" hidden="1" customWidth="1"/>
    <col min="10" max="10" width="0" style="239" hidden="1" customWidth="1"/>
    <col min="11" max="11" width="0" style="240" hidden="1" customWidth="1"/>
    <col min="12" max="12" width="0" style="229" hidden="1" customWidth="1"/>
    <col min="13" max="13" width="11.42578125" style="5" hidden="1" customWidth="1"/>
    <col min="14" max="14" width="9.140625" style="222" customWidth="1"/>
    <col min="15" max="15" width="8.140625" customWidth="1"/>
    <col min="16" max="16" width="11.42578125" style="406" customWidth="1"/>
    <col min="17" max="17" width="11.42578125" style="13" hidden="1" customWidth="1"/>
    <col min="18" max="18" width="11.42578125" style="5" hidden="1" customWidth="1"/>
    <col min="19" max="21" width="11.42578125" hidden="1" customWidth="1"/>
    <col min="22" max="23" width="0" style="14" hidden="1" customWidth="1"/>
    <col min="24" max="24" width="0" style="315" hidden="1" customWidth="1"/>
    <col min="25" max="25" width="0" style="314" hidden="1" customWidth="1"/>
    <col min="26" max="26" width="0" style="316" hidden="1" customWidth="1"/>
    <col min="27" max="27" width="0" style="317" hidden="1" customWidth="1"/>
    <col min="28" max="28" width="0" style="318" hidden="1" customWidth="1"/>
    <col min="29" max="34" width="0" hidden="1" customWidth="1"/>
    <col min="35" max="35" width="14.7109375" style="222"/>
    <col min="36" max="36" width="11.140625" style="222" customWidth="1"/>
    <col min="37" max="37" width="8.85546875" customWidth="1"/>
    <col min="38" max="38" width="50.42578125" customWidth="1"/>
    <col min="39" max="39" width="27.28515625" style="277" customWidth="1"/>
  </cols>
  <sheetData>
    <row r="1" spans="1:38" x14ac:dyDescent="0.25">
      <c r="B1" s="1"/>
      <c r="C1" s="280"/>
      <c r="D1" s="2" t="s">
        <v>0</v>
      </c>
      <c r="E1" s="3"/>
      <c r="F1" s="4"/>
    </row>
    <row r="2" spans="1:38" ht="14.45" customHeight="1" x14ac:dyDescent="0.25">
      <c r="B2" s="1"/>
      <c r="C2" s="280"/>
      <c r="D2" s="6"/>
      <c r="E2" s="7"/>
      <c r="G2" s="8"/>
      <c r="H2" s="9"/>
    </row>
    <row r="3" spans="1:38" x14ac:dyDescent="0.25">
      <c r="B3" s="1"/>
      <c r="C3" s="280"/>
      <c r="D3" s="10" t="s">
        <v>527</v>
      </c>
      <c r="E3" s="9"/>
      <c r="F3" s="11"/>
      <c r="H3" s="12"/>
      <c r="AD3" s="14">
        <f>AB506</f>
        <v>2.1071254275739193E-2</v>
      </c>
    </row>
    <row r="4" spans="1:38" x14ac:dyDescent="0.25">
      <c r="B4" s="1"/>
      <c r="C4" s="280"/>
      <c r="D4" s="340" t="s">
        <v>519</v>
      </c>
      <c r="E4" s="341"/>
      <c r="F4" s="11"/>
      <c r="P4" s="406">
        <f>P157-P119</f>
        <v>717053.08230714116</v>
      </c>
      <c r="U4" s="14">
        <f>U157-U119</f>
        <v>639184.07670986815</v>
      </c>
    </row>
    <row r="5" spans="1:38" ht="20.45" customHeight="1" x14ac:dyDescent="0.25">
      <c r="B5" s="486" t="s">
        <v>1</v>
      </c>
      <c r="C5" s="486"/>
      <c r="D5" s="486"/>
      <c r="E5" s="348" t="s">
        <v>2</v>
      </c>
      <c r="F5" s="487" t="s">
        <v>3</v>
      </c>
      <c r="G5" s="488"/>
      <c r="H5" s="488"/>
      <c r="I5" s="489"/>
      <c r="K5" s="312" t="s">
        <v>486</v>
      </c>
      <c r="L5" s="343"/>
      <c r="M5" s="490" t="s">
        <v>4</v>
      </c>
      <c r="N5" s="491"/>
      <c r="O5" s="491"/>
      <c r="P5" s="492"/>
      <c r="R5" s="493" t="s">
        <v>5</v>
      </c>
      <c r="S5" s="494"/>
      <c r="T5" s="494"/>
      <c r="U5" s="495"/>
      <c r="V5" s="328"/>
      <c r="W5" s="328"/>
      <c r="AI5" s="344" t="s">
        <v>522</v>
      </c>
      <c r="AJ5" s="475" t="s">
        <v>521</v>
      </c>
      <c r="AK5" s="476"/>
      <c r="AL5" s="476"/>
    </row>
    <row r="6" spans="1:38" ht="40.5" customHeight="1" x14ac:dyDescent="0.25">
      <c r="B6" s="15" t="s">
        <v>6</v>
      </c>
      <c r="C6" s="281"/>
      <c r="D6" s="342" t="s">
        <v>520</v>
      </c>
      <c r="E6" s="16" t="s">
        <v>7</v>
      </c>
      <c r="F6" s="17" t="s">
        <v>8</v>
      </c>
      <c r="G6" s="16" t="s">
        <v>9</v>
      </c>
      <c r="H6" s="16" t="s">
        <v>10</v>
      </c>
      <c r="I6" s="241" t="s">
        <v>11</v>
      </c>
      <c r="K6" s="242" t="s">
        <v>487</v>
      </c>
      <c r="L6" s="350"/>
      <c r="M6" s="17" t="s">
        <v>8</v>
      </c>
      <c r="N6" s="16" t="s">
        <v>9</v>
      </c>
      <c r="O6" s="16" t="s">
        <v>10</v>
      </c>
      <c r="P6" s="407" t="s">
        <v>12</v>
      </c>
      <c r="R6" s="17" t="s">
        <v>8</v>
      </c>
      <c r="S6" s="16" t="s">
        <v>9</v>
      </c>
      <c r="T6" s="16" t="s">
        <v>10</v>
      </c>
      <c r="U6" s="313" t="s">
        <v>12</v>
      </c>
      <c r="V6" s="329"/>
      <c r="W6" s="329"/>
      <c r="X6" s="319" t="s">
        <v>488</v>
      </c>
      <c r="Y6" s="320"/>
      <c r="Z6" s="321" t="s">
        <v>489</v>
      </c>
      <c r="AB6" s="322" t="s">
        <v>490</v>
      </c>
      <c r="AC6" s="263"/>
      <c r="AD6" s="264" t="s">
        <v>491</v>
      </c>
      <c r="AE6" s="264" t="s">
        <v>492</v>
      </c>
      <c r="AF6" s="264" t="s">
        <v>493</v>
      </c>
      <c r="AG6" s="264" t="s">
        <v>494</v>
      </c>
      <c r="AH6" s="65"/>
      <c r="AI6" s="345" t="s">
        <v>523</v>
      </c>
      <c r="AJ6" s="345" t="s">
        <v>524</v>
      </c>
      <c r="AK6" s="346" t="s">
        <v>525</v>
      </c>
      <c r="AL6" s="347" t="s">
        <v>526</v>
      </c>
    </row>
    <row r="7" spans="1:38" ht="25.5" x14ac:dyDescent="0.25">
      <c r="B7" s="18"/>
      <c r="C7" s="282"/>
      <c r="D7" s="19" t="s">
        <v>13</v>
      </c>
      <c r="E7" s="20"/>
      <c r="F7" s="21"/>
      <c r="G7" s="22"/>
      <c r="H7" s="22"/>
      <c r="K7" s="243"/>
      <c r="L7" s="230"/>
      <c r="M7" s="21"/>
      <c r="N7" s="361"/>
      <c r="O7" s="22"/>
      <c r="P7" s="408"/>
      <c r="Q7" s="262"/>
      <c r="R7" s="21"/>
      <c r="S7" s="22"/>
      <c r="T7" s="22"/>
      <c r="U7" s="23"/>
      <c r="V7" s="330"/>
      <c r="W7" s="330"/>
      <c r="AD7" s="53"/>
      <c r="AE7" s="53"/>
      <c r="AF7" s="53"/>
      <c r="AG7" s="53"/>
      <c r="AH7" s="53"/>
    </row>
    <row r="8" spans="1:38" ht="15.75" x14ac:dyDescent="0.25">
      <c r="B8" s="24"/>
      <c r="C8" s="283"/>
      <c r="D8" s="25" t="s">
        <v>14</v>
      </c>
      <c r="E8" s="26"/>
      <c r="F8" s="27"/>
      <c r="G8" s="28"/>
      <c r="H8" s="29"/>
      <c r="I8" s="244"/>
      <c r="K8" s="245"/>
      <c r="L8" s="231"/>
      <c r="M8" s="27"/>
      <c r="N8" s="362"/>
      <c r="O8" s="29"/>
      <c r="P8" s="409"/>
      <c r="Q8" s="262"/>
      <c r="R8" s="27"/>
      <c r="S8" s="28"/>
      <c r="T8" s="29"/>
      <c r="U8" s="30"/>
      <c r="V8" s="331"/>
      <c r="W8" s="331"/>
      <c r="AD8" s="53"/>
      <c r="AE8" s="53"/>
      <c r="AF8" s="53"/>
      <c r="AG8" s="53"/>
      <c r="AH8" s="53"/>
      <c r="AI8" s="390"/>
      <c r="AJ8" s="390"/>
      <c r="AK8" s="30"/>
      <c r="AL8" s="30"/>
    </row>
    <row r="9" spans="1:38" x14ac:dyDescent="0.25">
      <c r="B9" s="18"/>
      <c r="C9" s="282"/>
      <c r="D9" s="32"/>
      <c r="E9" s="20"/>
      <c r="F9" s="21"/>
      <c r="G9" s="22"/>
      <c r="H9" s="33"/>
      <c r="I9" s="244"/>
      <c r="K9" s="245"/>
      <c r="L9" s="231"/>
      <c r="M9" s="21"/>
      <c r="N9" s="361"/>
      <c r="O9" s="33"/>
      <c r="P9" s="410"/>
      <c r="Q9" s="262"/>
      <c r="R9" s="21"/>
      <c r="S9" s="22"/>
      <c r="T9" s="33"/>
      <c r="U9" s="34"/>
      <c r="V9" s="331"/>
      <c r="W9" s="331"/>
      <c r="AD9" s="53"/>
      <c r="AE9" s="53"/>
      <c r="AF9" s="53"/>
      <c r="AG9" s="53"/>
      <c r="AH9" s="53"/>
      <c r="AI9" s="383"/>
      <c r="AJ9" s="383"/>
      <c r="AK9" s="34"/>
      <c r="AL9" s="34"/>
    </row>
    <row r="10" spans="1:38" ht="25.5" x14ac:dyDescent="0.25">
      <c r="B10" s="35"/>
      <c r="C10" s="284"/>
      <c r="D10" s="36" t="s">
        <v>15</v>
      </c>
      <c r="E10" s="37"/>
      <c r="F10" s="38"/>
      <c r="G10" s="39"/>
      <c r="H10" s="40"/>
      <c r="I10" s="244"/>
      <c r="K10" s="245"/>
      <c r="L10" s="231"/>
      <c r="M10" s="38"/>
      <c r="N10" s="363"/>
      <c r="O10" s="40"/>
      <c r="P10" s="411"/>
      <c r="Q10" s="262"/>
      <c r="R10" s="38"/>
      <c r="S10" s="39"/>
      <c r="T10" s="40"/>
      <c r="U10" s="41"/>
      <c r="V10" s="331"/>
      <c r="W10" s="331"/>
      <c r="AD10" s="53"/>
      <c r="AE10" s="53"/>
      <c r="AF10" s="53"/>
      <c r="AG10" s="53"/>
      <c r="AH10" s="53"/>
      <c r="AI10" s="391"/>
      <c r="AJ10" s="391"/>
      <c r="AK10" s="41"/>
      <c r="AL10" s="41"/>
    </row>
    <row r="11" spans="1:38" x14ac:dyDescent="0.25">
      <c r="B11" s="18"/>
      <c r="C11" s="282"/>
      <c r="D11" s="32"/>
      <c r="E11" s="20"/>
      <c r="F11" s="21"/>
      <c r="G11" s="22"/>
      <c r="H11" s="22"/>
      <c r="I11" s="246"/>
      <c r="K11" s="245"/>
      <c r="L11" s="231"/>
      <c r="M11" s="21"/>
      <c r="N11" s="361"/>
      <c r="O11" s="22"/>
      <c r="P11" s="408"/>
      <c r="Q11" s="262"/>
      <c r="R11" s="21"/>
      <c r="S11" s="22"/>
      <c r="T11" s="22"/>
      <c r="U11" s="23"/>
      <c r="V11" s="330"/>
      <c r="W11" s="330"/>
      <c r="AD11" s="53"/>
      <c r="AE11" s="53"/>
      <c r="AF11" s="53"/>
      <c r="AG11" s="53"/>
      <c r="AH11" s="53"/>
      <c r="AI11" s="392"/>
      <c r="AJ11" s="392"/>
      <c r="AK11" s="23"/>
      <c r="AL11" s="23"/>
    </row>
    <row r="12" spans="1:38" ht="30" x14ac:dyDescent="0.25">
      <c r="B12" s="18"/>
      <c r="C12" s="282"/>
      <c r="D12" s="32" t="s">
        <v>16</v>
      </c>
      <c r="E12" s="43"/>
      <c r="F12" s="44"/>
      <c r="G12" s="22"/>
      <c r="H12" s="45"/>
      <c r="I12" s="246"/>
      <c r="J12" s="246"/>
      <c r="K12" s="245"/>
      <c r="L12" s="231"/>
      <c r="M12" s="44"/>
      <c r="N12" s="361"/>
      <c r="O12" s="22"/>
      <c r="P12" s="408"/>
      <c r="Q12" s="262"/>
      <c r="R12" s="44"/>
      <c r="S12" s="22"/>
      <c r="T12" s="22"/>
      <c r="U12" s="23"/>
      <c r="V12" s="330"/>
      <c r="W12" s="330"/>
      <c r="AD12" s="53"/>
      <c r="AE12" s="53"/>
      <c r="AF12" s="53"/>
      <c r="AG12" s="53"/>
      <c r="AH12" s="53"/>
      <c r="AI12" s="393"/>
      <c r="AJ12" s="393"/>
      <c r="AK12" s="23"/>
      <c r="AL12" s="474" t="s">
        <v>6023</v>
      </c>
    </row>
    <row r="13" spans="1:38" x14ac:dyDescent="0.25">
      <c r="A13" t="s">
        <v>528</v>
      </c>
      <c r="B13" s="46">
        <v>583127</v>
      </c>
      <c r="C13" s="76"/>
      <c r="D13" s="47" t="s">
        <v>17</v>
      </c>
      <c r="E13" s="43" t="s">
        <v>18</v>
      </c>
      <c r="F13" s="44" t="s">
        <v>19</v>
      </c>
      <c r="G13" s="22">
        <v>9</v>
      </c>
      <c r="H13" s="181">
        <v>2320</v>
      </c>
      <c r="I13" s="247">
        <v>24106.352000000003</v>
      </c>
      <c r="J13" s="247"/>
      <c r="K13" s="245">
        <v>25714.633999999998</v>
      </c>
      <c r="L13" s="231"/>
      <c r="M13" s="44" t="s">
        <v>19</v>
      </c>
      <c r="N13" s="361">
        <v>12</v>
      </c>
      <c r="O13" s="193">
        <v>2629.0321965654762</v>
      </c>
      <c r="P13" s="412">
        <f>N13*O13</f>
        <v>31548.386358785712</v>
      </c>
      <c r="Q13" s="262"/>
      <c r="R13" s="44" t="s">
        <v>19</v>
      </c>
      <c r="S13" s="22">
        <v>11</v>
      </c>
      <c r="T13" s="45">
        <v>2629.0321965654762</v>
      </c>
      <c r="U13" s="49">
        <f t="shared" ref="U13:U18" si="0">S13*T13</f>
        <v>28919.354162220239</v>
      </c>
      <c r="V13" s="296"/>
      <c r="W13" s="296"/>
      <c r="X13" s="315">
        <v>114268.28570039882</v>
      </c>
      <c r="Z13" s="316">
        <f t="shared" ref="Z13:Z44" si="1">I13+K13+P13+U13</f>
        <v>110288.72652100594</v>
      </c>
      <c r="AA13" s="314"/>
      <c r="AB13" s="318">
        <f>Z13-X13</f>
        <v>-3979.5591793928761</v>
      </c>
      <c r="AD13" s="53"/>
      <c r="AE13" s="53"/>
      <c r="AF13" s="53"/>
      <c r="AG13" s="53"/>
      <c r="AH13" s="53"/>
      <c r="AI13" s="394">
        <f>SUMIF(PIVOT!A:A,'BFA ATWA FR Y3'!A13,PIVOT!C:C)</f>
        <v>21925.415999999997</v>
      </c>
      <c r="AJ13" s="393">
        <f>P13-AI13</f>
        <v>9622.9703587857148</v>
      </c>
      <c r="AK13" s="349">
        <f>AI13/P13</f>
        <v>0.69497741503010746</v>
      </c>
      <c r="AL13" s="49"/>
    </row>
    <row r="14" spans="1:38" x14ac:dyDescent="0.25">
      <c r="A14" t="s">
        <v>529</v>
      </c>
      <c r="B14" s="46">
        <v>583128</v>
      </c>
      <c r="C14" s="76"/>
      <c r="D14" s="47" t="s">
        <v>20</v>
      </c>
      <c r="E14" s="43" t="s">
        <v>18</v>
      </c>
      <c r="F14" s="44" t="s">
        <v>19</v>
      </c>
      <c r="G14" s="22">
        <f>3*6</f>
        <v>18</v>
      </c>
      <c r="H14" s="181">
        <v>1500</v>
      </c>
      <c r="I14" s="247">
        <v>21019.325999999994</v>
      </c>
      <c r="J14" s="247"/>
      <c r="K14" s="245">
        <v>61251.796999999984</v>
      </c>
      <c r="L14" s="231"/>
      <c r="M14" s="44" t="s">
        <v>19</v>
      </c>
      <c r="N14" s="361">
        <f>3*12</f>
        <v>36</v>
      </c>
      <c r="O14" s="193">
        <v>1836.4419535121967</v>
      </c>
      <c r="P14" s="412">
        <f>N14*O14</f>
        <v>66111.910326439087</v>
      </c>
      <c r="Q14" s="262"/>
      <c r="R14" s="44" t="s">
        <v>19</v>
      </c>
      <c r="S14" s="22">
        <f>3*11</f>
        <v>33</v>
      </c>
      <c r="T14" s="45">
        <v>1836.4419535121967</v>
      </c>
      <c r="U14" s="49">
        <f t="shared" si="0"/>
        <v>60602.584465902495</v>
      </c>
      <c r="V14" s="296"/>
      <c r="W14" s="296"/>
      <c r="X14" s="315">
        <v>207789.77595556111</v>
      </c>
      <c r="Z14" s="316">
        <f t="shared" si="1"/>
        <v>208985.61779234157</v>
      </c>
      <c r="AA14" s="314"/>
      <c r="AB14" s="318">
        <f t="shared" ref="AB14:AB77" si="2">Z14-X14</f>
        <v>1195.8418367804552</v>
      </c>
      <c r="AD14" s="53"/>
      <c r="AE14" s="53"/>
      <c r="AF14" s="53"/>
      <c r="AG14" s="53"/>
      <c r="AH14" s="53"/>
      <c r="AI14" s="394">
        <f>SUMIF(PIVOT!A:A,'BFA ATWA FR Y3'!A14,PIVOT!C:C)</f>
        <v>49351.753000000026</v>
      </c>
      <c r="AJ14" s="393">
        <f t="shared" ref="AJ14:AJ53" si="3">P14-AI14</f>
        <v>16760.157326439061</v>
      </c>
      <c r="AK14" s="349">
        <f t="shared" ref="AK14:AK53" si="4">AI14/P14</f>
        <v>0.7464880799286715</v>
      </c>
      <c r="AL14" s="49"/>
    </row>
    <row r="15" spans="1:38" x14ac:dyDescent="0.25">
      <c r="A15" t="s">
        <v>530</v>
      </c>
      <c r="B15" s="46">
        <v>583129</v>
      </c>
      <c r="C15" s="76"/>
      <c r="D15" s="47" t="s">
        <v>21</v>
      </c>
      <c r="E15" s="43" t="s">
        <v>18</v>
      </c>
      <c r="F15" s="44" t="s">
        <v>19</v>
      </c>
      <c r="G15" s="22">
        <v>7</v>
      </c>
      <c r="H15" s="77">
        <v>1920</v>
      </c>
      <c r="I15" s="49">
        <v>3058.7059999999997</v>
      </c>
      <c r="J15" s="49"/>
      <c r="K15" s="231">
        <v>30630.353000000006</v>
      </c>
      <c r="L15" s="231"/>
      <c r="M15" s="44" t="s">
        <v>19</v>
      </c>
      <c r="N15" s="361">
        <v>10.8</v>
      </c>
      <c r="O15" s="193">
        <v>2523.7609203677475</v>
      </c>
      <c r="P15" s="412">
        <f t="shared" ref="P15:P18" si="5">N15*O15</f>
        <v>27256.617939971675</v>
      </c>
      <c r="Q15" s="262"/>
      <c r="R15" s="44" t="s">
        <v>19</v>
      </c>
      <c r="S15" s="22">
        <v>7.7</v>
      </c>
      <c r="T15" s="45">
        <v>2523.7609203677475</v>
      </c>
      <c r="U15" s="49">
        <f t="shared" si="0"/>
        <v>19432.959086831655</v>
      </c>
      <c r="V15" s="296"/>
      <c r="W15" s="296"/>
      <c r="X15" s="315">
        <v>87767.772690664671</v>
      </c>
      <c r="Z15" s="316">
        <f t="shared" si="1"/>
        <v>80378.636026803346</v>
      </c>
      <c r="AA15" s="314"/>
      <c r="AB15" s="318">
        <f t="shared" si="2"/>
        <v>-7389.1366638613254</v>
      </c>
      <c r="AD15" s="53"/>
      <c r="AE15" s="53"/>
      <c r="AF15" s="53"/>
      <c r="AG15" s="53"/>
      <c r="AH15" s="53"/>
      <c r="AI15" s="394">
        <f>SUMIF(PIVOT!A:A,'BFA ATWA FR Y3'!A15,PIVOT!C:C)</f>
        <v>19016.403000000006</v>
      </c>
      <c r="AJ15" s="393">
        <f t="shared" si="3"/>
        <v>8240.2149399716691</v>
      </c>
      <c r="AK15" s="349">
        <f t="shared" si="4"/>
        <v>0.69768021263241753</v>
      </c>
      <c r="AL15" s="49"/>
    </row>
    <row r="16" spans="1:38" x14ac:dyDescent="0.25">
      <c r="A16" t="s">
        <v>531</v>
      </c>
      <c r="B16" s="46">
        <v>583130</v>
      </c>
      <c r="C16" s="76"/>
      <c r="D16" s="47" t="s">
        <v>22</v>
      </c>
      <c r="E16" s="43" t="s">
        <v>18</v>
      </c>
      <c r="F16" s="44" t="s">
        <v>19</v>
      </c>
      <c r="G16" s="22">
        <v>7</v>
      </c>
      <c r="H16" s="48">
        <f>70000/655.957</f>
        <v>106.71431206618726</v>
      </c>
      <c r="I16" s="247">
        <v>548.80799999999988</v>
      </c>
      <c r="J16" s="247"/>
      <c r="K16" s="245">
        <v>2.8421709430404007E-14</v>
      </c>
      <c r="L16" s="231"/>
      <c r="M16" s="44" t="s">
        <v>19</v>
      </c>
      <c r="N16" s="361"/>
      <c r="O16" s="193">
        <v>106.71431206618726</v>
      </c>
      <c r="P16" s="412">
        <f t="shared" si="5"/>
        <v>0</v>
      </c>
      <c r="Q16" s="262"/>
      <c r="R16" s="44" t="s">
        <v>19</v>
      </c>
      <c r="S16" s="22"/>
      <c r="T16" s="45">
        <v>106.71431206618726</v>
      </c>
      <c r="U16" s="49">
        <f t="shared" si="0"/>
        <v>0</v>
      </c>
      <c r="V16" s="296"/>
      <c r="W16" s="296"/>
      <c r="X16" s="315">
        <v>548.80799999999988</v>
      </c>
      <c r="Z16" s="316">
        <f t="shared" si="1"/>
        <v>548.80799999999988</v>
      </c>
      <c r="AA16" s="314"/>
      <c r="AB16" s="318">
        <f t="shared" si="2"/>
        <v>0</v>
      </c>
      <c r="AD16" s="53"/>
      <c r="AE16" s="53"/>
      <c r="AF16" s="53"/>
      <c r="AG16" s="53"/>
      <c r="AH16" s="53"/>
      <c r="AI16" s="394">
        <f>SUMIF(PIVOT!A:A,'BFA ATWA FR Y3'!A16,PIVOT!C:C)</f>
        <v>0</v>
      </c>
      <c r="AJ16" s="393"/>
      <c r="AK16" s="349"/>
      <c r="AL16" s="49"/>
    </row>
    <row r="17" spans="1:38" x14ac:dyDescent="0.25">
      <c r="A17" t="s">
        <v>598</v>
      </c>
      <c r="B17" s="46">
        <v>583131</v>
      </c>
      <c r="C17" s="76"/>
      <c r="D17" s="47" t="s">
        <v>23</v>
      </c>
      <c r="E17" s="43" t="s">
        <v>24</v>
      </c>
      <c r="F17" s="44" t="s">
        <v>19</v>
      </c>
      <c r="G17" s="22">
        <f>7*3</f>
        <v>21</v>
      </c>
      <c r="H17" s="51">
        <f>400000/655.957</f>
        <v>609.79606894964149</v>
      </c>
      <c r="I17" s="247">
        <v>14588.160999999998</v>
      </c>
      <c r="J17" s="247"/>
      <c r="K17" s="245">
        <v>22945.339000000018</v>
      </c>
      <c r="L17" s="231"/>
      <c r="M17" s="44" t="s">
        <v>19</v>
      </c>
      <c r="N17" s="361">
        <f>12*3</f>
        <v>36</v>
      </c>
      <c r="O17" s="193">
        <v>609.79606894964149</v>
      </c>
      <c r="P17" s="412">
        <f t="shared" si="5"/>
        <v>21952.658482187093</v>
      </c>
      <c r="Q17" s="262"/>
      <c r="R17" s="44" t="s">
        <v>19</v>
      </c>
      <c r="S17" s="22">
        <f>11*3</f>
        <v>33</v>
      </c>
      <c r="T17" s="45">
        <v>609.79606894964149</v>
      </c>
      <c r="U17" s="49">
        <f t="shared" si="0"/>
        <v>20123.270275338171</v>
      </c>
      <c r="V17" s="296"/>
      <c r="W17" s="296"/>
      <c r="X17" s="315">
        <v>78616.748239712353</v>
      </c>
      <c r="Z17" s="316">
        <f t="shared" si="1"/>
        <v>79609.428757525282</v>
      </c>
      <c r="AA17" s="314"/>
      <c r="AB17" s="318">
        <f t="shared" si="2"/>
        <v>992.68051781292888</v>
      </c>
      <c r="AD17" s="53"/>
      <c r="AE17" s="53"/>
      <c r="AF17" s="53"/>
      <c r="AG17" s="53"/>
      <c r="AH17" s="53"/>
      <c r="AI17" s="394">
        <f>SUMIF(PIVOT!A:A,'BFA ATWA FR Y3'!A17,PIVOT!C:C)</f>
        <v>23234.205999999984</v>
      </c>
      <c r="AJ17" s="393">
        <f t="shared" si="3"/>
        <v>-1281.5475178128909</v>
      </c>
      <c r="AK17" s="349">
        <f t="shared" si="4"/>
        <v>1.058377782301527</v>
      </c>
      <c r="AL17" s="49"/>
    </row>
    <row r="18" spans="1:38" x14ac:dyDescent="0.25">
      <c r="A18" t="s">
        <v>532</v>
      </c>
      <c r="B18" s="46">
        <v>583132</v>
      </c>
      <c r="C18" s="76"/>
      <c r="D18" s="47" t="s">
        <v>25</v>
      </c>
      <c r="E18" s="43" t="s">
        <v>24</v>
      </c>
      <c r="F18" s="44" t="s">
        <v>19</v>
      </c>
      <c r="G18" s="22">
        <f>6*8</f>
        <v>48</v>
      </c>
      <c r="H18" s="48">
        <f>(350000/655.957)</f>
        <v>533.57156033093634</v>
      </c>
      <c r="I18" s="247">
        <v>26052.738999999998</v>
      </c>
      <c r="J18" s="247"/>
      <c r="K18" s="245">
        <v>51580.076999999983</v>
      </c>
      <c r="L18" s="231"/>
      <c r="M18" s="44" t="s">
        <v>19</v>
      </c>
      <c r="N18" s="361">
        <f>12*8</f>
        <v>96</v>
      </c>
      <c r="O18" s="193">
        <v>533.57156033093634</v>
      </c>
      <c r="P18" s="412">
        <f t="shared" si="5"/>
        <v>51222.869791769888</v>
      </c>
      <c r="Q18" s="262"/>
      <c r="R18" s="44" t="s">
        <v>19</v>
      </c>
      <c r="S18" s="22">
        <v>88</v>
      </c>
      <c r="T18" s="45">
        <v>533.57156033093634</v>
      </c>
      <c r="U18" s="49">
        <f t="shared" si="0"/>
        <v>46954.297309122398</v>
      </c>
      <c r="V18" s="296"/>
      <c r="W18" s="296"/>
      <c r="X18" s="315">
        <v>171184.20341001468</v>
      </c>
      <c r="Z18" s="316">
        <f t="shared" si="1"/>
        <v>175809.98310089228</v>
      </c>
      <c r="AA18" s="314"/>
      <c r="AB18" s="318">
        <f t="shared" si="2"/>
        <v>4625.7796908775927</v>
      </c>
      <c r="AD18" s="53"/>
      <c r="AE18" s="53"/>
      <c r="AF18" s="53"/>
      <c r="AG18" s="53"/>
      <c r="AH18" s="53"/>
      <c r="AI18" s="394">
        <f>SUMIF(PIVOT!A:A,'BFA ATWA FR Y3'!A18,PIVOT!C:C)</f>
        <v>50146.808000000063</v>
      </c>
      <c r="AJ18" s="393">
        <f t="shared" si="3"/>
        <v>1076.0617917698255</v>
      </c>
      <c r="AK18" s="349">
        <f t="shared" si="4"/>
        <v>0.97899255164452503</v>
      </c>
      <c r="AL18" s="49"/>
    </row>
    <row r="19" spans="1:38" x14ac:dyDescent="0.25">
      <c r="B19" s="52"/>
      <c r="C19" s="76"/>
      <c r="D19" s="47"/>
      <c r="E19" s="43"/>
      <c r="F19" s="44"/>
      <c r="G19" s="47"/>
      <c r="H19" s="47"/>
      <c r="I19" s="247">
        <v>0</v>
      </c>
      <c r="J19" s="247"/>
      <c r="K19" s="248"/>
      <c r="L19" s="351"/>
      <c r="M19" s="44"/>
      <c r="N19" s="209"/>
      <c r="O19" s="193">
        <v>0</v>
      </c>
      <c r="P19" s="413"/>
      <c r="Q19" s="262"/>
      <c r="R19" s="44"/>
      <c r="S19" s="47"/>
      <c r="T19" s="47">
        <v>0</v>
      </c>
      <c r="U19" s="128"/>
      <c r="V19" s="331"/>
      <c r="W19" s="331"/>
      <c r="X19" s="315">
        <v>0</v>
      </c>
      <c r="Z19" s="316">
        <f t="shared" si="1"/>
        <v>0</v>
      </c>
      <c r="AA19" s="314"/>
      <c r="AB19" s="318">
        <f t="shared" si="2"/>
        <v>0</v>
      </c>
      <c r="AD19" s="53"/>
      <c r="AE19" s="53"/>
      <c r="AF19" s="53"/>
      <c r="AG19" s="53"/>
      <c r="AH19" s="53"/>
      <c r="AI19" s="395"/>
      <c r="AJ19" s="393"/>
      <c r="AK19" s="349"/>
      <c r="AL19" s="34"/>
    </row>
    <row r="20" spans="1:38" x14ac:dyDescent="0.25">
      <c r="B20" s="52"/>
      <c r="C20" s="76"/>
      <c r="D20" s="32" t="s">
        <v>26</v>
      </c>
      <c r="E20" s="43"/>
      <c r="F20" s="44"/>
      <c r="G20" s="47"/>
      <c r="H20" s="47"/>
      <c r="I20" s="247">
        <v>0</v>
      </c>
      <c r="J20" s="247"/>
      <c r="K20" s="248"/>
      <c r="L20" s="351"/>
      <c r="M20" s="44"/>
      <c r="N20" s="209"/>
      <c r="O20" s="193">
        <v>0</v>
      </c>
      <c r="P20" s="413"/>
      <c r="Q20" s="262"/>
      <c r="R20" s="44"/>
      <c r="S20" s="47"/>
      <c r="T20" s="47">
        <v>0</v>
      </c>
      <c r="U20" s="128"/>
      <c r="V20" s="331"/>
      <c r="W20" s="331"/>
      <c r="X20" s="315">
        <v>0</v>
      </c>
      <c r="Z20" s="316">
        <f t="shared" si="1"/>
        <v>0</v>
      </c>
      <c r="AA20" s="314"/>
      <c r="AB20" s="318">
        <f t="shared" si="2"/>
        <v>0</v>
      </c>
      <c r="AD20" s="53"/>
      <c r="AE20" s="53"/>
      <c r="AF20" s="53"/>
      <c r="AG20" s="53"/>
      <c r="AH20" s="53"/>
      <c r="AI20" s="395"/>
      <c r="AJ20" s="393"/>
      <c r="AK20" s="349"/>
      <c r="AL20" s="34"/>
    </row>
    <row r="21" spans="1:38" x14ac:dyDescent="0.25">
      <c r="A21" t="s">
        <v>507</v>
      </c>
      <c r="B21" s="52" t="s">
        <v>507</v>
      </c>
      <c r="C21" s="497"/>
      <c r="D21" s="47" t="s">
        <v>27</v>
      </c>
      <c r="E21" s="43"/>
      <c r="F21" s="44"/>
      <c r="G21" s="47"/>
      <c r="H21" s="225"/>
      <c r="I21" s="247"/>
      <c r="J21" s="247"/>
      <c r="K21" s="248">
        <v>2311.7550000000001</v>
      </c>
      <c r="L21" s="351"/>
      <c r="M21" s="44" t="s">
        <v>19</v>
      </c>
      <c r="N21" s="364">
        <v>12</v>
      </c>
      <c r="O21" s="193">
        <v>903.45526014916629</v>
      </c>
      <c r="P21" s="413">
        <f>N21*O21</f>
        <v>10841.463121789995</v>
      </c>
      <c r="Q21" s="262"/>
      <c r="R21" s="44" t="s">
        <v>19</v>
      </c>
      <c r="S21" s="47">
        <v>11</v>
      </c>
      <c r="T21" s="49">
        <v>903.45526014916629</v>
      </c>
      <c r="U21" s="128">
        <f t="shared" ref="U21:U22" si="6">S21*T21</f>
        <v>9938.00786164083</v>
      </c>
      <c r="V21" s="331"/>
      <c r="W21" s="331"/>
      <c r="X21" s="315">
        <v>15140.567813821384</v>
      </c>
      <c r="Z21" s="316">
        <f t="shared" si="1"/>
        <v>23091.225983430828</v>
      </c>
      <c r="AA21" s="314"/>
      <c r="AB21" s="318">
        <f t="shared" si="2"/>
        <v>7950.6581696094436</v>
      </c>
      <c r="AD21" s="53"/>
      <c r="AE21" s="53"/>
      <c r="AF21" s="53"/>
      <c r="AG21" s="53"/>
      <c r="AH21" s="53"/>
      <c r="AI21" s="394">
        <f>SUMIF(PIVOT!A:A,'BFA ATWA FR Y3'!A21,PIVOT!C:C)</f>
        <v>10312.004999999996</v>
      </c>
      <c r="AJ21" s="393">
        <f t="shared" si="3"/>
        <v>529.4581217899995</v>
      </c>
      <c r="AK21" s="349">
        <f t="shared" si="4"/>
        <v>0.9511635914966261</v>
      </c>
      <c r="AL21" s="34"/>
    </row>
    <row r="22" spans="1:38" x14ac:dyDescent="0.25">
      <c r="A22" t="s">
        <v>508</v>
      </c>
      <c r="B22" s="52" t="s">
        <v>508</v>
      </c>
      <c r="C22" s="498"/>
      <c r="D22" s="47" t="s">
        <v>28</v>
      </c>
      <c r="E22" s="43"/>
      <c r="F22" s="44"/>
      <c r="G22" s="47"/>
      <c r="H22" s="225"/>
      <c r="I22" s="247"/>
      <c r="J22" s="247"/>
      <c r="K22" s="248">
        <v>4015.7970000000005</v>
      </c>
      <c r="L22" s="351"/>
      <c r="M22" s="44" t="s">
        <v>19</v>
      </c>
      <c r="N22" s="364">
        <v>12</v>
      </c>
      <c r="O22" s="193">
        <v>903.45526014916629</v>
      </c>
      <c r="P22" s="413">
        <f>N22*O22</f>
        <v>10841.463121789995</v>
      </c>
      <c r="Q22" s="262"/>
      <c r="R22" s="44" t="s">
        <v>19</v>
      </c>
      <c r="S22" s="47">
        <v>11</v>
      </c>
      <c r="T22" s="49">
        <v>903.45526014916629</v>
      </c>
      <c r="U22" s="128">
        <f t="shared" si="6"/>
        <v>9938.00786164083</v>
      </c>
      <c r="V22" s="331"/>
      <c r="W22" s="331"/>
      <c r="X22" s="315">
        <v>15140.567813821384</v>
      </c>
      <c r="Z22" s="316">
        <f t="shared" si="1"/>
        <v>24795.267983430826</v>
      </c>
      <c r="AA22" s="314"/>
      <c r="AB22" s="318">
        <f t="shared" si="2"/>
        <v>9654.7001696094412</v>
      </c>
      <c r="AD22" s="53" t="s">
        <v>515</v>
      </c>
      <c r="AE22" s="53"/>
      <c r="AF22" s="53"/>
      <c r="AG22" s="53"/>
      <c r="AH22" s="53"/>
      <c r="AI22" s="394">
        <f>SUMIF(PIVOT!A:A,'BFA ATWA FR Y3'!A22,PIVOT!C:C)</f>
        <v>9753.1299999999992</v>
      </c>
      <c r="AJ22" s="393">
        <f t="shared" si="3"/>
        <v>1088.3331217899959</v>
      </c>
      <c r="AK22" s="349">
        <f t="shared" si="4"/>
        <v>0.8996138150760683</v>
      </c>
      <c r="AL22" s="34"/>
    </row>
    <row r="23" spans="1:38" x14ac:dyDescent="0.25">
      <c r="A23" t="s">
        <v>533</v>
      </c>
      <c r="B23" s="46">
        <v>583133</v>
      </c>
      <c r="C23" s="76"/>
      <c r="D23" s="53" t="s">
        <v>29</v>
      </c>
      <c r="E23" s="43" t="s">
        <v>18</v>
      </c>
      <c r="F23" s="44" t="s">
        <v>19</v>
      </c>
      <c r="G23" s="54">
        <f>2*7</f>
        <v>14</v>
      </c>
      <c r="H23" s="181">
        <v>1150</v>
      </c>
      <c r="I23" s="247">
        <v>4748.7520000000004</v>
      </c>
      <c r="J23" s="247"/>
      <c r="K23" s="248">
        <v>21428.909</v>
      </c>
      <c r="L23" s="351"/>
      <c r="M23" s="44" t="s">
        <v>19</v>
      </c>
      <c r="N23" s="365">
        <f>2*12</f>
        <v>24</v>
      </c>
      <c r="O23" s="193">
        <v>1410.9835594850983</v>
      </c>
      <c r="P23" s="412">
        <f>N23*O23</f>
        <v>33863.60542764236</v>
      </c>
      <c r="Q23" s="262"/>
      <c r="R23" s="44" t="s">
        <v>19</v>
      </c>
      <c r="S23" s="53">
        <v>22</v>
      </c>
      <c r="T23" s="45">
        <v>1410.9835594850983</v>
      </c>
      <c r="U23" s="49">
        <f t="shared" ref="U23:U53" si="7">S23*T23</f>
        <v>31041.638308672162</v>
      </c>
      <c r="V23" s="296"/>
      <c r="W23" s="296"/>
      <c r="X23" s="315">
        <v>100385.7984501357</v>
      </c>
      <c r="Z23" s="316">
        <f t="shared" si="1"/>
        <v>91082.904736314522</v>
      </c>
      <c r="AA23" s="314"/>
      <c r="AB23" s="318">
        <f t="shared" si="2"/>
        <v>-9302.8937138211768</v>
      </c>
      <c r="AD23" s="53"/>
      <c r="AE23" s="53"/>
      <c r="AF23" s="53"/>
      <c r="AG23" s="53"/>
      <c r="AH23" s="53"/>
      <c r="AI23" s="394">
        <f>SUMIF(PIVOT!A:A,'BFA ATWA FR Y3'!A23,PIVOT!C:C)</f>
        <v>34800.564999999988</v>
      </c>
      <c r="AJ23" s="393">
        <f t="shared" si="3"/>
        <v>-936.95957235762762</v>
      </c>
      <c r="AK23" s="349">
        <f t="shared" si="4"/>
        <v>1.027668630097869</v>
      </c>
      <c r="AL23" s="49"/>
    </row>
    <row r="24" spans="1:38" x14ac:dyDescent="0.25">
      <c r="A24" t="s">
        <v>534</v>
      </c>
      <c r="B24" s="46">
        <v>583134</v>
      </c>
      <c r="C24" s="76"/>
      <c r="D24" s="53" t="s">
        <v>30</v>
      </c>
      <c r="E24" s="43" t="s">
        <v>18</v>
      </c>
      <c r="F24" s="44" t="s">
        <v>19</v>
      </c>
      <c r="G24" s="55">
        <f>12</f>
        <v>12</v>
      </c>
      <c r="H24" s="59">
        <v>816.18661666338949</v>
      </c>
      <c r="I24" s="247">
        <v>13317.248</v>
      </c>
      <c r="J24" s="247"/>
      <c r="K24" s="248">
        <v>15331.028999999991</v>
      </c>
      <c r="L24" s="351"/>
      <c r="M24" s="44" t="s">
        <v>19</v>
      </c>
      <c r="N24" s="366">
        <f>12</f>
        <v>12</v>
      </c>
      <c r="O24" s="193">
        <v>983.25118448312946</v>
      </c>
      <c r="P24" s="412">
        <f>N24*O24</f>
        <v>11799.014213797553</v>
      </c>
      <c r="Q24" s="262"/>
      <c r="R24" s="44" t="s">
        <v>19</v>
      </c>
      <c r="S24" s="57">
        <v>11</v>
      </c>
      <c r="T24" s="45">
        <v>983.25118448312946</v>
      </c>
      <c r="U24" s="49">
        <f t="shared" si="7"/>
        <v>10815.763029314425</v>
      </c>
      <c r="V24" s="296"/>
      <c r="W24" s="296"/>
      <c r="X24" s="315">
        <v>46728.652049991091</v>
      </c>
      <c r="Z24" s="316">
        <f t="shared" si="1"/>
        <v>51263.054243111968</v>
      </c>
      <c r="AA24" s="314"/>
      <c r="AB24" s="318">
        <f t="shared" si="2"/>
        <v>4534.4021931208772</v>
      </c>
      <c r="AD24" s="53"/>
      <c r="AE24" s="53"/>
      <c r="AF24" s="53"/>
      <c r="AG24" s="53"/>
      <c r="AH24" s="53"/>
      <c r="AI24" s="394">
        <f>SUMIF(PIVOT!A:A,'BFA ATWA FR Y3'!A24,PIVOT!C:C)</f>
        <v>10073.732</v>
      </c>
      <c r="AJ24" s="393">
        <f t="shared" si="3"/>
        <v>1725.2822137975527</v>
      </c>
      <c r="AK24" s="349">
        <f t="shared" si="4"/>
        <v>0.85377742728879513</v>
      </c>
      <c r="AL24" s="49"/>
    </row>
    <row r="25" spans="1:38" x14ac:dyDescent="0.25">
      <c r="A25" t="s">
        <v>535</v>
      </c>
      <c r="B25" s="46">
        <v>583135</v>
      </c>
      <c r="C25" s="76"/>
      <c r="D25" s="58" t="s">
        <v>31</v>
      </c>
      <c r="E25" s="43" t="s">
        <v>18</v>
      </c>
      <c r="F25" s="44" t="s">
        <v>19</v>
      </c>
      <c r="G25" s="54">
        <f>7</f>
        <v>7</v>
      </c>
      <c r="H25" s="181">
        <v>1150</v>
      </c>
      <c r="I25" s="247">
        <v>5295.9439999999986</v>
      </c>
      <c r="J25" s="247"/>
      <c r="K25" s="248">
        <v>13775.122999999994</v>
      </c>
      <c r="L25" s="351"/>
      <c r="M25" s="44" t="s">
        <v>19</v>
      </c>
      <c r="N25" s="365">
        <f>12</f>
        <v>12</v>
      </c>
      <c r="O25" s="193">
        <v>1313.6451632246219</v>
      </c>
      <c r="P25" s="412">
        <f t="shared" ref="P25:P53" si="8">N25*O25</f>
        <v>15763.741958695464</v>
      </c>
      <c r="Q25" s="262"/>
      <c r="R25" s="44" t="s">
        <v>19</v>
      </c>
      <c r="S25" s="53">
        <v>11</v>
      </c>
      <c r="T25" s="45">
        <v>1313.6451632246219</v>
      </c>
      <c r="U25" s="49">
        <f t="shared" si="7"/>
        <v>14450.096795470841</v>
      </c>
      <c r="V25" s="296"/>
      <c r="W25" s="296"/>
      <c r="X25" s="315">
        <v>48978.008570289414</v>
      </c>
      <c r="Z25" s="316">
        <f t="shared" si="1"/>
        <v>49284.905754166299</v>
      </c>
      <c r="AA25" s="314"/>
      <c r="AB25" s="318">
        <f t="shared" si="2"/>
        <v>306.89718387688481</v>
      </c>
      <c r="AD25" s="53"/>
      <c r="AE25" s="53"/>
      <c r="AF25" s="53"/>
      <c r="AG25" s="53"/>
      <c r="AH25" s="53"/>
      <c r="AI25" s="394">
        <f>SUMIF(PIVOT!A:A,'BFA ATWA FR Y3'!A25,PIVOT!C:C)</f>
        <v>15210.923999999995</v>
      </c>
      <c r="AJ25" s="393">
        <f t="shared" si="3"/>
        <v>552.81795869546841</v>
      </c>
      <c r="AK25" s="349">
        <f t="shared" si="4"/>
        <v>0.96493104491662096</v>
      </c>
      <c r="AL25" s="49"/>
    </row>
    <row r="26" spans="1:38" x14ac:dyDescent="0.25">
      <c r="A26" t="s">
        <v>536</v>
      </c>
      <c r="B26" s="46">
        <v>583136</v>
      </c>
      <c r="C26" s="76"/>
      <c r="D26" s="58" t="s">
        <v>32</v>
      </c>
      <c r="E26" s="43" t="s">
        <v>18</v>
      </c>
      <c r="F26" s="44" t="s">
        <v>19</v>
      </c>
      <c r="G26" s="55">
        <f>7*2</f>
        <v>14</v>
      </c>
      <c r="H26" s="59">
        <v>816</v>
      </c>
      <c r="I26" s="247">
        <v>10635.967000000002</v>
      </c>
      <c r="J26" s="247"/>
      <c r="K26" s="248">
        <v>17721.996999999996</v>
      </c>
      <c r="L26" s="351"/>
      <c r="M26" s="44" t="s">
        <v>19</v>
      </c>
      <c r="N26" s="366">
        <f>12*2</f>
        <v>24</v>
      </c>
      <c r="O26" s="193">
        <v>1048.729457926866</v>
      </c>
      <c r="P26" s="412">
        <f>N26*O26</f>
        <v>25169.506990244783</v>
      </c>
      <c r="Q26" s="262"/>
      <c r="R26" s="44" t="s">
        <v>19</v>
      </c>
      <c r="S26" s="57">
        <v>22</v>
      </c>
      <c r="T26" s="45">
        <v>1048.729457926866</v>
      </c>
      <c r="U26" s="49">
        <f t="shared" si="7"/>
        <v>23072.048074391052</v>
      </c>
      <c r="V26" s="296"/>
      <c r="W26" s="296"/>
      <c r="X26" s="315">
        <v>79156.816643904502</v>
      </c>
      <c r="Z26" s="316">
        <f t="shared" si="1"/>
        <v>76599.519064635824</v>
      </c>
      <c r="AA26" s="314"/>
      <c r="AB26" s="318">
        <f t="shared" si="2"/>
        <v>-2557.2975792686775</v>
      </c>
      <c r="AD26" s="53"/>
      <c r="AE26" s="53"/>
      <c r="AF26" s="53"/>
      <c r="AG26" s="53"/>
      <c r="AH26" s="53"/>
      <c r="AI26" s="394">
        <f>SUMIF(PIVOT!A:A,'BFA ATWA FR Y3'!A26,PIVOT!C:C)</f>
        <v>25159.124000000018</v>
      </c>
      <c r="AJ26" s="393">
        <f t="shared" si="3"/>
        <v>10.382990244765097</v>
      </c>
      <c r="AK26" s="349">
        <f t="shared" si="4"/>
        <v>0.99958747740872356</v>
      </c>
      <c r="AL26" s="49"/>
    </row>
    <row r="27" spans="1:38" x14ac:dyDescent="0.25">
      <c r="A27" t="s">
        <v>537</v>
      </c>
      <c r="B27" s="46">
        <v>583137</v>
      </c>
      <c r="C27" s="76"/>
      <c r="D27" s="53" t="s">
        <v>33</v>
      </c>
      <c r="E27" s="43" t="s">
        <v>18</v>
      </c>
      <c r="F27" s="44" t="s">
        <v>19</v>
      </c>
      <c r="G27" s="55">
        <f>9</f>
        <v>9</v>
      </c>
      <c r="H27" s="59">
        <v>1281</v>
      </c>
      <c r="I27" s="247">
        <v>12024.831</v>
      </c>
      <c r="J27" s="247"/>
      <c r="K27" s="248">
        <v>8444.4609999999975</v>
      </c>
      <c r="L27" s="351"/>
      <c r="M27" s="44" t="s">
        <v>19</v>
      </c>
      <c r="N27" s="366">
        <f>12</f>
        <v>12</v>
      </c>
      <c r="O27" s="193">
        <v>1407.9100309420689</v>
      </c>
      <c r="P27" s="412">
        <f>N27*O27</f>
        <v>16894.920371304826</v>
      </c>
      <c r="Q27" s="262"/>
      <c r="R27" s="44" t="s">
        <v>19</v>
      </c>
      <c r="S27" s="57">
        <v>11</v>
      </c>
      <c r="T27" s="45">
        <v>1407.9100309420689</v>
      </c>
      <c r="U27" s="49">
        <f t="shared" si="7"/>
        <v>15487.010340362758</v>
      </c>
      <c r="V27" s="296"/>
      <c r="W27" s="296"/>
      <c r="X27" s="315">
        <v>60540.22189732</v>
      </c>
      <c r="Z27" s="316">
        <f t="shared" si="1"/>
        <v>52851.222711667579</v>
      </c>
      <c r="AA27" s="314"/>
      <c r="AB27" s="318">
        <f t="shared" si="2"/>
        <v>-7688.9991856524211</v>
      </c>
      <c r="AD27" s="53"/>
      <c r="AE27" s="53"/>
      <c r="AF27" s="53"/>
      <c r="AG27" s="53"/>
      <c r="AH27" s="53"/>
      <c r="AI27" s="394">
        <f>SUMIF(PIVOT!A:A,'BFA ATWA FR Y3'!A27,PIVOT!C:C)</f>
        <v>14619.858000000004</v>
      </c>
      <c r="AJ27" s="393">
        <f t="shared" si="3"/>
        <v>2275.0623713048226</v>
      </c>
      <c r="AK27" s="349">
        <f t="shared" si="4"/>
        <v>0.86534045018827666</v>
      </c>
      <c r="AL27" s="49"/>
    </row>
    <row r="28" spans="1:38" x14ac:dyDescent="0.25">
      <c r="A28" t="s">
        <v>538</v>
      </c>
      <c r="B28" s="46">
        <v>583138</v>
      </c>
      <c r="C28" s="76"/>
      <c r="D28" s="53" t="s">
        <v>34</v>
      </c>
      <c r="E28" s="43" t="s">
        <v>18</v>
      </c>
      <c r="F28" s="44" t="s">
        <v>19</v>
      </c>
      <c r="G28" s="55">
        <v>7</v>
      </c>
      <c r="H28" s="59">
        <v>1273.6612308428753</v>
      </c>
      <c r="I28" s="247">
        <v>5078.271999999999</v>
      </c>
      <c r="J28" s="247"/>
      <c r="K28" s="248">
        <v>15881.249999999998</v>
      </c>
      <c r="L28" s="351"/>
      <c r="M28" s="44" t="s">
        <v>19</v>
      </c>
      <c r="N28" s="366">
        <f>12</f>
        <v>12</v>
      </c>
      <c r="O28" s="193">
        <v>1478.1630609933275</v>
      </c>
      <c r="P28" s="412">
        <f t="shared" si="8"/>
        <v>17737.95673191993</v>
      </c>
      <c r="Q28" s="262"/>
      <c r="R28" s="44" t="s">
        <v>19</v>
      </c>
      <c r="S28" s="57">
        <v>11</v>
      </c>
      <c r="T28" s="45">
        <v>1478.1630609933275</v>
      </c>
      <c r="U28" s="49">
        <f t="shared" si="7"/>
        <v>16259.793670926601</v>
      </c>
      <c r="V28" s="296"/>
      <c r="W28" s="296"/>
      <c r="X28" s="315">
        <v>55586.968153863745</v>
      </c>
      <c r="Z28" s="316">
        <f t="shared" si="1"/>
        <v>54957.272402846524</v>
      </c>
      <c r="AA28" s="314"/>
      <c r="AB28" s="318">
        <f t="shared" si="2"/>
        <v>-629.69575101722148</v>
      </c>
      <c r="AD28" s="53"/>
      <c r="AE28" s="53"/>
      <c r="AF28" s="53"/>
      <c r="AG28" s="53"/>
      <c r="AH28" s="53"/>
      <c r="AI28" s="394">
        <f>SUMIF(PIVOT!A:A,'BFA ATWA FR Y3'!A28,PIVOT!C:C)</f>
        <v>15095.820999999991</v>
      </c>
      <c r="AJ28" s="393">
        <f t="shared" si="3"/>
        <v>2642.1357319199396</v>
      </c>
      <c r="AK28" s="349">
        <f t="shared" si="4"/>
        <v>0.85104621846521111</v>
      </c>
      <c r="AL28" s="49"/>
    </row>
    <row r="29" spans="1:38" x14ac:dyDescent="0.25">
      <c r="A29" t="s">
        <v>539</v>
      </c>
      <c r="B29" s="46">
        <v>583139</v>
      </c>
      <c r="C29" s="76"/>
      <c r="D29" s="53" t="s">
        <v>35</v>
      </c>
      <c r="E29" s="43" t="s">
        <v>18</v>
      </c>
      <c r="F29" s="44" t="s">
        <v>19</v>
      </c>
      <c r="G29" s="55">
        <v>7</v>
      </c>
      <c r="H29" s="59">
        <v>539.70610878456978</v>
      </c>
      <c r="I29" s="247">
        <v>2739.6790000000005</v>
      </c>
      <c r="J29" s="247"/>
      <c r="K29" s="248">
        <v>6308.4449999999997</v>
      </c>
      <c r="L29" s="351"/>
      <c r="M29" s="44" t="s">
        <v>19</v>
      </c>
      <c r="N29" s="366">
        <f>12</f>
        <v>12</v>
      </c>
      <c r="O29" s="193">
        <v>736.48328489011726</v>
      </c>
      <c r="P29" s="412">
        <f>N29*O29</f>
        <v>8837.7994186814067</v>
      </c>
      <c r="Q29" s="262"/>
      <c r="R29" s="44" t="s">
        <v>19</v>
      </c>
      <c r="S29" s="64">
        <v>11</v>
      </c>
      <c r="T29" s="45">
        <v>736.48328489011726</v>
      </c>
      <c r="U29" s="49">
        <f t="shared" si="7"/>
        <v>8101.3161337912898</v>
      </c>
      <c r="V29" s="296"/>
      <c r="W29" s="296"/>
      <c r="X29" s="315">
        <v>27335.930914520817</v>
      </c>
      <c r="Z29" s="316">
        <f t="shared" si="1"/>
        <v>25987.239552472696</v>
      </c>
      <c r="AA29" s="314"/>
      <c r="AB29" s="318">
        <f t="shared" si="2"/>
        <v>-1348.6913620481209</v>
      </c>
      <c r="AD29" s="53"/>
      <c r="AE29" s="53"/>
      <c r="AF29" s="53"/>
      <c r="AG29" s="53"/>
      <c r="AH29" s="53"/>
      <c r="AI29" s="394">
        <f>SUMIF(PIVOT!A:A,'BFA ATWA FR Y3'!A29,PIVOT!C:C)</f>
        <v>5899.3709999999983</v>
      </c>
      <c r="AJ29" s="393">
        <f t="shared" si="3"/>
        <v>2938.4284186814084</v>
      </c>
      <c r="AK29" s="349">
        <f t="shared" si="4"/>
        <v>0.66751582837803081</v>
      </c>
      <c r="AL29" s="49"/>
    </row>
    <row r="30" spans="1:38" x14ac:dyDescent="0.25">
      <c r="A30" t="s">
        <v>540</v>
      </c>
      <c r="B30" s="46">
        <v>583140</v>
      </c>
      <c r="C30" s="76"/>
      <c r="D30" s="53" t="s">
        <v>36</v>
      </c>
      <c r="E30" s="43" t="s">
        <v>24</v>
      </c>
      <c r="F30" s="44" t="s">
        <v>19</v>
      </c>
      <c r="G30" s="60">
        <f>6*3</f>
        <v>18</v>
      </c>
      <c r="H30" s="56">
        <v>686.02057756834677</v>
      </c>
      <c r="I30" s="247">
        <v>11403.208999999999</v>
      </c>
      <c r="J30" s="247"/>
      <c r="K30" s="248">
        <v>23833.865000000005</v>
      </c>
      <c r="L30" s="351"/>
      <c r="M30" s="44" t="s">
        <v>19</v>
      </c>
      <c r="N30" s="366">
        <f>12*3</f>
        <v>36</v>
      </c>
      <c r="O30" s="193">
        <v>686.02057756834677</v>
      </c>
      <c r="P30" s="412">
        <f t="shared" si="8"/>
        <v>24696.740792460485</v>
      </c>
      <c r="Q30" s="262"/>
      <c r="R30" s="44" t="s">
        <v>19</v>
      </c>
      <c r="S30" s="64">
        <v>33</v>
      </c>
      <c r="T30" s="45">
        <v>686.02057756834677</v>
      </c>
      <c r="U30" s="49">
        <f t="shared" si="7"/>
        <v>22638.679059755443</v>
      </c>
      <c r="V30" s="296"/>
      <c r="W30" s="296"/>
      <c r="X30" s="315">
        <v>83435.369644676408</v>
      </c>
      <c r="Z30" s="316">
        <f t="shared" si="1"/>
        <v>82572.493852215935</v>
      </c>
      <c r="AA30" s="314"/>
      <c r="AB30" s="318">
        <f t="shared" si="2"/>
        <v>-862.87579246047244</v>
      </c>
      <c r="AD30" s="53"/>
      <c r="AE30" s="53"/>
      <c r="AF30" s="53"/>
      <c r="AG30" s="53"/>
      <c r="AH30" s="53"/>
      <c r="AI30" s="394">
        <f>SUMIF(PIVOT!A:A,'BFA ATWA FR Y3'!A30,PIVOT!C:C)</f>
        <v>23903.895000000011</v>
      </c>
      <c r="AJ30" s="393">
        <f t="shared" si="3"/>
        <v>792.8457924604736</v>
      </c>
      <c r="AK30" s="349">
        <f t="shared" si="4"/>
        <v>0.96789674398240777</v>
      </c>
      <c r="AL30" s="49"/>
    </row>
    <row r="31" spans="1:38" x14ac:dyDescent="0.25">
      <c r="A31" t="s">
        <v>541</v>
      </c>
      <c r="B31" s="46">
        <v>583141</v>
      </c>
      <c r="C31" s="76"/>
      <c r="D31" s="53" t="s">
        <v>37</v>
      </c>
      <c r="E31" s="43" t="s">
        <v>24</v>
      </c>
      <c r="F31" s="44" t="s">
        <v>19</v>
      </c>
      <c r="G31" s="60">
        <f>6*3</f>
        <v>18</v>
      </c>
      <c r="H31" s="56">
        <v>686.02057756834677</v>
      </c>
      <c r="I31" s="247">
        <v>11931.16</v>
      </c>
      <c r="J31" s="247"/>
      <c r="K31" s="248">
        <v>26278.098999999995</v>
      </c>
      <c r="L31" s="351"/>
      <c r="M31" s="44" t="s">
        <v>19</v>
      </c>
      <c r="N31" s="366">
        <f>12*3</f>
        <v>36</v>
      </c>
      <c r="O31" s="193">
        <v>686.02057756834677</v>
      </c>
      <c r="P31" s="412">
        <f t="shared" si="8"/>
        <v>24696.740792460485</v>
      </c>
      <c r="Q31" s="262"/>
      <c r="R31" s="44" t="s">
        <v>19</v>
      </c>
      <c r="S31" s="64">
        <v>33</v>
      </c>
      <c r="T31" s="45">
        <v>686.02057756834677</v>
      </c>
      <c r="U31" s="49">
        <f t="shared" si="7"/>
        <v>22638.679059755443</v>
      </c>
      <c r="V31" s="296"/>
      <c r="W31" s="296"/>
      <c r="X31" s="315">
        <v>83963.320644676409</v>
      </c>
      <c r="Z31" s="316">
        <f t="shared" si="1"/>
        <v>85544.678852215919</v>
      </c>
      <c r="AA31" s="314"/>
      <c r="AB31" s="318">
        <f t="shared" si="2"/>
        <v>1581.3582075395097</v>
      </c>
      <c r="AD31" s="53"/>
      <c r="AE31" s="53"/>
      <c r="AF31" s="53"/>
      <c r="AG31" s="53"/>
      <c r="AH31" s="53"/>
      <c r="AI31" s="394">
        <f>SUMIF(PIVOT!A:A,'BFA ATWA FR Y3'!A31,PIVOT!C:C)</f>
        <v>24920.641999999993</v>
      </c>
      <c r="AJ31" s="393">
        <f t="shared" si="3"/>
        <v>-223.9012075395076</v>
      </c>
      <c r="AK31" s="349">
        <f t="shared" si="4"/>
        <v>1.0090660224934564</v>
      </c>
      <c r="AL31" s="49"/>
    </row>
    <row r="32" spans="1:38" x14ac:dyDescent="0.25">
      <c r="A32" t="s">
        <v>542</v>
      </c>
      <c r="B32" s="46">
        <v>583142</v>
      </c>
      <c r="C32" s="76"/>
      <c r="D32" s="53" t="s">
        <v>38</v>
      </c>
      <c r="E32" s="43" t="s">
        <v>24</v>
      </c>
      <c r="F32" s="44" t="s">
        <v>19</v>
      </c>
      <c r="G32" s="60">
        <f>5*3</f>
        <v>15</v>
      </c>
      <c r="H32" s="56">
        <v>381.12254309352596</v>
      </c>
      <c r="I32" s="247">
        <v>6313.8630000000003</v>
      </c>
      <c r="J32" s="247"/>
      <c r="K32" s="248">
        <v>13382.343999999994</v>
      </c>
      <c r="L32" s="351"/>
      <c r="M32" s="44" t="s">
        <v>19</v>
      </c>
      <c r="N32" s="366">
        <f>12*3</f>
        <v>36</v>
      </c>
      <c r="O32" s="193">
        <v>381.12254309352596</v>
      </c>
      <c r="P32" s="412">
        <f t="shared" si="8"/>
        <v>13720.411551366935</v>
      </c>
      <c r="Q32" s="262"/>
      <c r="R32" s="44" t="s">
        <v>19</v>
      </c>
      <c r="S32" s="64">
        <v>33</v>
      </c>
      <c r="T32" s="45">
        <v>381.12254309352596</v>
      </c>
      <c r="U32" s="49">
        <f t="shared" si="7"/>
        <v>12577.043922086357</v>
      </c>
      <c r="V32" s="296"/>
      <c r="W32" s="296"/>
      <c r="X32" s="315">
        <v>46331.73002482023</v>
      </c>
      <c r="Z32" s="316">
        <f t="shared" si="1"/>
        <v>45993.662473453289</v>
      </c>
      <c r="AA32" s="314"/>
      <c r="AB32" s="318">
        <f t="shared" si="2"/>
        <v>-338.06755136694119</v>
      </c>
      <c r="AD32" s="53"/>
      <c r="AE32" s="53"/>
      <c r="AF32" s="53"/>
      <c r="AG32" s="53"/>
      <c r="AH32" s="53"/>
      <c r="AI32" s="394">
        <f>SUMIF(PIVOT!A:A,'BFA ATWA FR Y3'!A32,PIVOT!C:C)</f>
        <v>12542.275999999996</v>
      </c>
      <c r="AJ32" s="393">
        <f t="shared" si="3"/>
        <v>1178.1355513669387</v>
      </c>
      <c r="AK32" s="349">
        <f t="shared" si="4"/>
        <v>0.9141326375702219</v>
      </c>
      <c r="AL32" s="49"/>
    </row>
    <row r="33" spans="1:160" x14ac:dyDescent="0.25">
      <c r="A33" t="s">
        <v>543</v>
      </c>
      <c r="B33" s="46">
        <v>583143</v>
      </c>
      <c r="C33" s="76"/>
      <c r="D33" s="53" t="s">
        <v>39</v>
      </c>
      <c r="E33" s="43" t="s">
        <v>24</v>
      </c>
      <c r="F33" s="44" t="s">
        <v>19</v>
      </c>
      <c r="G33" s="60">
        <f>3*7</f>
        <v>21</v>
      </c>
      <c r="H33" s="56">
        <v>266.78578016546817</v>
      </c>
      <c r="I33" s="247">
        <v>4875.3720000000012</v>
      </c>
      <c r="J33" s="247"/>
      <c r="K33" s="248">
        <v>9871.0180000000018</v>
      </c>
      <c r="L33" s="351"/>
      <c r="M33" s="44" t="s">
        <v>19</v>
      </c>
      <c r="N33" s="366">
        <f>3*12</f>
        <v>36</v>
      </c>
      <c r="O33" s="193">
        <v>266.78578016546817</v>
      </c>
      <c r="P33" s="412">
        <f t="shared" si="8"/>
        <v>9604.288085956854</v>
      </c>
      <c r="Q33" s="262"/>
      <c r="R33" s="44" t="s">
        <v>19</v>
      </c>
      <c r="S33" s="64">
        <v>33</v>
      </c>
      <c r="T33" s="45">
        <v>266.78578016546817</v>
      </c>
      <c r="U33" s="49">
        <f t="shared" si="7"/>
        <v>8803.9307454604495</v>
      </c>
      <c r="V33" s="296"/>
      <c r="W33" s="296"/>
      <c r="X33" s="315">
        <v>32887.878917374161</v>
      </c>
      <c r="Z33" s="316">
        <f t="shared" si="1"/>
        <v>33154.60883141731</v>
      </c>
      <c r="AA33" s="314"/>
      <c r="AB33" s="318">
        <f t="shared" si="2"/>
        <v>266.72991404314962</v>
      </c>
      <c r="AD33" s="53"/>
      <c r="AE33" s="53"/>
      <c r="AF33" s="53"/>
      <c r="AG33" s="53"/>
      <c r="AH33" s="53"/>
      <c r="AI33" s="394">
        <f>SUMIF(PIVOT!A:A,'BFA ATWA FR Y3'!A33,PIVOT!C:C)</f>
        <v>9518.7549999999992</v>
      </c>
      <c r="AJ33" s="393">
        <f t="shared" si="3"/>
        <v>85.533085956854848</v>
      </c>
      <c r="AK33" s="349">
        <f t="shared" si="4"/>
        <v>0.99109428151349199</v>
      </c>
      <c r="AL33" s="49"/>
    </row>
    <row r="34" spans="1:160" x14ac:dyDescent="0.25">
      <c r="A34" t="s">
        <v>544</v>
      </c>
      <c r="B34" s="46">
        <v>583144</v>
      </c>
      <c r="C34" s="76"/>
      <c r="D34" s="62" t="s">
        <v>40</v>
      </c>
      <c r="E34" s="43" t="s">
        <v>18</v>
      </c>
      <c r="F34" s="44" t="s">
        <v>19</v>
      </c>
      <c r="G34" s="60">
        <f>12</f>
        <v>12</v>
      </c>
      <c r="H34" s="59">
        <v>398.1968330241159</v>
      </c>
      <c r="I34" s="247">
        <v>3503.4840000000022</v>
      </c>
      <c r="J34" s="247"/>
      <c r="K34" s="248">
        <v>4250.7850000000017</v>
      </c>
      <c r="L34" s="351"/>
      <c r="M34" s="44" t="s">
        <v>19</v>
      </c>
      <c r="N34" s="366">
        <f>12</f>
        <v>12</v>
      </c>
      <c r="O34" s="193">
        <v>418.71000000000004</v>
      </c>
      <c r="P34" s="412">
        <f t="shared" si="8"/>
        <v>5024.5200000000004</v>
      </c>
      <c r="Q34" s="262"/>
      <c r="R34" s="44" t="s">
        <v>19</v>
      </c>
      <c r="S34" s="64">
        <v>11</v>
      </c>
      <c r="T34" s="45">
        <v>418.71000000000004</v>
      </c>
      <c r="U34" s="49">
        <f t="shared" si="7"/>
        <v>4605.8100000000004</v>
      </c>
      <c r="V34" s="296"/>
      <c r="W34" s="296"/>
      <c r="X34" s="315">
        <v>18035.254998144697</v>
      </c>
      <c r="Z34" s="316">
        <f t="shared" si="1"/>
        <v>17384.599000000006</v>
      </c>
      <c r="AA34" s="314"/>
      <c r="AB34" s="318">
        <f t="shared" si="2"/>
        <v>-650.65599814469169</v>
      </c>
      <c r="AD34" s="53"/>
      <c r="AE34" s="53"/>
      <c r="AF34" s="53"/>
      <c r="AG34" s="53"/>
      <c r="AH34" s="53"/>
      <c r="AI34" s="394">
        <f>SUMIF(PIVOT!A:A,'BFA ATWA FR Y3'!A34,PIVOT!C:C)</f>
        <v>5587.6950000000015</v>
      </c>
      <c r="AJ34" s="393">
        <f t="shared" si="3"/>
        <v>-563.17500000000109</v>
      </c>
      <c r="AK34" s="349">
        <f t="shared" si="4"/>
        <v>1.1120853335243965</v>
      </c>
      <c r="AL34" s="49"/>
    </row>
    <row r="35" spans="1:160" x14ac:dyDescent="0.25">
      <c r="A35" t="s">
        <v>599</v>
      </c>
      <c r="B35" s="46">
        <v>583145</v>
      </c>
      <c r="C35" s="76"/>
      <c r="D35" s="62" t="s">
        <v>474</v>
      </c>
      <c r="E35" s="43" t="s">
        <v>18</v>
      </c>
      <c r="F35" s="44" t="s">
        <v>19</v>
      </c>
      <c r="G35" s="60">
        <f>12</f>
        <v>12</v>
      </c>
      <c r="H35" s="59">
        <v>398.1968330241159</v>
      </c>
      <c r="I35" s="247">
        <v>8245.8729999999978</v>
      </c>
      <c r="J35" s="247"/>
      <c r="K35" s="248">
        <v>6712.4750000000004</v>
      </c>
      <c r="L35" s="351"/>
      <c r="M35" s="44" t="s">
        <v>19</v>
      </c>
      <c r="N35" s="366">
        <f>12</f>
        <v>12</v>
      </c>
      <c r="O35" s="193">
        <v>320.24</v>
      </c>
      <c r="P35" s="412">
        <f>N35*O35</f>
        <v>3842.88</v>
      </c>
      <c r="Q35" s="262"/>
      <c r="R35" s="44" t="s">
        <v>19</v>
      </c>
      <c r="S35" s="64">
        <v>11</v>
      </c>
      <c r="T35" s="45">
        <v>320.24</v>
      </c>
      <c r="U35" s="49">
        <f t="shared" si="7"/>
        <v>3522.6400000000003</v>
      </c>
      <c r="V35" s="296"/>
      <c r="W35" s="296"/>
      <c r="X35" s="315">
        <v>20532.832999999999</v>
      </c>
      <c r="Z35" s="316">
        <f t="shared" si="1"/>
        <v>22323.867999999999</v>
      </c>
      <c r="AA35" s="314"/>
      <c r="AB35" s="318">
        <f t="shared" si="2"/>
        <v>1791.0349999999999</v>
      </c>
      <c r="AD35" s="53"/>
      <c r="AE35" s="53"/>
      <c r="AF35" s="53"/>
      <c r="AG35" s="53"/>
      <c r="AH35" s="53"/>
      <c r="AI35" s="394">
        <f>SUMIF(PIVOT!A:A,'BFA ATWA FR Y3'!A35,PIVOT!C:C)</f>
        <v>4254.2529999999997</v>
      </c>
      <c r="AJ35" s="393">
        <f t="shared" si="3"/>
        <v>-411.37299999999959</v>
      </c>
      <c r="AK35" s="349">
        <f t="shared" si="4"/>
        <v>1.1070480993421599</v>
      </c>
      <c r="AL35" s="49"/>
    </row>
    <row r="36" spans="1:160" s="227" customFormat="1" x14ac:dyDescent="0.25">
      <c r="A36" t="s">
        <v>509</v>
      </c>
      <c r="B36" s="303" t="s">
        <v>509</v>
      </c>
      <c r="C36" s="291"/>
      <c r="D36" s="66" t="s">
        <v>475</v>
      </c>
      <c r="E36" s="115" t="s">
        <v>18</v>
      </c>
      <c r="F36" s="226" t="s">
        <v>19</v>
      </c>
      <c r="G36" s="55">
        <f>12</f>
        <v>12</v>
      </c>
      <c r="H36" s="59"/>
      <c r="I36" s="247"/>
      <c r="J36" s="239"/>
      <c r="K36" s="248">
        <v>0</v>
      </c>
      <c r="L36" s="351"/>
      <c r="M36" s="226" t="s">
        <v>19</v>
      </c>
      <c r="N36" s="366">
        <f>12</f>
        <v>12</v>
      </c>
      <c r="O36" s="193">
        <v>287.18080000000003</v>
      </c>
      <c r="P36" s="412">
        <f>N36*O36</f>
        <v>3446.1696000000002</v>
      </c>
      <c r="Q36" s="262"/>
      <c r="R36" s="226" t="s">
        <v>19</v>
      </c>
      <c r="S36" s="64">
        <v>11</v>
      </c>
      <c r="T36" s="45">
        <v>287.18080000000003</v>
      </c>
      <c r="U36" s="85">
        <f t="shared" si="7"/>
        <v>3158.9888000000005</v>
      </c>
      <c r="V36" s="296"/>
      <c r="W36" s="296"/>
      <c r="X36" s="315">
        <v>8328.2432000000008</v>
      </c>
      <c r="Y36" s="314"/>
      <c r="Z36" s="316">
        <f t="shared" si="1"/>
        <v>6605.1584000000003</v>
      </c>
      <c r="AA36" s="314"/>
      <c r="AB36" s="318">
        <f t="shared" si="2"/>
        <v>-1723.0848000000005</v>
      </c>
      <c r="AC36"/>
      <c r="AD36" s="53"/>
      <c r="AE36" s="53"/>
      <c r="AF36" s="53"/>
      <c r="AG36" s="53"/>
      <c r="AH36" s="53"/>
      <c r="AI36" s="394">
        <f>SUMIF(PIVOT!A:A,'BFA ATWA FR Y3'!A36,PIVOT!C:C)</f>
        <v>3616.902</v>
      </c>
      <c r="AJ36" s="393">
        <f t="shared" si="3"/>
        <v>-170.73239999999987</v>
      </c>
      <c r="AK36" s="349">
        <f t="shared" si="4"/>
        <v>1.0495426574478517</v>
      </c>
      <c r="AL36" s="85"/>
      <c r="AM36" s="277"/>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row>
    <row r="37" spans="1:160" s="227" customFormat="1" x14ac:dyDescent="0.25">
      <c r="A37" t="s">
        <v>510</v>
      </c>
      <c r="B37" s="304" t="s">
        <v>510</v>
      </c>
      <c r="C37" s="293"/>
      <c r="D37" s="66" t="s">
        <v>476</v>
      </c>
      <c r="E37" s="115" t="s">
        <v>18</v>
      </c>
      <c r="F37" s="226" t="s">
        <v>19</v>
      </c>
      <c r="G37" s="55">
        <f>12</f>
        <v>12</v>
      </c>
      <c r="H37" s="59"/>
      <c r="I37" s="247"/>
      <c r="J37" s="239"/>
      <c r="K37" s="248">
        <v>0</v>
      </c>
      <c r="L37" s="351"/>
      <c r="M37" s="226" t="s">
        <v>19</v>
      </c>
      <c r="N37" s="366">
        <f>12</f>
        <v>12</v>
      </c>
      <c r="O37" s="193">
        <v>209.27200000000002</v>
      </c>
      <c r="P37" s="412">
        <f>N37*O37</f>
        <v>2511.2640000000001</v>
      </c>
      <c r="Q37" s="262"/>
      <c r="R37" s="226" t="s">
        <v>19</v>
      </c>
      <c r="S37" s="64">
        <v>11</v>
      </c>
      <c r="T37" s="45">
        <v>209.27200000000002</v>
      </c>
      <c r="U37" s="85">
        <f t="shared" si="7"/>
        <v>2301.9920000000002</v>
      </c>
      <c r="V37" s="296"/>
      <c r="W37" s="296"/>
      <c r="X37" s="315">
        <v>6068.8880000000008</v>
      </c>
      <c r="Y37" s="314"/>
      <c r="Z37" s="316">
        <f t="shared" si="1"/>
        <v>4813.2560000000003</v>
      </c>
      <c r="AA37" s="314"/>
      <c r="AB37" s="318">
        <f t="shared" si="2"/>
        <v>-1255.6320000000005</v>
      </c>
      <c r="AC37"/>
      <c r="AD37" s="53"/>
      <c r="AE37" s="53"/>
      <c r="AF37" s="53"/>
      <c r="AG37" s="53"/>
      <c r="AH37" s="53"/>
      <c r="AI37" s="394">
        <f>SUMIF(PIVOT!A:A,'BFA ATWA FR Y3'!A37,PIVOT!C:C)</f>
        <v>485.35799999999955</v>
      </c>
      <c r="AJ37" s="393">
        <f t="shared" si="3"/>
        <v>2025.9060000000006</v>
      </c>
      <c r="AK37" s="349">
        <f t="shared" si="4"/>
        <v>0.19327239191100559</v>
      </c>
      <c r="AL37" s="85"/>
      <c r="AM37" s="27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row>
    <row r="38" spans="1:160" x14ac:dyDescent="0.25">
      <c r="A38">
        <v>583146</v>
      </c>
      <c r="B38" s="46">
        <v>583146</v>
      </c>
      <c r="C38" s="76"/>
      <c r="D38" s="62" t="s">
        <v>683</v>
      </c>
      <c r="E38" s="115" t="s">
        <v>18</v>
      </c>
      <c r="F38" s="226" t="s">
        <v>19</v>
      </c>
      <c r="G38" s="55">
        <f>12</f>
        <v>12</v>
      </c>
      <c r="H38" s="59">
        <v>78.053896825554119</v>
      </c>
      <c r="I38" s="247">
        <v>735.89999999999986</v>
      </c>
      <c r="J38" s="247"/>
      <c r="K38" s="248">
        <v>1014.5430000000001</v>
      </c>
      <c r="L38" s="351"/>
      <c r="M38" s="226" t="s">
        <v>19</v>
      </c>
      <c r="N38" s="366">
        <f>12</f>
        <v>12</v>
      </c>
      <c r="O38" s="193">
        <v>206.87200000000001</v>
      </c>
      <c r="P38" s="412">
        <f>N38*O38</f>
        <v>2482.4639999999999</v>
      </c>
      <c r="Q38" s="262"/>
      <c r="R38" s="226" t="s">
        <v>19</v>
      </c>
      <c r="S38" s="64">
        <v>11</v>
      </c>
      <c r="T38" s="45">
        <v>206.87200000000001</v>
      </c>
      <c r="U38" s="85">
        <f t="shared" si="7"/>
        <v>2275.5920000000001</v>
      </c>
      <c r="V38" s="296"/>
      <c r="W38" s="296"/>
      <c r="X38" s="315">
        <v>7711.268</v>
      </c>
      <c r="Z38" s="316">
        <f t="shared" si="1"/>
        <v>6508.4989999999998</v>
      </c>
      <c r="AA38" s="314"/>
      <c r="AB38" s="318">
        <f t="shared" si="2"/>
        <v>-1202.7690000000002</v>
      </c>
      <c r="AD38" s="53"/>
      <c r="AE38" s="53"/>
      <c r="AF38" s="53"/>
      <c r="AG38" s="53"/>
      <c r="AH38" s="53"/>
      <c r="AI38" s="394">
        <f>SUMIF(PIVOT!A:A,'BFA ATWA FR Y3'!A38,PIVOT!C:C)</f>
        <v>930.88299999999992</v>
      </c>
      <c r="AJ38" s="393">
        <f t="shared" si="3"/>
        <v>1551.5810000000001</v>
      </c>
      <c r="AK38" s="349">
        <f t="shared" si="4"/>
        <v>0.3749834841512304</v>
      </c>
      <c r="AL38" s="85"/>
    </row>
    <row r="39" spans="1:160" s="227" customFormat="1" x14ac:dyDescent="0.25">
      <c r="A39" t="s">
        <v>511</v>
      </c>
      <c r="B39" s="303" t="s">
        <v>511</v>
      </c>
      <c r="C39" s="291"/>
      <c r="D39" s="66" t="s">
        <v>477</v>
      </c>
      <c r="E39" s="115" t="s">
        <v>18</v>
      </c>
      <c r="F39" s="226" t="s">
        <v>19</v>
      </c>
      <c r="G39" s="55">
        <f>12</f>
        <v>12</v>
      </c>
      <c r="H39" s="59"/>
      <c r="I39" s="247"/>
      <c r="J39" s="239"/>
      <c r="K39" s="248">
        <v>0</v>
      </c>
      <c r="L39" s="351"/>
      <c r="M39" s="226" t="s">
        <v>19</v>
      </c>
      <c r="N39" s="366">
        <f>12</f>
        <v>12</v>
      </c>
      <c r="O39" s="193">
        <v>152.39360000000002</v>
      </c>
      <c r="P39" s="412">
        <f t="shared" ref="P39:P42" si="9">N39*O39</f>
        <v>1828.7232000000004</v>
      </c>
      <c r="Q39" s="262"/>
      <c r="R39" s="226" t="s">
        <v>19</v>
      </c>
      <c r="S39" s="64">
        <v>11</v>
      </c>
      <c r="T39" s="45">
        <v>152.39360000000002</v>
      </c>
      <c r="U39" s="85">
        <f t="shared" si="7"/>
        <v>1676.3296000000003</v>
      </c>
      <c r="V39" s="296"/>
      <c r="W39" s="296"/>
      <c r="X39" s="315">
        <v>4419.4144000000006</v>
      </c>
      <c r="Y39" s="314"/>
      <c r="Z39" s="316">
        <f t="shared" si="1"/>
        <v>3505.0528000000004</v>
      </c>
      <c r="AA39" s="314"/>
      <c r="AB39" s="318">
        <f t="shared" si="2"/>
        <v>-914.36160000000018</v>
      </c>
      <c r="AC39"/>
      <c r="AD39" s="53"/>
      <c r="AE39" s="53"/>
      <c r="AF39" s="53"/>
      <c r="AG39" s="53"/>
      <c r="AH39" s="53"/>
      <c r="AI39" s="394">
        <f>SUMIF(PIVOT!A:A,'BFA ATWA FR Y3'!A39,PIVOT!C:C)</f>
        <v>217.02300000000002</v>
      </c>
      <c r="AJ39" s="393">
        <f t="shared" si="3"/>
        <v>1611.7002000000002</v>
      </c>
      <c r="AK39" s="349">
        <f t="shared" si="4"/>
        <v>0.11867460313293995</v>
      </c>
      <c r="AL39" s="85"/>
      <c r="AM39" s="277"/>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row>
    <row r="40" spans="1:160" s="227" customFormat="1" x14ac:dyDescent="0.25">
      <c r="A40" t="s">
        <v>512</v>
      </c>
      <c r="B40" s="305" t="s">
        <v>512</v>
      </c>
      <c r="C40" s="306"/>
      <c r="D40" s="66" t="s">
        <v>478</v>
      </c>
      <c r="E40" s="115" t="s">
        <v>18</v>
      </c>
      <c r="F40" s="226" t="s">
        <v>19</v>
      </c>
      <c r="G40" s="55">
        <f>12</f>
        <v>12</v>
      </c>
      <c r="H40" s="59"/>
      <c r="I40" s="247"/>
      <c r="J40" s="239"/>
      <c r="K40" s="248">
        <v>0</v>
      </c>
      <c r="L40" s="351"/>
      <c r="M40" s="226" t="s">
        <v>19</v>
      </c>
      <c r="N40" s="366">
        <f>12</f>
        <v>12</v>
      </c>
      <c r="O40" s="193">
        <v>116.794</v>
      </c>
      <c r="P40" s="412">
        <f t="shared" si="9"/>
        <v>1401.528</v>
      </c>
      <c r="Q40" s="262"/>
      <c r="R40" s="226" t="s">
        <v>19</v>
      </c>
      <c r="S40" s="64">
        <v>11</v>
      </c>
      <c r="T40" s="45">
        <v>116.794</v>
      </c>
      <c r="U40" s="85">
        <f t="shared" si="7"/>
        <v>1284.7339999999999</v>
      </c>
      <c r="V40" s="296"/>
      <c r="W40" s="296"/>
      <c r="X40" s="315">
        <v>3387.0259999999998</v>
      </c>
      <c r="Y40" s="314"/>
      <c r="Z40" s="316">
        <f t="shared" si="1"/>
        <v>2686.2619999999997</v>
      </c>
      <c r="AA40" s="314"/>
      <c r="AB40" s="318">
        <f t="shared" si="2"/>
        <v>-700.76400000000012</v>
      </c>
      <c r="AC40"/>
      <c r="AD40" s="53"/>
      <c r="AE40" s="53"/>
      <c r="AF40" s="53"/>
      <c r="AG40" s="53"/>
      <c r="AH40" s="53"/>
      <c r="AI40" s="394">
        <f>SUMIF(PIVOT!A:A,'BFA ATWA FR Y3'!A40,PIVOT!C:C)</f>
        <v>1324.5520000000001</v>
      </c>
      <c r="AJ40" s="393">
        <f t="shared" si="3"/>
        <v>76.975999999999885</v>
      </c>
      <c r="AK40" s="349">
        <f t="shared" si="4"/>
        <v>0.94507708729329709</v>
      </c>
      <c r="AL40" s="85"/>
      <c r="AM40" s="277"/>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row>
    <row r="41" spans="1:160" s="227" customFormat="1" ht="13.5" customHeight="1" x14ac:dyDescent="0.25">
      <c r="A41" t="s">
        <v>513</v>
      </c>
      <c r="B41" s="305" t="s">
        <v>513</v>
      </c>
      <c r="C41" s="306"/>
      <c r="D41" s="66" t="s">
        <v>479</v>
      </c>
      <c r="E41" s="115" t="s">
        <v>18</v>
      </c>
      <c r="F41" s="226" t="s">
        <v>19</v>
      </c>
      <c r="G41" s="55">
        <f>12</f>
        <v>12</v>
      </c>
      <c r="H41" s="59"/>
      <c r="I41" s="247"/>
      <c r="J41" s="239"/>
      <c r="K41" s="248">
        <v>0</v>
      </c>
      <c r="L41" s="351"/>
      <c r="M41" s="226" t="s">
        <v>19</v>
      </c>
      <c r="N41" s="366">
        <f>12</f>
        <v>12</v>
      </c>
      <c r="O41" s="193">
        <v>121.30840000000001</v>
      </c>
      <c r="P41" s="412">
        <f t="shared" si="9"/>
        <v>1455.7008000000001</v>
      </c>
      <c r="Q41" s="262"/>
      <c r="R41" s="226" t="s">
        <v>19</v>
      </c>
      <c r="S41" s="64">
        <v>11</v>
      </c>
      <c r="T41" s="45">
        <v>121.30840000000001</v>
      </c>
      <c r="U41" s="85">
        <f t="shared" si="7"/>
        <v>1334.3924000000002</v>
      </c>
      <c r="V41" s="296"/>
      <c r="W41" s="296"/>
      <c r="X41" s="315">
        <v>3517.9436000000001</v>
      </c>
      <c r="Y41" s="314"/>
      <c r="Z41" s="316">
        <f t="shared" si="1"/>
        <v>2790.0932000000003</v>
      </c>
      <c r="AA41" s="314"/>
      <c r="AB41" s="318">
        <f t="shared" si="2"/>
        <v>-727.85039999999981</v>
      </c>
      <c r="AC41"/>
      <c r="AD41" s="53"/>
      <c r="AE41" s="53"/>
      <c r="AF41" s="53"/>
      <c r="AG41" s="53"/>
      <c r="AH41" s="53"/>
      <c r="AI41" s="394">
        <f>SUMIF(PIVOT!A:A,'BFA ATWA FR Y3'!A41,PIVOT!C:C)</f>
        <v>1342.2400000000007</v>
      </c>
      <c r="AJ41" s="393">
        <f t="shared" si="3"/>
        <v>113.46079999999938</v>
      </c>
      <c r="AK41" s="349">
        <f t="shared" si="4"/>
        <v>0.92205760964066286</v>
      </c>
      <c r="AL41" s="85"/>
      <c r="AM41" s="277"/>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row>
    <row r="42" spans="1:160" s="227" customFormat="1" ht="25.5" x14ac:dyDescent="0.25">
      <c r="A42" t="s">
        <v>514</v>
      </c>
      <c r="B42" s="304" t="s">
        <v>514</v>
      </c>
      <c r="C42" s="293"/>
      <c r="D42" s="66" t="s">
        <v>480</v>
      </c>
      <c r="E42" s="115" t="s">
        <v>18</v>
      </c>
      <c r="F42" s="226" t="s">
        <v>19</v>
      </c>
      <c r="G42" s="55">
        <f>12</f>
        <v>12</v>
      </c>
      <c r="H42" s="59"/>
      <c r="I42" s="247"/>
      <c r="J42" s="239"/>
      <c r="K42" s="248">
        <v>0</v>
      </c>
      <c r="L42" s="351"/>
      <c r="M42" s="226" t="s">
        <v>19</v>
      </c>
      <c r="N42" s="366">
        <f>12</f>
        <v>12</v>
      </c>
      <c r="O42" s="193">
        <v>116.794</v>
      </c>
      <c r="P42" s="412">
        <f t="shared" si="9"/>
        <v>1401.528</v>
      </c>
      <c r="Q42" s="262"/>
      <c r="R42" s="226" t="s">
        <v>19</v>
      </c>
      <c r="S42" s="64">
        <v>11</v>
      </c>
      <c r="T42" s="45">
        <v>116.794</v>
      </c>
      <c r="U42" s="85">
        <f t="shared" si="7"/>
        <v>1284.7339999999999</v>
      </c>
      <c r="V42" s="296"/>
      <c r="W42" s="296"/>
      <c r="X42" s="315">
        <v>3387.0259999999998</v>
      </c>
      <c r="Y42" s="314"/>
      <c r="Z42" s="316">
        <f t="shared" si="1"/>
        <v>2686.2619999999997</v>
      </c>
      <c r="AA42" s="314"/>
      <c r="AB42" s="318">
        <f t="shared" si="2"/>
        <v>-700.76400000000012</v>
      </c>
      <c r="AC42"/>
      <c r="AD42" s="53"/>
      <c r="AE42" s="53"/>
      <c r="AF42" s="53"/>
      <c r="AG42" s="53"/>
      <c r="AH42" s="53"/>
      <c r="AI42" s="394">
        <f>SUMIF(PIVOT!A:A,'BFA ATWA FR Y3'!A42,PIVOT!C:C)</f>
        <v>0</v>
      </c>
      <c r="AJ42" s="393">
        <f t="shared" si="3"/>
        <v>1401.528</v>
      </c>
      <c r="AK42" s="349">
        <f t="shared" si="4"/>
        <v>0</v>
      </c>
      <c r="AL42" s="49" t="s">
        <v>6012</v>
      </c>
      <c r="AM42" s="277"/>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row>
    <row r="43" spans="1:160" ht="30" x14ac:dyDescent="0.25">
      <c r="A43" t="s">
        <v>545</v>
      </c>
      <c r="B43" s="52">
        <v>583147</v>
      </c>
      <c r="C43" s="76"/>
      <c r="D43" s="62" t="s">
        <v>41</v>
      </c>
      <c r="E43" s="43" t="s">
        <v>18</v>
      </c>
      <c r="F43" s="44" t="s">
        <v>19</v>
      </c>
      <c r="G43" s="60">
        <f>12*2</f>
        <v>24</v>
      </c>
      <c r="H43" s="59">
        <v>107.85444777630241</v>
      </c>
      <c r="I43" s="247">
        <v>2711.1259999999984</v>
      </c>
      <c r="J43" s="247"/>
      <c r="K43" s="248">
        <v>4381.7019999999975</v>
      </c>
      <c r="L43" s="351"/>
      <c r="M43" s="44" t="s">
        <v>19</v>
      </c>
      <c r="N43" s="366">
        <f>12*2</f>
        <v>24</v>
      </c>
      <c r="O43" s="193">
        <v>83.850400000000008</v>
      </c>
      <c r="P43" s="412">
        <f t="shared" si="8"/>
        <v>2012.4096000000002</v>
      </c>
      <c r="Q43" s="262"/>
      <c r="R43" s="44" t="s">
        <v>19</v>
      </c>
      <c r="S43" s="64">
        <v>22</v>
      </c>
      <c r="T43" s="45">
        <v>83.850400000000008</v>
      </c>
      <c r="U43" s="49">
        <f t="shared" si="7"/>
        <v>1844.7088000000001</v>
      </c>
      <c r="V43" s="296"/>
      <c r="W43" s="296"/>
      <c r="X43" s="315">
        <v>9974.4491999999991</v>
      </c>
      <c r="Z43" s="316">
        <f t="shared" si="1"/>
        <v>10949.946399999997</v>
      </c>
      <c r="AA43" s="314"/>
      <c r="AB43" s="318">
        <f t="shared" si="2"/>
        <v>975.49719999999797</v>
      </c>
      <c r="AD43" s="53"/>
      <c r="AE43" s="53"/>
      <c r="AF43" s="53"/>
      <c r="AG43" s="53"/>
      <c r="AH43" s="53"/>
      <c r="AI43" s="394">
        <f>SUMIF(PIVOT!A:A,'BFA ATWA FR Y3'!A43,PIVOT!C:C)</f>
        <v>2366.088000000002</v>
      </c>
      <c r="AJ43" s="393">
        <f t="shared" si="3"/>
        <v>-353.67840000000183</v>
      </c>
      <c r="AK43" s="349">
        <f t="shared" si="4"/>
        <v>1.1757487143770342</v>
      </c>
      <c r="AL43" s="507" t="s">
        <v>6026</v>
      </c>
    </row>
    <row r="44" spans="1:160" x14ac:dyDescent="0.25">
      <c r="A44" t="s">
        <v>600</v>
      </c>
      <c r="B44" s="52">
        <v>583148</v>
      </c>
      <c r="C44" s="76"/>
      <c r="D44" s="62" t="s">
        <v>481</v>
      </c>
      <c r="E44" s="43" t="s">
        <v>18</v>
      </c>
      <c r="F44" s="44" t="s">
        <v>19</v>
      </c>
      <c r="G44" s="63">
        <f>12*4</f>
        <v>48</v>
      </c>
      <c r="H44" s="59">
        <v>78.053896825554119</v>
      </c>
      <c r="I44" s="247">
        <v>4392.0400000000009</v>
      </c>
      <c r="J44" s="247"/>
      <c r="K44" s="248">
        <v>7381.3960000000043</v>
      </c>
      <c r="L44" s="351"/>
      <c r="M44" s="44" t="s">
        <v>19</v>
      </c>
      <c r="N44" s="366">
        <f>12*2</f>
        <v>24</v>
      </c>
      <c r="O44" s="193">
        <v>109.06</v>
      </c>
      <c r="P44" s="412">
        <f t="shared" si="8"/>
        <v>2617.44</v>
      </c>
      <c r="Q44" s="262"/>
      <c r="R44" s="44" t="s">
        <v>19</v>
      </c>
      <c r="S44" s="64">
        <v>22</v>
      </c>
      <c r="T44" s="45">
        <v>109.06</v>
      </c>
      <c r="U44" s="49">
        <f t="shared" si="7"/>
        <v>2399.3200000000002</v>
      </c>
      <c r="V44" s="296"/>
      <c r="W44" s="296"/>
      <c r="X44" s="315">
        <v>13117.52</v>
      </c>
      <c r="Z44" s="316">
        <f t="shared" si="1"/>
        <v>16790.196000000007</v>
      </c>
      <c r="AA44" s="314"/>
      <c r="AB44" s="318">
        <f t="shared" si="2"/>
        <v>3672.6760000000068</v>
      </c>
      <c r="AD44" s="53"/>
      <c r="AE44" s="53"/>
      <c r="AF44" s="53"/>
      <c r="AG44" s="53"/>
      <c r="AH44" s="53"/>
      <c r="AI44" s="394">
        <f>SUMIF(PIVOT!A:A,'BFA ATWA FR Y3'!A44,PIVOT!C:C)</f>
        <v>1926.3670000000352</v>
      </c>
      <c r="AJ44" s="393">
        <f t="shared" si="3"/>
        <v>691.07299999996485</v>
      </c>
      <c r="AK44" s="349">
        <f t="shared" si="4"/>
        <v>0.73597369949264746</v>
      </c>
      <c r="AL44" s="49"/>
    </row>
    <row r="45" spans="1:160" ht="38.25" x14ac:dyDescent="0.25">
      <c r="A45" t="s">
        <v>601</v>
      </c>
      <c r="B45" s="52">
        <v>583149</v>
      </c>
      <c r="C45" s="76"/>
      <c r="D45" s="62" t="s">
        <v>482</v>
      </c>
      <c r="E45" s="43" t="s">
        <v>18</v>
      </c>
      <c r="F45" s="44" t="s">
        <v>19</v>
      </c>
      <c r="G45" s="63">
        <f>12*4</f>
        <v>48</v>
      </c>
      <c r="H45" s="59">
        <v>71.571276775764261</v>
      </c>
      <c r="I45" s="247">
        <v>6885.5499999999975</v>
      </c>
      <c r="J45" s="247"/>
      <c r="K45" s="248">
        <v>9392.5659999999971</v>
      </c>
      <c r="L45" s="351"/>
      <c r="M45" s="44" t="s">
        <v>19</v>
      </c>
      <c r="N45" s="366">
        <f>12*2</f>
        <v>24</v>
      </c>
      <c r="O45" s="193">
        <v>74.378</v>
      </c>
      <c r="P45" s="412">
        <f>N45*O45</f>
        <v>1785.0720000000001</v>
      </c>
      <c r="Q45" s="262"/>
      <c r="R45" s="44" t="s">
        <v>19</v>
      </c>
      <c r="S45" s="64">
        <v>22</v>
      </c>
      <c r="T45" s="45">
        <v>74.378</v>
      </c>
      <c r="U45" s="49">
        <f t="shared" si="7"/>
        <v>1636.316</v>
      </c>
      <c r="V45" s="296"/>
      <c r="W45" s="296"/>
      <c r="X45" s="315">
        <v>13599.473999999998</v>
      </c>
      <c r="Z45" s="316">
        <f t="shared" ref="Z45:Z76" si="10">I45+K45+P45+U45</f>
        <v>19699.503999999994</v>
      </c>
      <c r="AA45" s="314"/>
      <c r="AB45" s="318">
        <f t="shared" si="2"/>
        <v>6100.0299999999952</v>
      </c>
      <c r="AD45" s="53"/>
      <c r="AE45" s="53"/>
      <c r="AF45" s="53"/>
      <c r="AG45" s="53"/>
      <c r="AH45" s="53"/>
      <c r="AI45" s="394">
        <f>SUMIF(PIVOT!A:A,'BFA ATWA FR Y3'!A45,PIVOT!C:C)</f>
        <v>2239.0560000000087</v>
      </c>
      <c r="AJ45" s="393">
        <f t="shared" si="3"/>
        <v>-453.98400000000856</v>
      </c>
      <c r="AK45" s="349">
        <f t="shared" si="4"/>
        <v>1.2543225147221</v>
      </c>
      <c r="AL45" s="49" t="s">
        <v>6024</v>
      </c>
    </row>
    <row r="46" spans="1:160" ht="25.5" x14ac:dyDescent="0.25">
      <c r="A46" t="s">
        <v>602</v>
      </c>
      <c r="B46" s="52">
        <v>583150</v>
      </c>
      <c r="C46" s="76"/>
      <c r="D46" s="62" t="s">
        <v>483</v>
      </c>
      <c r="E46" s="43" t="s">
        <v>18</v>
      </c>
      <c r="F46" s="44" t="s">
        <v>19</v>
      </c>
      <c r="G46" s="63">
        <f>12*3</f>
        <v>36</v>
      </c>
      <c r="H46" s="59">
        <v>30.541127411705343</v>
      </c>
      <c r="I46" s="247">
        <v>3843.858999999999</v>
      </c>
      <c r="J46" s="247"/>
      <c r="K46" s="248">
        <v>5478.8549999999996</v>
      </c>
      <c r="L46" s="351"/>
      <c r="M46" s="44" t="s">
        <v>19</v>
      </c>
      <c r="N46" s="366">
        <f>12*2</f>
        <v>24</v>
      </c>
      <c r="O46" s="193">
        <v>72.271600000000007</v>
      </c>
      <c r="P46" s="412">
        <f t="shared" si="8"/>
        <v>1734.5184000000002</v>
      </c>
      <c r="Q46" s="262"/>
      <c r="R46" s="44" t="s">
        <v>19</v>
      </c>
      <c r="S46" s="64">
        <v>22</v>
      </c>
      <c r="T46" s="45">
        <v>72.271600000000007</v>
      </c>
      <c r="U46" s="49">
        <f t="shared" si="7"/>
        <v>1589.9752000000001</v>
      </c>
      <c r="V46" s="296"/>
      <c r="W46" s="296"/>
      <c r="X46" s="315">
        <v>10435.611800000001</v>
      </c>
      <c r="Z46" s="316">
        <f t="shared" si="10"/>
        <v>12647.2076</v>
      </c>
      <c r="AA46" s="314"/>
      <c r="AB46" s="318">
        <f t="shared" si="2"/>
        <v>2211.5957999999991</v>
      </c>
      <c r="AD46" s="53"/>
      <c r="AE46" s="53"/>
      <c r="AF46" s="53"/>
      <c r="AG46" s="53"/>
      <c r="AH46" s="53"/>
      <c r="AI46" s="394">
        <f>SUMIF(PIVOT!A:A,'BFA ATWA FR Y3'!A46,PIVOT!C:C)</f>
        <v>4059.8640000000005</v>
      </c>
      <c r="AJ46" s="393">
        <f t="shared" si="3"/>
        <v>-2325.3456000000006</v>
      </c>
      <c r="AK46" s="349">
        <f t="shared" si="4"/>
        <v>2.3406289607536017</v>
      </c>
      <c r="AL46" s="85" t="s">
        <v>6027</v>
      </c>
    </row>
    <row r="47" spans="1:160" ht="25.5" x14ac:dyDescent="0.25">
      <c r="A47" t="s">
        <v>546</v>
      </c>
      <c r="B47" s="46">
        <v>583151</v>
      </c>
      <c r="C47" s="76"/>
      <c r="D47" s="62" t="s">
        <v>42</v>
      </c>
      <c r="E47" s="43" t="s">
        <v>18</v>
      </c>
      <c r="F47" s="44" t="s">
        <v>19</v>
      </c>
      <c r="G47" s="60">
        <f>12*2</f>
        <v>24</v>
      </c>
      <c r="H47" s="59">
        <v>30.541127411705343</v>
      </c>
      <c r="I47" s="247">
        <v>0</v>
      </c>
      <c r="J47" s="247"/>
      <c r="K47" s="248">
        <v>0</v>
      </c>
      <c r="L47" s="351"/>
      <c r="M47" s="44" t="s">
        <v>19</v>
      </c>
      <c r="N47" s="366">
        <f>12*2</f>
        <v>24</v>
      </c>
      <c r="O47" s="193">
        <v>78.8</v>
      </c>
      <c r="P47" s="412">
        <f t="shared" si="8"/>
        <v>1891.1999999999998</v>
      </c>
      <c r="Q47" s="262"/>
      <c r="R47" s="44" t="s">
        <v>19</v>
      </c>
      <c r="S47" s="64">
        <v>22</v>
      </c>
      <c r="T47" s="45">
        <v>78.8</v>
      </c>
      <c r="U47" s="49">
        <f t="shared" si="7"/>
        <v>1733.6</v>
      </c>
      <c r="V47" s="296"/>
      <c r="W47" s="296"/>
      <c r="X47" s="315">
        <v>4936.8935289404635</v>
      </c>
      <c r="Z47" s="316">
        <f t="shared" si="10"/>
        <v>3624.7999999999997</v>
      </c>
      <c r="AA47" s="314"/>
      <c r="AB47" s="318">
        <f t="shared" si="2"/>
        <v>-1312.0935289404638</v>
      </c>
      <c r="AD47" s="53"/>
      <c r="AE47" s="53"/>
      <c r="AF47" s="53"/>
      <c r="AG47" s="53"/>
      <c r="AH47" s="53"/>
      <c r="AI47" s="394">
        <f>SUMIF(PIVOT!A:A,'BFA ATWA FR Y3'!A47,PIVOT!C:C)</f>
        <v>0</v>
      </c>
      <c r="AJ47" s="393">
        <f t="shared" si="3"/>
        <v>1891.1999999999998</v>
      </c>
      <c r="AK47" s="349">
        <f t="shared" si="4"/>
        <v>0</v>
      </c>
      <c r="AL47" s="49" t="s">
        <v>6011</v>
      </c>
    </row>
    <row r="48" spans="1:160" x14ac:dyDescent="0.25">
      <c r="A48" t="s">
        <v>547</v>
      </c>
      <c r="B48" s="52">
        <v>583152</v>
      </c>
      <c r="C48" s="76"/>
      <c r="D48" s="62" t="s">
        <v>43</v>
      </c>
      <c r="E48" s="43" t="s">
        <v>18</v>
      </c>
      <c r="F48" s="44" t="s">
        <v>19</v>
      </c>
      <c r="G48" s="60">
        <f>12</f>
        <v>12</v>
      </c>
      <c r="H48" s="59">
        <v>235.26313462620266</v>
      </c>
      <c r="I48" s="247">
        <v>3569.909000000001</v>
      </c>
      <c r="J48" s="247"/>
      <c r="K48" s="248">
        <v>5363.389000000001</v>
      </c>
      <c r="L48" s="351"/>
      <c r="M48" s="44" t="s">
        <v>19</v>
      </c>
      <c r="N48" s="366">
        <f>12</f>
        <v>12</v>
      </c>
      <c r="O48" s="193">
        <v>312.02</v>
      </c>
      <c r="P48" s="412">
        <f t="shared" si="8"/>
        <v>3744.24</v>
      </c>
      <c r="Q48" s="262"/>
      <c r="R48" s="44" t="s">
        <v>19</v>
      </c>
      <c r="S48" s="64">
        <v>11</v>
      </c>
      <c r="T48" s="45">
        <v>312.02</v>
      </c>
      <c r="U48" s="49">
        <f t="shared" si="7"/>
        <v>3432.22</v>
      </c>
      <c r="V48" s="296"/>
      <c r="W48" s="296"/>
      <c r="X48" s="315">
        <v>15618.489</v>
      </c>
      <c r="Z48" s="316">
        <f t="shared" si="10"/>
        <v>16109.758000000002</v>
      </c>
      <c r="AA48" s="314"/>
      <c r="AB48" s="318">
        <f t="shared" si="2"/>
        <v>491.26900000000205</v>
      </c>
      <c r="AD48" s="53"/>
      <c r="AE48" s="53"/>
      <c r="AF48" s="53"/>
      <c r="AG48" s="53"/>
      <c r="AH48" s="53"/>
      <c r="AI48" s="394">
        <f>SUMIF(PIVOT!A:A,'BFA ATWA FR Y3'!A48,PIVOT!C:C)</f>
        <v>2799.6529999999998</v>
      </c>
      <c r="AJ48" s="393">
        <f t="shared" si="3"/>
        <v>944.58699999999999</v>
      </c>
      <c r="AK48" s="349">
        <f t="shared" si="4"/>
        <v>0.7477226353011559</v>
      </c>
      <c r="AL48" s="49"/>
    </row>
    <row r="49" spans="1:38" ht="38.25" x14ac:dyDescent="0.25">
      <c r="A49">
        <v>583153</v>
      </c>
      <c r="B49" s="426">
        <v>583153</v>
      </c>
      <c r="C49" s="76"/>
      <c r="D49" s="62" t="s">
        <v>484</v>
      </c>
      <c r="E49" s="43" t="s">
        <v>18</v>
      </c>
      <c r="F49" s="44" t="s">
        <v>19</v>
      </c>
      <c r="G49" s="60">
        <f>12*2</f>
        <v>24</v>
      </c>
      <c r="H49" s="181">
        <v>98.04</v>
      </c>
      <c r="I49" s="247">
        <v>1214.203</v>
      </c>
      <c r="J49" s="247"/>
      <c r="K49" s="248">
        <v>1559.412</v>
      </c>
      <c r="L49" s="351"/>
      <c r="M49" s="44" t="s">
        <v>19</v>
      </c>
      <c r="N49" s="366">
        <f>12</f>
        <v>12</v>
      </c>
      <c r="O49" s="193">
        <v>71.72</v>
      </c>
      <c r="P49" s="412">
        <f t="shared" si="8"/>
        <v>860.64</v>
      </c>
      <c r="Q49" s="262"/>
      <c r="R49" s="44" t="s">
        <v>19</v>
      </c>
      <c r="S49" s="64">
        <v>11</v>
      </c>
      <c r="T49" s="45">
        <v>71.72</v>
      </c>
      <c r="U49" s="49">
        <f t="shared" si="7"/>
        <v>788.92</v>
      </c>
      <c r="V49" s="296"/>
      <c r="W49" s="296"/>
      <c r="X49" s="315">
        <v>4494.0829999999996</v>
      </c>
      <c r="Z49" s="316">
        <f t="shared" si="10"/>
        <v>4423.1749999999993</v>
      </c>
      <c r="AA49" s="314"/>
      <c r="AB49" s="318">
        <f t="shared" si="2"/>
        <v>-70.908000000000357</v>
      </c>
      <c r="AD49" s="53"/>
      <c r="AE49" s="53"/>
      <c r="AF49" s="53"/>
      <c r="AG49" s="53"/>
      <c r="AH49" s="53"/>
      <c r="AI49" s="394">
        <f>SUMIF(PIVOT!A:A,'BFA ATWA FR Y3'!A49,PIVOT!C:C)</f>
        <v>1344.7679999999993</v>
      </c>
      <c r="AJ49" s="393">
        <f t="shared" si="3"/>
        <v>-484.12799999999936</v>
      </c>
      <c r="AK49" s="349">
        <f t="shared" si="4"/>
        <v>1.5625209146681531</v>
      </c>
      <c r="AL49" s="49" t="s">
        <v>6018</v>
      </c>
    </row>
    <row r="50" spans="1:38" x14ac:dyDescent="0.25">
      <c r="A50" t="s">
        <v>548</v>
      </c>
      <c r="B50" s="52">
        <v>583154</v>
      </c>
      <c r="C50" s="76"/>
      <c r="D50" s="62" t="s">
        <v>44</v>
      </c>
      <c r="E50" s="43" t="s">
        <v>18</v>
      </c>
      <c r="F50" s="44" t="s">
        <v>19</v>
      </c>
      <c r="G50" s="63">
        <v>0</v>
      </c>
      <c r="H50" s="59">
        <v>83.428944275310741</v>
      </c>
      <c r="I50" s="247">
        <v>3651.1850000000004</v>
      </c>
      <c r="J50" s="247"/>
      <c r="K50" s="248">
        <v>2363.4250000000002</v>
      </c>
      <c r="L50" s="351"/>
      <c r="M50" s="44" t="s">
        <v>19</v>
      </c>
      <c r="N50" s="366">
        <f>12</f>
        <v>12</v>
      </c>
      <c r="O50" s="193">
        <v>0</v>
      </c>
      <c r="P50" s="412">
        <f>N50*O50</f>
        <v>0</v>
      </c>
      <c r="Q50" s="262"/>
      <c r="R50" s="44" t="s">
        <v>19</v>
      </c>
      <c r="S50" s="64">
        <v>11</v>
      </c>
      <c r="T50" s="45">
        <v>0</v>
      </c>
      <c r="U50" s="49">
        <f t="shared" si="7"/>
        <v>0</v>
      </c>
      <c r="V50" s="296"/>
      <c r="W50" s="296"/>
      <c r="X50" s="315">
        <v>3651.1850000000004</v>
      </c>
      <c r="Z50" s="316">
        <f t="shared" si="10"/>
        <v>6014.6100000000006</v>
      </c>
      <c r="AA50" s="314"/>
      <c r="AB50" s="318">
        <f t="shared" si="2"/>
        <v>2363.4250000000002</v>
      </c>
      <c r="AD50" s="53"/>
      <c r="AE50" s="53"/>
      <c r="AF50" s="53"/>
      <c r="AG50" s="53"/>
      <c r="AH50" s="53"/>
      <c r="AI50" s="394">
        <f>SUMIF(PIVOT!A:A,'BFA ATWA FR Y3'!A50,PIVOT!C:C)</f>
        <v>2275.2360000000008</v>
      </c>
      <c r="AJ50" s="393"/>
      <c r="AK50" s="349"/>
      <c r="AL50" s="49"/>
    </row>
    <row r="51" spans="1:38" ht="38.25" x14ac:dyDescent="0.25">
      <c r="A51" t="s">
        <v>549</v>
      </c>
      <c r="B51" s="52">
        <v>583155</v>
      </c>
      <c r="C51" s="76"/>
      <c r="D51" s="62" t="s">
        <v>45</v>
      </c>
      <c r="E51" s="43" t="s">
        <v>18</v>
      </c>
      <c r="F51" s="44" t="s">
        <v>19</v>
      </c>
      <c r="G51" s="63">
        <f>12</f>
        <v>12</v>
      </c>
      <c r="H51" s="59">
        <v>107.35691516364639</v>
      </c>
      <c r="I51" s="247">
        <v>7546.9899999999989</v>
      </c>
      <c r="J51" s="247"/>
      <c r="K51" s="248">
        <v>7578.5340000000006</v>
      </c>
      <c r="L51" s="351"/>
      <c r="M51" s="44" t="s">
        <v>19</v>
      </c>
      <c r="N51" s="366">
        <f>12</f>
        <v>12</v>
      </c>
      <c r="O51" s="193">
        <v>128.33099999999999</v>
      </c>
      <c r="P51" s="412">
        <f>N51*O51</f>
        <v>1539.9719999999998</v>
      </c>
      <c r="Q51" s="262"/>
      <c r="R51" s="44" t="s">
        <v>19</v>
      </c>
      <c r="S51" s="64">
        <v>11</v>
      </c>
      <c r="T51" s="45">
        <v>128.33099999999999</v>
      </c>
      <c r="U51" s="49">
        <f t="shared" si="7"/>
        <v>1411.6409999999998</v>
      </c>
      <c r="V51" s="296"/>
      <c r="W51" s="296"/>
      <c r="X51" s="315">
        <v>14268.588999999998</v>
      </c>
      <c r="Z51" s="316">
        <f t="shared" si="10"/>
        <v>18077.136999999999</v>
      </c>
      <c r="AA51" s="314"/>
      <c r="AB51" s="318">
        <f t="shared" si="2"/>
        <v>3808.5480000000007</v>
      </c>
      <c r="AD51" s="53"/>
      <c r="AE51" s="53"/>
      <c r="AF51" s="53"/>
      <c r="AG51" s="53"/>
      <c r="AH51" s="53"/>
      <c r="AI51" s="394">
        <f>SUMIF(PIVOT!A:A,'BFA ATWA FR Y3'!A51,PIVOT!C:C)</f>
        <v>2021.5359999999991</v>
      </c>
      <c r="AJ51" s="393">
        <f t="shared" si="3"/>
        <v>-481.5639999999994</v>
      </c>
      <c r="AK51" s="349">
        <f t="shared" si="4"/>
        <v>1.3127095817326546</v>
      </c>
      <c r="AL51" s="49" t="s">
        <v>6019</v>
      </c>
    </row>
    <row r="52" spans="1:38" x14ac:dyDescent="0.25">
      <c r="A52">
        <v>583156</v>
      </c>
      <c r="B52" s="46">
        <v>583156</v>
      </c>
      <c r="C52" s="76"/>
      <c r="D52" s="62" t="s">
        <v>485</v>
      </c>
      <c r="E52" s="43" t="s">
        <v>18</v>
      </c>
      <c r="F52" s="44" t="s">
        <v>19</v>
      </c>
      <c r="G52" s="60">
        <f>12*2</f>
        <v>24</v>
      </c>
      <c r="H52" s="224">
        <f>(1761.77)*6%</f>
        <v>105.7062</v>
      </c>
      <c r="I52" s="247">
        <v>1019.9869999999999</v>
      </c>
      <c r="J52" s="247"/>
      <c r="K52" s="248">
        <v>2205.6589999999987</v>
      </c>
      <c r="L52" s="351"/>
      <c r="M52" s="44" t="s">
        <v>19</v>
      </c>
      <c r="N52" s="366">
        <f>12</f>
        <v>12</v>
      </c>
      <c r="O52" s="193">
        <f>H52</f>
        <v>105.7062</v>
      </c>
      <c r="P52" s="412">
        <f t="shared" si="8"/>
        <v>1268.4744000000001</v>
      </c>
      <c r="Q52" s="262"/>
      <c r="R52" s="44" t="s">
        <v>19</v>
      </c>
      <c r="S52" s="61">
        <v>11</v>
      </c>
      <c r="T52" s="45">
        <f>H52</f>
        <v>105.7062</v>
      </c>
      <c r="U52" s="49">
        <f t="shared" si="7"/>
        <v>1162.7682</v>
      </c>
      <c r="V52" s="296"/>
      <c r="W52" s="296"/>
      <c r="X52" s="315">
        <v>4618.4773479475025</v>
      </c>
      <c r="Z52" s="316">
        <f t="shared" si="10"/>
        <v>5656.8885999999984</v>
      </c>
      <c r="AA52" s="314"/>
      <c r="AB52" s="318">
        <f t="shared" si="2"/>
        <v>1038.4112520524959</v>
      </c>
      <c r="AD52" s="53"/>
      <c r="AE52" s="53"/>
      <c r="AF52" s="53"/>
      <c r="AG52" s="53"/>
      <c r="AH52" s="53"/>
      <c r="AI52" s="394">
        <f>SUMIF(PIVOT!A:A,'BFA ATWA FR Y3'!A52,PIVOT!C:C)</f>
        <v>1251.3479999999995</v>
      </c>
      <c r="AJ52" s="393">
        <f t="shared" si="3"/>
        <v>17.126400000000558</v>
      </c>
      <c r="AK52" s="349">
        <f t="shared" si="4"/>
        <v>0.98649842677156074</v>
      </c>
      <c r="AL52" s="49"/>
    </row>
    <row r="53" spans="1:38" x14ac:dyDescent="0.25">
      <c r="A53" t="s">
        <v>550</v>
      </c>
      <c r="B53" s="46">
        <v>583157</v>
      </c>
      <c r="C53" s="76"/>
      <c r="D53" s="66" t="s">
        <v>46</v>
      </c>
      <c r="E53" s="43" t="s">
        <v>18</v>
      </c>
      <c r="F53" s="44" t="s">
        <v>19</v>
      </c>
      <c r="G53" s="55">
        <f>7</f>
        <v>7</v>
      </c>
      <c r="H53" s="59">
        <f>220</f>
        <v>220</v>
      </c>
      <c r="I53" s="247">
        <v>0</v>
      </c>
      <c r="J53" s="247"/>
      <c r="K53" s="248">
        <v>367.85700000000003</v>
      </c>
      <c r="L53" s="351"/>
      <c r="M53" s="44" t="s">
        <v>19</v>
      </c>
      <c r="N53" s="366">
        <f>7</f>
        <v>7</v>
      </c>
      <c r="O53" s="193">
        <f>H53</f>
        <v>220</v>
      </c>
      <c r="P53" s="412">
        <f t="shared" si="8"/>
        <v>1540</v>
      </c>
      <c r="Q53" s="262"/>
      <c r="R53" s="44" t="s">
        <v>19</v>
      </c>
      <c r="S53" s="57">
        <v>7</v>
      </c>
      <c r="T53" s="45">
        <f>H53</f>
        <v>220</v>
      </c>
      <c r="U53" s="49">
        <f t="shared" si="7"/>
        <v>1540</v>
      </c>
      <c r="V53" s="296"/>
      <c r="W53" s="296"/>
      <c r="X53" s="315">
        <v>4620</v>
      </c>
      <c r="Z53" s="316">
        <f t="shared" si="10"/>
        <v>3447.857</v>
      </c>
      <c r="AA53" s="314"/>
      <c r="AB53" s="318">
        <f t="shared" si="2"/>
        <v>-1172.143</v>
      </c>
      <c r="AD53" s="53"/>
      <c r="AE53" s="53"/>
      <c r="AF53" s="53"/>
      <c r="AG53" s="53"/>
      <c r="AH53" s="53"/>
      <c r="AI53" s="394">
        <f>SUMIF(PIVOT!A:A,'BFA ATWA FR Y3'!A53,PIVOT!C:C)</f>
        <v>0</v>
      </c>
      <c r="AJ53" s="393">
        <f t="shared" si="3"/>
        <v>1540</v>
      </c>
      <c r="AK53" s="349">
        <f t="shared" si="4"/>
        <v>0</v>
      </c>
      <c r="AL53" s="49" t="s">
        <v>6020</v>
      </c>
    </row>
    <row r="54" spans="1:38" x14ac:dyDescent="0.25">
      <c r="A54" t="e">
        <v>#N/A</v>
      </c>
      <c r="B54" s="52"/>
      <c r="C54" s="76"/>
      <c r="D54" s="66"/>
      <c r="E54" s="43"/>
      <c r="F54" s="44"/>
      <c r="G54" s="47"/>
      <c r="H54" s="47"/>
      <c r="I54" s="247">
        <v>0</v>
      </c>
      <c r="J54" s="247"/>
      <c r="K54" s="248"/>
      <c r="L54" s="351"/>
      <c r="M54" s="44"/>
      <c r="N54" s="209"/>
      <c r="O54" s="47"/>
      <c r="P54" s="413"/>
      <c r="Q54" s="262"/>
      <c r="R54" s="44"/>
      <c r="S54" s="47"/>
      <c r="T54" s="47"/>
      <c r="U54" s="34"/>
      <c r="V54" s="331"/>
      <c r="W54" s="331"/>
      <c r="X54" s="315">
        <v>0</v>
      </c>
      <c r="Z54" s="316">
        <f t="shared" si="10"/>
        <v>0</v>
      </c>
      <c r="AA54" s="314"/>
      <c r="AB54" s="318">
        <f t="shared" si="2"/>
        <v>0</v>
      </c>
      <c r="AD54" s="53"/>
      <c r="AE54" s="53"/>
      <c r="AF54" s="53"/>
      <c r="AG54" s="53"/>
      <c r="AH54" s="53"/>
      <c r="AI54" s="395"/>
      <c r="AJ54" s="395"/>
      <c r="AK54" s="34"/>
      <c r="AL54" s="34"/>
    </row>
    <row r="55" spans="1:38" x14ac:dyDescent="0.25">
      <c r="A55" t="e">
        <v>#N/A</v>
      </c>
      <c r="B55" s="52"/>
      <c r="C55" s="76"/>
      <c r="D55" s="32" t="s">
        <v>47</v>
      </c>
      <c r="E55" s="43"/>
      <c r="F55" s="44"/>
      <c r="G55" s="47"/>
      <c r="H55" s="47"/>
      <c r="I55" s="247">
        <v>0</v>
      </c>
      <c r="J55" s="247"/>
      <c r="K55" s="248"/>
      <c r="L55" s="351"/>
      <c r="M55" s="44"/>
      <c r="N55" s="209"/>
      <c r="O55" s="47"/>
      <c r="P55" s="413"/>
      <c r="Q55" s="262"/>
      <c r="R55" s="44"/>
      <c r="S55" s="47"/>
      <c r="T55" s="47"/>
      <c r="U55" s="34"/>
      <c r="V55" s="331"/>
      <c r="W55" s="331"/>
      <c r="X55" s="315">
        <v>0</v>
      </c>
      <c r="Z55" s="316">
        <f t="shared" si="10"/>
        <v>0</v>
      </c>
      <c r="AA55" s="314"/>
      <c r="AB55" s="318">
        <f t="shared" si="2"/>
        <v>0</v>
      </c>
      <c r="AD55" s="53"/>
      <c r="AE55" s="53"/>
      <c r="AF55" s="53"/>
      <c r="AG55" s="53"/>
      <c r="AH55" s="53"/>
      <c r="AI55" s="395"/>
      <c r="AJ55" s="395"/>
      <c r="AK55" s="34"/>
      <c r="AL55" s="34"/>
    </row>
    <row r="56" spans="1:38" x14ac:dyDescent="0.25">
      <c r="A56" t="e">
        <v>#N/A</v>
      </c>
      <c r="B56" s="52"/>
      <c r="C56" s="76"/>
      <c r="D56" s="47" t="s">
        <v>48</v>
      </c>
      <c r="E56" s="43"/>
      <c r="F56" s="44" t="s">
        <v>19</v>
      </c>
      <c r="G56" s="47"/>
      <c r="H56" s="47"/>
      <c r="I56" s="247">
        <v>0</v>
      </c>
      <c r="J56" s="247"/>
      <c r="K56" s="248"/>
      <c r="L56" s="351"/>
      <c r="M56" s="44" t="s">
        <v>19</v>
      </c>
      <c r="N56" s="209"/>
      <c r="O56" s="193"/>
      <c r="P56" s="412"/>
      <c r="Q56" s="262"/>
      <c r="R56" s="44" t="s">
        <v>19</v>
      </c>
      <c r="S56" s="47"/>
      <c r="T56" s="45"/>
      <c r="U56" s="49"/>
      <c r="V56" s="296"/>
      <c r="W56" s="296"/>
      <c r="X56" s="315">
        <v>0</v>
      </c>
      <c r="Z56" s="316">
        <f t="shared" si="10"/>
        <v>0</v>
      </c>
      <c r="AA56" s="314"/>
      <c r="AB56" s="318">
        <f t="shared" si="2"/>
        <v>0</v>
      </c>
      <c r="AD56" s="53"/>
      <c r="AE56" s="53"/>
      <c r="AF56" s="53"/>
      <c r="AG56" s="53"/>
      <c r="AH56" s="53"/>
      <c r="AI56" s="394"/>
      <c r="AJ56" s="394"/>
      <c r="AK56" s="49"/>
      <c r="AL56" s="49"/>
    </row>
    <row r="57" spans="1:38" ht="25.5" x14ac:dyDescent="0.25">
      <c r="A57" t="e">
        <v>#N/A</v>
      </c>
      <c r="B57" s="52"/>
      <c r="C57" s="76"/>
      <c r="D57" s="47" t="s">
        <v>49</v>
      </c>
      <c r="E57" s="43"/>
      <c r="F57" s="44" t="s">
        <v>19</v>
      </c>
      <c r="G57" s="47"/>
      <c r="H57" s="47"/>
      <c r="I57" s="247">
        <v>0</v>
      </c>
      <c r="K57" s="248"/>
      <c r="L57" s="351"/>
      <c r="M57" s="44" t="s">
        <v>19</v>
      </c>
      <c r="N57" s="209"/>
      <c r="O57" s="193"/>
      <c r="P57" s="412"/>
      <c r="Q57" s="262"/>
      <c r="R57" s="44" t="s">
        <v>19</v>
      </c>
      <c r="S57" s="47"/>
      <c r="T57" s="45"/>
      <c r="U57" s="49"/>
      <c r="V57" s="296"/>
      <c r="W57" s="296"/>
      <c r="X57" s="315">
        <v>0</v>
      </c>
      <c r="Z57" s="316">
        <f t="shared" si="10"/>
        <v>0</v>
      </c>
      <c r="AA57" s="314"/>
      <c r="AB57" s="318">
        <f t="shared" si="2"/>
        <v>0</v>
      </c>
      <c r="AD57" s="53"/>
      <c r="AE57" s="53"/>
      <c r="AF57" s="53"/>
      <c r="AG57" s="53"/>
      <c r="AH57" s="53"/>
      <c r="AI57" s="394"/>
      <c r="AJ57" s="394"/>
      <c r="AK57" s="49"/>
      <c r="AL57" s="49"/>
    </row>
    <row r="58" spans="1:38" x14ac:dyDescent="0.25">
      <c r="A58" t="e">
        <v>#N/A</v>
      </c>
      <c r="B58" s="52"/>
      <c r="C58" s="76"/>
      <c r="D58" s="47"/>
      <c r="E58" s="43"/>
      <c r="F58" s="44"/>
      <c r="G58" s="47"/>
      <c r="H58" s="47"/>
      <c r="I58" s="247">
        <v>0</v>
      </c>
      <c r="K58" s="248"/>
      <c r="L58" s="351"/>
      <c r="M58" s="44"/>
      <c r="N58" s="209"/>
      <c r="O58" s="47"/>
      <c r="P58" s="413"/>
      <c r="Q58" s="262"/>
      <c r="R58" s="44"/>
      <c r="S58" s="47"/>
      <c r="T58" s="47"/>
      <c r="U58" s="34"/>
      <c r="V58" s="331"/>
      <c r="W58" s="331"/>
      <c r="X58" s="315">
        <v>0</v>
      </c>
      <c r="Z58" s="316">
        <f t="shared" si="10"/>
        <v>0</v>
      </c>
      <c r="AA58" s="314"/>
      <c r="AB58" s="318">
        <f t="shared" si="2"/>
        <v>0</v>
      </c>
      <c r="AD58" s="53"/>
      <c r="AE58" s="53"/>
      <c r="AF58" s="53"/>
      <c r="AG58" s="53"/>
      <c r="AH58" s="53"/>
      <c r="AI58" s="395"/>
      <c r="AJ58" s="395"/>
      <c r="AK58" s="34"/>
      <c r="AL58" s="34"/>
    </row>
    <row r="59" spans="1:38" x14ac:dyDescent="0.25">
      <c r="A59" t="e">
        <v>#N/A</v>
      </c>
      <c r="B59" s="52"/>
      <c r="C59" s="76"/>
      <c r="D59" s="67" t="s">
        <v>50</v>
      </c>
      <c r="E59" s="68"/>
      <c r="F59" s="21"/>
      <c r="G59" s="22"/>
      <c r="H59" s="22"/>
      <c r="I59" s="247">
        <v>0</v>
      </c>
      <c r="K59" s="245"/>
      <c r="L59" s="231"/>
      <c r="M59" s="21"/>
      <c r="N59" s="361"/>
      <c r="O59" s="22"/>
      <c r="P59" s="408"/>
      <c r="Q59" s="262"/>
      <c r="R59" s="21"/>
      <c r="S59" s="22"/>
      <c r="T59" s="22"/>
      <c r="U59" s="23"/>
      <c r="V59" s="330"/>
      <c r="W59" s="330"/>
      <c r="X59" s="315">
        <v>0</v>
      </c>
      <c r="Z59" s="316">
        <f t="shared" si="10"/>
        <v>0</v>
      </c>
      <c r="AA59" s="314"/>
      <c r="AB59" s="318">
        <f t="shared" si="2"/>
        <v>0</v>
      </c>
      <c r="AD59" s="53"/>
      <c r="AE59" s="53"/>
      <c r="AF59" s="53"/>
      <c r="AG59" s="53"/>
      <c r="AH59" s="53"/>
      <c r="AI59" s="393"/>
      <c r="AJ59" s="393"/>
      <c r="AK59" s="23"/>
      <c r="AL59" s="23"/>
    </row>
    <row r="60" spans="1:38" x14ac:dyDescent="0.25">
      <c r="A60" t="e">
        <v>#N/A</v>
      </c>
      <c r="B60" s="52"/>
      <c r="C60" s="76"/>
      <c r="D60" s="69" t="s">
        <v>51</v>
      </c>
      <c r="E60" s="43"/>
      <c r="F60" s="44"/>
      <c r="G60" s="47"/>
      <c r="H60" s="47"/>
      <c r="I60" s="247">
        <v>0</v>
      </c>
      <c r="K60" s="248"/>
      <c r="L60" s="351"/>
      <c r="M60" s="44"/>
      <c r="N60" s="209"/>
      <c r="O60" s="47"/>
      <c r="P60" s="413"/>
      <c r="Q60" s="262"/>
      <c r="R60" s="44"/>
      <c r="S60" s="47"/>
      <c r="T60" s="47"/>
      <c r="U60" s="34"/>
      <c r="V60" s="331"/>
      <c r="W60" s="331"/>
      <c r="X60" s="315">
        <v>0</v>
      </c>
      <c r="Z60" s="316">
        <f t="shared" si="10"/>
        <v>0</v>
      </c>
      <c r="AA60" s="314"/>
      <c r="AB60" s="318">
        <f t="shared" si="2"/>
        <v>0</v>
      </c>
      <c r="AD60" s="53"/>
      <c r="AE60" s="53"/>
      <c r="AF60" s="53"/>
      <c r="AG60" s="53"/>
      <c r="AH60" s="53"/>
      <c r="AI60" s="395"/>
      <c r="AJ60" s="395"/>
      <c r="AK60" s="34"/>
      <c r="AL60" s="34"/>
    </row>
    <row r="61" spans="1:38" x14ac:dyDescent="0.25">
      <c r="A61" t="s">
        <v>52</v>
      </c>
      <c r="B61" s="52" t="s">
        <v>52</v>
      </c>
      <c r="C61" s="76"/>
      <c r="D61" s="70" t="s">
        <v>53</v>
      </c>
      <c r="E61" s="43" t="s">
        <v>18</v>
      </c>
      <c r="F61" s="44" t="s">
        <v>54</v>
      </c>
      <c r="G61" s="47">
        <v>3</v>
      </c>
      <c r="H61" s="47">
        <v>396</v>
      </c>
      <c r="I61" s="247">
        <v>1862.5609999999999</v>
      </c>
      <c r="J61" s="247"/>
      <c r="K61" s="248">
        <v>0</v>
      </c>
      <c r="L61" s="351"/>
      <c r="M61" s="44" t="s">
        <v>54</v>
      </c>
      <c r="N61" s="209">
        <v>3</v>
      </c>
      <c r="O61" s="193">
        <f>H61</f>
        <v>396</v>
      </c>
      <c r="P61" s="412">
        <f>N61*O61</f>
        <v>1188</v>
      </c>
      <c r="Q61" s="262"/>
      <c r="R61" s="44" t="s">
        <v>54</v>
      </c>
      <c r="S61" s="47">
        <v>3</v>
      </c>
      <c r="T61" s="45">
        <f>H61</f>
        <v>396</v>
      </c>
      <c r="U61" s="49">
        <f>S61*T61</f>
        <v>1188</v>
      </c>
      <c r="V61" s="296"/>
      <c r="W61" s="296"/>
      <c r="X61" s="315">
        <v>5426.5609999999997</v>
      </c>
      <c r="Z61" s="316">
        <f t="shared" si="10"/>
        <v>4238.5609999999997</v>
      </c>
      <c r="AA61" s="314"/>
      <c r="AB61" s="318">
        <f t="shared" si="2"/>
        <v>-1188</v>
      </c>
      <c r="AD61" s="53"/>
      <c r="AE61" s="53"/>
      <c r="AF61" s="53"/>
      <c r="AG61" s="53"/>
      <c r="AH61" s="53"/>
      <c r="AI61" s="394">
        <f>SUMIF(PIVOT!A:A,'BFA ATWA FR Y3'!A61,PIVOT!C:C)</f>
        <v>0</v>
      </c>
      <c r="AJ61" s="393">
        <f t="shared" ref="AJ61:AJ62" si="11">P61-AI61</f>
        <v>1188</v>
      </c>
      <c r="AK61" s="349">
        <f t="shared" ref="AK61:AK62" si="12">AI61/P61</f>
        <v>0</v>
      </c>
      <c r="AL61" s="49" t="s">
        <v>6020</v>
      </c>
    </row>
    <row r="62" spans="1:38" x14ac:dyDescent="0.25">
      <c r="A62" t="s">
        <v>55</v>
      </c>
      <c r="B62" s="52" t="s">
        <v>55</v>
      </c>
      <c r="C62" s="76"/>
      <c r="D62" s="71" t="s">
        <v>56</v>
      </c>
      <c r="E62" s="43" t="s">
        <v>18</v>
      </c>
      <c r="F62" s="44" t="s">
        <v>54</v>
      </c>
      <c r="G62" s="47">
        <v>1</v>
      </c>
      <c r="H62" s="47">
        <v>610</v>
      </c>
      <c r="I62" s="247">
        <v>0</v>
      </c>
      <c r="J62" s="247"/>
      <c r="K62" s="248">
        <v>0</v>
      </c>
      <c r="L62" s="351"/>
      <c r="M62" s="44" t="s">
        <v>54</v>
      </c>
      <c r="N62" s="209">
        <v>1</v>
      </c>
      <c r="O62" s="193">
        <f>H62</f>
        <v>610</v>
      </c>
      <c r="P62" s="412">
        <f>N62*O62</f>
        <v>610</v>
      </c>
      <c r="Q62" s="262"/>
      <c r="R62" s="44" t="s">
        <v>54</v>
      </c>
      <c r="S62" s="47">
        <v>1</v>
      </c>
      <c r="T62" s="45">
        <f>H62</f>
        <v>610</v>
      </c>
      <c r="U62" s="49">
        <f>S62*T62</f>
        <v>610</v>
      </c>
      <c r="V62" s="296"/>
      <c r="W62" s="296"/>
      <c r="X62" s="315">
        <v>1830</v>
      </c>
      <c r="Z62" s="316">
        <f t="shared" si="10"/>
        <v>1220</v>
      </c>
      <c r="AA62" s="314"/>
      <c r="AB62" s="318">
        <f t="shared" si="2"/>
        <v>-610</v>
      </c>
      <c r="AD62" s="53"/>
      <c r="AE62" s="53"/>
      <c r="AF62" s="53"/>
      <c r="AG62" s="53"/>
      <c r="AH62" s="53"/>
      <c r="AI62" s="394">
        <f>SUMIF(PIVOT!A:A,'BFA ATWA FR Y3'!A62,PIVOT!C:C)</f>
        <v>0</v>
      </c>
      <c r="AJ62" s="393">
        <f t="shared" si="11"/>
        <v>610</v>
      </c>
      <c r="AK62" s="349">
        <f t="shared" si="12"/>
        <v>0</v>
      </c>
      <c r="AL62" s="49" t="s">
        <v>6020</v>
      </c>
    </row>
    <row r="63" spans="1:38" x14ac:dyDescent="0.25">
      <c r="A63" t="e">
        <v>#N/A</v>
      </c>
      <c r="B63" s="52"/>
      <c r="C63" s="76"/>
      <c r="D63" s="47" t="s">
        <v>57</v>
      </c>
      <c r="E63" s="43"/>
      <c r="F63" s="44"/>
      <c r="G63" s="47"/>
      <c r="H63" s="47"/>
      <c r="I63" s="247">
        <v>0</v>
      </c>
      <c r="J63" s="247"/>
      <c r="K63" s="248"/>
      <c r="L63" s="351"/>
      <c r="M63" s="44"/>
      <c r="N63" s="209"/>
      <c r="O63" s="47"/>
      <c r="P63" s="413"/>
      <c r="Q63" s="262"/>
      <c r="R63" s="44"/>
      <c r="S63" s="47"/>
      <c r="T63" s="47"/>
      <c r="U63" s="34"/>
      <c r="V63" s="331"/>
      <c r="W63" s="331"/>
      <c r="X63" s="315">
        <v>0</v>
      </c>
      <c r="Z63" s="316">
        <f t="shared" si="10"/>
        <v>0</v>
      </c>
      <c r="AA63" s="314"/>
      <c r="AB63" s="318">
        <f t="shared" si="2"/>
        <v>0</v>
      </c>
      <c r="AD63" s="53"/>
      <c r="AE63" s="53"/>
      <c r="AF63" s="53"/>
      <c r="AG63" s="53"/>
      <c r="AH63" s="53"/>
      <c r="AI63" s="395"/>
      <c r="AJ63" s="395"/>
      <c r="AK63" s="34"/>
      <c r="AL63" s="34"/>
    </row>
    <row r="64" spans="1:38" x14ac:dyDescent="0.25">
      <c r="A64" t="e">
        <v>#N/A</v>
      </c>
      <c r="B64" s="52"/>
      <c r="C64" s="76"/>
      <c r="D64" s="47" t="s">
        <v>58</v>
      </c>
      <c r="E64" s="43"/>
      <c r="F64" s="44" t="s">
        <v>59</v>
      </c>
      <c r="G64" s="47"/>
      <c r="H64" s="47"/>
      <c r="I64" s="247">
        <v>0</v>
      </c>
      <c r="J64" s="247"/>
      <c r="K64" s="248"/>
      <c r="L64" s="351"/>
      <c r="M64" s="44" t="s">
        <v>59</v>
      </c>
      <c r="N64" s="209"/>
      <c r="O64" s="47"/>
      <c r="P64" s="413"/>
      <c r="Q64" s="262"/>
      <c r="R64" s="44" t="s">
        <v>59</v>
      </c>
      <c r="S64" s="47"/>
      <c r="T64" s="47"/>
      <c r="U64" s="34"/>
      <c r="V64" s="331"/>
      <c r="W64" s="331"/>
      <c r="X64" s="315">
        <v>0</v>
      </c>
      <c r="Z64" s="316">
        <f t="shared" si="10"/>
        <v>0</v>
      </c>
      <c r="AA64" s="314"/>
      <c r="AB64" s="318">
        <f t="shared" si="2"/>
        <v>0</v>
      </c>
      <c r="AD64" s="53"/>
      <c r="AE64" s="53"/>
      <c r="AF64" s="53"/>
      <c r="AG64" s="53"/>
      <c r="AH64" s="53"/>
      <c r="AI64" s="395"/>
      <c r="AJ64" s="395"/>
      <c r="AK64" s="34"/>
      <c r="AL64" s="34"/>
    </row>
    <row r="65" spans="1:38" x14ac:dyDescent="0.25">
      <c r="A65" t="e">
        <v>#N/A</v>
      </c>
      <c r="B65" s="52"/>
      <c r="C65" s="76"/>
      <c r="D65" s="47" t="s">
        <v>60</v>
      </c>
      <c r="E65" s="43"/>
      <c r="F65" s="44"/>
      <c r="G65" s="47"/>
      <c r="H65" s="47"/>
      <c r="I65" s="247">
        <v>0</v>
      </c>
      <c r="J65" s="247"/>
      <c r="K65" s="248"/>
      <c r="L65" s="351"/>
      <c r="M65" s="44"/>
      <c r="N65" s="209"/>
      <c r="O65" s="47"/>
      <c r="P65" s="413"/>
      <c r="Q65" s="262"/>
      <c r="R65" s="44"/>
      <c r="S65" s="47"/>
      <c r="T65" s="47"/>
      <c r="U65" s="34"/>
      <c r="V65" s="331"/>
      <c r="W65" s="331"/>
      <c r="X65" s="315">
        <v>0</v>
      </c>
      <c r="Z65" s="316">
        <f t="shared" si="10"/>
        <v>0</v>
      </c>
      <c r="AA65" s="314"/>
      <c r="AB65" s="318">
        <f t="shared" si="2"/>
        <v>0</v>
      </c>
      <c r="AD65" s="53"/>
      <c r="AE65" s="53"/>
      <c r="AF65" s="53"/>
      <c r="AG65" s="53"/>
      <c r="AH65" s="53"/>
      <c r="AI65" s="395"/>
      <c r="AJ65" s="395"/>
      <c r="AK65" s="34"/>
      <c r="AL65" s="34"/>
    </row>
    <row r="66" spans="1:38" ht="25.5" x14ac:dyDescent="0.25">
      <c r="A66" t="s">
        <v>61</v>
      </c>
      <c r="B66" s="52" t="s">
        <v>61</v>
      </c>
      <c r="C66" s="76"/>
      <c r="D66" s="47" t="s">
        <v>62</v>
      </c>
      <c r="E66" s="43" t="s">
        <v>18</v>
      </c>
      <c r="F66" s="44" t="s">
        <v>63</v>
      </c>
      <c r="G66" s="47">
        <v>10</v>
      </c>
      <c r="H66" s="47">
        <v>76</v>
      </c>
      <c r="I66" s="247">
        <v>1004.635</v>
      </c>
      <c r="J66" s="247"/>
      <c r="K66" s="248">
        <v>2472.723</v>
      </c>
      <c r="L66" s="351"/>
      <c r="M66" s="44" t="s">
        <v>63</v>
      </c>
      <c r="N66" s="209">
        <v>12</v>
      </c>
      <c r="O66" s="193"/>
      <c r="P66" s="412">
        <f>N66*O66</f>
        <v>0</v>
      </c>
      <c r="Q66" s="262"/>
      <c r="R66" s="44" t="s">
        <v>63</v>
      </c>
      <c r="S66" s="47">
        <v>10</v>
      </c>
      <c r="T66" s="45"/>
      <c r="U66" s="49">
        <f>S66*T66</f>
        <v>0</v>
      </c>
      <c r="V66" s="296"/>
      <c r="W66" s="296"/>
      <c r="X66" s="315">
        <v>6804.6350000000002</v>
      </c>
      <c r="Z66" s="316">
        <f t="shared" si="10"/>
        <v>3477.3580000000002</v>
      </c>
      <c r="AA66" s="314"/>
      <c r="AB66" s="318">
        <f t="shared" si="2"/>
        <v>-3327.277</v>
      </c>
      <c r="AD66" s="53"/>
      <c r="AE66" s="53"/>
      <c r="AF66" s="53"/>
      <c r="AG66" s="53"/>
      <c r="AH66" s="53"/>
      <c r="AI66" s="394">
        <f>SUMIF(PIVOT!A:A,'BFA ATWA FR Y3'!A66,PIVOT!C:C)</f>
        <v>0</v>
      </c>
      <c r="AJ66" s="394"/>
      <c r="AK66" s="49"/>
      <c r="AL66" s="49"/>
    </row>
    <row r="67" spans="1:38" x14ac:dyDescent="0.25">
      <c r="A67" t="s">
        <v>64</v>
      </c>
      <c r="B67" s="52" t="s">
        <v>64</v>
      </c>
      <c r="C67" s="76"/>
      <c r="D67" s="47" t="s">
        <v>65</v>
      </c>
      <c r="E67" s="43" t="s">
        <v>18</v>
      </c>
      <c r="F67" s="44" t="s">
        <v>63</v>
      </c>
      <c r="G67" s="47">
        <f>2*4</f>
        <v>8</v>
      </c>
      <c r="H67" s="47">
        <v>76</v>
      </c>
      <c r="I67" s="247">
        <v>1222.9230000000002</v>
      </c>
      <c r="J67" s="247"/>
      <c r="K67" s="248">
        <v>1075.9929999999999</v>
      </c>
      <c r="L67" s="351"/>
      <c r="M67" s="44" t="s">
        <v>63</v>
      </c>
      <c r="N67" s="209">
        <v>8</v>
      </c>
      <c r="O67" s="193"/>
      <c r="P67" s="412">
        <f>N67*O67</f>
        <v>0</v>
      </c>
      <c r="Q67" s="262"/>
      <c r="R67" s="44" t="s">
        <v>63</v>
      </c>
      <c r="S67" s="47">
        <f>2*4</f>
        <v>8</v>
      </c>
      <c r="T67" s="45"/>
      <c r="U67" s="49">
        <f>S67*T67</f>
        <v>0</v>
      </c>
      <c r="V67" s="296"/>
      <c r="W67" s="296"/>
      <c r="X67" s="315">
        <v>4230.9230000000007</v>
      </c>
      <c r="Z67" s="316">
        <f t="shared" si="10"/>
        <v>2298.9160000000002</v>
      </c>
      <c r="AA67" s="314"/>
      <c r="AB67" s="318">
        <f t="shared" si="2"/>
        <v>-1932.0070000000005</v>
      </c>
      <c r="AD67" s="53"/>
      <c r="AE67" s="53"/>
      <c r="AF67" s="53"/>
      <c r="AG67" s="53"/>
      <c r="AH67" s="53"/>
      <c r="AI67" s="394">
        <f>SUMIF(PIVOT!A:A,'BFA ATWA FR Y3'!A67,PIVOT!C:C)</f>
        <v>0</v>
      </c>
      <c r="AJ67" s="394"/>
      <c r="AK67" s="49"/>
      <c r="AL67" s="49"/>
    </row>
    <row r="68" spans="1:38" x14ac:dyDescent="0.25">
      <c r="A68" t="s">
        <v>66</v>
      </c>
      <c r="B68" s="52" t="s">
        <v>66</v>
      </c>
      <c r="C68" s="76"/>
      <c r="D68" s="47" t="s">
        <v>67</v>
      </c>
      <c r="E68" s="43" t="s">
        <v>18</v>
      </c>
      <c r="F68" s="44" t="s">
        <v>63</v>
      </c>
      <c r="G68" s="47">
        <v>1</v>
      </c>
      <c r="H68" s="47">
        <v>152</v>
      </c>
      <c r="I68" s="247">
        <v>0</v>
      </c>
      <c r="J68" s="247"/>
      <c r="K68" s="248">
        <v>0</v>
      </c>
      <c r="L68" s="351"/>
      <c r="M68" s="44" t="s">
        <v>63</v>
      </c>
      <c r="N68" s="209">
        <v>1</v>
      </c>
      <c r="O68" s="193"/>
      <c r="P68" s="412">
        <f>N68*O68</f>
        <v>0</v>
      </c>
      <c r="Q68" s="262"/>
      <c r="R68" s="44" t="s">
        <v>63</v>
      </c>
      <c r="S68" s="47">
        <v>1</v>
      </c>
      <c r="T68" s="45"/>
      <c r="U68" s="49">
        <f>S68*T68</f>
        <v>0</v>
      </c>
      <c r="V68" s="296"/>
      <c r="W68" s="296"/>
      <c r="X68" s="315">
        <v>1152</v>
      </c>
      <c r="Z68" s="316">
        <f t="shared" si="10"/>
        <v>0</v>
      </c>
      <c r="AA68" s="314"/>
      <c r="AB68" s="318">
        <f t="shared" si="2"/>
        <v>-1152</v>
      </c>
      <c r="AD68" s="53"/>
      <c r="AE68" s="53"/>
      <c r="AF68" s="53"/>
      <c r="AG68" s="53"/>
      <c r="AH68" s="53"/>
      <c r="AI68" s="394">
        <f>SUMIF(PIVOT!A:A,'BFA ATWA FR Y3'!A68,PIVOT!C:C)</f>
        <v>0</v>
      </c>
      <c r="AJ68" s="394"/>
      <c r="AK68" s="49"/>
      <c r="AL68" s="49"/>
    </row>
    <row r="69" spans="1:38" x14ac:dyDescent="0.25">
      <c r="A69" t="e">
        <v>#N/A</v>
      </c>
      <c r="B69" s="52"/>
      <c r="C69" s="76"/>
      <c r="D69" s="47"/>
      <c r="E69" s="43"/>
      <c r="F69" s="44"/>
      <c r="G69" s="47"/>
      <c r="H69" s="47"/>
      <c r="I69" s="247">
        <v>0</v>
      </c>
      <c r="J69" s="247"/>
      <c r="K69" s="248"/>
      <c r="L69" s="351"/>
      <c r="M69" s="44"/>
      <c r="N69" s="209"/>
      <c r="O69" s="47"/>
      <c r="P69" s="413"/>
      <c r="Q69" s="262"/>
      <c r="R69" s="44"/>
      <c r="S69" s="47"/>
      <c r="T69" s="47"/>
      <c r="U69" s="34"/>
      <c r="V69" s="331"/>
      <c r="W69" s="331"/>
      <c r="X69" s="315">
        <v>0</v>
      </c>
      <c r="Z69" s="316">
        <f t="shared" si="10"/>
        <v>0</v>
      </c>
      <c r="AA69" s="314"/>
      <c r="AB69" s="318">
        <f t="shared" si="2"/>
        <v>0</v>
      </c>
      <c r="AD69" s="53"/>
      <c r="AE69" s="53"/>
      <c r="AF69" s="53"/>
      <c r="AG69" s="53"/>
      <c r="AH69" s="53"/>
      <c r="AI69" s="395"/>
      <c r="AJ69" s="395"/>
      <c r="AK69" s="34"/>
      <c r="AL69" s="34"/>
    </row>
    <row r="70" spans="1:38" x14ac:dyDescent="0.25">
      <c r="A70" t="e">
        <v>#N/A</v>
      </c>
      <c r="B70" s="52"/>
      <c r="C70" s="76"/>
      <c r="D70" s="47" t="s">
        <v>68</v>
      </c>
      <c r="E70" s="43"/>
      <c r="F70" s="44"/>
      <c r="G70" s="47"/>
      <c r="H70" s="47"/>
      <c r="I70" s="247">
        <v>0</v>
      </c>
      <c r="J70" s="247"/>
      <c r="K70" s="248"/>
      <c r="L70" s="351"/>
      <c r="M70" s="44"/>
      <c r="N70" s="209"/>
      <c r="O70" s="47"/>
      <c r="P70" s="413"/>
      <c r="Q70" s="262"/>
      <c r="R70" s="44"/>
      <c r="S70" s="47"/>
      <c r="T70" s="47"/>
      <c r="U70" s="34"/>
      <c r="V70" s="331"/>
      <c r="W70" s="331"/>
      <c r="X70" s="315">
        <v>0</v>
      </c>
      <c r="Z70" s="316">
        <f t="shared" si="10"/>
        <v>0</v>
      </c>
      <c r="AA70" s="314"/>
      <c r="AB70" s="318">
        <f t="shared" si="2"/>
        <v>0</v>
      </c>
      <c r="AD70" s="53"/>
      <c r="AE70" s="53"/>
      <c r="AF70" s="53"/>
      <c r="AG70" s="53"/>
      <c r="AH70" s="53"/>
      <c r="AI70" s="395"/>
      <c r="AJ70" s="395"/>
      <c r="AK70" s="34"/>
      <c r="AL70" s="34"/>
    </row>
    <row r="71" spans="1:38" ht="27.75" customHeight="1" x14ac:dyDescent="0.25">
      <c r="A71" t="s">
        <v>69</v>
      </c>
      <c r="B71" s="52" t="s">
        <v>69</v>
      </c>
      <c r="C71" s="76"/>
      <c r="D71" s="47" t="s">
        <v>70</v>
      </c>
      <c r="E71" s="43" t="s">
        <v>18</v>
      </c>
      <c r="F71" s="44" t="s">
        <v>63</v>
      </c>
      <c r="G71" s="47">
        <f>3*3</f>
        <v>9</v>
      </c>
      <c r="H71" s="47">
        <v>76</v>
      </c>
      <c r="I71" s="247">
        <v>79.277000000000001</v>
      </c>
      <c r="J71" s="247"/>
      <c r="K71" s="248">
        <v>654.76900000000001</v>
      </c>
      <c r="L71" s="351"/>
      <c r="M71" s="44" t="s">
        <v>63</v>
      </c>
      <c r="N71" s="209">
        <f>3*3</f>
        <v>9</v>
      </c>
      <c r="O71" s="193"/>
      <c r="P71" s="412">
        <f>N71*O71</f>
        <v>0</v>
      </c>
      <c r="Q71" s="262"/>
      <c r="R71" s="44" t="s">
        <v>63</v>
      </c>
      <c r="S71" s="47">
        <f>3*3</f>
        <v>9</v>
      </c>
      <c r="T71" s="45"/>
      <c r="U71" s="49">
        <f>S71*T71</f>
        <v>0</v>
      </c>
      <c r="V71" s="296"/>
      <c r="W71" s="296"/>
      <c r="X71" s="315">
        <v>2131.277</v>
      </c>
      <c r="Z71" s="316">
        <f t="shared" si="10"/>
        <v>734.04600000000005</v>
      </c>
      <c r="AA71" s="314"/>
      <c r="AB71" s="318">
        <f t="shared" si="2"/>
        <v>-1397.231</v>
      </c>
      <c r="AD71" s="53"/>
      <c r="AE71" s="53"/>
      <c r="AF71" s="53"/>
      <c r="AG71" s="53"/>
      <c r="AH71" s="53"/>
      <c r="AI71" s="394">
        <f>SUMIF(PIVOT!A:A,'BFA ATWA FR Y3'!A71,PIVOT!C:C)</f>
        <v>48.173000000000002</v>
      </c>
      <c r="AJ71" s="394"/>
      <c r="AK71" s="49"/>
      <c r="AL71" s="49"/>
    </row>
    <row r="72" spans="1:38" x14ac:dyDescent="0.25">
      <c r="A72" t="e">
        <v>#N/A</v>
      </c>
      <c r="B72" s="52"/>
      <c r="C72" s="76"/>
      <c r="D72" s="47"/>
      <c r="E72" s="43"/>
      <c r="F72" s="44"/>
      <c r="G72" s="47"/>
      <c r="H72" s="47"/>
      <c r="I72" s="247">
        <v>0</v>
      </c>
      <c r="J72" s="247"/>
      <c r="K72" s="248"/>
      <c r="L72" s="351"/>
      <c r="M72" s="44"/>
      <c r="N72" s="209"/>
      <c r="O72" s="47"/>
      <c r="P72" s="413"/>
      <c r="Q72" s="262"/>
      <c r="R72" s="44"/>
      <c r="S72" s="47"/>
      <c r="T72" s="47"/>
      <c r="U72" s="34"/>
      <c r="V72" s="331"/>
      <c r="W72" s="331"/>
      <c r="X72" s="315">
        <v>0</v>
      </c>
      <c r="Z72" s="316">
        <f t="shared" si="10"/>
        <v>0</v>
      </c>
      <c r="AA72" s="314"/>
      <c r="AB72" s="318">
        <f t="shared" si="2"/>
        <v>0</v>
      </c>
      <c r="AD72" s="53"/>
      <c r="AE72" s="53"/>
      <c r="AF72" s="53"/>
      <c r="AG72" s="53"/>
      <c r="AH72" s="53"/>
      <c r="AI72" s="395"/>
      <c r="AJ72" s="395"/>
      <c r="AK72" s="34"/>
      <c r="AL72" s="34"/>
    </row>
    <row r="73" spans="1:38" x14ac:dyDescent="0.25">
      <c r="A73" t="e">
        <v>#N/A</v>
      </c>
      <c r="B73" s="52"/>
      <c r="C73" s="76"/>
      <c r="D73" s="72" t="s">
        <v>71</v>
      </c>
      <c r="E73" s="43"/>
      <c r="F73" s="44"/>
      <c r="G73" s="47"/>
      <c r="H73" s="47"/>
      <c r="I73" s="247">
        <v>0</v>
      </c>
      <c r="J73" s="247"/>
      <c r="K73" s="248"/>
      <c r="L73" s="351"/>
      <c r="M73" s="44"/>
      <c r="N73" s="209"/>
      <c r="O73" s="47"/>
      <c r="P73" s="413"/>
      <c r="Q73" s="262"/>
      <c r="R73" s="44"/>
      <c r="S73" s="47"/>
      <c r="T73" s="47"/>
      <c r="U73" s="34"/>
      <c r="V73" s="331"/>
      <c r="W73" s="331"/>
      <c r="X73" s="315">
        <v>0</v>
      </c>
      <c r="Z73" s="316">
        <f t="shared" si="10"/>
        <v>0</v>
      </c>
      <c r="AA73" s="314"/>
      <c r="AB73" s="318">
        <f t="shared" si="2"/>
        <v>0</v>
      </c>
      <c r="AD73" s="53"/>
      <c r="AE73" s="53"/>
      <c r="AF73" s="53"/>
      <c r="AG73" s="53"/>
      <c r="AH73" s="53"/>
      <c r="AI73" s="395"/>
      <c r="AJ73" s="395"/>
      <c r="AK73" s="34"/>
      <c r="AL73" s="34"/>
    </row>
    <row r="74" spans="1:38" ht="16.5" customHeight="1" x14ac:dyDescent="0.25">
      <c r="B74" s="52"/>
      <c r="C74" s="76"/>
      <c r="D74" s="73" t="s">
        <v>53</v>
      </c>
      <c r="E74" s="43"/>
      <c r="F74" s="44"/>
      <c r="G74" s="47"/>
      <c r="H74" s="50">
        <f>30000/655.957</f>
        <v>45.734705171223112</v>
      </c>
      <c r="I74" s="247">
        <v>0</v>
      </c>
      <c r="J74" s="247"/>
      <c r="K74" s="248"/>
      <c r="L74" s="351"/>
      <c r="M74" s="44"/>
      <c r="N74" s="209"/>
      <c r="O74" s="47"/>
      <c r="P74" s="413"/>
      <c r="Q74" s="262"/>
      <c r="R74" s="44"/>
      <c r="S74" s="47"/>
      <c r="T74" s="47"/>
      <c r="U74" s="34"/>
      <c r="V74" s="331"/>
      <c r="W74" s="331"/>
      <c r="X74" s="315">
        <v>0</v>
      </c>
      <c r="Z74" s="316">
        <f t="shared" si="10"/>
        <v>0</v>
      </c>
      <c r="AA74" s="314"/>
      <c r="AB74" s="318">
        <f t="shared" si="2"/>
        <v>0</v>
      </c>
      <c r="AD74" s="53"/>
      <c r="AE74" s="53"/>
      <c r="AF74" s="53"/>
      <c r="AG74" s="53"/>
      <c r="AH74" s="53"/>
      <c r="AI74" s="394">
        <f>SUMIF(PIVOT!A:A,'BFA ATWA FR Y3'!A74,PIVOT!C:C)</f>
        <v>0</v>
      </c>
      <c r="AJ74" s="395"/>
      <c r="AK74" s="34"/>
      <c r="AL74" s="34"/>
    </row>
    <row r="75" spans="1:38" x14ac:dyDescent="0.25">
      <c r="A75" t="s">
        <v>72</v>
      </c>
      <c r="B75" s="52" t="s">
        <v>72</v>
      </c>
      <c r="C75" s="76"/>
      <c r="D75" s="53" t="s">
        <v>73</v>
      </c>
      <c r="E75" s="43" t="s">
        <v>18</v>
      </c>
      <c r="F75" s="44" t="s">
        <v>74</v>
      </c>
      <c r="G75" s="47">
        <f>5*3</f>
        <v>15</v>
      </c>
      <c r="H75" s="50">
        <f>25000/655.957</f>
        <v>38.112254309352593</v>
      </c>
      <c r="I75" s="247">
        <v>0</v>
      </c>
      <c r="J75" s="247"/>
      <c r="K75" s="248">
        <v>542.10300000000007</v>
      </c>
      <c r="L75" s="351"/>
      <c r="M75" s="44" t="s">
        <v>74</v>
      </c>
      <c r="N75" s="209">
        <f>5*3</f>
        <v>15</v>
      </c>
      <c r="O75" s="193">
        <f>H75</f>
        <v>38.112254309352593</v>
      </c>
      <c r="P75" s="412">
        <f>N75*O75</f>
        <v>571.68381464028892</v>
      </c>
      <c r="Q75" s="262"/>
      <c r="R75" s="44" t="s">
        <v>74</v>
      </c>
      <c r="S75" s="47">
        <f>5*3</f>
        <v>15</v>
      </c>
      <c r="T75" s="45">
        <f>H75</f>
        <v>38.112254309352593</v>
      </c>
      <c r="U75" s="49">
        <f>S75*T75</f>
        <v>571.68381464028892</v>
      </c>
      <c r="V75" s="296"/>
      <c r="W75" s="296"/>
      <c r="X75" s="315">
        <v>1715.0514439208669</v>
      </c>
      <c r="Z75" s="316">
        <f t="shared" si="10"/>
        <v>1685.4706292805777</v>
      </c>
      <c r="AA75" s="314"/>
      <c r="AB75" s="318">
        <f t="shared" si="2"/>
        <v>-29.580814640289191</v>
      </c>
      <c r="AD75" s="53"/>
      <c r="AE75" s="53"/>
      <c r="AF75" s="53"/>
      <c r="AG75" s="53"/>
      <c r="AH75" s="53"/>
      <c r="AI75" s="394">
        <f>SUMIF(PIVOT!A:A,'BFA ATWA FR Y3'!A75,PIVOT!C:C)</f>
        <v>1230.5609999999999</v>
      </c>
      <c r="AJ75" s="393">
        <f t="shared" ref="AJ75:AJ76" si="13">P75-AI75</f>
        <v>-658.87718535971101</v>
      </c>
      <c r="AK75" s="349">
        <f t="shared" ref="AK75:AK76" si="14">AI75/P75</f>
        <v>2.152520271672</v>
      </c>
      <c r="AL75" s="499" t="s">
        <v>6021</v>
      </c>
    </row>
    <row r="76" spans="1:38" x14ac:dyDescent="0.25">
      <c r="A76" t="s">
        <v>75</v>
      </c>
      <c r="B76" s="52" t="s">
        <v>75</v>
      </c>
      <c r="C76" s="76"/>
      <c r="D76" s="53" t="s">
        <v>76</v>
      </c>
      <c r="E76" s="43" t="s">
        <v>18</v>
      </c>
      <c r="F76" s="44" t="s">
        <v>77</v>
      </c>
      <c r="G76" s="47">
        <f>4*3</f>
        <v>12</v>
      </c>
      <c r="H76" s="47">
        <v>76</v>
      </c>
      <c r="I76" s="247">
        <v>0</v>
      </c>
      <c r="J76" s="247"/>
      <c r="K76" s="248">
        <v>1086.5829999999999</v>
      </c>
      <c r="L76" s="351"/>
      <c r="M76" s="44" t="s">
        <v>77</v>
      </c>
      <c r="N76" s="209">
        <f>4*3</f>
        <v>12</v>
      </c>
      <c r="O76" s="193">
        <f>H76</f>
        <v>76</v>
      </c>
      <c r="P76" s="412">
        <f>N76*O76</f>
        <v>912</v>
      </c>
      <c r="Q76" s="262"/>
      <c r="R76" s="44" t="s">
        <v>77</v>
      </c>
      <c r="S76" s="47">
        <f>4*3</f>
        <v>12</v>
      </c>
      <c r="T76" s="45">
        <f>H76</f>
        <v>76</v>
      </c>
      <c r="U76" s="49">
        <f>S76*T76</f>
        <v>912</v>
      </c>
      <c r="V76" s="296"/>
      <c r="W76" s="296"/>
      <c r="X76" s="315">
        <v>2736</v>
      </c>
      <c r="Z76" s="316">
        <f t="shared" si="10"/>
        <v>2910.5829999999996</v>
      </c>
      <c r="AA76" s="314"/>
      <c r="AB76" s="318">
        <f t="shared" si="2"/>
        <v>174.58299999999963</v>
      </c>
      <c r="AD76" s="53"/>
      <c r="AE76" s="53"/>
      <c r="AF76" s="53"/>
      <c r="AG76" s="53"/>
      <c r="AH76" s="53"/>
      <c r="AI76" s="394">
        <f>SUMIF(PIVOT!A:A,'BFA ATWA FR Y3'!A76,PIVOT!C:C)</f>
        <v>3497.3019999999992</v>
      </c>
      <c r="AJ76" s="393">
        <f t="shared" si="13"/>
        <v>-2585.3019999999992</v>
      </c>
      <c r="AK76" s="349">
        <f t="shared" si="14"/>
        <v>3.83476096491228</v>
      </c>
      <c r="AL76" s="500"/>
    </row>
    <row r="77" spans="1:38" x14ac:dyDescent="0.25">
      <c r="B77" s="52"/>
      <c r="C77" s="76"/>
      <c r="D77" s="72" t="s">
        <v>56</v>
      </c>
      <c r="E77" s="43"/>
      <c r="F77" s="44"/>
      <c r="G77" s="47"/>
      <c r="H77" s="47"/>
      <c r="I77" s="247">
        <v>0</v>
      </c>
      <c r="J77" s="247"/>
      <c r="K77" s="248"/>
      <c r="L77" s="351"/>
      <c r="M77" s="44"/>
      <c r="N77" s="209"/>
      <c r="O77" s="47"/>
      <c r="P77" s="413"/>
      <c r="Q77" s="262"/>
      <c r="R77" s="44"/>
      <c r="S77" s="47"/>
      <c r="T77" s="47"/>
      <c r="U77" s="34"/>
      <c r="V77" s="331"/>
      <c r="W77" s="331"/>
      <c r="X77" s="315">
        <v>0</v>
      </c>
      <c r="Z77" s="316">
        <f t="shared" ref="Z77:Z108" si="15">I77+K77+P77+U77</f>
        <v>0</v>
      </c>
      <c r="AA77" s="314"/>
      <c r="AB77" s="318">
        <f t="shared" si="2"/>
        <v>0</v>
      </c>
      <c r="AD77" s="53"/>
      <c r="AE77" s="53"/>
      <c r="AF77" s="53"/>
      <c r="AG77" s="53"/>
      <c r="AH77" s="53"/>
      <c r="AI77" s="394">
        <f>SUMIF(PIVOT!A:A,'BFA ATWA FR Y3'!A77,PIVOT!C:C)</f>
        <v>0</v>
      </c>
      <c r="AJ77" s="395"/>
      <c r="AK77" s="34"/>
      <c r="AL77" s="34"/>
    </row>
    <row r="78" spans="1:38" x14ac:dyDescent="0.25">
      <c r="A78" t="s">
        <v>78</v>
      </c>
      <c r="B78" s="52" t="s">
        <v>78</v>
      </c>
      <c r="C78" s="76"/>
      <c r="D78" s="74" t="s">
        <v>79</v>
      </c>
      <c r="E78" s="43" t="s">
        <v>18</v>
      </c>
      <c r="F78" s="44" t="s">
        <v>74</v>
      </c>
      <c r="G78" s="47">
        <v>10</v>
      </c>
      <c r="H78" s="47">
        <v>40</v>
      </c>
      <c r="I78" s="247">
        <v>0</v>
      </c>
      <c r="J78" s="247"/>
      <c r="K78" s="248">
        <v>198.94399999999999</v>
      </c>
      <c r="L78" s="351"/>
      <c r="M78" s="44" t="s">
        <v>74</v>
      </c>
      <c r="N78" s="209"/>
      <c r="O78" s="193"/>
      <c r="P78" s="412">
        <f>N78*O78</f>
        <v>0</v>
      </c>
      <c r="Q78" s="262"/>
      <c r="R78" s="44" t="s">
        <v>74</v>
      </c>
      <c r="S78" s="47"/>
      <c r="T78" s="45"/>
      <c r="U78" s="49">
        <f>S78*T78</f>
        <v>0</v>
      </c>
      <c r="V78" s="296"/>
      <c r="W78" s="296"/>
      <c r="X78" s="315">
        <v>1200</v>
      </c>
      <c r="Z78" s="316">
        <f t="shared" si="15"/>
        <v>198.94399999999999</v>
      </c>
      <c r="AA78" s="314"/>
      <c r="AB78" s="318">
        <f t="shared" ref="AB78:AB141" si="16">Z78-X78</f>
        <v>-1001.056</v>
      </c>
      <c r="AD78" s="53"/>
      <c r="AE78" s="53"/>
      <c r="AF78" s="53"/>
      <c r="AG78" s="53"/>
      <c r="AH78" s="53"/>
      <c r="AI78" s="394">
        <f>SUMIF(PIVOT!A:A,'BFA ATWA FR Y3'!A78,PIVOT!C:C)</f>
        <v>3.907985046680551E-14</v>
      </c>
      <c r="AJ78" s="394"/>
      <c r="AK78" s="49"/>
      <c r="AL78" s="49"/>
    </row>
    <row r="79" spans="1:38" x14ac:dyDescent="0.25">
      <c r="A79" t="s">
        <v>80</v>
      </c>
      <c r="B79" s="52" t="s">
        <v>80</v>
      </c>
      <c r="C79" s="76"/>
      <c r="D79" s="74" t="s">
        <v>81</v>
      </c>
      <c r="E79" s="43" t="s">
        <v>18</v>
      </c>
      <c r="F79" s="44" t="s">
        <v>77</v>
      </c>
      <c r="G79" s="47">
        <v>9</v>
      </c>
      <c r="H79" s="47">
        <v>70</v>
      </c>
      <c r="I79" s="247">
        <v>0</v>
      </c>
      <c r="J79" s="247"/>
      <c r="K79" s="248">
        <v>0</v>
      </c>
      <c r="L79" s="351"/>
      <c r="M79" s="44" t="s">
        <v>77</v>
      </c>
      <c r="N79" s="209"/>
      <c r="O79" s="193"/>
      <c r="P79" s="412">
        <f>N79*O79</f>
        <v>0</v>
      </c>
      <c r="Q79" s="262"/>
      <c r="R79" s="44" t="s">
        <v>77</v>
      </c>
      <c r="S79" s="47"/>
      <c r="T79" s="45"/>
      <c r="U79" s="49">
        <f>S79*T79</f>
        <v>0</v>
      </c>
      <c r="V79" s="296"/>
      <c r="W79" s="296"/>
      <c r="X79" s="315">
        <v>1890</v>
      </c>
      <c r="Z79" s="316">
        <f t="shared" si="15"/>
        <v>0</v>
      </c>
      <c r="AA79" s="314"/>
      <c r="AB79" s="318">
        <f t="shared" si="16"/>
        <v>-1890</v>
      </c>
      <c r="AD79" s="53"/>
      <c r="AE79" s="53"/>
      <c r="AF79" s="53"/>
      <c r="AG79" s="53"/>
      <c r="AH79" s="53"/>
      <c r="AI79" s="394">
        <f>SUMIF(PIVOT!A:A,'BFA ATWA FR Y3'!A79,PIVOT!C:C)</f>
        <v>5.796999999999997</v>
      </c>
      <c r="AJ79" s="394"/>
      <c r="AK79" s="49"/>
      <c r="AL79" s="49"/>
    </row>
    <row r="80" spans="1:38" x14ac:dyDescent="0.25">
      <c r="A80" t="e">
        <v>#N/A</v>
      </c>
      <c r="B80" s="52"/>
      <c r="C80" s="76"/>
      <c r="D80" s="75"/>
      <c r="E80" s="43"/>
      <c r="F80" s="44"/>
      <c r="G80" s="47"/>
      <c r="H80" s="47"/>
      <c r="I80" s="247">
        <v>0</v>
      </c>
      <c r="J80" s="247"/>
      <c r="K80" s="248"/>
      <c r="L80" s="351"/>
      <c r="M80" s="44"/>
      <c r="N80" s="209"/>
      <c r="O80" s="193"/>
      <c r="P80" s="412"/>
      <c r="Q80" s="262"/>
      <c r="R80" s="44"/>
      <c r="S80" s="47"/>
      <c r="T80" s="45"/>
      <c r="U80" s="49"/>
      <c r="V80" s="296"/>
      <c r="W80" s="296"/>
      <c r="X80" s="315">
        <v>0</v>
      </c>
      <c r="Z80" s="316">
        <f t="shared" si="15"/>
        <v>0</v>
      </c>
      <c r="AA80" s="314"/>
      <c r="AB80" s="318">
        <f t="shared" si="16"/>
        <v>0</v>
      </c>
      <c r="AD80" s="53"/>
      <c r="AE80" s="53"/>
      <c r="AF80" s="53"/>
      <c r="AG80" s="53"/>
      <c r="AH80" s="53"/>
      <c r="AI80" s="394"/>
      <c r="AJ80" s="394"/>
      <c r="AK80" s="49"/>
      <c r="AL80" s="49"/>
    </row>
    <row r="81" spans="1:38" x14ac:dyDescent="0.25">
      <c r="A81" t="e">
        <v>#N/A</v>
      </c>
      <c r="B81" s="52"/>
      <c r="C81" s="285"/>
      <c r="D81" s="72" t="s">
        <v>82</v>
      </c>
      <c r="E81" s="43"/>
      <c r="F81" s="44" t="s">
        <v>74</v>
      </c>
      <c r="G81" s="47"/>
      <c r="H81" s="47"/>
      <c r="I81" s="247">
        <v>0</v>
      </c>
      <c r="J81" s="247"/>
      <c r="K81" s="248"/>
      <c r="L81" s="351"/>
      <c r="M81" s="44" t="s">
        <v>74</v>
      </c>
      <c r="N81" s="209"/>
      <c r="O81" s="193"/>
      <c r="P81" s="412"/>
      <c r="Q81" s="262"/>
      <c r="R81" s="44" t="s">
        <v>74</v>
      </c>
      <c r="S81" s="47"/>
      <c r="T81" s="45"/>
      <c r="U81" s="49"/>
      <c r="V81" s="296"/>
      <c r="W81" s="296"/>
      <c r="X81" s="315">
        <v>0</v>
      </c>
      <c r="Z81" s="316">
        <f t="shared" si="15"/>
        <v>0</v>
      </c>
      <c r="AA81" s="314"/>
      <c r="AB81" s="318">
        <f t="shared" si="16"/>
        <v>0</v>
      </c>
      <c r="AD81" s="53"/>
      <c r="AE81" s="53"/>
      <c r="AF81" s="53"/>
      <c r="AG81" s="53"/>
      <c r="AH81" s="53"/>
      <c r="AI81" s="394"/>
      <c r="AJ81" s="394"/>
      <c r="AK81" s="49"/>
      <c r="AL81" s="49"/>
    </row>
    <row r="82" spans="1:38" ht="19.5" customHeight="1" x14ac:dyDescent="0.25">
      <c r="A82" t="e">
        <v>#N/A</v>
      </c>
      <c r="B82" s="52"/>
      <c r="C82" s="285"/>
      <c r="D82" s="72" t="s">
        <v>83</v>
      </c>
      <c r="E82" s="43"/>
      <c r="F82" s="44"/>
      <c r="G82" s="47"/>
      <c r="H82" s="47"/>
      <c r="I82" s="247">
        <v>0</v>
      </c>
      <c r="J82" s="247"/>
      <c r="K82" s="248"/>
      <c r="L82" s="351"/>
      <c r="M82" s="44"/>
      <c r="N82" s="209"/>
      <c r="O82" s="193"/>
      <c r="P82" s="412"/>
      <c r="Q82" s="262"/>
      <c r="R82" s="44"/>
      <c r="S82" s="47"/>
      <c r="T82" s="45"/>
      <c r="U82" s="49"/>
      <c r="V82" s="296"/>
      <c r="W82" s="296"/>
      <c r="X82" s="315">
        <v>0</v>
      </c>
      <c r="Z82" s="316">
        <f t="shared" si="15"/>
        <v>0</v>
      </c>
      <c r="AA82" s="314"/>
      <c r="AB82" s="318">
        <f t="shared" si="16"/>
        <v>0</v>
      </c>
      <c r="AD82" s="53"/>
      <c r="AE82" s="53"/>
      <c r="AF82" s="53"/>
      <c r="AG82" s="53"/>
      <c r="AH82" s="53"/>
      <c r="AI82" s="394"/>
      <c r="AJ82" s="394"/>
      <c r="AK82" s="49"/>
      <c r="AL82" s="49"/>
    </row>
    <row r="83" spans="1:38" x14ac:dyDescent="0.25">
      <c r="A83" t="s">
        <v>84</v>
      </c>
      <c r="B83" s="228" t="s">
        <v>84</v>
      </c>
      <c r="C83" s="297"/>
      <c r="D83" s="53" t="s">
        <v>473</v>
      </c>
      <c r="E83" s="43" t="s">
        <v>18</v>
      </c>
      <c r="F83" s="44" t="s">
        <v>74</v>
      </c>
      <c r="G83" s="47">
        <f>3*10*2</f>
        <v>60</v>
      </c>
      <c r="H83" s="47">
        <v>19</v>
      </c>
      <c r="I83" s="247">
        <v>3582.8589999999999</v>
      </c>
      <c r="J83" s="247"/>
      <c r="K83" s="248">
        <v>5090.4179999999978</v>
      </c>
      <c r="L83" s="351"/>
      <c r="M83" s="44" t="s">
        <v>74</v>
      </c>
      <c r="N83" s="209">
        <f>3*10*10</f>
        <v>300</v>
      </c>
      <c r="O83" s="357">
        <v>19</v>
      </c>
      <c r="P83" s="412">
        <f>N83*O83</f>
        <v>5700</v>
      </c>
      <c r="Q83" s="262"/>
      <c r="R83" s="44" t="s">
        <v>74</v>
      </c>
      <c r="S83" s="47">
        <f>3*10*10</f>
        <v>300</v>
      </c>
      <c r="T83" s="267">
        <v>19</v>
      </c>
      <c r="U83" s="49">
        <f>S83*T83</f>
        <v>5700</v>
      </c>
      <c r="V83" s="296"/>
      <c r="W83" s="296"/>
      <c r="X83" s="315">
        <v>20682.859</v>
      </c>
      <c r="Z83" s="316">
        <f t="shared" si="15"/>
        <v>20073.276999999998</v>
      </c>
      <c r="AA83" s="314"/>
      <c r="AB83" s="318">
        <f t="shared" si="16"/>
        <v>-609.58200000000215</v>
      </c>
      <c r="AD83" s="53"/>
      <c r="AE83" s="53"/>
      <c r="AF83" s="53"/>
      <c r="AG83" s="53"/>
      <c r="AH83" s="53"/>
      <c r="AI83" s="394">
        <f>SUMIF(PIVOT!A:A,'BFA ATWA FR Y3'!A83,PIVOT!C:C)</f>
        <v>2723.0460000000003</v>
      </c>
      <c r="AJ83" s="393">
        <f t="shared" ref="AJ83:AJ84" si="17">P83-AI83</f>
        <v>2976.9539999999997</v>
      </c>
      <c r="AK83" s="349">
        <f t="shared" ref="AK83:AK84" si="18">AI83/P83</f>
        <v>0.47772736842105268</v>
      </c>
      <c r="AL83" s="499" t="s">
        <v>6028</v>
      </c>
    </row>
    <row r="84" spans="1:38" x14ac:dyDescent="0.25">
      <c r="A84" t="s">
        <v>85</v>
      </c>
      <c r="B84" s="228" t="s">
        <v>85</v>
      </c>
      <c r="C84" s="297"/>
      <c r="D84" s="53" t="s">
        <v>472</v>
      </c>
      <c r="E84" s="43" t="s">
        <v>18</v>
      </c>
      <c r="F84" s="44" t="s">
        <v>77</v>
      </c>
      <c r="G84" s="47">
        <f>2*10*2</f>
        <v>40</v>
      </c>
      <c r="H84" s="47">
        <v>30</v>
      </c>
      <c r="I84" s="247">
        <v>1932.7859999999998</v>
      </c>
      <c r="J84" s="247"/>
      <c r="K84" s="248">
        <v>1284.2269999999999</v>
      </c>
      <c r="L84" s="351"/>
      <c r="M84" s="44" t="s">
        <v>77</v>
      </c>
      <c r="N84" s="209">
        <f>2*10*2</f>
        <v>40</v>
      </c>
      <c r="O84" s="357">
        <v>50</v>
      </c>
      <c r="P84" s="412">
        <f>N84*O84</f>
        <v>2000</v>
      </c>
      <c r="Q84" s="262"/>
      <c r="R84" s="44" t="s">
        <v>77</v>
      </c>
      <c r="S84" s="47">
        <f>2*10*2</f>
        <v>40</v>
      </c>
      <c r="T84" s="267">
        <v>50</v>
      </c>
      <c r="U84" s="49">
        <f>S84*T84</f>
        <v>2000</v>
      </c>
      <c r="V84" s="296"/>
      <c r="W84" s="296"/>
      <c r="X84" s="315">
        <v>7932.7860000000001</v>
      </c>
      <c r="Z84" s="316">
        <f t="shared" si="15"/>
        <v>7217.0129999999999</v>
      </c>
      <c r="AA84" s="314"/>
      <c r="AB84" s="318">
        <f t="shared" si="16"/>
        <v>-715.77300000000014</v>
      </c>
      <c r="AD84" s="53"/>
      <c r="AE84" s="53"/>
      <c r="AF84" s="53"/>
      <c r="AG84" s="53"/>
      <c r="AH84" s="53"/>
      <c r="AI84" s="394">
        <f>SUMIF(PIVOT!A:A,'BFA ATWA FR Y3'!A84,PIVOT!C:C)</f>
        <v>1.7970000000004518</v>
      </c>
      <c r="AJ84" s="393">
        <f t="shared" si="17"/>
        <v>1998.2029999999995</v>
      </c>
      <c r="AK84" s="349">
        <f t="shared" si="18"/>
        <v>8.9850000000022594E-4</v>
      </c>
      <c r="AL84" s="500"/>
    </row>
    <row r="85" spans="1:38" x14ac:dyDescent="0.25">
      <c r="A85" t="e">
        <v>#N/A</v>
      </c>
      <c r="B85" s="52"/>
      <c r="C85" s="285"/>
      <c r="D85" s="72" t="s">
        <v>86</v>
      </c>
      <c r="E85" s="43"/>
      <c r="F85" s="44"/>
      <c r="G85" s="47"/>
      <c r="H85" s="47"/>
      <c r="I85" s="247">
        <v>0</v>
      </c>
      <c r="J85" s="247"/>
      <c r="K85" s="248"/>
      <c r="L85" s="351"/>
      <c r="M85" s="44"/>
      <c r="N85" s="209"/>
      <c r="O85" s="193"/>
      <c r="P85" s="412"/>
      <c r="Q85" s="262"/>
      <c r="R85" s="44"/>
      <c r="S85" s="47"/>
      <c r="T85" s="45"/>
      <c r="U85" s="49"/>
      <c r="V85" s="296"/>
      <c r="W85" s="296"/>
      <c r="X85" s="315">
        <v>0</v>
      </c>
      <c r="Z85" s="316">
        <f t="shared" si="15"/>
        <v>0</v>
      </c>
      <c r="AA85" s="314"/>
      <c r="AB85" s="318">
        <f t="shared" si="16"/>
        <v>0</v>
      </c>
      <c r="AD85" s="53"/>
      <c r="AE85" s="53"/>
      <c r="AF85" s="53"/>
      <c r="AG85" s="53"/>
      <c r="AH85" s="53"/>
      <c r="AI85" s="394">
        <f>SUMIF(PIVOT!A:A,'BFA ATWA FR Y3'!A85,PIVOT!C:C)</f>
        <v>0</v>
      </c>
      <c r="AJ85" s="394"/>
      <c r="AK85" s="49"/>
      <c r="AL85" s="49"/>
    </row>
    <row r="86" spans="1:38" ht="25.5" x14ac:dyDescent="0.25">
      <c r="A86" t="s">
        <v>87</v>
      </c>
      <c r="B86" s="52" t="s">
        <v>87</v>
      </c>
      <c r="C86" s="285"/>
      <c r="D86" s="75" t="s">
        <v>88</v>
      </c>
      <c r="E86" s="43" t="s">
        <v>18</v>
      </c>
      <c r="F86" s="44" t="s">
        <v>74</v>
      </c>
      <c r="G86" s="47">
        <f>3*4*11</f>
        <v>132</v>
      </c>
      <c r="H86" s="47">
        <v>19</v>
      </c>
      <c r="I86" s="247">
        <v>1150.982</v>
      </c>
      <c r="J86" s="247"/>
      <c r="K86" s="248">
        <v>2170.42</v>
      </c>
      <c r="L86" s="351"/>
      <c r="M86" s="44" t="s">
        <v>74</v>
      </c>
      <c r="N86" s="209">
        <f>3*4*11</f>
        <v>132</v>
      </c>
      <c r="O86" s="193">
        <f>H86</f>
        <v>19</v>
      </c>
      <c r="P86" s="412">
        <f t="shared" ref="P86:P125" si="19">N86*O86</f>
        <v>2508</v>
      </c>
      <c r="Q86" s="262"/>
      <c r="R86" s="44" t="s">
        <v>74</v>
      </c>
      <c r="S86" s="47">
        <f>3*4*11</f>
        <v>132</v>
      </c>
      <c r="T86" s="45">
        <f>H86</f>
        <v>19</v>
      </c>
      <c r="U86" s="49">
        <f>S86*T86</f>
        <v>2508</v>
      </c>
      <c r="V86" s="296"/>
      <c r="W86" s="296"/>
      <c r="X86" s="315">
        <v>8674.982</v>
      </c>
      <c r="Z86" s="316">
        <f t="shared" si="15"/>
        <v>8337.402</v>
      </c>
      <c r="AA86" s="314"/>
      <c r="AB86" s="318">
        <f t="shared" si="16"/>
        <v>-337.57999999999993</v>
      </c>
      <c r="AD86" s="53"/>
      <c r="AE86" s="53"/>
      <c r="AF86" s="53"/>
      <c r="AG86" s="53"/>
      <c r="AH86" s="53"/>
      <c r="AI86" s="394">
        <f>SUMIF(PIVOT!A:A,'BFA ATWA FR Y3'!A86,PIVOT!C:C)</f>
        <v>1939.6389999999997</v>
      </c>
      <c r="AJ86" s="393">
        <f t="shared" ref="AJ86:AJ87" si="20">P86-AI86</f>
        <v>568.36100000000033</v>
      </c>
      <c r="AK86" s="349">
        <f t="shared" ref="AK86:AK87" si="21">AI86/P86</f>
        <v>0.77338078149920242</v>
      </c>
      <c r="AL86" s="499" t="s">
        <v>6028</v>
      </c>
    </row>
    <row r="87" spans="1:38" ht="23.25" customHeight="1" x14ac:dyDescent="0.25">
      <c r="A87" t="s">
        <v>89</v>
      </c>
      <c r="B87" s="52" t="s">
        <v>89</v>
      </c>
      <c r="C87" s="285"/>
      <c r="D87" s="75" t="s">
        <v>90</v>
      </c>
      <c r="E87" s="43" t="s">
        <v>18</v>
      </c>
      <c r="F87" s="44" t="s">
        <v>77</v>
      </c>
      <c r="G87" s="47">
        <f>2*4*11</f>
        <v>88</v>
      </c>
      <c r="H87" s="47">
        <v>30</v>
      </c>
      <c r="I87" s="247">
        <v>1607.5839999999998</v>
      </c>
      <c r="J87" s="247"/>
      <c r="K87" s="248">
        <v>991.678</v>
      </c>
      <c r="L87" s="351"/>
      <c r="M87" s="44" t="s">
        <v>77</v>
      </c>
      <c r="N87" s="209">
        <f>2*4*11</f>
        <v>88</v>
      </c>
      <c r="O87" s="193">
        <f>H87</f>
        <v>30</v>
      </c>
      <c r="P87" s="412">
        <f t="shared" si="19"/>
        <v>2640</v>
      </c>
      <c r="Q87" s="262"/>
      <c r="R87" s="44" t="s">
        <v>77</v>
      </c>
      <c r="S87" s="47">
        <f>2*4*11</f>
        <v>88</v>
      </c>
      <c r="T87" s="45">
        <f>H87</f>
        <v>30</v>
      </c>
      <c r="U87" s="49">
        <f>S87*T87</f>
        <v>2640</v>
      </c>
      <c r="V87" s="296"/>
      <c r="W87" s="296"/>
      <c r="X87" s="315">
        <v>9527.5839999999989</v>
      </c>
      <c r="Z87" s="316">
        <f t="shared" si="15"/>
        <v>7879.2619999999997</v>
      </c>
      <c r="AA87" s="314"/>
      <c r="AB87" s="318">
        <f t="shared" si="16"/>
        <v>-1648.3219999999992</v>
      </c>
      <c r="AD87" s="53"/>
      <c r="AE87" s="53"/>
      <c r="AF87" s="53"/>
      <c r="AG87" s="53"/>
      <c r="AH87" s="53"/>
      <c r="AI87" s="394">
        <f>SUMIF(PIVOT!A:A,'BFA ATWA FR Y3'!A87,PIVOT!C:C)</f>
        <v>307.94900000000001</v>
      </c>
      <c r="AJ87" s="393">
        <f t="shared" si="20"/>
        <v>2332.0509999999999</v>
      </c>
      <c r="AK87" s="349">
        <f t="shared" si="21"/>
        <v>0.11664734848484849</v>
      </c>
      <c r="AL87" s="500"/>
    </row>
    <row r="88" spans="1:38" ht="25.5" x14ac:dyDescent="0.25">
      <c r="A88" t="e">
        <v>#N/A</v>
      </c>
      <c r="B88" s="52"/>
      <c r="C88" s="285"/>
      <c r="D88" s="72" t="s">
        <v>91</v>
      </c>
      <c r="E88" s="43"/>
      <c r="F88" s="44"/>
      <c r="G88" s="47"/>
      <c r="H88" s="47"/>
      <c r="I88" s="247">
        <v>0</v>
      </c>
      <c r="J88" s="247"/>
      <c r="K88" s="248"/>
      <c r="L88" s="351"/>
      <c r="M88" s="44"/>
      <c r="N88" s="209"/>
      <c r="O88" s="193"/>
      <c r="P88" s="412"/>
      <c r="Q88" s="262"/>
      <c r="R88" s="44"/>
      <c r="S88" s="47"/>
      <c r="T88" s="45"/>
      <c r="U88" s="49"/>
      <c r="V88" s="296"/>
      <c r="W88" s="296"/>
      <c r="X88" s="315">
        <v>0</v>
      </c>
      <c r="Z88" s="316">
        <f t="shared" si="15"/>
        <v>0</v>
      </c>
      <c r="AA88" s="314"/>
      <c r="AB88" s="318">
        <f t="shared" si="16"/>
        <v>0</v>
      </c>
      <c r="AD88" s="53"/>
      <c r="AE88" s="53"/>
      <c r="AF88" s="53"/>
      <c r="AG88" s="53"/>
      <c r="AH88" s="53"/>
      <c r="AI88" s="394">
        <f>SUMIF(PIVOT!A:A,'BFA ATWA FR Y3'!A88,PIVOT!C:C)</f>
        <v>0</v>
      </c>
      <c r="AJ88" s="394"/>
      <c r="AK88" s="49"/>
      <c r="AL88" s="49"/>
    </row>
    <row r="89" spans="1:38" x14ac:dyDescent="0.25">
      <c r="A89" t="s">
        <v>92</v>
      </c>
      <c r="B89" s="52" t="s">
        <v>92</v>
      </c>
      <c r="C89" s="285"/>
      <c r="D89" s="74" t="s">
        <v>93</v>
      </c>
      <c r="E89" s="43" t="s">
        <v>18</v>
      </c>
      <c r="F89" s="44" t="s">
        <v>74</v>
      </c>
      <c r="G89" s="47">
        <f>4*4*3*3</f>
        <v>144</v>
      </c>
      <c r="H89" s="47">
        <v>19</v>
      </c>
      <c r="I89" s="247">
        <v>510.68399999999997</v>
      </c>
      <c r="J89" s="247"/>
      <c r="K89" s="248">
        <v>2217.5079999999998</v>
      </c>
      <c r="L89" s="351"/>
      <c r="M89" s="44" t="s">
        <v>74</v>
      </c>
      <c r="N89" s="209">
        <f>4*4*3*3</f>
        <v>144</v>
      </c>
      <c r="O89" s="193">
        <f>H89</f>
        <v>19</v>
      </c>
      <c r="P89" s="412">
        <f t="shared" si="19"/>
        <v>2736</v>
      </c>
      <c r="Q89" s="262"/>
      <c r="R89" s="44" t="s">
        <v>74</v>
      </c>
      <c r="S89" s="47">
        <f>4*4*3*3</f>
        <v>144</v>
      </c>
      <c r="T89" s="45">
        <f>H89</f>
        <v>19</v>
      </c>
      <c r="U89" s="49">
        <f t="shared" ref="U89:U118" si="22">S89*T89</f>
        <v>2736</v>
      </c>
      <c r="V89" s="296"/>
      <c r="W89" s="296"/>
      <c r="X89" s="315">
        <v>8718.6840000000011</v>
      </c>
      <c r="Z89" s="316">
        <f t="shared" si="15"/>
        <v>8200.1919999999991</v>
      </c>
      <c r="AA89" s="314"/>
      <c r="AB89" s="318">
        <f t="shared" si="16"/>
        <v>-518.49200000000201</v>
      </c>
      <c r="AD89" s="53"/>
      <c r="AE89" s="53"/>
      <c r="AF89" s="53"/>
      <c r="AG89" s="53"/>
      <c r="AH89" s="53"/>
      <c r="AI89" s="394">
        <f>SUMIF(PIVOT!A:A,'BFA ATWA FR Y3'!A89,PIVOT!C:C)</f>
        <v>255.35</v>
      </c>
      <c r="AJ89" s="393">
        <f t="shared" ref="AJ89:AJ90" si="23">P89-AI89</f>
        <v>2480.65</v>
      </c>
      <c r="AK89" s="349">
        <f t="shared" ref="AK89:AK90" si="24">AI89/P89</f>
        <v>9.3329678362573096E-2</v>
      </c>
      <c r="AL89" s="499" t="s">
        <v>6028</v>
      </c>
    </row>
    <row r="90" spans="1:38" x14ac:dyDescent="0.25">
      <c r="A90" t="s">
        <v>94</v>
      </c>
      <c r="B90" s="52" t="s">
        <v>94</v>
      </c>
      <c r="C90" s="285"/>
      <c r="D90" s="74" t="s">
        <v>95</v>
      </c>
      <c r="E90" s="43" t="s">
        <v>18</v>
      </c>
      <c r="F90" s="44" t="s">
        <v>77</v>
      </c>
      <c r="G90" s="47">
        <f>3*3*4*3</f>
        <v>108</v>
      </c>
      <c r="H90" s="47">
        <v>30</v>
      </c>
      <c r="I90" s="247">
        <v>1119.2370000000001</v>
      </c>
      <c r="J90" s="247"/>
      <c r="K90" s="248">
        <v>2858.42</v>
      </c>
      <c r="L90" s="351"/>
      <c r="M90" s="44" t="s">
        <v>77</v>
      </c>
      <c r="N90" s="209">
        <f>3*3*4*3</f>
        <v>108</v>
      </c>
      <c r="O90" s="193">
        <f>H90</f>
        <v>30</v>
      </c>
      <c r="P90" s="412">
        <f t="shared" si="19"/>
        <v>3240</v>
      </c>
      <c r="Q90" s="262"/>
      <c r="R90" s="44" t="s">
        <v>77</v>
      </c>
      <c r="S90" s="47">
        <f>3*3*4*3</f>
        <v>108</v>
      </c>
      <c r="T90" s="45">
        <f>H90</f>
        <v>30</v>
      </c>
      <c r="U90" s="49">
        <f t="shared" si="22"/>
        <v>3240</v>
      </c>
      <c r="V90" s="296"/>
      <c r="W90" s="296"/>
      <c r="X90" s="315">
        <v>10839.237000000001</v>
      </c>
      <c r="Z90" s="316">
        <f t="shared" si="15"/>
        <v>10457.656999999999</v>
      </c>
      <c r="AA90" s="314"/>
      <c r="AB90" s="318">
        <f t="shared" si="16"/>
        <v>-381.58000000000175</v>
      </c>
      <c r="AD90" s="53"/>
      <c r="AE90" s="53"/>
      <c r="AF90" s="53"/>
      <c r="AG90" s="53"/>
      <c r="AH90" s="53"/>
      <c r="AI90" s="394">
        <f>SUMIF(PIVOT!A:A,'BFA ATWA FR Y3'!A90,PIVOT!C:C)</f>
        <v>560.68699999999978</v>
      </c>
      <c r="AJ90" s="393">
        <f t="shared" si="23"/>
        <v>2679.3130000000001</v>
      </c>
      <c r="AK90" s="349">
        <f t="shared" si="24"/>
        <v>0.17305154320987648</v>
      </c>
      <c r="AL90" s="500"/>
    </row>
    <row r="91" spans="1:38" x14ac:dyDescent="0.25">
      <c r="A91" t="e">
        <v>#N/A</v>
      </c>
      <c r="B91" s="52"/>
      <c r="C91" s="76"/>
      <c r="D91" s="47"/>
      <c r="E91" s="43"/>
      <c r="F91" s="44"/>
      <c r="G91" s="47"/>
      <c r="H91" s="47"/>
      <c r="I91" s="247">
        <v>0</v>
      </c>
      <c r="J91" s="247"/>
      <c r="K91" s="248"/>
      <c r="L91" s="351"/>
      <c r="M91" s="44"/>
      <c r="N91" s="209"/>
      <c r="O91" s="47"/>
      <c r="P91" s="412">
        <f t="shared" si="19"/>
        <v>0</v>
      </c>
      <c r="Q91" s="262"/>
      <c r="R91" s="44"/>
      <c r="S91" s="47"/>
      <c r="T91" s="47"/>
      <c r="U91" s="49">
        <f t="shared" si="22"/>
        <v>0</v>
      </c>
      <c r="V91" s="296"/>
      <c r="W91" s="296"/>
      <c r="X91" s="315">
        <v>0</v>
      </c>
      <c r="Z91" s="316">
        <f t="shared" si="15"/>
        <v>0</v>
      </c>
      <c r="AA91" s="314"/>
      <c r="AB91" s="318">
        <f t="shared" si="16"/>
        <v>0</v>
      </c>
      <c r="AD91" s="53"/>
      <c r="AE91" s="53"/>
      <c r="AF91" s="53"/>
      <c r="AG91" s="53"/>
      <c r="AH91" s="53"/>
      <c r="AI91" s="394">
        <f>SUMIF(PIVOT!A:A,'BFA ATWA FR Y3'!A91,PIVOT!C:C)</f>
        <v>0</v>
      </c>
      <c r="AJ91" s="394"/>
      <c r="AK91" s="49"/>
      <c r="AL91" s="49"/>
    </row>
    <row r="92" spans="1:38" x14ac:dyDescent="0.25">
      <c r="A92" t="e">
        <v>#N/A</v>
      </c>
      <c r="B92" s="52"/>
      <c r="C92" s="76"/>
      <c r="D92" s="32" t="s">
        <v>96</v>
      </c>
      <c r="E92" s="43"/>
      <c r="F92" s="44"/>
      <c r="G92" s="47"/>
      <c r="H92" s="47"/>
      <c r="I92" s="247">
        <v>0</v>
      </c>
      <c r="J92" s="247"/>
      <c r="K92" s="248"/>
      <c r="L92" s="351"/>
      <c r="M92" s="44"/>
      <c r="N92" s="209"/>
      <c r="O92" s="47"/>
      <c r="P92" s="412">
        <f t="shared" si="19"/>
        <v>0</v>
      </c>
      <c r="Q92" s="262"/>
      <c r="R92" s="44"/>
      <c r="S92" s="47"/>
      <c r="T92" s="47"/>
      <c r="U92" s="49">
        <f t="shared" si="22"/>
        <v>0</v>
      </c>
      <c r="V92" s="296"/>
      <c r="W92" s="296"/>
      <c r="X92" s="315">
        <v>0</v>
      </c>
      <c r="Z92" s="316">
        <f t="shared" si="15"/>
        <v>0</v>
      </c>
      <c r="AA92" s="314"/>
      <c r="AB92" s="318">
        <f t="shared" si="16"/>
        <v>0</v>
      </c>
      <c r="AD92" s="53"/>
      <c r="AE92" s="53"/>
      <c r="AF92" s="53"/>
      <c r="AG92" s="53"/>
      <c r="AH92" s="53"/>
      <c r="AI92" s="394">
        <f>SUMIF(PIVOT!A:A,'BFA ATWA FR Y3'!A92,PIVOT!C:C)</f>
        <v>0</v>
      </c>
      <c r="AJ92" s="394"/>
      <c r="AK92" s="49"/>
      <c r="AL92" s="49"/>
    </row>
    <row r="93" spans="1:38" x14ac:dyDescent="0.25">
      <c r="A93" t="e">
        <v>#N/A</v>
      </c>
      <c r="B93" s="52"/>
      <c r="C93" s="76"/>
      <c r="D93" s="32" t="s">
        <v>97</v>
      </c>
      <c r="E93" s="43"/>
      <c r="F93" s="44" t="s">
        <v>98</v>
      </c>
      <c r="G93" s="47"/>
      <c r="H93" s="47"/>
      <c r="I93" s="247">
        <v>0</v>
      </c>
      <c r="J93" s="247"/>
      <c r="K93" s="248"/>
      <c r="L93" s="351"/>
      <c r="M93" s="44" t="s">
        <v>98</v>
      </c>
      <c r="N93" s="209"/>
      <c r="O93" s="47"/>
      <c r="P93" s="412">
        <f t="shared" si="19"/>
        <v>0</v>
      </c>
      <c r="Q93" s="262"/>
      <c r="R93" s="44" t="s">
        <v>98</v>
      </c>
      <c r="S93" s="47"/>
      <c r="T93" s="47"/>
      <c r="U93" s="49">
        <f t="shared" si="22"/>
        <v>0</v>
      </c>
      <c r="V93" s="296"/>
      <c r="W93" s="296"/>
      <c r="X93" s="315">
        <v>0</v>
      </c>
      <c r="Z93" s="316">
        <f t="shared" si="15"/>
        <v>0</v>
      </c>
      <c r="AA93" s="314"/>
      <c r="AB93" s="318">
        <f t="shared" si="16"/>
        <v>0</v>
      </c>
      <c r="AD93" s="53"/>
      <c r="AE93" s="53"/>
      <c r="AF93" s="53"/>
      <c r="AG93" s="53"/>
      <c r="AH93" s="53"/>
      <c r="AI93" s="394">
        <f>SUMIF(PIVOT!A:A,'BFA ATWA FR Y3'!A93,PIVOT!C:C)</f>
        <v>0</v>
      </c>
      <c r="AJ93" s="394"/>
      <c r="AK93" s="49"/>
      <c r="AL93" s="49"/>
    </row>
    <row r="94" spans="1:38" ht="25.5" x14ac:dyDescent="0.25">
      <c r="A94" t="s">
        <v>99</v>
      </c>
      <c r="B94" s="52" t="s">
        <v>99</v>
      </c>
      <c r="C94" s="76"/>
      <c r="D94" s="47" t="s">
        <v>100</v>
      </c>
      <c r="E94" s="43" t="s">
        <v>18</v>
      </c>
      <c r="F94" s="44" t="s">
        <v>98</v>
      </c>
      <c r="G94" s="47">
        <v>18</v>
      </c>
      <c r="H94" s="50">
        <v>1924.65</v>
      </c>
      <c r="I94" s="247">
        <v>35358.619000000006</v>
      </c>
      <c r="J94" s="247"/>
      <c r="K94" s="248">
        <v>121.955</v>
      </c>
      <c r="L94" s="351"/>
      <c r="M94" s="44"/>
      <c r="N94" s="209"/>
      <c r="O94" s="47"/>
      <c r="P94" s="412">
        <f t="shared" si="19"/>
        <v>0</v>
      </c>
      <c r="Q94" s="262"/>
      <c r="R94" s="44"/>
      <c r="S94" s="47"/>
      <c r="T94" s="47"/>
      <c r="U94" s="49">
        <f t="shared" si="22"/>
        <v>0</v>
      </c>
      <c r="V94" s="296"/>
      <c r="W94" s="296"/>
      <c r="X94" s="315">
        <v>35358.619000000006</v>
      </c>
      <c r="Z94" s="316">
        <f t="shared" si="15"/>
        <v>35480.574000000008</v>
      </c>
      <c r="AA94" s="314"/>
      <c r="AB94" s="318">
        <f t="shared" si="16"/>
        <v>121.95500000000175</v>
      </c>
      <c r="AD94" s="53"/>
      <c r="AE94" s="53"/>
      <c r="AF94" s="53"/>
      <c r="AG94" s="53"/>
      <c r="AH94" s="53"/>
      <c r="AI94" s="394">
        <f>SUMIF(PIVOT!A:A,'BFA ATWA FR Y3'!A94,PIVOT!C:C)</f>
        <v>2297.2669999999998</v>
      </c>
      <c r="AJ94" s="394"/>
      <c r="AK94" s="49" t="e">
        <f t="shared" ref="AK94" si="25">AI94/P94</f>
        <v>#DIV/0!</v>
      </c>
      <c r="AL94" s="49" t="s">
        <v>6014</v>
      </c>
    </row>
    <row r="95" spans="1:38" x14ac:dyDescent="0.25">
      <c r="A95" t="s">
        <v>101</v>
      </c>
      <c r="B95" s="52" t="s">
        <v>101</v>
      </c>
      <c r="C95" s="76"/>
      <c r="D95" s="47" t="s">
        <v>102</v>
      </c>
      <c r="E95" s="43" t="s">
        <v>103</v>
      </c>
      <c r="F95" s="44" t="s">
        <v>98</v>
      </c>
      <c r="G95" s="47">
        <v>17</v>
      </c>
      <c r="H95" s="50">
        <v>1924.65</v>
      </c>
      <c r="I95" s="247">
        <v>32701.713000000003</v>
      </c>
      <c r="J95" s="247"/>
      <c r="K95" s="248">
        <v>0</v>
      </c>
      <c r="L95" s="351"/>
      <c r="M95" s="44"/>
      <c r="N95" s="209"/>
      <c r="O95" s="47"/>
      <c r="P95" s="412">
        <f t="shared" si="19"/>
        <v>0</v>
      </c>
      <c r="Q95" s="262"/>
      <c r="R95" s="44"/>
      <c r="S95" s="47"/>
      <c r="T95" s="47"/>
      <c r="U95" s="49">
        <f t="shared" si="22"/>
        <v>0</v>
      </c>
      <c r="V95" s="296"/>
      <c r="W95" s="296"/>
      <c r="X95" s="315">
        <v>32701.713000000003</v>
      </c>
      <c r="Z95" s="316">
        <f t="shared" si="15"/>
        <v>32701.713000000003</v>
      </c>
      <c r="AA95" s="314"/>
      <c r="AB95" s="318">
        <f t="shared" si="16"/>
        <v>0</v>
      </c>
      <c r="AD95" s="53"/>
      <c r="AE95" s="53"/>
      <c r="AF95" s="53"/>
      <c r="AG95" s="53"/>
      <c r="AH95" s="53"/>
      <c r="AI95" s="394">
        <f>SUMIF(PIVOT!A:A,'BFA ATWA FR Y3'!A95,PIVOT!C:C)</f>
        <v>0</v>
      </c>
      <c r="AJ95" s="394"/>
      <c r="AK95" s="49"/>
      <c r="AL95" s="49"/>
    </row>
    <row r="96" spans="1:38" x14ac:dyDescent="0.25">
      <c r="A96" t="s">
        <v>104</v>
      </c>
      <c r="B96" s="52" t="s">
        <v>104</v>
      </c>
      <c r="C96" s="76"/>
      <c r="D96" s="47" t="s">
        <v>105</v>
      </c>
      <c r="E96" s="43" t="s">
        <v>18</v>
      </c>
      <c r="F96" s="44" t="s">
        <v>106</v>
      </c>
      <c r="G96" s="47">
        <v>16</v>
      </c>
      <c r="H96" s="53">
        <f>20</f>
        <v>20</v>
      </c>
      <c r="I96" s="247">
        <v>400.18199999999996</v>
      </c>
      <c r="J96" s="247"/>
      <c r="K96" s="248">
        <v>0</v>
      </c>
      <c r="L96" s="351"/>
      <c r="M96" s="44"/>
      <c r="N96" s="209"/>
      <c r="O96" s="47"/>
      <c r="P96" s="412">
        <f t="shared" si="19"/>
        <v>0</v>
      </c>
      <c r="Q96" s="262"/>
      <c r="R96" s="44"/>
      <c r="S96" s="47"/>
      <c r="T96" s="47"/>
      <c r="U96" s="49">
        <f t="shared" si="22"/>
        <v>0</v>
      </c>
      <c r="V96" s="296"/>
      <c r="W96" s="296"/>
      <c r="X96" s="315">
        <v>400.18199999999996</v>
      </c>
      <c r="Z96" s="316">
        <f t="shared" si="15"/>
        <v>400.18199999999996</v>
      </c>
      <c r="AA96" s="314"/>
      <c r="AB96" s="318">
        <f t="shared" si="16"/>
        <v>0</v>
      </c>
      <c r="AD96" s="53"/>
      <c r="AE96" s="53"/>
      <c r="AF96" s="53"/>
      <c r="AG96" s="53"/>
      <c r="AH96" s="53"/>
      <c r="AI96" s="394">
        <f>SUMIF(PIVOT!A:A,'BFA ATWA FR Y3'!A96,PIVOT!C:C)</f>
        <v>0</v>
      </c>
      <c r="AJ96" s="394"/>
      <c r="AK96" s="49"/>
      <c r="AL96" s="49"/>
    </row>
    <row r="97" spans="1:38" x14ac:dyDescent="0.25">
      <c r="A97" t="s">
        <v>107</v>
      </c>
      <c r="B97" s="52" t="s">
        <v>107</v>
      </c>
      <c r="C97" s="76"/>
      <c r="D97" s="47" t="s">
        <v>108</v>
      </c>
      <c r="E97" s="43" t="s">
        <v>103</v>
      </c>
      <c r="F97" s="44" t="s">
        <v>106</v>
      </c>
      <c r="G97" s="47">
        <v>20</v>
      </c>
      <c r="H97" s="53">
        <f>20</f>
        <v>20</v>
      </c>
      <c r="I97" s="247">
        <v>381.12700000000001</v>
      </c>
      <c r="J97" s="247"/>
      <c r="K97" s="248">
        <v>0</v>
      </c>
      <c r="L97" s="351"/>
      <c r="M97" s="44"/>
      <c r="N97" s="209"/>
      <c r="O97" s="47"/>
      <c r="P97" s="412">
        <f t="shared" si="19"/>
        <v>0</v>
      </c>
      <c r="Q97" s="262"/>
      <c r="R97" s="44"/>
      <c r="S97" s="47"/>
      <c r="T97" s="47"/>
      <c r="U97" s="49">
        <f t="shared" si="22"/>
        <v>0</v>
      </c>
      <c r="V97" s="296"/>
      <c r="W97" s="296"/>
      <c r="X97" s="315">
        <v>381.12700000000001</v>
      </c>
      <c r="Z97" s="316">
        <f t="shared" si="15"/>
        <v>381.12700000000001</v>
      </c>
      <c r="AA97" s="314"/>
      <c r="AB97" s="318">
        <f t="shared" si="16"/>
        <v>0</v>
      </c>
      <c r="AD97" s="53"/>
      <c r="AE97" s="53"/>
      <c r="AF97" s="53"/>
      <c r="AG97" s="53"/>
      <c r="AH97" s="53"/>
      <c r="AI97" s="394">
        <f>SUMIF(PIVOT!A:A,'BFA ATWA FR Y3'!A97,PIVOT!C:C)</f>
        <v>0</v>
      </c>
      <c r="AJ97" s="394"/>
      <c r="AK97" s="49"/>
      <c r="AL97" s="49"/>
    </row>
    <row r="98" spans="1:38" x14ac:dyDescent="0.25">
      <c r="A98" t="s">
        <v>109</v>
      </c>
      <c r="B98" s="52" t="s">
        <v>109</v>
      </c>
      <c r="C98" s="76"/>
      <c r="D98" s="53" t="s">
        <v>110</v>
      </c>
      <c r="E98" s="76" t="s">
        <v>18</v>
      </c>
      <c r="F98" s="44" t="s">
        <v>111</v>
      </c>
      <c r="G98" s="47">
        <v>18</v>
      </c>
      <c r="H98" s="45">
        <f>(8000/655.957)</f>
        <v>12.19592137899283</v>
      </c>
      <c r="I98" s="247">
        <v>0</v>
      </c>
      <c r="J98" s="247"/>
      <c r="K98" s="248">
        <v>0</v>
      </c>
      <c r="L98" s="351"/>
      <c r="M98" s="44" t="s">
        <v>111</v>
      </c>
      <c r="N98" s="209">
        <v>18</v>
      </c>
      <c r="O98" s="193">
        <f>(8000/655.957)</f>
        <v>12.19592137899283</v>
      </c>
      <c r="P98" s="412">
        <f t="shared" si="19"/>
        <v>219.52658482187096</v>
      </c>
      <c r="Q98" s="262"/>
      <c r="R98" s="44" t="s">
        <v>112</v>
      </c>
      <c r="S98" s="47">
        <v>18</v>
      </c>
      <c r="T98" s="45">
        <f>(8000/655.957)</f>
        <v>12.19592137899283</v>
      </c>
      <c r="U98" s="49">
        <f t="shared" si="22"/>
        <v>219.52658482187096</v>
      </c>
      <c r="V98" s="296"/>
      <c r="W98" s="296"/>
      <c r="X98" s="315">
        <v>658.57975446561284</v>
      </c>
      <c r="Z98" s="316">
        <f t="shared" si="15"/>
        <v>439.05316964374191</v>
      </c>
      <c r="AA98" s="314"/>
      <c r="AB98" s="318">
        <f t="shared" si="16"/>
        <v>-219.52658482187093</v>
      </c>
      <c r="AD98" s="53"/>
      <c r="AE98" s="53"/>
      <c r="AF98" s="53"/>
      <c r="AG98" s="53"/>
      <c r="AH98" s="53"/>
      <c r="AI98" s="394">
        <f>SUMIF(PIVOT!A:A,'BFA ATWA FR Y3'!A98,PIVOT!C:C)</f>
        <v>949.47299999999996</v>
      </c>
      <c r="AJ98" s="393">
        <f t="shared" ref="AJ98:AJ99" si="26">P98-AI98</f>
        <v>-729.94641517812897</v>
      </c>
      <c r="AK98" s="349">
        <f t="shared" ref="AK98:AK99" si="27">AI98/P98</f>
        <v>4.3250934768124996</v>
      </c>
      <c r="AL98" s="49" t="s">
        <v>6017</v>
      </c>
    </row>
    <row r="99" spans="1:38" x14ac:dyDescent="0.25">
      <c r="A99" t="s">
        <v>113</v>
      </c>
      <c r="B99" s="52" t="s">
        <v>113</v>
      </c>
      <c r="C99" s="76"/>
      <c r="D99" s="58" t="s">
        <v>114</v>
      </c>
      <c r="E99" s="76" t="s">
        <v>103</v>
      </c>
      <c r="F99" s="44" t="s">
        <v>111</v>
      </c>
      <c r="G99" s="47">
        <v>17</v>
      </c>
      <c r="H99" s="45">
        <f>(8000/655.957)</f>
        <v>12.19592137899283</v>
      </c>
      <c r="I99" s="247">
        <v>0</v>
      </c>
      <c r="J99" s="247"/>
      <c r="K99" s="248">
        <v>0</v>
      </c>
      <c r="L99" s="351"/>
      <c r="M99" s="44" t="s">
        <v>111</v>
      </c>
      <c r="N99" s="209">
        <v>17</v>
      </c>
      <c r="O99" s="193">
        <f>(8000/655.957)</f>
        <v>12.19592137899283</v>
      </c>
      <c r="P99" s="412">
        <f t="shared" si="19"/>
        <v>207.33066344287812</v>
      </c>
      <c r="Q99" s="262"/>
      <c r="R99" s="44" t="s">
        <v>112</v>
      </c>
      <c r="S99" s="47">
        <v>17</v>
      </c>
      <c r="T99" s="45">
        <f>(8000/655.957)</f>
        <v>12.19592137899283</v>
      </c>
      <c r="U99" s="49">
        <f t="shared" si="22"/>
        <v>207.33066344287812</v>
      </c>
      <c r="V99" s="296"/>
      <c r="W99" s="296"/>
      <c r="X99" s="315">
        <v>621.9919903286343</v>
      </c>
      <c r="Z99" s="316">
        <f t="shared" si="15"/>
        <v>414.66132688575624</v>
      </c>
      <c r="AA99" s="314"/>
      <c r="AB99" s="318">
        <f t="shared" si="16"/>
        <v>-207.33066344287806</v>
      </c>
      <c r="AD99" s="53"/>
      <c r="AE99" s="53"/>
      <c r="AF99" s="53"/>
      <c r="AG99" s="53"/>
      <c r="AH99" s="53"/>
      <c r="AI99" s="394">
        <f>SUMIF(PIVOT!A:A,'BFA ATWA FR Y3'!A99,PIVOT!C:C)</f>
        <v>0</v>
      </c>
      <c r="AJ99" s="393">
        <f t="shared" si="26"/>
        <v>207.33066344287812</v>
      </c>
      <c r="AK99" s="349">
        <f t="shared" si="27"/>
        <v>0</v>
      </c>
      <c r="AL99" s="49" t="s">
        <v>6013</v>
      </c>
    </row>
    <row r="100" spans="1:38" x14ac:dyDescent="0.25">
      <c r="A100" t="s">
        <v>115</v>
      </c>
      <c r="B100" s="52" t="s">
        <v>115</v>
      </c>
      <c r="C100" s="76"/>
      <c r="D100" s="53" t="s">
        <v>116</v>
      </c>
      <c r="E100" s="76" t="s">
        <v>18</v>
      </c>
      <c r="F100" s="44" t="s">
        <v>111</v>
      </c>
      <c r="G100" s="47">
        <v>18</v>
      </c>
      <c r="H100" s="45">
        <f>(175000/655.957)</f>
        <v>266.78578016546817</v>
      </c>
      <c r="I100" s="247">
        <v>1418.789</v>
      </c>
      <c r="J100" s="247"/>
      <c r="K100" s="248">
        <v>335.38900000000001</v>
      </c>
      <c r="L100" s="351"/>
      <c r="M100" s="44"/>
      <c r="N100" s="209"/>
      <c r="O100" s="47"/>
      <c r="P100" s="412">
        <f t="shared" si="19"/>
        <v>0</v>
      </c>
      <c r="Q100" s="262"/>
      <c r="R100" s="44"/>
      <c r="S100" s="47"/>
      <c r="T100" s="47"/>
      <c r="U100" s="49">
        <f t="shared" si="22"/>
        <v>0</v>
      </c>
      <c r="V100" s="296"/>
      <c r="W100" s="296"/>
      <c r="X100" s="315">
        <v>1418.789</v>
      </c>
      <c r="Z100" s="316">
        <f t="shared" si="15"/>
        <v>1754.1779999999999</v>
      </c>
      <c r="AA100" s="314"/>
      <c r="AB100" s="318">
        <f t="shared" si="16"/>
        <v>335.3889999999999</v>
      </c>
      <c r="AD100" s="53"/>
      <c r="AE100" s="53"/>
      <c r="AF100" s="53"/>
      <c r="AG100" s="53"/>
      <c r="AH100" s="53"/>
      <c r="AI100" s="394">
        <f>SUMIF(PIVOT!A:A,'BFA ATWA FR Y3'!A100,PIVOT!C:C)</f>
        <v>0</v>
      </c>
      <c r="AJ100" s="394"/>
      <c r="AK100" s="49"/>
      <c r="AL100" s="49"/>
    </row>
    <row r="101" spans="1:38" x14ac:dyDescent="0.25">
      <c r="A101" t="s">
        <v>117</v>
      </c>
      <c r="B101" s="52" t="s">
        <v>117</v>
      </c>
      <c r="C101" s="76"/>
      <c r="D101" s="58" t="s">
        <v>118</v>
      </c>
      <c r="E101" s="76" t="s">
        <v>103</v>
      </c>
      <c r="F101" s="44" t="s">
        <v>111</v>
      </c>
      <c r="G101" s="47">
        <v>17</v>
      </c>
      <c r="H101" s="45">
        <f>(175000/655.957)</f>
        <v>266.78578016546817</v>
      </c>
      <c r="I101" s="247">
        <v>1339.9690000000001</v>
      </c>
      <c r="J101" s="247"/>
      <c r="K101" s="248">
        <v>0</v>
      </c>
      <c r="L101" s="351"/>
      <c r="M101" s="44"/>
      <c r="N101" s="209"/>
      <c r="O101" s="47"/>
      <c r="P101" s="412">
        <f t="shared" si="19"/>
        <v>0</v>
      </c>
      <c r="Q101" s="262"/>
      <c r="R101" s="44"/>
      <c r="S101" s="47"/>
      <c r="T101" s="47"/>
      <c r="U101" s="49">
        <f t="shared" si="22"/>
        <v>0</v>
      </c>
      <c r="V101" s="296"/>
      <c r="W101" s="296"/>
      <c r="X101" s="315">
        <v>1339.9690000000001</v>
      </c>
      <c r="Z101" s="316">
        <f t="shared" si="15"/>
        <v>1339.9690000000001</v>
      </c>
      <c r="AA101" s="314"/>
      <c r="AB101" s="318">
        <f t="shared" si="16"/>
        <v>0</v>
      </c>
      <c r="AD101" s="53"/>
      <c r="AE101" s="53"/>
      <c r="AF101" s="53"/>
      <c r="AG101" s="53"/>
      <c r="AH101" s="53"/>
      <c r="AI101" s="394">
        <f>SUMIF(PIVOT!A:A,'BFA ATWA FR Y3'!A101,PIVOT!C:C)</f>
        <v>0</v>
      </c>
      <c r="AJ101" s="394"/>
      <c r="AK101" s="49"/>
      <c r="AL101" s="49"/>
    </row>
    <row r="102" spans="1:38" x14ac:dyDescent="0.25">
      <c r="A102" t="s">
        <v>119</v>
      </c>
      <c r="B102" s="52" t="s">
        <v>119</v>
      </c>
      <c r="C102" s="76"/>
      <c r="D102" s="58" t="s">
        <v>120</v>
      </c>
      <c r="E102" s="76" t="s">
        <v>18</v>
      </c>
      <c r="F102" s="44" t="s">
        <v>121</v>
      </c>
      <c r="G102" s="47">
        <v>10</v>
      </c>
      <c r="H102" s="45">
        <f>(150000/655.957)</f>
        <v>228.67352585611556</v>
      </c>
      <c r="I102" s="247">
        <v>2008.6680000000001</v>
      </c>
      <c r="J102" s="247"/>
      <c r="K102" s="248">
        <v>65.516000000000005</v>
      </c>
      <c r="L102" s="351"/>
      <c r="M102" s="44"/>
      <c r="N102" s="209"/>
      <c r="O102" s="47"/>
      <c r="P102" s="412">
        <f t="shared" si="19"/>
        <v>0</v>
      </c>
      <c r="Q102" s="262"/>
      <c r="R102" s="44"/>
      <c r="S102" s="47"/>
      <c r="T102" s="47"/>
      <c r="U102" s="49">
        <f t="shared" si="22"/>
        <v>0</v>
      </c>
      <c r="V102" s="296"/>
      <c r="W102" s="296"/>
      <c r="X102" s="315">
        <v>2008.6680000000001</v>
      </c>
      <c r="Z102" s="316">
        <f t="shared" si="15"/>
        <v>2074.1840000000002</v>
      </c>
      <c r="AA102" s="314"/>
      <c r="AB102" s="318">
        <f t="shared" si="16"/>
        <v>65.516000000000076</v>
      </c>
      <c r="AD102" s="53"/>
      <c r="AE102" s="53"/>
      <c r="AF102" s="53"/>
      <c r="AG102" s="53"/>
      <c r="AH102" s="53"/>
      <c r="AI102" s="394">
        <f>SUMIF(PIVOT!A:A,'BFA ATWA FR Y3'!A102,PIVOT!C:C)</f>
        <v>0</v>
      </c>
      <c r="AJ102" s="394"/>
      <c r="AK102" s="49"/>
      <c r="AL102" s="49"/>
    </row>
    <row r="103" spans="1:38" x14ac:dyDescent="0.25">
      <c r="A103" t="s">
        <v>122</v>
      </c>
      <c r="B103" s="52" t="s">
        <v>122</v>
      </c>
      <c r="C103" s="76"/>
      <c r="D103" s="53" t="s">
        <v>123</v>
      </c>
      <c r="E103" s="76" t="s">
        <v>103</v>
      </c>
      <c r="F103" s="44" t="s">
        <v>121</v>
      </c>
      <c r="G103" s="47">
        <v>14</v>
      </c>
      <c r="H103" s="45">
        <f>(150000/655.957)</f>
        <v>228.67352585611556</v>
      </c>
      <c r="I103" s="247">
        <v>2509.9180000000001</v>
      </c>
      <c r="J103" s="247"/>
      <c r="K103" s="248">
        <v>0</v>
      </c>
      <c r="L103" s="351"/>
      <c r="M103" s="44"/>
      <c r="N103" s="209"/>
      <c r="O103" s="47"/>
      <c r="P103" s="412">
        <f t="shared" si="19"/>
        <v>0</v>
      </c>
      <c r="Q103" s="262"/>
      <c r="R103" s="44"/>
      <c r="S103" s="47"/>
      <c r="T103" s="47"/>
      <c r="U103" s="49">
        <f t="shared" si="22"/>
        <v>0</v>
      </c>
      <c r="V103" s="296"/>
      <c r="W103" s="296"/>
      <c r="X103" s="315">
        <v>2509.9180000000001</v>
      </c>
      <c r="Z103" s="316">
        <f t="shared" si="15"/>
        <v>2509.9180000000001</v>
      </c>
      <c r="AA103" s="314"/>
      <c r="AB103" s="318">
        <f t="shared" si="16"/>
        <v>0</v>
      </c>
      <c r="AD103" s="53"/>
      <c r="AE103" s="53"/>
      <c r="AF103" s="53"/>
      <c r="AG103" s="53"/>
      <c r="AH103" s="53"/>
      <c r="AI103" s="394">
        <f>SUMIF(PIVOT!A:A,'BFA ATWA FR Y3'!A103,PIVOT!C:C)</f>
        <v>0</v>
      </c>
      <c r="AJ103" s="394"/>
      <c r="AK103" s="49"/>
      <c r="AL103" s="49"/>
    </row>
    <row r="104" spans="1:38" x14ac:dyDescent="0.25">
      <c r="A104" t="s">
        <v>124</v>
      </c>
      <c r="B104" s="52" t="s">
        <v>124</v>
      </c>
      <c r="C104" s="76"/>
      <c r="D104" s="53" t="s">
        <v>125</v>
      </c>
      <c r="E104" s="76" t="s">
        <v>18</v>
      </c>
      <c r="F104" s="44" t="s">
        <v>126</v>
      </c>
      <c r="G104" s="47">
        <v>25</v>
      </c>
      <c r="H104" s="45">
        <f>(15000/655.957)</f>
        <v>22.867352585611556</v>
      </c>
      <c r="I104" s="247">
        <v>4135.1760000000004</v>
      </c>
      <c r="J104" s="247"/>
      <c r="K104" s="248">
        <v>0</v>
      </c>
      <c r="L104" s="351"/>
      <c r="M104" s="44"/>
      <c r="N104" s="209"/>
      <c r="O104" s="47"/>
      <c r="P104" s="412">
        <f t="shared" si="19"/>
        <v>0</v>
      </c>
      <c r="Q104" s="262"/>
      <c r="R104" s="44"/>
      <c r="S104" s="47"/>
      <c r="T104" s="47"/>
      <c r="U104" s="49">
        <f t="shared" si="22"/>
        <v>0</v>
      </c>
      <c r="V104" s="296"/>
      <c r="W104" s="296"/>
      <c r="X104" s="315">
        <v>4135.1760000000004</v>
      </c>
      <c r="Z104" s="316">
        <f t="shared" si="15"/>
        <v>4135.1760000000004</v>
      </c>
      <c r="AA104" s="314"/>
      <c r="AB104" s="318">
        <f t="shared" si="16"/>
        <v>0</v>
      </c>
      <c r="AD104" s="53"/>
      <c r="AE104" s="53"/>
      <c r="AF104" s="53"/>
      <c r="AG104" s="53"/>
      <c r="AH104" s="53"/>
      <c r="AI104" s="394">
        <f>SUMIF(PIVOT!A:A,'BFA ATWA FR Y3'!A104,PIVOT!C:C)</f>
        <v>0</v>
      </c>
      <c r="AJ104" s="394"/>
      <c r="AK104" s="49"/>
      <c r="AL104" s="49"/>
    </row>
    <row r="105" spans="1:38" x14ac:dyDescent="0.25">
      <c r="A105" t="s">
        <v>127</v>
      </c>
      <c r="B105" s="52" t="s">
        <v>127</v>
      </c>
      <c r="C105" s="76"/>
      <c r="D105" s="53" t="s">
        <v>128</v>
      </c>
      <c r="E105" s="76" t="s">
        <v>103</v>
      </c>
      <c r="F105" s="44" t="s">
        <v>126</v>
      </c>
      <c r="G105" s="47">
        <v>14</v>
      </c>
      <c r="H105" s="45">
        <f>(15000/655.957)*14</f>
        <v>320.14293619856176</v>
      </c>
      <c r="I105" s="247">
        <v>522.899</v>
      </c>
      <c r="J105" s="247"/>
      <c r="K105" s="248">
        <v>0</v>
      </c>
      <c r="L105" s="351"/>
      <c r="M105" s="44"/>
      <c r="N105" s="209"/>
      <c r="O105" s="47"/>
      <c r="P105" s="412">
        <f t="shared" si="19"/>
        <v>0</v>
      </c>
      <c r="Q105" s="262"/>
      <c r="R105" s="44"/>
      <c r="S105" s="47"/>
      <c r="T105" s="47"/>
      <c r="U105" s="49">
        <f t="shared" si="22"/>
        <v>0</v>
      </c>
      <c r="V105" s="296"/>
      <c r="W105" s="296"/>
      <c r="X105" s="315">
        <v>522.899</v>
      </c>
      <c r="Z105" s="316">
        <f t="shared" si="15"/>
        <v>522.899</v>
      </c>
      <c r="AA105" s="314"/>
      <c r="AB105" s="318">
        <f t="shared" si="16"/>
        <v>0</v>
      </c>
      <c r="AD105" s="53"/>
      <c r="AE105" s="53"/>
      <c r="AF105" s="53"/>
      <c r="AG105" s="53"/>
      <c r="AH105" s="53"/>
      <c r="AI105" s="394">
        <f>SUMIF(PIVOT!A:A,'BFA ATWA FR Y3'!A105,PIVOT!C:C)</f>
        <v>0</v>
      </c>
      <c r="AJ105" s="394"/>
      <c r="AK105" s="49"/>
      <c r="AL105" s="49"/>
    </row>
    <row r="106" spans="1:38" x14ac:dyDescent="0.25">
      <c r="A106" t="s">
        <v>129</v>
      </c>
      <c r="B106" s="52" t="s">
        <v>129</v>
      </c>
      <c r="C106" s="76"/>
      <c r="D106" s="53" t="s">
        <v>130</v>
      </c>
      <c r="E106" s="76" t="s">
        <v>18</v>
      </c>
      <c r="F106" s="44" t="s">
        <v>131</v>
      </c>
      <c r="G106" s="47">
        <v>1</v>
      </c>
      <c r="H106" s="45">
        <f>300000/655.957</f>
        <v>457.34705171223112</v>
      </c>
      <c r="I106" s="247">
        <v>99.093999999999994</v>
      </c>
      <c r="J106" s="247"/>
      <c r="K106" s="248">
        <v>0</v>
      </c>
      <c r="L106" s="351"/>
      <c r="M106" s="44"/>
      <c r="N106" s="209"/>
      <c r="O106" s="47"/>
      <c r="P106" s="412">
        <f t="shared" si="19"/>
        <v>0</v>
      </c>
      <c r="Q106" s="262"/>
      <c r="R106" s="44"/>
      <c r="S106" s="47"/>
      <c r="T106" s="47"/>
      <c r="U106" s="49">
        <f t="shared" si="22"/>
        <v>0</v>
      </c>
      <c r="V106" s="296"/>
      <c r="W106" s="296"/>
      <c r="X106" s="315">
        <v>99.093999999999994</v>
      </c>
      <c r="Z106" s="316">
        <f t="shared" si="15"/>
        <v>99.093999999999994</v>
      </c>
      <c r="AA106" s="314"/>
      <c r="AB106" s="318">
        <f t="shared" si="16"/>
        <v>0</v>
      </c>
      <c r="AD106" s="53"/>
      <c r="AE106" s="53"/>
      <c r="AF106" s="53"/>
      <c r="AG106" s="53"/>
      <c r="AH106" s="53"/>
      <c r="AI106" s="394">
        <f>SUMIF(PIVOT!A:A,'BFA ATWA FR Y3'!A106,PIVOT!C:C)</f>
        <v>0</v>
      </c>
      <c r="AJ106" s="394"/>
      <c r="AK106" s="49"/>
      <c r="AL106" s="49"/>
    </row>
    <row r="107" spans="1:38" x14ac:dyDescent="0.25">
      <c r="B107" s="52"/>
      <c r="C107" s="76"/>
      <c r="D107" s="32" t="s">
        <v>132</v>
      </c>
      <c r="E107" s="43"/>
      <c r="F107" s="44"/>
      <c r="G107" s="47"/>
      <c r="H107" s="47"/>
      <c r="I107" s="247">
        <v>0</v>
      </c>
      <c r="J107" s="247"/>
      <c r="K107" s="248"/>
      <c r="L107" s="351"/>
      <c r="M107" s="44"/>
      <c r="N107" s="209"/>
      <c r="O107" s="47"/>
      <c r="P107" s="412">
        <f t="shared" si="19"/>
        <v>0</v>
      </c>
      <c r="Q107" s="262"/>
      <c r="R107" s="44" t="s">
        <v>112</v>
      </c>
      <c r="S107" s="47"/>
      <c r="T107" s="47"/>
      <c r="U107" s="49">
        <f t="shared" si="22"/>
        <v>0</v>
      </c>
      <c r="V107" s="296"/>
      <c r="W107" s="296"/>
      <c r="X107" s="315">
        <v>0</v>
      </c>
      <c r="Z107" s="316">
        <f t="shared" si="15"/>
        <v>0</v>
      </c>
      <c r="AA107" s="314"/>
      <c r="AB107" s="318">
        <f t="shared" si="16"/>
        <v>0</v>
      </c>
      <c r="AD107" s="53"/>
      <c r="AE107" s="53"/>
      <c r="AF107" s="53"/>
      <c r="AG107" s="53"/>
      <c r="AH107" s="53"/>
      <c r="AI107" s="394">
        <f>SUMIF(PIVOT!A:A,'BFA ATWA FR Y3'!A107,PIVOT!C:C)</f>
        <v>0</v>
      </c>
      <c r="AJ107" s="394"/>
      <c r="AK107" s="49"/>
      <c r="AL107" s="49"/>
    </row>
    <row r="108" spans="1:38" x14ac:dyDescent="0.25">
      <c r="A108" t="s">
        <v>133</v>
      </c>
      <c r="B108" s="52" t="s">
        <v>133</v>
      </c>
      <c r="C108" s="76"/>
      <c r="D108" s="53" t="s">
        <v>134</v>
      </c>
      <c r="E108" s="65" t="s">
        <v>18</v>
      </c>
      <c r="F108" s="44" t="s">
        <v>135</v>
      </c>
      <c r="G108" s="47">
        <v>3</v>
      </c>
      <c r="H108" s="45">
        <f>(150000/655.957)</f>
        <v>228.67352585611556</v>
      </c>
      <c r="I108" s="247">
        <v>388.74299999999999</v>
      </c>
      <c r="J108" s="247"/>
      <c r="K108" s="248">
        <v>0</v>
      </c>
      <c r="L108" s="351"/>
      <c r="M108" s="44"/>
      <c r="N108" s="209"/>
      <c r="O108" s="47"/>
      <c r="P108" s="412">
        <f t="shared" si="19"/>
        <v>0</v>
      </c>
      <c r="Q108" s="262"/>
      <c r="R108" s="44"/>
      <c r="S108" s="47"/>
      <c r="T108" s="47"/>
      <c r="U108" s="49">
        <f t="shared" si="22"/>
        <v>0</v>
      </c>
      <c r="V108" s="296"/>
      <c r="W108" s="296"/>
      <c r="X108" s="315">
        <v>388.74299999999999</v>
      </c>
      <c r="Z108" s="316">
        <f t="shared" si="15"/>
        <v>388.74299999999999</v>
      </c>
      <c r="AA108" s="314"/>
      <c r="AB108" s="318">
        <f t="shared" si="16"/>
        <v>0</v>
      </c>
      <c r="AD108" s="53"/>
      <c r="AE108" s="53"/>
      <c r="AF108" s="53"/>
      <c r="AG108" s="53"/>
      <c r="AH108" s="53"/>
      <c r="AI108" s="394">
        <f>SUMIF(PIVOT!A:A,'BFA ATWA FR Y3'!A108,PIVOT!C:C)</f>
        <v>0</v>
      </c>
      <c r="AJ108" s="394"/>
      <c r="AK108" s="49"/>
      <c r="AL108" s="49"/>
    </row>
    <row r="109" spans="1:38" x14ac:dyDescent="0.25">
      <c r="A109" t="s">
        <v>136</v>
      </c>
      <c r="B109" s="52" t="s">
        <v>136</v>
      </c>
      <c r="C109" s="76"/>
      <c r="D109" s="58" t="s">
        <v>137</v>
      </c>
      <c r="E109" s="65" t="s">
        <v>103</v>
      </c>
      <c r="F109" s="44" t="s">
        <v>135</v>
      </c>
      <c r="G109" s="47">
        <v>8</v>
      </c>
      <c r="H109" s="45">
        <f>(150000/655.957)</f>
        <v>228.67352585611556</v>
      </c>
      <c r="I109" s="247">
        <v>1036.652</v>
      </c>
      <c r="J109" s="247"/>
      <c r="K109" s="248">
        <v>0</v>
      </c>
      <c r="L109" s="351"/>
      <c r="M109" s="44"/>
      <c r="N109" s="209"/>
      <c r="O109" s="47"/>
      <c r="P109" s="412">
        <f t="shared" si="19"/>
        <v>0</v>
      </c>
      <c r="Q109" s="262"/>
      <c r="R109" s="44"/>
      <c r="S109" s="47"/>
      <c r="T109" s="47"/>
      <c r="U109" s="49">
        <f t="shared" si="22"/>
        <v>0</v>
      </c>
      <c r="V109" s="296"/>
      <c r="W109" s="296"/>
      <c r="X109" s="315">
        <v>1036.652</v>
      </c>
      <c r="Z109" s="316">
        <f t="shared" ref="Z109:Z140" si="28">I109+K109+P109+U109</f>
        <v>1036.652</v>
      </c>
      <c r="AA109" s="314"/>
      <c r="AB109" s="318">
        <f t="shared" si="16"/>
        <v>0</v>
      </c>
      <c r="AD109" s="53"/>
      <c r="AE109" s="53"/>
      <c r="AF109" s="53"/>
      <c r="AG109" s="53"/>
      <c r="AH109" s="53"/>
      <c r="AI109" s="394">
        <f>SUMIF(PIVOT!A:A,'BFA ATWA FR Y3'!A109,PIVOT!C:C)</f>
        <v>0</v>
      </c>
      <c r="AJ109" s="394"/>
      <c r="AK109" s="49"/>
      <c r="AL109" s="49"/>
    </row>
    <row r="110" spans="1:38" x14ac:dyDescent="0.25">
      <c r="A110" t="s">
        <v>138</v>
      </c>
      <c r="B110" s="52" t="s">
        <v>138</v>
      </c>
      <c r="C110" s="76"/>
      <c r="D110" s="53" t="s">
        <v>139</v>
      </c>
      <c r="E110" s="65" t="s">
        <v>18</v>
      </c>
      <c r="F110" s="44" t="s">
        <v>140</v>
      </c>
      <c r="G110" s="47">
        <v>1</v>
      </c>
      <c r="H110" s="48">
        <v>27000</v>
      </c>
      <c r="I110" s="247">
        <v>26095.123</v>
      </c>
      <c r="J110" s="247"/>
      <c r="K110" s="248">
        <v>0</v>
      </c>
      <c r="L110" s="351"/>
      <c r="M110" s="44"/>
      <c r="N110" s="209"/>
      <c r="O110" s="47"/>
      <c r="P110" s="412">
        <f t="shared" si="19"/>
        <v>0</v>
      </c>
      <c r="Q110" s="262"/>
      <c r="R110" s="44"/>
      <c r="S110" s="47"/>
      <c r="T110" s="47"/>
      <c r="U110" s="49">
        <f t="shared" si="22"/>
        <v>0</v>
      </c>
      <c r="V110" s="296"/>
      <c r="W110" s="296"/>
      <c r="X110" s="315">
        <v>26095.123</v>
      </c>
      <c r="Z110" s="316">
        <f t="shared" si="28"/>
        <v>26095.123</v>
      </c>
      <c r="AA110" s="314"/>
      <c r="AB110" s="318">
        <f t="shared" si="16"/>
        <v>0</v>
      </c>
      <c r="AD110" s="53"/>
      <c r="AE110" s="53"/>
      <c r="AF110" s="53"/>
      <c r="AG110" s="53"/>
      <c r="AH110" s="53"/>
      <c r="AI110" s="394">
        <f>SUMIF(PIVOT!A:A,'BFA ATWA FR Y3'!A110,PIVOT!C:C)</f>
        <v>0</v>
      </c>
      <c r="AJ110" s="394"/>
      <c r="AK110" s="49"/>
      <c r="AL110" s="49"/>
    </row>
    <row r="111" spans="1:38" x14ac:dyDescent="0.25">
      <c r="A111" t="s">
        <v>141</v>
      </c>
      <c r="B111" s="52" t="s">
        <v>141</v>
      </c>
      <c r="C111" s="76"/>
      <c r="D111" s="53" t="s">
        <v>142</v>
      </c>
      <c r="E111" s="65" t="s">
        <v>103</v>
      </c>
      <c r="F111" s="44" t="s">
        <v>140</v>
      </c>
      <c r="G111" s="47">
        <v>3</v>
      </c>
      <c r="H111" s="77">
        <v>23333.33</v>
      </c>
      <c r="I111" s="247">
        <v>86726.10000000002</v>
      </c>
      <c r="J111" s="247"/>
      <c r="K111" s="248">
        <v>0</v>
      </c>
      <c r="L111" s="351"/>
      <c r="M111" s="44"/>
      <c r="N111" s="209"/>
      <c r="O111" s="47"/>
      <c r="P111" s="412">
        <f t="shared" si="19"/>
        <v>0</v>
      </c>
      <c r="Q111" s="262"/>
      <c r="R111" s="44"/>
      <c r="S111" s="47"/>
      <c r="T111" s="47"/>
      <c r="U111" s="49">
        <f t="shared" si="22"/>
        <v>0</v>
      </c>
      <c r="V111" s="296"/>
      <c r="W111" s="296"/>
      <c r="X111" s="315">
        <v>86726.10000000002</v>
      </c>
      <c r="Z111" s="316">
        <f t="shared" si="28"/>
        <v>86726.10000000002</v>
      </c>
      <c r="AA111" s="314"/>
      <c r="AB111" s="318">
        <f t="shared" si="16"/>
        <v>0</v>
      </c>
      <c r="AD111" s="53"/>
      <c r="AE111" s="53"/>
      <c r="AF111" s="53"/>
      <c r="AG111" s="53"/>
      <c r="AH111" s="53"/>
      <c r="AI111" s="394">
        <f>SUMIF(PIVOT!A:A,'BFA ATWA FR Y3'!A111,PIVOT!C:C)</f>
        <v>282.03699999999998</v>
      </c>
      <c r="AJ111" s="394"/>
      <c r="AK111" s="49"/>
      <c r="AL111" s="49"/>
    </row>
    <row r="112" spans="1:38" ht="51" x14ac:dyDescent="0.25">
      <c r="A112" t="s">
        <v>143</v>
      </c>
      <c r="B112" s="52" t="s">
        <v>143</v>
      </c>
      <c r="C112" s="76"/>
      <c r="D112" s="53" t="s">
        <v>144</v>
      </c>
      <c r="E112" s="65" t="s">
        <v>18</v>
      </c>
      <c r="F112" s="44" t="s">
        <v>145</v>
      </c>
      <c r="G112" s="47">
        <v>4</v>
      </c>
      <c r="H112" s="45">
        <f>(1440000/655.957)</f>
        <v>2195.2658482187094</v>
      </c>
      <c r="I112" s="247">
        <v>8781.0640000000003</v>
      </c>
      <c r="J112" s="247"/>
      <c r="K112" s="248">
        <v>0</v>
      </c>
      <c r="L112" s="351"/>
      <c r="M112" s="44"/>
      <c r="N112" s="209"/>
      <c r="O112" s="47"/>
      <c r="P112" s="412">
        <f t="shared" si="19"/>
        <v>0</v>
      </c>
      <c r="Q112" s="262"/>
      <c r="R112" s="44"/>
      <c r="S112" s="47"/>
      <c r="T112" s="47"/>
      <c r="U112" s="49">
        <f t="shared" si="22"/>
        <v>0</v>
      </c>
      <c r="V112" s="296"/>
      <c r="W112" s="296"/>
      <c r="X112" s="315">
        <v>8781.0640000000003</v>
      </c>
      <c r="Z112" s="316">
        <f t="shared" si="28"/>
        <v>8781.0640000000003</v>
      </c>
      <c r="AA112" s="314"/>
      <c r="AB112" s="318">
        <f t="shared" si="16"/>
        <v>0</v>
      </c>
      <c r="AD112" s="53"/>
      <c r="AE112" s="53"/>
      <c r="AF112" s="53"/>
      <c r="AG112" s="53"/>
      <c r="AH112" s="53"/>
      <c r="AI112" s="394">
        <f>SUMIF(PIVOT!A:A,'BFA ATWA FR Y3'!A112,PIVOT!C:C)</f>
        <v>4193.6989999999996</v>
      </c>
      <c r="AJ112" s="394"/>
      <c r="AK112" s="49"/>
      <c r="AL112" s="49" t="s">
        <v>6025</v>
      </c>
    </row>
    <row r="113" spans="1:38" x14ac:dyDescent="0.25">
      <c r="A113" t="s">
        <v>146</v>
      </c>
      <c r="B113" s="52" t="s">
        <v>146</v>
      </c>
      <c r="C113" s="76"/>
      <c r="D113" s="53" t="s">
        <v>147</v>
      </c>
      <c r="E113" s="65" t="s">
        <v>103</v>
      </c>
      <c r="F113" s="44" t="s">
        <v>145</v>
      </c>
      <c r="G113" s="47">
        <v>11</v>
      </c>
      <c r="H113" s="45">
        <f>(800000/655.957)</f>
        <v>1219.592137899283</v>
      </c>
      <c r="I113" s="247">
        <v>13415.478999999999</v>
      </c>
      <c r="J113" s="247"/>
      <c r="K113" s="248">
        <v>0</v>
      </c>
      <c r="L113" s="351"/>
      <c r="M113" s="44"/>
      <c r="N113" s="209"/>
      <c r="O113" s="47"/>
      <c r="P113" s="412">
        <f t="shared" si="19"/>
        <v>0</v>
      </c>
      <c r="Q113" s="262"/>
      <c r="R113" s="44"/>
      <c r="S113" s="47"/>
      <c r="T113" s="47"/>
      <c r="U113" s="49">
        <f t="shared" si="22"/>
        <v>0</v>
      </c>
      <c r="V113" s="296"/>
      <c r="W113" s="296"/>
      <c r="X113" s="315">
        <v>13415.478999999999</v>
      </c>
      <c r="Z113" s="316">
        <f t="shared" si="28"/>
        <v>13415.478999999999</v>
      </c>
      <c r="AA113" s="314"/>
      <c r="AB113" s="318">
        <f t="shared" si="16"/>
        <v>0</v>
      </c>
      <c r="AD113" s="53"/>
      <c r="AE113" s="53"/>
      <c r="AF113" s="53"/>
      <c r="AG113" s="53"/>
      <c r="AH113" s="53"/>
      <c r="AI113" s="394">
        <f>SUMIF(PIVOT!A:A,'BFA ATWA FR Y3'!A113,PIVOT!C:C)</f>
        <v>0</v>
      </c>
      <c r="AJ113" s="394"/>
      <c r="AK113" s="49"/>
      <c r="AL113" s="49"/>
    </row>
    <row r="114" spans="1:38" x14ac:dyDescent="0.25">
      <c r="B114" s="52"/>
      <c r="C114" s="76"/>
      <c r="D114" s="32" t="s">
        <v>148</v>
      </c>
      <c r="E114" s="43"/>
      <c r="F114" s="44"/>
      <c r="G114" s="47"/>
      <c r="H114" s="47"/>
      <c r="I114" s="247">
        <v>0</v>
      </c>
      <c r="J114" s="247"/>
      <c r="K114" s="248">
        <v>0</v>
      </c>
      <c r="L114" s="351"/>
      <c r="M114" s="44"/>
      <c r="N114" s="209"/>
      <c r="O114" s="47"/>
      <c r="P114" s="412">
        <f t="shared" si="19"/>
        <v>0</v>
      </c>
      <c r="Q114" s="262"/>
      <c r="R114" s="44"/>
      <c r="S114" s="47"/>
      <c r="T114" s="47"/>
      <c r="U114" s="49">
        <f t="shared" si="22"/>
        <v>0</v>
      </c>
      <c r="V114" s="296"/>
      <c r="W114" s="296"/>
      <c r="X114" s="315">
        <v>0</v>
      </c>
      <c r="Z114" s="316">
        <f t="shared" si="28"/>
        <v>0</v>
      </c>
      <c r="AA114" s="314"/>
      <c r="AB114" s="318">
        <f t="shared" si="16"/>
        <v>0</v>
      </c>
      <c r="AD114" s="53"/>
      <c r="AE114" s="53"/>
      <c r="AF114" s="53"/>
      <c r="AG114" s="53"/>
      <c r="AH114" s="53"/>
      <c r="AI114" s="394">
        <f>SUMIF(PIVOT!A:A,'BFA ATWA FR Y3'!A114,PIVOT!C:C)</f>
        <v>0</v>
      </c>
      <c r="AJ114" s="394"/>
      <c r="AK114" s="49"/>
      <c r="AL114" s="49"/>
    </row>
    <row r="115" spans="1:38" x14ac:dyDescent="0.25">
      <c r="A115" t="s">
        <v>149</v>
      </c>
      <c r="B115" s="52" t="s">
        <v>149</v>
      </c>
      <c r="C115" s="76"/>
      <c r="D115" s="47" t="s">
        <v>150</v>
      </c>
      <c r="E115" s="43"/>
      <c r="F115" s="44" t="s">
        <v>151</v>
      </c>
      <c r="G115" s="47">
        <v>1</v>
      </c>
      <c r="H115" s="23">
        <v>9000</v>
      </c>
      <c r="I115" s="247">
        <v>6860.2069999999994</v>
      </c>
      <c r="J115" s="247"/>
      <c r="K115" s="248">
        <v>0</v>
      </c>
      <c r="L115" s="351"/>
      <c r="M115" s="44" t="s">
        <v>151</v>
      </c>
      <c r="N115" s="209"/>
      <c r="O115" s="47"/>
      <c r="P115" s="412">
        <f t="shared" si="19"/>
        <v>0</v>
      </c>
      <c r="Q115" s="262"/>
      <c r="R115" s="44" t="s">
        <v>151</v>
      </c>
      <c r="S115" s="47"/>
      <c r="T115" s="47"/>
      <c r="U115" s="49">
        <f t="shared" si="22"/>
        <v>0</v>
      </c>
      <c r="V115" s="296"/>
      <c r="W115" s="296"/>
      <c r="X115" s="315">
        <v>6860.2069999999994</v>
      </c>
      <c r="Z115" s="316">
        <f t="shared" si="28"/>
        <v>6860.2069999999994</v>
      </c>
      <c r="AA115" s="314"/>
      <c r="AB115" s="318">
        <f t="shared" si="16"/>
        <v>0</v>
      </c>
      <c r="AD115" s="53"/>
      <c r="AE115" s="53"/>
      <c r="AF115" s="53"/>
      <c r="AG115" s="53"/>
      <c r="AH115" s="53"/>
      <c r="AI115" s="394">
        <f>SUMIF(PIVOT!A:A,'BFA ATWA FR Y3'!A115,PIVOT!C:C)</f>
        <v>0</v>
      </c>
      <c r="AJ115" s="394"/>
      <c r="AK115" s="49"/>
      <c r="AL115" s="49"/>
    </row>
    <row r="116" spans="1:38" x14ac:dyDescent="0.25">
      <c r="A116" t="s">
        <v>152</v>
      </c>
      <c r="B116" s="52" t="s">
        <v>152</v>
      </c>
      <c r="C116" s="76"/>
      <c r="D116" s="47" t="s">
        <v>153</v>
      </c>
      <c r="E116" s="43"/>
      <c r="F116" s="44" t="s">
        <v>154</v>
      </c>
      <c r="G116" s="47"/>
      <c r="H116" s="47"/>
      <c r="I116" s="247">
        <v>0</v>
      </c>
      <c r="J116" s="247"/>
      <c r="K116" s="248">
        <v>0</v>
      </c>
      <c r="L116" s="351"/>
      <c r="M116" s="44" t="s">
        <v>154</v>
      </c>
      <c r="N116" s="209"/>
      <c r="O116" s="47"/>
      <c r="P116" s="412">
        <f t="shared" si="19"/>
        <v>0</v>
      </c>
      <c r="Q116" s="262"/>
      <c r="R116" s="44" t="s">
        <v>154</v>
      </c>
      <c r="S116" s="47"/>
      <c r="T116" s="47"/>
      <c r="U116" s="49">
        <f t="shared" si="22"/>
        <v>0</v>
      </c>
      <c r="V116" s="296"/>
      <c r="W116" s="296"/>
      <c r="X116" s="315">
        <v>0</v>
      </c>
      <c r="Z116" s="316">
        <f t="shared" si="28"/>
        <v>0</v>
      </c>
      <c r="AA116" s="314"/>
      <c r="AB116" s="318">
        <f t="shared" si="16"/>
        <v>0</v>
      </c>
      <c r="AD116" s="53"/>
      <c r="AE116" s="53"/>
      <c r="AF116" s="53"/>
      <c r="AG116" s="53"/>
      <c r="AH116" s="53"/>
      <c r="AI116" s="394">
        <f>SUMIF(PIVOT!A:A,'BFA ATWA FR Y3'!A116,PIVOT!C:C)</f>
        <v>0</v>
      </c>
      <c r="AJ116" s="394"/>
      <c r="AK116" s="49"/>
      <c r="AL116" s="49"/>
    </row>
    <row r="117" spans="1:38" x14ac:dyDescent="0.25">
      <c r="A117" t="s">
        <v>155</v>
      </c>
      <c r="B117" s="52" t="s">
        <v>155</v>
      </c>
      <c r="C117" s="76"/>
      <c r="D117" s="47" t="s">
        <v>156</v>
      </c>
      <c r="E117" s="43"/>
      <c r="F117" s="44" t="s">
        <v>154</v>
      </c>
      <c r="G117" s="47"/>
      <c r="H117" s="47"/>
      <c r="I117" s="247">
        <v>0</v>
      </c>
      <c r="J117" s="247"/>
      <c r="K117" s="248">
        <v>0</v>
      </c>
      <c r="L117" s="351"/>
      <c r="M117" s="44" t="s">
        <v>154</v>
      </c>
      <c r="N117" s="209"/>
      <c r="O117" s="47"/>
      <c r="P117" s="412">
        <f t="shared" si="19"/>
        <v>0</v>
      </c>
      <c r="Q117" s="262"/>
      <c r="R117" s="44" t="s">
        <v>154</v>
      </c>
      <c r="S117" s="47">
        <v>1</v>
      </c>
      <c r="T117" s="23">
        <v>9000</v>
      </c>
      <c r="U117" s="49">
        <f t="shared" si="22"/>
        <v>9000</v>
      </c>
      <c r="V117" s="296"/>
      <c r="W117" s="296"/>
      <c r="X117" s="315">
        <v>9000</v>
      </c>
      <c r="Z117" s="316">
        <f t="shared" si="28"/>
        <v>9000</v>
      </c>
      <c r="AA117" s="314"/>
      <c r="AB117" s="318">
        <f t="shared" si="16"/>
        <v>0</v>
      </c>
      <c r="AD117" s="53"/>
      <c r="AE117" s="53"/>
      <c r="AF117" s="53"/>
      <c r="AG117" s="53"/>
      <c r="AH117" s="53"/>
      <c r="AI117" s="394">
        <f>SUMIF(PIVOT!A:A,'BFA ATWA FR Y3'!A117,PIVOT!C:C)</f>
        <v>0</v>
      </c>
      <c r="AJ117" s="394"/>
      <c r="AK117" s="49"/>
      <c r="AL117" s="49"/>
    </row>
    <row r="118" spans="1:38" ht="25.5" x14ac:dyDescent="0.25">
      <c r="A118" t="s">
        <v>157</v>
      </c>
      <c r="B118" s="52" t="s">
        <v>157</v>
      </c>
      <c r="C118" s="76"/>
      <c r="D118" s="47" t="s">
        <v>158</v>
      </c>
      <c r="E118" s="43"/>
      <c r="F118" s="44" t="s">
        <v>112</v>
      </c>
      <c r="G118" s="47">
        <v>1</v>
      </c>
      <c r="H118" s="78">
        <v>2500</v>
      </c>
      <c r="I118" s="247">
        <v>0</v>
      </c>
      <c r="J118" s="247"/>
      <c r="K118" s="248">
        <v>2751.0369999999998</v>
      </c>
      <c r="L118" s="351"/>
      <c r="M118" s="44" t="s">
        <v>112</v>
      </c>
      <c r="N118" s="209">
        <v>1</v>
      </c>
      <c r="O118" s="87">
        <v>5000</v>
      </c>
      <c r="P118" s="412">
        <f t="shared" si="19"/>
        <v>5000</v>
      </c>
      <c r="Q118" s="262"/>
      <c r="R118" s="44" t="s">
        <v>112</v>
      </c>
      <c r="S118" s="47">
        <v>1</v>
      </c>
      <c r="T118" s="78">
        <v>2500</v>
      </c>
      <c r="U118" s="49">
        <f t="shared" si="22"/>
        <v>2500</v>
      </c>
      <c r="V118" s="296"/>
      <c r="W118" s="296"/>
      <c r="X118" s="315">
        <v>7500</v>
      </c>
      <c r="Z118" s="316">
        <f t="shared" si="28"/>
        <v>10251.037</v>
      </c>
      <c r="AA118" s="314"/>
      <c r="AB118" s="318">
        <f t="shared" si="16"/>
        <v>2751.0370000000003</v>
      </c>
      <c r="AD118" s="53"/>
      <c r="AE118" s="53"/>
      <c r="AF118" s="53"/>
      <c r="AG118" s="53"/>
      <c r="AH118" s="53"/>
      <c r="AI118" s="394">
        <f>SUMIF(PIVOT!A:A,'BFA ATWA FR Y3'!A118,PIVOT!C:C)</f>
        <v>140.56399999999999</v>
      </c>
      <c r="AJ118" s="393">
        <f t="shared" ref="AJ118:AJ119" si="29">P118-AI118</f>
        <v>4859.4359999999997</v>
      </c>
      <c r="AK118" s="349">
        <f t="shared" ref="AK118:AK119" si="30">AI118/P118</f>
        <v>2.81128E-2</v>
      </c>
      <c r="AL118" s="49" t="s">
        <v>6029</v>
      </c>
    </row>
    <row r="119" spans="1:38" x14ac:dyDescent="0.25">
      <c r="A119" t="s">
        <v>159</v>
      </c>
      <c r="B119" s="52" t="s">
        <v>159</v>
      </c>
      <c r="C119" s="76"/>
      <c r="D119" s="75" t="s">
        <v>160</v>
      </c>
      <c r="E119" s="79"/>
      <c r="F119" s="80" t="s">
        <v>161</v>
      </c>
      <c r="G119" s="81"/>
      <c r="H119" s="82"/>
      <c r="I119" s="247">
        <v>146746.44899999999</v>
      </c>
      <c r="J119" s="247"/>
      <c r="K119" s="248">
        <v>65973.392000000007</v>
      </c>
      <c r="L119" s="351"/>
      <c r="M119" s="80" t="s">
        <v>161</v>
      </c>
      <c r="N119" s="209">
        <v>1</v>
      </c>
      <c r="O119" s="49">
        <v>146000</v>
      </c>
      <c r="P119" s="413">
        <v>146000</v>
      </c>
      <c r="Q119" s="262"/>
      <c r="R119" s="80" t="s">
        <v>161</v>
      </c>
      <c r="S119" s="47">
        <v>1</v>
      </c>
      <c r="T119" s="47" t="s">
        <v>518</v>
      </c>
      <c r="U119" s="128">
        <v>10950</v>
      </c>
      <c r="V119" s="331"/>
      <c r="W119" s="331"/>
      <c r="X119" s="315">
        <v>365000.44900000002</v>
      </c>
      <c r="Z119" s="316">
        <f t="shared" si="28"/>
        <v>369669.84100000001</v>
      </c>
      <c r="AA119" s="314"/>
      <c r="AB119" s="318">
        <f t="shared" si="16"/>
        <v>4669.3919999999925</v>
      </c>
      <c r="AD119" s="53"/>
      <c r="AE119" s="53"/>
      <c r="AF119" s="53"/>
      <c r="AG119" s="53"/>
      <c r="AH119" s="53"/>
      <c r="AI119" s="394">
        <f>SUMIF(PIVOT!A:A,'BFA ATWA FR Y3'!A119,PIVOT!C:C)</f>
        <v>117309.94899999999</v>
      </c>
      <c r="AJ119" s="393">
        <f t="shared" si="29"/>
        <v>28690.051000000007</v>
      </c>
      <c r="AK119" s="349">
        <f t="shared" si="30"/>
        <v>0.80349280136986301</v>
      </c>
      <c r="AL119" s="128"/>
    </row>
    <row r="120" spans="1:38" x14ac:dyDescent="0.25">
      <c r="B120" s="52"/>
      <c r="C120" s="76"/>
      <c r="D120" s="32" t="s">
        <v>162</v>
      </c>
      <c r="E120" s="43"/>
      <c r="F120" s="44"/>
      <c r="G120" s="22"/>
      <c r="H120" s="33"/>
      <c r="I120" s="247">
        <v>0</v>
      </c>
      <c r="J120" s="247"/>
      <c r="K120" s="245"/>
      <c r="L120" s="231"/>
      <c r="M120" s="44"/>
      <c r="N120" s="361"/>
      <c r="O120" s="131"/>
      <c r="P120" s="412">
        <f t="shared" si="19"/>
        <v>0</v>
      </c>
      <c r="Q120" s="262"/>
      <c r="R120" s="44"/>
      <c r="S120" s="22"/>
      <c r="T120" s="33"/>
      <c r="U120" s="49">
        <f t="shared" ref="U120:U154" si="31">S120*T120</f>
        <v>0</v>
      </c>
      <c r="V120" s="296"/>
      <c r="W120" s="296"/>
      <c r="X120" s="315">
        <v>0</v>
      </c>
      <c r="Z120" s="316">
        <f t="shared" si="28"/>
        <v>0</v>
      </c>
      <c r="AA120" s="314"/>
      <c r="AB120" s="318">
        <f t="shared" si="16"/>
        <v>0</v>
      </c>
      <c r="AD120" s="53"/>
      <c r="AE120" s="53"/>
      <c r="AF120" s="53"/>
      <c r="AG120" s="53"/>
      <c r="AH120" s="53"/>
      <c r="AI120" s="394">
        <f>SUMIF(PIVOT!A:A,'BFA ATWA FR Y3'!A120,PIVOT!C:C)</f>
        <v>0</v>
      </c>
      <c r="AJ120" s="394"/>
      <c r="AK120" s="49"/>
      <c r="AL120" s="49"/>
    </row>
    <row r="121" spans="1:38" x14ac:dyDescent="0.25">
      <c r="A121" t="s">
        <v>163</v>
      </c>
      <c r="B121" s="52" t="s">
        <v>163</v>
      </c>
      <c r="C121" s="76"/>
      <c r="D121" s="47" t="s">
        <v>164</v>
      </c>
      <c r="E121" s="43"/>
      <c r="F121" s="44" t="s">
        <v>165</v>
      </c>
      <c r="G121" s="22">
        <v>1</v>
      </c>
      <c r="H121" s="23">
        <f>2750000/655.957</f>
        <v>4192.3479740287858</v>
      </c>
      <c r="I121" s="247">
        <v>0</v>
      </c>
      <c r="J121" s="247"/>
      <c r="K121" s="245">
        <v>8095.0429999999997</v>
      </c>
      <c r="L121" s="231"/>
      <c r="M121" s="44" t="s">
        <v>165</v>
      </c>
      <c r="N121" s="361">
        <v>1</v>
      </c>
      <c r="O121" s="23">
        <v>9000</v>
      </c>
      <c r="P121" s="412">
        <f t="shared" si="19"/>
        <v>9000</v>
      </c>
      <c r="Q121" s="262"/>
      <c r="R121" s="44" t="s">
        <v>165</v>
      </c>
      <c r="S121" s="22">
        <v>1</v>
      </c>
      <c r="T121" s="23">
        <v>9000</v>
      </c>
      <c r="U121" s="49">
        <f t="shared" si="31"/>
        <v>9000</v>
      </c>
      <c r="V121" s="296"/>
      <c r="W121" s="296"/>
      <c r="X121" s="315">
        <v>20962.347974028788</v>
      </c>
      <c r="Z121" s="316">
        <f t="shared" si="28"/>
        <v>26095.042999999998</v>
      </c>
      <c r="AA121" s="314"/>
      <c r="AB121" s="318">
        <f t="shared" si="16"/>
        <v>5132.6950259712103</v>
      </c>
      <c r="AD121" s="53"/>
      <c r="AE121" s="53"/>
      <c r="AF121" s="53"/>
      <c r="AG121" s="53"/>
      <c r="AH121" s="53"/>
      <c r="AI121" s="394">
        <f>SUMIF(PIVOT!A:A,'BFA ATWA FR Y3'!A121,PIVOT!C:C)</f>
        <v>9175.598</v>
      </c>
      <c r="AJ121" s="393">
        <f t="shared" ref="AJ121" si="32">P121-AI121</f>
        <v>-175.59799999999996</v>
      </c>
      <c r="AK121" s="349">
        <f t="shared" ref="AK121" si="33">AI121/P121</f>
        <v>1.0195108888888889</v>
      </c>
      <c r="AL121" s="49"/>
    </row>
    <row r="122" spans="1:38" x14ac:dyDescent="0.25">
      <c r="A122" t="e">
        <v>#N/A</v>
      </c>
      <c r="B122" s="52"/>
      <c r="C122" s="76"/>
      <c r="D122" s="32"/>
      <c r="E122" s="43"/>
      <c r="F122" s="44"/>
      <c r="G122" s="22"/>
      <c r="H122" s="33"/>
      <c r="I122" s="247">
        <v>0</v>
      </c>
      <c r="J122" s="247"/>
      <c r="K122" s="245"/>
      <c r="L122" s="231"/>
      <c r="M122" s="44"/>
      <c r="N122" s="361"/>
      <c r="O122" s="131"/>
      <c r="P122" s="412">
        <f t="shared" si="19"/>
        <v>0</v>
      </c>
      <c r="Q122" s="262"/>
      <c r="R122" s="44"/>
      <c r="S122" s="22"/>
      <c r="T122" s="33"/>
      <c r="U122" s="49">
        <f t="shared" si="31"/>
        <v>0</v>
      </c>
      <c r="V122" s="296"/>
      <c r="W122" s="296"/>
      <c r="X122" s="315">
        <v>0</v>
      </c>
      <c r="Z122" s="316">
        <f t="shared" si="28"/>
        <v>0</v>
      </c>
      <c r="AA122" s="314"/>
      <c r="AB122" s="318">
        <f t="shared" si="16"/>
        <v>0</v>
      </c>
      <c r="AD122" s="53"/>
      <c r="AE122" s="53"/>
      <c r="AF122" s="53"/>
      <c r="AG122" s="53"/>
      <c r="AH122" s="53"/>
      <c r="AI122" s="394">
        <f>SUMIF(PIVOT!A:A,'BFA ATWA FR Y3'!A122,PIVOT!C:C)</f>
        <v>0</v>
      </c>
      <c r="AJ122" s="394"/>
      <c r="AK122" s="49"/>
      <c r="AL122" s="49"/>
    </row>
    <row r="123" spans="1:38" x14ac:dyDescent="0.25">
      <c r="A123" t="e">
        <v>#N/A</v>
      </c>
      <c r="B123" s="52"/>
      <c r="C123" s="76"/>
      <c r="D123" s="32" t="s">
        <v>166</v>
      </c>
      <c r="E123" s="43"/>
      <c r="F123" s="44"/>
      <c r="G123" s="22"/>
      <c r="H123" s="33"/>
      <c r="I123" s="247">
        <v>0</v>
      </c>
      <c r="J123" s="247"/>
      <c r="K123" s="245"/>
      <c r="L123" s="231"/>
      <c r="M123" s="44"/>
      <c r="N123" s="361"/>
      <c r="O123" s="131"/>
      <c r="P123" s="412">
        <f t="shared" si="19"/>
        <v>0</v>
      </c>
      <c r="Q123" s="262"/>
      <c r="R123" s="44"/>
      <c r="S123" s="22"/>
      <c r="T123" s="33"/>
      <c r="U123" s="49">
        <f t="shared" si="31"/>
        <v>0</v>
      </c>
      <c r="V123" s="296"/>
      <c r="W123" s="296"/>
      <c r="X123" s="315">
        <v>0</v>
      </c>
      <c r="Z123" s="316">
        <f t="shared" si="28"/>
        <v>0</v>
      </c>
      <c r="AA123" s="314"/>
      <c r="AB123" s="318">
        <f t="shared" si="16"/>
        <v>0</v>
      </c>
      <c r="AD123" s="53"/>
      <c r="AE123" s="53"/>
      <c r="AF123" s="53"/>
      <c r="AG123" s="53"/>
      <c r="AH123" s="53"/>
      <c r="AI123" s="394">
        <f>SUMIF(PIVOT!A:A,'BFA ATWA FR Y3'!A123,PIVOT!C:C)</f>
        <v>0</v>
      </c>
      <c r="AJ123" s="394"/>
      <c r="AK123" s="49"/>
      <c r="AL123" s="49"/>
    </row>
    <row r="124" spans="1:38" x14ac:dyDescent="0.25">
      <c r="A124" t="e">
        <v>#N/A</v>
      </c>
      <c r="B124" s="52"/>
      <c r="C124" s="76"/>
      <c r="D124" s="47" t="s">
        <v>167</v>
      </c>
      <c r="E124" s="43"/>
      <c r="F124" s="44" t="s">
        <v>19</v>
      </c>
      <c r="G124" s="22"/>
      <c r="H124" s="83"/>
      <c r="I124" s="247">
        <v>0</v>
      </c>
      <c r="J124" s="247"/>
      <c r="K124" s="245"/>
      <c r="L124" s="231"/>
      <c r="M124" s="44" t="s">
        <v>19</v>
      </c>
      <c r="N124" s="361"/>
      <c r="O124" s="131"/>
      <c r="P124" s="412">
        <f t="shared" si="19"/>
        <v>0</v>
      </c>
      <c r="Q124" s="262"/>
      <c r="R124" s="44" t="s">
        <v>19</v>
      </c>
      <c r="S124" s="22"/>
      <c r="T124" s="33"/>
      <c r="U124" s="49">
        <f t="shared" si="31"/>
        <v>0</v>
      </c>
      <c r="V124" s="296"/>
      <c r="W124" s="296"/>
      <c r="X124" s="315">
        <v>0</v>
      </c>
      <c r="Z124" s="316">
        <f t="shared" si="28"/>
        <v>0</v>
      </c>
      <c r="AA124" s="314"/>
      <c r="AB124" s="318">
        <f t="shared" si="16"/>
        <v>0</v>
      </c>
      <c r="AD124" s="53"/>
      <c r="AE124" s="53"/>
      <c r="AF124" s="53"/>
      <c r="AG124" s="53"/>
      <c r="AH124" s="53"/>
      <c r="AI124" s="394">
        <f>SUMIF(PIVOT!A:A,'BFA ATWA FR Y3'!A124,PIVOT!C:C)</f>
        <v>0</v>
      </c>
      <c r="AJ124" s="394"/>
      <c r="AK124" s="49"/>
      <c r="AL124" s="49"/>
    </row>
    <row r="125" spans="1:38" x14ac:dyDescent="0.25">
      <c r="A125" t="e">
        <v>#N/A</v>
      </c>
      <c r="B125" s="52"/>
      <c r="C125" s="76"/>
      <c r="D125" s="47" t="s">
        <v>168</v>
      </c>
      <c r="E125" s="43"/>
      <c r="F125" s="44" t="s">
        <v>19</v>
      </c>
      <c r="G125" s="22"/>
      <c r="H125" s="83"/>
      <c r="I125" s="247">
        <v>0</v>
      </c>
      <c r="J125" s="247"/>
      <c r="K125" s="245"/>
      <c r="L125" s="231"/>
      <c r="M125" s="44" t="s">
        <v>19</v>
      </c>
      <c r="N125" s="361"/>
      <c r="O125" s="131"/>
      <c r="P125" s="412">
        <f t="shared" si="19"/>
        <v>0</v>
      </c>
      <c r="Q125" s="262"/>
      <c r="R125" s="44" t="s">
        <v>19</v>
      </c>
      <c r="S125" s="22"/>
      <c r="T125" s="33"/>
      <c r="U125" s="49">
        <f t="shared" si="31"/>
        <v>0</v>
      </c>
      <c r="V125" s="296"/>
      <c r="W125" s="296"/>
      <c r="X125" s="315">
        <v>0</v>
      </c>
      <c r="Z125" s="316">
        <f t="shared" si="28"/>
        <v>0</v>
      </c>
      <c r="AA125" s="314"/>
      <c r="AB125" s="318">
        <f t="shared" si="16"/>
        <v>0</v>
      </c>
      <c r="AD125" s="53"/>
      <c r="AE125" s="53"/>
      <c r="AF125" s="53"/>
      <c r="AG125" s="53"/>
      <c r="AH125" s="53"/>
      <c r="AI125" s="394">
        <f>SUMIF(PIVOT!A:A,'BFA ATWA FR Y3'!A125,PIVOT!C:C)</f>
        <v>0</v>
      </c>
      <c r="AJ125" s="394"/>
      <c r="AK125" s="49"/>
      <c r="AL125" s="49"/>
    </row>
    <row r="126" spans="1:38" x14ac:dyDescent="0.25">
      <c r="A126" t="s">
        <v>169</v>
      </c>
      <c r="B126" s="52" t="s">
        <v>169</v>
      </c>
      <c r="C126" s="76"/>
      <c r="D126" s="74" t="s">
        <v>170</v>
      </c>
      <c r="E126" s="84" t="s">
        <v>18</v>
      </c>
      <c r="F126" s="44" t="s">
        <v>19</v>
      </c>
      <c r="G126" s="22">
        <v>12</v>
      </c>
      <c r="H126" s="83">
        <f>(873*1.14)</f>
        <v>995.21999999999991</v>
      </c>
      <c r="I126" s="247">
        <v>8960.2139999999981</v>
      </c>
      <c r="J126" s="247"/>
      <c r="K126" s="245">
        <v>13162.969000000001</v>
      </c>
      <c r="L126" s="231"/>
      <c r="M126" s="44" t="s">
        <v>19</v>
      </c>
      <c r="N126" s="361">
        <v>12</v>
      </c>
      <c r="O126" s="193">
        <f>(873*1.14)</f>
        <v>995.21999999999991</v>
      </c>
      <c r="P126" s="412">
        <f>N126*O126</f>
        <v>11942.64</v>
      </c>
      <c r="Q126" s="262"/>
      <c r="R126" s="44" t="s">
        <v>19</v>
      </c>
      <c r="S126" s="268">
        <v>11</v>
      </c>
      <c r="T126" s="267">
        <f>(873*1.14)</f>
        <v>995.21999999999991</v>
      </c>
      <c r="U126" s="49">
        <f t="shared" si="31"/>
        <v>10947.419999999998</v>
      </c>
      <c r="V126" s="296"/>
      <c r="W126" s="296"/>
      <c r="X126" s="315">
        <v>43792.913999999997</v>
      </c>
      <c r="Z126" s="316">
        <f t="shared" si="28"/>
        <v>45013.242999999995</v>
      </c>
      <c r="AA126" s="314"/>
      <c r="AB126" s="318">
        <f t="shared" si="16"/>
        <v>1220.3289999999979</v>
      </c>
      <c r="AD126" s="53"/>
      <c r="AE126" s="53"/>
      <c r="AF126" s="53"/>
      <c r="AG126" s="53"/>
      <c r="AH126" s="53"/>
      <c r="AI126" s="394">
        <f>SUMIF(PIVOT!A:A,'BFA ATWA FR Y3'!A126,PIVOT!C:C)</f>
        <v>6853.3529999999955</v>
      </c>
      <c r="AJ126" s="393">
        <f t="shared" ref="AJ126" si="34">P126-AI126</f>
        <v>5089.2870000000039</v>
      </c>
      <c r="AK126" s="349">
        <f t="shared" ref="AK126" si="35">AI126/P126</f>
        <v>0.57385578063141784</v>
      </c>
      <c r="AL126" s="49"/>
    </row>
    <row r="127" spans="1:38" x14ac:dyDescent="0.25">
      <c r="A127" t="s">
        <v>171</v>
      </c>
      <c r="B127" s="52" t="s">
        <v>171</v>
      </c>
      <c r="C127" s="76"/>
      <c r="D127" s="74" t="s">
        <v>172</v>
      </c>
      <c r="E127" s="84" t="s">
        <v>18</v>
      </c>
      <c r="F127" s="44" t="s">
        <v>19</v>
      </c>
      <c r="G127" s="22">
        <v>12</v>
      </c>
      <c r="H127" s="83">
        <f>(231*1.14)</f>
        <v>263.33999999999997</v>
      </c>
      <c r="I127" s="247">
        <v>4313.4269999999988</v>
      </c>
      <c r="J127" s="247"/>
      <c r="K127" s="245">
        <v>9028.5509999999977</v>
      </c>
      <c r="L127" s="231"/>
      <c r="M127" s="44" t="s">
        <v>19</v>
      </c>
      <c r="N127" s="361">
        <v>12</v>
      </c>
      <c r="O127" s="193">
        <v>500</v>
      </c>
      <c r="P127" s="412">
        <f>N127*O127</f>
        <v>6000</v>
      </c>
      <c r="Q127" s="262"/>
      <c r="R127" s="44" t="s">
        <v>19</v>
      </c>
      <c r="S127" s="268">
        <v>11</v>
      </c>
      <c r="T127" s="267">
        <v>500</v>
      </c>
      <c r="U127" s="49">
        <f t="shared" si="31"/>
        <v>5500</v>
      </c>
      <c r="V127" s="296"/>
      <c r="W127" s="296"/>
      <c r="X127" s="315">
        <v>13530.326999999999</v>
      </c>
      <c r="Z127" s="316">
        <f t="shared" si="28"/>
        <v>24841.977999999996</v>
      </c>
      <c r="AA127" s="314"/>
      <c r="AB127" s="318">
        <f t="shared" si="16"/>
        <v>11311.650999999996</v>
      </c>
      <c r="AD127" s="53"/>
      <c r="AE127" s="53"/>
      <c r="AF127" s="53"/>
      <c r="AG127" s="53"/>
      <c r="AH127" s="53"/>
      <c r="AI127" s="394">
        <f>SUMIF(PIVOT!A:A,'BFA ATWA FR Y3'!A127,PIVOT!C:C)</f>
        <v>5060.2639999999983</v>
      </c>
      <c r="AJ127" s="393">
        <f t="shared" ref="AJ127:AJ154" si="36">P127-AI127</f>
        <v>939.7360000000017</v>
      </c>
      <c r="AK127" s="349">
        <f t="shared" ref="AK127:AK154" si="37">AI127/P127</f>
        <v>0.84337733333333309</v>
      </c>
      <c r="AL127" s="49"/>
    </row>
    <row r="128" spans="1:38" x14ac:dyDescent="0.25">
      <c r="A128" t="s">
        <v>173</v>
      </c>
      <c r="B128" s="52" t="s">
        <v>173</v>
      </c>
      <c r="C128" s="76"/>
      <c r="D128" s="53" t="s">
        <v>174</v>
      </c>
      <c r="E128" s="65" t="s">
        <v>18</v>
      </c>
      <c r="F128" s="44" t="s">
        <v>19</v>
      </c>
      <c r="G128" s="22">
        <v>6</v>
      </c>
      <c r="H128" s="45">
        <f>((1000000/655.957))</f>
        <v>1524.4901723741038</v>
      </c>
      <c r="I128" s="247">
        <v>9324.1060000000016</v>
      </c>
      <c r="J128" s="247"/>
      <c r="K128" s="245">
        <v>15509.607999999997</v>
      </c>
      <c r="L128" s="231"/>
      <c r="M128" s="44" t="s">
        <v>19</v>
      </c>
      <c r="N128" s="361">
        <v>12</v>
      </c>
      <c r="O128" s="193">
        <f>((1000000/655.957))</f>
        <v>1524.4901723741038</v>
      </c>
      <c r="P128" s="412">
        <f>N128*O128</f>
        <v>18293.882068489245</v>
      </c>
      <c r="Q128" s="262"/>
      <c r="R128" s="44" t="s">
        <v>19</v>
      </c>
      <c r="S128" s="268">
        <v>11</v>
      </c>
      <c r="T128" s="267">
        <f>((1000000/655.957))</f>
        <v>1524.4901723741038</v>
      </c>
      <c r="U128" s="49">
        <f t="shared" si="31"/>
        <v>16769.391896115143</v>
      </c>
      <c r="V128" s="296"/>
      <c r="W128" s="296"/>
      <c r="X128" s="315">
        <v>62681.262033093641</v>
      </c>
      <c r="Z128" s="316">
        <f t="shared" si="28"/>
        <v>59896.987964604392</v>
      </c>
      <c r="AA128" s="314"/>
      <c r="AB128" s="318">
        <f t="shared" si="16"/>
        <v>-2784.2740684892487</v>
      </c>
      <c r="AD128" s="53"/>
      <c r="AE128" s="53"/>
      <c r="AF128" s="53"/>
      <c r="AG128" s="53"/>
      <c r="AH128" s="53"/>
      <c r="AI128" s="394">
        <f>SUMIF(PIVOT!A:A,'BFA ATWA FR Y3'!A128,PIVOT!C:C)</f>
        <v>4194.3949999999986</v>
      </c>
      <c r="AJ128" s="393">
        <f t="shared" si="36"/>
        <v>14099.487068489247</v>
      </c>
      <c r="AK128" s="349">
        <f t="shared" si="37"/>
        <v>0.22927856341791658</v>
      </c>
      <c r="AL128" s="49"/>
    </row>
    <row r="129" spans="1:38" x14ac:dyDescent="0.25">
      <c r="A129" t="s">
        <v>175</v>
      </c>
      <c r="B129" s="52" t="s">
        <v>175</v>
      </c>
      <c r="C129" s="76"/>
      <c r="D129" s="53" t="s">
        <v>176</v>
      </c>
      <c r="E129" s="65" t="s">
        <v>18</v>
      </c>
      <c r="F129" s="44" t="s">
        <v>19</v>
      </c>
      <c r="G129" s="22">
        <v>12</v>
      </c>
      <c r="H129" s="45">
        <f>1000000/655.957</f>
        <v>1524.4901723741038</v>
      </c>
      <c r="I129" s="247">
        <v>3927.7099999999991</v>
      </c>
      <c r="J129" s="247"/>
      <c r="K129" s="245">
        <v>17214.064999999999</v>
      </c>
      <c r="L129" s="231"/>
      <c r="M129" s="44" t="s">
        <v>19</v>
      </c>
      <c r="N129" s="361">
        <v>12</v>
      </c>
      <c r="O129" s="193">
        <f>1000000/655.957</f>
        <v>1524.4901723741038</v>
      </c>
      <c r="P129" s="412">
        <f>N129*O129</f>
        <v>18293.882068489245</v>
      </c>
      <c r="Q129" s="262"/>
      <c r="R129" s="44" t="s">
        <v>19</v>
      </c>
      <c r="S129" s="268">
        <v>11</v>
      </c>
      <c r="T129" s="267">
        <f>1000000/655.957</f>
        <v>1524.4901723741038</v>
      </c>
      <c r="U129" s="49">
        <f t="shared" si="31"/>
        <v>16769.391896115143</v>
      </c>
      <c r="V129" s="296"/>
      <c r="W129" s="296"/>
      <c r="X129" s="315">
        <v>57284.866033093633</v>
      </c>
      <c r="Z129" s="316">
        <f t="shared" si="28"/>
        <v>56205.048964604386</v>
      </c>
      <c r="AA129" s="314"/>
      <c r="AB129" s="318">
        <f t="shared" si="16"/>
        <v>-1079.8170684892466</v>
      </c>
      <c r="AD129" s="53"/>
      <c r="AE129" s="53"/>
      <c r="AF129" s="53"/>
      <c r="AG129" s="53"/>
      <c r="AH129" s="53"/>
      <c r="AI129" s="394">
        <f>SUMIF(PIVOT!A:A,'BFA ATWA FR Y3'!A129,PIVOT!C:C)</f>
        <v>4672.4310000000014</v>
      </c>
      <c r="AJ129" s="393">
        <f t="shared" si="36"/>
        <v>13621.451068489245</v>
      </c>
      <c r="AK129" s="349">
        <f t="shared" si="37"/>
        <v>0.25540948512225009</v>
      </c>
      <c r="AL129" s="49"/>
    </row>
    <row r="130" spans="1:38" x14ac:dyDescent="0.25">
      <c r="A130" t="s">
        <v>603</v>
      </c>
      <c r="B130" s="52">
        <v>583594</v>
      </c>
      <c r="C130" s="76"/>
      <c r="D130" s="74" t="s">
        <v>177</v>
      </c>
      <c r="E130" s="65" t="s">
        <v>18</v>
      </c>
      <c r="F130" s="44" t="s">
        <v>19</v>
      </c>
      <c r="G130" s="22">
        <v>11</v>
      </c>
      <c r="H130" s="53">
        <f>200</f>
        <v>200</v>
      </c>
      <c r="I130" s="247">
        <v>1419.29</v>
      </c>
      <c r="J130" s="247"/>
      <c r="K130" s="245">
        <v>4461.7290000000012</v>
      </c>
      <c r="L130" s="231"/>
      <c r="M130" s="44" t="s">
        <v>19</v>
      </c>
      <c r="N130" s="361">
        <v>12</v>
      </c>
      <c r="O130" s="309">
        <v>400</v>
      </c>
      <c r="P130" s="412">
        <f>N130*O130</f>
        <v>4800</v>
      </c>
      <c r="Q130" s="262"/>
      <c r="R130" s="44" t="s">
        <v>19</v>
      </c>
      <c r="S130" s="268">
        <v>11</v>
      </c>
      <c r="T130" s="275">
        <v>400</v>
      </c>
      <c r="U130" s="49">
        <f t="shared" si="31"/>
        <v>4400</v>
      </c>
      <c r="V130" s="296"/>
      <c r="W130" s="296"/>
      <c r="X130" s="315">
        <v>13219.29</v>
      </c>
      <c r="Z130" s="316">
        <f t="shared" si="28"/>
        <v>15081.019</v>
      </c>
      <c r="AA130" s="314"/>
      <c r="AB130" s="318">
        <f t="shared" si="16"/>
        <v>1861.7289999999994</v>
      </c>
      <c r="AD130" s="53"/>
      <c r="AE130" s="53"/>
      <c r="AF130" s="53"/>
      <c r="AG130" s="53"/>
      <c r="AH130" s="53"/>
      <c r="AI130" s="394">
        <f>SUMIF(PIVOT!A:A,'BFA ATWA FR Y3'!A130,PIVOT!C:C)</f>
        <v>881.72400000000016</v>
      </c>
      <c r="AJ130" s="393">
        <f t="shared" si="36"/>
        <v>3918.2759999999998</v>
      </c>
      <c r="AK130" s="349">
        <f t="shared" si="37"/>
        <v>0.18369250000000004</v>
      </c>
      <c r="AL130" s="49"/>
    </row>
    <row r="131" spans="1:38" x14ac:dyDescent="0.25">
      <c r="A131" t="s">
        <v>178</v>
      </c>
      <c r="B131" s="52" t="s">
        <v>178</v>
      </c>
      <c r="C131" s="76"/>
      <c r="D131" s="74" t="s">
        <v>179</v>
      </c>
      <c r="E131" s="65" t="s">
        <v>18</v>
      </c>
      <c r="F131" s="44" t="s">
        <v>19</v>
      </c>
      <c r="G131" s="22">
        <v>1</v>
      </c>
      <c r="H131" s="45">
        <f>(500000/655.957)</f>
        <v>762.24508618705192</v>
      </c>
      <c r="I131" s="247">
        <v>395.55099999999999</v>
      </c>
      <c r="J131" s="247"/>
      <c r="K131" s="245">
        <v>545.64300000000003</v>
      </c>
      <c r="L131" s="231"/>
      <c r="M131" s="44" t="s">
        <v>19</v>
      </c>
      <c r="N131" s="361">
        <v>1</v>
      </c>
      <c r="O131" s="193">
        <f>(500000/655.957)</f>
        <v>762.24508618705192</v>
      </c>
      <c r="P131" s="412">
        <f t="shared" ref="P131:P154" si="38">N131*O131</f>
        <v>762.24508618705192</v>
      </c>
      <c r="Q131" s="262"/>
      <c r="R131" s="44" t="s">
        <v>19</v>
      </c>
      <c r="S131" s="268">
        <v>1</v>
      </c>
      <c r="T131" s="267">
        <f>(500000/655.957)</f>
        <v>762.24508618705192</v>
      </c>
      <c r="U131" s="49">
        <f t="shared" si="31"/>
        <v>762.24508618705192</v>
      </c>
      <c r="V131" s="296"/>
      <c r="W131" s="296"/>
      <c r="X131" s="315">
        <v>2682.286258561156</v>
      </c>
      <c r="Z131" s="316">
        <f t="shared" si="28"/>
        <v>2465.684172374104</v>
      </c>
      <c r="AA131" s="314"/>
      <c r="AB131" s="318">
        <f t="shared" si="16"/>
        <v>-216.60208618705201</v>
      </c>
      <c r="AD131" s="53"/>
      <c r="AE131" s="53"/>
      <c r="AF131" s="53"/>
      <c r="AG131" s="53"/>
      <c r="AH131" s="53"/>
      <c r="AI131" s="394">
        <f>SUMIF(PIVOT!A:A,'BFA ATWA FR Y3'!A131,PIVOT!C:C)</f>
        <v>437.28100000000006</v>
      </c>
      <c r="AJ131" s="393">
        <f t="shared" si="36"/>
        <v>324.96408618705186</v>
      </c>
      <c r="AK131" s="349">
        <f t="shared" si="37"/>
        <v>0.57367506583400008</v>
      </c>
      <c r="AL131" s="49"/>
    </row>
    <row r="132" spans="1:38" x14ac:dyDescent="0.25">
      <c r="A132" t="s">
        <v>180</v>
      </c>
      <c r="B132" s="52" t="s">
        <v>180</v>
      </c>
      <c r="C132" s="76"/>
      <c r="D132" s="74" t="s">
        <v>181</v>
      </c>
      <c r="E132" s="65" t="s">
        <v>18</v>
      </c>
      <c r="F132" s="44" t="s">
        <v>19</v>
      </c>
      <c r="G132" s="22">
        <v>11</v>
      </c>
      <c r="H132" s="45">
        <f>(20000/655.957)</f>
        <v>30.489803447482075</v>
      </c>
      <c r="I132" s="247">
        <v>1478.836</v>
      </c>
      <c r="J132" s="247"/>
      <c r="K132" s="245">
        <v>2995.779</v>
      </c>
      <c r="L132" s="231"/>
      <c r="M132" s="44" t="s">
        <v>19</v>
      </c>
      <c r="N132" s="361">
        <v>12</v>
      </c>
      <c r="O132" s="193">
        <v>480</v>
      </c>
      <c r="P132" s="412">
        <f>N132*O132</f>
        <v>5760</v>
      </c>
      <c r="Q132" s="262"/>
      <c r="R132" s="44" t="s">
        <v>19</v>
      </c>
      <c r="S132" s="268">
        <v>11</v>
      </c>
      <c r="T132" s="267">
        <v>480</v>
      </c>
      <c r="U132" s="49">
        <f t="shared" si="31"/>
        <v>5280</v>
      </c>
      <c r="V132" s="296"/>
      <c r="W132" s="296"/>
      <c r="X132" s="315">
        <v>18278.835999999999</v>
      </c>
      <c r="Z132" s="316">
        <f t="shared" si="28"/>
        <v>15514.615</v>
      </c>
      <c r="AA132" s="314"/>
      <c r="AB132" s="318">
        <f t="shared" si="16"/>
        <v>-2764.2209999999995</v>
      </c>
      <c r="AD132" s="53"/>
      <c r="AE132" s="53"/>
      <c r="AF132" s="53"/>
      <c r="AG132" s="53"/>
      <c r="AH132" s="53"/>
      <c r="AI132" s="394">
        <f>SUMIF(PIVOT!A:A,'BFA ATWA FR Y3'!A132,PIVOT!C:C)</f>
        <v>3018.2280000000001</v>
      </c>
      <c r="AJ132" s="393">
        <f t="shared" si="36"/>
        <v>2741.7719999999999</v>
      </c>
      <c r="AK132" s="349">
        <f t="shared" si="37"/>
        <v>0.52399791666666673</v>
      </c>
      <c r="AL132" s="49"/>
    </row>
    <row r="133" spans="1:38" x14ac:dyDescent="0.25">
      <c r="A133" t="s">
        <v>182</v>
      </c>
      <c r="B133" s="52" t="s">
        <v>182</v>
      </c>
      <c r="C133" s="76"/>
      <c r="D133" s="74" t="s">
        <v>183</v>
      </c>
      <c r="E133" s="65" t="s">
        <v>103</v>
      </c>
      <c r="F133" s="44" t="s">
        <v>19</v>
      </c>
      <c r="G133" s="22">
        <f>3*11</f>
        <v>33</v>
      </c>
      <c r="H133" s="53">
        <f>200</f>
        <v>200</v>
      </c>
      <c r="I133" s="247">
        <v>1941.886</v>
      </c>
      <c r="J133" s="247"/>
      <c r="K133" s="245">
        <v>3533.9850000000001</v>
      </c>
      <c r="L133" s="231"/>
      <c r="M133" s="44" t="s">
        <v>19</v>
      </c>
      <c r="N133" s="361">
        <f>3*12</f>
        <v>36</v>
      </c>
      <c r="O133" s="309">
        <v>100</v>
      </c>
      <c r="P133" s="412">
        <f>N133*O133</f>
        <v>3600</v>
      </c>
      <c r="Q133" s="262"/>
      <c r="R133" s="44" t="s">
        <v>19</v>
      </c>
      <c r="S133" s="268">
        <f>3*11</f>
        <v>33</v>
      </c>
      <c r="T133" s="275">
        <v>100</v>
      </c>
      <c r="U133" s="49">
        <f t="shared" si="31"/>
        <v>3300</v>
      </c>
      <c r="V133" s="296"/>
      <c r="W133" s="296"/>
      <c r="X133" s="315">
        <v>22941.885999999999</v>
      </c>
      <c r="Z133" s="316">
        <f t="shared" si="28"/>
        <v>12375.870999999999</v>
      </c>
      <c r="AA133" s="314"/>
      <c r="AB133" s="318">
        <f t="shared" si="16"/>
        <v>-10566.014999999999</v>
      </c>
      <c r="AD133" s="53"/>
      <c r="AE133" s="53"/>
      <c r="AF133" s="53"/>
      <c r="AG133" s="53"/>
      <c r="AH133" s="53"/>
      <c r="AI133" s="394">
        <f>SUMIF(PIVOT!A:A,'BFA ATWA FR Y3'!A133,PIVOT!C:C)</f>
        <v>3292.3509999999997</v>
      </c>
      <c r="AJ133" s="393">
        <f t="shared" si="36"/>
        <v>307.64900000000034</v>
      </c>
      <c r="AK133" s="349">
        <f t="shared" si="37"/>
        <v>0.91454194444444437</v>
      </c>
      <c r="AL133" s="49"/>
    </row>
    <row r="134" spans="1:38" x14ac:dyDescent="0.25">
      <c r="A134" t="s">
        <v>184</v>
      </c>
      <c r="B134" s="52" t="s">
        <v>184</v>
      </c>
      <c r="C134" s="76"/>
      <c r="D134" s="74" t="s">
        <v>179</v>
      </c>
      <c r="E134" s="65" t="s">
        <v>103</v>
      </c>
      <c r="F134" s="44" t="s">
        <v>19</v>
      </c>
      <c r="G134" s="22">
        <v>3</v>
      </c>
      <c r="H134" s="45">
        <f>(400000/655.957)</f>
        <v>609.79606894964149</v>
      </c>
      <c r="I134" s="247">
        <v>1186.653</v>
      </c>
      <c r="J134" s="247"/>
      <c r="K134" s="245">
        <v>1668.9390000000001</v>
      </c>
      <c r="L134" s="231"/>
      <c r="M134" s="44" t="s">
        <v>19</v>
      </c>
      <c r="N134" s="361">
        <v>3</v>
      </c>
      <c r="O134" s="193">
        <f>(400000/655.957)</f>
        <v>609.79606894964149</v>
      </c>
      <c r="P134" s="412">
        <f t="shared" si="38"/>
        <v>1829.3882068489245</v>
      </c>
      <c r="Q134" s="262"/>
      <c r="R134" s="44" t="s">
        <v>19</v>
      </c>
      <c r="S134" s="268">
        <v>3</v>
      </c>
      <c r="T134" s="267">
        <f>(400000/655.957)</f>
        <v>609.79606894964149</v>
      </c>
      <c r="U134" s="49">
        <f t="shared" si="31"/>
        <v>1829.3882068489245</v>
      </c>
      <c r="V134" s="296"/>
      <c r="W134" s="296"/>
      <c r="X134" s="315">
        <v>6674.8176205467735</v>
      </c>
      <c r="Z134" s="316">
        <f t="shared" si="28"/>
        <v>6514.3684136978491</v>
      </c>
      <c r="AA134" s="314"/>
      <c r="AB134" s="318">
        <f t="shared" si="16"/>
        <v>-160.4492068489244</v>
      </c>
      <c r="AD134" s="53"/>
      <c r="AE134" s="53"/>
      <c r="AF134" s="53"/>
      <c r="AG134" s="53"/>
      <c r="AH134" s="53"/>
      <c r="AI134" s="394">
        <f>SUMIF(PIVOT!A:A,'BFA ATWA FR Y3'!A134,PIVOT!C:C)</f>
        <v>2233.5910000000003</v>
      </c>
      <c r="AJ134" s="393">
        <f t="shared" si="36"/>
        <v>-404.20279315107587</v>
      </c>
      <c r="AK134" s="349">
        <f t="shared" si="37"/>
        <v>1.2209497096558335</v>
      </c>
      <c r="AL134" s="49" t="s">
        <v>6015</v>
      </c>
    </row>
    <row r="135" spans="1:38" x14ac:dyDescent="0.25">
      <c r="A135" t="s">
        <v>185</v>
      </c>
      <c r="B135" s="52" t="s">
        <v>185</v>
      </c>
      <c r="C135" s="76"/>
      <c r="D135" s="74" t="s">
        <v>181</v>
      </c>
      <c r="E135" s="65" t="s">
        <v>103</v>
      </c>
      <c r="F135" s="44" t="s">
        <v>19</v>
      </c>
      <c r="G135" s="22">
        <f>3*11</f>
        <v>33</v>
      </c>
      <c r="H135" s="45">
        <f>(20000/655.957)</f>
        <v>30.489803447482075</v>
      </c>
      <c r="I135" s="247">
        <v>135.15899999999999</v>
      </c>
      <c r="J135" s="247"/>
      <c r="K135" s="245">
        <v>2459.9649999999997</v>
      </c>
      <c r="L135" s="231"/>
      <c r="M135" s="44" t="s">
        <v>19</v>
      </c>
      <c r="N135" s="361">
        <f>3*12</f>
        <v>36</v>
      </c>
      <c r="O135" s="193">
        <v>120</v>
      </c>
      <c r="P135" s="412">
        <f>N135*O135</f>
        <v>4320</v>
      </c>
      <c r="Q135" s="262"/>
      <c r="R135" s="44" t="s">
        <v>19</v>
      </c>
      <c r="S135" s="268">
        <f>3*11</f>
        <v>33</v>
      </c>
      <c r="T135" s="267">
        <v>120</v>
      </c>
      <c r="U135" s="49">
        <f t="shared" si="31"/>
        <v>3960</v>
      </c>
      <c r="V135" s="296"/>
      <c r="W135" s="296"/>
      <c r="X135" s="315">
        <v>6435.1589999999997</v>
      </c>
      <c r="Z135" s="316">
        <f t="shared" si="28"/>
        <v>10875.124</v>
      </c>
      <c r="AA135" s="314"/>
      <c r="AB135" s="318">
        <f t="shared" si="16"/>
        <v>4439.9650000000001</v>
      </c>
      <c r="AD135" s="53"/>
      <c r="AE135" s="53"/>
      <c r="AF135" s="53"/>
      <c r="AG135" s="53"/>
      <c r="AH135" s="53"/>
      <c r="AI135" s="394">
        <f>SUMIF(PIVOT!A:A,'BFA ATWA FR Y3'!A135,PIVOT!C:C)</f>
        <v>1657.9480000000003</v>
      </c>
      <c r="AJ135" s="393">
        <f t="shared" si="36"/>
        <v>2662.0519999999997</v>
      </c>
      <c r="AK135" s="349">
        <f t="shared" si="37"/>
        <v>0.38378425925925935</v>
      </c>
      <c r="AL135" s="49"/>
    </row>
    <row r="136" spans="1:38" x14ac:dyDescent="0.25">
      <c r="A136" t="s">
        <v>186</v>
      </c>
      <c r="B136" s="52" t="s">
        <v>186</v>
      </c>
      <c r="C136" s="76"/>
      <c r="D136" s="53" t="s">
        <v>187</v>
      </c>
      <c r="E136" s="65" t="s">
        <v>18</v>
      </c>
      <c r="F136" s="44" t="s">
        <v>19</v>
      </c>
      <c r="G136" s="22">
        <f>4*11</f>
        <v>44</v>
      </c>
      <c r="H136" s="53">
        <f>76</f>
        <v>76</v>
      </c>
      <c r="I136" s="247">
        <v>571.07399999999996</v>
      </c>
      <c r="J136" s="247"/>
      <c r="K136" s="245">
        <v>238.88200000000001</v>
      </c>
      <c r="L136" s="231"/>
      <c r="M136" s="44" t="s">
        <v>19</v>
      </c>
      <c r="N136" s="361">
        <f>4*12</f>
        <v>48</v>
      </c>
      <c r="O136" s="309">
        <v>15</v>
      </c>
      <c r="P136" s="412">
        <f t="shared" si="38"/>
        <v>720</v>
      </c>
      <c r="Q136" s="262"/>
      <c r="R136" s="44" t="s">
        <v>19</v>
      </c>
      <c r="S136" s="268">
        <f>4*11</f>
        <v>44</v>
      </c>
      <c r="T136" s="275">
        <v>15</v>
      </c>
      <c r="U136" s="49">
        <f t="shared" si="31"/>
        <v>660</v>
      </c>
      <c r="V136" s="296"/>
      <c r="W136" s="296"/>
      <c r="X136" s="315">
        <v>11211.074000000001</v>
      </c>
      <c r="Z136" s="316">
        <f t="shared" si="28"/>
        <v>2189.9560000000001</v>
      </c>
      <c r="AA136" s="314"/>
      <c r="AB136" s="318">
        <f t="shared" si="16"/>
        <v>-9021.1180000000004</v>
      </c>
      <c r="AD136" s="53"/>
      <c r="AE136" s="53"/>
      <c r="AF136" s="53"/>
      <c r="AG136" s="53"/>
      <c r="AH136" s="53"/>
      <c r="AI136" s="394">
        <f>SUMIF(PIVOT!A:A,'BFA ATWA FR Y3'!A136,PIVOT!C:C)</f>
        <v>307.95499999999998</v>
      </c>
      <c r="AJ136" s="393">
        <f t="shared" si="36"/>
        <v>412.04500000000002</v>
      </c>
      <c r="AK136" s="349">
        <f t="shared" si="37"/>
        <v>0.42771527777777774</v>
      </c>
      <c r="AL136" s="49"/>
    </row>
    <row r="137" spans="1:38" x14ac:dyDescent="0.25">
      <c r="A137" t="s">
        <v>188</v>
      </c>
      <c r="B137" s="52" t="s">
        <v>188</v>
      </c>
      <c r="C137" s="76"/>
      <c r="D137" s="53" t="s">
        <v>189</v>
      </c>
      <c r="E137" s="65" t="s">
        <v>103</v>
      </c>
      <c r="F137" s="44" t="s">
        <v>19</v>
      </c>
      <c r="G137" s="22">
        <f>11*11</f>
        <v>121</v>
      </c>
      <c r="H137" s="53">
        <f>76</f>
        <v>76</v>
      </c>
      <c r="I137" s="247">
        <v>3060.3309999999997</v>
      </c>
      <c r="J137" s="247"/>
      <c r="K137" s="245">
        <v>5551.293999999999</v>
      </c>
      <c r="L137" s="231"/>
      <c r="M137" s="44" t="s">
        <v>19</v>
      </c>
      <c r="N137" s="361">
        <f>11*12</f>
        <v>132</v>
      </c>
      <c r="O137" s="309">
        <f>76</f>
        <v>76</v>
      </c>
      <c r="P137" s="412">
        <f t="shared" si="38"/>
        <v>10032</v>
      </c>
      <c r="Q137" s="262"/>
      <c r="R137" s="44" t="s">
        <v>19</v>
      </c>
      <c r="S137" s="268">
        <f>11*11</f>
        <v>121</v>
      </c>
      <c r="T137" s="275">
        <f>76</f>
        <v>76</v>
      </c>
      <c r="U137" s="49">
        <f t="shared" si="31"/>
        <v>9196</v>
      </c>
      <c r="V137" s="296"/>
      <c r="W137" s="296"/>
      <c r="X137" s="315">
        <v>32320.330999999998</v>
      </c>
      <c r="Z137" s="316">
        <f t="shared" si="28"/>
        <v>27839.625</v>
      </c>
      <c r="AA137" s="314"/>
      <c r="AB137" s="318">
        <f t="shared" si="16"/>
        <v>-4480.7059999999983</v>
      </c>
      <c r="AD137" s="53"/>
      <c r="AE137" s="53"/>
      <c r="AF137" s="53"/>
      <c r="AG137" s="53"/>
      <c r="AH137" s="53"/>
      <c r="AI137" s="394">
        <f>SUMIF(PIVOT!A:A,'BFA ATWA FR Y3'!A137,PIVOT!C:C)</f>
        <v>7733.6660000000011</v>
      </c>
      <c r="AJ137" s="393">
        <f t="shared" si="36"/>
        <v>2298.3339999999989</v>
      </c>
      <c r="AK137" s="349">
        <f t="shared" si="37"/>
        <v>0.77089972089314207</v>
      </c>
      <c r="AL137" s="49"/>
    </row>
    <row r="138" spans="1:38" x14ac:dyDescent="0.25">
      <c r="A138" t="s">
        <v>190</v>
      </c>
      <c r="B138" s="52" t="s">
        <v>190</v>
      </c>
      <c r="C138" s="76"/>
      <c r="D138" s="53" t="s">
        <v>191</v>
      </c>
      <c r="E138" s="65" t="s">
        <v>18</v>
      </c>
      <c r="F138" s="44" t="s">
        <v>112</v>
      </c>
      <c r="G138" s="22">
        <v>4</v>
      </c>
      <c r="H138" s="45">
        <f>(50000/655.957)</f>
        <v>76.224508618705187</v>
      </c>
      <c r="I138" s="247">
        <v>198.261</v>
      </c>
      <c r="J138" s="247"/>
      <c r="K138" s="245">
        <v>530.04000000000008</v>
      </c>
      <c r="L138" s="231"/>
      <c r="M138" s="44" t="s">
        <v>112</v>
      </c>
      <c r="N138" s="361">
        <v>4</v>
      </c>
      <c r="O138" s="193">
        <v>80</v>
      </c>
      <c r="P138" s="412">
        <f>N138*O138</f>
        <v>320</v>
      </c>
      <c r="Q138" s="262"/>
      <c r="R138" s="44" t="s">
        <v>112</v>
      </c>
      <c r="S138" s="268">
        <v>4</v>
      </c>
      <c r="T138" s="267">
        <v>80</v>
      </c>
      <c r="U138" s="49">
        <f t="shared" si="31"/>
        <v>320</v>
      </c>
      <c r="V138" s="296"/>
      <c r="W138" s="296"/>
      <c r="X138" s="315">
        <v>1112.9551034244623</v>
      </c>
      <c r="Z138" s="316">
        <f t="shared" si="28"/>
        <v>1368.3009999999999</v>
      </c>
      <c r="AA138" s="314"/>
      <c r="AB138" s="318">
        <f t="shared" si="16"/>
        <v>255.34589657553761</v>
      </c>
      <c r="AD138" s="53"/>
      <c r="AE138" s="53"/>
      <c r="AF138" s="53"/>
      <c r="AG138" s="53"/>
      <c r="AH138" s="53"/>
      <c r="AI138" s="394">
        <f>SUMIF(PIVOT!A:A,'BFA ATWA FR Y3'!A138,PIVOT!C:C)</f>
        <v>156.46799999999999</v>
      </c>
      <c r="AJ138" s="393">
        <f t="shared" si="36"/>
        <v>163.53200000000001</v>
      </c>
      <c r="AK138" s="349">
        <f t="shared" si="37"/>
        <v>0.48896249999999997</v>
      </c>
      <c r="AL138" s="49"/>
    </row>
    <row r="139" spans="1:38" x14ac:dyDescent="0.25">
      <c r="A139" t="s">
        <v>192</v>
      </c>
      <c r="B139" s="52" t="s">
        <v>192</v>
      </c>
      <c r="C139" s="76"/>
      <c r="D139" s="53" t="s">
        <v>193</v>
      </c>
      <c r="E139" s="65" t="s">
        <v>103</v>
      </c>
      <c r="F139" s="44" t="s">
        <v>112</v>
      </c>
      <c r="G139" s="22">
        <v>11</v>
      </c>
      <c r="H139" s="45">
        <f>(50000/655.957)</f>
        <v>76.224508618705187</v>
      </c>
      <c r="I139" s="247">
        <v>0</v>
      </c>
      <c r="J139" s="247"/>
      <c r="K139" s="245">
        <v>548.81399999999996</v>
      </c>
      <c r="L139" s="231"/>
      <c r="M139" s="44" t="s">
        <v>112</v>
      </c>
      <c r="N139" s="361">
        <v>11</v>
      </c>
      <c r="O139" s="193">
        <f>(50000/655.957)</f>
        <v>76.224508618705187</v>
      </c>
      <c r="P139" s="412">
        <f t="shared" si="38"/>
        <v>838.46959480575708</v>
      </c>
      <c r="Q139" s="262"/>
      <c r="R139" s="44" t="s">
        <v>112</v>
      </c>
      <c r="S139" s="268">
        <v>11</v>
      </c>
      <c r="T139" s="267">
        <f>(50000/655.957)</f>
        <v>76.224508618705187</v>
      </c>
      <c r="U139" s="49">
        <f t="shared" si="31"/>
        <v>838.46959480575708</v>
      </c>
      <c r="V139" s="296"/>
      <c r="W139" s="296"/>
      <c r="X139" s="315">
        <v>2515.4087844172714</v>
      </c>
      <c r="Z139" s="316">
        <f t="shared" si="28"/>
        <v>2225.7531896115142</v>
      </c>
      <c r="AA139" s="314"/>
      <c r="AB139" s="318">
        <f t="shared" si="16"/>
        <v>-289.65559480575712</v>
      </c>
      <c r="AD139" s="53"/>
      <c r="AE139" s="53"/>
      <c r="AF139" s="53"/>
      <c r="AG139" s="53"/>
      <c r="AH139" s="53"/>
      <c r="AI139" s="394">
        <f>SUMIF(PIVOT!A:A,'BFA ATWA FR Y3'!A139,PIVOT!C:C)</f>
        <v>298.13300000000015</v>
      </c>
      <c r="AJ139" s="393">
        <f t="shared" si="36"/>
        <v>540.33659480575693</v>
      </c>
      <c r="AK139" s="349">
        <f t="shared" si="37"/>
        <v>0.3555680514200002</v>
      </c>
      <c r="AL139" s="49"/>
    </row>
    <row r="140" spans="1:38" x14ac:dyDescent="0.25">
      <c r="A140" t="s">
        <v>194</v>
      </c>
      <c r="B140" s="52" t="s">
        <v>194</v>
      </c>
      <c r="C140" s="76"/>
      <c r="D140" s="53" t="s">
        <v>195</v>
      </c>
      <c r="E140" s="65" t="s">
        <v>18</v>
      </c>
      <c r="F140" s="44" t="s">
        <v>19</v>
      </c>
      <c r="G140" s="22">
        <f>4*11</f>
        <v>44</v>
      </c>
      <c r="H140" s="45">
        <f>((10000/655.957))</f>
        <v>15.244901723741037</v>
      </c>
      <c r="I140" s="247">
        <v>3.0510000000000002</v>
      </c>
      <c r="J140" s="247"/>
      <c r="K140" s="245">
        <v>929.18299999999988</v>
      </c>
      <c r="L140" s="231"/>
      <c r="M140" s="44" t="s">
        <v>19</v>
      </c>
      <c r="N140" s="361">
        <f>4*12</f>
        <v>48</v>
      </c>
      <c r="O140" s="193">
        <v>20</v>
      </c>
      <c r="P140" s="412">
        <f t="shared" si="38"/>
        <v>960</v>
      </c>
      <c r="Q140" s="262"/>
      <c r="R140" s="44" t="s">
        <v>19</v>
      </c>
      <c r="S140" s="268">
        <f>4*11</f>
        <v>44</v>
      </c>
      <c r="T140" s="267">
        <v>20</v>
      </c>
      <c r="U140" s="49">
        <f t="shared" si="31"/>
        <v>880</v>
      </c>
      <c r="V140" s="296"/>
      <c r="W140" s="296"/>
      <c r="X140" s="315">
        <v>2137.3372413237453</v>
      </c>
      <c r="Z140" s="316">
        <f t="shared" si="28"/>
        <v>2772.2339999999999</v>
      </c>
      <c r="AA140" s="314"/>
      <c r="AB140" s="318">
        <f t="shared" si="16"/>
        <v>634.89675867625465</v>
      </c>
      <c r="AD140" s="53"/>
      <c r="AE140" s="53"/>
      <c r="AF140" s="53"/>
      <c r="AG140" s="53"/>
      <c r="AH140" s="53"/>
      <c r="AI140" s="394">
        <f>SUMIF(PIVOT!A:A,'BFA ATWA FR Y3'!A140,PIVOT!C:C)</f>
        <v>207.19400000000002</v>
      </c>
      <c r="AJ140" s="393">
        <f t="shared" si="36"/>
        <v>752.80600000000004</v>
      </c>
      <c r="AK140" s="349">
        <f t="shared" si="37"/>
        <v>0.21582708333333336</v>
      </c>
      <c r="AL140" s="49"/>
    </row>
    <row r="141" spans="1:38" x14ac:dyDescent="0.25">
      <c r="A141" t="s">
        <v>196</v>
      </c>
      <c r="B141" s="52" t="s">
        <v>196</v>
      </c>
      <c r="C141" s="76"/>
      <c r="D141" s="53" t="s">
        <v>197</v>
      </c>
      <c r="E141" s="65" t="s">
        <v>103</v>
      </c>
      <c r="F141" s="44" t="s">
        <v>19</v>
      </c>
      <c r="G141" s="22">
        <f>11*11</f>
        <v>121</v>
      </c>
      <c r="H141" s="45">
        <f>(10000/655.957)</f>
        <v>15.244901723741037</v>
      </c>
      <c r="I141" s="247">
        <v>358.49199999999996</v>
      </c>
      <c r="J141" s="247"/>
      <c r="K141" s="245">
        <v>2245.35</v>
      </c>
      <c r="L141" s="231"/>
      <c r="M141" s="44" t="s">
        <v>19</v>
      </c>
      <c r="N141" s="361">
        <f>11*12</f>
        <v>132</v>
      </c>
      <c r="O141" s="193">
        <f>(10000/655.957)</f>
        <v>15.244901723741037</v>
      </c>
      <c r="P141" s="412">
        <f t="shared" si="38"/>
        <v>2012.3270275338168</v>
      </c>
      <c r="Q141" s="262"/>
      <c r="R141" s="44" t="s">
        <v>19</v>
      </c>
      <c r="S141" s="268">
        <f>11*11</f>
        <v>121</v>
      </c>
      <c r="T141" s="267">
        <f>(10000/655.957)</f>
        <v>15.244901723741037</v>
      </c>
      <c r="U141" s="49">
        <f t="shared" si="31"/>
        <v>1844.6331085726656</v>
      </c>
      <c r="V141" s="296"/>
      <c r="W141" s="296"/>
      <c r="X141" s="315">
        <v>6227.7791636402981</v>
      </c>
      <c r="Z141" s="316">
        <f t="shared" ref="Z141:Z168" si="39">I141+K141+P141+U141</f>
        <v>6460.8021361064821</v>
      </c>
      <c r="AA141" s="314"/>
      <c r="AB141" s="318">
        <f t="shared" si="16"/>
        <v>233.022972466184</v>
      </c>
      <c r="AD141" s="53"/>
      <c r="AE141" s="53"/>
      <c r="AF141" s="53"/>
      <c r="AG141" s="53"/>
      <c r="AH141" s="53"/>
      <c r="AI141" s="394">
        <f>SUMIF(PIVOT!A:A,'BFA ATWA FR Y3'!A141,PIVOT!C:C)</f>
        <v>1502.1380000000001</v>
      </c>
      <c r="AJ141" s="393">
        <f t="shared" si="36"/>
        <v>510.18902753381667</v>
      </c>
      <c r="AK141" s="349">
        <f t="shared" si="37"/>
        <v>0.74646813338333351</v>
      </c>
      <c r="AL141" s="49"/>
    </row>
    <row r="142" spans="1:38" x14ac:dyDescent="0.25">
      <c r="A142" t="s">
        <v>198</v>
      </c>
      <c r="B142" s="52" t="s">
        <v>198</v>
      </c>
      <c r="C142" s="76"/>
      <c r="D142" s="53" t="s">
        <v>199</v>
      </c>
      <c r="E142" s="65" t="s">
        <v>18</v>
      </c>
      <c r="F142" s="44" t="s">
        <v>112</v>
      </c>
      <c r="G142" s="22">
        <v>5</v>
      </c>
      <c r="H142" s="45">
        <f>(30000/655.957)</f>
        <v>45.734705171223112</v>
      </c>
      <c r="I142" s="247">
        <v>0</v>
      </c>
      <c r="J142" s="247"/>
      <c r="K142" s="245">
        <v>0</v>
      </c>
      <c r="L142" s="231"/>
      <c r="M142" s="44" t="s">
        <v>112</v>
      </c>
      <c r="N142" s="361">
        <v>0</v>
      </c>
      <c r="O142" s="193">
        <f>(30000/655.957)</f>
        <v>45.734705171223112</v>
      </c>
      <c r="P142" s="412">
        <f t="shared" si="38"/>
        <v>0</v>
      </c>
      <c r="Q142" s="262"/>
      <c r="R142" s="44" t="s">
        <v>112</v>
      </c>
      <c r="S142" s="268">
        <v>0</v>
      </c>
      <c r="T142" s="267">
        <f>(30000/655.957)</f>
        <v>45.734705171223112</v>
      </c>
      <c r="U142" s="49">
        <f t="shared" si="31"/>
        <v>0</v>
      </c>
      <c r="V142" s="296"/>
      <c r="W142" s="296"/>
      <c r="X142" s="315">
        <v>0</v>
      </c>
      <c r="Z142" s="316">
        <f t="shared" si="39"/>
        <v>0</v>
      </c>
      <c r="AA142" s="314"/>
      <c r="AB142" s="318">
        <f t="shared" ref="AB142:AB205" si="40">Z142-X142</f>
        <v>0</v>
      </c>
      <c r="AD142" s="53"/>
      <c r="AE142" s="53"/>
      <c r="AF142" s="53"/>
      <c r="AG142" s="53"/>
      <c r="AH142" s="53"/>
      <c r="AI142" s="394">
        <f>SUMIF(PIVOT!A:A,'BFA ATWA FR Y3'!A142,PIVOT!C:C)</f>
        <v>769.76499999999987</v>
      </c>
      <c r="AJ142" s="393"/>
      <c r="AK142" s="349"/>
      <c r="AL142" s="49"/>
    </row>
    <row r="143" spans="1:38" x14ac:dyDescent="0.25">
      <c r="A143" t="s">
        <v>200</v>
      </c>
      <c r="B143" s="52" t="s">
        <v>200</v>
      </c>
      <c r="C143" s="76"/>
      <c r="D143" s="53" t="s">
        <v>201</v>
      </c>
      <c r="E143" s="65" t="s">
        <v>103</v>
      </c>
      <c r="F143" s="44" t="s">
        <v>112</v>
      </c>
      <c r="G143" s="22">
        <v>14</v>
      </c>
      <c r="H143" s="45">
        <f>(30000/655.957)</f>
        <v>45.734705171223112</v>
      </c>
      <c r="I143" s="247">
        <v>0</v>
      </c>
      <c r="J143" s="247"/>
      <c r="K143" s="245">
        <v>0</v>
      </c>
      <c r="L143" s="231"/>
      <c r="M143" s="44" t="s">
        <v>112</v>
      </c>
      <c r="N143" s="361">
        <v>0</v>
      </c>
      <c r="O143" s="193">
        <f>(30000/655.957)</f>
        <v>45.734705171223112</v>
      </c>
      <c r="P143" s="412">
        <f t="shared" si="38"/>
        <v>0</v>
      </c>
      <c r="Q143" s="262"/>
      <c r="R143" s="44" t="s">
        <v>112</v>
      </c>
      <c r="S143" s="268">
        <v>0</v>
      </c>
      <c r="T143" s="267">
        <f>(30000/655.957)</f>
        <v>45.734705171223112</v>
      </c>
      <c r="U143" s="49">
        <f t="shared" si="31"/>
        <v>0</v>
      </c>
      <c r="V143" s="296"/>
      <c r="W143" s="296"/>
      <c r="X143" s="315">
        <v>0</v>
      </c>
      <c r="Z143" s="316">
        <f t="shared" si="39"/>
        <v>0</v>
      </c>
      <c r="AA143" s="314"/>
      <c r="AB143" s="318">
        <f t="shared" si="40"/>
        <v>0</v>
      </c>
      <c r="AD143" s="53"/>
      <c r="AE143" s="53"/>
      <c r="AF143" s="53"/>
      <c r="AG143" s="53"/>
      <c r="AH143" s="53"/>
      <c r="AI143" s="394">
        <f>SUMIF(PIVOT!A:A,'BFA ATWA FR Y3'!A143,PIVOT!C:C)</f>
        <v>0</v>
      </c>
      <c r="AJ143" s="393"/>
      <c r="AK143" s="349"/>
      <c r="AL143" s="49"/>
    </row>
    <row r="144" spans="1:38" x14ac:dyDescent="0.25">
      <c r="A144" t="s">
        <v>202</v>
      </c>
      <c r="B144" s="52" t="s">
        <v>202</v>
      </c>
      <c r="C144" s="285"/>
      <c r="D144" s="74" t="s">
        <v>203</v>
      </c>
      <c r="E144" s="84" t="s">
        <v>18</v>
      </c>
      <c r="F144" s="44" t="s">
        <v>19</v>
      </c>
      <c r="G144" s="45">
        <f>12*16</f>
        <v>192</v>
      </c>
      <c r="H144" s="83">
        <f>(20000/655.957)</f>
        <v>30.489803447482075</v>
      </c>
      <c r="I144" s="247">
        <v>10662.311999999998</v>
      </c>
      <c r="J144" s="247"/>
      <c r="K144" s="245">
        <v>21722.950999999997</v>
      </c>
      <c r="L144" s="231"/>
      <c r="M144" s="44" t="s">
        <v>19</v>
      </c>
      <c r="N144" s="367">
        <v>191</v>
      </c>
      <c r="O144" s="193">
        <v>73</v>
      </c>
      <c r="P144" s="412">
        <f>N144*O144</f>
        <v>13943</v>
      </c>
      <c r="Q144" s="262"/>
      <c r="R144" s="44" t="s">
        <v>19</v>
      </c>
      <c r="S144" s="267">
        <f>11*16</f>
        <v>176</v>
      </c>
      <c r="T144" s="269">
        <f>(20000/655.957)</f>
        <v>30.489803447482075</v>
      </c>
      <c r="U144" s="49">
        <f t="shared" si="31"/>
        <v>5366.2054067568452</v>
      </c>
      <c r="V144" s="296"/>
      <c r="W144" s="296"/>
      <c r="X144" s="315">
        <v>44060.517406756844</v>
      </c>
      <c r="Z144" s="316">
        <f t="shared" si="39"/>
        <v>51694.468406756838</v>
      </c>
      <c r="AA144" s="314"/>
      <c r="AB144" s="318">
        <f t="shared" si="40"/>
        <v>7633.9509999999937</v>
      </c>
      <c r="AD144" s="53"/>
      <c r="AE144" s="53"/>
      <c r="AF144" s="53"/>
      <c r="AG144" s="53"/>
      <c r="AH144" s="53"/>
      <c r="AI144" s="394">
        <f>SUMIF(PIVOT!A:A,'BFA ATWA FR Y3'!A144,PIVOT!C:C)</f>
        <v>11453.177</v>
      </c>
      <c r="AJ144" s="393">
        <f t="shared" si="36"/>
        <v>2489.8230000000003</v>
      </c>
      <c r="AK144" s="349">
        <f t="shared" si="37"/>
        <v>0.82142845872480807</v>
      </c>
      <c r="AL144" s="49"/>
    </row>
    <row r="145" spans="1:38" x14ac:dyDescent="0.25">
      <c r="A145">
        <v>583609</v>
      </c>
      <c r="B145" s="52">
        <v>583609</v>
      </c>
      <c r="C145" s="76"/>
      <c r="D145" s="74" t="s">
        <v>203</v>
      </c>
      <c r="E145" s="84" t="s">
        <v>18</v>
      </c>
      <c r="F145" s="44" t="s">
        <v>19</v>
      </c>
      <c r="G145" s="45">
        <f>11*11</f>
        <v>121</v>
      </c>
      <c r="H145" s="83">
        <f>(20000/655.957)</f>
        <v>30.489803447482075</v>
      </c>
      <c r="I145" s="247">
        <v>5704.5999999999995</v>
      </c>
      <c r="J145" s="247"/>
      <c r="K145" s="245">
        <v>8165.8649999999998</v>
      </c>
      <c r="L145" s="231"/>
      <c r="M145" s="44" t="s">
        <v>19</v>
      </c>
      <c r="N145" s="367">
        <f>11*11</f>
        <v>121</v>
      </c>
      <c r="O145" s="193">
        <v>73</v>
      </c>
      <c r="P145" s="412">
        <f>N145*O145</f>
        <v>8833</v>
      </c>
      <c r="Q145" s="262"/>
      <c r="R145" s="44" t="s">
        <v>19</v>
      </c>
      <c r="S145" s="267">
        <f>11*11</f>
        <v>121</v>
      </c>
      <c r="T145" s="269">
        <f>(20000/655.957)</f>
        <v>30.489803447482075</v>
      </c>
      <c r="U145" s="49">
        <f t="shared" si="31"/>
        <v>3689.2662171453312</v>
      </c>
      <c r="V145" s="296"/>
      <c r="W145" s="296"/>
      <c r="X145" s="315">
        <v>32242.866217145329</v>
      </c>
      <c r="Z145" s="316">
        <f t="shared" si="39"/>
        <v>26392.73121714533</v>
      </c>
      <c r="AA145" s="314"/>
      <c r="AB145" s="318">
        <f t="shared" si="40"/>
        <v>-5850.1349999999984</v>
      </c>
      <c r="AD145" s="53"/>
      <c r="AE145" s="53"/>
      <c r="AF145" s="53"/>
      <c r="AG145" s="53"/>
      <c r="AH145" s="53"/>
      <c r="AI145" s="394">
        <f>SUMIF(PIVOT!A:A,'BFA ATWA FR Y3'!A145,PIVOT!C:C)</f>
        <v>6667.1459999999997</v>
      </c>
      <c r="AJ145" s="393">
        <f t="shared" si="36"/>
        <v>2165.8540000000003</v>
      </c>
      <c r="AK145" s="349">
        <f t="shared" si="37"/>
        <v>0.75479972829163366</v>
      </c>
      <c r="AL145" s="49"/>
    </row>
    <row r="146" spans="1:38" ht="30" x14ac:dyDescent="0.25">
      <c r="A146" t="s">
        <v>204</v>
      </c>
      <c r="B146" s="52" t="s">
        <v>204</v>
      </c>
      <c r="C146" s="286"/>
      <c r="D146" s="86" t="s">
        <v>205</v>
      </c>
      <c r="E146" s="84" t="s">
        <v>18</v>
      </c>
      <c r="F146" s="44" t="s">
        <v>206</v>
      </c>
      <c r="G146" s="87">
        <v>1</v>
      </c>
      <c r="H146" s="87">
        <f>(3*(25000+20000+50000+25000))/655.957</f>
        <v>548.81646205467734</v>
      </c>
      <c r="I146" s="247">
        <v>304.89999999999998</v>
      </c>
      <c r="J146" s="247"/>
      <c r="K146" s="245">
        <v>4416.9289999999992</v>
      </c>
      <c r="L146" s="231"/>
      <c r="M146" s="44" t="s">
        <v>206</v>
      </c>
      <c r="N146" s="368">
        <v>1</v>
      </c>
      <c r="O146" s="87">
        <v>4500</v>
      </c>
      <c r="P146" s="412">
        <f>N146*O146</f>
        <v>4500</v>
      </c>
      <c r="Q146" s="262"/>
      <c r="R146" s="44" t="s">
        <v>206</v>
      </c>
      <c r="S146" s="270">
        <v>1</v>
      </c>
      <c r="T146" s="270"/>
      <c r="U146" s="49">
        <f t="shared" si="31"/>
        <v>0</v>
      </c>
      <c r="V146" s="296"/>
      <c r="W146" s="296"/>
      <c r="X146" s="315">
        <v>9304.9</v>
      </c>
      <c r="Z146" s="316">
        <f t="shared" si="39"/>
        <v>9221.8289999999979</v>
      </c>
      <c r="AA146" s="314"/>
      <c r="AB146" s="318">
        <f t="shared" si="40"/>
        <v>-83.071000000001732</v>
      </c>
      <c r="AD146" s="53"/>
      <c r="AE146" s="53"/>
      <c r="AF146" s="53"/>
      <c r="AG146" s="53"/>
      <c r="AH146" s="53"/>
      <c r="AI146" s="394">
        <f>SUMIF(PIVOT!A:A,'BFA ATWA FR Y3'!A146,PIVOT!C:C)</f>
        <v>1725.9380000000003</v>
      </c>
      <c r="AJ146" s="393">
        <f t="shared" si="36"/>
        <v>2774.0619999999999</v>
      </c>
      <c r="AK146" s="349">
        <f t="shared" si="37"/>
        <v>0.38354177777777787</v>
      </c>
      <c r="AL146" s="49"/>
    </row>
    <row r="147" spans="1:38" x14ac:dyDescent="0.25">
      <c r="A147" t="s">
        <v>207</v>
      </c>
      <c r="B147" s="52" t="s">
        <v>207</v>
      </c>
      <c r="C147" s="76"/>
      <c r="D147" s="74" t="s">
        <v>208</v>
      </c>
      <c r="E147" s="84" t="s">
        <v>18</v>
      </c>
      <c r="F147" s="44" t="s">
        <v>19</v>
      </c>
      <c r="G147" s="22">
        <v>12</v>
      </c>
      <c r="H147" s="83">
        <f>(23000/655.957)</f>
        <v>35.063273964604385</v>
      </c>
      <c r="I147" s="247">
        <v>167.84799999999998</v>
      </c>
      <c r="J147" s="247"/>
      <c r="K147" s="245">
        <v>796.56099999999935</v>
      </c>
      <c r="L147" s="231"/>
      <c r="M147" s="44" t="s">
        <v>19</v>
      </c>
      <c r="N147" s="361">
        <v>12</v>
      </c>
      <c r="O147" s="193">
        <v>70</v>
      </c>
      <c r="P147" s="412">
        <f t="shared" si="38"/>
        <v>840</v>
      </c>
      <c r="Q147" s="262"/>
      <c r="R147" s="44" t="s">
        <v>19</v>
      </c>
      <c r="S147" s="268">
        <v>11</v>
      </c>
      <c r="T147" s="269">
        <v>70</v>
      </c>
      <c r="U147" s="49">
        <f t="shared" si="31"/>
        <v>770</v>
      </c>
      <c r="V147" s="296"/>
      <c r="W147" s="296"/>
      <c r="X147" s="315">
        <v>1395.0625887611534</v>
      </c>
      <c r="Z147" s="316">
        <f t="shared" si="39"/>
        <v>2574.4089999999992</v>
      </c>
      <c r="AA147" s="314"/>
      <c r="AB147" s="318">
        <f t="shared" si="40"/>
        <v>1179.3464112388458</v>
      </c>
      <c r="AD147" s="53"/>
      <c r="AE147" s="53"/>
      <c r="AF147" s="53"/>
      <c r="AG147" s="53"/>
      <c r="AH147" s="53"/>
      <c r="AI147" s="394">
        <f>SUMIF(PIVOT!A:A,'BFA ATWA FR Y3'!A147,PIVOT!C:C)</f>
        <v>478.02100000000019</v>
      </c>
      <c r="AJ147" s="393">
        <f t="shared" si="36"/>
        <v>361.97899999999981</v>
      </c>
      <c r="AK147" s="349">
        <f t="shared" si="37"/>
        <v>0.5690726190476193</v>
      </c>
      <c r="AL147" s="49"/>
    </row>
    <row r="148" spans="1:38" ht="25.5" x14ac:dyDescent="0.25">
      <c r="A148" t="s">
        <v>209</v>
      </c>
      <c r="B148" s="52" t="s">
        <v>209</v>
      </c>
      <c r="C148" s="76"/>
      <c r="D148" s="433" t="s">
        <v>210</v>
      </c>
      <c r="E148" s="434" t="s">
        <v>18</v>
      </c>
      <c r="F148" s="435" t="s">
        <v>19</v>
      </c>
      <c r="G148" s="436">
        <v>12</v>
      </c>
      <c r="H148" s="437">
        <f>21007.1059688593/48</f>
        <v>437.64804101790213</v>
      </c>
      <c r="I148" s="438">
        <v>4742.6740000000009</v>
      </c>
      <c r="J148" s="438"/>
      <c r="K148" s="439">
        <v>8529.6099999999988</v>
      </c>
      <c r="L148" s="439"/>
      <c r="M148" s="435" t="s">
        <v>19</v>
      </c>
      <c r="N148" s="440">
        <v>12</v>
      </c>
      <c r="O148" s="441">
        <f>21007.1059688593/48</f>
        <v>437.64804101790213</v>
      </c>
      <c r="P148" s="442">
        <f t="shared" si="38"/>
        <v>5251.7764922148253</v>
      </c>
      <c r="Q148" s="443"/>
      <c r="R148" s="435" t="s">
        <v>19</v>
      </c>
      <c r="S148" s="444">
        <v>11</v>
      </c>
      <c r="T148" s="445">
        <f>21007.1059688593/48</f>
        <v>437.64804101790213</v>
      </c>
      <c r="U148" s="438">
        <f t="shared" si="31"/>
        <v>4814.1284511969234</v>
      </c>
      <c r="V148" s="446"/>
      <c r="W148" s="446"/>
      <c r="X148" s="447">
        <v>20060.355435626574</v>
      </c>
      <c r="Y148" s="448"/>
      <c r="Z148" s="447">
        <f t="shared" si="39"/>
        <v>23338.188943411751</v>
      </c>
      <c r="AA148" s="448"/>
      <c r="AB148" s="448">
        <f t="shared" si="40"/>
        <v>3277.8335077851771</v>
      </c>
      <c r="AC148" s="449"/>
      <c r="AD148" s="450"/>
      <c r="AE148" s="450"/>
      <c r="AF148" s="450"/>
      <c r="AG148" s="450"/>
      <c r="AH148" s="450"/>
      <c r="AI148" s="451">
        <f>SUMIF(PIVOT!A:A,'BFA ATWA FR Y3'!A148,PIVOT!C:C)</f>
        <v>6644.4229999999998</v>
      </c>
      <c r="AJ148" s="452">
        <f t="shared" si="36"/>
        <v>-1392.6465077851744</v>
      </c>
      <c r="AK148" s="453">
        <f t="shared" si="37"/>
        <v>1.2651762712768941</v>
      </c>
      <c r="AL148" s="473" t="s">
        <v>6022</v>
      </c>
    </row>
    <row r="149" spans="1:38" x14ac:dyDescent="0.25">
      <c r="A149" t="s">
        <v>211</v>
      </c>
      <c r="B149" s="52" t="s">
        <v>211</v>
      </c>
      <c r="C149" s="76"/>
      <c r="D149" s="309" t="s">
        <v>212</v>
      </c>
      <c r="E149" s="65" t="s">
        <v>18</v>
      </c>
      <c r="F149" s="44" t="s">
        <v>19</v>
      </c>
      <c r="G149" s="22">
        <v>12</v>
      </c>
      <c r="H149" s="310">
        <f>70313.1324378161/48</f>
        <v>1464.8569257878353</v>
      </c>
      <c r="I149" s="49">
        <v>14855.64</v>
      </c>
      <c r="J149" s="49"/>
      <c r="K149" s="231">
        <v>24644.297999999988</v>
      </c>
      <c r="L149" s="231"/>
      <c r="M149" s="44" t="s">
        <v>19</v>
      </c>
      <c r="N149" s="361">
        <v>12</v>
      </c>
      <c r="O149" s="358">
        <f>70313.1324378161/48</f>
        <v>1464.8569257878353</v>
      </c>
      <c r="P149" s="412">
        <f t="shared" si="38"/>
        <v>17578.283109454023</v>
      </c>
      <c r="Q149" s="262"/>
      <c r="R149" s="44" t="s">
        <v>19</v>
      </c>
      <c r="S149" s="268">
        <v>11</v>
      </c>
      <c r="T149" s="311">
        <f>70313.1324378161/48</f>
        <v>1464.8569257878353</v>
      </c>
      <c r="U149" s="49">
        <f t="shared" si="31"/>
        <v>16113.426183666188</v>
      </c>
      <c r="V149" s="296"/>
      <c r="W149" s="296"/>
      <c r="X149" s="323">
        <v>66125.632402574236</v>
      </c>
      <c r="Z149" s="323">
        <f t="shared" si="39"/>
        <v>73191.647293120201</v>
      </c>
      <c r="AA149" s="314"/>
      <c r="AB149" s="318">
        <f t="shared" si="40"/>
        <v>7066.0148905459646</v>
      </c>
      <c r="AD149" s="53"/>
      <c r="AE149" s="53"/>
      <c r="AF149" s="53"/>
      <c r="AG149" s="53"/>
      <c r="AH149" s="53"/>
      <c r="AI149" s="394">
        <f>SUMIF(PIVOT!A:A,'BFA ATWA FR Y3'!A149,PIVOT!C:C)</f>
        <v>13109.921000000002</v>
      </c>
      <c r="AJ149" s="393">
        <f t="shared" si="36"/>
        <v>4468.3621094540213</v>
      </c>
      <c r="AK149" s="349">
        <f t="shared" si="37"/>
        <v>0.74580213086619196</v>
      </c>
      <c r="AL149" s="49"/>
    </row>
    <row r="150" spans="1:38" x14ac:dyDescent="0.25">
      <c r="A150" t="s">
        <v>213</v>
      </c>
      <c r="B150" s="52" t="s">
        <v>213</v>
      </c>
      <c r="C150" s="76"/>
      <c r="D150" s="309" t="s">
        <v>214</v>
      </c>
      <c r="E150" s="65" t="s">
        <v>18</v>
      </c>
      <c r="F150" s="44" t="s">
        <v>19</v>
      </c>
      <c r="G150" s="22">
        <v>12</v>
      </c>
      <c r="H150" s="310">
        <f>36582.4187110066/48</f>
        <v>762.13372314597075</v>
      </c>
      <c r="I150" s="49">
        <v>12658.046</v>
      </c>
      <c r="J150" s="49"/>
      <c r="K150" s="231">
        <v>14359.808000000005</v>
      </c>
      <c r="L150" s="231"/>
      <c r="M150" s="44" t="s">
        <v>19</v>
      </c>
      <c r="N150" s="361">
        <v>12</v>
      </c>
      <c r="O150" s="358">
        <f>36582.4187110066/48</f>
        <v>762.13372314597075</v>
      </c>
      <c r="P150" s="412">
        <f t="shared" si="38"/>
        <v>9145.6046777516494</v>
      </c>
      <c r="Q150" s="262"/>
      <c r="R150" s="44" t="s">
        <v>19</v>
      </c>
      <c r="S150" s="268">
        <v>11</v>
      </c>
      <c r="T150" s="311">
        <f>36582.4187110066/48</f>
        <v>762.13372314597075</v>
      </c>
      <c r="U150" s="49">
        <f t="shared" si="31"/>
        <v>8383.4709546056783</v>
      </c>
      <c r="V150" s="296"/>
      <c r="W150" s="296"/>
      <c r="X150" s="323">
        <v>39332.726310108977</v>
      </c>
      <c r="Z150" s="323">
        <f t="shared" si="39"/>
        <v>44546.929632357329</v>
      </c>
      <c r="AA150" s="314"/>
      <c r="AB150" s="318">
        <f t="shared" si="40"/>
        <v>5214.2033222483515</v>
      </c>
      <c r="AD150" s="53"/>
      <c r="AE150" s="53"/>
      <c r="AF150" s="53"/>
      <c r="AG150" s="53"/>
      <c r="AH150" s="53"/>
      <c r="AI150" s="394">
        <f>SUMIF(PIVOT!A:A,'BFA ATWA FR Y3'!A150,PIVOT!C:C)</f>
        <v>3782.6590000000015</v>
      </c>
      <c r="AJ150" s="393">
        <f t="shared" si="36"/>
        <v>5362.945677751648</v>
      </c>
      <c r="AK150" s="349">
        <f t="shared" si="37"/>
        <v>0.41360403530255457</v>
      </c>
      <c r="AL150" s="49"/>
    </row>
    <row r="151" spans="1:38" x14ac:dyDescent="0.25">
      <c r="A151" t="s">
        <v>215</v>
      </c>
      <c r="B151" s="52" t="s">
        <v>215</v>
      </c>
      <c r="C151" s="76"/>
      <c r="D151" s="309" t="s">
        <v>216</v>
      </c>
      <c r="E151" s="65" t="s">
        <v>18</v>
      </c>
      <c r="F151" s="44" t="s">
        <v>19</v>
      </c>
      <c r="G151" s="22">
        <v>12</v>
      </c>
      <c r="H151" s="310">
        <v>1200</v>
      </c>
      <c r="I151" s="49">
        <v>27247.884000000002</v>
      </c>
      <c r="J151" s="49"/>
      <c r="K151" s="231">
        <v>23868.071999999993</v>
      </c>
      <c r="L151" s="231"/>
      <c r="M151" s="44" t="s">
        <v>19</v>
      </c>
      <c r="N151" s="361">
        <v>12</v>
      </c>
      <c r="O151" s="358">
        <f>41194.8515517308/48</f>
        <v>858.22607399439164</v>
      </c>
      <c r="P151" s="412">
        <f>N151*O151</f>
        <v>10298.712887932699</v>
      </c>
      <c r="Q151" s="262"/>
      <c r="R151" s="44" t="s">
        <v>19</v>
      </c>
      <c r="S151" s="268">
        <v>11</v>
      </c>
      <c r="T151" s="311">
        <f>41194.8515517308/48</f>
        <v>858.22607399439164</v>
      </c>
      <c r="U151" s="49">
        <f t="shared" si="31"/>
        <v>9440.4868139383088</v>
      </c>
      <c r="V151" s="296"/>
      <c r="W151" s="296"/>
      <c r="X151" s="323">
        <v>61387.083701871015</v>
      </c>
      <c r="Z151" s="323">
        <f t="shared" si="39"/>
        <v>70855.155701871001</v>
      </c>
      <c r="AA151" s="314"/>
      <c r="AB151" s="318">
        <f t="shared" si="40"/>
        <v>9468.0719999999856</v>
      </c>
      <c r="AD151" s="53"/>
      <c r="AE151" s="53"/>
      <c r="AF151" s="53"/>
      <c r="AG151" s="53"/>
      <c r="AH151" s="53"/>
      <c r="AI151" s="394">
        <f>SUMIF(PIVOT!A:A,'BFA ATWA FR Y3'!A151,PIVOT!C:C)</f>
        <v>11224.053999999998</v>
      </c>
      <c r="AJ151" s="393">
        <f t="shared" si="36"/>
        <v>-925.34111206729904</v>
      </c>
      <c r="AK151" s="349">
        <f t="shared" si="37"/>
        <v>1.0898501708064459</v>
      </c>
      <c r="AL151" s="49"/>
    </row>
    <row r="152" spans="1:38" x14ac:dyDescent="0.25">
      <c r="A152" t="s">
        <v>217</v>
      </c>
      <c r="B152" s="52" t="s">
        <v>217</v>
      </c>
      <c r="C152" s="76"/>
      <c r="D152" s="309" t="s">
        <v>218</v>
      </c>
      <c r="E152" s="65" t="s">
        <v>18</v>
      </c>
      <c r="F152" s="44" t="s">
        <v>19</v>
      </c>
      <c r="G152" s="22">
        <v>12</v>
      </c>
      <c r="H152" s="310">
        <f>8568.20699799963/48</f>
        <v>178.50431245832564</v>
      </c>
      <c r="I152" s="49">
        <v>1140.4950000000001</v>
      </c>
      <c r="J152" s="49"/>
      <c r="K152" s="231">
        <v>2499.6040000000007</v>
      </c>
      <c r="L152" s="231"/>
      <c r="M152" s="44" t="s">
        <v>19</v>
      </c>
      <c r="N152" s="361">
        <v>12</v>
      </c>
      <c r="O152" s="358">
        <f>8568.20699799963/48</f>
        <v>178.50431245832564</v>
      </c>
      <c r="P152" s="412">
        <f>N152*O152</f>
        <v>2142.0517494999076</v>
      </c>
      <c r="Q152" s="262"/>
      <c r="R152" s="44" t="s">
        <v>19</v>
      </c>
      <c r="S152" s="268">
        <v>11</v>
      </c>
      <c r="T152" s="311">
        <f>8568.20699799963/48</f>
        <v>178.50431245832564</v>
      </c>
      <c r="U152" s="49">
        <f t="shared" si="31"/>
        <v>1963.547437041582</v>
      </c>
      <c r="V152" s="296"/>
      <c r="W152" s="296"/>
      <c r="X152" s="323">
        <v>7388.1459360413974</v>
      </c>
      <c r="Z152" s="323">
        <f t="shared" si="39"/>
        <v>7745.6981865414909</v>
      </c>
      <c r="AA152" s="314"/>
      <c r="AB152" s="318">
        <f t="shared" si="40"/>
        <v>357.55225050009358</v>
      </c>
      <c r="AD152" s="53"/>
      <c r="AE152" s="53"/>
      <c r="AF152" s="53"/>
      <c r="AG152" s="53"/>
      <c r="AH152" s="53"/>
      <c r="AI152" s="394">
        <f>SUMIF(PIVOT!A:A,'BFA ATWA FR Y3'!A152,PIVOT!C:C)</f>
        <v>972.97499999999968</v>
      </c>
      <c r="AJ152" s="393">
        <f t="shared" si="36"/>
        <v>1169.0767494999079</v>
      </c>
      <c r="AK152" s="349">
        <f t="shared" si="37"/>
        <v>0.45422572084318436</v>
      </c>
      <c r="AL152" s="49"/>
    </row>
    <row r="153" spans="1:38" ht="25.5" x14ac:dyDescent="0.25">
      <c r="A153" t="s">
        <v>219</v>
      </c>
      <c r="B153" s="52" t="s">
        <v>219</v>
      </c>
      <c r="C153" s="454"/>
      <c r="D153" s="433" t="s">
        <v>220</v>
      </c>
      <c r="E153" s="434" t="s">
        <v>18</v>
      </c>
      <c r="F153" s="435" t="s">
        <v>19</v>
      </c>
      <c r="G153" s="436">
        <v>12</v>
      </c>
      <c r="H153" s="437">
        <v>300</v>
      </c>
      <c r="I153" s="438">
        <v>8631.19</v>
      </c>
      <c r="J153" s="438"/>
      <c r="K153" s="439">
        <v>5667.4980000000005</v>
      </c>
      <c r="L153" s="439"/>
      <c r="M153" s="435" t="s">
        <v>19</v>
      </c>
      <c r="N153" s="440">
        <v>12</v>
      </c>
      <c r="O153" s="441">
        <f>5241.43489580581/48</f>
        <v>109.19656032928771</v>
      </c>
      <c r="P153" s="442">
        <f t="shared" si="38"/>
        <v>1310.3587239514525</v>
      </c>
      <c r="Q153" s="443"/>
      <c r="R153" s="435" t="s">
        <v>19</v>
      </c>
      <c r="S153" s="444">
        <v>11</v>
      </c>
      <c r="T153" s="445">
        <f>5241.43489580581/48</f>
        <v>109.19656032928771</v>
      </c>
      <c r="U153" s="438">
        <f t="shared" si="31"/>
        <v>1201.1621636221648</v>
      </c>
      <c r="V153" s="446"/>
      <c r="W153" s="446"/>
      <c r="X153" s="447">
        <v>14742.710887573618</v>
      </c>
      <c r="Y153" s="448"/>
      <c r="Z153" s="447">
        <f t="shared" si="39"/>
        <v>16810.208887573619</v>
      </c>
      <c r="AA153" s="448"/>
      <c r="AB153" s="448">
        <f t="shared" si="40"/>
        <v>2067.4980000000014</v>
      </c>
      <c r="AC153" s="449"/>
      <c r="AD153" s="450"/>
      <c r="AE153" s="450"/>
      <c r="AF153" s="450"/>
      <c r="AG153" s="450"/>
      <c r="AH153" s="450"/>
      <c r="AI153" s="451">
        <f>SUMIF(PIVOT!A:A,'BFA ATWA FR Y3'!A153,PIVOT!C:C)</f>
        <v>4096.2309999999998</v>
      </c>
      <c r="AJ153" s="452">
        <f t="shared" si="36"/>
        <v>-2785.8722760485471</v>
      </c>
      <c r="AK153" s="453">
        <f t="shared" si="37"/>
        <v>3.1260378743063653</v>
      </c>
      <c r="AL153" s="473" t="s">
        <v>6022</v>
      </c>
    </row>
    <row r="154" spans="1:38" ht="25.5" x14ac:dyDescent="0.25">
      <c r="A154" t="s">
        <v>221</v>
      </c>
      <c r="B154" s="472" t="s">
        <v>221</v>
      </c>
      <c r="C154" s="454"/>
      <c r="D154" s="433" t="s">
        <v>222</v>
      </c>
      <c r="E154" s="434" t="s">
        <v>18</v>
      </c>
      <c r="F154" s="435" t="s">
        <v>19</v>
      </c>
      <c r="G154" s="436">
        <v>12</v>
      </c>
      <c r="H154" s="455">
        <f>3376.32029525196/48</f>
        <v>70.340006151082505</v>
      </c>
      <c r="I154" s="438">
        <v>1807.2000000000003</v>
      </c>
      <c r="J154" s="438"/>
      <c r="K154" s="439">
        <v>2352.4279999999999</v>
      </c>
      <c r="L154" s="439"/>
      <c r="M154" s="435" t="s">
        <v>19</v>
      </c>
      <c r="N154" s="440">
        <v>12</v>
      </c>
      <c r="O154" s="456">
        <f>3376.32029525196/48</f>
        <v>70.340006151082505</v>
      </c>
      <c r="P154" s="442">
        <f t="shared" si="38"/>
        <v>844.08007381299012</v>
      </c>
      <c r="Q154" s="443"/>
      <c r="R154" s="435" t="s">
        <v>19</v>
      </c>
      <c r="S154" s="444">
        <v>11</v>
      </c>
      <c r="T154" s="457">
        <f>3376.32029525196/48</f>
        <v>70.340006151082505</v>
      </c>
      <c r="U154" s="438">
        <f t="shared" si="31"/>
        <v>773.74006766190757</v>
      </c>
      <c r="V154" s="446"/>
      <c r="W154" s="446"/>
      <c r="X154" s="447">
        <v>4269.1002152878882</v>
      </c>
      <c r="Y154" s="448"/>
      <c r="Z154" s="447">
        <f t="shared" si="39"/>
        <v>5777.448141474898</v>
      </c>
      <c r="AA154" s="448"/>
      <c r="AB154" s="448">
        <f t="shared" si="40"/>
        <v>1508.3479261870098</v>
      </c>
      <c r="AC154" s="449"/>
      <c r="AD154" s="450"/>
      <c r="AE154" s="450"/>
      <c r="AF154" s="450"/>
      <c r="AG154" s="450"/>
      <c r="AH154" s="450"/>
      <c r="AI154" s="451">
        <f>SUMIF(PIVOT!A:A,'BFA ATWA FR Y3'!A154,PIVOT!C:C)</f>
        <v>12005.363999999998</v>
      </c>
      <c r="AJ154" s="452">
        <f t="shared" si="36"/>
        <v>-11161.283926187007</v>
      </c>
      <c r="AK154" s="453">
        <f t="shared" si="37"/>
        <v>14.223015531888793</v>
      </c>
      <c r="AL154" s="473" t="s">
        <v>6022</v>
      </c>
    </row>
    <row r="155" spans="1:38" x14ac:dyDescent="0.25">
      <c r="B155" s="52"/>
      <c r="C155" s="76"/>
      <c r="D155" s="47"/>
      <c r="E155" s="20"/>
      <c r="F155" s="21"/>
      <c r="G155" s="22"/>
      <c r="H155" s="33"/>
      <c r="I155" s="247">
        <v>0</v>
      </c>
      <c r="J155" s="247"/>
      <c r="K155" s="245">
        <v>0</v>
      </c>
      <c r="L155" s="231"/>
      <c r="M155" s="21"/>
      <c r="N155" s="361"/>
      <c r="O155" s="131"/>
      <c r="P155" s="413"/>
      <c r="Q155" s="262"/>
      <c r="R155" s="21"/>
      <c r="S155" s="268"/>
      <c r="T155" s="271"/>
      <c r="U155" s="272"/>
      <c r="V155" s="331"/>
      <c r="W155" s="331"/>
      <c r="X155" s="315">
        <v>0</v>
      </c>
      <c r="Z155" s="316">
        <f t="shared" si="39"/>
        <v>0</v>
      </c>
      <c r="AA155" s="314"/>
      <c r="AB155" s="318">
        <f t="shared" si="40"/>
        <v>0</v>
      </c>
      <c r="AD155" s="53"/>
      <c r="AE155" s="53"/>
      <c r="AF155" s="53"/>
      <c r="AG155" s="53"/>
      <c r="AH155" s="53"/>
      <c r="AI155" s="394">
        <f>SUMIF(PIVOT!A:A,'BFA ATWA FR Y3'!A155,PIVOT!C:C)</f>
        <v>0</v>
      </c>
      <c r="AJ155" s="395"/>
      <c r="AK155" s="34"/>
      <c r="AL155" s="34"/>
    </row>
    <row r="156" spans="1:38" s="277" customFormat="1" x14ac:dyDescent="0.25">
      <c r="A156" s="277">
        <v>605506</v>
      </c>
      <c r="B156" s="173">
        <v>605506</v>
      </c>
      <c r="C156" s="285"/>
      <c r="D156" s="458" t="s">
        <v>223</v>
      </c>
      <c r="E156" s="195" t="s">
        <v>103</v>
      </c>
      <c r="F156" s="226" t="s">
        <v>19</v>
      </c>
      <c r="G156" s="155">
        <f>12*3</f>
        <v>36</v>
      </c>
      <c r="H156" s="459">
        <v>1289.1510000000001</v>
      </c>
      <c r="I156" s="85">
        <v>8597.3070000000007</v>
      </c>
      <c r="J156" s="85"/>
      <c r="K156" s="232">
        <v>43843.670999999988</v>
      </c>
      <c r="L156" s="232"/>
      <c r="M156" s="226" t="s">
        <v>19</v>
      </c>
      <c r="N156" s="378">
        <f>12*3</f>
        <v>36</v>
      </c>
      <c r="O156" s="459">
        <v>1400</v>
      </c>
      <c r="P156" s="460">
        <f>N156*O156</f>
        <v>50400</v>
      </c>
      <c r="Q156" s="461"/>
      <c r="R156" s="226" t="s">
        <v>19</v>
      </c>
      <c r="S156" s="462">
        <f>11*3</f>
        <v>33</v>
      </c>
      <c r="T156" s="463">
        <v>1200</v>
      </c>
      <c r="U156" s="85">
        <f>S156*T156</f>
        <v>39600</v>
      </c>
      <c r="V156" s="464"/>
      <c r="W156" s="464"/>
      <c r="X156" s="324">
        <v>143958.16200000001</v>
      </c>
      <c r="Y156" s="325"/>
      <c r="Z156" s="324">
        <f t="shared" si="39"/>
        <v>142440.978</v>
      </c>
      <c r="AA156" s="325"/>
      <c r="AB156" s="325">
        <f t="shared" si="40"/>
        <v>-1517.1840000000084</v>
      </c>
      <c r="AD156" s="74"/>
      <c r="AE156" s="74"/>
      <c r="AF156" s="74"/>
      <c r="AG156" s="74"/>
      <c r="AH156" s="74"/>
      <c r="AI156" s="465">
        <f>SUMIF(PIVOT!A:A,'BFA ATWA FR Y3'!A156,PIVOT!C:C)</f>
        <v>50032.695000000014</v>
      </c>
      <c r="AJ156" s="465">
        <f t="shared" ref="AJ156:AJ157" si="41">P156-AI156</f>
        <v>367.30499999998574</v>
      </c>
      <c r="AK156" s="85">
        <f t="shared" ref="AK156:AK157" si="42">AI156/P156</f>
        <v>0.9927122023809527</v>
      </c>
      <c r="AL156" s="85"/>
    </row>
    <row r="157" spans="1:38" ht="25.5" x14ac:dyDescent="0.25">
      <c r="B157" s="88"/>
      <c r="C157" s="282"/>
      <c r="D157" s="89" t="s">
        <v>224</v>
      </c>
      <c r="E157" s="90"/>
      <c r="F157" s="91"/>
      <c r="G157" s="92"/>
      <c r="H157" s="93"/>
      <c r="I157" s="249">
        <f>SUM(I12:I156)</f>
        <v>743852.13100000005</v>
      </c>
      <c r="J157" s="250"/>
      <c r="K157" s="245">
        <v>768235.0989999997</v>
      </c>
      <c r="L157" s="231"/>
      <c r="M157" s="91"/>
      <c r="N157" s="370"/>
      <c r="O157" s="93"/>
      <c r="P157" s="414">
        <f>SUM(P12:P156)</f>
        <v>863053.08230714116</v>
      </c>
      <c r="Q157" s="262"/>
      <c r="R157" s="91"/>
      <c r="S157" s="273"/>
      <c r="T157" s="274"/>
      <c r="U157" s="276">
        <f>SUM(U12:U156)</f>
        <v>650134.07670986815</v>
      </c>
      <c r="V157" s="332"/>
      <c r="W157" s="332"/>
      <c r="X157" s="315">
        <v>3001239.3571131914</v>
      </c>
      <c r="Z157" s="316">
        <f t="shared" si="39"/>
        <v>3025274.3890170092</v>
      </c>
      <c r="AA157" s="314"/>
      <c r="AB157" s="318">
        <f t="shared" si="40"/>
        <v>24035.031903817784</v>
      </c>
      <c r="AC157" t="s">
        <v>496</v>
      </c>
      <c r="AD157" s="53"/>
      <c r="AE157" s="53"/>
      <c r="AF157" s="53"/>
      <c r="AG157" s="53"/>
      <c r="AH157" s="53"/>
      <c r="AI157" s="414">
        <f>SUM(AI12:AI156)</f>
        <v>723915.88300000003</v>
      </c>
      <c r="AJ157" s="397">
        <f t="shared" si="41"/>
        <v>139137.19930714113</v>
      </c>
      <c r="AK157" s="94">
        <f t="shared" si="42"/>
        <v>0.83878488802195672</v>
      </c>
      <c r="AL157" s="94"/>
    </row>
    <row r="158" spans="1:38" x14ac:dyDescent="0.25">
      <c r="B158" s="18"/>
      <c r="C158" s="282"/>
      <c r="D158" s="32"/>
      <c r="E158" s="20"/>
      <c r="F158" s="21"/>
      <c r="G158" s="22"/>
      <c r="H158" s="33"/>
      <c r="I158" s="247"/>
      <c r="K158" s="245"/>
      <c r="L158" s="231"/>
      <c r="M158" s="21"/>
      <c r="N158" s="361"/>
      <c r="O158" s="33"/>
      <c r="P158" s="410"/>
      <c r="Q158" s="262"/>
      <c r="R158" s="21"/>
      <c r="S158" s="22"/>
      <c r="T158" s="33"/>
      <c r="U158" s="34"/>
      <c r="V158" s="331"/>
      <c r="W158" s="331"/>
      <c r="X158" s="315">
        <v>0</v>
      </c>
      <c r="Z158" s="316">
        <f t="shared" si="39"/>
        <v>0</v>
      </c>
      <c r="AA158" s="314"/>
      <c r="AB158" s="318">
        <f t="shared" si="40"/>
        <v>0</v>
      </c>
      <c r="AD158" s="53"/>
      <c r="AE158" s="53"/>
      <c r="AF158" s="53"/>
      <c r="AG158" s="53"/>
      <c r="AH158" s="53"/>
      <c r="AI158" s="395"/>
      <c r="AJ158" s="395"/>
      <c r="AK158" s="34"/>
      <c r="AL158" s="34"/>
    </row>
    <row r="159" spans="1:38" x14ac:dyDescent="0.25">
      <c r="B159" s="35"/>
      <c r="C159" s="284"/>
      <c r="D159" s="36" t="s">
        <v>225</v>
      </c>
      <c r="E159" s="37"/>
      <c r="F159" s="38"/>
      <c r="G159" s="39"/>
      <c r="H159" s="40"/>
      <c r="I159" s="244"/>
      <c r="K159" s="245"/>
      <c r="L159" s="231"/>
      <c r="M159" s="38"/>
      <c r="N159" s="363"/>
      <c r="O159" s="40"/>
      <c r="P159" s="411"/>
      <c r="Q159" s="262"/>
      <c r="R159" s="38"/>
      <c r="S159" s="39"/>
      <c r="T159" s="40"/>
      <c r="U159" s="41"/>
      <c r="V159" s="331"/>
      <c r="W159" s="331"/>
      <c r="X159" s="315">
        <v>0</v>
      </c>
      <c r="Z159" s="316">
        <f t="shared" si="39"/>
        <v>0</v>
      </c>
      <c r="AA159" s="314"/>
      <c r="AB159" s="318">
        <f t="shared" si="40"/>
        <v>0</v>
      </c>
      <c r="AD159" s="53"/>
      <c r="AE159" s="53"/>
      <c r="AF159" s="53"/>
      <c r="AG159" s="53"/>
      <c r="AH159" s="53"/>
      <c r="AI159" s="398"/>
      <c r="AJ159" s="398"/>
      <c r="AK159" s="41"/>
      <c r="AL159" s="41"/>
    </row>
    <row r="160" spans="1:38" x14ac:dyDescent="0.25">
      <c r="B160" s="18"/>
      <c r="C160" s="282"/>
      <c r="D160" s="32"/>
      <c r="E160" s="20"/>
      <c r="F160" s="21"/>
      <c r="G160" s="22"/>
      <c r="H160" s="33"/>
      <c r="I160" s="247"/>
      <c r="K160" s="245"/>
      <c r="L160" s="231"/>
      <c r="M160" s="21"/>
      <c r="N160" s="361"/>
      <c r="O160" s="33"/>
      <c r="P160" s="410"/>
      <c r="Q160" s="262"/>
      <c r="R160" s="21"/>
      <c r="S160" s="22"/>
      <c r="T160" s="33"/>
      <c r="U160" s="34"/>
      <c r="V160" s="331"/>
      <c r="W160" s="331"/>
      <c r="X160" s="315">
        <v>0</v>
      </c>
      <c r="Z160" s="316">
        <f t="shared" si="39"/>
        <v>0</v>
      </c>
      <c r="AA160" s="314"/>
      <c r="AB160" s="318">
        <f t="shared" si="40"/>
        <v>0</v>
      </c>
      <c r="AD160" s="53"/>
      <c r="AE160" s="53"/>
      <c r="AF160" s="53"/>
      <c r="AG160" s="53"/>
      <c r="AH160" s="53"/>
      <c r="AI160" s="395"/>
      <c r="AJ160" s="395"/>
      <c r="AK160" s="34"/>
      <c r="AL160" s="34"/>
    </row>
    <row r="161" spans="1:38" x14ac:dyDescent="0.25">
      <c r="B161" s="35"/>
      <c r="C161" s="284"/>
      <c r="D161" s="36" t="s">
        <v>226</v>
      </c>
      <c r="E161" s="37"/>
      <c r="F161" s="38"/>
      <c r="G161" s="39"/>
      <c r="H161" s="40"/>
      <c r="I161" s="244"/>
      <c r="K161" s="245"/>
      <c r="L161" s="231"/>
      <c r="M161" s="38"/>
      <c r="N161" s="363"/>
      <c r="O161" s="40"/>
      <c r="P161" s="411"/>
      <c r="Q161" s="262"/>
      <c r="R161" s="38"/>
      <c r="S161" s="39"/>
      <c r="T161" s="40"/>
      <c r="U161" s="41"/>
      <c r="V161" s="331"/>
      <c r="W161" s="331"/>
      <c r="X161" s="315">
        <v>0</v>
      </c>
      <c r="Z161" s="316">
        <f t="shared" si="39"/>
        <v>0</v>
      </c>
      <c r="AA161" s="314"/>
      <c r="AB161" s="318">
        <f t="shared" si="40"/>
        <v>0</v>
      </c>
      <c r="AD161" s="53"/>
      <c r="AE161" s="53"/>
      <c r="AF161" s="53"/>
      <c r="AG161" s="53"/>
      <c r="AH161" s="53"/>
      <c r="AI161" s="398"/>
      <c r="AJ161" s="398"/>
      <c r="AK161" s="41"/>
      <c r="AL161" s="41"/>
    </row>
    <row r="162" spans="1:38" x14ac:dyDescent="0.25">
      <c r="B162" s="18"/>
      <c r="C162" s="282"/>
      <c r="D162" s="32"/>
      <c r="E162" s="20"/>
      <c r="F162" s="21"/>
      <c r="G162" s="22"/>
      <c r="H162" s="33"/>
      <c r="I162" s="247"/>
      <c r="K162" s="245"/>
      <c r="L162" s="231"/>
      <c r="M162" s="21"/>
      <c r="N162" s="361"/>
      <c r="O162" s="33"/>
      <c r="P162" s="410"/>
      <c r="Q162" s="262"/>
      <c r="R162" s="21"/>
      <c r="S162" s="22"/>
      <c r="T162" s="33"/>
      <c r="U162" s="34"/>
      <c r="V162" s="331"/>
      <c r="W162" s="331"/>
      <c r="X162" s="315">
        <v>0</v>
      </c>
      <c r="Z162" s="316">
        <f t="shared" si="39"/>
        <v>0</v>
      </c>
      <c r="AA162" s="314"/>
      <c r="AB162" s="318">
        <f t="shared" si="40"/>
        <v>0</v>
      </c>
      <c r="AD162" s="53"/>
      <c r="AE162" s="53"/>
      <c r="AF162" s="53"/>
      <c r="AG162" s="53"/>
      <c r="AH162" s="53"/>
      <c r="AI162" s="395"/>
      <c r="AJ162" s="395"/>
      <c r="AK162" s="34"/>
      <c r="AL162" s="34"/>
    </row>
    <row r="163" spans="1:38" x14ac:dyDescent="0.25">
      <c r="A163" t="s">
        <v>227</v>
      </c>
      <c r="B163" s="52" t="s">
        <v>227</v>
      </c>
      <c r="C163" s="286"/>
      <c r="D163" s="95" t="s">
        <v>228</v>
      </c>
      <c r="E163" s="43" t="s">
        <v>18</v>
      </c>
      <c r="F163" s="96" t="s">
        <v>229</v>
      </c>
      <c r="G163" s="97">
        <v>3</v>
      </c>
      <c r="H163" s="98">
        <f>400000/655.957</f>
        <v>609.79606894964149</v>
      </c>
      <c r="I163" s="247">
        <v>646.08100000000002</v>
      </c>
      <c r="K163" s="248"/>
      <c r="L163" s="351"/>
      <c r="M163" s="44"/>
      <c r="N163" s="209"/>
      <c r="O163" s="33"/>
      <c r="P163" s="410"/>
      <c r="Q163" s="337"/>
      <c r="R163" s="44"/>
      <c r="S163" s="47"/>
      <c r="T163" s="33"/>
      <c r="U163" s="34"/>
      <c r="V163" s="331"/>
      <c r="W163" s="331"/>
      <c r="X163" s="315">
        <v>646.08100000000002</v>
      </c>
      <c r="Z163" s="316">
        <f t="shared" si="39"/>
        <v>646.08100000000002</v>
      </c>
      <c r="AA163" s="314"/>
      <c r="AB163" s="318">
        <f t="shared" si="40"/>
        <v>0</v>
      </c>
      <c r="AD163" s="53"/>
      <c r="AE163" s="53"/>
      <c r="AF163" s="53"/>
      <c r="AG163" s="53"/>
      <c r="AH163" s="53"/>
      <c r="AI163" s="394">
        <f>SUMIF(PIVOT!A:A,'BFA ATWA FR Y3'!A163,PIVOT!C:C)</f>
        <v>0</v>
      </c>
      <c r="AJ163" s="395"/>
      <c r="AK163" s="34"/>
      <c r="AL163" s="34"/>
    </row>
    <row r="164" spans="1:38" x14ac:dyDescent="0.25">
      <c r="A164" t="s">
        <v>230</v>
      </c>
      <c r="B164" s="52" t="s">
        <v>230</v>
      </c>
      <c r="C164" s="286"/>
      <c r="D164" s="100" t="s">
        <v>231</v>
      </c>
      <c r="E164" s="43" t="s">
        <v>18</v>
      </c>
      <c r="F164" s="96" t="s">
        <v>232</v>
      </c>
      <c r="G164" s="97">
        <v>3</v>
      </c>
      <c r="H164" s="98">
        <f>400000/655.957</f>
        <v>609.79606894964149</v>
      </c>
      <c r="I164" s="247">
        <v>3950.7240000000002</v>
      </c>
      <c r="K164" s="248"/>
      <c r="L164" s="351"/>
      <c r="M164" s="44"/>
      <c r="N164" s="209"/>
      <c r="O164" s="33"/>
      <c r="P164" s="410"/>
      <c r="Q164" s="337"/>
      <c r="R164" s="44"/>
      <c r="S164" s="47"/>
      <c r="T164" s="33"/>
      <c r="U164" s="34"/>
      <c r="V164" s="331"/>
      <c r="W164" s="331"/>
      <c r="X164" s="315">
        <v>3950.7240000000002</v>
      </c>
      <c r="Z164" s="316">
        <f t="shared" si="39"/>
        <v>3950.7240000000002</v>
      </c>
      <c r="AA164" s="314"/>
      <c r="AB164" s="318">
        <f t="shared" si="40"/>
        <v>0</v>
      </c>
      <c r="AD164" s="53"/>
      <c r="AE164" s="53"/>
      <c r="AF164" s="53"/>
      <c r="AG164" s="53"/>
      <c r="AH164" s="53"/>
      <c r="AI164" s="394">
        <f>SUMIF(PIVOT!A:A,'BFA ATWA FR Y3'!A164,PIVOT!C:C)</f>
        <v>0</v>
      </c>
      <c r="AJ164" s="395"/>
      <c r="AK164" s="34"/>
      <c r="AL164" s="34"/>
    </row>
    <row r="165" spans="1:38" x14ac:dyDescent="0.25">
      <c r="A165" t="s">
        <v>233</v>
      </c>
      <c r="B165" s="52" t="s">
        <v>233</v>
      </c>
      <c r="C165" s="286"/>
      <c r="D165" s="95" t="s">
        <v>234</v>
      </c>
      <c r="E165" s="43" t="s">
        <v>18</v>
      </c>
      <c r="F165" s="96" t="s">
        <v>235</v>
      </c>
      <c r="G165" s="97">
        <v>1</v>
      </c>
      <c r="H165" s="98">
        <f>2796987.755/655.957</f>
        <v>4263.9803447482072</v>
      </c>
      <c r="I165" s="247">
        <v>4114.530999999999</v>
      </c>
      <c r="K165" s="248"/>
      <c r="L165" s="351"/>
      <c r="M165" s="44"/>
      <c r="N165" s="209"/>
      <c r="O165" s="33"/>
      <c r="P165" s="410"/>
      <c r="Q165" s="337"/>
      <c r="R165" s="44"/>
      <c r="S165" s="47"/>
      <c r="T165" s="33"/>
      <c r="U165" s="34"/>
      <c r="V165" s="331"/>
      <c r="W165" s="331"/>
      <c r="X165" s="315">
        <v>4114.530999999999</v>
      </c>
      <c r="Z165" s="316">
        <f t="shared" si="39"/>
        <v>4114.530999999999</v>
      </c>
      <c r="AA165" s="314"/>
      <c r="AB165" s="318">
        <f t="shared" si="40"/>
        <v>0</v>
      </c>
      <c r="AD165" s="53"/>
      <c r="AE165" s="53"/>
      <c r="AF165" s="53"/>
      <c r="AG165" s="53"/>
      <c r="AH165" s="53"/>
      <c r="AI165" s="394">
        <f>SUMIF(PIVOT!A:A,'BFA ATWA FR Y3'!A165,PIVOT!C:C)</f>
        <v>0</v>
      </c>
      <c r="AJ165" s="395"/>
      <c r="AK165" s="34"/>
      <c r="AL165" s="34"/>
    </row>
    <row r="166" spans="1:38" x14ac:dyDescent="0.25">
      <c r="A166" t="s">
        <v>236</v>
      </c>
      <c r="B166" s="52" t="s">
        <v>236</v>
      </c>
      <c r="C166" s="286"/>
      <c r="D166" s="95" t="s">
        <v>237</v>
      </c>
      <c r="E166" s="43" t="s">
        <v>18</v>
      </c>
      <c r="F166" s="96" t="s">
        <v>235</v>
      </c>
      <c r="G166" s="97">
        <v>1</v>
      </c>
      <c r="H166" s="98">
        <f>4000000/655.957</f>
        <v>6097.9606894964154</v>
      </c>
      <c r="I166" s="247">
        <v>6605.7550000000001</v>
      </c>
      <c r="K166" s="248"/>
      <c r="L166" s="351"/>
      <c r="M166" s="44"/>
      <c r="N166" s="209"/>
      <c r="O166" s="33"/>
      <c r="P166" s="410"/>
      <c r="Q166" s="337"/>
      <c r="R166" s="44"/>
      <c r="S166" s="47"/>
      <c r="T166" s="33"/>
      <c r="U166" s="34"/>
      <c r="V166" s="331"/>
      <c r="W166" s="331"/>
      <c r="X166" s="315">
        <v>6605.7550000000001</v>
      </c>
      <c r="Z166" s="316">
        <f t="shared" si="39"/>
        <v>6605.7550000000001</v>
      </c>
      <c r="AA166" s="314"/>
      <c r="AB166" s="318">
        <f t="shared" si="40"/>
        <v>0</v>
      </c>
      <c r="AD166" s="53"/>
      <c r="AE166" s="53"/>
      <c r="AF166" s="53"/>
      <c r="AG166" s="53"/>
      <c r="AH166" s="53"/>
      <c r="AI166" s="394">
        <f>SUMIF(PIVOT!A:A,'BFA ATWA FR Y3'!A166,PIVOT!C:C)</f>
        <v>0</v>
      </c>
      <c r="AJ166" s="395"/>
      <c r="AK166" s="34"/>
      <c r="AL166" s="34"/>
    </row>
    <row r="167" spans="1:38" x14ac:dyDescent="0.25">
      <c r="A167" t="s">
        <v>238</v>
      </c>
      <c r="B167" s="52" t="s">
        <v>238</v>
      </c>
      <c r="C167" s="286"/>
      <c r="D167" s="95" t="s">
        <v>239</v>
      </c>
      <c r="E167" s="43" t="s">
        <v>18</v>
      </c>
      <c r="F167" s="96" t="s">
        <v>240</v>
      </c>
      <c r="G167" s="97">
        <v>1</v>
      </c>
      <c r="H167" s="98">
        <f>3000000/655.957</f>
        <v>4573.4705171223113</v>
      </c>
      <c r="I167" s="247">
        <v>6202.6840000000002</v>
      </c>
      <c r="K167" s="248"/>
      <c r="L167" s="351"/>
      <c r="M167" s="44"/>
      <c r="N167" s="209"/>
      <c r="O167" s="33"/>
      <c r="P167" s="410"/>
      <c r="Q167" s="337"/>
      <c r="R167" s="44"/>
      <c r="S167" s="47"/>
      <c r="T167" s="33"/>
      <c r="U167" s="34"/>
      <c r="V167" s="331"/>
      <c r="W167" s="331"/>
      <c r="X167" s="315">
        <v>6202.6840000000002</v>
      </c>
      <c r="Z167" s="316">
        <f t="shared" si="39"/>
        <v>6202.6840000000002</v>
      </c>
      <c r="AA167" s="314"/>
      <c r="AB167" s="318">
        <f t="shared" si="40"/>
        <v>0</v>
      </c>
      <c r="AD167" s="53"/>
      <c r="AE167" s="53"/>
      <c r="AF167" s="53"/>
      <c r="AG167" s="53"/>
      <c r="AH167" s="53"/>
      <c r="AI167" s="394">
        <f>SUMIF(PIVOT!A:A,'BFA ATWA FR Y3'!A167,PIVOT!C:C)</f>
        <v>0</v>
      </c>
      <c r="AJ167" s="395"/>
      <c r="AK167" s="34"/>
      <c r="AL167" s="34"/>
    </row>
    <row r="168" spans="1:38" x14ac:dyDescent="0.25">
      <c r="A168" t="s">
        <v>241</v>
      </c>
      <c r="B168" s="52" t="s">
        <v>241</v>
      </c>
      <c r="C168" s="286"/>
      <c r="D168" s="95" t="s">
        <v>242</v>
      </c>
      <c r="E168" s="43" t="s">
        <v>18</v>
      </c>
      <c r="F168" s="96" t="s">
        <v>63</v>
      </c>
      <c r="G168" s="97">
        <v>1</v>
      </c>
      <c r="H168" s="98">
        <f>400000/655.957</f>
        <v>609.79606894964149</v>
      </c>
      <c r="I168" s="247">
        <v>3923.2979999999998</v>
      </c>
      <c r="K168" s="248"/>
      <c r="L168" s="351"/>
      <c r="M168" s="44"/>
      <c r="N168" s="209"/>
      <c r="O168" s="33"/>
      <c r="P168" s="410"/>
      <c r="Q168" s="337"/>
      <c r="R168" s="44"/>
      <c r="S168" s="47"/>
      <c r="T168" s="33"/>
      <c r="U168" s="34"/>
      <c r="V168" s="331"/>
      <c r="W168" s="331"/>
      <c r="X168" s="315">
        <v>3923.2979999999998</v>
      </c>
      <c r="Z168" s="316">
        <f t="shared" si="39"/>
        <v>3923.2979999999998</v>
      </c>
      <c r="AA168" s="314"/>
      <c r="AB168" s="318">
        <f t="shared" si="40"/>
        <v>0</v>
      </c>
      <c r="AD168" s="53"/>
      <c r="AE168" s="53"/>
      <c r="AF168" s="53"/>
      <c r="AG168" s="53"/>
      <c r="AH168" s="53"/>
      <c r="AI168" s="394">
        <f>SUMIF(PIVOT!A:A,'BFA ATWA FR Y3'!A168,PIVOT!C:C)</f>
        <v>0</v>
      </c>
      <c r="AJ168" s="395"/>
      <c r="AK168" s="34"/>
      <c r="AL168" s="34"/>
    </row>
    <row r="169" spans="1:38" ht="25.5" x14ac:dyDescent="0.25">
      <c r="B169" s="101"/>
      <c r="C169" s="288"/>
      <c r="D169" s="102" t="s">
        <v>243</v>
      </c>
      <c r="E169" s="103"/>
      <c r="F169" s="104"/>
      <c r="G169" s="105"/>
      <c r="H169" s="106"/>
      <c r="I169" s="244">
        <v>25443.073</v>
      </c>
      <c r="K169" s="245"/>
      <c r="L169" s="231"/>
      <c r="M169" s="104"/>
      <c r="N169" s="371"/>
      <c r="O169" s="106"/>
      <c r="P169" s="415"/>
      <c r="Q169" s="337"/>
      <c r="R169" s="104"/>
      <c r="S169" s="105"/>
      <c r="T169" s="106"/>
      <c r="U169" s="107"/>
      <c r="V169" s="331"/>
      <c r="W169" s="331"/>
      <c r="AA169" s="314"/>
      <c r="AB169" s="318">
        <f t="shared" si="40"/>
        <v>0</v>
      </c>
      <c r="AD169" s="53"/>
      <c r="AE169" s="53"/>
      <c r="AF169" s="53"/>
      <c r="AG169" s="53"/>
      <c r="AH169" s="53"/>
      <c r="AI169" s="399"/>
      <c r="AJ169" s="399"/>
      <c r="AK169" s="107"/>
      <c r="AL169" s="107"/>
    </row>
    <row r="170" spans="1:38" ht="25.5" x14ac:dyDescent="0.25">
      <c r="B170" s="88"/>
      <c r="C170" s="287"/>
      <c r="D170" s="89" t="s">
        <v>244</v>
      </c>
      <c r="E170" s="90"/>
      <c r="F170" s="91"/>
      <c r="G170" s="92"/>
      <c r="H170" s="93"/>
      <c r="I170" s="249">
        <v>25443.073</v>
      </c>
      <c r="K170" s="245"/>
      <c r="L170" s="231"/>
      <c r="M170" s="91"/>
      <c r="N170" s="370"/>
      <c r="O170" s="93"/>
      <c r="P170" s="414"/>
      <c r="Q170" s="262"/>
      <c r="R170" s="91"/>
      <c r="S170" s="92"/>
      <c r="T170" s="93"/>
      <c r="U170" s="94"/>
      <c r="V170" s="332"/>
      <c r="W170" s="332"/>
      <c r="X170" s="315">
        <v>25443.073</v>
      </c>
      <c r="Z170" s="316">
        <f t="shared" ref="Z170:Z217" si="43">I170+K170+P170+U170</f>
        <v>25443.073</v>
      </c>
      <c r="AA170" s="314"/>
      <c r="AB170" s="318">
        <f t="shared" si="40"/>
        <v>0</v>
      </c>
      <c r="AD170" s="53"/>
      <c r="AE170" s="53"/>
      <c r="AF170" s="53"/>
      <c r="AG170" s="53"/>
      <c r="AH170" s="53"/>
      <c r="AI170" s="397"/>
      <c r="AJ170" s="397"/>
      <c r="AK170" s="94"/>
      <c r="AL170" s="94"/>
    </row>
    <row r="171" spans="1:38" x14ac:dyDescent="0.25">
      <c r="B171" s="18"/>
      <c r="C171" s="282"/>
      <c r="D171" s="32"/>
      <c r="E171" s="43"/>
      <c r="F171" s="44"/>
      <c r="G171" s="47"/>
      <c r="H171" s="33"/>
      <c r="I171" s="247"/>
      <c r="K171" s="248"/>
      <c r="L171" s="351"/>
      <c r="M171" s="44"/>
      <c r="N171" s="209"/>
      <c r="O171" s="33"/>
      <c r="P171" s="410"/>
      <c r="Q171" s="337"/>
      <c r="R171" s="44"/>
      <c r="S171" s="47"/>
      <c r="T171" s="33"/>
      <c r="U171" s="34"/>
      <c r="V171" s="331"/>
      <c r="W171" s="331"/>
      <c r="X171" s="315">
        <v>0</v>
      </c>
      <c r="Z171" s="316">
        <f t="shared" si="43"/>
        <v>0</v>
      </c>
      <c r="AA171" s="314"/>
      <c r="AB171" s="318">
        <f t="shared" si="40"/>
        <v>0</v>
      </c>
      <c r="AD171" s="53"/>
      <c r="AE171" s="53"/>
      <c r="AF171" s="53"/>
      <c r="AG171" s="53"/>
      <c r="AH171" s="53"/>
      <c r="AI171" s="395"/>
      <c r="AJ171" s="395"/>
      <c r="AK171" s="34"/>
      <c r="AL171" s="34"/>
    </row>
    <row r="172" spans="1:38" ht="38.25" x14ac:dyDescent="0.25">
      <c r="B172" s="108" t="s">
        <v>245</v>
      </c>
      <c r="C172" s="289"/>
      <c r="D172" s="109" t="s">
        <v>246</v>
      </c>
      <c r="E172" s="110"/>
      <c r="F172" s="111"/>
      <c r="G172" s="112"/>
      <c r="H172" s="113"/>
      <c r="I172" s="247"/>
      <c r="K172" s="245"/>
      <c r="L172" s="231"/>
      <c r="M172" s="111"/>
      <c r="N172" s="369"/>
      <c r="O172" s="113"/>
      <c r="P172" s="416"/>
      <c r="Q172" s="337"/>
      <c r="R172" s="111"/>
      <c r="S172" s="112"/>
      <c r="T172" s="113"/>
      <c r="U172" s="31"/>
      <c r="V172" s="331"/>
      <c r="W172" s="331"/>
      <c r="X172" s="315">
        <v>0</v>
      </c>
      <c r="Z172" s="316">
        <f t="shared" si="43"/>
        <v>0</v>
      </c>
      <c r="AA172" s="314"/>
      <c r="AB172" s="318">
        <f t="shared" si="40"/>
        <v>0</v>
      </c>
      <c r="AD172" s="53"/>
      <c r="AE172" s="53"/>
      <c r="AF172" s="53"/>
      <c r="AG172" s="53"/>
      <c r="AH172" s="53"/>
      <c r="AI172" s="400"/>
      <c r="AJ172" s="400"/>
      <c r="AK172" s="31"/>
      <c r="AL172" s="31"/>
    </row>
    <row r="173" spans="1:38" x14ac:dyDescent="0.25">
      <c r="B173" s="114"/>
      <c r="C173" s="290"/>
      <c r="D173" s="75"/>
      <c r="E173" s="115"/>
      <c r="F173" s="44"/>
      <c r="G173" s="47"/>
      <c r="H173" s="33"/>
      <c r="I173" s="247"/>
      <c r="K173" s="248"/>
      <c r="L173" s="351"/>
      <c r="M173" s="44"/>
      <c r="N173" s="209"/>
      <c r="O173" s="33"/>
      <c r="P173" s="410"/>
      <c r="Q173" s="337"/>
      <c r="R173" s="44"/>
      <c r="S173" s="47"/>
      <c r="T173" s="33"/>
      <c r="U173" s="34"/>
      <c r="V173" s="331"/>
      <c r="W173" s="331"/>
      <c r="X173" s="315">
        <v>0</v>
      </c>
      <c r="Z173" s="316">
        <f t="shared" si="43"/>
        <v>0</v>
      </c>
      <c r="AA173" s="314"/>
      <c r="AB173" s="318">
        <f t="shared" si="40"/>
        <v>0</v>
      </c>
      <c r="AD173" s="53"/>
      <c r="AE173" s="53"/>
      <c r="AF173" s="53"/>
      <c r="AG173" s="53"/>
      <c r="AH173" s="53"/>
      <c r="AI173" s="395"/>
      <c r="AJ173" s="395"/>
      <c r="AK173" s="34"/>
      <c r="AL173" s="34"/>
    </row>
    <row r="174" spans="1:38" ht="51" x14ac:dyDescent="0.25">
      <c r="B174" s="35" t="s">
        <v>247</v>
      </c>
      <c r="C174" s="284"/>
      <c r="D174" s="36" t="s">
        <v>248</v>
      </c>
      <c r="E174" s="37"/>
      <c r="F174" s="38"/>
      <c r="G174" s="39"/>
      <c r="H174" s="40"/>
      <c r="I174" s="247"/>
      <c r="K174" s="245"/>
      <c r="L174" s="231"/>
      <c r="M174" s="38"/>
      <c r="N174" s="363"/>
      <c r="O174" s="40"/>
      <c r="P174" s="411"/>
      <c r="Q174" s="262"/>
      <c r="R174" s="38"/>
      <c r="S174" s="39"/>
      <c r="T174" s="40"/>
      <c r="U174" s="41"/>
      <c r="V174" s="331"/>
      <c r="W174" s="331"/>
      <c r="X174" s="315">
        <v>0</v>
      </c>
      <c r="Z174" s="316">
        <f t="shared" si="43"/>
        <v>0</v>
      </c>
      <c r="AA174" s="314"/>
      <c r="AB174" s="318">
        <f t="shared" si="40"/>
        <v>0</v>
      </c>
      <c r="AD174" s="53"/>
      <c r="AE174" s="53"/>
      <c r="AF174" s="53"/>
      <c r="AG174" s="53"/>
      <c r="AH174" s="53"/>
      <c r="AI174" s="398"/>
      <c r="AJ174" s="398"/>
      <c r="AK174" s="41"/>
      <c r="AL174" s="41"/>
    </row>
    <row r="175" spans="1:38" ht="31.5" x14ac:dyDescent="0.25">
      <c r="B175" s="18" t="s">
        <v>249</v>
      </c>
      <c r="C175" s="282"/>
      <c r="D175" s="116" t="s">
        <v>250</v>
      </c>
      <c r="E175" s="117"/>
      <c r="F175" s="21"/>
      <c r="G175" s="22"/>
      <c r="H175" s="118"/>
      <c r="I175" s="247"/>
      <c r="K175" s="245"/>
      <c r="L175" s="231"/>
      <c r="M175" s="21"/>
      <c r="N175" s="361"/>
      <c r="O175" s="33"/>
      <c r="P175" s="410"/>
      <c r="Q175" s="262"/>
      <c r="R175" s="21"/>
      <c r="S175" s="22"/>
      <c r="T175" s="33"/>
      <c r="U175" s="34"/>
      <c r="V175" s="331"/>
      <c r="W175" s="331"/>
      <c r="X175" s="315">
        <v>0</v>
      </c>
      <c r="Z175" s="316">
        <f t="shared" si="43"/>
        <v>0</v>
      </c>
      <c r="AA175" s="314"/>
      <c r="AB175" s="318">
        <f t="shared" si="40"/>
        <v>0</v>
      </c>
      <c r="AD175" s="53"/>
      <c r="AE175" s="53"/>
      <c r="AF175" s="53"/>
      <c r="AG175" s="53"/>
      <c r="AH175" s="53"/>
      <c r="AI175" s="395"/>
      <c r="AJ175" s="395"/>
      <c r="AK175" s="34"/>
      <c r="AL175" s="34"/>
    </row>
    <row r="176" spans="1:38" ht="30" x14ac:dyDescent="0.25">
      <c r="B176" s="119"/>
      <c r="C176" s="76"/>
      <c r="D176" s="120" t="s">
        <v>251</v>
      </c>
      <c r="E176" s="65"/>
      <c r="F176" s="21"/>
      <c r="G176" s="22"/>
      <c r="H176" s="118"/>
      <c r="I176" s="247"/>
      <c r="K176" s="245"/>
      <c r="L176" s="231"/>
      <c r="M176" s="21"/>
      <c r="N176" s="361"/>
      <c r="O176" s="33"/>
      <c r="P176" s="410"/>
      <c r="Q176" s="262"/>
      <c r="R176" s="21"/>
      <c r="S176" s="22"/>
      <c r="T176" s="33"/>
      <c r="U176" s="34"/>
      <c r="V176" s="331"/>
      <c r="W176" s="331"/>
      <c r="X176" s="315">
        <v>0</v>
      </c>
      <c r="Z176" s="316">
        <f t="shared" si="43"/>
        <v>0</v>
      </c>
      <c r="AA176" s="314"/>
      <c r="AB176" s="318">
        <f t="shared" si="40"/>
        <v>0</v>
      </c>
      <c r="AD176" s="53"/>
      <c r="AE176" s="53"/>
      <c r="AF176" s="53"/>
      <c r="AG176" s="53"/>
      <c r="AH176" s="53"/>
      <c r="AI176" s="395"/>
      <c r="AJ176" s="395"/>
      <c r="AK176" s="34"/>
      <c r="AL176" s="34"/>
    </row>
    <row r="177" spans="1:38" ht="105" x14ac:dyDescent="0.25">
      <c r="A177" t="s">
        <v>252</v>
      </c>
      <c r="B177" s="52" t="s">
        <v>252</v>
      </c>
      <c r="C177" s="76"/>
      <c r="D177" s="121" t="s">
        <v>253</v>
      </c>
      <c r="E177" s="65" t="s">
        <v>254</v>
      </c>
      <c r="F177" s="21"/>
      <c r="G177" s="22"/>
      <c r="H177" s="122"/>
      <c r="I177" s="247">
        <v>6813.0830000000024</v>
      </c>
      <c r="K177" s="245">
        <v>1164.7170000000001</v>
      </c>
      <c r="L177" s="231"/>
      <c r="M177" s="21" t="s">
        <v>495</v>
      </c>
      <c r="N177" s="361">
        <v>1</v>
      </c>
      <c r="O177" s="33">
        <v>14000</v>
      </c>
      <c r="P177" s="413">
        <v>14000</v>
      </c>
      <c r="Q177" s="262"/>
      <c r="R177" s="21"/>
      <c r="S177" s="22"/>
      <c r="T177" s="33"/>
      <c r="U177" s="34"/>
      <c r="V177" s="331"/>
      <c r="W177" s="331"/>
      <c r="X177" s="315">
        <v>6813.0830000000024</v>
      </c>
      <c r="Z177" s="316">
        <f t="shared" si="43"/>
        <v>21977.800000000003</v>
      </c>
      <c r="AA177" s="314"/>
      <c r="AB177" s="318">
        <f t="shared" si="40"/>
        <v>15164.717000000001</v>
      </c>
      <c r="AD177" s="53"/>
      <c r="AE177" s="298" t="s">
        <v>497</v>
      </c>
      <c r="AF177" s="53"/>
      <c r="AG177" s="53"/>
      <c r="AH177" s="53"/>
      <c r="AI177" s="466">
        <f>SUMIF(PIVOT!A:A,'BFA ATWA FR Y3'!A177,PIVOT!C:C)</f>
        <v>13668.110999999999</v>
      </c>
      <c r="AJ177" s="468">
        <f t="shared" ref="AJ177" si="44">P177-AI177</f>
        <v>331.88900000000103</v>
      </c>
      <c r="AK177" s="467">
        <f t="shared" ref="AK177" si="45">AI177/P177</f>
        <v>0.97629364285714282</v>
      </c>
      <c r="AL177" s="128"/>
    </row>
    <row r="178" spans="1:38" ht="25.5" x14ac:dyDescent="0.25">
      <c r="B178" s="52"/>
      <c r="C178" s="76"/>
      <c r="D178" s="123" t="s">
        <v>255</v>
      </c>
      <c r="E178" s="20"/>
      <c r="F178" s="21"/>
      <c r="G178" s="22"/>
      <c r="H178" s="118"/>
      <c r="I178" s="247">
        <v>0</v>
      </c>
      <c r="K178" s="245"/>
      <c r="L178" s="231"/>
      <c r="M178" s="21"/>
      <c r="N178" s="361"/>
      <c r="O178" s="33"/>
      <c r="P178" s="410"/>
      <c r="Q178" s="262"/>
      <c r="R178" s="21"/>
      <c r="S178" s="22"/>
      <c r="T178" s="33"/>
      <c r="U178" s="34"/>
      <c r="V178" s="331"/>
      <c r="W178" s="331"/>
      <c r="X178" s="315">
        <v>0</v>
      </c>
      <c r="Z178" s="316">
        <f t="shared" si="43"/>
        <v>0</v>
      </c>
      <c r="AA178" s="314"/>
      <c r="AB178" s="318">
        <f t="shared" si="40"/>
        <v>0</v>
      </c>
      <c r="AD178" s="53"/>
      <c r="AE178" s="53"/>
      <c r="AF178" s="53"/>
      <c r="AG178" s="53"/>
      <c r="AH178" s="53"/>
      <c r="AI178" s="394">
        <f>SUMIF(PIVOT!A:A,'BFA ATWA FR Y3'!A178,PIVOT!C:C)</f>
        <v>0</v>
      </c>
      <c r="AJ178" s="395"/>
      <c r="AK178" s="34"/>
      <c r="AL178" s="34"/>
    </row>
    <row r="179" spans="1:38" ht="25.5" x14ac:dyDescent="0.25">
      <c r="B179" s="52"/>
      <c r="C179" s="76"/>
      <c r="D179" s="32" t="s">
        <v>256</v>
      </c>
      <c r="E179" s="20"/>
      <c r="F179" s="21"/>
      <c r="G179" s="22"/>
      <c r="H179" s="118"/>
      <c r="I179" s="247">
        <v>0</v>
      </c>
      <c r="K179" s="245"/>
      <c r="L179" s="231"/>
      <c r="M179" s="21"/>
      <c r="N179" s="361"/>
      <c r="O179" s="33"/>
      <c r="P179" s="410"/>
      <c r="Q179" s="262"/>
      <c r="R179" s="21"/>
      <c r="S179" s="22"/>
      <c r="T179" s="33"/>
      <c r="U179" s="34"/>
      <c r="V179" s="331"/>
      <c r="W179" s="331"/>
      <c r="X179" s="315">
        <v>0</v>
      </c>
      <c r="Z179" s="316">
        <f t="shared" si="43"/>
        <v>0</v>
      </c>
      <c r="AA179" s="314"/>
      <c r="AB179" s="318">
        <f t="shared" si="40"/>
        <v>0</v>
      </c>
      <c r="AD179" s="53"/>
      <c r="AE179" s="53"/>
      <c r="AF179" s="53"/>
      <c r="AG179" s="53"/>
      <c r="AH179" s="53"/>
      <c r="AI179" s="394">
        <f>SUMIF(PIVOT!A:A,'BFA ATWA FR Y3'!A179,PIVOT!C:C)</f>
        <v>0</v>
      </c>
      <c r="AJ179" s="395"/>
      <c r="AK179" s="34"/>
      <c r="AL179" s="34"/>
    </row>
    <row r="180" spans="1:38" ht="28.5" customHeight="1" x14ac:dyDescent="0.25">
      <c r="B180" s="52"/>
      <c r="C180" s="76"/>
      <c r="D180" s="32" t="s">
        <v>257</v>
      </c>
      <c r="E180" s="65" t="s">
        <v>254</v>
      </c>
      <c r="F180" s="44" t="s">
        <v>74</v>
      </c>
      <c r="G180" s="22">
        <f>3*25</f>
        <v>75</v>
      </c>
      <c r="H180" s="118">
        <f>40000/655.957</f>
        <v>60.979606894964149</v>
      </c>
      <c r="I180" s="247">
        <v>0</v>
      </c>
      <c r="K180" s="245"/>
      <c r="L180" s="231"/>
      <c r="M180" s="21"/>
      <c r="N180" s="361"/>
      <c r="O180" s="33"/>
      <c r="P180" s="410"/>
      <c r="Q180" s="262"/>
      <c r="R180" s="21"/>
      <c r="S180" s="22"/>
      <c r="T180" s="33"/>
      <c r="U180" s="34"/>
      <c r="V180" s="331"/>
      <c r="W180" s="331"/>
      <c r="X180" s="315">
        <v>0</v>
      </c>
      <c r="Z180" s="316">
        <f t="shared" si="43"/>
        <v>0</v>
      </c>
      <c r="AA180" s="314"/>
      <c r="AB180" s="318">
        <f t="shared" si="40"/>
        <v>0</v>
      </c>
      <c r="AD180" s="53"/>
      <c r="AE180" s="53"/>
      <c r="AF180" s="53"/>
      <c r="AG180" s="53"/>
      <c r="AH180" s="53"/>
      <c r="AI180" s="394">
        <f>SUMIF(PIVOT!A:A,'BFA ATWA FR Y3'!A180,PIVOT!C:C)</f>
        <v>0</v>
      </c>
      <c r="AJ180" s="395"/>
      <c r="AK180" s="34"/>
      <c r="AL180" s="34"/>
    </row>
    <row r="181" spans="1:38" ht="25.5" x14ac:dyDescent="0.25">
      <c r="B181" s="52"/>
      <c r="C181" s="76"/>
      <c r="D181" s="32" t="s">
        <v>258</v>
      </c>
      <c r="E181" s="65" t="s">
        <v>254</v>
      </c>
      <c r="F181" s="44" t="s">
        <v>111</v>
      </c>
      <c r="G181" s="22">
        <v>25</v>
      </c>
      <c r="H181" s="118">
        <f>1000/655.957</f>
        <v>1.5244901723741038</v>
      </c>
      <c r="I181" s="247">
        <v>0</v>
      </c>
      <c r="K181" s="245"/>
      <c r="L181" s="231"/>
      <c r="M181" s="21"/>
      <c r="N181" s="361"/>
      <c r="O181" s="33"/>
      <c r="P181" s="410"/>
      <c r="Q181" s="262"/>
      <c r="R181" s="21"/>
      <c r="S181" s="22"/>
      <c r="T181" s="33"/>
      <c r="U181" s="34"/>
      <c r="V181" s="331"/>
      <c r="W181" s="331"/>
      <c r="X181" s="315">
        <v>0</v>
      </c>
      <c r="Z181" s="316">
        <f t="shared" si="43"/>
        <v>0</v>
      </c>
      <c r="AA181" s="314"/>
      <c r="AB181" s="318">
        <f t="shared" si="40"/>
        <v>0</v>
      </c>
      <c r="AD181" s="53"/>
      <c r="AE181" s="53"/>
      <c r="AF181" s="53"/>
      <c r="AG181" s="53"/>
      <c r="AH181" s="53"/>
      <c r="AI181" s="394">
        <f>SUMIF(PIVOT!A:A,'BFA ATWA FR Y3'!A181,PIVOT!C:C)</f>
        <v>0</v>
      </c>
      <c r="AJ181" s="395"/>
      <c r="AK181" s="34"/>
      <c r="AL181" s="34"/>
    </row>
    <row r="182" spans="1:38" x14ac:dyDescent="0.25">
      <c r="B182" s="52"/>
      <c r="C182" s="76"/>
      <c r="D182" s="32" t="s">
        <v>259</v>
      </c>
      <c r="E182" s="65" t="s">
        <v>254</v>
      </c>
      <c r="F182" s="44" t="s">
        <v>260</v>
      </c>
      <c r="G182" s="22">
        <f>(25+10)*1</f>
        <v>35</v>
      </c>
      <c r="H182" s="118">
        <f>8000/655.957</f>
        <v>12.19592137899283</v>
      </c>
      <c r="I182" s="247">
        <v>0</v>
      </c>
      <c r="K182" s="245"/>
      <c r="L182" s="231"/>
      <c r="M182" s="21"/>
      <c r="N182" s="361"/>
      <c r="O182" s="33"/>
      <c r="P182" s="410"/>
      <c r="Q182" s="262"/>
      <c r="R182" s="21"/>
      <c r="S182" s="22"/>
      <c r="T182" s="33"/>
      <c r="U182" s="34"/>
      <c r="V182" s="331"/>
      <c r="W182" s="331"/>
      <c r="X182" s="315">
        <v>0</v>
      </c>
      <c r="Z182" s="316">
        <f t="shared" si="43"/>
        <v>0</v>
      </c>
      <c r="AA182" s="314"/>
      <c r="AB182" s="318">
        <f t="shared" si="40"/>
        <v>0</v>
      </c>
      <c r="AD182" s="53"/>
      <c r="AE182" s="53"/>
      <c r="AF182" s="53"/>
      <c r="AG182" s="53"/>
      <c r="AH182" s="53"/>
      <c r="AI182" s="394">
        <f>SUMIF(PIVOT!A:A,'BFA ATWA FR Y3'!A182,PIVOT!C:C)</f>
        <v>0</v>
      </c>
      <c r="AJ182" s="395"/>
      <c r="AK182" s="34"/>
      <c r="AL182" s="34"/>
    </row>
    <row r="183" spans="1:38" x14ac:dyDescent="0.25">
      <c r="B183" s="52"/>
      <c r="C183" s="76"/>
      <c r="D183" s="32" t="s">
        <v>261</v>
      </c>
      <c r="E183" s="65" t="s">
        <v>254</v>
      </c>
      <c r="F183" s="44" t="s">
        <v>74</v>
      </c>
      <c r="G183" s="22">
        <v>1</v>
      </c>
      <c r="H183" s="118">
        <f>80000/655.975</f>
        <v>121.95586722054956</v>
      </c>
      <c r="I183" s="247">
        <v>0</v>
      </c>
      <c r="K183" s="245"/>
      <c r="L183" s="231"/>
      <c r="M183" s="21"/>
      <c r="N183" s="361"/>
      <c r="O183" s="33"/>
      <c r="P183" s="410"/>
      <c r="Q183" s="262"/>
      <c r="R183" s="21"/>
      <c r="S183" s="22"/>
      <c r="T183" s="33"/>
      <c r="U183" s="34"/>
      <c r="V183" s="331"/>
      <c r="W183" s="331"/>
      <c r="X183" s="315">
        <v>0</v>
      </c>
      <c r="Z183" s="316">
        <f t="shared" si="43"/>
        <v>0</v>
      </c>
      <c r="AA183" s="314"/>
      <c r="AB183" s="318">
        <f t="shared" si="40"/>
        <v>0</v>
      </c>
      <c r="AD183" s="53"/>
      <c r="AE183" s="53"/>
      <c r="AF183" s="53"/>
      <c r="AG183" s="53"/>
      <c r="AH183" s="53"/>
      <c r="AI183" s="394">
        <f>SUMIF(PIVOT!A:A,'BFA ATWA FR Y3'!A183,PIVOT!C:C)</f>
        <v>0</v>
      </c>
      <c r="AJ183" s="395"/>
      <c r="AK183" s="34"/>
      <c r="AL183" s="34"/>
    </row>
    <row r="184" spans="1:38" ht="45" x14ac:dyDescent="0.25">
      <c r="A184" t="s">
        <v>262</v>
      </c>
      <c r="B184" s="52" t="s">
        <v>262</v>
      </c>
      <c r="C184" s="76"/>
      <c r="D184" s="121" t="s">
        <v>263</v>
      </c>
      <c r="E184" s="84"/>
      <c r="F184" s="21"/>
      <c r="G184" s="22"/>
      <c r="H184" s="125"/>
      <c r="I184" s="247">
        <v>14989.444</v>
      </c>
      <c r="K184" s="245">
        <v>18775.322999999997</v>
      </c>
      <c r="L184" s="231"/>
      <c r="M184" s="21"/>
      <c r="N184" s="361"/>
      <c r="O184" s="162"/>
      <c r="P184" s="410"/>
      <c r="Q184" s="262"/>
      <c r="R184" s="21"/>
      <c r="S184" s="22"/>
      <c r="T184" s="126"/>
      <c r="U184" s="34"/>
      <c r="V184" s="331"/>
      <c r="W184" s="331"/>
      <c r="X184" s="315">
        <v>14989.444</v>
      </c>
      <c r="Z184" s="316">
        <f t="shared" si="43"/>
        <v>33764.766999999993</v>
      </c>
      <c r="AA184" s="314"/>
      <c r="AB184" s="318">
        <f t="shared" si="40"/>
        <v>18775.322999999993</v>
      </c>
      <c r="AD184" s="53"/>
      <c r="AE184" s="53"/>
      <c r="AF184" s="53"/>
      <c r="AG184" s="53"/>
      <c r="AH184" s="53"/>
      <c r="AI184" s="466">
        <f>SUMIF(PIVOT!A:A,'BFA ATWA FR Y3'!A184,PIVOT!C:C)</f>
        <v>32790.850999999995</v>
      </c>
      <c r="AJ184" s="404">
        <v>4378</v>
      </c>
      <c r="AK184" s="467">
        <f>AI184/P189</f>
        <v>0.88223339969866543</v>
      </c>
      <c r="AL184" s="34"/>
    </row>
    <row r="185" spans="1:38" ht="25.5" x14ac:dyDescent="0.25">
      <c r="B185" s="52"/>
      <c r="C185" s="76"/>
      <c r="D185" s="72" t="s">
        <v>255</v>
      </c>
      <c r="E185" s="20"/>
      <c r="F185" s="21"/>
      <c r="G185" s="22"/>
      <c r="H185" s="118"/>
      <c r="I185" s="247">
        <v>0</v>
      </c>
      <c r="K185" s="245"/>
      <c r="L185" s="231"/>
      <c r="M185" s="21"/>
      <c r="N185" s="361"/>
      <c r="O185" s="33"/>
      <c r="P185" s="410"/>
      <c r="Q185" s="262"/>
      <c r="R185" s="21"/>
      <c r="S185" s="22"/>
      <c r="T185" s="33"/>
      <c r="U185" s="34"/>
      <c r="V185" s="331"/>
      <c r="W185" s="331"/>
      <c r="X185" s="315">
        <v>0</v>
      </c>
      <c r="Z185" s="316">
        <f t="shared" si="43"/>
        <v>0</v>
      </c>
      <c r="AA185" s="314"/>
      <c r="AB185" s="318">
        <f t="shared" si="40"/>
        <v>0</v>
      </c>
      <c r="AD185" s="53"/>
      <c r="AE185" s="53"/>
      <c r="AF185" s="53"/>
      <c r="AG185" s="53"/>
      <c r="AH185" s="53"/>
      <c r="AI185" s="394">
        <f>SUMIF(PIVOT!A:A,'BFA ATWA FR Y3'!A185,PIVOT!C:C)</f>
        <v>0</v>
      </c>
      <c r="AJ185" s="395"/>
      <c r="AK185" s="34"/>
      <c r="AL185" s="34"/>
    </row>
    <row r="186" spans="1:38" ht="25.5" x14ac:dyDescent="0.25">
      <c r="B186" s="52"/>
      <c r="C186" s="76"/>
      <c r="D186" s="32" t="s">
        <v>256</v>
      </c>
      <c r="E186" s="20"/>
      <c r="F186" s="21"/>
      <c r="G186" s="22"/>
      <c r="H186" s="118"/>
      <c r="I186" s="247">
        <v>0</v>
      </c>
      <c r="K186" s="245"/>
      <c r="L186" s="231"/>
      <c r="M186" s="21"/>
      <c r="N186" s="361"/>
      <c r="O186" s="33"/>
      <c r="P186" s="410"/>
      <c r="Q186" s="262"/>
      <c r="R186" s="21"/>
      <c r="S186" s="22"/>
      <c r="T186" s="33"/>
      <c r="U186" s="34"/>
      <c r="V186" s="331"/>
      <c r="W186" s="331"/>
      <c r="X186" s="315">
        <v>0</v>
      </c>
      <c r="Z186" s="316">
        <f t="shared" si="43"/>
        <v>0</v>
      </c>
      <c r="AA186" s="314"/>
      <c r="AB186" s="318">
        <f t="shared" si="40"/>
        <v>0</v>
      </c>
      <c r="AD186" s="53"/>
      <c r="AE186" s="53"/>
      <c r="AF186" s="53"/>
      <c r="AG186" s="53"/>
      <c r="AH186" s="53"/>
      <c r="AI186" s="394">
        <f>SUMIF(PIVOT!A:A,'BFA ATWA FR Y3'!A186,PIVOT!C:C)</f>
        <v>0</v>
      </c>
      <c r="AJ186" s="395"/>
      <c r="AK186" s="34"/>
      <c r="AL186" s="34"/>
    </row>
    <row r="187" spans="1:38" x14ac:dyDescent="0.25">
      <c r="B187" s="52"/>
      <c r="C187" s="76"/>
      <c r="D187" s="67" t="s">
        <v>264</v>
      </c>
      <c r="E187" s="20"/>
      <c r="F187" s="21"/>
      <c r="G187" s="22"/>
      <c r="H187" s="118"/>
      <c r="I187" s="247">
        <v>0</v>
      </c>
      <c r="K187" s="245"/>
      <c r="L187" s="231"/>
      <c r="M187" s="21"/>
      <c r="N187" s="361"/>
      <c r="O187" s="33"/>
      <c r="P187" s="410"/>
      <c r="Q187" s="262"/>
      <c r="R187" s="21"/>
      <c r="S187" s="22"/>
      <c r="T187" s="33"/>
      <c r="U187" s="34"/>
      <c r="V187" s="331"/>
      <c r="W187" s="331"/>
      <c r="X187" s="315">
        <v>0</v>
      </c>
      <c r="Z187" s="316">
        <f t="shared" si="43"/>
        <v>0</v>
      </c>
      <c r="AA187" s="314"/>
      <c r="AB187" s="318">
        <f t="shared" si="40"/>
        <v>0</v>
      </c>
      <c r="AD187" s="53"/>
      <c r="AE187" s="53"/>
      <c r="AF187" s="53"/>
      <c r="AG187" s="53"/>
      <c r="AH187" s="53"/>
      <c r="AI187" s="394">
        <f>SUMIF(PIVOT!A:A,'BFA ATWA FR Y3'!A187,PIVOT!C:C)</f>
        <v>0</v>
      </c>
      <c r="AJ187" s="395"/>
      <c r="AK187" s="34"/>
      <c r="AL187" s="34"/>
    </row>
    <row r="188" spans="1:38" x14ac:dyDescent="0.25">
      <c r="B188" s="52"/>
      <c r="C188" s="76"/>
      <c r="D188" s="32" t="s">
        <v>265</v>
      </c>
      <c r="E188" s="20"/>
      <c r="F188" s="21"/>
      <c r="G188" s="22"/>
      <c r="H188" s="118"/>
      <c r="I188" s="247">
        <v>0</v>
      </c>
      <c r="K188" s="245"/>
      <c r="L188" s="231"/>
      <c r="M188" s="21"/>
      <c r="N188" s="361"/>
      <c r="O188" s="33"/>
      <c r="P188" s="410"/>
      <c r="Q188" s="262"/>
      <c r="R188" s="21"/>
      <c r="S188" s="22"/>
      <c r="T188" s="33"/>
      <c r="U188" s="34"/>
      <c r="V188" s="331"/>
      <c r="W188" s="331"/>
      <c r="X188" s="315">
        <v>0</v>
      </c>
      <c r="Z188" s="316">
        <f t="shared" si="43"/>
        <v>0</v>
      </c>
      <c r="AA188" s="314"/>
      <c r="AB188" s="318">
        <f t="shared" si="40"/>
        <v>0</v>
      </c>
      <c r="AD188" s="53"/>
      <c r="AE188" s="53"/>
      <c r="AF188" s="53"/>
      <c r="AG188" s="53"/>
      <c r="AH188" s="53"/>
      <c r="AI188" s="394">
        <f>SUMIF(PIVOT!A:A,'BFA ATWA FR Y3'!A188,PIVOT!C:C)</f>
        <v>0</v>
      </c>
      <c r="AJ188" s="395"/>
      <c r="AK188" s="34"/>
      <c r="AL188" s="34"/>
    </row>
    <row r="189" spans="1:38" ht="45.6" customHeight="1" x14ac:dyDescent="0.25">
      <c r="B189" s="52"/>
      <c r="C189" s="76"/>
      <c r="D189" s="32" t="s">
        <v>266</v>
      </c>
      <c r="E189" s="43" t="s">
        <v>267</v>
      </c>
      <c r="F189" s="44" t="s">
        <v>268</v>
      </c>
      <c r="G189" s="22">
        <v>590</v>
      </c>
      <c r="H189" s="127">
        <f>15000/655.957</f>
        <v>22.867352585611556</v>
      </c>
      <c r="I189" s="247">
        <v>0</v>
      </c>
      <c r="K189" s="245"/>
      <c r="L189" s="231"/>
      <c r="M189" s="44" t="s">
        <v>268</v>
      </c>
      <c r="N189" s="361">
        <v>808</v>
      </c>
      <c r="O189" s="124">
        <v>46</v>
      </c>
      <c r="P189" s="413">
        <f>N189*O189</f>
        <v>37168</v>
      </c>
      <c r="Q189" s="262"/>
      <c r="R189" s="44" t="s">
        <v>268</v>
      </c>
      <c r="S189" s="22">
        <v>1150</v>
      </c>
      <c r="T189" s="124">
        <f>15000/655.957</f>
        <v>22.867352585611556</v>
      </c>
      <c r="U189" s="128">
        <f t="shared" ref="U189" si="46">S189*T189</f>
        <v>26297.45547345329</v>
      </c>
      <c r="V189" s="331"/>
      <c r="W189" s="331"/>
      <c r="X189" s="315">
        <v>49347.268889174142</v>
      </c>
      <c r="Z189" s="316">
        <f t="shared" si="43"/>
        <v>63465.455473453287</v>
      </c>
      <c r="AA189" s="314"/>
      <c r="AB189" s="318">
        <f t="shared" si="40"/>
        <v>14118.186584279145</v>
      </c>
      <c r="AD189" s="53"/>
      <c r="AE189" s="53"/>
      <c r="AF189" s="53"/>
      <c r="AG189" s="53"/>
      <c r="AH189" s="53"/>
      <c r="AI189" s="394">
        <f>SUMIF(PIVOT!A:A,'BFA ATWA FR Y3'!A189,PIVOT!C:C)</f>
        <v>0</v>
      </c>
      <c r="AJ189" s="393"/>
      <c r="AK189" s="349"/>
      <c r="AL189" s="128"/>
    </row>
    <row r="190" spans="1:38" ht="45" x14ac:dyDescent="0.25">
      <c r="A190" t="s">
        <v>269</v>
      </c>
      <c r="B190" s="52" t="s">
        <v>269</v>
      </c>
      <c r="C190" s="76"/>
      <c r="D190" s="121" t="s">
        <v>270</v>
      </c>
      <c r="E190" s="84"/>
      <c r="F190" s="44"/>
      <c r="G190" s="22"/>
      <c r="H190" s="122"/>
      <c r="I190" s="247">
        <v>0</v>
      </c>
      <c r="K190" s="245">
        <v>0</v>
      </c>
      <c r="L190" s="231"/>
      <c r="M190" s="44"/>
      <c r="N190" s="361"/>
      <c r="O190" s="33"/>
      <c r="P190" s="410"/>
      <c r="Q190" s="262"/>
      <c r="R190" s="44"/>
      <c r="S190" s="22"/>
      <c r="T190" s="33"/>
      <c r="U190" s="34"/>
      <c r="V190" s="331"/>
      <c r="W190" s="331"/>
      <c r="X190" s="315">
        <v>0</v>
      </c>
      <c r="Z190" s="316">
        <f t="shared" si="43"/>
        <v>0</v>
      </c>
      <c r="AA190" s="314"/>
      <c r="AB190" s="318">
        <f t="shared" si="40"/>
        <v>0</v>
      </c>
      <c r="AD190" s="53"/>
      <c r="AE190" s="53"/>
      <c r="AF190" s="53"/>
      <c r="AG190" s="53"/>
      <c r="AH190" s="53"/>
      <c r="AI190" s="394">
        <f>SUMIF(PIVOT!A:A,'BFA ATWA FR Y3'!A190,PIVOT!C:C)</f>
        <v>0</v>
      </c>
      <c r="AJ190" s="395"/>
      <c r="AK190" s="34"/>
      <c r="AL190" s="34"/>
    </row>
    <row r="191" spans="1:38" ht="30" x14ac:dyDescent="0.25">
      <c r="A191" s="425" t="s">
        <v>271</v>
      </c>
      <c r="B191" s="307" t="s">
        <v>271</v>
      </c>
      <c r="C191" s="307"/>
      <c r="D191" s="121" t="s">
        <v>272</v>
      </c>
      <c r="E191" s="129" t="s">
        <v>18</v>
      </c>
      <c r="F191" s="44" t="s">
        <v>273</v>
      </c>
      <c r="G191" s="22">
        <f>(75+3+1)*590</f>
        <v>46610</v>
      </c>
      <c r="H191" s="130">
        <f>3500/655.957</f>
        <v>5.3357156033093629</v>
      </c>
      <c r="I191" s="247">
        <v>104861.413</v>
      </c>
      <c r="K191" s="245">
        <v>107823.95000000001</v>
      </c>
      <c r="L191" s="231"/>
      <c r="M191" s="44"/>
      <c r="N191" s="361"/>
      <c r="O191" s="131"/>
      <c r="P191" s="413"/>
      <c r="Q191" s="262"/>
      <c r="R191" s="44"/>
      <c r="S191" s="22"/>
      <c r="T191" s="131"/>
      <c r="U191" s="128"/>
      <c r="V191" s="331"/>
      <c r="W191" s="331"/>
      <c r="X191" s="315">
        <v>228697.413</v>
      </c>
      <c r="Z191" s="316">
        <f t="shared" si="43"/>
        <v>212685.36300000001</v>
      </c>
      <c r="AA191" s="314"/>
      <c r="AB191" s="318">
        <f t="shared" si="40"/>
        <v>-16012.049999999988</v>
      </c>
      <c r="AD191" s="53"/>
      <c r="AE191" s="53"/>
      <c r="AF191" s="53"/>
      <c r="AG191" s="53"/>
      <c r="AH191" s="53"/>
      <c r="AI191" s="394">
        <f>SUMIF(PIVOT!A:A,'BFA ATWA FR Y3'!A191,PIVOT!C:C)</f>
        <v>0</v>
      </c>
      <c r="AJ191" s="396"/>
      <c r="AK191" s="128"/>
      <c r="AL191" s="128"/>
    </row>
    <row r="192" spans="1:38" x14ac:dyDescent="0.25">
      <c r="A192" s="425" t="s">
        <v>274</v>
      </c>
      <c r="B192" s="307" t="s">
        <v>274</v>
      </c>
      <c r="C192" s="307"/>
      <c r="D192" s="121" t="s">
        <v>275</v>
      </c>
      <c r="E192" s="129" t="s">
        <v>18</v>
      </c>
      <c r="F192" s="44" t="s">
        <v>161</v>
      </c>
      <c r="G192" s="22"/>
      <c r="H192" s="130"/>
      <c r="I192" s="247">
        <v>0</v>
      </c>
      <c r="K192" s="245">
        <v>36737.502999999997</v>
      </c>
      <c r="L192" s="231"/>
      <c r="M192" s="44"/>
      <c r="N192" s="361"/>
      <c r="O192" s="131"/>
      <c r="P192" s="413"/>
      <c r="Q192" s="262"/>
      <c r="R192" s="44"/>
      <c r="S192" s="22"/>
      <c r="T192" s="131"/>
      <c r="U192" s="128"/>
      <c r="V192" s="331"/>
      <c r="W192" s="331"/>
      <c r="X192" s="315">
        <v>64357.227599999998</v>
      </c>
      <c r="Z192" s="316">
        <f t="shared" si="43"/>
        <v>36737.502999999997</v>
      </c>
      <c r="AA192" s="314"/>
      <c r="AB192" s="318">
        <f t="shared" si="40"/>
        <v>-27619.724600000001</v>
      </c>
      <c r="AD192" s="53"/>
      <c r="AE192" s="53"/>
      <c r="AF192" s="53"/>
      <c r="AG192" s="53"/>
      <c r="AH192" s="53"/>
      <c r="AI192" s="394">
        <f>SUMIF(PIVOT!A:A,'BFA ATWA FR Y3'!A192,PIVOT!C:C)</f>
        <v>0</v>
      </c>
      <c r="AJ192" s="396"/>
      <c r="AK192" s="128"/>
      <c r="AL192" s="128"/>
    </row>
    <row r="193" spans="1:39" ht="25.5" x14ac:dyDescent="0.25">
      <c r="B193" s="52"/>
      <c r="C193" s="76"/>
      <c r="D193" s="72" t="s">
        <v>255</v>
      </c>
      <c r="E193" s="20"/>
      <c r="F193" s="21"/>
      <c r="G193" s="22"/>
      <c r="H193" s="118"/>
      <c r="I193" s="247">
        <v>0</v>
      </c>
      <c r="K193" s="245"/>
      <c r="L193" s="231"/>
      <c r="M193" s="21"/>
      <c r="N193" s="361"/>
      <c r="O193" s="33"/>
      <c r="P193" s="410"/>
      <c r="Q193" s="262"/>
      <c r="R193" s="21"/>
      <c r="S193" s="22"/>
      <c r="T193" s="33"/>
      <c r="U193" s="34"/>
      <c r="V193" s="331"/>
      <c r="W193" s="331"/>
      <c r="X193" s="315">
        <v>0</v>
      </c>
      <c r="Z193" s="316">
        <f t="shared" si="43"/>
        <v>0</v>
      </c>
      <c r="AA193" s="314"/>
      <c r="AB193" s="318">
        <f t="shared" si="40"/>
        <v>0</v>
      </c>
      <c r="AD193" s="53"/>
      <c r="AE193" s="53"/>
      <c r="AF193" s="53"/>
      <c r="AG193" s="53"/>
      <c r="AH193" s="53"/>
      <c r="AI193" s="394">
        <f>SUMIF(PIVOT!A:A,'BFA ATWA FR Y3'!A193,PIVOT!C:C)</f>
        <v>0</v>
      </c>
      <c r="AJ193" s="395"/>
      <c r="AK193" s="34"/>
      <c r="AL193" s="34"/>
    </row>
    <row r="194" spans="1:39" ht="25.5" x14ac:dyDescent="0.25">
      <c r="B194" s="52"/>
      <c r="C194" s="76"/>
      <c r="D194" s="32" t="s">
        <v>256</v>
      </c>
      <c r="E194" s="20"/>
      <c r="F194" s="21"/>
      <c r="G194" s="22"/>
      <c r="H194" s="118"/>
      <c r="I194" s="247">
        <v>0</v>
      </c>
      <c r="K194" s="245"/>
      <c r="L194" s="231"/>
      <c r="M194" s="21"/>
      <c r="N194" s="361"/>
      <c r="O194" s="33"/>
      <c r="P194" s="410"/>
      <c r="Q194" s="262"/>
      <c r="R194" s="21"/>
      <c r="S194" s="22"/>
      <c r="T194" s="33"/>
      <c r="U194" s="34"/>
      <c r="V194" s="331"/>
      <c r="W194" s="331"/>
      <c r="X194" s="315">
        <v>0</v>
      </c>
      <c r="Z194" s="316">
        <f t="shared" si="43"/>
        <v>0</v>
      </c>
      <c r="AA194" s="314"/>
      <c r="AB194" s="318">
        <f t="shared" si="40"/>
        <v>0</v>
      </c>
      <c r="AD194" s="53"/>
      <c r="AE194" s="53"/>
      <c r="AF194" s="53"/>
      <c r="AG194" s="53"/>
      <c r="AH194" s="53"/>
      <c r="AI194" s="394">
        <f>SUMIF(PIVOT!A:A,'BFA ATWA FR Y3'!A194,PIVOT!C:C)</f>
        <v>0</v>
      </c>
      <c r="AJ194" s="395"/>
      <c r="AK194" s="34"/>
      <c r="AL194" s="34"/>
    </row>
    <row r="195" spans="1:39" x14ac:dyDescent="0.25">
      <c r="B195" s="52"/>
      <c r="C195" s="76"/>
      <c r="D195" s="67" t="s">
        <v>264</v>
      </c>
      <c r="E195" s="20"/>
      <c r="F195" s="21"/>
      <c r="G195" s="22"/>
      <c r="H195" s="118"/>
      <c r="I195" s="247">
        <v>0</v>
      </c>
      <c r="K195" s="245"/>
      <c r="L195" s="231"/>
      <c r="M195" s="21"/>
      <c r="N195" s="361"/>
      <c r="O195" s="33"/>
      <c r="P195" s="410"/>
      <c r="Q195" s="262"/>
      <c r="R195" s="21"/>
      <c r="S195" s="22"/>
      <c r="T195" s="33"/>
      <c r="U195" s="34"/>
      <c r="V195" s="331"/>
      <c r="W195" s="331"/>
      <c r="X195" s="315">
        <v>0</v>
      </c>
      <c r="Z195" s="316">
        <f t="shared" si="43"/>
        <v>0</v>
      </c>
      <c r="AA195" s="314"/>
      <c r="AB195" s="318">
        <f t="shared" si="40"/>
        <v>0</v>
      </c>
      <c r="AD195" s="53"/>
      <c r="AE195" s="53"/>
      <c r="AF195" s="53"/>
      <c r="AG195" s="53"/>
      <c r="AH195" s="53"/>
      <c r="AI195" s="394">
        <f>SUMIF(PIVOT!A:A,'BFA ATWA FR Y3'!A195,PIVOT!C:C)</f>
        <v>0</v>
      </c>
      <c r="AJ195" s="395"/>
      <c r="AK195" s="34"/>
      <c r="AL195" s="34"/>
    </row>
    <row r="196" spans="1:39" x14ac:dyDescent="0.25">
      <c r="B196" s="52"/>
      <c r="C196" s="76"/>
      <c r="D196" s="32" t="s">
        <v>276</v>
      </c>
      <c r="E196" s="84"/>
      <c r="F196" s="44"/>
      <c r="G196" s="22"/>
      <c r="H196" s="132"/>
      <c r="I196" s="247">
        <v>0</v>
      </c>
      <c r="K196" s="245"/>
      <c r="L196" s="231"/>
      <c r="M196" s="44"/>
      <c r="N196" s="361"/>
      <c r="O196" s="33"/>
      <c r="P196" s="410">
        <f>N196*O196</f>
        <v>0</v>
      </c>
      <c r="Q196" s="262"/>
      <c r="R196" s="44"/>
      <c r="S196" s="22"/>
      <c r="T196" s="33"/>
      <c r="U196" s="34">
        <f>S196*T196</f>
        <v>0</v>
      </c>
      <c r="V196" s="331"/>
      <c r="W196" s="331"/>
      <c r="X196" s="315">
        <v>0</v>
      </c>
      <c r="Z196" s="316">
        <f t="shared" si="43"/>
        <v>0</v>
      </c>
      <c r="AA196" s="314"/>
      <c r="AB196" s="318">
        <f t="shared" si="40"/>
        <v>0</v>
      </c>
      <c r="AD196" s="53"/>
      <c r="AE196" s="53"/>
      <c r="AF196" s="53"/>
      <c r="AG196" s="53"/>
      <c r="AH196" s="53"/>
      <c r="AI196" s="394">
        <f>SUMIF(PIVOT!A:A,'BFA ATWA FR Y3'!A196,PIVOT!C:C)</f>
        <v>0</v>
      </c>
      <c r="AJ196" s="395"/>
      <c r="AK196" s="34"/>
      <c r="AL196" s="34"/>
    </row>
    <row r="197" spans="1:39" ht="25.5" x14ac:dyDescent="0.25">
      <c r="B197" s="52"/>
      <c r="C197" s="76"/>
      <c r="D197" s="32" t="s">
        <v>277</v>
      </c>
      <c r="E197" s="84" t="s">
        <v>18</v>
      </c>
      <c r="F197" s="44" t="s">
        <v>278</v>
      </c>
      <c r="G197" s="22">
        <v>1</v>
      </c>
      <c r="H197" s="132">
        <f>6000000/655.957</f>
        <v>9146.9410342446226</v>
      </c>
      <c r="I197" s="247">
        <v>0</v>
      </c>
      <c r="K197" s="245"/>
      <c r="L197" s="231"/>
      <c r="M197" s="21"/>
      <c r="N197" s="361"/>
      <c r="O197" s="33"/>
      <c r="P197" s="410"/>
      <c r="Q197" s="262"/>
      <c r="R197" s="21"/>
      <c r="S197" s="22"/>
      <c r="T197" s="33"/>
      <c r="U197" s="34"/>
      <c r="V197" s="331"/>
      <c r="W197" s="331"/>
      <c r="X197" s="315">
        <v>0</v>
      </c>
      <c r="Z197" s="316">
        <f t="shared" si="43"/>
        <v>0</v>
      </c>
      <c r="AA197" s="314"/>
      <c r="AB197" s="318">
        <f t="shared" si="40"/>
        <v>0</v>
      </c>
      <c r="AD197" s="53"/>
      <c r="AE197" s="53"/>
      <c r="AF197" s="53"/>
      <c r="AG197" s="53"/>
      <c r="AH197" s="53"/>
      <c r="AI197" s="394">
        <f>SUMIF(PIVOT!A:A,'BFA ATWA FR Y3'!A197,PIVOT!C:C)</f>
        <v>0</v>
      </c>
      <c r="AJ197" s="395"/>
      <c r="AK197" s="34"/>
      <c r="AL197" s="34"/>
    </row>
    <row r="198" spans="1:39" ht="120" x14ac:dyDescent="0.25">
      <c r="B198" s="52"/>
      <c r="C198" s="291"/>
      <c r="D198" s="133" t="s">
        <v>279</v>
      </c>
      <c r="E198" s="134"/>
      <c r="F198" s="21"/>
      <c r="G198" s="22"/>
      <c r="H198" s="122"/>
      <c r="I198" s="247">
        <v>0</v>
      </c>
      <c r="K198" s="245"/>
      <c r="L198" s="231"/>
      <c r="M198" s="21"/>
      <c r="N198" s="361"/>
      <c r="O198" s="33"/>
      <c r="P198" s="410"/>
      <c r="Q198" s="262"/>
      <c r="R198" s="21"/>
      <c r="S198" s="22"/>
      <c r="T198" s="33"/>
      <c r="U198" s="34"/>
      <c r="V198" s="331"/>
      <c r="W198" s="331"/>
      <c r="X198" s="315">
        <v>0</v>
      </c>
      <c r="Z198" s="316">
        <f t="shared" si="43"/>
        <v>0</v>
      </c>
      <c r="AA198" s="314"/>
      <c r="AB198" s="318">
        <f t="shared" si="40"/>
        <v>0</v>
      </c>
      <c r="AD198" s="53"/>
      <c r="AE198" s="53"/>
      <c r="AF198" s="53"/>
      <c r="AG198" s="53"/>
      <c r="AH198" s="53"/>
      <c r="AI198" s="394">
        <f>SUMIF(PIVOT!A:A,'BFA ATWA FR Y3'!A198,PIVOT!C:C)</f>
        <v>0</v>
      </c>
      <c r="AJ198" s="395"/>
      <c r="AK198" s="34"/>
      <c r="AL198" s="34"/>
    </row>
    <row r="199" spans="1:39" ht="25.5" x14ac:dyDescent="0.25">
      <c r="B199" s="52"/>
      <c r="C199" s="76"/>
      <c r="D199" s="72" t="s">
        <v>255</v>
      </c>
      <c r="E199" s="20"/>
      <c r="F199" s="21"/>
      <c r="G199" s="22"/>
      <c r="H199" s="118"/>
      <c r="I199" s="247">
        <v>0</v>
      </c>
      <c r="K199" s="245"/>
      <c r="L199" s="231"/>
      <c r="M199" s="21"/>
      <c r="N199" s="361"/>
      <c r="O199" s="33"/>
      <c r="P199" s="410"/>
      <c r="Q199" s="262"/>
      <c r="R199" s="21"/>
      <c r="S199" s="22"/>
      <c r="T199" s="33"/>
      <c r="U199" s="34"/>
      <c r="V199" s="331"/>
      <c r="W199" s="331"/>
      <c r="X199" s="315">
        <v>0</v>
      </c>
      <c r="Z199" s="316">
        <f t="shared" si="43"/>
        <v>0</v>
      </c>
      <c r="AA199" s="314"/>
      <c r="AB199" s="318">
        <f t="shared" si="40"/>
        <v>0</v>
      </c>
      <c r="AD199" s="53"/>
      <c r="AE199" s="53"/>
      <c r="AF199" s="53"/>
      <c r="AG199" s="53"/>
      <c r="AH199" s="53"/>
      <c r="AI199" s="394">
        <f>SUMIF(PIVOT!A:A,'BFA ATWA FR Y3'!A199,PIVOT!C:C)</f>
        <v>0</v>
      </c>
      <c r="AJ199" s="395"/>
      <c r="AK199" s="34"/>
      <c r="AL199" s="34"/>
    </row>
    <row r="200" spans="1:39" ht="25.5" x14ac:dyDescent="0.25">
      <c r="B200" s="52"/>
      <c r="C200" s="76"/>
      <c r="D200" s="32" t="s">
        <v>256</v>
      </c>
      <c r="E200" s="20"/>
      <c r="F200" s="21"/>
      <c r="G200" s="22"/>
      <c r="H200" s="118"/>
      <c r="I200" s="247">
        <v>0</v>
      </c>
      <c r="K200" s="245"/>
      <c r="L200" s="231"/>
      <c r="M200" s="21"/>
      <c r="N200" s="361"/>
      <c r="O200" s="33"/>
      <c r="P200" s="410"/>
      <c r="Q200" s="262"/>
      <c r="R200" s="21"/>
      <c r="S200" s="22"/>
      <c r="T200" s="33"/>
      <c r="U200" s="34"/>
      <c r="V200" s="331"/>
      <c r="W200" s="331"/>
      <c r="X200" s="315">
        <v>0</v>
      </c>
      <c r="Z200" s="316">
        <f t="shared" si="43"/>
        <v>0</v>
      </c>
      <c r="AA200" s="314"/>
      <c r="AB200" s="318">
        <f t="shared" si="40"/>
        <v>0</v>
      </c>
      <c r="AD200" s="53"/>
      <c r="AE200" s="53"/>
      <c r="AF200" s="53"/>
      <c r="AG200" s="53"/>
      <c r="AH200" s="53"/>
      <c r="AI200" s="394">
        <f>SUMIF(PIVOT!A:A,'BFA ATWA FR Y3'!A200,PIVOT!C:C)</f>
        <v>0</v>
      </c>
      <c r="AJ200" s="395"/>
      <c r="AK200" s="34"/>
      <c r="AL200" s="34"/>
    </row>
    <row r="201" spans="1:39" ht="38.25" x14ac:dyDescent="0.25">
      <c r="B201" s="52"/>
      <c r="C201" s="76"/>
      <c r="D201" s="32" t="s">
        <v>280</v>
      </c>
      <c r="E201" s="134" t="s">
        <v>18</v>
      </c>
      <c r="F201" s="44" t="s">
        <v>74</v>
      </c>
      <c r="G201" s="22">
        <v>24</v>
      </c>
      <c r="H201" s="118">
        <f>30000/655.957</f>
        <v>45.734705171223112</v>
      </c>
      <c r="I201" s="247">
        <v>0</v>
      </c>
      <c r="K201" s="245"/>
      <c r="L201" s="231"/>
      <c r="M201" s="21"/>
      <c r="N201" s="361"/>
      <c r="O201" s="33"/>
      <c r="P201" s="410"/>
      <c r="Q201" s="262"/>
      <c r="R201" s="21"/>
      <c r="S201" s="22"/>
      <c r="T201" s="33"/>
      <c r="U201" s="34"/>
      <c r="V201" s="331"/>
      <c r="W201" s="331"/>
      <c r="X201" s="315">
        <v>0</v>
      </c>
      <c r="Z201" s="316">
        <f t="shared" si="43"/>
        <v>0</v>
      </c>
      <c r="AA201" s="314"/>
      <c r="AB201" s="318">
        <f t="shared" si="40"/>
        <v>0</v>
      </c>
      <c r="AD201" s="53"/>
      <c r="AE201" s="53"/>
      <c r="AF201" s="53"/>
      <c r="AG201" s="53"/>
      <c r="AH201" s="53"/>
      <c r="AI201" s="394">
        <f>SUMIF(PIVOT!A:A,'BFA ATWA FR Y3'!A201,PIVOT!C:C)</f>
        <v>0</v>
      </c>
      <c r="AJ201" s="395"/>
      <c r="AK201" s="34"/>
      <c r="AL201" s="34"/>
    </row>
    <row r="202" spans="1:39" x14ac:dyDescent="0.25">
      <c r="B202" s="52"/>
      <c r="C202" s="76"/>
      <c r="D202" s="32" t="s">
        <v>265</v>
      </c>
      <c r="E202" s="20"/>
      <c r="F202" s="21"/>
      <c r="G202" s="22"/>
      <c r="H202" s="118"/>
      <c r="I202" s="247">
        <v>0</v>
      </c>
      <c r="K202" s="245"/>
      <c r="L202" s="231"/>
      <c r="M202" s="21"/>
      <c r="N202" s="361"/>
      <c r="O202" s="33"/>
      <c r="P202" s="410"/>
      <c r="Q202" s="262"/>
      <c r="R202" s="21"/>
      <c r="S202" s="22"/>
      <c r="T202" s="33"/>
      <c r="U202" s="34"/>
      <c r="V202" s="331"/>
      <c r="W202" s="331"/>
      <c r="X202" s="315">
        <v>0</v>
      </c>
      <c r="Z202" s="316">
        <f t="shared" si="43"/>
        <v>0</v>
      </c>
      <c r="AA202" s="314"/>
      <c r="AB202" s="318">
        <f t="shared" si="40"/>
        <v>0</v>
      </c>
      <c r="AD202" s="53"/>
      <c r="AE202" s="53"/>
      <c r="AF202" s="53"/>
      <c r="AG202" s="53"/>
      <c r="AH202" s="53"/>
      <c r="AI202" s="394">
        <f>SUMIF(PIVOT!A:A,'BFA ATWA FR Y3'!A202,PIVOT!C:C)</f>
        <v>0</v>
      </c>
      <c r="AJ202" s="395"/>
      <c r="AK202" s="34"/>
      <c r="AL202" s="34"/>
    </row>
    <row r="203" spans="1:39" x14ac:dyDescent="0.25">
      <c r="B203" s="52"/>
      <c r="C203" s="76"/>
      <c r="D203" s="67" t="s">
        <v>281</v>
      </c>
      <c r="E203" s="134" t="s">
        <v>18</v>
      </c>
      <c r="F203" s="44" t="s">
        <v>63</v>
      </c>
      <c r="G203" s="22">
        <v>3</v>
      </c>
      <c r="H203" s="118">
        <f>100000/655.957</f>
        <v>152.44901723741037</v>
      </c>
      <c r="I203" s="247">
        <v>0</v>
      </c>
      <c r="K203" s="245"/>
      <c r="L203" s="231"/>
      <c r="M203" s="21"/>
      <c r="N203" s="361"/>
      <c r="O203" s="33"/>
      <c r="P203" s="410"/>
      <c r="Q203" s="262"/>
      <c r="R203" s="21"/>
      <c r="S203" s="22"/>
      <c r="T203" s="33"/>
      <c r="U203" s="34"/>
      <c r="V203" s="331"/>
      <c r="W203" s="331"/>
      <c r="X203" s="315">
        <v>0</v>
      </c>
      <c r="Z203" s="316">
        <f t="shared" si="43"/>
        <v>0</v>
      </c>
      <c r="AA203" s="314"/>
      <c r="AB203" s="318">
        <f t="shared" si="40"/>
        <v>0</v>
      </c>
      <c r="AD203" s="53"/>
      <c r="AE203" s="53"/>
      <c r="AF203" s="53"/>
      <c r="AG203" s="53"/>
      <c r="AH203" s="53"/>
      <c r="AI203" s="394">
        <f>SUMIF(PIVOT!A:A,'BFA ATWA FR Y3'!A203,PIVOT!C:C)</f>
        <v>0</v>
      </c>
      <c r="AJ203" s="395"/>
      <c r="AK203" s="34"/>
      <c r="AL203" s="34"/>
    </row>
    <row r="204" spans="1:39" ht="75" x14ac:dyDescent="0.25">
      <c r="B204" s="52"/>
      <c r="C204" s="76"/>
      <c r="D204" s="121" t="s">
        <v>282</v>
      </c>
      <c r="E204" s="65"/>
      <c r="F204" s="44"/>
      <c r="G204" s="135"/>
      <c r="H204" s="51"/>
      <c r="I204" s="247">
        <v>0</v>
      </c>
      <c r="K204" s="245"/>
      <c r="L204" s="231"/>
      <c r="M204" s="44" t="s">
        <v>283</v>
      </c>
      <c r="N204" s="361"/>
      <c r="O204" s="33"/>
      <c r="P204" s="410">
        <f>N204*O204</f>
        <v>0</v>
      </c>
      <c r="Q204" s="262"/>
      <c r="R204" s="44" t="s">
        <v>283</v>
      </c>
      <c r="S204" s="22"/>
      <c r="T204" s="33"/>
      <c r="U204" s="34">
        <f>S204*T204</f>
        <v>0</v>
      </c>
      <c r="V204" s="331"/>
      <c r="W204" s="331"/>
      <c r="X204" s="315">
        <v>0</v>
      </c>
      <c r="Z204" s="316">
        <f t="shared" si="43"/>
        <v>0</v>
      </c>
      <c r="AA204" s="314"/>
      <c r="AB204" s="318">
        <f t="shared" si="40"/>
        <v>0</v>
      </c>
      <c r="AD204" s="53"/>
      <c r="AE204" s="53"/>
      <c r="AF204" s="53"/>
      <c r="AG204" s="53"/>
      <c r="AH204" s="53"/>
      <c r="AI204" s="394">
        <f>SUMIF(PIVOT!A:A,'BFA ATWA FR Y3'!A204,PIVOT!C:C)</f>
        <v>0</v>
      </c>
      <c r="AJ204" s="395"/>
      <c r="AK204" s="34"/>
      <c r="AL204" s="34"/>
    </row>
    <row r="205" spans="1:39" ht="54" customHeight="1" x14ac:dyDescent="0.25">
      <c r="A205" s="425">
        <v>583622</v>
      </c>
      <c r="B205" s="52">
        <v>583622</v>
      </c>
      <c r="C205" s="291"/>
      <c r="D205" s="133" t="s">
        <v>284</v>
      </c>
      <c r="E205" s="129"/>
      <c r="F205" s="136"/>
      <c r="G205" s="137"/>
      <c r="H205" s="138"/>
      <c r="I205" s="247">
        <v>10522.03</v>
      </c>
      <c r="K205" s="251">
        <v>3004.42</v>
      </c>
      <c r="L205" s="233"/>
      <c r="M205" s="136" t="s">
        <v>283</v>
      </c>
      <c r="N205" s="372"/>
      <c r="O205" s="140"/>
      <c r="P205" s="417">
        <f>N205*O205</f>
        <v>0</v>
      </c>
      <c r="Q205" s="262"/>
      <c r="R205" s="136" t="s">
        <v>283</v>
      </c>
      <c r="S205" s="139"/>
      <c r="T205" s="140"/>
      <c r="U205" s="141">
        <f>S205*T205</f>
        <v>0</v>
      </c>
      <c r="V205" s="333"/>
      <c r="W205" s="333"/>
      <c r="X205" s="315">
        <v>10522.03</v>
      </c>
      <c r="Z205" s="316">
        <f t="shared" si="43"/>
        <v>13526.45</v>
      </c>
      <c r="AA205" s="314"/>
      <c r="AB205" s="318">
        <f t="shared" si="40"/>
        <v>3004.42</v>
      </c>
      <c r="AD205" s="53"/>
      <c r="AE205" s="53"/>
      <c r="AF205" s="53"/>
      <c r="AG205" s="53"/>
      <c r="AH205" s="53"/>
      <c r="AI205" s="466">
        <f>SUMIF(PIVOT!A:A,'BFA ATWA FR Y3'!A205,PIVOT!C:C)</f>
        <v>99.091000000000008</v>
      </c>
      <c r="AJ205" s="469">
        <f>AJ208+AJ209+AJ210+AJ211-AI205</f>
        <v>1261.5164788438879</v>
      </c>
      <c r="AK205" s="470">
        <v>7.0000000000000007E-2</v>
      </c>
      <c r="AL205" s="141"/>
      <c r="AM205" s="504">
        <v>7.0000000000000007E-2</v>
      </c>
    </row>
    <row r="206" spans="1:39" ht="25.5" x14ac:dyDescent="0.25">
      <c r="B206" s="52"/>
      <c r="C206" s="76"/>
      <c r="D206" s="72" t="s">
        <v>255</v>
      </c>
      <c r="E206" s="20"/>
      <c r="F206" s="21"/>
      <c r="G206" s="22"/>
      <c r="H206" s="118"/>
      <c r="I206" s="247">
        <v>0</v>
      </c>
      <c r="K206" s="245"/>
      <c r="L206" s="231"/>
      <c r="M206" s="21"/>
      <c r="N206" s="361"/>
      <c r="O206" s="33"/>
      <c r="P206" s="410">
        <f t="shared" ref="P206:P212" si="47">N206*O206</f>
        <v>0</v>
      </c>
      <c r="Q206" s="23"/>
      <c r="R206" s="21"/>
      <c r="S206" s="22"/>
      <c r="T206" s="33"/>
      <c r="U206" s="34"/>
      <c r="V206" s="331"/>
      <c r="W206" s="331"/>
      <c r="X206" s="315">
        <v>0</v>
      </c>
      <c r="Z206" s="316">
        <f t="shared" si="43"/>
        <v>0</v>
      </c>
      <c r="AA206" s="314"/>
      <c r="AB206" s="318">
        <f t="shared" ref="AB206:AB269" si="48">Z206-X206</f>
        <v>0</v>
      </c>
      <c r="AD206" s="53"/>
      <c r="AE206" s="53"/>
      <c r="AF206" s="53"/>
      <c r="AG206" s="53"/>
      <c r="AH206" s="53"/>
      <c r="AI206" s="394">
        <f>SUMIF(PIVOT!A:A,'BFA ATWA FR Y3'!A206,PIVOT!C:C)</f>
        <v>0</v>
      </c>
      <c r="AJ206" s="395"/>
      <c r="AK206" s="34"/>
      <c r="AL206" s="34"/>
    </row>
    <row r="207" spans="1:39" ht="25.5" x14ac:dyDescent="0.25">
      <c r="B207" s="52"/>
      <c r="C207" s="76"/>
      <c r="D207" s="32" t="s">
        <v>256</v>
      </c>
      <c r="E207" s="20"/>
      <c r="F207" s="21"/>
      <c r="G207" s="22"/>
      <c r="H207" s="118"/>
      <c r="I207" s="247">
        <v>0</v>
      </c>
      <c r="K207" s="245"/>
      <c r="L207" s="231"/>
      <c r="M207" s="21"/>
      <c r="N207" s="361"/>
      <c r="O207" s="33"/>
      <c r="P207" s="410">
        <f t="shared" si="47"/>
        <v>0</v>
      </c>
      <c r="Q207" s="23"/>
      <c r="R207" s="21"/>
      <c r="S207" s="22"/>
      <c r="T207" s="33"/>
      <c r="U207" s="34"/>
      <c r="V207" s="331"/>
      <c r="W207" s="331"/>
      <c r="X207" s="315">
        <v>0</v>
      </c>
      <c r="Z207" s="316">
        <f t="shared" si="43"/>
        <v>0</v>
      </c>
      <c r="AA207" s="314"/>
      <c r="AB207" s="318">
        <f t="shared" si="48"/>
        <v>0</v>
      </c>
      <c r="AD207" s="53"/>
      <c r="AE207" s="53"/>
      <c r="AF207" s="53"/>
      <c r="AG207" s="53"/>
      <c r="AH207" s="53"/>
      <c r="AI207" s="394">
        <f>SUMIF(PIVOT!A:A,'BFA ATWA FR Y3'!A207,PIVOT!C:C)</f>
        <v>0</v>
      </c>
      <c r="AJ207" s="395"/>
      <c r="AK207" s="34"/>
      <c r="AL207" s="34"/>
    </row>
    <row r="208" spans="1:39" ht="25.5" x14ac:dyDescent="0.25">
      <c r="B208" s="52"/>
      <c r="C208" s="76"/>
      <c r="D208" s="32" t="s">
        <v>285</v>
      </c>
      <c r="E208" s="65" t="s">
        <v>254</v>
      </c>
      <c r="F208" s="44" t="s">
        <v>286</v>
      </c>
      <c r="G208" s="135">
        <v>45</v>
      </c>
      <c r="H208" s="118">
        <f>25000/655.957</f>
        <v>38.112254309352593</v>
      </c>
      <c r="I208" s="247">
        <v>0</v>
      </c>
      <c r="K208" s="252"/>
      <c r="L208" s="352"/>
      <c r="M208" s="44" t="s">
        <v>286</v>
      </c>
      <c r="N208" s="373">
        <v>15</v>
      </c>
      <c r="O208" s="118">
        <f>25000/655.957</f>
        <v>38.112254309352593</v>
      </c>
      <c r="P208" s="410">
        <f t="shared" si="47"/>
        <v>571.68381464028892</v>
      </c>
      <c r="Q208" s="23"/>
      <c r="R208" s="21"/>
      <c r="S208" s="22"/>
      <c r="T208" s="33"/>
      <c r="U208" s="34"/>
      <c r="V208" s="331"/>
      <c r="W208" s="331"/>
      <c r="X208" s="315">
        <v>2281.6838146402888</v>
      </c>
      <c r="Z208" s="316">
        <f t="shared" si="43"/>
        <v>571.68381464028892</v>
      </c>
      <c r="AA208" s="314"/>
      <c r="AB208" s="318">
        <f t="shared" si="48"/>
        <v>-1710</v>
      </c>
      <c r="AD208" s="53"/>
      <c r="AE208" s="53"/>
      <c r="AF208" s="53"/>
      <c r="AG208" s="53"/>
      <c r="AH208" s="53"/>
      <c r="AI208" s="394">
        <f>SUMIF(PIVOT!A:A,'BFA ATWA FR Y3'!A208,PIVOT!C:C)</f>
        <v>0</v>
      </c>
      <c r="AJ208" s="393">
        <f t="shared" ref="AJ208" si="49">P208-AI208</f>
        <v>571.68381464028892</v>
      </c>
      <c r="AK208" s="349">
        <f t="shared" ref="AK208" si="50">AI208/P208</f>
        <v>0</v>
      </c>
      <c r="AL208" s="501" t="s">
        <v>6016</v>
      </c>
    </row>
    <row r="209" spans="1:39" ht="25.5" customHeight="1" x14ac:dyDescent="0.25">
      <c r="B209" s="52"/>
      <c r="C209" s="76"/>
      <c r="D209" s="32" t="s">
        <v>287</v>
      </c>
      <c r="E209" s="65" t="s">
        <v>254</v>
      </c>
      <c r="F209" s="44" t="s">
        <v>286</v>
      </c>
      <c r="G209" s="135">
        <v>45</v>
      </c>
      <c r="H209" s="118">
        <f>30500/655.957</f>
        <v>46.496950257410163</v>
      </c>
      <c r="I209" s="247">
        <v>0</v>
      </c>
      <c r="K209" s="245"/>
      <c r="L209" s="231"/>
      <c r="M209" s="44" t="s">
        <v>286</v>
      </c>
      <c r="N209" s="373">
        <v>15</v>
      </c>
      <c r="O209" s="118">
        <f>30500/655.957</f>
        <v>46.496950257410163</v>
      </c>
      <c r="P209" s="410">
        <f t="shared" si="47"/>
        <v>697.45425386115244</v>
      </c>
      <c r="Q209" s="23"/>
      <c r="R209" s="21"/>
      <c r="S209" s="22"/>
      <c r="T209" s="33"/>
      <c r="U209" s="34"/>
      <c r="V209" s="331"/>
      <c r="W209" s="331"/>
      <c r="X209" s="315">
        <v>4184.4442538611529</v>
      </c>
      <c r="Z209" s="316">
        <f t="shared" si="43"/>
        <v>697.45425386115244</v>
      </c>
      <c r="AA209" s="314"/>
      <c r="AB209" s="318">
        <f t="shared" si="48"/>
        <v>-3486.9900000000007</v>
      </c>
      <c r="AD209" s="53"/>
      <c r="AE209" s="53"/>
      <c r="AF209" s="53"/>
      <c r="AG209" s="53"/>
      <c r="AH209" s="53"/>
      <c r="AI209" s="394">
        <f>SUMIF(PIVOT!A:A,'BFA ATWA FR Y3'!A209,PIVOT!C:C)</f>
        <v>0</v>
      </c>
      <c r="AJ209" s="393">
        <f t="shared" ref="AJ209:AJ238" si="51">P209-AI209</f>
        <v>697.45425386115244</v>
      </c>
      <c r="AK209" s="349">
        <f t="shared" ref="AK209:AK238" si="52">AI209/P209</f>
        <v>0</v>
      </c>
      <c r="AL209" s="502"/>
    </row>
    <row r="210" spans="1:39" ht="29.1" customHeight="1" x14ac:dyDescent="0.25">
      <c r="B210" s="52"/>
      <c r="C210" s="76"/>
      <c r="D210" s="32" t="s">
        <v>288</v>
      </c>
      <c r="E210" s="65" t="s">
        <v>254</v>
      </c>
      <c r="F210" s="44" t="s">
        <v>111</v>
      </c>
      <c r="G210" s="135">
        <v>30</v>
      </c>
      <c r="H210" s="118">
        <f>1000/655.957</f>
        <v>1.5244901723741038</v>
      </c>
      <c r="I210" s="247">
        <v>0</v>
      </c>
      <c r="K210" s="245"/>
      <c r="L210" s="231"/>
      <c r="M210" s="44" t="s">
        <v>111</v>
      </c>
      <c r="N210" s="373">
        <v>10</v>
      </c>
      <c r="O210" s="118">
        <f>1000/655.957</f>
        <v>1.5244901723741038</v>
      </c>
      <c r="P210" s="410">
        <f t="shared" si="47"/>
        <v>15.244901723741037</v>
      </c>
      <c r="Q210" s="23"/>
      <c r="R210" s="21"/>
      <c r="S210" s="22"/>
      <c r="T210" s="33"/>
      <c r="U210" s="34"/>
      <c r="V210" s="331"/>
      <c r="W210" s="331"/>
      <c r="X210" s="315">
        <v>91.244901723741037</v>
      </c>
      <c r="Z210" s="316">
        <f t="shared" si="43"/>
        <v>15.244901723741037</v>
      </c>
      <c r="AA210" s="314"/>
      <c r="AB210" s="318">
        <f t="shared" si="48"/>
        <v>-76</v>
      </c>
      <c r="AD210" s="53"/>
      <c r="AE210" s="53"/>
      <c r="AF210" s="53"/>
      <c r="AG210" s="53"/>
      <c r="AH210" s="53"/>
      <c r="AI210" s="394">
        <f>SUMIF(PIVOT!A:A,'BFA ATWA FR Y3'!A210,PIVOT!C:C)</f>
        <v>0</v>
      </c>
      <c r="AJ210" s="393">
        <f t="shared" si="51"/>
        <v>15.244901723741037</v>
      </c>
      <c r="AK210" s="349">
        <f t="shared" si="52"/>
        <v>0</v>
      </c>
      <c r="AL210" s="502"/>
    </row>
    <row r="211" spans="1:39" ht="26.45" customHeight="1" x14ac:dyDescent="0.25">
      <c r="B211" s="52"/>
      <c r="C211" s="76"/>
      <c r="D211" s="67" t="s">
        <v>289</v>
      </c>
      <c r="E211" s="65" t="s">
        <v>254</v>
      </c>
      <c r="F211" s="44" t="s">
        <v>268</v>
      </c>
      <c r="G211" s="135">
        <v>30</v>
      </c>
      <c r="H211" s="118">
        <f>5000/655.957</f>
        <v>7.6224508618705187</v>
      </c>
      <c r="I211" s="247">
        <v>0</v>
      </c>
      <c r="K211" s="245"/>
      <c r="L211" s="231"/>
      <c r="M211" s="44" t="s">
        <v>268</v>
      </c>
      <c r="N211" s="373">
        <v>10</v>
      </c>
      <c r="O211" s="118">
        <f>5000/655.957</f>
        <v>7.6224508618705187</v>
      </c>
      <c r="P211" s="410">
        <f t="shared" si="47"/>
        <v>76.224508618705187</v>
      </c>
      <c r="Q211" s="23"/>
      <c r="R211" s="21"/>
      <c r="S211" s="22"/>
      <c r="T211" s="33"/>
      <c r="U211" s="34"/>
      <c r="V211" s="331"/>
      <c r="W211" s="331"/>
      <c r="X211" s="315">
        <v>457.22450861870516</v>
      </c>
      <c r="Z211" s="316">
        <f t="shared" si="43"/>
        <v>76.224508618705187</v>
      </c>
      <c r="AA211" s="314"/>
      <c r="AB211" s="318">
        <f t="shared" si="48"/>
        <v>-381</v>
      </c>
      <c r="AD211" s="53"/>
      <c r="AE211" s="53"/>
      <c r="AF211" s="53"/>
      <c r="AG211" s="53"/>
      <c r="AH211" s="53"/>
      <c r="AI211" s="394">
        <f>SUMIF(PIVOT!A:A,'BFA ATWA FR Y3'!A211,PIVOT!C:C)</f>
        <v>0</v>
      </c>
      <c r="AJ211" s="393">
        <f t="shared" si="51"/>
        <v>76.224508618705187</v>
      </c>
      <c r="AK211" s="349">
        <f t="shared" si="52"/>
        <v>0</v>
      </c>
      <c r="AL211" s="503"/>
    </row>
    <row r="212" spans="1:39" ht="28.5" customHeight="1" x14ac:dyDescent="0.25">
      <c r="B212" s="52"/>
      <c r="C212" s="76"/>
      <c r="D212" s="67" t="s">
        <v>290</v>
      </c>
      <c r="E212" s="65" t="s">
        <v>254</v>
      </c>
      <c r="F212" s="44" t="s">
        <v>74</v>
      </c>
      <c r="G212" s="135">
        <v>6</v>
      </c>
      <c r="H212" s="118">
        <f>30000/655.957</f>
        <v>45.734705171223112</v>
      </c>
      <c r="I212" s="247">
        <v>0</v>
      </c>
      <c r="K212" s="245"/>
      <c r="L212" s="231"/>
      <c r="M212" s="21"/>
      <c r="N212" s="361"/>
      <c r="O212" s="33"/>
      <c r="P212" s="410">
        <f t="shared" si="47"/>
        <v>0</v>
      </c>
      <c r="Q212" s="23"/>
      <c r="R212" s="21"/>
      <c r="S212" s="22"/>
      <c r="T212" s="33"/>
      <c r="U212" s="34"/>
      <c r="V212" s="331"/>
      <c r="W212" s="331"/>
      <c r="X212" s="315">
        <v>549</v>
      </c>
      <c r="Z212" s="316">
        <f t="shared" si="43"/>
        <v>0</v>
      </c>
      <c r="AA212" s="314"/>
      <c r="AB212" s="318">
        <f t="shared" si="48"/>
        <v>-549</v>
      </c>
      <c r="AD212" s="53"/>
      <c r="AE212" s="53"/>
      <c r="AF212" s="53"/>
      <c r="AG212" s="53"/>
      <c r="AH212" s="53"/>
      <c r="AI212" s="394">
        <f>SUMIF(PIVOT!A:A,'BFA ATWA FR Y3'!A212,PIVOT!C:C)</f>
        <v>0</v>
      </c>
      <c r="AJ212" s="393"/>
      <c r="AK212" s="349"/>
      <c r="AL212" s="34"/>
    </row>
    <row r="213" spans="1:39" ht="25.5" x14ac:dyDescent="0.25">
      <c r="A213" s="425">
        <v>583623</v>
      </c>
      <c r="B213" s="52"/>
      <c r="C213" s="76"/>
      <c r="D213" s="121" t="s">
        <v>498</v>
      </c>
      <c r="E213" s="65"/>
      <c r="F213" s="44"/>
      <c r="G213" s="135"/>
      <c r="H213" s="51"/>
      <c r="I213" s="247">
        <v>0</v>
      </c>
      <c r="K213" s="245">
        <v>366464.29700000008</v>
      </c>
      <c r="L213" s="231"/>
      <c r="M213" s="44" t="s">
        <v>283</v>
      </c>
      <c r="N213" s="361"/>
      <c r="O213" s="33"/>
      <c r="P213" s="410">
        <f>N213*O213</f>
        <v>0</v>
      </c>
      <c r="Q213" s="23"/>
      <c r="R213" s="44" t="s">
        <v>283</v>
      </c>
      <c r="S213" s="22"/>
      <c r="T213" s="33"/>
      <c r="U213" s="34">
        <f>S213*T213</f>
        <v>0</v>
      </c>
      <c r="V213" s="331"/>
      <c r="W213" s="331"/>
      <c r="X213" s="315">
        <v>0</v>
      </c>
      <c r="Z213" s="316">
        <f t="shared" si="43"/>
        <v>366464.29700000008</v>
      </c>
      <c r="AA213" s="314"/>
      <c r="AB213" s="318">
        <f t="shared" si="48"/>
        <v>366464.29700000008</v>
      </c>
      <c r="AD213" s="53"/>
      <c r="AE213" s="53"/>
      <c r="AF213" s="53"/>
      <c r="AG213" s="53"/>
      <c r="AH213" s="53"/>
      <c r="AI213" s="466">
        <f>SUMIF(PIVOT!A:A,'BFA ATWA FR Y3'!A213,PIVOT!C:C)</f>
        <v>103587.07599999999</v>
      </c>
      <c r="AJ213" s="468">
        <f>AJ216+AJ217+AJ218+AJ219+AJ220+AJ221+AJ222-AI213</f>
        <v>-3508.9637020044902</v>
      </c>
      <c r="AK213" s="471">
        <v>1.04</v>
      </c>
      <c r="AL213" s="34"/>
      <c r="AM213" s="505">
        <f>AJ216+AJ217+AJ218+AJ219+AJ220+AJ221+AJ222</f>
        <v>100078.1122979955</v>
      </c>
    </row>
    <row r="214" spans="1:39" ht="25.5" x14ac:dyDescent="0.25">
      <c r="B214" s="52"/>
      <c r="C214" s="76"/>
      <c r="D214" s="72" t="s">
        <v>255</v>
      </c>
      <c r="E214" s="20"/>
      <c r="F214" s="21"/>
      <c r="G214" s="22"/>
      <c r="H214" s="118"/>
      <c r="I214" s="247">
        <v>0</v>
      </c>
      <c r="K214" s="245"/>
      <c r="L214" s="231"/>
      <c r="M214" s="21"/>
      <c r="N214" s="361"/>
      <c r="O214" s="33"/>
      <c r="P214" s="410">
        <f t="shared" ref="P214:P222" si="53">N214*O214</f>
        <v>0</v>
      </c>
      <c r="Q214" s="23"/>
      <c r="R214" s="21"/>
      <c r="S214" s="22"/>
      <c r="T214" s="33"/>
      <c r="U214" s="34"/>
      <c r="V214" s="331"/>
      <c r="W214" s="331"/>
      <c r="X214" s="315">
        <v>0</v>
      </c>
      <c r="Z214" s="316">
        <f t="shared" si="43"/>
        <v>0</v>
      </c>
      <c r="AA214" s="314"/>
      <c r="AB214" s="318">
        <f t="shared" si="48"/>
        <v>0</v>
      </c>
      <c r="AD214" s="53"/>
      <c r="AE214" s="53"/>
      <c r="AF214" s="53"/>
      <c r="AG214" s="53"/>
      <c r="AH214" s="53"/>
      <c r="AI214" s="394">
        <f>SUMIF(PIVOT!A:A,'BFA ATWA FR Y3'!A214,PIVOT!C:C)</f>
        <v>0</v>
      </c>
      <c r="AJ214" s="393"/>
      <c r="AK214" s="349"/>
      <c r="AL214" s="34"/>
    </row>
    <row r="215" spans="1:39" ht="25.5" x14ac:dyDescent="0.25">
      <c r="B215" s="52"/>
      <c r="C215" s="76"/>
      <c r="D215" s="32" t="s">
        <v>256</v>
      </c>
      <c r="E215" s="20"/>
      <c r="F215" s="21"/>
      <c r="G215" s="22"/>
      <c r="H215" s="118"/>
      <c r="I215" s="247">
        <v>0</v>
      </c>
      <c r="K215" s="245"/>
      <c r="L215" s="231"/>
      <c r="M215" s="21"/>
      <c r="N215" s="361"/>
      <c r="O215" s="33"/>
      <c r="P215" s="410">
        <f t="shared" si="53"/>
        <v>0</v>
      </c>
      <c r="Q215" s="23"/>
      <c r="R215" s="21"/>
      <c r="S215" s="22"/>
      <c r="T215" s="33"/>
      <c r="U215" s="34"/>
      <c r="V215" s="331"/>
      <c r="W215" s="331"/>
      <c r="X215" s="315">
        <v>0</v>
      </c>
      <c r="Z215" s="316">
        <f t="shared" si="43"/>
        <v>0</v>
      </c>
      <c r="AA215" s="314"/>
      <c r="AB215" s="318">
        <f t="shared" si="48"/>
        <v>0</v>
      </c>
      <c r="AD215" s="53"/>
      <c r="AE215" s="53"/>
      <c r="AF215" s="53"/>
      <c r="AG215" s="53"/>
      <c r="AH215" s="53"/>
      <c r="AI215" s="394">
        <f>SUMIF(PIVOT!A:A,'BFA ATWA FR Y3'!A215,PIVOT!C:C)</f>
        <v>0</v>
      </c>
      <c r="AJ215" s="393"/>
      <c r="AK215" s="349"/>
      <c r="AL215" s="34"/>
      <c r="AM215" s="504"/>
    </row>
    <row r="216" spans="1:39" ht="38.25" x14ac:dyDescent="0.25">
      <c r="B216" s="52"/>
      <c r="C216" s="76"/>
      <c r="D216" s="32" t="s">
        <v>291</v>
      </c>
      <c r="E216" s="65" t="s">
        <v>254</v>
      </c>
      <c r="F216" s="44" t="s">
        <v>286</v>
      </c>
      <c r="G216" s="135">
        <v>45</v>
      </c>
      <c r="H216" s="118">
        <f>25000/655.957</f>
        <v>38.112254309352593</v>
      </c>
      <c r="I216" s="247">
        <v>0</v>
      </c>
      <c r="K216" s="252"/>
      <c r="L216" s="352"/>
      <c r="M216" s="44" t="s">
        <v>286</v>
      </c>
      <c r="N216" s="374">
        <v>30</v>
      </c>
      <c r="O216" s="118">
        <v>38</v>
      </c>
      <c r="P216" s="418">
        <f t="shared" si="53"/>
        <v>1140</v>
      </c>
      <c r="Q216" s="23"/>
      <c r="R216" s="21"/>
      <c r="S216" s="22"/>
      <c r="T216" s="33"/>
      <c r="U216" s="34"/>
      <c r="V216" s="331"/>
      <c r="W216" s="331"/>
      <c r="X216" s="315">
        <v>2280</v>
      </c>
      <c r="Z216" s="316">
        <f t="shared" si="43"/>
        <v>1140</v>
      </c>
      <c r="AA216" s="314"/>
      <c r="AB216" s="318">
        <f t="shared" si="48"/>
        <v>-1140</v>
      </c>
      <c r="AD216" s="53"/>
      <c r="AE216" s="53"/>
      <c r="AF216" s="53"/>
      <c r="AG216" s="53"/>
      <c r="AH216" s="53"/>
      <c r="AI216" s="394">
        <f>SUMIF(PIVOT!A:A,'BFA ATWA FR Y3'!A216,PIVOT!C:C)</f>
        <v>0</v>
      </c>
      <c r="AJ216" s="393">
        <f t="shared" si="51"/>
        <v>1140</v>
      </c>
      <c r="AK216" s="349">
        <f>AI216/P216</f>
        <v>0</v>
      </c>
      <c r="AL216" s="335"/>
    </row>
    <row r="217" spans="1:39" ht="51" x14ac:dyDescent="0.25">
      <c r="B217" s="52"/>
      <c r="C217" s="76"/>
      <c r="D217" s="32" t="s">
        <v>292</v>
      </c>
      <c r="E217" s="65" t="s">
        <v>254</v>
      </c>
      <c r="F217" s="44" t="s">
        <v>286</v>
      </c>
      <c r="G217" s="135">
        <v>45</v>
      </c>
      <c r="H217" s="118">
        <f>10000/655.957</f>
        <v>15.244901723741037</v>
      </c>
      <c r="I217" s="247">
        <v>0</v>
      </c>
      <c r="K217" s="245"/>
      <c r="L217" s="231"/>
      <c r="M217" s="44" t="s">
        <v>286</v>
      </c>
      <c r="N217" s="374">
        <v>30</v>
      </c>
      <c r="O217" s="118">
        <v>38.112254309352593</v>
      </c>
      <c r="P217" s="418">
        <f t="shared" si="53"/>
        <v>1143.3676292805778</v>
      </c>
      <c r="Q217" s="23"/>
      <c r="R217" s="21"/>
      <c r="S217" s="22"/>
      <c r="T217" s="33"/>
      <c r="U217" s="34"/>
      <c r="V217" s="331"/>
      <c r="W217" s="331"/>
      <c r="X217" s="315">
        <v>1715.0514439208669</v>
      </c>
      <c r="Z217" s="316">
        <f t="shared" si="43"/>
        <v>1143.3676292805778</v>
      </c>
      <c r="AA217" s="314"/>
      <c r="AB217" s="318">
        <f t="shared" si="48"/>
        <v>-571.68381464028903</v>
      </c>
      <c r="AD217" s="53"/>
      <c r="AE217" s="477" t="s">
        <v>499</v>
      </c>
      <c r="AF217" s="53"/>
      <c r="AG217" s="53"/>
      <c r="AH217" s="53"/>
      <c r="AI217" s="394">
        <f>SUMIF(PIVOT!A:A,'BFA ATWA FR Y3'!A217,PIVOT!C:C)</f>
        <v>0</v>
      </c>
      <c r="AJ217" s="393">
        <f t="shared" si="51"/>
        <v>1143.3676292805778</v>
      </c>
      <c r="AK217" s="349">
        <f t="shared" si="52"/>
        <v>0</v>
      </c>
      <c r="AL217" s="335"/>
    </row>
    <row r="218" spans="1:39" ht="28.5" customHeight="1" x14ac:dyDescent="0.25">
      <c r="B218" s="52"/>
      <c r="C218" s="76"/>
      <c r="D218" s="32" t="s">
        <v>293</v>
      </c>
      <c r="E218" s="65" t="s">
        <v>254</v>
      </c>
      <c r="F218" s="44" t="s">
        <v>286</v>
      </c>
      <c r="G218" s="135">
        <v>105</v>
      </c>
      <c r="H218" s="118">
        <f>30500/655.957</f>
        <v>46.496950257410163</v>
      </c>
      <c r="I218" s="247">
        <v>0</v>
      </c>
      <c r="K218" s="245"/>
      <c r="L218" s="231"/>
      <c r="M218" s="44" t="s">
        <v>286</v>
      </c>
      <c r="N218" s="374">
        <v>90</v>
      </c>
      <c r="O218" s="118">
        <v>92.993900514820325</v>
      </c>
      <c r="P218" s="418">
        <f t="shared" si="53"/>
        <v>8369.4510463338302</v>
      </c>
      <c r="Q218" s="262"/>
      <c r="V218" s="331"/>
      <c r="W218" s="331"/>
      <c r="X218" s="315">
        <v>13949.08507722305</v>
      </c>
      <c r="Z218" s="316">
        <f>I218+K218+P218+U234</f>
        <v>16738.90209266766</v>
      </c>
      <c r="AA218" s="314"/>
      <c r="AB218" s="318">
        <f t="shared" si="48"/>
        <v>2789.8170154446107</v>
      </c>
      <c r="AD218" s="53"/>
      <c r="AE218" s="478"/>
      <c r="AF218" s="53"/>
      <c r="AG218" s="53"/>
      <c r="AH218" s="53"/>
      <c r="AI218" s="394">
        <f>SUMIF(PIVOT!A:A,'BFA ATWA FR Y3'!A218,PIVOT!C:C)</f>
        <v>0</v>
      </c>
      <c r="AJ218" s="393">
        <f t="shared" si="51"/>
        <v>8369.4510463338302</v>
      </c>
      <c r="AK218" s="349">
        <f t="shared" si="52"/>
        <v>0</v>
      </c>
      <c r="AL218" s="335"/>
    </row>
    <row r="219" spans="1:39" ht="29.1" customHeight="1" x14ac:dyDescent="0.25">
      <c r="B219" s="52"/>
      <c r="C219" s="76"/>
      <c r="D219" s="32" t="s">
        <v>294</v>
      </c>
      <c r="E219" s="65" t="s">
        <v>254</v>
      </c>
      <c r="F219" s="44" t="s">
        <v>286</v>
      </c>
      <c r="G219" s="135">
        <v>5085</v>
      </c>
      <c r="H219" s="118">
        <f>25000/655.957</f>
        <v>38.112254309352593</v>
      </c>
      <c r="I219" s="247">
        <v>0</v>
      </c>
      <c r="K219" s="245"/>
      <c r="L219" s="231"/>
      <c r="M219" s="44" t="s">
        <v>286</v>
      </c>
      <c r="N219" s="374">
        <v>400</v>
      </c>
      <c r="O219" s="118">
        <v>164.77945245514209</v>
      </c>
      <c r="P219" s="418">
        <f t="shared" si="53"/>
        <v>65911.780982056836</v>
      </c>
      <c r="Q219" s="262"/>
      <c r="V219" s="331"/>
      <c r="W219" s="331"/>
      <c r="X219" s="315">
        <v>285068.45274739584</v>
      </c>
      <c r="Z219" s="316">
        <f>I219+K219+P219+U235</f>
        <v>131823.56196411367</v>
      </c>
      <c r="AA219" s="314"/>
      <c r="AB219" s="318">
        <f t="shared" si="48"/>
        <v>-153244.89078328217</v>
      </c>
      <c r="AD219" s="53"/>
      <c r="AE219" s="478"/>
      <c r="AF219" s="53"/>
      <c r="AG219" s="53"/>
      <c r="AH219" s="53"/>
      <c r="AI219" s="394">
        <f>SUMIF(PIVOT!A:A,'BFA ATWA FR Y3'!A219,PIVOT!C:C)</f>
        <v>0</v>
      </c>
      <c r="AJ219" s="393">
        <f t="shared" si="51"/>
        <v>65911.780982056836</v>
      </c>
      <c r="AK219" s="349">
        <f t="shared" si="52"/>
        <v>0</v>
      </c>
      <c r="AL219" s="335"/>
    </row>
    <row r="220" spans="1:39" ht="29.25" customHeight="1" x14ac:dyDescent="0.25">
      <c r="B220" s="52"/>
      <c r="C220" s="76"/>
      <c r="D220" s="32" t="s">
        <v>295</v>
      </c>
      <c r="E220" s="65" t="s">
        <v>254</v>
      </c>
      <c r="F220" s="44" t="s">
        <v>286</v>
      </c>
      <c r="G220" s="135">
        <v>70</v>
      </c>
      <c r="H220" s="118">
        <f>5000/655.957</f>
        <v>7.6224508618705187</v>
      </c>
      <c r="I220" s="247">
        <v>0</v>
      </c>
      <c r="K220" s="245"/>
      <c r="L220" s="231"/>
      <c r="M220" s="44" t="s">
        <v>286</v>
      </c>
      <c r="N220" s="374">
        <v>140</v>
      </c>
      <c r="O220" s="118">
        <v>15.244901723741037</v>
      </c>
      <c r="P220" s="418">
        <f t="shared" si="53"/>
        <v>2134.2862413237453</v>
      </c>
      <c r="Q220" s="23"/>
      <c r="R220" s="21"/>
      <c r="S220" s="22"/>
      <c r="T220" s="33"/>
      <c r="U220" s="34"/>
      <c r="V220" s="331"/>
      <c r="W220" s="331"/>
      <c r="X220" s="315">
        <v>2134.2862413237453</v>
      </c>
      <c r="Z220" s="316">
        <f t="shared" ref="Z220:Z283" si="54">I220+K220+P220+U220</f>
        <v>2134.2862413237453</v>
      </c>
      <c r="AA220" s="314"/>
      <c r="AB220" s="318">
        <f t="shared" si="48"/>
        <v>0</v>
      </c>
      <c r="AD220" s="53"/>
      <c r="AE220" s="478"/>
      <c r="AF220" s="53"/>
      <c r="AG220" s="53"/>
      <c r="AH220" s="53"/>
      <c r="AI220" s="394">
        <f>SUMIF(PIVOT!A:A,'BFA ATWA FR Y3'!A220,PIVOT!C:C)</f>
        <v>0</v>
      </c>
      <c r="AJ220" s="393">
        <f t="shared" si="51"/>
        <v>2134.2862413237453</v>
      </c>
      <c r="AK220" s="349">
        <f t="shared" si="52"/>
        <v>0</v>
      </c>
      <c r="AL220" s="335"/>
    </row>
    <row r="221" spans="1:39" ht="25.5" x14ac:dyDescent="0.25">
      <c r="B221" s="52"/>
      <c r="C221" s="76"/>
      <c r="D221" s="67" t="s">
        <v>296</v>
      </c>
      <c r="E221" s="65" t="s">
        <v>254</v>
      </c>
      <c r="F221" s="44" t="s">
        <v>268</v>
      </c>
      <c r="G221" s="135">
        <v>5415</v>
      </c>
      <c r="H221" s="118">
        <f>5000/655.957</f>
        <v>7.6224508618705187</v>
      </c>
      <c r="I221" s="247">
        <v>0</v>
      </c>
      <c r="K221" s="245"/>
      <c r="L221" s="231"/>
      <c r="M221" s="44" t="s">
        <v>268</v>
      </c>
      <c r="N221" s="374">
        <v>400</v>
      </c>
      <c r="O221" s="118">
        <v>32.867448670450855</v>
      </c>
      <c r="P221" s="418">
        <f t="shared" si="53"/>
        <v>13146.979468180341</v>
      </c>
      <c r="Q221" s="23"/>
      <c r="R221" s="21"/>
      <c r="S221" s="22"/>
      <c r="T221" s="33"/>
      <c r="U221" s="34"/>
      <c r="V221" s="331"/>
      <c r="W221" s="331"/>
      <c r="X221" s="315">
        <v>60311.768310277323</v>
      </c>
      <c r="Z221" s="316">
        <f t="shared" si="54"/>
        <v>13146.979468180341</v>
      </c>
      <c r="AA221" s="314"/>
      <c r="AB221" s="318">
        <f t="shared" si="48"/>
        <v>-47164.788842096983</v>
      </c>
      <c r="AD221" s="53"/>
      <c r="AE221" s="478"/>
      <c r="AF221" s="53"/>
      <c r="AG221" s="53"/>
      <c r="AH221" s="53"/>
      <c r="AI221" s="394">
        <f>SUMIF(PIVOT!A:A,'BFA ATWA FR Y3'!A221,PIVOT!C:C)</f>
        <v>0</v>
      </c>
      <c r="AJ221" s="393">
        <f t="shared" si="51"/>
        <v>13146.979468180341</v>
      </c>
      <c r="AK221" s="349">
        <f t="shared" si="52"/>
        <v>0</v>
      </c>
      <c r="AL221" s="335"/>
    </row>
    <row r="222" spans="1:39" ht="25.5" x14ac:dyDescent="0.25">
      <c r="B222" s="52"/>
      <c r="C222" s="76"/>
      <c r="D222" s="67" t="s">
        <v>297</v>
      </c>
      <c r="E222" s="65" t="s">
        <v>254</v>
      </c>
      <c r="F222" s="44" t="s">
        <v>74</v>
      </c>
      <c r="G222" s="135">
        <v>45</v>
      </c>
      <c r="H222" s="118">
        <f>30000/655.957</f>
        <v>45.734705171223112</v>
      </c>
      <c r="I222" s="247">
        <v>0</v>
      </c>
      <c r="K222" s="245"/>
      <c r="L222" s="231"/>
      <c r="M222" s="44" t="s">
        <v>74</v>
      </c>
      <c r="N222" s="374">
        <v>120</v>
      </c>
      <c r="O222" s="118">
        <v>68.602057756834654</v>
      </c>
      <c r="P222" s="418">
        <f t="shared" si="53"/>
        <v>8232.246930820158</v>
      </c>
      <c r="Q222" s="23"/>
      <c r="R222" s="21"/>
      <c r="S222" s="22"/>
      <c r="T222" s="33"/>
      <c r="U222" s="34"/>
      <c r="V222" s="331"/>
      <c r="W222" s="331"/>
      <c r="X222" s="315">
        <v>10290.308663525197</v>
      </c>
      <c r="Z222" s="316">
        <f t="shared" si="54"/>
        <v>8232.246930820158</v>
      </c>
      <c r="AA222" s="314"/>
      <c r="AB222" s="318">
        <f t="shared" si="48"/>
        <v>-2058.0617327050386</v>
      </c>
      <c r="AD222" s="53"/>
      <c r="AE222" s="479"/>
      <c r="AF222" s="53"/>
      <c r="AG222" s="53"/>
      <c r="AH222" s="53"/>
      <c r="AI222" s="394">
        <f>SUMIF(PIVOT!A:A,'BFA ATWA FR Y3'!A222,PIVOT!C:C)</f>
        <v>0</v>
      </c>
      <c r="AJ222" s="393">
        <f t="shared" si="51"/>
        <v>8232.246930820158</v>
      </c>
      <c r="AK222" s="349">
        <f t="shared" si="52"/>
        <v>0</v>
      </c>
      <c r="AL222" s="335"/>
    </row>
    <row r="223" spans="1:39" ht="60" x14ac:dyDescent="0.25">
      <c r="B223" s="299"/>
      <c r="C223" s="300"/>
      <c r="D223" s="301" t="s">
        <v>298</v>
      </c>
      <c r="E223" s="142"/>
      <c r="F223" s="143"/>
      <c r="G223" s="144"/>
      <c r="H223" s="145"/>
      <c r="I223" s="247">
        <v>0</v>
      </c>
      <c r="K223" s="253">
        <v>2.8421709430404007E-13</v>
      </c>
      <c r="L223" s="353"/>
      <c r="M223" s="143"/>
      <c r="N223" s="375"/>
      <c r="O223" s="359"/>
      <c r="P223" s="419"/>
      <c r="Q223" s="262"/>
      <c r="R223" s="143"/>
      <c r="S223" s="146"/>
      <c r="T223" s="146"/>
      <c r="U223" s="147"/>
      <c r="V223" s="334"/>
      <c r="W223" s="334"/>
      <c r="X223" s="315">
        <v>0</v>
      </c>
      <c r="Z223" s="316">
        <f t="shared" si="54"/>
        <v>2.8421709430404007E-13</v>
      </c>
      <c r="AA223" s="314"/>
      <c r="AB223" s="318">
        <f t="shared" si="48"/>
        <v>2.8421709430404007E-13</v>
      </c>
      <c r="AD223" s="53"/>
      <c r="AE223" s="53"/>
      <c r="AF223" s="53"/>
      <c r="AG223" s="53"/>
      <c r="AH223" s="53"/>
      <c r="AI223" s="394">
        <f>SUMIF(PIVOT!A:A,'BFA ATWA FR Y3'!A223,PIVOT!C:C)</f>
        <v>0</v>
      </c>
      <c r="AJ223" s="393"/>
      <c r="AK223" s="349"/>
      <c r="AL223" s="336"/>
    </row>
    <row r="224" spans="1:39" ht="25.5" x14ac:dyDescent="0.25">
      <c r="B224" s="52"/>
      <c r="C224" s="76"/>
      <c r="D224" s="72" t="s">
        <v>255</v>
      </c>
      <c r="E224" s="20"/>
      <c r="F224" s="21"/>
      <c r="G224" s="22"/>
      <c r="H224" s="118"/>
      <c r="I224" s="247">
        <v>0</v>
      </c>
      <c r="K224" s="245"/>
      <c r="L224" s="231"/>
      <c r="M224" s="21"/>
      <c r="N224" s="361"/>
      <c r="O224" s="33"/>
      <c r="P224" s="410"/>
      <c r="Q224" s="262"/>
      <c r="R224" s="21"/>
      <c r="S224" s="22"/>
      <c r="T224" s="33"/>
      <c r="U224" s="34"/>
      <c r="V224" s="331"/>
      <c r="W224" s="331"/>
      <c r="X224" s="315">
        <v>0</v>
      </c>
      <c r="Z224" s="316">
        <f t="shared" si="54"/>
        <v>0</v>
      </c>
      <c r="AA224" s="314"/>
      <c r="AB224" s="318">
        <f t="shared" si="48"/>
        <v>0</v>
      </c>
      <c r="AD224" s="53"/>
      <c r="AE224" s="53"/>
      <c r="AF224" s="53"/>
      <c r="AG224" s="53"/>
      <c r="AH224" s="53"/>
      <c r="AI224" s="394">
        <f>SUMIF(PIVOT!A:A,'BFA ATWA FR Y3'!A224,PIVOT!C:C)</f>
        <v>0</v>
      </c>
      <c r="AJ224" s="393"/>
      <c r="AK224" s="349"/>
      <c r="AL224" s="34"/>
    </row>
    <row r="225" spans="1:39" ht="25.5" x14ac:dyDescent="0.25">
      <c r="B225" s="52"/>
      <c r="C225" s="76"/>
      <c r="D225" s="32" t="s">
        <v>256</v>
      </c>
      <c r="E225" s="20"/>
      <c r="F225" s="21"/>
      <c r="G225" s="22"/>
      <c r="H225" s="118"/>
      <c r="I225" s="247">
        <v>0</v>
      </c>
      <c r="K225" s="245"/>
      <c r="L225" s="231"/>
      <c r="M225" s="21"/>
      <c r="N225" s="361"/>
      <c r="O225" s="33"/>
      <c r="P225" s="410"/>
      <c r="Q225" s="262"/>
      <c r="R225" s="21"/>
      <c r="S225" s="22"/>
      <c r="T225" s="33"/>
      <c r="U225" s="34"/>
      <c r="V225" s="331"/>
      <c r="W225" s="331"/>
      <c r="X225" s="315">
        <v>0</v>
      </c>
      <c r="Z225" s="316">
        <f t="shared" si="54"/>
        <v>0</v>
      </c>
      <c r="AA225" s="314"/>
      <c r="AB225" s="318">
        <f t="shared" si="48"/>
        <v>0</v>
      </c>
      <c r="AD225" s="53"/>
      <c r="AE225" s="53"/>
      <c r="AF225" s="53"/>
      <c r="AG225" s="53"/>
      <c r="AH225" s="53"/>
      <c r="AI225" s="394">
        <f>SUMIF(PIVOT!A:A,'BFA ATWA FR Y3'!A225,PIVOT!C:C)</f>
        <v>0</v>
      </c>
      <c r="AJ225" s="393"/>
      <c r="AK225" s="349"/>
      <c r="AL225" s="34"/>
    </row>
    <row r="226" spans="1:39" ht="38.25" x14ac:dyDescent="0.25">
      <c r="B226" s="52"/>
      <c r="C226" s="76"/>
      <c r="D226" s="32" t="s">
        <v>299</v>
      </c>
      <c r="E226" s="65" t="s">
        <v>254</v>
      </c>
      <c r="F226" s="44" t="s">
        <v>300</v>
      </c>
      <c r="G226" s="22">
        <v>0</v>
      </c>
      <c r="H226" s="118">
        <v>0</v>
      </c>
      <c r="I226" s="247">
        <v>0</v>
      </c>
      <c r="K226" s="254"/>
      <c r="L226" s="354"/>
      <c r="M226" s="44" t="s">
        <v>300</v>
      </c>
      <c r="N226" s="376">
        <v>80</v>
      </c>
      <c r="O226" s="158"/>
      <c r="P226" s="410">
        <f>N226*O226</f>
        <v>0</v>
      </c>
      <c r="Q226" s="262"/>
      <c r="R226" s="44" t="s">
        <v>300</v>
      </c>
      <c r="S226" s="148">
        <v>80</v>
      </c>
      <c r="T226" s="148"/>
      <c r="U226" s="34">
        <f>S226*T226</f>
        <v>0</v>
      </c>
      <c r="V226" s="331"/>
      <c r="W226" s="331"/>
      <c r="X226" s="315">
        <v>10671.431206618727</v>
      </c>
      <c r="Z226" s="316">
        <f t="shared" si="54"/>
        <v>0</v>
      </c>
      <c r="AA226" s="314"/>
      <c r="AB226" s="318">
        <f t="shared" si="48"/>
        <v>-10671.431206618727</v>
      </c>
      <c r="AD226" s="53"/>
      <c r="AE226" s="53"/>
      <c r="AF226" s="53"/>
      <c r="AG226" s="53"/>
      <c r="AH226" s="53"/>
      <c r="AI226" s="394">
        <f>SUMIF(PIVOT!A:A,'BFA ATWA FR Y3'!A226,PIVOT!C:C)</f>
        <v>0</v>
      </c>
      <c r="AJ226" s="393"/>
      <c r="AK226" s="349"/>
      <c r="AL226" s="34"/>
    </row>
    <row r="227" spans="1:39" x14ac:dyDescent="0.25">
      <c r="B227" s="52"/>
      <c r="C227" s="76"/>
      <c r="D227" s="32" t="s">
        <v>265</v>
      </c>
      <c r="E227" s="20"/>
      <c r="F227" s="21"/>
      <c r="G227" s="22"/>
      <c r="H227" s="118"/>
      <c r="I227" s="247">
        <v>0</v>
      </c>
      <c r="K227" s="245"/>
      <c r="L227" s="231"/>
      <c r="M227" s="21"/>
      <c r="N227" s="361"/>
      <c r="O227" s="33"/>
      <c r="P227" s="410"/>
      <c r="Q227" s="262"/>
      <c r="R227" s="21"/>
      <c r="S227" s="22"/>
      <c r="T227" s="33"/>
      <c r="U227" s="34"/>
      <c r="V227" s="331"/>
      <c r="W227" s="331"/>
      <c r="X227" s="315">
        <v>0</v>
      </c>
      <c r="Z227" s="316">
        <f t="shared" si="54"/>
        <v>0</v>
      </c>
      <c r="AA227" s="314"/>
      <c r="AB227" s="318">
        <f t="shared" si="48"/>
        <v>0</v>
      </c>
      <c r="AD227" s="53"/>
      <c r="AE227" s="53"/>
      <c r="AF227" s="53"/>
      <c r="AG227" s="53"/>
      <c r="AH227" s="53"/>
      <c r="AI227" s="394">
        <f>SUMIF(PIVOT!A:A,'BFA ATWA FR Y3'!A227,PIVOT!C:C)</f>
        <v>0</v>
      </c>
      <c r="AJ227" s="393"/>
      <c r="AK227" s="349"/>
      <c r="AL227" s="34"/>
    </row>
    <row r="228" spans="1:39" x14ac:dyDescent="0.25">
      <c r="B228" s="52"/>
      <c r="C228" s="76"/>
      <c r="D228" s="67" t="s">
        <v>301</v>
      </c>
      <c r="E228" s="20"/>
      <c r="F228" s="21"/>
      <c r="G228" s="22"/>
      <c r="H228" s="118"/>
      <c r="I228" s="247">
        <v>0</v>
      </c>
      <c r="K228" s="245"/>
      <c r="L228" s="231"/>
      <c r="M228" s="21"/>
      <c r="N228" s="361"/>
      <c r="O228" s="33"/>
      <c r="P228" s="410"/>
      <c r="Q228" s="262"/>
      <c r="R228" s="21"/>
      <c r="S228" s="22"/>
      <c r="T228" s="33"/>
      <c r="U228" s="34"/>
      <c r="V228" s="331"/>
      <c r="W228" s="331"/>
      <c r="X228" s="315">
        <v>0</v>
      </c>
      <c r="Z228" s="316">
        <f t="shared" si="54"/>
        <v>0</v>
      </c>
      <c r="AA228" s="314"/>
      <c r="AB228" s="318">
        <f t="shared" si="48"/>
        <v>0</v>
      </c>
      <c r="AD228" s="53"/>
      <c r="AE228" s="53"/>
      <c r="AF228" s="53"/>
      <c r="AG228" s="53"/>
      <c r="AH228" s="53"/>
      <c r="AI228" s="394">
        <f>SUMIF(PIVOT!A:A,'BFA ATWA FR Y3'!A228,PIVOT!C:C)</f>
        <v>0</v>
      </c>
      <c r="AJ228" s="393"/>
      <c r="AK228" s="349"/>
      <c r="AL228" s="34"/>
    </row>
    <row r="229" spans="1:39" ht="45" x14ac:dyDescent="0.25">
      <c r="A229" t="s">
        <v>302</v>
      </c>
      <c r="B229" s="52" t="s">
        <v>302</v>
      </c>
      <c r="C229" s="308"/>
      <c r="D229" s="121" t="s">
        <v>303</v>
      </c>
      <c r="E229" s="84"/>
      <c r="F229" s="44"/>
      <c r="G229" s="22"/>
      <c r="H229" s="122"/>
      <c r="I229" s="247">
        <v>0</v>
      </c>
      <c r="K229" s="245">
        <v>0</v>
      </c>
      <c r="L229" s="231"/>
      <c r="M229" s="44"/>
      <c r="N229" s="377"/>
      <c r="O229" s="162"/>
      <c r="P229" s="410"/>
      <c r="Q229" s="262"/>
      <c r="R229" s="44"/>
      <c r="S229" s="22"/>
      <c r="T229" s="33"/>
      <c r="U229" s="34"/>
      <c r="V229" s="331"/>
      <c r="W229" s="331"/>
      <c r="X229" s="315">
        <v>0</v>
      </c>
      <c r="Z229" s="316">
        <f t="shared" si="54"/>
        <v>0</v>
      </c>
      <c r="AA229" s="314"/>
      <c r="AB229" s="318">
        <f t="shared" si="48"/>
        <v>0</v>
      </c>
      <c r="AD229" s="53"/>
      <c r="AE229" s="53"/>
      <c r="AF229" s="53"/>
      <c r="AG229" s="53"/>
      <c r="AH229" s="53"/>
      <c r="AI229" s="466">
        <f>SUMIF(PIVOT!A:A,'BFA ATWA FR Y3'!A229,PIVOT!C:C)</f>
        <v>130330.03800000083</v>
      </c>
      <c r="AJ229" s="468">
        <f>AJ232+AJ233+AJ234+AJ235+AJ236+AJ237+AJ238-AI229</f>
        <v>-6941.6146734718059</v>
      </c>
      <c r="AK229" s="471">
        <v>1.06</v>
      </c>
      <c r="AL229" s="34"/>
      <c r="AM229" s="505">
        <f>AJ232+AJ233+AJ234+AJ235+AJ236+AJ237+AJ238</f>
        <v>123388.42332652902</v>
      </c>
    </row>
    <row r="230" spans="1:39" ht="25.5" x14ac:dyDescent="0.25">
      <c r="B230" s="52"/>
      <c r="C230" s="76"/>
      <c r="D230" s="72" t="s">
        <v>255</v>
      </c>
      <c r="E230" s="20"/>
      <c r="F230" s="21"/>
      <c r="G230" s="22"/>
      <c r="H230" s="118"/>
      <c r="I230" s="247">
        <v>0</v>
      </c>
      <c r="K230" s="245"/>
      <c r="L230" s="231"/>
      <c r="M230" s="21"/>
      <c r="N230" s="361"/>
      <c r="O230" s="33"/>
      <c r="P230" s="410"/>
      <c r="Q230" s="262"/>
      <c r="R230" s="21"/>
      <c r="S230" s="22"/>
      <c r="T230" s="33"/>
      <c r="U230" s="34"/>
      <c r="V230" s="331"/>
      <c r="W230" s="331"/>
      <c r="X230" s="315">
        <v>0</v>
      </c>
      <c r="Z230" s="316">
        <f t="shared" si="54"/>
        <v>0</v>
      </c>
      <c r="AA230" s="314"/>
      <c r="AB230" s="318">
        <f t="shared" si="48"/>
        <v>0</v>
      </c>
      <c r="AD230" s="53"/>
      <c r="AE230" s="53"/>
      <c r="AF230" s="53"/>
      <c r="AG230" s="53"/>
      <c r="AH230" s="53"/>
      <c r="AI230" s="394">
        <f>SUMIF(PIVOT!A:A,'BFA ATWA FR Y3'!A230,PIVOT!C:C)</f>
        <v>0</v>
      </c>
      <c r="AJ230" s="393"/>
      <c r="AK230" s="349"/>
      <c r="AL230" s="34"/>
      <c r="AM230" s="504"/>
    </row>
    <row r="231" spans="1:39" ht="25.5" x14ac:dyDescent="0.25">
      <c r="B231" s="52"/>
      <c r="C231" s="76"/>
      <c r="D231" s="32" t="s">
        <v>256</v>
      </c>
      <c r="E231" s="20"/>
      <c r="F231" s="21"/>
      <c r="G231" s="22"/>
      <c r="H231" s="118"/>
      <c r="I231" s="247">
        <v>0</v>
      </c>
      <c r="K231" s="245"/>
      <c r="L231" s="231"/>
      <c r="M231" s="21"/>
      <c r="N231" s="361"/>
      <c r="O231" s="33"/>
      <c r="P231" s="410"/>
      <c r="Q231" s="262"/>
      <c r="R231" s="21"/>
      <c r="S231" s="22"/>
      <c r="T231" s="33"/>
      <c r="U231" s="34"/>
      <c r="V231" s="331"/>
      <c r="W231" s="331"/>
      <c r="X231" s="315">
        <v>0</v>
      </c>
      <c r="Z231" s="316">
        <f t="shared" si="54"/>
        <v>0</v>
      </c>
      <c r="AA231" s="314"/>
      <c r="AB231" s="318">
        <f t="shared" si="48"/>
        <v>0</v>
      </c>
      <c r="AD231" s="53"/>
      <c r="AE231" s="53"/>
      <c r="AF231" s="53"/>
      <c r="AG231" s="53"/>
      <c r="AH231" s="53"/>
      <c r="AI231" s="394">
        <f>SUMIF(PIVOT!A:A,'BFA ATWA FR Y3'!A231,PIVOT!C:C)</f>
        <v>0</v>
      </c>
      <c r="AJ231" s="393"/>
      <c r="AK231" s="349"/>
      <c r="AL231" s="34"/>
    </row>
    <row r="232" spans="1:39" ht="38.25" x14ac:dyDescent="0.25">
      <c r="B232" s="52"/>
      <c r="C232" s="76"/>
      <c r="D232" s="32" t="s">
        <v>304</v>
      </c>
      <c r="E232" s="65" t="s">
        <v>254</v>
      </c>
      <c r="F232" s="44" t="s">
        <v>286</v>
      </c>
      <c r="G232" s="135"/>
      <c r="H232" s="99">
        <f>25000/655.957</f>
        <v>38.112254309352593</v>
      </c>
      <c r="I232" s="247">
        <v>0</v>
      </c>
      <c r="K232" s="245"/>
      <c r="L232" s="231"/>
      <c r="M232" s="44" t="s">
        <v>286</v>
      </c>
      <c r="N232" s="373">
        <v>100</v>
      </c>
      <c r="O232" s="33">
        <v>38.112254309352593</v>
      </c>
      <c r="P232" s="410">
        <f t="shared" ref="P232:P238" si="55">N232*O232</f>
        <v>3811.2254309352593</v>
      </c>
      <c r="Q232" s="262"/>
      <c r="R232" s="21"/>
      <c r="S232" s="22"/>
      <c r="T232" s="33"/>
      <c r="U232" s="34"/>
      <c r="V232" s="331"/>
      <c r="W232" s="331"/>
      <c r="X232" s="315">
        <v>3811.2254309352593</v>
      </c>
      <c r="Z232" s="316">
        <f t="shared" si="54"/>
        <v>3811.2254309352593</v>
      </c>
      <c r="AA232" s="314"/>
      <c r="AB232" s="318">
        <f t="shared" si="48"/>
        <v>0</v>
      </c>
      <c r="AD232" s="53"/>
      <c r="AE232" s="53"/>
      <c r="AF232" s="53"/>
      <c r="AG232" s="53"/>
      <c r="AH232" s="53"/>
      <c r="AI232" s="394">
        <f>SUMIF(PIVOT!A:A,'BFA ATWA FR Y3'!A232,PIVOT!C:C)</f>
        <v>0</v>
      </c>
      <c r="AJ232" s="393">
        <f t="shared" si="51"/>
        <v>3811.2254309352593</v>
      </c>
      <c r="AK232" s="349">
        <f t="shared" si="52"/>
        <v>0</v>
      </c>
      <c r="AL232" s="34"/>
    </row>
    <row r="233" spans="1:39" ht="51" x14ac:dyDescent="0.25">
      <c r="B233" s="52"/>
      <c r="C233" s="76"/>
      <c r="D233" s="32" t="s">
        <v>305</v>
      </c>
      <c r="E233" s="65" t="s">
        <v>254</v>
      </c>
      <c r="F233" s="44" t="s">
        <v>286</v>
      </c>
      <c r="G233" s="135"/>
      <c r="H233" s="99">
        <f>10000/655.957</f>
        <v>15.244901723741037</v>
      </c>
      <c r="I233" s="247">
        <v>0</v>
      </c>
      <c r="K233" s="245"/>
      <c r="L233" s="231"/>
      <c r="M233" s="44" t="s">
        <v>286</v>
      </c>
      <c r="N233" s="373">
        <v>100</v>
      </c>
      <c r="O233" s="33">
        <v>15.244901723741037</v>
      </c>
      <c r="P233" s="410">
        <f t="shared" si="55"/>
        <v>1524.4901723741036</v>
      </c>
      <c r="Q233" s="262"/>
      <c r="R233" s="21"/>
      <c r="S233" s="22"/>
      <c r="T233" s="33"/>
      <c r="U233" s="34"/>
      <c r="V233" s="331"/>
      <c r="W233" s="331"/>
      <c r="X233" s="315">
        <v>1524.4901723741036</v>
      </c>
      <c r="Z233" s="316">
        <f t="shared" si="54"/>
        <v>1524.4901723741036</v>
      </c>
      <c r="AA233" s="314"/>
      <c r="AB233" s="318">
        <f t="shared" si="48"/>
        <v>0</v>
      </c>
      <c r="AD233" s="53"/>
      <c r="AE233" s="53"/>
      <c r="AF233" s="53"/>
      <c r="AG233" s="53"/>
      <c r="AH233" s="53"/>
      <c r="AI233" s="394">
        <f>SUMIF(PIVOT!A:A,'BFA ATWA FR Y3'!A233,PIVOT!C:C)</f>
        <v>0</v>
      </c>
      <c r="AJ233" s="393">
        <f t="shared" si="51"/>
        <v>1524.4901723741036</v>
      </c>
      <c r="AK233" s="349">
        <f t="shared" si="52"/>
        <v>0</v>
      </c>
      <c r="AL233" s="34"/>
    </row>
    <row r="234" spans="1:39" ht="30" customHeight="1" x14ac:dyDescent="0.25">
      <c r="B234" s="52"/>
      <c r="C234" s="76"/>
      <c r="D234" s="32" t="s">
        <v>306</v>
      </c>
      <c r="E234" s="65" t="s">
        <v>254</v>
      </c>
      <c r="F234" s="44" t="s">
        <v>286</v>
      </c>
      <c r="G234" s="135"/>
      <c r="H234" s="99">
        <f>30500/655.957</f>
        <v>46.496950257410163</v>
      </c>
      <c r="I234" s="247">
        <v>0</v>
      </c>
      <c r="K234" s="245"/>
      <c r="L234" s="231"/>
      <c r="M234" s="44" t="s">
        <v>286</v>
      </c>
      <c r="N234" s="373">
        <v>35</v>
      </c>
      <c r="O234" s="33">
        <v>46.496950257410163</v>
      </c>
      <c r="P234" s="410">
        <f t="shared" si="55"/>
        <v>1627.3932590093557</v>
      </c>
      <c r="Q234" s="262"/>
      <c r="R234" s="44" t="s">
        <v>286</v>
      </c>
      <c r="S234" s="279">
        <v>90</v>
      </c>
      <c r="T234" s="118">
        <v>92.993900514820325</v>
      </c>
      <c r="U234" s="335">
        <f>S234*T234</f>
        <v>8369.4510463338302</v>
      </c>
      <c r="V234" s="331"/>
      <c r="W234" s="331"/>
      <c r="X234" s="315">
        <v>1627.3932590093557</v>
      </c>
      <c r="Z234" s="316">
        <f t="shared" si="54"/>
        <v>9996.8443053431856</v>
      </c>
      <c r="AA234" s="314"/>
      <c r="AB234" s="318">
        <f t="shared" si="48"/>
        <v>8369.4510463338302</v>
      </c>
      <c r="AD234" s="53"/>
      <c r="AE234" s="53"/>
      <c r="AF234" s="298"/>
      <c r="AG234" s="477" t="s">
        <v>500</v>
      </c>
      <c r="AH234" s="53"/>
      <c r="AI234" s="394">
        <f>SUMIF(PIVOT!A:A,'BFA ATWA FR Y3'!A234,PIVOT!C:C)</f>
        <v>0</v>
      </c>
      <c r="AJ234" s="393">
        <f t="shared" si="51"/>
        <v>1627.3932590093557</v>
      </c>
      <c r="AK234" s="349">
        <f t="shared" si="52"/>
        <v>0</v>
      </c>
      <c r="AL234" s="34"/>
    </row>
    <row r="235" spans="1:39" ht="34.5" customHeight="1" x14ac:dyDescent="0.25">
      <c r="B235" s="52"/>
      <c r="C235" s="76"/>
      <c r="D235" s="32" t="s">
        <v>307</v>
      </c>
      <c r="E235" s="65" t="s">
        <v>254</v>
      </c>
      <c r="F235" s="44" t="s">
        <v>286</v>
      </c>
      <c r="G235" s="135"/>
      <c r="H235" s="99">
        <f>25000/655.957</f>
        <v>38.112254309352593</v>
      </c>
      <c r="I235" s="247">
        <v>0</v>
      </c>
      <c r="K235" s="245"/>
      <c r="L235" s="231"/>
      <c r="M235" s="44" t="s">
        <v>286</v>
      </c>
      <c r="N235" s="373">
        <v>2424</v>
      </c>
      <c r="O235" s="33">
        <v>38.112254309352593</v>
      </c>
      <c r="P235" s="410">
        <f t="shared" si="55"/>
        <v>92384.104445870689</v>
      </c>
      <c r="Q235" s="262"/>
      <c r="R235" s="44" t="s">
        <v>286</v>
      </c>
      <c r="S235" s="279">
        <v>400</v>
      </c>
      <c r="T235" s="118">
        <v>164.77945245514209</v>
      </c>
      <c r="U235" s="335">
        <f>S235*T235</f>
        <v>65911.780982056836</v>
      </c>
      <c r="V235" s="331"/>
      <c r="W235" s="331"/>
      <c r="X235" s="315">
        <f>G235+I235+N235+S235</f>
        <v>2824</v>
      </c>
      <c r="Z235" s="316">
        <f t="shared" si="54"/>
        <v>158295.88542792754</v>
      </c>
      <c r="AA235" s="314"/>
      <c r="AB235" s="318">
        <f t="shared" si="48"/>
        <v>155471.88542792754</v>
      </c>
      <c r="AD235" s="53" t="s">
        <v>516</v>
      </c>
      <c r="AE235" s="53"/>
      <c r="AF235" s="298"/>
      <c r="AG235" s="479"/>
      <c r="AH235" s="53"/>
      <c r="AI235" s="394">
        <f>SUMIF(PIVOT!A:A,'BFA ATWA FR Y3'!A235,PIVOT!C:C)</f>
        <v>0</v>
      </c>
      <c r="AJ235" s="393">
        <f t="shared" si="51"/>
        <v>92384.104445870689</v>
      </c>
      <c r="AK235" s="349">
        <f t="shared" si="52"/>
        <v>0</v>
      </c>
      <c r="AL235" s="34"/>
    </row>
    <row r="236" spans="1:39" ht="27" customHeight="1" x14ac:dyDescent="0.25">
      <c r="B236" s="52"/>
      <c r="C236" s="76"/>
      <c r="D236" s="32" t="s">
        <v>308</v>
      </c>
      <c r="E236" s="65" t="s">
        <v>254</v>
      </c>
      <c r="F236" s="44" t="s">
        <v>286</v>
      </c>
      <c r="G236" s="135"/>
      <c r="H236" s="99">
        <f>5000/655.957</f>
        <v>7.6224508618705187</v>
      </c>
      <c r="I236" s="247">
        <v>0</v>
      </c>
      <c r="K236" s="245"/>
      <c r="L236" s="231"/>
      <c r="M236" s="44" t="s">
        <v>286</v>
      </c>
      <c r="N236" s="373">
        <v>35</v>
      </c>
      <c r="O236" s="33">
        <v>7.6224508618705187</v>
      </c>
      <c r="P236" s="410">
        <f t="shared" si="55"/>
        <v>266.78578016546817</v>
      </c>
      <c r="Q236" s="262"/>
      <c r="V236" s="331"/>
      <c r="W236" s="331"/>
      <c r="X236" s="315">
        <v>266.78578016546817</v>
      </c>
      <c r="Z236" s="316">
        <f t="shared" si="54"/>
        <v>266.78578016546817</v>
      </c>
      <c r="AA236" s="314"/>
      <c r="AB236" s="318">
        <f t="shared" si="48"/>
        <v>0</v>
      </c>
      <c r="AD236" s="53"/>
      <c r="AE236" s="53"/>
      <c r="AF236" s="53"/>
      <c r="AG236" s="53"/>
      <c r="AH236" s="53"/>
      <c r="AI236" s="394">
        <f>SUMIF(PIVOT!A:A,'BFA ATWA FR Y3'!A236,PIVOT!C:C)</f>
        <v>0</v>
      </c>
      <c r="AJ236" s="393">
        <f t="shared" si="51"/>
        <v>266.78578016546817</v>
      </c>
      <c r="AK236" s="349">
        <f t="shared" si="52"/>
        <v>0</v>
      </c>
      <c r="AL236" s="34"/>
    </row>
    <row r="237" spans="1:39" ht="25.5" x14ac:dyDescent="0.25">
      <c r="B237" s="52"/>
      <c r="C237" s="76"/>
      <c r="D237" s="67" t="s">
        <v>309</v>
      </c>
      <c r="E237" s="65" t="s">
        <v>254</v>
      </c>
      <c r="F237" s="44" t="s">
        <v>268</v>
      </c>
      <c r="G237" s="135"/>
      <c r="H237" s="99">
        <f>5000/655.957</f>
        <v>7.6224508618705187</v>
      </c>
      <c r="I237" s="247">
        <v>0</v>
      </c>
      <c r="K237" s="245"/>
      <c r="L237" s="231"/>
      <c r="M237" s="44" t="s">
        <v>268</v>
      </c>
      <c r="N237" s="373">
        <v>2519</v>
      </c>
      <c r="O237" s="149">
        <v>7.6224508618705187</v>
      </c>
      <c r="P237" s="410">
        <f t="shared" si="55"/>
        <v>19200.953721051836</v>
      </c>
      <c r="Q237" s="262"/>
      <c r="R237" s="21"/>
      <c r="S237" s="22"/>
      <c r="T237" s="33"/>
      <c r="U237" s="34"/>
      <c r="V237" s="331"/>
      <c r="W237" s="331"/>
      <c r="X237" s="315">
        <v>19200.953721051836</v>
      </c>
      <c r="Z237" s="316">
        <f t="shared" si="54"/>
        <v>19200.953721051836</v>
      </c>
      <c r="AA237" s="314"/>
      <c r="AB237" s="318">
        <f t="shared" si="48"/>
        <v>0</v>
      </c>
      <c r="AD237" s="53"/>
      <c r="AE237" s="53"/>
      <c r="AF237" s="53"/>
      <c r="AG237" s="53"/>
      <c r="AH237" s="53"/>
      <c r="AI237" s="394">
        <f>SUMIF(PIVOT!A:A,'BFA ATWA FR Y3'!A237,PIVOT!C:C)</f>
        <v>0</v>
      </c>
      <c r="AJ237" s="393">
        <f t="shared" si="51"/>
        <v>19200.953721051836</v>
      </c>
      <c r="AK237" s="349">
        <f t="shared" si="52"/>
        <v>0</v>
      </c>
      <c r="AL237" s="34"/>
    </row>
    <row r="238" spans="1:39" ht="30.75" customHeight="1" x14ac:dyDescent="0.25">
      <c r="B238" s="52"/>
      <c r="C238" s="76"/>
      <c r="D238" s="67" t="s">
        <v>310</v>
      </c>
      <c r="E238" s="65" t="s">
        <v>254</v>
      </c>
      <c r="F238" s="44" t="s">
        <v>74</v>
      </c>
      <c r="G238" s="135"/>
      <c r="H238" s="99">
        <f>30000/655.957</f>
        <v>45.734705171223112</v>
      </c>
      <c r="I238" s="247">
        <v>0</v>
      </c>
      <c r="K238" s="245"/>
      <c r="L238" s="231"/>
      <c r="M238" s="44" t="s">
        <v>74</v>
      </c>
      <c r="N238" s="373">
        <v>100</v>
      </c>
      <c r="O238" s="149">
        <v>45.734705171223112</v>
      </c>
      <c r="P238" s="410">
        <f t="shared" si="55"/>
        <v>4573.4705171223113</v>
      </c>
      <c r="Q238" s="262"/>
      <c r="R238" s="21"/>
      <c r="S238" s="22"/>
      <c r="T238" s="33"/>
      <c r="U238" s="34"/>
      <c r="V238" s="331"/>
      <c r="W238" s="331"/>
      <c r="X238" s="315">
        <v>4573.4705171223113</v>
      </c>
      <c r="Z238" s="316">
        <f t="shared" si="54"/>
        <v>4573.4705171223113</v>
      </c>
      <c r="AA238" s="314"/>
      <c r="AB238" s="318">
        <f t="shared" si="48"/>
        <v>0</v>
      </c>
      <c r="AD238" s="53"/>
      <c r="AE238" s="53"/>
      <c r="AF238" s="53"/>
      <c r="AG238" s="53"/>
      <c r="AH238" s="53"/>
      <c r="AI238" s="394">
        <f>SUMIF(PIVOT!A:A,'BFA ATWA FR Y3'!A238,PIVOT!C:C)</f>
        <v>0</v>
      </c>
      <c r="AJ238" s="393">
        <f t="shared" si="51"/>
        <v>4573.4705171223113</v>
      </c>
      <c r="AK238" s="349">
        <f t="shared" si="52"/>
        <v>0</v>
      </c>
      <c r="AL238" s="34"/>
    </row>
    <row r="239" spans="1:39" ht="105" x14ac:dyDescent="0.25">
      <c r="A239" t="s">
        <v>604</v>
      </c>
      <c r="B239" s="427">
        <v>583626</v>
      </c>
      <c r="C239" s="302"/>
      <c r="D239" s="121" t="s">
        <v>311</v>
      </c>
      <c r="E239" s="65"/>
      <c r="F239" s="44"/>
      <c r="G239" s="22"/>
      <c r="H239" s="51"/>
      <c r="I239" s="247">
        <v>0</v>
      </c>
      <c r="K239" s="245">
        <v>17179.259000000005</v>
      </c>
      <c r="L239" s="231"/>
      <c r="M239" s="22"/>
      <c r="N239" s="373"/>
      <c r="O239" s="34"/>
      <c r="P239" s="410"/>
      <c r="Q239" s="262"/>
      <c r="R239" s="44"/>
      <c r="S239" s="22"/>
      <c r="T239" s="135"/>
      <c r="U239" s="34"/>
      <c r="V239" s="331"/>
      <c r="W239" s="331"/>
      <c r="X239" s="315">
        <v>0</v>
      </c>
      <c r="Z239" s="316">
        <f t="shared" si="54"/>
        <v>17179.259000000005</v>
      </c>
      <c r="AA239" s="314"/>
      <c r="AB239" s="318">
        <f t="shared" si="48"/>
        <v>17179.259000000005</v>
      </c>
      <c r="AD239" s="53"/>
      <c r="AE239" s="53"/>
      <c r="AF239" s="53"/>
      <c r="AG239" s="53"/>
      <c r="AH239" s="53"/>
      <c r="AI239" s="466">
        <f>SUMIF(PIVOT!A:A,'BFA ATWA FR Y3'!A239,PIVOT!C:C)</f>
        <v>7350.1819999999962</v>
      </c>
      <c r="AJ239" s="468"/>
      <c r="AK239" s="467"/>
      <c r="AL239" s="34" t="s">
        <v>6030</v>
      </c>
    </row>
    <row r="240" spans="1:39" ht="25.5" x14ac:dyDescent="0.25">
      <c r="B240" s="52"/>
      <c r="C240" s="76"/>
      <c r="D240" s="72" t="s">
        <v>255</v>
      </c>
      <c r="E240" s="20"/>
      <c r="F240" s="21"/>
      <c r="G240" s="22"/>
      <c r="H240" s="118"/>
      <c r="I240" s="247">
        <v>0</v>
      </c>
      <c r="K240" s="245"/>
      <c r="L240" s="231"/>
      <c r="M240" s="21"/>
      <c r="N240" s="361"/>
      <c r="O240" s="33"/>
      <c r="P240" s="410"/>
      <c r="Q240" s="262"/>
      <c r="R240" s="21"/>
      <c r="S240" s="22"/>
      <c r="T240" s="33"/>
      <c r="U240" s="34"/>
      <c r="V240" s="331"/>
      <c r="W240" s="331"/>
      <c r="X240" s="315">
        <v>0</v>
      </c>
      <c r="Z240" s="316">
        <f t="shared" si="54"/>
        <v>0</v>
      </c>
      <c r="AA240" s="314"/>
      <c r="AB240" s="318">
        <f t="shared" si="48"/>
        <v>0</v>
      </c>
      <c r="AD240" s="53"/>
      <c r="AE240" s="53"/>
      <c r="AF240" s="53"/>
      <c r="AG240" s="53"/>
      <c r="AH240" s="53"/>
      <c r="AI240" s="394">
        <f>SUMIF(PIVOT!A:A,'BFA ATWA FR Y3'!A240,PIVOT!C:C)</f>
        <v>0</v>
      </c>
      <c r="AJ240" s="393"/>
      <c r="AK240" s="349"/>
      <c r="AL240" s="34"/>
    </row>
    <row r="241" spans="1:39" ht="25.5" x14ac:dyDescent="0.25">
      <c r="B241" s="52"/>
      <c r="C241" s="76"/>
      <c r="D241" s="32" t="s">
        <v>256</v>
      </c>
      <c r="E241" s="20"/>
      <c r="F241" s="21"/>
      <c r="G241" s="22"/>
      <c r="H241" s="118"/>
      <c r="I241" s="247">
        <v>0</v>
      </c>
      <c r="K241" s="245"/>
      <c r="L241" s="231"/>
      <c r="M241" s="21"/>
      <c r="N241" s="361"/>
      <c r="O241" s="33"/>
      <c r="P241" s="410"/>
      <c r="Q241" s="262"/>
      <c r="R241" s="21"/>
      <c r="S241" s="22"/>
      <c r="T241" s="33"/>
      <c r="U241" s="34"/>
      <c r="V241" s="331"/>
      <c r="W241" s="331"/>
      <c r="X241" s="315">
        <v>0</v>
      </c>
      <c r="Z241" s="316">
        <f t="shared" si="54"/>
        <v>0</v>
      </c>
      <c r="AA241" s="314"/>
      <c r="AB241" s="318">
        <f t="shared" si="48"/>
        <v>0</v>
      </c>
      <c r="AD241" s="53"/>
      <c r="AE241" s="53"/>
      <c r="AF241" s="53"/>
      <c r="AG241" s="53"/>
      <c r="AH241" s="53"/>
      <c r="AI241" s="394">
        <f>SUMIF(PIVOT!A:A,'BFA ATWA FR Y3'!A241,PIVOT!C:C)</f>
        <v>0</v>
      </c>
      <c r="AJ241" s="393"/>
      <c r="AK241" s="349"/>
      <c r="AL241" s="34"/>
    </row>
    <row r="242" spans="1:39" x14ac:dyDescent="0.25">
      <c r="B242" s="52"/>
      <c r="C242" s="76"/>
      <c r="D242" s="67" t="s">
        <v>264</v>
      </c>
      <c r="E242" s="20"/>
      <c r="F242" s="21"/>
      <c r="G242" s="22"/>
      <c r="H242" s="118"/>
      <c r="I242" s="247">
        <v>0</v>
      </c>
      <c r="K242" s="245"/>
      <c r="L242" s="231"/>
      <c r="M242" s="21"/>
      <c r="N242" s="361"/>
      <c r="O242" s="33"/>
      <c r="P242" s="410"/>
      <c r="Q242" s="262"/>
      <c r="R242" s="21"/>
      <c r="S242" s="22"/>
      <c r="T242" s="33"/>
      <c r="U242" s="34"/>
      <c r="V242" s="331"/>
      <c r="W242" s="331"/>
      <c r="X242" s="315">
        <v>0</v>
      </c>
      <c r="Z242" s="316">
        <f t="shared" si="54"/>
        <v>0</v>
      </c>
      <c r="AA242" s="314"/>
      <c r="AB242" s="318">
        <f t="shared" si="48"/>
        <v>0</v>
      </c>
      <c r="AD242" s="53"/>
      <c r="AE242" s="53"/>
      <c r="AF242" s="53"/>
      <c r="AG242" s="53"/>
      <c r="AH242" s="53"/>
      <c r="AI242" s="394">
        <f>SUMIF(PIVOT!A:A,'BFA ATWA FR Y3'!A242,PIVOT!C:C)</f>
        <v>0</v>
      </c>
      <c r="AJ242" s="393"/>
      <c r="AK242" s="349"/>
      <c r="AL242" s="34"/>
    </row>
    <row r="243" spans="1:39" x14ac:dyDescent="0.25">
      <c r="B243" s="52"/>
      <c r="C243" s="76"/>
      <c r="D243" s="32" t="s">
        <v>265</v>
      </c>
      <c r="E243" s="20"/>
      <c r="F243" s="21"/>
      <c r="G243" s="22"/>
      <c r="H243" s="118"/>
      <c r="I243" s="247">
        <v>0</v>
      </c>
      <c r="K243" s="245"/>
      <c r="L243" s="231"/>
      <c r="M243" s="21"/>
      <c r="N243" s="361"/>
      <c r="O243" s="33"/>
      <c r="P243" s="410"/>
      <c r="Q243" s="262"/>
      <c r="R243" s="21"/>
      <c r="S243" s="22"/>
      <c r="T243" s="33"/>
      <c r="U243" s="34"/>
      <c r="V243" s="331"/>
      <c r="W243" s="331"/>
      <c r="X243" s="315">
        <v>0</v>
      </c>
      <c r="Z243" s="316">
        <f t="shared" si="54"/>
        <v>0</v>
      </c>
      <c r="AA243" s="314"/>
      <c r="AB243" s="318">
        <f t="shared" si="48"/>
        <v>0</v>
      </c>
      <c r="AD243" s="53"/>
      <c r="AE243" s="53"/>
      <c r="AF243" s="53"/>
      <c r="AG243" s="53"/>
      <c r="AH243" s="53"/>
      <c r="AI243" s="394">
        <f>SUMIF(PIVOT!A:A,'BFA ATWA FR Y3'!A243,PIVOT!C:C)</f>
        <v>0</v>
      </c>
      <c r="AJ243" s="393"/>
      <c r="AK243" s="349"/>
      <c r="AL243" s="34"/>
    </row>
    <row r="244" spans="1:39" ht="63.75" x14ac:dyDescent="0.25">
      <c r="B244" s="52"/>
      <c r="C244" s="76"/>
      <c r="D244" s="32" t="s">
        <v>312</v>
      </c>
      <c r="E244" s="43" t="s">
        <v>103</v>
      </c>
      <c r="F244" s="44" t="s">
        <v>313</v>
      </c>
      <c r="G244" s="150"/>
      <c r="H244" s="118"/>
      <c r="I244" s="247">
        <v>0</v>
      </c>
      <c r="K244" s="245"/>
      <c r="L244" s="231"/>
      <c r="M244" s="44" t="s">
        <v>313</v>
      </c>
      <c r="N244" s="361">
        <v>808</v>
      </c>
      <c r="O244" s="149"/>
      <c r="P244" s="410">
        <f>N244*O244</f>
        <v>0</v>
      </c>
      <c r="Q244" s="262"/>
      <c r="R244" s="44" t="s">
        <v>313</v>
      </c>
      <c r="S244" s="22">
        <v>808</v>
      </c>
      <c r="T244" s="149"/>
      <c r="U244" s="34">
        <f>S244*T244</f>
        <v>0</v>
      </c>
      <c r="V244" s="331"/>
      <c r="W244" s="331"/>
      <c r="X244" s="315">
        <v>33731.860889174139</v>
      </c>
      <c r="Z244" s="316">
        <f t="shared" si="54"/>
        <v>0</v>
      </c>
      <c r="AA244" s="314"/>
      <c r="AB244" s="318">
        <f t="shared" si="48"/>
        <v>-33731.860889174139</v>
      </c>
      <c r="AD244" s="53"/>
      <c r="AE244" s="53"/>
      <c r="AF244" s="53"/>
      <c r="AG244" s="53"/>
      <c r="AH244" s="53"/>
      <c r="AI244" s="394">
        <f>SUMIF(PIVOT!A:A,'BFA ATWA FR Y3'!A244,PIVOT!C:C)</f>
        <v>0</v>
      </c>
      <c r="AJ244" s="393"/>
      <c r="AK244" s="349"/>
      <c r="AL244" s="34"/>
    </row>
    <row r="245" spans="1:39" ht="60" x14ac:dyDescent="0.25">
      <c r="A245" t="s">
        <v>605</v>
      </c>
      <c r="B245" s="46">
        <v>583627</v>
      </c>
      <c r="C245" s="76"/>
      <c r="D245" s="121" t="s">
        <v>314</v>
      </c>
      <c r="E245" s="65"/>
      <c r="F245" s="44"/>
      <c r="G245" s="22"/>
      <c r="H245" s="132"/>
      <c r="I245" s="247">
        <v>589.99599999999998</v>
      </c>
      <c r="K245" s="254">
        <v>87086.611000000004</v>
      </c>
      <c r="L245" s="354"/>
      <c r="M245" s="44"/>
      <c r="N245" s="376"/>
      <c r="O245" s="158"/>
      <c r="P245" s="410"/>
      <c r="Q245" s="262"/>
      <c r="R245" s="44"/>
      <c r="S245" s="148"/>
      <c r="T245" s="148"/>
      <c r="U245" s="34"/>
      <c r="V245" s="331"/>
      <c r="W245" s="331"/>
      <c r="X245" s="315">
        <v>589.99599999999998</v>
      </c>
      <c r="Z245" s="316">
        <f t="shared" si="54"/>
        <v>87676.607000000004</v>
      </c>
      <c r="AA245" s="314"/>
      <c r="AB245" s="318">
        <f t="shared" si="48"/>
        <v>87086.611000000004</v>
      </c>
      <c r="AD245" s="53"/>
      <c r="AE245" s="53"/>
      <c r="AF245" s="53"/>
      <c r="AG245" s="53"/>
      <c r="AH245" s="53"/>
      <c r="AI245" s="466">
        <f>SUMIF(PIVOT!A:A,'BFA ATWA FR Y3'!A245,PIVOT!C:C)</f>
        <v>30575.171999999999</v>
      </c>
      <c r="AJ245" s="468">
        <f>15000-AI245</f>
        <v>-15575.171999999999</v>
      </c>
      <c r="AK245" s="470">
        <v>2.04</v>
      </c>
      <c r="AL245" s="5" t="s">
        <v>6031</v>
      </c>
      <c r="AM245" s="506"/>
    </row>
    <row r="246" spans="1:39" ht="25.5" x14ac:dyDescent="0.25">
      <c r="B246" s="52"/>
      <c r="C246" s="76"/>
      <c r="D246" s="123" t="s">
        <v>255</v>
      </c>
      <c r="E246" s="20"/>
      <c r="F246" s="21"/>
      <c r="G246" s="22"/>
      <c r="H246" s="118"/>
      <c r="I246" s="247">
        <v>0</v>
      </c>
      <c r="K246" s="245"/>
      <c r="L246" s="231"/>
      <c r="M246" s="21"/>
      <c r="N246" s="361"/>
      <c r="O246" s="33"/>
      <c r="P246" s="410"/>
      <c r="Q246" s="262"/>
      <c r="R246" s="21"/>
      <c r="S246" s="22"/>
      <c r="T246" s="33"/>
      <c r="U246" s="34"/>
      <c r="V246" s="331"/>
      <c r="W246" s="331"/>
      <c r="X246" s="315">
        <v>0</v>
      </c>
      <c r="Z246" s="316">
        <f t="shared" si="54"/>
        <v>0</v>
      </c>
      <c r="AA246" s="314"/>
      <c r="AB246" s="318">
        <f t="shared" si="48"/>
        <v>0</v>
      </c>
      <c r="AD246" s="53"/>
      <c r="AE246" s="53"/>
      <c r="AF246" s="53"/>
      <c r="AG246" s="53"/>
      <c r="AH246" s="53"/>
      <c r="AI246" s="394">
        <f>SUMIF(PIVOT!A:A,'BFA ATWA FR Y3'!A246,PIVOT!C:C)</f>
        <v>0</v>
      </c>
      <c r="AJ246" s="393"/>
      <c r="AK246" s="349"/>
      <c r="AL246" s="34"/>
      <c r="AM246" s="504">
        <v>2.04</v>
      </c>
    </row>
    <row r="247" spans="1:39" ht="63.75" x14ac:dyDescent="0.25">
      <c r="B247" s="52"/>
      <c r="C247" s="76"/>
      <c r="D247" s="32" t="s">
        <v>315</v>
      </c>
      <c r="E247" s="20" t="s">
        <v>103</v>
      </c>
      <c r="F247" s="44" t="s">
        <v>316</v>
      </c>
      <c r="G247" s="22"/>
      <c r="H247" s="118"/>
      <c r="I247" s="247">
        <v>0</v>
      </c>
      <c r="K247" s="254"/>
      <c r="L247" s="354"/>
      <c r="M247" s="44" t="s">
        <v>316</v>
      </c>
      <c r="N247" s="376">
        <v>3750</v>
      </c>
      <c r="O247" s="158">
        <v>4</v>
      </c>
      <c r="P247" s="413">
        <v>15000</v>
      </c>
      <c r="Q247" s="262"/>
      <c r="R247" s="44" t="s">
        <v>316</v>
      </c>
      <c r="S247" s="158">
        <v>3715</v>
      </c>
      <c r="T247" s="339">
        <f>U247/S247</f>
        <v>4.0376850605652761</v>
      </c>
      <c r="U247" s="128">
        <v>15000</v>
      </c>
      <c r="V247" s="331"/>
      <c r="W247" s="331"/>
      <c r="X247" s="315">
        <v>152254.41044458706</v>
      </c>
      <c r="Z247" s="316">
        <f t="shared" si="54"/>
        <v>30000</v>
      </c>
      <c r="AA247" s="314"/>
      <c r="AB247" s="318">
        <f t="shared" si="48"/>
        <v>-122254.41044458706</v>
      </c>
      <c r="AD247" s="53"/>
      <c r="AE247" s="53"/>
      <c r="AF247" s="53"/>
      <c r="AG247" s="53"/>
      <c r="AH247" s="53"/>
      <c r="AI247" s="394">
        <f>SUMIF(PIVOT!A:A,'BFA ATWA FR Y3'!A247,PIVOT!C:C)</f>
        <v>0</v>
      </c>
      <c r="AJ247" s="393"/>
      <c r="AK247" s="349"/>
      <c r="AL247" s="128"/>
    </row>
    <row r="248" spans="1:39" x14ac:dyDescent="0.25">
      <c r="B248" s="52"/>
      <c r="C248" s="76"/>
      <c r="D248" s="67" t="s">
        <v>264</v>
      </c>
      <c r="E248" s="20"/>
      <c r="F248" s="21"/>
      <c r="G248" s="22"/>
      <c r="H248" s="118"/>
      <c r="I248" s="247">
        <v>0</v>
      </c>
      <c r="K248" s="245"/>
      <c r="L248" s="231"/>
      <c r="M248" s="21"/>
      <c r="N248" s="361"/>
      <c r="O248" s="33"/>
      <c r="P248" s="410"/>
      <c r="Q248" s="262"/>
      <c r="R248" s="21"/>
      <c r="S248" s="22"/>
      <c r="T248" s="33"/>
      <c r="U248" s="34"/>
      <c r="V248" s="331"/>
      <c r="W248" s="331"/>
      <c r="X248" s="315">
        <v>0</v>
      </c>
      <c r="Z248" s="316">
        <f t="shared" si="54"/>
        <v>0</v>
      </c>
      <c r="AA248" s="314"/>
      <c r="AB248" s="318">
        <f t="shared" si="48"/>
        <v>0</v>
      </c>
      <c r="AD248" s="53"/>
      <c r="AE248" s="53"/>
      <c r="AF248" s="53"/>
      <c r="AG248" s="53"/>
      <c r="AH248" s="53"/>
      <c r="AI248" s="394">
        <f>SUMIF(PIVOT!A:A,'BFA ATWA FR Y3'!A248,PIVOT!C:C)</f>
        <v>0</v>
      </c>
      <c r="AJ248" s="395"/>
      <c r="AK248" s="34"/>
      <c r="AL248" s="34"/>
    </row>
    <row r="249" spans="1:39" x14ac:dyDescent="0.25">
      <c r="B249" s="52"/>
      <c r="C249" s="76"/>
      <c r="D249" s="32" t="s">
        <v>265</v>
      </c>
      <c r="E249" s="20"/>
      <c r="F249" s="21"/>
      <c r="G249" s="22"/>
      <c r="H249" s="118"/>
      <c r="I249" s="247">
        <v>0</v>
      </c>
      <c r="K249" s="245"/>
      <c r="L249" s="231"/>
      <c r="M249" s="21"/>
      <c r="N249" s="361"/>
      <c r="O249" s="33"/>
      <c r="P249" s="410"/>
      <c r="Q249" s="262"/>
      <c r="R249" s="21"/>
      <c r="S249" s="22"/>
      <c r="T249" s="33"/>
      <c r="U249" s="34"/>
      <c r="V249" s="331"/>
      <c r="W249" s="331"/>
      <c r="X249" s="315">
        <v>0</v>
      </c>
      <c r="Z249" s="316">
        <f t="shared" si="54"/>
        <v>0</v>
      </c>
      <c r="AA249" s="314"/>
      <c r="AB249" s="318">
        <f t="shared" si="48"/>
        <v>0</v>
      </c>
      <c r="AD249" s="53"/>
      <c r="AE249" s="53"/>
      <c r="AF249" s="53"/>
      <c r="AG249" s="53"/>
      <c r="AH249" s="53"/>
      <c r="AI249" s="394">
        <f>SUMIF(PIVOT!A:A,'BFA ATWA FR Y3'!A249,PIVOT!C:C)</f>
        <v>0</v>
      </c>
      <c r="AJ249" s="395"/>
      <c r="AK249" s="34"/>
      <c r="AL249" s="34"/>
    </row>
    <row r="250" spans="1:39" x14ac:dyDescent="0.25">
      <c r="B250" s="52"/>
      <c r="C250" s="76"/>
      <c r="D250" s="67" t="s">
        <v>301</v>
      </c>
      <c r="E250" s="20"/>
      <c r="F250" s="21"/>
      <c r="G250" s="22"/>
      <c r="H250" s="118"/>
      <c r="I250" s="247">
        <v>0</v>
      </c>
      <c r="K250" s="245"/>
      <c r="L250" s="231"/>
      <c r="M250" s="21"/>
      <c r="N250" s="361"/>
      <c r="O250" s="33"/>
      <c r="P250" s="410"/>
      <c r="Q250" s="262"/>
      <c r="R250" s="21"/>
      <c r="S250" s="22"/>
      <c r="T250" s="33"/>
      <c r="U250" s="34"/>
      <c r="V250" s="331"/>
      <c r="W250" s="331"/>
      <c r="X250" s="315">
        <v>0</v>
      </c>
      <c r="Z250" s="316">
        <f t="shared" si="54"/>
        <v>0</v>
      </c>
      <c r="AA250" s="314"/>
      <c r="AB250" s="318">
        <f t="shared" si="48"/>
        <v>0</v>
      </c>
      <c r="AD250" s="53"/>
      <c r="AE250" s="53"/>
      <c r="AF250" s="53"/>
      <c r="AG250" s="53"/>
      <c r="AH250" s="53"/>
      <c r="AI250" s="394">
        <f>SUMIF(PIVOT!A:A,'BFA ATWA FR Y3'!A250,PIVOT!C:C)</f>
        <v>0</v>
      </c>
      <c r="AJ250" s="395"/>
      <c r="AK250" s="34"/>
      <c r="AL250" s="34"/>
    </row>
    <row r="251" spans="1:39" ht="99.75" x14ac:dyDescent="0.25">
      <c r="A251" t="s">
        <v>561</v>
      </c>
      <c r="B251" s="46">
        <v>604280</v>
      </c>
      <c r="C251" s="76"/>
      <c r="D251" s="151" t="s">
        <v>317</v>
      </c>
      <c r="E251" s="20" t="s">
        <v>103</v>
      </c>
      <c r="F251" s="21" t="s">
        <v>318</v>
      </c>
      <c r="G251" s="22">
        <v>75</v>
      </c>
      <c r="H251" s="118">
        <f>60000/655.957</f>
        <v>91.469410342446224</v>
      </c>
      <c r="I251" s="247">
        <v>10002.166999999999</v>
      </c>
      <c r="K251" s="245">
        <v>-1097.625</v>
      </c>
      <c r="L251" s="231"/>
      <c r="M251" s="21"/>
      <c r="N251" s="361"/>
      <c r="O251" s="33"/>
      <c r="P251" s="410"/>
      <c r="Q251" s="262"/>
      <c r="R251" s="21"/>
      <c r="S251" s="22"/>
      <c r="T251" s="33"/>
      <c r="U251" s="34"/>
      <c r="V251" s="331"/>
      <c r="W251" s="331"/>
      <c r="X251" s="315">
        <v>10002.166999999999</v>
      </c>
      <c r="Z251" s="316">
        <f t="shared" si="54"/>
        <v>8904.5419999999995</v>
      </c>
      <c r="AA251" s="314"/>
      <c r="AB251" s="318">
        <f t="shared" si="48"/>
        <v>-1097.625</v>
      </c>
      <c r="AD251" s="53"/>
      <c r="AE251" s="53"/>
      <c r="AF251" s="53"/>
      <c r="AG251" s="53"/>
      <c r="AH251" s="53"/>
      <c r="AI251" s="394">
        <f>SUMIF(PIVOT!A:A,'BFA ATWA FR Y3'!A251,PIVOT!C:C)</f>
        <v>0</v>
      </c>
      <c r="AJ251" s="395"/>
      <c r="AK251" s="34"/>
      <c r="AL251" s="34"/>
    </row>
    <row r="252" spans="1:39" x14ac:dyDescent="0.25">
      <c r="B252" s="52"/>
      <c r="C252" s="76"/>
      <c r="D252" s="102" t="s">
        <v>319</v>
      </c>
      <c r="E252" s="103"/>
      <c r="F252" s="104"/>
      <c r="G252" s="105"/>
      <c r="H252" s="106"/>
      <c r="I252" s="244">
        <v>147778.133</v>
      </c>
      <c r="K252" s="245">
        <v>637138.45500000007</v>
      </c>
      <c r="L252" s="231"/>
      <c r="M252" s="104"/>
      <c r="N252" s="371"/>
      <c r="O252" s="106"/>
      <c r="P252" s="415">
        <f>SUM(P177:P251)</f>
        <v>290995.14310336841</v>
      </c>
      <c r="Q252" s="262"/>
      <c r="R252" s="104"/>
      <c r="S252" s="105"/>
      <c r="T252" s="106"/>
      <c r="U252" s="107">
        <f>SUM(U177:U251)</f>
        <v>115578.68750184396</v>
      </c>
      <c r="V252" s="331"/>
      <c r="W252" s="331"/>
      <c r="X252" s="315">
        <v>1088677.305318593</v>
      </c>
      <c r="Z252" s="316">
        <f t="shared" si="54"/>
        <v>1191490.4186052126</v>
      </c>
      <c r="AA252" s="314"/>
      <c r="AB252" s="318">
        <f t="shared" si="48"/>
        <v>102813.11328661954</v>
      </c>
      <c r="AD252" s="53"/>
      <c r="AE252" s="53"/>
      <c r="AF252" s="53"/>
      <c r="AG252" s="53"/>
      <c r="AH252" s="53"/>
      <c r="AI252" s="415">
        <f>SUM(AI177:AI251)</f>
        <v>318400.52100000082</v>
      </c>
      <c r="AJ252" s="399">
        <f>P252-AI252</f>
        <v>-27405.377896632417</v>
      </c>
      <c r="AK252" s="107">
        <f t="shared" ref="AK252" si="56">AI252/P252</f>
        <v>1.0941781282132856</v>
      </c>
      <c r="AL252" s="107"/>
    </row>
    <row r="253" spans="1:39" x14ac:dyDescent="0.25">
      <c r="B253" s="52"/>
      <c r="C253" s="76"/>
      <c r="D253" s="152"/>
      <c r="E253" s="153"/>
      <c r="F253" s="154"/>
      <c r="G253" s="155"/>
      <c r="H253" s="156"/>
      <c r="I253" s="247"/>
      <c r="K253" s="245"/>
      <c r="L253" s="231"/>
      <c r="M253" s="154"/>
      <c r="N253" s="378"/>
      <c r="O253" s="156"/>
      <c r="P253" s="420"/>
      <c r="Q253" s="262"/>
      <c r="R253" s="154"/>
      <c r="S253" s="155"/>
      <c r="T253" s="156"/>
      <c r="U253" s="157"/>
      <c r="V253" s="331"/>
      <c r="W253" s="331"/>
      <c r="X253" s="315">
        <v>0</v>
      </c>
      <c r="Z253" s="316">
        <f t="shared" si="54"/>
        <v>0</v>
      </c>
      <c r="AA253" s="314"/>
      <c r="AB253" s="318">
        <f t="shared" si="48"/>
        <v>0</v>
      </c>
      <c r="AD253" s="53"/>
      <c r="AE253" s="53"/>
      <c r="AF253" s="53"/>
      <c r="AG253" s="53"/>
      <c r="AH253" s="53"/>
      <c r="AI253" s="402"/>
      <c r="AJ253" s="402"/>
      <c r="AK253" s="157"/>
      <c r="AL253" s="157"/>
    </row>
    <row r="254" spans="1:39" ht="63.75" x14ac:dyDescent="0.25">
      <c r="B254" s="52"/>
      <c r="C254" s="76"/>
      <c r="D254" s="36" t="s">
        <v>320</v>
      </c>
      <c r="E254" s="37"/>
      <c r="F254" s="38"/>
      <c r="G254" s="39"/>
      <c r="H254" s="40"/>
      <c r="I254" s="247"/>
      <c r="K254" s="245"/>
      <c r="L254" s="231"/>
      <c r="M254" s="38"/>
      <c r="N254" s="363"/>
      <c r="O254" s="40"/>
      <c r="P254" s="411"/>
      <c r="Q254" s="262"/>
      <c r="R254" s="38"/>
      <c r="S254" s="39"/>
      <c r="T254" s="40"/>
      <c r="U254" s="41"/>
      <c r="V254" s="331"/>
      <c r="W254" s="331"/>
      <c r="X254" s="315">
        <v>0</v>
      </c>
      <c r="Z254" s="316">
        <f t="shared" si="54"/>
        <v>0</v>
      </c>
      <c r="AA254" s="314"/>
      <c r="AB254" s="318">
        <f t="shared" si="48"/>
        <v>0</v>
      </c>
      <c r="AD254" s="53"/>
      <c r="AE254" s="53"/>
      <c r="AF254" s="53"/>
      <c r="AG254" s="53"/>
      <c r="AH254" s="53"/>
      <c r="AI254" s="398"/>
      <c r="AJ254" s="398"/>
      <c r="AK254" s="41"/>
      <c r="AL254" s="41"/>
    </row>
    <row r="255" spans="1:39" ht="47.25" x14ac:dyDescent="0.25">
      <c r="B255" s="52"/>
      <c r="C255" s="76"/>
      <c r="D255" s="116" t="s">
        <v>321</v>
      </c>
      <c r="E255" s="117"/>
      <c r="F255" s="21"/>
      <c r="G255" s="22"/>
      <c r="H255" s="118"/>
      <c r="I255" s="247"/>
      <c r="K255" s="245"/>
      <c r="L255" s="231"/>
      <c r="M255" s="21"/>
      <c r="N255" s="361"/>
      <c r="O255" s="33"/>
      <c r="P255" s="410"/>
      <c r="Q255" s="262"/>
      <c r="R255" s="21"/>
      <c r="S255" s="22"/>
      <c r="T255" s="33"/>
      <c r="U255" s="34"/>
      <c r="V255" s="331"/>
      <c r="W255" s="331"/>
      <c r="X255" s="315">
        <v>0</v>
      </c>
      <c r="Z255" s="316">
        <f t="shared" si="54"/>
        <v>0</v>
      </c>
      <c r="AA255" s="314"/>
      <c r="AB255" s="318">
        <f t="shared" si="48"/>
        <v>0</v>
      </c>
      <c r="AD255" s="53"/>
      <c r="AE255" s="53"/>
      <c r="AF255" s="53"/>
      <c r="AG255" s="53"/>
      <c r="AH255" s="53"/>
      <c r="AI255" s="394">
        <f>SUMIF(PIVOT!A:A,'BFA ATWA FR Y3'!A255,PIVOT!C:C)</f>
        <v>0</v>
      </c>
      <c r="AJ255" s="395"/>
      <c r="AK255" s="34"/>
      <c r="AL255" s="34"/>
    </row>
    <row r="256" spans="1:39" ht="30" x14ac:dyDescent="0.25">
      <c r="B256" s="52"/>
      <c r="C256" s="76"/>
      <c r="D256" s="121" t="s">
        <v>322</v>
      </c>
      <c r="E256" s="22" t="s">
        <v>103</v>
      </c>
      <c r="F256" s="21"/>
      <c r="G256" s="158">
        <v>0</v>
      </c>
      <c r="H256" s="159">
        <v>0</v>
      </c>
      <c r="I256" s="247"/>
      <c r="K256" s="245"/>
      <c r="L256" s="231"/>
      <c r="M256" s="21"/>
      <c r="N256" s="361"/>
      <c r="O256" s="33"/>
      <c r="P256" s="410">
        <f>N256*O256</f>
        <v>0</v>
      </c>
      <c r="Q256" s="262"/>
      <c r="R256" s="21"/>
      <c r="S256" s="22"/>
      <c r="T256" s="33"/>
      <c r="U256" s="34">
        <f>S256*T256</f>
        <v>0</v>
      </c>
      <c r="V256" s="331"/>
      <c r="W256" s="331"/>
      <c r="X256" s="315">
        <v>0</v>
      </c>
      <c r="Z256" s="316">
        <f t="shared" si="54"/>
        <v>0</v>
      </c>
      <c r="AA256" s="314"/>
      <c r="AB256" s="318">
        <f t="shared" si="48"/>
        <v>0</v>
      </c>
      <c r="AD256" s="53"/>
      <c r="AE256" s="53"/>
      <c r="AF256" s="53"/>
      <c r="AG256" s="53"/>
      <c r="AH256" s="53"/>
      <c r="AI256" s="394">
        <f>SUMIF(PIVOT!A:A,'BFA ATWA FR Y3'!A256,PIVOT!C:C)</f>
        <v>0</v>
      </c>
      <c r="AJ256" s="395"/>
      <c r="AK256" s="34"/>
      <c r="AL256" s="34"/>
    </row>
    <row r="257" spans="1:38" ht="90" x14ac:dyDescent="0.25">
      <c r="B257" s="52"/>
      <c r="C257" s="76"/>
      <c r="D257" s="160" t="s">
        <v>323</v>
      </c>
      <c r="E257" s="22"/>
      <c r="F257" s="44"/>
      <c r="G257" s="124"/>
      <c r="H257" s="161"/>
      <c r="I257" s="247"/>
      <c r="K257" s="245"/>
      <c r="L257" s="231"/>
      <c r="M257" s="44"/>
      <c r="N257" s="361"/>
      <c r="O257" s="33"/>
      <c r="P257" s="410">
        <f>N257*O257</f>
        <v>0</v>
      </c>
      <c r="Q257" s="262"/>
      <c r="R257" s="44"/>
      <c r="S257" s="22"/>
      <c r="T257" s="33"/>
      <c r="U257" s="34">
        <f>S257*T257</f>
        <v>0</v>
      </c>
      <c r="V257" s="331"/>
      <c r="W257" s="331"/>
      <c r="X257" s="315">
        <v>0</v>
      </c>
      <c r="Z257" s="316">
        <f t="shared" si="54"/>
        <v>0</v>
      </c>
      <c r="AA257" s="314"/>
      <c r="AB257" s="318">
        <f t="shared" si="48"/>
        <v>0</v>
      </c>
      <c r="AD257" s="53"/>
      <c r="AE257" s="53"/>
      <c r="AF257" s="53"/>
      <c r="AG257" s="53"/>
      <c r="AH257" s="53"/>
      <c r="AI257" s="394">
        <f>SUMIF(PIVOT!A:A,'BFA ATWA FR Y3'!A257,PIVOT!C:C)</f>
        <v>0</v>
      </c>
      <c r="AJ257" s="395"/>
      <c r="AK257" s="34"/>
      <c r="AL257" s="34"/>
    </row>
    <row r="258" spans="1:38" x14ac:dyDescent="0.25">
      <c r="A258" t="s">
        <v>562</v>
      </c>
      <c r="B258" s="46">
        <v>583628</v>
      </c>
      <c r="C258" s="76"/>
      <c r="D258" s="160" t="s">
        <v>324</v>
      </c>
      <c r="E258" s="22"/>
      <c r="F258" s="44"/>
      <c r="G258" s="124"/>
      <c r="H258" s="161"/>
      <c r="I258" s="247">
        <v>89070.994999999995</v>
      </c>
      <c r="K258" s="245">
        <v>111725.26599999999</v>
      </c>
      <c r="L258" s="231"/>
      <c r="M258" s="44"/>
      <c r="N258" s="361"/>
      <c r="O258" s="33"/>
      <c r="P258" s="410"/>
      <c r="Q258" s="262"/>
      <c r="R258" s="44"/>
      <c r="S258" s="22"/>
      <c r="T258" s="33"/>
      <c r="U258" s="34"/>
      <c r="V258" s="331"/>
      <c r="W258" s="331"/>
      <c r="X258" s="315">
        <v>89070.994999999995</v>
      </c>
      <c r="Z258" s="316">
        <f t="shared" si="54"/>
        <v>200796.261</v>
      </c>
      <c r="AA258" s="314"/>
      <c r="AB258" s="318">
        <f t="shared" si="48"/>
        <v>111725.266</v>
      </c>
      <c r="AD258" s="53"/>
      <c r="AE258" s="53"/>
      <c r="AF258" s="53"/>
      <c r="AG258" s="53"/>
      <c r="AH258" s="53"/>
      <c r="AI258" s="394">
        <f>SUMIF(PIVOT!A:A,'BFA ATWA FR Y3'!A258,PIVOT!C:C)</f>
        <v>0</v>
      </c>
      <c r="AJ258" s="395"/>
      <c r="AK258" s="34"/>
      <c r="AL258" s="34"/>
    </row>
    <row r="259" spans="1:38" ht="25.5" x14ac:dyDescent="0.25">
      <c r="B259" s="52"/>
      <c r="C259" s="76"/>
      <c r="D259" s="72" t="s">
        <v>255</v>
      </c>
      <c r="E259" s="20"/>
      <c r="F259" s="21"/>
      <c r="G259" s="22"/>
      <c r="H259" s="118"/>
      <c r="I259" s="247">
        <v>0</v>
      </c>
      <c r="K259" s="245"/>
      <c r="L259" s="231"/>
      <c r="M259" s="21"/>
      <c r="N259" s="361"/>
      <c r="O259" s="33"/>
      <c r="P259" s="410"/>
      <c r="Q259" s="262"/>
      <c r="R259" s="21"/>
      <c r="S259" s="22"/>
      <c r="T259" s="33"/>
      <c r="U259" s="34"/>
      <c r="V259" s="331"/>
      <c r="W259" s="331"/>
      <c r="X259" s="315">
        <v>0</v>
      </c>
      <c r="Z259" s="316">
        <f t="shared" si="54"/>
        <v>0</v>
      </c>
      <c r="AA259" s="314"/>
      <c r="AB259" s="318">
        <f t="shared" si="48"/>
        <v>0</v>
      </c>
      <c r="AD259" s="53"/>
      <c r="AE259" s="53"/>
      <c r="AF259" s="53"/>
      <c r="AG259" s="53"/>
      <c r="AH259" s="53"/>
      <c r="AI259" s="394">
        <f>SUMIF(PIVOT!A:A,'BFA ATWA FR Y3'!A259,PIVOT!C:C)</f>
        <v>0</v>
      </c>
      <c r="AJ259" s="395"/>
      <c r="AK259" s="34"/>
      <c r="AL259" s="34"/>
    </row>
    <row r="260" spans="1:38" ht="25.5" x14ac:dyDescent="0.25">
      <c r="B260" s="52"/>
      <c r="C260" s="76"/>
      <c r="D260" s="32" t="s">
        <v>256</v>
      </c>
      <c r="E260" s="20"/>
      <c r="F260" s="21"/>
      <c r="G260" s="22"/>
      <c r="H260" s="118"/>
      <c r="I260" s="247">
        <v>0</v>
      </c>
      <c r="K260" s="245"/>
      <c r="L260" s="231"/>
      <c r="M260" s="21"/>
      <c r="N260" s="361"/>
      <c r="O260" s="33"/>
      <c r="P260" s="410"/>
      <c r="Q260" s="262"/>
      <c r="R260" s="21"/>
      <c r="S260" s="22"/>
      <c r="T260" s="33"/>
      <c r="U260" s="34"/>
      <c r="V260" s="331"/>
      <c r="W260" s="331"/>
      <c r="X260" s="315">
        <v>0</v>
      </c>
      <c r="Z260" s="316">
        <f t="shared" si="54"/>
        <v>0</v>
      </c>
      <c r="AA260" s="314"/>
      <c r="AB260" s="318">
        <f t="shared" si="48"/>
        <v>0</v>
      </c>
      <c r="AD260" s="53"/>
      <c r="AE260" s="53"/>
      <c r="AF260" s="53"/>
      <c r="AG260" s="53"/>
      <c r="AH260" s="53"/>
      <c r="AI260" s="394">
        <f>SUMIF(PIVOT!A:A,'BFA ATWA FR Y3'!A260,PIVOT!C:C)</f>
        <v>0</v>
      </c>
      <c r="AJ260" s="395"/>
      <c r="AK260" s="34"/>
      <c r="AL260" s="34"/>
    </row>
    <row r="261" spans="1:38" x14ac:dyDescent="0.25">
      <c r="B261" s="52"/>
      <c r="C261" s="76"/>
      <c r="D261" s="67" t="s">
        <v>264</v>
      </c>
      <c r="E261" s="22"/>
      <c r="F261" s="44"/>
      <c r="G261" s="124"/>
      <c r="H261" s="118"/>
      <c r="I261" s="247">
        <v>0</v>
      </c>
      <c r="K261" s="245"/>
      <c r="L261" s="231"/>
      <c r="M261" s="21"/>
      <c r="N261" s="361"/>
      <c r="O261" s="33"/>
      <c r="P261" s="410"/>
      <c r="Q261" s="262"/>
      <c r="R261" s="21"/>
      <c r="S261" s="22"/>
      <c r="T261" s="33"/>
      <c r="U261" s="34"/>
      <c r="V261" s="331"/>
      <c r="W261" s="331"/>
      <c r="X261" s="315">
        <v>0</v>
      </c>
      <c r="Z261" s="316">
        <f t="shared" si="54"/>
        <v>0</v>
      </c>
      <c r="AA261" s="314"/>
      <c r="AB261" s="318">
        <f t="shared" si="48"/>
        <v>0</v>
      </c>
      <c r="AD261" s="53"/>
      <c r="AE261" s="53"/>
      <c r="AF261" s="53"/>
      <c r="AG261" s="53"/>
      <c r="AH261" s="53"/>
      <c r="AI261" s="394">
        <f>SUMIF(PIVOT!A:A,'BFA ATWA FR Y3'!A261,PIVOT!C:C)</f>
        <v>0</v>
      </c>
      <c r="AJ261" s="395"/>
      <c r="AK261" s="34"/>
      <c r="AL261" s="34"/>
    </row>
    <row r="262" spans="1:38" ht="25.5" x14ac:dyDescent="0.25">
      <c r="B262" s="52"/>
      <c r="C262" s="76"/>
      <c r="D262" s="32" t="s">
        <v>325</v>
      </c>
      <c r="E262" s="22" t="s">
        <v>254</v>
      </c>
      <c r="F262" s="44" t="s">
        <v>326</v>
      </c>
      <c r="G262" s="124">
        <v>60</v>
      </c>
      <c r="H262" s="161">
        <f>(1400000)/655.957</f>
        <v>2134.2862413237453</v>
      </c>
      <c r="I262" s="247">
        <v>0</v>
      </c>
      <c r="K262" s="245"/>
      <c r="L262" s="231"/>
      <c r="M262" s="44"/>
      <c r="N262" s="377"/>
      <c r="O262" s="162"/>
      <c r="P262" s="410">
        <f>N262*O262</f>
        <v>0</v>
      </c>
      <c r="Q262" s="262"/>
      <c r="R262" s="21"/>
      <c r="S262" s="22"/>
      <c r="T262" s="33"/>
      <c r="U262" s="34"/>
      <c r="V262" s="331"/>
      <c r="W262" s="331"/>
      <c r="X262" s="315">
        <v>192085.98</v>
      </c>
      <c r="Z262" s="316">
        <f t="shared" si="54"/>
        <v>0</v>
      </c>
      <c r="AA262" s="314"/>
      <c r="AB262" s="318">
        <f t="shared" si="48"/>
        <v>-192085.98</v>
      </c>
      <c r="AD262" s="53"/>
      <c r="AE262" s="53"/>
      <c r="AF262" s="53"/>
      <c r="AG262" s="53"/>
      <c r="AH262" s="53"/>
      <c r="AI262" s="394">
        <f>SUMIF(PIVOT!A:A,'BFA ATWA FR Y3'!A262,PIVOT!C:C)</f>
        <v>0</v>
      </c>
      <c r="AJ262" s="395"/>
      <c r="AK262" s="34"/>
      <c r="AL262" s="34"/>
    </row>
    <row r="263" spans="1:38" x14ac:dyDescent="0.25">
      <c r="B263" s="52"/>
      <c r="C263" s="76"/>
      <c r="D263" s="67" t="s">
        <v>301</v>
      </c>
      <c r="E263" s="22"/>
      <c r="F263" s="21"/>
      <c r="G263" s="124"/>
      <c r="H263" s="118"/>
      <c r="I263" s="247">
        <v>0</v>
      </c>
      <c r="K263" s="245"/>
      <c r="L263" s="231"/>
      <c r="M263" s="21"/>
      <c r="N263" s="361"/>
      <c r="O263" s="33"/>
      <c r="P263" s="410">
        <f>N263*O263</f>
        <v>0</v>
      </c>
      <c r="Q263" s="262"/>
      <c r="R263" s="21"/>
      <c r="S263" s="22"/>
      <c r="T263" s="33"/>
      <c r="U263" s="34"/>
      <c r="V263" s="331"/>
      <c r="W263" s="331"/>
      <c r="X263" s="315">
        <v>0</v>
      </c>
      <c r="Z263" s="316">
        <f t="shared" si="54"/>
        <v>0</v>
      </c>
      <c r="AA263" s="314"/>
      <c r="AB263" s="318">
        <f t="shared" si="48"/>
        <v>0</v>
      </c>
      <c r="AD263" s="53"/>
      <c r="AE263" s="53"/>
      <c r="AF263" s="53"/>
      <c r="AG263" s="53"/>
      <c r="AH263" s="53"/>
      <c r="AI263" s="394">
        <f>SUMIF(PIVOT!A:A,'BFA ATWA FR Y3'!A263,PIVOT!C:C)</f>
        <v>0</v>
      </c>
      <c r="AJ263" s="395"/>
      <c r="AK263" s="34"/>
      <c r="AL263" s="34"/>
    </row>
    <row r="264" spans="1:38" s="277" customFormat="1" ht="25.5" x14ac:dyDescent="0.25">
      <c r="A264" t="s">
        <v>563</v>
      </c>
      <c r="B264" s="46">
        <v>583629</v>
      </c>
      <c r="C264" s="76"/>
      <c r="D264" s="160" t="s">
        <v>327</v>
      </c>
      <c r="E264" s="155"/>
      <c r="F264" s="226"/>
      <c r="G264" s="162"/>
      <c r="H264" s="278"/>
      <c r="I264" s="85">
        <v>0</v>
      </c>
      <c r="K264" s="232">
        <v>32463.411000000004</v>
      </c>
      <c r="L264" s="231"/>
      <c r="M264" s="154"/>
      <c r="N264" s="378"/>
      <c r="O264" s="156"/>
      <c r="P264" s="420"/>
      <c r="Q264" s="262"/>
      <c r="R264" s="154"/>
      <c r="S264" s="155"/>
      <c r="T264" s="156"/>
      <c r="U264" s="157"/>
      <c r="V264" s="331"/>
      <c r="W264" s="331"/>
      <c r="X264" s="324">
        <v>0</v>
      </c>
      <c r="Y264" s="325"/>
      <c r="Z264" s="324">
        <f t="shared" si="54"/>
        <v>32463.411000000004</v>
      </c>
      <c r="AA264" s="325"/>
      <c r="AB264" s="318">
        <f t="shared" si="48"/>
        <v>32463.411000000004</v>
      </c>
      <c r="AD264" s="74"/>
      <c r="AE264" s="74"/>
      <c r="AF264" s="74"/>
      <c r="AG264" s="74"/>
      <c r="AH264" s="74"/>
      <c r="AI264" s="466">
        <f>SUMIF(PIVOT!A:A,'BFA ATWA FR Y3'!A264,PIVOT!C:C)</f>
        <v>65169.140000000014</v>
      </c>
      <c r="AJ264" s="404">
        <f>AJ268-AI264</f>
        <v>18677.819480575694</v>
      </c>
      <c r="AK264" s="467">
        <f>AI264/P268</f>
        <v>0.77723915576327285</v>
      </c>
      <c r="AL264" s="157" t="s">
        <v>6032</v>
      </c>
    </row>
    <row r="265" spans="1:38" ht="25.5" x14ac:dyDescent="0.25">
      <c r="B265" s="52"/>
      <c r="C265" s="76"/>
      <c r="D265" s="72" t="s">
        <v>255</v>
      </c>
      <c r="E265" s="20"/>
      <c r="F265" s="21"/>
      <c r="G265" s="22"/>
      <c r="H265" s="118"/>
      <c r="I265" s="247">
        <v>0</v>
      </c>
      <c r="K265" s="245"/>
      <c r="L265" s="231"/>
      <c r="M265" s="21"/>
      <c r="N265" s="361"/>
      <c r="O265" s="33"/>
      <c r="P265" s="410"/>
      <c r="Q265" s="262"/>
      <c r="R265" s="21"/>
      <c r="S265" s="22"/>
      <c r="T265" s="33"/>
      <c r="U265" s="34"/>
      <c r="V265" s="331"/>
      <c r="W265" s="331"/>
      <c r="X265" s="315">
        <v>0</v>
      </c>
      <c r="Z265" s="316">
        <f t="shared" si="54"/>
        <v>0</v>
      </c>
      <c r="AA265" s="314"/>
      <c r="AB265" s="318">
        <f t="shared" si="48"/>
        <v>0</v>
      </c>
      <c r="AD265" s="53"/>
      <c r="AE265" s="53"/>
      <c r="AF265" s="53"/>
      <c r="AG265" s="53"/>
      <c r="AH265" s="53"/>
      <c r="AI265" s="394">
        <f>SUMIF(PIVOT!A:A,'BFA ATWA FR Y3'!A265,PIVOT!C:C)</f>
        <v>0</v>
      </c>
      <c r="AJ265" s="395"/>
      <c r="AK265" s="34"/>
      <c r="AL265" s="34"/>
    </row>
    <row r="266" spans="1:38" ht="25.5" x14ac:dyDescent="0.25">
      <c r="B266" s="52"/>
      <c r="C266" s="76"/>
      <c r="D266" s="32" t="s">
        <v>256</v>
      </c>
      <c r="E266" s="20"/>
      <c r="F266" s="21"/>
      <c r="G266" s="22"/>
      <c r="H266" s="118"/>
      <c r="I266" s="247">
        <v>0</v>
      </c>
      <c r="K266" s="245"/>
      <c r="L266" s="231"/>
      <c r="M266" s="21"/>
      <c r="N266" s="361"/>
      <c r="O266" s="33"/>
      <c r="P266" s="410"/>
      <c r="Q266" s="262"/>
      <c r="R266" s="21"/>
      <c r="S266" s="22"/>
      <c r="T266" s="33"/>
      <c r="U266" s="34"/>
      <c r="V266" s="331"/>
      <c r="W266" s="331"/>
      <c r="X266" s="315">
        <v>0</v>
      </c>
      <c r="Z266" s="316">
        <f t="shared" si="54"/>
        <v>0</v>
      </c>
      <c r="AA266" s="314"/>
      <c r="AB266" s="318">
        <f t="shared" si="48"/>
        <v>0</v>
      </c>
      <c r="AD266" s="53"/>
      <c r="AE266" s="53"/>
      <c r="AF266" s="53"/>
      <c r="AG266" s="53"/>
      <c r="AH266" s="53"/>
      <c r="AI266" s="394">
        <f>SUMIF(PIVOT!A:A,'BFA ATWA FR Y3'!A266,PIVOT!C:C)</f>
        <v>0</v>
      </c>
      <c r="AJ266" s="395"/>
      <c r="AK266" s="34"/>
      <c r="AL266" s="34"/>
    </row>
    <row r="267" spans="1:38" x14ac:dyDescent="0.25">
      <c r="B267" s="52"/>
      <c r="C267" s="76"/>
      <c r="D267" s="67" t="s">
        <v>264</v>
      </c>
      <c r="E267" s="22"/>
      <c r="F267" s="44"/>
      <c r="G267" s="124"/>
      <c r="H267" s="118"/>
      <c r="I267" s="247">
        <v>0</v>
      </c>
      <c r="K267" s="245"/>
      <c r="L267" s="231"/>
      <c r="M267" s="21"/>
      <c r="N267" s="361"/>
      <c r="O267" s="33"/>
      <c r="P267" s="410">
        <f>N267*O267</f>
        <v>0</v>
      </c>
      <c r="Q267" s="262"/>
      <c r="R267" s="21"/>
      <c r="S267" s="22"/>
      <c r="T267" s="33"/>
      <c r="U267" s="34"/>
      <c r="V267" s="331"/>
      <c r="W267" s="331"/>
      <c r="X267" s="315">
        <v>0</v>
      </c>
      <c r="Z267" s="316">
        <f t="shared" si="54"/>
        <v>0</v>
      </c>
      <c r="AA267" s="314"/>
      <c r="AB267" s="318">
        <f t="shared" si="48"/>
        <v>0</v>
      </c>
      <c r="AD267" s="53"/>
      <c r="AE267" s="53"/>
      <c r="AF267" s="53"/>
      <c r="AG267" s="53"/>
      <c r="AH267" s="53"/>
      <c r="AI267" s="394">
        <f>SUMIF(PIVOT!A:A,'BFA ATWA FR Y3'!A267,PIVOT!C:C)</f>
        <v>0</v>
      </c>
      <c r="AJ267" s="395"/>
      <c r="AK267" s="34"/>
      <c r="AL267" s="34"/>
    </row>
    <row r="268" spans="1:38" ht="38.25" x14ac:dyDescent="0.25">
      <c r="B268" s="52"/>
      <c r="C268" s="76"/>
      <c r="D268" s="32" t="s">
        <v>328</v>
      </c>
      <c r="E268" s="22" t="s">
        <v>254</v>
      </c>
      <c r="F268" s="44" t="s">
        <v>326</v>
      </c>
      <c r="G268" s="124">
        <v>160</v>
      </c>
      <c r="H268" s="161">
        <f>500000/655.957</f>
        <v>762.24508618705192</v>
      </c>
      <c r="I268" s="247">
        <v>0</v>
      </c>
      <c r="K268" s="245"/>
      <c r="L268" s="231"/>
      <c r="M268" s="44" t="s">
        <v>326</v>
      </c>
      <c r="N268" s="377">
        <v>100</v>
      </c>
      <c r="O268" s="162">
        <f>550000/655.957</f>
        <v>838.46959480575708</v>
      </c>
      <c r="P268" s="410">
        <f>N268*O268</f>
        <v>83846.959480575708</v>
      </c>
      <c r="Q268" s="262"/>
      <c r="R268" s="44"/>
      <c r="S268" s="162"/>
      <c r="T268" s="162"/>
      <c r="U268" s="34"/>
      <c r="V268" s="331"/>
      <c r="W268" s="331"/>
      <c r="X268" s="315">
        <v>274604.50861870521</v>
      </c>
      <c r="Z268" s="316">
        <f t="shared" si="54"/>
        <v>83846.959480575708</v>
      </c>
      <c r="AA268" s="314"/>
      <c r="AB268" s="318">
        <f t="shared" si="48"/>
        <v>-190757.54913812951</v>
      </c>
      <c r="AD268" s="53"/>
      <c r="AE268" s="53"/>
      <c r="AF268" s="53"/>
      <c r="AG268" s="53"/>
      <c r="AH268" s="53"/>
      <c r="AI268" s="394">
        <f>SUMIF(PIVOT!A:A,'BFA ATWA FR Y3'!A268,PIVOT!C:C)</f>
        <v>0</v>
      </c>
      <c r="AJ268" s="393">
        <f t="shared" ref="AJ268" si="57">P268-AI268</f>
        <v>83846.959480575708</v>
      </c>
      <c r="AK268" s="349">
        <f t="shared" ref="AK268" si="58">AI268/P268</f>
        <v>0</v>
      </c>
      <c r="AL268" s="34"/>
    </row>
    <row r="269" spans="1:38" x14ac:dyDescent="0.25">
      <c r="B269" s="52"/>
      <c r="C269" s="76"/>
      <c r="D269" s="67" t="s">
        <v>301</v>
      </c>
      <c r="E269" s="22"/>
      <c r="F269" s="21"/>
      <c r="G269" s="124"/>
      <c r="H269" s="118"/>
      <c r="I269" s="247">
        <v>0</v>
      </c>
      <c r="K269" s="245"/>
      <c r="L269" s="231"/>
      <c r="M269" s="21"/>
      <c r="N269" s="361"/>
      <c r="O269" s="33"/>
      <c r="P269" s="410"/>
      <c r="Q269" s="262"/>
      <c r="R269" s="21"/>
      <c r="S269" s="22"/>
      <c r="T269" s="33"/>
      <c r="U269" s="34"/>
      <c r="V269" s="331"/>
      <c r="W269" s="331"/>
      <c r="X269" s="315">
        <v>0</v>
      </c>
      <c r="Z269" s="316">
        <f t="shared" si="54"/>
        <v>0</v>
      </c>
      <c r="AA269" s="314"/>
      <c r="AB269" s="318">
        <f t="shared" si="48"/>
        <v>0</v>
      </c>
      <c r="AD269" s="53"/>
      <c r="AE269" s="53"/>
      <c r="AF269" s="53"/>
      <c r="AG269" s="53"/>
      <c r="AH269" s="53"/>
      <c r="AI269" s="394">
        <f>SUMIF(PIVOT!A:A,'BFA ATWA FR Y3'!A269,PIVOT!C:C)</f>
        <v>0</v>
      </c>
      <c r="AJ269" s="395"/>
      <c r="AK269" s="34"/>
      <c r="AL269" s="34"/>
    </row>
    <row r="270" spans="1:38" ht="60" x14ac:dyDescent="0.25">
      <c r="B270" s="52"/>
      <c r="C270" s="76"/>
      <c r="D270" s="160" t="s">
        <v>329</v>
      </c>
      <c r="E270" s="22"/>
      <c r="F270" s="44"/>
      <c r="G270" s="124"/>
      <c r="H270" s="161"/>
      <c r="I270" s="247">
        <v>0</v>
      </c>
      <c r="K270" s="245"/>
      <c r="L270" s="231"/>
      <c r="M270" s="44"/>
      <c r="N270" s="361"/>
      <c r="O270" s="33"/>
      <c r="P270" s="410"/>
      <c r="Q270" s="262"/>
      <c r="R270" s="44"/>
      <c r="S270" s="22"/>
      <c r="T270" s="33"/>
      <c r="U270" s="34"/>
      <c r="V270" s="331"/>
      <c r="W270" s="331"/>
      <c r="X270" s="315">
        <v>0</v>
      </c>
      <c r="Z270" s="316">
        <f t="shared" si="54"/>
        <v>0</v>
      </c>
      <c r="AA270" s="314"/>
      <c r="AB270" s="318">
        <f t="shared" ref="AB270:AB333" si="59">Z270-X270</f>
        <v>0</v>
      </c>
      <c r="AD270" s="53"/>
      <c r="AE270" s="53"/>
      <c r="AF270" s="53"/>
      <c r="AG270" s="53"/>
      <c r="AH270" s="53"/>
      <c r="AI270" s="394">
        <f>SUMIF(PIVOT!A:A,'BFA ATWA FR Y3'!A270,PIVOT!C:C)</f>
        <v>0</v>
      </c>
      <c r="AJ270" s="395"/>
      <c r="AK270" s="34"/>
      <c r="AL270" s="34"/>
    </row>
    <row r="271" spans="1:38" x14ac:dyDescent="0.25">
      <c r="A271" t="s">
        <v>564</v>
      </c>
      <c r="B271" s="46">
        <v>583630</v>
      </c>
      <c r="C271" s="76"/>
      <c r="D271" s="121" t="s">
        <v>330</v>
      </c>
      <c r="E271" s="22"/>
      <c r="F271" s="44"/>
      <c r="G271" s="124"/>
      <c r="H271" s="161"/>
      <c r="I271" s="247">
        <v>44019.656000000003</v>
      </c>
      <c r="K271" s="245">
        <v>375685.90399999998</v>
      </c>
      <c r="L271" s="231"/>
      <c r="M271" s="44"/>
      <c r="N271" s="361"/>
      <c r="O271" s="33"/>
      <c r="P271" s="410"/>
      <c r="Q271" s="262"/>
      <c r="R271" s="44"/>
      <c r="S271" s="22"/>
      <c r="T271" s="33"/>
      <c r="U271" s="34"/>
      <c r="V271" s="331"/>
      <c r="W271" s="331"/>
      <c r="X271" s="315">
        <v>44019.656000000003</v>
      </c>
      <c r="Z271" s="316">
        <f t="shared" si="54"/>
        <v>419705.56</v>
      </c>
      <c r="AA271" s="314"/>
      <c r="AB271" s="318">
        <f t="shared" si="59"/>
        <v>375685.90399999998</v>
      </c>
      <c r="AD271" s="53"/>
      <c r="AE271" s="53"/>
      <c r="AF271" s="53"/>
      <c r="AG271" s="53"/>
      <c r="AH271" s="53"/>
      <c r="AI271" s="394">
        <f>SUMIF(PIVOT!A:A,'BFA ATWA FR Y3'!A271,PIVOT!C:C)</f>
        <v>0</v>
      </c>
      <c r="AJ271" s="395"/>
      <c r="AK271" s="34"/>
      <c r="AL271" s="34"/>
    </row>
    <row r="272" spans="1:38" ht="25.5" x14ac:dyDescent="0.25">
      <c r="B272" s="52"/>
      <c r="C272" s="76"/>
      <c r="D272" s="72" t="s">
        <v>255</v>
      </c>
      <c r="E272" s="20"/>
      <c r="F272" s="21"/>
      <c r="G272" s="22"/>
      <c r="H272" s="118"/>
      <c r="I272" s="247">
        <v>0</v>
      </c>
      <c r="K272" s="245"/>
      <c r="L272" s="231"/>
      <c r="M272" s="21"/>
      <c r="N272" s="361"/>
      <c r="O272" s="33"/>
      <c r="P272" s="410"/>
      <c r="Q272" s="262"/>
      <c r="R272" s="21"/>
      <c r="S272" s="22"/>
      <c r="T272" s="33"/>
      <c r="U272" s="34"/>
      <c r="V272" s="331"/>
      <c r="W272" s="331"/>
      <c r="X272" s="315">
        <v>0</v>
      </c>
      <c r="Z272" s="316">
        <f t="shared" si="54"/>
        <v>0</v>
      </c>
      <c r="AA272" s="314"/>
      <c r="AB272" s="318">
        <f t="shared" si="59"/>
        <v>0</v>
      </c>
      <c r="AD272" s="53"/>
      <c r="AE272" s="53"/>
      <c r="AF272" s="53"/>
      <c r="AG272" s="53"/>
      <c r="AH272" s="53"/>
      <c r="AI272" s="394">
        <f>SUMIF(PIVOT!A:A,'BFA ATWA FR Y3'!A272,PIVOT!C:C)</f>
        <v>0</v>
      </c>
      <c r="AJ272" s="395"/>
      <c r="AK272" s="34"/>
      <c r="AL272" s="34"/>
    </row>
    <row r="273" spans="1:38" ht="25.5" x14ac:dyDescent="0.25">
      <c r="B273" s="52"/>
      <c r="C273" s="76"/>
      <c r="D273" s="32" t="s">
        <v>256</v>
      </c>
      <c r="E273" s="20"/>
      <c r="F273" s="21"/>
      <c r="G273" s="22"/>
      <c r="H273" s="118"/>
      <c r="I273" s="247">
        <v>0</v>
      </c>
      <c r="K273" s="245"/>
      <c r="L273" s="231"/>
      <c r="M273" s="21"/>
      <c r="N273" s="361"/>
      <c r="O273" s="33"/>
      <c r="P273" s="410"/>
      <c r="Q273" s="262"/>
      <c r="R273" s="21"/>
      <c r="S273" s="22"/>
      <c r="T273" s="33"/>
      <c r="U273" s="34"/>
      <c r="V273" s="331"/>
      <c r="W273" s="331"/>
      <c r="X273" s="315">
        <v>0</v>
      </c>
      <c r="Z273" s="316">
        <f t="shared" si="54"/>
        <v>0</v>
      </c>
      <c r="AA273" s="314"/>
      <c r="AB273" s="318">
        <f t="shared" si="59"/>
        <v>0</v>
      </c>
      <c r="AD273" s="53"/>
      <c r="AE273" s="53"/>
      <c r="AF273" s="53"/>
      <c r="AG273" s="53"/>
      <c r="AH273" s="53"/>
      <c r="AI273" s="394">
        <f>SUMIF(PIVOT!A:A,'BFA ATWA FR Y3'!A273,PIVOT!C:C)</f>
        <v>0</v>
      </c>
      <c r="AJ273" s="395"/>
      <c r="AK273" s="34"/>
      <c r="AL273" s="34"/>
    </row>
    <row r="274" spans="1:38" x14ac:dyDescent="0.25">
      <c r="B274" s="52"/>
      <c r="C274" s="76"/>
      <c r="D274" s="67" t="s">
        <v>264</v>
      </c>
      <c r="E274" s="22"/>
      <c r="F274" s="44"/>
      <c r="G274" s="124"/>
      <c r="H274" s="118"/>
      <c r="I274" s="247">
        <v>0</v>
      </c>
      <c r="K274" s="245"/>
      <c r="L274" s="231"/>
      <c r="M274" s="21"/>
      <c r="N274" s="361"/>
      <c r="O274" s="33"/>
      <c r="P274" s="410"/>
      <c r="Q274" s="262"/>
      <c r="R274" s="21"/>
      <c r="S274" s="22"/>
      <c r="T274" s="33"/>
      <c r="U274" s="34"/>
      <c r="V274" s="331"/>
      <c r="W274" s="331"/>
      <c r="X274" s="315">
        <v>0</v>
      </c>
      <c r="Z274" s="316">
        <f t="shared" si="54"/>
        <v>0</v>
      </c>
      <c r="AA274" s="314"/>
      <c r="AB274" s="318">
        <f t="shared" si="59"/>
        <v>0</v>
      </c>
      <c r="AD274" s="53"/>
      <c r="AE274" s="53"/>
      <c r="AF274" s="53"/>
      <c r="AG274" s="53"/>
      <c r="AH274" s="53"/>
      <c r="AI274" s="394">
        <f>SUMIF(PIVOT!A:A,'BFA ATWA FR Y3'!A274,PIVOT!C:C)</f>
        <v>0</v>
      </c>
      <c r="AJ274" s="395"/>
      <c r="AK274" s="34"/>
      <c r="AL274" s="34"/>
    </row>
    <row r="275" spans="1:38" ht="38.25" x14ac:dyDescent="0.25">
      <c r="B275" s="52"/>
      <c r="C275" s="76"/>
      <c r="D275" s="32" t="s">
        <v>331</v>
      </c>
      <c r="E275" s="22" t="s">
        <v>254</v>
      </c>
      <c r="F275" s="44" t="s">
        <v>332</v>
      </c>
      <c r="G275" s="124">
        <v>40</v>
      </c>
      <c r="H275" s="161">
        <f>2400000/655.957</f>
        <v>3658.776413697849</v>
      </c>
      <c r="I275" s="247">
        <v>0</v>
      </c>
      <c r="K275" s="245"/>
      <c r="L275" s="231"/>
      <c r="M275" s="44"/>
      <c r="N275" s="373"/>
      <c r="O275" s="162"/>
      <c r="P275" s="410">
        <f>N275*O275</f>
        <v>0</v>
      </c>
      <c r="Q275" s="262"/>
      <c r="R275" s="21"/>
      <c r="S275" s="22"/>
      <c r="T275" s="33"/>
      <c r="U275" s="34"/>
      <c r="V275" s="331"/>
      <c r="W275" s="331"/>
      <c r="X275" s="315">
        <v>329290</v>
      </c>
      <c r="Z275" s="316">
        <f t="shared" si="54"/>
        <v>0</v>
      </c>
      <c r="AA275" s="314"/>
      <c r="AB275" s="318">
        <f t="shared" si="59"/>
        <v>-329290</v>
      </c>
      <c r="AD275" s="53"/>
      <c r="AE275" s="53"/>
      <c r="AF275" s="53"/>
      <c r="AG275" s="53"/>
      <c r="AH275" s="53"/>
      <c r="AI275" s="394">
        <f>SUMIF(PIVOT!A:A,'BFA ATWA FR Y3'!A275,PIVOT!C:C)</f>
        <v>0</v>
      </c>
      <c r="AJ275" s="395"/>
      <c r="AK275" s="34"/>
      <c r="AL275" s="34"/>
    </row>
    <row r="276" spans="1:38" x14ac:dyDescent="0.25">
      <c r="B276" s="52"/>
      <c r="C276" s="76"/>
      <c r="D276" s="67" t="s">
        <v>301</v>
      </c>
      <c r="E276" s="22"/>
      <c r="F276" s="21"/>
      <c r="G276" s="124"/>
      <c r="H276" s="118"/>
      <c r="I276" s="247">
        <v>0</v>
      </c>
      <c r="K276" s="245"/>
      <c r="L276" s="231"/>
      <c r="M276" s="21"/>
      <c r="N276" s="373"/>
      <c r="O276" s="149"/>
      <c r="P276" s="410"/>
      <c r="Q276" s="262"/>
      <c r="R276" s="21"/>
      <c r="S276" s="22"/>
      <c r="T276" s="33"/>
      <c r="U276" s="34"/>
      <c r="V276" s="331"/>
      <c r="W276" s="331"/>
      <c r="X276" s="315">
        <v>0</v>
      </c>
      <c r="Z276" s="316">
        <f t="shared" si="54"/>
        <v>0</v>
      </c>
      <c r="AA276" s="314"/>
      <c r="AB276" s="318">
        <f t="shared" si="59"/>
        <v>0</v>
      </c>
      <c r="AD276" s="53"/>
      <c r="AE276" s="53"/>
      <c r="AF276" s="53"/>
      <c r="AG276" s="53"/>
      <c r="AH276" s="53"/>
      <c r="AI276" s="394">
        <f>SUMIF(PIVOT!A:A,'BFA ATWA FR Y3'!A276,PIVOT!C:C)</f>
        <v>0</v>
      </c>
      <c r="AJ276" s="395"/>
      <c r="AK276" s="34"/>
      <c r="AL276" s="34"/>
    </row>
    <row r="277" spans="1:38" s="277" customFormat="1" x14ac:dyDescent="0.25">
      <c r="A277" t="s">
        <v>565</v>
      </c>
      <c r="B277" s="46">
        <v>583631</v>
      </c>
      <c r="C277" s="76"/>
      <c r="D277" s="160" t="s">
        <v>333</v>
      </c>
      <c r="E277" s="155"/>
      <c r="F277" s="226"/>
      <c r="G277" s="162"/>
      <c r="H277" s="161"/>
      <c r="I277" s="85">
        <v>0</v>
      </c>
      <c r="K277" s="232">
        <v>209014.29699999999</v>
      </c>
      <c r="L277" s="231"/>
      <c r="M277" s="226"/>
      <c r="N277" s="377"/>
      <c r="O277" s="162"/>
      <c r="P277" s="420">
        <f>N277*O277</f>
        <v>0</v>
      </c>
      <c r="Q277" s="262"/>
      <c r="R277" s="226"/>
      <c r="S277" s="155"/>
      <c r="T277" s="156"/>
      <c r="U277" s="157">
        <f>S277*T277</f>
        <v>0</v>
      </c>
      <c r="V277" s="331"/>
      <c r="W277" s="331"/>
      <c r="X277" s="324">
        <v>0</v>
      </c>
      <c r="Y277" s="325"/>
      <c r="Z277" s="324">
        <f t="shared" si="54"/>
        <v>209014.29699999999</v>
      </c>
      <c r="AA277" s="325"/>
      <c r="AB277" s="318">
        <f t="shared" si="59"/>
        <v>209014.29699999999</v>
      </c>
      <c r="AD277" s="74"/>
      <c r="AE277" s="74"/>
      <c r="AF277" s="74"/>
      <c r="AG277" s="74"/>
      <c r="AH277" s="74"/>
      <c r="AI277" s="466">
        <f>SUMIF(PIVOT!A:A,'BFA ATWA FR Y3'!A277,PIVOT!C:C)</f>
        <v>127506.75199999999</v>
      </c>
      <c r="AJ277" s="404">
        <f>AJ281-AI277</f>
        <v>-1736.3127791364241</v>
      </c>
      <c r="AK277" s="467">
        <f>AI277/P281</f>
        <v>1.0138054123838061</v>
      </c>
      <c r="AL277" s="157"/>
    </row>
    <row r="278" spans="1:38" ht="25.5" x14ac:dyDescent="0.25">
      <c r="B278" s="52"/>
      <c r="C278" s="76"/>
      <c r="D278" s="72" t="s">
        <v>255</v>
      </c>
      <c r="E278" s="20"/>
      <c r="F278" s="21"/>
      <c r="G278" s="22"/>
      <c r="H278" s="118"/>
      <c r="I278" s="247">
        <v>0</v>
      </c>
      <c r="K278" s="245"/>
      <c r="L278" s="231"/>
      <c r="M278" s="21"/>
      <c r="N278" s="361"/>
      <c r="O278" s="33"/>
      <c r="P278" s="410"/>
      <c r="Q278" s="262"/>
      <c r="R278" s="21"/>
      <c r="S278" s="22"/>
      <c r="T278" s="33"/>
      <c r="U278" s="34"/>
      <c r="V278" s="331"/>
      <c r="W278" s="331"/>
      <c r="X278" s="315">
        <v>0</v>
      </c>
      <c r="Z278" s="316">
        <f t="shared" si="54"/>
        <v>0</v>
      </c>
      <c r="AA278" s="314"/>
      <c r="AB278" s="318">
        <f t="shared" si="59"/>
        <v>0</v>
      </c>
      <c r="AD278" s="53"/>
      <c r="AE278" s="53"/>
      <c r="AF278" s="53"/>
      <c r="AG278" s="53"/>
      <c r="AH278" s="53"/>
      <c r="AI278" s="394">
        <f>SUMIF(PIVOT!A:A,'BFA ATWA FR Y3'!A278,PIVOT!C:C)</f>
        <v>0</v>
      </c>
      <c r="AJ278" s="395"/>
      <c r="AK278" s="34"/>
      <c r="AL278" s="34"/>
    </row>
    <row r="279" spans="1:38" ht="25.5" x14ac:dyDescent="0.25">
      <c r="B279" s="52"/>
      <c r="C279" s="76"/>
      <c r="D279" s="32" t="s">
        <v>256</v>
      </c>
      <c r="E279" s="20"/>
      <c r="F279" s="21"/>
      <c r="G279" s="22"/>
      <c r="H279" s="118"/>
      <c r="I279" s="247">
        <v>0</v>
      </c>
      <c r="K279" s="245"/>
      <c r="L279" s="231"/>
      <c r="M279" s="21"/>
      <c r="N279" s="361"/>
      <c r="O279" s="33"/>
      <c r="P279" s="410"/>
      <c r="Q279" s="262"/>
      <c r="R279" s="21"/>
      <c r="S279" s="22"/>
      <c r="T279" s="33"/>
      <c r="U279" s="34"/>
      <c r="V279" s="331"/>
      <c r="W279" s="331"/>
      <c r="X279" s="315">
        <v>0</v>
      </c>
      <c r="Z279" s="316">
        <f t="shared" si="54"/>
        <v>0</v>
      </c>
      <c r="AA279" s="314"/>
      <c r="AB279" s="318">
        <f t="shared" si="59"/>
        <v>0</v>
      </c>
      <c r="AD279" s="53"/>
      <c r="AE279" s="53"/>
      <c r="AF279" s="53"/>
      <c r="AG279" s="53"/>
      <c r="AH279" s="53"/>
      <c r="AI279" s="394">
        <f>SUMIF(PIVOT!A:A,'BFA ATWA FR Y3'!A279,PIVOT!C:C)</f>
        <v>0</v>
      </c>
      <c r="AJ279" s="395"/>
      <c r="AK279" s="34"/>
      <c r="AL279" s="34"/>
    </row>
    <row r="280" spans="1:38" x14ac:dyDescent="0.25">
      <c r="B280" s="52"/>
      <c r="C280" s="76"/>
      <c r="D280" s="67" t="s">
        <v>264</v>
      </c>
      <c r="E280" s="22"/>
      <c r="F280" s="44"/>
      <c r="G280" s="124"/>
      <c r="H280" s="118"/>
      <c r="I280" s="247">
        <v>0</v>
      </c>
      <c r="K280" s="245"/>
      <c r="L280" s="231"/>
      <c r="M280" s="44"/>
      <c r="N280" s="373"/>
      <c r="O280" s="33"/>
      <c r="P280" s="410"/>
      <c r="Q280" s="262"/>
      <c r="R280" s="21"/>
      <c r="S280" s="22"/>
      <c r="T280" s="33"/>
      <c r="U280" s="34"/>
      <c r="V280" s="331"/>
      <c r="W280" s="331"/>
      <c r="X280" s="315">
        <v>0</v>
      </c>
      <c r="Z280" s="316">
        <f t="shared" si="54"/>
        <v>0</v>
      </c>
      <c r="AA280" s="314"/>
      <c r="AB280" s="318">
        <f t="shared" si="59"/>
        <v>0</v>
      </c>
      <c r="AD280" s="53"/>
      <c r="AE280" s="53"/>
      <c r="AF280" s="53"/>
      <c r="AG280" s="53"/>
      <c r="AH280" s="53"/>
      <c r="AI280" s="394">
        <f>SUMIF(PIVOT!A:A,'BFA ATWA FR Y3'!A280,PIVOT!C:C)</f>
        <v>0</v>
      </c>
      <c r="AJ280" s="395"/>
      <c r="AK280" s="34"/>
      <c r="AL280" s="34"/>
    </row>
    <row r="281" spans="1:38" ht="38.25" x14ac:dyDescent="0.25">
      <c r="B281" s="52"/>
      <c r="C281" s="76"/>
      <c r="D281" s="32" t="s">
        <v>334</v>
      </c>
      <c r="E281" s="22" t="s">
        <v>254</v>
      </c>
      <c r="F281" s="44" t="s">
        <v>332</v>
      </c>
      <c r="G281" s="124">
        <v>80</v>
      </c>
      <c r="H281" s="161">
        <f>500000/655.957</f>
        <v>762.24508618705192</v>
      </c>
      <c r="I281" s="247">
        <v>0</v>
      </c>
      <c r="K281" s="245">
        <v>0</v>
      </c>
      <c r="L281" s="231"/>
      <c r="M281" s="44" t="s">
        <v>332</v>
      </c>
      <c r="N281" s="373">
        <v>150</v>
      </c>
      <c r="O281" s="162">
        <f>550000/655.957</f>
        <v>838.46959480575708</v>
      </c>
      <c r="P281" s="410">
        <f>N281*O281</f>
        <v>125770.43922086357</v>
      </c>
      <c r="Q281" s="262"/>
      <c r="R281" s="21"/>
      <c r="S281" s="22"/>
      <c r="T281" s="33"/>
      <c r="U281" s="34"/>
      <c r="V281" s="331"/>
      <c r="W281" s="331"/>
      <c r="X281" s="315">
        <v>289706.76292805781</v>
      </c>
      <c r="Z281" s="316">
        <f t="shared" si="54"/>
        <v>125770.43922086357</v>
      </c>
      <c r="AA281" s="314"/>
      <c r="AB281" s="318">
        <f t="shared" si="59"/>
        <v>-163936.32370719424</v>
      </c>
      <c r="AD281" s="53"/>
      <c r="AE281" s="53"/>
      <c r="AF281" s="53"/>
      <c r="AG281" s="53"/>
      <c r="AH281" s="53"/>
      <c r="AI281" s="394">
        <f>SUMIF(PIVOT!A:A,'BFA ATWA FR Y3'!A281,PIVOT!C:C)</f>
        <v>0</v>
      </c>
      <c r="AJ281" s="393">
        <f t="shared" ref="AJ281" si="60">P281-AI281</f>
        <v>125770.43922086357</v>
      </c>
      <c r="AK281" s="349">
        <f t="shared" ref="AK281" si="61">AI281/P281</f>
        <v>0</v>
      </c>
      <c r="AL281" s="34"/>
    </row>
    <row r="282" spans="1:38" x14ac:dyDescent="0.25">
      <c r="B282" s="52"/>
      <c r="C282" s="76"/>
      <c r="D282" s="67" t="s">
        <v>301</v>
      </c>
      <c r="E282" s="22"/>
      <c r="F282" s="21"/>
      <c r="G282" s="124"/>
      <c r="H282" s="118"/>
      <c r="I282" s="247">
        <v>0</v>
      </c>
      <c r="K282" s="245"/>
      <c r="L282" s="231"/>
      <c r="M282" s="21"/>
      <c r="N282" s="361"/>
      <c r="O282" s="33"/>
      <c r="P282" s="410"/>
      <c r="Q282" s="262"/>
      <c r="R282" s="21"/>
      <c r="S282" s="22"/>
      <c r="T282" s="33"/>
      <c r="U282" s="34"/>
      <c r="V282" s="331"/>
      <c r="W282" s="331"/>
      <c r="X282" s="315">
        <v>0</v>
      </c>
      <c r="Z282" s="316">
        <f t="shared" si="54"/>
        <v>0</v>
      </c>
      <c r="AA282" s="314"/>
      <c r="AB282" s="318">
        <f t="shared" si="59"/>
        <v>0</v>
      </c>
      <c r="AD282" s="53"/>
      <c r="AE282" s="53"/>
      <c r="AF282" s="53"/>
      <c r="AG282" s="53"/>
      <c r="AH282" s="53"/>
      <c r="AI282" s="394">
        <f>SUMIF(PIVOT!A:A,'BFA ATWA FR Y3'!A282,PIVOT!C:C)</f>
        <v>0</v>
      </c>
      <c r="AJ282" s="395"/>
      <c r="AK282" s="34"/>
      <c r="AL282" s="34"/>
    </row>
    <row r="283" spans="1:38" x14ac:dyDescent="0.25">
      <c r="B283" s="52"/>
      <c r="C283" s="76"/>
      <c r="D283" s="121" t="s">
        <v>335</v>
      </c>
      <c r="E283" s="155" t="s">
        <v>103</v>
      </c>
      <c r="F283" s="44" t="s">
        <v>336</v>
      </c>
      <c r="G283" s="163"/>
      <c r="H283" s="164">
        <v>53.4</v>
      </c>
      <c r="I283" s="247">
        <v>0</v>
      </c>
      <c r="K283" s="245"/>
      <c r="L283" s="231"/>
      <c r="M283" s="44"/>
      <c r="N283" s="361"/>
      <c r="O283" s="33"/>
      <c r="P283" s="410">
        <f>N283*O283</f>
        <v>0</v>
      </c>
      <c r="Q283" s="262"/>
      <c r="R283" s="44"/>
      <c r="S283" s="22"/>
      <c r="T283" s="33"/>
      <c r="U283" s="34"/>
      <c r="V283" s="331"/>
      <c r="W283" s="331"/>
      <c r="X283" s="315">
        <v>0</v>
      </c>
      <c r="Z283" s="316">
        <f t="shared" si="54"/>
        <v>0</v>
      </c>
      <c r="AA283" s="314"/>
      <c r="AB283" s="318">
        <f t="shared" si="59"/>
        <v>0</v>
      </c>
      <c r="AD283" s="53"/>
      <c r="AE283" s="53"/>
      <c r="AF283" s="53"/>
      <c r="AG283" s="53"/>
      <c r="AH283" s="53"/>
      <c r="AI283" s="394">
        <f>SUMIF(PIVOT!A:A,'BFA ATWA FR Y3'!A283,PIVOT!C:C)</f>
        <v>0</v>
      </c>
      <c r="AJ283" s="395"/>
      <c r="AK283" s="34"/>
      <c r="AL283" s="34"/>
    </row>
    <row r="284" spans="1:38" ht="30" x14ac:dyDescent="0.25">
      <c r="A284" t="s">
        <v>566</v>
      </c>
      <c r="B284" s="46">
        <v>583632</v>
      </c>
      <c r="C284" s="76"/>
      <c r="D284" s="121" t="s">
        <v>337</v>
      </c>
      <c r="E284" s="155"/>
      <c r="F284" s="44"/>
      <c r="G284" s="165"/>
      <c r="H284" s="166"/>
      <c r="I284" s="247">
        <v>0</v>
      </c>
      <c r="K284" s="245">
        <v>0</v>
      </c>
      <c r="L284" s="231"/>
      <c r="M284" s="44"/>
      <c r="N284" s="361"/>
      <c r="O284" s="33"/>
      <c r="P284" s="410"/>
      <c r="Q284" s="262"/>
      <c r="R284" s="44"/>
      <c r="S284" s="22"/>
      <c r="T284" s="33"/>
      <c r="U284" s="34"/>
      <c r="V284" s="331"/>
      <c r="W284" s="331"/>
      <c r="X284" s="315">
        <v>0</v>
      </c>
      <c r="Z284" s="316">
        <f t="shared" ref="Z284:Z347" si="62">I284+K284+P284+U284</f>
        <v>0</v>
      </c>
      <c r="AA284" s="314"/>
      <c r="AB284" s="318">
        <f t="shared" si="59"/>
        <v>0</v>
      </c>
      <c r="AD284" s="53"/>
      <c r="AE284" s="53"/>
      <c r="AF284" s="53"/>
      <c r="AG284" s="53"/>
      <c r="AH284" s="53"/>
      <c r="AI284" s="394">
        <f>SUMIF(PIVOT!A:A,'BFA ATWA FR Y3'!A284,PIVOT!C:C)</f>
        <v>0</v>
      </c>
      <c r="AJ284" s="395"/>
      <c r="AK284" s="34"/>
      <c r="AL284" s="34"/>
    </row>
    <row r="285" spans="1:38" ht="25.5" x14ac:dyDescent="0.25">
      <c r="B285" s="52"/>
      <c r="C285" s="76"/>
      <c r="D285" s="72" t="s">
        <v>255</v>
      </c>
      <c r="E285" s="20"/>
      <c r="F285" s="21"/>
      <c r="G285" s="22"/>
      <c r="H285" s="118"/>
      <c r="I285" s="247">
        <v>0</v>
      </c>
      <c r="K285" s="245"/>
      <c r="L285" s="231"/>
      <c r="M285" s="21"/>
      <c r="N285" s="361"/>
      <c r="O285" s="33"/>
      <c r="P285" s="410"/>
      <c r="Q285" s="262"/>
      <c r="R285" s="21"/>
      <c r="S285" s="22"/>
      <c r="T285" s="33"/>
      <c r="U285" s="34"/>
      <c r="V285" s="331"/>
      <c r="W285" s="331"/>
      <c r="X285" s="315">
        <v>0</v>
      </c>
      <c r="Z285" s="316">
        <f t="shared" si="62"/>
        <v>0</v>
      </c>
      <c r="AA285" s="314"/>
      <c r="AB285" s="318">
        <f t="shared" si="59"/>
        <v>0</v>
      </c>
      <c r="AD285" s="53"/>
      <c r="AE285" s="53"/>
      <c r="AF285" s="53"/>
      <c r="AG285" s="53"/>
      <c r="AH285" s="53"/>
      <c r="AI285" s="394">
        <f>SUMIF(PIVOT!A:A,'BFA ATWA FR Y3'!A285,PIVOT!C:C)</f>
        <v>0</v>
      </c>
      <c r="AJ285" s="395"/>
      <c r="AK285" s="34"/>
      <c r="AL285" s="34"/>
    </row>
    <row r="286" spans="1:38" ht="25.5" x14ac:dyDescent="0.25">
      <c r="B286" s="52"/>
      <c r="C286" s="76"/>
      <c r="D286" s="32" t="s">
        <v>256</v>
      </c>
      <c r="E286" s="20"/>
      <c r="F286" s="21"/>
      <c r="G286" s="22"/>
      <c r="H286" s="118"/>
      <c r="I286" s="247">
        <v>0</v>
      </c>
      <c r="K286" s="245"/>
      <c r="L286" s="231"/>
      <c r="M286" s="21"/>
      <c r="N286" s="361"/>
      <c r="O286" s="33"/>
      <c r="P286" s="410"/>
      <c r="Q286" s="262"/>
      <c r="R286" s="21"/>
      <c r="S286" s="22"/>
      <c r="T286" s="33"/>
      <c r="U286" s="34"/>
      <c r="V286" s="331"/>
      <c r="W286" s="331"/>
      <c r="X286" s="315">
        <v>0</v>
      </c>
      <c r="Z286" s="316">
        <f t="shared" si="62"/>
        <v>0</v>
      </c>
      <c r="AA286" s="314"/>
      <c r="AB286" s="318">
        <f t="shared" si="59"/>
        <v>0</v>
      </c>
      <c r="AD286" s="53"/>
      <c r="AE286" s="53"/>
      <c r="AF286" s="53"/>
      <c r="AG286" s="53"/>
      <c r="AH286" s="53"/>
      <c r="AI286" s="394">
        <f>SUMIF(PIVOT!A:A,'BFA ATWA FR Y3'!A286,PIVOT!C:C)</f>
        <v>0</v>
      </c>
      <c r="AJ286" s="395"/>
      <c r="AK286" s="34"/>
      <c r="AL286" s="34"/>
    </row>
    <row r="287" spans="1:38" x14ac:dyDescent="0.25">
      <c r="B287" s="52"/>
      <c r="C287" s="76"/>
      <c r="D287" s="67" t="s">
        <v>264</v>
      </c>
      <c r="E287" s="22"/>
      <c r="F287" s="44"/>
      <c r="G287" s="124"/>
      <c r="H287" s="118"/>
      <c r="I287" s="247">
        <v>0</v>
      </c>
      <c r="K287" s="245"/>
      <c r="L287" s="231"/>
      <c r="M287" s="21"/>
      <c r="N287" s="361"/>
      <c r="O287" s="33"/>
      <c r="P287" s="410"/>
      <c r="Q287" s="262"/>
      <c r="R287" s="21"/>
      <c r="S287" s="22"/>
      <c r="T287" s="33"/>
      <c r="U287" s="34"/>
      <c r="V287" s="331"/>
      <c r="W287" s="331"/>
      <c r="X287" s="315">
        <v>0</v>
      </c>
      <c r="Z287" s="316">
        <f t="shared" si="62"/>
        <v>0</v>
      </c>
      <c r="AA287" s="314"/>
      <c r="AB287" s="318">
        <f t="shared" si="59"/>
        <v>0</v>
      </c>
      <c r="AD287" s="53"/>
      <c r="AE287" s="53"/>
      <c r="AF287" s="53"/>
      <c r="AG287" s="53"/>
      <c r="AH287" s="53"/>
      <c r="AI287" s="394">
        <f>SUMIF(PIVOT!A:A,'BFA ATWA FR Y3'!A287,PIVOT!C:C)</f>
        <v>0</v>
      </c>
      <c r="AJ287" s="395"/>
      <c r="AK287" s="34"/>
      <c r="AL287" s="34"/>
    </row>
    <row r="288" spans="1:38" x14ac:dyDescent="0.25">
      <c r="B288" s="52"/>
      <c r="C288" s="76"/>
      <c r="D288" s="32" t="s">
        <v>276</v>
      </c>
      <c r="E288" s="155"/>
      <c r="F288" s="44"/>
      <c r="G288" s="165"/>
      <c r="H288" s="166"/>
      <c r="I288" s="247">
        <v>0</v>
      </c>
      <c r="K288" s="245"/>
      <c r="L288" s="231"/>
      <c r="M288" s="21"/>
      <c r="N288" s="361"/>
      <c r="O288" s="33"/>
      <c r="P288" s="410"/>
      <c r="Q288" s="262"/>
      <c r="R288" s="21"/>
      <c r="S288" s="22"/>
      <c r="T288" s="33"/>
      <c r="U288" s="34"/>
      <c r="V288" s="331"/>
      <c r="W288" s="331"/>
      <c r="X288" s="315">
        <v>0</v>
      </c>
      <c r="Z288" s="316">
        <f t="shared" si="62"/>
        <v>0</v>
      </c>
      <c r="AA288" s="314"/>
      <c r="AB288" s="318">
        <f t="shared" si="59"/>
        <v>0</v>
      </c>
      <c r="AD288" s="53"/>
      <c r="AE288" s="53"/>
      <c r="AF288" s="53"/>
      <c r="AG288" s="53"/>
      <c r="AH288" s="53"/>
      <c r="AI288" s="394">
        <f>SUMIF(PIVOT!A:A,'BFA ATWA FR Y3'!A288,PIVOT!C:C)</f>
        <v>0</v>
      </c>
      <c r="AJ288" s="395"/>
      <c r="AK288" s="34"/>
      <c r="AL288" s="34"/>
    </row>
    <row r="289" spans="1:38" ht="25.5" x14ac:dyDescent="0.25">
      <c r="A289" t="s">
        <v>551</v>
      </c>
      <c r="B289" s="46">
        <v>605505</v>
      </c>
      <c r="C289" s="76"/>
      <c r="D289" s="67" t="s">
        <v>277</v>
      </c>
      <c r="E289" s="155" t="s">
        <v>18</v>
      </c>
      <c r="F289" s="44" t="s">
        <v>278</v>
      </c>
      <c r="G289" s="165">
        <v>1</v>
      </c>
      <c r="H289" s="167">
        <f>6000000/655.957</f>
        <v>9146.9410342446226</v>
      </c>
      <c r="I289" s="247">
        <v>4441.1329999999998</v>
      </c>
      <c r="K289" s="245">
        <v>0</v>
      </c>
      <c r="L289" s="231"/>
      <c r="M289" s="21"/>
      <c r="N289" s="361"/>
      <c r="O289" s="33"/>
      <c r="P289" s="410"/>
      <c r="Q289" s="262"/>
      <c r="R289" s="21"/>
      <c r="S289" s="22"/>
      <c r="T289" s="33"/>
      <c r="U289" s="34"/>
      <c r="V289" s="331"/>
      <c r="W289" s="331"/>
      <c r="X289" s="315">
        <v>4441.1329999999998</v>
      </c>
      <c r="Z289" s="316">
        <f t="shared" si="62"/>
        <v>4441.1329999999998</v>
      </c>
      <c r="AA289" s="314"/>
      <c r="AB289" s="318">
        <f t="shared" si="59"/>
        <v>0</v>
      </c>
      <c r="AD289" s="53"/>
      <c r="AE289" s="53"/>
      <c r="AF289" s="53"/>
      <c r="AG289" s="53"/>
      <c r="AH289" s="53"/>
      <c r="AI289" s="394">
        <f>SUMIF(PIVOT!A:A,'BFA ATWA FR Y3'!A289,PIVOT!C:C)</f>
        <v>0</v>
      </c>
      <c r="AJ289" s="395"/>
      <c r="AK289" s="34"/>
      <c r="AL289" s="34"/>
    </row>
    <row r="290" spans="1:38" ht="30" x14ac:dyDescent="0.25">
      <c r="B290" s="52"/>
      <c r="C290" s="76"/>
      <c r="D290" s="121" t="s">
        <v>338</v>
      </c>
      <c r="E290" s="155" t="s">
        <v>18</v>
      </c>
      <c r="F290" s="44" t="s">
        <v>339</v>
      </c>
      <c r="G290" s="163">
        <v>0</v>
      </c>
      <c r="H290" s="164">
        <v>0</v>
      </c>
      <c r="I290" s="247">
        <v>0</v>
      </c>
      <c r="K290" s="245"/>
      <c r="L290" s="231"/>
      <c r="M290" s="44" t="s">
        <v>339</v>
      </c>
      <c r="N290" s="361"/>
      <c r="O290" s="33"/>
      <c r="P290" s="410">
        <f>N290*O290</f>
        <v>0</v>
      </c>
      <c r="Q290" s="262"/>
      <c r="R290" s="44" t="s">
        <v>339</v>
      </c>
      <c r="S290" s="22"/>
      <c r="T290" s="33"/>
      <c r="U290" s="34">
        <f>S290*T290</f>
        <v>0</v>
      </c>
      <c r="V290" s="331"/>
      <c r="W290" s="331"/>
      <c r="X290" s="315">
        <v>0</v>
      </c>
      <c r="Z290" s="316">
        <f t="shared" si="62"/>
        <v>0</v>
      </c>
      <c r="AA290" s="314"/>
      <c r="AB290" s="318">
        <f t="shared" si="59"/>
        <v>0</v>
      </c>
      <c r="AD290" s="53"/>
      <c r="AE290" s="53"/>
      <c r="AF290" s="53"/>
      <c r="AG290" s="53"/>
      <c r="AH290" s="53"/>
      <c r="AI290" s="394">
        <f>SUMIF(PIVOT!A:A,'BFA ATWA FR Y3'!A290,PIVOT!C:C)</f>
        <v>0</v>
      </c>
      <c r="AJ290" s="395"/>
      <c r="AK290" s="34"/>
      <c r="AL290" s="34"/>
    </row>
    <row r="291" spans="1:38" ht="60" x14ac:dyDescent="0.25">
      <c r="A291" t="s">
        <v>606</v>
      </c>
      <c r="B291" s="46">
        <v>583633</v>
      </c>
      <c r="C291" s="76"/>
      <c r="D291" s="168" t="s">
        <v>340</v>
      </c>
      <c r="E291" s="155"/>
      <c r="F291" s="44"/>
      <c r="G291" s="169"/>
      <c r="H291" s="166"/>
      <c r="I291" s="247">
        <v>152637.728</v>
      </c>
      <c r="K291" s="245">
        <v>162284.40700000001</v>
      </c>
      <c r="L291" s="231"/>
      <c r="M291" s="44"/>
      <c r="N291" s="361"/>
      <c r="O291" s="33"/>
      <c r="P291" s="410">
        <f>N291*O291</f>
        <v>0</v>
      </c>
      <c r="Q291" s="262"/>
      <c r="R291" s="44"/>
      <c r="S291" s="22"/>
      <c r="T291" s="33"/>
      <c r="U291" s="34">
        <f>S291*T291</f>
        <v>0</v>
      </c>
      <c r="V291" s="331"/>
      <c r="W291" s="331"/>
      <c r="X291" s="315">
        <v>152637.728</v>
      </c>
      <c r="Z291" s="316">
        <f t="shared" si="62"/>
        <v>314922.13500000001</v>
      </c>
      <c r="AA291" s="314"/>
      <c r="AB291" s="318">
        <f t="shared" si="59"/>
        <v>162284.40700000001</v>
      </c>
      <c r="AD291" s="53"/>
      <c r="AE291" s="53"/>
      <c r="AF291" s="53"/>
      <c r="AG291" s="53"/>
      <c r="AH291" s="53"/>
      <c r="AI291" s="394">
        <f>SUMIF(PIVOT!A:A,'BFA ATWA FR Y3'!A291,PIVOT!C:C)</f>
        <v>-380.14300000000003</v>
      </c>
      <c r="AJ291" s="395"/>
      <c r="AK291" s="34"/>
      <c r="AL291" s="34"/>
    </row>
    <row r="292" spans="1:38" ht="30" x14ac:dyDescent="0.25">
      <c r="B292" s="52"/>
      <c r="C292" s="76"/>
      <c r="D292" s="121" t="s">
        <v>341</v>
      </c>
      <c r="E292" s="155"/>
      <c r="F292" s="44"/>
      <c r="G292" s="169"/>
      <c r="H292" s="166"/>
      <c r="I292" s="247">
        <v>0</v>
      </c>
      <c r="K292" s="251"/>
      <c r="L292" s="233"/>
      <c r="M292" s="44"/>
      <c r="N292" s="379"/>
      <c r="O292" s="169"/>
      <c r="P292" s="410"/>
      <c r="Q292" s="262"/>
      <c r="R292" s="44"/>
      <c r="S292" s="169"/>
      <c r="T292" s="169"/>
      <c r="U292" s="34"/>
      <c r="V292" s="331"/>
      <c r="W292" s="331"/>
      <c r="X292" s="315">
        <v>0</v>
      </c>
      <c r="Z292" s="316">
        <f t="shared" si="62"/>
        <v>0</v>
      </c>
      <c r="AA292" s="314"/>
      <c r="AB292" s="318">
        <f t="shared" si="59"/>
        <v>0</v>
      </c>
      <c r="AD292" s="53"/>
      <c r="AE292" s="53"/>
      <c r="AF292" s="53"/>
      <c r="AG292" s="53"/>
      <c r="AH292" s="53"/>
      <c r="AI292" s="394">
        <f>SUMIF(PIVOT!A:A,'BFA ATWA FR Y3'!A292,PIVOT!C:C)</f>
        <v>0</v>
      </c>
      <c r="AJ292" s="395"/>
      <c r="AK292" s="34"/>
      <c r="AL292" s="34"/>
    </row>
    <row r="293" spans="1:38" ht="25.5" x14ac:dyDescent="0.25">
      <c r="B293" s="52"/>
      <c r="C293" s="76"/>
      <c r="D293" s="72" t="s">
        <v>255</v>
      </c>
      <c r="E293" s="20"/>
      <c r="F293" s="21"/>
      <c r="G293" s="22"/>
      <c r="H293" s="118"/>
      <c r="I293" s="247">
        <v>0</v>
      </c>
      <c r="K293" s="245"/>
      <c r="L293" s="231"/>
      <c r="M293" s="21"/>
      <c r="N293" s="361"/>
      <c r="O293" s="33"/>
      <c r="P293" s="410"/>
      <c r="Q293" s="262"/>
      <c r="R293" s="21"/>
      <c r="S293" s="22"/>
      <c r="T293" s="33"/>
      <c r="U293" s="34"/>
      <c r="V293" s="331"/>
      <c r="W293" s="331"/>
      <c r="X293" s="315">
        <v>0</v>
      </c>
      <c r="Z293" s="316">
        <f t="shared" si="62"/>
        <v>0</v>
      </c>
      <c r="AA293" s="314"/>
      <c r="AB293" s="318">
        <f t="shared" si="59"/>
        <v>0</v>
      </c>
      <c r="AD293" s="53"/>
      <c r="AE293" s="53"/>
      <c r="AF293" s="53"/>
      <c r="AG293" s="53"/>
      <c r="AH293" s="53"/>
      <c r="AI293" s="394">
        <f>SUMIF(PIVOT!A:A,'BFA ATWA FR Y3'!A293,PIVOT!C:C)</f>
        <v>0</v>
      </c>
      <c r="AJ293" s="395"/>
      <c r="AK293" s="34"/>
      <c r="AL293" s="34"/>
    </row>
    <row r="294" spans="1:38" ht="25.5" x14ac:dyDescent="0.25">
      <c r="B294" s="52"/>
      <c r="C294" s="76"/>
      <c r="D294" s="32" t="s">
        <v>256</v>
      </c>
      <c r="E294" s="20"/>
      <c r="F294" s="21"/>
      <c r="G294" s="22"/>
      <c r="H294" s="118"/>
      <c r="I294" s="247">
        <v>0</v>
      </c>
      <c r="K294" s="245"/>
      <c r="L294" s="231"/>
      <c r="M294" s="21"/>
      <c r="N294" s="361"/>
      <c r="O294" s="33"/>
      <c r="P294" s="410"/>
      <c r="Q294" s="262"/>
      <c r="R294" s="21"/>
      <c r="S294" s="22"/>
      <c r="T294" s="33"/>
      <c r="U294" s="34"/>
      <c r="V294" s="331"/>
      <c r="W294" s="331"/>
      <c r="X294" s="315">
        <v>0</v>
      </c>
      <c r="Z294" s="316">
        <f t="shared" si="62"/>
        <v>0</v>
      </c>
      <c r="AA294" s="314"/>
      <c r="AB294" s="318">
        <f t="shared" si="59"/>
        <v>0</v>
      </c>
      <c r="AD294" s="53"/>
      <c r="AE294" s="53"/>
      <c r="AF294" s="53"/>
      <c r="AG294" s="53"/>
      <c r="AH294" s="53"/>
      <c r="AI294" s="394">
        <f>SUMIF(PIVOT!A:A,'BFA ATWA FR Y3'!A294,PIVOT!C:C)</f>
        <v>0</v>
      </c>
      <c r="AJ294" s="395"/>
      <c r="AK294" s="34"/>
      <c r="AL294" s="34"/>
    </row>
    <row r="295" spans="1:38" x14ac:dyDescent="0.25">
      <c r="B295" s="52"/>
      <c r="C295" s="76"/>
      <c r="D295" s="67" t="s">
        <v>264</v>
      </c>
      <c r="E295" s="22"/>
      <c r="F295" s="44"/>
      <c r="G295" s="124"/>
      <c r="H295" s="118"/>
      <c r="I295" s="247">
        <v>0</v>
      </c>
      <c r="K295" s="245"/>
      <c r="L295" s="231"/>
      <c r="M295" s="21"/>
      <c r="N295" s="361"/>
      <c r="O295" s="33"/>
      <c r="P295" s="410"/>
      <c r="Q295" s="262"/>
      <c r="R295" s="21"/>
      <c r="S295" s="22"/>
      <c r="T295" s="33"/>
      <c r="U295" s="34"/>
      <c r="V295" s="331"/>
      <c r="W295" s="331"/>
      <c r="X295" s="315">
        <v>0</v>
      </c>
      <c r="Z295" s="316">
        <f t="shared" si="62"/>
        <v>0</v>
      </c>
      <c r="AA295" s="314"/>
      <c r="AB295" s="318">
        <f t="shared" si="59"/>
        <v>0</v>
      </c>
      <c r="AD295" s="53"/>
      <c r="AE295" s="53"/>
      <c r="AF295" s="53"/>
      <c r="AG295" s="53"/>
      <c r="AH295" s="53"/>
      <c r="AI295" s="394">
        <f>SUMIF(PIVOT!A:A,'BFA ATWA FR Y3'!A295,PIVOT!C:C)</f>
        <v>0</v>
      </c>
      <c r="AJ295" s="395"/>
      <c r="AK295" s="34"/>
      <c r="AL295" s="34"/>
    </row>
    <row r="296" spans="1:38" ht="25.5" x14ac:dyDescent="0.25">
      <c r="B296" s="52"/>
      <c r="C296" s="76"/>
      <c r="D296" s="32" t="s">
        <v>342</v>
      </c>
      <c r="E296" s="69" t="s">
        <v>18</v>
      </c>
      <c r="F296" s="44" t="s">
        <v>111</v>
      </c>
      <c r="G296" s="139">
        <v>11250</v>
      </c>
      <c r="H296" s="166">
        <v>5</v>
      </c>
      <c r="I296" s="247">
        <v>0</v>
      </c>
      <c r="K296" s="251">
        <v>0</v>
      </c>
      <c r="L296" s="233"/>
      <c r="M296" s="44" t="s">
        <v>339</v>
      </c>
      <c r="N296" s="372"/>
      <c r="O296" s="139"/>
      <c r="P296" s="413"/>
      <c r="Q296" s="262"/>
      <c r="R296" s="44" t="s">
        <v>339</v>
      </c>
      <c r="S296" s="139"/>
      <c r="T296" s="169"/>
      <c r="U296" s="128"/>
      <c r="V296" s="331"/>
      <c r="W296" s="331"/>
      <c r="X296" s="315">
        <v>327750</v>
      </c>
      <c r="Z296" s="316">
        <f t="shared" si="62"/>
        <v>0</v>
      </c>
      <c r="AA296" s="314"/>
      <c r="AB296" s="318">
        <f t="shared" si="59"/>
        <v>-327750</v>
      </c>
      <c r="AD296" s="53"/>
      <c r="AE296" s="53"/>
      <c r="AF296" s="53"/>
      <c r="AG296" s="53"/>
      <c r="AH296" s="53"/>
      <c r="AI296" s="394">
        <f>SUMIF(PIVOT!A:A,'BFA ATWA FR Y3'!A296,PIVOT!C:C)</f>
        <v>0</v>
      </c>
      <c r="AJ296" s="396"/>
      <c r="AK296" s="128"/>
      <c r="AL296" s="128"/>
    </row>
    <row r="297" spans="1:38" x14ac:dyDescent="0.25">
      <c r="B297" s="52"/>
      <c r="C297" s="76"/>
      <c r="D297" s="67" t="s">
        <v>301</v>
      </c>
      <c r="E297" s="22"/>
      <c r="F297" s="21"/>
      <c r="G297" s="124"/>
      <c r="H297" s="118"/>
      <c r="I297" s="247">
        <v>0</v>
      </c>
      <c r="K297" s="245"/>
      <c r="L297" s="231"/>
      <c r="M297" s="21"/>
      <c r="N297" s="373"/>
      <c r="O297" s="149"/>
      <c r="P297" s="410"/>
      <c r="Q297" s="262"/>
      <c r="R297" s="21"/>
      <c r="S297" s="124"/>
      <c r="T297" s="149"/>
      <c r="U297" s="34"/>
      <c r="V297" s="331"/>
      <c r="W297" s="331"/>
      <c r="X297" s="315">
        <v>0</v>
      </c>
      <c r="Z297" s="316">
        <f t="shared" si="62"/>
        <v>0</v>
      </c>
      <c r="AA297" s="314"/>
      <c r="AB297" s="318">
        <f t="shared" si="59"/>
        <v>0</v>
      </c>
      <c r="AD297" s="53"/>
      <c r="AE297" s="53"/>
      <c r="AF297" s="53"/>
      <c r="AG297" s="53"/>
      <c r="AH297" s="53"/>
      <c r="AI297" s="394">
        <f>SUMIF(PIVOT!A:A,'BFA ATWA FR Y3'!A297,PIVOT!C:C)</f>
        <v>0</v>
      </c>
      <c r="AJ297" s="395"/>
      <c r="AK297" s="34"/>
      <c r="AL297" s="34"/>
    </row>
    <row r="298" spans="1:38" ht="60" x14ac:dyDescent="0.25">
      <c r="A298" t="s">
        <v>607</v>
      </c>
      <c r="B298" s="46">
        <v>583634</v>
      </c>
      <c r="C298" s="76"/>
      <c r="D298" s="160" t="s">
        <v>343</v>
      </c>
      <c r="E298" s="155"/>
      <c r="F298" s="44"/>
      <c r="G298" s="169"/>
      <c r="H298" s="166"/>
      <c r="I298" s="247">
        <v>0</v>
      </c>
      <c r="K298" s="251">
        <v>132602.152</v>
      </c>
      <c r="L298" s="233"/>
      <c r="M298" s="44"/>
      <c r="N298" s="379"/>
      <c r="O298" s="169"/>
      <c r="P298" s="410"/>
      <c r="Q298" s="262"/>
      <c r="R298" s="44"/>
      <c r="S298" s="169"/>
      <c r="T298" s="169"/>
      <c r="U298" s="34"/>
      <c r="V298" s="331"/>
      <c r="W298" s="331"/>
      <c r="X298" s="315">
        <v>0</v>
      </c>
      <c r="Z298" s="316">
        <f t="shared" si="62"/>
        <v>132602.152</v>
      </c>
      <c r="AA298" s="314"/>
      <c r="AB298" s="318">
        <f t="shared" si="59"/>
        <v>132602.152</v>
      </c>
      <c r="AD298" s="53" t="s">
        <v>517</v>
      </c>
      <c r="AE298" s="53"/>
      <c r="AF298" s="53"/>
      <c r="AG298" s="53"/>
      <c r="AH298" s="53"/>
      <c r="AI298" s="466">
        <f>SUMIF(PIVOT!A:A,'BFA ATWA FR Y3'!A298,PIVOT!C:C)</f>
        <v>17229.028999999999</v>
      </c>
      <c r="AJ298" s="404">
        <f>AJ302-AI298</f>
        <v>5394.9710000000014</v>
      </c>
      <c r="AK298" s="467">
        <f>AI298/P302</f>
        <v>0.7615377033239038</v>
      </c>
      <c r="AL298" s="34" t="s">
        <v>6034</v>
      </c>
    </row>
    <row r="299" spans="1:38" ht="25.5" x14ac:dyDescent="0.25">
      <c r="B299" s="52"/>
      <c r="C299" s="76"/>
      <c r="D299" s="72" t="s">
        <v>255</v>
      </c>
      <c r="E299" s="20"/>
      <c r="F299" s="21"/>
      <c r="G299" s="22"/>
      <c r="H299" s="118"/>
      <c r="I299" s="247">
        <v>0</v>
      </c>
      <c r="K299" s="245"/>
      <c r="L299" s="231"/>
      <c r="M299" s="21"/>
      <c r="N299" s="361"/>
      <c r="O299" s="33"/>
      <c r="P299" s="410"/>
      <c r="Q299" s="262"/>
      <c r="R299" s="21"/>
      <c r="S299" s="22"/>
      <c r="T299" s="33"/>
      <c r="U299" s="34"/>
      <c r="V299" s="331"/>
      <c r="W299" s="331"/>
      <c r="X299" s="315">
        <v>0</v>
      </c>
      <c r="Z299" s="316">
        <f t="shared" si="62"/>
        <v>0</v>
      </c>
      <c r="AA299" s="314"/>
      <c r="AB299" s="318">
        <f t="shared" si="59"/>
        <v>0</v>
      </c>
      <c r="AD299" s="53"/>
      <c r="AE299" s="53"/>
      <c r="AF299" s="53"/>
      <c r="AG299" s="53"/>
      <c r="AH299" s="53"/>
      <c r="AI299" s="394">
        <f>SUMIF(PIVOT!A:A,'BFA ATWA FR Y3'!A299,PIVOT!C:C)</f>
        <v>0</v>
      </c>
      <c r="AJ299" s="395"/>
      <c r="AK299" s="34"/>
      <c r="AL299" s="34"/>
    </row>
    <row r="300" spans="1:38" ht="25.5" x14ac:dyDescent="0.25">
      <c r="B300" s="52"/>
      <c r="C300" s="76"/>
      <c r="D300" s="32" t="s">
        <v>256</v>
      </c>
      <c r="E300" s="20"/>
      <c r="F300" s="21"/>
      <c r="G300" s="22"/>
      <c r="H300" s="118"/>
      <c r="I300" s="247">
        <v>0</v>
      </c>
      <c r="K300" s="245"/>
      <c r="L300" s="231"/>
      <c r="M300" s="21"/>
      <c r="N300" s="361"/>
      <c r="O300" s="33"/>
      <c r="P300" s="410"/>
      <c r="Q300" s="262"/>
      <c r="R300" s="21"/>
      <c r="S300" s="22"/>
      <c r="T300" s="33"/>
      <c r="U300" s="34"/>
      <c r="V300" s="331"/>
      <c r="W300" s="331"/>
      <c r="X300" s="315">
        <v>0</v>
      </c>
      <c r="Z300" s="316">
        <f t="shared" si="62"/>
        <v>0</v>
      </c>
      <c r="AA300" s="314"/>
      <c r="AB300" s="318">
        <f t="shared" si="59"/>
        <v>0</v>
      </c>
      <c r="AD300" s="53"/>
      <c r="AE300" s="53"/>
      <c r="AF300" s="53"/>
      <c r="AG300" s="53"/>
      <c r="AH300" s="53"/>
      <c r="AI300" s="394">
        <f>SUMIF(PIVOT!A:A,'BFA ATWA FR Y3'!A300,PIVOT!C:C)</f>
        <v>0</v>
      </c>
      <c r="AJ300" s="395"/>
      <c r="AK300" s="34"/>
      <c r="AL300" s="34"/>
    </row>
    <row r="301" spans="1:38" x14ac:dyDescent="0.25">
      <c r="B301" s="52"/>
      <c r="C301" s="76"/>
      <c r="D301" s="67" t="s">
        <v>264</v>
      </c>
      <c r="E301" s="22"/>
      <c r="F301" s="44"/>
      <c r="G301" s="124"/>
      <c r="H301" s="118"/>
      <c r="I301" s="247">
        <v>0</v>
      </c>
      <c r="K301" s="245"/>
      <c r="L301" s="231"/>
      <c r="M301" s="44"/>
      <c r="N301" s="373"/>
      <c r="O301" s="33"/>
      <c r="P301" s="410">
        <f>N301*O301</f>
        <v>0</v>
      </c>
      <c r="Q301" s="262"/>
      <c r="R301" s="44"/>
      <c r="S301" s="124"/>
      <c r="T301" s="33"/>
      <c r="U301" s="34">
        <f>S301*T301</f>
        <v>0</v>
      </c>
      <c r="V301" s="331"/>
      <c r="W301" s="331"/>
      <c r="X301" s="315">
        <v>0</v>
      </c>
      <c r="Z301" s="316">
        <f t="shared" si="62"/>
        <v>0</v>
      </c>
      <c r="AA301" s="314"/>
      <c r="AB301" s="318">
        <f t="shared" si="59"/>
        <v>0</v>
      </c>
      <c r="AD301" s="53"/>
      <c r="AE301" s="53"/>
      <c r="AF301" s="53"/>
      <c r="AG301" s="53"/>
      <c r="AH301" s="53"/>
      <c r="AI301" s="394">
        <f>SUMIF(PIVOT!A:A,'BFA ATWA FR Y3'!A301,PIVOT!C:C)</f>
        <v>0</v>
      </c>
      <c r="AJ301" s="395"/>
      <c r="AK301" s="34"/>
      <c r="AL301" s="34"/>
    </row>
    <row r="302" spans="1:38" ht="25.5" x14ac:dyDescent="0.25">
      <c r="B302" s="52"/>
      <c r="C302" s="76"/>
      <c r="D302" s="32" t="s">
        <v>344</v>
      </c>
      <c r="E302" s="69" t="s">
        <v>18</v>
      </c>
      <c r="F302" s="44" t="s">
        <v>339</v>
      </c>
      <c r="G302" s="169">
        <v>5900</v>
      </c>
      <c r="H302" s="166">
        <v>5</v>
      </c>
      <c r="I302" s="247">
        <v>0</v>
      </c>
      <c r="K302" s="251">
        <v>0</v>
      </c>
      <c r="L302" s="233"/>
      <c r="M302" s="44" t="s">
        <v>111</v>
      </c>
      <c r="N302" s="379">
        <v>808</v>
      </c>
      <c r="O302" s="169">
        <v>28</v>
      </c>
      <c r="P302" s="410">
        <f>N302*O302</f>
        <v>22624</v>
      </c>
      <c r="Q302" s="262"/>
      <c r="R302" s="44" t="s">
        <v>339</v>
      </c>
      <c r="S302" s="169">
        <v>8080</v>
      </c>
      <c r="T302" s="169"/>
      <c r="U302" s="34">
        <f>S302*T302</f>
        <v>0</v>
      </c>
      <c r="V302" s="331"/>
      <c r="W302" s="331"/>
      <c r="X302" s="315">
        <v>91073</v>
      </c>
      <c r="Z302" s="316">
        <f t="shared" si="62"/>
        <v>22624</v>
      </c>
      <c r="AA302" s="314"/>
      <c r="AB302" s="318">
        <f t="shared" si="59"/>
        <v>-68449</v>
      </c>
      <c r="AD302" s="53"/>
      <c r="AE302" s="53"/>
      <c r="AF302" s="53"/>
      <c r="AG302" s="53"/>
      <c r="AH302" s="53"/>
      <c r="AI302" s="394">
        <f>SUMIF(PIVOT!A:A,'BFA ATWA FR Y3'!A302,PIVOT!C:C)</f>
        <v>0</v>
      </c>
      <c r="AJ302" s="393">
        <f t="shared" ref="AJ302" si="63">P302-AI302</f>
        <v>22624</v>
      </c>
      <c r="AK302" s="349">
        <f t="shared" ref="AK302" si="64">AI302/P302</f>
        <v>0</v>
      </c>
      <c r="AL302" s="34"/>
    </row>
    <row r="303" spans="1:38" x14ac:dyDescent="0.25">
      <c r="B303" s="52"/>
      <c r="C303" s="76"/>
      <c r="D303" s="67" t="s">
        <v>301</v>
      </c>
      <c r="E303" s="22"/>
      <c r="F303" s="21"/>
      <c r="G303" s="124"/>
      <c r="H303" s="118"/>
      <c r="I303" s="247">
        <v>0</v>
      </c>
      <c r="K303" s="245"/>
      <c r="L303" s="231"/>
      <c r="M303" s="21"/>
      <c r="N303" s="361"/>
      <c r="O303" s="33"/>
      <c r="P303" s="410"/>
      <c r="Q303" s="262"/>
      <c r="R303" s="21"/>
      <c r="S303" s="22"/>
      <c r="T303" s="33"/>
      <c r="U303" s="34"/>
      <c r="V303" s="331"/>
      <c r="W303" s="331"/>
      <c r="X303" s="315">
        <v>0</v>
      </c>
      <c r="Z303" s="316">
        <f t="shared" si="62"/>
        <v>0</v>
      </c>
      <c r="AA303" s="314"/>
      <c r="AB303" s="318">
        <f t="shared" si="59"/>
        <v>0</v>
      </c>
      <c r="AD303" s="53"/>
      <c r="AE303" s="53"/>
      <c r="AF303" s="53"/>
      <c r="AG303" s="53"/>
      <c r="AH303" s="53"/>
      <c r="AI303" s="394">
        <f>SUMIF(PIVOT!A:A,'BFA ATWA FR Y3'!A303,PIVOT!C:C)</f>
        <v>0</v>
      </c>
      <c r="AJ303" s="395"/>
      <c r="AK303" s="34"/>
      <c r="AL303" s="34"/>
    </row>
    <row r="304" spans="1:38" ht="45" x14ac:dyDescent="0.25">
      <c r="A304" t="s">
        <v>608</v>
      </c>
      <c r="B304" s="46">
        <v>583635</v>
      </c>
      <c r="C304" s="76"/>
      <c r="D304" s="121" t="s">
        <v>501</v>
      </c>
      <c r="E304" s="22"/>
      <c r="F304" s="44"/>
      <c r="G304" s="162"/>
      <c r="H304" s="161"/>
      <c r="I304" s="247">
        <v>0</v>
      </c>
      <c r="K304" s="245">
        <v>102040.76999999995</v>
      </c>
      <c r="L304" s="231"/>
      <c r="M304" s="44"/>
      <c r="N304" s="377"/>
      <c r="O304" s="162"/>
      <c r="P304" s="410"/>
      <c r="Q304" s="262"/>
      <c r="R304" s="44"/>
      <c r="S304" s="162"/>
      <c r="T304" s="162"/>
      <c r="U304" s="34"/>
      <c r="V304" s="331"/>
      <c r="W304" s="331"/>
      <c r="X304" s="315">
        <v>0</v>
      </c>
      <c r="Z304" s="316">
        <f t="shared" si="62"/>
        <v>102040.76999999995</v>
      </c>
      <c r="AA304" s="314"/>
      <c r="AB304" s="318">
        <f t="shared" si="59"/>
        <v>102040.76999999995</v>
      </c>
      <c r="AD304" s="53"/>
      <c r="AE304" s="53"/>
      <c r="AF304" s="53"/>
      <c r="AG304" s="53"/>
      <c r="AH304" s="53"/>
      <c r="AI304" s="466">
        <f>SUMIF(PIVOT!A:A,'BFA ATWA FR Y3'!A304,PIVOT!C:C)</f>
        <v>149272.81000000032</v>
      </c>
      <c r="AJ304" s="404">
        <f>AJ308-AI304</f>
        <v>68887.189999999682</v>
      </c>
      <c r="AK304" s="467">
        <f>AI304/P308</f>
        <v>0.6842354693802728</v>
      </c>
      <c r="AL304" s="34" t="s">
        <v>6033</v>
      </c>
    </row>
    <row r="305" spans="1:38" ht="25.5" x14ac:dyDescent="0.25">
      <c r="B305" s="52"/>
      <c r="C305" s="76"/>
      <c r="D305" s="72" t="s">
        <v>255</v>
      </c>
      <c r="E305" s="20"/>
      <c r="F305" s="21"/>
      <c r="G305" s="22"/>
      <c r="H305" s="118"/>
      <c r="I305" s="247">
        <v>0</v>
      </c>
      <c r="K305" s="245"/>
      <c r="L305" s="231"/>
      <c r="M305" s="21"/>
      <c r="N305" s="361"/>
      <c r="O305" s="33"/>
      <c r="P305" s="410"/>
      <c r="Q305" s="262"/>
      <c r="R305" s="21"/>
      <c r="S305" s="22"/>
      <c r="T305" s="33"/>
      <c r="U305" s="34"/>
      <c r="V305" s="331"/>
      <c r="W305" s="331"/>
      <c r="X305" s="315">
        <v>0</v>
      </c>
      <c r="Z305" s="316">
        <f t="shared" si="62"/>
        <v>0</v>
      </c>
      <c r="AA305" s="314"/>
      <c r="AB305" s="318">
        <f t="shared" si="59"/>
        <v>0</v>
      </c>
      <c r="AD305" s="53"/>
      <c r="AE305" s="53"/>
      <c r="AF305" s="53"/>
      <c r="AG305" s="53"/>
      <c r="AH305" s="53"/>
      <c r="AI305" s="394">
        <f>SUMIF(PIVOT!A:A,'BFA ATWA FR Y3'!A305,PIVOT!C:C)</f>
        <v>0</v>
      </c>
      <c r="AJ305" s="395"/>
      <c r="AK305" s="34"/>
      <c r="AL305" s="34"/>
    </row>
    <row r="306" spans="1:38" ht="25.5" x14ac:dyDescent="0.25">
      <c r="B306" s="52"/>
      <c r="C306" s="76"/>
      <c r="D306" s="32" t="s">
        <v>256</v>
      </c>
      <c r="E306" s="20"/>
      <c r="F306" s="21"/>
      <c r="G306" s="22"/>
      <c r="H306" s="118"/>
      <c r="I306" s="247">
        <v>0</v>
      </c>
      <c r="K306" s="245"/>
      <c r="L306" s="231"/>
      <c r="M306" s="21"/>
      <c r="N306" s="361"/>
      <c r="O306" s="33"/>
      <c r="P306" s="410"/>
      <c r="Q306" s="262"/>
      <c r="R306" s="21"/>
      <c r="S306" s="22"/>
      <c r="T306" s="33"/>
      <c r="U306" s="34"/>
      <c r="V306" s="331"/>
      <c r="W306" s="331"/>
      <c r="X306" s="315">
        <v>0</v>
      </c>
      <c r="Z306" s="316">
        <f t="shared" si="62"/>
        <v>0</v>
      </c>
      <c r="AA306" s="314"/>
      <c r="AB306" s="318">
        <f t="shared" si="59"/>
        <v>0</v>
      </c>
      <c r="AD306" s="53"/>
      <c r="AE306" s="53"/>
      <c r="AF306" s="53"/>
      <c r="AG306" s="53"/>
      <c r="AH306" s="53"/>
      <c r="AI306" s="394">
        <f>SUMIF(PIVOT!A:A,'BFA ATWA FR Y3'!A306,PIVOT!C:C)</f>
        <v>0</v>
      </c>
      <c r="AJ306" s="395"/>
      <c r="AK306" s="34"/>
      <c r="AL306" s="34"/>
    </row>
    <row r="307" spans="1:38" x14ac:dyDescent="0.25">
      <c r="B307" s="52"/>
      <c r="C307" s="76"/>
      <c r="D307" s="67" t="s">
        <v>264</v>
      </c>
      <c r="E307" s="22"/>
      <c r="F307" s="44"/>
      <c r="G307" s="124"/>
      <c r="H307" s="118"/>
      <c r="I307" s="247">
        <v>0</v>
      </c>
      <c r="K307" s="245"/>
      <c r="L307" s="231"/>
      <c r="M307" s="21"/>
      <c r="N307" s="361"/>
      <c r="O307" s="33"/>
      <c r="P307" s="410"/>
      <c r="Q307" s="262"/>
      <c r="R307" s="21"/>
      <c r="S307" s="22"/>
      <c r="T307" s="33"/>
      <c r="U307" s="34"/>
      <c r="V307" s="331"/>
      <c r="W307" s="331"/>
      <c r="X307" s="315">
        <v>0</v>
      </c>
      <c r="Z307" s="316">
        <f t="shared" si="62"/>
        <v>0</v>
      </c>
      <c r="AA307" s="314"/>
      <c r="AB307" s="318">
        <f t="shared" si="59"/>
        <v>0</v>
      </c>
      <c r="AD307" s="53"/>
      <c r="AE307" s="53"/>
      <c r="AF307" s="53"/>
      <c r="AG307" s="53"/>
      <c r="AH307" s="53"/>
      <c r="AI307" s="394">
        <f>SUMIF(PIVOT!A:A,'BFA ATWA FR Y3'!A307,PIVOT!C:C)</f>
        <v>0</v>
      </c>
      <c r="AJ307" s="395"/>
      <c r="AK307" s="34"/>
      <c r="AL307" s="34"/>
    </row>
    <row r="308" spans="1:38" ht="38.25" x14ac:dyDescent="0.25">
      <c r="B308" s="52"/>
      <c r="C308" s="76"/>
      <c r="D308" s="32" t="s">
        <v>502</v>
      </c>
      <c r="E308" s="22" t="s">
        <v>103</v>
      </c>
      <c r="F308" s="44" t="s">
        <v>345</v>
      </c>
      <c r="G308" s="124">
        <v>24437.5</v>
      </c>
      <c r="H308" s="167"/>
      <c r="I308" s="247">
        <v>0</v>
      </c>
      <c r="K308" s="245"/>
      <c r="L308" s="231"/>
      <c r="M308" s="44" t="s">
        <v>345</v>
      </c>
      <c r="N308" s="373">
        <v>808</v>
      </c>
      <c r="O308" s="171">
        <v>270</v>
      </c>
      <c r="P308" s="413">
        <f>N308*O308</f>
        <v>218160</v>
      </c>
      <c r="Q308" s="262"/>
      <c r="R308" s="44" t="s">
        <v>345</v>
      </c>
      <c r="S308" s="124">
        <v>0</v>
      </c>
      <c r="T308" s="171">
        <f>1240.651/655.957</f>
        <v>1.8913602568461043</v>
      </c>
      <c r="U308" s="34">
        <f>S308*T308</f>
        <v>0</v>
      </c>
      <c r="V308" s="331"/>
      <c r="W308" s="331"/>
      <c r="X308" s="315">
        <v>184747.5</v>
      </c>
      <c r="Z308" s="316">
        <f t="shared" si="62"/>
        <v>218160</v>
      </c>
      <c r="AA308" s="314"/>
      <c r="AB308" s="318">
        <f t="shared" si="59"/>
        <v>33412.5</v>
      </c>
      <c r="AD308" s="53"/>
      <c r="AE308" s="298" t="s">
        <v>503</v>
      </c>
      <c r="AF308" s="53"/>
      <c r="AG308" s="53"/>
      <c r="AH308" s="53"/>
      <c r="AI308" s="394">
        <f>SUMIF(PIVOT!A:A,'BFA ATWA FR Y3'!A308,PIVOT!C:C)</f>
        <v>0</v>
      </c>
      <c r="AJ308" s="393">
        <f t="shared" ref="AJ308" si="65">P308-AI308</f>
        <v>218160</v>
      </c>
      <c r="AK308" s="349">
        <f t="shared" ref="AK308" si="66">AI308/P308</f>
        <v>0</v>
      </c>
      <c r="AL308" s="128"/>
    </row>
    <row r="309" spans="1:38" x14ac:dyDescent="0.25">
      <c r="B309" s="52"/>
      <c r="C309" s="76"/>
      <c r="D309" s="32" t="s">
        <v>301</v>
      </c>
      <c r="E309" s="22"/>
      <c r="F309" s="21"/>
      <c r="G309" s="124"/>
      <c r="H309" s="118"/>
      <c r="I309" s="247">
        <v>0</v>
      </c>
      <c r="K309" s="245"/>
      <c r="L309" s="231"/>
      <c r="M309" s="21"/>
      <c r="N309" s="361"/>
      <c r="O309" s="33"/>
      <c r="P309" s="410"/>
      <c r="Q309" s="262"/>
      <c r="R309" s="21"/>
      <c r="S309" s="22"/>
      <c r="T309" s="33"/>
      <c r="U309" s="34"/>
      <c r="V309" s="331"/>
      <c r="W309" s="331"/>
      <c r="X309" s="315">
        <v>0</v>
      </c>
      <c r="Z309" s="316">
        <f t="shared" si="62"/>
        <v>0</v>
      </c>
      <c r="AA309" s="314"/>
      <c r="AB309" s="318">
        <f t="shared" si="59"/>
        <v>0</v>
      </c>
      <c r="AD309" s="53"/>
      <c r="AE309" s="53"/>
      <c r="AF309" s="53"/>
      <c r="AG309" s="53"/>
      <c r="AH309" s="53"/>
      <c r="AI309" s="394">
        <f>SUMIF(PIVOT!A:A,'BFA ATWA FR Y3'!A309,PIVOT!C:C)</f>
        <v>0</v>
      </c>
      <c r="AJ309" s="395"/>
      <c r="AK309" s="34"/>
      <c r="AL309" s="34"/>
    </row>
    <row r="310" spans="1:38" ht="45" x14ac:dyDescent="0.25">
      <c r="A310" t="s">
        <v>609</v>
      </c>
      <c r="B310" s="46">
        <v>583636</v>
      </c>
      <c r="C310" s="76"/>
      <c r="D310" s="121" t="s">
        <v>346</v>
      </c>
      <c r="E310" s="22"/>
      <c r="F310" s="44"/>
      <c r="G310" s="158"/>
      <c r="H310" s="159"/>
      <c r="I310" s="247">
        <v>6184.0930000000008</v>
      </c>
      <c r="K310" s="245">
        <v>5807.5429999999988</v>
      </c>
      <c r="L310" s="231"/>
      <c r="M310" s="44"/>
      <c r="N310" s="361"/>
      <c r="O310" s="33"/>
      <c r="P310" s="410">
        <f>N310*O310</f>
        <v>0</v>
      </c>
      <c r="Q310" s="262"/>
      <c r="R310" s="44"/>
      <c r="S310" s="22"/>
      <c r="T310" s="33"/>
      <c r="U310" s="34">
        <f>S310*T310</f>
        <v>0</v>
      </c>
      <c r="V310" s="331"/>
      <c r="W310" s="331"/>
      <c r="X310" s="315">
        <v>6184.0930000000008</v>
      </c>
      <c r="Z310" s="316">
        <f t="shared" si="62"/>
        <v>11991.635999999999</v>
      </c>
      <c r="AA310" s="314"/>
      <c r="AB310" s="318">
        <f t="shared" si="59"/>
        <v>5807.5429999999978</v>
      </c>
      <c r="AD310" s="53"/>
      <c r="AE310" s="53"/>
      <c r="AF310" s="53"/>
      <c r="AG310" s="53"/>
      <c r="AH310" s="53"/>
      <c r="AI310" s="394">
        <f>SUMIF(PIVOT!A:A,'BFA ATWA FR Y3'!A310,PIVOT!C:C)</f>
        <v>0</v>
      </c>
      <c r="AJ310" s="395"/>
      <c r="AK310" s="34"/>
      <c r="AL310" s="34"/>
    </row>
    <row r="311" spans="1:38" ht="25.5" x14ac:dyDescent="0.25">
      <c r="B311" s="52"/>
      <c r="C311" s="76"/>
      <c r="D311" s="123" t="s">
        <v>255</v>
      </c>
      <c r="E311" s="20"/>
      <c r="F311" s="21"/>
      <c r="G311" s="22"/>
      <c r="H311" s="118"/>
      <c r="I311" s="247">
        <v>0</v>
      </c>
      <c r="K311" s="245"/>
      <c r="L311" s="231"/>
      <c r="M311" s="21"/>
      <c r="N311" s="361"/>
      <c r="O311" s="33"/>
      <c r="P311" s="410"/>
      <c r="Q311" s="262"/>
      <c r="R311" s="21"/>
      <c r="S311" s="22"/>
      <c r="T311" s="33"/>
      <c r="U311" s="34"/>
      <c r="V311" s="331"/>
      <c r="W311" s="331"/>
      <c r="X311" s="315">
        <v>0</v>
      </c>
      <c r="Z311" s="316">
        <f t="shared" si="62"/>
        <v>0</v>
      </c>
      <c r="AA311" s="314"/>
      <c r="AB311" s="318">
        <f t="shared" si="59"/>
        <v>0</v>
      </c>
      <c r="AD311" s="53"/>
      <c r="AE311" s="53"/>
      <c r="AF311" s="53"/>
      <c r="AG311" s="53"/>
      <c r="AH311" s="53"/>
      <c r="AI311" s="394">
        <f>SUMIF(PIVOT!A:A,'BFA ATWA FR Y3'!A311,PIVOT!C:C)</f>
        <v>0</v>
      </c>
      <c r="AJ311" s="395"/>
      <c r="AK311" s="34"/>
      <c r="AL311" s="34"/>
    </row>
    <row r="312" spans="1:38" ht="25.5" x14ac:dyDescent="0.25">
      <c r="B312" s="52"/>
      <c r="C312" s="76"/>
      <c r="D312" s="32" t="s">
        <v>256</v>
      </c>
      <c r="E312" s="20"/>
      <c r="F312" s="21"/>
      <c r="G312" s="22"/>
      <c r="H312" s="118">
        <f>H310/1500</f>
        <v>0</v>
      </c>
      <c r="I312" s="247">
        <v>0</v>
      </c>
      <c r="K312" s="245"/>
      <c r="L312" s="231"/>
      <c r="M312" s="21"/>
      <c r="N312" s="361"/>
      <c r="O312" s="33"/>
      <c r="P312" s="410"/>
      <c r="Q312" s="262"/>
      <c r="R312" s="21"/>
      <c r="S312" s="22"/>
      <c r="T312" s="33"/>
      <c r="U312" s="34"/>
      <c r="V312" s="331"/>
      <c r="W312" s="331"/>
      <c r="X312" s="315">
        <v>0</v>
      </c>
      <c r="Z312" s="316">
        <f t="shared" si="62"/>
        <v>0</v>
      </c>
      <c r="AA312" s="314"/>
      <c r="AB312" s="318">
        <f t="shared" si="59"/>
        <v>0</v>
      </c>
      <c r="AD312" s="53"/>
      <c r="AE312" s="53"/>
      <c r="AF312" s="53"/>
      <c r="AG312" s="53"/>
      <c r="AH312" s="53"/>
      <c r="AI312" s="394">
        <f>SUMIF(PIVOT!A:A,'BFA ATWA FR Y3'!A312,PIVOT!C:C)</f>
        <v>0</v>
      </c>
      <c r="AJ312" s="395"/>
      <c r="AK312" s="34"/>
      <c r="AL312" s="34"/>
    </row>
    <row r="313" spans="1:38" x14ac:dyDescent="0.25">
      <c r="B313" s="52"/>
      <c r="C313" s="76"/>
      <c r="D313" s="32" t="s">
        <v>264</v>
      </c>
      <c r="E313" s="22"/>
      <c r="F313" s="44"/>
      <c r="G313" s="124"/>
      <c r="H313" s="118"/>
      <c r="I313" s="247">
        <v>0</v>
      </c>
      <c r="K313" s="245"/>
      <c r="L313" s="231"/>
      <c r="M313" s="21"/>
      <c r="N313" s="361"/>
      <c r="O313" s="33"/>
      <c r="P313" s="410"/>
      <c r="Q313" s="262"/>
      <c r="R313" s="21"/>
      <c r="S313" s="22"/>
      <c r="T313" s="33"/>
      <c r="U313" s="34"/>
      <c r="V313" s="331"/>
      <c r="W313" s="331"/>
      <c r="X313" s="315">
        <v>0</v>
      </c>
      <c r="Z313" s="316">
        <f t="shared" si="62"/>
        <v>0</v>
      </c>
      <c r="AA313" s="314"/>
      <c r="AB313" s="318">
        <f t="shared" si="59"/>
        <v>0</v>
      </c>
      <c r="AD313" s="53"/>
      <c r="AE313" s="53"/>
      <c r="AF313" s="53"/>
      <c r="AG313" s="53"/>
      <c r="AH313" s="53"/>
      <c r="AI313" s="394">
        <f>SUMIF(PIVOT!A:A,'BFA ATWA FR Y3'!A313,PIVOT!C:C)</f>
        <v>0</v>
      </c>
      <c r="AJ313" s="395"/>
      <c r="AK313" s="34"/>
      <c r="AL313" s="34"/>
    </row>
    <row r="314" spans="1:38" x14ac:dyDescent="0.25">
      <c r="B314" s="52"/>
      <c r="C314" s="76"/>
      <c r="D314" s="32" t="s">
        <v>265</v>
      </c>
      <c r="E314" s="22"/>
      <c r="F314" s="44"/>
      <c r="G314" s="158"/>
      <c r="H314" s="159"/>
      <c r="I314" s="247">
        <v>0</v>
      </c>
      <c r="K314" s="245"/>
      <c r="L314" s="231"/>
      <c r="M314" s="21"/>
      <c r="N314" s="361"/>
      <c r="O314" s="33"/>
      <c r="P314" s="410"/>
      <c r="Q314" s="262"/>
      <c r="R314" s="21"/>
      <c r="S314" s="22"/>
      <c r="T314" s="33"/>
      <c r="U314" s="34"/>
      <c r="V314" s="331"/>
      <c r="W314" s="331"/>
      <c r="X314" s="315">
        <v>0</v>
      </c>
      <c r="Z314" s="316">
        <f t="shared" si="62"/>
        <v>0</v>
      </c>
      <c r="AA314" s="314"/>
      <c r="AB314" s="318">
        <f t="shared" si="59"/>
        <v>0</v>
      </c>
      <c r="AD314" s="53"/>
      <c r="AE314" s="53"/>
      <c r="AF314" s="53"/>
      <c r="AG314" s="53"/>
      <c r="AH314" s="53"/>
      <c r="AI314" s="394">
        <f>SUMIF(PIVOT!A:A,'BFA ATWA FR Y3'!A314,PIVOT!C:C)</f>
        <v>0</v>
      </c>
      <c r="AJ314" s="395"/>
      <c r="AK314" s="34"/>
      <c r="AL314" s="34"/>
    </row>
    <row r="315" spans="1:38" ht="38.25" x14ac:dyDescent="0.25">
      <c r="B315" s="52"/>
      <c r="C315" s="76"/>
      <c r="D315" s="32" t="s">
        <v>347</v>
      </c>
      <c r="E315" s="22" t="s">
        <v>103</v>
      </c>
      <c r="F315" s="44" t="s">
        <v>235</v>
      </c>
      <c r="G315" s="158">
        <v>590</v>
      </c>
      <c r="H315" s="159">
        <f>7500/655.957</f>
        <v>11.433676292805778</v>
      </c>
      <c r="I315" s="247">
        <v>0</v>
      </c>
      <c r="K315" s="254"/>
      <c r="L315" s="354"/>
      <c r="M315" s="44"/>
      <c r="N315" s="376"/>
      <c r="O315" s="158"/>
      <c r="P315" s="410">
        <f>N315*O315</f>
        <v>0</v>
      </c>
      <c r="Q315" s="262"/>
      <c r="R315" s="44" t="s">
        <v>235</v>
      </c>
      <c r="S315" s="158">
        <v>808</v>
      </c>
      <c r="T315" s="172"/>
      <c r="U315" s="34">
        <f>S315*T315</f>
        <v>0</v>
      </c>
      <c r="V315" s="331"/>
      <c r="W315" s="331"/>
      <c r="X315" s="315">
        <v>17928.00442711946</v>
      </c>
      <c r="Z315" s="316">
        <f t="shared" si="62"/>
        <v>0</v>
      </c>
      <c r="AA315" s="314"/>
      <c r="AB315" s="318">
        <f t="shared" si="59"/>
        <v>-17928.00442711946</v>
      </c>
      <c r="AD315" s="53"/>
      <c r="AE315" s="53"/>
      <c r="AF315" s="53"/>
      <c r="AG315" s="53"/>
      <c r="AH315" s="53"/>
      <c r="AI315" s="394">
        <f>SUMIF(PIVOT!A:A,'BFA ATWA FR Y3'!A315,PIVOT!C:C)</f>
        <v>0</v>
      </c>
      <c r="AJ315" s="395"/>
      <c r="AK315" s="34"/>
      <c r="AL315" s="34"/>
    </row>
    <row r="316" spans="1:38" ht="45" x14ac:dyDescent="0.25">
      <c r="A316" t="s">
        <v>610</v>
      </c>
      <c r="B316" s="46">
        <v>583637</v>
      </c>
      <c r="C316" s="76"/>
      <c r="D316" s="121" t="s">
        <v>348</v>
      </c>
      <c r="E316" s="22"/>
      <c r="F316" s="44"/>
      <c r="G316" s="158"/>
      <c r="H316" s="159"/>
      <c r="I316" s="247">
        <v>8553.1569999999992</v>
      </c>
      <c r="K316" s="245">
        <v>7760.0349999999999</v>
      </c>
      <c r="L316" s="231"/>
      <c r="M316" s="44"/>
      <c r="N316" s="361"/>
      <c r="O316" s="33"/>
      <c r="P316" s="410">
        <f>N316*O316</f>
        <v>0</v>
      </c>
      <c r="Q316" s="262"/>
      <c r="R316" s="44"/>
      <c r="S316" s="22"/>
      <c r="T316" s="33"/>
      <c r="U316" s="34">
        <f>S316*T316</f>
        <v>0</v>
      </c>
      <c r="V316" s="331"/>
      <c r="W316" s="331"/>
      <c r="X316" s="315">
        <v>8553.1569999999992</v>
      </c>
      <c r="Z316" s="316">
        <f t="shared" si="62"/>
        <v>16313.191999999999</v>
      </c>
      <c r="AA316" s="314"/>
      <c r="AB316" s="318">
        <f t="shared" si="59"/>
        <v>7760.0349999999999</v>
      </c>
      <c r="AD316" s="53"/>
      <c r="AE316" s="53"/>
      <c r="AF316" s="53"/>
      <c r="AG316" s="53"/>
      <c r="AH316" s="53"/>
      <c r="AI316" s="394">
        <f>SUMIF(PIVOT!A:A,'BFA ATWA FR Y3'!A316,PIVOT!C:C)</f>
        <v>0</v>
      </c>
      <c r="AJ316" s="395"/>
      <c r="AK316" s="34"/>
      <c r="AL316" s="34"/>
    </row>
    <row r="317" spans="1:38" ht="25.5" x14ac:dyDescent="0.25">
      <c r="B317" s="52"/>
      <c r="C317" s="76"/>
      <c r="D317" s="123" t="s">
        <v>255</v>
      </c>
      <c r="E317" s="20"/>
      <c r="F317" s="21"/>
      <c r="G317" s="22"/>
      <c r="H317" s="118"/>
      <c r="I317" s="247">
        <v>0</v>
      </c>
      <c r="K317" s="245"/>
      <c r="L317" s="231"/>
      <c r="M317" s="21"/>
      <c r="N317" s="361"/>
      <c r="O317" s="33"/>
      <c r="P317" s="410"/>
      <c r="Q317" s="262"/>
      <c r="R317" s="21"/>
      <c r="S317" s="22"/>
      <c r="T317" s="33"/>
      <c r="U317" s="34"/>
      <c r="V317" s="331"/>
      <c r="W317" s="331"/>
      <c r="X317" s="315">
        <v>0</v>
      </c>
      <c r="Z317" s="316">
        <f t="shared" si="62"/>
        <v>0</v>
      </c>
      <c r="AA317" s="314"/>
      <c r="AB317" s="318">
        <f t="shared" si="59"/>
        <v>0</v>
      </c>
      <c r="AD317" s="53"/>
      <c r="AE317" s="53"/>
      <c r="AF317" s="53"/>
      <c r="AG317" s="53"/>
      <c r="AH317" s="53"/>
      <c r="AI317" s="394">
        <f>SUMIF(PIVOT!A:A,'BFA ATWA FR Y3'!A317,PIVOT!C:C)</f>
        <v>0</v>
      </c>
      <c r="AJ317" s="395"/>
      <c r="AK317" s="34"/>
      <c r="AL317" s="34"/>
    </row>
    <row r="318" spans="1:38" ht="25.5" x14ac:dyDescent="0.25">
      <c r="B318" s="52"/>
      <c r="C318" s="76"/>
      <c r="D318" s="32" t="s">
        <v>256</v>
      </c>
      <c r="E318" s="20"/>
      <c r="F318" s="21"/>
      <c r="G318" s="22"/>
      <c r="H318" s="118"/>
      <c r="I318" s="247">
        <v>0</v>
      </c>
      <c r="K318" s="245"/>
      <c r="L318" s="231"/>
      <c r="M318" s="21"/>
      <c r="N318" s="361"/>
      <c r="O318" s="33"/>
      <c r="P318" s="410"/>
      <c r="Q318" s="262"/>
      <c r="R318" s="21"/>
      <c r="S318" s="22"/>
      <c r="T318" s="33"/>
      <c r="U318" s="34"/>
      <c r="V318" s="331"/>
      <c r="W318" s="331"/>
      <c r="X318" s="315">
        <v>0</v>
      </c>
      <c r="Z318" s="316">
        <f t="shared" si="62"/>
        <v>0</v>
      </c>
      <c r="AA318" s="314"/>
      <c r="AB318" s="318">
        <f t="shared" si="59"/>
        <v>0</v>
      </c>
      <c r="AD318" s="53"/>
      <c r="AE318" s="53"/>
      <c r="AF318" s="53"/>
      <c r="AG318" s="53"/>
      <c r="AH318" s="53"/>
      <c r="AI318" s="394">
        <f>SUMIF(PIVOT!A:A,'BFA ATWA FR Y3'!A318,PIVOT!C:C)</f>
        <v>0</v>
      </c>
      <c r="AJ318" s="395"/>
      <c r="AK318" s="34"/>
      <c r="AL318" s="34"/>
    </row>
    <row r="319" spans="1:38" x14ac:dyDescent="0.25">
      <c r="B319" s="52"/>
      <c r="C319" s="76"/>
      <c r="D319" s="67" t="s">
        <v>264</v>
      </c>
      <c r="E319" s="22"/>
      <c r="F319" s="44"/>
      <c r="G319" s="124"/>
      <c r="H319" s="118"/>
      <c r="I319" s="247">
        <v>0</v>
      </c>
      <c r="K319" s="245"/>
      <c r="L319" s="231"/>
      <c r="M319" s="21"/>
      <c r="N319" s="361"/>
      <c r="O319" s="33"/>
      <c r="P319" s="410"/>
      <c r="Q319" s="262"/>
      <c r="R319" s="21"/>
      <c r="S319" s="22"/>
      <c r="T319" s="33"/>
      <c r="U319" s="34"/>
      <c r="V319" s="331"/>
      <c r="W319" s="331"/>
      <c r="X319" s="315">
        <v>0</v>
      </c>
      <c r="Z319" s="316">
        <f t="shared" si="62"/>
        <v>0</v>
      </c>
      <c r="AA319" s="314"/>
      <c r="AB319" s="318">
        <f t="shared" si="59"/>
        <v>0</v>
      </c>
      <c r="AD319" s="53"/>
      <c r="AE319" s="53"/>
      <c r="AF319" s="53"/>
      <c r="AG319" s="53"/>
      <c r="AH319" s="53"/>
      <c r="AI319" s="394">
        <f>SUMIF(PIVOT!A:A,'BFA ATWA FR Y3'!A319,PIVOT!C:C)</f>
        <v>0</v>
      </c>
      <c r="AJ319" s="395"/>
      <c r="AK319" s="34"/>
      <c r="AL319" s="34"/>
    </row>
    <row r="320" spans="1:38" x14ac:dyDescent="0.25">
      <c r="B320" s="52"/>
      <c r="C320" s="76"/>
      <c r="D320" s="32" t="s">
        <v>265</v>
      </c>
      <c r="E320" s="22"/>
      <c r="F320" s="44"/>
      <c r="G320" s="163"/>
      <c r="H320" s="164"/>
      <c r="I320" s="247">
        <v>0</v>
      </c>
      <c r="K320" s="245"/>
      <c r="L320" s="231"/>
      <c r="M320" s="21"/>
      <c r="N320" s="361"/>
      <c r="O320" s="33"/>
      <c r="P320" s="410"/>
      <c r="Q320" s="262"/>
      <c r="R320" s="21"/>
      <c r="S320" s="22"/>
      <c r="T320" s="33"/>
      <c r="U320" s="34"/>
      <c r="V320" s="331"/>
      <c r="W320" s="331"/>
      <c r="X320" s="315">
        <v>0</v>
      </c>
      <c r="Z320" s="316">
        <f t="shared" si="62"/>
        <v>0</v>
      </c>
      <c r="AA320" s="314"/>
      <c r="AB320" s="318">
        <f t="shared" si="59"/>
        <v>0</v>
      </c>
      <c r="AD320" s="53"/>
      <c r="AE320" s="53"/>
      <c r="AF320" s="53"/>
      <c r="AG320" s="53"/>
      <c r="AH320" s="53"/>
      <c r="AI320" s="394">
        <f>SUMIF(PIVOT!A:A,'BFA ATWA FR Y3'!A320,PIVOT!C:C)</f>
        <v>0</v>
      </c>
      <c r="AJ320" s="395"/>
      <c r="AK320" s="34"/>
      <c r="AL320" s="34"/>
    </row>
    <row r="321" spans="1:38" ht="38.25" x14ac:dyDescent="0.25">
      <c r="B321" s="52"/>
      <c r="C321" s="76"/>
      <c r="D321" s="32" t="s">
        <v>349</v>
      </c>
      <c r="E321" s="22" t="s">
        <v>103</v>
      </c>
      <c r="F321" s="44" t="s">
        <v>235</v>
      </c>
      <c r="G321" s="158">
        <v>590</v>
      </c>
      <c r="H321" s="159">
        <f>7500/655.957</f>
        <v>11.433676292805778</v>
      </c>
      <c r="I321" s="247">
        <v>0</v>
      </c>
      <c r="K321" s="254"/>
      <c r="L321" s="354"/>
      <c r="M321" s="44"/>
      <c r="N321" s="376"/>
      <c r="O321" s="158"/>
      <c r="P321" s="410">
        <f>N321*O321</f>
        <v>0</v>
      </c>
      <c r="Q321" s="262"/>
      <c r="R321" s="44" t="s">
        <v>235</v>
      </c>
      <c r="S321" s="158">
        <v>808</v>
      </c>
      <c r="T321" s="172"/>
      <c r="U321" s="34">
        <f>S321*T321</f>
        <v>0</v>
      </c>
      <c r="V321" s="331"/>
      <c r="W321" s="331"/>
      <c r="X321" s="315">
        <v>17928.00442711946</v>
      </c>
      <c r="Z321" s="316">
        <f t="shared" si="62"/>
        <v>0</v>
      </c>
      <c r="AA321" s="314"/>
      <c r="AB321" s="318">
        <f t="shared" si="59"/>
        <v>-17928.00442711946</v>
      </c>
      <c r="AD321" s="53"/>
      <c r="AE321" s="53"/>
      <c r="AF321" s="53"/>
      <c r="AG321" s="53"/>
      <c r="AH321" s="53"/>
      <c r="AI321" s="394">
        <f>SUMIF(PIVOT!A:A,'BFA ATWA FR Y3'!A321,PIVOT!C:C)</f>
        <v>0</v>
      </c>
      <c r="AJ321" s="395"/>
      <c r="AK321" s="34"/>
      <c r="AL321" s="34"/>
    </row>
    <row r="322" spans="1:38" ht="45" x14ac:dyDescent="0.25">
      <c r="A322" t="s">
        <v>567</v>
      </c>
      <c r="B322" s="46">
        <v>583638</v>
      </c>
      <c r="C322" s="76"/>
      <c r="D322" s="121" t="s">
        <v>350</v>
      </c>
      <c r="E322" s="22"/>
      <c r="F322" s="44"/>
      <c r="G322" s="158"/>
      <c r="H322" s="159"/>
      <c r="I322" s="247">
        <v>8446.4439999999995</v>
      </c>
      <c r="K322" s="245">
        <v>8095.04</v>
      </c>
      <c r="L322" s="231"/>
      <c r="M322" s="44"/>
      <c r="N322" s="361"/>
      <c r="O322" s="33"/>
      <c r="P322" s="410">
        <f>N322*O322</f>
        <v>0</v>
      </c>
      <c r="Q322" s="262"/>
      <c r="R322" s="44"/>
      <c r="S322" s="22"/>
      <c r="T322" s="33"/>
      <c r="U322" s="34">
        <f>S322*T322</f>
        <v>0</v>
      </c>
      <c r="V322" s="331"/>
      <c r="W322" s="331"/>
      <c r="X322" s="315">
        <v>8446.4439999999995</v>
      </c>
      <c r="Z322" s="316">
        <f t="shared" si="62"/>
        <v>16541.484</v>
      </c>
      <c r="AA322" s="314"/>
      <c r="AB322" s="318">
        <f t="shared" si="59"/>
        <v>8095.0400000000009</v>
      </c>
      <c r="AD322" s="53"/>
      <c r="AE322" s="53"/>
      <c r="AF322" s="53"/>
      <c r="AG322" s="53"/>
      <c r="AH322" s="53"/>
      <c r="AI322" s="466">
        <f>SUMIF(PIVOT!A:A,'BFA ATWA FR Y3'!A322,PIVOT!C:C)</f>
        <v>19346.991999999998</v>
      </c>
      <c r="AJ322" s="404">
        <f>AJ327-AI322</f>
        <v>-1570.9919999999984</v>
      </c>
      <c r="AK322" s="467">
        <f>AI322/P327</f>
        <v>1.0883771377137712</v>
      </c>
      <c r="AL322" s="34"/>
    </row>
    <row r="323" spans="1:38" ht="25.5" x14ac:dyDescent="0.25">
      <c r="B323" s="52"/>
      <c r="C323" s="76"/>
      <c r="D323" s="123" t="s">
        <v>255</v>
      </c>
      <c r="E323" s="20"/>
      <c r="F323" s="21"/>
      <c r="G323" s="22"/>
      <c r="H323" s="118"/>
      <c r="I323" s="247">
        <v>0</v>
      </c>
      <c r="K323" s="245"/>
      <c r="L323" s="231"/>
      <c r="M323" s="21"/>
      <c r="N323" s="361"/>
      <c r="O323" s="33"/>
      <c r="P323" s="410"/>
      <c r="Q323" s="262"/>
      <c r="R323" s="21"/>
      <c r="S323" s="22"/>
      <c r="T323" s="33"/>
      <c r="U323" s="34"/>
      <c r="V323" s="331"/>
      <c r="W323" s="331"/>
      <c r="X323" s="315">
        <v>0</v>
      </c>
      <c r="Z323" s="316">
        <f t="shared" si="62"/>
        <v>0</v>
      </c>
      <c r="AA323" s="314"/>
      <c r="AB323" s="318">
        <f t="shared" si="59"/>
        <v>0</v>
      </c>
      <c r="AD323" s="53"/>
      <c r="AE323" s="53"/>
      <c r="AF323" s="53"/>
      <c r="AG323" s="53"/>
      <c r="AH323" s="53"/>
      <c r="AI323" s="394">
        <f>SUMIF(PIVOT!A:A,'BFA ATWA FR Y3'!A323,PIVOT!C:C)</f>
        <v>0</v>
      </c>
      <c r="AJ323" s="395"/>
      <c r="AK323" s="34"/>
      <c r="AL323" s="34"/>
    </row>
    <row r="324" spans="1:38" ht="25.5" x14ac:dyDescent="0.25">
      <c r="B324" s="52"/>
      <c r="C324" s="76"/>
      <c r="D324" s="32" t="s">
        <v>256</v>
      </c>
      <c r="E324" s="20"/>
      <c r="F324" s="21"/>
      <c r="G324" s="22"/>
      <c r="H324" s="118"/>
      <c r="I324" s="247">
        <v>0</v>
      </c>
      <c r="K324" s="245"/>
      <c r="L324" s="231"/>
      <c r="M324" s="21"/>
      <c r="N324" s="361"/>
      <c r="O324" s="33"/>
      <c r="P324" s="410"/>
      <c r="Q324" s="262"/>
      <c r="R324" s="21"/>
      <c r="S324" s="22"/>
      <c r="T324" s="33"/>
      <c r="U324" s="34"/>
      <c r="V324" s="331"/>
      <c r="W324" s="331"/>
      <c r="X324" s="315">
        <v>0</v>
      </c>
      <c r="Z324" s="316">
        <f t="shared" si="62"/>
        <v>0</v>
      </c>
      <c r="AA324" s="314"/>
      <c r="AB324" s="318">
        <f t="shared" si="59"/>
        <v>0</v>
      </c>
      <c r="AD324" s="53"/>
      <c r="AE324" s="53"/>
      <c r="AF324" s="53"/>
      <c r="AG324" s="53"/>
      <c r="AH324" s="53"/>
      <c r="AI324" s="394">
        <f>SUMIF(PIVOT!A:A,'BFA ATWA FR Y3'!A324,PIVOT!C:C)</f>
        <v>0</v>
      </c>
      <c r="AJ324" s="395"/>
      <c r="AK324" s="34"/>
      <c r="AL324" s="34"/>
    </row>
    <row r="325" spans="1:38" x14ac:dyDescent="0.25">
      <c r="B325" s="52"/>
      <c r="C325" s="76"/>
      <c r="D325" s="32" t="s">
        <v>264</v>
      </c>
      <c r="E325" s="22"/>
      <c r="F325" s="44"/>
      <c r="G325" s="124"/>
      <c r="H325" s="118"/>
      <c r="I325" s="247">
        <v>0</v>
      </c>
      <c r="K325" s="245"/>
      <c r="L325" s="231"/>
      <c r="M325" s="21"/>
      <c r="N325" s="361"/>
      <c r="O325" s="33"/>
      <c r="P325" s="410"/>
      <c r="Q325" s="262"/>
      <c r="R325" s="21"/>
      <c r="S325" s="22"/>
      <c r="T325" s="33"/>
      <c r="U325" s="34"/>
      <c r="V325" s="331"/>
      <c r="W325" s="331"/>
      <c r="X325" s="315">
        <v>0</v>
      </c>
      <c r="Z325" s="316">
        <f t="shared" si="62"/>
        <v>0</v>
      </c>
      <c r="AA325" s="314"/>
      <c r="AB325" s="318">
        <f t="shared" si="59"/>
        <v>0</v>
      </c>
      <c r="AD325" s="53"/>
      <c r="AE325" s="53"/>
      <c r="AF325" s="53"/>
      <c r="AG325" s="53"/>
      <c r="AH325" s="53"/>
      <c r="AI325" s="394">
        <f>SUMIF(PIVOT!A:A,'BFA ATWA FR Y3'!A325,PIVOT!C:C)</f>
        <v>0</v>
      </c>
      <c r="AJ325" s="395"/>
      <c r="AK325" s="34"/>
      <c r="AL325" s="34"/>
    </row>
    <row r="326" spans="1:38" x14ac:dyDescent="0.25">
      <c r="B326" s="52"/>
      <c r="C326" s="76"/>
      <c r="D326" s="32" t="s">
        <v>265</v>
      </c>
      <c r="E326" s="22"/>
      <c r="F326" s="44"/>
      <c r="G326" s="158"/>
      <c r="H326" s="159"/>
      <c r="I326" s="247">
        <v>0</v>
      </c>
      <c r="K326" s="245"/>
      <c r="L326" s="231"/>
      <c r="M326" s="21"/>
      <c r="N326" s="361"/>
      <c r="O326" s="33"/>
      <c r="P326" s="413"/>
      <c r="Q326" s="262"/>
      <c r="R326" s="21"/>
      <c r="S326" s="22"/>
      <c r="T326" s="131"/>
      <c r="U326" s="128"/>
      <c r="V326" s="331"/>
      <c r="W326" s="331"/>
      <c r="X326" s="315">
        <v>0</v>
      </c>
      <c r="Z326" s="316">
        <f t="shared" si="62"/>
        <v>0</v>
      </c>
      <c r="AA326" s="314"/>
      <c r="AB326" s="318">
        <f t="shared" si="59"/>
        <v>0</v>
      </c>
      <c r="AD326" s="53"/>
      <c r="AE326" s="53"/>
      <c r="AF326" s="53"/>
      <c r="AG326" s="53"/>
      <c r="AH326" s="53"/>
      <c r="AI326" s="394">
        <f>SUMIF(PIVOT!A:A,'BFA ATWA FR Y3'!A326,PIVOT!C:C)</f>
        <v>0</v>
      </c>
      <c r="AJ326" s="396"/>
      <c r="AK326" s="128"/>
      <c r="AL326" s="128"/>
    </row>
    <row r="327" spans="1:38" ht="38.25" x14ac:dyDescent="0.25">
      <c r="B327" s="52"/>
      <c r="C327" s="76"/>
      <c r="D327" s="32" t="s">
        <v>351</v>
      </c>
      <c r="E327" s="22" t="s">
        <v>103</v>
      </c>
      <c r="F327" s="44" t="s">
        <v>352</v>
      </c>
      <c r="G327" s="158">
        <v>590</v>
      </c>
      <c r="H327" s="159">
        <f>7500/655.957</f>
        <v>11.433676292805778</v>
      </c>
      <c r="I327" s="247">
        <v>0</v>
      </c>
      <c r="K327" s="254"/>
      <c r="L327" s="354"/>
      <c r="M327" s="44" t="s">
        <v>352</v>
      </c>
      <c r="N327" s="376">
        <v>808</v>
      </c>
      <c r="O327" s="158">
        <v>22</v>
      </c>
      <c r="P327" s="413">
        <f>N327*O327</f>
        <v>17776</v>
      </c>
      <c r="Q327" s="262"/>
      <c r="R327" s="44" t="s">
        <v>352</v>
      </c>
      <c r="S327" s="158">
        <v>808</v>
      </c>
      <c r="T327" s="158">
        <v>22</v>
      </c>
      <c r="U327" s="128">
        <f>S327*T327</f>
        <v>17776</v>
      </c>
      <c r="V327" s="331"/>
      <c r="W327" s="331"/>
      <c r="X327" s="315">
        <v>27166.414871706529</v>
      </c>
      <c r="Z327" s="316">
        <f t="shared" si="62"/>
        <v>35552</v>
      </c>
      <c r="AA327" s="314"/>
      <c r="AB327" s="318">
        <f t="shared" si="59"/>
        <v>8385.5851282934709</v>
      </c>
      <c r="AD327" s="53"/>
      <c r="AE327" s="298" t="s">
        <v>504</v>
      </c>
      <c r="AF327" s="298" t="s">
        <v>505</v>
      </c>
      <c r="AG327" s="298" t="s">
        <v>506</v>
      </c>
      <c r="AH327" s="53"/>
      <c r="AI327" s="394">
        <f>SUMIF(PIVOT!A:A,'BFA ATWA FR Y3'!A327,PIVOT!C:C)</f>
        <v>0</v>
      </c>
      <c r="AJ327" s="393">
        <f t="shared" ref="AJ327" si="67">P327-AI327</f>
        <v>17776</v>
      </c>
      <c r="AK327" s="349">
        <f t="shared" ref="AK327" si="68">AI327/P327</f>
        <v>0</v>
      </c>
      <c r="AL327" s="128"/>
    </row>
    <row r="328" spans="1:38" ht="54" customHeight="1" x14ac:dyDescent="0.25">
      <c r="A328" t="s">
        <v>611</v>
      </c>
      <c r="B328" s="46">
        <v>583639</v>
      </c>
      <c r="C328" s="76"/>
      <c r="D328" s="121" t="s">
        <v>353</v>
      </c>
      <c r="E328" s="22"/>
      <c r="F328" s="44"/>
      <c r="G328" s="158"/>
      <c r="H328" s="159"/>
      <c r="I328" s="247">
        <v>18882.343999999997</v>
      </c>
      <c r="K328" s="245">
        <v>0</v>
      </c>
      <c r="L328" s="231"/>
      <c r="M328" s="44"/>
      <c r="N328" s="361"/>
      <c r="O328" s="33"/>
      <c r="P328" s="410">
        <f>N328*O328</f>
        <v>0</v>
      </c>
      <c r="Q328" s="262"/>
      <c r="R328" s="44"/>
      <c r="S328" s="22"/>
      <c r="T328" s="33"/>
      <c r="U328" s="34">
        <f>S328*T328</f>
        <v>0</v>
      </c>
      <c r="V328" s="331"/>
      <c r="W328" s="331"/>
      <c r="X328" s="315">
        <v>18882.343999999997</v>
      </c>
      <c r="Z328" s="316">
        <f t="shared" si="62"/>
        <v>18882.343999999997</v>
      </c>
      <c r="AA328" s="314"/>
      <c r="AB328" s="318">
        <f t="shared" si="59"/>
        <v>0</v>
      </c>
      <c r="AD328" s="53"/>
      <c r="AE328" s="53"/>
      <c r="AF328" s="53"/>
      <c r="AG328" s="53"/>
      <c r="AH328" s="53"/>
      <c r="AI328" s="394">
        <f>SUMIF(PIVOT!A:A,'BFA ATWA FR Y3'!A328,PIVOT!C:C)</f>
        <v>0</v>
      </c>
      <c r="AJ328" s="395"/>
      <c r="AK328" s="34"/>
      <c r="AL328" s="34"/>
    </row>
    <row r="329" spans="1:38" ht="25.5" x14ac:dyDescent="0.25">
      <c r="B329" s="52"/>
      <c r="C329" s="76"/>
      <c r="D329" s="72" t="s">
        <v>255</v>
      </c>
      <c r="E329" s="20"/>
      <c r="F329" s="21"/>
      <c r="G329" s="22"/>
      <c r="H329" s="118"/>
      <c r="I329" s="247">
        <v>0</v>
      </c>
      <c r="K329" s="245"/>
      <c r="L329" s="231"/>
      <c r="M329" s="21"/>
      <c r="N329" s="361"/>
      <c r="O329" s="33"/>
      <c r="P329" s="410"/>
      <c r="Q329" s="262"/>
      <c r="R329" s="21"/>
      <c r="S329" s="22"/>
      <c r="T329" s="33"/>
      <c r="U329" s="34"/>
      <c r="V329" s="331"/>
      <c r="W329" s="331"/>
      <c r="X329" s="315">
        <v>0</v>
      </c>
      <c r="Z329" s="316">
        <f t="shared" si="62"/>
        <v>0</v>
      </c>
      <c r="AA329" s="314"/>
      <c r="AB329" s="318">
        <f t="shared" si="59"/>
        <v>0</v>
      </c>
      <c r="AD329" s="53"/>
      <c r="AE329" s="53"/>
      <c r="AF329" s="53"/>
      <c r="AG329" s="53"/>
      <c r="AH329" s="53"/>
      <c r="AI329" s="394">
        <f>SUMIF(PIVOT!A:A,'BFA ATWA FR Y3'!A329,PIVOT!C:C)</f>
        <v>0</v>
      </c>
      <c r="AJ329" s="395"/>
      <c r="AK329" s="34"/>
      <c r="AL329" s="34"/>
    </row>
    <row r="330" spans="1:38" ht="25.5" x14ac:dyDescent="0.25">
      <c r="B330" s="52"/>
      <c r="C330" s="76"/>
      <c r="D330" s="32" t="s">
        <v>256</v>
      </c>
      <c r="E330" s="20"/>
      <c r="F330" s="21"/>
      <c r="G330" s="22"/>
      <c r="H330" s="118"/>
      <c r="I330" s="247">
        <v>0</v>
      </c>
      <c r="K330" s="245"/>
      <c r="L330" s="231"/>
      <c r="M330" s="21"/>
      <c r="N330" s="361"/>
      <c r="O330" s="33"/>
      <c r="P330" s="410"/>
      <c r="Q330" s="262"/>
      <c r="R330" s="21"/>
      <c r="S330" s="22"/>
      <c r="T330" s="33"/>
      <c r="U330" s="34"/>
      <c r="V330" s="331"/>
      <c r="W330" s="331"/>
      <c r="X330" s="315">
        <v>0</v>
      </c>
      <c r="Z330" s="316">
        <f t="shared" si="62"/>
        <v>0</v>
      </c>
      <c r="AA330" s="314"/>
      <c r="AB330" s="318">
        <f t="shared" si="59"/>
        <v>0</v>
      </c>
      <c r="AD330" s="53"/>
      <c r="AE330" s="53"/>
      <c r="AF330" s="53"/>
      <c r="AG330" s="53"/>
      <c r="AH330" s="53"/>
      <c r="AI330" s="394">
        <f>SUMIF(PIVOT!A:A,'BFA ATWA FR Y3'!A330,PIVOT!C:C)</f>
        <v>0</v>
      </c>
      <c r="AJ330" s="395"/>
      <c r="AK330" s="34"/>
      <c r="AL330" s="34"/>
    </row>
    <row r="331" spans="1:38" x14ac:dyDescent="0.25">
      <c r="B331" s="52"/>
      <c r="C331" s="76"/>
      <c r="D331" s="67" t="s">
        <v>264</v>
      </c>
      <c r="E331" s="22"/>
      <c r="F331" s="44"/>
      <c r="G331" s="124"/>
      <c r="H331" s="118"/>
      <c r="I331" s="247">
        <v>0</v>
      </c>
      <c r="K331" s="245"/>
      <c r="L331" s="231"/>
      <c r="M331" s="21"/>
      <c r="N331" s="361"/>
      <c r="O331" s="33"/>
      <c r="P331" s="410"/>
      <c r="Q331" s="262"/>
      <c r="R331" s="21"/>
      <c r="S331" s="22"/>
      <c r="T331" s="33"/>
      <c r="U331" s="34"/>
      <c r="V331" s="331"/>
      <c r="W331" s="331"/>
      <c r="X331" s="315">
        <v>0</v>
      </c>
      <c r="Z331" s="316">
        <f t="shared" si="62"/>
        <v>0</v>
      </c>
      <c r="AA331" s="314"/>
      <c r="AB331" s="318">
        <f t="shared" si="59"/>
        <v>0</v>
      </c>
      <c r="AD331" s="53"/>
      <c r="AE331" s="53"/>
      <c r="AF331" s="53"/>
      <c r="AG331" s="53"/>
      <c r="AH331" s="53"/>
      <c r="AI331" s="394">
        <f>SUMIF(PIVOT!A:A,'BFA ATWA FR Y3'!A331,PIVOT!C:C)</f>
        <v>0</v>
      </c>
      <c r="AJ331" s="395"/>
      <c r="AK331" s="34"/>
      <c r="AL331" s="34"/>
    </row>
    <row r="332" spans="1:38" ht="25.5" x14ac:dyDescent="0.25">
      <c r="B332" s="52"/>
      <c r="C332" s="76"/>
      <c r="D332" s="32" t="s">
        <v>265</v>
      </c>
      <c r="E332" s="47" t="s">
        <v>18</v>
      </c>
      <c r="F332" s="44" t="s">
        <v>354</v>
      </c>
      <c r="G332" s="158">
        <v>590</v>
      </c>
      <c r="H332" s="159">
        <f>19000/655.957</f>
        <v>28.965313275107974</v>
      </c>
      <c r="I332" s="247">
        <v>0</v>
      </c>
      <c r="K332" s="245"/>
      <c r="L332" s="231"/>
      <c r="M332" s="21"/>
      <c r="N332" s="361"/>
      <c r="O332" s="33"/>
      <c r="P332" s="410"/>
      <c r="Q332" s="262"/>
      <c r="R332" s="21"/>
      <c r="S332" s="22"/>
      <c r="T332" s="33"/>
      <c r="U332" s="34"/>
      <c r="V332" s="331"/>
      <c r="W332" s="331"/>
      <c r="X332" s="315">
        <v>0</v>
      </c>
      <c r="Z332" s="316">
        <f t="shared" si="62"/>
        <v>0</v>
      </c>
      <c r="AA332" s="314"/>
      <c r="AB332" s="318">
        <f t="shared" si="59"/>
        <v>0</v>
      </c>
      <c r="AD332" s="53"/>
      <c r="AE332" s="53"/>
      <c r="AF332" s="53"/>
      <c r="AG332" s="53"/>
      <c r="AH332" s="53"/>
      <c r="AI332" s="394">
        <f>SUMIF(PIVOT!A:A,'BFA ATWA FR Y3'!A332,PIVOT!C:C)</f>
        <v>0</v>
      </c>
      <c r="AJ332" s="395"/>
      <c r="AK332" s="34"/>
      <c r="AL332" s="34"/>
    </row>
    <row r="333" spans="1:38" x14ac:dyDescent="0.25">
      <c r="B333" s="52"/>
      <c r="C333" s="76"/>
      <c r="D333" s="67" t="s">
        <v>301</v>
      </c>
      <c r="E333" s="22"/>
      <c r="F333" s="21"/>
      <c r="G333" s="124"/>
      <c r="H333" s="118"/>
      <c r="I333" s="247">
        <v>0</v>
      </c>
      <c r="K333" s="245"/>
      <c r="L333" s="231"/>
      <c r="M333" s="21"/>
      <c r="N333" s="361"/>
      <c r="O333" s="33"/>
      <c r="P333" s="410"/>
      <c r="Q333" s="262"/>
      <c r="R333" s="21"/>
      <c r="S333" s="22"/>
      <c r="T333" s="33"/>
      <c r="U333" s="34"/>
      <c r="V333" s="331"/>
      <c r="W333" s="331"/>
      <c r="X333" s="315">
        <v>0</v>
      </c>
      <c r="Z333" s="316">
        <f t="shared" si="62"/>
        <v>0</v>
      </c>
      <c r="AA333" s="314"/>
      <c r="AB333" s="318">
        <f t="shared" si="59"/>
        <v>0</v>
      </c>
      <c r="AD333" s="53"/>
      <c r="AE333" s="53"/>
      <c r="AF333" s="53"/>
      <c r="AG333" s="53"/>
      <c r="AH333" s="53"/>
      <c r="AI333" s="394">
        <f>SUMIF(PIVOT!A:A,'BFA ATWA FR Y3'!A333,PIVOT!C:C)</f>
        <v>0</v>
      </c>
      <c r="AJ333" s="395"/>
      <c r="AK333" s="34"/>
      <c r="AL333" s="34"/>
    </row>
    <row r="334" spans="1:38" ht="60" x14ac:dyDescent="0.25">
      <c r="B334" s="173"/>
      <c r="C334" s="285"/>
      <c r="D334" s="121" t="s">
        <v>355</v>
      </c>
      <c r="E334" s="22"/>
      <c r="F334" s="44"/>
      <c r="G334" s="163"/>
      <c r="H334" s="164"/>
      <c r="I334" s="247">
        <v>0</v>
      </c>
      <c r="K334" s="245"/>
      <c r="L334" s="231"/>
      <c r="M334" s="44" t="s">
        <v>206</v>
      </c>
      <c r="N334" s="361"/>
      <c r="O334" s="33"/>
      <c r="P334" s="410">
        <f>N334*O334</f>
        <v>0</v>
      </c>
      <c r="Q334" s="262"/>
      <c r="R334" s="44"/>
      <c r="S334" s="22"/>
      <c r="T334" s="33"/>
      <c r="U334" s="34">
        <f>S334*T334</f>
        <v>0</v>
      </c>
      <c r="V334" s="331"/>
      <c r="W334" s="331"/>
      <c r="X334" s="315">
        <v>0</v>
      </c>
      <c r="Z334" s="316">
        <f t="shared" si="62"/>
        <v>0</v>
      </c>
      <c r="AA334" s="314"/>
      <c r="AB334" s="318">
        <f t="shared" ref="AB334:AB397" si="69">Z334-X334</f>
        <v>0</v>
      </c>
      <c r="AD334" s="53"/>
      <c r="AE334" s="53"/>
      <c r="AF334" s="53"/>
      <c r="AG334" s="53"/>
      <c r="AH334" s="53"/>
      <c r="AI334" s="394">
        <f>SUMIF(PIVOT!A:A,'BFA ATWA FR Y3'!A334,PIVOT!C:C)</f>
        <v>0</v>
      </c>
      <c r="AJ334" s="395"/>
      <c r="AK334" s="34"/>
      <c r="AL334" s="34"/>
    </row>
    <row r="335" spans="1:38" ht="25.5" x14ac:dyDescent="0.25">
      <c r="B335" s="173"/>
      <c r="C335" s="285"/>
      <c r="D335" s="72" t="s">
        <v>255</v>
      </c>
      <c r="E335" s="20"/>
      <c r="F335" s="21"/>
      <c r="G335" s="22"/>
      <c r="H335" s="118"/>
      <c r="I335" s="247">
        <v>0</v>
      </c>
      <c r="K335" s="245"/>
      <c r="L335" s="231"/>
      <c r="M335" s="21"/>
      <c r="N335" s="361"/>
      <c r="O335" s="33"/>
      <c r="P335" s="410"/>
      <c r="Q335" s="262"/>
      <c r="R335" s="21"/>
      <c r="S335" s="22"/>
      <c r="T335" s="33"/>
      <c r="U335" s="34"/>
      <c r="V335" s="331"/>
      <c r="W335" s="331"/>
      <c r="X335" s="315">
        <v>0</v>
      </c>
      <c r="Z335" s="316">
        <f t="shared" si="62"/>
        <v>0</v>
      </c>
      <c r="AA335" s="314"/>
      <c r="AB335" s="318">
        <f t="shared" si="69"/>
        <v>0</v>
      </c>
      <c r="AD335" s="53"/>
      <c r="AE335" s="53"/>
      <c r="AF335" s="53"/>
      <c r="AG335" s="53"/>
      <c r="AH335" s="53"/>
      <c r="AI335" s="394">
        <f>SUMIF(PIVOT!A:A,'BFA ATWA FR Y3'!A335,PIVOT!C:C)</f>
        <v>0</v>
      </c>
      <c r="AJ335" s="395"/>
      <c r="AK335" s="34"/>
      <c r="AL335" s="34"/>
    </row>
    <row r="336" spans="1:38" ht="25.5" x14ac:dyDescent="0.25">
      <c r="B336" s="173"/>
      <c r="C336" s="285"/>
      <c r="D336" s="32" t="s">
        <v>256</v>
      </c>
      <c r="E336" s="20"/>
      <c r="F336" s="21"/>
      <c r="G336" s="22"/>
      <c r="H336" s="118"/>
      <c r="I336" s="247">
        <v>0</v>
      </c>
      <c r="K336" s="245"/>
      <c r="L336" s="231"/>
      <c r="M336" s="21"/>
      <c r="N336" s="361"/>
      <c r="O336" s="33"/>
      <c r="P336" s="410"/>
      <c r="Q336" s="262"/>
      <c r="R336" s="21"/>
      <c r="S336" s="22"/>
      <c r="T336" s="33"/>
      <c r="U336" s="34"/>
      <c r="V336" s="331"/>
      <c r="W336" s="331"/>
      <c r="X336" s="315">
        <v>0</v>
      </c>
      <c r="Z336" s="316">
        <f t="shared" si="62"/>
        <v>0</v>
      </c>
      <c r="AA336" s="314"/>
      <c r="AB336" s="318">
        <f t="shared" si="69"/>
        <v>0</v>
      </c>
      <c r="AD336" s="53"/>
      <c r="AE336" s="53"/>
      <c r="AF336" s="53"/>
      <c r="AG336" s="53"/>
      <c r="AH336" s="53"/>
      <c r="AI336" s="394">
        <f>SUMIF(PIVOT!A:A,'BFA ATWA FR Y3'!A336,PIVOT!C:C)</f>
        <v>0</v>
      </c>
      <c r="AJ336" s="395"/>
      <c r="AK336" s="34"/>
      <c r="AL336" s="34"/>
    </row>
    <row r="337" spans="1:38" x14ac:dyDescent="0.25">
      <c r="B337" s="173"/>
      <c r="C337" s="285"/>
      <c r="D337" s="67" t="s">
        <v>264</v>
      </c>
      <c r="E337" s="22"/>
      <c r="F337" s="44"/>
      <c r="G337" s="124"/>
      <c r="H337" s="118"/>
      <c r="I337" s="247">
        <v>0</v>
      </c>
      <c r="K337" s="245"/>
      <c r="L337" s="231"/>
      <c r="M337" s="21"/>
      <c r="N337" s="361"/>
      <c r="O337" s="33"/>
      <c r="P337" s="410"/>
      <c r="Q337" s="262"/>
      <c r="R337" s="21"/>
      <c r="S337" s="22"/>
      <c r="T337" s="33"/>
      <c r="U337" s="34"/>
      <c r="V337" s="331"/>
      <c r="W337" s="331"/>
      <c r="X337" s="315">
        <v>0</v>
      </c>
      <c r="Z337" s="316">
        <f t="shared" si="62"/>
        <v>0</v>
      </c>
      <c r="AA337" s="314"/>
      <c r="AB337" s="318">
        <f t="shared" si="69"/>
        <v>0</v>
      </c>
      <c r="AD337" s="53"/>
      <c r="AE337" s="53"/>
      <c r="AF337" s="53"/>
      <c r="AG337" s="53"/>
      <c r="AH337" s="53"/>
      <c r="AI337" s="394">
        <f>SUMIF(PIVOT!A:A,'BFA ATWA FR Y3'!A337,PIVOT!C:C)</f>
        <v>0</v>
      </c>
      <c r="AJ337" s="395"/>
      <c r="AK337" s="34"/>
      <c r="AL337" s="34"/>
    </row>
    <row r="338" spans="1:38" x14ac:dyDescent="0.25">
      <c r="B338" s="173"/>
      <c r="C338" s="285"/>
      <c r="D338" s="32" t="s">
        <v>265</v>
      </c>
      <c r="E338" s="22"/>
      <c r="F338" s="44"/>
      <c r="G338" s="163"/>
      <c r="H338" s="164"/>
      <c r="I338" s="247">
        <v>0</v>
      </c>
      <c r="K338" s="245"/>
      <c r="L338" s="231"/>
      <c r="M338" s="21"/>
      <c r="N338" s="361"/>
      <c r="O338" s="33"/>
      <c r="P338" s="410"/>
      <c r="Q338" s="262"/>
      <c r="R338" s="21"/>
      <c r="S338" s="22"/>
      <c r="T338" s="33"/>
      <c r="U338" s="34"/>
      <c r="V338" s="331"/>
      <c r="W338" s="331"/>
      <c r="X338" s="315">
        <v>0</v>
      </c>
      <c r="Z338" s="316">
        <f t="shared" si="62"/>
        <v>0</v>
      </c>
      <c r="AA338" s="314"/>
      <c r="AB338" s="318">
        <f t="shared" si="69"/>
        <v>0</v>
      </c>
      <c r="AD338" s="53"/>
      <c r="AE338" s="53"/>
      <c r="AF338" s="53"/>
      <c r="AG338" s="53"/>
      <c r="AH338" s="53"/>
      <c r="AI338" s="394">
        <f>SUMIF(PIVOT!A:A,'BFA ATWA FR Y3'!A338,PIVOT!C:C)</f>
        <v>0</v>
      </c>
      <c r="AJ338" s="395"/>
      <c r="AK338" s="34"/>
      <c r="AL338" s="34"/>
    </row>
    <row r="339" spans="1:38" x14ac:dyDescent="0.25">
      <c r="B339" s="173"/>
      <c r="C339" s="285"/>
      <c r="D339" s="67" t="s">
        <v>301</v>
      </c>
      <c r="E339" s="22"/>
      <c r="F339" s="21"/>
      <c r="G339" s="124"/>
      <c r="H339" s="118"/>
      <c r="I339" s="247">
        <v>0</v>
      </c>
      <c r="K339" s="245"/>
      <c r="L339" s="231"/>
      <c r="M339" s="21"/>
      <c r="N339" s="361"/>
      <c r="O339" s="33"/>
      <c r="P339" s="410"/>
      <c r="Q339" s="262"/>
      <c r="R339" s="21"/>
      <c r="S339" s="22"/>
      <c r="T339" s="33"/>
      <c r="U339" s="34"/>
      <c r="V339" s="331"/>
      <c r="W339" s="331"/>
      <c r="X339" s="315">
        <v>0</v>
      </c>
      <c r="Z339" s="316">
        <f t="shared" si="62"/>
        <v>0</v>
      </c>
      <c r="AA339" s="314"/>
      <c r="AB339" s="318">
        <f t="shared" si="69"/>
        <v>0</v>
      </c>
      <c r="AD339" s="53"/>
      <c r="AE339" s="53"/>
      <c r="AF339" s="53"/>
      <c r="AG339" s="53"/>
      <c r="AH339" s="53"/>
      <c r="AI339" s="394">
        <f>SUMIF(PIVOT!A:A,'BFA ATWA FR Y3'!A339,PIVOT!C:C)</f>
        <v>0</v>
      </c>
      <c r="AJ339" s="395"/>
      <c r="AK339" s="34"/>
      <c r="AL339" s="34"/>
    </row>
    <row r="340" spans="1:38" ht="90" x14ac:dyDescent="0.25">
      <c r="B340" s="173"/>
      <c r="C340" s="285"/>
      <c r="D340" s="121" t="s">
        <v>356</v>
      </c>
      <c r="E340" s="22" t="s">
        <v>103</v>
      </c>
      <c r="F340" s="44" t="s">
        <v>240</v>
      </c>
      <c r="G340" s="174">
        <v>0</v>
      </c>
      <c r="H340" s="167">
        <v>0</v>
      </c>
      <c r="I340" s="247">
        <v>0</v>
      </c>
      <c r="K340" s="245"/>
      <c r="L340" s="231"/>
      <c r="M340" s="44" t="s">
        <v>240</v>
      </c>
      <c r="N340" s="361"/>
      <c r="O340" s="33"/>
      <c r="P340" s="410">
        <f>N340*O340</f>
        <v>0</v>
      </c>
      <c r="Q340" s="262"/>
      <c r="R340" s="44" t="s">
        <v>240</v>
      </c>
      <c r="S340" s="22"/>
      <c r="T340" s="33"/>
      <c r="U340" s="34">
        <f>S340*T340</f>
        <v>0</v>
      </c>
      <c r="V340" s="331"/>
      <c r="W340" s="331"/>
      <c r="X340" s="315">
        <v>0</v>
      </c>
      <c r="Z340" s="316">
        <f t="shared" si="62"/>
        <v>0</v>
      </c>
      <c r="AA340" s="314"/>
      <c r="AB340" s="318">
        <f t="shared" si="69"/>
        <v>0</v>
      </c>
      <c r="AD340" s="53"/>
      <c r="AE340" s="53"/>
      <c r="AF340" s="53"/>
      <c r="AG340" s="53"/>
      <c r="AH340" s="53"/>
      <c r="AI340" s="394">
        <f>SUMIF(PIVOT!A:A,'BFA ATWA FR Y3'!A340,PIVOT!C:C)</f>
        <v>0</v>
      </c>
      <c r="AJ340" s="395"/>
      <c r="AK340" s="34"/>
      <c r="AL340" s="34"/>
    </row>
    <row r="341" spans="1:38" ht="60" x14ac:dyDescent="0.25">
      <c r="A341" t="s">
        <v>612</v>
      </c>
      <c r="B341" s="173">
        <v>583640</v>
      </c>
      <c r="C341" s="285"/>
      <c r="D341" s="121" t="s">
        <v>357</v>
      </c>
      <c r="E341" s="22"/>
      <c r="F341" s="44"/>
      <c r="G341" s="175"/>
      <c r="H341" s="176"/>
      <c r="I341" s="247">
        <v>3184.6610000000001</v>
      </c>
      <c r="K341" s="255">
        <v>0</v>
      </c>
      <c r="L341" s="355"/>
      <c r="M341" s="44"/>
      <c r="N341" s="380"/>
      <c r="O341" s="175"/>
      <c r="P341" s="410"/>
      <c r="Q341" s="262"/>
      <c r="R341" s="44"/>
      <c r="S341" s="175"/>
      <c r="T341" s="175"/>
      <c r="U341" s="34">
        <f>S341*T341</f>
        <v>0</v>
      </c>
      <c r="V341" s="331"/>
      <c r="W341" s="331"/>
      <c r="X341" s="315">
        <v>3184.6610000000001</v>
      </c>
      <c r="Z341" s="316">
        <f t="shared" si="62"/>
        <v>3184.6610000000001</v>
      </c>
      <c r="AA341" s="314"/>
      <c r="AB341" s="318">
        <f t="shared" si="69"/>
        <v>0</v>
      </c>
      <c r="AD341" s="53"/>
      <c r="AE341" s="53"/>
      <c r="AF341" s="53"/>
      <c r="AG341" s="53"/>
      <c r="AH341" s="53"/>
      <c r="AI341" s="394">
        <f>SUMIF(PIVOT!A:A,'BFA ATWA FR Y3'!A341,PIVOT!C:C)</f>
        <v>0</v>
      </c>
      <c r="AJ341" s="395"/>
      <c r="AK341" s="34"/>
      <c r="AL341" s="34"/>
    </row>
    <row r="342" spans="1:38" ht="25.5" x14ac:dyDescent="0.25">
      <c r="B342" s="173"/>
      <c r="C342" s="285"/>
      <c r="D342" s="123" t="s">
        <v>255</v>
      </c>
      <c r="E342" s="20"/>
      <c r="F342" s="21"/>
      <c r="G342" s="22"/>
      <c r="H342" s="118"/>
      <c r="I342" s="247">
        <v>0</v>
      </c>
      <c r="K342" s="245"/>
      <c r="L342" s="231"/>
      <c r="M342" s="21"/>
      <c r="N342" s="361"/>
      <c r="O342" s="33"/>
      <c r="P342" s="410"/>
      <c r="Q342" s="262"/>
      <c r="R342" s="21"/>
      <c r="S342" s="22"/>
      <c r="T342" s="33"/>
      <c r="U342" s="34"/>
      <c r="V342" s="331"/>
      <c r="W342" s="331"/>
      <c r="X342" s="315">
        <v>0</v>
      </c>
      <c r="Z342" s="316">
        <f t="shared" si="62"/>
        <v>0</v>
      </c>
      <c r="AA342" s="314"/>
      <c r="AB342" s="318">
        <f t="shared" si="69"/>
        <v>0</v>
      </c>
      <c r="AD342" s="53"/>
      <c r="AE342" s="53"/>
      <c r="AF342" s="53"/>
      <c r="AG342" s="53"/>
      <c r="AH342" s="53"/>
      <c r="AI342" s="394">
        <f>SUMIF(PIVOT!A:A,'BFA ATWA FR Y3'!A342,PIVOT!C:C)</f>
        <v>0</v>
      </c>
      <c r="AJ342" s="395"/>
      <c r="AK342" s="34"/>
      <c r="AL342" s="34"/>
    </row>
    <row r="343" spans="1:38" ht="25.5" x14ac:dyDescent="0.25">
      <c r="B343" s="173"/>
      <c r="C343" s="285"/>
      <c r="D343" s="32" t="s">
        <v>256</v>
      </c>
      <c r="E343" s="20"/>
      <c r="F343" s="21"/>
      <c r="G343" s="22"/>
      <c r="H343" s="118"/>
      <c r="I343" s="247">
        <v>0</v>
      </c>
      <c r="K343" s="245"/>
      <c r="L343" s="231"/>
      <c r="M343" s="21"/>
      <c r="N343" s="361"/>
      <c r="O343" s="33"/>
      <c r="P343" s="410"/>
      <c r="Q343" s="262"/>
      <c r="R343" s="21"/>
      <c r="S343" s="22"/>
      <c r="T343" s="33"/>
      <c r="U343" s="34"/>
      <c r="V343" s="331"/>
      <c r="W343" s="331"/>
      <c r="X343" s="315">
        <v>0</v>
      </c>
      <c r="Z343" s="316">
        <f t="shared" si="62"/>
        <v>0</v>
      </c>
      <c r="AA343" s="314"/>
      <c r="AB343" s="318">
        <f t="shared" si="69"/>
        <v>0</v>
      </c>
      <c r="AD343" s="53"/>
      <c r="AE343" s="53"/>
      <c r="AF343" s="53"/>
      <c r="AG343" s="53"/>
      <c r="AH343" s="53"/>
      <c r="AI343" s="394">
        <f>SUMIF(PIVOT!A:A,'BFA ATWA FR Y3'!A343,PIVOT!C:C)</f>
        <v>0</v>
      </c>
      <c r="AJ343" s="395"/>
      <c r="AK343" s="34"/>
      <c r="AL343" s="34"/>
    </row>
    <row r="344" spans="1:38" x14ac:dyDescent="0.25">
      <c r="B344" s="173"/>
      <c r="C344" s="285"/>
      <c r="D344" s="32" t="s">
        <v>264</v>
      </c>
      <c r="E344" s="22"/>
      <c r="F344" s="44"/>
      <c r="G344" s="174"/>
      <c r="H344" s="176"/>
      <c r="I344" s="247">
        <v>0</v>
      </c>
      <c r="K344" s="251"/>
      <c r="L344" s="233"/>
      <c r="M344" s="44"/>
      <c r="N344" s="381"/>
      <c r="O344" s="175"/>
      <c r="P344" s="410">
        <f>N344*O344</f>
        <v>0</v>
      </c>
      <c r="Q344" s="262"/>
      <c r="R344" s="44"/>
      <c r="S344" s="174"/>
      <c r="T344" s="175"/>
      <c r="U344" s="34">
        <f>S344*T344</f>
        <v>0</v>
      </c>
      <c r="V344" s="331"/>
      <c r="W344" s="331"/>
      <c r="X344" s="315">
        <v>0</v>
      </c>
      <c r="Z344" s="316">
        <f t="shared" si="62"/>
        <v>0</v>
      </c>
      <c r="AA344" s="314"/>
      <c r="AB344" s="318">
        <f t="shared" si="69"/>
        <v>0</v>
      </c>
      <c r="AD344" s="53"/>
      <c r="AE344" s="53"/>
      <c r="AF344" s="53"/>
      <c r="AG344" s="53"/>
      <c r="AH344" s="53"/>
      <c r="AI344" s="394">
        <f>SUMIF(PIVOT!A:A,'BFA ATWA FR Y3'!A344,PIVOT!C:C)</f>
        <v>0</v>
      </c>
      <c r="AJ344" s="395"/>
      <c r="AK344" s="34"/>
      <c r="AL344" s="34"/>
    </row>
    <row r="345" spans="1:38" x14ac:dyDescent="0.25">
      <c r="B345" s="173"/>
      <c r="C345" s="285"/>
      <c r="D345" s="32" t="s">
        <v>265</v>
      </c>
      <c r="E345" s="22"/>
      <c r="F345" s="44"/>
      <c r="G345" s="174"/>
      <c r="H345" s="176"/>
      <c r="I345" s="247">
        <v>0</v>
      </c>
      <c r="K345" s="251"/>
      <c r="L345" s="233"/>
      <c r="M345" s="44"/>
      <c r="N345" s="381"/>
      <c r="O345" s="175"/>
      <c r="P345" s="410"/>
      <c r="Q345" s="262"/>
      <c r="R345" s="44"/>
      <c r="S345" s="174"/>
      <c r="T345" s="175"/>
      <c r="U345" s="34"/>
      <c r="V345" s="331"/>
      <c r="W345" s="331"/>
      <c r="X345" s="315">
        <v>0</v>
      </c>
      <c r="Z345" s="316">
        <f t="shared" si="62"/>
        <v>0</v>
      </c>
      <c r="AA345" s="314"/>
      <c r="AB345" s="318">
        <f t="shared" si="69"/>
        <v>0</v>
      </c>
      <c r="AD345" s="53"/>
      <c r="AE345" s="53"/>
      <c r="AF345" s="53"/>
      <c r="AG345" s="53"/>
      <c r="AH345" s="53"/>
      <c r="AI345" s="394">
        <f>SUMIF(PIVOT!A:A,'BFA ATWA FR Y3'!A345,PIVOT!C:C)</f>
        <v>0</v>
      </c>
      <c r="AJ345" s="395"/>
      <c r="AK345" s="34"/>
      <c r="AL345" s="34"/>
    </row>
    <row r="346" spans="1:38" ht="38.25" x14ac:dyDescent="0.25">
      <c r="B346" s="173"/>
      <c r="C346" s="285"/>
      <c r="D346" s="32" t="s">
        <v>358</v>
      </c>
      <c r="E346" s="22" t="s">
        <v>103</v>
      </c>
      <c r="F346" s="44" t="s">
        <v>235</v>
      </c>
      <c r="G346" s="158">
        <v>590</v>
      </c>
      <c r="H346" s="176">
        <f>7500/655.957</f>
        <v>11.433676292805778</v>
      </c>
      <c r="I346" s="247">
        <v>0</v>
      </c>
      <c r="K346" s="245"/>
      <c r="L346" s="231"/>
      <c r="M346" s="21"/>
      <c r="N346" s="361"/>
      <c r="O346" s="33"/>
      <c r="P346" s="410"/>
      <c r="Q346" s="262"/>
      <c r="R346" s="21"/>
      <c r="S346" s="22"/>
      <c r="T346" s="33"/>
      <c r="U346" s="34"/>
      <c r="V346" s="331"/>
      <c r="W346" s="331"/>
      <c r="X346" s="315">
        <v>0</v>
      </c>
      <c r="Z346" s="316">
        <f t="shared" si="62"/>
        <v>0</v>
      </c>
      <c r="AA346" s="314"/>
      <c r="AB346" s="318">
        <f t="shared" si="69"/>
        <v>0</v>
      </c>
      <c r="AD346" s="53"/>
      <c r="AE346" s="53"/>
      <c r="AF346" s="53"/>
      <c r="AG346" s="53"/>
      <c r="AH346" s="53"/>
      <c r="AI346" s="394">
        <f>SUMIF(PIVOT!A:A,'BFA ATWA FR Y3'!A346,PIVOT!C:C)</f>
        <v>0</v>
      </c>
      <c r="AJ346" s="395"/>
      <c r="AK346" s="34"/>
      <c r="AL346" s="34"/>
    </row>
    <row r="347" spans="1:38" x14ac:dyDescent="0.25">
      <c r="B347" s="173"/>
      <c r="C347" s="292"/>
      <c r="D347" s="177"/>
      <c r="E347" s="178"/>
      <c r="F347" s="179"/>
      <c r="G347" s="139"/>
      <c r="H347" s="180"/>
      <c r="I347" s="247">
        <v>0</v>
      </c>
      <c r="K347" s="251"/>
      <c r="L347" s="233"/>
      <c r="M347" s="179"/>
      <c r="N347" s="372"/>
      <c r="O347" s="140"/>
      <c r="P347" s="417"/>
      <c r="Q347" s="262"/>
      <c r="R347" s="179"/>
      <c r="S347" s="139"/>
      <c r="T347" s="140"/>
      <c r="U347" s="141"/>
      <c r="V347" s="333"/>
      <c r="W347" s="333"/>
      <c r="X347" s="315">
        <v>0</v>
      </c>
      <c r="Z347" s="316">
        <f t="shared" si="62"/>
        <v>0</v>
      </c>
      <c r="AA347" s="314"/>
      <c r="AB347" s="318">
        <f t="shared" si="69"/>
        <v>0</v>
      </c>
      <c r="AD347" s="53"/>
      <c r="AE347" s="53"/>
      <c r="AF347" s="53"/>
      <c r="AG347" s="53"/>
      <c r="AH347" s="53"/>
      <c r="AI347" s="394">
        <f>SUMIF(PIVOT!A:A,'BFA ATWA FR Y3'!A347,PIVOT!C:C)</f>
        <v>0</v>
      </c>
      <c r="AJ347" s="401"/>
      <c r="AK347" s="141"/>
      <c r="AL347" s="141"/>
    </row>
    <row r="348" spans="1:38" ht="120" x14ac:dyDescent="0.25">
      <c r="B348" s="173"/>
      <c r="C348" s="285"/>
      <c r="D348" s="121" t="s">
        <v>279</v>
      </c>
      <c r="E348" s="84"/>
      <c r="F348" s="21"/>
      <c r="G348" s="22"/>
      <c r="H348" s="181"/>
      <c r="I348" s="247">
        <v>0</v>
      </c>
      <c r="K348" s="245"/>
      <c r="L348" s="231"/>
      <c r="M348" s="21"/>
      <c r="N348" s="361"/>
      <c r="O348" s="33"/>
      <c r="P348" s="410">
        <f t="shared" ref="P348:P370" si="70">N348*O348</f>
        <v>0</v>
      </c>
      <c r="Q348" s="23"/>
      <c r="R348" s="21"/>
      <c r="S348" s="22"/>
      <c r="T348" s="33"/>
      <c r="U348" s="34">
        <f t="shared" ref="U348:U370" si="71">S348*T348</f>
        <v>0</v>
      </c>
      <c r="V348" s="331"/>
      <c r="W348" s="331"/>
      <c r="X348" s="315">
        <v>0</v>
      </c>
      <c r="Z348" s="316">
        <f t="shared" ref="Z348:Z411" si="72">I348+K348+P348+U348</f>
        <v>0</v>
      </c>
      <c r="AA348" s="314"/>
      <c r="AB348" s="318">
        <f t="shared" si="69"/>
        <v>0</v>
      </c>
      <c r="AD348" s="53"/>
      <c r="AE348" s="53"/>
      <c r="AF348" s="53"/>
      <c r="AG348" s="53"/>
      <c r="AH348" s="53"/>
      <c r="AI348" s="394">
        <f>SUMIF(PIVOT!A:A,'BFA ATWA FR Y3'!A348,PIVOT!C:C)</f>
        <v>0</v>
      </c>
      <c r="AJ348" s="395"/>
      <c r="AK348" s="34"/>
      <c r="AL348" s="34"/>
    </row>
    <row r="349" spans="1:38" ht="30" x14ac:dyDescent="0.25">
      <c r="B349" s="173"/>
      <c r="C349" s="285"/>
      <c r="D349" s="121" t="s">
        <v>359</v>
      </c>
      <c r="E349" s="65"/>
      <c r="F349" s="44"/>
      <c r="G349" s="135"/>
      <c r="H349" s="51"/>
      <c r="I349" s="247">
        <v>0</v>
      </c>
      <c r="K349" s="245"/>
      <c r="L349" s="231"/>
      <c r="M349" s="44" t="s">
        <v>283</v>
      </c>
      <c r="N349" s="361"/>
      <c r="O349" s="33"/>
      <c r="P349" s="410">
        <f t="shared" si="70"/>
        <v>0</v>
      </c>
      <c r="Q349" s="23"/>
      <c r="R349" s="44" t="s">
        <v>283</v>
      </c>
      <c r="S349" s="22"/>
      <c r="T349" s="33"/>
      <c r="U349" s="34">
        <f t="shared" si="71"/>
        <v>0</v>
      </c>
      <c r="V349" s="331"/>
      <c r="W349" s="331"/>
      <c r="X349" s="315">
        <v>0</v>
      </c>
      <c r="Z349" s="316">
        <f t="shared" si="72"/>
        <v>0</v>
      </c>
      <c r="AA349" s="314"/>
      <c r="AB349" s="318">
        <f t="shared" si="69"/>
        <v>0</v>
      </c>
      <c r="AD349" s="53"/>
      <c r="AE349" s="53"/>
      <c r="AF349" s="53"/>
      <c r="AG349" s="53"/>
      <c r="AH349" s="53"/>
      <c r="AI349" s="394">
        <f>SUMIF(PIVOT!A:A,'BFA ATWA FR Y3'!A349,PIVOT!C:C)</f>
        <v>0</v>
      </c>
      <c r="AJ349" s="395"/>
      <c r="AK349" s="34"/>
      <c r="AL349" s="34"/>
    </row>
    <row r="350" spans="1:38" ht="75" x14ac:dyDescent="0.25">
      <c r="A350" t="s">
        <v>552</v>
      </c>
      <c r="B350" s="173">
        <v>693811</v>
      </c>
      <c r="C350" s="285"/>
      <c r="D350" s="121" t="s">
        <v>284</v>
      </c>
      <c r="E350" s="65"/>
      <c r="F350" s="44"/>
      <c r="G350" s="135"/>
      <c r="H350" s="51"/>
      <c r="I350" s="247">
        <v>0</v>
      </c>
      <c r="K350" s="245">
        <v>0</v>
      </c>
      <c r="L350" s="231"/>
      <c r="M350" s="44" t="s">
        <v>283</v>
      </c>
      <c r="N350" s="361"/>
      <c r="O350" s="33"/>
      <c r="P350" s="410">
        <f t="shared" si="70"/>
        <v>0</v>
      </c>
      <c r="Q350" s="23"/>
      <c r="R350" s="44" t="s">
        <v>283</v>
      </c>
      <c r="S350" s="22"/>
      <c r="T350" s="33"/>
      <c r="U350" s="34">
        <f t="shared" si="71"/>
        <v>0</v>
      </c>
      <c r="V350" s="331"/>
      <c r="W350" s="331"/>
      <c r="X350" s="315">
        <v>0</v>
      </c>
      <c r="Z350" s="316">
        <f t="shared" si="72"/>
        <v>0</v>
      </c>
      <c r="AA350" s="314"/>
      <c r="AB350" s="318">
        <f t="shared" si="69"/>
        <v>0</v>
      </c>
      <c r="AD350" s="53"/>
      <c r="AE350" s="53"/>
      <c r="AF350" s="53"/>
      <c r="AG350" s="53"/>
      <c r="AH350" s="53"/>
      <c r="AI350" s="394">
        <f>SUMIF(PIVOT!A:A,'BFA ATWA FR Y3'!A350,PIVOT!C:C)</f>
        <v>0</v>
      </c>
      <c r="AJ350" s="395"/>
      <c r="AK350" s="34"/>
      <c r="AL350" s="34"/>
    </row>
    <row r="351" spans="1:38" ht="25.5" x14ac:dyDescent="0.25">
      <c r="B351" s="173"/>
      <c r="C351" s="285"/>
      <c r="D351" s="72" t="s">
        <v>255</v>
      </c>
      <c r="E351" s="20"/>
      <c r="F351" s="21"/>
      <c r="G351" s="22"/>
      <c r="H351" s="118"/>
      <c r="I351" s="247">
        <v>0</v>
      </c>
      <c r="K351" s="245"/>
      <c r="L351" s="231"/>
      <c r="M351" s="21"/>
      <c r="N351" s="361"/>
      <c r="O351" s="33"/>
      <c r="P351" s="410">
        <f t="shared" si="70"/>
        <v>0</v>
      </c>
      <c r="Q351" s="23"/>
      <c r="R351" s="21"/>
      <c r="S351" s="22"/>
      <c r="T351" s="33"/>
      <c r="U351" s="34">
        <f t="shared" si="71"/>
        <v>0</v>
      </c>
      <c r="V351" s="331"/>
      <c r="W351" s="331"/>
      <c r="X351" s="315">
        <v>0</v>
      </c>
      <c r="Z351" s="316">
        <f t="shared" si="72"/>
        <v>0</v>
      </c>
      <c r="AA351" s="314"/>
      <c r="AB351" s="318">
        <f t="shared" si="69"/>
        <v>0</v>
      </c>
      <c r="AD351" s="53"/>
      <c r="AE351" s="53"/>
      <c r="AF351" s="53"/>
      <c r="AG351" s="53"/>
      <c r="AH351" s="53"/>
      <c r="AI351" s="394">
        <f>SUMIF(PIVOT!A:A,'BFA ATWA FR Y3'!A351,PIVOT!C:C)</f>
        <v>0</v>
      </c>
      <c r="AJ351" s="395"/>
      <c r="AK351" s="34"/>
      <c r="AL351" s="34"/>
    </row>
    <row r="352" spans="1:38" ht="25.5" x14ac:dyDescent="0.25">
      <c r="B352" s="173"/>
      <c r="C352" s="285"/>
      <c r="D352" s="32" t="s">
        <v>256</v>
      </c>
      <c r="E352" s="20"/>
      <c r="F352" s="21"/>
      <c r="G352" s="22"/>
      <c r="H352" s="118"/>
      <c r="I352" s="247">
        <v>0</v>
      </c>
      <c r="K352" s="245"/>
      <c r="L352" s="231"/>
      <c r="M352" s="21"/>
      <c r="N352" s="361"/>
      <c r="O352" s="33"/>
      <c r="P352" s="410">
        <f t="shared" si="70"/>
        <v>0</v>
      </c>
      <c r="Q352" s="23"/>
      <c r="R352" s="21"/>
      <c r="S352" s="22"/>
      <c r="T352" s="33"/>
      <c r="U352" s="34">
        <f t="shared" si="71"/>
        <v>0</v>
      </c>
      <c r="V352" s="331"/>
      <c r="W352" s="331"/>
      <c r="X352" s="315">
        <v>0</v>
      </c>
      <c r="Z352" s="316">
        <f t="shared" si="72"/>
        <v>0</v>
      </c>
      <c r="AA352" s="314"/>
      <c r="AB352" s="318">
        <f t="shared" si="69"/>
        <v>0</v>
      </c>
      <c r="AD352" s="53"/>
      <c r="AE352" s="53"/>
      <c r="AF352" s="53"/>
      <c r="AG352" s="53"/>
      <c r="AH352" s="53"/>
      <c r="AI352" s="394">
        <f>SUMIF(PIVOT!A:A,'BFA ATWA FR Y3'!A352,PIVOT!C:C)</f>
        <v>0</v>
      </c>
      <c r="AJ352" s="395"/>
      <c r="AK352" s="34"/>
      <c r="AL352" s="34"/>
    </row>
    <row r="353" spans="1:160" ht="25.5" x14ac:dyDescent="0.25">
      <c r="A353" t="s">
        <v>568</v>
      </c>
      <c r="B353" s="182">
        <v>604266</v>
      </c>
      <c r="C353" s="327"/>
      <c r="D353" s="32" t="s">
        <v>360</v>
      </c>
      <c r="E353" s="65" t="s">
        <v>254</v>
      </c>
      <c r="F353" s="44" t="s">
        <v>286</v>
      </c>
      <c r="G353" s="135">
        <v>30</v>
      </c>
      <c r="H353" s="118">
        <f>25000/655.957</f>
        <v>38.112254309352593</v>
      </c>
      <c r="I353" s="247">
        <v>0</v>
      </c>
      <c r="K353" s="245">
        <v>0</v>
      </c>
      <c r="L353" s="231"/>
      <c r="M353" s="44" t="s">
        <v>286</v>
      </c>
      <c r="N353" s="373"/>
      <c r="O353" s="99"/>
      <c r="P353" s="410"/>
      <c r="Q353" s="23"/>
      <c r="R353" s="21"/>
      <c r="S353" s="22"/>
      <c r="T353" s="33"/>
      <c r="U353" s="34">
        <f t="shared" si="71"/>
        <v>0</v>
      </c>
      <c r="V353" s="331"/>
      <c r="W353" s="331"/>
      <c r="X353" s="315">
        <v>0</v>
      </c>
      <c r="Z353" s="316">
        <f t="shared" si="72"/>
        <v>0</v>
      </c>
      <c r="AA353" s="314"/>
      <c r="AB353" s="318">
        <f t="shared" si="69"/>
        <v>0</v>
      </c>
      <c r="AD353" s="53"/>
      <c r="AE353" s="53"/>
      <c r="AF353" s="53"/>
      <c r="AG353" s="53"/>
      <c r="AH353" s="53"/>
      <c r="AI353" s="394">
        <f>SUMIF(PIVOT!A:A,'BFA ATWA FR Y3'!A353,PIVOT!C:C)</f>
        <v>0</v>
      </c>
      <c r="AJ353" s="395"/>
      <c r="AK353" s="34"/>
      <c r="AL353" s="34"/>
    </row>
    <row r="354" spans="1:160" ht="26.25" customHeight="1" x14ac:dyDescent="0.25">
      <c r="A354" t="s">
        <v>569</v>
      </c>
      <c r="B354" s="182">
        <v>604267</v>
      </c>
      <c r="C354" s="285"/>
      <c r="D354" s="32" t="s">
        <v>361</v>
      </c>
      <c r="E354" s="65" t="s">
        <v>254</v>
      </c>
      <c r="F354" s="44" t="s">
        <v>286</v>
      </c>
      <c r="G354" s="135">
        <v>30</v>
      </c>
      <c r="H354" s="118">
        <f>30500/655.957</f>
        <v>46.496950257410163</v>
      </c>
      <c r="I354" s="247">
        <v>0</v>
      </c>
      <c r="K354" s="245">
        <v>0</v>
      </c>
      <c r="L354" s="231"/>
      <c r="M354" s="44" t="s">
        <v>286</v>
      </c>
      <c r="N354" s="373"/>
      <c r="O354" s="99"/>
      <c r="P354" s="410"/>
      <c r="Q354" s="23"/>
      <c r="R354" s="21"/>
      <c r="S354" s="22"/>
      <c r="T354" s="33"/>
      <c r="U354" s="34">
        <f t="shared" si="71"/>
        <v>0</v>
      </c>
      <c r="V354" s="331"/>
      <c r="W354" s="331"/>
      <c r="X354" s="315">
        <v>0</v>
      </c>
      <c r="Z354" s="316">
        <f t="shared" si="72"/>
        <v>0</v>
      </c>
      <c r="AA354" s="314"/>
      <c r="AB354" s="318">
        <f t="shared" si="69"/>
        <v>0</v>
      </c>
      <c r="AD354" s="53"/>
      <c r="AE354" s="53"/>
      <c r="AF354" s="53"/>
      <c r="AG354" s="53"/>
      <c r="AH354" s="53"/>
      <c r="AI354" s="394">
        <f>SUMIF(PIVOT!A:A,'BFA ATWA FR Y3'!A354,PIVOT!C:C)</f>
        <v>0</v>
      </c>
      <c r="AJ354" s="395"/>
      <c r="AK354" s="34"/>
      <c r="AL354" s="34"/>
    </row>
    <row r="355" spans="1:160" ht="25.5" x14ac:dyDescent="0.25">
      <c r="A355" t="s">
        <v>553</v>
      </c>
      <c r="B355" s="182">
        <v>604268</v>
      </c>
      <c r="C355" s="285"/>
      <c r="D355" s="32" t="s">
        <v>288</v>
      </c>
      <c r="E355" s="65" t="s">
        <v>254</v>
      </c>
      <c r="F355" s="44" t="s">
        <v>111</v>
      </c>
      <c r="G355" s="135">
        <v>30</v>
      </c>
      <c r="H355" s="118">
        <f>1000/655.957</f>
        <v>1.5244901723741038</v>
      </c>
      <c r="I355" s="247">
        <v>0</v>
      </c>
      <c r="K355" s="245">
        <v>0</v>
      </c>
      <c r="L355" s="231"/>
      <c r="M355" s="44" t="s">
        <v>111</v>
      </c>
      <c r="N355" s="373"/>
      <c r="O355" s="99"/>
      <c r="P355" s="410"/>
      <c r="Q355" s="23"/>
      <c r="R355" s="21"/>
      <c r="S355" s="22"/>
      <c r="T355" s="33"/>
      <c r="U355" s="34">
        <f t="shared" si="71"/>
        <v>0</v>
      </c>
      <c r="V355" s="331"/>
      <c r="W355" s="331"/>
      <c r="X355" s="315">
        <v>0</v>
      </c>
      <c r="Z355" s="316">
        <f t="shared" si="72"/>
        <v>0</v>
      </c>
      <c r="AA355" s="314"/>
      <c r="AB355" s="318">
        <f t="shared" si="69"/>
        <v>0</v>
      </c>
      <c r="AD355" s="53"/>
      <c r="AE355" s="53"/>
      <c r="AF355" s="53"/>
      <c r="AG355" s="53"/>
      <c r="AH355" s="53"/>
      <c r="AI355" s="394">
        <f>SUMIF(PIVOT!A:A,'BFA ATWA FR Y3'!A355,PIVOT!C:C)</f>
        <v>0</v>
      </c>
      <c r="AJ355" s="395"/>
      <c r="AK355" s="34"/>
      <c r="AL355" s="34"/>
    </row>
    <row r="356" spans="1:160" ht="25.5" x14ac:dyDescent="0.25">
      <c r="A356" t="s">
        <v>554</v>
      </c>
      <c r="B356" s="182">
        <v>604269</v>
      </c>
      <c r="C356" s="285"/>
      <c r="D356" s="67" t="s">
        <v>289</v>
      </c>
      <c r="E356" s="65" t="s">
        <v>254</v>
      </c>
      <c r="F356" s="44" t="s">
        <v>268</v>
      </c>
      <c r="G356" s="135">
        <v>30</v>
      </c>
      <c r="H356" s="118">
        <f>5000/655.957</f>
        <v>7.6224508618705187</v>
      </c>
      <c r="I356" s="247">
        <v>0</v>
      </c>
      <c r="K356" s="245">
        <v>0</v>
      </c>
      <c r="L356" s="231"/>
      <c r="M356" s="44" t="s">
        <v>268</v>
      </c>
      <c r="N356" s="373"/>
      <c r="O356" s="99"/>
      <c r="P356" s="410"/>
      <c r="Q356" s="23"/>
      <c r="R356" s="21"/>
      <c r="S356" s="22"/>
      <c r="T356" s="33"/>
      <c r="U356" s="34">
        <f t="shared" si="71"/>
        <v>0</v>
      </c>
      <c r="V356" s="331"/>
      <c r="W356" s="331"/>
      <c r="X356" s="315">
        <v>0</v>
      </c>
      <c r="Z356" s="316">
        <f t="shared" si="72"/>
        <v>0</v>
      </c>
      <c r="AA356" s="314"/>
      <c r="AB356" s="318">
        <f t="shared" si="69"/>
        <v>0</v>
      </c>
      <c r="AD356" s="53"/>
      <c r="AE356" s="53"/>
      <c r="AF356" s="53"/>
      <c r="AG356" s="53"/>
      <c r="AH356" s="53"/>
      <c r="AI356" s="394">
        <f>SUMIF(PIVOT!A:A,'BFA ATWA FR Y3'!A356,PIVOT!C:C)</f>
        <v>0</v>
      </c>
      <c r="AJ356" s="395"/>
      <c r="AK356" s="34"/>
      <c r="AL356" s="34"/>
    </row>
    <row r="357" spans="1:160" ht="27.75" customHeight="1" x14ac:dyDescent="0.25">
      <c r="A357" t="s">
        <v>555</v>
      </c>
      <c r="B357" s="182">
        <v>604270</v>
      </c>
      <c r="C357" s="285"/>
      <c r="D357" s="67" t="s">
        <v>290</v>
      </c>
      <c r="E357" s="65" t="s">
        <v>254</v>
      </c>
      <c r="F357" s="44" t="s">
        <v>74</v>
      </c>
      <c r="G357" s="135">
        <v>6</v>
      </c>
      <c r="H357" s="118">
        <f>30000/655.957</f>
        <v>45.734705171223112</v>
      </c>
      <c r="I357" s="247">
        <v>0</v>
      </c>
      <c r="K357" s="245">
        <v>0</v>
      </c>
      <c r="L357" s="231"/>
      <c r="M357" s="21" t="s">
        <v>74</v>
      </c>
      <c r="N357" s="361"/>
      <c r="O357" s="131"/>
      <c r="P357" s="410"/>
      <c r="Q357" s="23"/>
      <c r="R357" s="21"/>
      <c r="S357" s="22"/>
      <c r="T357" s="33"/>
      <c r="U357" s="34">
        <f t="shared" si="71"/>
        <v>0</v>
      </c>
      <c r="V357" s="331"/>
      <c r="W357" s="331"/>
      <c r="X357" s="315">
        <v>0</v>
      </c>
      <c r="Z357" s="316">
        <f t="shared" si="72"/>
        <v>0</v>
      </c>
      <c r="AA357" s="314"/>
      <c r="AB357" s="318">
        <f t="shared" si="69"/>
        <v>0</v>
      </c>
      <c r="AD357" s="53"/>
      <c r="AE357" s="53"/>
      <c r="AF357" s="53"/>
      <c r="AG357" s="53"/>
      <c r="AH357" s="53"/>
      <c r="AI357" s="394">
        <f>SUMIF(PIVOT!A:A,'BFA ATWA FR Y3'!A357,PIVOT!C:C)</f>
        <v>0</v>
      </c>
      <c r="AJ357" s="395"/>
      <c r="AK357" s="34"/>
      <c r="AL357" s="34"/>
    </row>
    <row r="358" spans="1:160" s="183" customFormat="1" ht="30" x14ac:dyDescent="0.25">
      <c r="A358" t="s">
        <v>570</v>
      </c>
      <c r="B358" s="46">
        <v>693812</v>
      </c>
      <c r="C358" s="76"/>
      <c r="D358" s="121" t="s">
        <v>362</v>
      </c>
      <c r="E358" s="65"/>
      <c r="F358" s="44"/>
      <c r="G358" s="135"/>
      <c r="H358" s="338"/>
      <c r="I358" s="49">
        <v>0</v>
      </c>
      <c r="J358"/>
      <c r="K358" s="231">
        <v>1.5916157281026244E-11</v>
      </c>
      <c r="L358" s="231"/>
      <c r="M358" s="44" t="s">
        <v>283</v>
      </c>
      <c r="N358" s="361"/>
      <c r="O358" s="131"/>
      <c r="P358" s="413">
        <f t="shared" si="70"/>
        <v>0</v>
      </c>
      <c r="Q358" s="23"/>
      <c r="R358" s="44" t="s">
        <v>283</v>
      </c>
      <c r="S358" s="22"/>
      <c r="T358" s="131"/>
      <c r="U358" s="128">
        <f t="shared" si="71"/>
        <v>0</v>
      </c>
      <c r="V358" s="331"/>
      <c r="W358" s="331"/>
      <c r="X358" s="315">
        <v>0</v>
      </c>
      <c r="Y358" s="314"/>
      <c r="Z358" s="316">
        <f t="shared" si="72"/>
        <v>1.5916157281026244E-11</v>
      </c>
      <c r="AA358" s="314"/>
      <c r="AB358" s="318">
        <f t="shared" si="69"/>
        <v>1.5916157281026244E-11</v>
      </c>
      <c r="AC358"/>
      <c r="AD358" s="53"/>
      <c r="AE358" s="53"/>
      <c r="AF358" s="53"/>
      <c r="AG358" s="53"/>
      <c r="AH358" s="53"/>
      <c r="AI358" s="394">
        <f>SUMIF(PIVOT!A:A,'BFA ATWA FR Y3'!A358,PIVOT!C:C)</f>
        <v>0</v>
      </c>
      <c r="AJ358" s="396"/>
      <c r="AK358" s="128"/>
      <c r="AL358" s="128"/>
      <c r="AM358" s="277"/>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row>
    <row r="359" spans="1:160" ht="25.5" x14ac:dyDescent="0.25">
      <c r="B359" s="52"/>
      <c r="C359" s="76"/>
      <c r="D359" s="72" t="s">
        <v>255</v>
      </c>
      <c r="E359" s="20"/>
      <c r="F359" s="21"/>
      <c r="G359" s="22"/>
      <c r="H359" s="118"/>
      <c r="I359" s="247">
        <v>0</v>
      </c>
      <c r="K359" s="245"/>
      <c r="L359" s="231"/>
      <c r="M359" s="21"/>
      <c r="N359" s="361"/>
      <c r="O359" s="33"/>
      <c r="P359" s="410">
        <f t="shared" si="70"/>
        <v>0</v>
      </c>
      <c r="Q359" s="23"/>
      <c r="R359" s="21"/>
      <c r="S359" s="22"/>
      <c r="T359" s="33"/>
      <c r="U359" s="34">
        <f t="shared" si="71"/>
        <v>0</v>
      </c>
      <c r="V359" s="331"/>
      <c r="W359" s="331"/>
      <c r="X359" s="315">
        <v>0</v>
      </c>
      <c r="Z359" s="316">
        <f t="shared" si="72"/>
        <v>0</v>
      </c>
      <c r="AA359" s="314"/>
      <c r="AB359" s="318">
        <f t="shared" si="69"/>
        <v>0</v>
      </c>
      <c r="AD359" s="53"/>
      <c r="AE359" s="53"/>
      <c r="AF359" s="53"/>
      <c r="AG359" s="53"/>
      <c r="AH359" s="53"/>
      <c r="AI359" s="394">
        <f>SUMIF(PIVOT!A:A,'BFA ATWA FR Y3'!A359,PIVOT!C:C)</f>
        <v>0</v>
      </c>
      <c r="AJ359" s="395"/>
      <c r="AK359" s="34"/>
      <c r="AL359" s="34"/>
    </row>
    <row r="360" spans="1:160" ht="25.5" x14ac:dyDescent="0.25">
      <c r="B360" s="52"/>
      <c r="C360" s="76"/>
      <c r="D360" s="32" t="s">
        <v>256</v>
      </c>
      <c r="E360" s="20"/>
      <c r="F360" s="21"/>
      <c r="G360" s="22"/>
      <c r="H360" s="118"/>
      <c r="I360" s="247">
        <v>0</v>
      </c>
      <c r="K360" s="245"/>
      <c r="L360" s="231"/>
      <c r="M360" s="21"/>
      <c r="N360" s="361"/>
      <c r="O360" s="33"/>
      <c r="P360" s="410">
        <f t="shared" si="70"/>
        <v>0</v>
      </c>
      <c r="Q360" s="23"/>
      <c r="R360" s="21"/>
      <c r="S360" s="22"/>
      <c r="T360" s="33"/>
      <c r="U360" s="34">
        <f t="shared" si="71"/>
        <v>0</v>
      </c>
      <c r="V360" s="331"/>
      <c r="W360" s="331"/>
      <c r="X360" s="315">
        <v>0</v>
      </c>
      <c r="Z360" s="316">
        <f t="shared" si="72"/>
        <v>0</v>
      </c>
      <c r="AA360" s="314"/>
      <c r="AB360" s="318">
        <f t="shared" si="69"/>
        <v>0</v>
      </c>
      <c r="AD360" s="53"/>
      <c r="AE360" s="53"/>
      <c r="AF360" s="53"/>
      <c r="AG360" s="53"/>
      <c r="AH360" s="53"/>
      <c r="AI360" s="394">
        <f>SUMIF(PIVOT!A:A,'BFA ATWA FR Y3'!A360,PIVOT!C:C)</f>
        <v>0</v>
      </c>
      <c r="AJ360" s="395"/>
      <c r="AK360" s="34"/>
      <c r="AL360" s="34"/>
    </row>
    <row r="361" spans="1:160" ht="38.25" x14ac:dyDescent="0.25">
      <c r="A361" t="s">
        <v>556</v>
      </c>
      <c r="B361" s="46">
        <v>604271</v>
      </c>
      <c r="C361" s="76"/>
      <c r="D361" s="32" t="s">
        <v>291</v>
      </c>
      <c r="E361" s="65" t="s">
        <v>254</v>
      </c>
      <c r="F361" s="44" t="s">
        <v>286</v>
      </c>
      <c r="G361" s="124">
        <v>45</v>
      </c>
      <c r="H361" s="118">
        <f>25000/655.957</f>
        <v>38.112254309352593</v>
      </c>
      <c r="I361" s="247">
        <v>0</v>
      </c>
      <c r="K361" s="245">
        <v>0</v>
      </c>
      <c r="L361" s="231"/>
      <c r="M361" s="44" t="s">
        <v>286</v>
      </c>
      <c r="N361" s="373"/>
      <c r="O361" s="99"/>
      <c r="P361" s="413"/>
      <c r="Q361" s="23"/>
      <c r="R361" s="21"/>
      <c r="S361" s="22"/>
      <c r="T361" s="33"/>
      <c r="U361" s="34">
        <f t="shared" si="71"/>
        <v>0</v>
      </c>
      <c r="V361" s="331"/>
      <c r="W361" s="331"/>
      <c r="X361" s="315">
        <v>0</v>
      </c>
      <c r="Z361" s="316">
        <f t="shared" si="72"/>
        <v>0</v>
      </c>
      <c r="AA361" s="314"/>
      <c r="AB361" s="318">
        <f t="shared" si="69"/>
        <v>0</v>
      </c>
      <c r="AD361" s="53"/>
      <c r="AE361" s="53"/>
      <c r="AF361" s="53"/>
      <c r="AG361" s="53"/>
      <c r="AH361" s="53"/>
      <c r="AI361" s="394">
        <f>SUMIF(PIVOT!A:A,'BFA ATWA FR Y3'!A361,PIVOT!C:C)</f>
        <v>0</v>
      </c>
      <c r="AJ361" s="396"/>
      <c r="AK361" s="128"/>
      <c r="AL361" s="128"/>
    </row>
    <row r="362" spans="1:160" ht="51" x14ac:dyDescent="0.25">
      <c r="A362" t="s">
        <v>557</v>
      </c>
      <c r="B362" s="46">
        <v>604272</v>
      </c>
      <c r="C362" s="76"/>
      <c r="D362" s="32" t="s">
        <v>292</v>
      </c>
      <c r="E362" s="65" t="s">
        <v>254</v>
      </c>
      <c r="F362" s="44" t="s">
        <v>286</v>
      </c>
      <c r="G362" s="124">
        <v>45</v>
      </c>
      <c r="H362" s="118">
        <f>10000/655.957</f>
        <v>15.244901723741037</v>
      </c>
      <c r="I362" s="247">
        <v>25463.397000000001</v>
      </c>
      <c r="K362" s="245">
        <v>0</v>
      </c>
      <c r="L362" s="231"/>
      <c r="M362" s="44" t="s">
        <v>286</v>
      </c>
      <c r="N362" s="373"/>
      <c r="O362" s="99"/>
      <c r="P362" s="413"/>
      <c r="Q362" s="23"/>
      <c r="R362" s="21"/>
      <c r="S362" s="22"/>
      <c r="T362" s="33"/>
      <c r="U362" s="34">
        <f t="shared" si="71"/>
        <v>0</v>
      </c>
      <c r="V362" s="331"/>
      <c r="W362" s="331"/>
      <c r="X362" s="315">
        <v>25463.397000000001</v>
      </c>
      <c r="Z362" s="316">
        <f t="shared" si="72"/>
        <v>25463.397000000001</v>
      </c>
      <c r="AA362" s="314"/>
      <c r="AB362" s="318">
        <f t="shared" si="69"/>
        <v>0</v>
      </c>
      <c r="AD362" s="53"/>
      <c r="AE362" s="53"/>
      <c r="AF362" s="53"/>
      <c r="AG362" s="53"/>
      <c r="AH362" s="53"/>
      <c r="AI362" s="394">
        <f>SUMIF(PIVOT!A:A,'BFA ATWA FR Y3'!A362,PIVOT!C:C)</f>
        <v>0</v>
      </c>
      <c r="AJ362" s="396"/>
      <c r="AK362" s="128"/>
      <c r="AL362" s="128"/>
    </row>
    <row r="363" spans="1:160" ht="30.75" customHeight="1" x14ac:dyDescent="0.25">
      <c r="A363" t="s">
        <v>571</v>
      </c>
      <c r="B363" s="46">
        <v>604273</v>
      </c>
      <c r="C363" s="76"/>
      <c r="D363" s="32" t="s">
        <v>363</v>
      </c>
      <c r="E363" s="65" t="s">
        <v>254</v>
      </c>
      <c r="F363" s="44" t="s">
        <v>286</v>
      </c>
      <c r="G363" s="124">
        <v>105</v>
      </c>
      <c r="H363" s="118">
        <f>30500/655.957</f>
        <v>46.496950257410163</v>
      </c>
      <c r="I363" s="247">
        <v>0</v>
      </c>
      <c r="K363" s="245">
        <v>0</v>
      </c>
      <c r="L363" s="231"/>
      <c r="M363" s="44" t="s">
        <v>286</v>
      </c>
      <c r="N363" s="373"/>
      <c r="O363" s="99"/>
      <c r="P363" s="413"/>
      <c r="Q363" s="23"/>
      <c r="R363" s="21"/>
      <c r="S363" s="22"/>
      <c r="T363" s="33"/>
      <c r="U363" s="34">
        <f t="shared" si="71"/>
        <v>0</v>
      </c>
      <c r="V363" s="331"/>
      <c r="W363" s="331"/>
      <c r="X363" s="315">
        <v>0</v>
      </c>
      <c r="Z363" s="316">
        <f t="shared" si="72"/>
        <v>0</v>
      </c>
      <c r="AA363" s="314"/>
      <c r="AB363" s="318">
        <f t="shared" si="69"/>
        <v>0</v>
      </c>
      <c r="AD363" s="53"/>
      <c r="AE363" s="53"/>
      <c r="AF363" s="53"/>
      <c r="AG363" s="53"/>
      <c r="AH363" s="53"/>
      <c r="AI363" s="394">
        <f>SUMIF(PIVOT!A:A,'BFA ATWA FR Y3'!A363,PIVOT!C:C)</f>
        <v>0</v>
      </c>
      <c r="AJ363" s="396"/>
      <c r="AK363" s="128"/>
      <c r="AL363" s="128"/>
    </row>
    <row r="364" spans="1:160" ht="38.25" x14ac:dyDescent="0.25">
      <c r="A364" t="s">
        <v>572</v>
      </c>
      <c r="B364" s="46">
        <v>604274</v>
      </c>
      <c r="C364" s="76"/>
      <c r="D364" s="32" t="s">
        <v>364</v>
      </c>
      <c r="E364" s="65" t="s">
        <v>254</v>
      </c>
      <c r="F364" s="44" t="s">
        <v>286</v>
      </c>
      <c r="G364" s="124">
        <v>5085</v>
      </c>
      <c r="H364" s="118">
        <f>25000/655.957</f>
        <v>38.112254309352593</v>
      </c>
      <c r="I364" s="247">
        <v>0</v>
      </c>
      <c r="K364" s="245">
        <v>0</v>
      </c>
      <c r="L364" s="231"/>
      <c r="M364" s="44" t="s">
        <v>286</v>
      </c>
      <c r="N364" s="373"/>
      <c r="O364" s="99"/>
      <c r="P364" s="413"/>
      <c r="Q364" s="23"/>
      <c r="R364" s="21"/>
      <c r="S364" s="22"/>
      <c r="T364" s="33"/>
      <c r="U364" s="34">
        <f t="shared" si="71"/>
        <v>0</v>
      </c>
      <c r="V364" s="331"/>
      <c r="W364" s="331"/>
      <c r="X364" s="315">
        <v>0</v>
      </c>
      <c r="Z364" s="316">
        <f t="shared" si="72"/>
        <v>0</v>
      </c>
      <c r="AA364" s="314"/>
      <c r="AB364" s="318">
        <f t="shared" si="69"/>
        <v>0</v>
      </c>
      <c r="AD364" s="53"/>
      <c r="AE364" s="53"/>
      <c r="AF364" s="53"/>
      <c r="AG364" s="53"/>
      <c r="AH364" s="53"/>
      <c r="AI364" s="394">
        <f>SUMIF(PIVOT!A:A,'BFA ATWA FR Y3'!A364,PIVOT!C:C)</f>
        <v>0</v>
      </c>
      <c r="AJ364" s="396"/>
      <c r="AK364" s="128"/>
      <c r="AL364" s="128"/>
    </row>
    <row r="365" spans="1:160" ht="38.25" x14ac:dyDescent="0.25">
      <c r="A365" t="s">
        <v>558</v>
      </c>
      <c r="B365" s="46">
        <v>604275</v>
      </c>
      <c r="C365" s="76"/>
      <c r="D365" s="32" t="s">
        <v>295</v>
      </c>
      <c r="E365" s="65" t="s">
        <v>254</v>
      </c>
      <c r="F365" s="44" t="s">
        <v>286</v>
      </c>
      <c r="G365" s="124">
        <v>70</v>
      </c>
      <c r="H365" s="118">
        <f>5000/655.957</f>
        <v>7.6224508618705187</v>
      </c>
      <c r="I365" s="247">
        <v>0</v>
      </c>
      <c r="K365" s="245">
        <v>0</v>
      </c>
      <c r="L365" s="231"/>
      <c r="M365" s="44" t="s">
        <v>286</v>
      </c>
      <c r="N365" s="373"/>
      <c r="O365" s="99"/>
      <c r="P365" s="413"/>
      <c r="Q365" s="23"/>
      <c r="R365" s="21"/>
      <c r="S365" s="22"/>
      <c r="T365" s="33"/>
      <c r="U365" s="34">
        <f t="shared" si="71"/>
        <v>0</v>
      </c>
      <c r="V365" s="331"/>
      <c r="W365" s="331"/>
      <c r="X365" s="315">
        <v>0</v>
      </c>
      <c r="Z365" s="316">
        <f t="shared" si="72"/>
        <v>0</v>
      </c>
      <c r="AA365" s="314"/>
      <c r="AB365" s="318">
        <f t="shared" si="69"/>
        <v>0</v>
      </c>
      <c r="AD365" s="53"/>
      <c r="AE365" s="53"/>
      <c r="AF365" s="53"/>
      <c r="AG365" s="53"/>
      <c r="AH365" s="53"/>
      <c r="AI365" s="394">
        <f>SUMIF(PIVOT!A:A,'BFA ATWA FR Y3'!A365,PIVOT!C:C)</f>
        <v>0</v>
      </c>
      <c r="AJ365" s="396"/>
      <c r="AK365" s="128"/>
      <c r="AL365" s="128"/>
    </row>
    <row r="366" spans="1:160" ht="25.5" x14ac:dyDescent="0.25">
      <c r="A366" t="s">
        <v>573</v>
      </c>
      <c r="B366" s="46">
        <v>604276</v>
      </c>
      <c r="C366" s="76"/>
      <c r="D366" s="67" t="s">
        <v>365</v>
      </c>
      <c r="E366" s="65" t="s">
        <v>254</v>
      </c>
      <c r="F366" s="44" t="s">
        <v>268</v>
      </c>
      <c r="G366" s="124">
        <v>5415</v>
      </c>
      <c r="H366" s="118">
        <f>5000/655.957</f>
        <v>7.6224508618705187</v>
      </c>
      <c r="I366" s="247">
        <v>0</v>
      </c>
      <c r="K366" s="245">
        <v>0</v>
      </c>
      <c r="L366" s="231"/>
      <c r="M366" s="44" t="s">
        <v>268</v>
      </c>
      <c r="N366" s="373"/>
      <c r="O366" s="99"/>
      <c r="P366" s="413"/>
      <c r="Q366" s="23"/>
      <c r="R366" s="21"/>
      <c r="S366" s="22"/>
      <c r="T366" s="33"/>
      <c r="U366" s="34">
        <f t="shared" si="71"/>
        <v>0</v>
      </c>
      <c r="V366" s="331"/>
      <c r="W366" s="331"/>
      <c r="X366" s="315">
        <v>0</v>
      </c>
      <c r="Z366" s="316">
        <f t="shared" si="72"/>
        <v>0</v>
      </c>
      <c r="AA366" s="314"/>
      <c r="AB366" s="318">
        <f t="shared" si="69"/>
        <v>0</v>
      </c>
      <c r="AD366" s="53"/>
      <c r="AE366" s="53"/>
      <c r="AF366" s="53"/>
      <c r="AG366" s="53"/>
      <c r="AH366" s="53"/>
      <c r="AI366" s="394">
        <f>SUMIF(PIVOT!A:A,'BFA ATWA FR Y3'!A366,PIVOT!C:C)</f>
        <v>0</v>
      </c>
      <c r="AJ366" s="396"/>
      <c r="AK366" s="128"/>
      <c r="AL366" s="128"/>
    </row>
    <row r="367" spans="1:160" ht="14.45" customHeight="1" x14ac:dyDescent="0.25">
      <c r="A367" t="s">
        <v>559</v>
      </c>
      <c r="B367" s="46">
        <v>604277</v>
      </c>
      <c r="C367" s="76"/>
      <c r="D367" s="67" t="s">
        <v>297</v>
      </c>
      <c r="E367" s="65" t="s">
        <v>254</v>
      </c>
      <c r="F367" s="44" t="s">
        <v>74</v>
      </c>
      <c r="G367" s="124">
        <v>45</v>
      </c>
      <c r="H367" s="118">
        <f>30000/655.957</f>
        <v>45.734705171223112</v>
      </c>
      <c r="I367" s="247">
        <v>0</v>
      </c>
      <c r="K367" s="245">
        <v>0</v>
      </c>
      <c r="L367" s="231"/>
      <c r="M367" s="44" t="s">
        <v>74</v>
      </c>
      <c r="N367" s="373"/>
      <c r="O367" s="99"/>
      <c r="P367" s="413"/>
      <c r="Q367" s="23"/>
      <c r="R367" s="21"/>
      <c r="S367" s="22"/>
      <c r="T367" s="33"/>
      <c r="U367" s="34">
        <f t="shared" si="71"/>
        <v>0</v>
      </c>
      <c r="V367" s="331"/>
      <c r="W367" s="331"/>
      <c r="X367" s="42">
        <v>0</v>
      </c>
      <c r="Y367" s="262"/>
      <c r="Z367" s="316">
        <f t="shared" si="72"/>
        <v>0</v>
      </c>
      <c r="AA367" s="314"/>
      <c r="AB367" s="318">
        <f t="shared" si="69"/>
        <v>0</v>
      </c>
      <c r="AD367" s="53"/>
      <c r="AE367" s="53"/>
      <c r="AF367" s="53"/>
      <c r="AG367" s="53"/>
      <c r="AH367" s="53"/>
      <c r="AI367" s="394">
        <f>SUMIF(PIVOT!A:A,'BFA ATWA FR Y3'!A367,PIVOT!C:C)</f>
        <v>0</v>
      </c>
      <c r="AJ367" s="396"/>
      <c r="AK367" s="128"/>
      <c r="AL367" s="128"/>
    </row>
    <row r="368" spans="1:160" ht="60" x14ac:dyDescent="0.25">
      <c r="A368" t="s">
        <v>560</v>
      </c>
      <c r="B368" s="46">
        <v>583624</v>
      </c>
      <c r="C368" s="76"/>
      <c r="D368" s="121" t="s">
        <v>298</v>
      </c>
      <c r="E368" s="65"/>
      <c r="F368" s="21"/>
      <c r="G368" s="22"/>
      <c r="H368" s="181"/>
      <c r="I368" s="247">
        <v>0</v>
      </c>
      <c r="K368" s="245">
        <v>2.8421709430404007E-13</v>
      </c>
      <c r="L368" s="231"/>
      <c r="M368" s="21"/>
      <c r="N368" s="367"/>
      <c r="O368" s="193"/>
      <c r="P368" s="413">
        <f t="shared" si="70"/>
        <v>0</v>
      </c>
      <c r="Q368" s="23"/>
      <c r="R368" s="21"/>
      <c r="S368" s="83"/>
      <c r="T368" s="83"/>
      <c r="U368" s="34">
        <f t="shared" si="71"/>
        <v>0</v>
      </c>
      <c r="V368" s="331"/>
      <c r="W368" s="331"/>
      <c r="X368" s="42">
        <v>0</v>
      </c>
      <c r="Y368" s="262"/>
      <c r="Z368" s="316">
        <f t="shared" si="72"/>
        <v>2.8421709430404007E-13</v>
      </c>
      <c r="AA368" s="314"/>
      <c r="AB368" s="318">
        <f t="shared" si="69"/>
        <v>2.8421709430404007E-13</v>
      </c>
      <c r="AD368" s="53"/>
      <c r="AE368" s="53"/>
      <c r="AF368" s="53"/>
      <c r="AG368" s="53"/>
      <c r="AH368" s="53"/>
      <c r="AI368" s="394">
        <f>SUMIF(PIVOT!A:A,'BFA ATWA FR Y3'!A368,PIVOT!C:C)</f>
        <v>-9.0949470177292824E-13</v>
      </c>
      <c r="AJ368" s="396"/>
      <c r="AK368" s="128"/>
      <c r="AL368" s="128"/>
    </row>
    <row r="369" spans="1:38" ht="25.5" x14ac:dyDescent="0.25">
      <c r="B369" s="52"/>
      <c r="C369" s="76"/>
      <c r="D369" s="72" t="s">
        <v>255</v>
      </c>
      <c r="E369" s="20"/>
      <c r="F369" s="21"/>
      <c r="G369" s="22"/>
      <c r="H369" s="118"/>
      <c r="I369" s="247">
        <v>0</v>
      </c>
      <c r="K369" s="245"/>
      <c r="L369" s="231"/>
      <c r="M369" s="21"/>
      <c r="N369" s="361"/>
      <c r="O369" s="131"/>
      <c r="P369" s="413">
        <f t="shared" si="70"/>
        <v>0</v>
      </c>
      <c r="Q369" s="23"/>
      <c r="R369" s="21"/>
      <c r="S369" s="22"/>
      <c r="T369" s="33"/>
      <c r="U369" s="34">
        <f t="shared" si="71"/>
        <v>0</v>
      </c>
      <c r="V369" s="331"/>
      <c r="W369" s="331"/>
      <c r="X369" s="315">
        <v>0</v>
      </c>
      <c r="Z369" s="316">
        <f t="shared" si="72"/>
        <v>0</v>
      </c>
      <c r="AA369" s="314"/>
      <c r="AB369" s="318">
        <f t="shared" si="69"/>
        <v>0</v>
      </c>
      <c r="AD369" s="53"/>
      <c r="AE369" s="53"/>
      <c r="AF369" s="53"/>
      <c r="AG369" s="53"/>
      <c r="AH369" s="53"/>
      <c r="AI369" s="394">
        <f>SUMIF(PIVOT!A:A,'BFA ATWA FR Y3'!A369,PIVOT!C:C)</f>
        <v>0</v>
      </c>
      <c r="AJ369" s="396"/>
      <c r="AK369" s="128"/>
      <c r="AL369" s="128"/>
    </row>
    <row r="370" spans="1:38" ht="25.5" x14ac:dyDescent="0.25">
      <c r="B370" s="52"/>
      <c r="C370" s="76"/>
      <c r="D370" s="32" t="s">
        <v>256</v>
      </c>
      <c r="E370" s="20"/>
      <c r="F370" s="21"/>
      <c r="G370" s="22"/>
      <c r="H370" s="118"/>
      <c r="I370" s="247">
        <v>0</v>
      </c>
      <c r="K370" s="245"/>
      <c r="L370" s="231"/>
      <c r="M370" s="21"/>
      <c r="N370" s="361"/>
      <c r="O370" s="131"/>
      <c r="P370" s="413">
        <f t="shared" si="70"/>
        <v>0</v>
      </c>
      <c r="Q370" s="23"/>
      <c r="R370" s="21"/>
      <c r="S370" s="22"/>
      <c r="T370" s="33"/>
      <c r="U370" s="34">
        <f t="shared" si="71"/>
        <v>0</v>
      </c>
      <c r="V370" s="331"/>
      <c r="W370" s="331"/>
      <c r="X370" s="315">
        <v>0</v>
      </c>
      <c r="Z370" s="316">
        <f t="shared" si="72"/>
        <v>0</v>
      </c>
      <c r="AA370" s="314"/>
      <c r="AB370" s="318">
        <f t="shared" si="69"/>
        <v>0</v>
      </c>
      <c r="AD370" s="53"/>
      <c r="AE370" s="53"/>
      <c r="AF370" s="53"/>
      <c r="AG370" s="53"/>
      <c r="AH370" s="53"/>
      <c r="AI370" s="394">
        <f>SUMIF(PIVOT!A:A,'BFA ATWA FR Y3'!A370,PIVOT!C:C)</f>
        <v>0</v>
      </c>
      <c r="AJ370" s="396"/>
      <c r="AK370" s="128"/>
      <c r="AL370" s="128"/>
    </row>
    <row r="371" spans="1:38" ht="38.25" x14ac:dyDescent="0.25">
      <c r="B371" s="52"/>
      <c r="C371" s="76"/>
      <c r="D371" s="32" t="s">
        <v>299</v>
      </c>
      <c r="E371" s="65" t="s">
        <v>254</v>
      </c>
      <c r="F371" s="44" t="s">
        <v>300</v>
      </c>
      <c r="G371" s="22">
        <v>0</v>
      </c>
      <c r="H371" s="118">
        <v>0</v>
      </c>
      <c r="I371" s="247">
        <v>0</v>
      </c>
      <c r="K371" s="256"/>
      <c r="L371" s="234"/>
      <c r="M371" s="44" t="s">
        <v>300</v>
      </c>
      <c r="N371" s="367"/>
      <c r="O371" s="193"/>
      <c r="P371" s="413"/>
      <c r="Q371" s="23"/>
      <c r="R371" s="44" t="s">
        <v>300</v>
      </c>
      <c r="S371" s="45"/>
      <c r="T371" s="45"/>
      <c r="U371" s="34"/>
      <c r="V371" s="331"/>
      <c r="W371" s="331"/>
      <c r="X371" s="315">
        <v>0</v>
      </c>
      <c r="Z371" s="316">
        <f t="shared" si="72"/>
        <v>0</v>
      </c>
      <c r="AA371" s="314"/>
      <c r="AB371" s="318">
        <f t="shared" si="69"/>
        <v>0</v>
      </c>
      <c r="AD371" s="53"/>
      <c r="AE371" s="53"/>
      <c r="AF371" s="53"/>
      <c r="AG371" s="53"/>
      <c r="AH371" s="53"/>
      <c r="AI371" s="394">
        <f>SUMIF(PIVOT!A:A,'BFA ATWA FR Y3'!A371,PIVOT!C:C)</f>
        <v>0</v>
      </c>
      <c r="AJ371" s="396"/>
      <c r="AK371" s="128"/>
      <c r="AL371" s="128"/>
    </row>
    <row r="372" spans="1:38" x14ac:dyDescent="0.25">
      <c r="B372" s="52"/>
      <c r="C372" s="76"/>
      <c r="D372" s="32" t="s">
        <v>265</v>
      </c>
      <c r="E372" s="20"/>
      <c r="F372" s="21"/>
      <c r="G372" s="22"/>
      <c r="H372" s="118"/>
      <c r="I372" s="247">
        <v>0</v>
      </c>
      <c r="K372" s="245"/>
      <c r="L372" s="231"/>
      <c r="M372" s="21"/>
      <c r="N372" s="361"/>
      <c r="O372" s="33"/>
      <c r="P372" s="410"/>
      <c r="Q372" s="23"/>
      <c r="R372" s="21"/>
      <c r="S372" s="22"/>
      <c r="T372" s="33"/>
      <c r="U372" s="34"/>
      <c r="V372" s="331"/>
      <c r="W372" s="331"/>
      <c r="X372" s="315">
        <v>0</v>
      </c>
      <c r="Z372" s="316">
        <f t="shared" si="72"/>
        <v>0</v>
      </c>
      <c r="AA372" s="314"/>
      <c r="AB372" s="318">
        <f t="shared" si="69"/>
        <v>0</v>
      </c>
      <c r="AD372" s="53"/>
      <c r="AE372" s="53"/>
      <c r="AF372" s="53"/>
      <c r="AG372" s="53"/>
      <c r="AH372" s="53"/>
      <c r="AI372" s="394">
        <f>SUMIF(PIVOT!A:A,'BFA ATWA FR Y3'!A372,PIVOT!C:C)</f>
        <v>0</v>
      </c>
      <c r="AJ372" s="395"/>
      <c r="AK372" s="34"/>
      <c r="AL372" s="34"/>
    </row>
    <row r="373" spans="1:38" x14ac:dyDescent="0.25">
      <c r="B373" s="52"/>
      <c r="C373" s="76"/>
      <c r="D373" s="67" t="s">
        <v>301</v>
      </c>
      <c r="E373" s="20"/>
      <c r="F373" s="21"/>
      <c r="G373" s="22"/>
      <c r="H373" s="118"/>
      <c r="I373" s="247">
        <v>0</v>
      </c>
      <c r="K373" s="245"/>
      <c r="L373" s="231"/>
      <c r="M373" s="21"/>
      <c r="N373" s="361"/>
      <c r="O373" s="33"/>
      <c r="P373" s="410"/>
      <c r="Q373" s="23"/>
      <c r="R373" s="21"/>
      <c r="S373" s="22"/>
      <c r="T373" s="33"/>
      <c r="U373" s="34"/>
      <c r="V373" s="331"/>
      <c r="W373" s="331"/>
      <c r="X373" s="315">
        <v>0</v>
      </c>
      <c r="Z373" s="316">
        <f t="shared" si="72"/>
        <v>0</v>
      </c>
      <c r="AA373" s="314"/>
      <c r="AB373" s="318">
        <f t="shared" si="69"/>
        <v>0</v>
      </c>
      <c r="AD373" s="53"/>
      <c r="AE373" s="53"/>
      <c r="AF373" s="53"/>
      <c r="AG373" s="53"/>
      <c r="AH373" s="53"/>
      <c r="AI373" s="394">
        <f>SUMIF(PIVOT!A:A,'BFA ATWA FR Y3'!A373,PIVOT!C:C)</f>
        <v>0</v>
      </c>
      <c r="AJ373" s="395"/>
      <c r="AK373" s="34"/>
      <c r="AL373" s="34"/>
    </row>
    <row r="374" spans="1:38" x14ac:dyDescent="0.25">
      <c r="B374" s="52"/>
      <c r="C374" s="293"/>
      <c r="D374" s="184" t="s">
        <v>366</v>
      </c>
      <c r="E374" s="185"/>
      <c r="F374" s="186"/>
      <c r="G374" s="187"/>
      <c r="H374" s="188"/>
      <c r="I374" s="257">
        <v>360883.60800000001</v>
      </c>
      <c r="K374" s="258">
        <v>1147478.825</v>
      </c>
      <c r="L374" s="356"/>
      <c r="M374" s="186"/>
      <c r="N374" s="382"/>
      <c r="O374" s="188"/>
      <c r="P374" s="421">
        <f>SUM(P256:P373)</f>
        <v>468177.39870143926</v>
      </c>
      <c r="Q374" s="262"/>
      <c r="R374" s="186"/>
      <c r="S374" s="187"/>
      <c r="T374" s="188"/>
      <c r="U374" s="189">
        <f>SUM(U256:U373)</f>
        <v>17776</v>
      </c>
      <c r="V374" s="334"/>
      <c r="W374" s="334"/>
      <c r="X374" s="315">
        <v>2113163.7832727083</v>
      </c>
      <c r="Z374" s="316">
        <f t="shared" si="72"/>
        <v>1994315.8317014393</v>
      </c>
      <c r="AA374" s="314"/>
      <c r="AB374" s="318">
        <f t="shared" si="69"/>
        <v>-118847.95157126896</v>
      </c>
      <c r="AD374" s="53"/>
      <c r="AE374" s="53"/>
      <c r="AF374" s="53"/>
      <c r="AG374" s="53"/>
      <c r="AH374" s="53"/>
      <c r="AI374" s="421">
        <f>SUM(AI256:AI373)</f>
        <v>378144.58000000031</v>
      </c>
      <c r="AJ374" s="403">
        <f t="shared" ref="AJ374" si="73">P374-AI374</f>
        <v>90032.818701438955</v>
      </c>
      <c r="AK374" s="189">
        <f t="shared" ref="AK374" si="74">AI374/P374</f>
        <v>0.80769507679960939</v>
      </c>
      <c r="AL374" s="189"/>
    </row>
    <row r="375" spans="1:38" x14ac:dyDescent="0.25">
      <c r="B375" s="52"/>
      <c r="C375" s="76"/>
      <c r="D375" s="190"/>
      <c r="E375" s="117"/>
      <c r="F375" s="21"/>
      <c r="G375" s="22"/>
      <c r="H375" s="33"/>
      <c r="I375" s="247"/>
      <c r="K375" s="245"/>
      <c r="L375" s="231"/>
      <c r="M375" s="21"/>
      <c r="N375" s="361"/>
      <c r="O375" s="33"/>
      <c r="P375" s="410"/>
      <c r="Q375" s="262"/>
      <c r="R375" s="21"/>
      <c r="S375" s="22"/>
      <c r="T375" s="33"/>
      <c r="U375" s="34"/>
      <c r="V375" s="331"/>
      <c r="W375" s="331"/>
      <c r="X375" s="315">
        <v>0</v>
      </c>
      <c r="Z375" s="316">
        <f t="shared" si="72"/>
        <v>0</v>
      </c>
      <c r="AA375" s="314"/>
      <c r="AB375" s="318">
        <f t="shared" si="69"/>
        <v>0</v>
      </c>
      <c r="AD375" s="53"/>
      <c r="AE375" s="53"/>
      <c r="AF375" s="53"/>
      <c r="AG375" s="53"/>
      <c r="AH375" s="53"/>
      <c r="AI375" s="394">
        <f>SUMIF(PIVOT!A:A,'BFA ATWA FR Y3'!A375,PIVOT!C:C)</f>
        <v>0</v>
      </c>
      <c r="AJ375" s="395"/>
      <c r="AK375" s="34"/>
      <c r="AL375" s="34"/>
    </row>
    <row r="376" spans="1:38" x14ac:dyDescent="0.25">
      <c r="B376" s="52"/>
      <c r="C376" s="76"/>
      <c r="D376" s="32"/>
      <c r="E376" s="20"/>
      <c r="F376" s="21"/>
      <c r="G376" s="22"/>
      <c r="H376" s="33"/>
      <c r="I376" s="247"/>
      <c r="K376" s="245"/>
      <c r="L376" s="231"/>
      <c r="M376" s="21"/>
      <c r="N376" s="361"/>
      <c r="O376" s="33"/>
      <c r="P376" s="410"/>
      <c r="Q376" s="262"/>
      <c r="R376" s="21"/>
      <c r="S376" s="22"/>
      <c r="T376" s="33"/>
      <c r="U376" s="34"/>
      <c r="V376" s="331"/>
      <c r="W376" s="331"/>
      <c r="X376" s="315">
        <v>0</v>
      </c>
      <c r="Z376" s="316">
        <f t="shared" si="72"/>
        <v>0</v>
      </c>
      <c r="AA376" s="314"/>
      <c r="AB376" s="318">
        <f t="shared" si="69"/>
        <v>0</v>
      </c>
      <c r="AD376" s="53"/>
      <c r="AE376" s="53"/>
      <c r="AF376" s="53"/>
      <c r="AG376" s="53"/>
      <c r="AH376" s="53"/>
      <c r="AI376" s="394">
        <f>SUMIF(PIVOT!A:A,'BFA ATWA FR Y3'!A376,PIVOT!C:C)</f>
        <v>0</v>
      </c>
      <c r="AJ376" s="395"/>
      <c r="AK376" s="34"/>
      <c r="AL376" s="34"/>
    </row>
    <row r="377" spans="1:38" ht="28.5" customHeight="1" x14ac:dyDescent="0.25">
      <c r="B377" s="52"/>
      <c r="C377" s="76"/>
      <c r="D377" s="36" t="s">
        <v>367</v>
      </c>
      <c r="E377" s="37"/>
      <c r="F377" s="38"/>
      <c r="G377" s="39"/>
      <c r="H377" s="40"/>
      <c r="I377" s="247"/>
      <c r="K377" s="245"/>
      <c r="L377" s="231"/>
      <c r="M377" s="38"/>
      <c r="N377" s="363"/>
      <c r="O377" s="40"/>
      <c r="P377" s="411"/>
      <c r="Q377" s="262"/>
      <c r="R377" s="38"/>
      <c r="S377" s="39"/>
      <c r="T377" s="40"/>
      <c r="U377" s="41"/>
      <c r="V377" s="331"/>
      <c r="W377" s="331"/>
      <c r="X377" s="315">
        <v>0</v>
      </c>
      <c r="Z377" s="316">
        <f t="shared" si="72"/>
        <v>0</v>
      </c>
      <c r="AA377" s="314"/>
      <c r="AB377" s="318">
        <f t="shared" si="69"/>
        <v>0</v>
      </c>
      <c r="AD377" s="53"/>
      <c r="AE377" s="53"/>
      <c r="AF377" s="53"/>
      <c r="AG377" s="53"/>
      <c r="AH377" s="53"/>
      <c r="AI377" s="394">
        <f>SUMIF(PIVOT!A:A,'BFA ATWA FR Y3'!A377,PIVOT!C:C)</f>
        <v>0</v>
      </c>
      <c r="AJ377" s="398"/>
      <c r="AK377" s="41"/>
      <c r="AL377" s="41"/>
    </row>
    <row r="378" spans="1:38" ht="78.75" x14ac:dyDescent="0.25">
      <c r="B378" s="52"/>
      <c r="C378" s="76"/>
      <c r="D378" s="116" t="s">
        <v>368</v>
      </c>
      <c r="E378" s="117"/>
      <c r="F378" s="21"/>
      <c r="G378" s="22"/>
      <c r="H378" s="118"/>
      <c r="I378" s="247"/>
      <c r="K378" s="245"/>
      <c r="L378" s="231"/>
      <c r="M378" s="21"/>
      <c r="N378" s="361"/>
      <c r="O378" s="33"/>
      <c r="P378" s="410"/>
      <c r="Q378" s="262"/>
      <c r="R378" s="21"/>
      <c r="S378" s="22"/>
      <c r="T378" s="33"/>
      <c r="U378" s="34"/>
      <c r="V378" s="331"/>
      <c r="W378" s="331"/>
      <c r="X378" s="315">
        <v>0</v>
      </c>
      <c r="Z378" s="316">
        <f t="shared" si="72"/>
        <v>0</v>
      </c>
      <c r="AA378" s="314"/>
      <c r="AB378" s="318">
        <f t="shared" si="69"/>
        <v>0</v>
      </c>
      <c r="AD378" s="53"/>
      <c r="AE378" s="53"/>
      <c r="AF378" s="53"/>
      <c r="AG378" s="53"/>
      <c r="AH378" s="53"/>
      <c r="AI378" s="394">
        <f>SUMIF(PIVOT!A:A,'BFA ATWA FR Y3'!A378,PIVOT!C:C)</f>
        <v>0</v>
      </c>
      <c r="AJ378" s="395"/>
      <c r="AK378" s="34"/>
      <c r="AL378" s="34"/>
    </row>
    <row r="379" spans="1:38" ht="45" x14ac:dyDescent="0.25">
      <c r="A379" t="s">
        <v>574</v>
      </c>
      <c r="B379" s="46">
        <v>583641</v>
      </c>
      <c r="C379" s="76"/>
      <c r="D379" s="191" t="s">
        <v>369</v>
      </c>
      <c r="E379" s="117"/>
      <c r="F379" s="21"/>
      <c r="G379" s="22"/>
      <c r="H379" s="118"/>
      <c r="I379" s="247">
        <v>0</v>
      </c>
      <c r="K379" s="245">
        <v>0</v>
      </c>
      <c r="L379" s="231"/>
      <c r="M379" s="21"/>
      <c r="N379" s="361"/>
      <c r="O379" s="33"/>
      <c r="P379" s="410"/>
      <c r="Q379" s="262"/>
      <c r="R379" s="21"/>
      <c r="S379" s="22"/>
      <c r="T379" s="33"/>
      <c r="U379" s="34"/>
      <c r="V379" s="331"/>
      <c r="W379" s="331"/>
      <c r="X379" s="315">
        <v>0</v>
      </c>
      <c r="Z379" s="316">
        <f t="shared" si="72"/>
        <v>0</v>
      </c>
      <c r="AA379" s="314"/>
      <c r="AB379" s="318">
        <f t="shared" si="69"/>
        <v>0</v>
      </c>
      <c r="AD379" s="53"/>
      <c r="AE379" s="53"/>
      <c r="AF379" s="53"/>
      <c r="AG379" s="53"/>
      <c r="AH379" s="53"/>
      <c r="AI379" s="394">
        <f>SUMIF(PIVOT!A:A,'BFA ATWA FR Y3'!A379,PIVOT!C:C)</f>
        <v>0</v>
      </c>
      <c r="AJ379" s="395"/>
      <c r="AK379" s="34"/>
      <c r="AL379" s="34"/>
    </row>
    <row r="380" spans="1:38" ht="45" x14ac:dyDescent="0.25">
      <c r="B380" s="52"/>
      <c r="C380" s="76"/>
      <c r="D380" s="191" t="s">
        <v>370</v>
      </c>
      <c r="E380" s="22" t="s">
        <v>18</v>
      </c>
      <c r="F380" s="21"/>
      <c r="G380" s="22"/>
      <c r="H380" s="118"/>
      <c r="I380" s="247">
        <v>0</v>
      </c>
      <c r="K380" s="245"/>
      <c r="L380" s="231"/>
      <c r="M380" s="21"/>
      <c r="N380" s="361"/>
      <c r="O380" s="33"/>
      <c r="P380" s="410"/>
      <c r="Q380" s="262"/>
      <c r="R380" s="21"/>
      <c r="S380" s="22"/>
      <c r="T380" s="33"/>
      <c r="U380" s="34"/>
      <c r="V380" s="331"/>
      <c r="W380" s="331"/>
      <c r="X380" s="315">
        <v>0</v>
      </c>
      <c r="Z380" s="316">
        <f t="shared" si="72"/>
        <v>0</v>
      </c>
      <c r="AA380" s="314"/>
      <c r="AB380" s="318">
        <f t="shared" si="69"/>
        <v>0</v>
      </c>
      <c r="AD380" s="53"/>
      <c r="AE380" s="53"/>
      <c r="AF380" s="53"/>
      <c r="AG380" s="53"/>
      <c r="AH380" s="53"/>
      <c r="AI380" s="394">
        <f>SUMIF(PIVOT!A:A,'BFA ATWA FR Y3'!A380,PIVOT!C:C)</f>
        <v>0</v>
      </c>
      <c r="AJ380" s="395"/>
      <c r="AK380" s="34"/>
      <c r="AL380" s="34"/>
    </row>
    <row r="381" spans="1:38" ht="30" x14ac:dyDescent="0.25">
      <c r="A381" t="s">
        <v>575</v>
      </c>
      <c r="B381" s="46">
        <v>604281</v>
      </c>
      <c r="C381" s="76"/>
      <c r="D381" s="191" t="s">
        <v>371</v>
      </c>
      <c r="E381" s="22" t="s">
        <v>18</v>
      </c>
      <c r="F381" s="21" t="s">
        <v>273</v>
      </c>
      <c r="G381" s="22">
        <v>1</v>
      </c>
      <c r="H381" s="118">
        <f>100000/655.957</f>
        <v>152.44901723741037</v>
      </c>
      <c r="I381" s="247">
        <v>0</v>
      </c>
      <c r="K381" s="245">
        <v>0</v>
      </c>
      <c r="L381" s="231"/>
      <c r="M381" s="21"/>
      <c r="N381" s="361"/>
      <c r="O381" s="33"/>
      <c r="P381" s="410"/>
      <c r="Q381" s="262"/>
      <c r="R381" s="21"/>
      <c r="S381" s="22"/>
      <c r="T381" s="33"/>
      <c r="U381" s="34"/>
      <c r="V381" s="331"/>
      <c r="W381" s="331"/>
      <c r="X381" s="315">
        <v>0</v>
      </c>
      <c r="Z381" s="316">
        <f t="shared" si="72"/>
        <v>0</v>
      </c>
      <c r="AA381" s="314"/>
      <c r="AB381" s="318">
        <f t="shared" si="69"/>
        <v>0</v>
      </c>
      <c r="AD381" s="53"/>
      <c r="AE381" s="53"/>
      <c r="AF381" s="53"/>
      <c r="AG381" s="53"/>
      <c r="AH381" s="53"/>
      <c r="AI381" s="394">
        <f>SUMIF(PIVOT!A:A,'BFA ATWA FR Y3'!A381,PIVOT!C:C)</f>
        <v>0</v>
      </c>
      <c r="AJ381" s="395"/>
      <c r="AK381" s="34"/>
      <c r="AL381" s="34"/>
    </row>
    <row r="382" spans="1:38" ht="30" x14ac:dyDescent="0.25">
      <c r="A382" t="s">
        <v>576</v>
      </c>
      <c r="B382" s="46">
        <v>604282</v>
      </c>
      <c r="C382" s="76"/>
      <c r="D382" s="191" t="s">
        <v>372</v>
      </c>
      <c r="E382" s="22" t="s">
        <v>18</v>
      </c>
      <c r="F382" s="21" t="s">
        <v>273</v>
      </c>
      <c r="G382" s="22">
        <f>(165+100)</f>
        <v>265</v>
      </c>
      <c r="H382" s="118">
        <f>50000/655.957</f>
        <v>76.224508618705187</v>
      </c>
      <c r="I382" s="247">
        <v>18420.609</v>
      </c>
      <c r="K382" s="245">
        <v>0</v>
      </c>
      <c r="L382" s="231"/>
      <c r="M382" s="21"/>
      <c r="N382" s="361"/>
      <c r="O382" s="33"/>
      <c r="P382" s="410"/>
      <c r="Q382" s="262"/>
      <c r="R382" s="21"/>
      <c r="S382" s="22"/>
      <c r="T382" s="33"/>
      <c r="U382" s="34"/>
      <c r="V382" s="331"/>
      <c r="W382" s="331"/>
      <c r="X382" s="315">
        <v>18420.609</v>
      </c>
      <c r="Z382" s="316">
        <f t="shared" si="72"/>
        <v>18420.609</v>
      </c>
      <c r="AA382" s="314"/>
      <c r="AB382" s="318">
        <f t="shared" si="69"/>
        <v>0</v>
      </c>
      <c r="AD382" s="53"/>
      <c r="AE382" s="53"/>
      <c r="AF382" s="53"/>
      <c r="AG382" s="53"/>
      <c r="AH382" s="53"/>
      <c r="AI382" s="394">
        <f>SUMIF(PIVOT!A:A,'BFA ATWA FR Y3'!A382,PIVOT!C:C)</f>
        <v>0</v>
      </c>
      <c r="AJ382" s="395"/>
      <c r="AK382" s="34"/>
      <c r="AL382" s="34"/>
    </row>
    <row r="383" spans="1:38" ht="30" x14ac:dyDescent="0.25">
      <c r="A383" t="s">
        <v>577</v>
      </c>
      <c r="B383" s="46">
        <v>604283</v>
      </c>
      <c r="C383" s="76"/>
      <c r="D383" s="191" t="s">
        <v>373</v>
      </c>
      <c r="E383" s="22" t="s">
        <v>18</v>
      </c>
      <c r="F383" s="21" t="s">
        <v>273</v>
      </c>
      <c r="G383" s="22">
        <v>1</v>
      </c>
      <c r="H383" s="118">
        <f>300000/655.957</f>
        <v>457.34705171223112</v>
      </c>
      <c r="I383" s="247">
        <v>0</v>
      </c>
      <c r="K383" s="245">
        <v>0</v>
      </c>
      <c r="L383" s="231"/>
      <c r="M383" s="21"/>
      <c r="N383" s="361"/>
      <c r="O383" s="33"/>
      <c r="P383" s="410"/>
      <c r="Q383" s="262"/>
      <c r="R383" s="21"/>
      <c r="S383" s="22"/>
      <c r="T383" s="33"/>
      <c r="U383" s="34"/>
      <c r="V383" s="331"/>
      <c r="W383" s="331"/>
      <c r="X383" s="315">
        <v>0</v>
      </c>
      <c r="Z383" s="316">
        <f t="shared" si="72"/>
        <v>0</v>
      </c>
      <c r="AA383" s="314"/>
      <c r="AB383" s="318">
        <f t="shared" si="69"/>
        <v>0</v>
      </c>
      <c r="AD383" s="53"/>
      <c r="AE383" s="53"/>
      <c r="AF383" s="53"/>
      <c r="AG383" s="53"/>
      <c r="AH383" s="53"/>
      <c r="AI383" s="394">
        <f>SUMIF(PIVOT!A:A,'BFA ATWA FR Y3'!A383,PIVOT!C:C)</f>
        <v>0</v>
      </c>
      <c r="AJ383" s="395"/>
      <c r="AK383" s="34"/>
      <c r="AL383" s="34"/>
    </row>
    <row r="384" spans="1:38" ht="30" x14ac:dyDescent="0.25">
      <c r="A384" t="s">
        <v>578</v>
      </c>
      <c r="B384" s="46">
        <v>604284</v>
      </c>
      <c r="C384" s="76"/>
      <c r="D384" s="191" t="s">
        <v>374</v>
      </c>
      <c r="E384" s="22" t="s">
        <v>18</v>
      </c>
      <c r="F384" s="21" t="s">
        <v>375</v>
      </c>
      <c r="G384" s="22">
        <f>4*6*3</f>
        <v>72</v>
      </c>
      <c r="H384" s="118">
        <f>5000/655.957</f>
        <v>7.6224508618705187</v>
      </c>
      <c r="I384" s="247">
        <v>2309.6030000000001</v>
      </c>
      <c r="K384" s="245">
        <v>0</v>
      </c>
      <c r="L384" s="231"/>
      <c r="M384" s="21"/>
      <c r="N384" s="361"/>
      <c r="O384" s="33"/>
      <c r="P384" s="410"/>
      <c r="Q384" s="262"/>
      <c r="R384" s="21"/>
      <c r="S384" s="22"/>
      <c r="T384" s="33"/>
      <c r="U384" s="34"/>
      <c r="V384" s="331"/>
      <c r="W384" s="331"/>
      <c r="X384" s="315">
        <v>2309.6030000000001</v>
      </c>
      <c r="Z384" s="316">
        <f t="shared" si="72"/>
        <v>2309.6030000000001</v>
      </c>
      <c r="AA384" s="314"/>
      <c r="AB384" s="318">
        <f t="shared" si="69"/>
        <v>0</v>
      </c>
      <c r="AD384" s="53"/>
      <c r="AE384" s="53"/>
      <c r="AF384" s="53"/>
      <c r="AG384" s="53"/>
      <c r="AH384" s="53"/>
      <c r="AI384" s="394">
        <f>SUMIF(PIVOT!A:A,'BFA ATWA FR Y3'!A384,PIVOT!C:C)</f>
        <v>0</v>
      </c>
      <c r="AJ384" s="395"/>
      <c r="AK384" s="34"/>
      <c r="AL384" s="34"/>
    </row>
    <row r="385" spans="1:38" ht="25.5" x14ac:dyDescent="0.25">
      <c r="B385" s="52"/>
      <c r="C385" s="76"/>
      <c r="D385" s="123" t="s">
        <v>376</v>
      </c>
      <c r="E385" s="43" t="s">
        <v>103</v>
      </c>
      <c r="F385" s="44" t="s">
        <v>377</v>
      </c>
      <c r="G385" s="22"/>
      <c r="H385" s="118">
        <f>177013.086046046/655.957</f>
        <v>269.85471005880873</v>
      </c>
      <c r="I385" s="247">
        <v>0</v>
      </c>
      <c r="K385" s="245"/>
      <c r="L385" s="231"/>
      <c r="M385" s="34"/>
      <c r="N385" s="383">
        <f>K385*M385</f>
        <v>0</v>
      </c>
      <c r="O385" s="34">
        <f t="shared" ref="O385:P385" si="75">M385*N385</f>
        <v>0</v>
      </c>
      <c r="P385" s="410">
        <f t="shared" si="75"/>
        <v>0</v>
      </c>
      <c r="Q385" s="128"/>
      <c r="R385" s="34"/>
      <c r="S385" s="34"/>
      <c r="T385" s="34"/>
      <c r="U385" s="34">
        <f>S385*T385</f>
        <v>0</v>
      </c>
      <c r="V385" s="331"/>
      <c r="W385" s="331"/>
      <c r="X385" s="315">
        <v>0</v>
      </c>
      <c r="Z385" s="316">
        <f t="shared" si="72"/>
        <v>0</v>
      </c>
      <c r="AA385" s="314"/>
      <c r="AB385" s="318">
        <f t="shared" si="69"/>
        <v>0</v>
      </c>
      <c r="AD385" s="53"/>
      <c r="AE385" s="53"/>
      <c r="AF385" s="53"/>
      <c r="AG385" s="53"/>
      <c r="AH385" s="53"/>
      <c r="AI385" s="394">
        <f>SUMIF(PIVOT!A:A,'BFA ATWA FR Y3'!A385,PIVOT!C:C)</f>
        <v>0</v>
      </c>
      <c r="AJ385" s="395"/>
      <c r="AK385" s="34"/>
      <c r="AL385" s="34"/>
    </row>
    <row r="386" spans="1:38" ht="25.5" x14ac:dyDescent="0.25">
      <c r="B386" s="52"/>
      <c r="C386" s="76"/>
      <c r="D386" s="32" t="s">
        <v>256</v>
      </c>
      <c r="E386" s="20"/>
      <c r="F386" s="21"/>
      <c r="G386" s="22"/>
      <c r="H386" s="118"/>
      <c r="I386" s="247">
        <v>0</v>
      </c>
      <c r="K386" s="245"/>
      <c r="L386" s="231"/>
      <c r="M386" s="21"/>
      <c r="N386" s="361"/>
      <c r="O386" s="33"/>
      <c r="P386" s="410"/>
      <c r="Q386" s="262"/>
      <c r="R386" s="21"/>
      <c r="S386" s="22"/>
      <c r="T386" s="33"/>
      <c r="U386" s="34"/>
      <c r="V386" s="331"/>
      <c r="W386" s="331"/>
      <c r="X386" s="315">
        <v>0</v>
      </c>
      <c r="Z386" s="316">
        <f t="shared" si="72"/>
        <v>0</v>
      </c>
      <c r="AA386" s="314"/>
      <c r="AB386" s="318">
        <f t="shared" si="69"/>
        <v>0</v>
      </c>
      <c r="AD386" s="53"/>
      <c r="AE386" s="53"/>
      <c r="AF386" s="53"/>
      <c r="AG386" s="53"/>
      <c r="AH386" s="53"/>
      <c r="AI386" s="394">
        <f>SUMIF(PIVOT!A:A,'BFA ATWA FR Y3'!A386,PIVOT!C:C)</f>
        <v>0</v>
      </c>
      <c r="AJ386" s="395"/>
      <c r="AK386" s="34"/>
      <c r="AL386" s="34"/>
    </row>
    <row r="387" spans="1:38" x14ac:dyDescent="0.25">
      <c r="B387" s="52"/>
      <c r="C387" s="76"/>
      <c r="D387" s="32" t="s">
        <v>264</v>
      </c>
      <c r="E387" s="22"/>
      <c r="F387" s="44"/>
      <c r="G387" s="124"/>
      <c r="H387" s="118"/>
      <c r="I387" s="247">
        <v>0</v>
      </c>
      <c r="K387" s="245"/>
      <c r="L387" s="231"/>
      <c r="M387" s="44"/>
      <c r="N387" s="373"/>
      <c r="O387" s="33"/>
      <c r="P387" s="410">
        <f>N387*O387</f>
        <v>0</v>
      </c>
      <c r="Q387" s="262"/>
      <c r="R387" s="21"/>
      <c r="S387" s="22"/>
      <c r="T387" s="33"/>
      <c r="U387" s="34"/>
      <c r="V387" s="331"/>
      <c r="W387" s="331"/>
      <c r="X387" s="315">
        <v>0</v>
      </c>
      <c r="Z387" s="316">
        <f t="shared" si="72"/>
        <v>0</v>
      </c>
      <c r="AA387" s="314"/>
      <c r="AB387" s="318">
        <f t="shared" si="69"/>
        <v>0</v>
      </c>
      <c r="AD387" s="53"/>
      <c r="AE387" s="53"/>
      <c r="AF387" s="53"/>
      <c r="AG387" s="53"/>
      <c r="AH387" s="53"/>
      <c r="AI387" s="394">
        <f>SUMIF(PIVOT!A:A,'BFA ATWA FR Y3'!A387,PIVOT!C:C)</f>
        <v>0</v>
      </c>
      <c r="AJ387" s="395"/>
      <c r="AK387" s="34"/>
      <c r="AL387" s="34"/>
    </row>
    <row r="388" spans="1:38" ht="25.5" x14ac:dyDescent="0.25">
      <c r="B388" s="52"/>
      <c r="C388" s="76"/>
      <c r="D388" s="32" t="s">
        <v>378</v>
      </c>
      <c r="E388" s="43" t="s">
        <v>103</v>
      </c>
      <c r="F388" s="44" t="s">
        <v>379</v>
      </c>
      <c r="G388" s="22"/>
      <c r="H388" s="159">
        <f>(800000+12000)/655.957</f>
        <v>1237.8860199677722</v>
      </c>
      <c r="I388" s="247">
        <v>0</v>
      </c>
      <c r="K388" s="245"/>
      <c r="L388" s="231"/>
      <c r="M388" s="44"/>
      <c r="N388" s="361"/>
      <c r="O388" s="158"/>
      <c r="P388" s="410">
        <f>N388*O388</f>
        <v>0</v>
      </c>
      <c r="Q388" s="262"/>
      <c r="R388" s="44"/>
      <c r="S388" s="22"/>
      <c r="T388" s="158"/>
      <c r="U388" s="34"/>
      <c r="V388" s="331"/>
      <c r="W388" s="331"/>
      <c r="X388" s="315">
        <v>0</v>
      </c>
      <c r="Z388" s="316">
        <f t="shared" si="72"/>
        <v>0</v>
      </c>
      <c r="AA388" s="314"/>
      <c r="AB388" s="318">
        <f t="shared" si="69"/>
        <v>0</v>
      </c>
      <c r="AD388" s="53"/>
      <c r="AE388" s="53"/>
      <c r="AF388" s="53"/>
      <c r="AG388" s="53"/>
      <c r="AH388" s="53"/>
      <c r="AI388" s="394">
        <f>SUMIF(PIVOT!A:A,'BFA ATWA FR Y3'!A388,PIVOT!C:C)</f>
        <v>0</v>
      </c>
      <c r="AJ388" s="395"/>
      <c r="AK388" s="34"/>
      <c r="AL388" s="34"/>
    </row>
    <row r="389" spans="1:38" ht="25.5" x14ac:dyDescent="0.25">
      <c r="B389" s="52"/>
      <c r="C389" s="76"/>
      <c r="D389" s="32" t="s">
        <v>380</v>
      </c>
      <c r="E389" s="22" t="s">
        <v>18</v>
      </c>
      <c r="F389" s="44" t="s">
        <v>111</v>
      </c>
      <c r="G389" s="22"/>
      <c r="H389" s="192">
        <f>(30000/655.957)</f>
        <v>45.734705171223112</v>
      </c>
      <c r="I389" s="247">
        <v>0</v>
      </c>
      <c r="K389" s="245"/>
      <c r="L389" s="231"/>
      <c r="M389" s="44"/>
      <c r="N389" s="361"/>
      <c r="O389" s="193"/>
      <c r="P389" s="412"/>
      <c r="Q389" s="262"/>
      <c r="R389" s="44"/>
      <c r="S389" s="22"/>
      <c r="T389" s="193"/>
      <c r="U389" s="49"/>
      <c r="V389" s="296"/>
      <c r="W389" s="296"/>
      <c r="X389" s="315">
        <v>0</v>
      </c>
      <c r="Z389" s="316">
        <f t="shared" si="72"/>
        <v>0</v>
      </c>
      <c r="AA389" s="314"/>
      <c r="AB389" s="318">
        <f t="shared" si="69"/>
        <v>0</v>
      </c>
      <c r="AD389" s="53"/>
      <c r="AE389" s="53"/>
      <c r="AF389" s="53"/>
      <c r="AG389" s="53"/>
      <c r="AH389" s="53"/>
      <c r="AI389" s="394">
        <f>SUMIF(PIVOT!A:A,'BFA ATWA FR Y3'!A389,PIVOT!C:C)</f>
        <v>0</v>
      </c>
      <c r="AJ389" s="394"/>
      <c r="AK389" s="49"/>
      <c r="AL389" s="49"/>
    </row>
    <row r="390" spans="1:38" ht="38.25" x14ac:dyDescent="0.25">
      <c r="B390" s="52"/>
      <c r="C390" s="76"/>
      <c r="D390" s="32" t="s">
        <v>381</v>
      </c>
      <c r="E390" s="43" t="s">
        <v>382</v>
      </c>
      <c r="F390" s="44" t="s">
        <v>235</v>
      </c>
      <c r="G390" s="158"/>
      <c r="H390" s="159">
        <f>7500/655.957</f>
        <v>11.433676292805778</v>
      </c>
      <c r="I390" s="247">
        <v>0</v>
      </c>
      <c r="K390" s="245"/>
      <c r="L390" s="231"/>
      <c r="M390" s="44" t="s">
        <v>235</v>
      </c>
      <c r="N390" s="376">
        <v>1616</v>
      </c>
      <c r="O390" s="158"/>
      <c r="P390" s="410">
        <f>N390*O390</f>
        <v>0</v>
      </c>
      <c r="Q390" s="262"/>
      <c r="R390" s="44"/>
      <c r="S390" s="158"/>
      <c r="T390" s="158"/>
      <c r="U390" s="34"/>
      <c r="V390" s="331"/>
      <c r="W390" s="331"/>
      <c r="X390" s="315">
        <v>0</v>
      </c>
      <c r="Z390" s="316">
        <f t="shared" si="72"/>
        <v>0</v>
      </c>
      <c r="AA390" s="314"/>
      <c r="AB390" s="318">
        <f t="shared" si="69"/>
        <v>0</v>
      </c>
      <c r="AD390" s="53"/>
      <c r="AE390" s="53"/>
      <c r="AF390" s="53"/>
      <c r="AG390" s="53"/>
      <c r="AH390" s="53"/>
      <c r="AI390" s="394">
        <f>SUMIF(PIVOT!A:A,'BFA ATWA FR Y3'!A390,PIVOT!C:C)</f>
        <v>0</v>
      </c>
      <c r="AJ390" s="395"/>
      <c r="AK390" s="34"/>
      <c r="AL390" s="34"/>
    </row>
    <row r="391" spans="1:38" ht="25.5" x14ac:dyDescent="0.25">
      <c r="B391" s="52"/>
      <c r="C391" s="76"/>
      <c r="D391" s="32" t="s">
        <v>383</v>
      </c>
      <c r="E391" s="43" t="s">
        <v>103</v>
      </c>
      <c r="F391" s="44" t="s">
        <v>19</v>
      </c>
      <c r="G391" s="158"/>
      <c r="H391" s="159">
        <f>30000/655.957</f>
        <v>45.734705171223112</v>
      </c>
      <c r="I391" s="247">
        <v>0</v>
      </c>
      <c r="K391" s="245"/>
      <c r="L391" s="231"/>
      <c r="M391" s="44" t="s">
        <v>19</v>
      </c>
      <c r="N391" s="376">
        <f>35*12</f>
        <v>420</v>
      </c>
      <c r="O391" s="158"/>
      <c r="P391" s="410">
        <f>N391*O391</f>
        <v>0</v>
      </c>
      <c r="Q391" s="262"/>
      <c r="R391" s="44"/>
      <c r="S391" s="158"/>
      <c r="T391" s="158"/>
      <c r="U391" s="34"/>
      <c r="V391" s="331"/>
      <c r="W391" s="331"/>
      <c r="X391" s="315">
        <v>0</v>
      </c>
      <c r="Z391" s="316">
        <f t="shared" si="72"/>
        <v>0</v>
      </c>
      <c r="AA391" s="314"/>
      <c r="AB391" s="318">
        <f t="shared" si="69"/>
        <v>0</v>
      </c>
      <c r="AD391" s="53"/>
      <c r="AE391" s="53"/>
      <c r="AF391" s="53"/>
      <c r="AG391" s="53"/>
      <c r="AH391" s="53"/>
      <c r="AI391" s="394">
        <f>SUMIF(PIVOT!A:A,'BFA ATWA FR Y3'!A391,PIVOT!C:C)</f>
        <v>0</v>
      </c>
      <c r="AJ391" s="395"/>
      <c r="AK391" s="34"/>
      <c r="AL391" s="34"/>
    </row>
    <row r="392" spans="1:38" ht="25.5" x14ac:dyDescent="0.25">
      <c r="B392" s="52"/>
      <c r="C392" s="76"/>
      <c r="D392" s="32" t="s">
        <v>384</v>
      </c>
      <c r="E392" s="43" t="s">
        <v>103</v>
      </c>
      <c r="F392" s="44" t="s">
        <v>19</v>
      </c>
      <c r="G392" s="158"/>
      <c r="H392" s="159">
        <f>20000/655.957</f>
        <v>30.489803447482075</v>
      </c>
      <c r="I392" s="247">
        <v>0</v>
      </c>
      <c r="K392" s="245"/>
      <c r="L392" s="231"/>
      <c r="M392" s="44" t="s">
        <v>19</v>
      </c>
      <c r="N392" s="376">
        <f>35*12</f>
        <v>420</v>
      </c>
      <c r="O392" s="158"/>
      <c r="P392" s="410">
        <f>N392*O392</f>
        <v>0</v>
      </c>
      <c r="Q392" s="262"/>
      <c r="R392" s="44"/>
      <c r="S392" s="158"/>
      <c r="T392" s="158"/>
      <c r="U392" s="34"/>
      <c r="V392" s="331"/>
      <c r="W392" s="331"/>
      <c r="X392" s="315">
        <v>0</v>
      </c>
      <c r="Z392" s="316">
        <f t="shared" si="72"/>
        <v>0</v>
      </c>
      <c r="AA392" s="314"/>
      <c r="AB392" s="318">
        <f t="shared" si="69"/>
        <v>0</v>
      </c>
      <c r="AD392" s="53"/>
      <c r="AE392" s="53"/>
      <c r="AF392" s="53"/>
      <c r="AG392" s="53"/>
      <c r="AH392" s="53"/>
      <c r="AI392" s="394">
        <f>SUMIF(PIVOT!A:A,'BFA ATWA FR Y3'!A392,PIVOT!C:C)</f>
        <v>0</v>
      </c>
      <c r="AJ392" s="395"/>
      <c r="AK392" s="34"/>
      <c r="AL392" s="34"/>
    </row>
    <row r="393" spans="1:38" x14ac:dyDescent="0.25">
      <c r="B393" s="101"/>
      <c r="C393" s="288"/>
      <c r="D393" s="102" t="s">
        <v>385</v>
      </c>
      <c r="E393" s="103"/>
      <c r="F393" s="104"/>
      <c r="G393" s="105"/>
      <c r="H393" s="106"/>
      <c r="I393" s="244">
        <v>20730.212</v>
      </c>
      <c r="K393" s="245"/>
      <c r="L393" s="231"/>
      <c r="M393" s="104"/>
      <c r="N393" s="371"/>
      <c r="O393" s="106"/>
      <c r="P393" s="415">
        <f>SUM(P379:P392)</f>
        <v>0</v>
      </c>
      <c r="Q393" s="262"/>
      <c r="R393" s="104"/>
      <c r="S393" s="105"/>
      <c r="T393" s="106"/>
      <c r="U393" s="107">
        <f>SUM(U379:U392)</f>
        <v>0</v>
      </c>
      <c r="V393" s="331"/>
      <c r="W393" s="331"/>
      <c r="X393" s="315">
        <v>20730.212</v>
      </c>
      <c r="Z393" s="316">
        <f t="shared" si="72"/>
        <v>20730.212</v>
      </c>
      <c r="AA393" s="314"/>
      <c r="AB393" s="318">
        <f t="shared" si="69"/>
        <v>0</v>
      </c>
      <c r="AD393" s="53"/>
      <c r="AE393" s="53"/>
      <c r="AF393" s="53"/>
      <c r="AG393" s="53"/>
      <c r="AH393" s="53"/>
      <c r="AI393" s="415">
        <f>SUM(AI379:AI392)</f>
        <v>0</v>
      </c>
      <c r="AJ393" s="399"/>
      <c r="AK393" s="107"/>
      <c r="AL393" s="107"/>
    </row>
    <row r="394" spans="1:38" x14ac:dyDescent="0.25">
      <c r="B394" s="18"/>
      <c r="C394" s="282"/>
      <c r="D394" s="190"/>
      <c r="E394" s="117"/>
      <c r="F394" s="21"/>
      <c r="G394" s="22"/>
      <c r="H394" s="33"/>
      <c r="I394" s="247"/>
      <c r="K394" s="245"/>
      <c r="L394" s="231"/>
      <c r="M394" s="21"/>
      <c r="N394" s="361"/>
      <c r="O394" s="33"/>
      <c r="P394" s="410"/>
      <c r="Q394" s="262"/>
      <c r="R394" s="21"/>
      <c r="S394" s="22"/>
      <c r="T394" s="33"/>
      <c r="U394" s="34"/>
      <c r="V394" s="331"/>
      <c r="W394" s="331"/>
      <c r="X394" s="315">
        <v>0</v>
      </c>
      <c r="Z394" s="316">
        <f t="shared" si="72"/>
        <v>0</v>
      </c>
      <c r="AA394" s="314"/>
      <c r="AB394" s="318">
        <f t="shared" si="69"/>
        <v>0</v>
      </c>
      <c r="AD394" s="53"/>
      <c r="AE394" s="53"/>
      <c r="AF394" s="53"/>
      <c r="AG394" s="53"/>
      <c r="AH394" s="53"/>
      <c r="AI394" s="394">
        <f>SUMIF(PIVOT!A:A,'BFA ATWA FR Y3'!A394,PIVOT!C:C)</f>
        <v>0</v>
      </c>
      <c r="AJ394" s="395"/>
      <c r="AK394" s="34"/>
      <c r="AL394" s="34"/>
    </row>
    <row r="395" spans="1:38" ht="38.25" x14ac:dyDescent="0.25">
      <c r="B395" s="108" t="s">
        <v>386</v>
      </c>
      <c r="C395" s="289"/>
      <c r="D395" s="109" t="s">
        <v>387</v>
      </c>
      <c r="E395" s="110"/>
      <c r="F395" s="111"/>
      <c r="G395" s="112"/>
      <c r="H395" s="113"/>
      <c r="I395" s="247"/>
      <c r="K395" s="245"/>
      <c r="L395" s="231"/>
      <c r="M395" s="111"/>
      <c r="N395" s="369"/>
      <c r="O395" s="113"/>
      <c r="P395" s="416"/>
      <c r="Q395" s="262"/>
      <c r="R395" s="111"/>
      <c r="S395" s="112"/>
      <c r="T395" s="113"/>
      <c r="U395" s="31"/>
      <c r="V395" s="331"/>
      <c r="W395" s="331"/>
      <c r="X395" s="315">
        <v>0</v>
      </c>
      <c r="Z395" s="316">
        <f t="shared" si="72"/>
        <v>0</v>
      </c>
      <c r="AA395" s="314"/>
      <c r="AB395" s="318">
        <f t="shared" si="69"/>
        <v>0</v>
      </c>
      <c r="AD395" s="53"/>
      <c r="AE395" s="53"/>
      <c r="AF395" s="53"/>
      <c r="AG395" s="53"/>
      <c r="AH395" s="53"/>
      <c r="AI395" s="394">
        <f>SUMIF(PIVOT!A:A,'BFA ATWA FR Y3'!A395,PIVOT!C:C)</f>
        <v>0</v>
      </c>
      <c r="AJ395" s="400"/>
      <c r="AK395" s="31"/>
      <c r="AL395" s="31"/>
    </row>
    <row r="396" spans="1:38" x14ac:dyDescent="0.25">
      <c r="B396" s="114"/>
      <c r="C396" s="290"/>
      <c r="D396" s="75"/>
      <c r="E396" s="115"/>
      <c r="F396" s="44"/>
      <c r="G396" s="47"/>
      <c r="H396" s="33"/>
      <c r="I396" s="247"/>
      <c r="K396" s="248"/>
      <c r="L396" s="351"/>
      <c r="M396" s="44"/>
      <c r="N396" s="209"/>
      <c r="O396" s="33"/>
      <c r="P396" s="410"/>
      <c r="Q396" s="262"/>
      <c r="R396" s="44"/>
      <c r="S396" s="47"/>
      <c r="T396" s="33"/>
      <c r="U396" s="34"/>
      <c r="V396" s="331"/>
      <c r="W396" s="331"/>
      <c r="X396" s="315">
        <v>0</v>
      </c>
      <c r="Z396" s="316">
        <f t="shared" si="72"/>
        <v>0</v>
      </c>
      <c r="AA396" s="314"/>
      <c r="AB396" s="318">
        <f t="shared" si="69"/>
        <v>0</v>
      </c>
      <c r="AD396" s="53"/>
      <c r="AE396" s="53"/>
      <c r="AF396" s="53"/>
      <c r="AG396" s="53"/>
      <c r="AH396" s="53"/>
      <c r="AI396" s="394">
        <f>SUMIF(PIVOT!A:A,'BFA ATWA FR Y3'!A396,PIVOT!C:C)</f>
        <v>0</v>
      </c>
      <c r="AJ396" s="395"/>
      <c r="AK396" s="34"/>
      <c r="AL396" s="34"/>
    </row>
    <row r="397" spans="1:38" ht="38.25" x14ac:dyDescent="0.25">
      <c r="B397" s="35" t="s">
        <v>388</v>
      </c>
      <c r="C397" s="284"/>
      <c r="D397" s="36" t="s">
        <v>389</v>
      </c>
      <c r="E397" s="37"/>
      <c r="F397" s="38"/>
      <c r="G397" s="39"/>
      <c r="H397" s="40"/>
      <c r="I397" s="247"/>
      <c r="K397" s="245"/>
      <c r="L397" s="231"/>
      <c r="M397" s="38"/>
      <c r="N397" s="363"/>
      <c r="O397" s="40"/>
      <c r="P397" s="411"/>
      <c r="Q397" s="262"/>
      <c r="R397" s="38"/>
      <c r="S397" s="39"/>
      <c r="T397" s="40"/>
      <c r="U397" s="41"/>
      <c r="V397" s="331"/>
      <c r="W397" s="331"/>
      <c r="X397" s="315">
        <v>0</v>
      </c>
      <c r="Z397" s="316">
        <f t="shared" si="72"/>
        <v>0</v>
      </c>
      <c r="AA397" s="314"/>
      <c r="AB397" s="318">
        <f t="shared" si="69"/>
        <v>0</v>
      </c>
      <c r="AD397" s="53"/>
      <c r="AE397" s="53"/>
      <c r="AF397" s="53"/>
      <c r="AG397" s="53"/>
      <c r="AH397" s="53"/>
      <c r="AI397" s="394">
        <f>SUMIF(PIVOT!A:A,'BFA ATWA FR Y3'!A397,PIVOT!C:C)</f>
        <v>0</v>
      </c>
      <c r="AJ397" s="398"/>
      <c r="AK397" s="41"/>
      <c r="AL397" s="41"/>
    </row>
    <row r="398" spans="1:38" ht="47.25" x14ac:dyDescent="0.25">
      <c r="B398" s="18" t="s">
        <v>390</v>
      </c>
      <c r="C398" s="282"/>
      <c r="D398" s="116" t="s">
        <v>391</v>
      </c>
      <c r="E398" s="117"/>
      <c r="F398" s="21"/>
      <c r="G398" s="22"/>
      <c r="H398" s="33"/>
      <c r="I398" s="247"/>
      <c r="K398" s="245"/>
      <c r="L398" s="231"/>
      <c r="M398" s="21"/>
      <c r="N398" s="361"/>
      <c r="O398" s="33"/>
      <c r="P398" s="410"/>
      <c r="Q398" s="262"/>
      <c r="R398" s="21"/>
      <c r="S398" s="22"/>
      <c r="T398" s="33"/>
      <c r="U398" s="34"/>
      <c r="V398" s="331"/>
      <c r="W398" s="331"/>
      <c r="X398" s="315">
        <v>0</v>
      </c>
      <c r="Z398" s="316">
        <f t="shared" si="72"/>
        <v>0</v>
      </c>
      <c r="AA398" s="314"/>
      <c r="AB398" s="318">
        <f t="shared" ref="AB398:AB461" si="76">Z398-X398</f>
        <v>0</v>
      </c>
      <c r="AD398" s="53"/>
      <c r="AE398" s="53"/>
      <c r="AF398" s="53"/>
      <c r="AG398" s="53"/>
      <c r="AH398" s="53"/>
      <c r="AI398" s="394">
        <f>SUMIF(PIVOT!A:A,'BFA ATWA FR Y3'!A398,PIVOT!C:C)</f>
        <v>0</v>
      </c>
      <c r="AJ398" s="395"/>
      <c r="AK398" s="34"/>
      <c r="AL398" s="34"/>
    </row>
    <row r="399" spans="1:38" ht="90" x14ac:dyDescent="0.25">
      <c r="A399" t="s">
        <v>579</v>
      </c>
      <c r="B399" s="46">
        <v>583642</v>
      </c>
      <c r="C399" s="76"/>
      <c r="D399" s="194" t="s">
        <v>392</v>
      </c>
      <c r="E399" s="65"/>
      <c r="F399" s="21"/>
      <c r="G399" s="148"/>
      <c r="H399" s="148"/>
      <c r="I399" s="247">
        <v>6987.4810000000007</v>
      </c>
      <c r="K399" s="245">
        <v>0</v>
      </c>
      <c r="L399" s="231"/>
      <c r="M399" s="21"/>
      <c r="N399" s="361"/>
      <c r="O399" s="33"/>
      <c r="P399" s="410">
        <f>N399*O399</f>
        <v>0</v>
      </c>
      <c r="Q399" s="262"/>
      <c r="R399" s="21"/>
      <c r="S399" s="22"/>
      <c r="T399" s="33"/>
      <c r="U399" s="34">
        <f>S399*T399</f>
        <v>0</v>
      </c>
      <c r="V399" s="331"/>
      <c r="W399" s="331"/>
      <c r="X399" s="315">
        <v>6987.4810000000007</v>
      </c>
      <c r="Z399" s="316">
        <f t="shared" si="72"/>
        <v>6987.4810000000007</v>
      </c>
      <c r="AA399" s="314"/>
      <c r="AB399" s="318">
        <f t="shared" si="76"/>
        <v>0</v>
      </c>
      <c r="AD399" s="53"/>
      <c r="AE399" s="53"/>
      <c r="AF399" s="53"/>
      <c r="AG399" s="53"/>
      <c r="AH399" s="53"/>
      <c r="AI399" s="394">
        <f>SUMIF(PIVOT!A:A,'BFA ATWA FR Y3'!A399,PIVOT!C:C)</f>
        <v>0</v>
      </c>
      <c r="AJ399" s="395"/>
      <c r="AK399" s="34"/>
      <c r="AL399" s="34"/>
    </row>
    <row r="400" spans="1:38" ht="25.5" x14ac:dyDescent="0.25">
      <c r="B400" s="52"/>
      <c r="C400" s="76"/>
      <c r="D400" s="72" t="s">
        <v>255</v>
      </c>
      <c r="E400" s="20"/>
      <c r="F400" s="21"/>
      <c r="G400" s="22"/>
      <c r="H400" s="33"/>
      <c r="I400" s="247">
        <v>0</v>
      </c>
      <c r="K400" s="245"/>
      <c r="L400" s="231"/>
      <c r="M400" s="21"/>
      <c r="N400" s="361"/>
      <c r="O400" s="33"/>
      <c r="P400" s="410"/>
      <c r="Q400" s="262"/>
      <c r="R400" s="21"/>
      <c r="S400" s="22"/>
      <c r="T400" s="33"/>
      <c r="U400" s="34"/>
      <c r="V400" s="331"/>
      <c r="W400" s="331"/>
      <c r="X400" s="315">
        <v>0</v>
      </c>
      <c r="Z400" s="316">
        <f t="shared" si="72"/>
        <v>0</v>
      </c>
      <c r="AA400" s="314"/>
      <c r="AB400" s="318">
        <f t="shared" si="76"/>
        <v>0</v>
      </c>
      <c r="AD400" s="53"/>
      <c r="AE400" s="53"/>
      <c r="AF400" s="53"/>
      <c r="AG400" s="53"/>
      <c r="AH400" s="53"/>
      <c r="AI400" s="394">
        <f>SUMIF(PIVOT!A:A,'BFA ATWA FR Y3'!A400,PIVOT!C:C)</f>
        <v>0</v>
      </c>
      <c r="AJ400" s="395"/>
      <c r="AK400" s="34"/>
      <c r="AL400" s="34"/>
    </row>
    <row r="401" spans="1:38" ht="25.5" x14ac:dyDescent="0.25">
      <c r="B401" s="52"/>
      <c r="C401" s="76"/>
      <c r="D401" s="32" t="s">
        <v>256</v>
      </c>
      <c r="E401" s="20"/>
      <c r="F401" s="21"/>
      <c r="G401" s="22"/>
      <c r="H401" s="33"/>
      <c r="I401" s="247">
        <v>0</v>
      </c>
      <c r="K401" s="245"/>
      <c r="L401" s="231"/>
      <c r="M401" s="21"/>
      <c r="N401" s="361"/>
      <c r="O401" s="33"/>
      <c r="P401" s="410"/>
      <c r="Q401" s="262"/>
      <c r="R401" s="21"/>
      <c r="S401" s="22"/>
      <c r="T401" s="33"/>
      <c r="U401" s="34"/>
      <c r="V401" s="331"/>
      <c r="W401" s="331"/>
      <c r="X401" s="315">
        <v>0</v>
      </c>
      <c r="Z401" s="316">
        <f t="shared" si="72"/>
        <v>0</v>
      </c>
      <c r="AA401" s="314"/>
      <c r="AB401" s="318">
        <f t="shared" si="76"/>
        <v>0</v>
      </c>
      <c r="AD401" s="53"/>
      <c r="AE401" s="53"/>
      <c r="AF401" s="53"/>
      <c r="AG401" s="53"/>
      <c r="AH401" s="53"/>
      <c r="AI401" s="394">
        <f>SUMIF(PIVOT!A:A,'BFA ATWA FR Y3'!A401,PIVOT!C:C)</f>
        <v>0</v>
      </c>
      <c r="AJ401" s="395"/>
      <c r="AK401" s="34"/>
      <c r="AL401" s="34"/>
    </row>
    <row r="402" spans="1:38" ht="25.5" x14ac:dyDescent="0.25">
      <c r="B402" s="52"/>
      <c r="C402" s="76"/>
      <c r="D402" s="67" t="s">
        <v>393</v>
      </c>
      <c r="E402" s="195" t="s">
        <v>18</v>
      </c>
      <c r="F402" s="44" t="s">
        <v>74</v>
      </c>
      <c r="G402" s="196">
        <f>8*2*3</f>
        <v>48</v>
      </c>
      <c r="H402" s="197">
        <f>30500/655.957</f>
        <v>46.496950257410163</v>
      </c>
      <c r="I402" s="247">
        <v>0</v>
      </c>
      <c r="K402" s="251"/>
      <c r="L402" s="233"/>
      <c r="M402" s="44"/>
      <c r="N402" s="384"/>
      <c r="O402" s="175"/>
      <c r="P402" s="410"/>
      <c r="Q402" s="262"/>
      <c r="R402" s="44"/>
      <c r="S402" s="196"/>
      <c r="T402" s="175"/>
      <c r="U402" s="34"/>
      <c r="V402" s="331"/>
      <c r="W402" s="331"/>
      <c r="X402" s="315">
        <v>0</v>
      </c>
      <c r="Z402" s="316">
        <f t="shared" si="72"/>
        <v>0</v>
      </c>
      <c r="AA402" s="314"/>
      <c r="AB402" s="318">
        <f t="shared" si="76"/>
        <v>0</v>
      </c>
      <c r="AD402" s="53"/>
      <c r="AE402" s="53"/>
      <c r="AF402" s="53"/>
      <c r="AG402" s="53"/>
      <c r="AH402" s="53"/>
      <c r="AI402" s="394">
        <f>SUMIF(PIVOT!A:A,'BFA ATWA FR Y3'!A402,PIVOT!C:C)</f>
        <v>0</v>
      </c>
      <c r="AJ402" s="395"/>
      <c r="AK402" s="34"/>
      <c r="AL402" s="34"/>
    </row>
    <row r="403" spans="1:38" ht="25.5" x14ac:dyDescent="0.25">
      <c r="B403" s="52"/>
      <c r="C403" s="76"/>
      <c r="D403" s="67" t="s">
        <v>394</v>
      </c>
      <c r="E403" s="195" t="s">
        <v>18</v>
      </c>
      <c r="F403" s="44" t="s">
        <v>74</v>
      </c>
      <c r="G403" s="196">
        <f>8*2*3</f>
        <v>48</v>
      </c>
      <c r="H403" s="197">
        <f>60000/655.957</f>
        <v>91.469410342446224</v>
      </c>
      <c r="I403" s="247">
        <v>0</v>
      </c>
      <c r="K403" s="251"/>
      <c r="L403" s="233"/>
      <c r="M403" s="44"/>
      <c r="N403" s="384"/>
      <c r="O403" s="175"/>
      <c r="P403" s="410"/>
      <c r="Q403" s="262"/>
      <c r="R403" s="44"/>
      <c r="S403" s="196"/>
      <c r="T403" s="175"/>
      <c r="U403" s="34"/>
      <c r="V403" s="331"/>
      <c r="W403" s="331"/>
      <c r="X403" s="315">
        <v>0</v>
      </c>
      <c r="Z403" s="316">
        <f t="shared" si="72"/>
        <v>0</v>
      </c>
      <c r="AA403" s="314"/>
      <c r="AB403" s="318">
        <f t="shared" si="76"/>
        <v>0</v>
      </c>
      <c r="AD403" s="53"/>
      <c r="AE403" s="53"/>
      <c r="AF403" s="53"/>
      <c r="AG403" s="53"/>
      <c r="AH403" s="53"/>
      <c r="AI403" s="394">
        <f>SUMIF(PIVOT!A:A,'BFA ATWA FR Y3'!A403,PIVOT!C:C)</f>
        <v>0</v>
      </c>
      <c r="AJ403" s="395"/>
      <c r="AK403" s="34"/>
      <c r="AL403" s="34"/>
    </row>
    <row r="404" spans="1:38" x14ac:dyDescent="0.25">
      <c r="B404" s="52"/>
      <c r="C404" s="76"/>
      <c r="D404" s="32" t="s">
        <v>265</v>
      </c>
      <c r="E404" s="84"/>
      <c r="F404" s="44"/>
      <c r="G404" s="196"/>
      <c r="H404" s="175"/>
      <c r="I404" s="247">
        <v>0</v>
      </c>
      <c r="K404" s="251"/>
      <c r="L404" s="233"/>
      <c r="M404" s="44"/>
      <c r="N404" s="384"/>
      <c r="O404" s="175"/>
      <c r="P404" s="410"/>
      <c r="Q404" s="262"/>
      <c r="R404" s="44"/>
      <c r="S404" s="196"/>
      <c r="T404" s="175"/>
      <c r="U404" s="34"/>
      <c r="V404" s="331"/>
      <c r="W404" s="331"/>
      <c r="X404" s="315">
        <v>0</v>
      </c>
      <c r="Z404" s="316">
        <f t="shared" si="72"/>
        <v>0</v>
      </c>
      <c r="AA404" s="314"/>
      <c r="AB404" s="318">
        <f t="shared" si="76"/>
        <v>0</v>
      </c>
      <c r="AD404" s="53"/>
      <c r="AE404" s="53"/>
      <c r="AF404" s="53"/>
      <c r="AG404" s="53"/>
      <c r="AH404" s="53"/>
      <c r="AI404" s="394">
        <f>SUMIF(PIVOT!A:A,'BFA ATWA FR Y3'!A404,PIVOT!C:C)</f>
        <v>0</v>
      </c>
      <c r="AJ404" s="395"/>
      <c r="AK404" s="34"/>
      <c r="AL404" s="34"/>
    </row>
    <row r="405" spans="1:38" x14ac:dyDescent="0.25">
      <c r="B405" s="52"/>
      <c r="C405" s="76"/>
      <c r="D405" s="67" t="s">
        <v>301</v>
      </c>
      <c r="E405" s="84"/>
      <c r="F405" s="44"/>
      <c r="G405" s="135"/>
      <c r="H405" s="149"/>
      <c r="I405" s="247">
        <v>0</v>
      </c>
      <c r="K405" s="245"/>
      <c r="L405" s="231"/>
      <c r="M405" s="21"/>
      <c r="N405" s="361"/>
      <c r="O405" s="33"/>
      <c r="P405" s="410"/>
      <c r="Q405" s="262"/>
      <c r="R405" s="21"/>
      <c r="S405" s="22"/>
      <c r="T405" s="33"/>
      <c r="U405" s="34"/>
      <c r="V405" s="331"/>
      <c r="W405" s="331"/>
      <c r="X405" s="315">
        <v>0</v>
      </c>
      <c r="Z405" s="316">
        <f t="shared" si="72"/>
        <v>0</v>
      </c>
      <c r="AA405" s="314"/>
      <c r="AB405" s="318">
        <f t="shared" si="76"/>
        <v>0</v>
      </c>
      <c r="AD405" s="53"/>
      <c r="AE405" s="53"/>
      <c r="AF405" s="53"/>
      <c r="AG405" s="53"/>
      <c r="AH405" s="53"/>
      <c r="AI405" s="394">
        <f>SUMIF(PIVOT!A:A,'BFA ATWA FR Y3'!A405,PIVOT!C:C)</f>
        <v>0</v>
      </c>
      <c r="AJ405" s="395"/>
      <c r="AK405" s="34"/>
      <c r="AL405" s="34"/>
    </row>
    <row r="406" spans="1:38" ht="120" x14ac:dyDescent="0.25">
      <c r="A406" t="s">
        <v>613</v>
      </c>
      <c r="B406" s="182">
        <v>583643</v>
      </c>
      <c r="C406" s="285"/>
      <c r="D406" s="194" t="s">
        <v>395</v>
      </c>
      <c r="E406" s="84"/>
      <c r="F406" s="21"/>
      <c r="G406" s="198"/>
      <c r="H406" s="198"/>
      <c r="I406" s="247">
        <v>3103.8789999999995</v>
      </c>
      <c r="K406" s="254">
        <v>0</v>
      </c>
      <c r="L406" s="354"/>
      <c r="M406" s="21"/>
      <c r="N406" s="361"/>
      <c r="O406" s="33"/>
      <c r="P406" s="410">
        <f>N406*O406</f>
        <v>0</v>
      </c>
      <c r="Q406" s="262"/>
      <c r="R406" s="21"/>
      <c r="S406" s="22"/>
      <c r="T406" s="33"/>
      <c r="U406" s="34">
        <f>S406*T406</f>
        <v>0</v>
      </c>
      <c r="V406" s="331"/>
      <c r="W406" s="331"/>
      <c r="X406" s="315">
        <v>3103.8789999999995</v>
      </c>
      <c r="Z406" s="316">
        <f t="shared" si="72"/>
        <v>3103.8789999999995</v>
      </c>
      <c r="AA406" s="314"/>
      <c r="AB406" s="318">
        <f t="shared" si="76"/>
        <v>0</v>
      </c>
      <c r="AD406" s="53"/>
      <c r="AE406" s="53"/>
      <c r="AF406" s="53"/>
      <c r="AG406" s="53"/>
      <c r="AH406" s="53"/>
      <c r="AI406" s="394">
        <f>SUMIF(PIVOT!A:A,'BFA ATWA FR Y3'!A406,PIVOT!C:C)</f>
        <v>0</v>
      </c>
      <c r="AJ406" s="395"/>
      <c r="AK406" s="34"/>
      <c r="AL406" s="34"/>
    </row>
    <row r="407" spans="1:38" ht="25.5" x14ac:dyDescent="0.25">
      <c r="B407" s="52"/>
      <c r="C407" s="76"/>
      <c r="D407" s="72" t="s">
        <v>255</v>
      </c>
      <c r="E407" s="20"/>
      <c r="F407" s="21"/>
      <c r="G407" s="22"/>
      <c r="H407" s="33"/>
      <c r="I407" s="247">
        <v>0</v>
      </c>
      <c r="K407" s="245"/>
      <c r="L407" s="231"/>
      <c r="M407" s="21"/>
      <c r="N407" s="361"/>
      <c r="O407" s="33"/>
      <c r="P407" s="410"/>
      <c r="Q407" s="262"/>
      <c r="R407" s="21"/>
      <c r="S407" s="22"/>
      <c r="T407" s="33"/>
      <c r="U407" s="34"/>
      <c r="V407" s="331"/>
      <c r="W407" s="331"/>
      <c r="X407" s="315">
        <v>0</v>
      </c>
      <c r="Z407" s="316">
        <f t="shared" si="72"/>
        <v>0</v>
      </c>
      <c r="AA407" s="314"/>
      <c r="AB407" s="318">
        <f t="shared" si="76"/>
        <v>0</v>
      </c>
      <c r="AD407" s="53"/>
      <c r="AE407" s="53"/>
      <c r="AF407" s="53"/>
      <c r="AG407" s="53"/>
      <c r="AH407" s="53"/>
      <c r="AI407" s="394">
        <f>SUMIF(PIVOT!A:A,'BFA ATWA FR Y3'!A407,PIVOT!C:C)</f>
        <v>0</v>
      </c>
      <c r="AJ407" s="395"/>
      <c r="AK407" s="34"/>
      <c r="AL407" s="34"/>
    </row>
    <row r="408" spans="1:38" ht="25.5" x14ac:dyDescent="0.25">
      <c r="B408" s="52"/>
      <c r="C408" s="76"/>
      <c r="D408" s="32" t="s">
        <v>256</v>
      </c>
      <c r="E408" s="20"/>
      <c r="F408" s="21"/>
      <c r="G408" s="22"/>
      <c r="H408" s="33"/>
      <c r="I408" s="247">
        <v>0</v>
      </c>
      <c r="K408" s="245"/>
      <c r="L408" s="231"/>
      <c r="M408" s="21"/>
      <c r="N408" s="361"/>
      <c r="O408" s="33"/>
      <c r="P408" s="410"/>
      <c r="Q408" s="262"/>
      <c r="R408" s="21"/>
      <c r="S408" s="22"/>
      <c r="T408" s="33"/>
      <c r="U408" s="34"/>
      <c r="V408" s="331"/>
      <c r="W408" s="331"/>
      <c r="X408" s="315">
        <v>0</v>
      </c>
      <c r="Z408" s="316">
        <f t="shared" si="72"/>
        <v>0</v>
      </c>
      <c r="AA408" s="314"/>
      <c r="AB408" s="318">
        <f t="shared" si="76"/>
        <v>0</v>
      </c>
      <c r="AD408" s="53"/>
      <c r="AE408" s="53"/>
      <c r="AF408" s="53"/>
      <c r="AG408" s="53"/>
      <c r="AH408" s="53"/>
      <c r="AI408" s="394">
        <f>SUMIF(PIVOT!A:A,'BFA ATWA FR Y3'!A408,PIVOT!C:C)</f>
        <v>0</v>
      </c>
      <c r="AJ408" s="395"/>
      <c r="AK408" s="34"/>
      <c r="AL408" s="34"/>
    </row>
    <row r="409" spans="1:38" ht="25.5" x14ac:dyDescent="0.25">
      <c r="B409" s="52"/>
      <c r="C409" s="76"/>
      <c r="D409" s="67" t="s">
        <v>257</v>
      </c>
      <c r="E409" s="65" t="s">
        <v>254</v>
      </c>
      <c r="F409" s="44" t="s">
        <v>74</v>
      </c>
      <c r="G409" s="22"/>
      <c r="H409" s="33">
        <f>27000/655.957</f>
        <v>41.161234654100802</v>
      </c>
      <c r="I409" s="247">
        <v>0</v>
      </c>
      <c r="K409" s="245"/>
      <c r="L409" s="231"/>
      <c r="M409" s="21"/>
      <c r="N409" s="361"/>
      <c r="O409" s="33"/>
      <c r="P409" s="410"/>
      <c r="Q409" s="262"/>
      <c r="R409" s="21"/>
      <c r="S409" s="22"/>
      <c r="T409" s="33"/>
      <c r="U409" s="34"/>
      <c r="V409" s="331"/>
      <c r="W409" s="331"/>
      <c r="X409" s="315">
        <v>0</v>
      </c>
      <c r="Z409" s="316">
        <f t="shared" si="72"/>
        <v>0</v>
      </c>
      <c r="AA409" s="314"/>
      <c r="AB409" s="318">
        <f t="shared" si="76"/>
        <v>0</v>
      </c>
      <c r="AD409" s="53"/>
      <c r="AE409" s="53"/>
      <c r="AF409" s="53"/>
      <c r="AG409" s="53"/>
      <c r="AH409" s="53"/>
      <c r="AI409" s="394">
        <f>SUMIF(PIVOT!A:A,'BFA ATWA FR Y3'!A409,PIVOT!C:C)</f>
        <v>0</v>
      </c>
      <c r="AJ409" s="395"/>
      <c r="AK409" s="34"/>
      <c r="AL409" s="34"/>
    </row>
    <row r="410" spans="1:38" ht="25.5" x14ac:dyDescent="0.25">
      <c r="B410" s="52"/>
      <c r="C410" s="76"/>
      <c r="D410" s="67" t="s">
        <v>396</v>
      </c>
      <c r="E410" s="65" t="s">
        <v>254</v>
      </c>
      <c r="F410" s="44" t="s">
        <v>74</v>
      </c>
      <c r="G410" s="22"/>
      <c r="H410" s="33">
        <f>13000/655.957</f>
        <v>19.818372240863351</v>
      </c>
      <c r="I410" s="247">
        <v>0</v>
      </c>
      <c r="K410" s="245"/>
      <c r="L410" s="231"/>
      <c r="M410" s="21"/>
      <c r="N410" s="361"/>
      <c r="O410" s="33"/>
      <c r="P410" s="410"/>
      <c r="Q410" s="262"/>
      <c r="R410" s="21"/>
      <c r="S410" s="22"/>
      <c r="T410" s="33"/>
      <c r="U410" s="34"/>
      <c r="V410" s="331"/>
      <c r="W410" s="331"/>
      <c r="X410" s="315">
        <v>0</v>
      </c>
      <c r="Z410" s="316">
        <f t="shared" si="72"/>
        <v>0</v>
      </c>
      <c r="AA410" s="314"/>
      <c r="AB410" s="318">
        <f t="shared" si="76"/>
        <v>0</v>
      </c>
      <c r="AD410" s="53"/>
      <c r="AE410" s="53"/>
      <c r="AF410" s="53"/>
      <c r="AG410" s="53"/>
      <c r="AH410" s="53"/>
      <c r="AI410" s="394">
        <f>SUMIF(PIVOT!A:A,'BFA ATWA FR Y3'!A410,PIVOT!C:C)</f>
        <v>0</v>
      </c>
      <c r="AJ410" s="395"/>
      <c r="AK410" s="34"/>
      <c r="AL410" s="34"/>
    </row>
    <row r="411" spans="1:38" ht="25.5" x14ac:dyDescent="0.25">
      <c r="B411" s="52"/>
      <c r="C411" s="76"/>
      <c r="D411" s="32" t="s">
        <v>258</v>
      </c>
      <c r="E411" s="65" t="s">
        <v>254</v>
      </c>
      <c r="F411" s="44" t="s">
        <v>111</v>
      </c>
      <c r="G411" s="22"/>
      <c r="H411" s="33">
        <f>1000/655.957</f>
        <v>1.5244901723741038</v>
      </c>
      <c r="I411" s="247">
        <v>0</v>
      </c>
      <c r="K411" s="245"/>
      <c r="L411" s="231"/>
      <c r="M411" s="21"/>
      <c r="N411" s="361"/>
      <c r="O411" s="33"/>
      <c r="P411" s="410"/>
      <c r="Q411" s="262"/>
      <c r="R411" s="21"/>
      <c r="S411" s="22"/>
      <c r="T411" s="33"/>
      <c r="U411" s="34"/>
      <c r="V411" s="331"/>
      <c r="W411" s="331"/>
      <c r="X411" s="315">
        <v>0</v>
      </c>
      <c r="Z411" s="316">
        <f t="shared" si="72"/>
        <v>0</v>
      </c>
      <c r="AA411" s="314"/>
      <c r="AB411" s="318">
        <f t="shared" si="76"/>
        <v>0</v>
      </c>
      <c r="AD411" s="53"/>
      <c r="AE411" s="53"/>
      <c r="AF411" s="53"/>
      <c r="AG411" s="53"/>
      <c r="AH411" s="53"/>
      <c r="AI411" s="394">
        <f>SUMIF(PIVOT!A:A,'BFA ATWA FR Y3'!A411,PIVOT!C:C)</f>
        <v>0</v>
      </c>
      <c r="AJ411" s="395"/>
      <c r="AK411" s="34"/>
      <c r="AL411" s="34"/>
    </row>
    <row r="412" spans="1:38" x14ac:dyDescent="0.25">
      <c r="B412" s="52"/>
      <c r="C412" s="76"/>
      <c r="D412" s="67" t="s">
        <v>259</v>
      </c>
      <c r="E412" s="65" t="s">
        <v>254</v>
      </c>
      <c r="F412" s="44" t="s">
        <v>260</v>
      </c>
      <c r="G412" s="22"/>
      <c r="H412" s="33">
        <f>8000/655.957</f>
        <v>12.19592137899283</v>
      </c>
      <c r="I412" s="247">
        <v>0</v>
      </c>
      <c r="K412" s="245"/>
      <c r="L412" s="231"/>
      <c r="M412" s="21"/>
      <c r="N412" s="361"/>
      <c r="O412" s="33"/>
      <c r="P412" s="410"/>
      <c r="Q412" s="262"/>
      <c r="R412" s="21"/>
      <c r="S412" s="22"/>
      <c r="T412" s="33"/>
      <c r="U412" s="34"/>
      <c r="V412" s="331"/>
      <c r="W412" s="331"/>
      <c r="X412" s="315">
        <v>0</v>
      </c>
      <c r="Z412" s="316">
        <f t="shared" ref="Z412:Z475" si="77">I412+K412+P412+U412</f>
        <v>0</v>
      </c>
      <c r="AA412" s="314"/>
      <c r="AB412" s="318">
        <f t="shared" si="76"/>
        <v>0</v>
      </c>
      <c r="AD412" s="53"/>
      <c r="AE412" s="53"/>
      <c r="AF412" s="53"/>
      <c r="AG412" s="53"/>
      <c r="AH412" s="53"/>
      <c r="AI412" s="394">
        <f>SUMIF(PIVOT!A:A,'BFA ATWA FR Y3'!A412,PIVOT!C:C)</f>
        <v>0</v>
      </c>
      <c r="AJ412" s="395"/>
      <c r="AK412" s="34"/>
      <c r="AL412" s="34"/>
    </row>
    <row r="413" spans="1:38" ht="25.5" x14ac:dyDescent="0.25">
      <c r="B413" s="52"/>
      <c r="C413" s="76"/>
      <c r="D413" s="67" t="s">
        <v>397</v>
      </c>
      <c r="E413" s="65" t="s">
        <v>254</v>
      </c>
      <c r="F413" s="44" t="s">
        <v>74</v>
      </c>
      <c r="G413" s="22"/>
      <c r="H413" s="33">
        <f>80000/655.975</f>
        <v>121.95586722054956</v>
      </c>
      <c r="I413" s="247">
        <v>0</v>
      </c>
      <c r="K413" s="245"/>
      <c r="L413" s="231"/>
      <c r="M413" s="21"/>
      <c r="N413" s="361"/>
      <c r="O413" s="33"/>
      <c r="P413" s="410"/>
      <c r="Q413" s="262"/>
      <c r="R413" s="21"/>
      <c r="S413" s="22"/>
      <c r="T413" s="33"/>
      <c r="U413" s="34"/>
      <c r="V413" s="331"/>
      <c r="W413" s="331"/>
      <c r="X413" s="315">
        <v>0</v>
      </c>
      <c r="Z413" s="316">
        <f t="shared" si="77"/>
        <v>0</v>
      </c>
      <c r="AA413" s="314"/>
      <c r="AB413" s="318">
        <f t="shared" si="76"/>
        <v>0</v>
      </c>
      <c r="AD413" s="53"/>
      <c r="AE413" s="53"/>
      <c r="AF413" s="53"/>
      <c r="AG413" s="53"/>
      <c r="AH413" s="53"/>
      <c r="AI413" s="394">
        <f>SUMIF(PIVOT!A:A,'BFA ATWA FR Y3'!A413,PIVOT!C:C)</f>
        <v>0</v>
      </c>
      <c r="AJ413" s="395"/>
      <c r="AK413" s="34"/>
      <c r="AL413" s="34"/>
    </row>
    <row r="414" spans="1:38" ht="75" x14ac:dyDescent="0.25">
      <c r="A414" t="s">
        <v>580</v>
      </c>
      <c r="B414" s="46">
        <v>583644</v>
      </c>
      <c r="C414" s="76"/>
      <c r="D414" s="194" t="s">
        <v>398</v>
      </c>
      <c r="E414" s="84"/>
      <c r="F414" s="21"/>
      <c r="G414" s="198"/>
      <c r="H414" s="198"/>
      <c r="I414" s="247">
        <v>1390.3679999999995</v>
      </c>
      <c r="K414" s="245">
        <v>0</v>
      </c>
      <c r="L414" s="231"/>
      <c r="M414" s="21"/>
      <c r="N414" s="361"/>
      <c r="O414" s="33"/>
      <c r="P414" s="410">
        <f>N414*O414</f>
        <v>0</v>
      </c>
      <c r="Q414" s="262"/>
      <c r="R414" s="21"/>
      <c r="S414" s="22"/>
      <c r="T414" s="33"/>
      <c r="U414" s="34">
        <f>S414*T414</f>
        <v>0</v>
      </c>
      <c r="V414" s="331"/>
      <c r="W414" s="331"/>
      <c r="X414" s="315">
        <v>1390.3679999999995</v>
      </c>
      <c r="Z414" s="316">
        <f t="shared" si="77"/>
        <v>1390.3679999999995</v>
      </c>
      <c r="AA414" s="314"/>
      <c r="AB414" s="318">
        <f t="shared" si="76"/>
        <v>0</v>
      </c>
      <c r="AD414" s="53"/>
      <c r="AE414" s="53"/>
      <c r="AF414" s="53"/>
      <c r="AG414" s="53"/>
      <c r="AH414" s="53"/>
      <c r="AI414" s="394">
        <f>SUMIF(PIVOT!A:A,'BFA ATWA FR Y3'!A414,PIVOT!C:C)</f>
        <v>0</v>
      </c>
      <c r="AJ414" s="395"/>
      <c r="AK414" s="34"/>
      <c r="AL414" s="34"/>
    </row>
    <row r="415" spans="1:38" ht="25.5" x14ac:dyDescent="0.25">
      <c r="B415" s="52"/>
      <c r="C415" s="76"/>
      <c r="D415" s="72" t="s">
        <v>255</v>
      </c>
      <c r="E415" s="20"/>
      <c r="F415" s="21"/>
      <c r="G415" s="22"/>
      <c r="H415" s="33"/>
      <c r="I415" s="247">
        <v>0</v>
      </c>
      <c r="K415" s="245"/>
      <c r="L415" s="231"/>
      <c r="M415" s="21"/>
      <c r="N415" s="361"/>
      <c r="O415" s="33"/>
      <c r="P415" s="410"/>
      <c r="Q415" s="262"/>
      <c r="R415" s="21"/>
      <c r="S415" s="22"/>
      <c r="T415" s="33"/>
      <c r="U415" s="34"/>
      <c r="V415" s="331"/>
      <c r="W415" s="331"/>
      <c r="X415" s="315">
        <v>0</v>
      </c>
      <c r="Z415" s="316">
        <f t="shared" si="77"/>
        <v>0</v>
      </c>
      <c r="AA415" s="314"/>
      <c r="AB415" s="318">
        <f t="shared" si="76"/>
        <v>0</v>
      </c>
      <c r="AD415" s="53"/>
      <c r="AE415" s="53"/>
      <c r="AF415" s="53"/>
      <c r="AG415" s="53"/>
      <c r="AH415" s="53"/>
      <c r="AI415" s="394">
        <f>SUMIF(PIVOT!A:A,'BFA ATWA FR Y3'!A415,PIVOT!C:C)</f>
        <v>0</v>
      </c>
      <c r="AJ415" s="395"/>
      <c r="AK415" s="34"/>
      <c r="AL415" s="34"/>
    </row>
    <row r="416" spans="1:38" ht="25.5" x14ac:dyDescent="0.25">
      <c r="B416" s="52"/>
      <c r="C416" s="76"/>
      <c r="D416" s="32" t="s">
        <v>256</v>
      </c>
      <c r="E416" s="20"/>
      <c r="F416" s="21"/>
      <c r="G416" s="22"/>
      <c r="H416" s="149"/>
      <c r="I416" s="247">
        <v>0</v>
      </c>
      <c r="K416" s="245"/>
      <c r="L416" s="231"/>
      <c r="M416" s="21"/>
      <c r="N416" s="361"/>
      <c r="O416" s="33"/>
      <c r="P416" s="410"/>
      <c r="Q416" s="262"/>
      <c r="R416" s="21"/>
      <c r="S416" s="22"/>
      <c r="T416" s="33"/>
      <c r="U416" s="34"/>
      <c r="V416" s="331"/>
      <c r="W416" s="331"/>
      <c r="X416" s="315">
        <v>0</v>
      </c>
      <c r="Z416" s="316">
        <f t="shared" si="77"/>
        <v>0</v>
      </c>
      <c r="AA416" s="314"/>
      <c r="AB416" s="318">
        <f t="shared" si="76"/>
        <v>0</v>
      </c>
      <c r="AD416" s="53"/>
      <c r="AE416" s="53"/>
      <c r="AF416" s="53"/>
      <c r="AG416" s="53"/>
      <c r="AH416" s="53"/>
      <c r="AI416" s="394">
        <f>SUMIF(PIVOT!A:A,'BFA ATWA FR Y3'!A416,PIVOT!C:C)</f>
        <v>0</v>
      </c>
      <c r="AJ416" s="395"/>
      <c r="AK416" s="34"/>
      <c r="AL416" s="34"/>
    </row>
    <row r="417" spans="1:39" ht="38.25" x14ac:dyDescent="0.25">
      <c r="B417" s="52"/>
      <c r="C417" s="76"/>
      <c r="D417" s="67" t="s">
        <v>399</v>
      </c>
      <c r="E417" s="84" t="s">
        <v>18</v>
      </c>
      <c r="F417" s="44" t="s">
        <v>74</v>
      </c>
      <c r="G417" s="196">
        <f>8*2*3</f>
        <v>48</v>
      </c>
      <c r="H417" s="197">
        <f>30500/655.957</f>
        <v>46.496950257410163</v>
      </c>
      <c r="I417" s="247">
        <v>0</v>
      </c>
      <c r="K417" s="251"/>
      <c r="L417" s="233"/>
      <c r="M417" s="44"/>
      <c r="N417" s="384"/>
      <c r="O417" s="175"/>
      <c r="P417" s="410"/>
      <c r="Q417" s="262"/>
      <c r="R417" s="44"/>
      <c r="S417" s="196"/>
      <c r="T417" s="175"/>
      <c r="U417" s="34"/>
      <c r="V417" s="331"/>
      <c r="W417" s="331"/>
      <c r="X417" s="315">
        <v>0</v>
      </c>
      <c r="Z417" s="316">
        <f t="shared" si="77"/>
        <v>0</v>
      </c>
      <c r="AA417" s="314"/>
      <c r="AB417" s="318">
        <f t="shared" si="76"/>
        <v>0</v>
      </c>
      <c r="AD417" s="53"/>
      <c r="AE417" s="53"/>
      <c r="AF417" s="53"/>
      <c r="AG417" s="53"/>
      <c r="AH417" s="53"/>
      <c r="AI417" s="394">
        <f>SUMIF(PIVOT!A:A,'BFA ATWA FR Y3'!A417,PIVOT!C:C)</f>
        <v>0</v>
      </c>
      <c r="AJ417" s="395"/>
      <c r="AK417" s="34"/>
      <c r="AL417" s="34"/>
    </row>
    <row r="418" spans="1:39" ht="25.5" x14ac:dyDescent="0.25">
      <c r="B418" s="52"/>
      <c r="C418" s="76"/>
      <c r="D418" s="67" t="s">
        <v>400</v>
      </c>
      <c r="E418" s="84" t="s">
        <v>18</v>
      </c>
      <c r="F418" s="44" t="s">
        <v>74</v>
      </c>
      <c r="G418" s="196">
        <f>8</f>
        <v>8</v>
      </c>
      <c r="H418" s="197">
        <f>60000/655.957</f>
        <v>91.469410342446224</v>
      </c>
      <c r="I418" s="247">
        <v>0</v>
      </c>
      <c r="K418" s="251"/>
      <c r="L418" s="233"/>
      <c r="M418" s="44"/>
      <c r="N418" s="384"/>
      <c r="O418" s="175"/>
      <c r="P418" s="410"/>
      <c r="Q418" s="262"/>
      <c r="R418" s="44"/>
      <c r="S418" s="196"/>
      <c r="T418" s="175"/>
      <c r="U418" s="34"/>
      <c r="V418" s="331"/>
      <c r="W418" s="331"/>
      <c r="X418" s="315">
        <v>0</v>
      </c>
      <c r="Z418" s="316">
        <f t="shared" si="77"/>
        <v>0</v>
      </c>
      <c r="AA418" s="314"/>
      <c r="AB418" s="318">
        <f t="shared" si="76"/>
        <v>0</v>
      </c>
      <c r="AD418" s="53"/>
      <c r="AE418" s="53"/>
      <c r="AF418" s="53"/>
      <c r="AG418" s="53"/>
      <c r="AH418" s="53"/>
      <c r="AI418" s="394">
        <f>SUMIF(PIVOT!A:A,'BFA ATWA FR Y3'!A418,PIVOT!C:C)</f>
        <v>0</v>
      </c>
      <c r="AJ418" s="395"/>
      <c r="AK418" s="34"/>
      <c r="AL418" s="34"/>
    </row>
    <row r="419" spans="1:39" x14ac:dyDescent="0.25">
      <c r="B419" s="52"/>
      <c r="C419" s="76"/>
      <c r="D419" s="32" t="s">
        <v>265</v>
      </c>
      <c r="E419" s="84"/>
      <c r="F419" s="44"/>
      <c r="G419" s="196"/>
      <c r="H419" s="175"/>
      <c r="I419" s="247">
        <v>0</v>
      </c>
      <c r="K419" s="251"/>
      <c r="L419" s="233"/>
      <c r="M419" s="44"/>
      <c r="N419" s="384"/>
      <c r="O419" s="175"/>
      <c r="P419" s="410"/>
      <c r="Q419" s="262"/>
      <c r="R419" s="44"/>
      <c r="S419" s="196"/>
      <c r="T419" s="175"/>
      <c r="U419" s="34"/>
      <c r="V419" s="331"/>
      <c r="W419" s="331"/>
      <c r="X419" s="315">
        <v>0</v>
      </c>
      <c r="Z419" s="316">
        <f t="shared" si="77"/>
        <v>0</v>
      </c>
      <c r="AA419" s="314"/>
      <c r="AB419" s="318">
        <f t="shared" si="76"/>
        <v>0</v>
      </c>
      <c r="AD419" s="53"/>
      <c r="AE419" s="53"/>
      <c r="AF419" s="53"/>
      <c r="AG419" s="53"/>
      <c r="AH419" s="53"/>
      <c r="AI419" s="394">
        <f>SUMIF(PIVOT!A:A,'BFA ATWA FR Y3'!A419,PIVOT!C:C)</f>
        <v>0</v>
      </c>
      <c r="AJ419" s="395"/>
      <c r="AK419" s="34"/>
      <c r="AL419" s="34"/>
    </row>
    <row r="420" spans="1:39" x14ac:dyDescent="0.25">
      <c r="B420" s="52"/>
      <c r="C420" s="76"/>
      <c r="D420" s="67" t="s">
        <v>301</v>
      </c>
      <c r="E420" s="84"/>
      <c r="F420" s="44"/>
      <c r="G420" s="135"/>
      <c r="H420" s="149"/>
      <c r="I420" s="247">
        <v>0</v>
      </c>
      <c r="K420" s="245"/>
      <c r="L420" s="231"/>
      <c r="M420" s="21"/>
      <c r="N420" s="361"/>
      <c r="O420" s="33"/>
      <c r="P420" s="410"/>
      <c r="Q420" s="262"/>
      <c r="R420" s="21"/>
      <c r="S420" s="22"/>
      <c r="T420" s="33"/>
      <c r="U420" s="34"/>
      <c r="V420" s="331"/>
      <c r="W420" s="331"/>
      <c r="X420" s="315">
        <v>0</v>
      </c>
      <c r="Z420" s="316">
        <f t="shared" si="77"/>
        <v>0</v>
      </c>
      <c r="AA420" s="314"/>
      <c r="AB420" s="318">
        <f t="shared" si="76"/>
        <v>0</v>
      </c>
      <c r="AD420" s="53"/>
      <c r="AE420" s="53"/>
      <c r="AF420" s="53"/>
      <c r="AG420" s="53"/>
      <c r="AH420" s="53"/>
      <c r="AI420" s="394">
        <f>SUMIF(PIVOT!A:A,'BFA ATWA FR Y3'!A420,PIVOT!C:C)</f>
        <v>0</v>
      </c>
      <c r="AJ420" s="395"/>
      <c r="AK420" s="34"/>
      <c r="AL420" s="34"/>
    </row>
    <row r="421" spans="1:39" ht="75" x14ac:dyDescent="0.25">
      <c r="A421" t="s">
        <v>581</v>
      </c>
      <c r="B421" s="46">
        <v>583645</v>
      </c>
      <c r="C421" s="76"/>
      <c r="D421" s="194" t="s">
        <v>402</v>
      </c>
      <c r="E421" s="84"/>
      <c r="F421" s="21"/>
      <c r="G421" s="198"/>
      <c r="H421" s="198"/>
      <c r="I421" s="247">
        <v>0</v>
      </c>
      <c r="K421" s="254">
        <v>60890.892</v>
      </c>
      <c r="L421" s="354"/>
      <c r="M421" s="21"/>
      <c r="N421" s="385"/>
      <c r="O421" s="163"/>
      <c r="P421" s="410">
        <f>N421*O421</f>
        <v>0</v>
      </c>
      <c r="Q421" s="262"/>
      <c r="R421" s="21"/>
      <c r="S421" s="198"/>
      <c r="T421" s="198"/>
      <c r="U421" s="34">
        <f>S421*T421</f>
        <v>0</v>
      </c>
      <c r="V421" s="331"/>
      <c r="W421" s="331"/>
      <c r="X421" s="315">
        <v>0</v>
      </c>
      <c r="Z421" s="316">
        <f t="shared" si="77"/>
        <v>60890.892</v>
      </c>
      <c r="AA421" s="314"/>
      <c r="AB421" s="318">
        <f t="shared" si="76"/>
        <v>60890.892</v>
      </c>
      <c r="AD421" s="53"/>
      <c r="AE421" s="53"/>
      <c r="AF421" s="53"/>
      <c r="AG421" s="53"/>
      <c r="AH421" s="53"/>
      <c r="AI421" s="466">
        <f>SUMIF(PIVOT!A:A,'BFA ATWA FR Y3'!A421,PIVOT!C:C)</f>
        <v>50689.881999999991</v>
      </c>
      <c r="AJ421" s="404">
        <f>AJ425-AI421</f>
        <v>13310.118000000009</v>
      </c>
      <c r="AK421" s="471">
        <v>0.79</v>
      </c>
      <c r="AL421" s="34" t="s">
        <v>6035</v>
      </c>
    </row>
    <row r="422" spans="1:39" ht="25.5" x14ac:dyDescent="0.25">
      <c r="B422" s="52"/>
      <c r="C422" s="76"/>
      <c r="D422" s="72" t="s">
        <v>255</v>
      </c>
      <c r="E422" s="20"/>
      <c r="F422" s="21"/>
      <c r="G422" s="22"/>
      <c r="H422" s="33"/>
      <c r="I422" s="247">
        <v>0</v>
      </c>
      <c r="K422" s="245"/>
      <c r="L422" s="231"/>
      <c r="M422" s="21"/>
      <c r="N422" s="361"/>
      <c r="O422" s="33"/>
      <c r="P422" s="410"/>
      <c r="Q422" s="262"/>
      <c r="R422" s="21"/>
      <c r="S422" s="22"/>
      <c r="T422" s="33"/>
      <c r="U422" s="34"/>
      <c r="V422" s="331"/>
      <c r="W422" s="331"/>
      <c r="X422" s="315">
        <v>0</v>
      </c>
      <c r="Z422" s="316">
        <f t="shared" si="77"/>
        <v>0</v>
      </c>
      <c r="AA422" s="314"/>
      <c r="AB422" s="318">
        <f t="shared" si="76"/>
        <v>0</v>
      </c>
      <c r="AD422" s="53"/>
      <c r="AE422" s="53"/>
      <c r="AF422" s="53"/>
      <c r="AG422" s="53"/>
      <c r="AH422" s="53"/>
      <c r="AI422" s="394">
        <f>SUMIF(PIVOT!A:A,'BFA ATWA FR Y3'!A422,PIVOT!C:C)</f>
        <v>0</v>
      </c>
      <c r="AJ422" s="395"/>
      <c r="AK422" s="34"/>
      <c r="AL422" s="34"/>
      <c r="AM422" s="504"/>
    </row>
    <row r="423" spans="1:39" ht="25.5" x14ac:dyDescent="0.25">
      <c r="B423" s="52"/>
      <c r="C423" s="76"/>
      <c r="D423" s="32" t="s">
        <v>256</v>
      </c>
      <c r="E423" s="20"/>
      <c r="F423" s="21"/>
      <c r="G423" s="22"/>
      <c r="H423" s="33"/>
      <c r="I423" s="247">
        <v>0</v>
      </c>
      <c r="K423" s="245"/>
      <c r="L423" s="231"/>
      <c r="M423" s="21"/>
      <c r="N423" s="361"/>
      <c r="O423" s="33"/>
      <c r="P423" s="410"/>
      <c r="Q423" s="262"/>
      <c r="R423" s="21"/>
      <c r="S423" s="22"/>
      <c r="T423" s="33"/>
      <c r="U423" s="34"/>
      <c r="V423" s="331"/>
      <c r="W423" s="331"/>
      <c r="X423" s="315">
        <v>0</v>
      </c>
      <c r="Z423" s="316">
        <f t="shared" si="77"/>
        <v>0</v>
      </c>
      <c r="AA423" s="314"/>
      <c r="AB423" s="318">
        <f t="shared" si="76"/>
        <v>0</v>
      </c>
      <c r="AD423" s="53"/>
      <c r="AE423" s="53"/>
      <c r="AF423" s="53"/>
      <c r="AG423" s="53"/>
      <c r="AH423" s="53"/>
      <c r="AI423" s="394">
        <f>SUMIF(PIVOT!A:A,'BFA ATWA FR Y3'!A423,PIVOT!C:C)</f>
        <v>0</v>
      </c>
      <c r="AJ423" s="395"/>
      <c r="AK423" s="34"/>
      <c r="AL423" s="34"/>
    </row>
    <row r="424" spans="1:39" x14ac:dyDescent="0.25">
      <c r="B424" s="52"/>
      <c r="C424" s="76"/>
      <c r="D424" s="67" t="s">
        <v>264</v>
      </c>
      <c r="E424" s="84"/>
      <c r="F424" s="44"/>
      <c r="G424" s="196"/>
      <c r="H424" s="175"/>
      <c r="I424" s="247">
        <v>0</v>
      </c>
      <c r="K424" s="251"/>
      <c r="L424" s="233"/>
      <c r="M424" s="44"/>
      <c r="N424" s="384"/>
      <c r="O424" s="175"/>
      <c r="P424" s="410">
        <f>N424*O424</f>
        <v>0</v>
      </c>
      <c r="Q424" s="262"/>
      <c r="R424" s="44"/>
      <c r="S424" s="196"/>
      <c r="T424" s="175"/>
      <c r="U424" s="34">
        <f>S424*T424</f>
        <v>0</v>
      </c>
      <c r="V424" s="331"/>
      <c r="W424" s="331"/>
      <c r="X424" s="315">
        <v>0</v>
      </c>
      <c r="Z424" s="316">
        <f t="shared" si="77"/>
        <v>0</v>
      </c>
      <c r="AA424" s="314"/>
      <c r="AB424" s="318">
        <f t="shared" si="76"/>
        <v>0</v>
      </c>
      <c r="AD424" s="53"/>
      <c r="AE424" s="53"/>
      <c r="AF424" s="53"/>
      <c r="AG424" s="53"/>
      <c r="AH424" s="53"/>
      <c r="AI424" s="394">
        <f>SUMIF(PIVOT!A:A,'BFA ATWA FR Y3'!A424,PIVOT!C:C)</f>
        <v>0</v>
      </c>
      <c r="AJ424" s="395"/>
      <c r="AK424" s="34"/>
      <c r="AL424" s="34"/>
    </row>
    <row r="425" spans="1:39" ht="51" x14ac:dyDescent="0.25">
      <c r="B425" s="52"/>
      <c r="C425" s="76"/>
      <c r="D425" s="32" t="s">
        <v>403</v>
      </c>
      <c r="E425" s="84" t="s">
        <v>18</v>
      </c>
      <c r="F425" s="44" t="s">
        <v>273</v>
      </c>
      <c r="G425" s="196"/>
      <c r="H425" s="199"/>
      <c r="I425" s="247">
        <v>0</v>
      </c>
      <c r="K425" s="251"/>
      <c r="L425" s="233"/>
      <c r="M425" s="44" t="s">
        <v>273</v>
      </c>
      <c r="N425" s="384">
        <v>8</v>
      </c>
      <c r="O425" s="360">
        <v>8000</v>
      </c>
      <c r="P425" s="413">
        <f>N425*O425</f>
        <v>64000</v>
      </c>
      <c r="Q425" s="262"/>
      <c r="R425" s="44" t="s">
        <v>273</v>
      </c>
      <c r="S425" s="196">
        <v>8</v>
      </c>
      <c r="T425" s="199">
        <v>0</v>
      </c>
      <c r="U425" s="34">
        <f>S425*T425</f>
        <v>0</v>
      </c>
      <c r="V425" s="331"/>
      <c r="W425" s="331"/>
      <c r="X425" s="315">
        <v>115861.25310043189</v>
      </c>
      <c r="Z425" s="316">
        <f t="shared" si="77"/>
        <v>64000</v>
      </c>
      <c r="AA425" s="314"/>
      <c r="AB425" s="318">
        <f t="shared" si="76"/>
        <v>-51861.253100431888</v>
      </c>
      <c r="AD425" s="53"/>
      <c r="AE425" s="53"/>
      <c r="AF425" s="53"/>
      <c r="AG425" s="53"/>
      <c r="AH425" s="53"/>
      <c r="AI425" s="394">
        <f>SUMIF(PIVOT!A:A,'BFA ATWA FR Y3'!A425,PIVOT!C:C)</f>
        <v>0</v>
      </c>
      <c r="AJ425" s="396">
        <f t="shared" ref="AJ425" si="78">P425-AI425</f>
        <v>64000</v>
      </c>
      <c r="AK425" s="128">
        <f t="shared" ref="AK425" si="79">AI425/P425</f>
        <v>0</v>
      </c>
      <c r="AL425" s="128"/>
    </row>
    <row r="426" spans="1:39" x14ac:dyDescent="0.25">
      <c r="B426" s="52"/>
      <c r="C426" s="76"/>
      <c r="D426" s="67" t="s">
        <v>301</v>
      </c>
      <c r="E426" s="65"/>
      <c r="F426" s="21"/>
      <c r="G426" s="135"/>
      <c r="H426" s="149"/>
      <c r="I426" s="247">
        <v>0</v>
      </c>
      <c r="K426" s="245"/>
      <c r="L426" s="231"/>
      <c r="M426" s="21"/>
      <c r="N426" s="361"/>
      <c r="O426" s="33"/>
      <c r="P426" s="410"/>
      <c r="Q426" s="262"/>
      <c r="R426" s="21"/>
      <c r="S426" s="22"/>
      <c r="T426" s="33"/>
      <c r="U426" s="34"/>
      <c r="V426" s="331"/>
      <c r="W426" s="331"/>
      <c r="X426" s="315">
        <v>0</v>
      </c>
      <c r="Z426" s="316">
        <f t="shared" si="77"/>
        <v>0</v>
      </c>
      <c r="AA426" s="314"/>
      <c r="AB426" s="318">
        <f t="shared" si="76"/>
        <v>0</v>
      </c>
      <c r="AD426" s="53"/>
      <c r="AE426" s="53"/>
      <c r="AF426" s="53"/>
      <c r="AG426" s="53"/>
      <c r="AH426" s="53"/>
      <c r="AI426" s="394">
        <f>SUMIF(PIVOT!A:A,'BFA ATWA FR Y3'!A426,PIVOT!C:C)</f>
        <v>0</v>
      </c>
      <c r="AJ426" s="395"/>
      <c r="AK426" s="34"/>
      <c r="AL426" s="34"/>
    </row>
    <row r="427" spans="1:39" ht="89.25" x14ac:dyDescent="0.25">
      <c r="B427" s="52"/>
      <c r="C427" s="76"/>
      <c r="D427" s="200" t="s">
        <v>404</v>
      </c>
      <c r="E427" s="84"/>
      <c r="F427" s="21"/>
      <c r="G427" s="198"/>
      <c r="H427" s="198"/>
      <c r="I427" s="247">
        <v>0</v>
      </c>
      <c r="K427" s="245"/>
      <c r="L427" s="231"/>
      <c r="M427" s="21"/>
      <c r="N427" s="361"/>
      <c r="O427" s="33"/>
      <c r="P427" s="410">
        <f>N427*O427</f>
        <v>0</v>
      </c>
      <c r="Q427" s="262"/>
      <c r="R427" s="21"/>
      <c r="S427" s="22"/>
      <c r="T427" s="33"/>
      <c r="U427" s="34">
        <f>S427*T427</f>
        <v>0</v>
      </c>
      <c r="V427" s="331"/>
      <c r="W427" s="331"/>
      <c r="X427" s="315">
        <v>0</v>
      </c>
      <c r="Z427" s="316">
        <f t="shared" si="77"/>
        <v>0</v>
      </c>
      <c r="AA427" s="314"/>
      <c r="AB427" s="318">
        <f t="shared" si="76"/>
        <v>0</v>
      </c>
      <c r="AD427" s="53"/>
      <c r="AE427" s="53"/>
      <c r="AF427" s="53"/>
      <c r="AG427" s="53"/>
      <c r="AH427" s="53"/>
      <c r="AI427" s="394">
        <f>SUMIF(PIVOT!A:A,'BFA ATWA FR Y3'!A427,PIVOT!C:C)</f>
        <v>0</v>
      </c>
      <c r="AJ427" s="395"/>
      <c r="AK427" s="34"/>
      <c r="AL427" s="34"/>
    </row>
    <row r="428" spans="1:39" ht="25.5" x14ac:dyDescent="0.25">
      <c r="B428" s="52"/>
      <c r="C428" s="76"/>
      <c r="D428" s="72" t="s">
        <v>255</v>
      </c>
      <c r="E428" s="20"/>
      <c r="F428" s="21"/>
      <c r="G428" s="22"/>
      <c r="H428" s="33"/>
      <c r="I428" s="247">
        <v>0</v>
      </c>
      <c r="K428" s="245"/>
      <c r="L428" s="231"/>
      <c r="M428" s="21"/>
      <c r="N428" s="361"/>
      <c r="O428" s="33"/>
      <c r="P428" s="410"/>
      <c r="Q428" s="262"/>
      <c r="R428" s="21"/>
      <c r="S428" s="22"/>
      <c r="T428" s="33"/>
      <c r="U428" s="34"/>
      <c r="V428" s="331"/>
      <c r="W428" s="331"/>
      <c r="X428" s="315">
        <v>0</v>
      </c>
      <c r="Z428" s="316">
        <f t="shared" si="77"/>
        <v>0</v>
      </c>
      <c r="AA428" s="314"/>
      <c r="AB428" s="318">
        <f t="shared" si="76"/>
        <v>0</v>
      </c>
      <c r="AD428" s="53"/>
      <c r="AE428" s="53"/>
      <c r="AF428" s="53"/>
      <c r="AG428" s="53"/>
      <c r="AH428" s="53"/>
      <c r="AI428" s="394">
        <f>SUMIF(PIVOT!A:A,'BFA ATWA FR Y3'!A428,PIVOT!C:C)</f>
        <v>0</v>
      </c>
      <c r="AJ428" s="395"/>
      <c r="AK428" s="34"/>
      <c r="AL428" s="34"/>
    </row>
    <row r="429" spans="1:39" ht="25.5" x14ac:dyDescent="0.25">
      <c r="B429" s="52"/>
      <c r="C429" s="76"/>
      <c r="D429" s="32" t="s">
        <v>256</v>
      </c>
      <c r="E429" s="20"/>
      <c r="F429" s="21"/>
      <c r="G429" s="22"/>
      <c r="H429" s="33"/>
      <c r="I429" s="247">
        <v>0</v>
      </c>
      <c r="K429" s="245"/>
      <c r="L429" s="231"/>
      <c r="M429" s="21"/>
      <c r="N429" s="361"/>
      <c r="O429" s="33"/>
      <c r="P429" s="410"/>
      <c r="Q429" s="262"/>
      <c r="R429" s="21"/>
      <c r="S429" s="22"/>
      <c r="T429" s="33"/>
      <c r="U429" s="34"/>
      <c r="V429" s="331"/>
      <c r="W429" s="331"/>
      <c r="X429" s="315">
        <v>0</v>
      </c>
      <c r="Z429" s="316">
        <f t="shared" si="77"/>
        <v>0</v>
      </c>
      <c r="AA429" s="314"/>
      <c r="AB429" s="318">
        <f t="shared" si="76"/>
        <v>0</v>
      </c>
      <c r="AD429" s="53"/>
      <c r="AE429" s="53"/>
      <c r="AF429" s="53"/>
      <c r="AG429" s="53"/>
      <c r="AH429" s="53"/>
      <c r="AI429" s="394">
        <f>SUMIF(PIVOT!A:A,'BFA ATWA FR Y3'!A429,PIVOT!C:C)</f>
        <v>0</v>
      </c>
      <c r="AJ429" s="395"/>
      <c r="AK429" s="34"/>
      <c r="AL429" s="34"/>
    </row>
    <row r="430" spans="1:39" x14ac:dyDescent="0.25">
      <c r="B430" s="52"/>
      <c r="C430" s="76"/>
      <c r="D430" s="67" t="s">
        <v>264</v>
      </c>
      <c r="E430" s="84"/>
      <c r="F430" s="44"/>
      <c r="G430" s="196"/>
      <c r="H430" s="175"/>
      <c r="I430" s="247">
        <v>0</v>
      </c>
      <c r="K430" s="251"/>
      <c r="L430" s="233"/>
      <c r="M430" s="44"/>
      <c r="N430" s="384"/>
      <c r="O430" s="175"/>
      <c r="P430" s="410">
        <f>N430*O430</f>
        <v>0</v>
      </c>
      <c r="Q430" s="262"/>
      <c r="R430" s="44"/>
      <c r="S430" s="196"/>
      <c r="T430" s="175"/>
      <c r="U430" s="34">
        <f>S430*T430</f>
        <v>0</v>
      </c>
      <c r="V430" s="331"/>
      <c r="W430" s="331"/>
      <c r="X430" s="315">
        <v>0</v>
      </c>
      <c r="Z430" s="316">
        <f t="shared" si="77"/>
        <v>0</v>
      </c>
      <c r="AA430" s="314"/>
      <c r="AB430" s="318">
        <f t="shared" si="76"/>
        <v>0</v>
      </c>
      <c r="AD430" s="53"/>
      <c r="AE430" s="53"/>
      <c r="AF430" s="53"/>
      <c r="AG430" s="53"/>
      <c r="AH430" s="53"/>
      <c r="AI430" s="394">
        <f>SUMIF(PIVOT!A:A,'BFA ATWA FR Y3'!A430,PIVOT!C:C)</f>
        <v>0</v>
      </c>
      <c r="AJ430" s="395"/>
      <c r="AK430" s="34"/>
      <c r="AL430" s="34"/>
    </row>
    <row r="431" spans="1:39" x14ac:dyDescent="0.25">
      <c r="B431" s="52"/>
      <c r="C431" s="76"/>
      <c r="D431" s="32" t="s">
        <v>265</v>
      </c>
      <c r="E431" s="84"/>
      <c r="F431" s="44"/>
      <c r="G431" s="196"/>
      <c r="H431" s="175"/>
      <c r="I431" s="247">
        <v>0</v>
      </c>
      <c r="K431" s="251"/>
      <c r="L431" s="233"/>
      <c r="M431" s="44"/>
      <c r="N431" s="384"/>
      <c r="O431" s="175"/>
      <c r="P431" s="410"/>
      <c r="Q431" s="262"/>
      <c r="R431" s="44"/>
      <c r="S431" s="196"/>
      <c r="T431" s="175"/>
      <c r="U431" s="34"/>
      <c r="V431" s="331"/>
      <c r="W431" s="331"/>
      <c r="X431" s="315">
        <v>0</v>
      </c>
      <c r="Z431" s="316">
        <f t="shared" si="77"/>
        <v>0</v>
      </c>
      <c r="AA431" s="314"/>
      <c r="AB431" s="318">
        <f t="shared" si="76"/>
        <v>0</v>
      </c>
      <c r="AD431" s="53"/>
      <c r="AE431" s="53"/>
      <c r="AF431" s="53"/>
      <c r="AG431" s="53"/>
      <c r="AH431" s="53"/>
      <c r="AI431" s="394">
        <f>SUMIF(PIVOT!A:A,'BFA ATWA FR Y3'!A431,PIVOT!C:C)</f>
        <v>0</v>
      </c>
      <c r="AJ431" s="395"/>
      <c r="AK431" s="34"/>
      <c r="AL431" s="34"/>
    </row>
    <row r="432" spans="1:39" x14ac:dyDescent="0.25">
      <c r="B432" s="52"/>
      <c r="C432" s="76"/>
      <c r="D432" s="67" t="s">
        <v>301</v>
      </c>
      <c r="E432" s="65"/>
      <c r="F432" s="21"/>
      <c r="G432" s="135"/>
      <c r="H432" s="149"/>
      <c r="I432" s="247">
        <v>0</v>
      </c>
      <c r="K432" s="245"/>
      <c r="L432" s="231"/>
      <c r="M432" s="21"/>
      <c r="N432" s="361"/>
      <c r="O432" s="33"/>
      <c r="P432" s="410"/>
      <c r="Q432" s="262"/>
      <c r="R432" s="21"/>
      <c r="S432" s="22"/>
      <c r="T432" s="33"/>
      <c r="U432" s="34"/>
      <c r="V432" s="331"/>
      <c r="W432" s="331"/>
      <c r="X432" s="315">
        <v>0</v>
      </c>
      <c r="Z432" s="316">
        <f t="shared" si="77"/>
        <v>0</v>
      </c>
      <c r="AA432" s="314"/>
      <c r="AB432" s="318">
        <f t="shared" si="76"/>
        <v>0</v>
      </c>
      <c r="AD432" s="53"/>
      <c r="AE432" s="53"/>
      <c r="AF432" s="53"/>
      <c r="AG432" s="53"/>
      <c r="AH432" s="53"/>
      <c r="AI432" s="394">
        <f>SUMIF(PIVOT!A:A,'BFA ATWA FR Y3'!A432,PIVOT!C:C)</f>
        <v>0</v>
      </c>
      <c r="AJ432" s="395"/>
      <c r="AK432" s="34"/>
      <c r="AL432" s="34"/>
    </row>
    <row r="433" spans="1:38" ht="75" x14ac:dyDescent="0.25">
      <c r="A433" t="s">
        <v>582</v>
      </c>
      <c r="B433" s="46">
        <v>583646</v>
      </c>
      <c r="C433" s="76"/>
      <c r="D433" s="201" t="s">
        <v>405</v>
      </c>
      <c r="E433" s="84"/>
      <c r="F433" s="21"/>
      <c r="G433" s="198"/>
      <c r="H433" s="198"/>
      <c r="I433" s="247">
        <v>0</v>
      </c>
      <c r="K433" s="245">
        <v>-4.5474735088646412E-13</v>
      </c>
      <c r="L433" s="231"/>
      <c r="M433" s="21"/>
      <c r="N433" s="361"/>
      <c r="O433" s="33"/>
      <c r="P433" s="410">
        <f>N433*O433</f>
        <v>0</v>
      </c>
      <c r="Q433" s="262"/>
      <c r="R433" s="21"/>
      <c r="S433" s="22"/>
      <c r="T433" s="33"/>
      <c r="U433" s="34">
        <f>S433*T433</f>
        <v>0</v>
      </c>
      <c r="V433" s="331"/>
      <c r="W433" s="331"/>
      <c r="X433" s="315">
        <v>0</v>
      </c>
      <c r="Z433" s="316">
        <f t="shared" si="77"/>
        <v>-4.5474735088646412E-13</v>
      </c>
      <c r="AA433" s="314"/>
      <c r="AB433" s="318">
        <f t="shared" si="76"/>
        <v>-4.5474735088646412E-13</v>
      </c>
      <c r="AD433" s="53"/>
      <c r="AE433" s="53"/>
      <c r="AF433" s="53"/>
      <c r="AG433" s="53"/>
      <c r="AH433" s="53"/>
      <c r="AI433" s="394">
        <f>SUMIF(PIVOT!A:A,'BFA ATWA FR Y3'!A433,PIVOT!C:C)</f>
        <v>0</v>
      </c>
      <c r="AJ433" s="395"/>
      <c r="AK433" s="34"/>
      <c r="AL433" s="34"/>
    </row>
    <row r="434" spans="1:38" ht="25.5" x14ac:dyDescent="0.25">
      <c r="B434" s="52"/>
      <c r="C434" s="76"/>
      <c r="D434" s="72" t="s">
        <v>255</v>
      </c>
      <c r="E434" s="20"/>
      <c r="F434" s="21"/>
      <c r="G434" s="202"/>
      <c r="H434" s="33"/>
      <c r="I434" s="247">
        <v>0</v>
      </c>
      <c r="K434" s="245"/>
      <c r="L434" s="231"/>
      <c r="M434" s="21"/>
      <c r="N434" s="361"/>
      <c r="O434" s="33"/>
      <c r="P434" s="410"/>
      <c r="Q434" s="262"/>
      <c r="R434" s="21"/>
      <c r="S434" s="22"/>
      <c r="T434" s="33"/>
      <c r="U434" s="34"/>
      <c r="V434" s="331"/>
      <c r="W434" s="331"/>
      <c r="X434" s="315">
        <v>0</v>
      </c>
      <c r="Z434" s="316">
        <f t="shared" si="77"/>
        <v>0</v>
      </c>
      <c r="AA434" s="314"/>
      <c r="AB434" s="318">
        <f t="shared" si="76"/>
        <v>0</v>
      </c>
      <c r="AD434" s="53"/>
      <c r="AE434" s="53"/>
      <c r="AF434" s="53"/>
      <c r="AG434" s="53"/>
      <c r="AH434" s="53"/>
      <c r="AI434" s="394">
        <f>SUMIF(PIVOT!A:A,'BFA ATWA FR Y3'!A434,PIVOT!C:C)</f>
        <v>0</v>
      </c>
      <c r="AJ434" s="395"/>
      <c r="AK434" s="34"/>
      <c r="AL434" s="34"/>
    </row>
    <row r="435" spans="1:38" ht="25.5" x14ac:dyDescent="0.25">
      <c r="B435" s="52"/>
      <c r="C435" s="76"/>
      <c r="D435" s="32" t="s">
        <v>256</v>
      </c>
      <c r="E435" s="20"/>
      <c r="F435" s="44"/>
      <c r="G435" s="203"/>
      <c r="H435" s="33"/>
      <c r="I435" s="247">
        <v>0</v>
      </c>
      <c r="K435" s="245"/>
      <c r="L435" s="231"/>
      <c r="M435" s="21"/>
      <c r="N435" s="361"/>
      <c r="O435" s="33"/>
      <c r="P435" s="410"/>
      <c r="Q435" s="262"/>
      <c r="R435" s="21"/>
      <c r="S435" s="22"/>
      <c r="T435" s="33"/>
      <c r="U435" s="34"/>
      <c r="V435" s="331"/>
      <c r="W435" s="331"/>
      <c r="X435" s="315">
        <v>0</v>
      </c>
      <c r="Z435" s="316">
        <f t="shared" si="77"/>
        <v>0</v>
      </c>
      <c r="AA435" s="314"/>
      <c r="AB435" s="318">
        <f t="shared" si="76"/>
        <v>0</v>
      </c>
      <c r="AD435" s="53"/>
      <c r="AE435" s="53"/>
      <c r="AF435" s="53"/>
      <c r="AG435" s="53"/>
      <c r="AH435" s="53"/>
      <c r="AI435" s="394">
        <f>SUMIF(PIVOT!A:A,'BFA ATWA FR Y3'!A435,PIVOT!C:C)</f>
        <v>0</v>
      </c>
      <c r="AJ435" s="395"/>
      <c r="AK435" s="34"/>
      <c r="AL435" s="34"/>
    </row>
    <row r="436" spans="1:38" ht="38.25" x14ac:dyDescent="0.25">
      <c r="B436" s="52"/>
      <c r="C436" s="76"/>
      <c r="D436" s="32" t="s">
        <v>406</v>
      </c>
      <c r="E436" s="65" t="s">
        <v>103</v>
      </c>
      <c r="F436" s="44" t="s">
        <v>74</v>
      </c>
      <c r="G436" s="137"/>
      <c r="H436" s="149">
        <f>20000/655.957</f>
        <v>30.489803447482075</v>
      </c>
      <c r="I436" s="247">
        <v>0</v>
      </c>
      <c r="K436" s="251"/>
      <c r="L436" s="233"/>
      <c r="M436" s="44" t="s">
        <v>74</v>
      </c>
      <c r="N436" s="381">
        <f>1*8*18</f>
        <v>144</v>
      </c>
      <c r="O436" s="149"/>
      <c r="P436" s="410">
        <f>N436*O436</f>
        <v>0</v>
      </c>
      <c r="Q436" s="262"/>
      <c r="R436" s="44"/>
      <c r="S436" s="137"/>
      <c r="T436" s="175"/>
      <c r="U436" s="34">
        <f>S436*T436</f>
        <v>0</v>
      </c>
      <c r="V436" s="331"/>
      <c r="W436" s="331"/>
      <c r="X436" s="315">
        <v>0</v>
      </c>
      <c r="Z436" s="316">
        <f t="shared" si="77"/>
        <v>0</v>
      </c>
      <c r="AA436" s="314"/>
      <c r="AB436" s="318">
        <f t="shared" si="76"/>
        <v>0</v>
      </c>
      <c r="AD436" s="53"/>
      <c r="AE436" s="53"/>
      <c r="AF436" s="53"/>
      <c r="AG436" s="53"/>
      <c r="AH436" s="53"/>
      <c r="AI436" s="394">
        <f>SUMIF(PIVOT!A:A,'BFA ATWA FR Y3'!A436,PIVOT!C:C)</f>
        <v>0</v>
      </c>
      <c r="AJ436" s="395"/>
      <c r="AK436" s="34"/>
      <c r="AL436" s="34"/>
    </row>
    <row r="437" spans="1:38" x14ac:dyDescent="0.25">
      <c r="B437" s="52"/>
      <c r="C437" s="76"/>
      <c r="D437" s="32" t="s">
        <v>265</v>
      </c>
      <c r="E437" s="65"/>
      <c r="F437" s="44"/>
      <c r="G437" s="137"/>
      <c r="H437" s="175"/>
      <c r="I437" s="247">
        <v>0</v>
      </c>
      <c r="K437" s="251"/>
      <c r="L437" s="233"/>
      <c r="M437" s="44"/>
      <c r="N437" s="381"/>
      <c r="O437" s="175"/>
      <c r="P437" s="410"/>
      <c r="Q437" s="262"/>
      <c r="R437" s="44"/>
      <c r="S437" s="137"/>
      <c r="T437" s="175"/>
      <c r="U437" s="34"/>
      <c r="V437" s="331"/>
      <c r="W437" s="331"/>
      <c r="X437" s="315">
        <v>0</v>
      </c>
      <c r="Z437" s="316">
        <f t="shared" si="77"/>
        <v>0</v>
      </c>
      <c r="AA437" s="314"/>
      <c r="AB437" s="318">
        <f t="shared" si="76"/>
        <v>0</v>
      </c>
      <c r="AD437" s="53"/>
      <c r="AE437" s="53"/>
      <c r="AF437" s="53"/>
      <c r="AG437" s="53"/>
      <c r="AH437" s="53"/>
      <c r="AI437" s="394">
        <f>SUMIF(PIVOT!A:A,'BFA ATWA FR Y3'!A437,PIVOT!C:C)</f>
        <v>0</v>
      </c>
      <c r="AJ437" s="395"/>
      <c r="AK437" s="34"/>
      <c r="AL437" s="34"/>
    </row>
    <row r="438" spans="1:38" ht="25.5" x14ac:dyDescent="0.25">
      <c r="B438" s="52"/>
      <c r="C438" s="76"/>
      <c r="D438" s="32" t="s">
        <v>407</v>
      </c>
      <c r="E438" s="65" t="s">
        <v>103</v>
      </c>
      <c r="F438" s="44" t="s">
        <v>268</v>
      </c>
      <c r="G438" s="135"/>
      <c r="H438" s="149">
        <f>3000/655.957</f>
        <v>4.5734705171223116</v>
      </c>
      <c r="I438" s="247">
        <v>0</v>
      </c>
      <c r="K438" s="245"/>
      <c r="L438" s="231"/>
      <c r="M438" s="44" t="s">
        <v>268</v>
      </c>
      <c r="N438" s="373">
        <f>8*18</f>
        <v>144</v>
      </c>
      <c r="O438" s="149"/>
      <c r="P438" s="410">
        <f>N438*O438</f>
        <v>0</v>
      </c>
      <c r="Q438" s="262"/>
      <c r="R438" s="21"/>
      <c r="S438" s="22"/>
      <c r="T438" s="33"/>
      <c r="U438" s="34"/>
      <c r="V438" s="331"/>
      <c r="W438" s="331"/>
      <c r="X438" s="315">
        <v>0</v>
      </c>
      <c r="Z438" s="316">
        <f t="shared" si="77"/>
        <v>0</v>
      </c>
      <c r="AA438" s="314"/>
      <c r="AB438" s="318">
        <f t="shared" si="76"/>
        <v>0</v>
      </c>
      <c r="AD438" s="53"/>
      <c r="AE438" s="53"/>
      <c r="AF438" s="53"/>
      <c r="AG438" s="53"/>
      <c r="AH438" s="53"/>
      <c r="AI438" s="394">
        <f>SUMIF(PIVOT!A:A,'BFA ATWA FR Y3'!A438,PIVOT!C:C)</f>
        <v>0</v>
      </c>
      <c r="AJ438" s="395"/>
      <c r="AK438" s="34"/>
      <c r="AL438" s="34"/>
    </row>
    <row r="439" spans="1:38" ht="25.5" x14ac:dyDescent="0.25">
      <c r="B439" s="52"/>
      <c r="C439" s="76"/>
      <c r="D439" s="32" t="s">
        <v>409</v>
      </c>
      <c r="E439" s="65" t="s">
        <v>103</v>
      </c>
      <c r="F439" s="44" t="s">
        <v>410</v>
      </c>
      <c r="G439" s="135"/>
      <c r="H439" s="149">
        <f>25000/655.957</f>
        <v>38.112254309352593</v>
      </c>
      <c r="I439" s="247">
        <v>0</v>
      </c>
      <c r="K439" s="245"/>
      <c r="L439" s="231"/>
      <c r="M439" s="44" t="s">
        <v>410</v>
      </c>
      <c r="N439" s="373">
        <f>8</f>
        <v>8</v>
      </c>
      <c r="O439" s="149"/>
      <c r="P439" s="410">
        <f>N439*O439</f>
        <v>0</v>
      </c>
      <c r="Q439" s="262"/>
      <c r="R439" s="21"/>
      <c r="S439" s="22"/>
      <c r="T439" s="33"/>
      <c r="U439" s="34"/>
      <c r="V439" s="331"/>
      <c r="W439" s="331"/>
      <c r="X439" s="315">
        <v>0</v>
      </c>
      <c r="Z439" s="316">
        <f t="shared" si="77"/>
        <v>0</v>
      </c>
      <c r="AA439" s="314"/>
      <c r="AB439" s="318">
        <f t="shared" si="76"/>
        <v>0</v>
      </c>
      <c r="AD439" s="53"/>
      <c r="AE439" s="53"/>
      <c r="AF439" s="53"/>
      <c r="AG439" s="53"/>
      <c r="AH439" s="53"/>
      <c r="AI439" s="394">
        <f>SUMIF(PIVOT!A:A,'BFA ATWA FR Y3'!A439,PIVOT!C:C)</f>
        <v>0</v>
      </c>
      <c r="AJ439" s="395"/>
      <c r="AK439" s="34"/>
      <c r="AL439" s="34"/>
    </row>
    <row r="440" spans="1:38" ht="60" x14ac:dyDescent="0.25">
      <c r="A440" t="s">
        <v>583</v>
      </c>
      <c r="B440" s="46">
        <v>604285</v>
      </c>
      <c r="C440" s="76"/>
      <c r="D440" s="65" t="s">
        <v>411</v>
      </c>
      <c r="E440" s="65" t="s">
        <v>254</v>
      </c>
      <c r="F440" s="44" t="s">
        <v>326</v>
      </c>
      <c r="G440" s="135">
        <v>10</v>
      </c>
      <c r="H440" s="125">
        <f>(1400000)/655.957</f>
        <v>2134.2862413237453</v>
      </c>
      <c r="I440" s="247">
        <v>0</v>
      </c>
      <c r="K440" s="245">
        <v>-2.2737367544323206E-13</v>
      </c>
      <c r="L440" s="231"/>
      <c r="M440" s="44"/>
      <c r="N440" s="373"/>
      <c r="O440" s="149"/>
      <c r="P440" s="410"/>
      <c r="Q440" s="262"/>
      <c r="R440" s="21"/>
      <c r="S440" s="22"/>
      <c r="T440" s="33"/>
      <c r="U440" s="34"/>
      <c r="V440" s="331"/>
      <c r="W440" s="331"/>
      <c r="X440" s="315">
        <v>0</v>
      </c>
      <c r="Z440" s="316">
        <f t="shared" si="77"/>
        <v>-2.2737367544323206E-13</v>
      </c>
      <c r="AA440" s="314"/>
      <c r="AB440" s="318">
        <f t="shared" si="76"/>
        <v>-2.2737367544323206E-13</v>
      </c>
      <c r="AD440" s="53"/>
      <c r="AE440" s="53"/>
      <c r="AF440" s="53"/>
      <c r="AG440" s="53"/>
      <c r="AH440" s="53"/>
      <c r="AI440" s="394">
        <f>SUMIF(PIVOT!A:A,'BFA ATWA FR Y3'!A440,PIVOT!C:C)</f>
        <v>0</v>
      </c>
      <c r="AJ440" s="395"/>
      <c r="AK440" s="34"/>
      <c r="AL440" s="34"/>
    </row>
    <row r="441" spans="1:38" ht="60" x14ac:dyDescent="0.25">
      <c r="A441" t="s">
        <v>584</v>
      </c>
      <c r="B441" s="46">
        <v>604286</v>
      </c>
      <c r="C441" s="76"/>
      <c r="D441" s="65" t="s">
        <v>412</v>
      </c>
      <c r="E441" s="65" t="s">
        <v>254</v>
      </c>
      <c r="F441" s="44" t="s">
        <v>326</v>
      </c>
      <c r="G441" s="135">
        <v>10</v>
      </c>
      <c r="H441" s="125">
        <f>500000/655.957</f>
        <v>762.24508618705192</v>
      </c>
      <c r="I441" s="247">
        <v>0</v>
      </c>
      <c r="K441" s="245">
        <v>0</v>
      </c>
      <c r="L441" s="231"/>
      <c r="M441" s="44"/>
      <c r="N441" s="373"/>
      <c r="O441" s="149"/>
      <c r="P441" s="410"/>
      <c r="Q441" s="262"/>
      <c r="R441" s="21"/>
      <c r="S441" s="22"/>
      <c r="T441" s="33"/>
      <c r="U441" s="34"/>
      <c r="V441" s="331"/>
      <c r="W441" s="331"/>
      <c r="X441" s="315">
        <v>0</v>
      </c>
      <c r="Z441" s="316">
        <f t="shared" si="77"/>
        <v>0</v>
      </c>
      <c r="AA441" s="314"/>
      <c r="AB441" s="318">
        <f t="shared" si="76"/>
        <v>0</v>
      </c>
      <c r="AD441" s="53"/>
      <c r="AE441" s="53"/>
      <c r="AF441" s="53"/>
      <c r="AG441" s="53"/>
      <c r="AH441" s="53"/>
      <c r="AI441" s="394">
        <f>SUMIF(PIVOT!A:A,'BFA ATWA FR Y3'!A441,PIVOT!C:C)</f>
        <v>0</v>
      </c>
      <c r="AJ441" s="395"/>
      <c r="AK441" s="34"/>
      <c r="AL441" s="34"/>
    </row>
    <row r="442" spans="1:38" ht="60" x14ac:dyDescent="0.25">
      <c r="A442" t="s">
        <v>585</v>
      </c>
      <c r="B442" s="46">
        <v>604287</v>
      </c>
      <c r="C442" s="76"/>
      <c r="D442" s="65" t="s">
        <v>413</v>
      </c>
      <c r="E442" s="65" t="s">
        <v>254</v>
      </c>
      <c r="F442" s="44" t="s">
        <v>332</v>
      </c>
      <c r="G442" s="135">
        <v>10</v>
      </c>
      <c r="H442" s="125">
        <f>2400000/655.957</f>
        <v>3658.776413697849</v>
      </c>
      <c r="I442" s="247">
        <v>0</v>
      </c>
      <c r="K442" s="245">
        <v>0</v>
      </c>
      <c r="L442" s="231"/>
      <c r="M442" s="44"/>
      <c r="N442" s="373"/>
      <c r="O442" s="149"/>
      <c r="P442" s="410"/>
      <c r="Q442" s="262"/>
      <c r="R442" s="21"/>
      <c r="S442" s="22"/>
      <c r="T442" s="33"/>
      <c r="U442" s="34"/>
      <c r="V442" s="331"/>
      <c r="W442" s="331"/>
      <c r="X442" s="315">
        <v>0</v>
      </c>
      <c r="Z442" s="316">
        <f t="shared" si="77"/>
        <v>0</v>
      </c>
      <c r="AA442" s="314"/>
      <c r="AB442" s="318">
        <f t="shared" si="76"/>
        <v>0</v>
      </c>
      <c r="AD442" s="53"/>
      <c r="AE442" s="53"/>
      <c r="AF442" s="53"/>
      <c r="AG442" s="53"/>
      <c r="AH442" s="53"/>
      <c r="AI442" s="394">
        <f>SUMIF(PIVOT!A:A,'BFA ATWA FR Y3'!A442,PIVOT!C:C)</f>
        <v>0</v>
      </c>
      <c r="AJ442" s="395"/>
      <c r="AK442" s="34"/>
      <c r="AL442" s="34"/>
    </row>
    <row r="443" spans="1:38" ht="45" x14ac:dyDescent="0.25">
      <c r="A443" t="s">
        <v>586</v>
      </c>
      <c r="B443" s="46">
        <v>604288</v>
      </c>
      <c r="C443" s="76"/>
      <c r="D443" s="65" t="s">
        <v>414</v>
      </c>
      <c r="E443" s="65" t="s">
        <v>254</v>
      </c>
      <c r="F443" s="44" t="s">
        <v>332</v>
      </c>
      <c r="G443" s="135">
        <v>10</v>
      </c>
      <c r="H443" s="125">
        <f>500000/655.957</f>
        <v>762.24508618705192</v>
      </c>
      <c r="I443" s="247">
        <v>0</v>
      </c>
      <c r="K443" s="245">
        <v>0</v>
      </c>
      <c r="L443" s="231"/>
      <c r="M443" s="44"/>
      <c r="N443" s="373"/>
      <c r="O443" s="149"/>
      <c r="P443" s="410"/>
      <c r="Q443" s="262"/>
      <c r="R443" s="21"/>
      <c r="S443" s="22"/>
      <c r="T443" s="33"/>
      <c r="U443" s="34"/>
      <c r="V443" s="331"/>
      <c r="W443" s="331"/>
      <c r="X443" s="315">
        <v>0</v>
      </c>
      <c r="Z443" s="316">
        <f t="shared" si="77"/>
        <v>0</v>
      </c>
      <c r="AA443" s="314"/>
      <c r="AB443" s="318">
        <f t="shared" si="76"/>
        <v>0</v>
      </c>
      <c r="AD443" s="53"/>
      <c r="AE443" s="53"/>
      <c r="AF443" s="53"/>
      <c r="AG443" s="53"/>
      <c r="AH443" s="53"/>
      <c r="AI443" s="394">
        <f>SUMIF(PIVOT!A:A,'BFA ATWA FR Y3'!A443,PIVOT!C:C)</f>
        <v>0</v>
      </c>
      <c r="AJ443" s="395"/>
      <c r="AK443" s="34"/>
      <c r="AL443" s="34"/>
    </row>
    <row r="444" spans="1:38" ht="25.5" x14ac:dyDescent="0.25">
      <c r="B444" s="52"/>
      <c r="C444" s="76"/>
      <c r="D444" s="65" t="s">
        <v>335</v>
      </c>
      <c r="E444" s="65" t="s">
        <v>254</v>
      </c>
      <c r="F444" s="44" t="s">
        <v>415</v>
      </c>
      <c r="G444" s="135"/>
      <c r="H444" s="118"/>
      <c r="I444" s="247">
        <v>0</v>
      </c>
      <c r="K444" s="245"/>
      <c r="L444" s="231"/>
      <c r="M444" s="44"/>
      <c r="N444" s="373"/>
      <c r="O444" s="149"/>
      <c r="P444" s="410"/>
      <c r="Q444" s="262"/>
      <c r="R444" s="21"/>
      <c r="S444" s="22"/>
      <c r="T444" s="33"/>
      <c r="U444" s="34"/>
      <c r="V444" s="331"/>
      <c r="W444" s="331"/>
      <c r="X444" s="315">
        <v>0</v>
      </c>
      <c r="Z444" s="316">
        <f t="shared" si="77"/>
        <v>0</v>
      </c>
      <c r="AA444" s="314"/>
      <c r="AB444" s="318">
        <f t="shared" si="76"/>
        <v>0</v>
      </c>
      <c r="AD444" s="53"/>
      <c r="AE444" s="53"/>
      <c r="AF444" s="53"/>
      <c r="AG444" s="53"/>
      <c r="AH444" s="53"/>
      <c r="AI444" s="394">
        <f>SUMIF(PIVOT!A:A,'BFA ATWA FR Y3'!A444,PIVOT!C:C)</f>
        <v>0</v>
      </c>
      <c r="AJ444" s="395"/>
      <c r="AK444" s="34"/>
      <c r="AL444" s="34"/>
    </row>
    <row r="445" spans="1:38" ht="60" x14ac:dyDescent="0.25">
      <c r="B445" s="52"/>
      <c r="C445" s="76"/>
      <c r="D445" s="65" t="s">
        <v>416</v>
      </c>
      <c r="E445" s="65" t="s">
        <v>254</v>
      </c>
      <c r="F445" s="44"/>
      <c r="G445" s="135"/>
      <c r="H445" s="118"/>
      <c r="I445" s="247">
        <v>0</v>
      </c>
      <c r="K445" s="245"/>
      <c r="L445" s="231"/>
      <c r="M445" s="44"/>
      <c r="N445" s="373"/>
      <c r="O445" s="149"/>
      <c r="P445" s="410"/>
      <c r="Q445" s="262"/>
      <c r="R445" s="21"/>
      <c r="S445" s="22"/>
      <c r="T445" s="33"/>
      <c r="U445" s="34"/>
      <c r="V445" s="331"/>
      <c r="W445" s="331"/>
      <c r="X445" s="315">
        <v>0</v>
      </c>
      <c r="Z445" s="316">
        <f t="shared" si="77"/>
        <v>0</v>
      </c>
      <c r="AA445" s="314"/>
      <c r="AB445" s="318">
        <f t="shared" si="76"/>
        <v>0</v>
      </c>
      <c r="AD445" s="53"/>
      <c r="AE445" s="53"/>
      <c r="AF445" s="53"/>
      <c r="AG445" s="53"/>
      <c r="AH445" s="53"/>
      <c r="AI445" s="394">
        <f>SUMIF(PIVOT!A:A,'BFA ATWA FR Y3'!A445,PIVOT!C:C)</f>
        <v>0</v>
      </c>
      <c r="AJ445" s="395"/>
      <c r="AK445" s="34"/>
      <c r="AL445" s="34"/>
    </row>
    <row r="446" spans="1:38" ht="45" x14ac:dyDescent="0.25">
      <c r="A446" t="s">
        <v>587</v>
      </c>
      <c r="B446" s="46" t="s">
        <v>587</v>
      </c>
      <c r="C446" s="76"/>
      <c r="D446" s="65" t="s">
        <v>417</v>
      </c>
      <c r="E446" s="65" t="s">
        <v>254</v>
      </c>
      <c r="F446" s="44"/>
      <c r="G446" s="124">
        <f>20*3</f>
        <v>60</v>
      </c>
      <c r="H446" s="118">
        <v>1200</v>
      </c>
      <c r="I446" s="247">
        <v>56626.982000000004</v>
      </c>
      <c r="K446" s="245">
        <v>0</v>
      </c>
      <c r="L446" s="231"/>
      <c r="M446" s="44"/>
      <c r="N446" s="373"/>
      <c r="O446" s="149"/>
      <c r="P446" s="410"/>
      <c r="Q446" s="262"/>
      <c r="R446" s="21"/>
      <c r="S446" s="22"/>
      <c r="T446" s="33"/>
      <c r="U446" s="34"/>
      <c r="V446" s="331"/>
      <c r="W446" s="331"/>
      <c r="X446" s="315">
        <v>56626.982000000004</v>
      </c>
      <c r="Z446" s="316">
        <f t="shared" si="77"/>
        <v>56626.982000000004</v>
      </c>
      <c r="AA446" s="314"/>
      <c r="AB446" s="318">
        <f t="shared" si="76"/>
        <v>0</v>
      </c>
      <c r="AD446" s="53"/>
      <c r="AE446" s="53"/>
      <c r="AF446" s="53"/>
      <c r="AG446" s="53"/>
      <c r="AH446" s="53"/>
      <c r="AI446" s="394">
        <f>SUMIF(PIVOT!A:A,'BFA ATWA FR Y3'!A446,PIVOT!C:C)</f>
        <v>0</v>
      </c>
      <c r="AJ446" s="395"/>
      <c r="AK446" s="34"/>
      <c r="AL446" s="34"/>
    </row>
    <row r="447" spans="1:38" ht="45" x14ac:dyDescent="0.25">
      <c r="A447" t="s">
        <v>588</v>
      </c>
      <c r="B447" s="46">
        <v>604290</v>
      </c>
      <c r="C447" s="76"/>
      <c r="D447" s="65" t="s">
        <v>418</v>
      </c>
      <c r="E447" s="65" t="s">
        <v>254</v>
      </c>
      <c r="F447" s="44"/>
      <c r="G447" s="124">
        <f t="shared" ref="G447:G456" si="80">20*3</f>
        <v>60</v>
      </c>
      <c r="H447" s="118">
        <v>550</v>
      </c>
      <c r="I447" s="247">
        <v>31621.502000000008</v>
      </c>
      <c r="K447" s="245">
        <v>2.8421709430404007E-14</v>
      </c>
      <c r="L447" s="231"/>
      <c r="M447" s="44"/>
      <c r="N447" s="373"/>
      <c r="O447" s="149"/>
      <c r="P447" s="410"/>
      <c r="Q447" s="262"/>
      <c r="R447" s="21"/>
      <c r="S447" s="22"/>
      <c r="T447" s="33"/>
      <c r="U447" s="34"/>
      <c r="V447" s="331"/>
      <c r="W447" s="331"/>
      <c r="X447" s="315">
        <v>31621.502000000008</v>
      </c>
      <c r="Z447" s="316">
        <f t="shared" si="77"/>
        <v>31621.502000000008</v>
      </c>
      <c r="AA447" s="314"/>
      <c r="AB447" s="318">
        <f t="shared" si="76"/>
        <v>0</v>
      </c>
      <c r="AD447" s="53"/>
      <c r="AE447" s="53"/>
      <c r="AF447" s="53"/>
      <c r="AG447" s="53"/>
      <c r="AH447" s="53"/>
      <c r="AI447" s="394">
        <f>SUMIF(PIVOT!A:A,'BFA ATWA FR Y3'!A447,PIVOT!C:C)</f>
        <v>0</v>
      </c>
      <c r="AJ447" s="395"/>
      <c r="AK447" s="34"/>
      <c r="AL447" s="34"/>
    </row>
    <row r="448" spans="1:38" ht="45" x14ac:dyDescent="0.25">
      <c r="A448" t="s">
        <v>589</v>
      </c>
      <c r="B448" s="46">
        <v>604291</v>
      </c>
      <c r="C448" s="76"/>
      <c r="D448" s="65" t="s">
        <v>419</v>
      </c>
      <c r="E448" s="65" t="s">
        <v>254</v>
      </c>
      <c r="F448" s="44"/>
      <c r="G448" s="124">
        <f t="shared" si="80"/>
        <v>60</v>
      </c>
      <c r="H448" s="118">
        <f>250000/655.957</f>
        <v>381.12254309352596</v>
      </c>
      <c r="I448" s="247">
        <v>10343.668</v>
      </c>
      <c r="K448" s="245">
        <v>0</v>
      </c>
      <c r="L448" s="231"/>
      <c r="M448" s="44"/>
      <c r="N448" s="373"/>
      <c r="O448" s="149"/>
      <c r="P448" s="410"/>
      <c r="Q448" s="262"/>
      <c r="R448" s="21"/>
      <c r="S448" s="22"/>
      <c r="T448" s="33"/>
      <c r="U448" s="34"/>
      <c r="V448" s="331"/>
      <c r="W448" s="331"/>
      <c r="X448" s="315">
        <v>10343.668</v>
      </c>
      <c r="Z448" s="316">
        <f t="shared" si="77"/>
        <v>10343.668</v>
      </c>
      <c r="AA448" s="314"/>
      <c r="AB448" s="318">
        <f t="shared" si="76"/>
        <v>0</v>
      </c>
      <c r="AD448" s="53"/>
      <c r="AE448" s="53"/>
      <c r="AF448" s="53"/>
      <c r="AG448" s="53"/>
      <c r="AH448" s="53"/>
      <c r="AI448" s="394">
        <f>SUMIF(PIVOT!A:A,'BFA ATWA FR Y3'!A448,PIVOT!C:C)</f>
        <v>0</v>
      </c>
      <c r="AJ448" s="395"/>
      <c r="AK448" s="34"/>
      <c r="AL448" s="34"/>
    </row>
    <row r="449" spans="1:38" ht="45" x14ac:dyDescent="0.25">
      <c r="A449" t="s">
        <v>590</v>
      </c>
      <c r="B449" s="46">
        <v>604292</v>
      </c>
      <c r="C449" s="76"/>
      <c r="D449" s="65" t="s">
        <v>420</v>
      </c>
      <c r="E449" s="65" t="s">
        <v>254</v>
      </c>
      <c r="F449" s="44"/>
      <c r="G449" s="124">
        <f t="shared" si="80"/>
        <v>60</v>
      </c>
      <c r="H449" s="118">
        <f>200000/655.957</f>
        <v>304.89803447482075</v>
      </c>
      <c r="I449" s="247">
        <v>19988.063999999995</v>
      </c>
      <c r="K449" s="245">
        <v>0</v>
      </c>
      <c r="L449" s="231"/>
      <c r="M449" s="44"/>
      <c r="N449" s="373"/>
      <c r="O449" s="149"/>
      <c r="P449" s="410"/>
      <c r="Q449" s="262"/>
      <c r="R449" s="21"/>
      <c r="S449" s="22"/>
      <c r="T449" s="33"/>
      <c r="U449" s="34"/>
      <c r="V449" s="331"/>
      <c r="W449" s="331"/>
      <c r="X449" s="315">
        <v>19988.063999999995</v>
      </c>
      <c r="Z449" s="316">
        <f t="shared" si="77"/>
        <v>19988.063999999995</v>
      </c>
      <c r="AA449" s="314"/>
      <c r="AB449" s="318">
        <f t="shared" si="76"/>
        <v>0</v>
      </c>
      <c r="AD449" s="53"/>
      <c r="AE449" s="53"/>
      <c r="AF449" s="53"/>
      <c r="AG449" s="53"/>
      <c r="AH449" s="53"/>
      <c r="AI449" s="394">
        <f>SUMIF(PIVOT!A:A,'BFA ATWA FR Y3'!A449,PIVOT!C:C)</f>
        <v>0</v>
      </c>
      <c r="AJ449" s="395"/>
      <c r="AK449" s="34"/>
      <c r="AL449" s="34"/>
    </row>
    <row r="450" spans="1:38" ht="30" x14ac:dyDescent="0.25">
      <c r="B450" s="52"/>
      <c r="C450" s="76"/>
      <c r="D450" s="65" t="s">
        <v>421</v>
      </c>
      <c r="E450" s="65" t="s">
        <v>254</v>
      </c>
      <c r="F450" s="44"/>
      <c r="G450" s="124">
        <f t="shared" si="80"/>
        <v>60</v>
      </c>
      <c r="H450" s="118"/>
      <c r="I450" s="247">
        <v>0</v>
      </c>
      <c r="K450" s="245"/>
      <c r="L450" s="231"/>
      <c r="M450" s="44"/>
      <c r="N450" s="373"/>
      <c r="O450" s="149"/>
      <c r="P450" s="410"/>
      <c r="Q450" s="262"/>
      <c r="R450" s="21"/>
      <c r="S450" s="22"/>
      <c r="T450" s="33"/>
      <c r="U450" s="34"/>
      <c r="V450" s="331"/>
      <c r="W450" s="331"/>
      <c r="X450" s="315">
        <v>0</v>
      </c>
      <c r="Z450" s="316">
        <f t="shared" si="77"/>
        <v>0</v>
      </c>
      <c r="AA450" s="314"/>
      <c r="AB450" s="318">
        <f t="shared" si="76"/>
        <v>0</v>
      </c>
      <c r="AD450" s="53"/>
      <c r="AE450" s="53"/>
      <c r="AF450" s="53"/>
      <c r="AG450" s="53"/>
      <c r="AH450" s="53"/>
      <c r="AI450" s="394">
        <f>SUMIF(PIVOT!A:A,'BFA ATWA FR Y3'!A450,PIVOT!C:C)</f>
        <v>0</v>
      </c>
      <c r="AJ450" s="395"/>
      <c r="AK450" s="34"/>
      <c r="AL450" s="34"/>
    </row>
    <row r="451" spans="1:38" ht="45" x14ac:dyDescent="0.25">
      <c r="A451" t="s">
        <v>591</v>
      </c>
      <c r="B451" s="46">
        <v>604293</v>
      </c>
      <c r="C451" s="76"/>
      <c r="D451" s="65" t="s">
        <v>422</v>
      </c>
      <c r="E451" s="65" t="s">
        <v>254</v>
      </c>
      <c r="F451" s="44"/>
      <c r="G451" s="124">
        <f t="shared" si="80"/>
        <v>60</v>
      </c>
      <c r="H451" s="118">
        <f>100000/655.957</f>
        <v>152.44901723741037</v>
      </c>
      <c r="I451" s="247">
        <v>0</v>
      </c>
      <c r="K451" s="245">
        <v>0</v>
      </c>
      <c r="L451" s="231"/>
      <c r="M451" s="44"/>
      <c r="N451" s="373"/>
      <c r="O451" s="149"/>
      <c r="P451" s="410"/>
      <c r="Q451" s="262"/>
      <c r="R451" s="21"/>
      <c r="S451" s="22"/>
      <c r="T451" s="33"/>
      <c r="U451" s="34"/>
      <c r="V451" s="331"/>
      <c r="W451" s="331"/>
      <c r="X451" s="315">
        <v>0</v>
      </c>
      <c r="Z451" s="316">
        <f t="shared" si="77"/>
        <v>0</v>
      </c>
      <c r="AA451" s="314"/>
      <c r="AB451" s="318">
        <f t="shared" si="76"/>
        <v>0</v>
      </c>
      <c r="AD451" s="53"/>
      <c r="AE451" s="53"/>
      <c r="AF451" s="53"/>
      <c r="AG451" s="53"/>
      <c r="AH451" s="53"/>
      <c r="AI451" s="394">
        <f>SUMIF(PIVOT!A:A,'BFA ATWA FR Y3'!A451,PIVOT!C:C)</f>
        <v>0</v>
      </c>
      <c r="AJ451" s="395"/>
      <c r="AK451" s="34"/>
      <c r="AL451" s="34"/>
    </row>
    <row r="452" spans="1:38" x14ac:dyDescent="0.25">
      <c r="A452" t="s">
        <v>592</v>
      </c>
      <c r="B452" s="46">
        <v>604294</v>
      </c>
      <c r="C452" s="76"/>
      <c r="D452" s="65" t="s">
        <v>423</v>
      </c>
      <c r="E452" s="65" t="s">
        <v>254</v>
      </c>
      <c r="F452" s="44"/>
      <c r="G452" s="124">
        <f t="shared" si="80"/>
        <v>60</v>
      </c>
      <c r="H452" s="118">
        <f>100000/655.957</f>
        <v>152.44901723741037</v>
      </c>
      <c r="I452" s="247">
        <v>31957.736999999997</v>
      </c>
      <c r="K452" s="245">
        <v>-1.1368683772161603E-13</v>
      </c>
      <c r="L452" s="231"/>
      <c r="M452" s="44"/>
      <c r="N452" s="373"/>
      <c r="O452" s="149"/>
      <c r="P452" s="410"/>
      <c r="Q452" s="262"/>
      <c r="R452" s="21"/>
      <c r="S452" s="22"/>
      <c r="T452" s="33"/>
      <c r="U452" s="34"/>
      <c r="V452" s="331"/>
      <c r="W452" s="331"/>
      <c r="X452" s="315">
        <v>31957.736999999997</v>
      </c>
      <c r="Z452" s="316">
        <f t="shared" si="77"/>
        <v>31957.736999999997</v>
      </c>
      <c r="AA452" s="314"/>
      <c r="AB452" s="318">
        <f t="shared" si="76"/>
        <v>0</v>
      </c>
      <c r="AD452" s="53"/>
      <c r="AE452" s="53"/>
      <c r="AF452" s="53"/>
      <c r="AG452" s="53"/>
      <c r="AH452" s="53"/>
      <c r="AI452" s="394">
        <f>SUMIF(PIVOT!A:A,'BFA ATWA FR Y3'!A452,PIVOT!C:C)</f>
        <v>0</v>
      </c>
      <c r="AJ452" s="395"/>
      <c r="AK452" s="34"/>
      <c r="AL452" s="34"/>
    </row>
    <row r="453" spans="1:38" ht="75" x14ac:dyDescent="0.25">
      <c r="B453" s="52"/>
      <c r="C453" s="76"/>
      <c r="D453" s="65" t="s">
        <v>424</v>
      </c>
      <c r="E453" s="65" t="s">
        <v>254</v>
      </c>
      <c r="F453" s="44"/>
      <c r="G453" s="124">
        <f t="shared" si="80"/>
        <v>60</v>
      </c>
      <c r="H453" s="118"/>
      <c r="I453" s="247">
        <v>0</v>
      </c>
      <c r="K453" s="245"/>
      <c r="L453" s="231"/>
      <c r="M453" s="44"/>
      <c r="N453" s="373"/>
      <c r="O453" s="149"/>
      <c r="P453" s="410"/>
      <c r="Q453" s="262"/>
      <c r="R453" s="21"/>
      <c r="S453" s="22"/>
      <c r="T453" s="33"/>
      <c r="U453" s="34"/>
      <c r="V453" s="331"/>
      <c r="W453" s="331"/>
      <c r="X453" s="315">
        <v>0</v>
      </c>
      <c r="Z453" s="316">
        <f t="shared" si="77"/>
        <v>0</v>
      </c>
      <c r="AA453" s="314"/>
      <c r="AB453" s="318">
        <f t="shared" si="76"/>
        <v>0</v>
      </c>
      <c r="AD453" s="53"/>
      <c r="AE453" s="53"/>
      <c r="AF453" s="53"/>
      <c r="AG453" s="53"/>
      <c r="AH453" s="53"/>
      <c r="AI453" s="394">
        <f>SUMIF(PIVOT!A:A,'BFA ATWA FR Y3'!A453,PIVOT!C:C)</f>
        <v>0</v>
      </c>
      <c r="AJ453" s="395"/>
      <c r="AK453" s="34"/>
      <c r="AL453" s="34"/>
    </row>
    <row r="454" spans="1:38" ht="60" x14ac:dyDescent="0.25">
      <c r="B454" s="52"/>
      <c r="C454" s="76"/>
      <c r="D454" s="65" t="s">
        <v>425</v>
      </c>
      <c r="E454" s="65" t="s">
        <v>254</v>
      </c>
      <c r="F454" s="44"/>
      <c r="G454" s="124">
        <f t="shared" si="80"/>
        <v>60</v>
      </c>
      <c r="H454" s="118"/>
      <c r="I454" s="247">
        <v>0</v>
      </c>
      <c r="K454" s="245"/>
      <c r="L454" s="231"/>
      <c r="M454" s="44"/>
      <c r="N454" s="373"/>
      <c r="O454" s="149"/>
      <c r="P454" s="410"/>
      <c r="Q454" s="262"/>
      <c r="R454" s="21"/>
      <c r="S454" s="22"/>
      <c r="T454" s="33"/>
      <c r="U454" s="34"/>
      <c r="V454" s="331"/>
      <c r="W454" s="331"/>
      <c r="X454" s="315">
        <v>0</v>
      </c>
      <c r="Z454" s="316">
        <f t="shared" si="77"/>
        <v>0</v>
      </c>
      <c r="AA454" s="314"/>
      <c r="AB454" s="318">
        <f t="shared" si="76"/>
        <v>0</v>
      </c>
      <c r="AD454" s="53"/>
      <c r="AE454" s="53"/>
      <c r="AF454" s="53"/>
      <c r="AG454" s="53"/>
      <c r="AH454" s="53"/>
      <c r="AI454" s="394">
        <f>SUMIF(PIVOT!A:A,'BFA ATWA FR Y3'!A454,PIVOT!C:C)</f>
        <v>0</v>
      </c>
      <c r="AJ454" s="395"/>
      <c r="AK454" s="34"/>
      <c r="AL454" s="34"/>
    </row>
    <row r="455" spans="1:38" x14ac:dyDescent="0.25">
      <c r="A455" t="s">
        <v>593</v>
      </c>
      <c r="B455" s="46">
        <v>604295</v>
      </c>
      <c r="C455" s="76"/>
      <c r="D455" s="65" t="s">
        <v>426</v>
      </c>
      <c r="E455" s="65" t="s">
        <v>254</v>
      </c>
      <c r="F455" s="44"/>
      <c r="G455" s="124">
        <f t="shared" si="80"/>
        <v>60</v>
      </c>
      <c r="H455" s="118">
        <v>217.24</v>
      </c>
      <c r="I455" s="247">
        <v>10378.265000000001</v>
      </c>
      <c r="K455" s="245">
        <v>0</v>
      </c>
      <c r="L455" s="231"/>
      <c r="M455" s="44"/>
      <c r="N455" s="373"/>
      <c r="O455" s="149"/>
      <c r="P455" s="410"/>
      <c r="Q455" s="262"/>
      <c r="R455" s="21"/>
      <c r="S455" s="22"/>
      <c r="T455" s="33"/>
      <c r="U455" s="34"/>
      <c r="V455" s="331"/>
      <c r="W455" s="331"/>
      <c r="X455" s="315">
        <v>10378.265000000001</v>
      </c>
      <c r="Z455" s="316">
        <f t="shared" si="77"/>
        <v>10378.265000000001</v>
      </c>
      <c r="AA455" s="314"/>
      <c r="AB455" s="318">
        <f t="shared" si="76"/>
        <v>0</v>
      </c>
      <c r="AD455" s="53"/>
      <c r="AE455" s="53"/>
      <c r="AF455" s="53"/>
      <c r="AG455" s="53"/>
      <c r="AH455" s="53"/>
      <c r="AI455" s="394">
        <f>SUMIF(PIVOT!A:A,'BFA ATWA FR Y3'!A455,PIVOT!C:C)</f>
        <v>0</v>
      </c>
      <c r="AJ455" s="395"/>
      <c r="AK455" s="34"/>
      <c r="AL455" s="34"/>
    </row>
    <row r="456" spans="1:38" ht="75" x14ac:dyDescent="0.25">
      <c r="A456" t="s">
        <v>594</v>
      </c>
      <c r="B456" s="46">
        <v>604296</v>
      </c>
      <c r="C456" s="76"/>
      <c r="D456" s="65" t="s">
        <v>427</v>
      </c>
      <c r="E456" s="65" t="s">
        <v>254</v>
      </c>
      <c r="F456" s="44"/>
      <c r="G456" s="124">
        <f t="shared" si="80"/>
        <v>60</v>
      </c>
      <c r="H456" s="118">
        <f>150000/655.957</f>
        <v>228.67352585611556</v>
      </c>
      <c r="I456" s="247">
        <v>20578.730000000003</v>
      </c>
      <c r="K456" s="245">
        <v>0</v>
      </c>
      <c r="L456" s="231"/>
      <c r="M456" s="44"/>
      <c r="N456" s="373"/>
      <c r="O456" s="149"/>
      <c r="P456" s="410"/>
      <c r="Q456" s="262"/>
      <c r="R456" s="21"/>
      <c r="S456" s="22"/>
      <c r="T456" s="33"/>
      <c r="U456" s="34"/>
      <c r="V456" s="331"/>
      <c r="W456" s="331"/>
      <c r="X456" s="315">
        <v>20578.730000000003</v>
      </c>
      <c r="Z456" s="316">
        <f t="shared" si="77"/>
        <v>20578.730000000003</v>
      </c>
      <c r="AA456" s="314"/>
      <c r="AB456" s="318">
        <f t="shared" si="76"/>
        <v>0</v>
      </c>
      <c r="AD456" s="53"/>
      <c r="AE456" s="53"/>
      <c r="AF456" s="53"/>
      <c r="AG456" s="53"/>
      <c r="AH456" s="53"/>
      <c r="AI456" s="394">
        <f>SUMIF(PIVOT!A:A,'BFA ATWA FR Y3'!A456,PIVOT!C:C)</f>
        <v>0</v>
      </c>
      <c r="AJ456" s="395"/>
      <c r="AK456" s="34"/>
      <c r="AL456" s="34"/>
    </row>
    <row r="457" spans="1:38" x14ac:dyDescent="0.25">
      <c r="B457" s="101"/>
      <c r="C457" s="288"/>
      <c r="D457" s="102" t="s">
        <v>428</v>
      </c>
      <c r="E457" s="103"/>
      <c r="F457" s="104"/>
      <c r="G457" s="105"/>
      <c r="H457" s="106"/>
      <c r="I457" s="244">
        <v>192976.67600000004</v>
      </c>
      <c r="K457" s="245">
        <v>60890.892</v>
      </c>
      <c r="L457" s="231"/>
      <c r="M457" s="104"/>
      <c r="N457" s="371"/>
      <c r="O457" s="106"/>
      <c r="P457" s="415">
        <f>SUM(P399:P456)</f>
        <v>64000</v>
      </c>
      <c r="Q457" s="262"/>
      <c r="R457" s="104"/>
      <c r="S457" s="105"/>
      <c r="T457" s="106"/>
      <c r="U457" s="107">
        <f>SUM(U399:U456)</f>
        <v>0</v>
      </c>
      <c r="V457" s="331"/>
      <c r="W457" s="331"/>
      <c r="X457" s="315">
        <v>308837.92910043191</v>
      </c>
      <c r="Z457" s="316">
        <f t="shared" si="77"/>
        <v>317867.56800000003</v>
      </c>
      <c r="AA457" s="314"/>
      <c r="AB457" s="318">
        <f t="shared" si="76"/>
        <v>9029.6388995681191</v>
      </c>
      <c r="AD457" s="53"/>
      <c r="AE457" s="53"/>
      <c r="AF457" s="53"/>
      <c r="AG457" s="53"/>
      <c r="AH457" s="53"/>
      <c r="AI457" s="415">
        <f>SUM(AI399:AI456)</f>
        <v>50689.881999999991</v>
      </c>
      <c r="AJ457" s="399">
        <f t="shared" ref="AJ457" si="81">P457-AI457</f>
        <v>13310.118000000009</v>
      </c>
      <c r="AK457" s="107">
        <f t="shared" ref="AK457" si="82">AI457/P457</f>
        <v>0.79202940624999985</v>
      </c>
      <c r="AL457" s="107"/>
    </row>
    <row r="458" spans="1:38" x14ac:dyDescent="0.25">
      <c r="B458" s="18"/>
      <c r="C458" s="282"/>
      <c r="D458" s="204"/>
      <c r="E458" s="84"/>
      <c r="F458" s="21"/>
      <c r="G458" s="126"/>
      <c r="H458" s="126"/>
      <c r="I458" s="247"/>
      <c r="K458" s="245"/>
      <c r="L458" s="231"/>
      <c r="M458" s="21"/>
      <c r="N458" s="386"/>
      <c r="O458" s="126"/>
      <c r="P458" s="410"/>
      <c r="Q458" s="262"/>
      <c r="R458" s="21"/>
      <c r="S458" s="126"/>
      <c r="T458" s="126"/>
      <c r="U458" s="34"/>
      <c r="V458" s="331"/>
      <c r="W458" s="331"/>
      <c r="X458" s="315">
        <v>0</v>
      </c>
      <c r="Z458" s="316">
        <f t="shared" si="77"/>
        <v>0</v>
      </c>
      <c r="AA458" s="314"/>
      <c r="AB458" s="318">
        <f t="shared" si="76"/>
        <v>0</v>
      </c>
      <c r="AD458" s="53"/>
      <c r="AE458" s="53"/>
      <c r="AF458" s="53"/>
      <c r="AG458" s="53"/>
      <c r="AH458" s="53"/>
      <c r="AI458" s="394">
        <f>SUMIF(PIVOT!A:A,'BFA ATWA FR Y3'!A458,PIVOT!C:C)</f>
        <v>0</v>
      </c>
      <c r="AJ458" s="395"/>
      <c r="AK458" s="34"/>
      <c r="AL458" s="34"/>
    </row>
    <row r="459" spans="1:38" ht="36.75" customHeight="1" x14ac:dyDescent="0.25">
      <c r="B459" s="35" t="s">
        <v>429</v>
      </c>
      <c r="C459" s="284"/>
      <c r="D459" s="36" t="s">
        <v>430</v>
      </c>
      <c r="E459" s="37"/>
      <c r="F459" s="38"/>
      <c r="G459" s="39"/>
      <c r="H459" s="40"/>
      <c r="I459" s="247"/>
      <c r="K459" s="245"/>
      <c r="L459" s="231"/>
      <c r="M459" s="38"/>
      <c r="N459" s="363"/>
      <c r="O459" s="40"/>
      <c r="P459" s="411"/>
      <c r="Q459" s="262"/>
      <c r="R459" s="38"/>
      <c r="S459" s="39"/>
      <c r="T459" s="40"/>
      <c r="U459" s="41"/>
      <c r="V459" s="331"/>
      <c r="W459" s="331"/>
      <c r="X459" s="315">
        <v>0</v>
      </c>
      <c r="Z459" s="316">
        <f t="shared" si="77"/>
        <v>0</v>
      </c>
      <c r="AA459" s="314"/>
      <c r="AB459" s="318">
        <f t="shared" si="76"/>
        <v>0</v>
      </c>
      <c r="AD459" s="53"/>
      <c r="AE459" s="53"/>
      <c r="AF459" s="53"/>
      <c r="AG459" s="53"/>
      <c r="AH459" s="53"/>
      <c r="AI459" s="394">
        <f>SUMIF(PIVOT!A:A,'BFA ATWA FR Y3'!A459,PIVOT!C:C)</f>
        <v>0</v>
      </c>
      <c r="AJ459" s="398"/>
      <c r="AK459" s="41"/>
      <c r="AL459" s="41"/>
    </row>
    <row r="460" spans="1:38" ht="94.5" x14ac:dyDescent="0.25">
      <c r="B460" s="18" t="s">
        <v>431</v>
      </c>
      <c r="C460" s="282"/>
      <c r="D460" s="116" t="s">
        <v>432</v>
      </c>
      <c r="E460" s="117"/>
      <c r="F460" s="21"/>
      <c r="G460" s="22"/>
      <c r="H460" s="33"/>
      <c r="I460" s="247"/>
      <c r="K460" s="245"/>
      <c r="L460" s="231"/>
      <c r="M460" s="21"/>
      <c r="N460" s="361"/>
      <c r="O460" s="33"/>
      <c r="P460" s="410"/>
      <c r="Q460" s="262"/>
      <c r="R460" s="21"/>
      <c r="S460" s="22"/>
      <c r="T460" s="33"/>
      <c r="U460" s="34"/>
      <c r="V460" s="331"/>
      <c r="W460" s="331"/>
      <c r="X460" s="315">
        <v>0</v>
      </c>
      <c r="Z460" s="316">
        <f t="shared" si="77"/>
        <v>0</v>
      </c>
      <c r="AA460" s="314"/>
      <c r="AB460" s="318">
        <f t="shared" si="76"/>
        <v>0</v>
      </c>
      <c r="AD460" s="53"/>
      <c r="AE460" s="53"/>
      <c r="AF460" s="53"/>
      <c r="AG460" s="53"/>
      <c r="AH460" s="53"/>
      <c r="AI460" s="394">
        <f>SUMIF(PIVOT!A:A,'BFA ATWA FR Y3'!A460,PIVOT!C:C)</f>
        <v>0</v>
      </c>
      <c r="AJ460" s="395"/>
      <c r="AK460" s="34"/>
      <c r="AL460" s="34"/>
    </row>
    <row r="461" spans="1:38" ht="135" x14ac:dyDescent="0.25">
      <c r="A461" t="s">
        <v>614</v>
      </c>
      <c r="B461" s="46">
        <v>583647</v>
      </c>
      <c r="C461" s="76"/>
      <c r="D461" s="194" t="s">
        <v>433</v>
      </c>
      <c r="E461" s="155"/>
      <c r="F461" s="21"/>
      <c r="G461" s="163"/>
      <c r="H461" s="164"/>
      <c r="I461" s="247">
        <v>0</v>
      </c>
      <c r="K461" s="245">
        <v>304.89499999999998</v>
      </c>
      <c r="L461" s="231"/>
      <c r="M461" s="21"/>
      <c r="N461" s="361"/>
      <c r="O461" s="33"/>
      <c r="P461" s="410">
        <f>N461*O461</f>
        <v>0</v>
      </c>
      <c r="Q461" s="262"/>
      <c r="R461" s="21"/>
      <c r="S461" s="22"/>
      <c r="T461" s="33"/>
      <c r="U461" s="34">
        <f>S461*T461</f>
        <v>0</v>
      </c>
      <c r="V461" s="331"/>
      <c r="W461" s="331"/>
      <c r="X461" s="315">
        <v>0</v>
      </c>
      <c r="Z461" s="316">
        <f t="shared" si="77"/>
        <v>304.89499999999998</v>
      </c>
      <c r="AA461" s="314"/>
      <c r="AB461" s="318">
        <f t="shared" si="76"/>
        <v>304.89499999999998</v>
      </c>
      <c r="AD461" s="53"/>
      <c r="AE461" s="53"/>
      <c r="AF461" s="53"/>
      <c r="AG461" s="53"/>
      <c r="AH461" s="53"/>
      <c r="AI461" s="394">
        <f>SUMIF(PIVOT!A:A,'BFA ATWA FR Y3'!A461,PIVOT!C:C)</f>
        <v>0</v>
      </c>
      <c r="AJ461" s="395"/>
      <c r="AK461" s="34"/>
      <c r="AL461" s="34"/>
    </row>
    <row r="462" spans="1:38" ht="25.5" x14ac:dyDescent="0.25">
      <c r="B462" s="52"/>
      <c r="C462" s="76"/>
      <c r="D462" s="72" t="s">
        <v>255</v>
      </c>
      <c r="E462" s="20"/>
      <c r="F462" s="21"/>
      <c r="G462" s="22"/>
      <c r="H462" s="118"/>
      <c r="I462" s="247">
        <v>0</v>
      </c>
      <c r="K462" s="245"/>
      <c r="L462" s="231"/>
      <c r="M462" s="21"/>
      <c r="N462" s="361"/>
      <c r="O462" s="33"/>
      <c r="P462" s="410"/>
      <c r="Q462" s="262"/>
      <c r="R462" s="21"/>
      <c r="S462" s="22"/>
      <c r="T462" s="33"/>
      <c r="U462" s="34"/>
      <c r="V462" s="331"/>
      <c r="W462" s="331"/>
      <c r="X462" s="315">
        <v>0</v>
      </c>
      <c r="Z462" s="316">
        <f t="shared" si="77"/>
        <v>0</v>
      </c>
      <c r="AA462" s="314"/>
      <c r="AB462" s="318">
        <f t="shared" ref="AB462:AB506" si="83">Z462-X462</f>
        <v>0</v>
      </c>
      <c r="AD462" s="53"/>
      <c r="AE462" s="53"/>
      <c r="AF462" s="53"/>
      <c r="AG462" s="53"/>
      <c r="AH462" s="53"/>
      <c r="AI462" s="394">
        <f>SUMIF(PIVOT!A:A,'BFA ATWA FR Y3'!A462,PIVOT!C:C)</f>
        <v>0</v>
      </c>
      <c r="AJ462" s="395"/>
      <c r="AK462" s="34"/>
      <c r="AL462" s="34"/>
    </row>
    <row r="463" spans="1:38" ht="25.5" x14ac:dyDescent="0.25">
      <c r="B463" s="52"/>
      <c r="C463" s="76"/>
      <c r="D463" s="32" t="s">
        <v>256</v>
      </c>
      <c r="E463" s="20"/>
      <c r="F463" s="21"/>
      <c r="G463" s="22"/>
      <c r="H463" s="118"/>
      <c r="I463" s="247">
        <v>0</v>
      </c>
      <c r="K463" s="245"/>
      <c r="L463" s="231"/>
      <c r="M463" s="21"/>
      <c r="N463" s="361"/>
      <c r="O463" s="33"/>
      <c r="P463" s="410"/>
      <c r="Q463" s="262"/>
      <c r="R463" s="21"/>
      <c r="S463" s="22"/>
      <c r="T463" s="33"/>
      <c r="U463" s="34"/>
      <c r="V463" s="331"/>
      <c r="W463" s="331"/>
      <c r="X463" s="315">
        <v>0</v>
      </c>
      <c r="Z463" s="316">
        <f t="shared" si="77"/>
        <v>0</v>
      </c>
      <c r="AA463" s="314"/>
      <c r="AB463" s="318">
        <f t="shared" si="83"/>
        <v>0</v>
      </c>
      <c r="AD463" s="53"/>
      <c r="AE463" s="53"/>
      <c r="AF463" s="53"/>
      <c r="AG463" s="53"/>
      <c r="AH463" s="53"/>
      <c r="AI463" s="394">
        <f>SUMIF(PIVOT!A:A,'BFA ATWA FR Y3'!A463,PIVOT!C:C)</f>
        <v>0</v>
      </c>
      <c r="AJ463" s="395"/>
      <c r="AK463" s="34"/>
      <c r="AL463" s="34"/>
    </row>
    <row r="464" spans="1:38" ht="22.5" customHeight="1" x14ac:dyDescent="0.25">
      <c r="B464" s="52"/>
      <c r="C464" s="76"/>
      <c r="D464" s="67" t="s">
        <v>434</v>
      </c>
      <c r="E464" s="155" t="s">
        <v>18</v>
      </c>
      <c r="F464" s="44" t="s">
        <v>74</v>
      </c>
      <c r="G464" s="165">
        <f>3*3*3</f>
        <v>27</v>
      </c>
      <c r="H464" s="118">
        <f>30500/655.957</f>
        <v>46.496950257410163</v>
      </c>
      <c r="I464" s="247">
        <v>0</v>
      </c>
      <c r="K464" s="251"/>
      <c r="L464" s="233"/>
      <c r="M464" s="44"/>
      <c r="N464" s="384"/>
      <c r="O464" s="175"/>
      <c r="P464" s="410">
        <f>N464*O464</f>
        <v>0</v>
      </c>
      <c r="Q464" s="262"/>
      <c r="R464" s="44"/>
      <c r="S464" s="165"/>
      <c r="T464" s="175"/>
      <c r="U464" s="34">
        <f>S464*T464</f>
        <v>0</v>
      </c>
      <c r="V464" s="331"/>
      <c r="W464" s="331"/>
      <c r="X464" s="315">
        <v>0</v>
      </c>
      <c r="Z464" s="316">
        <f t="shared" si="77"/>
        <v>0</v>
      </c>
      <c r="AA464" s="314"/>
      <c r="AB464" s="318">
        <f t="shared" si="83"/>
        <v>0</v>
      </c>
      <c r="AD464" s="53"/>
      <c r="AE464" s="53"/>
      <c r="AF464" s="53"/>
      <c r="AG464" s="53"/>
      <c r="AH464" s="53"/>
      <c r="AI464" s="394">
        <f>SUMIF(PIVOT!A:A,'BFA ATWA FR Y3'!A464,PIVOT!C:C)</f>
        <v>0</v>
      </c>
      <c r="AJ464" s="395"/>
      <c r="AK464" s="34"/>
      <c r="AL464" s="34"/>
    </row>
    <row r="465" spans="1:39" ht="25.5" x14ac:dyDescent="0.25">
      <c r="B465" s="52"/>
      <c r="C465" s="76"/>
      <c r="D465" s="32" t="s">
        <v>435</v>
      </c>
      <c r="E465" s="155" t="s">
        <v>18</v>
      </c>
      <c r="F465" s="44" t="s">
        <v>74</v>
      </c>
      <c r="G465" s="165">
        <f>1*3</f>
        <v>3</v>
      </c>
      <c r="H465" s="118">
        <f>60000/655.957</f>
        <v>91.469410342446224</v>
      </c>
      <c r="I465" s="247">
        <v>0</v>
      </c>
      <c r="K465" s="251"/>
      <c r="L465" s="233"/>
      <c r="M465" s="44"/>
      <c r="N465" s="384"/>
      <c r="O465" s="175"/>
      <c r="P465" s="410">
        <f>N465*O465</f>
        <v>0</v>
      </c>
      <c r="Q465" s="262"/>
      <c r="R465" s="44"/>
      <c r="S465" s="165"/>
      <c r="T465" s="175"/>
      <c r="U465" s="34">
        <f>S465*T465</f>
        <v>0</v>
      </c>
      <c r="V465" s="331"/>
      <c r="W465" s="331"/>
      <c r="X465" s="315">
        <v>0</v>
      </c>
      <c r="Z465" s="316">
        <f t="shared" si="77"/>
        <v>0</v>
      </c>
      <c r="AA465" s="314"/>
      <c r="AB465" s="318">
        <f t="shared" si="83"/>
        <v>0</v>
      </c>
      <c r="AD465" s="53"/>
      <c r="AE465" s="53"/>
      <c r="AF465" s="53"/>
      <c r="AG465" s="53"/>
      <c r="AH465" s="53"/>
      <c r="AI465" s="394">
        <f>SUMIF(PIVOT!A:A,'BFA ATWA FR Y3'!A465,PIVOT!C:C)</f>
        <v>0</v>
      </c>
      <c r="AJ465" s="395"/>
      <c r="AK465" s="34"/>
      <c r="AL465" s="34"/>
    </row>
    <row r="466" spans="1:39" x14ac:dyDescent="0.25">
      <c r="B466" s="52"/>
      <c r="C466" s="76"/>
      <c r="D466" s="32" t="s">
        <v>265</v>
      </c>
      <c r="E466" s="155"/>
      <c r="F466" s="44"/>
      <c r="G466" s="165"/>
      <c r="H466" s="176"/>
      <c r="I466" s="247">
        <v>0</v>
      </c>
      <c r="K466" s="251"/>
      <c r="L466" s="233"/>
      <c r="M466" s="44"/>
      <c r="N466" s="384"/>
      <c r="O466" s="175"/>
      <c r="P466" s="410"/>
      <c r="Q466" s="262"/>
      <c r="R466" s="44"/>
      <c r="S466" s="165"/>
      <c r="T466" s="175"/>
      <c r="U466" s="34"/>
      <c r="V466" s="331"/>
      <c r="W466" s="331"/>
      <c r="X466" s="315">
        <v>0</v>
      </c>
      <c r="Z466" s="316">
        <f t="shared" si="77"/>
        <v>0</v>
      </c>
      <c r="AA466" s="314"/>
      <c r="AB466" s="318">
        <f t="shared" si="83"/>
        <v>0</v>
      </c>
      <c r="AD466" s="53"/>
      <c r="AE466" s="53"/>
      <c r="AF466" s="53"/>
      <c r="AG466" s="53"/>
      <c r="AH466" s="53"/>
      <c r="AI466" s="394">
        <f>SUMIF(PIVOT!A:A,'BFA ATWA FR Y3'!A466,PIVOT!C:C)</f>
        <v>0</v>
      </c>
      <c r="AJ466" s="395"/>
      <c r="AK466" s="34"/>
      <c r="AL466" s="34"/>
    </row>
    <row r="467" spans="1:39" x14ac:dyDescent="0.25">
      <c r="B467" s="52"/>
      <c r="C467" s="76"/>
      <c r="D467" s="67" t="s">
        <v>301</v>
      </c>
      <c r="E467" s="155"/>
      <c r="F467" s="44"/>
      <c r="G467" s="124"/>
      <c r="H467" s="118"/>
      <c r="I467" s="247">
        <v>0</v>
      </c>
      <c r="K467" s="245"/>
      <c r="L467" s="231"/>
      <c r="M467" s="21"/>
      <c r="N467" s="361"/>
      <c r="O467" s="33"/>
      <c r="P467" s="410"/>
      <c r="Q467" s="262"/>
      <c r="R467" s="21"/>
      <c r="S467" s="22"/>
      <c r="T467" s="33"/>
      <c r="U467" s="34"/>
      <c r="V467" s="331"/>
      <c r="W467" s="331"/>
      <c r="X467" s="315">
        <v>0</v>
      </c>
      <c r="Z467" s="316">
        <f t="shared" si="77"/>
        <v>0</v>
      </c>
      <c r="AA467" s="314"/>
      <c r="AB467" s="318">
        <f t="shared" si="83"/>
        <v>0</v>
      </c>
      <c r="AD467" s="53"/>
      <c r="AE467" s="53"/>
      <c r="AF467" s="53"/>
      <c r="AG467" s="53"/>
      <c r="AH467" s="53"/>
      <c r="AI467" s="394">
        <f>SUMIF(PIVOT!A:A,'BFA ATWA FR Y3'!A467,PIVOT!C:C)</f>
        <v>0</v>
      </c>
      <c r="AJ467" s="395"/>
      <c r="AK467" s="34"/>
      <c r="AL467" s="34"/>
    </row>
    <row r="468" spans="1:39" ht="120" x14ac:dyDescent="0.25">
      <c r="A468" t="s">
        <v>615</v>
      </c>
      <c r="B468" s="52">
        <v>583648</v>
      </c>
      <c r="C468" s="76"/>
      <c r="D468" s="194" t="s">
        <v>436</v>
      </c>
      <c r="E468" s="155"/>
      <c r="F468" s="21"/>
      <c r="G468" s="163"/>
      <c r="H468" s="159"/>
      <c r="I468" s="247">
        <v>0</v>
      </c>
      <c r="K468" s="245">
        <v>292.70600000000002</v>
      </c>
      <c r="L468" s="231"/>
      <c r="M468" s="21"/>
      <c r="N468" s="361"/>
      <c r="O468" s="33"/>
      <c r="P468" s="410">
        <f>N468*O468</f>
        <v>0</v>
      </c>
      <c r="Q468" s="262"/>
      <c r="R468" s="21"/>
      <c r="S468" s="22"/>
      <c r="T468" s="33"/>
      <c r="U468" s="34">
        <f>S468*T468</f>
        <v>0</v>
      </c>
      <c r="V468" s="331"/>
      <c r="W468" s="331"/>
      <c r="X468" s="315">
        <v>0</v>
      </c>
      <c r="Z468" s="316">
        <f t="shared" si="77"/>
        <v>292.70600000000002</v>
      </c>
      <c r="AA468" s="314"/>
      <c r="AB468" s="318">
        <f t="shared" si="83"/>
        <v>292.70600000000002</v>
      </c>
      <c r="AD468" s="53"/>
      <c r="AE468" s="53"/>
      <c r="AF468" s="53"/>
      <c r="AG468" s="53"/>
      <c r="AH468" s="53"/>
      <c r="AI468" s="394">
        <f>SUMIF(PIVOT!A:A,'BFA ATWA FR Y3'!A468,PIVOT!C:C)</f>
        <v>0</v>
      </c>
      <c r="AJ468" s="395"/>
      <c r="AK468" s="34"/>
      <c r="AL468" s="34"/>
    </row>
    <row r="469" spans="1:39" ht="25.5" x14ac:dyDescent="0.25">
      <c r="B469" s="52"/>
      <c r="C469" s="76"/>
      <c r="D469" s="72" t="s">
        <v>255</v>
      </c>
      <c r="E469" s="20"/>
      <c r="F469" s="21"/>
      <c r="G469" s="22"/>
      <c r="H469" s="118"/>
      <c r="I469" s="247">
        <v>0</v>
      </c>
      <c r="K469" s="245"/>
      <c r="L469" s="231"/>
      <c r="M469" s="21"/>
      <c r="N469" s="361"/>
      <c r="O469" s="33"/>
      <c r="P469" s="410"/>
      <c r="Q469" s="262"/>
      <c r="R469" s="21"/>
      <c r="S469" s="22"/>
      <c r="T469" s="33"/>
      <c r="U469" s="34"/>
      <c r="V469" s="331"/>
      <c r="W469" s="331"/>
      <c r="X469" s="315">
        <v>0</v>
      </c>
      <c r="Z469" s="316">
        <f t="shared" si="77"/>
        <v>0</v>
      </c>
      <c r="AA469" s="314"/>
      <c r="AB469" s="318">
        <f t="shared" si="83"/>
        <v>0</v>
      </c>
      <c r="AD469" s="53"/>
      <c r="AE469" s="53"/>
      <c r="AF469" s="53"/>
      <c r="AG469" s="53"/>
      <c r="AH469" s="53"/>
      <c r="AI469" s="394">
        <f>SUMIF(PIVOT!A:A,'BFA ATWA FR Y3'!A469,PIVOT!C:C)</f>
        <v>0</v>
      </c>
      <c r="AJ469" s="395"/>
      <c r="AK469" s="34"/>
      <c r="AL469" s="34"/>
    </row>
    <row r="470" spans="1:39" ht="25.5" x14ac:dyDescent="0.25">
      <c r="B470" s="52"/>
      <c r="C470" s="76"/>
      <c r="D470" s="32" t="s">
        <v>256</v>
      </c>
      <c r="E470" s="20"/>
      <c r="F470" s="21"/>
      <c r="G470" s="22"/>
      <c r="H470" s="118"/>
      <c r="I470" s="247">
        <v>0</v>
      </c>
      <c r="K470" s="245"/>
      <c r="L470" s="231"/>
      <c r="M470" s="21"/>
      <c r="N470" s="361"/>
      <c r="O470" s="33"/>
      <c r="P470" s="410"/>
      <c r="Q470" s="262"/>
      <c r="R470" s="21"/>
      <c r="S470" s="22"/>
      <c r="T470" s="33"/>
      <c r="U470" s="34"/>
      <c r="V470" s="331"/>
      <c r="W470" s="331"/>
      <c r="X470" s="315">
        <v>0</v>
      </c>
      <c r="Z470" s="316">
        <f t="shared" si="77"/>
        <v>0</v>
      </c>
      <c r="AA470" s="314"/>
      <c r="AB470" s="318">
        <f t="shared" si="83"/>
        <v>0</v>
      </c>
      <c r="AD470" s="53"/>
      <c r="AE470" s="53"/>
      <c r="AF470" s="53"/>
      <c r="AG470" s="53"/>
      <c r="AH470" s="53"/>
      <c r="AI470" s="394">
        <f>SUMIF(PIVOT!A:A,'BFA ATWA FR Y3'!A470,PIVOT!C:C)</f>
        <v>0</v>
      </c>
      <c r="AJ470" s="395"/>
      <c r="AK470" s="34"/>
      <c r="AL470" s="34"/>
    </row>
    <row r="471" spans="1:39" ht="23.25" customHeight="1" x14ac:dyDescent="0.25">
      <c r="B471" s="52"/>
      <c r="C471" s="76"/>
      <c r="D471" s="32" t="s">
        <v>437</v>
      </c>
      <c r="E471" s="155" t="s">
        <v>18</v>
      </c>
      <c r="F471" s="44" t="s">
        <v>74</v>
      </c>
      <c r="G471" s="165">
        <f>3*3*3</f>
        <v>27</v>
      </c>
      <c r="H471" s="118">
        <f>30500/655.957</f>
        <v>46.496950257410163</v>
      </c>
      <c r="I471" s="247">
        <v>0</v>
      </c>
      <c r="K471" s="251"/>
      <c r="L471" s="233"/>
      <c r="M471" s="44"/>
      <c r="N471" s="384"/>
      <c r="O471" s="175"/>
      <c r="P471" s="410">
        <f>N471*O471</f>
        <v>0</v>
      </c>
      <c r="Q471" s="262"/>
      <c r="R471" s="44"/>
      <c r="S471" s="165"/>
      <c r="T471" s="175"/>
      <c r="U471" s="34">
        <f>S471*T471</f>
        <v>0</v>
      </c>
      <c r="V471" s="331"/>
      <c r="W471" s="331"/>
      <c r="X471" s="315">
        <v>0</v>
      </c>
      <c r="Z471" s="316">
        <f t="shared" si="77"/>
        <v>0</v>
      </c>
      <c r="AA471" s="314"/>
      <c r="AB471" s="318">
        <f t="shared" si="83"/>
        <v>0</v>
      </c>
      <c r="AD471" s="53"/>
      <c r="AE471" s="53"/>
      <c r="AF471" s="53"/>
      <c r="AG471" s="53"/>
      <c r="AH471" s="53"/>
      <c r="AI471" s="394">
        <f>SUMIF(PIVOT!A:A,'BFA ATWA FR Y3'!A471,PIVOT!C:C)</f>
        <v>0</v>
      </c>
      <c r="AJ471" s="395"/>
      <c r="AK471" s="34"/>
      <c r="AL471" s="34"/>
    </row>
    <row r="472" spans="1:39" ht="25.5" x14ac:dyDescent="0.25">
      <c r="B472" s="52"/>
      <c r="C472" s="76"/>
      <c r="D472" s="32" t="s">
        <v>435</v>
      </c>
      <c r="E472" s="155" t="s">
        <v>18</v>
      </c>
      <c r="F472" s="44" t="s">
        <v>74</v>
      </c>
      <c r="G472" s="165">
        <f>1*3</f>
        <v>3</v>
      </c>
      <c r="H472" s="118">
        <f>60000/655.957</f>
        <v>91.469410342446224</v>
      </c>
      <c r="I472" s="247">
        <v>0</v>
      </c>
      <c r="K472" s="251"/>
      <c r="L472" s="233"/>
      <c r="M472" s="44"/>
      <c r="N472" s="384"/>
      <c r="O472" s="175"/>
      <c r="P472" s="410">
        <f>N472*O472</f>
        <v>0</v>
      </c>
      <c r="Q472" s="262"/>
      <c r="R472" s="44"/>
      <c r="S472" s="165"/>
      <c r="T472" s="175"/>
      <c r="U472" s="34">
        <f>S472*T472</f>
        <v>0</v>
      </c>
      <c r="V472" s="331"/>
      <c r="W472" s="331"/>
      <c r="X472" s="315">
        <v>0</v>
      </c>
      <c r="Z472" s="316">
        <f t="shared" si="77"/>
        <v>0</v>
      </c>
      <c r="AA472" s="314"/>
      <c r="AB472" s="318">
        <f t="shared" si="83"/>
        <v>0</v>
      </c>
      <c r="AD472" s="53"/>
      <c r="AE472" s="53"/>
      <c r="AF472" s="53"/>
      <c r="AG472" s="53"/>
      <c r="AH472" s="53"/>
      <c r="AI472" s="394">
        <f>SUMIF(PIVOT!A:A,'BFA ATWA FR Y3'!A472,PIVOT!C:C)</f>
        <v>0</v>
      </c>
      <c r="AJ472" s="395"/>
      <c r="AK472" s="34"/>
      <c r="AL472" s="34"/>
    </row>
    <row r="473" spans="1:39" x14ac:dyDescent="0.25">
      <c r="B473" s="52"/>
      <c r="C473" s="76"/>
      <c r="D473" s="32" t="s">
        <v>265</v>
      </c>
      <c r="E473" s="155"/>
      <c r="F473" s="44"/>
      <c r="G473" s="165"/>
      <c r="H473" s="176"/>
      <c r="I473" s="247">
        <v>0</v>
      </c>
      <c r="K473" s="251"/>
      <c r="L473" s="233"/>
      <c r="M473" s="44"/>
      <c r="N473" s="384"/>
      <c r="O473" s="175"/>
      <c r="P473" s="410"/>
      <c r="Q473" s="262"/>
      <c r="R473" s="44"/>
      <c r="S473" s="165"/>
      <c r="T473" s="175"/>
      <c r="U473" s="34"/>
      <c r="V473" s="331"/>
      <c r="W473" s="331"/>
      <c r="X473" s="315">
        <v>0</v>
      </c>
      <c r="Z473" s="316">
        <f t="shared" si="77"/>
        <v>0</v>
      </c>
      <c r="AA473" s="314"/>
      <c r="AB473" s="318">
        <f t="shared" si="83"/>
        <v>0</v>
      </c>
      <c r="AD473" s="53"/>
      <c r="AE473" s="53"/>
      <c r="AF473" s="53"/>
      <c r="AG473" s="53"/>
      <c r="AH473" s="53"/>
      <c r="AI473" s="394">
        <f>SUMIF(PIVOT!A:A,'BFA ATWA FR Y3'!A473,PIVOT!C:C)</f>
        <v>0</v>
      </c>
      <c r="AJ473" s="395"/>
      <c r="AK473" s="34"/>
      <c r="AL473" s="34"/>
    </row>
    <row r="474" spans="1:39" x14ac:dyDescent="0.25">
      <c r="B474" s="52"/>
      <c r="C474" s="76"/>
      <c r="D474" s="67" t="s">
        <v>301</v>
      </c>
      <c r="E474" s="155"/>
      <c r="F474" s="44"/>
      <c r="G474" s="124"/>
      <c r="H474" s="118"/>
      <c r="I474" s="247">
        <v>0</v>
      </c>
      <c r="K474" s="245"/>
      <c r="L474" s="231"/>
      <c r="M474" s="21"/>
      <c r="N474" s="361"/>
      <c r="O474" s="33"/>
      <c r="P474" s="410"/>
      <c r="Q474" s="262"/>
      <c r="R474" s="21"/>
      <c r="S474" s="22"/>
      <c r="T474" s="33"/>
      <c r="U474" s="34"/>
      <c r="V474" s="331"/>
      <c r="W474" s="331"/>
      <c r="X474" s="315">
        <v>0</v>
      </c>
      <c r="Z474" s="316">
        <f t="shared" si="77"/>
        <v>0</v>
      </c>
      <c r="AA474" s="314"/>
      <c r="AB474" s="318">
        <f t="shared" si="83"/>
        <v>0</v>
      </c>
      <c r="AD474" s="53"/>
      <c r="AE474" s="53"/>
      <c r="AF474" s="53"/>
      <c r="AG474" s="53"/>
      <c r="AH474" s="53"/>
      <c r="AI474" s="394">
        <f>SUMIF(PIVOT!A:A,'BFA ATWA FR Y3'!A474,PIVOT!C:C)</f>
        <v>0</v>
      </c>
      <c r="AJ474" s="395"/>
      <c r="AK474" s="34"/>
      <c r="AL474" s="34"/>
    </row>
    <row r="475" spans="1:39" ht="75" x14ac:dyDescent="0.25">
      <c r="A475" t="s">
        <v>595</v>
      </c>
      <c r="B475" s="46">
        <v>583649</v>
      </c>
      <c r="C475" s="76"/>
      <c r="D475" s="194" t="s">
        <v>438</v>
      </c>
      <c r="E475" s="155"/>
      <c r="F475" s="21"/>
      <c r="G475" s="158"/>
      <c r="H475" s="159"/>
      <c r="I475" s="247">
        <v>0</v>
      </c>
      <c r="K475" s="254">
        <v>11955.143999999998</v>
      </c>
      <c r="L475" s="354"/>
      <c r="M475" s="21"/>
      <c r="N475" s="376"/>
      <c r="O475" s="158"/>
      <c r="P475" s="410"/>
      <c r="Q475" s="262"/>
      <c r="R475" s="21"/>
      <c r="S475" s="158"/>
      <c r="T475" s="158"/>
      <c r="U475" s="34"/>
      <c r="V475" s="331"/>
      <c r="W475" s="331"/>
      <c r="X475" s="315">
        <v>0</v>
      </c>
      <c r="Z475" s="316">
        <f t="shared" si="77"/>
        <v>11955.143999999998</v>
      </c>
      <c r="AA475" s="314"/>
      <c r="AB475" s="318">
        <f t="shared" si="83"/>
        <v>11955.143999999998</v>
      </c>
      <c r="AD475" s="53"/>
      <c r="AE475" s="53"/>
      <c r="AF475" s="53"/>
      <c r="AG475" s="53"/>
      <c r="AH475" s="53"/>
      <c r="AI475" s="466">
        <f>SUMIF(PIVOT!A:A,'BFA ATWA FR Y3'!A475,PIVOT!C:C)</f>
        <v>8918.2669999999998</v>
      </c>
      <c r="AJ475" s="404">
        <f>AJ479+AJ480-AI475</f>
        <v>21571.536447482074</v>
      </c>
      <c r="AK475" s="471">
        <v>0.28999999999999998</v>
      </c>
      <c r="AL475" s="34" t="s">
        <v>6036</v>
      </c>
      <c r="AM475" s="505">
        <f>AJ479+AJ480</f>
        <v>30489.803447482074</v>
      </c>
    </row>
    <row r="476" spans="1:39" ht="25.5" x14ac:dyDescent="0.25">
      <c r="B476" s="52"/>
      <c r="C476" s="76"/>
      <c r="D476" s="72" t="s">
        <v>255</v>
      </c>
      <c r="E476" s="20"/>
      <c r="F476" s="21"/>
      <c r="G476" s="22"/>
      <c r="H476" s="118"/>
      <c r="I476" s="247">
        <v>0</v>
      </c>
      <c r="K476" s="245"/>
      <c r="L476" s="231"/>
      <c r="M476" s="21"/>
      <c r="N476" s="361"/>
      <c r="O476" s="33"/>
      <c r="P476" s="410"/>
      <c r="Q476" s="262"/>
      <c r="R476" s="21"/>
      <c r="S476" s="22"/>
      <c r="T476" s="33"/>
      <c r="U476" s="34"/>
      <c r="V476" s="331"/>
      <c r="W476" s="331"/>
      <c r="X476" s="315">
        <v>0</v>
      </c>
      <c r="Z476" s="316">
        <f t="shared" ref="Z476:Z506" si="84">I476+K476+P476+U476</f>
        <v>0</v>
      </c>
      <c r="AA476" s="314"/>
      <c r="AB476" s="318">
        <f t="shared" si="83"/>
        <v>0</v>
      </c>
      <c r="AD476" s="53"/>
      <c r="AE476" s="53"/>
      <c r="AF476" s="53"/>
      <c r="AG476" s="53"/>
      <c r="AH476" s="53"/>
      <c r="AI476" s="394">
        <f>SUMIF(PIVOT!A:A,'BFA ATWA FR Y3'!A476,PIVOT!C:C)</f>
        <v>0</v>
      </c>
      <c r="AJ476" s="395"/>
      <c r="AK476" s="34"/>
      <c r="AL476" s="34"/>
      <c r="AM476" s="504"/>
    </row>
    <row r="477" spans="1:39" ht="25.5" x14ac:dyDescent="0.25">
      <c r="B477" s="52"/>
      <c r="C477" s="76"/>
      <c r="D477" s="32" t="s">
        <v>256</v>
      </c>
      <c r="E477" s="20"/>
      <c r="F477" s="21"/>
      <c r="G477" s="22"/>
      <c r="H477" s="118">
        <f>H475/3</f>
        <v>0</v>
      </c>
      <c r="I477" s="247">
        <v>0</v>
      </c>
      <c r="K477" s="245"/>
      <c r="L477" s="231"/>
      <c r="M477" s="21"/>
      <c r="N477" s="361"/>
      <c r="O477" s="33"/>
      <c r="P477" s="410"/>
      <c r="Q477" s="262"/>
      <c r="R477" s="21"/>
      <c r="S477" s="22"/>
      <c r="T477" s="33"/>
      <c r="U477" s="34"/>
      <c r="V477" s="331"/>
      <c r="W477" s="331"/>
      <c r="X477" s="315">
        <v>0</v>
      </c>
      <c r="Z477" s="316">
        <f t="shared" si="84"/>
        <v>0</v>
      </c>
      <c r="AA477" s="314"/>
      <c r="AB477" s="318">
        <f t="shared" si="83"/>
        <v>0</v>
      </c>
      <c r="AD477" s="53"/>
      <c r="AE477" s="53"/>
      <c r="AF477" s="53"/>
      <c r="AG477" s="53"/>
      <c r="AH477" s="53"/>
      <c r="AI477" s="394">
        <f>SUMIF(PIVOT!A:A,'BFA ATWA FR Y3'!A477,PIVOT!C:C)</f>
        <v>0</v>
      </c>
      <c r="AJ477" s="395"/>
      <c r="AK477" s="34"/>
      <c r="AL477" s="34"/>
    </row>
    <row r="478" spans="1:39" x14ac:dyDescent="0.25">
      <c r="B478" s="52"/>
      <c r="C478" s="76"/>
      <c r="D478" s="67" t="s">
        <v>264</v>
      </c>
      <c r="E478" s="155"/>
      <c r="F478" s="44"/>
      <c r="G478" s="165"/>
      <c r="H478" s="176"/>
      <c r="I478" s="247">
        <v>0</v>
      </c>
      <c r="K478" s="251"/>
      <c r="L478" s="233"/>
      <c r="M478" s="44"/>
      <c r="N478" s="384"/>
      <c r="O478" s="175"/>
      <c r="P478" s="410">
        <f>N478*O478</f>
        <v>0</v>
      </c>
      <c r="Q478" s="262"/>
      <c r="R478" s="44"/>
      <c r="S478" s="165"/>
      <c r="T478" s="175"/>
      <c r="U478" s="34">
        <f>S478*T478</f>
        <v>0</v>
      </c>
      <c r="V478" s="331"/>
      <c r="W478" s="331"/>
      <c r="X478" s="315">
        <v>0</v>
      </c>
      <c r="Z478" s="316">
        <f t="shared" si="84"/>
        <v>0</v>
      </c>
      <c r="AA478" s="314"/>
      <c r="AB478" s="318">
        <f t="shared" si="83"/>
        <v>0</v>
      </c>
      <c r="AD478" s="53"/>
      <c r="AE478" s="53"/>
      <c r="AF478" s="53"/>
      <c r="AG478" s="53"/>
      <c r="AH478" s="53"/>
      <c r="AI478" s="394">
        <f>SUMIF(PIVOT!A:A,'BFA ATWA FR Y3'!A478,PIVOT!C:C)</f>
        <v>0</v>
      </c>
      <c r="AJ478" s="395"/>
      <c r="AK478" s="34"/>
      <c r="AL478" s="34"/>
    </row>
    <row r="479" spans="1:39" ht="63.75" x14ac:dyDescent="0.25">
      <c r="B479" s="52"/>
      <c r="C479" s="76"/>
      <c r="D479" s="32" t="s">
        <v>439</v>
      </c>
      <c r="E479" s="155" t="s">
        <v>18</v>
      </c>
      <c r="F479" s="44" t="s">
        <v>440</v>
      </c>
      <c r="G479" s="165"/>
      <c r="H479" s="176">
        <f>((700000+500000+300000)/655.957)/3</f>
        <v>762.24508618705192</v>
      </c>
      <c r="I479" s="247">
        <v>0</v>
      </c>
      <c r="K479" s="251"/>
      <c r="L479" s="233"/>
      <c r="M479" s="44" t="s">
        <v>440</v>
      </c>
      <c r="N479" s="384">
        <f>3*8</f>
        <v>24</v>
      </c>
      <c r="O479" s="205">
        <f>((700000+500000+300000)/655.957)/3</f>
        <v>762.24508618705192</v>
      </c>
      <c r="P479" s="410">
        <f>N479*O479</f>
        <v>18293.882068489245</v>
      </c>
      <c r="Q479" s="262"/>
      <c r="R479" s="44" t="s">
        <v>440</v>
      </c>
      <c r="S479" s="165">
        <f>3*8</f>
        <v>24</v>
      </c>
      <c r="T479" s="205">
        <f>((700000+500000+300000)/655.957)/3</f>
        <v>762.24508618705192</v>
      </c>
      <c r="U479" s="34">
        <f>S479*T479</f>
        <v>18293.882068489245</v>
      </c>
      <c r="V479" s="331"/>
      <c r="W479" s="331"/>
      <c r="X479" s="315">
        <v>54881.646205467739</v>
      </c>
      <c r="Z479" s="316">
        <f t="shared" si="84"/>
        <v>36587.764136978491</v>
      </c>
      <c r="AA479" s="314"/>
      <c r="AB479" s="318">
        <f t="shared" si="83"/>
        <v>-18293.882068489249</v>
      </c>
      <c r="AD479" s="53"/>
      <c r="AE479" s="53"/>
      <c r="AF479" s="53"/>
      <c r="AG479" s="53"/>
      <c r="AH479" s="53"/>
      <c r="AI479" s="394">
        <f>SUMIF(PIVOT!A:A,'BFA ATWA FR Y3'!A479,PIVOT!C:C)</f>
        <v>0</v>
      </c>
      <c r="AJ479" s="395">
        <f t="shared" ref="AJ479:AJ480" si="85">P479-AI479</f>
        <v>18293.882068489245</v>
      </c>
      <c r="AK479" s="34">
        <f t="shared" ref="AK479:AK480" si="86">AI479/P479</f>
        <v>0</v>
      </c>
      <c r="AL479" s="34"/>
    </row>
    <row r="480" spans="1:39" ht="25.5" x14ac:dyDescent="0.25">
      <c r="B480" s="52"/>
      <c r="C480" s="76"/>
      <c r="D480" s="67" t="s">
        <v>441</v>
      </c>
      <c r="E480" s="155" t="s">
        <v>18</v>
      </c>
      <c r="F480" s="44" t="s">
        <v>442</v>
      </c>
      <c r="G480" s="124"/>
      <c r="H480" s="118">
        <f>1000000/655.957</f>
        <v>1524.4901723741038</v>
      </c>
      <c r="I480" s="247">
        <v>0</v>
      </c>
      <c r="K480" s="245"/>
      <c r="L480" s="231"/>
      <c r="M480" s="44" t="s">
        <v>442</v>
      </c>
      <c r="N480" s="373">
        <f>1*8</f>
        <v>8</v>
      </c>
      <c r="O480" s="33">
        <f>1000000/655.957</f>
        <v>1524.4901723741038</v>
      </c>
      <c r="P480" s="410">
        <f>N480*O480</f>
        <v>12195.921378992831</v>
      </c>
      <c r="Q480" s="262"/>
      <c r="R480" s="44" t="s">
        <v>442</v>
      </c>
      <c r="S480" s="124">
        <f>1*8</f>
        <v>8</v>
      </c>
      <c r="T480" s="33">
        <f>1000000/655.957</f>
        <v>1524.4901723741038</v>
      </c>
      <c r="U480" s="34">
        <f>S480*T480</f>
        <v>12195.921378992831</v>
      </c>
      <c r="V480" s="331"/>
      <c r="W480" s="331"/>
      <c r="X480" s="315">
        <v>36587.764136978491</v>
      </c>
      <c r="Z480" s="316">
        <f t="shared" si="84"/>
        <v>24391.842757985662</v>
      </c>
      <c r="AA480" s="314"/>
      <c r="AB480" s="318">
        <f t="shared" si="83"/>
        <v>-12195.921378992829</v>
      </c>
      <c r="AD480" s="53"/>
      <c r="AE480" s="53"/>
      <c r="AF480" s="53"/>
      <c r="AG480" s="53"/>
      <c r="AH480" s="53"/>
      <c r="AI480" s="394">
        <f>SUMIF(PIVOT!A:A,'BFA ATWA FR Y3'!A480,PIVOT!C:C)</f>
        <v>0</v>
      </c>
      <c r="AJ480" s="395">
        <f t="shared" si="85"/>
        <v>12195.921378992831</v>
      </c>
      <c r="AK480" s="34">
        <f t="shared" si="86"/>
        <v>0</v>
      </c>
      <c r="AL480" s="34"/>
    </row>
    <row r="481" spans="1:39" ht="84" customHeight="1" x14ac:dyDescent="0.25">
      <c r="A481" t="s">
        <v>596</v>
      </c>
      <c r="B481" s="46">
        <v>583650</v>
      </c>
      <c r="C481" s="76"/>
      <c r="D481" s="206" t="s">
        <v>443</v>
      </c>
      <c r="E481" s="155"/>
      <c r="F481" s="21"/>
      <c r="G481" s="162"/>
      <c r="H481" s="161"/>
      <c r="I481" s="247">
        <v>15241.555999999995</v>
      </c>
      <c r="K481" s="245">
        <v>135024.86600000001</v>
      </c>
      <c r="L481" s="231"/>
      <c r="M481" s="21"/>
      <c r="N481" s="377"/>
      <c r="O481" s="162"/>
      <c r="P481" s="410"/>
      <c r="Q481" s="262"/>
      <c r="R481" s="21"/>
      <c r="S481" s="162"/>
      <c r="T481" s="162"/>
      <c r="U481" s="34"/>
      <c r="V481" s="331"/>
      <c r="W481" s="331"/>
      <c r="X481" s="315">
        <v>15241.555999999995</v>
      </c>
      <c r="Z481" s="316">
        <f t="shared" si="84"/>
        <v>150266.42199999999</v>
      </c>
      <c r="AA481" s="314"/>
      <c r="AB481" s="318">
        <f t="shared" si="83"/>
        <v>135024.86600000001</v>
      </c>
      <c r="AD481" s="53"/>
      <c r="AE481" s="53"/>
      <c r="AF481" s="53"/>
      <c r="AG481" s="53"/>
      <c r="AH481" s="53"/>
      <c r="AI481" s="466">
        <f>SUMIF(PIVOT!A:A,'BFA ATWA FR Y3'!A481,PIVOT!C:C)</f>
        <v>22920.147999999994</v>
      </c>
      <c r="AJ481" s="404">
        <f>AJ484+AJ486-AI481</f>
        <v>-1882.1836212373637</v>
      </c>
      <c r="AK481" s="471">
        <v>1.0900000000000001</v>
      </c>
      <c r="AL481" s="34"/>
      <c r="AM481" s="505">
        <f>AJ484+AJ486</f>
        <v>21037.96437876263</v>
      </c>
    </row>
    <row r="482" spans="1:39" ht="25.5" x14ac:dyDescent="0.25">
      <c r="B482" s="52"/>
      <c r="C482" s="76"/>
      <c r="D482" s="72" t="s">
        <v>255</v>
      </c>
      <c r="E482" s="20"/>
      <c r="F482" s="21"/>
      <c r="G482" s="22"/>
      <c r="H482" s="118"/>
      <c r="I482" s="247">
        <v>0</v>
      </c>
      <c r="K482" s="245"/>
      <c r="L482" s="231"/>
      <c r="M482" s="21"/>
      <c r="N482" s="361"/>
      <c r="O482" s="33"/>
      <c r="P482" s="410"/>
      <c r="Q482" s="262"/>
      <c r="R482" s="21"/>
      <c r="S482" s="22"/>
      <c r="T482" s="33"/>
      <c r="U482" s="34"/>
      <c r="V482" s="331"/>
      <c r="W482" s="331"/>
      <c r="X482" s="315">
        <v>0</v>
      </c>
      <c r="Z482" s="316">
        <f t="shared" si="84"/>
        <v>0</v>
      </c>
      <c r="AA482" s="314"/>
      <c r="AB482" s="318">
        <f t="shared" si="83"/>
        <v>0</v>
      </c>
      <c r="AD482" s="53"/>
      <c r="AE482" s="53"/>
      <c r="AF482" s="53"/>
      <c r="AG482" s="53"/>
      <c r="AH482" s="53"/>
      <c r="AI482" s="394">
        <f>SUMIF(PIVOT!A:A,'BFA ATWA FR Y3'!A482,PIVOT!C:C)</f>
        <v>0</v>
      </c>
      <c r="AJ482" s="395"/>
      <c r="AK482" s="34"/>
      <c r="AL482" s="34"/>
      <c r="AM482" s="504"/>
    </row>
    <row r="483" spans="1:39" ht="25.5" x14ac:dyDescent="0.25">
      <c r="B483" s="52"/>
      <c r="C483" s="76"/>
      <c r="D483" s="32" t="s">
        <v>256</v>
      </c>
      <c r="E483" s="20"/>
      <c r="F483" s="21"/>
      <c r="G483" s="22"/>
      <c r="H483" s="118"/>
      <c r="I483" s="247">
        <v>0</v>
      </c>
      <c r="K483" s="245"/>
      <c r="L483" s="231"/>
      <c r="M483" s="21"/>
      <c r="N483" s="361"/>
      <c r="O483" s="33"/>
      <c r="P483" s="410"/>
      <c r="Q483" s="262"/>
      <c r="R483" s="21"/>
      <c r="S483" s="22"/>
      <c r="T483" s="33"/>
      <c r="U483" s="34"/>
      <c r="V483" s="331"/>
      <c r="W483" s="331"/>
      <c r="X483" s="315">
        <v>0</v>
      </c>
      <c r="Z483" s="316">
        <f t="shared" si="84"/>
        <v>0</v>
      </c>
      <c r="AA483" s="314"/>
      <c r="AB483" s="318">
        <f t="shared" si="83"/>
        <v>0</v>
      </c>
      <c r="AD483" s="53"/>
      <c r="AE483" s="53"/>
      <c r="AF483" s="53"/>
      <c r="AG483" s="53"/>
      <c r="AH483" s="53"/>
      <c r="AI483" s="394">
        <f>SUMIF(PIVOT!A:A,'BFA ATWA FR Y3'!A483,PIVOT!C:C)</f>
        <v>0</v>
      </c>
      <c r="AJ483" s="395"/>
      <c r="AK483" s="34"/>
      <c r="AL483" s="34"/>
    </row>
    <row r="484" spans="1:39" ht="38.25" x14ac:dyDescent="0.25">
      <c r="B484" s="173"/>
      <c r="C484" s="76"/>
      <c r="D484" s="32" t="s">
        <v>444</v>
      </c>
      <c r="E484" s="69" t="s">
        <v>18</v>
      </c>
      <c r="F484" s="44" t="s">
        <v>440</v>
      </c>
      <c r="G484" s="124">
        <f>130*3</f>
        <v>390</v>
      </c>
      <c r="H484" s="176">
        <f>15000/655.957</f>
        <v>22.867352585611556</v>
      </c>
      <c r="I484" s="247">
        <v>0</v>
      </c>
      <c r="K484" s="245"/>
      <c r="L484" s="231"/>
      <c r="M484" s="44" t="s">
        <v>440</v>
      </c>
      <c r="N484" s="373">
        <f>230*3</f>
        <v>690</v>
      </c>
      <c r="O484" s="175">
        <f>15000/655.957</f>
        <v>22.867352585611556</v>
      </c>
      <c r="P484" s="410">
        <f>N484*O484</f>
        <v>15778.473284071973</v>
      </c>
      <c r="Q484" s="262"/>
      <c r="R484" s="44" t="s">
        <v>440</v>
      </c>
      <c r="S484" s="124">
        <f>230*3</f>
        <v>690</v>
      </c>
      <c r="T484" s="175">
        <f>15000/655.957</f>
        <v>22.867352585611556</v>
      </c>
      <c r="U484" s="170">
        <f>S484*T484</f>
        <v>15778.473284071973</v>
      </c>
      <c r="V484" s="331"/>
      <c r="W484" s="331"/>
      <c r="X484" s="315">
        <v>114356.94656814396</v>
      </c>
      <c r="Z484" s="316">
        <f t="shared" si="84"/>
        <v>31556.946568143947</v>
      </c>
      <c r="AA484" s="314"/>
      <c r="AB484" s="318">
        <f t="shared" si="83"/>
        <v>-82800.000000000015</v>
      </c>
      <c r="AD484" s="53"/>
      <c r="AE484" s="53"/>
      <c r="AF484" s="53"/>
      <c r="AG484" s="53"/>
      <c r="AH484" s="53"/>
      <c r="AI484" s="394">
        <f>SUMIF(PIVOT!A:A,'BFA ATWA FR Y3'!A484,PIVOT!C:C)</f>
        <v>0</v>
      </c>
      <c r="AJ484" s="395">
        <f t="shared" ref="AJ484" si="87">P484-AI484</f>
        <v>15778.473284071973</v>
      </c>
      <c r="AK484" s="34">
        <f t="shared" ref="AK484" si="88">AI484/P484</f>
        <v>0</v>
      </c>
      <c r="AL484" s="34"/>
    </row>
    <row r="485" spans="1:39" x14ac:dyDescent="0.25">
      <c r="B485" s="173"/>
      <c r="C485" s="76"/>
      <c r="D485" s="32" t="s">
        <v>265</v>
      </c>
      <c r="E485" s="155"/>
      <c r="F485" s="44"/>
      <c r="G485" s="165"/>
      <c r="H485" s="176"/>
      <c r="I485" s="247">
        <v>0</v>
      </c>
      <c r="K485" s="251"/>
      <c r="L485" s="233"/>
      <c r="M485" s="44"/>
      <c r="N485" s="384"/>
      <c r="O485" s="175"/>
      <c r="P485" s="410"/>
      <c r="Q485" s="262"/>
      <c r="R485" s="44"/>
      <c r="S485" s="165"/>
      <c r="T485" s="175"/>
      <c r="U485" s="170"/>
      <c r="V485" s="331"/>
      <c r="W485" s="331"/>
      <c r="X485" s="315">
        <v>0</v>
      </c>
      <c r="Z485" s="316">
        <f t="shared" si="84"/>
        <v>0</v>
      </c>
      <c r="AA485" s="314"/>
      <c r="AB485" s="318">
        <f t="shared" si="83"/>
        <v>0</v>
      </c>
      <c r="AD485" s="53"/>
      <c r="AE485" s="53"/>
      <c r="AF485" s="53"/>
      <c r="AG485" s="53"/>
      <c r="AH485" s="53"/>
      <c r="AI485" s="394">
        <f>SUMIF(PIVOT!A:A,'BFA ATWA FR Y3'!A485,PIVOT!C:C)</f>
        <v>0</v>
      </c>
      <c r="AJ485" s="395"/>
      <c r="AK485" s="34"/>
      <c r="AL485" s="34"/>
    </row>
    <row r="486" spans="1:39" ht="38.25" x14ac:dyDescent="0.25">
      <c r="B486" s="173"/>
      <c r="C486" s="76"/>
      <c r="D486" s="67" t="s">
        <v>445</v>
      </c>
      <c r="E486" s="155" t="s">
        <v>18</v>
      </c>
      <c r="F486" s="44" t="s">
        <v>408</v>
      </c>
      <c r="G486" s="124">
        <f>130*3</f>
        <v>390</v>
      </c>
      <c r="H486" s="118">
        <f>5000/655.957</f>
        <v>7.6224508618705187</v>
      </c>
      <c r="I486" s="247">
        <v>0</v>
      </c>
      <c r="K486" s="245"/>
      <c r="L486" s="231"/>
      <c r="M486" s="44" t="s">
        <v>408</v>
      </c>
      <c r="N486" s="373">
        <f>230*3</f>
        <v>690</v>
      </c>
      <c r="O486" s="149">
        <f>5000/655.957</f>
        <v>7.6224508618705187</v>
      </c>
      <c r="P486" s="410">
        <f>N486*O486</f>
        <v>5259.4910946906575</v>
      </c>
      <c r="Q486" s="262"/>
      <c r="R486" s="44" t="s">
        <v>408</v>
      </c>
      <c r="S486" s="124">
        <f>230*3</f>
        <v>690</v>
      </c>
      <c r="T486" s="149">
        <f>5000/655.957</f>
        <v>7.6224508618705187</v>
      </c>
      <c r="U486" s="170">
        <f>S486*T486</f>
        <v>5259.4910946906575</v>
      </c>
      <c r="V486" s="331"/>
      <c r="W486" s="331"/>
      <c r="X486" s="315">
        <v>53988.98218938132</v>
      </c>
      <c r="Z486" s="316">
        <f t="shared" si="84"/>
        <v>10518.982189381315</v>
      </c>
      <c r="AA486" s="314"/>
      <c r="AB486" s="318">
        <f t="shared" si="83"/>
        <v>-43470.000000000007</v>
      </c>
      <c r="AD486" s="53"/>
      <c r="AE486" s="53"/>
      <c r="AF486" s="53"/>
      <c r="AG486" s="53"/>
      <c r="AH486" s="53"/>
      <c r="AI486" s="394">
        <f>SUMIF(PIVOT!A:A,'BFA ATWA FR Y3'!A486,PIVOT!C:C)</f>
        <v>0</v>
      </c>
      <c r="AJ486" s="395">
        <f t="shared" ref="AJ486" si="89">P486-AI486</f>
        <v>5259.4910946906575</v>
      </c>
      <c r="AK486" s="34">
        <f t="shared" ref="AK486" si="90">AI486/P486</f>
        <v>0</v>
      </c>
      <c r="AL486" s="34"/>
    </row>
    <row r="487" spans="1:39" ht="75" x14ac:dyDescent="0.25">
      <c r="A487" t="s">
        <v>616</v>
      </c>
      <c r="B487" s="182">
        <v>583651</v>
      </c>
      <c r="C487" s="285"/>
      <c r="D487" s="206" t="s">
        <v>446</v>
      </c>
      <c r="E487" s="22"/>
      <c r="F487" s="21"/>
      <c r="G487" s="124"/>
      <c r="H487" s="207"/>
      <c r="I487" s="247">
        <v>0</v>
      </c>
      <c r="K487" s="245">
        <v>36055.401999999995</v>
      </c>
      <c r="L487" s="231"/>
      <c r="M487" s="21"/>
      <c r="N487" s="373"/>
      <c r="O487" s="124"/>
      <c r="P487" s="410">
        <f>N487*O487</f>
        <v>0</v>
      </c>
      <c r="Q487" s="262"/>
      <c r="R487" s="21"/>
      <c r="S487" s="124"/>
      <c r="T487" s="124"/>
      <c r="U487" s="34">
        <f>S487*T487</f>
        <v>0</v>
      </c>
      <c r="V487" s="331"/>
      <c r="W487" s="331"/>
      <c r="X487" s="315">
        <v>0</v>
      </c>
      <c r="Z487" s="316">
        <f t="shared" si="84"/>
        <v>36055.401999999995</v>
      </c>
      <c r="AA487" s="314"/>
      <c r="AB487" s="318">
        <f t="shared" si="83"/>
        <v>36055.401999999995</v>
      </c>
      <c r="AD487" s="53"/>
      <c r="AE487" s="53"/>
      <c r="AF487" s="53"/>
      <c r="AG487" s="53"/>
      <c r="AH487" s="53"/>
      <c r="AI487" s="466">
        <f>SUMIF(PIVOT!A:A,'BFA ATWA FR Y3'!A487,PIVOT!C:C)</f>
        <v>5534.3530000000001</v>
      </c>
      <c r="AJ487" s="404">
        <f>AJ490+AJ491-AI487</f>
        <v>-101.07002565869425</v>
      </c>
      <c r="AK487" s="471">
        <v>1.02</v>
      </c>
      <c r="AL487" s="34"/>
      <c r="AM487" s="505">
        <f>AJ490+AJ491</f>
        <v>5433.2829743413058</v>
      </c>
    </row>
    <row r="488" spans="1:39" ht="25.5" x14ac:dyDescent="0.25">
      <c r="B488" s="52"/>
      <c r="C488" s="76"/>
      <c r="D488" s="72" t="s">
        <v>255</v>
      </c>
      <c r="E488" s="20"/>
      <c r="F488" s="21"/>
      <c r="G488" s="22"/>
      <c r="H488" s="118"/>
      <c r="I488" s="247">
        <v>0</v>
      </c>
      <c r="K488" s="245"/>
      <c r="L488" s="231"/>
      <c r="M488" s="21"/>
      <c r="N488" s="361"/>
      <c r="O488" s="33"/>
      <c r="P488" s="410"/>
      <c r="Q488" s="262"/>
      <c r="R488" s="21"/>
      <c r="S488" s="22"/>
      <c r="T488" s="33"/>
      <c r="U488" s="34"/>
      <c r="V488" s="331"/>
      <c r="W488" s="331"/>
      <c r="X488" s="315">
        <v>0</v>
      </c>
      <c r="Z488" s="316">
        <f t="shared" si="84"/>
        <v>0</v>
      </c>
      <c r="AA488" s="314"/>
      <c r="AB488" s="318">
        <f t="shared" si="83"/>
        <v>0</v>
      </c>
      <c r="AD488" s="53"/>
      <c r="AE488" s="53"/>
      <c r="AF488" s="53"/>
      <c r="AG488" s="53"/>
      <c r="AH488" s="53"/>
      <c r="AI488" s="394">
        <f>SUMIF(PIVOT!A:A,'BFA ATWA FR Y3'!A488,PIVOT!C:C)</f>
        <v>0</v>
      </c>
      <c r="AJ488" s="395"/>
      <c r="AK488" s="34"/>
      <c r="AL488" s="34"/>
      <c r="AM488" s="504"/>
    </row>
    <row r="489" spans="1:39" ht="25.5" x14ac:dyDescent="0.25">
      <c r="B489" s="52"/>
      <c r="C489" s="76"/>
      <c r="D489" s="32" t="s">
        <v>256</v>
      </c>
      <c r="E489" s="20"/>
      <c r="F489" s="21"/>
      <c r="G489" s="22"/>
      <c r="H489" s="118"/>
      <c r="I489" s="247">
        <v>0</v>
      </c>
      <c r="K489" s="245"/>
      <c r="L489" s="231"/>
      <c r="M489" s="21"/>
      <c r="N489" s="361"/>
      <c r="O489" s="33"/>
      <c r="P489" s="410"/>
      <c r="Q489" s="262"/>
      <c r="R489" s="21"/>
      <c r="S489" s="22"/>
      <c r="T489" s="33"/>
      <c r="U489" s="34"/>
      <c r="V489" s="331"/>
      <c r="W489" s="331"/>
      <c r="X489" s="315">
        <v>0</v>
      </c>
      <c r="Z489" s="316">
        <f t="shared" si="84"/>
        <v>0</v>
      </c>
      <c r="AA489" s="314"/>
      <c r="AB489" s="318">
        <f t="shared" si="83"/>
        <v>0</v>
      </c>
      <c r="AD489" s="53"/>
      <c r="AE489" s="53"/>
      <c r="AF489" s="53"/>
      <c r="AG489" s="53"/>
      <c r="AH489" s="53"/>
      <c r="AI489" s="394">
        <f>SUMIF(PIVOT!A:A,'BFA ATWA FR Y3'!A489,PIVOT!C:C)</f>
        <v>0</v>
      </c>
      <c r="AJ489" s="395"/>
      <c r="AK489" s="34"/>
      <c r="AL489" s="34"/>
    </row>
    <row r="490" spans="1:39" ht="25.5" x14ac:dyDescent="0.25">
      <c r="B490" s="52"/>
      <c r="C490" s="76"/>
      <c r="D490" s="67" t="s">
        <v>447</v>
      </c>
      <c r="E490" s="69" t="s">
        <v>18</v>
      </c>
      <c r="F490" s="44" t="s">
        <v>74</v>
      </c>
      <c r="G490" s="174">
        <f>(2+16)*2*3</f>
        <v>108</v>
      </c>
      <c r="H490" s="176">
        <f>23000/655.957</f>
        <v>35.063273964604385</v>
      </c>
      <c r="I490" s="247">
        <v>0</v>
      </c>
      <c r="K490" s="251"/>
      <c r="L490" s="233"/>
      <c r="M490" s="44" t="s">
        <v>74</v>
      </c>
      <c r="N490" s="381">
        <f>(2+16)*2*3</f>
        <v>108</v>
      </c>
      <c r="O490" s="175">
        <f>23000/655.957</f>
        <v>35.063273964604385</v>
      </c>
      <c r="P490" s="410">
        <f>N490*O490</f>
        <v>3786.8335881772737</v>
      </c>
      <c r="Q490" s="262"/>
      <c r="R490" s="44" t="s">
        <v>74</v>
      </c>
      <c r="S490" s="174">
        <f>(2+16)*2*3</f>
        <v>108</v>
      </c>
      <c r="T490" s="175">
        <f>23000/655.957</f>
        <v>35.063273964604385</v>
      </c>
      <c r="U490" s="34">
        <f>S490*T490</f>
        <v>3786.8335881772737</v>
      </c>
      <c r="V490" s="331"/>
      <c r="W490" s="331"/>
      <c r="X490" s="315">
        <v>41403.667176354546</v>
      </c>
      <c r="Z490" s="316">
        <f t="shared" si="84"/>
        <v>7573.6671763545473</v>
      </c>
      <c r="AA490" s="314"/>
      <c r="AB490" s="318">
        <f t="shared" si="83"/>
        <v>-33830</v>
      </c>
      <c r="AD490" s="53"/>
      <c r="AE490" s="53"/>
      <c r="AF490" s="53"/>
      <c r="AG490" s="53"/>
      <c r="AH490" s="53"/>
      <c r="AI490" s="394">
        <f>SUMIF(PIVOT!A:A,'BFA ATWA FR Y3'!A490,PIVOT!C:C)</f>
        <v>0</v>
      </c>
      <c r="AJ490" s="395">
        <f t="shared" ref="AJ490:AJ491" si="91">P490-AI490</f>
        <v>3786.8335881772737</v>
      </c>
      <c r="AK490" s="34">
        <f t="shared" ref="AK490:AK491" si="92">AI490/P490</f>
        <v>0</v>
      </c>
      <c r="AL490" s="34"/>
    </row>
    <row r="491" spans="1:39" ht="25.5" x14ac:dyDescent="0.25">
      <c r="B491" s="52"/>
      <c r="C491" s="76"/>
      <c r="D491" s="67" t="s">
        <v>448</v>
      </c>
      <c r="E491" s="69" t="s">
        <v>18</v>
      </c>
      <c r="F491" s="44" t="s">
        <v>449</v>
      </c>
      <c r="G491" s="174">
        <f>(1+8)*2</f>
        <v>18</v>
      </c>
      <c r="H491" s="176">
        <f>60000/655.957</f>
        <v>91.469410342446224</v>
      </c>
      <c r="I491" s="247">
        <v>0</v>
      </c>
      <c r="K491" s="251"/>
      <c r="L491" s="233"/>
      <c r="M491" s="44" t="s">
        <v>449</v>
      </c>
      <c r="N491" s="381">
        <f>(1+8)*2</f>
        <v>18</v>
      </c>
      <c r="O491" s="175">
        <f>60000/655.957</f>
        <v>91.469410342446224</v>
      </c>
      <c r="P491" s="410">
        <f>N491*O491</f>
        <v>1646.4493861640321</v>
      </c>
      <c r="Q491" s="262"/>
      <c r="R491" s="44" t="s">
        <v>449</v>
      </c>
      <c r="S491" s="174">
        <f>(1+8)*2</f>
        <v>18</v>
      </c>
      <c r="T491" s="175">
        <f>60000/655.957</f>
        <v>91.469410342446224</v>
      </c>
      <c r="U491" s="34">
        <f>S491*T491</f>
        <v>1646.4493861640321</v>
      </c>
      <c r="V491" s="331"/>
      <c r="W491" s="331"/>
      <c r="X491" s="315">
        <v>9502.8987723280643</v>
      </c>
      <c r="Z491" s="316">
        <f t="shared" si="84"/>
        <v>3292.8987723280643</v>
      </c>
      <c r="AA491" s="314"/>
      <c r="AB491" s="318">
        <f t="shared" si="83"/>
        <v>-6210</v>
      </c>
      <c r="AD491" s="53"/>
      <c r="AE491" s="53"/>
      <c r="AF491" s="53"/>
      <c r="AG491" s="53"/>
      <c r="AH491" s="53"/>
      <c r="AI491" s="394">
        <f>SUMIF(PIVOT!A:A,'BFA ATWA FR Y3'!A491,PIVOT!C:C)</f>
        <v>0</v>
      </c>
      <c r="AJ491" s="395">
        <f t="shared" si="91"/>
        <v>1646.4493861640321</v>
      </c>
      <c r="AK491" s="34">
        <f t="shared" si="92"/>
        <v>0</v>
      </c>
      <c r="AL491" s="34"/>
    </row>
    <row r="492" spans="1:39" x14ac:dyDescent="0.25">
      <c r="B492" s="52"/>
      <c r="C492" s="76"/>
      <c r="D492" s="32" t="s">
        <v>265</v>
      </c>
      <c r="E492" s="155"/>
      <c r="F492" s="44"/>
      <c r="G492" s="174"/>
      <c r="H492" s="176"/>
      <c r="I492" s="247">
        <v>0</v>
      </c>
      <c r="K492" s="251"/>
      <c r="L492" s="233"/>
      <c r="M492" s="44"/>
      <c r="N492" s="384"/>
      <c r="O492" s="175"/>
      <c r="P492" s="410"/>
      <c r="Q492" s="262"/>
      <c r="R492" s="44"/>
      <c r="S492" s="165"/>
      <c r="T492" s="175"/>
      <c r="U492" s="34"/>
      <c r="V492" s="331"/>
      <c r="W492" s="331"/>
      <c r="X492" s="315">
        <v>0</v>
      </c>
      <c r="Z492" s="316">
        <f t="shared" si="84"/>
        <v>0</v>
      </c>
      <c r="AA492" s="314"/>
      <c r="AB492" s="318">
        <f t="shared" si="83"/>
        <v>0</v>
      </c>
      <c r="AD492" s="53"/>
      <c r="AE492" s="53"/>
      <c r="AF492" s="53"/>
      <c r="AG492" s="53"/>
      <c r="AH492" s="53"/>
      <c r="AI492" s="394">
        <f>SUMIF(PIVOT!A:A,'BFA ATWA FR Y3'!A492,PIVOT!C:C)</f>
        <v>0</v>
      </c>
      <c r="AJ492" s="395"/>
      <c r="AK492" s="34"/>
      <c r="AL492" s="34"/>
    </row>
    <row r="493" spans="1:39" x14ac:dyDescent="0.25">
      <c r="B493" s="52"/>
      <c r="C493" s="76"/>
      <c r="D493" s="67" t="s">
        <v>301</v>
      </c>
      <c r="E493" s="47" t="s">
        <v>18</v>
      </c>
      <c r="F493" s="44"/>
      <c r="G493" s="174"/>
      <c r="H493" s="176"/>
      <c r="I493" s="247">
        <v>0</v>
      </c>
      <c r="K493" s="251"/>
      <c r="L493" s="233"/>
      <c r="M493" s="44"/>
      <c r="N493" s="384"/>
      <c r="O493" s="175"/>
      <c r="P493" s="410">
        <f>N493*O493</f>
        <v>0</v>
      </c>
      <c r="Q493" s="262"/>
      <c r="R493" s="44"/>
      <c r="S493" s="165"/>
      <c r="T493" s="175"/>
      <c r="U493" s="34">
        <f>S493*T493</f>
        <v>0</v>
      </c>
      <c r="V493" s="331"/>
      <c r="W493" s="331"/>
      <c r="X493" s="315">
        <v>0</v>
      </c>
      <c r="Z493" s="316">
        <f t="shared" si="84"/>
        <v>0</v>
      </c>
      <c r="AA493" s="314"/>
      <c r="AB493" s="318">
        <f t="shared" si="83"/>
        <v>0</v>
      </c>
      <c r="AD493" s="53"/>
      <c r="AE493" s="53"/>
      <c r="AF493" s="53"/>
      <c r="AG493" s="53"/>
      <c r="AH493" s="53"/>
      <c r="AI493" s="394">
        <f>SUMIF(PIVOT!A:A,'BFA ATWA FR Y3'!A493,PIVOT!C:C)</f>
        <v>0</v>
      </c>
      <c r="AJ493" s="395"/>
      <c r="AK493" s="34"/>
      <c r="AL493" s="34"/>
    </row>
    <row r="494" spans="1:39" ht="20.100000000000001" customHeight="1" x14ac:dyDescent="0.25">
      <c r="A494" t="s">
        <v>597</v>
      </c>
      <c r="B494" s="46">
        <v>583652</v>
      </c>
      <c r="C494" s="76"/>
      <c r="D494" s="53" t="s">
        <v>450</v>
      </c>
      <c r="E494" s="22"/>
      <c r="F494" s="21"/>
      <c r="G494" s="175"/>
      <c r="H494" s="176"/>
      <c r="I494" s="247">
        <v>1415.03</v>
      </c>
      <c r="K494" s="255">
        <v>60.978999999999999</v>
      </c>
      <c r="L494" s="355"/>
      <c r="M494" s="21"/>
      <c r="N494" s="387"/>
      <c r="O494" s="205"/>
      <c r="P494" s="410">
        <f>N494*O494</f>
        <v>0</v>
      </c>
      <c r="Q494" s="262"/>
      <c r="R494" s="21"/>
      <c r="S494" s="205"/>
      <c r="T494" s="205"/>
      <c r="U494" s="34">
        <f>S494*T494</f>
        <v>0</v>
      </c>
      <c r="V494" s="331"/>
      <c r="W494" s="331"/>
      <c r="X494" s="315">
        <v>1415.03</v>
      </c>
      <c r="Z494" s="316">
        <f t="shared" si="84"/>
        <v>1476.009</v>
      </c>
      <c r="AA494" s="314"/>
      <c r="AB494" s="318">
        <f t="shared" si="83"/>
        <v>60.979000000000042</v>
      </c>
      <c r="AD494" s="53"/>
      <c r="AE494" s="53"/>
      <c r="AF494" s="53"/>
      <c r="AG494" s="53"/>
      <c r="AH494" s="53"/>
      <c r="AI494" s="466">
        <f>SUMIF(PIVOT!A:A,'BFA ATWA FR Y3'!A494,PIVOT!C:C)</f>
        <v>1989.7770000000007</v>
      </c>
      <c r="AJ494" s="404">
        <f>AJ497+AJ498-AI494</f>
        <v>-68.919382808629962</v>
      </c>
      <c r="AK494" s="471">
        <v>1.04</v>
      </c>
      <c r="AL494" s="34"/>
      <c r="AM494" s="505">
        <f>AJ497+AJ498</f>
        <v>1920.8576171913708</v>
      </c>
    </row>
    <row r="495" spans="1:39" ht="25.5" x14ac:dyDescent="0.25">
      <c r="B495" s="52"/>
      <c r="C495" s="76"/>
      <c r="D495" s="72" t="s">
        <v>255</v>
      </c>
      <c r="E495" s="20"/>
      <c r="F495" s="21"/>
      <c r="G495" s="22"/>
      <c r="H495" s="118"/>
      <c r="I495" s="247">
        <v>0</v>
      </c>
      <c r="K495" s="245"/>
      <c r="L495" s="231"/>
      <c r="M495" s="21"/>
      <c r="N495" s="361"/>
      <c r="O495" s="33"/>
      <c r="P495" s="410"/>
      <c r="Q495" s="262"/>
      <c r="R495" s="21"/>
      <c r="S495" s="22"/>
      <c r="T495" s="33"/>
      <c r="U495" s="34"/>
      <c r="V495" s="331"/>
      <c r="W495" s="331"/>
      <c r="X495" s="315">
        <v>0</v>
      </c>
      <c r="Z495" s="316">
        <f t="shared" si="84"/>
        <v>0</v>
      </c>
      <c r="AA495" s="314"/>
      <c r="AB495" s="318">
        <f t="shared" si="83"/>
        <v>0</v>
      </c>
      <c r="AD495" s="53"/>
      <c r="AE495" s="53"/>
      <c r="AF495" s="53"/>
      <c r="AG495" s="53"/>
      <c r="AH495" s="53"/>
      <c r="AI495" s="394">
        <f>SUMIF(PIVOT!A:A,'BFA ATWA FR Y3'!A495,PIVOT!C:C)</f>
        <v>0</v>
      </c>
      <c r="AJ495" s="395"/>
      <c r="AK495" s="34"/>
      <c r="AL495" s="34"/>
      <c r="AM495" s="504"/>
    </row>
    <row r="496" spans="1:39" ht="25.5" x14ac:dyDescent="0.25">
      <c r="B496" s="52"/>
      <c r="C496" s="76"/>
      <c r="D496" s="32" t="s">
        <v>256</v>
      </c>
      <c r="E496" s="20"/>
      <c r="F496" s="21"/>
      <c r="G496" s="22"/>
      <c r="H496" s="118"/>
      <c r="I496" s="247">
        <v>0</v>
      </c>
      <c r="K496" s="245"/>
      <c r="L496" s="231"/>
      <c r="M496" s="21"/>
      <c r="N496" s="361"/>
      <c r="O496" s="33"/>
      <c r="P496" s="410"/>
      <c r="Q496" s="262"/>
      <c r="R496" s="21"/>
      <c r="S496" s="22"/>
      <c r="T496" s="33"/>
      <c r="U496" s="34"/>
      <c r="V496" s="331"/>
      <c r="W496" s="331"/>
      <c r="X496" s="315">
        <v>0</v>
      </c>
      <c r="Z496" s="316">
        <f t="shared" si="84"/>
        <v>0</v>
      </c>
      <c r="AA496" s="314"/>
      <c r="AB496" s="318">
        <f t="shared" si="83"/>
        <v>0</v>
      </c>
      <c r="AD496" s="53"/>
      <c r="AE496" s="53"/>
      <c r="AF496" s="53"/>
      <c r="AG496" s="53"/>
      <c r="AH496" s="53"/>
      <c r="AI496" s="394">
        <f>SUMIF(PIVOT!A:A,'BFA ATWA FR Y3'!A496,PIVOT!C:C)</f>
        <v>0</v>
      </c>
      <c r="AJ496" s="395"/>
      <c r="AK496" s="34"/>
      <c r="AL496" s="34"/>
    </row>
    <row r="497" spans="2:38" ht="25.5" x14ac:dyDescent="0.25">
      <c r="B497" s="52"/>
      <c r="C497" s="76"/>
      <c r="D497" s="67" t="s">
        <v>451</v>
      </c>
      <c r="E497" s="69" t="s">
        <v>18</v>
      </c>
      <c r="F497" s="44" t="s">
        <v>74</v>
      </c>
      <c r="G497" s="174">
        <f>3*2*3*4</f>
        <v>72</v>
      </c>
      <c r="H497" s="118">
        <f>15000/655.957</f>
        <v>22.867352585611556</v>
      </c>
      <c r="I497" s="247">
        <v>0</v>
      </c>
      <c r="K497" s="251"/>
      <c r="L497" s="233"/>
      <c r="M497" s="44" t="s">
        <v>74</v>
      </c>
      <c r="N497" s="381">
        <f>3*2*3*4</f>
        <v>72</v>
      </c>
      <c r="O497" s="33">
        <f>15000/655.957</f>
        <v>22.867352585611556</v>
      </c>
      <c r="P497" s="410">
        <f>N497*O497</f>
        <v>1646.4493861640321</v>
      </c>
      <c r="Q497" s="262"/>
      <c r="R497" s="44" t="s">
        <v>74</v>
      </c>
      <c r="S497" s="174">
        <f>3*2*3*4</f>
        <v>72</v>
      </c>
      <c r="T497" s="33">
        <f>15000/655.957</f>
        <v>22.867352585611556</v>
      </c>
      <c r="U497" s="34">
        <f>S497*T497</f>
        <v>1646.4493861640321</v>
      </c>
      <c r="V497" s="331"/>
      <c r="W497" s="331"/>
      <c r="X497" s="315">
        <v>6676.8987723280643</v>
      </c>
      <c r="Z497" s="316">
        <f t="shared" si="84"/>
        <v>3292.8987723280643</v>
      </c>
      <c r="AA497" s="314"/>
      <c r="AB497" s="318">
        <f t="shared" si="83"/>
        <v>-3384</v>
      </c>
      <c r="AD497" s="53"/>
      <c r="AE497" s="53"/>
      <c r="AF497" s="53"/>
      <c r="AG497" s="53"/>
      <c r="AH497" s="53"/>
      <c r="AI497" s="394">
        <f>SUMIF(PIVOT!A:A,'BFA ATWA FR Y3'!A497,PIVOT!C:C)</f>
        <v>0</v>
      </c>
      <c r="AJ497" s="395">
        <f t="shared" ref="AJ497:AJ498" si="93">P497-AI497</f>
        <v>1646.4493861640321</v>
      </c>
      <c r="AK497" s="34">
        <f t="shared" ref="AK497:AK498" si="94">AI497/P497</f>
        <v>0</v>
      </c>
      <c r="AL497" s="34"/>
    </row>
    <row r="498" spans="2:38" ht="25.5" x14ac:dyDescent="0.25">
      <c r="B498" s="52"/>
      <c r="C498" s="76"/>
      <c r="D498" s="67" t="s">
        <v>452</v>
      </c>
      <c r="E498" s="69" t="s">
        <v>18</v>
      </c>
      <c r="F498" s="44" t="s">
        <v>453</v>
      </c>
      <c r="G498" s="174">
        <f>3*2*3</f>
        <v>18</v>
      </c>
      <c r="H498" s="118">
        <f>10000/655.957</f>
        <v>15.244901723741037</v>
      </c>
      <c r="I498" s="247">
        <v>0</v>
      </c>
      <c r="K498" s="251"/>
      <c r="L498" s="233"/>
      <c r="M498" s="44" t="s">
        <v>453</v>
      </c>
      <c r="N498" s="381">
        <f>3*2*3</f>
        <v>18</v>
      </c>
      <c r="O498" s="33">
        <f>10000/655.957</f>
        <v>15.244901723741037</v>
      </c>
      <c r="P498" s="410">
        <f>N498*O498</f>
        <v>274.40823102733867</v>
      </c>
      <c r="Q498" s="262"/>
      <c r="R498" s="44" t="s">
        <v>453</v>
      </c>
      <c r="S498" s="174">
        <f>3*2*3</f>
        <v>18</v>
      </c>
      <c r="T498" s="33">
        <f>10000/655.957</f>
        <v>15.244901723741037</v>
      </c>
      <c r="U498" s="34">
        <f>S498*T498</f>
        <v>274.40823102733867</v>
      </c>
      <c r="V498" s="331"/>
      <c r="W498" s="331"/>
      <c r="X498" s="315">
        <v>1088.8164620546772</v>
      </c>
      <c r="Z498" s="316">
        <f t="shared" si="84"/>
        <v>548.81646205467734</v>
      </c>
      <c r="AA498" s="314"/>
      <c r="AB498" s="318">
        <f t="shared" si="83"/>
        <v>-539.99999999999989</v>
      </c>
      <c r="AD498" s="53"/>
      <c r="AE498" s="53"/>
      <c r="AF498" s="53"/>
      <c r="AG498" s="53"/>
      <c r="AH498" s="53"/>
      <c r="AI498" s="394">
        <f>SUMIF(PIVOT!A:A,'BFA ATWA FR Y3'!A498,PIVOT!C:C)</f>
        <v>0</v>
      </c>
      <c r="AJ498" s="395">
        <f t="shared" si="93"/>
        <v>274.40823102733867</v>
      </c>
      <c r="AK498" s="34">
        <f t="shared" si="94"/>
        <v>0</v>
      </c>
      <c r="AL498" s="34"/>
    </row>
    <row r="499" spans="2:38" x14ac:dyDescent="0.25">
      <c r="B499" s="52"/>
      <c r="C499" s="76"/>
      <c r="D499" s="32" t="s">
        <v>265</v>
      </c>
      <c r="E499" s="155"/>
      <c r="F499" s="44"/>
      <c r="G499" s="174"/>
      <c r="H499" s="176"/>
      <c r="I499" s="247">
        <v>0</v>
      </c>
      <c r="K499" s="251"/>
      <c r="L499" s="233"/>
      <c r="M499" s="44"/>
      <c r="N499" s="384"/>
      <c r="O499" s="197"/>
      <c r="P499" s="410">
        <f>N499*O499</f>
        <v>0</v>
      </c>
      <c r="Q499" s="262"/>
      <c r="R499" s="44"/>
      <c r="S499" s="165"/>
      <c r="T499" s="197"/>
      <c r="U499" s="34">
        <f>S499*T499</f>
        <v>0</v>
      </c>
      <c r="V499" s="331"/>
      <c r="W499" s="331"/>
      <c r="X499" s="315">
        <v>0</v>
      </c>
      <c r="Z499" s="316">
        <f t="shared" si="84"/>
        <v>0</v>
      </c>
      <c r="AA499" s="314"/>
      <c r="AB499" s="318">
        <f t="shared" si="83"/>
        <v>0</v>
      </c>
      <c r="AD499" s="53"/>
      <c r="AE499" s="53"/>
      <c r="AF499" s="53"/>
      <c r="AG499" s="53"/>
      <c r="AH499" s="53"/>
      <c r="AI499" s="394">
        <f>SUMIF(PIVOT!A:A,'BFA ATWA FR Y3'!A499,PIVOT!C:C)</f>
        <v>0</v>
      </c>
      <c r="AJ499" s="395"/>
      <c r="AK499" s="34"/>
      <c r="AL499" s="34"/>
    </row>
    <row r="500" spans="2:38" x14ac:dyDescent="0.25">
      <c r="B500" s="52"/>
      <c r="C500" s="76"/>
      <c r="D500" s="67" t="s">
        <v>301</v>
      </c>
      <c r="E500" s="47" t="s">
        <v>18</v>
      </c>
      <c r="F500" s="44"/>
      <c r="G500" s="124"/>
      <c r="H500" s="118"/>
      <c r="I500" s="247">
        <v>0</v>
      </c>
      <c r="K500" s="245"/>
      <c r="L500" s="231"/>
      <c r="M500" s="44" t="s">
        <v>401</v>
      </c>
      <c r="N500" s="373"/>
      <c r="O500" s="149"/>
      <c r="P500" s="410">
        <f>N500*O500</f>
        <v>0</v>
      </c>
      <c r="Q500" s="262"/>
      <c r="R500" s="44"/>
      <c r="S500" s="124"/>
      <c r="T500" s="149"/>
      <c r="U500" s="34">
        <f>S500*T500</f>
        <v>0</v>
      </c>
      <c r="V500" s="331"/>
      <c r="W500" s="331"/>
      <c r="X500" s="315">
        <v>0</v>
      </c>
      <c r="Z500" s="316">
        <f t="shared" si="84"/>
        <v>0</v>
      </c>
      <c r="AA500" s="314"/>
      <c r="AB500" s="318">
        <f t="shared" si="83"/>
        <v>0</v>
      </c>
      <c r="AD500" s="53"/>
      <c r="AE500" s="53"/>
      <c r="AF500" s="53"/>
      <c r="AG500" s="53"/>
      <c r="AH500" s="53"/>
      <c r="AI500" s="394">
        <f>SUMIF(PIVOT!A:A,'BFA ATWA FR Y3'!A500,PIVOT!C:C)</f>
        <v>0</v>
      </c>
      <c r="AJ500" s="395"/>
      <c r="AK500" s="34"/>
      <c r="AL500" s="34"/>
    </row>
    <row r="501" spans="2:38" ht="25.5" x14ac:dyDescent="0.25">
      <c r="B501" s="52"/>
      <c r="C501" s="76"/>
      <c r="D501" s="208" t="s">
        <v>454</v>
      </c>
      <c r="E501" s="47"/>
      <c r="F501" s="44"/>
      <c r="G501" s="124"/>
      <c r="H501" s="118"/>
      <c r="I501" s="247">
        <v>0</v>
      </c>
      <c r="K501" s="245"/>
      <c r="L501" s="231"/>
      <c r="M501" s="44"/>
      <c r="N501" s="373"/>
      <c r="O501" s="149"/>
      <c r="P501" s="410"/>
      <c r="Q501" s="262"/>
      <c r="R501" s="44"/>
      <c r="S501" s="124"/>
      <c r="T501" s="149"/>
      <c r="U501" s="34"/>
      <c r="V501" s="331"/>
      <c r="W501" s="331"/>
      <c r="X501" s="315">
        <v>0</v>
      </c>
      <c r="Z501" s="316">
        <f t="shared" si="84"/>
        <v>0</v>
      </c>
      <c r="AA501" s="314"/>
      <c r="AB501" s="318">
        <f t="shared" si="83"/>
        <v>0</v>
      </c>
      <c r="AD501" s="53"/>
      <c r="AE501" s="53"/>
      <c r="AF501" s="53"/>
      <c r="AG501" s="53"/>
      <c r="AH501" s="53"/>
      <c r="AI501" s="395"/>
      <c r="AJ501" s="395"/>
      <c r="AK501" s="34"/>
      <c r="AL501" s="34"/>
    </row>
    <row r="502" spans="2:38" x14ac:dyDescent="0.25">
      <c r="B502" s="101"/>
      <c r="C502" s="288"/>
      <c r="D502" s="102" t="s">
        <v>455</v>
      </c>
      <c r="E502" s="103"/>
      <c r="F502" s="104"/>
      <c r="G502" s="105"/>
      <c r="H502" s="106"/>
      <c r="I502" s="244">
        <v>16656.585999999996</v>
      </c>
      <c r="K502" s="245">
        <v>183693.992</v>
      </c>
      <c r="L502" s="231"/>
      <c r="M502" s="104"/>
      <c r="N502" s="371"/>
      <c r="O502" s="106"/>
      <c r="P502" s="415">
        <f>SUM(P461:P501)</f>
        <v>58881.908417777377</v>
      </c>
      <c r="Q502" s="262"/>
      <c r="R502" s="104"/>
      <c r="S502" s="105"/>
      <c r="T502" s="106"/>
      <c r="U502" s="107">
        <f>SUM(U461:U501)</f>
        <v>58881.908417777377</v>
      </c>
      <c r="V502" s="331"/>
      <c r="W502" s="331"/>
      <c r="X502" s="315">
        <v>335144.20628303685</v>
      </c>
      <c r="Z502" s="316">
        <f t="shared" si="84"/>
        <v>318114.39483555476</v>
      </c>
      <c r="AA502" s="314"/>
      <c r="AB502" s="318">
        <f t="shared" si="83"/>
        <v>-17029.81144748209</v>
      </c>
      <c r="AD502" s="53"/>
      <c r="AE502" s="53"/>
      <c r="AF502" s="53"/>
      <c r="AG502" s="53"/>
      <c r="AH502" s="53"/>
      <c r="AI502" s="415">
        <f>SUM(AI461:AI501)</f>
        <v>39362.544999999998</v>
      </c>
      <c r="AJ502" s="399">
        <f t="shared" ref="AJ502" si="95">P502-AI502</f>
        <v>19519.363417777378</v>
      </c>
      <c r="AK502" s="107">
        <f t="shared" ref="AK502" si="96">AI502/P502</f>
        <v>0.66849981696781802</v>
      </c>
      <c r="AL502" s="107"/>
    </row>
    <row r="503" spans="2:38" x14ac:dyDescent="0.25">
      <c r="B503" s="18"/>
      <c r="C503" s="282"/>
      <c r="D503" s="209"/>
      <c r="E503" s="43"/>
      <c r="F503" s="44"/>
      <c r="G503" s="47"/>
      <c r="H503" s="33"/>
      <c r="I503" s="247"/>
      <c r="K503" s="248"/>
      <c r="L503" s="351"/>
      <c r="M503" s="44"/>
      <c r="N503" s="209"/>
      <c r="O503" s="33"/>
      <c r="P503" s="410"/>
      <c r="Q503" s="262"/>
      <c r="R503" s="44"/>
      <c r="S503" s="47"/>
      <c r="T503" s="33"/>
      <c r="U503" s="34"/>
      <c r="V503" s="331"/>
      <c r="W503" s="331"/>
      <c r="X503" s="315">
        <v>0</v>
      </c>
      <c r="Z503" s="316">
        <f t="shared" si="84"/>
        <v>0</v>
      </c>
      <c r="AA503" s="314"/>
      <c r="AB503" s="318">
        <f t="shared" si="83"/>
        <v>0</v>
      </c>
      <c r="AD503" s="53"/>
      <c r="AE503" s="53"/>
      <c r="AF503" s="53"/>
      <c r="AG503" s="53"/>
      <c r="AH503" s="53"/>
      <c r="AI503" s="395"/>
      <c r="AJ503" s="395"/>
      <c r="AK503" s="34"/>
      <c r="AL503" s="34"/>
    </row>
    <row r="504" spans="2:38" ht="25.5" x14ac:dyDescent="0.25">
      <c r="B504" s="88"/>
      <c r="C504" s="287"/>
      <c r="D504" s="89" t="s">
        <v>456</v>
      </c>
      <c r="E504" s="210"/>
      <c r="F504" s="91"/>
      <c r="G504" s="92"/>
      <c r="H504" s="93"/>
      <c r="I504" s="244">
        <v>739025.21500000008</v>
      </c>
      <c r="K504" s="245">
        <v>2029202.1640000001</v>
      </c>
      <c r="L504" s="231"/>
      <c r="M504" s="91"/>
      <c r="N504" s="370"/>
      <c r="O504" s="93"/>
      <c r="P504" s="422">
        <f>P252+P374+P393+P457+P502</f>
        <v>882054.45022258512</v>
      </c>
      <c r="Q504" s="262"/>
      <c r="R504" s="91"/>
      <c r="S504" s="92"/>
      <c r="T504" s="93"/>
      <c r="U504" s="170">
        <f>U252+U374+U393+U457+U502</f>
        <v>192236.59591962135</v>
      </c>
      <c r="V504" s="331"/>
      <c r="W504" s="331"/>
      <c r="X504" s="315">
        <v>3866553.4359747702</v>
      </c>
      <c r="Z504" s="316">
        <f t="shared" si="84"/>
        <v>3842518.4251422063</v>
      </c>
      <c r="AA504" s="314"/>
      <c r="AB504" s="318">
        <f t="shared" si="83"/>
        <v>-24035.010832563974</v>
      </c>
      <c r="AD504" s="53"/>
      <c r="AE504" s="53"/>
      <c r="AF504" s="53"/>
      <c r="AG504" s="53"/>
      <c r="AH504" s="53"/>
      <c r="AI504" s="422">
        <f>AI252+AI374+AI393+AI457+AI502</f>
        <v>786597.52800000121</v>
      </c>
      <c r="AJ504" s="404">
        <f t="shared" ref="AJ504" si="97">P504-AI504</f>
        <v>95456.922222583904</v>
      </c>
      <c r="AK504" s="170">
        <f t="shared" ref="AK504" si="98">AI504/P504</f>
        <v>0.89177887805169453</v>
      </c>
      <c r="AL504" s="170"/>
    </row>
    <row r="505" spans="2:38" x14ac:dyDescent="0.25">
      <c r="B505" s="18"/>
      <c r="C505" s="282"/>
      <c r="D505" s="190"/>
      <c r="E505" s="211"/>
      <c r="F505" s="21"/>
      <c r="G505" s="22"/>
      <c r="H505" s="33"/>
      <c r="I505" s="247"/>
      <c r="K505" s="245"/>
      <c r="L505" s="231"/>
      <c r="M505" s="21"/>
      <c r="N505" s="361"/>
      <c r="O505" s="33"/>
      <c r="P505" s="410"/>
      <c r="Q505" s="262"/>
      <c r="R505" s="21"/>
      <c r="S505" s="22"/>
      <c r="T505" s="33"/>
      <c r="U505" s="34"/>
      <c r="V505" s="331"/>
      <c r="W505" s="331"/>
      <c r="Z505" s="316">
        <f t="shared" si="84"/>
        <v>0</v>
      </c>
      <c r="AA505" s="314"/>
      <c r="AB505" s="318">
        <f t="shared" si="83"/>
        <v>0</v>
      </c>
      <c r="AD505" s="53"/>
      <c r="AE505" s="53"/>
      <c r="AF505" s="53"/>
      <c r="AG505" s="53"/>
      <c r="AH505" s="53"/>
      <c r="AI505" s="395"/>
      <c r="AJ505" s="395"/>
      <c r="AK505" s="34"/>
      <c r="AL505" s="34"/>
    </row>
    <row r="506" spans="2:38" ht="31.5" x14ac:dyDescent="0.25">
      <c r="B506" s="24"/>
      <c r="C506" s="283"/>
      <c r="D506" s="212" t="s">
        <v>457</v>
      </c>
      <c r="E506" s="26"/>
      <c r="F506" s="27"/>
      <c r="G506" s="28"/>
      <c r="H506" s="29"/>
      <c r="I506" s="244">
        <v>1508320.4190000002</v>
      </c>
      <c r="K506" s="245">
        <v>2797437.2629999998</v>
      </c>
      <c r="L506" s="231"/>
      <c r="M506" s="27"/>
      <c r="N506" s="362"/>
      <c r="O506" s="29"/>
      <c r="P506" s="409">
        <f>P157+P170+P504</f>
        <v>1745107.5325297262</v>
      </c>
      <c r="Q506" s="262"/>
      <c r="R506" s="27"/>
      <c r="S506" s="28"/>
      <c r="T506" s="29"/>
      <c r="U506" s="30">
        <f>U157+U170+U504</f>
        <v>842370.67262948956</v>
      </c>
      <c r="V506" s="331"/>
      <c r="W506" s="331"/>
      <c r="X506" s="315">
        <v>6893235.8660879619</v>
      </c>
      <c r="Z506" s="316">
        <f t="shared" si="84"/>
        <v>6893235.8871592162</v>
      </c>
      <c r="AA506" s="314"/>
      <c r="AB506" s="326">
        <f t="shared" si="83"/>
        <v>2.1071254275739193E-2</v>
      </c>
      <c r="AD506" s="53"/>
      <c r="AE506" s="53"/>
      <c r="AF506" s="53"/>
      <c r="AG506" s="53"/>
      <c r="AH506" s="53"/>
      <c r="AI506" s="409">
        <f>AI157+AI170+AI504</f>
        <v>1510513.4110000012</v>
      </c>
      <c r="AJ506" s="405">
        <f t="shared" ref="AJ506" si="99">P506-AI506</f>
        <v>234594.12152972491</v>
      </c>
      <c r="AK506" s="30">
        <f t="shared" ref="AK506" si="100">AI506/P506</f>
        <v>0.86557039199203112</v>
      </c>
      <c r="AL506" s="30"/>
    </row>
    <row r="507" spans="2:38" x14ac:dyDescent="0.25">
      <c r="B507" s="18"/>
      <c r="C507" s="282"/>
      <c r="D507" s="190"/>
      <c r="E507" s="20"/>
      <c r="F507" s="21"/>
      <c r="G507" s="22"/>
      <c r="H507" s="33"/>
      <c r="I507" s="238">
        <f>I504+I170+I157</f>
        <v>1508320.4190000002</v>
      </c>
      <c r="K507" s="245"/>
      <c r="L507" s="231"/>
      <c r="M507" s="21"/>
      <c r="N507" s="361"/>
      <c r="O507" s="33"/>
      <c r="P507" s="410"/>
      <c r="Q507" s="262"/>
      <c r="R507" s="21"/>
      <c r="S507" s="22"/>
      <c r="T507" s="33"/>
      <c r="U507" s="34"/>
      <c r="V507" s="331"/>
      <c r="W507" s="331"/>
      <c r="AD507" s="53"/>
      <c r="AE507" s="53"/>
      <c r="AF507" s="53"/>
      <c r="AG507" s="53"/>
      <c r="AH507" s="53"/>
      <c r="AI507" s="383"/>
      <c r="AJ507" s="383"/>
      <c r="AK507" s="34"/>
      <c r="AL507" s="34"/>
    </row>
    <row r="508" spans="2:38" x14ac:dyDescent="0.25">
      <c r="B508" s="18"/>
      <c r="C508" s="282"/>
      <c r="D508" s="123"/>
      <c r="E508" s="20"/>
      <c r="F508" s="21"/>
      <c r="G508" s="22"/>
      <c r="H508" s="33"/>
      <c r="K508" s="259"/>
      <c r="L508" s="235"/>
      <c r="M508" s="21"/>
      <c r="N508" s="361"/>
      <c r="O508" s="33"/>
      <c r="P508" s="410"/>
      <c r="Q508" s="262"/>
      <c r="R508" s="21"/>
      <c r="S508" s="22"/>
      <c r="T508" s="33"/>
      <c r="U508" s="34"/>
      <c r="V508" s="331"/>
      <c r="W508" s="331"/>
    </row>
    <row r="509" spans="2:38" x14ac:dyDescent="0.25">
      <c r="B509" s="18"/>
      <c r="C509" s="282"/>
      <c r="D509" s="123"/>
      <c r="E509" s="20"/>
      <c r="F509" s="21"/>
      <c r="G509" s="22"/>
      <c r="H509" s="33"/>
      <c r="K509" s="259"/>
      <c r="L509" s="235"/>
      <c r="M509" s="21"/>
      <c r="N509" s="361"/>
      <c r="O509" s="33"/>
      <c r="P509" s="410"/>
      <c r="Q509" s="262"/>
      <c r="R509" s="21"/>
      <c r="S509" s="22"/>
      <c r="T509" s="33"/>
      <c r="U509" s="34"/>
      <c r="V509" s="331"/>
      <c r="W509" s="331"/>
    </row>
    <row r="510" spans="2:38" x14ac:dyDescent="0.25">
      <c r="B510" s="18"/>
      <c r="C510" s="282"/>
      <c r="D510" s="200"/>
      <c r="E510" s="20"/>
      <c r="F510" s="21"/>
      <c r="G510" s="22"/>
      <c r="H510" s="33"/>
      <c r="K510" s="259"/>
      <c r="L510" s="235"/>
      <c r="M510" s="21"/>
      <c r="N510" s="361"/>
      <c r="O510" s="33"/>
      <c r="P510" s="410"/>
      <c r="Q510" s="262"/>
      <c r="R510" s="21"/>
      <c r="S510" s="22"/>
      <c r="T510" s="33"/>
      <c r="U510" s="34"/>
      <c r="V510" s="331"/>
      <c r="W510" s="331"/>
    </row>
    <row r="511" spans="2:38" ht="15.75" x14ac:dyDescent="0.25">
      <c r="B511" s="24"/>
      <c r="C511" s="283"/>
      <c r="D511" s="212" t="s">
        <v>458</v>
      </c>
      <c r="E511" s="26"/>
      <c r="F511" s="27"/>
      <c r="G511" s="28"/>
      <c r="H511" s="29"/>
      <c r="K511" s="259"/>
      <c r="L511" s="235"/>
      <c r="M511" s="27"/>
      <c r="N511" s="362"/>
      <c r="O511" s="29"/>
      <c r="P511" s="409">
        <f>SUM(P508:P510)</f>
        <v>0</v>
      </c>
      <c r="Q511" s="262"/>
      <c r="R511" s="27"/>
      <c r="S511" s="28"/>
      <c r="T511" s="29"/>
      <c r="U511" s="30">
        <f>SUM(U508:U510)</f>
        <v>0</v>
      </c>
      <c r="V511" s="331"/>
      <c r="W511" s="331"/>
    </row>
    <row r="512" spans="2:38" ht="20.25" x14ac:dyDescent="0.25">
      <c r="B512" s="213"/>
      <c r="C512" s="294"/>
      <c r="D512" s="214" t="s">
        <v>459</v>
      </c>
      <c r="E512" s="215"/>
      <c r="F512" s="27"/>
      <c r="G512" s="28"/>
      <c r="H512" s="29"/>
      <c r="K512" s="259"/>
      <c r="L512" s="235"/>
      <c r="M512" s="216"/>
      <c r="N512" s="388"/>
      <c r="O512" s="218"/>
      <c r="P512" s="423">
        <f>P506+P511</f>
        <v>1745107.5325297262</v>
      </c>
      <c r="Q512" s="262"/>
      <c r="R512" s="216"/>
      <c r="S512" s="217"/>
      <c r="T512" s="218"/>
      <c r="U512" s="219">
        <f>U506+U511</f>
        <v>842370.67262948956</v>
      </c>
      <c r="V512" s="333"/>
      <c r="W512" s="333"/>
    </row>
    <row r="513" spans="2:23" x14ac:dyDescent="0.25">
      <c r="B513" s="1"/>
      <c r="C513" s="280"/>
      <c r="D513" s="2"/>
      <c r="E513" s="266"/>
      <c r="F513" s="11"/>
      <c r="G513" s="5"/>
      <c r="H513" s="220"/>
    </row>
    <row r="514" spans="2:23" x14ac:dyDescent="0.25">
      <c r="B514" s="1"/>
      <c r="C514" s="280"/>
      <c r="D514" s="221"/>
      <c r="E514" s="266"/>
      <c r="F514" s="11"/>
      <c r="G514" s="5"/>
      <c r="H514" s="220"/>
      <c r="I514" s="238">
        <f>I507-I506</f>
        <v>0</v>
      </c>
    </row>
    <row r="515" spans="2:23" x14ac:dyDescent="0.25">
      <c r="B515" s="1"/>
      <c r="C515" s="280"/>
      <c r="D515" s="496"/>
      <c r="E515" s="496"/>
      <c r="F515" s="496"/>
      <c r="G515" s="496"/>
      <c r="H515" s="496"/>
      <c r="I515" s="496"/>
      <c r="J515" s="496"/>
      <c r="M515" s="13"/>
    </row>
    <row r="516" spans="2:23" x14ac:dyDescent="0.25">
      <c r="B516" s="1"/>
      <c r="C516" s="280"/>
      <c r="D516" s="265"/>
      <c r="E516" s="266"/>
      <c r="F516" s="11"/>
      <c r="G516" s="5"/>
      <c r="H516" s="222"/>
      <c r="K516" s="260"/>
      <c r="L516" s="236"/>
      <c r="P516" s="424"/>
      <c r="U516" s="13"/>
      <c r="V516" s="13"/>
      <c r="W516" s="13"/>
    </row>
    <row r="517" spans="2:23" x14ac:dyDescent="0.25">
      <c r="B517" s="1"/>
      <c r="C517" s="280"/>
      <c r="D517" s="265"/>
      <c r="E517" s="266"/>
      <c r="F517" s="11"/>
      <c r="G517" s="5"/>
      <c r="H517" s="222"/>
      <c r="K517" s="260"/>
      <c r="L517" s="236"/>
      <c r="P517" s="424"/>
      <c r="U517" s="13"/>
      <c r="V517" s="13"/>
      <c r="W517" s="13"/>
    </row>
    <row r="518" spans="2:23" x14ac:dyDescent="0.25">
      <c r="B518" s="1"/>
      <c r="C518" s="280"/>
      <c r="D518" s="265"/>
      <c r="E518" s="266"/>
      <c r="F518" s="11"/>
      <c r="G518" s="5"/>
      <c r="H518" s="5"/>
    </row>
    <row r="519" spans="2:23" x14ac:dyDescent="0.25">
      <c r="B519" s="1"/>
      <c r="C519" s="280"/>
      <c r="D519" s="483" t="s">
        <v>460</v>
      </c>
      <c r="E519" s="484"/>
      <c r="F519" s="484"/>
      <c r="G519" s="484"/>
      <c r="H519" s="484"/>
      <c r="I519" s="484"/>
      <c r="N519" s="389"/>
      <c r="O519" s="5"/>
      <c r="P519" s="424"/>
    </row>
    <row r="520" spans="2:23" x14ac:dyDescent="0.25">
      <c r="B520" s="1"/>
      <c r="C520" s="280"/>
      <c r="D520" s="480" t="s">
        <v>461</v>
      </c>
      <c r="E520" s="485"/>
      <c r="F520" s="485"/>
      <c r="G520" s="485"/>
      <c r="H520" s="485"/>
      <c r="I520" s="485"/>
      <c r="N520" s="389"/>
      <c r="O520" s="5"/>
      <c r="P520" s="424"/>
    </row>
    <row r="521" spans="2:23" x14ac:dyDescent="0.25">
      <c r="B521" s="1"/>
      <c r="C521" s="280"/>
      <c r="D521" s="480" t="s">
        <v>462</v>
      </c>
      <c r="E521" s="481"/>
      <c r="F521" s="481"/>
      <c r="G521" s="481"/>
      <c r="H521" s="481"/>
      <c r="I521" s="481"/>
      <c r="N521" s="389"/>
      <c r="O521" s="5"/>
      <c r="P521" s="424"/>
    </row>
    <row r="522" spans="2:23" x14ac:dyDescent="0.25">
      <c r="B522" s="1"/>
      <c r="C522" s="280"/>
      <c r="D522" s="480" t="s">
        <v>463</v>
      </c>
      <c r="E522" s="481"/>
      <c r="F522" s="481"/>
      <c r="G522" s="481"/>
      <c r="H522" s="481"/>
      <c r="I522" s="481"/>
      <c r="N522" s="389"/>
      <c r="O522" s="5"/>
      <c r="P522" s="424"/>
    </row>
    <row r="523" spans="2:23" x14ac:dyDescent="0.25">
      <c r="B523" s="1"/>
      <c r="C523" s="280"/>
      <c r="D523" s="482" t="s">
        <v>464</v>
      </c>
      <c r="E523" s="482"/>
      <c r="F523" s="482"/>
      <c r="G523" s="482"/>
      <c r="H523" s="482"/>
      <c r="I523" s="482"/>
      <c r="N523" s="389"/>
      <c r="O523" s="5"/>
      <c r="P523" s="424"/>
    </row>
    <row r="524" spans="2:23" x14ac:dyDescent="0.25">
      <c r="B524" s="1"/>
      <c r="C524" s="280"/>
      <c r="D524" s="480" t="s">
        <v>465</v>
      </c>
      <c r="E524" s="481"/>
      <c r="F524" s="481"/>
      <c r="G524" s="481"/>
      <c r="H524" s="481"/>
      <c r="I524" s="481"/>
      <c r="N524" s="389"/>
      <c r="O524" s="5"/>
      <c r="P524" s="424"/>
    </row>
    <row r="525" spans="2:23" x14ac:dyDescent="0.25">
      <c r="B525" s="1"/>
      <c r="C525" s="280"/>
      <c r="D525" s="480" t="s">
        <v>466</v>
      </c>
      <c r="E525" s="481"/>
      <c r="F525" s="481"/>
      <c r="G525" s="481"/>
      <c r="H525" s="481"/>
      <c r="I525" s="481"/>
      <c r="N525" s="389"/>
      <c r="O525" s="5"/>
      <c r="P525" s="424"/>
    </row>
    <row r="526" spans="2:23" x14ac:dyDescent="0.25">
      <c r="B526" s="1"/>
      <c r="C526" s="280"/>
      <c r="D526" s="480" t="s">
        <v>467</v>
      </c>
      <c r="E526" s="481"/>
      <c r="F526" s="481"/>
      <c r="G526" s="481"/>
      <c r="H526" s="481"/>
      <c r="I526" s="481"/>
      <c r="N526" s="389"/>
      <c r="O526" s="5"/>
      <c r="P526" s="424"/>
    </row>
    <row r="527" spans="2:23" x14ac:dyDescent="0.25">
      <c r="B527" s="1"/>
      <c r="C527" s="280"/>
      <c r="D527" s="480" t="s">
        <v>468</v>
      </c>
      <c r="E527" s="481"/>
      <c r="F527" s="481"/>
      <c r="G527" s="481"/>
      <c r="H527" s="481"/>
      <c r="I527" s="481"/>
      <c r="N527" s="389"/>
      <c r="O527" s="5"/>
      <c r="P527" s="424"/>
    </row>
    <row r="528" spans="2:23" x14ac:dyDescent="0.25">
      <c r="B528" s="1"/>
      <c r="C528" s="280"/>
      <c r="D528" s="480" t="s">
        <v>469</v>
      </c>
      <c r="E528" s="481"/>
      <c r="F528" s="481"/>
      <c r="G528" s="481"/>
      <c r="H528" s="481"/>
      <c r="I528" s="481"/>
    </row>
    <row r="529" spans="2:12" x14ac:dyDescent="0.25">
      <c r="B529" s="1"/>
      <c r="C529" s="280"/>
      <c r="D529" s="480" t="s">
        <v>470</v>
      </c>
      <c r="E529" s="481"/>
      <c r="F529" s="481"/>
      <c r="G529" s="481"/>
      <c r="H529" s="481"/>
      <c r="I529" s="481"/>
    </row>
    <row r="530" spans="2:12" x14ac:dyDescent="0.25">
      <c r="B530" s="1"/>
      <c r="C530" s="280"/>
      <c r="D530" s="480" t="s">
        <v>471</v>
      </c>
      <c r="E530" s="481"/>
      <c r="F530" s="481"/>
      <c r="G530" s="481"/>
      <c r="H530" s="481"/>
      <c r="I530" s="481"/>
    </row>
    <row r="532" spans="2:12" x14ac:dyDescent="0.25">
      <c r="K532" s="261"/>
      <c r="L532" s="237"/>
    </row>
  </sheetData>
  <mergeCells count="26">
    <mergeCell ref="AL75:AL76"/>
    <mergeCell ref="AL83:AL84"/>
    <mergeCell ref="AL86:AL87"/>
    <mergeCell ref="AL89:AL90"/>
    <mergeCell ref="AL208:AL211"/>
    <mergeCell ref="F5:I5"/>
    <mergeCell ref="M5:P5"/>
    <mergeCell ref="R5:U5"/>
    <mergeCell ref="D515:J515"/>
    <mergeCell ref="C21:C22"/>
    <mergeCell ref="AJ5:AL5"/>
    <mergeCell ref="AE217:AE222"/>
    <mergeCell ref="AG234:AG235"/>
    <mergeCell ref="D530:I530"/>
    <mergeCell ref="D524:I524"/>
    <mergeCell ref="D525:I525"/>
    <mergeCell ref="D526:I526"/>
    <mergeCell ref="D527:I527"/>
    <mergeCell ref="D528:I528"/>
    <mergeCell ref="D529:I529"/>
    <mergeCell ref="D523:I523"/>
    <mergeCell ref="D519:I519"/>
    <mergeCell ref="D520:I520"/>
    <mergeCell ref="D521:I521"/>
    <mergeCell ref="D522:I522"/>
    <mergeCell ref="B5:D5"/>
  </mergeCells>
  <conditionalFormatting sqref="A1:A1048576">
    <cfRule type="duplicateValues" dxfId="146"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0B81-9740-4FD4-9ECE-8801C09255DE}">
  <dimension ref="A3:C140"/>
  <sheetViews>
    <sheetView topLeftCell="A115" workbookViewId="0">
      <selection activeCell="C127" sqref="C127"/>
    </sheetView>
  </sheetViews>
  <sheetFormatPr baseColWidth="10" defaultColWidth="10.85546875" defaultRowHeight="15" x14ac:dyDescent="0.25"/>
  <cols>
    <col min="1" max="1" width="27.7109375" style="277" customWidth="1"/>
    <col min="2" max="2" width="50.5703125" style="277" customWidth="1"/>
    <col min="3" max="3" width="26.28515625" style="429" bestFit="1" customWidth="1"/>
  </cols>
  <sheetData>
    <row r="3" spans="1:3" x14ac:dyDescent="0.25">
      <c r="A3" s="277" t="s">
        <v>6007</v>
      </c>
      <c r="B3" s="277" t="s">
        <v>625</v>
      </c>
      <c r="C3" s="429" t="s">
        <v>6010</v>
      </c>
    </row>
    <row r="4" spans="1:3" x14ac:dyDescent="0.25">
      <c r="A4" s="430" t="s">
        <v>705</v>
      </c>
      <c r="C4" s="429">
        <v>163674.58600000007</v>
      </c>
    </row>
    <row r="5" spans="1:3" x14ac:dyDescent="0.25">
      <c r="A5" s="431">
        <v>583127</v>
      </c>
      <c r="B5" s="430" t="s">
        <v>17</v>
      </c>
      <c r="C5" s="429">
        <v>21925.415999999997</v>
      </c>
    </row>
    <row r="6" spans="1:3" x14ac:dyDescent="0.25">
      <c r="A6" s="431">
        <v>583128</v>
      </c>
      <c r="B6" s="430" t="s">
        <v>20</v>
      </c>
      <c r="C6" s="429">
        <v>49351.753000000026</v>
      </c>
    </row>
    <row r="7" spans="1:3" x14ac:dyDescent="0.25">
      <c r="A7" s="431">
        <v>583129</v>
      </c>
      <c r="B7" s="430" t="s">
        <v>21</v>
      </c>
      <c r="C7" s="429">
        <v>19016.403000000006</v>
      </c>
    </row>
    <row r="8" spans="1:3" x14ac:dyDescent="0.25">
      <c r="A8" s="431">
        <v>583131</v>
      </c>
      <c r="B8" s="430" t="s">
        <v>1254</v>
      </c>
      <c r="C8" s="429">
        <v>23234.205999999984</v>
      </c>
    </row>
    <row r="9" spans="1:3" x14ac:dyDescent="0.25">
      <c r="A9" s="431">
        <v>583132</v>
      </c>
      <c r="B9" s="430" t="s">
        <v>25</v>
      </c>
      <c r="C9" s="429">
        <v>50146.808000000063</v>
      </c>
    </row>
    <row r="10" spans="1:3" x14ac:dyDescent="0.25">
      <c r="A10" s="430" t="s">
        <v>642</v>
      </c>
      <c r="C10" s="429">
        <v>249852.92</v>
      </c>
    </row>
    <row r="11" spans="1:3" x14ac:dyDescent="0.25">
      <c r="A11" s="431">
        <v>583133</v>
      </c>
      <c r="B11" s="430" t="s">
        <v>29</v>
      </c>
      <c r="C11" s="429">
        <v>34800.564999999988</v>
      </c>
    </row>
    <row r="12" spans="1:3" x14ac:dyDescent="0.25">
      <c r="A12" s="431">
        <v>583134</v>
      </c>
      <c r="B12" s="430" t="s">
        <v>30</v>
      </c>
      <c r="C12" s="429">
        <v>10073.732</v>
      </c>
    </row>
    <row r="13" spans="1:3" x14ac:dyDescent="0.25">
      <c r="A13" s="431">
        <v>583135</v>
      </c>
      <c r="B13" s="430" t="s">
        <v>31</v>
      </c>
      <c r="C13" s="429">
        <v>15210.923999999995</v>
      </c>
    </row>
    <row r="14" spans="1:3" x14ac:dyDescent="0.25">
      <c r="A14" s="431">
        <v>583136</v>
      </c>
      <c r="B14" s="430" t="s">
        <v>32</v>
      </c>
      <c r="C14" s="429">
        <v>25159.124000000018</v>
      </c>
    </row>
    <row r="15" spans="1:3" x14ac:dyDescent="0.25">
      <c r="A15" s="431">
        <v>583137</v>
      </c>
      <c r="B15" s="430" t="s">
        <v>33</v>
      </c>
      <c r="C15" s="429">
        <v>14619.858000000004</v>
      </c>
    </row>
    <row r="16" spans="1:3" x14ac:dyDescent="0.25">
      <c r="A16" s="431">
        <v>583138</v>
      </c>
      <c r="B16" s="430" t="s">
        <v>34</v>
      </c>
      <c r="C16" s="429">
        <v>15095.820999999991</v>
      </c>
    </row>
    <row r="17" spans="1:3" x14ac:dyDescent="0.25">
      <c r="A17" s="431">
        <v>583139</v>
      </c>
      <c r="B17" s="430" t="s">
        <v>35</v>
      </c>
      <c r="C17" s="429">
        <v>5899.3709999999983</v>
      </c>
    </row>
    <row r="18" spans="1:3" x14ac:dyDescent="0.25">
      <c r="A18" s="431">
        <v>583140</v>
      </c>
      <c r="B18" s="430" t="s">
        <v>36</v>
      </c>
      <c r="C18" s="429">
        <v>23903.895000000011</v>
      </c>
    </row>
    <row r="19" spans="1:3" x14ac:dyDescent="0.25">
      <c r="A19" s="431">
        <v>583141</v>
      </c>
      <c r="B19" s="430" t="s">
        <v>37</v>
      </c>
      <c r="C19" s="429">
        <v>24920.641999999993</v>
      </c>
    </row>
    <row r="20" spans="1:3" x14ac:dyDescent="0.25">
      <c r="A20" s="431">
        <v>583142</v>
      </c>
      <c r="B20" s="430" t="s">
        <v>38</v>
      </c>
      <c r="C20" s="429">
        <v>12542.275999999996</v>
      </c>
    </row>
    <row r="21" spans="1:3" x14ac:dyDescent="0.25">
      <c r="A21" s="431">
        <v>583143</v>
      </c>
      <c r="B21" s="430" t="s">
        <v>39</v>
      </c>
      <c r="C21" s="429">
        <v>9518.7549999999992</v>
      </c>
    </row>
    <row r="22" spans="1:3" x14ac:dyDescent="0.25">
      <c r="A22" s="431">
        <v>583144</v>
      </c>
      <c r="B22" s="430" t="s">
        <v>40</v>
      </c>
      <c r="C22" s="429">
        <v>5587.6950000000015</v>
      </c>
    </row>
    <row r="23" spans="1:3" x14ac:dyDescent="0.25">
      <c r="A23" s="431">
        <v>583145</v>
      </c>
      <c r="B23" s="430" t="s">
        <v>643</v>
      </c>
      <c r="C23" s="429">
        <v>4254.2529999999997</v>
      </c>
    </row>
    <row r="24" spans="1:3" x14ac:dyDescent="0.25">
      <c r="A24" s="431">
        <v>583146</v>
      </c>
      <c r="B24" s="430" t="s">
        <v>683</v>
      </c>
      <c r="C24" s="429">
        <v>930.88299999999992</v>
      </c>
    </row>
    <row r="25" spans="1:3" x14ac:dyDescent="0.25">
      <c r="A25" s="431">
        <v>583147</v>
      </c>
      <c r="B25" s="430" t="s">
        <v>41</v>
      </c>
      <c r="C25" s="429">
        <v>2366.088000000002</v>
      </c>
    </row>
    <row r="26" spans="1:3" x14ac:dyDescent="0.25">
      <c r="A26" s="431">
        <v>583148</v>
      </c>
      <c r="B26" s="430" t="s">
        <v>699</v>
      </c>
      <c r="C26" s="429">
        <v>1926.3670000000352</v>
      </c>
    </row>
    <row r="27" spans="1:3" x14ac:dyDescent="0.25">
      <c r="A27" s="431">
        <v>583149</v>
      </c>
      <c r="B27" s="430" t="s">
        <v>680</v>
      </c>
      <c r="C27" s="429">
        <v>2239.0560000000087</v>
      </c>
    </row>
    <row r="28" spans="1:3" x14ac:dyDescent="0.25">
      <c r="A28" s="431">
        <v>583150</v>
      </c>
      <c r="B28" s="430" t="s">
        <v>687</v>
      </c>
      <c r="C28" s="429">
        <v>4059.8640000000005</v>
      </c>
    </row>
    <row r="29" spans="1:3" x14ac:dyDescent="0.25">
      <c r="A29" s="431">
        <v>583152</v>
      </c>
      <c r="B29" s="430" t="s">
        <v>43</v>
      </c>
      <c r="C29" s="429">
        <v>2799.6529999999998</v>
      </c>
    </row>
    <row r="30" spans="1:3" x14ac:dyDescent="0.25">
      <c r="A30" s="431">
        <v>583153</v>
      </c>
      <c r="B30" s="430" t="s">
        <v>722</v>
      </c>
      <c r="C30" s="429">
        <v>1344.7679999999993</v>
      </c>
    </row>
    <row r="31" spans="1:3" x14ac:dyDescent="0.25">
      <c r="A31" s="431">
        <v>583154</v>
      </c>
      <c r="B31" s="430" t="s">
        <v>44</v>
      </c>
      <c r="C31" s="429">
        <v>2275.2360000000008</v>
      </c>
    </row>
    <row r="32" spans="1:3" x14ac:dyDescent="0.25">
      <c r="A32" s="431">
        <v>583155</v>
      </c>
      <c r="B32" s="430" t="s">
        <v>45</v>
      </c>
      <c r="C32" s="429">
        <v>2021.5359999999991</v>
      </c>
    </row>
    <row r="33" spans="1:3" x14ac:dyDescent="0.25">
      <c r="A33" s="431">
        <v>583156</v>
      </c>
      <c r="B33" s="430" t="s">
        <v>690</v>
      </c>
      <c r="C33" s="429">
        <v>1251.3479999999995</v>
      </c>
    </row>
    <row r="34" spans="1:3" x14ac:dyDescent="0.25">
      <c r="A34" s="431">
        <v>856778</v>
      </c>
      <c r="B34" s="430" t="s">
        <v>27</v>
      </c>
      <c r="C34" s="429">
        <v>10312.004999999996</v>
      </c>
    </row>
    <row r="35" spans="1:3" x14ac:dyDescent="0.25">
      <c r="A35" s="431">
        <v>856779</v>
      </c>
      <c r="B35" s="430" t="s">
        <v>28</v>
      </c>
      <c r="C35" s="429">
        <v>9753.1299999999992</v>
      </c>
    </row>
    <row r="36" spans="1:3" x14ac:dyDescent="0.25">
      <c r="A36" s="431">
        <v>856780</v>
      </c>
      <c r="B36" s="430" t="s">
        <v>475</v>
      </c>
      <c r="C36" s="429">
        <v>3616.902</v>
      </c>
    </row>
    <row r="37" spans="1:3" x14ac:dyDescent="0.25">
      <c r="A37" s="431">
        <v>856781</v>
      </c>
      <c r="B37" s="430" t="s">
        <v>476</v>
      </c>
      <c r="C37" s="429">
        <v>485.35799999999955</v>
      </c>
    </row>
    <row r="38" spans="1:3" x14ac:dyDescent="0.25">
      <c r="A38" s="431">
        <v>856782</v>
      </c>
      <c r="B38" s="430" t="s">
        <v>477</v>
      </c>
      <c r="C38" s="429">
        <v>217.02300000000002</v>
      </c>
    </row>
    <row r="39" spans="1:3" x14ac:dyDescent="0.25">
      <c r="A39" s="431">
        <v>856783</v>
      </c>
      <c r="B39" s="430" t="s">
        <v>478</v>
      </c>
      <c r="C39" s="429">
        <v>1324.5520000000001</v>
      </c>
    </row>
    <row r="40" spans="1:3" x14ac:dyDescent="0.25">
      <c r="A40" s="431">
        <v>856784</v>
      </c>
      <c r="B40" s="430" t="s">
        <v>479</v>
      </c>
      <c r="C40" s="429">
        <v>1342.2400000000007</v>
      </c>
    </row>
    <row r="41" spans="1:3" x14ac:dyDescent="0.25">
      <c r="A41" s="430" t="s">
        <v>816</v>
      </c>
      <c r="C41" s="429">
        <v>10570.300999999999</v>
      </c>
    </row>
    <row r="42" spans="1:3" x14ac:dyDescent="0.25">
      <c r="A42" s="431">
        <v>583555</v>
      </c>
      <c r="B42" s="430" t="s">
        <v>70</v>
      </c>
      <c r="C42" s="429">
        <v>48.173000000000002</v>
      </c>
    </row>
    <row r="43" spans="1:3" x14ac:dyDescent="0.25">
      <c r="A43" s="431">
        <v>583556</v>
      </c>
      <c r="B43" s="430" t="s">
        <v>73</v>
      </c>
      <c r="C43" s="429">
        <v>1230.5609999999999</v>
      </c>
    </row>
    <row r="44" spans="1:3" x14ac:dyDescent="0.25">
      <c r="A44" s="431">
        <v>583557</v>
      </c>
      <c r="B44" s="430" t="s">
        <v>76</v>
      </c>
      <c r="C44" s="429">
        <v>3497.3019999999992</v>
      </c>
    </row>
    <row r="45" spans="1:3" x14ac:dyDescent="0.25">
      <c r="A45" s="431">
        <v>583558</v>
      </c>
      <c r="B45" s="430" t="s">
        <v>79</v>
      </c>
      <c r="C45" s="429">
        <v>3.907985046680551E-14</v>
      </c>
    </row>
    <row r="46" spans="1:3" x14ac:dyDescent="0.25">
      <c r="A46" s="431">
        <v>583559</v>
      </c>
      <c r="B46" s="430" t="s">
        <v>81</v>
      </c>
      <c r="C46" s="429">
        <v>5.796999999999997</v>
      </c>
    </row>
    <row r="47" spans="1:3" x14ac:dyDescent="0.25">
      <c r="A47" s="431">
        <v>583560</v>
      </c>
      <c r="B47" s="430" t="s">
        <v>963</v>
      </c>
      <c r="C47" s="429">
        <v>2723.0460000000003</v>
      </c>
    </row>
    <row r="48" spans="1:3" x14ac:dyDescent="0.25">
      <c r="A48" s="431">
        <v>583561</v>
      </c>
      <c r="B48" s="430" t="s">
        <v>982</v>
      </c>
      <c r="C48" s="429">
        <v>1.7970000000004518</v>
      </c>
    </row>
    <row r="49" spans="1:3" x14ac:dyDescent="0.25">
      <c r="A49" s="431">
        <v>583562</v>
      </c>
      <c r="B49" s="430" t="s">
        <v>88</v>
      </c>
      <c r="C49" s="429">
        <v>1939.6389999999997</v>
      </c>
    </row>
    <row r="50" spans="1:3" x14ac:dyDescent="0.25">
      <c r="A50" s="431">
        <v>583563</v>
      </c>
      <c r="B50" s="430" t="s">
        <v>90</v>
      </c>
      <c r="C50" s="429">
        <v>307.94900000000001</v>
      </c>
    </row>
    <row r="51" spans="1:3" x14ac:dyDescent="0.25">
      <c r="A51" s="431">
        <v>583564</v>
      </c>
      <c r="B51" s="430" t="s">
        <v>93</v>
      </c>
      <c r="C51" s="429">
        <v>255.35</v>
      </c>
    </row>
    <row r="52" spans="1:3" x14ac:dyDescent="0.25">
      <c r="A52" s="431">
        <v>583565</v>
      </c>
      <c r="B52" s="430" t="s">
        <v>95</v>
      </c>
      <c r="C52" s="429">
        <v>560.68699999999978</v>
      </c>
    </row>
    <row r="53" spans="1:3" x14ac:dyDescent="0.25">
      <c r="A53" s="430" t="s">
        <v>2068</v>
      </c>
      <c r="C53" s="429">
        <v>7722.4759999999987</v>
      </c>
    </row>
    <row r="54" spans="1:3" x14ac:dyDescent="0.25">
      <c r="A54" s="431">
        <v>583566</v>
      </c>
      <c r="B54" s="430" t="s">
        <v>100</v>
      </c>
      <c r="C54" s="429">
        <v>2297.2669999999998</v>
      </c>
    </row>
    <row r="55" spans="1:3" x14ac:dyDescent="0.25">
      <c r="A55" s="431">
        <v>583570</v>
      </c>
      <c r="B55" s="430" t="s">
        <v>110</v>
      </c>
      <c r="C55" s="429">
        <v>949.47299999999996</v>
      </c>
    </row>
    <row r="56" spans="1:3" x14ac:dyDescent="0.25">
      <c r="A56" s="431">
        <v>583582</v>
      </c>
      <c r="B56" s="430" t="s">
        <v>142</v>
      </c>
      <c r="C56" s="429">
        <v>282.03699999999998</v>
      </c>
    </row>
    <row r="57" spans="1:3" x14ac:dyDescent="0.25">
      <c r="A57" s="431">
        <v>583583</v>
      </c>
      <c r="B57" s="430" t="s">
        <v>144</v>
      </c>
      <c r="C57" s="429">
        <v>4193.6989999999996</v>
      </c>
    </row>
    <row r="58" spans="1:3" x14ac:dyDescent="0.25">
      <c r="A58" s="430" t="s">
        <v>674</v>
      </c>
      <c r="C58" s="429">
        <v>117309.94899999999</v>
      </c>
    </row>
    <row r="59" spans="1:3" x14ac:dyDescent="0.25">
      <c r="A59" s="431">
        <v>605504</v>
      </c>
      <c r="B59" s="430" t="s">
        <v>160</v>
      </c>
      <c r="C59" s="429">
        <v>117309.94899999999</v>
      </c>
    </row>
    <row r="60" spans="1:3" x14ac:dyDescent="0.25">
      <c r="A60" s="430" t="s">
        <v>4180</v>
      </c>
      <c r="C60" s="429">
        <v>140.56399999999999</v>
      </c>
    </row>
    <row r="61" spans="1:3" x14ac:dyDescent="0.25">
      <c r="A61" s="431">
        <v>583588</v>
      </c>
      <c r="B61" s="430" t="s">
        <v>158</v>
      </c>
      <c r="C61" s="429">
        <v>140.56399999999999</v>
      </c>
    </row>
    <row r="62" spans="1:3" x14ac:dyDescent="0.25">
      <c r="A62" s="430" t="s">
        <v>2478</v>
      </c>
      <c r="C62" s="429">
        <v>9175.598</v>
      </c>
    </row>
    <row r="63" spans="1:3" x14ac:dyDescent="0.25">
      <c r="A63" s="431">
        <v>583589</v>
      </c>
      <c r="B63" s="430" t="s">
        <v>164</v>
      </c>
      <c r="C63" s="429">
        <v>9175.598</v>
      </c>
    </row>
    <row r="64" spans="1:3" x14ac:dyDescent="0.25">
      <c r="A64" s="430" t="s">
        <v>653</v>
      </c>
      <c r="C64" s="429">
        <v>165469.48900000003</v>
      </c>
    </row>
    <row r="65" spans="1:3" x14ac:dyDescent="0.25">
      <c r="A65" s="431">
        <v>583590</v>
      </c>
      <c r="B65" s="430" t="s">
        <v>170</v>
      </c>
      <c r="C65" s="429">
        <v>6853.3529999999955</v>
      </c>
    </row>
    <row r="66" spans="1:3" x14ac:dyDescent="0.25">
      <c r="A66" s="431">
        <v>583591</v>
      </c>
      <c r="B66" s="430" t="s">
        <v>172</v>
      </c>
      <c r="C66" s="429">
        <v>5060.2639999999983</v>
      </c>
    </row>
    <row r="67" spans="1:3" x14ac:dyDescent="0.25">
      <c r="A67" s="431">
        <v>583592</v>
      </c>
      <c r="B67" s="430" t="s">
        <v>174</v>
      </c>
      <c r="C67" s="429">
        <v>4194.3949999999986</v>
      </c>
    </row>
    <row r="68" spans="1:3" x14ac:dyDescent="0.25">
      <c r="A68" s="431">
        <v>583593</v>
      </c>
      <c r="B68" s="430" t="s">
        <v>176</v>
      </c>
      <c r="C68" s="429">
        <v>4672.4310000000014</v>
      </c>
    </row>
    <row r="69" spans="1:3" x14ac:dyDescent="0.25">
      <c r="A69" s="431">
        <v>583594</v>
      </c>
      <c r="B69" s="430" t="s">
        <v>2737</v>
      </c>
      <c r="C69" s="429">
        <v>881.72400000000016</v>
      </c>
    </row>
    <row r="70" spans="1:3" x14ac:dyDescent="0.25">
      <c r="A70" s="431">
        <v>583595</v>
      </c>
      <c r="B70" s="430" t="s">
        <v>179</v>
      </c>
      <c r="C70" s="429">
        <v>437.28100000000006</v>
      </c>
    </row>
    <row r="71" spans="1:3" x14ac:dyDescent="0.25">
      <c r="A71" s="431">
        <v>583596</v>
      </c>
      <c r="B71" s="430" t="s">
        <v>181</v>
      </c>
      <c r="C71" s="429">
        <v>3018.2280000000001</v>
      </c>
    </row>
    <row r="72" spans="1:3" x14ac:dyDescent="0.25">
      <c r="A72" s="431">
        <v>583597</v>
      </c>
      <c r="B72" s="430" t="s">
        <v>1268</v>
      </c>
      <c r="C72" s="429">
        <v>3292.3509999999997</v>
      </c>
    </row>
    <row r="73" spans="1:3" x14ac:dyDescent="0.25">
      <c r="A73" s="431">
        <v>583598</v>
      </c>
      <c r="B73" s="430" t="s">
        <v>179</v>
      </c>
      <c r="C73" s="429">
        <v>2233.5910000000003</v>
      </c>
    </row>
    <row r="74" spans="1:3" x14ac:dyDescent="0.25">
      <c r="A74" s="431">
        <v>583599</v>
      </c>
      <c r="B74" s="430" t="s">
        <v>181</v>
      </c>
      <c r="C74" s="429">
        <v>1657.9480000000003</v>
      </c>
    </row>
    <row r="75" spans="1:3" x14ac:dyDescent="0.25">
      <c r="A75" s="431">
        <v>583600</v>
      </c>
      <c r="B75" s="430" t="s">
        <v>187</v>
      </c>
      <c r="C75" s="429">
        <v>307.95499999999998</v>
      </c>
    </row>
    <row r="76" spans="1:3" x14ac:dyDescent="0.25">
      <c r="A76" s="431">
        <v>583601</v>
      </c>
      <c r="B76" s="430" t="s">
        <v>189</v>
      </c>
      <c r="C76" s="429">
        <v>7733.6660000000011</v>
      </c>
    </row>
    <row r="77" spans="1:3" x14ac:dyDescent="0.25">
      <c r="A77" s="431">
        <v>583602</v>
      </c>
      <c r="B77" s="430" t="s">
        <v>191</v>
      </c>
      <c r="C77" s="429">
        <v>156.46799999999999</v>
      </c>
    </row>
    <row r="78" spans="1:3" x14ac:dyDescent="0.25">
      <c r="A78" s="431">
        <v>583603</v>
      </c>
      <c r="B78" s="430" t="s">
        <v>193</v>
      </c>
      <c r="C78" s="429">
        <v>298.13300000000015</v>
      </c>
    </row>
    <row r="79" spans="1:3" x14ac:dyDescent="0.25">
      <c r="A79" s="431">
        <v>583604</v>
      </c>
      <c r="B79" s="430" t="s">
        <v>195</v>
      </c>
      <c r="C79" s="429">
        <v>207.19400000000002</v>
      </c>
    </row>
    <row r="80" spans="1:3" x14ac:dyDescent="0.25">
      <c r="A80" s="431">
        <v>583605</v>
      </c>
      <c r="B80" s="430" t="s">
        <v>197</v>
      </c>
      <c r="C80" s="429">
        <v>1502.1380000000001</v>
      </c>
    </row>
    <row r="81" spans="1:3" x14ac:dyDescent="0.25">
      <c r="A81" s="431">
        <v>583606</v>
      </c>
      <c r="B81" s="430" t="s">
        <v>199</v>
      </c>
      <c r="C81" s="429">
        <v>769.76499999999987</v>
      </c>
    </row>
    <row r="82" spans="1:3" x14ac:dyDescent="0.25">
      <c r="A82" s="431">
        <v>583608</v>
      </c>
      <c r="B82" s="430" t="s">
        <v>203</v>
      </c>
      <c r="C82" s="429">
        <v>11453.177</v>
      </c>
    </row>
    <row r="83" spans="1:3" x14ac:dyDescent="0.25">
      <c r="A83" s="431">
        <v>583609</v>
      </c>
      <c r="B83" s="430" t="s">
        <v>203</v>
      </c>
      <c r="C83" s="429">
        <v>6667.1459999999997</v>
      </c>
    </row>
    <row r="84" spans="1:3" x14ac:dyDescent="0.25">
      <c r="A84" s="431">
        <v>583610</v>
      </c>
      <c r="B84" s="430" t="s">
        <v>205</v>
      </c>
      <c r="C84" s="429">
        <v>1725.9380000000003</v>
      </c>
    </row>
    <row r="85" spans="1:3" x14ac:dyDescent="0.25">
      <c r="A85" s="431">
        <v>583611</v>
      </c>
      <c r="B85" s="430" t="s">
        <v>208</v>
      </c>
      <c r="C85" s="429">
        <v>478.02100000000019</v>
      </c>
    </row>
    <row r="86" spans="1:3" x14ac:dyDescent="0.25">
      <c r="A86" s="431">
        <v>605506</v>
      </c>
      <c r="B86" s="430" t="s">
        <v>1266</v>
      </c>
      <c r="C86" s="429">
        <v>50032.695000000014</v>
      </c>
    </row>
    <row r="87" spans="1:3" x14ac:dyDescent="0.25">
      <c r="A87" s="431" t="s">
        <v>221</v>
      </c>
      <c r="B87" s="430" t="s">
        <v>222</v>
      </c>
      <c r="C87" s="429">
        <v>12005.363999999998</v>
      </c>
    </row>
    <row r="88" spans="1:3" x14ac:dyDescent="0.25">
      <c r="A88" s="431" t="s">
        <v>213</v>
      </c>
      <c r="B88" s="430" t="s">
        <v>850</v>
      </c>
      <c r="C88" s="429">
        <v>3782.6590000000015</v>
      </c>
    </row>
    <row r="89" spans="1:3" x14ac:dyDescent="0.25">
      <c r="A89" s="431" t="s">
        <v>209</v>
      </c>
      <c r="B89" s="430" t="s">
        <v>210</v>
      </c>
      <c r="C89" s="429">
        <v>6644.4229999999998</v>
      </c>
    </row>
    <row r="90" spans="1:3" x14ac:dyDescent="0.25">
      <c r="A90" s="431" t="s">
        <v>211</v>
      </c>
      <c r="B90" s="430" t="s">
        <v>212</v>
      </c>
      <c r="C90" s="429">
        <v>13109.921000000002</v>
      </c>
    </row>
    <row r="91" spans="1:3" x14ac:dyDescent="0.25">
      <c r="A91" s="431" t="s">
        <v>215</v>
      </c>
      <c r="B91" s="430" t="s">
        <v>216</v>
      </c>
      <c r="C91" s="429">
        <v>11224.053999999998</v>
      </c>
    </row>
    <row r="92" spans="1:3" x14ac:dyDescent="0.25">
      <c r="A92" s="431" t="s">
        <v>217</v>
      </c>
      <c r="B92" s="430" t="s">
        <v>218</v>
      </c>
      <c r="C92" s="429">
        <v>972.97499999999968</v>
      </c>
    </row>
    <row r="93" spans="1:3" x14ac:dyDescent="0.25">
      <c r="A93" s="431" t="s">
        <v>219</v>
      </c>
      <c r="B93" s="430" t="s">
        <v>220</v>
      </c>
      <c r="C93" s="429">
        <v>4096.2309999999998</v>
      </c>
    </row>
    <row r="94" spans="1:3" x14ac:dyDescent="0.25">
      <c r="A94" s="430" t="s">
        <v>2180</v>
      </c>
      <c r="C94" s="429">
        <v>13668.110999999999</v>
      </c>
    </row>
    <row r="95" spans="1:3" x14ac:dyDescent="0.25">
      <c r="A95" s="431">
        <v>583618</v>
      </c>
      <c r="B95" s="430" t="s">
        <v>2181</v>
      </c>
      <c r="C95" s="429">
        <v>13668.110999999999</v>
      </c>
    </row>
    <row r="96" spans="1:3" x14ac:dyDescent="0.25">
      <c r="A96" s="430" t="s">
        <v>1631</v>
      </c>
      <c r="C96" s="429">
        <v>32790.850999999995</v>
      </c>
    </row>
    <row r="97" spans="1:3" x14ac:dyDescent="0.25">
      <c r="A97" s="431">
        <v>583619</v>
      </c>
      <c r="B97" s="430" t="s">
        <v>263</v>
      </c>
      <c r="C97" s="429">
        <v>32790.850999999995</v>
      </c>
    </row>
    <row r="98" spans="1:3" x14ac:dyDescent="0.25">
      <c r="A98" s="430" t="s">
        <v>1736</v>
      </c>
      <c r="C98" s="429">
        <v>99.091000000000008</v>
      </c>
    </row>
    <row r="99" spans="1:3" x14ac:dyDescent="0.25">
      <c r="A99" s="431">
        <v>583622</v>
      </c>
      <c r="B99" s="430" t="s">
        <v>1737</v>
      </c>
      <c r="C99" s="429">
        <v>99.091000000000008</v>
      </c>
    </row>
    <row r="100" spans="1:3" x14ac:dyDescent="0.25">
      <c r="A100" s="430" t="s">
        <v>2405</v>
      </c>
      <c r="C100" s="429">
        <v>103587.07599999999</v>
      </c>
    </row>
    <row r="101" spans="1:3" x14ac:dyDescent="0.25">
      <c r="A101" s="431">
        <v>583623</v>
      </c>
      <c r="B101" s="430" t="s">
        <v>2406</v>
      </c>
      <c r="C101" s="429">
        <v>103587.07599999999</v>
      </c>
    </row>
    <row r="102" spans="1:3" x14ac:dyDescent="0.25">
      <c r="A102" s="430" t="s">
        <v>2453</v>
      </c>
      <c r="C102" s="429">
        <v>-9.0949470177292824E-13</v>
      </c>
    </row>
    <row r="103" spans="1:3" x14ac:dyDescent="0.25">
      <c r="A103" s="431">
        <v>583624</v>
      </c>
      <c r="B103" s="430" t="s">
        <v>298</v>
      </c>
      <c r="C103" s="429">
        <v>-9.0949470177292824E-13</v>
      </c>
    </row>
    <row r="104" spans="1:3" x14ac:dyDescent="0.25">
      <c r="A104" s="430" t="s">
        <v>1241</v>
      </c>
      <c r="C104" s="429">
        <v>130330.03800000083</v>
      </c>
    </row>
    <row r="105" spans="1:3" x14ac:dyDescent="0.25">
      <c r="A105" s="431">
        <v>583625</v>
      </c>
      <c r="B105" s="430" t="s">
        <v>303</v>
      </c>
      <c r="C105" s="429">
        <v>130330.03800000083</v>
      </c>
    </row>
    <row r="106" spans="1:3" x14ac:dyDescent="0.25">
      <c r="A106" s="430" t="s">
        <v>2459</v>
      </c>
      <c r="C106" s="429">
        <v>7350.1819999999962</v>
      </c>
    </row>
    <row r="107" spans="1:3" x14ac:dyDescent="0.25">
      <c r="A107" s="431">
        <v>583626</v>
      </c>
      <c r="B107" s="430" t="s">
        <v>2460</v>
      </c>
      <c r="C107" s="429">
        <v>7350.1819999999962</v>
      </c>
    </row>
    <row r="108" spans="1:3" x14ac:dyDescent="0.25">
      <c r="A108" s="430" t="s">
        <v>2021</v>
      </c>
      <c r="C108" s="429">
        <v>30575.171999999999</v>
      </c>
    </row>
    <row r="109" spans="1:3" x14ac:dyDescent="0.25">
      <c r="A109" s="431">
        <v>583627</v>
      </c>
      <c r="B109" s="430" t="s">
        <v>2022</v>
      </c>
      <c r="C109" s="429">
        <v>30575.171999999999</v>
      </c>
    </row>
    <row r="110" spans="1:3" x14ac:dyDescent="0.25">
      <c r="A110" s="430" t="s">
        <v>1644</v>
      </c>
      <c r="C110" s="429">
        <v>65169.140000000014</v>
      </c>
    </row>
    <row r="111" spans="1:3" x14ac:dyDescent="0.25">
      <c r="A111" s="431">
        <v>583629</v>
      </c>
      <c r="B111" s="430" t="s">
        <v>327</v>
      </c>
      <c r="C111" s="429">
        <v>65169.140000000014</v>
      </c>
    </row>
    <row r="112" spans="1:3" x14ac:dyDescent="0.25">
      <c r="A112" s="430" t="s">
        <v>2754</v>
      </c>
      <c r="C112" s="429">
        <v>0</v>
      </c>
    </row>
    <row r="113" spans="1:3" x14ac:dyDescent="0.25">
      <c r="A113" s="431">
        <v>583630</v>
      </c>
      <c r="B113" s="430" t="s">
        <v>330</v>
      </c>
      <c r="C113" s="429">
        <v>0</v>
      </c>
    </row>
    <row r="114" spans="1:3" x14ac:dyDescent="0.25">
      <c r="A114" s="430" t="s">
        <v>812</v>
      </c>
      <c r="C114" s="429">
        <v>127506.75199999999</v>
      </c>
    </row>
    <row r="115" spans="1:3" x14ac:dyDescent="0.25">
      <c r="A115" s="431">
        <v>583631</v>
      </c>
      <c r="B115" s="430" t="s">
        <v>333</v>
      </c>
      <c r="C115" s="429">
        <v>127506.75199999999</v>
      </c>
    </row>
    <row r="116" spans="1:3" x14ac:dyDescent="0.25">
      <c r="A116" s="430" t="s">
        <v>2758</v>
      </c>
      <c r="C116" s="429">
        <v>-380.14300000000003</v>
      </c>
    </row>
    <row r="117" spans="1:3" x14ac:dyDescent="0.25">
      <c r="A117" s="431">
        <v>583633</v>
      </c>
      <c r="B117" s="430" t="s">
        <v>2759</v>
      </c>
      <c r="C117" s="429">
        <v>-380.14300000000003</v>
      </c>
    </row>
    <row r="118" spans="1:3" x14ac:dyDescent="0.25">
      <c r="A118" s="430" t="s">
        <v>2188</v>
      </c>
      <c r="C118" s="429">
        <v>17229.028999999999</v>
      </c>
    </row>
    <row r="119" spans="1:3" x14ac:dyDescent="0.25">
      <c r="A119" s="431">
        <v>583634</v>
      </c>
      <c r="B119" s="430" t="s">
        <v>2189</v>
      </c>
      <c r="C119" s="429">
        <v>17229.028999999999</v>
      </c>
    </row>
    <row r="120" spans="1:3" x14ac:dyDescent="0.25">
      <c r="A120" s="430" t="s">
        <v>1779</v>
      </c>
      <c r="C120" s="429">
        <v>149272.81000000032</v>
      </c>
    </row>
    <row r="121" spans="1:3" x14ac:dyDescent="0.25">
      <c r="A121" s="431">
        <v>583635</v>
      </c>
      <c r="B121" s="430" t="s">
        <v>1780</v>
      </c>
      <c r="C121" s="429">
        <v>149272.81000000032</v>
      </c>
    </row>
    <row r="122" spans="1:3" x14ac:dyDescent="0.25">
      <c r="A122" s="430" t="s">
        <v>4753</v>
      </c>
      <c r="C122" s="429">
        <v>19346.991999999998</v>
      </c>
    </row>
    <row r="123" spans="1:3" x14ac:dyDescent="0.25">
      <c r="A123" s="431">
        <v>583638</v>
      </c>
      <c r="B123" s="430" t="s">
        <v>350</v>
      </c>
      <c r="C123" s="429">
        <v>19346.991999999998</v>
      </c>
    </row>
    <row r="124" spans="1:3" x14ac:dyDescent="0.25">
      <c r="A124" s="430" t="s">
        <v>4285</v>
      </c>
      <c r="C124" s="429">
        <v>50689.881999999991</v>
      </c>
    </row>
    <row r="125" spans="1:3" x14ac:dyDescent="0.25">
      <c r="A125" s="431">
        <v>583645</v>
      </c>
      <c r="B125" s="430" t="s">
        <v>402</v>
      </c>
      <c r="C125" s="429">
        <v>50689.881999999991</v>
      </c>
    </row>
    <row r="126" spans="1:3" x14ac:dyDescent="0.25">
      <c r="A126" s="430" t="s">
        <v>5475</v>
      </c>
      <c r="C126" s="429">
        <v>8918.2669999999998</v>
      </c>
    </row>
    <row r="127" spans="1:3" x14ac:dyDescent="0.25">
      <c r="A127" s="431">
        <v>583649</v>
      </c>
      <c r="B127" s="430" t="s">
        <v>438</v>
      </c>
      <c r="C127" s="429">
        <v>8918.2669999999998</v>
      </c>
    </row>
    <row r="128" spans="1:3" x14ac:dyDescent="0.25">
      <c r="A128" s="430" t="s">
        <v>2897</v>
      </c>
      <c r="C128" s="429">
        <v>22920.147999999994</v>
      </c>
    </row>
    <row r="129" spans="1:3" x14ac:dyDescent="0.25">
      <c r="A129" s="431">
        <v>583650</v>
      </c>
      <c r="B129" s="430" t="s">
        <v>443</v>
      </c>
      <c r="C129" s="429">
        <v>22920.147999999994</v>
      </c>
    </row>
    <row r="130" spans="1:3" x14ac:dyDescent="0.25">
      <c r="A130" s="430" t="s">
        <v>5356</v>
      </c>
      <c r="C130" s="429">
        <v>5534.3530000000001</v>
      </c>
    </row>
    <row r="131" spans="1:3" x14ac:dyDescent="0.25">
      <c r="A131" s="431">
        <v>583651</v>
      </c>
      <c r="B131" s="430" t="s">
        <v>5357</v>
      </c>
      <c r="C131" s="429">
        <v>5534.3530000000001</v>
      </c>
    </row>
    <row r="132" spans="1:3" x14ac:dyDescent="0.25">
      <c r="A132" s="430" t="s">
        <v>1640</v>
      </c>
      <c r="C132" s="429">
        <v>1989.7770000000007</v>
      </c>
    </row>
    <row r="133" spans="1:3" x14ac:dyDescent="0.25">
      <c r="A133" s="431">
        <v>583652</v>
      </c>
      <c r="B133" s="430" t="s">
        <v>450</v>
      </c>
      <c r="C133" s="429">
        <v>1989.7770000000007</v>
      </c>
    </row>
    <row r="134" spans="1:3" hidden="1" x14ac:dyDescent="0.25">
      <c r="A134" s="430" t="s">
        <v>6008</v>
      </c>
    </row>
    <row r="135" spans="1:3" hidden="1" x14ac:dyDescent="0.25">
      <c r="A135" s="431" t="s">
        <v>6008</v>
      </c>
      <c r="B135" s="430" t="s">
        <v>6008</v>
      </c>
    </row>
    <row r="136" spans="1:3" x14ac:dyDescent="0.25">
      <c r="A136" s="430" t="s">
        <v>6009</v>
      </c>
      <c r="C136" s="429">
        <v>1510513.4110000015</v>
      </c>
    </row>
    <row r="140" spans="1:3" x14ac:dyDescent="0.25">
      <c r="C140" s="429">
        <f>GETPIVOTDATA("Donor Cur Amount",$A$3)-'BFA ATWA FR Y3'!AI506</f>
        <v>0</v>
      </c>
    </row>
  </sheetData>
  <pageMargins left="0.7" right="0.7" top="0.75" bottom="0.75" header="0.3" footer="0.3"/>
  <pageSetup paperSize="9"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B8A03-F9C6-4C87-8687-4B04AC318997}">
  <dimension ref="A1:T10048"/>
  <sheetViews>
    <sheetView workbookViewId="0">
      <selection activeCell="D10051" sqref="D10051"/>
    </sheetView>
  </sheetViews>
  <sheetFormatPr baseColWidth="10" defaultColWidth="10.85546875" defaultRowHeight="15" x14ac:dyDescent="0.25"/>
  <cols>
    <col min="16" max="16" width="12.140625" style="428" bestFit="1" customWidth="1"/>
  </cols>
  <sheetData>
    <row r="1" spans="1:20" x14ac:dyDescent="0.25">
      <c r="A1" t="s">
        <v>617</v>
      </c>
      <c r="B1" t="s">
        <v>618</v>
      </c>
      <c r="C1" t="s">
        <v>619</v>
      </c>
      <c r="D1" t="s">
        <v>620</v>
      </c>
      <c r="E1" t="s">
        <v>621</v>
      </c>
      <c r="F1" t="s">
        <v>622</v>
      </c>
      <c r="G1" t="s">
        <v>623</v>
      </c>
      <c r="H1" t="s">
        <v>624</v>
      </c>
      <c r="I1" t="s">
        <v>625</v>
      </c>
      <c r="J1" t="s">
        <v>626</v>
      </c>
      <c r="K1" t="s">
        <v>627</v>
      </c>
      <c r="L1" t="s">
        <v>628</v>
      </c>
      <c r="M1" t="s">
        <v>629</v>
      </c>
      <c r="N1" t="s">
        <v>630</v>
      </c>
      <c r="O1" t="s">
        <v>631</v>
      </c>
      <c r="P1" s="428" t="s">
        <v>632</v>
      </c>
      <c r="Q1" t="s">
        <v>633</v>
      </c>
      <c r="R1" t="s">
        <v>634</v>
      </c>
      <c r="S1" t="s">
        <v>635</v>
      </c>
      <c r="T1" t="s">
        <v>636</v>
      </c>
    </row>
    <row r="2" spans="1:20" x14ac:dyDescent="0.25">
      <c r="A2" t="s">
        <v>637</v>
      </c>
      <c r="B2" t="s">
        <v>638</v>
      </c>
      <c r="C2" t="s">
        <v>639</v>
      </c>
      <c r="D2" t="s">
        <v>640</v>
      </c>
      <c r="E2" t="s">
        <v>641</v>
      </c>
      <c r="F2">
        <v>528004120002</v>
      </c>
      <c r="G2" t="s">
        <v>642</v>
      </c>
      <c r="H2">
        <v>583145</v>
      </c>
      <c r="I2" t="s">
        <v>643</v>
      </c>
      <c r="J2">
        <v>202201</v>
      </c>
      <c r="K2">
        <v>44529</v>
      </c>
      <c r="L2" t="s">
        <v>644</v>
      </c>
      <c r="M2">
        <v>20312.5</v>
      </c>
      <c r="N2">
        <v>35.950000000000003</v>
      </c>
      <c r="O2" t="s">
        <v>645</v>
      </c>
      <c r="P2" s="428">
        <v>30.97</v>
      </c>
      <c r="Q2">
        <v>12619141</v>
      </c>
      <c r="R2" t="s">
        <v>646</v>
      </c>
      <c r="S2">
        <v>9982557</v>
      </c>
      <c r="T2" t="s">
        <v>647</v>
      </c>
    </row>
    <row r="3" spans="1:20" x14ac:dyDescent="0.25">
      <c r="A3" t="s">
        <v>637</v>
      </c>
      <c r="B3" t="s">
        <v>638</v>
      </c>
      <c r="C3" t="s">
        <v>639</v>
      </c>
      <c r="D3" t="s">
        <v>640</v>
      </c>
      <c r="E3" t="s">
        <v>648</v>
      </c>
      <c r="F3">
        <v>528004120002</v>
      </c>
      <c r="G3" t="s">
        <v>642</v>
      </c>
      <c r="H3">
        <v>583144</v>
      </c>
      <c r="I3" t="s">
        <v>40</v>
      </c>
      <c r="J3">
        <v>202201</v>
      </c>
      <c r="K3">
        <v>44530</v>
      </c>
      <c r="L3" t="s">
        <v>644</v>
      </c>
      <c r="M3">
        <v>33018.870000000003</v>
      </c>
      <c r="N3">
        <v>58.43</v>
      </c>
      <c r="O3" t="s">
        <v>645</v>
      </c>
      <c r="P3" s="428">
        <v>50.335999999999999</v>
      </c>
      <c r="Q3">
        <v>12619141</v>
      </c>
      <c r="R3" t="s">
        <v>646</v>
      </c>
      <c r="S3">
        <v>9985201</v>
      </c>
      <c r="T3" t="s">
        <v>649</v>
      </c>
    </row>
    <row r="4" spans="1:20" x14ac:dyDescent="0.25">
      <c r="A4" t="s">
        <v>637</v>
      </c>
      <c r="B4" t="s">
        <v>650</v>
      </c>
      <c r="C4" t="s">
        <v>639</v>
      </c>
      <c r="D4" t="s">
        <v>651</v>
      </c>
      <c r="E4" t="s">
        <v>652</v>
      </c>
      <c r="F4">
        <v>528004120010</v>
      </c>
      <c r="G4" t="s">
        <v>653</v>
      </c>
      <c r="H4">
        <v>583590</v>
      </c>
      <c r="I4" t="s">
        <v>170</v>
      </c>
      <c r="J4">
        <v>202201</v>
      </c>
      <c r="K4">
        <v>44533</v>
      </c>
      <c r="L4" t="s">
        <v>644</v>
      </c>
      <c r="M4">
        <v>347305.56</v>
      </c>
      <c r="N4">
        <v>600.6</v>
      </c>
      <c r="O4" t="s">
        <v>645</v>
      </c>
      <c r="P4" s="428">
        <v>529.46600000000001</v>
      </c>
      <c r="Q4">
        <v>12624495</v>
      </c>
      <c r="R4" t="s">
        <v>654</v>
      </c>
      <c r="S4" t="s">
        <v>655</v>
      </c>
      <c r="T4" t="s">
        <v>656</v>
      </c>
    </row>
    <row r="5" spans="1:20" x14ac:dyDescent="0.25">
      <c r="A5" t="s">
        <v>637</v>
      </c>
      <c r="B5" t="s">
        <v>659</v>
      </c>
      <c r="C5" t="s">
        <v>639</v>
      </c>
      <c r="D5" t="s">
        <v>651</v>
      </c>
      <c r="E5" t="s">
        <v>652</v>
      </c>
      <c r="F5">
        <v>528004120010</v>
      </c>
      <c r="G5" t="s">
        <v>653</v>
      </c>
      <c r="H5">
        <v>583590</v>
      </c>
      <c r="I5" t="s">
        <v>170</v>
      </c>
      <c r="J5">
        <v>202201</v>
      </c>
      <c r="K5">
        <v>44560</v>
      </c>
      <c r="L5" t="s">
        <v>644</v>
      </c>
      <c r="M5">
        <v>-121718.02</v>
      </c>
      <c r="N5">
        <v>-210.49</v>
      </c>
      <c r="O5" t="s">
        <v>645</v>
      </c>
      <c r="P5" s="428">
        <v>-185.56</v>
      </c>
      <c r="Q5">
        <v>30479240</v>
      </c>
      <c r="R5" t="s">
        <v>654</v>
      </c>
      <c r="S5" t="s">
        <v>655</v>
      </c>
      <c r="T5" t="s">
        <v>660</v>
      </c>
    </row>
    <row r="6" spans="1:20" x14ac:dyDescent="0.25">
      <c r="A6" t="s">
        <v>637</v>
      </c>
      <c r="B6" t="s">
        <v>659</v>
      </c>
      <c r="C6" t="s">
        <v>639</v>
      </c>
      <c r="D6" t="s">
        <v>651</v>
      </c>
      <c r="E6" t="s">
        <v>652</v>
      </c>
      <c r="F6">
        <v>528004120010</v>
      </c>
      <c r="G6" t="s">
        <v>653</v>
      </c>
      <c r="H6">
        <v>583590</v>
      </c>
      <c r="I6" t="s">
        <v>170</v>
      </c>
      <c r="J6">
        <v>202201</v>
      </c>
      <c r="K6">
        <v>44560</v>
      </c>
      <c r="L6" t="s">
        <v>644</v>
      </c>
      <c r="M6">
        <v>121718.02</v>
      </c>
      <c r="N6">
        <v>210.49</v>
      </c>
      <c r="O6" t="s">
        <v>645</v>
      </c>
      <c r="P6" s="428">
        <v>185.56</v>
      </c>
      <c r="Q6">
        <v>30479240</v>
      </c>
      <c r="R6" t="s">
        <v>654</v>
      </c>
      <c r="S6" t="s">
        <v>655</v>
      </c>
      <c r="T6" t="s">
        <v>660</v>
      </c>
    </row>
    <row r="7" spans="1:20" x14ac:dyDescent="0.25">
      <c r="A7" t="s">
        <v>637</v>
      </c>
      <c r="B7" t="s">
        <v>657</v>
      </c>
      <c r="C7" t="s">
        <v>639</v>
      </c>
      <c r="D7" t="s">
        <v>651</v>
      </c>
      <c r="E7" t="s">
        <v>652</v>
      </c>
      <c r="F7">
        <v>528004120010</v>
      </c>
      <c r="G7" t="s">
        <v>653</v>
      </c>
      <c r="H7">
        <v>583590</v>
      </c>
      <c r="I7" t="s">
        <v>170</v>
      </c>
      <c r="J7">
        <v>202201</v>
      </c>
      <c r="K7">
        <v>44560</v>
      </c>
      <c r="L7" t="s">
        <v>644</v>
      </c>
      <c r="M7">
        <v>-12494.39</v>
      </c>
      <c r="N7">
        <v>-21.61</v>
      </c>
      <c r="O7" t="s">
        <v>645</v>
      </c>
      <c r="P7" s="428">
        <v>-19.050999999999998</v>
      </c>
      <c r="Q7">
        <v>30479240</v>
      </c>
      <c r="R7" t="s">
        <v>654</v>
      </c>
      <c r="S7" t="s">
        <v>655</v>
      </c>
      <c r="T7" t="s">
        <v>658</v>
      </c>
    </row>
    <row r="8" spans="1:20" x14ac:dyDescent="0.25">
      <c r="A8" t="s">
        <v>637</v>
      </c>
      <c r="B8" t="s">
        <v>657</v>
      </c>
      <c r="C8" t="s">
        <v>639</v>
      </c>
      <c r="D8" t="s">
        <v>651</v>
      </c>
      <c r="E8" t="s">
        <v>652</v>
      </c>
      <c r="F8">
        <v>528004120010</v>
      </c>
      <c r="G8" t="s">
        <v>653</v>
      </c>
      <c r="H8">
        <v>583590</v>
      </c>
      <c r="I8" t="s">
        <v>170</v>
      </c>
      <c r="J8">
        <v>202201</v>
      </c>
      <c r="K8">
        <v>44560</v>
      </c>
      <c r="L8" t="s">
        <v>644</v>
      </c>
      <c r="M8">
        <v>12495.39</v>
      </c>
      <c r="N8">
        <v>21.61</v>
      </c>
      <c r="O8" t="s">
        <v>645</v>
      </c>
      <c r="P8" s="428">
        <v>19.050999999999998</v>
      </c>
      <c r="Q8">
        <v>30479240</v>
      </c>
      <c r="R8" t="s">
        <v>654</v>
      </c>
      <c r="S8" t="s">
        <v>655</v>
      </c>
      <c r="T8" t="s">
        <v>658</v>
      </c>
    </row>
    <row r="9" spans="1:20" x14ac:dyDescent="0.25">
      <c r="A9" t="s">
        <v>637</v>
      </c>
      <c r="B9" t="s">
        <v>638</v>
      </c>
      <c r="C9" t="s">
        <v>639</v>
      </c>
      <c r="D9" t="s">
        <v>640</v>
      </c>
      <c r="E9" t="s">
        <v>648</v>
      </c>
      <c r="F9">
        <v>528004120002</v>
      </c>
      <c r="G9" t="s">
        <v>642</v>
      </c>
      <c r="H9">
        <v>583144</v>
      </c>
      <c r="I9" t="s">
        <v>40</v>
      </c>
      <c r="J9">
        <v>202201</v>
      </c>
      <c r="K9">
        <v>44561</v>
      </c>
      <c r="L9" t="s">
        <v>644</v>
      </c>
      <c r="M9">
        <v>-8018.96</v>
      </c>
      <c r="N9">
        <v>-13.87</v>
      </c>
      <c r="O9" t="s">
        <v>645</v>
      </c>
      <c r="P9" s="428">
        <v>-12.227</v>
      </c>
      <c r="Q9">
        <v>30480468</v>
      </c>
      <c r="R9" t="s">
        <v>646</v>
      </c>
      <c r="S9">
        <v>9985201</v>
      </c>
      <c r="T9" t="s">
        <v>661</v>
      </c>
    </row>
    <row r="10" spans="1:20" x14ac:dyDescent="0.25">
      <c r="A10" t="s">
        <v>637</v>
      </c>
      <c r="B10" t="s">
        <v>662</v>
      </c>
      <c r="C10" t="s">
        <v>639</v>
      </c>
      <c r="D10" t="s">
        <v>663</v>
      </c>
      <c r="E10" t="s">
        <v>652</v>
      </c>
      <c r="F10">
        <v>528004120010</v>
      </c>
      <c r="G10" t="s">
        <v>653</v>
      </c>
      <c r="H10">
        <v>583591</v>
      </c>
      <c r="I10" t="s">
        <v>172</v>
      </c>
      <c r="J10">
        <v>202201</v>
      </c>
      <c r="K10">
        <v>44579</v>
      </c>
      <c r="L10" t="s">
        <v>644</v>
      </c>
      <c r="M10">
        <v>12228.64</v>
      </c>
      <c r="N10">
        <v>21.1</v>
      </c>
      <c r="O10" t="s">
        <v>645</v>
      </c>
      <c r="P10" s="428">
        <v>18.643999999999998</v>
      </c>
      <c r="Q10">
        <v>12624495</v>
      </c>
      <c r="R10" t="s">
        <v>654</v>
      </c>
      <c r="S10" t="s">
        <v>664</v>
      </c>
      <c r="T10" t="s">
        <v>665</v>
      </c>
    </row>
    <row r="11" spans="1:20" x14ac:dyDescent="0.25">
      <c r="A11" t="s">
        <v>637</v>
      </c>
      <c r="B11" t="s">
        <v>666</v>
      </c>
      <c r="C11" t="s">
        <v>639</v>
      </c>
      <c r="D11" t="s">
        <v>651</v>
      </c>
      <c r="E11" t="s">
        <v>667</v>
      </c>
      <c r="F11">
        <v>528004120010</v>
      </c>
      <c r="G11" t="s">
        <v>653</v>
      </c>
      <c r="H11">
        <v>583599</v>
      </c>
      <c r="I11" t="s">
        <v>181</v>
      </c>
      <c r="J11">
        <v>202201</v>
      </c>
      <c r="K11">
        <v>44581</v>
      </c>
      <c r="L11" t="s">
        <v>644</v>
      </c>
      <c r="M11">
        <v>95000</v>
      </c>
      <c r="N11">
        <v>163.91</v>
      </c>
      <c r="O11" t="s">
        <v>645</v>
      </c>
      <c r="P11" s="428">
        <v>144.828</v>
      </c>
      <c r="Q11">
        <v>40237689</v>
      </c>
      <c r="R11" t="s">
        <v>668</v>
      </c>
      <c r="S11" t="s">
        <v>669</v>
      </c>
      <c r="T11" t="s">
        <v>670</v>
      </c>
    </row>
    <row r="12" spans="1:20" x14ac:dyDescent="0.25">
      <c r="A12" t="s">
        <v>637</v>
      </c>
      <c r="B12" t="s">
        <v>666</v>
      </c>
      <c r="C12" t="s">
        <v>639</v>
      </c>
      <c r="D12" t="s">
        <v>651</v>
      </c>
      <c r="E12" t="s">
        <v>667</v>
      </c>
      <c r="F12">
        <v>528004120010</v>
      </c>
      <c r="G12" t="s">
        <v>653</v>
      </c>
      <c r="H12">
        <v>583599</v>
      </c>
      <c r="I12" t="s">
        <v>181</v>
      </c>
      <c r="J12">
        <v>202201</v>
      </c>
      <c r="K12">
        <v>44581</v>
      </c>
      <c r="L12" t="s">
        <v>644</v>
      </c>
      <c r="M12">
        <v>17100</v>
      </c>
      <c r="N12">
        <v>29.5</v>
      </c>
      <c r="O12" t="s">
        <v>645</v>
      </c>
      <c r="P12" s="428">
        <v>26.065999999999999</v>
      </c>
      <c r="Q12">
        <v>40237689</v>
      </c>
      <c r="R12" t="s">
        <v>668</v>
      </c>
      <c r="S12" t="s">
        <v>669</v>
      </c>
      <c r="T12" t="s">
        <v>671</v>
      </c>
    </row>
    <row r="13" spans="1:20" x14ac:dyDescent="0.25">
      <c r="A13" t="s">
        <v>637</v>
      </c>
      <c r="B13" t="s">
        <v>672</v>
      </c>
      <c r="C13" t="s">
        <v>639</v>
      </c>
      <c r="D13" t="s">
        <v>640</v>
      </c>
      <c r="E13" t="s">
        <v>673</v>
      </c>
      <c r="F13">
        <v>528004120005</v>
      </c>
      <c r="G13" t="s">
        <v>674</v>
      </c>
      <c r="H13">
        <v>605504</v>
      </c>
      <c r="I13" t="s">
        <v>160</v>
      </c>
      <c r="J13">
        <v>202201</v>
      </c>
      <c r="K13">
        <v>44582</v>
      </c>
      <c r="L13" t="s">
        <v>644</v>
      </c>
      <c r="M13">
        <v>40000</v>
      </c>
      <c r="N13">
        <v>69.010000000000005</v>
      </c>
      <c r="O13" t="s">
        <v>645</v>
      </c>
      <c r="P13" s="428">
        <v>60.975999999999999</v>
      </c>
      <c r="Q13">
        <v>30478457</v>
      </c>
      <c r="R13" t="s">
        <v>675</v>
      </c>
      <c r="S13">
        <v>85401</v>
      </c>
      <c r="T13" t="s">
        <v>676</v>
      </c>
    </row>
    <row r="14" spans="1:20" x14ac:dyDescent="0.25">
      <c r="A14" t="s">
        <v>637</v>
      </c>
      <c r="B14" t="s">
        <v>677</v>
      </c>
      <c r="C14" t="s">
        <v>639</v>
      </c>
      <c r="D14" t="s">
        <v>640</v>
      </c>
      <c r="E14" t="s">
        <v>678</v>
      </c>
      <c r="F14">
        <v>528004120002</v>
      </c>
      <c r="G14" t="s">
        <v>642</v>
      </c>
      <c r="H14">
        <v>583147</v>
      </c>
      <c r="I14" t="s">
        <v>41</v>
      </c>
      <c r="J14">
        <v>202201</v>
      </c>
      <c r="K14">
        <v>44586</v>
      </c>
      <c r="L14" t="s">
        <v>644</v>
      </c>
      <c r="M14">
        <v>50664.63</v>
      </c>
      <c r="N14">
        <v>87.41</v>
      </c>
      <c r="O14" t="s">
        <v>645</v>
      </c>
      <c r="P14" s="428">
        <v>77.233999999999995</v>
      </c>
      <c r="Q14">
        <v>12619141</v>
      </c>
      <c r="R14" t="s">
        <v>646</v>
      </c>
      <c r="S14">
        <v>2017279</v>
      </c>
      <c r="T14" t="s">
        <v>679</v>
      </c>
    </row>
    <row r="15" spans="1:20" x14ac:dyDescent="0.25">
      <c r="A15" t="s">
        <v>637</v>
      </c>
      <c r="B15" t="s">
        <v>677</v>
      </c>
      <c r="C15" t="s">
        <v>639</v>
      </c>
      <c r="D15" t="s">
        <v>640</v>
      </c>
      <c r="E15" t="s">
        <v>667</v>
      </c>
      <c r="F15">
        <v>528004120002</v>
      </c>
      <c r="G15" t="s">
        <v>642</v>
      </c>
      <c r="H15">
        <v>583149</v>
      </c>
      <c r="I15" t="s">
        <v>680</v>
      </c>
      <c r="J15">
        <v>202201</v>
      </c>
      <c r="K15">
        <v>44586</v>
      </c>
      <c r="L15" t="s">
        <v>644</v>
      </c>
      <c r="M15">
        <v>8690.4599999999991</v>
      </c>
      <c r="N15">
        <v>14.99</v>
      </c>
      <c r="O15" t="s">
        <v>645</v>
      </c>
      <c r="P15" s="428">
        <v>13.244999999999999</v>
      </c>
      <c r="Q15">
        <v>12619141</v>
      </c>
      <c r="R15" t="s">
        <v>646</v>
      </c>
      <c r="S15">
        <v>8540392</v>
      </c>
      <c r="T15" t="s">
        <v>681</v>
      </c>
    </row>
    <row r="16" spans="1:20" x14ac:dyDescent="0.25">
      <c r="A16" t="s">
        <v>637</v>
      </c>
      <c r="B16" t="s">
        <v>677</v>
      </c>
      <c r="C16" t="s">
        <v>639</v>
      </c>
      <c r="D16" t="s">
        <v>640</v>
      </c>
      <c r="E16" t="s">
        <v>673</v>
      </c>
      <c r="F16">
        <v>528004120002</v>
      </c>
      <c r="G16" t="s">
        <v>642</v>
      </c>
      <c r="H16">
        <v>583146</v>
      </c>
      <c r="I16" t="s">
        <v>683</v>
      </c>
      <c r="J16">
        <v>202201</v>
      </c>
      <c r="K16">
        <v>44586</v>
      </c>
      <c r="L16" t="s">
        <v>644</v>
      </c>
      <c r="M16">
        <v>79426</v>
      </c>
      <c r="N16">
        <v>137.04</v>
      </c>
      <c r="O16" t="s">
        <v>645</v>
      </c>
      <c r="P16" s="428">
        <v>121.086</v>
      </c>
      <c r="Q16">
        <v>12619141</v>
      </c>
      <c r="R16" t="s">
        <v>646</v>
      </c>
      <c r="S16">
        <v>8540353</v>
      </c>
      <c r="T16" t="s">
        <v>684</v>
      </c>
    </row>
    <row r="17" spans="1:20" x14ac:dyDescent="0.25">
      <c r="A17" t="s">
        <v>637</v>
      </c>
      <c r="B17" t="s">
        <v>677</v>
      </c>
      <c r="C17" t="s">
        <v>639</v>
      </c>
      <c r="D17" t="s">
        <v>651</v>
      </c>
      <c r="E17" t="s">
        <v>704</v>
      </c>
      <c r="F17">
        <v>528004120001</v>
      </c>
      <c r="G17" t="s">
        <v>705</v>
      </c>
      <c r="H17">
        <v>583127</v>
      </c>
      <c r="I17" t="s">
        <v>17</v>
      </c>
      <c r="J17">
        <v>202201</v>
      </c>
      <c r="K17">
        <v>44586</v>
      </c>
      <c r="L17" t="s">
        <v>644</v>
      </c>
      <c r="M17">
        <v>1047584.98</v>
      </c>
      <c r="N17">
        <v>1807.46</v>
      </c>
      <c r="O17" t="s">
        <v>645</v>
      </c>
      <c r="P17" s="428">
        <v>1597.0350000000001</v>
      </c>
      <c r="Q17">
        <v>12619141</v>
      </c>
      <c r="R17" t="s">
        <v>646</v>
      </c>
      <c r="S17">
        <v>2019466</v>
      </c>
      <c r="T17" t="s">
        <v>707</v>
      </c>
    </row>
    <row r="18" spans="1:20" x14ac:dyDescent="0.25">
      <c r="A18" t="s">
        <v>637</v>
      </c>
      <c r="B18" t="s">
        <v>677</v>
      </c>
      <c r="C18" t="s">
        <v>639</v>
      </c>
      <c r="D18" t="s">
        <v>640</v>
      </c>
      <c r="E18" t="s">
        <v>686</v>
      </c>
      <c r="F18">
        <v>528004120002</v>
      </c>
      <c r="G18" t="s">
        <v>642</v>
      </c>
      <c r="H18">
        <v>583150</v>
      </c>
      <c r="I18" t="s">
        <v>687</v>
      </c>
      <c r="J18">
        <v>202201</v>
      </c>
      <c r="K18">
        <v>44586</v>
      </c>
      <c r="L18" t="s">
        <v>644</v>
      </c>
      <c r="M18">
        <v>198883.87</v>
      </c>
      <c r="N18">
        <v>343.15</v>
      </c>
      <c r="O18" t="s">
        <v>645</v>
      </c>
      <c r="P18" s="428">
        <v>303.2</v>
      </c>
      <c r="Q18">
        <v>12619141</v>
      </c>
      <c r="R18" t="s">
        <v>646</v>
      </c>
      <c r="S18">
        <v>2011105</v>
      </c>
      <c r="T18" t="s">
        <v>688</v>
      </c>
    </row>
    <row r="19" spans="1:20" x14ac:dyDescent="0.25">
      <c r="A19" t="s">
        <v>637</v>
      </c>
      <c r="B19" t="s">
        <v>677</v>
      </c>
      <c r="C19" t="s">
        <v>639</v>
      </c>
      <c r="D19" t="s">
        <v>640</v>
      </c>
      <c r="E19" t="s">
        <v>678</v>
      </c>
      <c r="F19">
        <v>528004120002</v>
      </c>
      <c r="G19" t="s">
        <v>642</v>
      </c>
      <c r="H19">
        <v>583147</v>
      </c>
      <c r="I19" t="s">
        <v>41</v>
      </c>
      <c r="J19">
        <v>202201</v>
      </c>
      <c r="K19">
        <v>44586</v>
      </c>
      <c r="L19" t="s">
        <v>644</v>
      </c>
      <c r="M19">
        <v>70803.039999999994</v>
      </c>
      <c r="N19">
        <v>122.16</v>
      </c>
      <c r="O19" t="s">
        <v>645</v>
      </c>
      <c r="P19" s="428">
        <v>107.938</v>
      </c>
      <c r="Q19">
        <v>12619141</v>
      </c>
      <c r="R19" t="s">
        <v>646</v>
      </c>
      <c r="S19">
        <v>2014079</v>
      </c>
      <c r="T19" t="s">
        <v>694</v>
      </c>
    </row>
    <row r="20" spans="1:20" x14ac:dyDescent="0.25">
      <c r="A20" t="s">
        <v>637</v>
      </c>
      <c r="B20" t="s">
        <v>677</v>
      </c>
      <c r="C20" t="s">
        <v>639</v>
      </c>
      <c r="D20" t="s">
        <v>640</v>
      </c>
      <c r="E20" t="s">
        <v>708</v>
      </c>
      <c r="F20">
        <v>528004120002</v>
      </c>
      <c r="G20" t="s">
        <v>642</v>
      </c>
      <c r="H20">
        <v>583155</v>
      </c>
      <c r="I20" t="s">
        <v>45</v>
      </c>
      <c r="J20">
        <v>202201</v>
      </c>
      <c r="K20">
        <v>44586</v>
      </c>
      <c r="L20" t="s">
        <v>644</v>
      </c>
      <c r="M20">
        <v>53800.93</v>
      </c>
      <c r="N20">
        <v>92.83</v>
      </c>
      <c r="O20" t="s">
        <v>645</v>
      </c>
      <c r="P20" s="428">
        <v>82.022999999999996</v>
      </c>
      <c r="Q20">
        <v>12619141</v>
      </c>
      <c r="R20" t="s">
        <v>646</v>
      </c>
      <c r="S20">
        <v>8540039</v>
      </c>
      <c r="T20" t="s">
        <v>709</v>
      </c>
    </row>
    <row r="21" spans="1:20" x14ac:dyDescent="0.25">
      <c r="A21" t="s">
        <v>637</v>
      </c>
      <c r="B21" t="s">
        <v>677</v>
      </c>
      <c r="C21" t="s">
        <v>639</v>
      </c>
      <c r="D21" t="s">
        <v>640</v>
      </c>
      <c r="E21" t="s">
        <v>673</v>
      </c>
      <c r="F21">
        <v>528004120002</v>
      </c>
      <c r="G21" t="s">
        <v>642</v>
      </c>
      <c r="H21">
        <v>583148</v>
      </c>
      <c r="I21" t="s">
        <v>699</v>
      </c>
      <c r="J21">
        <v>202201</v>
      </c>
      <c r="K21">
        <v>44586</v>
      </c>
      <c r="L21" t="s">
        <v>644</v>
      </c>
      <c r="M21">
        <v>51227.18</v>
      </c>
      <c r="N21">
        <v>88.39</v>
      </c>
      <c r="O21" t="s">
        <v>645</v>
      </c>
      <c r="P21" s="428">
        <v>78.099999999999994</v>
      </c>
      <c r="Q21">
        <v>12619141</v>
      </c>
      <c r="R21" t="s">
        <v>646</v>
      </c>
      <c r="S21">
        <v>2031224</v>
      </c>
      <c r="T21" t="s">
        <v>700</v>
      </c>
    </row>
    <row r="22" spans="1:20" x14ac:dyDescent="0.25">
      <c r="A22" t="s">
        <v>637</v>
      </c>
      <c r="B22" t="s">
        <v>677</v>
      </c>
      <c r="C22" t="s">
        <v>639</v>
      </c>
      <c r="D22" t="s">
        <v>640</v>
      </c>
      <c r="E22" t="s">
        <v>673</v>
      </c>
      <c r="F22">
        <v>528004120002</v>
      </c>
      <c r="G22" t="s">
        <v>642</v>
      </c>
      <c r="H22">
        <v>583148</v>
      </c>
      <c r="I22" t="s">
        <v>699</v>
      </c>
      <c r="J22">
        <v>202201</v>
      </c>
      <c r="K22">
        <v>44586</v>
      </c>
      <c r="L22" t="s">
        <v>644</v>
      </c>
      <c r="M22">
        <v>90690.82</v>
      </c>
      <c r="N22">
        <v>156.47</v>
      </c>
      <c r="O22" t="s">
        <v>645</v>
      </c>
      <c r="P22" s="428">
        <v>138.25399999999999</v>
      </c>
      <c r="Q22">
        <v>12619141</v>
      </c>
      <c r="R22" t="s">
        <v>646</v>
      </c>
      <c r="S22">
        <v>8540206</v>
      </c>
      <c r="T22" t="s">
        <v>703</v>
      </c>
    </row>
    <row r="23" spans="1:20" x14ac:dyDescent="0.25">
      <c r="A23" t="s">
        <v>637</v>
      </c>
      <c r="B23" t="s">
        <v>677</v>
      </c>
      <c r="C23" t="s">
        <v>639</v>
      </c>
      <c r="D23" t="s">
        <v>651</v>
      </c>
      <c r="E23" t="s">
        <v>641</v>
      </c>
      <c r="F23">
        <v>528004120001</v>
      </c>
      <c r="G23" t="s">
        <v>705</v>
      </c>
      <c r="H23">
        <v>583129</v>
      </c>
      <c r="I23" t="s">
        <v>21</v>
      </c>
      <c r="J23">
        <v>202201</v>
      </c>
      <c r="K23">
        <v>44586</v>
      </c>
      <c r="L23" t="s">
        <v>644</v>
      </c>
      <c r="M23">
        <v>909363.74</v>
      </c>
      <c r="N23">
        <v>1568.98</v>
      </c>
      <c r="O23" t="s">
        <v>645</v>
      </c>
      <c r="P23" s="428">
        <v>1386.319</v>
      </c>
      <c r="Q23">
        <v>12619141</v>
      </c>
      <c r="R23" t="s">
        <v>646</v>
      </c>
      <c r="S23">
        <v>2034399</v>
      </c>
      <c r="T23" t="s">
        <v>710</v>
      </c>
    </row>
    <row r="24" spans="1:20" x14ac:dyDescent="0.25">
      <c r="A24" t="s">
        <v>637</v>
      </c>
      <c r="B24" t="s">
        <v>677</v>
      </c>
      <c r="C24" t="s">
        <v>639</v>
      </c>
      <c r="D24" t="s">
        <v>718</v>
      </c>
      <c r="E24" t="s">
        <v>704</v>
      </c>
      <c r="F24">
        <v>528004120001</v>
      </c>
      <c r="G24" t="s">
        <v>705</v>
      </c>
      <c r="H24">
        <v>583128</v>
      </c>
      <c r="I24" t="s">
        <v>20</v>
      </c>
      <c r="J24">
        <v>202201</v>
      </c>
      <c r="K24">
        <v>44586</v>
      </c>
      <c r="L24" t="s">
        <v>644</v>
      </c>
      <c r="M24">
        <v>756125</v>
      </c>
      <c r="N24">
        <v>1304.5899999999999</v>
      </c>
      <c r="O24" t="s">
        <v>645</v>
      </c>
      <c r="P24" s="428">
        <v>1152.7090000000001</v>
      </c>
      <c r="Q24">
        <v>12619141</v>
      </c>
      <c r="R24" t="s">
        <v>646</v>
      </c>
      <c r="S24">
        <v>2031020</v>
      </c>
      <c r="T24" t="s">
        <v>719</v>
      </c>
    </row>
    <row r="25" spans="1:20" x14ac:dyDescent="0.25">
      <c r="A25" t="s">
        <v>637</v>
      </c>
      <c r="B25" t="s">
        <v>677</v>
      </c>
      <c r="C25" t="s">
        <v>639</v>
      </c>
      <c r="D25" t="s">
        <v>651</v>
      </c>
      <c r="E25" t="s">
        <v>641</v>
      </c>
      <c r="F25">
        <v>528004120002</v>
      </c>
      <c r="G25" t="s">
        <v>642</v>
      </c>
      <c r="H25">
        <v>856778</v>
      </c>
      <c r="I25" t="s">
        <v>27</v>
      </c>
      <c r="J25">
        <v>202201</v>
      </c>
      <c r="K25">
        <v>44586</v>
      </c>
      <c r="L25" t="s">
        <v>644</v>
      </c>
      <c r="M25">
        <v>390639</v>
      </c>
      <c r="N25">
        <v>673.99</v>
      </c>
      <c r="O25" t="s">
        <v>645</v>
      </c>
      <c r="P25" s="428">
        <v>595.524</v>
      </c>
      <c r="Q25">
        <v>12619141</v>
      </c>
      <c r="R25" t="s">
        <v>646</v>
      </c>
      <c r="S25">
        <v>2041743</v>
      </c>
      <c r="T25" t="s">
        <v>713</v>
      </c>
    </row>
    <row r="26" spans="1:20" x14ac:dyDescent="0.25">
      <c r="A26" t="s">
        <v>637</v>
      </c>
      <c r="B26" t="s">
        <v>677</v>
      </c>
      <c r="C26" t="s">
        <v>639</v>
      </c>
      <c r="D26" t="s">
        <v>651</v>
      </c>
      <c r="E26" t="s">
        <v>641</v>
      </c>
      <c r="F26">
        <v>528004120002</v>
      </c>
      <c r="G26" t="s">
        <v>642</v>
      </c>
      <c r="H26">
        <v>583138</v>
      </c>
      <c r="I26" t="s">
        <v>34</v>
      </c>
      <c r="J26">
        <v>202201</v>
      </c>
      <c r="K26">
        <v>44586</v>
      </c>
      <c r="L26" t="s">
        <v>644</v>
      </c>
      <c r="M26">
        <v>180509.89</v>
      </c>
      <c r="N26">
        <v>311.44</v>
      </c>
      <c r="O26" t="s">
        <v>645</v>
      </c>
      <c r="P26" s="428">
        <v>275.18200000000002</v>
      </c>
      <c r="Q26">
        <v>12619141</v>
      </c>
      <c r="R26" t="s">
        <v>646</v>
      </c>
      <c r="S26">
        <v>2024193</v>
      </c>
      <c r="T26" t="s">
        <v>724</v>
      </c>
    </row>
    <row r="27" spans="1:20" x14ac:dyDescent="0.25">
      <c r="A27" t="s">
        <v>637</v>
      </c>
      <c r="B27" t="s">
        <v>677</v>
      </c>
      <c r="C27" t="s">
        <v>639</v>
      </c>
      <c r="D27" t="s">
        <v>695</v>
      </c>
      <c r="E27" t="s">
        <v>704</v>
      </c>
      <c r="F27">
        <v>528004120001</v>
      </c>
      <c r="G27" t="s">
        <v>705</v>
      </c>
      <c r="H27">
        <v>583128</v>
      </c>
      <c r="I27" t="s">
        <v>20</v>
      </c>
      <c r="J27">
        <v>202201</v>
      </c>
      <c r="K27">
        <v>44586</v>
      </c>
      <c r="L27" t="s">
        <v>644</v>
      </c>
      <c r="M27">
        <v>224865.64</v>
      </c>
      <c r="N27">
        <v>387.97</v>
      </c>
      <c r="O27" t="s">
        <v>645</v>
      </c>
      <c r="P27" s="428">
        <v>342.80200000000002</v>
      </c>
      <c r="Q27">
        <v>12619141</v>
      </c>
      <c r="R27" t="s">
        <v>646</v>
      </c>
      <c r="S27">
        <v>2012170</v>
      </c>
      <c r="T27" t="s">
        <v>706</v>
      </c>
    </row>
    <row r="28" spans="1:20" x14ac:dyDescent="0.25">
      <c r="A28" t="s">
        <v>637</v>
      </c>
      <c r="B28" t="s">
        <v>677</v>
      </c>
      <c r="C28" t="s">
        <v>639</v>
      </c>
      <c r="D28" t="s">
        <v>651</v>
      </c>
      <c r="E28" t="s">
        <v>641</v>
      </c>
      <c r="F28">
        <v>528004120002</v>
      </c>
      <c r="G28" t="s">
        <v>642</v>
      </c>
      <c r="H28">
        <v>583152</v>
      </c>
      <c r="I28" t="s">
        <v>43</v>
      </c>
      <c r="J28">
        <v>202201</v>
      </c>
      <c r="K28">
        <v>44586</v>
      </c>
      <c r="L28" t="s">
        <v>644</v>
      </c>
      <c r="M28">
        <v>77336.75</v>
      </c>
      <c r="N28">
        <v>133.43</v>
      </c>
      <c r="O28" t="s">
        <v>645</v>
      </c>
      <c r="P28" s="428">
        <v>117.896</v>
      </c>
      <c r="Q28">
        <v>12619141</v>
      </c>
      <c r="R28" t="s">
        <v>646</v>
      </c>
      <c r="S28">
        <v>8540100</v>
      </c>
      <c r="T28" t="s">
        <v>725</v>
      </c>
    </row>
    <row r="29" spans="1:20" x14ac:dyDescent="0.25">
      <c r="A29" t="s">
        <v>637</v>
      </c>
      <c r="B29" t="s">
        <v>677</v>
      </c>
      <c r="C29" t="s">
        <v>639</v>
      </c>
      <c r="D29" t="s">
        <v>695</v>
      </c>
      <c r="E29" t="s">
        <v>673</v>
      </c>
      <c r="F29">
        <v>528004120002</v>
      </c>
      <c r="G29" t="s">
        <v>642</v>
      </c>
      <c r="H29">
        <v>583133</v>
      </c>
      <c r="I29" t="s">
        <v>29</v>
      </c>
      <c r="J29">
        <v>202201</v>
      </c>
      <c r="K29">
        <v>44586</v>
      </c>
      <c r="L29" t="s">
        <v>644</v>
      </c>
      <c r="M29">
        <v>169827.39</v>
      </c>
      <c r="N29">
        <v>293.01</v>
      </c>
      <c r="O29" t="s">
        <v>645</v>
      </c>
      <c r="P29" s="428">
        <v>258.89800000000002</v>
      </c>
      <c r="Q29">
        <v>12619141</v>
      </c>
      <c r="R29" t="s">
        <v>646</v>
      </c>
      <c r="S29">
        <v>2024413</v>
      </c>
      <c r="T29" t="s">
        <v>696</v>
      </c>
    </row>
    <row r="30" spans="1:20" x14ac:dyDescent="0.25">
      <c r="A30" t="s">
        <v>637</v>
      </c>
      <c r="B30" t="s">
        <v>677</v>
      </c>
      <c r="C30" t="s">
        <v>639</v>
      </c>
      <c r="D30" t="s">
        <v>651</v>
      </c>
      <c r="E30" t="s">
        <v>641</v>
      </c>
      <c r="F30">
        <v>528004120002</v>
      </c>
      <c r="G30" t="s">
        <v>642</v>
      </c>
      <c r="H30">
        <v>583135</v>
      </c>
      <c r="I30" t="s">
        <v>31</v>
      </c>
      <c r="J30">
        <v>202201</v>
      </c>
      <c r="K30">
        <v>44586</v>
      </c>
      <c r="L30" t="s">
        <v>644</v>
      </c>
      <c r="M30">
        <v>262409.12</v>
      </c>
      <c r="N30">
        <v>452.75</v>
      </c>
      <c r="O30" t="s">
        <v>645</v>
      </c>
      <c r="P30" s="428">
        <v>400.041</v>
      </c>
      <c r="Q30">
        <v>12619141</v>
      </c>
      <c r="R30" t="s">
        <v>646</v>
      </c>
      <c r="S30">
        <v>2023596</v>
      </c>
      <c r="T30" t="s">
        <v>697</v>
      </c>
    </row>
    <row r="31" spans="1:20" x14ac:dyDescent="0.25">
      <c r="A31" t="s">
        <v>637</v>
      </c>
      <c r="B31" t="s">
        <v>677</v>
      </c>
      <c r="C31" t="s">
        <v>639</v>
      </c>
      <c r="D31" t="s">
        <v>663</v>
      </c>
      <c r="E31" t="s">
        <v>673</v>
      </c>
      <c r="F31">
        <v>528004120002</v>
      </c>
      <c r="G31" t="s">
        <v>642</v>
      </c>
      <c r="H31">
        <v>583134</v>
      </c>
      <c r="I31" t="s">
        <v>30</v>
      </c>
      <c r="J31">
        <v>202201</v>
      </c>
      <c r="K31">
        <v>44586</v>
      </c>
      <c r="L31" t="s">
        <v>644</v>
      </c>
      <c r="M31">
        <v>393696</v>
      </c>
      <c r="N31">
        <v>679.27</v>
      </c>
      <c r="O31" t="s">
        <v>645</v>
      </c>
      <c r="P31" s="428">
        <v>600.18899999999996</v>
      </c>
      <c r="Q31">
        <v>12619141</v>
      </c>
      <c r="R31" t="s">
        <v>646</v>
      </c>
      <c r="S31">
        <v>2030902</v>
      </c>
      <c r="T31" t="s">
        <v>698</v>
      </c>
    </row>
    <row r="32" spans="1:20" x14ac:dyDescent="0.25">
      <c r="A32" t="s">
        <v>637</v>
      </c>
      <c r="B32" t="s">
        <v>677</v>
      </c>
      <c r="C32" t="s">
        <v>639</v>
      </c>
      <c r="D32" t="s">
        <v>640</v>
      </c>
      <c r="E32" t="s">
        <v>701</v>
      </c>
      <c r="F32">
        <v>528004120002</v>
      </c>
      <c r="G32" t="s">
        <v>642</v>
      </c>
      <c r="H32">
        <v>583154</v>
      </c>
      <c r="I32" t="s">
        <v>44</v>
      </c>
      <c r="J32">
        <v>202201</v>
      </c>
      <c r="K32">
        <v>44586</v>
      </c>
      <c r="L32" t="s">
        <v>644</v>
      </c>
      <c r="M32">
        <v>103963.66</v>
      </c>
      <c r="N32">
        <v>179.37</v>
      </c>
      <c r="O32" t="s">
        <v>645</v>
      </c>
      <c r="P32" s="428">
        <v>158.488</v>
      </c>
      <c r="Q32">
        <v>12619141</v>
      </c>
      <c r="R32" t="s">
        <v>646</v>
      </c>
      <c r="S32">
        <v>2020577</v>
      </c>
      <c r="T32" t="s">
        <v>702</v>
      </c>
    </row>
    <row r="33" spans="1:20" x14ac:dyDescent="0.25">
      <c r="A33" t="s">
        <v>637</v>
      </c>
      <c r="B33" t="s">
        <v>677</v>
      </c>
      <c r="C33" t="s">
        <v>639</v>
      </c>
      <c r="D33" t="s">
        <v>651</v>
      </c>
      <c r="E33" t="s">
        <v>641</v>
      </c>
      <c r="F33">
        <v>528004120002</v>
      </c>
      <c r="G33" t="s">
        <v>642</v>
      </c>
      <c r="H33">
        <v>583136</v>
      </c>
      <c r="I33" t="s">
        <v>32</v>
      </c>
      <c r="J33">
        <v>202201</v>
      </c>
      <c r="K33">
        <v>44586</v>
      </c>
      <c r="L33" t="s">
        <v>644</v>
      </c>
      <c r="M33">
        <v>389836</v>
      </c>
      <c r="N33">
        <v>672.61</v>
      </c>
      <c r="O33" t="s">
        <v>645</v>
      </c>
      <c r="P33" s="428">
        <v>594.30399999999997</v>
      </c>
      <c r="Q33">
        <v>12619141</v>
      </c>
      <c r="R33" t="s">
        <v>646</v>
      </c>
      <c r="S33">
        <v>2035753</v>
      </c>
      <c r="T33" t="s">
        <v>685</v>
      </c>
    </row>
    <row r="34" spans="1:20" x14ac:dyDescent="0.25">
      <c r="A34" t="s">
        <v>637</v>
      </c>
      <c r="B34" t="s">
        <v>677</v>
      </c>
      <c r="C34" t="s">
        <v>639</v>
      </c>
      <c r="D34" t="s">
        <v>640</v>
      </c>
      <c r="E34" t="s">
        <v>689</v>
      </c>
      <c r="F34">
        <v>528004120002</v>
      </c>
      <c r="G34" t="s">
        <v>642</v>
      </c>
      <c r="H34">
        <v>583156</v>
      </c>
      <c r="I34" t="s">
        <v>690</v>
      </c>
      <c r="J34">
        <v>202201</v>
      </c>
      <c r="K34">
        <v>44586</v>
      </c>
      <c r="L34" t="s">
        <v>644</v>
      </c>
      <c r="M34">
        <v>48786.07</v>
      </c>
      <c r="N34">
        <v>84.17</v>
      </c>
      <c r="O34" t="s">
        <v>645</v>
      </c>
      <c r="P34" s="428">
        <v>74.370999999999995</v>
      </c>
      <c r="Q34">
        <v>12619141</v>
      </c>
      <c r="R34" t="s">
        <v>646</v>
      </c>
      <c r="S34">
        <v>8540396</v>
      </c>
      <c r="T34" t="s">
        <v>691</v>
      </c>
    </row>
    <row r="35" spans="1:20" x14ac:dyDescent="0.25">
      <c r="A35" t="s">
        <v>637</v>
      </c>
      <c r="B35" t="s">
        <v>677</v>
      </c>
      <c r="C35" t="s">
        <v>639</v>
      </c>
      <c r="D35" t="s">
        <v>663</v>
      </c>
      <c r="E35" t="s">
        <v>667</v>
      </c>
      <c r="F35">
        <v>528004120002</v>
      </c>
      <c r="G35" t="s">
        <v>642</v>
      </c>
      <c r="H35">
        <v>583136</v>
      </c>
      <c r="I35" t="s">
        <v>32</v>
      </c>
      <c r="J35">
        <v>202201</v>
      </c>
      <c r="K35">
        <v>44586</v>
      </c>
      <c r="L35" t="s">
        <v>644</v>
      </c>
      <c r="M35">
        <v>405417</v>
      </c>
      <c r="N35">
        <v>699.49</v>
      </c>
      <c r="O35" t="s">
        <v>645</v>
      </c>
      <c r="P35" s="428">
        <v>618.05499999999995</v>
      </c>
      <c r="Q35">
        <v>12619141</v>
      </c>
      <c r="R35" t="s">
        <v>646</v>
      </c>
      <c r="S35">
        <v>2023197</v>
      </c>
      <c r="T35" t="s">
        <v>692</v>
      </c>
    </row>
    <row r="36" spans="1:20" x14ac:dyDescent="0.25">
      <c r="A36" t="s">
        <v>637</v>
      </c>
      <c r="B36" t="s">
        <v>677</v>
      </c>
      <c r="C36" t="s">
        <v>639</v>
      </c>
      <c r="D36" t="s">
        <v>640</v>
      </c>
      <c r="E36" t="s">
        <v>689</v>
      </c>
      <c r="F36">
        <v>528004120002</v>
      </c>
      <c r="G36" t="s">
        <v>642</v>
      </c>
      <c r="H36">
        <v>583156</v>
      </c>
      <c r="I36" t="s">
        <v>690</v>
      </c>
      <c r="J36">
        <v>202201</v>
      </c>
      <c r="K36">
        <v>44586</v>
      </c>
      <c r="L36" t="s">
        <v>644</v>
      </c>
      <c r="M36">
        <v>6681.81</v>
      </c>
      <c r="N36">
        <v>11.53</v>
      </c>
      <c r="O36" t="s">
        <v>645</v>
      </c>
      <c r="P36" s="428">
        <v>10.188000000000001</v>
      </c>
      <c r="Q36">
        <v>12619141</v>
      </c>
      <c r="R36" t="s">
        <v>646</v>
      </c>
      <c r="S36">
        <v>2013061</v>
      </c>
      <c r="T36" t="s">
        <v>693</v>
      </c>
    </row>
    <row r="37" spans="1:20" x14ac:dyDescent="0.25">
      <c r="A37" t="s">
        <v>637</v>
      </c>
      <c r="B37" t="s">
        <v>677</v>
      </c>
      <c r="C37" t="s">
        <v>639</v>
      </c>
      <c r="D37" t="s">
        <v>651</v>
      </c>
      <c r="E37" t="s">
        <v>704</v>
      </c>
      <c r="F37">
        <v>528004120002</v>
      </c>
      <c r="G37" t="s">
        <v>642</v>
      </c>
      <c r="H37">
        <v>856779</v>
      </c>
      <c r="I37" t="s">
        <v>28</v>
      </c>
      <c r="J37">
        <v>202201</v>
      </c>
      <c r="K37">
        <v>44586</v>
      </c>
      <c r="L37" t="s">
        <v>644</v>
      </c>
      <c r="M37">
        <v>386621</v>
      </c>
      <c r="N37">
        <v>667.06</v>
      </c>
      <c r="O37" t="s">
        <v>645</v>
      </c>
      <c r="P37" s="428">
        <v>589.40099999999995</v>
      </c>
      <c r="Q37">
        <v>12619141</v>
      </c>
      <c r="R37" t="s">
        <v>646</v>
      </c>
      <c r="S37">
        <v>2039252</v>
      </c>
      <c r="T37" t="s">
        <v>720</v>
      </c>
    </row>
    <row r="38" spans="1:20" x14ac:dyDescent="0.25">
      <c r="A38" t="s">
        <v>637</v>
      </c>
      <c r="B38" t="s">
        <v>677</v>
      </c>
      <c r="C38" t="s">
        <v>639</v>
      </c>
      <c r="D38" t="s">
        <v>663</v>
      </c>
      <c r="E38" t="s">
        <v>673</v>
      </c>
      <c r="F38">
        <v>528004120002</v>
      </c>
      <c r="G38" t="s">
        <v>642</v>
      </c>
      <c r="H38">
        <v>583133</v>
      </c>
      <c r="I38" t="s">
        <v>29</v>
      </c>
      <c r="J38">
        <v>202201</v>
      </c>
      <c r="K38">
        <v>44586</v>
      </c>
      <c r="L38" t="s">
        <v>644</v>
      </c>
      <c r="M38">
        <v>256514.06</v>
      </c>
      <c r="N38">
        <v>442.58</v>
      </c>
      <c r="O38" t="s">
        <v>645</v>
      </c>
      <c r="P38" s="428">
        <v>391.05500000000001</v>
      </c>
      <c r="Q38">
        <v>12619141</v>
      </c>
      <c r="R38" t="s">
        <v>646</v>
      </c>
      <c r="S38">
        <v>2014872</v>
      </c>
      <c r="T38" t="s">
        <v>682</v>
      </c>
    </row>
    <row r="39" spans="1:20" x14ac:dyDescent="0.25">
      <c r="A39" t="s">
        <v>637</v>
      </c>
      <c r="B39" t="s">
        <v>677</v>
      </c>
      <c r="C39" t="s">
        <v>639</v>
      </c>
      <c r="D39" t="s">
        <v>663</v>
      </c>
      <c r="E39" t="s">
        <v>704</v>
      </c>
      <c r="F39">
        <v>528004120002</v>
      </c>
      <c r="G39" t="s">
        <v>642</v>
      </c>
      <c r="H39">
        <v>583137</v>
      </c>
      <c r="I39" t="s">
        <v>33</v>
      </c>
      <c r="J39">
        <v>202201</v>
      </c>
      <c r="K39">
        <v>44586</v>
      </c>
      <c r="L39" t="s">
        <v>644</v>
      </c>
      <c r="M39">
        <v>501775.24</v>
      </c>
      <c r="N39">
        <v>865.74</v>
      </c>
      <c r="O39" t="s">
        <v>645</v>
      </c>
      <c r="P39" s="428">
        <v>764.95</v>
      </c>
      <c r="Q39">
        <v>12619141</v>
      </c>
      <c r="R39" t="s">
        <v>646</v>
      </c>
      <c r="S39">
        <v>2038727</v>
      </c>
      <c r="T39" t="s">
        <v>721</v>
      </c>
    </row>
    <row r="40" spans="1:20" x14ac:dyDescent="0.25">
      <c r="A40" t="s">
        <v>637</v>
      </c>
      <c r="B40" t="s">
        <v>677</v>
      </c>
      <c r="C40" t="s">
        <v>639</v>
      </c>
      <c r="D40" t="s">
        <v>651</v>
      </c>
      <c r="E40" t="s">
        <v>673</v>
      </c>
      <c r="F40">
        <v>528004120002</v>
      </c>
      <c r="G40" t="s">
        <v>642</v>
      </c>
      <c r="H40">
        <v>583148</v>
      </c>
      <c r="I40" t="s">
        <v>699</v>
      </c>
      <c r="J40">
        <v>202201</v>
      </c>
      <c r="K40">
        <v>44586</v>
      </c>
      <c r="L40" t="s">
        <v>644</v>
      </c>
      <c r="M40">
        <v>12633.04</v>
      </c>
      <c r="N40">
        <v>21.8</v>
      </c>
      <c r="O40" t="s">
        <v>645</v>
      </c>
      <c r="P40" s="428">
        <v>19.262</v>
      </c>
      <c r="Q40">
        <v>12619141</v>
      </c>
      <c r="R40" t="s">
        <v>646</v>
      </c>
      <c r="S40">
        <v>2027008</v>
      </c>
      <c r="T40" t="s">
        <v>717</v>
      </c>
    </row>
    <row r="41" spans="1:20" x14ac:dyDescent="0.25">
      <c r="A41" t="s">
        <v>637</v>
      </c>
      <c r="B41" t="s">
        <v>677</v>
      </c>
      <c r="C41" t="s">
        <v>639</v>
      </c>
      <c r="D41" t="s">
        <v>651</v>
      </c>
      <c r="E41" t="s">
        <v>667</v>
      </c>
      <c r="F41">
        <v>528004120002</v>
      </c>
      <c r="G41" t="s">
        <v>642</v>
      </c>
      <c r="H41">
        <v>583149</v>
      </c>
      <c r="I41" t="s">
        <v>680</v>
      </c>
      <c r="J41">
        <v>202201</v>
      </c>
      <c r="K41">
        <v>44586</v>
      </c>
      <c r="L41" t="s">
        <v>644</v>
      </c>
      <c r="M41">
        <v>133924.85</v>
      </c>
      <c r="N41">
        <v>231.07</v>
      </c>
      <c r="O41" t="s">
        <v>645</v>
      </c>
      <c r="P41" s="428">
        <v>204.16900000000001</v>
      </c>
      <c r="Q41">
        <v>12619141</v>
      </c>
      <c r="R41" t="s">
        <v>646</v>
      </c>
      <c r="S41">
        <v>8540358</v>
      </c>
      <c r="T41" t="s">
        <v>711</v>
      </c>
    </row>
    <row r="42" spans="1:20" x14ac:dyDescent="0.25">
      <c r="A42" t="s">
        <v>637</v>
      </c>
      <c r="B42" t="s">
        <v>677</v>
      </c>
      <c r="C42" t="s">
        <v>639</v>
      </c>
      <c r="D42" t="s">
        <v>651</v>
      </c>
      <c r="E42" t="s">
        <v>686</v>
      </c>
      <c r="F42">
        <v>528004120002</v>
      </c>
      <c r="G42" t="s">
        <v>642</v>
      </c>
      <c r="H42">
        <v>583153</v>
      </c>
      <c r="I42" t="s">
        <v>722</v>
      </c>
      <c r="J42">
        <v>202201</v>
      </c>
      <c r="K42">
        <v>44586</v>
      </c>
      <c r="L42" t="s">
        <v>644</v>
      </c>
      <c r="M42">
        <v>59146.26</v>
      </c>
      <c r="N42">
        <v>102.05</v>
      </c>
      <c r="O42" t="s">
        <v>645</v>
      </c>
      <c r="P42" s="428">
        <v>90.168999999999997</v>
      </c>
      <c r="Q42">
        <v>12619141</v>
      </c>
      <c r="R42" t="s">
        <v>646</v>
      </c>
      <c r="S42">
        <v>8540401</v>
      </c>
      <c r="T42" t="s">
        <v>723</v>
      </c>
    </row>
    <row r="43" spans="1:20" x14ac:dyDescent="0.25">
      <c r="A43" t="s">
        <v>637</v>
      </c>
      <c r="B43" t="s">
        <v>677</v>
      </c>
      <c r="C43" t="s">
        <v>639</v>
      </c>
      <c r="D43" t="s">
        <v>651</v>
      </c>
      <c r="E43" t="s">
        <v>667</v>
      </c>
      <c r="F43">
        <v>528004120002</v>
      </c>
      <c r="G43" t="s">
        <v>642</v>
      </c>
      <c r="H43">
        <v>583149</v>
      </c>
      <c r="I43" t="s">
        <v>680</v>
      </c>
      <c r="J43">
        <v>202201</v>
      </c>
      <c r="K43">
        <v>44586</v>
      </c>
      <c r="L43" t="s">
        <v>644</v>
      </c>
      <c r="M43">
        <v>116072.01</v>
      </c>
      <c r="N43">
        <v>200.27</v>
      </c>
      <c r="O43" t="s">
        <v>645</v>
      </c>
      <c r="P43" s="428">
        <v>176.95400000000001</v>
      </c>
      <c r="Q43">
        <v>12619141</v>
      </c>
      <c r="R43" t="s">
        <v>646</v>
      </c>
      <c r="S43">
        <v>8540399</v>
      </c>
      <c r="T43" t="s">
        <v>716</v>
      </c>
    </row>
    <row r="44" spans="1:20" x14ac:dyDescent="0.25">
      <c r="A44" t="s">
        <v>637</v>
      </c>
      <c r="B44" t="s">
        <v>677</v>
      </c>
      <c r="C44" t="s">
        <v>639</v>
      </c>
      <c r="D44" t="s">
        <v>651</v>
      </c>
      <c r="E44" t="s">
        <v>673</v>
      </c>
      <c r="F44">
        <v>528004120002</v>
      </c>
      <c r="G44" t="s">
        <v>642</v>
      </c>
      <c r="H44">
        <v>583148</v>
      </c>
      <c r="I44" t="s">
        <v>699</v>
      </c>
      <c r="J44">
        <v>202201</v>
      </c>
      <c r="K44">
        <v>44586</v>
      </c>
      <c r="L44" t="s">
        <v>644</v>
      </c>
      <c r="M44">
        <v>41079.410000000003</v>
      </c>
      <c r="N44">
        <v>70.88</v>
      </c>
      <c r="O44" t="s">
        <v>645</v>
      </c>
      <c r="P44" s="428">
        <v>62.628</v>
      </c>
      <c r="Q44">
        <v>12619141</v>
      </c>
      <c r="R44" t="s">
        <v>646</v>
      </c>
      <c r="S44">
        <v>2030994</v>
      </c>
      <c r="T44" t="s">
        <v>715</v>
      </c>
    </row>
    <row r="45" spans="1:20" x14ac:dyDescent="0.25">
      <c r="A45" t="s">
        <v>637</v>
      </c>
      <c r="B45" t="s">
        <v>677</v>
      </c>
      <c r="C45" t="s">
        <v>639</v>
      </c>
      <c r="D45" t="s">
        <v>651</v>
      </c>
      <c r="E45" t="s">
        <v>673</v>
      </c>
      <c r="F45">
        <v>528004120002</v>
      </c>
      <c r="G45" t="s">
        <v>642</v>
      </c>
      <c r="H45">
        <v>583148</v>
      </c>
      <c r="I45" t="s">
        <v>699</v>
      </c>
      <c r="J45">
        <v>202201</v>
      </c>
      <c r="K45">
        <v>44586</v>
      </c>
      <c r="L45" t="s">
        <v>644</v>
      </c>
      <c r="M45">
        <v>40272.480000000003</v>
      </c>
      <c r="N45">
        <v>69.48</v>
      </c>
      <c r="O45" t="s">
        <v>645</v>
      </c>
      <c r="P45" s="428">
        <v>61.390999999999998</v>
      </c>
      <c r="Q45">
        <v>12619141</v>
      </c>
      <c r="R45" t="s">
        <v>646</v>
      </c>
      <c r="S45">
        <v>8540386</v>
      </c>
      <c r="T45" t="s">
        <v>714</v>
      </c>
    </row>
    <row r="46" spans="1:20" x14ac:dyDescent="0.25">
      <c r="A46" t="s">
        <v>637</v>
      </c>
      <c r="B46" t="s">
        <v>677</v>
      </c>
      <c r="C46" t="s">
        <v>639</v>
      </c>
      <c r="D46" t="s">
        <v>651</v>
      </c>
      <c r="E46" t="s">
        <v>673</v>
      </c>
      <c r="F46">
        <v>528004120002</v>
      </c>
      <c r="G46" t="s">
        <v>642</v>
      </c>
      <c r="H46">
        <v>583148</v>
      </c>
      <c r="I46" t="s">
        <v>699</v>
      </c>
      <c r="J46">
        <v>202201</v>
      </c>
      <c r="K46">
        <v>44586</v>
      </c>
      <c r="L46" t="s">
        <v>644</v>
      </c>
      <c r="M46">
        <v>72220.66</v>
      </c>
      <c r="N46">
        <v>124.61</v>
      </c>
      <c r="O46" t="s">
        <v>645</v>
      </c>
      <c r="P46" s="428">
        <v>110.10299999999999</v>
      </c>
      <c r="Q46">
        <v>12619141</v>
      </c>
      <c r="R46" t="s">
        <v>646</v>
      </c>
      <c r="S46">
        <v>8540279</v>
      </c>
      <c r="T46" t="s">
        <v>712</v>
      </c>
    </row>
    <row r="47" spans="1:20" x14ac:dyDescent="0.25">
      <c r="A47" t="s">
        <v>637</v>
      </c>
      <c r="B47" t="s">
        <v>730</v>
      </c>
      <c r="C47" t="s">
        <v>639</v>
      </c>
      <c r="D47" t="s">
        <v>640</v>
      </c>
      <c r="E47" t="s">
        <v>641</v>
      </c>
      <c r="F47">
        <v>528004120002</v>
      </c>
      <c r="G47" t="s">
        <v>642</v>
      </c>
      <c r="H47">
        <v>583145</v>
      </c>
      <c r="I47" t="s">
        <v>643</v>
      </c>
      <c r="J47">
        <v>202201</v>
      </c>
      <c r="K47">
        <v>44587</v>
      </c>
      <c r="L47" t="s">
        <v>727</v>
      </c>
      <c r="M47">
        <v>4.5999999999999996</v>
      </c>
      <c r="N47">
        <v>4.5999999999999996</v>
      </c>
      <c r="O47" t="s">
        <v>645</v>
      </c>
      <c r="P47" s="428">
        <v>4.0640000000000001</v>
      </c>
      <c r="Q47">
        <v>12619141</v>
      </c>
      <c r="R47" t="s">
        <v>646</v>
      </c>
      <c r="S47">
        <v>9982557</v>
      </c>
      <c r="T47" t="s">
        <v>731</v>
      </c>
    </row>
    <row r="48" spans="1:20" x14ac:dyDescent="0.25">
      <c r="A48" t="s">
        <v>637</v>
      </c>
      <c r="B48" t="s">
        <v>730</v>
      </c>
      <c r="C48" t="s">
        <v>639</v>
      </c>
      <c r="D48" t="s">
        <v>640</v>
      </c>
      <c r="E48" t="s">
        <v>648</v>
      </c>
      <c r="F48">
        <v>528004120002</v>
      </c>
      <c r="G48" t="s">
        <v>642</v>
      </c>
      <c r="H48">
        <v>583144</v>
      </c>
      <c r="I48" t="s">
        <v>40</v>
      </c>
      <c r="J48">
        <v>202201</v>
      </c>
      <c r="K48">
        <v>44587</v>
      </c>
      <c r="L48" t="s">
        <v>727</v>
      </c>
      <c r="M48">
        <v>5.16</v>
      </c>
      <c r="N48">
        <v>5.16</v>
      </c>
      <c r="O48" t="s">
        <v>645</v>
      </c>
      <c r="P48" s="428">
        <v>4.5590000000000002</v>
      </c>
      <c r="Q48">
        <v>12619141</v>
      </c>
      <c r="R48" t="s">
        <v>646</v>
      </c>
      <c r="S48">
        <v>9985201</v>
      </c>
      <c r="T48" t="s">
        <v>735</v>
      </c>
    </row>
    <row r="49" spans="1:20" x14ac:dyDescent="0.25">
      <c r="A49" t="s">
        <v>637</v>
      </c>
      <c r="B49" t="s">
        <v>726</v>
      </c>
      <c r="C49" t="s">
        <v>639</v>
      </c>
      <c r="D49" t="s">
        <v>640</v>
      </c>
      <c r="E49" t="s">
        <v>641</v>
      </c>
      <c r="F49">
        <v>528004120002</v>
      </c>
      <c r="G49" t="s">
        <v>642</v>
      </c>
      <c r="H49">
        <v>583145</v>
      </c>
      <c r="I49" t="s">
        <v>643</v>
      </c>
      <c r="J49">
        <v>202201</v>
      </c>
      <c r="K49">
        <v>44587</v>
      </c>
      <c r="L49" t="s">
        <v>727</v>
      </c>
      <c r="M49">
        <v>183.96</v>
      </c>
      <c r="N49">
        <v>183.96</v>
      </c>
      <c r="O49" t="s">
        <v>645</v>
      </c>
      <c r="P49" s="428">
        <v>162.54300000000001</v>
      </c>
      <c r="Q49">
        <v>12619141</v>
      </c>
      <c r="R49" t="s">
        <v>646</v>
      </c>
      <c r="S49">
        <v>9982557</v>
      </c>
      <c r="T49" t="s">
        <v>728</v>
      </c>
    </row>
    <row r="50" spans="1:20" x14ac:dyDescent="0.25">
      <c r="A50" t="s">
        <v>637</v>
      </c>
      <c r="B50" t="s">
        <v>726</v>
      </c>
      <c r="C50" t="s">
        <v>639</v>
      </c>
      <c r="D50" t="s">
        <v>640</v>
      </c>
      <c r="E50" t="s">
        <v>648</v>
      </c>
      <c r="F50">
        <v>528004120002</v>
      </c>
      <c r="G50" t="s">
        <v>642</v>
      </c>
      <c r="H50">
        <v>583144</v>
      </c>
      <c r="I50" t="s">
        <v>40</v>
      </c>
      <c r="J50">
        <v>202201</v>
      </c>
      <c r="K50">
        <v>44587</v>
      </c>
      <c r="L50" t="s">
        <v>727</v>
      </c>
      <c r="M50">
        <v>206.37</v>
      </c>
      <c r="N50">
        <v>206.37</v>
      </c>
      <c r="O50" t="s">
        <v>645</v>
      </c>
      <c r="P50" s="428">
        <v>182.34399999999999</v>
      </c>
      <c r="Q50">
        <v>12619141</v>
      </c>
      <c r="R50" t="s">
        <v>646</v>
      </c>
      <c r="S50">
        <v>9985201</v>
      </c>
      <c r="T50" t="s">
        <v>729</v>
      </c>
    </row>
    <row r="51" spans="1:20" x14ac:dyDescent="0.25">
      <c r="A51" t="s">
        <v>637</v>
      </c>
      <c r="B51" t="s">
        <v>736</v>
      </c>
      <c r="C51" t="s">
        <v>639</v>
      </c>
      <c r="D51" t="s">
        <v>640</v>
      </c>
      <c r="E51" t="s">
        <v>648</v>
      </c>
      <c r="F51">
        <v>528004120002</v>
      </c>
      <c r="G51" t="s">
        <v>642</v>
      </c>
      <c r="H51">
        <v>583144</v>
      </c>
      <c r="I51" t="s">
        <v>40</v>
      </c>
      <c r="J51">
        <v>202201</v>
      </c>
      <c r="K51">
        <v>44587</v>
      </c>
      <c r="L51" t="s">
        <v>727</v>
      </c>
      <c r="M51">
        <v>20.64</v>
      </c>
      <c r="N51">
        <v>20.64</v>
      </c>
      <c r="O51" t="s">
        <v>645</v>
      </c>
      <c r="P51" s="428">
        <v>18.236999999999998</v>
      </c>
      <c r="Q51">
        <v>12619141</v>
      </c>
      <c r="R51" t="s">
        <v>646</v>
      </c>
      <c r="S51">
        <v>9985201</v>
      </c>
      <c r="T51" t="s">
        <v>741</v>
      </c>
    </row>
    <row r="52" spans="1:20" x14ac:dyDescent="0.25">
      <c r="A52" t="s">
        <v>637</v>
      </c>
      <c r="B52" t="s">
        <v>736</v>
      </c>
      <c r="C52" t="s">
        <v>639</v>
      </c>
      <c r="D52" t="s">
        <v>640</v>
      </c>
      <c r="E52" t="s">
        <v>641</v>
      </c>
      <c r="F52">
        <v>528004120002</v>
      </c>
      <c r="G52" t="s">
        <v>642</v>
      </c>
      <c r="H52">
        <v>583145</v>
      </c>
      <c r="I52" t="s">
        <v>643</v>
      </c>
      <c r="J52">
        <v>202201</v>
      </c>
      <c r="K52">
        <v>44587</v>
      </c>
      <c r="L52" t="s">
        <v>727</v>
      </c>
      <c r="M52">
        <v>18.399999999999999</v>
      </c>
      <c r="N52">
        <v>18.399999999999999</v>
      </c>
      <c r="O52" t="s">
        <v>645</v>
      </c>
      <c r="P52" s="428">
        <v>16.257999999999999</v>
      </c>
      <c r="Q52">
        <v>12619141</v>
      </c>
      <c r="R52" t="s">
        <v>646</v>
      </c>
      <c r="S52">
        <v>9982557</v>
      </c>
      <c r="T52" t="s">
        <v>737</v>
      </c>
    </row>
    <row r="53" spans="1:20" x14ac:dyDescent="0.25">
      <c r="A53" t="s">
        <v>637</v>
      </c>
      <c r="B53" t="s">
        <v>732</v>
      </c>
      <c r="C53" t="s">
        <v>639</v>
      </c>
      <c r="D53" t="s">
        <v>640</v>
      </c>
      <c r="E53" t="s">
        <v>641</v>
      </c>
      <c r="F53">
        <v>528004120002</v>
      </c>
      <c r="G53" t="s">
        <v>642</v>
      </c>
      <c r="H53">
        <v>583145</v>
      </c>
      <c r="I53" t="s">
        <v>643</v>
      </c>
      <c r="J53">
        <v>202201</v>
      </c>
      <c r="K53">
        <v>44587</v>
      </c>
      <c r="L53" t="s">
        <v>727</v>
      </c>
      <c r="M53">
        <v>32.81</v>
      </c>
      <c r="N53">
        <v>32.81</v>
      </c>
      <c r="O53" t="s">
        <v>645</v>
      </c>
      <c r="P53" s="428">
        <v>28.99</v>
      </c>
      <c r="Q53">
        <v>12619141</v>
      </c>
      <c r="R53" t="s">
        <v>646</v>
      </c>
      <c r="S53">
        <v>9982557</v>
      </c>
      <c r="T53" t="s">
        <v>738</v>
      </c>
    </row>
    <row r="54" spans="1:20" x14ac:dyDescent="0.25">
      <c r="A54" t="s">
        <v>637</v>
      </c>
      <c r="B54" t="s">
        <v>732</v>
      </c>
      <c r="C54" t="s">
        <v>639</v>
      </c>
      <c r="D54" t="s">
        <v>640</v>
      </c>
      <c r="E54" t="s">
        <v>641</v>
      </c>
      <c r="F54">
        <v>528004120002</v>
      </c>
      <c r="G54" t="s">
        <v>642</v>
      </c>
      <c r="H54">
        <v>583145</v>
      </c>
      <c r="I54" t="s">
        <v>643</v>
      </c>
      <c r="J54">
        <v>202201</v>
      </c>
      <c r="K54">
        <v>44587</v>
      </c>
      <c r="L54" t="s">
        <v>727</v>
      </c>
      <c r="M54">
        <v>7.94</v>
      </c>
      <c r="N54">
        <v>7.94</v>
      </c>
      <c r="O54" t="s">
        <v>645</v>
      </c>
      <c r="P54" s="428">
        <v>7.016</v>
      </c>
      <c r="Q54">
        <v>12619141</v>
      </c>
      <c r="R54" t="s">
        <v>646</v>
      </c>
      <c r="S54">
        <v>9982557</v>
      </c>
      <c r="T54" t="s">
        <v>733</v>
      </c>
    </row>
    <row r="55" spans="1:20" x14ac:dyDescent="0.25">
      <c r="A55" t="s">
        <v>637</v>
      </c>
      <c r="B55" t="s">
        <v>732</v>
      </c>
      <c r="C55" t="s">
        <v>639</v>
      </c>
      <c r="D55" t="s">
        <v>640</v>
      </c>
      <c r="E55" t="s">
        <v>648</v>
      </c>
      <c r="F55">
        <v>528004120002</v>
      </c>
      <c r="G55" t="s">
        <v>642</v>
      </c>
      <c r="H55">
        <v>583144</v>
      </c>
      <c r="I55" t="s">
        <v>40</v>
      </c>
      <c r="J55">
        <v>202201</v>
      </c>
      <c r="K55">
        <v>44587</v>
      </c>
      <c r="L55" t="s">
        <v>727</v>
      </c>
      <c r="M55">
        <v>34.67</v>
      </c>
      <c r="N55">
        <v>34.67</v>
      </c>
      <c r="O55" t="s">
        <v>645</v>
      </c>
      <c r="P55" s="428">
        <v>30.634</v>
      </c>
      <c r="Q55">
        <v>12619141</v>
      </c>
      <c r="R55" t="s">
        <v>646</v>
      </c>
      <c r="S55">
        <v>9985201</v>
      </c>
      <c r="T55" t="s">
        <v>734</v>
      </c>
    </row>
    <row r="56" spans="1:20" x14ac:dyDescent="0.25">
      <c r="A56" t="s">
        <v>637</v>
      </c>
      <c r="B56" t="s">
        <v>732</v>
      </c>
      <c r="C56" t="s">
        <v>639</v>
      </c>
      <c r="D56" t="s">
        <v>640</v>
      </c>
      <c r="E56" t="s">
        <v>648</v>
      </c>
      <c r="F56">
        <v>528004120002</v>
      </c>
      <c r="G56" t="s">
        <v>642</v>
      </c>
      <c r="H56">
        <v>583144</v>
      </c>
      <c r="I56" t="s">
        <v>40</v>
      </c>
      <c r="J56">
        <v>202201</v>
      </c>
      <c r="K56">
        <v>44587</v>
      </c>
      <c r="L56" t="s">
        <v>727</v>
      </c>
      <c r="M56">
        <v>8.39</v>
      </c>
      <c r="N56">
        <v>8.39</v>
      </c>
      <c r="O56" t="s">
        <v>645</v>
      </c>
      <c r="P56" s="428">
        <v>7.4130000000000003</v>
      </c>
      <c r="Q56">
        <v>12619141</v>
      </c>
      <c r="R56" t="s">
        <v>646</v>
      </c>
      <c r="S56">
        <v>9985201</v>
      </c>
      <c r="T56" t="s">
        <v>739</v>
      </c>
    </row>
    <row r="57" spans="1:20" x14ac:dyDescent="0.25">
      <c r="A57" t="s">
        <v>637</v>
      </c>
      <c r="B57" t="s">
        <v>732</v>
      </c>
      <c r="C57" t="s">
        <v>639</v>
      </c>
      <c r="D57" t="s">
        <v>640</v>
      </c>
      <c r="E57" t="s">
        <v>648</v>
      </c>
      <c r="F57">
        <v>528004120002</v>
      </c>
      <c r="G57" t="s">
        <v>642</v>
      </c>
      <c r="H57">
        <v>583144</v>
      </c>
      <c r="I57" t="s">
        <v>40</v>
      </c>
      <c r="J57">
        <v>202201</v>
      </c>
      <c r="K57">
        <v>44587</v>
      </c>
      <c r="L57" t="s">
        <v>727</v>
      </c>
      <c r="M57">
        <v>82.55</v>
      </c>
      <c r="N57">
        <v>82.55</v>
      </c>
      <c r="O57" t="s">
        <v>645</v>
      </c>
      <c r="P57" s="428">
        <v>72.938999999999993</v>
      </c>
      <c r="Q57">
        <v>12619141</v>
      </c>
      <c r="R57" t="s">
        <v>646</v>
      </c>
      <c r="S57">
        <v>9985201</v>
      </c>
      <c r="T57" t="s">
        <v>740</v>
      </c>
    </row>
    <row r="58" spans="1:20" x14ac:dyDescent="0.25">
      <c r="A58" t="s">
        <v>637</v>
      </c>
      <c r="B58" t="s">
        <v>736</v>
      </c>
      <c r="C58" t="s">
        <v>639</v>
      </c>
      <c r="D58" t="s">
        <v>640</v>
      </c>
      <c r="E58" t="s">
        <v>708</v>
      </c>
      <c r="F58">
        <v>528004120002</v>
      </c>
      <c r="G58" t="s">
        <v>642</v>
      </c>
      <c r="H58">
        <v>583155</v>
      </c>
      <c r="I58" t="s">
        <v>45</v>
      </c>
      <c r="J58">
        <v>202201</v>
      </c>
      <c r="K58">
        <v>44588</v>
      </c>
      <c r="L58" t="s">
        <v>644</v>
      </c>
      <c r="M58">
        <v>5590</v>
      </c>
      <c r="N58">
        <v>9.64</v>
      </c>
      <c r="O58" t="s">
        <v>645</v>
      </c>
      <c r="P58" s="428">
        <v>8.5180000000000007</v>
      </c>
      <c r="Q58">
        <v>12619141</v>
      </c>
      <c r="R58" t="s">
        <v>646</v>
      </c>
      <c r="S58">
        <v>8540039</v>
      </c>
      <c r="T58" t="s">
        <v>742</v>
      </c>
    </row>
    <row r="59" spans="1:20" x14ac:dyDescent="0.25">
      <c r="A59" t="s">
        <v>637</v>
      </c>
      <c r="B59" t="s">
        <v>736</v>
      </c>
      <c r="C59" t="s">
        <v>639</v>
      </c>
      <c r="D59" t="s">
        <v>640</v>
      </c>
      <c r="E59" t="s">
        <v>678</v>
      </c>
      <c r="F59">
        <v>528004120002</v>
      </c>
      <c r="G59" t="s">
        <v>642</v>
      </c>
      <c r="H59">
        <v>583147</v>
      </c>
      <c r="I59" t="s">
        <v>41</v>
      </c>
      <c r="J59">
        <v>202201</v>
      </c>
      <c r="K59">
        <v>44588</v>
      </c>
      <c r="L59" t="s">
        <v>644</v>
      </c>
      <c r="M59">
        <v>10481.25</v>
      </c>
      <c r="N59">
        <v>18.079999999999998</v>
      </c>
      <c r="O59" t="s">
        <v>645</v>
      </c>
      <c r="P59" s="428">
        <v>15.975</v>
      </c>
      <c r="Q59">
        <v>12619141</v>
      </c>
      <c r="R59" t="s">
        <v>646</v>
      </c>
      <c r="S59">
        <v>2014079</v>
      </c>
      <c r="T59" t="s">
        <v>753</v>
      </c>
    </row>
    <row r="60" spans="1:20" x14ac:dyDescent="0.25">
      <c r="A60" t="s">
        <v>637</v>
      </c>
      <c r="B60" t="s">
        <v>736</v>
      </c>
      <c r="C60" t="s">
        <v>639</v>
      </c>
      <c r="D60" t="s">
        <v>640</v>
      </c>
      <c r="E60" t="s">
        <v>678</v>
      </c>
      <c r="F60">
        <v>528004120002</v>
      </c>
      <c r="G60" t="s">
        <v>642</v>
      </c>
      <c r="H60">
        <v>583147</v>
      </c>
      <c r="I60" t="s">
        <v>41</v>
      </c>
      <c r="J60">
        <v>202201</v>
      </c>
      <c r="K60">
        <v>44588</v>
      </c>
      <c r="L60" t="s">
        <v>644</v>
      </c>
      <c r="M60">
        <v>4031.25</v>
      </c>
      <c r="N60">
        <v>6.96</v>
      </c>
      <c r="O60" t="s">
        <v>645</v>
      </c>
      <c r="P60" s="428">
        <v>6.15</v>
      </c>
      <c r="Q60">
        <v>12619141</v>
      </c>
      <c r="R60" t="s">
        <v>646</v>
      </c>
      <c r="S60">
        <v>2017279</v>
      </c>
      <c r="T60" t="s">
        <v>751</v>
      </c>
    </row>
    <row r="61" spans="1:20" x14ac:dyDescent="0.25">
      <c r="A61" t="s">
        <v>637</v>
      </c>
      <c r="B61" t="s">
        <v>736</v>
      </c>
      <c r="C61" t="s">
        <v>639</v>
      </c>
      <c r="D61" t="s">
        <v>640</v>
      </c>
      <c r="E61" t="s">
        <v>686</v>
      </c>
      <c r="F61">
        <v>528004120002</v>
      </c>
      <c r="G61" t="s">
        <v>642</v>
      </c>
      <c r="H61">
        <v>583150</v>
      </c>
      <c r="I61" t="s">
        <v>687</v>
      </c>
      <c r="J61">
        <v>202201</v>
      </c>
      <c r="K61">
        <v>44588</v>
      </c>
      <c r="L61" t="s">
        <v>644</v>
      </c>
      <c r="M61">
        <v>11425.71</v>
      </c>
      <c r="N61">
        <v>19.71</v>
      </c>
      <c r="O61" t="s">
        <v>645</v>
      </c>
      <c r="P61" s="428">
        <v>17.414999999999999</v>
      </c>
      <c r="Q61">
        <v>12619141</v>
      </c>
      <c r="R61" t="s">
        <v>646</v>
      </c>
      <c r="S61">
        <v>2011105</v>
      </c>
      <c r="T61" t="s">
        <v>747</v>
      </c>
    </row>
    <row r="62" spans="1:20" x14ac:dyDescent="0.25">
      <c r="A62" t="s">
        <v>637</v>
      </c>
      <c r="B62" t="s">
        <v>736</v>
      </c>
      <c r="C62" t="s">
        <v>639</v>
      </c>
      <c r="D62" t="s">
        <v>640</v>
      </c>
      <c r="E62" t="s">
        <v>673</v>
      </c>
      <c r="F62">
        <v>528004120002</v>
      </c>
      <c r="G62" t="s">
        <v>642</v>
      </c>
      <c r="H62">
        <v>583146</v>
      </c>
      <c r="I62" t="s">
        <v>683</v>
      </c>
      <c r="J62">
        <v>202201</v>
      </c>
      <c r="K62">
        <v>44588</v>
      </c>
      <c r="L62" t="s">
        <v>644</v>
      </c>
      <c r="M62">
        <v>6789.47</v>
      </c>
      <c r="N62">
        <v>11.71</v>
      </c>
      <c r="O62" t="s">
        <v>645</v>
      </c>
      <c r="P62" s="428">
        <v>10.347</v>
      </c>
      <c r="Q62">
        <v>12619141</v>
      </c>
      <c r="R62" t="s">
        <v>646</v>
      </c>
      <c r="S62">
        <v>8540353</v>
      </c>
      <c r="T62" t="s">
        <v>748</v>
      </c>
    </row>
    <row r="63" spans="1:20" x14ac:dyDescent="0.25">
      <c r="A63" t="s">
        <v>637</v>
      </c>
      <c r="B63" t="s">
        <v>736</v>
      </c>
      <c r="C63" t="s">
        <v>639</v>
      </c>
      <c r="D63" t="s">
        <v>640</v>
      </c>
      <c r="E63" t="s">
        <v>667</v>
      </c>
      <c r="F63">
        <v>528004120002</v>
      </c>
      <c r="G63" t="s">
        <v>642</v>
      </c>
      <c r="H63">
        <v>583149</v>
      </c>
      <c r="I63" t="s">
        <v>680</v>
      </c>
      <c r="J63">
        <v>202201</v>
      </c>
      <c r="K63">
        <v>44588</v>
      </c>
      <c r="L63" t="s">
        <v>644</v>
      </c>
      <c r="M63">
        <v>14333.33</v>
      </c>
      <c r="N63">
        <v>24.73</v>
      </c>
      <c r="O63" t="s">
        <v>645</v>
      </c>
      <c r="P63" s="428">
        <v>21.850999999999999</v>
      </c>
      <c r="Q63">
        <v>12619141</v>
      </c>
      <c r="R63" t="s">
        <v>646</v>
      </c>
      <c r="S63">
        <v>8540392</v>
      </c>
      <c r="T63" t="s">
        <v>744</v>
      </c>
    </row>
    <row r="64" spans="1:20" x14ac:dyDescent="0.25">
      <c r="A64" t="s">
        <v>637</v>
      </c>
      <c r="B64" t="s">
        <v>736</v>
      </c>
      <c r="C64" t="s">
        <v>639</v>
      </c>
      <c r="D64" t="s">
        <v>640</v>
      </c>
      <c r="E64" t="s">
        <v>673</v>
      </c>
      <c r="F64">
        <v>528004120002</v>
      </c>
      <c r="G64" t="s">
        <v>642</v>
      </c>
      <c r="H64">
        <v>583148</v>
      </c>
      <c r="I64" t="s">
        <v>699</v>
      </c>
      <c r="J64">
        <v>202201</v>
      </c>
      <c r="K64">
        <v>44588</v>
      </c>
      <c r="L64" t="s">
        <v>644</v>
      </c>
      <c r="M64">
        <v>10044.4</v>
      </c>
      <c r="N64">
        <v>17.329999999999998</v>
      </c>
      <c r="O64" t="s">
        <v>645</v>
      </c>
      <c r="P64" s="428">
        <v>15.311999999999999</v>
      </c>
      <c r="Q64">
        <v>12619141</v>
      </c>
      <c r="R64" t="s">
        <v>646</v>
      </c>
      <c r="S64">
        <v>8540206</v>
      </c>
      <c r="T64" t="s">
        <v>745</v>
      </c>
    </row>
    <row r="65" spans="1:20" x14ac:dyDescent="0.25">
      <c r="A65" t="s">
        <v>637</v>
      </c>
      <c r="B65" t="s">
        <v>736</v>
      </c>
      <c r="C65" t="s">
        <v>639</v>
      </c>
      <c r="D65" t="s">
        <v>640</v>
      </c>
      <c r="E65" t="s">
        <v>673</v>
      </c>
      <c r="F65">
        <v>528004120002</v>
      </c>
      <c r="G65" t="s">
        <v>642</v>
      </c>
      <c r="H65">
        <v>583148</v>
      </c>
      <c r="I65" t="s">
        <v>699</v>
      </c>
      <c r="J65">
        <v>202201</v>
      </c>
      <c r="K65">
        <v>44588</v>
      </c>
      <c r="L65" t="s">
        <v>644</v>
      </c>
      <c r="M65">
        <v>9759.8799999999992</v>
      </c>
      <c r="N65">
        <v>16.84</v>
      </c>
      <c r="O65" t="s">
        <v>645</v>
      </c>
      <c r="P65" s="428">
        <v>14.879</v>
      </c>
      <c r="Q65">
        <v>12619141</v>
      </c>
      <c r="R65" t="s">
        <v>646</v>
      </c>
      <c r="S65">
        <v>2031224</v>
      </c>
      <c r="T65" t="s">
        <v>746</v>
      </c>
    </row>
    <row r="66" spans="1:20" x14ac:dyDescent="0.25">
      <c r="A66" t="s">
        <v>637</v>
      </c>
      <c r="B66" t="s">
        <v>819</v>
      </c>
      <c r="C66" t="s">
        <v>639</v>
      </c>
      <c r="D66" t="s">
        <v>718</v>
      </c>
      <c r="E66" t="s">
        <v>811</v>
      </c>
      <c r="F66">
        <v>528004120032</v>
      </c>
      <c r="G66" t="s">
        <v>812</v>
      </c>
      <c r="H66">
        <v>583631</v>
      </c>
      <c r="I66" t="s">
        <v>333</v>
      </c>
      <c r="J66">
        <v>202201</v>
      </c>
      <c r="K66">
        <v>44588</v>
      </c>
      <c r="L66" t="s">
        <v>644</v>
      </c>
      <c r="M66">
        <v>68000</v>
      </c>
      <c r="N66">
        <v>117.32</v>
      </c>
      <c r="O66" t="s">
        <v>645</v>
      </c>
      <c r="P66" s="428">
        <v>103.66200000000001</v>
      </c>
      <c r="Q66">
        <v>30479365</v>
      </c>
      <c r="T66" t="s">
        <v>820</v>
      </c>
    </row>
    <row r="67" spans="1:20" x14ac:dyDescent="0.25">
      <c r="A67" t="s">
        <v>637</v>
      </c>
      <c r="B67" t="s">
        <v>814</v>
      </c>
      <c r="C67" t="s">
        <v>639</v>
      </c>
      <c r="D67" t="s">
        <v>663</v>
      </c>
      <c r="E67" t="s">
        <v>704</v>
      </c>
      <c r="F67">
        <v>528004120003</v>
      </c>
      <c r="G67" t="s">
        <v>816</v>
      </c>
      <c r="H67">
        <v>583556</v>
      </c>
      <c r="I67" t="s">
        <v>73</v>
      </c>
      <c r="J67">
        <v>202201</v>
      </c>
      <c r="K67">
        <v>44588</v>
      </c>
      <c r="L67" t="s">
        <v>644</v>
      </c>
      <c r="M67">
        <v>40500</v>
      </c>
      <c r="N67">
        <v>69.88</v>
      </c>
      <c r="O67" t="s">
        <v>645</v>
      </c>
      <c r="P67" s="428">
        <v>61.744999999999997</v>
      </c>
      <c r="Q67">
        <v>30480118</v>
      </c>
      <c r="T67" t="s">
        <v>817</v>
      </c>
    </row>
    <row r="68" spans="1:20" x14ac:dyDescent="0.25">
      <c r="A68" t="s">
        <v>637</v>
      </c>
      <c r="B68" t="s">
        <v>823</v>
      </c>
      <c r="C68" t="s">
        <v>639</v>
      </c>
      <c r="D68" t="s">
        <v>663</v>
      </c>
      <c r="E68" t="s">
        <v>704</v>
      </c>
      <c r="F68">
        <v>528004120003</v>
      </c>
      <c r="G68" t="s">
        <v>816</v>
      </c>
      <c r="H68">
        <v>583555</v>
      </c>
      <c r="I68" t="s">
        <v>70</v>
      </c>
      <c r="J68">
        <v>202201</v>
      </c>
      <c r="K68">
        <v>44588</v>
      </c>
      <c r="L68" t="s">
        <v>644</v>
      </c>
      <c r="M68">
        <v>8000</v>
      </c>
      <c r="N68">
        <v>13.8</v>
      </c>
      <c r="O68" t="s">
        <v>645</v>
      </c>
      <c r="P68" s="428">
        <v>12.193</v>
      </c>
      <c r="Q68">
        <v>30480118</v>
      </c>
      <c r="T68" t="s">
        <v>824</v>
      </c>
    </row>
    <row r="69" spans="1:20" x14ac:dyDescent="0.25">
      <c r="A69" t="s">
        <v>637</v>
      </c>
      <c r="B69" t="s">
        <v>814</v>
      </c>
      <c r="C69" t="s">
        <v>639</v>
      </c>
      <c r="D69" t="s">
        <v>663</v>
      </c>
      <c r="E69" t="s">
        <v>704</v>
      </c>
      <c r="F69">
        <v>528004120003</v>
      </c>
      <c r="G69" t="s">
        <v>816</v>
      </c>
      <c r="H69">
        <v>583556</v>
      </c>
      <c r="I69" t="s">
        <v>73</v>
      </c>
      <c r="J69">
        <v>202201</v>
      </c>
      <c r="K69">
        <v>44588</v>
      </c>
      <c r="L69" t="s">
        <v>644</v>
      </c>
      <c r="M69">
        <v>-3000</v>
      </c>
      <c r="N69">
        <v>-5.18</v>
      </c>
      <c r="O69" t="s">
        <v>645</v>
      </c>
      <c r="P69" s="428">
        <v>-4.577</v>
      </c>
      <c r="Q69">
        <v>30480118</v>
      </c>
      <c r="T69" t="s">
        <v>818</v>
      </c>
    </row>
    <row r="70" spans="1:20" x14ac:dyDescent="0.25">
      <c r="A70" t="s">
        <v>637</v>
      </c>
      <c r="B70" t="s">
        <v>814</v>
      </c>
      <c r="C70" t="s">
        <v>639</v>
      </c>
      <c r="D70" t="s">
        <v>718</v>
      </c>
      <c r="E70" t="s">
        <v>811</v>
      </c>
      <c r="F70">
        <v>528004120032</v>
      </c>
      <c r="G70" t="s">
        <v>812</v>
      </c>
      <c r="H70">
        <v>583631</v>
      </c>
      <c r="I70" t="s">
        <v>333</v>
      </c>
      <c r="J70">
        <v>202201</v>
      </c>
      <c r="K70">
        <v>44588</v>
      </c>
      <c r="L70" t="s">
        <v>644</v>
      </c>
      <c r="M70">
        <v>65000</v>
      </c>
      <c r="N70">
        <v>112.15</v>
      </c>
      <c r="O70" t="s">
        <v>645</v>
      </c>
      <c r="P70" s="428">
        <v>99.093000000000004</v>
      </c>
      <c r="Q70">
        <v>30479365</v>
      </c>
      <c r="T70" t="s">
        <v>815</v>
      </c>
    </row>
    <row r="71" spans="1:20" x14ac:dyDescent="0.25">
      <c r="A71" t="s">
        <v>637</v>
      </c>
      <c r="B71" t="s">
        <v>821</v>
      </c>
      <c r="C71" t="s">
        <v>639</v>
      </c>
      <c r="D71" t="s">
        <v>718</v>
      </c>
      <c r="E71" t="s">
        <v>811</v>
      </c>
      <c r="F71">
        <v>528004120032</v>
      </c>
      <c r="G71" t="s">
        <v>812</v>
      </c>
      <c r="H71">
        <v>583631</v>
      </c>
      <c r="I71" t="s">
        <v>333</v>
      </c>
      <c r="J71">
        <v>202201</v>
      </c>
      <c r="K71">
        <v>44588</v>
      </c>
      <c r="L71" t="s">
        <v>644</v>
      </c>
      <c r="M71">
        <v>10000</v>
      </c>
      <c r="N71">
        <v>17.25</v>
      </c>
      <c r="O71" t="s">
        <v>645</v>
      </c>
      <c r="P71" s="428">
        <v>15.242000000000001</v>
      </c>
      <c r="Q71">
        <v>30479365</v>
      </c>
      <c r="T71" t="s">
        <v>822</v>
      </c>
    </row>
    <row r="72" spans="1:20" x14ac:dyDescent="0.25">
      <c r="A72" t="s">
        <v>637</v>
      </c>
      <c r="B72" t="s">
        <v>736</v>
      </c>
      <c r="C72" t="s">
        <v>639</v>
      </c>
      <c r="D72" t="s">
        <v>651</v>
      </c>
      <c r="E72" t="s">
        <v>673</v>
      </c>
      <c r="F72">
        <v>528004120002</v>
      </c>
      <c r="G72" t="s">
        <v>642</v>
      </c>
      <c r="H72">
        <v>583148</v>
      </c>
      <c r="I72" t="s">
        <v>699</v>
      </c>
      <c r="J72">
        <v>202201</v>
      </c>
      <c r="K72">
        <v>44588</v>
      </c>
      <c r="L72" t="s">
        <v>644</v>
      </c>
      <c r="M72">
        <v>9121.2099999999991</v>
      </c>
      <c r="N72">
        <v>15.74</v>
      </c>
      <c r="O72" t="s">
        <v>645</v>
      </c>
      <c r="P72" s="428">
        <v>13.907999999999999</v>
      </c>
      <c r="Q72">
        <v>12619141</v>
      </c>
      <c r="R72" t="s">
        <v>646</v>
      </c>
      <c r="S72">
        <v>8540386</v>
      </c>
      <c r="T72" t="s">
        <v>769</v>
      </c>
    </row>
    <row r="73" spans="1:20" x14ac:dyDescent="0.25">
      <c r="A73" t="s">
        <v>637</v>
      </c>
      <c r="B73" t="s">
        <v>736</v>
      </c>
      <c r="C73" t="s">
        <v>639</v>
      </c>
      <c r="D73" t="s">
        <v>663</v>
      </c>
      <c r="E73" t="s">
        <v>667</v>
      </c>
      <c r="F73">
        <v>528004120002</v>
      </c>
      <c r="G73" t="s">
        <v>642</v>
      </c>
      <c r="H73">
        <v>583136</v>
      </c>
      <c r="I73" t="s">
        <v>32</v>
      </c>
      <c r="J73">
        <v>202201</v>
      </c>
      <c r="K73">
        <v>44588</v>
      </c>
      <c r="L73" t="s">
        <v>644</v>
      </c>
      <c r="M73">
        <v>100987</v>
      </c>
      <c r="N73">
        <v>174.24</v>
      </c>
      <c r="O73" t="s">
        <v>645</v>
      </c>
      <c r="P73" s="428">
        <v>153.95500000000001</v>
      </c>
      <c r="Q73">
        <v>12619141</v>
      </c>
      <c r="R73" t="s">
        <v>646</v>
      </c>
      <c r="S73">
        <v>2023197</v>
      </c>
      <c r="T73" t="s">
        <v>770</v>
      </c>
    </row>
    <row r="74" spans="1:20" x14ac:dyDescent="0.25">
      <c r="A74" t="s">
        <v>637</v>
      </c>
      <c r="B74" t="s">
        <v>754</v>
      </c>
      <c r="C74" t="s">
        <v>639</v>
      </c>
      <c r="D74" t="s">
        <v>640</v>
      </c>
      <c r="E74" t="s">
        <v>673</v>
      </c>
      <c r="F74">
        <v>528004120002</v>
      </c>
      <c r="G74" t="s">
        <v>642</v>
      </c>
      <c r="H74">
        <v>583148</v>
      </c>
      <c r="I74" t="s">
        <v>699</v>
      </c>
      <c r="J74">
        <v>202201</v>
      </c>
      <c r="K74">
        <v>44588</v>
      </c>
      <c r="L74" t="s">
        <v>644</v>
      </c>
      <c r="M74">
        <v>7655.14</v>
      </c>
      <c r="N74">
        <v>13.21</v>
      </c>
      <c r="O74" t="s">
        <v>645</v>
      </c>
      <c r="P74" s="428">
        <v>11.672000000000001</v>
      </c>
      <c r="Q74">
        <v>12619141</v>
      </c>
      <c r="R74" t="s">
        <v>646</v>
      </c>
      <c r="S74">
        <v>2031224</v>
      </c>
      <c r="T74" t="s">
        <v>772</v>
      </c>
    </row>
    <row r="75" spans="1:20" x14ac:dyDescent="0.25">
      <c r="A75" t="s">
        <v>637</v>
      </c>
      <c r="B75" t="s">
        <v>754</v>
      </c>
      <c r="C75" t="s">
        <v>639</v>
      </c>
      <c r="D75" t="s">
        <v>640</v>
      </c>
      <c r="E75" t="s">
        <v>673</v>
      </c>
      <c r="F75">
        <v>528004120002</v>
      </c>
      <c r="G75" t="s">
        <v>642</v>
      </c>
      <c r="H75">
        <v>583146</v>
      </c>
      <c r="I75" t="s">
        <v>683</v>
      </c>
      <c r="J75">
        <v>202201</v>
      </c>
      <c r="K75">
        <v>44588</v>
      </c>
      <c r="L75" t="s">
        <v>644</v>
      </c>
      <c r="M75">
        <v>17235.79</v>
      </c>
      <c r="N75">
        <v>29.74</v>
      </c>
      <c r="O75" t="s">
        <v>645</v>
      </c>
      <c r="P75" s="428">
        <v>26.277999999999999</v>
      </c>
      <c r="Q75">
        <v>12619141</v>
      </c>
      <c r="R75" t="s">
        <v>646</v>
      </c>
      <c r="S75">
        <v>8540353</v>
      </c>
      <c r="T75" t="s">
        <v>774</v>
      </c>
    </row>
    <row r="76" spans="1:20" x14ac:dyDescent="0.25">
      <c r="A76" t="s">
        <v>637</v>
      </c>
      <c r="B76" t="s">
        <v>736</v>
      </c>
      <c r="C76" t="s">
        <v>639</v>
      </c>
      <c r="D76" t="s">
        <v>695</v>
      </c>
      <c r="E76" t="s">
        <v>673</v>
      </c>
      <c r="F76">
        <v>528004120002</v>
      </c>
      <c r="G76" t="s">
        <v>642</v>
      </c>
      <c r="H76">
        <v>583133</v>
      </c>
      <c r="I76" t="s">
        <v>29</v>
      </c>
      <c r="J76">
        <v>202201</v>
      </c>
      <c r="K76">
        <v>44588</v>
      </c>
      <c r="L76" t="s">
        <v>644</v>
      </c>
      <c r="M76">
        <v>42753.62</v>
      </c>
      <c r="N76">
        <v>73.77</v>
      </c>
      <c r="O76" t="s">
        <v>645</v>
      </c>
      <c r="P76" s="428">
        <v>65.182000000000002</v>
      </c>
      <c r="Q76">
        <v>12619141</v>
      </c>
      <c r="R76" t="s">
        <v>646</v>
      </c>
      <c r="S76">
        <v>2024413</v>
      </c>
      <c r="T76" t="s">
        <v>780</v>
      </c>
    </row>
    <row r="77" spans="1:20" x14ac:dyDescent="0.25">
      <c r="A77" t="s">
        <v>637</v>
      </c>
      <c r="B77" t="s">
        <v>736</v>
      </c>
      <c r="C77" t="s">
        <v>639</v>
      </c>
      <c r="D77" t="s">
        <v>651</v>
      </c>
      <c r="E77" t="s">
        <v>673</v>
      </c>
      <c r="F77">
        <v>528004120002</v>
      </c>
      <c r="G77" t="s">
        <v>642</v>
      </c>
      <c r="H77">
        <v>583148</v>
      </c>
      <c r="I77" t="s">
        <v>699</v>
      </c>
      <c r="J77">
        <v>202201</v>
      </c>
      <c r="K77">
        <v>44588</v>
      </c>
      <c r="L77" t="s">
        <v>644</v>
      </c>
      <c r="M77">
        <v>12855.67</v>
      </c>
      <c r="N77">
        <v>22.18</v>
      </c>
      <c r="O77" t="s">
        <v>645</v>
      </c>
      <c r="P77" s="428">
        <v>19.597999999999999</v>
      </c>
      <c r="Q77">
        <v>12619141</v>
      </c>
      <c r="R77" t="s">
        <v>646</v>
      </c>
      <c r="S77">
        <v>8540279</v>
      </c>
      <c r="T77" t="s">
        <v>783</v>
      </c>
    </row>
    <row r="78" spans="1:20" x14ac:dyDescent="0.25">
      <c r="A78" t="s">
        <v>637</v>
      </c>
      <c r="B78" t="s">
        <v>754</v>
      </c>
      <c r="C78" t="s">
        <v>639</v>
      </c>
      <c r="D78" t="s">
        <v>640</v>
      </c>
      <c r="E78" t="s">
        <v>689</v>
      </c>
      <c r="F78">
        <v>528004120002</v>
      </c>
      <c r="G78" t="s">
        <v>642</v>
      </c>
      <c r="H78">
        <v>583156</v>
      </c>
      <c r="I78" t="s">
        <v>690</v>
      </c>
      <c r="J78">
        <v>202201</v>
      </c>
      <c r="K78">
        <v>44588</v>
      </c>
      <c r="L78" t="s">
        <v>644</v>
      </c>
      <c r="M78">
        <v>101181</v>
      </c>
      <c r="N78">
        <v>174.57</v>
      </c>
      <c r="O78" t="s">
        <v>645</v>
      </c>
      <c r="P78" s="428">
        <v>154.24600000000001</v>
      </c>
      <c r="Q78">
        <v>12619141</v>
      </c>
      <c r="R78" t="s">
        <v>646</v>
      </c>
      <c r="S78">
        <v>2013061</v>
      </c>
      <c r="T78" t="s">
        <v>784</v>
      </c>
    </row>
    <row r="79" spans="1:20" x14ac:dyDescent="0.25">
      <c r="A79" t="s">
        <v>637</v>
      </c>
      <c r="B79" t="s">
        <v>754</v>
      </c>
      <c r="C79" t="s">
        <v>639</v>
      </c>
      <c r="D79" t="s">
        <v>695</v>
      </c>
      <c r="E79" t="s">
        <v>673</v>
      </c>
      <c r="F79">
        <v>528004120002</v>
      </c>
      <c r="G79" t="s">
        <v>642</v>
      </c>
      <c r="H79">
        <v>583133</v>
      </c>
      <c r="I79" t="s">
        <v>29</v>
      </c>
      <c r="J79">
        <v>202201</v>
      </c>
      <c r="K79">
        <v>44588</v>
      </c>
      <c r="L79" t="s">
        <v>644</v>
      </c>
      <c r="M79">
        <v>18090.07</v>
      </c>
      <c r="N79">
        <v>31.21</v>
      </c>
      <c r="O79" t="s">
        <v>645</v>
      </c>
      <c r="P79" s="428">
        <v>27.577000000000002</v>
      </c>
      <c r="Q79">
        <v>12619141</v>
      </c>
      <c r="R79" t="s">
        <v>646</v>
      </c>
      <c r="S79">
        <v>2024413</v>
      </c>
      <c r="T79" t="s">
        <v>806</v>
      </c>
    </row>
    <row r="80" spans="1:20" x14ac:dyDescent="0.25">
      <c r="A80" t="s">
        <v>637</v>
      </c>
      <c r="B80" t="s">
        <v>754</v>
      </c>
      <c r="C80" t="s">
        <v>639</v>
      </c>
      <c r="D80" t="s">
        <v>640</v>
      </c>
      <c r="E80" t="s">
        <v>678</v>
      </c>
      <c r="F80">
        <v>528004120002</v>
      </c>
      <c r="G80" t="s">
        <v>642</v>
      </c>
      <c r="H80">
        <v>583147</v>
      </c>
      <c r="I80" t="s">
        <v>41</v>
      </c>
      <c r="J80">
        <v>202201</v>
      </c>
      <c r="K80">
        <v>44588</v>
      </c>
      <c r="L80" t="s">
        <v>644</v>
      </c>
      <c r="M80">
        <v>9210.3799999999992</v>
      </c>
      <c r="N80">
        <v>15.89</v>
      </c>
      <c r="O80" t="s">
        <v>645</v>
      </c>
      <c r="P80" s="428">
        <v>14.04</v>
      </c>
      <c r="Q80">
        <v>12619141</v>
      </c>
      <c r="R80" t="s">
        <v>646</v>
      </c>
      <c r="S80">
        <v>2017279</v>
      </c>
      <c r="T80" t="s">
        <v>755</v>
      </c>
    </row>
    <row r="81" spans="1:20" x14ac:dyDescent="0.25">
      <c r="A81" t="s">
        <v>637</v>
      </c>
      <c r="B81" t="s">
        <v>736</v>
      </c>
      <c r="C81" t="s">
        <v>639</v>
      </c>
      <c r="D81" t="s">
        <v>651</v>
      </c>
      <c r="E81" t="s">
        <v>686</v>
      </c>
      <c r="F81">
        <v>528004120002</v>
      </c>
      <c r="G81" t="s">
        <v>642</v>
      </c>
      <c r="H81">
        <v>583153</v>
      </c>
      <c r="I81" t="s">
        <v>722</v>
      </c>
      <c r="J81">
        <v>202201</v>
      </c>
      <c r="K81">
        <v>44588</v>
      </c>
      <c r="L81" t="s">
        <v>644</v>
      </c>
      <c r="M81">
        <v>10481.25</v>
      </c>
      <c r="N81">
        <v>18.079999999999998</v>
      </c>
      <c r="O81" t="s">
        <v>645</v>
      </c>
      <c r="P81" s="428">
        <v>15.975</v>
      </c>
      <c r="Q81">
        <v>12619141</v>
      </c>
      <c r="R81" t="s">
        <v>646</v>
      </c>
      <c r="S81">
        <v>8540401</v>
      </c>
      <c r="T81" t="s">
        <v>757</v>
      </c>
    </row>
    <row r="82" spans="1:20" x14ac:dyDescent="0.25">
      <c r="A82" t="s">
        <v>637</v>
      </c>
      <c r="B82" t="s">
        <v>736</v>
      </c>
      <c r="C82" t="s">
        <v>639</v>
      </c>
      <c r="D82" t="s">
        <v>663</v>
      </c>
      <c r="E82" t="s">
        <v>704</v>
      </c>
      <c r="F82">
        <v>528004120002</v>
      </c>
      <c r="G82" t="s">
        <v>642</v>
      </c>
      <c r="H82">
        <v>583137</v>
      </c>
      <c r="I82" t="s">
        <v>33</v>
      </c>
      <c r="J82">
        <v>202201</v>
      </c>
      <c r="K82">
        <v>44588</v>
      </c>
      <c r="L82" t="s">
        <v>644</v>
      </c>
      <c r="M82">
        <v>129000</v>
      </c>
      <c r="N82">
        <v>222.57</v>
      </c>
      <c r="O82" t="s">
        <v>645</v>
      </c>
      <c r="P82" s="428">
        <v>196.65799999999999</v>
      </c>
      <c r="Q82">
        <v>12619141</v>
      </c>
      <c r="R82" t="s">
        <v>646</v>
      </c>
      <c r="S82">
        <v>2038727</v>
      </c>
      <c r="T82" t="s">
        <v>758</v>
      </c>
    </row>
    <row r="83" spans="1:20" x14ac:dyDescent="0.25">
      <c r="A83" t="s">
        <v>637</v>
      </c>
      <c r="B83" t="s">
        <v>754</v>
      </c>
      <c r="C83" t="s">
        <v>639</v>
      </c>
      <c r="D83" t="s">
        <v>663</v>
      </c>
      <c r="E83" t="s">
        <v>673</v>
      </c>
      <c r="F83">
        <v>528004120002</v>
      </c>
      <c r="G83" t="s">
        <v>642</v>
      </c>
      <c r="H83">
        <v>583134</v>
      </c>
      <c r="I83" t="s">
        <v>30</v>
      </c>
      <c r="J83">
        <v>202201</v>
      </c>
      <c r="K83">
        <v>44588</v>
      </c>
      <c r="L83" t="s">
        <v>644</v>
      </c>
      <c r="M83">
        <v>42555</v>
      </c>
      <c r="N83">
        <v>73.42</v>
      </c>
      <c r="O83" t="s">
        <v>645</v>
      </c>
      <c r="P83" s="428">
        <v>64.872</v>
      </c>
      <c r="Q83">
        <v>12619141</v>
      </c>
      <c r="R83" t="s">
        <v>646</v>
      </c>
      <c r="S83">
        <v>2030902</v>
      </c>
      <c r="T83" t="s">
        <v>788</v>
      </c>
    </row>
    <row r="84" spans="1:20" x14ac:dyDescent="0.25">
      <c r="A84" t="s">
        <v>637</v>
      </c>
      <c r="B84" t="s">
        <v>754</v>
      </c>
      <c r="C84" t="s">
        <v>639</v>
      </c>
      <c r="D84" t="s">
        <v>651</v>
      </c>
      <c r="E84" t="s">
        <v>641</v>
      </c>
      <c r="F84">
        <v>528004120001</v>
      </c>
      <c r="G84" t="s">
        <v>705</v>
      </c>
      <c r="H84">
        <v>583129</v>
      </c>
      <c r="I84" t="s">
        <v>21</v>
      </c>
      <c r="J84">
        <v>202201</v>
      </c>
      <c r="K84">
        <v>44588</v>
      </c>
      <c r="L84" t="s">
        <v>644</v>
      </c>
      <c r="M84">
        <v>170988</v>
      </c>
      <c r="N84">
        <v>295.02</v>
      </c>
      <c r="O84" t="s">
        <v>645</v>
      </c>
      <c r="P84" s="428">
        <v>260.67399999999998</v>
      </c>
      <c r="Q84">
        <v>12619141</v>
      </c>
      <c r="R84" t="s">
        <v>646</v>
      </c>
      <c r="S84">
        <v>2034399</v>
      </c>
      <c r="T84" t="s">
        <v>790</v>
      </c>
    </row>
    <row r="85" spans="1:20" x14ac:dyDescent="0.25">
      <c r="A85" t="s">
        <v>637</v>
      </c>
      <c r="B85" t="s">
        <v>754</v>
      </c>
      <c r="C85" t="s">
        <v>639</v>
      </c>
      <c r="D85" t="s">
        <v>640</v>
      </c>
      <c r="E85" t="s">
        <v>673</v>
      </c>
      <c r="F85">
        <v>528004120002</v>
      </c>
      <c r="G85" t="s">
        <v>642</v>
      </c>
      <c r="H85">
        <v>583148</v>
      </c>
      <c r="I85" t="s">
        <v>699</v>
      </c>
      <c r="J85">
        <v>202201</v>
      </c>
      <c r="K85">
        <v>44588</v>
      </c>
      <c r="L85" t="s">
        <v>644</v>
      </c>
      <c r="M85">
        <v>14735.53</v>
      </c>
      <c r="N85">
        <v>25.42</v>
      </c>
      <c r="O85" t="s">
        <v>645</v>
      </c>
      <c r="P85" s="428">
        <v>22.460999999999999</v>
      </c>
      <c r="Q85">
        <v>12619141</v>
      </c>
      <c r="R85" t="s">
        <v>646</v>
      </c>
      <c r="S85">
        <v>8540206</v>
      </c>
      <c r="T85" t="s">
        <v>759</v>
      </c>
    </row>
    <row r="86" spans="1:20" x14ac:dyDescent="0.25">
      <c r="A86" t="s">
        <v>637</v>
      </c>
      <c r="B86" t="s">
        <v>754</v>
      </c>
      <c r="C86" t="s">
        <v>639</v>
      </c>
      <c r="D86" t="s">
        <v>663</v>
      </c>
      <c r="E86" t="s">
        <v>673</v>
      </c>
      <c r="F86">
        <v>528004120002</v>
      </c>
      <c r="G86" t="s">
        <v>642</v>
      </c>
      <c r="H86">
        <v>583133</v>
      </c>
      <c r="I86" t="s">
        <v>29</v>
      </c>
      <c r="J86">
        <v>202201</v>
      </c>
      <c r="K86">
        <v>44588</v>
      </c>
      <c r="L86" t="s">
        <v>644</v>
      </c>
      <c r="M86">
        <v>71305</v>
      </c>
      <c r="N86">
        <v>123.03</v>
      </c>
      <c r="O86" t="s">
        <v>645</v>
      </c>
      <c r="P86" s="428">
        <v>108.70699999999999</v>
      </c>
      <c r="Q86">
        <v>12619141</v>
      </c>
      <c r="R86" t="s">
        <v>646</v>
      </c>
      <c r="S86">
        <v>2014872</v>
      </c>
      <c r="T86" t="s">
        <v>792</v>
      </c>
    </row>
    <row r="87" spans="1:20" x14ac:dyDescent="0.25">
      <c r="A87" t="s">
        <v>637</v>
      </c>
      <c r="B87" t="s">
        <v>736</v>
      </c>
      <c r="C87" t="s">
        <v>639</v>
      </c>
      <c r="D87" t="s">
        <v>651</v>
      </c>
      <c r="E87" t="s">
        <v>641</v>
      </c>
      <c r="F87">
        <v>528004120002</v>
      </c>
      <c r="G87" t="s">
        <v>642</v>
      </c>
      <c r="H87">
        <v>583152</v>
      </c>
      <c r="I87" t="s">
        <v>43</v>
      </c>
      <c r="J87">
        <v>202201</v>
      </c>
      <c r="K87">
        <v>44588</v>
      </c>
      <c r="L87" t="s">
        <v>644</v>
      </c>
      <c r="M87">
        <v>9477.5499999999993</v>
      </c>
      <c r="N87">
        <v>16.350000000000001</v>
      </c>
      <c r="O87" t="s">
        <v>645</v>
      </c>
      <c r="P87" s="428">
        <v>14.446999999999999</v>
      </c>
      <c r="Q87">
        <v>12619141</v>
      </c>
      <c r="R87" t="s">
        <v>646</v>
      </c>
      <c r="S87">
        <v>8540100</v>
      </c>
      <c r="T87" t="s">
        <v>763</v>
      </c>
    </row>
    <row r="88" spans="1:20" x14ac:dyDescent="0.25">
      <c r="A88" t="s">
        <v>637</v>
      </c>
      <c r="B88" t="s">
        <v>754</v>
      </c>
      <c r="C88" t="s">
        <v>639</v>
      </c>
      <c r="D88" t="s">
        <v>640</v>
      </c>
      <c r="E88" t="s">
        <v>678</v>
      </c>
      <c r="F88">
        <v>528004120002</v>
      </c>
      <c r="G88" t="s">
        <v>642</v>
      </c>
      <c r="H88">
        <v>583147</v>
      </c>
      <c r="I88" t="s">
        <v>41</v>
      </c>
      <c r="J88">
        <v>202201</v>
      </c>
      <c r="K88">
        <v>44588</v>
      </c>
      <c r="L88" t="s">
        <v>644</v>
      </c>
      <c r="M88">
        <v>10960.54</v>
      </c>
      <c r="N88">
        <v>18.91</v>
      </c>
      <c r="O88" t="s">
        <v>645</v>
      </c>
      <c r="P88" s="428">
        <v>16.707999999999998</v>
      </c>
      <c r="Q88">
        <v>12619141</v>
      </c>
      <c r="R88" t="s">
        <v>646</v>
      </c>
      <c r="S88">
        <v>2014079</v>
      </c>
      <c r="T88" t="s">
        <v>764</v>
      </c>
    </row>
    <row r="89" spans="1:20" x14ac:dyDescent="0.25">
      <c r="A89" t="s">
        <v>637</v>
      </c>
      <c r="B89" t="s">
        <v>754</v>
      </c>
      <c r="C89" t="s">
        <v>639</v>
      </c>
      <c r="D89" t="s">
        <v>640</v>
      </c>
      <c r="E89" t="s">
        <v>689</v>
      </c>
      <c r="F89">
        <v>528004120002</v>
      </c>
      <c r="G89" t="s">
        <v>642</v>
      </c>
      <c r="H89">
        <v>583156</v>
      </c>
      <c r="I89" t="s">
        <v>690</v>
      </c>
      <c r="J89">
        <v>202201</v>
      </c>
      <c r="K89">
        <v>44588</v>
      </c>
      <c r="L89" t="s">
        <v>644</v>
      </c>
      <c r="M89">
        <v>27130.240000000002</v>
      </c>
      <c r="N89">
        <v>46.81</v>
      </c>
      <c r="O89" t="s">
        <v>645</v>
      </c>
      <c r="P89" s="428">
        <v>41.36</v>
      </c>
      <c r="Q89">
        <v>12619141</v>
      </c>
      <c r="R89" t="s">
        <v>646</v>
      </c>
      <c r="S89">
        <v>8540396</v>
      </c>
      <c r="T89" t="s">
        <v>765</v>
      </c>
    </row>
    <row r="90" spans="1:20" x14ac:dyDescent="0.25">
      <c r="A90" t="s">
        <v>637</v>
      </c>
      <c r="B90" t="s">
        <v>736</v>
      </c>
      <c r="C90" t="s">
        <v>639</v>
      </c>
      <c r="D90" t="s">
        <v>663</v>
      </c>
      <c r="E90" t="s">
        <v>673</v>
      </c>
      <c r="F90">
        <v>528004120002</v>
      </c>
      <c r="G90" t="s">
        <v>642</v>
      </c>
      <c r="H90">
        <v>583133</v>
      </c>
      <c r="I90" t="s">
        <v>29</v>
      </c>
      <c r="J90">
        <v>202201</v>
      </c>
      <c r="K90">
        <v>44588</v>
      </c>
      <c r="L90" t="s">
        <v>644</v>
      </c>
      <c r="M90">
        <v>129000</v>
      </c>
      <c r="N90">
        <v>222.57</v>
      </c>
      <c r="O90" t="s">
        <v>645</v>
      </c>
      <c r="P90" s="428">
        <v>196.65799999999999</v>
      </c>
      <c r="Q90">
        <v>12619141</v>
      </c>
      <c r="R90" t="s">
        <v>646</v>
      </c>
      <c r="S90">
        <v>2014872</v>
      </c>
      <c r="T90" t="s">
        <v>766</v>
      </c>
    </row>
    <row r="91" spans="1:20" x14ac:dyDescent="0.25">
      <c r="A91" t="s">
        <v>637</v>
      </c>
      <c r="B91" t="s">
        <v>736</v>
      </c>
      <c r="C91" t="s">
        <v>639</v>
      </c>
      <c r="D91" t="s">
        <v>651</v>
      </c>
      <c r="E91" t="s">
        <v>704</v>
      </c>
      <c r="F91">
        <v>528004120002</v>
      </c>
      <c r="G91" t="s">
        <v>642</v>
      </c>
      <c r="H91">
        <v>856779</v>
      </c>
      <c r="I91" t="s">
        <v>28</v>
      </c>
      <c r="J91">
        <v>202201</v>
      </c>
      <c r="K91">
        <v>44588</v>
      </c>
      <c r="L91" t="s">
        <v>644</v>
      </c>
      <c r="M91">
        <v>97103</v>
      </c>
      <c r="N91">
        <v>167.54</v>
      </c>
      <c r="O91" t="s">
        <v>645</v>
      </c>
      <c r="P91" s="428">
        <v>148.035</v>
      </c>
      <c r="Q91">
        <v>12619141</v>
      </c>
      <c r="R91" t="s">
        <v>646</v>
      </c>
      <c r="S91">
        <v>2039252</v>
      </c>
      <c r="T91" t="s">
        <v>767</v>
      </c>
    </row>
    <row r="92" spans="1:20" x14ac:dyDescent="0.25">
      <c r="A92" t="s">
        <v>637</v>
      </c>
      <c r="B92" t="s">
        <v>736</v>
      </c>
      <c r="C92" t="s">
        <v>639</v>
      </c>
      <c r="D92" t="s">
        <v>651</v>
      </c>
      <c r="E92" t="s">
        <v>673</v>
      </c>
      <c r="F92">
        <v>528004120002</v>
      </c>
      <c r="G92" t="s">
        <v>642</v>
      </c>
      <c r="H92">
        <v>583148</v>
      </c>
      <c r="I92" t="s">
        <v>699</v>
      </c>
      <c r="J92">
        <v>202201</v>
      </c>
      <c r="K92">
        <v>44588</v>
      </c>
      <c r="L92" t="s">
        <v>644</v>
      </c>
      <c r="M92">
        <v>10267.549999999999</v>
      </c>
      <c r="N92">
        <v>17.72</v>
      </c>
      <c r="O92" t="s">
        <v>645</v>
      </c>
      <c r="P92" s="428">
        <v>15.657</v>
      </c>
      <c r="Q92">
        <v>12619141</v>
      </c>
      <c r="R92" t="s">
        <v>646</v>
      </c>
      <c r="S92">
        <v>2030994</v>
      </c>
      <c r="T92" t="s">
        <v>768</v>
      </c>
    </row>
    <row r="93" spans="1:20" x14ac:dyDescent="0.25">
      <c r="A93" t="s">
        <v>637</v>
      </c>
      <c r="B93" t="s">
        <v>754</v>
      </c>
      <c r="C93" t="s">
        <v>639</v>
      </c>
      <c r="D93" t="s">
        <v>640</v>
      </c>
      <c r="E93" t="s">
        <v>701</v>
      </c>
      <c r="F93">
        <v>528004120002</v>
      </c>
      <c r="G93" t="s">
        <v>642</v>
      </c>
      <c r="H93">
        <v>583154</v>
      </c>
      <c r="I93" t="s">
        <v>44</v>
      </c>
      <c r="J93">
        <v>202201</v>
      </c>
      <c r="K93">
        <v>44588</v>
      </c>
      <c r="L93" t="s">
        <v>644</v>
      </c>
      <c r="M93">
        <v>18193.5</v>
      </c>
      <c r="N93">
        <v>31.39</v>
      </c>
      <c r="O93" t="s">
        <v>645</v>
      </c>
      <c r="P93" s="428">
        <v>27.736000000000001</v>
      </c>
      <c r="Q93">
        <v>12619141</v>
      </c>
      <c r="R93" t="s">
        <v>646</v>
      </c>
      <c r="S93">
        <v>2020577</v>
      </c>
      <c r="T93" t="s">
        <v>760</v>
      </c>
    </row>
    <row r="94" spans="1:20" x14ac:dyDescent="0.25">
      <c r="A94" t="s">
        <v>637</v>
      </c>
      <c r="B94" t="s">
        <v>736</v>
      </c>
      <c r="C94" t="s">
        <v>639</v>
      </c>
      <c r="D94" t="s">
        <v>651</v>
      </c>
      <c r="E94" t="s">
        <v>641</v>
      </c>
      <c r="F94">
        <v>528004120001</v>
      </c>
      <c r="G94" t="s">
        <v>705</v>
      </c>
      <c r="H94">
        <v>583129</v>
      </c>
      <c r="I94" t="s">
        <v>21</v>
      </c>
      <c r="J94">
        <v>202201</v>
      </c>
      <c r="K94">
        <v>44588</v>
      </c>
      <c r="L94" t="s">
        <v>644</v>
      </c>
      <c r="M94">
        <v>129000</v>
      </c>
      <c r="N94">
        <v>222.57</v>
      </c>
      <c r="O94" t="s">
        <v>645</v>
      </c>
      <c r="P94" s="428">
        <v>196.65799999999999</v>
      </c>
      <c r="Q94">
        <v>12619141</v>
      </c>
      <c r="R94" t="s">
        <v>646</v>
      </c>
      <c r="S94">
        <v>2034399</v>
      </c>
      <c r="T94" t="s">
        <v>761</v>
      </c>
    </row>
    <row r="95" spans="1:20" x14ac:dyDescent="0.25">
      <c r="A95" t="s">
        <v>637</v>
      </c>
      <c r="B95" t="s">
        <v>736</v>
      </c>
      <c r="C95" t="s">
        <v>639</v>
      </c>
      <c r="D95" t="s">
        <v>651</v>
      </c>
      <c r="E95" t="s">
        <v>641</v>
      </c>
      <c r="F95">
        <v>528004120002</v>
      </c>
      <c r="G95" t="s">
        <v>642</v>
      </c>
      <c r="H95">
        <v>583135</v>
      </c>
      <c r="I95" t="s">
        <v>31</v>
      </c>
      <c r="J95">
        <v>202201</v>
      </c>
      <c r="K95">
        <v>44588</v>
      </c>
      <c r="L95" t="s">
        <v>644</v>
      </c>
      <c r="M95">
        <v>129000</v>
      </c>
      <c r="N95">
        <v>222.57</v>
      </c>
      <c r="O95" t="s">
        <v>645</v>
      </c>
      <c r="P95" s="428">
        <v>196.65799999999999</v>
      </c>
      <c r="Q95">
        <v>12619141</v>
      </c>
      <c r="R95" t="s">
        <v>646</v>
      </c>
      <c r="S95">
        <v>2023596</v>
      </c>
      <c r="T95" t="s">
        <v>762</v>
      </c>
    </row>
    <row r="96" spans="1:20" x14ac:dyDescent="0.25">
      <c r="A96" t="s">
        <v>637</v>
      </c>
      <c r="B96" t="s">
        <v>754</v>
      </c>
      <c r="C96" t="s">
        <v>639</v>
      </c>
      <c r="D96" t="s">
        <v>651</v>
      </c>
      <c r="E96" t="s">
        <v>704</v>
      </c>
      <c r="F96">
        <v>528004120001</v>
      </c>
      <c r="G96" t="s">
        <v>705</v>
      </c>
      <c r="H96">
        <v>583127</v>
      </c>
      <c r="I96" t="s">
        <v>17</v>
      </c>
      <c r="J96">
        <v>202201</v>
      </c>
      <c r="K96">
        <v>44588</v>
      </c>
      <c r="L96" t="s">
        <v>644</v>
      </c>
      <c r="M96">
        <v>213255</v>
      </c>
      <c r="N96">
        <v>367.94</v>
      </c>
      <c r="O96" t="s">
        <v>645</v>
      </c>
      <c r="P96" s="428">
        <v>325.10399999999998</v>
      </c>
      <c r="Q96">
        <v>12619141</v>
      </c>
      <c r="R96" t="s">
        <v>646</v>
      </c>
      <c r="S96">
        <v>2019466</v>
      </c>
      <c r="T96" t="s">
        <v>794</v>
      </c>
    </row>
    <row r="97" spans="1:20" x14ac:dyDescent="0.25">
      <c r="A97" t="s">
        <v>637</v>
      </c>
      <c r="B97" t="s">
        <v>736</v>
      </c>
      <c r="C97" t="s">
        <v>639</v>
      </c>
      <c r="D97" t="s">
        <v>651</v>
      </c>
      <c r="E97" t="s">
        <v>641</v>
      </c>
      <c r="F97">
        <v>528004120002</v>
      </c>
      <c r="G97" t="s">
        <v>642</v>
      </c>
      <c r="H97">
        <v>583138</v>
      </c>
      <c r="I97" t="s">
        <v>34</v>
      </c>
      <c r="J97">
        <v>202201</v>
      </c>
      <c r="K97">
        <v>44588</v>
      </c>
      <c r="L97" t="s">
        <v>644</v>
      </c>
      <c r="M97">
        <v>129000</v>
      </c>
      <c r="N97">
        <v>222.57</v>
      </c>
      <c r="O97" t="s">
        <v>645</v>
      </c>
      <c r="P97" s="428">
        <v>196.65799999999999</v>
      </c>
      <c r="Q97">
        <v>12619141</v>
      </c>
      <c r="R97" t="s">
        <v>646</v>
      </c>
      <c r="S97">
        <v>2024193</v>
      </c>
      <c r="T97" t="s">
        <v>771</v>
      </c>
    </row>
    <row r="98" spans="1:20" x14ac:dyDescent="0.25">
      <c r="A98" t="s">
        <v>637</v>
      </c>
      <c r="B98" t="s">
        <v>754</v>
      </c>
      <c r="C98" t="s">
        <v>639</v>
      </c>
      <c r="D98" t="s">
        <v>718</v>
      </c>
      <c r="E98" t="s">
        <v>704</v>
      </c>
      <c r="F98">
        <v>528004120001</v>
      </c>
      <c r="G98" t="s">
        <v>705</v>
      </c>
      <c r="H98">
        <v>583128</v>
      </c>
      <c r="I98" t="s">
        <v>20</v>
      </c>
      <c r="J98">
        <v>202201</v>
      </c>
      <c r="K98">
        <v>44588</v>
      </c>
      <c r="L98" t="s">
        <v>644</v>
      </c>
      <c r="M98">
        <v>107782</v>
      </c>
      <c r="N98">
        <v>185.96</v>
      </c>
      <c r="O98" t="s">
        <v>645</v>
      </c>
      <c r="P98" s="428">
        <v>164.31</v>
      </c>
      <c r="Q98">
        <v>12619141</v>
      </c>
      <c r="R98" t="s">
        <v>646</v>
      </c>
      <c r="S98">
        <v>2031020</v>
      </c>
      <c r="T98" t="s">
        <v>775</v>
      </c>
    </row>
    <row r="99" spans="1:20" x14ac:dyDescent="0.25">
      <c r="A99" t="s">
        <v>637</v>
      </c>
      <c r="B99" t="s">
        <v>736</v>
      </c>
      <c r="C99" t="s">
        <v>639</v>
      </c>
      <c r="D99" t="s">
        <v>663</v>
      </c>
      <c r="E99" t="s">
        <v>673</v>
      </c>
      <c r="F99">
        <v>528004120002</v>
      </c>
      <c r="G99" t="s">
        <v>642</v>
      </c>
      <c r="H99">
        <v>583134</v>
      </c>
      <c r="I99" t="s">
        <v>30</v>
      </c>
      <c r="J99">
        <v>202201</v>
      </c>
      <c r="K99">
        <v>44588</v>
      </c>
      <c r="L99" t="s">
        <v>644</v>
      </c>
      <c r="M99">
        <v>99253</v>
      </c>
      <c r="N99">
        <v>171.25</v>
      </c>
      <c r="O99" t="s">
        <v>645</v>
      </c>
      <c r="P99" s="428">
        <v>151.31299999999999</v>
      </c>
      <c r="Q99">
        <v>12619141</v>
      </c>
      <c r="R99" t="s">
        <v>646</v>
      </c>
      <c r="S99">
        <v>2030902</v>
      </c>
      <c r="T99" t="s">
        <v>776</v>
      </c>
    </row>
    <row r="100" spans="1:20" x14ac:dyDescent="0.25">
      <c r="A100" t="s">
        <v>637</v>
      </c>
      <c r="B100" t="s">
        <v>754</v>
      </c>
      <c r="C100" t="s">
        <v>639</v>
      </c>
      <c r="D100" t="s">
        <v>695</v>
      </c>
      <c r="E100" t="s">
        <v>704</v>
      </c>
      <c r="F100">
        <v>528004120001</v>
      </c>
      <c r="G100" t="s">
        <v>705</v>
      </c>
      <c r="H100">
        <v>583128</v>
      </c>
      <c r="I100" t="s">
        <v>20</v>
      </c>
      <c r="J100">
        <v>202201</v>
      </c>
      <c r="K100">
        <v>44588</v>
      </c>
      <c r="L100" t="s">
        <v>644</v>
      </c>
      <c r="M100">
        <v>99441</v>
      </c>
      <c r="N100">
        <v>171.57</v>
      </c>
      <c r="O100" t="s">
        <v>645</v>
      </c>
      <c r="P100" s="428">
        <v>151.596</v>
      </c>
      <c r="Q100">
        <v>12619141</v>
      </c>
      <c r="R100" t="s">
        <v>646</v>
      </c>
      <c r="S100">
        <v>2012170</v>
      </c>
      <c r="T100" t="s">
        <v>798</v>
      </c>
    </row>
    <row r="101" spans="1:20" x14ac:dyDescent="0.25">
      <c r="A101" t="s">
        <v>637</v>
      </c>
      <c r="B101" t="s">
        <v>736</v>
      </c>
      <c r="C101" t="s">
        <v>639</v>
      </c>
      <c r="D101" t="s">
        <v>651</v>
      </c>
      <c r="E101" t="s">
        <v>641</v>
      </c>
      <c r="F101">
        <v>528004120002</v>
      </c>
      <c r="G101" t="s">
        <v>642</v>
      </c>
      <c r="H101">
        <v>583136</v>
      </c>
      <c r="I101" t="s">
        <v>32</v>
      </c>
      <c r="J101">
        <v>202201</v>
      </c>
      <c r="K101">
        <v>44588</v>
      </c>
      <c r="L101" t="s">
        <v>644</v>
      </c>
      <c r="M101">
        <v>97103</v>
      </c>
      <c r="N101">
        <v>167.54</v>
      </c>
      <c r="O101" t="s">
        <v>645</v>
      </c>
      <c r="P101" s="428">
        <v>148.035</v>
      </c>
      <c r="Q101">
        <v>12619141</v>
      </c>
      <c r="R101" t="s">
        <v>646</v>
      </c>
      <c r="S101">
        <v>2035753</v>
      </c>
      <c r="T101" t="s">
        <v>777</v>
      </c>
    </row>
    <row r="102" spans="1:20" x14ac:dyDescent="0.25">
      <c r="A102" t="s">
        <v>637</v>
      </c>
      <c r="B102" t="s">
        <v>736</v>
      </c>
      <c r="C102" t="s">
        <v>639</v>
      </c>
      <c r="D102" t="s">
        <v>651</v>
      </c>
      <c r="E102" t="s">
        <v>641</v>
      </c>
      <c r="F102">
        <v>528004120002</v>
      </c>
      <c r="G102" t="s">
        <v>642</v>
      </c>
      <c r="H102">
        <v>856778</v>
      </c>
      <c r="I102" t="s">
        <v>27</v>
      </c>
      <c r="J102">
        <v>202201</v>
      </c>
      <c r="K102">
        <v>44588</v>
      </c>
      <c r="L102" t="s">
        <v>644</v>
      </c>
      <c r="M102">
        <v>97103</v>
      </c>
      <c r="N102">
        <v>167.54</v>
      </c>
      <c r="O102" t="s">
        <v>645</v>
      </c>
      <c r="P102" s="428">
        <v>148.035</v>
      </c>
      <c r="Q102">
        <v>12619141</v>
      </c>
      <c r="R102" t="s">
        <v>646</v>
      </c>
      <c r="S102">
        <v>2041743</v>
      </c>
      <c r="T102" t="s">
        <v>778</v>
      </c>
    </row>
    <row r="103" spans="1:20" x14ac:dyDescent="0.25">
      <c r="A103" t="s">
        <v>637</v>
      </c>
      <c r="B103" t="s">
        <v>754</v>
      </c>
      <c r="C103" t="s">
        <v>639</v>
      </c>
      <c r="D103" t="s">
        <v>651</v>
      </c>
      <c r="E103" t="s">
        <v>641</v>
      </c>
      <c r="F103">
        <v>528004120002</v>
      </c>
      <c r="G103" t="s">
        <v>642</v>
      </c>
      <c r="H103">
        <v>856778</v>
      </c>
      <c r="I103" t="s">
        <v>27</v>
      </c>
      <c r="J103">
        <v>202201</v>
      </c>
      <c r="K103">
        <v>44588</v>
      </c>
      <c r="L103" t="s">
        <v>644</v>
      </c>
      <c r="M103">
        <v>36162</v>
      </c>
      <c r="N103">
        <v>62.39</v>
      </c>
      <c r="O103" t="s">
        <v>645</v>
      </c>
      <c r="P103" s="428">
        <v>55.127000000000002</v>
      </c>
      <c r="Q103">
        <v>12619141</v>
      </c>
      <c r="R103" t="s">
        <v>646</v>
      </c>
      <c r="S103">
        <v>2041743</v>
      </c>
      <c r="T103" t="s">
        <v>808</v>
      </c>
    </row>
    <row r="104" spans="1:20" x14ac:dyDescent="0.25">
      <c r="A104" t="s">
        <v>637</v>
      </c>
      <c r="B104" t="s">
        <v>754</v>
      </c>
      <c r="C104" t="s">
        <v>639</v>
      </c>
      <c r="D104" t="s">
        <v>651</v>
      </c>
      <c r="E104" t="s">
        <v>704</v>
      </c>
      <c r="F104">
        <v>528004120002</v>
      </c>
      <c r="G104" t="s">
        <v>642</v>
      </c>
      <c r="H104">
        <v>856779</v>
      </c>
      <c r="I104" t="s">
        <v>28</v>
      </c>
      <c r="J104">
        <v>202201</v>
      </c>
      <c r="K104">
        <v>44588</v>
      </c>
      <c r="L104" t="s">
        <v>644</v>
      </c>
      <c r="M104">
        <v>40180</v>
      </c>
      <c r="N104">
        <v>69.319999999999993</v>
      </c>
      <c r="O104" t="s">
        <v>645</v>
      </c>
      <c r="P104" s="428">
        <v>61.25</v>
      </c>
      <c r="Q104">
        <v>12619141</v>
      </c>
      <c r="R104" t="s">
        <v>646</v>
      </c>
      <c r="S104">
        <v>2039252</v>
      </c>
      <c r="T104" t="s">
        <v>809</v>
      </c>
    </row>
    <row r="105" spans="1:20" x14ac:dyDescent="0.25">
      <c r="A105" t="s">
        <v>637</v>
      </c>
      <c r="B105" t="s">
        <v>672</v>
      </c>
      <c r="C105" t="s">
        <v>639</v>
      </c>
      <c r="D105" t="s">
        <v>718</v>
      </c>
      <c r="E105" t="s">
        <v>811</v>
      </c>
      <c r="F105">
        <v>528004120032</v>
      </c>
      <c r="G105" t="s">
        <v>812</v>
      </c>
      <c r="H105">
        <v>583631</v>
      </c>
      <c r="I105" t="s">
        <v>333</v>
      </c>
      <c r="J105">
        <v>202201</v>
      </c>
      <c r="K105">
        <v>44588</v>
      </c>
      <c r="L105" t="s">
        <v>644</v>
      </c>
      <c r="M105">
        <v>50</v>
      </c>
      <c r="N105">
        <v>0.09</v>
      </c>
      <c r="O105" t="s">
        <v>645</v>
      </c>
      <c r="P105" s="428">
        <v>0.08</v>
      </c>
      <c r="Q105">
        <v>30479365</v>
      </c>
      <c r="R105" t="s">
        <v>675</v>
      </c>
      <c r="S105">
        <v>85402</v>
      </c>
      <c r="T105" t="s">
        <v>813</v>
      </c>
    </row>
    <row r="106" spans="1:20" x14ac:dyDescent="0.25">
      <c r="A106" t="s">
        <v>637</v>
      </c>
      <c r="B106" t="s">
        <v>754</v>
      </c>
      <c r="C106" t="s">
        <v>639</v>
      </c>
      <c r="D106" t="s">
        <v>651</v>
      </c>
      <c r="E106" t="s">
        <v>673</v>
      </c>
      <c r="F106">
        <v>528004120002</v>
      </c>
      <c r="G106" t="s">
        <v>642</v>
      </c>
      <c r="H106">
        <v>583148</v>
      </c>
      <c r="I106" t="s">
        <v>699</v>
      </c>
      <c r="J106">
        <v>202201</v>
      </c>
      <c r="K106">
        <v>44588</v>
      </c>
      <c r="L106" t="s">
        <v>644</v>
      </c>
      <c r="M106">
        <v>4050</v>
      </c>
      <c r="N106">
        <v>6.99</v>
      </c>
      <c r="O106" t="s">
        <v>645</v>
      </c>
      <c r="P106" s="428">
        <v>6.1760000000000002</v>
      </c>
      <c r="Q106">
        <v>12619141</v>
      </c>
      <c r="R106" t="s">
        <v>646</v>
      </c>
      <c r="S106">
        <v>2030994</v>
      </c>
      <c r="T106" t="s">
        <v>789</v>
      </c>
    </row>
    <row r="107" spans="1:20" x14ac:dyDescent="0.25">
      <c r="A107" t="s">
        <v>637</v>
      </c>
      <c r="B107" t="s">
        <v>754</v>
      </c>
      <c r="C107" t="s">
        <v>639</v>
      </c>
      <c r="D107" t="s">
        <v>651</v>
      </c>
      <c r="E107" t="s">
        <v>686</v>
      </c>
      <c r="F107">
        <v>528004120002</v>
      </c>
      <c r="G107" t="s">
        <v>642</v>
      </c>
      <c r="H107">
        <v>583153</v>
      </c>
      <c r="I107" t="s">
        <v>722</v>
      </c>
      <c r="J107">
        <v>202201</v>
      </c>
      <c r="K107">
        <v>44588</v>
      </c>
      <c r="L107" t="s">
        <v>644</v>
      </c>
      <c r="M107">
        <v>9394.94</v>
      </c>
      <c r="N107">
        <v>16.21</v>
      </c>
      <c r="O107" t="s">
        <v>645</v>
      </c>
      <c r="P107" s="428">
        <v>14.323</v>
      </c>
      <c r="Q107">
        <v>12619141</v>
      </c>
      <c r="R107" t="s">
        <v>646</v>
      </c>
      <c r="S107">
        <v>8540401</v>
      </c>
      <c r="T107" t="s">
        <v>791</v>
      </c>
    </row>
    <row r="108" spans="1:20" x14ac:dyDescent="0.25">
      <c r="A108" t="s">
        <v>637</v>
      </c>
      <c r="B108" t="s">
        <v>754</v>
      </c>
      <c r="C108" t="s">
        <v>639</v>
      </c>
      <c r="D108" t="s">
        <v>651</v>
      </c>
      <c r="E108" t="s">
        <v>673</v>
      </c>
      <c r="F108">
        <v>528004120002</v>
      </c>
      <c r="G108" t="s">
        <v>642</v>
      </c>
      <c r="H108">
        <v>583148</v>
      </c>
      <c r="I108" t="s">
        <v>699</v>
      </c>
      <c r="J108">
        <v>202201</v>
      </c>
      <c r="K108">
        <v>44588</v>
      </c>
      <c r="L108" t="s">
        <v>644</v>
      </c>
      <c r="M108">
        <v>3995.86</v>
      </c>
      <c r="N108">
        <v>6.89</v>
      </c>
      <c r="O108" t="s">
        <v>645</v>
      </c>
      <c r="P108" s="428">
        <v>6.0880000000000001</v>
      </c>
      <c r="Q108">
        <v>12619141</v>
      </c>
      <c r="R108" t="s">
        <v>646</v>
      </c>
      <c r="S108">
        <v>2027008</v>
      </c>
      <c r="T108" t="s">
        <v>793</v>
      </c>
    </row>
    <row r="109" spans="1:20" x14ac:dyDescent="0.25">
      <c r="A109" t="s">
        <v>637</v>
      </c>
      <c r="B109" t="s">
        <v>754</v>
      </c>
      <c r="C109" t="s">
        <v>639</v>
      </c>
      <c r="D109" t="s">
        <v>651</v>
      </c>
      <c r="E109" t="s">
        <v>641</v>
      </c>
      <c r="F109">
        <v>528004120002</v>
      </c>
      <c r="G109" t="s">
        <v>642</v>
      </c>
      <c r="H109">
        <v>583138</v>
      </c>
      <c r="I109" t="s">
        <v>34</v>
      </c>
      <c r="J109">
        <v>202201</v>
      </c>
      <c r="K109">
        <v>44588</v>
      </c>
      <c r="L109" t="s">
        <v>644</v>
      </c>
      <c r="M109">
        <v>71305</v>
      </c>
      <c r="N109">
        <v>123.03</v>
      </c>
      <c r="O109" t="s">
        <v>645</v>
      </c>
      <c r="P109" s="428">
        <v>108.70699999999999</v>
      </c>
      <c r="Q109">
        <v>12619141</v>
      </c>
      <c r="R109" t="s">
        <v>646</v>
      </c>
      <c r="S109">
        <v>2024193</v>
      </c>
      <c r="T109" t="s">
        <v>795</v>
      </c>
    </row>
    <row r="110" spans="1:20" x14ac:dyDescent="0.25">
      <c r="A110" t="s">
        <v>637</v>
      </c>
      <c r="B110" t="s">
        <v>754</v>
      </c>
      <c r="C110" t="s">
        <v>639</v>
      </c>
      <c r="D110" t="s">
        <v>651</v>
      </c>
      <c r="E110" t="s">
        <v>667</v>
      </c>
      <c r="F110">
        <v>528004120002</v>
      </c>
      <c r="G110" t="s">
        <v>642</v>
      </c>
      <c r="H110">
        <v>583149</v>
      </c>
      <c r="I110" t="s">
        <v>680</v>
      </c>
      <c r="J110">
        <v>202201</v>
      </c>
      <c r="K110">
        <v>44588</v>
      </c>
      <c r="L110" t="s">
        <v>644</v>
      </c>
      <c r="M110">
        <v>16132.32</v>
      </c>
      <c r="N110">
        <v>27.83</v>
      </c>
      <c r="O110" t="s">
        <v>645</v>
      </c>
      <c r="P110" s="428">
        <v>24.59</v>
      </c>
      <c r="Q110">
        <v>12619141</v>
      </c>
      <c r="R110" t="s">
        <v>646</v>
      </c>
      <c r="S110">
        <v>8540399</v>
      </c>
      <c r="T110" t="s">
        <v>796</v>
      </c>
    </row>
    <row r="111" spans="1:20" x14ac:dyDescent="0.25">
      <c r="A111" t="s">
        <v>637</v>
      </c>
      <c r="B111" t="s">
        <v>754</v>
      </c>
      <c r="C111" t="s">
        <v>639</v>
      </c>
      <c r="D111" t="s">
        <v>651</v>
      </c>
      <c r="E111" t="s">
        <v>673</v>
      </c>
      <c r="F111">
        <v>528004120002</v>
      </c>
      <c r="G111" t="s">
        <v>642</v>
      </c>
      <c r="H111">
        <v>583148</v>
      </c>
      <c r="I111" t="s">
        <v>699</v>
      </c>
      <c r="J111">
        <v>202201</v>
      </c>
      <c r="K111">
        <v>44588</v>
      </c>
      <c r="L111" t="s">
        <v>644</v>
      </c>
      <c r="M111">
        <v>11595.52</v>
      </c>
      <c r="N111">
        <v>20.010000000000002</v>
      </c>
      <c r="O111" t="s">
        <v>645</v>
      </c>
      <c r="P111" s="428">
        <v>17.68</v>
      </c>
      <c r="Q111">
        <v>12619141</v>
      </c>
      <c r="R111" t="s">
        <v>646</v>
      </c>
      <c r="S111">
        <v>8540279</v>
      </c>
      <c r="T111" t="s">
        <v>797</v>
      </c>
    </row>
    <row r="112" spans="1:20" x14ac:dyDescent="0.25">
      <c r="A112" t="s">
        <v>637</v>
      </c>
      <c r="B112" t="s">
        <v>754</v>
      </c>
      <c r="C112" t="s">
        <v>639</v>
      </c>
      <c r="D112" t="s">
        <v>651</v>
      </c>
      <c r="E112" t="s">
        <v>641</v>
      </c>
      <c r="F112">
        <v>528004120002</v>
      </c>
      <c r="G112" t="s">
        <v>642</v>
      </c>
      <c r="H112">
        <v>583135</v>
      </c>
      <c r="I112" t="s">
        <v>31</v>
      </c>
      <c r="J112">
        <v>202201</v>
      </c>
      <c r="K112">
        <v>44588</v>
      </c>
      <c r="L112" t="s">
        <v>644</v>
      </c>
      <c r="M112">
        <v>71305</v>
      </c>
      <c r="N112">
        <v>123.03</v>
      </c>
      <c r="O112" t="s">
        <v>645</v>
      </c>
      <c r="P112" s="428">
        <v>108.70699999999999</v>
      </c>
      <c r="Q112">
        <v>12619141</v>
      </c>
      <c r="R112" t="s">
        <v>646</v>
      </c>
      <c r="S112">
        <v>2023596</v>
      </c>
      <c r="T112" t="s">
        <v>799</v>
      </c>
    </row>
    <row r="113" spans="1:20" x14ac:dyDescent="0.25">
      <c r="A113" t="s">
        <v>637</v>
      </c>
      <c r="B113" t="s">
        <v>754</v>
      </c>
      <c r="C113" t="s">
        <v>639</v>
      </c>
      <c r="D113" t="s">
        <v>663</v>
      </c>
      <c r="E113" t="s">
        <v>667</v>
      </c>
      <c r="F113">
        <v>528004120002</v>
      </c>
      <c r="G113" t="s">
        <v>642</v>
      </c>
      <c r="H113">
        <v>583136</v>
      </c>
      <c r="I113" t="s">
        <v>32</v>
      </c>
      <c r="J113">
        <v>202201</v>
      </c>
      <c r="K113">
        <v>44588</v>
      </c>
      <c r="L113" t="s">
        <v>644</v>
      </c>
      <c r="M113">
        <v>38457</v>
      </c>
      <c r="N113">
        <v>66.349999999999994</v>
      </c>
      <c r="O113" t="s">
        <v>645</v>
      </c>
      <c r="P113" s="428">
        <v>58.625999999999998</v>
      </c>
      <c r="Q113">
        <v>12619141</v>
      </c>
      <c r="R113" t="s">
        <v>646</v>
      </c>
      <c r="S113">
        <v>2023197</v>
      </c>
      <c r="T113" t="s">
        <v>800</v>
      </c>
    </row>
    <row r="114" spans="1:20" x14ac:dyDescent="0.25">
      <c r="A114" t="s">
        <v>637</v>
      </c>
      <c r="B114" t="s">
        <v>754</v>
      </c>
      <c r="C114" t="s">
        <v>639</v>
      </c>
      <c r="D114" t="s">
        <v>651</v>
      </c>
      <c r="E114" t="s">
        <v>667</v>
      </c>
      <c r="F114">
        <v>528004120002</v>
      </c>
      <c r="G114" t="s">
        <v>642</v>
      </c>
      <c r="H114">
        <v>583149</v>
      </c>
      <c r="I114" t="s">
        <v>680</v>
      </c>
      <c r="J114">
        <v>202201</v>
      </c>
      <c r="K114">
        <v>44588</v>
      </c>
      <c r="L114" t="s">
        <v>644</v>
      </c>
      <c r="M114">
        <v>21870.89</v>
      </c>
      <c r="N114">
        <v>37.74</v>
      </c>
      <c r="O114" t="s">
        <v>645</v>
      </c>
      <c r="P114" s="428">
        <v>33.345999999999997</v>
      </c>
      <c r="Q114">
        <v>12619141</v>
      </c>
      <c r="R114" t="s">
        <v>646</v>
      </c>
      <c r="S114">
        <v>8540358</v>
      </c>
      <c r="T114" t="s">
        <v>801</v>
      </c>
    </row>
    <row r="115" spans="1:20" x14ac:dyDescent="0.25">
      <c r="A115" t="s">
        <v>637</v>
      </c>
      <c r="B115" t="s">
        <v>754</v>
      </c>
      <c r="C115" t="s">
        <v>639</v>
      </c>
      <c r="D115" t="s">
        <v>651</v>
      </c>
      <c r="E115" t="s">
        <v>641</v>
      </c>
      <c r="F115">
        <v>528004120002</v>
      </c>
      <c r="G115" t="s">
        <v>642</v>
      </c>
      <c r="H115">
        <v>583136</v>
      </c>
      <c r="I115" t="s">
        <v>32</v>
      </c>
      <c r="J115">
        <v>202201</v>
      </c>
      <c r="K115">
        <v>44588</v>
      </c>
      <c r="L115" t="s">
        <v>644</v>
      </c>
      <c r="M115">
        <v>36965</v>
      </c>
      <c r="N115">
        <v>63.78</v>
      </c>
      <c r="O115" t="s">
        <v>645</v>
      </c>
      <c r="P115" s="428">
        <v>56.354999999999997</v>
      </c>
      <c r="Q115">
        <v>12619141</v>
      </c>
      <c r="R115" t="s">
        <v>646</v>
      </c>
      <c r="S115">
        <v>2035753</v>
      </c>
      <c r="T115" t="s">
        <v>802</v>
      </c>
    </row>
    <row r="116" spans="1:20" x14ac:dyDescent="0.25">
      <c r="A116" t="s">
        <v>637</v>
      </c>
      <c r="B116" t="s">
        <v>754</v>
      </c>
      <c r="C116" t="s">
        <v>639</v>
      </c>
      <c r="D116" t="s">
        <v>651</v>
      </c>
      <c r="E116" t="s">
        <v>673</v>
      </c>
      <c r="F116">
        <v>528004120002</v>
      </c>
      <c r="G116" t="s">
        <v>642</v>
      </c>
      <c r="H116">
        <v>583148</v>
      </c>
      <c r="I116" t="s">
        <v>699</v>
      </c>
      <c r="J116">
        <v>202201</v>
      </c>
      <c r="K116">
        <v>44588</v>
      </c>
      <c r="L116" t="s">
        <v>644</v>
      </c>
      <c r="M116">
        <v>5630.4</v>
      </c>
      <c r="N116">
        <v>9.7100000000000009</v>
      </c>
      <c r="O116" t="s">
        <v>645</v>
      </c>
      <c r="P116" s="428">
        <v>8.58</v>
      </c>
      <c r="Q116">
        <v>12619141</v>
      </c>
      <c r="R116" t="s">
        <v>646</v>
      </c>
      <c r="S116">
        <v>8540386</v>
      </c>
      <c r="T116" t="s">
        <v>803</v>
      </c>
    </row>
    <row r="117" spans="1:20" x14ac:dyDescent="0.25">
      <c r="A117" t="s">
        <v>637</v>
      </c>
      <c r="B117" t="s">
        <v>754</v>
      </c>
      <c r="C117" t="s">
        <v>639</v>
      </c>
      <c r="D117" t="s">
        <v>651</v>
      </c>
      <c r="E117" t="s">
        <v>641</v>
      </c>
      <c r="F117">
        <v>528004120002</v>
      </c>
      <c r="G117" t="s">
        <v>642</v>
      </c>
      <c r="H117">
        <v>583152</v>
      </c>
      <c r="I117" t="s">
        <v>43</v>
      </c>
      <c r="J117">
        <v>202201</v>
      </c>
      <c r="K117">
        <v>44588</v>
      </c>
      <c r="L117" t="s">
        <v>644</v>
      </c>
      <c r="M117">
        <v>16617.599999999999</v>
      </c>
      <c r="N117">
        <v>28.67</v>
      </c>
      <c r="O117" t="s">
        <v>645</v>
      </c>
      <c r="P117" s="428">
        <v>25.332000000000001</v>
      </c>
      <c r="Q117">
        <v>12619141</v>
      </c>
      <c r="R117" t="s">
        <v>646</v>
      </c>
      <c r="S117">
        <v>8540100</v>
      </c>
      <c r="T117" t="s">
        <v>804</v>
      </c>
    </row>
    <row r="118" spans="1:20" x14ac:dyDescent="0.25">
      <c r="A118" t="s">
        <v>637</v>
      </c>
      <c r="B118" t="s">
        <v>754</v>
      </c>
      <c r="C118" t="s">
        <v>639</v>
      </c>
      <c r="D118" t="s">
        <v>663</v>
      </c>
      <c r="E118" t="s">
        <v>704</v>
      </c>
      <c r="F118">
        <v>528004120002</v>
      </c>
      <c r="G118" t="s">
        <v>642</v>
      </c>
      <c r="H118">
        <v>583137</v>
      </c>
      <c r="I118" t="s">
        <v>33</v>
      </c>
      <c r="J118">
        <v>202201</v>
      </c>
      <c r="K118">
        <v>44588</v>
      </c>
      <c r="L118" t="s">
        <v>644</v>
      </c>
      <c r="M118">
        <v>57925</v>
      </c>
      <c r="N118">
        <v>99.94</v>
      </c>
      <c r="O118" t="s">
        <v>645</v>
      </c>
      <c r="P118" s="428">
        <v>88.305000000000007</v>
      </c>
      <c r="Q118">
        <v>12619141</v>
      </c>
      <c r="R118" t="s">
        <v>646</v>
      </c>
      <c r="S118">
        <v>2038727</v>
      </c>
      <c r="T118" t="s">
        <v>805</v>
      </c>
    </row>
    <row r="119" spans="1:20" x14ac:dyDescent="0.25">
      <c r="A119" t="s">
        <v>637</v>
      </c>
      <c r="B119" t="s">
        <v>736</v>
      </c>
      <c r="C119" t="s">
        <v>639</v>
      </c>
      <c r="D119" t="s">
        <v>651</v>
      </c>
      <c r="E119" t="s">
        <v>667</v>
      </c>
      <c r="F119">
        <v>528004120002</v>
      </c>
      <c r="G119" t="s">
        <v>642</v>
      </c>
      <c r="H119">
        <v>583149</v>
      </c>
      <c r="I119" t="s">
        <v>680</v>
      </c>
      <c r="J119">
        <v>202201</v>
      </c>
      <c r="K119">
        <v>44588</v>
      </c>
      <c r="L119" t="s">
        <v>644</v>
      </c>
      <c r="M119">
        <v>26483.439999999999</v>
      </c>
      <c r="N119">
        <v>45.69</v>
      </c>
      <c r="O119" t="s">
        <v>645</v>
      </c>
      <c r="P119" s="428">
        <v>40.371000000000002</v>
      </c>
      <c r="Q119">
        <v>12619141</v>
      </c>
      <c r="R119" t="s">
        <v>646</v>
      </c>
      <c r="S119">
        <v>8540399</v>
      </c>
      <c r="T119" t="s">
        <v>787</v>
      </c>
    </row>
    <row r="120" spans="1:20" x14ac:dyDescent="0.25">
      <c r="A120" t="s">
        <v>637</v>
      </c>
      <c r="B120" t="s">
        <v>754</v>
      </c>
      <c r="C120" t="s">
        <v>639</v>
      </c>
      <c r="D120" t="s">
        <v>640</v>
      </c>
      <c r="E120" t="s">
        <v>708</v>
      </c>
      <c r="F120">
        <v>528004120002</v>
      </c>
      <c r="G120" t="s">
        <v>642</v>
      </c>
      <c r="H120">
        <v>583155</v>
      </c>
      <c r="I120" t="s">
        <v>45</v>
      </c>
      <c r="J120">
        <v>202201</v>
      </c>
      <c r="K120">
        <v>44588</v>
      </c>
      <c r="L120" t="s">
        <v>644</v>
      </c>
      <c r="M120">
        <v>11319.32</v>
      </c>
      <c r="N120">
        <v>19.53</v>
      </c>
      <c r="O120" t="s">
        <v>645</v>
      </c>
      <c r="P120" s="428">
        <v>17.256</v>
      </c>
      <c r="Q120">
        <v>12619141</v>
      </c>
      <c r="R120" t="s">
        <v>646</v>
      </c>
      <c r="S120">
        <v>8540039</v>
      </c>
      <c r="T120" t="s">
        <v>773</v>
      </c>
    </row>
    <row r="121" spans="1:20" x14ac:dyDescent="0.25">
      <c r="A121" t="s">
        <v>637</v>
      </c>
      <c r="B121" t="s">
        <v>736</v>
      </c>
      <c r="C121" t="s">
        <v>639</v>
      </c>
      <c r="D121" t="s">
        <v>640</v>
      </c>
      <c r="E121" t="s">
        <v>689</v>
      </c>
      <c r="F121">
        <v>528004120002</v>
      </c>
      <c r="G121" t="s">
        <v>642</v>
      </c>
      <c r="H121">
        <v>583156</v>
      </c>
      <c r="I121" t="s">
        <v>690</v>
      </c>
      <c r="J121">
        <v>202201</v>
      </c>
      <c r="K121">
        <v>44588</v>
      </c>
      <c r="L121" t="s">
        <v>644</v>
      </c>
      <c r="M121">
        <v>15176.47</v>
      </c>
      <c r="N121">
        <v>26.18</v>
      </c>
      <c r="O121" t="s">
        <v>645</v>
      </c>
      <c r="P121" s="428">
        <v>23.132000000000001</v>
      </c>
      <c r="Q121">
        <v>12619141</v>
      </c>
      <c r="R121" t="s">
        <v>646</v>
      </c>
      <c r="S121">
        <v>8540396</v>
      </c>
      <c r="T121" t="s">
        <v>750</v>
      </c>
    </row>
    <row r="122" spans="1:20" x14ac:dyDescent="0.25">
      <c r="A122" t="s">
        <v>637</v>
      </c>
      <c r="B122" t="s">
        <v>736</v>
      </c>
      <c r="C122" t="s">
        <v>639</v>
      </c>
      <c r="D122" t="s">
        <v>718</v>
      </c>
      <c r="E122" t="s">
        <v>704</v>
      </c>
      <c r="F122">
        <v>528004120001</v>
      </c>
      <c r="G122" t="s">
        <v>705</v>
      </c>
      <c r="H122">
        <v>583128</v>
      </c>
      <c r="I122" t="s">
        <v>20</v>
      </c>
      <c r="J122">
        <v>202201</v>
      </c>
      <c r="K122">
        <v>44588</v>
      </c>
      <c r="L122" t="s">
        <v>644</v>
      </c>
      <c r="M122">
        <v>129000</v>
      </c>
      <c r="N122">
        <v>222.57</v>
      </c>
      <c r="O122" t="s">
        <v>645</v>
      </c>
      <c r="P122" s="428">
        <v>196.65799999999999</v>
      </c>
      <c r="Q122">
        <v>12619141</v>
      </c>
      <c r="R122" t="s">
        <v>646</v>
      </c>
      <c r="S122">
        <v>2031020</v>
      </c>
      <c r="T122" t="s">
        <v>752</v>
      </c>
    </row>
    <row r="123" spans="1:20" x14ac:dyDescent="0.25">
      <c r="A123" t="s">
        <v>637</v>
      </c>
      <c r="B123" t="s">
        <v>754</v>
      </c>
      <c r="C123" t="s">
        <v>639</v>
      </c>
      <c r="D123" t="s">
        <v>640</v>
      </c>
      <c r="E123" t="s">
        <v>667</v>
      </c>
      <c r="F123">
        <v>528004120002</v>
      </c>
      <c r="G123" t="s">
        <v>642</v>
      </c>
      <c r="H123">
        <v>583149</v>
      </c>
      <c r="I123" t="s">
        <v>680</v>
      </c>
      <c r="J123">
        <v>202201</v>
      </c>
      <c r="K123">
        <v>44588</v>
      </c>
      <c r="L123" t="s">
        <v>644</v>
      </c>
      <c r="M123">
        <v>12220</v>
      </c>
      <c r="N123">
        <v>21.08</v>
      </c>
      <c r="O123" t="s">
        <v>645</v>
      </c>
      <c r="P123" s="428">
        <v>18.626000000000001</v>
      </c>
      <c r="Q123">
        <v>12619141</v>
      </c>
      <c r="R123" t="s">
        <v>646</v>
      </c>
      <c r="S123">
        <v>8540392</v>
      </c>
      <c r="T123" t="s">
        <v>779</v>
      </c>
    </row>
    <row r="124" spans="1:20" x14ac:dyDescent="0.25">
      <c r="A124" t="s">
        <v>637</v>
      </c>
      <c r="B124" t="s">
        <v>736</v>
      </c>
      <c r="C124" t="s">
        <v>639</v>
      </c>
      <c r="D124" t="s">
        <v>640</v>
      </c>
      <c r="E124" t="s">
        <v>689</v>
      </c>
      <c r="F124">
        <v>528004120002</v>
      </c>
      <c r="G124" t="s">
        <v>642</v>
      </c>
      <c r="H124">
        <v>583156</v>
      </c>
      <c r="I124" t="s">
        <v>690</v>
      </c>
      <c r="J124">
        <v>202201</v>
      </c>
      <c r="K124">
        <v>44588</v>
      </c>
      <c r="L124" t="s">
        <v>644</v>
      </c>
      <c r="M124">
        <v>129000</v>
      </c>
      <c r="N124">
        <v>222.57</v>
      </c>
      <c r="O124" t="s">
        <v>645</v>
      </c>
      <c r="P124" s="428">
        <v>196.65799999999999</v>
      </c>
      <c r="Q124">
        <v>12619141</v>
      </c>
      <c r="R124" t="s">
        <v>646</v>
      </c>
      <c r="S124">
        <v>2013061</v>
      </c>
      <c r="T124" t="s">
        <v>749</v>
      </c>
    </row>
    <row r="125" spans="1:20" x14ac:dyDescent="0.25">
      <c r="A125" t="s">
        <v>637</v>
      </c>
      <c r="B125" t="s">
        <v>754</v>
      </c>
      <c r="C125" t="s">
        <v>639</v>
      </c>
      <c r="D125" t="s">
        <v>640</v>
      </c>
      <c r="E125" t="s">
        <v>686</v>
      </c>
      <c r="F125">
        <v>528004120002</v>
      </c>
      <c r="G125" t="s">
        <v>642</v>
      </c>
      <c r="H125">
        <v>583150</v>
      </c>
      <c r="I125" t="s">
        <v>687</v>
      </c>
      <c r="J125">
        <v>202201</v>
      </c>
      <c r="K125">
        <v>44588</v>
      </c>
      <c r="L125" t="s">
        <v>644</v>
      </c>
      <c r="M125">
        <v>38026.99</v>
      </c>
      <c r="N125">
        <v>65.61</v>
      </c>
      <c r="O125" t="s">
        <v>645</v>
      </c>
      <c r="P125" s="428">
        <v>57.972000000000001</v>
      </c>
      <c r="Q125">
        <v>12619141</v>
      </c>
      <c r="R125" t="s">
        <v>646</v>
      </c>
      <c r="S125">
        <v>2011105</v>
      </c>
      <c r="T125" t="s">
        <v>781</v>
      </c>
    </row>
    <row r="126" spans="1:20" x14ac:dyDescent="0.25">
      <c r="A126" t="s">
        <v>637</v>
      </c>
      <c r="B126" t="s">
        <v>736</v>
      </c>
      <c r="C126" t="s">
        <v>639</v>
      </c>
      <c r="D126" t="s">
        <v>695</v>
      </c>
      <c r="E126" t="s">
        <v>704</v>
      </c>
      <c r="F126">
        <v>528004120001</v>
      </c>
      <c r="G126" t="s">
        <v>705</v>
      </c>
      <c r="H126">
        <v>583128</v>
      </c>
      <c r="I126" t="s">
        <v>20</v>
      </c>
      <c r="J126">
        <v>202201</v>
      </c>
      <c r="K126">
        <v>44588</v>
      </c>
      <c r="L126" t="s">
        <v>644</v>
      </c>
      <c r="M126">
        <v>129000</v>
      </c>
      <c r="N126">
        <v>222.57</v>
      </c>
      <c r="O126" t="s">
        <v>645</v>
      </c>
      <c r="P126" s="428">
        <v>196.65799999999999</v>
      </c>
      <c r="Q126">
        <v>12619141</v>
      </c>
      <c r="R126" t="s">
        <v>646</v>
      </c>
      <c r="S126">
        <v>2012170</v>
      </c>
      <c r="T126" t="s">
        <v>782</v>
      </c>
    </row>
    <row r="127" spans="1:20" x14ac:dyDescent="0.25">
      <c r="A127" t="s">
        <v>637</v>
      </c>
      <c r="B127" t="s">
        <v>736</v>
      </c>
      <c r="C127" t="s">
        <v>639</v>
      </c>
      <c r="D127" t="s">
        <v>651</v>
      </c>
      <c r="E127" t="s">
        <v>673</v>
      </c>
      <c r="F127">
        <v>528004120002</v>
      </c>
      <c r="G127" t="s">
        <v>642</v>
      </c>
      <c r="H127">
        <v>583148</v>
      </c>
      <c r="I127" t="s">
        <v>699</v>
      </c>
      <c r="J127">
        <v>202201</v>
      </c>
      <c r="K127">
        <v>44588</v>
      </c>
      <c r="L127" t="s">
        <v>644</v>
      </c>
      <c r="M127">
        <v>10681.33</v>
      </c>
      <c r="N127">
        <v>18.43</v>
      </c>
      <c r="O127" t="s">
        <v>645</v>
      </c>
      <c r="P127" s="428">
        <v>16.283999999999999</v>
      </c>
      <c r="Q127">
        <v>12619141</v>
      </c>
      <c r="R127" t="s">
        <v>646</v>
      </c>
      <c r="S127">
        <v>2027008</v>
      </c>
      <c r="T127" t="s">
        <v>785</v>
      </c>
    </row>
    <row r="128" spans="1:20" x14ac:dyDescent="0.25">
      <c r="A128" t="s">
        <v>637</v>
      </c>
      <c r="B128" t="s">
        <v>736</v>
      </c>
      <c r="C128" t="s">
        <v>639</v>
      </c>
      <c r="D128" t="s">
        <v>651</v>
      </c>
      <c r="E128" t="s">
        <v>704</v>
      </c>
      <c r="F128">
        <v>528004120001</v>
      </c>
      <c r="G128" t="s">
        <v>705</v>
      </c>
      <c r="H128">
        <v>583127</v>
      </c>
      <c r="I128" t="s">
        <v>17</v>
      </c>
      <c r="J128">
        <v>202201</v>
      </c>
      <c r="K128">
        <v>44588</v>
      </c>
      <c r="L128" t="s">
        <v>644</v>
      </c>
      <c r="M128">
        <v>129000</v>
      </c>
      <c r="N128">
        <v>222.57</v>
      </c>
      <c r="O128" t="s">
        <v>645</v>
      </c>
      <c r="P128" s="428">
        <v>196.65799999999999</v>
      </c>
      <c r="Q128">
        <v>12619141</v>
      </c>
      <c r="R128" t="s">
        <v>646</v>
      </c>
      <c r="S128">
        <v>2019466</v>
      </c>
      <c r="T128" t="s">
        <v>786</v>
      </c>
    </row>
    <row r="129" spans="1:20" x14ac:dyDescent="0.25">
      <c r="A129" t="s">
        <v>637</v>
      </c>
      <c r="B129" t="s">
        <v>736</v>
      </c>
      <c r="C129" t="s">
        <v>639</v>
      </c>
      <c r="D129" t="s">
        <v>651</v>
      </c>
      <c r="E129" t="s">
        <v>667</v>
      </c>
      <c r="F129">
        <v>528004120002</v>
      </c>
      <c r="G129" t="s">
        <v>642</v>
      </c>
      <c r="H129">
        <v>583149</v>
      </c>
      <c r="I129" t="s">
        <v>680</v>
      </c>
      <c r="J129">
        <v>202201</v>
      </c>
      <c r="K129">
        <v>44588</v>
      </c>
      <c r="L129" t="s">
        <v>644</v>
      </c>
      <c r="M129">
        <v>14730.1</v>
      </c>
      <c r="N129">
        <v>25.41</v>
      </c>
      <c r="O129" t="s">
        <v>645</v>
      </c>
      <c r="P129" s="428">
        <v>22.452000000000002</v>
      </c>
      <c r="Q129">
        <v>12619141</v>
      </c>
      <c r="R129" t="s">
        <v>646</v>
      </c>
      <c r="S129">
        <v>8540358</v>
      </c>
      <c r="T129" t="s">
        <v>756</v>
      </c>
    </row>
    <row r="130" spans="1:20" x14ac:dyDescent="0.25">
      <c r="A130" t="s">
        <v>637</v>
      </c>
      <c r="B130" t="s">
        <v>736</v>
      </c>
      <c r="C130" t="s">
        <v>639</v>
      </c>
      <c r="D130" t="s">
        <v>640</v>
      </c>
      <c r="E130" t="s">
        <v>701</v>
      </c>
      <c r="F130">
        <v>528004120002</v>
      </c>
      <c r="G130" t="s">
        <v>642</v>
      </c>
      <c r="H130">
        <v>583154</v>
      </c>
      <c r="I130" t="s">
        <v>44</v>
      </c>
      <c r="J130">
        <v>202201</v>
      </c>
      <c r="K130">
        <v>44588</v>
      </c>
      <c r="L130" t="s">
        <v>644</v>
      </c>
      <c r="M130">
        <v>11163.46</v>
      </c>
      <c r="N130">
        <v>19.260000000000002</v>
      </c>
      <c r="O130" t="s">
        <v>645</v>
      </c>
      <c r="P130" s="428">
        <v>17.018000000000001</v>
      </c>
      <c r="Q130">
        <v>12619141</v>
      </c>
      <c r="R130" t="s">
        <v>646</v>
      </c>
      <c r="S130">
        <v>2020577</v>
      </c>
      <c r="T130" t="s">
        <v>743</v>
      </c>
    </row>
    <row r="131" spans="1:20" x14ac:dyDescent="0.25">
      <c r="A131" t="s">
        <v>637</v>
      </c>
      <c r="B131" t="s">
        <v>736</v>
      </c>
      <c r="C131" t="s">
        <v>639</v>
      </c>
      <c r="D131" t="s">
        <v>651</v>
      </c>
      <c r="E131" t="s">
        <v>641</v>
      </c>
      <c r="F131">
        <v>528004120001</v>
      </c>
      <c r="G131" t="s">
        <v>705</v>
      </c>
      <c r="H131">
        <v>583128</v>
      </c>
      <c r="I131" t="s">
        <v>20</v>
      </c>
      <c r="J131">
        <v>202201</v>
      </c>
      <c r="K131">
        <v>44588</v>
      </c>
      <c r="L131" t="s">
        <v>644</v>
      </c>
      <c r="M131">
        <v>129000</v>
      </c>
      <c r="N131">
        <v>222.57</v>
      </c>
      <c r="O131" t="s">
        <v>645</v>
      </c>
      <c r="P131" s="428">
        <v>196.65799999999999</v>
      </c>
      <c r="Q131">
        <v>30480438</v>
      </c>
      <c r="R131" t="s">
        <v>646</v>
      </c>
      <c r="S131">
        <v>2022429</v>
      </c>
      <c r="T131" t="s">
        <v>807</v>
      </c>
    </row>
    <row r="132" spans="1:20" x14ac:dyDescent="0.25">
      <c r="A132" t="s">
        <v>637</v>
      </c>
      <c r="B132" t="s">
        <v>754</v>
      </c>
      <c r="C132" t="s">
        <v>639</v>
      </c>
      <c r="D132" t="s">
        <v>651</v>
      </c>
      <c r="E132" t="s">
        <v>641</v>
      </c>
      <c r="F132">
        <v>528004120001</v>
      </c>
      <c r="G132" t="s">
        <v>705</v>
      </c>
      <c r="H132">
        <v>583128</v>
      </c>
      <c r="I132" t="s">
        <v>20</v>
      </c>
      <c r="J132">
        <v>202201</v>
      </c>
      <c r="K132">
        <v>44588</v>
      </c>
      <c r="L132" t="s">
        <v>644</v>
      </c>
      <c r="M132">
        <v>115630</v>
      </c>
      <c r="N132">
        <v>199.5</v>
      </c>
      <c r="O132" t="s">
        <v>645</v>
      </c>
      <c r="P132" s="428">
        <v>176.274</v>
      </c>
      <c r="Q132">
        <v>30480438</v>
      </c>
      <c r="R132" t="s">
        <v>646</v>
      </c>
      <c r="S132">
        <v>2022429</v>
      </c>
      <c r="T132" t="s">
        <v>810</v>
      </c>
    </row>
    <row r="133" spans="1:20" x14ac:dyDescent="0.25">
      <c r="A133" t="s">
        <v>637</v>
      </c>
      <c r="B133" t="s">
        <v>650</v>
      </c>
      <c r="C133" t="s">
        <v>639</v>
      </c>
      <c r="D133" t="s">
        <v>718</v>
      </c>
      <c r="E133" t="s">
        <v>652</v>
      </c>
      <c r="F133">
        <v>528004120010</v>
      </c>
      <c r="G133" t="s">
        <v>653</v>
      </c>
      <c r="H133">
        <v>583593</v>
      </c>
      <c r="I133" t="s">
        <v>176</v>
      </c>
      <c r="J133">
        <v>202201</v>
      </c>
      <c r="K133">
        <v>44589</v>
      </c>
      <c r="L133" t="s">
        <v>644</v>
      </c>
      <c r="M133">
        <v>17191.52</v>
      </c>
      <c r="N133">
        <v>29.66</v>
      </c>
      <c r="O133" t="s">
        <v>645</v>
      </c>
      <c r="P133" s="428">
        <v>26.207000000000001</v>
      </c>
      <c r="Q133">
        <v>12624495</v>
      </c>
      <c r="R133" t="s">
        <v>654</v>
      </c>
      <c r="S133" t="s">
        <v>825</v>
      </c>
      <c r="T133" t="s">
        <v>826</v>
      </c>
    </row>
    <row r="134" spans="1:20" x14ac:dyDescent="0.25">
      <c r="A134" t="s">
        <v>637</v>
      </c>
      <c r="B134" t="s">
        <v>662</v>
      </c>
      <c r="C134" t="s">
        <v>639</v>
      </c>
      <c r="D134" t="s">
        <v>718</v>
      </c>
      <c r="E134" t="s">
        <v>652</v>
      </c>
      <c r="F134">
        <v>528004120010</v>
      </c>
      <c r="G134" t="s">
        <v>653</v>
      </c>
      <c r="H134">
        <v>583593</v>
      </c>
      <c r="I134" t="s">
        <v>176</v>
      </c>
      <c r="J134">
        <v>202201</v>
      </c>
      <c r="K134">
        <v>44590</v>
      </c>
      <c r="L134" t="s">
        <v>644</v>
      </c>
      <c r="M134">
        <v>3092</v>
      </c>
      <c r="N134">
        <v>5.33</v>
      </c>
      <c r="O134" t="s">
        <v>645</v>
      </c>
      <c r="P134" s="428">
        <v>4.7089999999999996</v>
      </c>
      <c r="Q134">
        <v>12624495</v>
      </c>
      <c r="R134" t="s">
        <v>654</v>
      </c>
      <c r="S134" t="s">
        <v>825</v>
      </c>
      <c r="T134" t="s">
        <v>827</v>
      </c>
    </row>
    <row r="135" spans="1:20" x14ac:dyDescent="0.25">
      <c r="A135" t="s">
        <v>637</v>
      </c>
      <c r="B135" t="s">
        <v>828</v>
      </c>
      <c r="C135" t="s">
        <v>639</v>
      </c>
      <c r="D135" t="s">
        <v>651</v>
      </c>
      <c r="E135" t="s">
        <v>652</v>
      </c>
      <c r="F135">
        <v>528004120010</v>
      </c>
      <c r="G135" t="s">
        <v>653</v>
      </c>
      <c r="H135">
        <v>583590</v>
      </c>
      <c r="I135" t="s">
        <v>170</v>
      </c>
      <c r="J135">
        <v>202201</v>
      </c>
      <c r="K135">
        <v>44592</v>
      </c>
      <c r="L135" t="s">
        <v>727</v>
      </c>
      <c r="M135">
        <v>-128.56</v>
      </c>
      <c r="N135">
        <v>-128.56</v>
      </c>
      <c r="O135" t="s">
        <v>645</v>
      </c>
      <c r="P135" s="428">
        <v>-113.593</v>
      </c>
      <c r="Q135">
        <v>12624495</v>
      </c>
      <c r="R135" t="s">
        <v>654</v>
      </c>
      <c r="S135" t="s">
        <v>655</v>
      </c>
      <c r="T135" t="s">
        <v>829</v>
      </c>
    </row>
    <row r="136" spans="1:20" x14ac:dyDescent="0.25">
      <c r="A136" t="s">
        <v>637</v>
      </c>
      <c r="B136" t="s">
        <v>659</v>
      </c>
      <c r="C136" t="s">
        <v>639</v>
      </c>
      <c r="D136" t="s">
        <v>663</v>
      </c>
      <c r="E136" t="s">
        <v>652</v>
      </c>
      <c r="F136">
        <v>528004120010</v>
      </c>
      <c r="G136" t="s">
        <v>653</v>
      </c>
      <c r="H136">
        <v>583591</v>
      </c>
      <c r="I136" t="s">
        <v>172</v>
      </c>
      <c r="J136">
        <v>202201</v>
      </c>
      <c r="K136">
        <v>44592</v>
      </c>
      <c r="L136" t="s">
        <v>644</v>
      </c>
      <c r="M136">
        <v>48.61</v>
      </c>
      <c r="N136">
        <v>0.08</v>
      </c>
      <c r="O136" t="s">
        <v>645</v>
      </c>
      <c r="P136" s="428">
        <v>7.0999999999999994E-2</v>
      </c>
      <c r="Q136">
        <v>12624495</v>
      </c>
      <c r="R136" t="s">
        <v>654</v>
      </c>
      <c r="S136" t="s">
        <v>664</v>
      </c>
      <c r="T136" t="s">
        <v>847</v>
      </c>
    </row>
    <row r="137" spans="1:20" x14ac:dyDescent="0.25">
      <c r="A137" t="s">
        <v>637</v>
      </c>
      <c r="B137" t="s">
        <v>659</v>
      </c>
      <c r="C137" t="s">
        <v>639</v>
      </c>
      <c r="D137" t="s">
        <v>663</v>
      </c>
      <c r="E137" t="s">
        <v>652</v>
      </c>
      <c r="F137">
        <v>528004120010</v>
      </c>
      <c r="G137" t="s">
        <v>653</v>
      </c>
      <c r="H137">
        <v>583591</v>
      </c>
      <c r="I137" t="s">
        <v>172</v>
      </c>
      <c r="J137">
        <v>202201</v>
      </c>
      <c r="K137">
        <v>44592</v>
      </c>
      <c r="L137" t="s">
        <v>644</v>
      </c>
      <c r="M137">
        <v>-112665.55</v>
      </c>
      <c r="N137">
        <v>-194.39</v>
      </c>
      <c r="O137" t="s">
        <v>645</v>
      </c>
      <c r="P137" s="428">
        <v>-171.75899999999999</v>
      </c>
      <c r="Q137">
        <v>12624495</v>
      </c>
      <c r="R137" t="s">
        <v>654</v>
      </c>
      <c r="S137" t="s">
        <v>664</v>
      </c>
      <c r="T137" t="s">
        <v>847</v>
      </c>
    </row>
    <row r="138" spans="1:20" x14ac:dyDescent="0.25">
      <c r="A138" t="s">
        <v>637</v>
      </c>
      <c r="B138" t="s">
        <v>659</v>
      </c>
      <c r="C138" t="s">
        <v>639</v>
      </c>
      <c r="D138" t="s">
        <v>663</v>
      </c>
      <c r="E138" t="s">
        <v>652</v>
      </c>
      <c r="F138">
        <v>528004120010</v>
      </c>
      <c r="G138" t="s">
        <v>653</v>
      </c>
      <c r="H138">
        <v>583591</v>
      </c>
      <c r="I138" t="s">
        <v>172</v>
      </c>
      <c r="J138">
        <v>202201</v>
      </c>
      <c r="K138">
        <v>44592</v>
      </c>
      <c r="L138" t="s">
        <v>644</v>
      </c>
      <c r="M138">
        <v>112665.55</v>
      </c>
      <c r="N138">
        <v>194.39</v>
      </c>
      <c r="O138" t="s">
        <v>645</v>
      </c>
      <c r="P138" s="428">
        <v>171.75899999999999</v>
      </c>
      <c r="Q138">
        <v>12624495</v>
      </c>
      <c r="R138" t="s">
        <v>654</v>
      </c>
      <c r="S138" t="s">
        <v>664</v>
      </c>
      <c r="T138" t="s">
        <v>848</v>
      </c>
    </row>
    <row r="139" spans="1:20" x14ac:dyDescent="0.25">
      <c r="A139" t="s">
        <v>637</v>
      </c>
      <c r="B139" t="s">
        <v>828</v>
      </c>
      <c r="C139" t="s">
        <v>639</v>
      </c>
      <c r="D139" t="s">
        <v>651</v>
      </c>
      <c r="E139" t="s">
        <v>652</v>
      </c>
      <c r="F139">
        <v>528004120010</v>
      </c>
      <c r="G139" t="s">
        <v>653</v>
      </c>
      <c r="H139">
        <v>583590</v>
      </c>
      <c r="I139" t="s">
        <v>170</v>
      </c>
      <c r="J139">
        <v>202201</v>
      </c>
      <c r="K139">
        <v>44592</v>
      </c>
      <c r="L139" t="s">
        <v>727</v>
      </c>
      <c r="M139">
        <v>-257.13</v>
      </c>
      <c r="N139">
        <v>-257.13</v>
      </c>
      <c r="O139" t="s">
        <v>645</v>
      </c>
      <c r="P139" s="428">
        <v>-227.19499999999999</v>
      </c>
      <c r="Q139">
        <v>12624495</v>
      </c>
      <c r="R139" t="s">
        <v>654</v>
      </c>
      <c r="S139" t="s">
        <v>655</v>
      </c>
      <c r="T139" t="s">
        <v>830</v>
      </c>
    </row>
    <row r="140" spans="1:20" x14ac:dyDescent="0.25">
      <c r="A140" t="s">
        <v>637</v>
      </c>
      <c r="B140" t="s">
        <v>730</v>
      </c>
      <c r="C140" t="s">
        <v>639</v>
      </c>
      <c r="D140" t="s">
        <v>640</v>
      </c>
      <c r="E140" t="s">
        <v>689</v>
      </c>
      <c r="F140">
        <v>528004120002</v>
      </c>
      <c r="G140" t="s">
        <v>642</v>
      </c>
      <c r="H140">
        <v>583156</v>
      </c>
      <c r="I140" t="s">
        <v>690</v>
      </c>
      <c r="J140">
        <v>202201</v>
      </c>
      <c r="K140">
        <v>44592</v>
      </c>
      <c r="L140" t="s">
        <v>644</v>
      </c>
      <c r="M140">
        <v>20213.169999999998</v>
      </c>
      <c r="N140">
        <v>34.869999999999997</v>
      </c>
      <c r="O140" t="s">
        <v>645</v>
      </c>
      <c r="P140" s="428">
        <v>30.81</v>
      </c>
      <c r="Q140">
        <v>12619141</v>
      </c>
      <c r="R140" t="s">
        <v>646</v>
      </c>
      <c r="S140">
        <v>2013061</v>
      </c>
      <c r="T140" t="s">
        <v>941</v>
      </c>
    </row>
    <row r="141" spans="1:20" x14ac:dyDescent="0.25">
      <c r="A141" t="s">
        <v>637</v>
      </c>
      <c r="B141" t="s">
        <v>730</v>
      </c>
      <c r="C141" t="s">
        <v>639</v>
      </c>
      <c r="D141" t="s">
        <v>651</v>
      </c>
      <c r="E141" t="s">
        <v>673</v>
      </c>
      <c r="F141">
        <v>528004120002</v>
      </c>
      <c r="G141" t="s">
        <v>642</v>
      </c>
      <c r="H141">
        <v>583148</v>
      </c>
      <c r="I141" t="s">
        <v>699</v>
      </c>
      <c r="J141">
        <v>202201</v>
      </c>
      <c r="K141">
        <v>44592</v>
      </c>
      <c r="L141" t="s">
        <v>644</v>
      </c>
      <c r="M141">
        <v>2153.8000000000002</v>
      </c>
      <c r="N141">
        <v>3.72</v>
      </c>
      <c r="O141" t="s">
        <v>645</v>
      </c>
      <c r="P141" s="428">
        <v>3.2869999999999999</v>
      </c>
      <c r="Q141">
        <v>12619141</v>
      </c>
      <c r="R141" t="s">
        <v>646</v>
      </c>
      <c r="S141">
        <v>8540386</v>
      </c>
      <c r="T141" t="s">
        <v>920</v>
      </c>
    </row>
    <row r="142" spans="1:20" x14ac:dyDescent="0.25">
      <c r="A142" t="s">
        <v>637</v>
      </c>
      <c r="B142" t="s">
        <v>730</v>
      </c>
      <c r="C142" t="s">
        <v>639</v>
      </c>
      <c r="D142" t="s">
        <v>651</v>
      </c>
      <c r="E142" t="s">
        <v>673</v>
      </c>
      <c r="F142">
        <v>528004120002</v>
      </c>
      <c r="G142" t="s">
        <v>642</v>
      </c>
      <c r="H142">
        <v>583148</v>
      </c>
      <c r="I142" t="s">
        <v>699</v>
      </c>
      <c r="J142">
        <v>202201</v>
      </c>
      <c r="K142">
        <v>44592</v>
      </c>
      <c r="L142" t="s">
        <v>644</v>
      </c>
      <c r="M142">
        <v>3151.13</v>
      </c>
      <c r="N142">
        <v>5.44</v>
      </c>
      <c r="O142" t="s">
        <v>645</v>
      </c>
      <c r="P142" s="428">
        <v>4.8070000000000004</v>
      </c>
      <c r="Q142">
        <v>12619141</v>
      </c>
      <c r="R142" t="s">
        <v>646</v>
      </c>
      <c r="S142">
        <v>2030994</v>
      </c>
      <c r="T142" t="s">
        <v>924</v>
      </c>
    </row>
    <row r="143" spans="1:20" x14ac:dyDescent="0.25">
      <c r="A143" t="s">
        <v>637</v>
      </c>
      <c r="B143" t="s">
        <v>730</v>
      </c>
      <c r="C143" t="s">
        <v>639</v>
      </c>
      <c r="D143" t="s">
        <v>640</v>
      </c>
      <c r="E143" t="s">
        <v>689</v>
      </c>
      <c r="F143">
        <v>528004120002</v>
      </c>
      <c r="G143" t="s">
        <v>642</v>
      </c>
      <c r="H143">
        <v>583156</v>
      </c>
      <c r="I143" t="s">
        <v>690</v>
      </c>
      <c r="J143">
        <v>202201</v>
      </c>
      <c r="K143">
        <v>44592</v>
      </c>
      <c r="L143" t="s">
        <v>644</v>
      </c>
      <c r="M143">
        <v>3583.64</v>
      </c>
      <c r="N143">
        <v>6.18</v>
      </c>
      <c r="O143" t="s">
        <v>645</v>
      </c>
      <c r="P143" s="428">
        <v>5.4610000000000003</v>
      </c>
      <c r="Q143">
        <v>12619141</v>
      </c>
      <c r="R143" t="s">
        <v>646</v>
      </c>
      <c r="S143">
        <v>8540396</v>
      </c>
      <c r="T143" t="s">
        <v>939</v>
      </c>
    </row>
    <row r="144" spans="1:20" x14ac:dyDescent="0.25">
      <c r="A144" t="s">
        <v>637</v>
      </c>
      <c r="B144" t="s">
        <v>730</v>
      </c>
      <c r="C144" t="s">
        <v>639</v>
      </c>
      <c r="D144" t="s">
        <v>651</v>
      </c>
      <c r="E144" t="s">
        <v>667</v>
      </c>
      <c r="F144">
        <v>528004120002</v>
      </c>
      <c r="G144" t="s">
        <v>642</v>
      </c>
      <c r="H144">
        <v>583149</v>
      </c>
      <c r="I144" t="s">
        <v>680</v>
      </c>
      <c r="J144">
        <v>202201</v>
      </c>
      <c r="K144">
        <v>44592</v>
      </c>
      <c r="L144" t="s">
        <v>644</v>
      </c>
      <c r="M144">
        <v>11651.88</v>
      </c>
      <c r="N144">
        <v>20.100000000000001</v>
      </c>
      <c r="O144" t="s">
        <v>645</v>
      </c>
      <c r="P144" s="428">
        <v>17.760000000000002</v>
      </c>
      <c r="Q144">
        <v>12619141</v>
      </c>
      <c r="R144" t="s">
        <v>646</v>
      </c>
      <c r="S144">
        <v>8540399</v>
      </c>
      <c r="T144" t="s">
        <v>925</v>
      </c>
    </row>
    <row r="145" spans="1:20" x14ac:dyDescent="0.25">
      <c r="A145" t="s">
        <v>637</v>
      </c>
      <c r="B145" t="s">
        <v>730</v>
      </c>
      <c r="C145" t="s">
        <v>639</v>
      </c>
      <c r="D145" t="s">
        <v>640</v>
      </c>
      <c r="E145" t="s">
        <v>673</v>
      </c>
      <c r="F145">
        <v>528004120002</v>
      </c>
      <c r="G145" t="s">
        <v>642</v>
      </c>
      <c r="H145">
        <v>583146</v>
      </c>
      <c r="I145" t="s">
        <v>683</v>
      </c>
      <c r="J145">
        <v>202201</v>
      </c>
      <c r="K145">
        <v>44592</v>
      </c>
      <c r="L145" t="s">
        <v>644</v>
      </c>
      <c r="M145">
        <v>2064.52</v>
      </c>
      <c r="N145">
        <v>3.56</v>
      </c>
      <c r="O145" t="s">
        <v>645</v>
      </c>
      <c r="P145" s="428">
        <v>3.1459999999999999</v>
      </c>
      <c r="Q145">
        <v>12619141</v>
      </c>
      <c r="R145" t="s">
        <v>646</v>
      </c>
      <c r="S145">
        <v>8540353</v>
      </c>
      <c r="T145" t="s">
        <v>940</v>
      </c>
    </row>
    <row r="146" spans="1:20" x14ac:dyDescent="0.25">
      <c r="A146" t="s">
        <v>637</v>
      </c>
      <c r="B146" t="s">
        <v>730</v>
      </c>
      <c r="C146" t="s">
        <v>639</v>
      </c>
      <c r="D146" t="s">
        <v>640</v>
      </c>
      <c r="E146" t="s">
        <v>708</v>
      </c>
      <c r="F146">
        <v>528004120002</v>
      </c>
      <c r="G146" t="s">
        <v>642</v>
      </c>
      <c r="H146">
        <v>583155</v>
      </c>
      <c r="I146" t="s">
        <v>45</v>
      </c>
      <c r="J146">
        <v>202201</v>
      </c>
      <c r="K146">
        <v>44592</v>
      </c>
      <c r="L146" t="s">
        <v>644</v>
      </c>
      <c r="M146">
        <v>1319.97</v>
      </c>
      <c r="N146">
        <v>2.2799999999999998</v>
      </c>
      <c r="O146" t="s">
        <v>645</v>
      </c>
      <c r="P146" s="428">
        <v>2.0150000000000001</v>
      </c>
      <c r="Q146">
        <v>12619141</v>
      </c>
      <c r="R146" t="s">
        <v>646</v>
      </c>
      <c r="S146">
        <v>8540039</v>
      </c>
      <c r="T146" t="s">
        <v>942</v>
      </c>
    </row>
    <row r="147" spans="1:20" x14ac:dyDescent="0.25">
      <c r="A147" t="s">
        <v>637</v>
      </c>
      <c r="B147" t="s">
        <v>861</v>
      </c>
      <c r="C147" t="s">
        <v>639</v>
      </c>
      <c r="D147" t="s">
        <v>651</v>
      </c>
      <c r="E147" t="s">
        <v>704</v>
      </c>
      <c r="F147">
        <v>528004120001</v>
      </c>
      <c r="G147" t="s">
        <v>705</v>
      </c>
      <c r="H147">
        <v>583127</v>
      </c>
      <c r="I147" t="s">
        <v>17</v>
      </c>
      <c r="J147">
        <v>202201</v>
      </c>
      <c r="K147">
        <v>44592</v>
      </c>
      <c r="L147" t="s">
        <v>644</v>
      </c>
      <c r="M147">
        <v>36328</v>
      </c>
      <c r="N147">
        <v>62.68</v>
      </c>
      <c r="O147" t="s">
        <v>645</v>
      </c>
      <c r="P147" s="428">
        <v>55.383000000000003</v>
      </c>
      <c r="Q147">
        <v>12619141</v>
      </c>
      <c r="R147" t="s">
        <v>646</v>
      </c>
      <c r="S147">
        <v>2019466</v>
      </c>
      <c r="T147" t="s">
        <v>891</v>
      </c>
    </row>
    <row r="148" spans="1:20" x14ac:dyDescent="0.25">
      <c r="A148" t="s">
        <v>637</v>
      </c>
      <c r="B148" t="s">
        <v>730</v>
      </c>
      <c r="C148" t="s">
        <v>639</v>
      </c>
      <c r="D148" t="s">
        <v>640</v>
      </c>
      <c r="E148" t="s">
        <v>678</v>
      </c>
      <c r="F148">
        <v>528004120002</v>
      </c>
      <c r="G148" t="s">
        <v>642</v>
      </c>
      <c r="H148">
        <v>583147</v>
      </c>
      <c r="I148" t="s">
        <v>41</v>
      </c>
      <c r="J148">
        <v>202201</v>
      </c>
      <c r="K148">
        <v>44592</v>
      </c>
      <c r="L148" t="s">
        <v>644</v>
      </c>
      <c r="M148">
        <v>951.9</v>
      </c>
      <c r="N148">
        <v>1.64</v>
      </c>
      <c r="O148" t="s">
        <v>645</v>
      </c>
      <c r="P148" s="428">
        <v>1.4490000000000001</v>
      </c>
      <c r="Q148">
        <v>12619141</v>
      </c>
      <c r="R148" t="s">
        <v>646</v>
      </c>
      <c r="S148">
        <v>2017279</v>
      </c>
      <c r="T148" t="s">
        <v>943</v>
      </c>
    </row>
    <row r="149" spans="1:20" x14ac:dyDescent="0.25">
      <c r="A149" t="s">
        <v>637</v>
      </c>
      <c r="B149" t="s">
        <v>730</v>
      </c>
      <c r="C149" t="s">
        <v>639</v>
      </c>
      <c r="D149" t="s">
        <v>640</v>
      </c>
      <c r="E149" t="s">
        <v>673</v>
      </c>
      <c r="F149">
        <v>528004120002</v>
      </c>
      <c r="G149" t="s">
        <v>642</v>
      </c>
      <c r="H149">
        <v>583148</v>
      </c>
      <c r="I149" t="s">
        <v>699</v>
      </c>
      <c r="J149">
        <v>202201</v>
      </c>
      <c r="K149">
        <v>44592</v>
      </c>
      <c r="L149" t="s">
        <v>644</v>
      </c>
      <c r="M149">
        <v>1529.29</v>
      </c>
      <c r="N149">
        <v>2.64</v>
      </c>
      <c r="O149" t="s">
        <v>645</v>
      </c>
      <c r="P149" s="428">
        <v>2.3330000000000002</v>
      </c>
      <c r="Q149">
        <v>12619141</v>
      </c>
      <c r="R149" t="s">
        <v>646</v>
      </c>
      <c r="S149">
        <v>2031224</v>
      </c>
      <c r="T149" t="s">
        <v>914</v>
      </c>
    </row>
    <row r="150" spans="1:20" x14ac:dyDescent="0.25">
      <c r="A150" t="s">
        <v>637</v>
      </c>
      <c r="B150" t="s">
        <v>730</v>
      </c>
      <c r="C150" t="s">
        <v>639</v>
      </c>
      <c r="D150" t="s">
        <v>651</v>
      </c>
      <c r="E150" t="s">
        <v>667</v>
      </c>
      <c r="F150">
        <v>528004120002</v>
      </c>
      <c r="G150" t="s">
        <v>642</v>
      </c>
      <c r="H150">
        <v>583149</v>
      </c>
      <c r="I150" t="s">
        <v>680</v>
      </c>
      <c r="J150">
        <v>202201</v>
      </c>
      <c r="K150">
        <v>44592</v>
      </c>
      <c r="L150" t="s">
        <v>644</v>
      </c>
      <c r="M150">
        <v>3478.24</v>
      </c>
      <c r="N150">
        <v>6</v>
      </c>
      <c r="O150" t="s">
        <v>645</v>
      </c>
      <c r="P150" s="428">
        <v>5.3010000000000002</v>
      </c>
      <c r="Q150">
        <v>12619141</v>
      </c>
      <c r="R150" t="s">
        <v>646</v>
      </c>
      <c r="S150">
        <v>8540358</v>
      </c>
      <c r="T150" t="s">
        <v>915</v>
      </c>
    </row>
    <row r="151" spans="1:20" x14ac:dyDescent="0.25">
      <c r="A151" t="s">
        <v>637</v>
      </c>
      <c r="B151" t="s">
        <v>730</v>
      </c>
      <c r="C151" t="s">
        <v>639</v>
      </c>
      <c r="D151" t="s">
        <v>640</v>
      </c>
      <c r="E151" t="s">
        <v>678</v>
      </c>
      <c r="F151">
        <v>528004120002</v>
      </c>
      <c r="G151" t="s">
        <v>642</v>
      </c>
      <c r="H151">
        <v>583147</v>
      </c>
      <c r="I151" t="s">
        <v>41</v>
      </c>
      <c r="J151">
        <v>202201</v>
      </c>
      <c r="K151">
        <v>44592</v>
      </c>
      <c r="L151" t="s">
        <v>644</v>
      </c>
      <c r="M151">
        <v>930.16</v>
      </c>
      <c r="N151">
        <v>1.6</v>
      </c>
      <c r="O151" t="s">
        <v>645</v>
      </c>
      <c r="P151" s="428">
        <v>1.4139999999999999</v>
      </c>
      <c r="Q151">
        <v>12619141</v>
      </c>
      <c r="R151" t="s">
        <v>646</v>
      </c>
      <c r="S151">
        <v>2014079</v>
      </c>
      <c r="T151" t="s">
        <v>944</v>
      </c>
    </row>
    <row r="152" spans="1:20" x14ac:dyDescent="0.25">
      <c r="A152" t="s">
        <v>637</v>
      </c>
      <c r="B152" t="s">
        <v>831</v>
      </c>
      <c r="C152" t="s">
        <v>639</v>
      </c>
      <c r="D152" t="s">
        <v>651</v>
      </c>
      <c r="E152" t="s">
        <v>641</v>
      </c>
      <c r="F152">
        <v>528004120002</v>
      </c>
      <c r="G152" t="s">
        <v>642</v>
      </c>
      <c r="H152">
        <v>856778</v>
      </c>
      <c r="I152" t="s">
        <v>27</v>
      </c>
      <c r="J152">
        <v>202201</v>
      </c>
      <c r="K152">
        <v>44592</v>
      </c>
      <c r="L152" t="s">
        <v>644</v>
      </c>
      <c r="M152">
        <v>7921.09</v>
      </c>
      <c r="N152">
        <v>13.67</v>
      </c>
      <c r="O152" t="s">
        <v>645</v>
      </c>
      <c r="P152" s="428">
        <v>12.079000000000001</v>
      </c>
      <c r="Q152">
        <v>12619141</v>
      </c>
      <c r="R152" t="s">
        <v>646</v>
      </c>
      <c r="S152">
        <v>2041743</v>
      </c>
      <c r="T152" t="s">
        <v>938</v>
      </c>
    </row>
    <row r="153" spans="1:20" x14ac:dyDescent="0.25">
      <c r="A153" t="s">
        <v>637</v>
      </c>
      <c r="B153" t="s">
        <v>730</v>
      </c>
      <c r="C153" t="s">
        <v>639</v>
      </c>
      <c r="D153" t="s">
        <v>651</v>
      </c>
      <c r="E153" t="s">
        <v>673</v>
      </c>
      <c r="F153">
        <v>528004120002</v>
      </c>
      <c r="G153" t="s">
        <v>642</v>
      </c>
      <c r="H153">
        <v>583148</v>
      </c>
      <c r="I153" t="s">
        <v>699</v>
      </c>
      <c r="J153">
        <v>202201</v>
      </c>
      <c r="K153">
        <v>44592</v>
      </c>
      <c r="L153" t="s">
        <v>644</v>
      </c>
      <c r="M153">
        <v>3909.11</v>
      </c>
      <c r="N153">
        <v>6.74</v>
      </c>
      <c r="O153" t="s">
        <v>645</v>
      </c>
      <c r="P153" s="428">
        <v>5.9550000000000001</v>
      </c>
      <c r="Q153">
        <v>12619141</v>
      </c>
      <c r="R153" t="s">
        <v>646</v>
      </c>
      <c r="S153">
        <v>8540279</v>
      </c>
      <c r="T153" t="s">
        <v>906</v>
      </c>
    </row>
    <row r="154" spans="1:20" x14ac:dyDescent="0.25">
      <c r="A154" t="s">
        <v>637</v>
      </c>
      <c r="B154" t="s">
        <v>730</v>
      </c>
      <c r="C154" t="s">
        <v>639</v>
      </c>
      <c r="D154" t="s">
        <v>651</v>
      </c>
      <c r="E154" t="s">
        <v>641</v>
      </c>
      <c r="F154">
        <v>528004120002</v>
      </c>
      <c r="G154" t="s">
        <v>642</v>
      </c>
      <c r="H154">
        <v>583138</v>
      </c>
      <c r="I154" t="s">
        <v>34</v>
      </c>
      <c r="J154">
        <v>202201</v>
      </c>
      <c r="K154">
        <v>44592</v>
      </c>
      <c r="L154" t="s">
        <v>644</v>
      </c>
      <c r="M154">
        <v>11448.17</v>
      </c>
      <c r="N154">
        <v>19.75</v>
      </c>
      <c r="O154" t="s">
        <v>645</v>
      </c>
      <c r="P154" s="428">
        <v>17.451000000000001</v>
      </c>
      <c r="Q154">
        <v>12619141</v>
      </c>
      <c r="R154" t="s">
        <v>646</v>
      </c>
      <c r="S154">
        <v>2024193</v>
      </c>
      <c r="T154" t="s">
        <v>946</v>
      </c>
    </row>
    <row r="155" spans="1:20" x14ac:dyDescent="0.25">
      <c r="A155" t="s">
        <v>637</v>
      </c>
      <c r="B155" t="s">
        <v>730</v>
      </c>
      <c r="C155" t="s">
        <v>639</v>
      </c>
      <c r="D155" t="s">
        <v>651</v>
      </c>
      <c r="E155" t="s">
        <v>641</v>
      </c>
      <c r="F155">
        <v>528004120002</v>
      </c>
      <c r="G155" t="s">
        <v>642</v>
      </c>
      <c r="H155">
        <v>583152</v>
      </c>
      <c r="I155" t="s">
        <v>43</v>
      </c>
      <c r="J155">
        <v>202201</v>
      </c>
      <c r="K155">
        <v>44592</v>
      </c>
      <c r="L155" t="s">
        <v>644</v>
      </c>
      <c r="M155">
        <v>4169.83</v>
      </c>
      <c r="N155">
        <v>7.19</v>
      </c>
      <c r="O155" t="s">
        <v>645</v>
      </c>
      <c r="P155" s="428">
        <v>6.3529999999999998</v>
      </c>
      <c r="Q155">
        <v>12619141</v>
      </c>
      <c r="R155" t="s">
        <v>646</v>
      </c>
      <c r="S155">
        <v>8540100</v>
      </c>
      <c r="T155" t="s">
        <v>907</v>
      </c>
    </row>
    <row r="156" spans="1:20" x14ac:dyDescent="0.25">
      <c r="A156" t="s">
        <v>637</v>
      </c>
      <c r="B156" t="s">
        <v>730</v>
      </c>
      <c r="C156" t="s">
        <v>639</v>
      </c>
      <c r="D156" t="s">
        <v>651</v>
      </c>
      <c r="E156" t="s">
        <v>673</v>
      </c>
      <c r="F156">
        <v>528004120002</v>
      </c>
      <c r="G156" t="s">
        <v>642</v>
      </c>
      <c r="H156">
        <v>583148</v>
      </c>
      <c r="I156" t="s">
        <v>699</v>
      </c>
      <c r="J156">
        <v>202201</v>
      </c>
      <c r="K156">
        <v>44592</v>
      </c>
      <c r="L156" t="s">
        <v>644</v>
      </c>
      <c r="M156">
        <v>1259.29</v>
      </c>
      <c r="N156">
        <v>2.17</v>
      </c>
      <c r="O156" t="s">
        <v>645</v>
      </c>
      <c r="P156" s="428">
        <v>1.917</v>
      </c>
      <c r="Q156">
        <v>12619141</v>
      </c>
      <c r="R156" t="s">
        <v>646</v>
      </c>
      <c r="S156">
        <v>2027008</v>
      </c>
      <c r="T156" t="s">
        <v>908</v>
      </c>
    </row>
    <row r="157" spans="1:20" x14ac:dyDescent="0.25">
      <c r="A157" t="s">
        <v>637</v>
      </c>
      <c r="B157" t="s">
        <v>730</v>
      </c>
      <c r="C157" t="s">
        <v>639</v>
      </c>
      <c r="D157" t="s">
        <v>663</v>
      </c>
      <c r="E157" t="s">
        <v>704</v>
      </c>
      <c r="F157">
        <v>528004120002</v>
      </c>
      <c r="G157" t="s">
        <v>642</v>
      </c>
      <c r="H157">
        <v>583137</v>
      </c>
      <c r="I157" t="s">
        <v>33</v>
      </c>
      <c r="J157">
        <v>202201</v>
      </c>
      <c r="K157">
        <v>44592</v>
      </c>
      <c r="L157" t="s">
        <v>644</v>
      </c>
      <c r="M157">
        <v>48959</v>
      </c>
      <c r="N157">
        <v>84.47</v>
      </c>
      <c r="O157" t="s">
        <v>645</v>
      </c>
      <c r="P157" s="428">
        <v>74.635999999999996</v>
      </c>
      <c r="Q157">
        <v>12619141</v>
      </c>
      <c r="R157" t="s">
        <v>646</v>
      </c>
      <c r="S157">
        <v>2038727</v>
      </c>
      <c r="T157" t="s">
        <v>931</v>
      </c>
    </row>
    <row r="158" spans="1:20" x14ac:dyDescent="0.25">
      <c r="A158" t="s">
        <v>637</v>
      </c>
      <c r="B158" t="s">
        <v>730</v>
      </c>
      <c r="C158" t="s">
        <v>639</v>
      </c>
      <c r="D158" t="s">
        <v>640</v>
      </c>
      <c r="E158" t="s">
        <v>673</v>
      </c>
      <c r="F158">
        <v>528004120002</v>
      </c>
      <c r="G158" t="s">
        <v>642</v>
      </c>
      <c r="H158">
        <v>583148</v>
      </c>
      <c r="I158" t="s">
        <v>699</v>
      </c>
      <c r="J158">
        <v>202201</v>
      </c>
      <c r="K158">
        <v>44592</v>
      </c>
      <c r="L158" t="s">
        <v>644</v>
      </c>
      <c r="M158">
        <v>2938.82</v>
      </c>
      <c r="N158">
        <v>5.07</v>
      </c>
      <c r="O158" t="s">
        <v>645</v>
      </c>
      <c r="P158" s="428">
        <v>4.4800000000000004</v>
      </c>
      <c r="Q158">
        <v>12619141</v>
      </c>
      <c r="R158" t="s">
        <v>646</v>
      </c>
      <c r="S158">
        <v>8540206</v>
      </c>
      <c r="T158" t="s">
        <v>909</v>
      </c>
    </row>
    <row r="159" spans="1:20" x14ac:dyDescent="0.25">
      <c r="A159" t="s">
        <v>637</v>
      </c>
      <c r="B159" t="s">
        <v>730</v>
      </c>
      <c r="C159" t="s">
        <v>639</v>
      </c>
      <c r="D159" t="s">
        <v>640</v>
      </c>
      <c r="E159" t="s">
        <v>686</v>
      </c>
      <c r="F159">
        <v>528004120002</v>
      </c>
      <c r="G159" t="s">
        <v>642</v>
      </c>
      <c r="H159">
        <v>583150</v>
      </c>
      <c r="I159" t="s">
        <v>687</v>
      </c>
      <c r="J159">
        <v>202201</v>
      </c>
      <c r="K159">
        <v>44592</v>
      </c>
      <c r="L159" t="s">
        <v>644</v>
      </c>
      <c r="M159">
        <v>4250.62</v>
      </c>
      <c r="N159">
        <v>7.33</v>
      </c>
      <c r="O159" t="s">
        <v>645</v>
      </c>
      <c r="P159" s="428">
        <v>6.4770000000000003</v>
      </c>
      <c r="Q159">
        <v>12619141</v>
      </c>
      <c r="R159" t="s">
        <v>646</v>
      </c>
      <c r="S159">
        <v>2011105</v>
      </c>
      <c r="T159" t="s">
        <v>912</v>
      </c>
    </row>
    <row r="160" spans="1:20" x14ac:dyDescent="0.25">
      <c r="A160" t="s">
        <v>637</v>
      </c>
      <c r="B160" t="s">
        <v>730</v>
      </c>
      <c r="C160" t="s">
        <v>639</v>
      </c>
      <c r="D160" t="s">
        <v>640</v>
      </c>
      <c r="E160" t="s">
        <v>701</v>
      </c>
      <c r="F160">
        <v>528004120002</v>
      </c>
      <c r="G160" t="s">
        <v>642</v>
      </c>
      <c r="H160">
        <v>583154</v>
      </c>
      <c r="I160" t="s">
        <v>44</v>
      </c>
      <c r="J160">
        <v>202201</v>
      </c>
      <c r="K160">
        <v>44592</v>
      </c>
      <c r="L160" t="s">
        <v>644</v>
      </c>
      <c r="M160">
        <v>3266.24</v>
      </c>
      <c r="N160">
        <v>5.64</v>
      </c>
      <c r="O160" t="s">
        <v>645</v>
      </c>
      <c r="P160" s="428">
        <v>4.9829999999999997</v>
      </c>
      <c r="Q160">
        <v>12619141</v>
      </c>
      <c r="R160" t="s">
        <v>646</v>
      </c>
      <c r="S160">
        <v>2020577</v>
      </c>
      <c r="T160" t="s">
        <v>934</v>
      </c>
    </row>
    <row r="161" spans="1:20" x14ac:dyDescent="0.25">
      <c r="A161" t="s">
        <v>637</v>
      </c>
      <c r="B161" t="s">
        <v>730</v>
      </c>
      <c r="C161" t="s">
        <v>639</v>
      </c>
      <c r="D161" t="s">
        <v>651</v>
      </c>
      <c r="E161" t="s">
        <v>686</v>
      </c>
      <c r="F161">
        <v>528004120002</v>
      </c>
      <c r="G161" t="s">
        <v>642</v>
      </c>
      <c r="H161">
        <v>583153</v>
      </c>
      <c r="I161" t="s">
        <v>722</v>
      </c>
      <c r="J161">
        <v>202201</v>
      </c>
      <c r="K161">
        <v>44592</v>
      </c>
      <c r="L161" t="s">
        <v>644</v>
      </c>
      <c r="M161">
        <v>1762.79</v>
      </c>
      <c r="N161">
        <v>3.04</v>
      </c>
      <c r="O161" t="s">
        <v>645</v>
      </c>
      <c r="P161" s="428">
        <v>2.6859999999999999</v>
      </c>
      <c r="Q161">
        <v>12619141</v>
      </c>
      <c r="R161" t="s">
        <v>646</v>
      </c>
      <c r="S161">
        <v>8540401</v>
      </c>
      <c r="T161" t="s">
        <v>935</v>
      </c>
    </row>
    <row r="162" spans="1:20" x14ac:dyDescent="0.25">
      <c r="A162" t="s">
        <v>637</v>
      </c>
      <c r="B162" t="s">
        <v>730</v>
      </c>
      <c r="C162" t="s">
        <v>639</v>
      </c>
      <c r="D162" t="s">
        <v>640</v>
      </c>
      <c r="E162" t="s">
        <v>667</v>
      </c>
      <c r="F162">
        <v>528004120002</v>
      </c>
      <c r="G162" t="s">
        <v>642</v>
      </c>
      <c r="H162">
        <v>583149</v>
      </c>
      <c r="I162" t="s">
        <v>680</v>
      </c>
      <c r="J162">
        <v>202201</v>
      </c>
      <c r="K162">
        <v>44592</v>
      </c>
      <c r="L162" t="s">
        <v>644</v>
      </c>
      <c r="M162">
        <v>1272.02</v>
      </c>
      <c r="N162">
        <v>2.19</v>
      </c>
      <c r="O162" t="s">
        <v>645</v>
      </c>
      <c r="P162" s="428">
        <v>1.9350000000000001</v>
      </c>
      <c r="Q162">
        <v>12619141</v>
      </c>
      <c r="R162" t="s">
        <v>646</v>
      </c>
      <c r="S162">
        <v>8540392</v>
      </c>
      <c r="T162" t="s">
        <v>913</v>
      </c>
    </row>
    <row r="163" spans="1:20" x14ac:dyDescent="0.25">
      <c r="A163" t="s">
        <v>637</v>
      </c>
      <c r="B163" t="s">
        <v>831</v>
      </c>
      <c r="C163" t="s">
        <v>639</v>
      </c>
      <c r="D163" t="s">
        <v>651</v>
      </c>
      <c r="E163" t="s">
        <v>704</v>
      </c>
      <c r="F163">
        <v>528004120002</v>
      </c>
      <c r="G163" t="s">
        <v>642</v>
      </c>
      <c r="H163">
        <v>856779</v>
      </c>
      <c r="I163" t="s">
        <v>28</v>
      </c>
      <c r="J163">
        <v>202201</v>
      </c>
      <c r="K163">
        <v>44592</v>
      </c>
      <c r="L163" t="s">
        <v>644</v>
      </c>
      <c r="M163">
        <v>10839.38</v>
      </c>
      <c r="N163">
        <v>18.7</v>
      </c>
      <c r="O163" t="s">
        <v>645</v>
      </c>
      <c r="P163" s="428">
        <v>16.523</v>
      </c>
      <c r="Q163">
        <v>12619141</v>
      </c>
      <c r="R163" t="s">
        <v>646</v>
      </c>
      <c r="S163">
        <v>2039252</v>
      </c>
      <c r="T163" t="s">
        <v>936</v>
      </c>
    </row>
    <row r="164" spans="1:20" x14ac:dyDescent="0.25">
      <c r="A164" t="s">
        <v>637</v>
      </c>
      <c r="B164" t="s">
        <v>831</v>
      </c>
      <c r="C164" t="s">
        <v>639</v>
      </c>
      <c r="D164" t="s">
        <v>651</v>
      </c>
      <c r="E164" t="s">
        <v>641</v>
      </c>
      <c r="F164">
        <v>528004120002</v>
      </c>
      <c r="G164" t="s">
        <v>642</v>
      </c>
      <c r="H164">
        <v>583152</v>
      </c>
      <c r="I164" t="s">
        <v>43</v>
      </c>
      <c r="J164">
        <v>202201</v>
      </c>
      <c r="K164">
        <v>44592</v>
      </c>
      <c r="L164" t="s">
        <v>644</v>
      </c>
      <c r="M164">
        <v>9337</v>
      </c>
      <c r="N164">
        <v>16.11</v>
      </c>
      <c r="O164" t="s">
        <v>645</v>
      </c>
      <c r="P164" s="428">
        <v>14.234</v>
      </c>
      <c r="Q164">
        <v>12619141</v>
      </c>
      <c r="R164" t="s">
        <v>646</v>
      </c>
      <c r="S164">
        <v>8540100</v>
      </c>
      <c r="T164" t="s">
        <v>937</v>
      </c>
    </row>
    <row r="165" spans="1:20" x14ac:dyDescent="0.25">
      <c r="A165" t="s">
        <v>637</v>
      </c>
      <c r="B165" t="s">
        <v>849</v>
      </c>
      <c r="C165" t="s">
        <v>639</v>
      </c>
      <c r="D165" t="s">
        <v>640</v>
      </c>
      <c r="E165" t="s">
        <v>701</v>
      </c>
      <c r="F165">
        <v>528004120010</v>
      </c>
      <c r="G165" t="s">
        <v>653</v>
      </c>
      <c r="H165" t="s">
        <v>213</v>
      </c>
      <c r="I165" t="s">
        <v>850</v>
      </c>
      <c r="J165">
        <v>202201</v>
      </c>
      <c r="K165">
        <v>44592</v>
      </c>
      <c r="L165" t="s">
        <v>727</v>
      </c>
      <c r="M165">
        <v>17.12</v>
      </c>
      <c r="N165">
        <v>17.12</v>
      </c>
      <c r="O165" t="s">
        <v>645</v>
      </c>
      <c r="P165" s="428">
        <v>15.127000000000001</v>
      </c>
      <c r="Q165">
        <v>12624771</v>
      </c>
      <c r="T165" t="s">
        <v>850</v>
      </c>
    </row>
    <row r="166" spans="1:20" x14ac:dyDescent="0.25">
      <c r="A166" t="s">
        <v>637</v>
      </c>
      <c r="B166" t="s">
        <v>849</v>
      </c>
      <c r="C166" t="s">
        <v>639</v>
      </c>
      <c r="D166" t="s">
        <v>640</v>
      </c>
      <c r="E166" t="s">
        <v>648</v>
      </c>
      <c r="F166">
        <v>528004120010</v>
      </c>
      <c r="G166" t="s">
        <v>653</v>
      </c>
      <c r="H166" t="s">
        <v>213</v>
      </c>
      <c r="I166" t="s">
        <v>850</v>
      </c>
      <c r="J166">
        <v>202201</v>
      </c>
      <c r="K166">
        <v>44592</v>
      </c>
      <c r="L166" t="s">
        <v>727</v>
      </c>
      <c r="M166">
        <v>242.93</v>
      </c>
      <c r="N166">
        <v>242.93</v>
      </c>
      <c r="O166" t="s">
        <v>645</v>
      </c>
      <c r="P166" s="428">
        <v>214.648</v>
      </c>
      <c r="Q166">
        <v>12624771</v>
      </c>
      <c r="T166" t="s">
        <v>850</v>
      </c>
    </row>
    <row r="167" spans="1:20" x14ac:dyDescent="0.25">
      <c r="A167" t="s">
        <v>637</v>
      </c>
      <c r="B167" t="s">
        <v>849</v>
      </c>
      <c r="C167" t="s">
        <v>639</v>
      </c>
      <c r="D167" t="s">
        <v>640</v>
      </c>
      <c r="E167" t="s">
        <v>641</v>
      </c>
      <c r="F167">
        <v>528004120010</v>
      </c>
      <c r="G167" t="s">
        <v>653</v>
      </c>
      <c r="H167" t="s">
        <v>213</v>
      </c>
      <c r="I167" t="s">
        <v>850</v>
      </c>
      <c r="J167">
        <v>202201</v>
      </c>
      <c r="K167">
        <v>44592</v>
      </c>
      <c r="L167" t="s">
        <v>727</v>
      </c>
      <c r="M167">
        <v>108.88</v>
      </c>
      <c r="N167">
        <v>108.88</v>
      </c>
      <c r="O167" t="s">
        <v>645</v>
      </c>
      <c r="P167" s="428">
        <v>96.203999999999994</v>
      </c>
      <c r="Q167">
        <v>12624771</v>
      </c>
      <c r="T167" t="s">
        <v>850</v>
      </c>
    </row>
    <row r="168" spans="1:20" x14ac:dyDescent="0.25">
      <c r="A168" t="s">
        <v>637</v>
      </c>
      <c r="B168" t="s">
        <v>849</v>
      </c>
      <c r="C168" t="s">
        <v>639</v>
      </c>
      <c r="D168" t="s">
        <v>640</v>
      </c>
      <c r="E168" t="s">
        <v>652</v>
      </c>
      <c r="F168">
        <v>528004120010</v>
      </c>
      <c r="G168" t="s">
        <v>653</v>
      </c>
      <c r="H168" t="s">
        <v>213</v>
      </c>
      <c r="I168" t="s">
        <v>850</v>
      </c>
      <c r="J168">
        <v>202201</v>
      </c>
      <c r="K168">
        <v>44592</v>
      </c>
      <c r="L168" t="s">
        <v>727</v>
      </c>
      <c r="M168">
        <v>20.46</v>
      </c>
      <c r="N168">
        <v>20.46</v>
      </c>
      <c r="O168" t="s">
        <v>645</v>
      </c>
      <c r="P168" s="428">
        <v>18.077999999999999</v>
      </c>
      <c r="Q168">
        <v>12624771</v>
      </c>
      <c r="T168" t="s">
        <v>850</v>
      </c>
    </row>
    <row r="169" spans="1:20" x14ac:dyDescent="0.25">
      <c r="A169" t="s">
        <v>637</v>
      </c>
      <c r="B169" t="s">
        <v>849</v>
      </c>
      <c r="C169" t="s">
        <v>639</v>
      </c>
      <c r="D169" t="s">
        <v>640</v>
      </c>
      <c r="E169" t="s">
        <v>708</v>
      </c>
      <c r="F169">
        <v>528004120010</v>
      </c>
      <c r="G169" t="s">
        <v>653</v>
      </c>
      <c r="H169" t="s">
        <v>213</v>
      </c>
      <c r="I169" t="s">
        <v>850</v>
      </c>
      <c r="J169">
        <v>202201</v>
      </c>
      <c r="K169">
        <v>44592</v>
      </c>
      <c r="L169" t="s">
        <v>727</v>
      </c>
      <c r="M169">
        <v>22.55</v>
      </c>
      <c r="N169">
        <v>22.55</v>
      </c>
      <c r="O169" t="s">
        <v>645</v>
      </c>
      <c r="P169" s="428">
        <v>19.925000000000001</v>
      </c>
      <c r="Q169">
        <v>12624771</v>
      </c>
      <c r="T169" t="s">
        <v>850</v>
      </c>
    </row>
    <row r="170" spans="1:20" x14ac:dyDescent="0.25">
      <c r="A170" t="s">
        <v>637</v>
      </c>
      <c r="B170" t="s">
        <v>849</v>
      </c>
      <c r="C170" t="s">
        <v>639</v>
      </c>
      <c r="D170" t="s">
        <v>640</v>
      </c>
      <c r="E170" t="s">
        <v>667</v>
      </c>
      <c r="F170">
        <v>528004120010</v>
      </c>
      <c r="G170" t="s">
        <v>653</v>
      </c>
      <c r="H170" t="s">
        <v>213</v>
      </c>
      <c r="I170" t="s">
        <v>850</v>
      </c>
      <c r="J170">
        <v>202201</v>
      </c>
      <c r="K170">
        <v>44592</v>
      </c>
      <c r="L170" t="s">
        <v>727</v>
      </c>
      <c r="M170">
        <v>42.37</v>
      </c>
      <c r="N170">
        <v>42.37</v>
      </c>
      <c r="O170" t="s">
        <v>645</v>
      </c>
      <c r="P170" s="428">
        <v>37.436999999999998</v>
      </c>
      <c r="Q170">
        <v>12624771</v>
      </c>
      <c r="T170" t="s">
        <v>850</v>
      </c>
    </row>
    <row r="171" spans="1:20" x14ac:dyDescent="0.25">
      <c r="A171" t="s">
        <v>637</v>
      </c>
      <c r="B171" t="s">
        <v>849</v>
      </c>
      <c r="C171" t="s">
        <v>639</v>
      </c>
      <c r="D171" t="s">
        <v>640</v>
      </c>
      <c r="E171" t="s">
        <v>686</v>
      </c>
      <c r="F171">
        <v>528004120010</v>
      </c>
      <c r="G171" t="s">
        <v>653</v>
      </c>
      <c r="H171" t="s">
        <v>213</v>
      </c>
      <c r="I171" t="s">
        <v>850</v>
      </c>
      <c r="J171">
        <v>202201</v>
      </c>
      <c r="K171">
        <v>44592</v>
      </c>
      <c r="L171" t="s">
        <v>727</v>
      </c>
      <c r="M171">
        <v>47.01</v>
      </c>
      <c r="N171">
        <v>47.01</v>
      </c>
      <c r="O171" t="s">
        <v>645</v>
      </c>
      <c r="P171" s="428">
        <v>41.536999999999999</v>
      </c>
      <c r="Q171">
        <v>12624771</v>
      </c>
      <c r="T171" t="s">
        <v>850</v>
      </c>
    </row>
    <row r="172" spans="1:20" x14ac:dyDescent="0.25">
      <c r="A172" t="s">
        <v>637</v>
      </c>
      <c r="B172" t="s">
        <v>849</v>
      </c>
      <c r="C172" t="s">
        <v>639</v>
      </c>
      <c r="D172" t="s">
        <v>640</v>
      </c>
      <c r="E172" t="s">
        <v>673</v>
      </c>
      <c r="F172">
        <v>528004120010</v>
      </c>
      <c r="G172" t="s">
        <v>653</v>
      </c>
      <c r="H172" t="s">
        <v>213</v>
      </c>
      <c r="I172" t="s">
        <v>850</v>
      </c>
      <c r="J172">
        <v>202201</v>
      </c>
      <c r="K172">
        <v>44592</v>
      </c>
      <c r="L172" t="s">
        <v>727</v>
      </c>
      <c r="M172">
        <v>486.28</v>
      </c>
      <c r="N172">
        <v>486.28</v>
      </c>
      <c r="O172" t="s">
        <v>645</v>
      </c>
      <c r="P172" s="428">
        <v>429.66699999999997</v>
      </c>
      <c r="Q172">
        <v>12624771</v>
      </c>
      <c r="T172" t="s">
        <v>850</v>
      </c>
    </row>
    <row r="173" spans="1:20" x14ac:dyDescent="0.25">
      <c r="A173" t="s">
        <v>637</v>
      </c>
      <c r="B173" t="s">
        <v>849</v>
      </c>
      <c r="C173" t="s">
        <v>639</v>
      </c>
      <c r="D173" t="s">
        <v>640</v>
      </c>
      <c r="E173" t="s">
        <v>678</v>
      </c>
      <c r="F173">
        <v>528004120010</v>
      </c>
      <c r="G173" t="s">
        <v>653</v>
      </c>
      <c r="H173" t="s">
        <v>213</v>
      </c>
      <c r="I173" t="s">
        <v>850</v>
      </c>
      <c r="J173">
        <v>202201</v>
      </c>
      <c r="K173">
        <v>44592</v>
      </c>
      <c r="L173" t="s">
        <v>727</v>
      </c>
      <c r="M173">
        <v>37.25</v>
      </c>
      <c r="N173">
        <v>37.25</v>
      </c>
      <c r="O173" t="s">
        <v>645</v>
      </c>
      <c r="P173" s="428">
        <v>32.912999999999997</v>
      </c>
      <c r="Q173">
        <v>12624771</v>
      </c>
      <c r="T173" t="s">
        <v>850</v>
      </c>
    </row>
    <row r="174" spans="1:20" x14ac:dyDescent="0.25">
      <c r="A174" t="s">
        <v>637</v>
      </c>
      <c r="B174" t="s">
        <v>853</v>
      </c>
      <c r="C174" t="s">
        <v>639</v>
      </c>
      <c r="D174" t="s">
        <v>640</v>
      </c>
      <c r="E174" t="s">
        <v>708</v>
      </c>
      <c r="F174">
        <v>528004120010</v>
      </c>
      <c r="G174" t="s">
        <v>653</v>
      </c>
      <c r="H174" t="s">
        <v>219</v>
      </c>
      <c r="I174" t="s">
        <v>220</v>
      </c>
      <c r="J174">
        <v>202201</v>
      </c>
      <c r="K174">
        <v>44592</v>
      </c>
      <c r="L174" t="s">
        <v>727</v>
      </c>
      <c r="M174">
        <v>16.940000000000001</v>
      </c>
      <c r="N174">
        <v>16.940000000000001</v>
      </c>
      <c r="O174" t="s">
        <v>645</v>
      </c>
      <c r="P174" s="428">
        <v>14.968</v>
      </c>
      <c r="Q174">
        <v>12624771</v>
      </c>
      <c r="T174" t="s">
        <v>220</v>
      </c>
    </row>
    <row r="175" spans="1:20" x14ac:dyDescent="0.25">
      <c r="A175" t="s">
        <v>637</v>
      </c>
      <c r="B175" t="s">
        <v>853</v>
      </c>
      <c r="C175" t="s">
        <v>639</v>
      </c>
      <c r="D175" t="s">
        <v>640</v>
      </c>
      <c r="E175" t="s">
        <v>667</v>
      </c>
      <c r="F175">
        <v>528004120010</v>
      </c>
      <c r="G175" t="s">
        <v>653</v>
      </c>
      <c r="H175" t="s">
        <v>219</v>
      </c>
      <c r="I175" t="s">
        <v>220</v>
      </c>
      <c r="J175">
        <v>202201</v>
      </c>
      <c r="K175">
        <v>44592</v>
      </c>
      <c r="L175" t="s">
        <v>727</v>
      </c>
      <c r="M175">
        <v>69.209999999999994</v>
      </c>
      <c r="N175">
        <v>69.209999999999994</v>
      </c>
      <c r="O175" t="s">
        <v>645</v>
      </c>
      <c r="P175" s="428">
        <v>61.152999999999999</v>
      </c>
      <c r="Q175">
        <v>12624771</v>
      </c>
      <c r="T175" t="s">
        <v>220</v>
      </c>
    </row>
    <row r="176" spans="1:20" x14ac:dyDescent="0.25">
      <c r="A176" t="s">
        <v>637</v>
      </c>
      <c r="B176" t="s">
        <v>849</v>
      </c>
      <c r="C176" t="s">
        <v>639</v>
      </c>
      <c r="D176" t="s">
        <v>651</v>
      </c>
      <c r="E176" t="s">
        <v>667</v>
      </c>
      <c r="F176">
        <v>528004120010</v>
      </c>
      <c r="G176" t="s">
        <v>653</v>
      </c>
      <c r="H176" t="s">
        <v>213</v>
      </c>
      <c r="I176" t="s">
        <v>850</v>
      </c>
      <c r="J176">
        <v>202201</v>
      </c>
      <c r="K176">
        <v>44592</v>
      </c>
      <c r="L176" t="s">
        <v>727</v>
      </c>
      <c r="M176">
        <v>47.84</v>
      </c>
      <c r="N176">
        <v>47.84</v>
      </c>
      <c r="O176" t="s">
        <v>645</v>
      </c>
      <c r="P176" s="428">
        <v>42.27</v>
      </c>
      <c r="Q176">
        <v>12624771</v>
      </c>
      <c r="T176" t="s">
        <v>850</v>
      </c>
    </row>
    <row r="177" spans="1:20" x14ac:dyDescent="0.25">
      <c r="A177" t="s">
        <v>637</v>
      </c>
      <c r="B177" t="s">
        <v>849</v>
      </c>
      <c r="C177" t="s">
        <v>639</v>
      </c>
      <c r="D177" t="s">
        <v>651</v>
      </c>
      <c r="E177" t="s">
        <v>686</v>
      </c>
      <c r="F177">
        <v>528004120010</v>
      </c>
      <c r="G177" t="s">
        <v>653</v>
      </c>
      <c r="H177" t="s">
        <v>213</v>
      </c>
      <c r="I177" t="s">
        <v>850</v>
      </c>
      <c r="J177">
        <v>202201</v>
      </c>
      <c r="K177">
        <v>44592</v>
      </c>
      <c r="L177" t="s">
        <v>727</v>
      </c>
      <c r="M177">
        <v>13</v>
      </c>
      <c r="N177">
        <v>13</v>
      </c>
      <c r="O177" t="s">
        <v>645</v>
      </c>
      <c r="P177" s="428">
        <v>11.487</v>
      </c>
      <c r="Q177">
        <v>12624771</v>
      </c>
      <c r="T177" t="s">
        <v>850</v>
      </c>
    </row>
    <row r="178" spans="1:20" x14ac:dyDescent="0.25">
      <c r="A178" t="s">
        <v>637</v>
      </c>
      <c r="B178" t="s">
        <v>849</v>
      </c>
      <c r="C178" t="s">
        <v>639</v>
      </c>
      <c r="D178" t="s">
        <v>651</v>
      </c>
      <c r="E178" t="s">
        <v>673</v>
      </c>
      <c r="F178">
        <v>528004120010</v>
      </c>
      <c r="G178" t="s">
        <v>653</v>
      </c>
      <c r="H178" t="s">
        <v>213</v>
      </c>
      <c r="I178" t="s">
        <v>850</v>
      </c>
      <c r="J178">
        <v>202201</v>
      </c>
      <c r="K178">
        <v>44592</v>
      </c>
      <c r="L178" t="s">
        <v>727</v>
      </c>
      <c r="M178">
        <v>46.31</v>
      </c>
      <c r="N178">
        <v>46.31</v>
      </c>
      <c r="O178" t="s">
        <v>645</v>
      </c>
      <c r="P178" s="428">
        <v>40.918999999999997</v>
      </c>
      <c r="Q178">
        <v>12624771</v>
      </c>
      <c r="T178" t="s">
        <v>850</v>
      </c>
    </row>
    <row r="179" spans="1:20" x14ac:dyDescent="0.25">
      <c r="A179" t="s">
        <v>637</v>
      </c>
      <c r="B179" t="s">
        <v>849</v>
      </c>
      <c r="C179" t="s">
        <v>639</v>
      </c>
      <c r="D179" t="s">
        <v>695</v>
      </c>
      <c r="E179" t="s">
        <v>673</v>
      </c>
      <c r="F179">
        <v>528004120010</v>
      </c>
      <c r="G179" t="s">
        <v>653</v>
      </c>
      <c r="H179" t="s">
        <v>213</v>
      </c>
      <c r="I179" t="s">
        <v>850</v>
      </c>
      <c r="J179">
        <v>202201</v>
      </c>
      <c r="K179">
        <v>44592</v>
      </c>
      <c r="L179" t="s">
        <v>727</v>
      </c>
      <c r="M179">
        <v>16.98</v>
      </c>
      <c r="N179">
        <v>16.98</v>
      </c>
      <c r="O179" t="s">
        <v>645</v>
      </c>
      <c r="P179" s="428">
        <v>15.003</v>
      </c>
      <c r="Q179">
        <v>12624771</v>
      </c>
      <c r="T179" t="s">
        <v>850</v>
      </c>
    </row>
    <row r="180" spans="1:20" x14ac:dyDescent="0.25">
      <c r="A180" t="s">
        <v>637</v>
      </c>
      <c r="B180" t="s">
        <v>849</v>
      </c>
      <c r="C180" t="s">
        <v>639</v>
      </c>
      <c r="D180" t="s">
        <v>651</v>
      </c>
      <c r="E180" t="s">
        <v>641</v>
      </c>
      <c r="F180">
        <v>528004120010</v>
      </c>
      <c r="G180" t="s">
        <v>653</v>
      </c>
      <c r="H180" t="s">
        <v>213</v>
      </c>
      <c r="I180" t="s">
        <v>850</v>
      </c>
      <c r="J180">
        <v>202201</v>
      </c>
      <c r="K180">
        <v>44592</v>
      </c>
      <c r="L180" t="s">
        <v>727</v>
      </c>
      <c r="M180">
        <v>56.6</v>
      </c>
      <c r="N180">
        <v>56.6</v>
      </c>
      <c r="O180" t="s">
        <v>645</v>
      </c>
      <c r="P180" s="428">
        <v>50.011000000000003</v>
      </c>
      <c r="Q180">
        <v>12624771</v>
      </c>
      <c r="T180" t="s">
        <v>850</v>
      </c>
    </row>
    <row r="181" spans="1:20" x14ac:dyDescent="0.25">
      <c r="A181" t="s">
        <v>637</v>
      </c>
      <c r="B181" t="s">
        <v>849</v>
      </c>
      <c r="C181" t="s">
        <v>639</v>
      </c>
      <c r="D181" t="s">
        <v>651</v>
      </c>
      <c r="E181" t="s">
        <v>652</v>
      </c>
      <c r="F181">
        <v>528004120010</v>
      </c>
      <c r="G181" t="s">
        <v>653</v>
      </c>
      <c r="H181" t="s">
        <v>213</v>
      </c>
      <c r="I181" t="s">
        <v>850</v>
      </c>
      <c r="J181">
        <v>202201</v>
      </c>
      <c r="K181">
        <v>44592</v>
      </c>
      <c r="L181" t="s">
        <v>727</v>
      </c>
      <c r="M181">
        <v>14.85</v>
      </c>
      <c r="N181">
        <v>14.85</v>
      </c>
      <c r="O181" t="s">
        <v>645</v>
      </c>
      <c r="P181" s="428">
        <v>13.121</v>
      </c>
      <c r="Q181">
        <v>12624771</v>
      </c>
      <c r="T181" t="s">
        <v>850</v>
      </c>
    </row>
    <row r="182" spans="1:20" x14ac:dyDescent="0.25">
      <c r="A182" t="s">
        <v>637</v>
      </c>
      <c r="B182" t="s">
        <v>858</v>
      </c>
      <c r="C182" t="s">
        <v>639</v>
      </c>
      <c r="D182" t="s">
        <v>640</v>
      </c>
      <c r="E182" t="s">
        <v>648</v>
      </c>
      <c r="F182">
        <v>528004120010</v>
      </c>
      <c r="G182" t="s">
        <v>653</v>
      </c>
      <c r="H182" t="s">
        <v>217</v>
      </c>
      <c r="I182" t="s">
        <v>218</v>
      </c>
      <c r="J182">
        <v>202201</v>
      </c>
      <c r="K182">
        <v>44592</v>
      </c>
      <c r="L182" t="s">
        <v>727</v>
      </c>
      <c r="M182">
        <v>-46.2</v>
      </c>
      <c r="N182">
        <v>-46.2</v>
      </c>
      <c r="O182" t="s">
        <v>645</v>
      </c>
      <c r="P182" s="428">
        <v>-40.820999999999998</v>
      </c>
      <c r="Q182">
        <v>12624771</v>
      </c>
      <c r="T182" t="s">
        <v>218</v>
      </c>
    </row>
    <row r="183" spans="1:20" x14ac:dyDescent="0.25">
      <c r="A183" t="s">
        <v>637</v>
      </c>
      <c r="B183" t="s">
        <v>859</v>
      </c>
      <c r="C183" t="s">
        <v>639</v>
      </c>
      <c r="D183" t="s">
        <v>640</v>
      </c>
      <c r="E183" t="s">
        <v>648</v>
      </c>
      <c r="F183">
        <v>528004120010</v>
      </c>
      <c r="G183" t="s">
        <v>653</v>
      </c>
      <c r="H183" t="s">
        <v>215</v>
      </c>
      <c r="I183" t="s">
        <v>216</v>
      </c>
      <c r="J183">
        <v>202201</v>
      </c>
      <c r="K183">
        <v>44592</v>
      </c>
      <c r="L183" t="s">
        <v>727</v>
      </c>
      <c r="M183">
        <v>0.82</v>
      </c>
      <c r="N183">
        <v>0.82</v>
      </c>
      <c r="O183" t="s">
        <v>645</v>
      </c>
      <c r="P183" s="428">
        <v>0.72499999999999998</v>
      </c>
      <c r="Q183">
        <v>12624771</v>
      </c>
      <c r="T183" t="s">
        <v>216</v>
      </c>
    </row>
    <row r="184" spans="1:20" x14ac:dyDescent="0.25">
      <c r="A184" t="s">
        <v>637</v>
      </c>
      <c r="B184" t="s">
        <v>859</v>
      </c>
      <c r="C184" t="s">
        <v>639</v>
      </c>
      <c r="D184" t="s">
        <v>640</v>
      </c>
      <c r="E184" t="s">
        <v>652</v>
      </c>
      <c r="F184">
        <v>528004120010</v>
      </c>
      <c r="G184" t="s">
        <v>653</v>
      </c>
      <c r="H184" t="s">
        <v>215</v>
      </c>
      <c r="I184" t="s">
        <v>216</v>
      </c>
      <c r="J184">
        <v>202201</v>
      </c>
      <c r="K184">
        <v>44592</v>
      </c>
      <c r="L184" t="s">
        <v>727</v>
      </c>
      <c r="M184">
        <v>311.11</v>
      </c>
      <c r="N184">
        <v>311.11</v>
      </c>
      <c r="O184" t="s">
        <v>645</v>
      </c>
      <c r="P184" s="428">
        <v>274.89</v>
      </c>
      <c r="Q184">
        <v>12624771</v>
      </c>
      <c r="T184" t="s">
        <v>216</v>
      </c>
    </row>
    <row r="185" spans="1:20" x14ac:dyDescent="0.25">
      <c r="A185" t="s">
        <v>637</v>
      </c>
      <c r="B185" t="s">
        <v>859</v>
      </c>
      <c r="C185" t="s">
        <v>639</v>
      </c>
      <c r="D185" t="s">
        <v>640</v>
      </c>
      <c r="E185" t="s">
        <v>708</v>
      </c>
      <c r="F185">
        <v>528004120010</v>
      </c>
      <c r="G185" t="s">
        <v>653</v>
      </c>
      <c r="H185" t="s">
        <v>215</v>
      </c>
      <c r="I185" t="s">
        <v>216</v>
      </c>
      <c r="J185">
        <v>202201</v>
      </c>
      <c r="K185">
        <v>44592</v>
      </c>
      <c r="L185" t="s">
        <v>727</v>
      </c>
      <c r="M185">
        <v>307.92</v>
      </c>
      <c r="N185">
        <v>307.92</v>
      </c>
      <c r="O185" t="s">
        <v>645</v>
      </c>
      <c r="P185" s="428">
        <v>272.072</v>
      </c>
      <c r="Q185">
        <v>12624771</v>
      </c>
      <c r="T185" t="s">
        <v>216</v>
      </c>
    </row>
    <row r="186" spans="1:20" x14ac:dyDescent="0.25">
      <c r="A186" t="s">
        <v>637</v>
      </c>
      <c r="B186" t="s">
        <v>859</v>
      </c>
      <c r="C186" t="s">
        <v>639</v>
      </c>
      <c r="D186" t="s">
        <v>640</v>
      </c>
      <c r="E186" t="s">
        <v>667</v>
      </c>
      <c r="F186">
        <v>528004120010</v>
      </c>
      <c r="G186" t="s">
        <v>653</v>
      </c>
      <c r="H186" t="s">
        <v>215</v>
      </c>
      <c r="I186" t="s">
        <v>216</v>
      </c>
      <c r="J186">
        <v>202201</v>
      </c>
      <c r="K186">
        <v>44592</v>
      </c>
      <c r="L186" t="s">
        <v>727</v>
      </c>
      <c r="M186">
        <v>15.45</v>
      </c>
      <c r="N186">
        <v>15.45</v>
      </c>
      <c r="O186" t="s">
        <v>645</v>
      </c>
      <c r="P186" s="428">
        <v>13.651</v>
      </c>
      <c r="Q186">
        <v>12624771</v>
      </c>
      <c r="T186" t="s">
        <v>216</v>
      </c>
    </row>
    <row r="187" spans="1:20" x14ac:dyDescent="0.25">
      <c r="A187" t="s">
        <v>637</v>
      </c>
      <c r="B187" t="s">
        <v>858</v>
      </c>
      <c r="C187" t="s">
        <v>639</v>
      </c>
      <c r="D187" t="s">
        <v>640</v>
      </c>
      <c r="E187" t="s">
        <v>673</v>
      </c>
      <c r="F187">
        <v>528004120010</v>
      </c>
      <c r="G187" t="s">
        <v>653</v>
      </c>
      <c r="H187" t="s">
        <v>217</v>
      </c>
      <c r="I187" t="s">
        <v>218</v>
      </c>
      <c r="J187">
        <v>202201</v>
      </c>
      <c r="K187">
        <v>44592</v>
      </c>
      <c r="L187" t="s">
        <v>727</v>
      </c>
      <c r="M187">
        <v>98.9</v>
      </c>
      <c r="N187">
        <v>98.9</v>
      </c>
      <c r="O187" t="s">
        <v>645</v>
      </c>
      <c r="P187" s="428">
        <v>87.385999999999996</v>
      </c>
      <c r="Q187">
        <v>12624771</v>
      </c>
      <c r="T187" t="s">
        <v>218</v>
      </c>
    </row>
    <row r="188" spans="1:20" x14ac:dyDescent="0.25">
      <c r="A188" t="s">
        <v>637</v>
      </c>
      <c r="B188" t="s">
        <v>859</v>
      </c>
      <c r="C188" t="s">
        <v>639</v>
      </c>
      <c r="D188" t="s">
        <v>640</v>
      </c>
      <c r="E188" t="s">
        <v>673</v>
      </c>
      <c r="F188">
        <v>528004120010</v>
      </c>
      <c r="G188" t="s">
        <v>653</v>
      </c>
      <c r="H188" t="s">
        <v>215</v>
      </c>
      <c r="I188" t="s">
        <v>216</v>
      </c>
      <c r="J188">
        <v>202201</v>
      </c>
      <c r="K188">
        <v>44592</v>
      </c>
      <c r="L188" t="s">
        <v>727</v>
      </c>
      <c r="M188">
        <v>24.82</v>
      </c>
      <c r="N188">
        <v>24.82</v>
      </c>
      <c r="O188" t="s">
        <v>645</v>
      </c>
      <c r="P188" s="428">
        <v>21.93</v>
      </c>
      <c r="Q188">
        <v>12624771</v>
      </c>
      <c r="T188" t="s">
        <v>216</v>
      </c>
    </row>
    <row r="189" spans="1:20" x14ac:dyDescent="0.25">
      <c r="A189" t="s">
        <v>637</v>
      </c>
      <c r="B189" t="s">
        <v>851</v>
      </c>
      <c r="C189" t="s">
        <v>639</v>
      </c>
      <c r="D189" t="s">
        <v>651</v>
      </c>
      <c r="E189" t="s">
        <v>667</v>
      </c>
      <c r="F189">
        <v>528004120010</v>
      </c>
      <c r="G189" t="s">
        <v>653</v>
      </c>
      <c r="H189" t="s">
        <v>211</v>
      </c>
      <c r="I189" t="s">
        <v>212</v>
      </c>
      <c r="J189">
        <v>202201</v>
      </c>
      <c r="K189">
        <v>44592</v>
      </c>
      <c r="L189" t="s">
        <v>727</v>
      </c>
      <c r="M189">
        <v>69.819999999999993</v>
      </c>
      <c r="N189">
        <v>69.819999999999993</v>
      </c>
      <c r="O189" t="s">
        <v>645</v>
      </c>
      <c r="P189" s="428">
        <v>61.692</v>
      </c>
      <c r="Q189">
        <v>12624771</v>
      </c>
      <c r="T189" t="s">
        <v>212</v>
      </c>
    </row>
    <row r="190" spans="1:20" x14ac:dyDescent="0.25">
      <c r="A190" t="s">
        <v>637</v>
      </c>
      <c r="B190" t="s">
        <v>851</v>
      </c>
      <c r="C190" t="s">
        <v>639</v>
      </c>
      <c r="D190" t="s">
        <v>651</v>
      </c>
      <c r="E190" t="s">
        <v>686</v>
      </c>
      <c r="F190">
        <v>528004120010</v>
      </c>
      <c r="G190" t="s">
        <v>653</v>
      </c>
      <c r="H190" t="s">
        <v>211</v>
      </c>
      <c r="I190" t="s">
        <v>212</v>
      </c>
      <c r="J190">
        <v>202201</v>
      </c>
      <c r="K190">
        <v>44592</v>
      </c>
      <c r="L190" t="s">
        <v>727</v>
      </c>
      <c r="M190">
        <v>34.44</v>
      </c>
      <c r="N190">
        <v>34.44</v>
      </c>
      <c r="O190" t="s">
        <v>645</v>
      </c>
      <c r="P190" s="428">
        <v>30.43</v>
      </c>
      <c r="Q190">
        <v>12624771</v>
      </c>
      <c r="T190" t="s">
        <v>212</v>
      </c>
    </row>
    <row r="191" spans="1:20" x14ac:dyDescent="0.25">
      <c r="A191" t="s">
        <v>637</v>
      </c>
      <c r="B191" t="s">
        <v>851</v>
      </c>
      <c r="C191" t="s">
        <v>639</v>
      </c>
      <c r="D191" t="s">
        <v>651</v>
      </c>
      <c r="E191" t="s">
        <v>673</v>
      </c>
      <c r="F191">
        <v>528004120010</v>
      </c>
      <c r="G191" t="s">
        <v>653</v>
      </c>
      <c r="H191" t="s">
        <v>211</v>
      </c>
      <c r="I191" t="s">
        <v>212</v>
      </c>
      <c r="J191">
        <v>202201</v>
      </c>
      <c r="K191">
        <v>44592</v>
      </c>
      <c r="L191" t="s">
        <v>727</v>
      </c>
      <c r="M191">
        <v>77.650000000000006</v>
      </c>
      <c r="N191">
        <v>77.650000000000006</v>
      </c>
      <c r="O191" t="s">
        <v>645</v>
      </c>
      <c r="P191" s="428">
        <v>68.61</v>
      </c>
      <c r="Q191">
        <v>12624771</v>
      </c>
      <c r="T191" t="s">
        <v>212</v>
      </c>
    </row>
    <row r="192" spans="1:20" x14ac:dyDescent="0.25">
      <c r="A192" t="s">
        <v>637</v>
      </c>
      <c r="B192" t="s">
        <v>851</v>
      </c>
      <c r="C192" t="s">
        <v>639</v>
      </c>
      <c r="D192" t="s">
        <v>651</v>
      </c>
      <c r="E192" t="s">
        <v>641</v>
      </c>
      <c r="F192">
        <v>528004120010</v>
      </c>
      <c r="G192" t="s">
        <v>653</v>
      </c>
      <c r="H192" t="s">
        <v>211</v>
      </c>
      <c r="I192" t="s">
        <v>212</v>
      </c>
      <c r="J192">
        <v>202201</v>
      </c>
      <c r="K192">
        <v>44592</v>
      </c>
      <c r="L192" t="s">
        <v>727</v>
      </c>
      <c r="M192">
        <v>138.47999999999999</v>
      </c>
      <c r="N192">
        <v>138.47999999999999</v>
      </c>
      <c r="O192" t="s">
        <v>645</v>
      </c>
      <c r="P192" s="428">
        <v>122.358</v>
      </c>
      <c r="Q192">
        <v>12624771</v>
      </c>
      <c r="T192" t="s">
        <v>212</v>
      </c>
    </row>
    <row r="193" spans="1:20" x14ac:dyDescent="0.25">
      <c r="A193" t="s">
        <v>637</v>
      </c>
      <c r="B193" t="s">
        <v>851</v>
      </c>
      <c r="C193" t="s">
        <v>639</v>
      </c>
      <c r="D193" t="s">
        <v>651</v>
      </c>
      <c r="E193" t="s">
        <v>652</v>
      </c>
      <c r="F193">
        <v>528004120010</v>
      </c>
      <c r="G193" t="s">
        <v>653</v>
      </c>
      <c r="H193" t="s">
        <v>211</v>
      </c>
      <c r="I193" t="s">
        <v>212</v>
      </c>
      <c r="J193">
        <v>202201</v>
      </c>
      <c r="K193">
        <v>44592</v>
      </c>
      <c r="L193" t="s">
        <v>727</v>
      </c>
      <c r="M193">
        <v>6.76</v>
      </c>
      <c r="N193">
        <v>6.76</v>
      </c>
      <c r="O193" t="s">
        <v>645</v>
      </c>
      <c r="P193" s="428">
        <v>5.9729999999999999</v>
      </c>
      <c r="Q193">
        <v>12624771</v>
      </c>
      <c r="T193" t="s">
        <v>212</v>
      </c>
    </row>
    <row r="194" spans="1:20" x14ac:dyDescent="0.25">
      <c r="A194" t="s">
        <v>637</v>
      </c>
      <c r="B194" t="s">
        <v>851</v>
      </c>
      <c r="C194" t="s">
        <v>639</v>
      </c>
      <c r="D194" t="s">
        <v>640</v>
      </c>
      <c r="E194" t="s">
        <v>701</v>
      </c>
      <c r="F194">
        <v>528004120010</v>
      </c>
      <c r="G194" t="s">
        <v>653</v>
      </c>
      <c r="H194" t="s">
        <v>211</v>
      </c>
      <c r="I194" t="s">
        <v>212</v>
      </c>
      <c r="J194">
        <v>202201</v>
      </c>
      <c r="K194">
        <v>44592</v>
      </c>
      <c r="L194" t="s">
        <v>727</v>
      </c>
      <c r="M194">
        <v>53.72</v>
      </c>
      <c r="N194">
        <v>53.72</v>
      </c>
      <c r="O194" t="s">
        <v>645</v>
      </c>
      <c r="P194" s="428">
        <v>47.466000000000001</v>
      </c>
      <c r="Q194">
        <v>12624771</v>
      </c>
      <c r="T194" t="s">
        <v>212</v>
      </c>
    </row>
    <row r="195" spans="1:20" x14ac:dyDescent="0.25">
      <c r="A195" t="s">
        <v>637</v>
      </c>
      <c r="B195" t="s">
        <v>852</v>
      </c>
      <c r="C195" t="s">
        <v>639</v>
      </c>
      <c r="D195" t="s">
        <v>640</v>
      </c>
      <c r="E195" t="s">
        <v>648</v>
      </c>
      <c r="F195">
        <v>528004120010</v>
      </c>
      <c r="G195" t="s">
        <v>653</v>
      </c>
      <c r="H195" t="s">
        <v>209</v>
      </c>
      <c r="I195" t="s">
        <v>210</v>
      </c>
      <c r="J195">
        <v>202201</v>
      </c>
      <c r="K195">
        <v>44592</v>
      </c>
      <c r="L195" t="s">
        <v>727</v>
      </c>
      <c r="M195">
        <v>252.08</v>
      </c>
      <c r="N195">
        <v>252.08</v>
      </c>
      <c r="O195" t="s">
        <v>645</v>
      </c>
      <c r="P195" s="428">
        <v>222.733</v>
      </c>
      <c r="Q195">
        <v>12624771</v>
      </c>
      <c r="T195" t="s">
        <v>210</v>
      </c>
    </row>
    <row r="196" spans="1:20" x14ac:dyDescent="0.25">
      <c r="A196" t="s">
        <v>637</v>
      </c>
      <c r="B196" t="s">
        <v>851</v>
      </c>
      <c r="C196" t="s">
        <v>639</v>
      </c>
      <c r="D196" t="s">
        <v>640</v>
      </c>
      <c r="E196" t="s">
        <v>648</v>
      </c>
      <c r="F196">
        <v>528004120010</v>
      </c>
      <c r="G196" t="s">
        <v>653</v>
      </c>
      <c r="H196" t="s">
        <v>211</v>
      </c>
      <c r="I196" t="s">
        <v>212</v>
      </c>
      <c r="J196">
        <v>202201</v>
      </c>
      <c r="K196">
        <v>44592</v>
      </c>
      <c r="L196" t="s">
        <v>727</v>
      </c>
      <c r="M196">
        <v>72.91</v>
      </c>
      <c r="N196">
        <v>72.91</v>
      </c>
      <c r="O196" t="s">
        <v>645</v>
      </c>
      <c r="P196" s="428">
        <v>64.421999999999997</v>
      </c>
      <c r="Q196">
        <v>12624771</v>
      </c>
      <c r="T196" t="s">
        <v>212</v>
      </c>
    </row>
    <row r="197" spans="1:20" x14ac:dyDescent="0.25">
      <c r="A197" t="s">
        <v>637</v>
      </c>
      <c r="B197" t="s">
        <v>852</v>
      </c>
      <c r="C197" t="s">
        <v>639</v>
      </c>
      <c r="D197" t="s">
        <v>640</v>
      </c>
      <c r="E197" t="s">
        <v>641</v>
      </c>
      <c r="F197">
        <v>528004120010</v>
      </c>
      <c r="G197" t="s">
        <v>653</v>
      </c>
      <c r="H197" t="s">
        <v>209</v>
      </c>
      <c r="I197" t="s">
        <v>210</v>
      </c>
      <c r="J197">
        <v>202201</v>
      </c>
      <c r="K197">
        <v>44592</v>
      </c>
      <c r="L197" t="s">
        <v>727</v>
      </c>
      <c r="M197">
        <v>221.1</v>
      </c>
      <c r="N197">
        <v>221.1</v>
      </c>
      <c r="O197" t="s">
        <v>645</v>
      </c>
      <c r="P197" s="428">
        <v>195.35900000000001</v>
      </c>
      <c r="Q197">
        <v>12624771</v>
      </c>
      <c r="T197" t="s">
        <v>210</v>
      </c>
    </row>
    <row r="198" spans="1:20" x14ac:dyDescent="0.25">
      <c r="A198" t="s">
        <v>637</v>
      </c>
      <c r="B198" t="s">
        <v>851</v>
      </c>
      <c r="C198" t="s">
        <v>639</v>
      </c>
      <c r="D198" t="s">
        <v>640</v>
      </c>
      <c r="E198" t="s">
        <v>652</v>
      </c>
      <c r="F198">
        <v>528004120010</v>
      </c>
      <c r="G198" t="s">
        <v>653</v>
      </c>
      <c r="H198" t="s">
        <v>211</v>
      </c>
      <c r="I198" t="s">
        <v>212</v>
      </c>
      <c r="J198">
        <v>202201</v>
      </c>
      <c r="K198">
        <v>44592</v>
      </c>
      <c r="L198" t="s">
        <v>727</v>
      </c>
      <c r="M198">
        <v>37.14</v>
      </c>
      <c r="N198">
        <v>37.14</v>
      </c>
      <c r="O198" t="s">
        <v>645</v>
      </c>
      <c r="P198" s="428">
        <v>32.816000000000003</v>
      </c>
      <c r="Q198">
        <v>12624771</v>
      </c>
      <c r="T198" t="s">
        <v>212</v>
      </c>
    </row>
    <row r="199" spans="1:20" x14ac:dyDescent="0.25">
      <c r="A199" t="s">
        <v>637</v>
      </c>
      <c r="B199" t="s">
        <v>851</v>
      </c>
      <c r="C199" t="s">
        <v>639</v>
      </c>
      <c r="D199" t="s">
        <v>640</v>
      </c>
      <c r="E199" t="s">
        <v>708</v>
      </c>
      <c r="F199">
        <v>528004120010</v>
      </c>
      <c r="G199" t="s">
        <v>653</v>
      </c>
      <c r="H199" t="s">
        <v>211</v>
      </c>
      <c r="I199" t="s">
        <v>212</v>
      </c>
      <c r="J199">
        <v>202201</v>
      </c>
      <c r="K199">
        <v>44592</v>
      </c>
      <c r="L199" t="s">
        <v>727</v>
      </c>
      <c r="M199">
        <v>47.04</v>
      </c>
      <c r="N199">
        <v>47.04</v>
      </c>
      <c r="O199" t="s">
        <v>645</v>
      </c>
      <c r="P199" s="428">
        <v>41.564</v>
      </c>
      <c r="Q199">
        <v>12624771</v>
      </c>
      <c r="T199" t="s">
        <v>212</v>
      </c>
    </row>
    <row r="200" spans="1:20" x14ac:dyDescent="0.25">
      <c r="A200" t="s">
        <v>637</v>
      </c>
      <c r="B200" t="s">
        <v>851</v>
      </c>
      <c r="C200" t="s">
        <v>639</v>
      </c>
      <c r="D200" t="s">
        <v>640</v>
      </c>
      <c r="E200" t="s">
        <v>667</v>
      </c>
      <c r="F200">
        <v>528004120010</v>
      </c>
      <c r="G200" t="s">
        <v>653</v>
      </c>
      <c r="H200" t="s">
        <v>211</v>
      </c>
      <c r="I200" t="s">
        <v>212</v>
      </c>
      <c r="J200">
        <v>202201</v>
      </c>
      <c r="K200">
        <v>44592</v>
      </c>
      <c r="L200" t="s">
        <v>727</v>
      </c>
      <c r="M200">
        <v>86.86</v>
      </c>
      <c r="N200">
        <v>86.86</v>
      </c>
      <c r="O200" t="s">
        <v>645</v>
      </c>
      <c r="P200" s="428">
        <v>76.748000000000005</v>
      </c>
      <c r="Q200">
        <v>12624771</v>
      </c>
      <c r="T200" t="s">
        <v>212</v>
      </c>
    </row>
    <row r="201" spans="1:20" x14ac:dyDescent="0.25">
      <c r="A201" t="s">
        <v>637</v>
      </c>
      <c r="B201" t="s">
        <v>851</v>
      </c>
      <c r="C201" t="s">
        <v>639</v>
      </c>
      <c r="D201" t="s">
        <v>640</v>
      </c>
      <c r="E201" t="s">
        <v>686</v>
      </c>
      <c r="F201">
        <v>528004120010</v>
      </c>
      <c r="G201" t="s">
        <v>653</v>
      </c>
      <c r="H201" t="s">
        <v>211</v>
      </c>
      <c r="I201" t="s">
        <v>212</v>
      </c>
      <c r="J201">
        <v>202201</v>
      </c>
      <c r="K201">
        <v>44592</v>
      </c>
      <c r="L201" t="s">
        <v>727</v>
      </c>
      <c r="M201">
        <v>138.55000000000001</v>
      </c>
      <c r="N201">
        <v>138.55000000000001</v>
      </c>
      <c r="O201" t="s">
        <v>645</v>
      </c>
      <c r="P201" s="428">
        <v>122.42</v>
      </c>
      <c r="Q201">
        <v>12624771</v>
      </c>
      <c r="T201" t="s">
        <v>212</v>
      </c>
    </row>
    <row r="202" spans="1:20" x14ac:dyDescent="0.25">
      <c r="A202" t="s">
        <v>637</v>
      </c>
      <c r="B202" t="s">
        <v>851</v>
      </c>
      <c r="C202" t="s">
        <v>639</v>
      </c>
      <c r="D202" t="s">
        <v>640</v>
      </c>
      <c r="E202" t="s">
        <v>673</v>
      </c>
      <c r="F202">
        <v>528004120010</v>
      </c>
      <c r="G202" t="s">
        <v>653</v>
      </c>
      <c r="H202" t="s">
        <v>211</v>
      </c>
      <c r="I202" t="s">
        <v>212</v>
      </c>
      <c r="J202">
        <v>202201</v>
      </c>
      <c r="K202">
        <v>44592</v>
      </c>
      <c r="L202" t="s">
        <v>727</v>
      </c>
      <c r="M202">
        <v>138</v>
      </c>
      <c r="N202">
        <v>138</v>
      </c>
      <c r="O202" t="s">
        <v>645</v>
      </c>
      <c r="P202" s="428">
        <v>121.934</v>
      </c>
      <c r="Q202">
        <v>12624771</v>
      </c>
      <c r="T202" t="s">
        <v>212</v>
      </c>
    </row>
    <row r="203" spans="1:20" x14ac:dyDescent="0.25">
      <c r="A203" t="s">
        <v>637</v>
      </c>
      <c r="B203" t="s">
        <v>851</v>
      </c>
      <c r="C203" t="s">
        <v>639</v>
      </c>
      <c r="D203" t="s">
        <v>640</v>
      </c>
      <c r="E203" t="s">
        <v>678</v>
      </c>
      <c r="F203">
        <v>528004120010</v>
      </c>
      <c r="G203" t="s">
        <v>653</v>
      </c>
      <c r="H203" t="s">
        <v>211</v>
      </c>
      <c r="I203" t="s">
        <v>212</v>
      </c>
      <c r="J203">
        <v>202201</v>
      </c>
      <c r="K203">
        <v>44592</v>
      </c>
      <c r="L203" t="s">
        <v>727</v>
      </c>
      <c r="M203">
        <v>120.35</v>
      </c>
      <c r="N203">
        <v>120.35</v>
      </c>
      <c r="O203" t="s">
        <v>645</v>
      </c>
      <c r="P203" s="428">
        <v>106.339</v>
      </c>
      <c r="Q203">
        <v>12624771</v>
      </c>
      <c r="T203" t="s">
        <v>212</v>
      </c>
    </row>
    <row r="204" spans="1:20" x14ac:dyDescent="0.25">
      <c r="A204" t="s">
        <v>637</v>
      </c>
      <c r="B204" t="s">
        <v>854</v>
      </c>
      <c r="C204" t="s">
        <v>639</v>
      </c>
      <c r="D204" t="s">
        <v>640</v>
      </c>
      <c r="E204" t="s">
        <v>648</v>
      </c>
      <c r="F204">
        <v>528004120010</v>
      </c>
      <c r="G204" t="s">
        <v>653</v>
      </c>
      <c r="H204" t="s">
        <v>221</v>
      </c>
      <c r="I204" t="s">
        <v>222</v>
      </c>
      <c r="J204">
        <v>202201</v>
      </c>
      <c r="K204">
        <v>44592</v>
      </c>
      <c r="L204" t="s">
        <v>727</v>
      </c>
      <c r="M204">
        <v>3.01</v>
      </c>
      <c r="N204">
        <v>3.01</v>
      </c>
      <c r="O204" t="s">
        <v>645</v>
      </c>
      <c r="P204" s="428">
        <v>2.66</v>
      </c>
      <c r="Q204">
        <v>12624771</v>
      </c>
      <c r="T204" t="s">
        <v>222</v>
      </c>
    </row>
    <row r="205" spans="1:20" x14ac:dyDescent="0.25">
      <c r="A205" t="s">
        <v>637</v>
      </c>
      <c r="B205" t="s">
        <v>854</v>
      </c>
      <c r="C205" t="s">
        <v>639</v>
      </c>
      <c r="D205" t="s">
        <v>640</v>
      </c>
      <c r="E205" t="s">
        <v>673</v>
      </c>
      <c r="F205">
        <v>528004120010</v>
      </c>
      <c r="G205" t="s">
        <v>653</v>
      </c>
      <c r="H205" t="s">
        <v>221</v>
      </c>
      <c r="I205" t="s">
        <v>222</v>
      </c>
      <c r="J205">
        <v>202201</v>
      </c>
      <c r="K205">
        <v>44592</v>
      </c>
      <c r="L205" t="s">
        <v>727</v>
      </c>
      <c r="M205">
        <v>22.79</v>
      </c>
      <c r="N205">
        <v>22.79</v>
      </c>
      <c r="O205" t="s">
        <v>645</v>
      </c>
      <c r="P205" s="428">
        <v>20.137</v>
      </c>
      <c r="Q205">
        <v>12624771</v>
      </c>
      <c r="T205" t="s">
        <v>222</v>
      </c>
    </row>
    <row r="206" spans="1:20" x14ac:dyDescent="0.25">
      <c r="A206" t="s">
        <v>637</v>
      </c>
      <c r="B206" t="s">
        <v>855</v>
      </c>
      <c r="C206" t="s">
        <v>639</v>
      </c>
      <c r="D206" t="s">
        <v>663</v>
      </c>
      <c r="E206" t="s">
        <v>704</v>
      </c>
      <c r="F206">
        <v>528004120010</v>
      </c>
      <c r="G206" t="s">
        <v>653</v>
      </c>
      <c r="H206">
        <v>583592</v>
      </c>
      <c r="I206" t="s">
        <v>174</v>
      </c>
      <c r="J206">
        <v>202201</v>
      </c>
      <c r="K206">
        <v>44592</v>
      </c>
      <c r="L206" t="s">
        <v>644</v>
      </c>
      <c r="M206">
        <v>50001.25</v>
      </c>
      <c r="N206">
        <v>86.27</v>
      </c>
      <c r="O206" t="s">
        <v>645</v>
      </c>
      <c r="P206" s="428">
        <v>76.225999999999999</v>
      </c>
      <c r="Q206">
        <v>12619329</v>
      </c>
      <c r="T206" t="s">
        <v>856</v>
      </c>
    </row>
    <row r="207" spans="1:20" x14ac:dyDescent="0.25">
      <c r="A207" t="s">
        <v>637</v>
      </c>
      <c r="B207" t="s">
        <v>855</v>
      </c>
      <c r="C207" t="s">
        <v>639</v>
      </c>
      <c r="D207" t="s">
        <v>663</v>
      </c>
      <c r="E207" t="s">
        <v>704</v>
      </c>
      <c r="F207">
        <v>528004120010</v>
      </c>
      <c r="G207" t="s">
        <v>653</v>
      </c>
      <c r="H207">
        <v>583592</v>
      </c>
      <c r="I207" t="s">
        <v>174</v>
      </c>
      <c r="J207">
        <v>202201</v>
      </c>
      <c r="K207">
        <v>44592</v>
      </c>
      <c r="L207" t="s">
        <v>644</v>
      </c>
      <c r="M207">
        <v>24997.73</v>
      </c>
      <c r="N207">
        <v>43.13</v>
      </c>
      <c r="O207" t="s">
        <v>645</v>
      </c>
      <c r="P207" s="428">
        <v>38.109000000000002</v>
      </c>
      <c r="Q207">
        <v>12619329</v>
      </c>
      <c r="T207" t="s">
        <v>857</v>
      </c>
    </row>
    <row r="208" spans="1:20" x14ac:dyDescent="0.25">
      <c r="A208" t="s">
        <v>637</v>
      </c>
      <c r="B208" t="s">
        <v>861</v>
      </c>
      <c r="C208" t="s">
        <v>639</v>
      </c>
      <c r="D208" t="s">
        <v>651</v>
      </c>
      <c r="E208" t="s">
        <v>641</v>
      </c>
      <c r="F208">
        <v>528004120001</v>
      </c>
      <c r="G208" t="s">
        <v>705</v>
      </c>
      <c r="H208">
        <v>583128</v>
      </c>
      <c r="I208" t="s">
        <v>20</v>
      </c>
      <c r="J208">
        <v>202201</v>
      </c>
      <c r="K208">
        <v>44592</v>
      </c>
      <c r="L208" t="s">
        <v>644</v>
      </c>
      <c r="M208">
        <v>29954</v>
      </c>
      <c r="N208">
        <v>51.68</v>
      </c>
      <c r="O208" t="s">
        <v>645</v>
      </c>
      <c r="P208" s="428">
        <v>45.662999999999997</v>
      </c>
      <c r="Q208">
        <v>30480438</v>
      </c>
      <c r="R208" t="s">
        <v>646</v>
      </c>
      <c r="S208">
        <v>2022429</v>
      </c>
      <c r="T208" t="s">
        <v>862</v>
      </c>
    </row>
    <row r="209" spans="1:20" x14ac:dyDescent="0.25">
      <c r="A209" t="s">
        <v>637</v>
      </c>
      <c r="B209" t="s">
        <v>861</v>
      </c>
      <c r="C209" t="s">
        <v>639</v>
      </c>
      <c r="D209" t="s">
        <v>640</v>
      </c>
      <c r="E209" t="s">
        <v>686</v>
      </c>
      <c r="F209">
        <v>528004120002</v>
      </c>
      <c r="G209" t="s">
        <v>642</v>
      </c>
      <c r="H209">
        <v>583150</v>
      </c>
      <c r="I209" t="s">
        <v>687</v>
      </c>
      <c r="J209">
        <v>202201</v>
      </c>
      <c r="K209">
        <v>44592</v>
      </c>
      <c r="L209" t="s">
        <v>644</v>
      </c>
      <c r="M209">
        <v>8018.99</v>
      </c>
      <c r="N209">
        <v>13.84</v>
      </c>
      <c r="O209" t="s">
        <v>645</v>
      </c>
      <c r="P209" s="428">
        <v>12.228999999999999</v>
      </c>
      <c r="Q209">
        <v>12619141</v>
      </c>
      <c r="R209" t="s">
        <v>646</v>
      </c>
      <c r="S209">
        <v>2011105</v>
      </c>
      <c r="T209" t="s">
        <v>919</v>
      </c>
    </row>
    <row r="210" spans="1:20" x14ac:dyDescent="0.25">
      <c r="A210" t="s">
        <v>637</v>
      </c>
      <c r="B210" t="s">
        <v>861</v>
      </c>
      <c r="C210" t="s">
        <v>639</v>
      </c>
      <c r="D210" t="s">
        <v>651</v>
      </c>
      <c r="E210" t="s">
        <v>641</v>
      </c>
      <c r="F210">
        <v>528004120002</v>
      </c>
      <c r="G210" t="s">
        <v>642</v>
      </c>
      <c r="H210">
        <v>583135</v>
      </c>
      <c r="I210" t="s">
        <v>31</v>
      </c>
      <c r="J210">
        <v>202201</v>
      </c>
      <c r="K210">
        <v>44592</v>
      </c>
      <c r="L210" t="s">
        <v>644</v>
      </c>
      <c r="M210">
        <v>21337</v>
      </c>
      <c r="N210">
        <v>36.81</v>
      </c>
      <c r="O210" t="s">
        <v>645</v>
      </c>
      <c r="P210" s="428">
        <v>32.524999999999999</v>
      </c>
      <c r="Q210">
        <v>12619141</v>
      </c>
      <c r="R210" t="s">
        <v>646</v>
      </c>
      <c r="S210">
        <v>2023596</v>
      </c>
      <c r="T210" t="s">
        <v>896</v>
      </c>
    </row>
    <row r="211" spans="1:20" x14ac:dyDescent="0.25">
      <c r="A211" t="s">
        <v>637</v>
      </c>
      <c r="B211" t="s">
        <v>861</v>
      </c>
      <c r="C211" t="s">
        <v>639</v>
      </c>
      <c r="D211" t="s">
        <v>640</v>
      </c>
      <c r="E211" t="s">
        <v>689</v>
      </c>
      <c r="F211">
        <v>528004120002</v>
      </c>
      <c r="G211" t="s">
        <v>642</v>
      </c>
      <c r="H211">
        <v>583156</v>
      </c>
      <c r="I211" t="s">
        <v>690</v>
      </c>
      <c r="J211">
        <v>202201</v>
      </c>
      <c r="K211">
        <v>44592</v>
      </c>
      <c r="L211" t="s">
        <v>644</v>
      </c>
      <c r="M211">
        <v>7303.53</v>
      </c>
      <c r="N211">
        <v>12.6</v>
      </c>
      <c r="O211" t="s">
        <v>645</v>
      </c>
      <c r="P211" s="428">
        <v>11.132999999999999</v>
      </c>
      <c r="Q211">
        <v>12619141</v>
      </c>
      <c r="R211" t="s">
        <v>646</v>
      </c>
      <c r="S211">
        <v>8540396</v>
      </c>
      <c r="T211" t="s">
        <v>921</v>
      </c>
    </row>
    <row r="212" spans="1:20" x14ac:dyDescent="0.25">
      <c r="A212" t="s">
        <v>637</v>
      </c>
      <c r="B212" t="s">
        <v>861</v>
      </c>
      <c r="C212" t="s">
        <v>639</v>
      </c>
      <c r="D212" t="s">
        <v>640</v>
      </c>
      <c r="E212" t="s">
        <v>667</v>
      </c>
      <c r="F212">
        <v>528004120002</v>
      </c>
      <c r="G212" t="s">
        <v>642</v>
      </c>
      <c r="H212">
        <v>583149</v>
      </c>
      <c r="I212" t="s">
        <v>680</v>
      </c>
      <c r="J212">
        <v>202201</v>
      </c>
      <c r="K212">
        <v>44592</v>
      </c>
      <c r="L212" t="s">
        <v>644</v>
      </c>
      <c r="M212">
        <v>2923.67</v>
      </c>
      <c r="N212">
        <v>5.04</v>
      </c>
      <c r="O212" t="s">
        <v>645</v>
      </c>
      <c r="P212" s="428">
        <v>4.4530000000000003</v>
      </c>
      <c r="Q212">
        <v>12619141</v>
      </c>
      <c r="R212" t="s">
        <v>646</v>
      </c>
      <c r="S212">
        <v>8540392</v>
      </c>
      <c r="T212" t="s">
        <v>922</v>
      </c>
    </row>
    <row r="213" spans="1:20" x14ac:dyDescent="0.25">
      <c r="A213" t="s">
        <v>637</v>
      </c>
      <c r="B213" t="s">
        <v>861</v>
      </c>
      <c r="C213" t="s">
        <v>639</v>
      </c>
      <c r="D213" t="s">
        <v>640</v>
      </c>
      <c r="E213" t="s">
        <v>673</v>
      </c>
      <c r="F213">
        <v>528004120002</v>
      </c>
      <c r="G213" t="s">
        <v>642</v>
      </c>
      <c r="H213">
        <v>583146</v>
      </c>
      <c r="I213" t="s">
        <v>683</v>
      </c>
      <c r="J213">
        <v>202201</v>
      </c>
      <c r="K213">
        <v>44592</v>
      </c>
      <c r="L213" t="s">
        <v>644</v>
      </c>
      <c r="M213">
        <v>3606.74</v>
      </c>
      <c r="N213">
        <v>6.22</v>
      </c>
      <c r="O213" t="s">
        <v>645</v>
      </c>
      <c r="P213" s="428">
        <v>5.4960000000000004</v>
      </c>
      <c r="Q213">
        <v>12619141</v>
      </c>
      <c r="R213" t="s">
        <v>646</v>
      </c>
      <c r="S213">
        <v>8540353</v>
      </c>
      <c r="T213" t="s">
        <v>923</v>
      </c>
    </row>
    <row r="214" spans="1:20" x14ac:dyDescent="0.25">
      <c r="A214" t="s">
        <v>637</v>
      </c>
      <c r="B214" t="s">
        <v>861</v>
      </c>
      <c r="C214" t="s">
        <v>639</v>
      </c>
      <c r="D214" t="s">
        <v>640</v>
      </c>
      <c r="E214" t="s">
        <v>678</v>
      </c>
      <c r="F214">
        <v>528004120002</v>
      </c>
      <c r="G214" t="s">
        <v>642</v>
      </c>
      <c r="H214">
        <v>583147</v>
      </c>
      <c r="I214" t="s">
        <v>41</v>
      </c>
      <c r="J214">
        <v>202201</v>
      </c>
      <c r="K214">
        <v>44592</v>
      </c>
      <c r="L214" t="s">
        <v>644</v>
      </c>
      <c r="M214">
        <v>1953.59</v>
      </c>
      <c r="N214">
        <v>3.37</v>
      </c>
      <c r="O214" t="s">
        <v>645</v>
      </c>
      <c r="P214" s="428">
        <v>2.9780000000000002</v>
      </c>
      <c r="Q214">
        <v>12619141</v>
      </c>
      <c r="R214" t="s">
        <v>646</v>
      </c>
      <c r="S214">
        <v>2017279</v>
      </c>
      <c r="T214" t="s">
        <v>916</v>
      </c>
    </row>
    <row r="215" spans="1:20" x14ac:dyDescent="0.25">
      <c r="A215" t="s">
        <v>637</v>
      </c>
      <c r="B215" t="s">
        <v>861</v>
      </c>
      <c r="C215" t="s">
        <v>639</v>
      </c>
      <c r="D215" t="s">
        <v>640</v>
      </c>
      <c r="E215" t="s">
        <v>708</v>
      </c>
      <c r="F215">
        <v>528004120002</v>
      </c>
      <c r="G215" t="s">
        <v>642</v>
      </c>
      <c r="H215">
        <v>583155</v>
      </c>
      <c r="I215" t="s">
        <v>45</v>
      </c>
      <c r="J215">
        <v>202201</v>
      </c>
      <c r="K215">
        <v>44592</v>
      </c>
      <c r="L215" t="s">
        <v>644</v>
      </c>
      <c r="M215">
        <v>5175.82</v>
      </c>
      <c r="N215">
        <v>8.93</v>
      </c>
      <c r="O215" t="s">
        <v>645</v>
      </c>
      <c r="P215" s="428">
        <v>7.89</v>
      </c>
      <c r="Q215">
        <v>12619141</v>
      </c>
      <c r="R215" t="s">
        <v>646</v>
      </c>
      <c r="S215">
        <v>8540039</v>
      </c>
      <c r="T215" t="s">
        <v>917</v>
      </c>
    </row>
    <row r="216" spans="1:20" x14ac:dyDescent="0.25">
      <c r="A216" t="s">
        <v>637</v>
      </c>
      <c r="B216" t="s">
        <v>861</v>
      </c>
      <c r="C216" t="s">
        <v>639</v>
      </c>
      <c r="D216" t="s">
        <v>695</v>
      </c>
      <c r="E216" t="s">
        <v>673</v>
      </c>
      <c r="F216">
        <v>528004120002</v>
      </c>
      <c r="G216" t="s">
        <v>642</v>
      </c>
      <c r="H216">
        <v>583133</v>
      </c>
      <c r="I216" t="s">
        <v>29</v>
      </c>
      <c r="J216">
        <v>202201</v>
      </c>
      <c r="K216">
        <v>44592</v>
      </c>
      <c r="L216" t="s">
        <v>644</v>
      </c>
      <c r="M216">
        <v>7406.22</v>
      </c>
      <c r="N216">
        <v>12.78</v>
      </c>
      <c r="O216" t="s">
        <v>645</v>
      </c>
      <c r="P216" s="428">
        <v>11.292</v>
      </c>
      <c r="Q216">
        <v>12619141</v>
      </c>
      <c r="R216" t="s">
        <v>646</v>
      </c>
      <c r="S216">
        <v>2024413</v>
      </c>
      <c r="T216" t="s">
        <v>918</v>
      </c>
    </row>
    <row r="217" spans="1:20" x14ac:dyDescent="0.25">
      <c r="A217" t="s">
        <v>637</v>
      </c>
      <c r="B217" t="s">
        <v>861</v>
      </c>
      <c r="C217" t="s">
        <v>639</v>
      </c>
      <c r="D217" t="s">
        <v>651</v>
      </c>
      <c r="E217" t="s">
        <v>686</v>
      </c>
      <c r="F217">
        <v>528004120002</v>
      </c>
      <c r="G217" t="s">
        <v>642</v>
      </c>
      <c r="H217">
        <v>583153</v>
      </c>
      <c r="I217" t="s">
        <v>722</v>
      </c>
      <c r="J217">
        <v>202201</v>
      </c>
      <c r="K217">
        <v>44592</v>
      </c>
      <c r="L217" t="s">
        <v>644</v>
      </c>
      <c r="M217">
        <v>2775.18</v>
      </c>
      <c r="N217">
        <v>4.79</v>
      </c>
      <c r="O217" t="s">
        <v>645</v>
      </c>
      <c r="P217" s="428">
        <v>4.2320000000000002</v>
      </c>
      <c r="Q217">
        <v>12619141</v>
      </c>
      <c r="R217" t="s">
        <v>646</v>
      </c>
      <c r="S217">
        <v>8540401</v>
      </c>
      <c r="T217" t="s">
        <v>902</v>
      </c>
    </row>
    <row r="218" spans="1:20" x14ac:dyDescent="0.25">
      <c r="A218" t="s">
        <v>637</v>
      </c>
      <c r="B218" t="s">
        <v>861</v>
      </c>
      <c r="C218" t="s">
        <v>639</v>
      </c>
      <c r="D218" t="s">
        <v>640</v>
      </c>
      <c r="E218" t="s">
        <v>701</v>
      </c>
      <c r="F218">
        <v>528004120002</v>
      </c>
      <c r="G218" t="s">
        <v>642</v>
      </c>
      <c r="H218">
        <v>583154</v>
      </c>
      <c r="I218" t="s">
        <v>44</v>
      </c>
      <c r="J218">
        <v>202201</v>
      </c>
      <c r="K218">
        <v>44592</v>
      </c>
      <c r="L218" t="s">
        <v>644</v>
      </c>
      <c r="M218">
        <v>3960</v>
      </c>
      <c r="N218">
        <v>6.83</v>
      </c>
      <c r="O218" t="s">
        <v>645</v>
      </c>
      <c r="P218" s="428">
        <v>6.0350000000000001</v>
      </c>
      <c r="Q218">
        <v>12619141</v>
      </c>
      <c r="R218" t="s">
        <v>646</v>
      </c>
      <c r="S218">
        <v>2020577</v>
      </c>
      <c r="T218" t="s">
        <v>926</v>
      </c>
    </row>
    <row r="219" spans="1:20" x14ac:dyDescent="0.25">
      <c r="A219" t="s">
        <v>637</v>
      </c>
      <c r="B219" t="s">
        <v>861</v>
      </c>
      <c r="C219" t="s">
        <v>639</v>
      </c>
      <c r="D219" t="s">
        <v>695</v>
      </c>
      <c r="E219" t="s">
        <v>704</v>
      </c>
      <c r="F219">
        <v>528004120001</v>
      </c>
      <c r="G219" t="s">
        <v>705</v>
      </c>
      <c r="H219">
        <v>583128</v>
      </c>
      <c r="I219" t="s">
        <v>20</v>
      </c>
      <c r="J219">
        <v>202201</v>
      </c>
      <c r="K219">
        <v>44592</v>
      </c>
      <c r="L219" t="s">
        <v>644</v>
      </c>
      <c r="M219">
        <v>33656</v>
      </c>
      <c r="N219">
        <v>58.07</v>
      </c>
      <c r="O219" t="s">
        <v>645</v>
      </c>
      <c r="P219" s="428">
        <v>51.308999999999997</v>
      </c>
      <c r="Q219">
        <v>12619141</v>
      </c>
      <c r="R219" t="s">
        <v>646</v>
      </c>
      <c r="S219">
        <v>2012170</v>
      </c>
      <c r="T219" t="s">
        <v>900</v>
      </c>
    </row>
    <row r="220" spans="1:20" x14ac:dyDescent="0.25">
      <c r="A220" t="s">
        <v>637</v>
      </c>
      <c r="B220" t="s">
        <v>861</v>
      </c>
      <c r="C220" t="s">
        <v>639</v>
      </c>
      <c r="D220" t="s">
        <v>640</v>
      </c>
      <c r="E220" t="s">
        <v>673</v>
      </c>
      <c r="F220">
        <v>528004120002</v>
      </c>
      <c r="G220" t="s">
        <v>642</v>
      </c>
      <c r="H220">
        <v>583148</v>
      </c>
      <c r="I220" t="s">
        <v>699</v>
      </c>
      <c r="J220">
        <v>202201</v>
      </c>
      <c r="K220">
        <v>44592</v>
      </c>
      <c r="L220" t="s">
        <v>644</v>
      </c>
      <c r="M220">
        <v>4075.38</v>
      </c>
      <c r="N220">
        <v>7.03</v>
      </c>
      <c r="O220" t="s">
        <v>645</v>
      </c>
      <c r="P220" s="428">
        <v>6.2119999999999997</v>
      </c>
      <c r="Q220">
        <v>12619141</v>
      </c>
      <c r="R220" t="s">
        <v>646</v>
      </c>
      <c r="S220">
        <v>8540206</v>
      </c>
      <c r="T220" t="s">
        <v>927</v>
      </c>
    </row>
    <row r="221" spans="1:20" x14ac:dyDescent="0.25">
      <c r="A221" t="s">
        <v>637</v>
      </c>
      <c r="B221" t="s">
        <v>861</v>
      </c>
      <c r="C221" t="s">
        <v>639</v>
      </c>
      <c r="D221" t="s">
        <v>640</v>
      </c>
      <c r="E221" t="s">
        <v>678</v>
      </c>
      <c r="F221">
        <v>528004120002</v>
      </c>
      <c r="G221" t="s">
        <v>642</v>
      </c>
      <c r="H221">
        <v>583147</v>
      </c>
      <c r="I221" t="s">
        <v>41</v>
      </c>
      <c r="J221">
        <v>202201</v>
      </c>
      <c r="K221">
        <v>44592</v>
      </c>
      <c r="L221" t="s">
        <v>644</v>
      </c>
      <c r="M221">
        <v>2825.06</v>
      </c>
      <c r="N221">
        <v>4.87</v>
      </c>
      <c r="O221" t="s">
        <v>645</v>
      </c>
      <c r="P221" s="428">
        <v>4.3029999999999999</v>
      </c>
      <c r="Q221">
        <v>12619141</v>
      </c>
      <c r="R221" t="s">
        <v>646</v>
      </c>
      <c r="S221">
        <v>2014079</v>
      </c>
      <c r="T221" t="s">
        <v>928</v>
      </c>
    </row>
    <row r="222" spans="1:20" x14ac:dyDescent="0.25">
      <c r="A222" t="s">
        <v>637</v>
      </c>
      <c r="B222" t="s">
        <v>861</v>
      </c>
      <c r="C222" t="s">
        <v>639</v>
      </c>
      <c r="D222" t="s">
        <v>718</v>
      </c>
      <c r="E222" t="s">
        <v>704</v>
      </c>
      <c r="F222">
        <v>528004120001</v>
      </c>
      <c r="G222" t="s">
        <v>705</v>
      </c>
      <c r="H222">
        <v>583128</v>
      </c>
      <c r="I222" t="s">
        <v>20</v>
      </c>
      <c r="J222">
        <v>202201</v>
      </c>
      <c r="K222">
        <v>44592</v>
      </c>
      <c r="L222" t="s">
        <v>644</v>
      </c>
      <c r="M222">
        <v>27054</v>
      </c>
      <c r="N222">
        <v>46.68</v>
      </c>
      <c r="O222" t="s">
        <v>645</v>
      </c>
      <c r="P222" s="428">
        <v>41.244999999999997</v>
      </c>
      <c r="Q222">
        <v>12619141</v>
      </c>
      <c r="R222" t="s">
        <v>646</v>
      </c>
      <c r="S222">
        <v>2031020</v>
      </c>
      <c r="T222" t="s">
        <v>905</v>
      </c>
    </row>
    <row r="223" spans="1:20" x14ac:dyDescent="0.25">
      <c r="A223" t="s">
        <v>637</v>
      </c>
      <c r="B223" t="s">
        <v>861</v>
      </c>
      <c r="C223" t="s">
        <v>639</v>
      </c>
      <c r="D223" t="s">
        <v>640</v>
      </c>
      <c r="E223" t="s">
        <v>673</v>
      </c>
      <c r="F223">
        <v>528004120002</v>
      </c>
      <c r="G223" t="s">
        <v>642</v>
      </c>
      <c r="H223">
        <v>583148</v>
      </c>
      <c r="I223" t="s">
        <v>699</v>
      </c>
      <c r="J223">
        <v>202201</v>
      </c>
      <c r="K223">
        <v>44592</v>
      </c>
      <c r="L223" t="s">
        <v>644</v>
      </c>
      <c r="M223">
        <v>2030.82</v>
      </c>
      <c r="N223">
        <v>3.5</v>
      </c>
      <c r="O223" t="s">
        <v>645</v>
      </c>
      <c r="P223" s="428">
        <v>3.093</v>
      </c>
      <c r="Q223">
        <v>12619141</v>
      </c>
      <c r="R223" t="s">
        <v>646</v>
      </c>
      <c r="S223">
        <v>2031224</v>
      </c>
      <c r="T223" t="s">
        <v>910</v>
      </c>
    </row>
    <row r="224" spans="1:20" x14ac:dyDescent="0.25">
      <c r="A224" t="s">
        <v>637</v>
      </c>
      <c r="B224" t="s">
        <v>861</v>
      </c>
      <c r="C224" t="s">
        <v>639</v>
      </c>
      <c r="D224" t="s">
        <v>640</v>
      </c>
      <c r="E224" t="s">
        <v>689</v>
      </c>
      <c r="F224">
        <v>528004120002</v>
      </c>
      <c r="G224" t="s">
        <v>642</v>
      </c>
      <c r="H224">
        <v>583156</v>
      </c>
      <c r="I224" t="s">
        <v>690</v>
      </c>
      <c r="J224">
        <v>202201</v>
      </c>
      <c r="K224">
        <v>44592</v>
      </c>
      <c r="L224" t="s">
        <v>644</v>
      </c>
      <c r="M224">
        <v>52849</v>
      </c>
      <c r="N224">
        <v>91.18</v>
      </c>
      <c r="O224" t="s">
        <v>645</v>
      </c>
      <c r="P224" s="428">
        <v>80.564999999999998</v>
      </c>
      <c r="Q224">
        <v>12619141</v>
      </c>
      <c r="R224" t="s">
        <v>646</v>
      </c>
      <c r="S224">
        <v>2013061</v>
      </c>
      <c r="T224" t="s">
        <v>911</v>
      </c>
    </row>
    <row r="225" spans="1:20" x14ac:dyDescent="0.25">
      <c r="A225" t="s">
        <v>637</v>
      </c>
      <c r="B225" t="s">
        <v>834</v>
      </c>
      <c r="C225" t="s">
        <v>639</v>
      </c>
      <c r="D225" t="s">
        <v>640</v>
      </c>
      <c r="E225" t="s">
        <v>648</v>
      </c>
      <c r="F225">
        <v>528004120002</v>
      </c>
      <c r="G225" t="s">
        <v>642</v>
      </c>
      <c r="H225">
        <v>583144</v>
      </c>
      <c r="I225" t="s">
        <v>40</v>
      </c>
      <c r="J225">
        <v>202201</v>
      </c>
      <c r="K225">
        <v>44592</v>
      </c>
      <c r="L225" t="s">
        <v>727</v>
      </c>
      <c r="M225">
        <v>22.29</v>
      </c>
      <c r="N225">
        <v>22.29</v>
      </c>
      <c r="O225" t="s">
        <v>645</v>
      </c>
      <c r="P225" s="428">
        <v>19.695</v>
      </c>
      <c r="Q225">
        <v>12619141</v>
      </c>
      <c r="R225" t="s">
        <v>646</v>
      </c>
      <c r="S225">
        <v>9985201</v>
      </c>
      <c r="T225" t="s">
        <v>835</v>
      </c>
    </row>
    <row r="226" spans="1:20" x14ac:dyDescent="0.25">
      <c r="A226" t="s">
        <v>637</v>
      </c>
      <c r="B226" t="s">
        <v>831</v>
      </c>
      <c r="C226" t="s">
        <v>639</v>
      </c>
      <c r="D226" t="s">
        <v>651</v>
      </c>
      <c r="E226" t="s">
        <v>641</v>
      </c>
      <c r="F226">
        <v>528004120001</v>
      </c>
      <c r="G226" t="s">
        <v>705</v>
      </c>
      <c r="H226">
        <v>583128</v>
      </c>
      <c r="I226" t="s">
        <v>20</v>
      </c>
      <c r="J226">
        <v>202201</v>
      </c>
      <c r="K226">
        <v>44592</v>
      </c>
      <c r="L226" t="s">
        <v>644</v>
      </c>
      <c r="M226">
        <v>67899.399999999994</v>
      </c>
      <c r="N226">
        <v>117.15</v>
      </c>
      <c r="O226" t="s">
        <v>645</v>
      </c>
      <c r="P226" s="428">
        <v>103.511</v>
      </c>
      <c r="Q226">
        <v>30480438</v>
      </c>
      <c r="R226" t="s">
        <v>646</v>
      </c>
      <c r="S226">
        <v>2022429</v>
      </c>
      <c r="T226" t="s">
        <v>904</v>
      </c>
    </row>
    <row r="227" spans="1:20" x14ac:dyDescent="0.25">
      <c r="A227" t="s">
        <v>637</v>
      </c>
      <c r="B227" t="s">
        <v>831</v>
      </c>
      <c r="C227" t="s">
        <v>639</v>
      </c>
      <c r="D227" t="s">
        <v>651</v>
      </c>
      <c r="E227" t="s">
        <v>704</v>
      </c>
      <c r="F227">
        <v>528004120001</v>
      </c>
      <c r="G227" t="s">
        <v>705</v>
      </c>
      <c r="H227">
        <v>583127</v>
      </c>
      <c r="I227" t="s">
        <v>17</v>
      </c>
      <c r="J227">
        <v>202201</v>
      </c>
      <c r="K227">
        <v>44592</v>
      </c>
      <c r="L227" t="s">
        <v>644</v>
      </c>
      <c r="M227">
        <v>99714.2</v>
      </c>
      <c r="N227">
        <v>172.04</v>
      </c>
      <c r="O227" t="s">
        <v>645</v>
      </c>
      <c r="P227" s="428">
        <v>152.011</v>
      </c>
      <c r="Q227">
        <v>12619141</v>
      </c>
      <c r="R227" t="s">
        <v>646</v>
      </c>
      <c r="S227">
        <v>2019466</v>
      </c>
      <c r="T227" t="s">
        <v>832</v>
      </c>
    </row>
    <row r="228" spans="1:20" x14ac:dyDescent="0.25">
      <c r="A228" t="s">
        <v>637</v>
      </c>
      <c r="B228" t="s">
        <v>831</v>
      </c>
      <c r="C228" t="s">
        <v>639</v>
      </c>
      <c r="D228" t="s">
        <v>718</v>
      </c>
      <c r="E228" t="s">
        <v>704</v>
      </c>
      <c r="F228">
        <v>528004120001</v>
      </c>
      <c r="G228" t="s">
        <v>705</v>
      </c>
      <c r="H228">
        <v>583128</v>
      </c>
      <c r="I228" t="s">
        <v>20</v>
      </c>
      <c r="J228">
        <v>202201</v>
      </c>
      <c r="K228">
        <v>44592</v>
      </c>
      <c r="L228" t="s">
        <v>644</v>
      </c>
      <c r="M228">
        <v>63592.02</v>
      </c>
      <c r="N228">
        <v>109.72</v>
      </c>
      <c r="O228" t="s">
        <v>645</v>
      </c>
      <c r="P228" s="428">
        <v>96.945999999999998</v>
      </c>
      <c r="Q228">
        <v>12619141</v>
      </c>
      <c r="R228" t="s">
        <v>646</v>
      </c>
      <c r="S228">
        <v>2031020</v>
      </c>
      <c r="T228" t="s">
        <v>841</v>
      </c>
    </row>
    <row r="229" spans="1:20" x14ac:dyDescent="0.25">
      <c r="A229" t="s">
        <v>637</v>
      </c>
      <c r="B229" t="s">
        <v>831</v>
      </c>
      <c r="C229" t="s">
        <v>639</v>
      </c>
      <c r="D229" t="s">
        <v>640</v>
      </c>
      <c r="E229" t="s">
        <v>673</v>
      </c>
      <c r="F229">
        <v>528004120002</v>
      </c>
      <c r="G229" t="s">
        <v>642</v>
      </c>
      <c r="H229">
        <v>583148</v>
      </c>
      <c r="I229" t="s">
        <v>699</v>
      </c>
      <c r="J229">
        <v>202201</v>
      </c>
      <c r="K229">
        <v>44592</v>
      </c>
      <c r="L229" t="s">
        <v>644</v>
      </c>
      <c r="M229">
        <v>4939.54</v>
      </c>
      <c r="N229">
        <v>8.52</v>
      </c>
      <c r="O229" t="s">
        <v>645</v>
      </c>
      <c r="P229" s="428">
        <v>7.5279999999999996</v>
      </c>
      <c r="Q229">
        <v>12619141</v>
      </c>
      <c r="R229" t="s">
        <v>646</v>
      </c>
      <c r="S229">
        <v>2031224</v>
      </c>
      <c r="T229" t="s">
        <v>873</v>
      </c>
    </row>
    <row r="230" spans="1:20" x14ac:dyDescent="0.25">
      <c r="A230" t="s">
        <v>637</v>
      </c>
      <c r="B230" t="s">
        <v>831</v>
      </c>
      <c r="C230" t="s">
        <v>639</v>
      </c>
      <c r="D230" t="s">
        <v>640</v>
      </c>
      <c r="E230" t="s">
        <v>701</v>
      </c>
      <c r="F230">
        <v>528004120002</v>
      </c>
      <c r="G230" t="s">
        <v>642</v>
      </c>
      <c r="H230">
        <v>583154</v>
      </c>
      <c r="I230" t="s">
        <v>44</v>
      </c>
      <c r="J230">
        <v>202201</v>
      </c>
      <c r="K230">
        <v>44592</v>
      </c>
      <c r="L230" t="s">
        <v>644</v>
      </c>
      <c r="M230">
        <v>10804.42</v>
      </c>
      <c r="N230">
        <v>18.64</v>
      </c>
      <c r="O230" t="s">
        <v>645</v>
      </c>
      <c r="P230" s="428">
        <v>16.47</v>
      </c>
      <c r="Q230">
        <v>12619141</v>
      </c>
      <c r="R230" t="s">
        <v>646</v>
      </c>
      <c r="S230">
        <v>2020577</v>
      </c>
      <c r="T230" t="s">
        <v>842</v>
      </c>
    </row>
    <row r="231" spans="1:20" x14ac:dyDescent="0.25">
      <c r="A231" t="s">
        <v>637</v>
      </c>
      <c r="B231" t="s">
        <v>831</v>
      </c>
      <c r="C231" t="s">
        <v>639</v>
      </c>
      <c r="D231" t="s">
        <v>651</v>
      </c>
      <c r="E231" t="s">
        <v>641</v>
      </c>
      <c r="F231">
        <v>528004120001</v>
      </c>
      <c r="G231" t="s">
        <v>705</v>
      </c>
      <c r="H231">
        <v>583129</v>
      </c>
      <c r="I231" t="s">
        <v>21</v>
      </c>
      <c r="J231">
        <v>202201</v>
      </c>
      <c r="K231">
        <v>44592</v>
      </c>
      <c r="L231" t="s">
        <v>644</v>
      </c>
      <c r="M231">
        <v>67691.64</v>
      </c>
      <c r="N231">
        <v>116.79</v>
      </c>
      <c r="O231" t="s">
        <v>645</v>
      </c>
      <c r="P231" s="428">
        <v>103.193</v>
      </c>
      <c r="Q231">
        <v>12619141</v>
      </c>
      <c r="R231" t="s">
        <v>646</v>
      </c>
      <c r="S231">
        <v>2034399</v>
      </c>
      <c r="T231" t="s">
        <v>843</v>
      </c>
    </row>
    <row r="232" spans="1:20" x14ac:dyDescent="0.25">
      <c r="A232" t="s">
        <v>637</v>
      </c>
      <c r="B232" t="s">
        <v>831</v>
      </c>
      <c r="C232" t="s">
        <v>639</v>
      </c>
      <c r="D232" t="s">
        <v>640</v>
      </c>
      <c r="E232" t="s">
        <v>678</v>
      </c>
      <c r="F232">
        <v>528004120002</v>
      </c>
      <c r="G232" t="s">
        <v>642</v>
      </c>
      <c r="H232">
        <v>583147</v>
      </c>
      <c r="I232" t="s">
        <v>41</v>
      </c>
      <c r="J232">
        <v>202201</v>
      </c>
      <c r="K232">
        <v>44592</v>
      </c>
      <c r="L232" t="s">
        <v>644</v>
      </c>
      <c r="M232">
        <v>6680.4</v>
      </c>
      <c r="N232">
        <v>11.53</v>
      </c>
      <c r="O232" t="s">
        <v>645</v>
      </c>
      <c r="P232" s="428">
        <v>10.188000000000001</v>
      </c>
      <c r="Q232">
        <v>12619141</v>
      </c>
      <c r="R232" t="s">
        <v>646</v>
      </c>
      <c r="S232">
        <v>2014079</v>
      </c>
      <c r="T232" t="s">
        <v>863</v>
      </c>
    </row>
    <row r="233" spans="1:20" x14ac:dyDescent="0.25">
      <c r="A233" t="s">
        <v>637</v>
      </c>
      <c r="B233" t="s">
        <v>831</v>
      </c>
      <c r="C233" t="s">
        <v>639</v>
      </c>
      <c r="D233" t="s">
        <v>651</v>
      </c>
      <c r="E233" t="s">
        <v>641</v>
      </c>
      <c r="F233">
        <v>528004120002</v>
      </c>
      <c r="G233" t="s">
        <v>642</v>
      </c>
      <c r="H233">
        <v>583136</v>
      </c>
      <c r="I233" t="s">
        <v>32</v>
      </c>
      <c r="J233">
        <v>202201</v>
      </c>
      <c r="K233">
        <v>44592</v>
      </c>
      <c r="L233" t="s">
        <v>644</v>
      </c>
      <c r="M233">
        <v>17926.669999999998</v>
      </c>
      <c r="N233">
        <v>30.93</v>
      </c>
      <c r="O233" t="s">
        <v>645</v>
      </c>
      <c r="P233" s="428">
        <v>27.329000000000001</v>
      </c>
      <c r="Q233">
        <v>12619141</v>
      </c>
      <c r="R233" t="s">
        <v>646</v>
      </c>
      <c r="S233">
        <v>2035753</v>
      </c>
      <c r="T233" t="s">
        <v>844</v>
      </c>
    </row>
    <row r="234" spans="1:20" x14ac:dyDescent="0.25">
      <c r="A234" t="s">
        <v>637</v>
      </c>
      <c r="B234" t="s">
        <v>831</v>
      </c>
      <c r="C234" t="s">
        <v>639</v>
      </c>
      <c r="D234" t="s">
        <v>663</v>
      </c>
      <c r="E234" t="s">
        <v>673</v>
      </c>
      <c r="F234">
        <v>528004120002</v>
      </c>
      <c r="G234" t="s">
        <v>642</v>
      </c>
      <c r="H234">
        <v>583133</v>
      </c>
      <c r="I234" t="s">
        <v>29</v>
      </c>
      <c r="J234">
        <v>202201</v>
      </c>
      <c r="K234">
        <v>44592</v>
      </c>
      <c r="L234" t="s">
        <v>644</v>
      </c>
      <c r="M234">
        <v>47418.11</v>
      </c>
      <c r="N234">
        <v>81.81</v>
      </c>
      <c r="O234" t="s">
        <v>645</v>
      </c>
      <c r="P234" s="428">
        <v>72.286000000000001</v>
      </c>
      <c r="Q234">
        <v>12619141</v>
      </c>
      <c r="R234" t="s">
        <v>646</v>
      </c>
      <c r="S234">
        <v>2014872</v>
      </c>
      <c r="T234" t="s">
        <v>845</v>
      </c>
    </row>
    <row r="235" spans="1:20" x14ac:dyDescent="0.25">
      <c r="A235" t="s">
        <v>637</v>
      </c>
      <c r="B235" t="s">
        <v>831</v>
      </c>
      <c r="C235" t="s">
        <v>639</v>
      </c>
      <c r="D235" t="s">
        <v>651</v>
      </c>
      <c r="E235" t="s">
        <v>641</v>
      </c>
      <c r="F235">
        <v>528004120002</v>
      </c>
      <c r="G235" t="s">
        <v>642</v>
      </c>
      <c r="H235">
        <v>583138</v>
      </c>
      <c r="I235" t="s">
        <v>34</v>
      </c>
      <c r="J235">
        <v>202201</v>
      </c>
      <c r="K235">
        <v>44592</v>
      </c>
      <c r="L235" t="s">
        <v>644</v>
      </c>
      <c r="M235">
        <v>47418.11</v>
      </c>
      <c r="N235">
        <v>81.81</v>
      </c>
      <c r="O235" t="s">
        <v>645</v>
      </c>
      <c r="P235" s="428">
        <v>72.286000000000001</v>
      </c>
      <c r="Q235">
        <v>12619141</v>
      </c>
      <c r="R235" t="s">
        <v>646</v>
      </c>
      <c r="S235">
        <v>2024193</v>
      </c>
      <c r="T235" t="s">
        <v>846</v>
      </c>
    </row>
    <row r="236" spans="1:20" x14ac:dyDescent="0.25">
      <c r="A236" t="s">
        <v>637</v>
      </c>
      <c r="B236" t="s">
        <v>831</v>
      </c>
      <c r="C236" t="s">
        <v>639</v>
      </c>
      <c r="D236" t="s">
        <v>640</v>
      </c>
      <c r="E236" t="s">
        <v>678</v>
      </c>
      <c r="F236">
        <v>528004120002</v>
      </c>
      <c r="G236" t="s">
        <v>642</v>
      </c>
      <c r="H236">
        <v>583147</v>
      </c>
      <c r="I236" t="s">
        <v>41</v>
      </c>
      <c r="J236">
        <v>202201</v>
      </c>
      <c r="K236">
        <v>44592</v>
      </c>
      <c r="L236" t="s">
        <v>644</v>
      </c>
      <c r="M236">
        <v>5180.18</v>
      </c>
      <c r="N236">
        <v>8.94</v>
      </c>
      <c r="O236" t="s">
        <v>645</v>
      </c>
      <c r="P236" s="428">
        <v>7.899</v>
      </c>
      <c r="Q236">
        <v>12619141</v>
      </c>
      <c r="R236" t="s">
        <v>646</v>
      </c>
      <c r="S236">
        <v>2017279</v>
      </c>
      <c r="T236" t="s">
        <v>877</v>
      </c>
    </row>
    <row r="237" spans="1:20" x14ac:dyDescent="0.25">
      <c r="A237" t="s">
        <v>637</v>
      </c>
      <c r="B237" t="s">
        <v>831</v>
      </c>
      <c r="C237" t="s">
        <v>639</v>
      </c>
      <c r="D237" t="s">
        <v>640</v>
      </c>
      <c r="E237" t="s">
        <v>667</v>
      </c>
      <c r="F237">
        <v>528004120002</v>
      </c>
      <c r="G237" t="s">
        <v>642</v>
      </c>
      <c r="H237">
        <v>583149</v>
      </c>
      <c r="I237" t="s">
        <v>680</v>
      </c>
      <c r="J237">
        <v>202201</v>
      </c>
      <c r="K237">
        <v>44592</v>
      </c>
      <c r="L237" t="s">
        <v>644</v>
      </c>
      <c r="M237">
        <v>7254.21</v>
      </c>
      <c r="N237">
        <v>12.52</v>
      </c>
      <c r="O237" t="s">
        <v>645</v>
      </c>
      <c r="P237" s="428">
        <v>11.061999999999999</v>
      </c>
      <c r="Q237">
        <v>12619141</v>
      </c>
      <c r="R237" t="s">
        <v>646</v>
      </c>
      <c r="S237">
        <v>8540392</v>
      </c>
      <c r="T237" t="s">
        <v>947</v>
      </c>
    </row>
    <row r="238" spans="1:20" x14ac:dyDescent="0.25">
      <c r="A238" t="s">
        <v>637</v>
      </c>
      <c r="B238" t="s">
        <v>831</v>
      </c>
      <c r="C238" t="s">
        <v>639</v>
      </c>
      <c r="D238" t="s">
        <v>640</v>
      </c>
      <c r="E238" t="s">
        <v>689</v>
      </c>
      <c r="F238">
        <v>528004120002</v>
      </c>
      <c r="G238" t="s">
        <v>642</v>
      </c>
      <c r="H238">
        <v>583156</v>
      </c>
      <c r="I238" t="s">
        <v>690</v>
      </c>
      <c r="J238">
        <v>202201</v>
      </c>
      <c r="K238">
        <v>44592</v>
      </c>
      <c r="L238" t="s">
        <v>644</v>
      </c>
      <c r="M238">
        <v>14688.36</v>
      </c>
      <c r="N238">
        <v>25.34</v>
      </c>
      <c r="O238" t="s">
        <v>645</v>
      </c>
      <c r="P238" s="428">
        <v>22.39</v>
      </c>
      <c r="Q238">
        <v>12619141</v>
      </c>
      <c r="R238" t="s">
        <v>646</v>
      </c>
      <c r="S238">
        <v>8540396</v>
      </c>
      <c r="T238" t="s">
        <v>878</v>
      </c>
    </row>
    <row r="239" spans="1:20" x14ac:dyDescent="0.25">
      <c r="A239" t="s">
        <v>637</v>
      </c>
      <c r="B239" t="s">
        <v>831</v>
      </c>
      <c r="C239" t="s">
        <v>639</v>
      </c>
      <c r="D239" t="s">
        <v>663</v>
      </c>
      <c r="E239" t="s">
        <v>673</v>
      </c>
      <c r="F239">
        <v>528004120002</v>
      </c>
      <c r="G239" t="s">
        <v>642</v>
      </c>
      <c r="H239">
        <v>583134</v>
      </c>
      <c r="I239" t="s">
        <v>30</v>
      </c>
      <c r="J239">
        <v>202201</v>
      </c>
      <c r="K239">
        <v>44592</v>
      </c>
      <c r="L239" t="s">
        <v>644</v>
      </c>
      <c r="M239">
        <v>31267.439999999999</v>
      </c>
      <c r="N239">
        <v>53.95</v>
      </c>
      <c r="O239" t="s">
        <v>645</v>
      </c>
      <c r="P239" s="428">
        <v>47.668999999999997</v>
      </c>
      <c r="Q239">
        <v>12619141</v>
      </c>
      <c r="R239" t="s">
        <v>646</v>
      </c>
      <c r="S239">
        <v>2030902</v>
      </c>
      <c r="T239" t="s">
        <v>836</v>
      </c>
    </row>
    <row r="240" spans="1:20" x14ac:dyDescent="0.25">
      <c r="A240" t="s">
        <v>637</v>
      </c>
      <c r="B240" t="s">
        <v>834</v>
      </c>
      <c r="C240" t="s">
        <v>639</v>
      </c>
      <c r="D240" t="s">
        <v>640</v>
      </c>
      <c r="E240" t="s">
        <v>641</v>
      </c>
      <c r="F240">
        <v>528004120002</v>
      </c>
      <c r="G240" t="s">
        <v>642</v>
      </c>
      <c r="H240">
        <v>583145</v>
      </c>
      <c r="I240" t="s">
        <v>643</v>
      </c>
      <c r="J240">
        <v>202201</v>
      </c>
      <c r="K240">
        <v>44592</v>
      </c>
      <c r="L240" t="s">
        <v>727</v>
      </c>
      <c r="M240">
        <v>18.48</v>
      </c>
      <c r="N240">
        <v>18.48</v>
      </c>
      <c r="O240" t="s">
        <v>645</v>
      </c>
      <c r="P240" s="428">
        <v>16.329000000000001</v>
      </c>
      <c r="Q240">
        <v>12619141</v>
      </c>
      <c r="R240" t="s">
        <v>646</v>
      </c>
      <c r="S240">
        <v>9982557</v>
      </c>
      <c r="T240" t="s">
        <v>879</v>
      </c>
    </row>
    <row r="241" spans="1:20" x14ac:dyDescent="0.25">
      <c r="A241" t="s">
        <v>637</v>
      </c>
      <c r="B241" t="s">
        <v>831</v>
      </c>
      <c r="C241" t="s">
        <v>639</v>
      </c>
      <c r="D241" t="s">
        <v>695</v>
      </c>
      <c r="E241" t="s">
        <v>673</v>
      </c>
      <c r="F241">
        <v>528004120002</v>
      </c>
      <c r="G241" t="s">
        <v>642</v>
      </c>
      <c r="H241">
        <v>583133</v>
      </c>
      <c r="I241" t="s">
        <v>29</v>
      </c>
      <c r="J241">
        <v>202201</v>
      </c>
      <c r="K241">
        <v>44592</v>
      </c>
      <c r="L241" t="s">
        <v>644</v>
      </c>
      <c r="M241">
        <v>14133.93</v>
      </c>
      <c r="N241">
        <v>24.39</v>
      </c>
      <c r="O241" t="s">
        <v>645</v>
      </c>
      <c r="P241" s="428">
        <v>21.550999999999998</v>
      </c>
      <c r="Q241">
        <v>12619141</v>
      </c>
      <c r="R241" t="s">
        <v>646</v>
      </c>
      <c r="S241">
        <v>2024413</v>
      </c>
      <c r="T241" t="s">
        <v>837</v>
      </c>
    </row>
    <row r="242" spans="1:20" x14ac:dyDescent="0.25">
      <c r="A242" t="s">
        <v>637</v>
      </c>
      <c r="B242" t="s">
        <v>831</v>
      </c>
      <c r="C242" t="s">
        <v>639</v>
      </c>
      <c r="D242" t="s">
        <v>651</v>
      </c>
      <c r="E242" t="s">
        <v>641</v>
      </c>
      <c r="F242">
        <v>528004120002</v>
      </c>
      <c r="G242" t="s">
        <v>642</v>
      </c>
      <c r="H242">
        <v>583135</v>
      </c>
      <c r="I242" t="s">
        <v>31</v>
      </c>
      <c r="J242">
        <v>202201</v>
      </c>
      <c r="K242">
        <v>44592</v>
      </c>
      <c r="L242" t="s">
        <v>644</v>
      </c>
      <c r="M242">
        <v>47418.11</v>
      </c>
      <c r="N242">
        <v>81.81</v>
      </c>
      <c r="O242" t="s">
        <v>645</v>
      </c>
      <c r="P242" s="428">
        <v>72.286000000000001</v>
      </c>
      <c r="Q242">
        <v>12619141</v>
      </c>
      <c r="R242" t="s">
        <v>646</v>
      </c>
      <c r="S242">
        <v>2023596</v>
      </c>
      <c r="T242" t="s">
        <v>838</v>
      </c>
    </row>
    <row r="243" spans="1:20" x14ac:dyDescent="0.25">
      <c r="A243" t="s">
        <v>637</v>
      </c>
      <c r="B243" t="s">
        <v>831</v>
      </c>
      <c r="C243" t="s">
        <v>639</v>
      </c>
      <c r="D243" t="s">
        <v>663</v>
      </c>
      <c r="E243" t="s">
        <v>667</v>
      </c>
      <c r="F243">
        <v>528004120002</v>
      </c>
      <c r="G243" t="s">
        <v>642</v>
      </c>
      <c r="H243">
        <v>583136</v>
      </c>
      <c r="I243" t="s">
        <v>32</v>
      </c>
      <c r="J243">
        <v>202201</v>
      </c>
      <c r="K243">
        <v>44592</v>
      </c>
      <c r="L243" t="s">
        <v>644</v>
      </c>
      <c r="M243">
        <v>33385.32</v>
      </c>
      <c r="N243">
        <v>57.6</v>
      </c>
      <c r="O243" t="s">
        <v>645</v>
      </c>
      <c r="P243" s="428">
        <v>50.893999999999998</v>
      </c>
      <c r="Q243">
        <v>12619141</v>
      </c>
      <c r="R243" t="s">
        <v>646</v>
      </c>
      <c r="S243">
        <v>2023197</v>
      </c>
      <c r="T243" t="s">
        <v>839</v>
      </c>
    </row>
    <row r="244" spans="1:20" x14ac:dyDescent="0.25">
      <c r="A244" t="s">
        <v>637</v>
      </c>
      <c r="B244" t="s">
        <v>831</v>
      </c>
      <c r="C244" t="s">
        <v>639</v>
      </c>
      <c r="D244" t="s">
        <v>640</v>
      </c>
      <c r="E244" t="s">
        <v>708</v>
      </c>
      <c r="F244">
        <v>528004120002</v>
      </c>
      <c r="G244" t="s">
        <v>642</v>
      </c>
      <c r="H244">
        <v>583155</v>
      </c>
      <c r="I244" t="s">
        <v>45</v>
      </c>
      <c r="J244">
        <v>202201</v>
      </c>
      <c r="K244">
        <v>44592</v>
      </c>
      <c r="L244" t="s">
        <v>644</v>
      </c>
      <c r="M244">
        <v>4697.9799999999996</v>
      </c>
      <c r="N244">
        <v>8.11</v>
      </c>
      <c r="O244" t="s">
        <v>645</v>
      </c>
      <c r="P244" s="428">
        <v>7.1660000000000004</v>
      </c>
      <c r="Q244">
        <v>12619141</v>
      </c>
      <c r="R244" t="s">
        <v>646</v>
      </c>
      <c r="S244">
        <v>8540039</v>
      </c>
      <c r="T244" t="s">
        <v>880</v>
      </c>
    </row>
    <row r="245" spans="1:20" x14ac:dyDescent="0.25">
      <c r="A245" t="s">
        <v>637</v>
      </c>
      <c r="B245" t="s">
        <v>831</v>
      </c>
      <c r="C245" t="s">
        <v>639</v>
      </c>
      <c r="D245" t="s">
        <v>640</v>
      </c>
      <c r="E245" t="s">
        <v>673</v>
      </c>
      <c r="F245">
        <v>528004120002</v>
      </c>
      <c r="G245" t="s">
        <v>642</v>
      </c>
      <c r="H245">
        <v>583148</v>
      </c>
      <c r="I245" t="s">
        <v>699</v>
      </c>
      <c r="J245">
        <v>202201</v>
      </c>
      <c r="K245">
        <v>44592</v>
      </c>
      <c r="L245" t="s">
        <v>644</v>
      </c>
      <c r="M245">
        <v>8441.58</v>
      </c>
      <c r="N245">
        <v>14.56</v>
      </c>
      <c r="O245" t="s">
        <v>645</v>
      </c>
      <c r="P245" s="428">
        <v>12.865</v>
      </c>
      <c r="Q245">
        <v>12619141</v>
      </c>
      <c r="R245" t="s">
        <v>646</v>
      </c>
      <c r="S245">
        <v>8540206</v>
      </c>
      <c r="T245" t="s">
        <v>882</v>
      </c>
    </row>
    <row r="246" spans="1:20" x14ac:dyDescent="0.25">
      <c r="A246" t="s">
        <v>637</v>
      </c>
      <c r="B246" t="s">
        <v>831</v>
      </c>
      <c r="C246" t="s">
        <v>639</v>
      </c>
      <c r="D246" t="s">
        <v>663</v>
      </c>
      <c r="E246" t="s">
        <v>704</v>
      </c>
      <c r="F246">
        <v>528004120002</v>
      </c>
      <c r="G246" t="s">
        <v>642</v>
      </c>
      <c r="H246">
        <v>583137</v>
      </c>
      <c r="I246" t="s">
        <v>33</v>
      </c>
      <c r="J246">
        <v>202201</v>
      </c>
      <c r="K246">
        <v>44592</v>
      </c>
      <c r="L246" t="s">
        <v>644</v>
      </c>
      <c r="M246">
        <v>17764.02</v>
      </c>
      <c r="N246">
        <v>30.65</v>
      </c>
      <c r="O246" t="s">
        <v>645</v>
      </c>
      <c r="P246" s="428">
        <v>27.082000000000001</v>
      </c>
      <c r="Q246">
        <v>12619141</v>
      </c>
      <c r="R246" t="s">
        <v>646</v>
      </c>
      <c r="S246">
        <v>2038727</v>
      </c>
      <c r="T246" t="s">
        <v>840</v>
      </c>
    </row>
    <row r="247" spans="1:20" x14ac:dyDescent="0.25">
      <c r="A247" t="s">
        <v>637</v>
      </c>
      <c r="B247" t="s">
        <v>831</v>
      </c>
      <c r="C247" t="s">
        <v>639</v>
      </c>
      <c r="D247" t="s">
        <v>640</v>
      </c>
      <c r="E247" t="s">
        <v>673</v>
      </c>
      <c r="F247">
        <v>528004120002</v>
      </c>
      <c r="G247" t="s">
        <v>642</v>
      </c>
      <c r="H247">
        <v>583146</v>
      </c>
      <c r="I247" t="s">
        <v>683</v>
      </c>
      <c r="J247">
        <v>202201</v>
      </c>
      <c r="K247">
        <v>44592</v>
      </c>
      <c r="L247" t="s">
        <v>644</v>
      </c>
      <c r="M247">
        <v>7138.23</v>
      </c>
      <c r="N247">
        <v>12.32</v>
      </c>
      <c r="O247" t="s">
        <v>645</v>
      </c>
      <c r="P247" s="428">
        <v>10.885999999999999</v>
      </c>
      <c r="Q247">
        <v>12619141</v>
      </c>
      <c r="R247" t="s">
        <v>646</v>
      </c>
      <c r="S247">
        <v>8540353</v>
      </c>
      <c r="T247" t="s">
        <v>872</v>
      </c>
    </row>
    <row r="248" spans="1:20" x14ac:dyDescent="0.25">
      <c r="A248" t="s">
        <v>637</v>
      </c>
      <c r="B248" t="s">
        <v>831</v>
      </c>
      <c r="C248" t="s">
        <v>639</v>
      </c>
      <c r="D248" t="s">
        <v>640</v>
      </c>
      <c r="E248" t="s">
        <v>686</v>
      </c>
      <c r="F248">
        <v>528004120002</v>
      </c>
      <c r="G248" t="s">
        <v>642</v>
      </c>
      <c r="H248">
        <v>583150</v>
      </c>
      <c r="I248" t="s">
        <v>687</v>
      </c>
      <c r="J248">
        <v>202201</v>
      </c>
      <c r="K248">
        <v>44592</v>
      </c>
      <c r="L248" t="s">
        <v>644</v>
      </c>
      <c r="M248">
        <v>17618.52</v>
      </c>
      <c r="N248">
        <v>30.4</v>
      </c>
      <c r="O248" t="s">
        <v>645</v>
      </c>
      <c r="P248" s="428">
        <v>26.861000000000001</v>
      </c>
      <c r="Q248">
        <v>12619141</v>
      </c>
      <c r="R248" t="s">
        <v>646</v>
      </c>
      <c r="S248">
        <v>2011105</v>
      </c>
      <c r="T248" t="s">
        <v>870</v>
      </c>
    </row>
    <row r="249" spans="1:20" x14ac:dyDescent="0.25">
      <c r="A249" t="s">
        <v>637</v>
      </c>
      <c r="B249" t="s">
        <v>831</v>
      </c>
      <c r="C249" t="s">
        <v>639</v>
      </c>
      <c r="D249" t="s">
        <v>695</v>
      </c>
      <c r="E249" t="s">
        <v>704</v>
      </c>
      <c r="F249">
        <v>528004120001</v>
      </c>
      <c r="G249" t="s">
        <v>705</v>
      </c>
      <c r="H249">
        <v>583128</v>
      </c>
      <c r="I249" t="s">
        <v>20</v>
      </c>
      <c r="J249">
        <v>202201</v>
      </c>
      <c r="K249">
        <v>44592</v>
      </c>
      <c r="L249" t="s">
        <v>644</v>
      </c>
      <c r="M249">
        <v>67899.399999999994</v>
      </c>
      <c r="N249">
        <v>117.15</v>
      </c>
      <c r="O249" t="s">
        <v>645</v>
      </c>
      <c r="P249" s="428">
        <v>103.511</v>
      </c>
      <c r="Q249">
        <v>12619141</v>
      </c>
      <c r="R249" t="s">
        <v>646</v>
      </c>
      <c r="S249">
        <v>2012170</v>
      </c>
      <c r="T249" t="s">
        <v>833</v>
      </c>
    </row>
    <row r="250" spans="1:20" x14ac:dyDescent="0.25">
      <c r="A250" t="s">
        <v>637</v>
      </c>
      <c r="B250" t="s">
        <v>831</v>
      </c>
      <c r="C250" t="s">
        <v>639</v>
      </c>
      <c r="D250" t="s">
        <v>640</v>
      </c>
      <c r="E250" t="s">
        <v>689</v>
      </c>
      <c r="F250">
        <v>528004120002</v>
      </c>
      <c r="G250" t="s">
        <v>642</v>
      </c>
      <c r="H250">
        <v>583156</v>
      </c>
      <c r="I250" t="s">
        <v>690</v>
      </c>
      <c r="J250">
        <v>202201</v>
      </c>
      <c r="K250">
        <v>44592</v>
      </c>
      <c r="L250" t="s">
        <v>644</v>
      </c>
      <c r="M250">
        <v>65287.85</v>
      </c>
      <c r="N250">
        <v>112.64</v>
      </c>
      <c r="O250" t="s">
        <v>645</v>
      </c>
      <c r="P250" s="428">
        <v>99.525999999999996</v>
      </c>
      <c r="Q250">
        <v>12619141</v>
      </c>
      <c r="R250" t="s">
        <v>646</v>
      </c>
      <c r="S250">
        <v>2013061</v>
      </c>
      <c r="T250" t="s">
        <v>867</v>
      </c>
    </row>
    <row r="251" spans="1:20" x14ac:dyDescent="0.25">
      <c r="A251" t="s">
        <v>637</v>
      </c>
      <c r="B251" t="s">
        <v>730</v>
      </c>
      <c r="C251" t="s">
        <v>639</v>
      </c>
      <c r="D251" t="s">
        <v>651</v>
      </c>
      <c r="E251" t="s">
        <v>641</v>
      </c>
      <c r="F251">
        <v>528004120001</v>
      </c>
      <c r="G251" t="s">
        <v>705</v>
      </c>
      <c r="H251">
        <v>583128</v>
      </c>
      <c r="I251" t="s">
        <v>20</v>
      </c>
      <c r="J251">
        <v>202201</v>
      </c>
      <c r="K251">
        <v>44592</v>
      </c>
      <c r="L251" t="s">
        <v>644</v>
      </c>
      <c r="M251">
        <v>11448.17</v>
      </c>
      <c r="N251">
        <v>19.75</v>
      </c>
      <c r="O251" t="s">
        <v>645</v>
      </c>
      <c r="P251" s="428">
        <v>17.451000000000001</v>
      </c>
      <c r="Q251">
        <v>30480438</v>
      </c>
      <c r="R251" t="s">
        <v>646</v>
      </c>
      <c r="S251">
        <v>2022429</v>
      </c>
      <c r="T251" t="s">
        <v>883</v>
      </c>
    </row>
    <row r="252" spans="1:20" x14ac:dyDescent="0.25">
      <c r="A252" t="s">
        <v>637</v>
      </c>
      <c r="B252" t="s">
        <v>730</v>
      </c>
      <c r="C252" t="s">
        <v>639</v>
      </c>
      <c r="D252" t="s">
        <v>651</v>
      </c>
      <c r="E252" t="s">
        <v>641</v>
      </c>
      <c r="F252">
        <v>528004120001</v>
      </c>
      <c r="G252" t="s">
        <v>705</v>
      </c>
      <c r="H252">
        <v>583129</v>
      </c>
      <c r="I252" t="s">
        <v>21</v>
      </c>
      <c r="J252">
        <v>202201</v>
      </c>
      <c r="K252">
        <v>44592</v>
      </c>
      <c r="L252" t="s">
        <v>644</v>
      </c>
      <c r="M252">
        <v>48298.09</v>
      </c>
      <c r="N252">
        <v>83.33</v>
      </c>
      <c r="O252" t="s">
        <v>645</v>
      </c>
      <c r="P252" s="428">
        <v>73.629000000000005</v>
      </c>
      <c r="Q252">
        <v>12619141</v>
      </c>
      <c r="R252" t="s">
        <v>646</v>
      </c>
      <c r="S252">
        <v>2034399</v>
      </c>
      <c r="T252" t="s">
        <v>874</v>
      </c>
    </row>
    <row r="253" spans="1:20" x14ac:dyDescent="0.25">
      <c r="A253" t="s">
        <v>637</v>
      </c>
      <c r="B253" t="s">
        <v>831</v>
      </c>
      <c r="C253" t="s">
        <v>639</v>
      </c>
      <c r="D253" t="s">
        <v>651</v>
      </c>
      <c r="E253" t="s">
        <v>667</v>
      </c>
      <c r="F253">
        <v>528004120002</v>
      </c>
      <c r="G253" t="s">
        <v>642</v>
      </c>
      <c r="H253">
        <v>583149</v>
      </c>
      <c r="I253" t="s">
        <v>680</v>
      </c>
      <c r="J253">
        <v>202201</v>
      </c>
      <c r="K253">
        <v>44592</v>
      </c>
      <c r="L253" t="s">
        <v>644</v>
      </c>
      <c r="M253">
        <v>12379.56</v>
      </c>
      <c r="N253">
        <v>21.36</v>
      </c>
      <c r="O253" t="s">
        <v>645</v>
      </c>
      <c r="P253" s="428">
        <v>18.873000000000001</v>
      </c>
      <c r="Q253">
        <v>12619141</v>
      </c>
      <c r="R253" t="s">
        <v>646</v>
      </c>
      <c r="S253">
        <v>8540358</v>
      </c>
      <c r="T253" t="s">
        <v>948</v>
      </c>
    </row>
    <row r="254" spans="1:20" x14ac:dyDescent="0.25">
      <c r="A254" t="s">
        <v>637</v>
      </c>
      <c r="B254" t="s">
        <v>730</v>
      </c>
      <c r="C254" t="s">
        <v>639</v>
      </c>
      <c r="D254" t="s">
        <v>651</v>
      </c>
      <c r="E254" t="s">
        <v>641</v>
      </c>
      <c r="F254">
        <v>528004120002</v>
      </c>
      <c r="G254" t="s">
        <v>642</v>
      </c>
      <c r="H254">
        <v>583135</v>
      </c>
      <c r="I254" t="s">
        <v>31</v>
      </c>
      <c r="J254">
        <v>202201</v>
      </c>
      <c r="K254">
        <v>44592</v>
      </c>
      <c r="L254" t="s">
        <v>644</v>
      </c>
      <c r="M254">
        <v>11448.17</v>
      </c>
      <c r="N254">
        <v>19.75</v>
      </c>
      <c r="O254" t="s">
        <v>645</v>
      </c>
      <c r="P254" s="428">
        <v>17.451000000000001</v>
      </c>
      <c r="Q254">
        <v>12619141</v>
      </c>
      <c r="R254" t="s">
        <v>646</v>
      </c>
      <c r="S254">
        <v>2023596</v>
      </c>
      <c r="T254" t="s">
        <v>864</v>
      </c>
    </row>
    <row r="255" spans="1:20" x14ac:dyDescent="0.25">
      <c r="A255" t="s">
        <v>637</v>
      </c>
      <c r="B255" t="s">
        <v>730</v>
      </c>
      <c r="C255" t="s">
        <v>639</v>
      </c>
      <c r="D255" t="s">
        <v>718</v>
      </c>
      <c r="E255" t="s">
        <v>704</v>
      </c>
      <c r="F255">
        <v>528004120001</v>
      </c>
      <c r="G255" t="s">
        <v>705</v>
      </c>
      <c r="H255">
        <v>583128</v>
      </c>
      <c r="I255" t="s">
        <v>20</v>
      </c>
      <c r="J255">
        <v>202201</v>
      </c>
      <c r="K255">
        <v>44592</v>
      </c>
      <c r="L255" t="s">
        <v>644</v>
      </c>
      <c r="M255">
        <v>47990.92</v>
      </c>
      <c r="N255">
        <v>82.8</v>
      </c>
      <c r="O255" t="s">
        <v>645</v>
      </c>
      <c r="P255" s="428">
        <v>73.16</v>
      </c>
      <c r="Q255">
        <v>12619141</v>
      </c>
      <c r="R255" t="s">
        <v>646</v>
      </c>
      <c r="S255">
        <v>2031020</v>
      </c>
      <c r="T255" t="s">
        <v>865</v>
      </c>
    </row>
    <row r="256" spans="1:20" x14ac:dyDescent="0.25">
      <c r="A256" t="s">
        <v>637</v>
      </c>
      <c r="B256" t="s">
        <v>730</v>
      </c>
      <c r="C256" t="s">
        <v>639</v>
      </c>
      <c r="D256" t="s">
        <v>663</v>
      </c>
      <c r="E256" t="s">
        <v>667</v>
      </c>
      <c r="F256">
        <v>528004120002</v>
      </c>
      <c r="G256" t="s">
        <v>642</v>
      </c>
      <c r="H256">
        <v>583136</v>
      </c>
      <c r="I256" t="s">
        <v>32</v>
      </c>
      <c r="J256">
        <v>202201</v>
      </c>
      <c r="K256">
        <v>44592</v>
      </c>
      <c r="L256" t="s">
        <v>644</v>
      </c>
      <c r="M256">
        <v>28978.17</v>
      </c>
      <c r="N256">
        <v>50</v>
      </c>
      <c r="O256" t="s">
        <v>645</v>
      </c>
      <c r="P256" s="428">
        <v>44.179000000000002</v>
      </c>
      <c r="Q256">
        <v>12619141</v>
      </c>
      <c r="R256" t="s">
        <v>646</v>
      </c>
      <c r="S256">
        <v>2023197</v>
      </c>
      <c r="T256" t="s">
        <v>875</v>
      </c>
    </row>
    <row r="257" spans="1:20" x14ac:dyDescent="0.25">
      <c r="A257" t="s">
        <v>637</v>
      </c>
      <c r="B257" t="s">
        <v>730</v>
      </c>
      <c r="C257" t="s">
        <v>639</v>
      </c>
      <c r="D257" t="s">
        <v>651</v>
      </c>
      <c r="E257" t="s">
        <v>704</v>
      </c>
      <c r="F257">
        <v>528004120001</v>
      </c>
      <c r="G257" t="s">
        <v>705</v>
      </c>
      <c r="H257">
        <v>583127</v>
      </c>
      <c r="I257" t="s">
        <v>17</v>
      </c>
      <c r="J257">
        <v>202201</v>
      </c>
      <c r="K257">
        <v>44592</v>
      </c>
      <c r="L257" t="s">
        <v>644</v>
      </c>
      <c r="M257">
        <v>11448.17</v>
      </c>
      <c r="N257">
        <v>19.75</v>
      </c>
      <c r="O257" t="s">
        <v>645</v>
      </c>
      <c r="P257" s="428">
        <v>17.451000000000001</v>
      </c>
      <c r="Q257">
        <v>12619141</v>
      </c>
      <c r="R257" t="s">
        <v>646</v>
      </c>
      <c r="S257">
        <v>2019466</v>
      </c>
      <c r="T257" t="s">
        <v>876</v>
      </c>
    </row>
    <row r="258" spans="1:20" x14ac:dyDescent="0.25">
      <c r="A258" t="s">
        <v>637</v>
      </c>
      <c r="B258" t="s">
        <v>730</v>
      </c>
      <c r="C258" t="s">
        <v>639</v>
      </c>
      <c r="D258" t="s">
        <v>695</v>
      </c>
      <c r="E258" t="s">
        <v>673</v>
      </c>
      <c r="F258">
        <v>528004120002</v>
      </c>
      <c r="G258" t="s">
        <v>642</v>
      </c>
      <c r="H258">
        <v>583133</v>
      </c>
      <c r="I258" t="s">
        <v>29</v>
      </c>
      <c r="J258">
        <v>202201</v>
      </c>
      <c r="K258">
        <v>44592</v>
      </c>
      <c r="L258" t="s">
        <v>644</v>
      </c>
      <c r="M258">
        <v>9185.1299999999992</v>
      </c>
      <c r="N258">
        <v>15.85</v>
      </c>
      <c r="O258" t="s">
        <v>645</v>
      </c>
      <c r="P258" s="428">
        <v>14.005000000000001</v>
      </c>
      <c r="Q258">
        <v>12619141</v>
      </c>
      <c r="R258" t="s">
        <v>646</v>
      </c>
      <c r="S258">
        <v>2024413</v>
      </c>
      <c r="T258" t="s">
        <v>881</v>
      </c>
    </row>
    <row r="259" spans="1:20" x14ac:dyDescent="0.25">
      <c r="A259" t="s">
        <v>637</v>
      </c>
      <c r="B259" t="s">
        <v>831</v>
      </c>
      <c r="C259" t="s">
        <v>639</v>
      </c>
      <c r="D259" t="s">
        <v>651</v>
      </c>
      <c r="E259" t="s">
        <v>673</v>
      </c>
      <c r="F259">
        <v>528004120002</v>
      </c>
      <c r="G259" t="s">
        <v>642</v>
      </c>
      <c r="H259">
        <v>583148</v>
      </c>
      <c r="I259" t="s">
        <v>699</v>
      </c>
      <c r="J259">
        <v>202201</v>
      </c>
      <c r="K259">
        <v>44592</v>
      </c>
      <c r="L259" t="s">
        <v>644</v>
      </c>
      <c r="M259">
        <v>3419.85</v>
      </c>
      <c r="N259">
        <v>5.9</v>
      </c>
      <c r="O259" t="s">
        <v>645</v>
      </c>
      <c r="P259" s="428">
        <v>5.2130000000000001</v>
      </c>
      <c r="Q259">
        <v>12619141</v>
      </c>
      <c r="R259" t="s">
        <v>646</v>
      </c>
      <c r="S259">
        <v>8540386</v>
      </c>
      <c r="T259" t="s">
        <v>945</v>
      </c>
    </row>
    <row r="260" spans="1:20" x14ac:dyDescent="0.25">
      <c r="A260" t="s">
        <v>637</v>
      </c>
      <c r="B260" t="s">
        <v>730</v>
      </c>
      <c r="C260" t="s">
        <v>639</v>
      </c>
      <c r="D260" t="s">
        <v>695</v>
      </c>
      <c r="E260" t="s">
        <v>704</v>
      </c>
      <c r="F260">
        <v>528004120001</v>
      </c>
      <c r="G260" t="s">
        <v>705</v>
      </c>
      <c r="H260">
        <v>583128</v>
      </c>
      <c r="I260" t="s">
        <v>20</v>
      </c>
      <c r="J260">
        <v>202201</v>
      </c>
      <c r="K260">
        <v>44592</v>
      </c>
      <c r="L260" t="s">
        <v>644</v>
      </c>
      <c r="M260">
        <v>56755.92</v>
      </c>
      <c r="N260">
        <v>97.92</v>
      </c>
      <c r="O260" t="s">
        <v>645</v>
      </c>
      <c r="P260" s="428">
        <v>86.52</v>
      </c>
      <c r="Q260">
        <v>12619141</v>
      </c>
      <c r="R260" t="s">
        <v>646</v>
      </c>
      <c r="S260">
        <v>2012170</v>
      </c>
      <c r="T260" t="s">
        <v>871</v>
      </c>
    </row>
    <row r="261" spans="1:20" x14ac:dyDescent="0.25">
      <c r="A261" t="s">
        <v>637</v>
      </c>
      <c r="B261" t="s">
        <v>831</v>
      </c>
      <c r="C261" t="s">
        <v>639</v>
      </c>
      <c r="D261" t="s">
        <v>651</v>
      </c>
      <c r="E261" t="s">
        <v>673</v>
      </c>
      <c r="F261">
        <v>528004120002</v>
      </c>
      <c r="G261" t="s">
        <v>642</v>
      </c>
      <c r="H261">
        <v>583148</v>
      </c>
      <c r="I261" t="s">
        <v>699</v>
      </c>
      <c r="J261">
        <v>202201</v>
      </c>
      <c r="K261">
        <v>44592</v>
      </c>
      <c r="L261" t="s">
        <v>644</v>
      </c>
      <c r="M261">
        <v>6173.93</v>
      </c>
      <c r="N261">
        <v>10.65</v>
      </c>
      <c r="O261" t="s">
        <v>645</v>
      </c>
      <c r="P261" s="428">
        <v>9.41</v>
      </c>
      <c r="Q261">
        <v>12619141</v>
      </c>
      <c r="R261" t="s">
        <v>646</v>
      </c>
      <c r="S261">
        <v>8540279</v>
      </c>
      <c r="T261" t="s">
        <v>929</v>
      </c>
    </row>
    <row r="262" spans="1:20" x14ac:dyDescent="0.25">
      <c r="A262" t="s">
        <v>637</v>
      </c>
      <c r="B262" t="s">
        <v>831</v>
      </c>
      <c r="C262" t="s">
        <v>639</v>
      </c>
      <c r="D262" t="s">
        <v>651</v>
      </c>
      <c r="E262" t="s">
        <v>673</v>
      </c>
      <c r="F262">
        <v>528004120002</v>
      </c>
      <c r="G262" t="s">
        <v>642</v>
      </c>
      <c r="H262">
        <v>583148</v>
      </c>
      <c r="I262" t="s">
        <v>699</v>
      </c>
      <c r="J262">
        <v>202201</v>
      </c>
      <c r="K262">
        <v>44592</v>
      </c>
      <c r="L262" t="s">
        <v>644</v>
      </c>
      <c r="M262">
        <v>3234.56</v>
      </c>
      <c r="N262">
        <v>5.58</v>
      </c>
      <c r="O262" t="s">
        <v>645</v>
      </c>
      <c r="P262" s="428">
        <v>4.93</v>
      </c>
      <c r="Q262">
        <v>12619141</v>
      </c>
      <c r="R262" t="s">
        <v>646</v>
      </c>
      <c r="S262">
        <v>2030994</v>
      </c>
      <c r="T262" t="s">
        <v>930</v>
      </c>
    </row>
    <row r="263" spans="1:20" x14ac:dyDescent="0.25">
      <c r="A263" t="s">
        <v>637</v>
      </c>
      <c r="B263" t="s">
        <v>831</v>
      </c>
      <c r="C263" t="s">
        <v>639</v>
      </c>
      <c r="D263" t="s">
        <v>651</v>
      </c>
      <c r="E263" t="s">
        <v>667</v>
      </c>
      <c r="F263">
        <v>528004120002</v>
      </c>
      <c r="G263" t="s">
        <v>642</v>
      </c>
      <c r="H263">
        <v>583149</v>
      </c>
      <c r="I263" t="s">
        <v>680</v>
      </c>
      <c r="J263">
        <v>202201</v>
      </c>
      <c r="K263">
        <v>44592</v>
      </c>
      <c r="L263" t="s">
        <v>644</v>
      </c>
      <c r="M263">
        <v>9929.5400000000009</v>
      </c>
      <c r="N263">
        <v>17.13</v>
      </c>
      <c r="O263" t="s">
        <v>645</v>
      </c>
      <c r="P263" s="428">
        <v>15.135999999999999</v>
      </c>
      <c r="Q263">
        <v>12619141</v>
      </c>
      <c r="R263" t="s">
        <v>646</v>
      </c>
      <c r="S263">
        <v>8540399</v>
      </c>
      <c r="T263" t="s">
        <v>932</v>
      </c>
    </row>
    <row r="264" spans="1:20" x14ac:dyDescent="0.25">
      <c r="A264" t="s">
        <v>637</v>
      </c>
      <c r="B264" t="s">
        <v>831</v>
      </c>
      <c r="C264" t="s">
        <v>639</v>
      </c>
      <c r="D264" t="s">
        <v>651</v>
      </c>
      <c r="E264" t="s">
        <v>673</v>
      </c>
      <c r="F264">
        <v>528004120002</v>
      </c>
      <c r="G264" t="s">
        <v>642</v>
      </c>
      <c r="H264">
        <v>583148</v>
      </c>
      <c r="I264" t="s">
        <v>699</v>
      </c>
      <c r="J264">
        <v>202201</v>
      </c>
      <c r="K264">
        <v>44592</v>
      </c>
      <c r="L264" t="s">
        <v>644</v>
      </c>
      <c r="M264">
        <v>3531.12</v>
      </c>
      <c r="N264">
        <v>6.09</v>
      </c>
      <c r="O264" t="s">
        <v>645</v>
      </c>
      <c r="P264" s="428">
        <v>5.3810000000000002</v>
      </c>
      <c r="Q264">
        <v>12619141</v>
      </c>
      <c r="R264" t="s">
        <v>646</v>
      </c>
      <c r="S264">
        <v>2027008</v>
      </c>
      <c r="T264" t="s">
        <v>933</v>
      </c>
    </row>
    <row r="265" spans="1:20" x14ac:dyDescent="0.25">
      <c r="A265" t="s">
        <v>637</v>
      </c>
      <c r="B265" t="s">
        <v>730</v>
      </c>
      <c r="C265" t="s">
        <v>639</v>
      </c>
      <c r="D265" t="s">
        <v>663</v>
      </c>
      <c r="E265" t="s">
        <v>673</v>
      </c>
      <c r="F265">
        <v>528004120002</v>
      </c>
      <c r="G265" t="s">
        <v>642</v>
      </c>
      <c r="H265">
        <v>583134</v>
      </c>
      <c r="I265" t="s">
        <v>30</v>
      </c>
      <c r="J265">
        <v>202201</v>
      </c>
      <c r="K265">
        <v>44592</v>
      </c>
      <c r="L265" t="s">
        <v>644</v>
      </c>
      <c r="M265">
        <v>11448.17</v>
      </c>
      <c r="N265">
        <v>19.75</v>
      </c>
      <c r="O265" t="s">
        <v>645</v>
      </c>
      <c r="P265" s="428">
        <v>17.451000000000001</v>
      </c>
      <c r="Q265">
        <v>12619141</v>
      </c>
      <c r="R265" t="s">
        <v>646</v>
      </c>
      <c r="S265">
        <v>2030902</v>
      </c>
      <c r="T265" t="s">
        <v>866</v>
      </c>
    </row>
    <row r="266" spans="1:20" x14ac:dyDescent="0.25">
      <c r="A266" t="s">
        <v>637</v>
      </c>
      <c r="B266" t="s">
        <v>831</v>
      </c>
      <c r="C266" t="s">
        <v>639</v>
      </c>
      <c r="D266" t="s">
        <v>651</v>
      </c>
      <c r="E266" t="s">
        <v>686</v>
      </c>
      <c r="F266">
        <v>528004120002</v>
      </c>
      <c r="G266" t="s">
        <v>642</v>
      </c>
      <c r="H266">
        <v>583153</v>
      </c>
      <c r="I266" t="s">
        <v>722</v>
      </c>
      <c r="J266">
        <v>202201</v>
      </c>
      <c r="K266">
        <v>44592</v>
      </c>
      <c r="L266" t="s">
        <v>644</v>
      </c>
      <c r="M266">
        <v>5516.83</v>
      </c>
      <c r="N266">
        <v>9.52</v>
      </c>
      <c r="O266" t="s">
        <v>645</v>
      </c>
      <c r="P266" s="428">
        <v>8.4120000000000008</v>
      </c>
      <c r="Q266">
        <v>12619141</v>
      </c>
      <c r="R266" t="s">
        <v>646</v>
      </c>
      <c r="S266">
        <v>8540401</v>
      </c>
      <c r="T266" t="s">
        <v>868</v>
      </c>
    </row>
    <row r="267" spans="1:20" x14ac:dyDescent="0.25">
      <c r="A267" t="s">
        <v>637</v>
      </c>
      <c r="B267" t="s">
        <v>730</v>
      </c>
      <c r="C267" t="s">
        <v>639</v>
      </c>
      <c r="D267" t="s">
        <v>663</v>
      </c>
      <c r="E267" t="s">
        <v>673</v>
      </c>
      <c r="F267">
        <v>528004120002</v>
      </c>
      <c r="G267" t="s">
        <v>642</v>
      </c>
      <c r="H267">
        <v>583133</v>
      </c>
      <c r="I267" t="s">
        <v>29</v>
      </c>
      <c r="J267">
        <v>202201</v>
      </c>
      <c r="K267">
        <v>44592</v>
      </c>
      <c r="L267" t="s">
        <v>644</v>
      </c>
      <c r="M267">
        <v>11448.17</v>
      </c>
      <c r="N267">
        <v>19.75</v>
      </c>
      <c r="O267" t="s">
        <v>645</v>
      </c>
      <c r="P267" s="428">
        <v>17.451000000000001</v>
      </c>
      <c r="Q267">
        <v>12619141</v>
      </c>
      <c r="R267" t="s">
        <v>646</v>
      </c>
      <c r="S267">
        <v>2014872</v>
      </c>
      <c r="T267" t="s">
        <v>869</v>
      </c>
    </row>
    <row r="268" spans="1:20" x14ac:dyDescent="0.25">
      <c r="A268" t="s">
        <v>637</v>
      </c>
      <c r="B268" t="s">
        <v>672</v>
      </c>
      <c r="C268" t="s">
        <v>639</v>
      </c>
      <c r="D268" t="s">
        <v>695</v>
      </c>
      <c r="E268" t="s">
        <v>704</v>
      </c>
      <c r="F268">
        <v>528004120010</v>
      </c>
      <c r="G268" t="s">
        <v>653</v>
      </c>
      <c r="H268">
        <v>583611</v>
      </c>
      <c r="I268" t="s">
        <v>208</v>
      </c>
      <c r="J268">
        <v>202201</v>
      </c>
      <c r="K268">
        <v>44592</v>
      </c>
      <c r="L268" t="s">
        <v>644</v>
      </c>
      <c r="M268">
        <v>10000</v>
      </c>
      <c r="N268">
        <v>17.25</v>
      </c>
      <c r="O268" t="s">
        <v>645</v>
      </c>
      <c r="P268" s="428">
        <v>15.242000000000001</v>
      </c>
      <c r="Q268">
        <v>30478455</v>
      </c>
      <c r="R268" t="s">
        <v>675</v>
      </c>
      <c r="S268">
        <v>85411</v>
      </c>
      <c r="T268" t="s">
        <v>860</v>
      </c>
    </row>
    <row r="269" spans="1:20" x14ac:dyDescent="0.25">
      <c r="A269" t="s">
        <v>637</v>
      </c>
      <c r="B269" t="s">
        <v>672</v>
      </c>
      <c r="C269" t="s">
        <v>639</v>
      </c>
      <c r="D269" t="s">
        <v>695</v>
      </c>
      <c r="E269" t="s">
        <v>704</v>
      </c>
      <c r="F269">
        <v>528004120010</v>
      </c>
      <c r="G269" t="s">
        <v>653</v>
      </c>
      <c r="H269">
        <v>583611</v>
      </c>
      <c r="I269" t="s">
        <v>208</v>
      </c>
      <c r="J269">
        <v>202201</v>
      </c>
      <c r="K269">
        <v>44592</v>
      </c>
      <c r="L269" t="s">
        <v>644</v>
      </c>
      <c r="M269">
        <v>1700</v>
      </c>
      <c r="N269">
        <v>2.93</v>
      </c>
      <c r="O269" t="s">
        <v>645</v>
      </c>
      <c r="P269" s="428">
        <v>2.589</v>
      </c>
      <c r="Q269">
        <v>30478455</v>
      </c>
      <c r="R269" t="s">
        <v>675</v>
      </c>
      <c r="S269">
        <v>85411</v>
      </c>
      <c r="T269" t="s">
        <v>860</v>
      </c>
    </row>
    <row r="270" spans="1:20" x14ac:dyDescent="0.25">
      <c r="A270" t="s">
        <v>637</v>
      </c>
      <c r="B270" t="s">
        <v>861</v>
      </c>
      <c r="C270" t="s">
        <v>639</v>
      </c>
      <c r="D270" t="s">
        <v>663</v>
      </c>
      <c r="E270" t="s">
        <v>673</v>
      </c>
      <c r="F270">
        <v>528004120002</v>
      </c>
      <c r="G270" t="s">
        <v>642</v>
      </c>
      <c r="H270">
        <v>583134</v>
      </c>
      <c r="I270" t="s">
        <v>30</v>
      </c>
      <c r="J270">
        <v>202201</v>
      </c>
      <c r="K270">
        <v>44592</v>
      </c>
      <c r="L270" t="s">
        <v>644</v>
      </c>
      <c r="M270">
        <v>14431</v>
      </c>
      <c r="N270">
        <v>24.9</v>
      </c>
      <c r="O270" t="s">
        <v>645</v>
      </c>
      <c r="P270" s="428">
        <v>22.001000000000001</v>
      </c>
      <c r="Q270">
        <v>12619141</v>
      </c>
      <c r="R270" t="s">
        <v>646</v>
      </c>
      <c r="S270">
        <v>2030902</v>
      </c>
      <c r="T270" t="s">
        <v>887</v>
      </c>
    </row>
    <row r="271" spans="1:20" x14ac:dyDescent="0.25">
      <c r="A271" t="s">
        <v>637</v>
      </c>
      <c r="B271" t="s">
        <v>861</v>
      </c>
      <c r="C271" t="s">
        <v>639</v>
      </c>
      <c r="D271" t="s">
        <v>651</v>
      </c>
      <c r="E271" t="s">
        <v>673</v>
      </c>
      <c r="F271">
        <v>528004120002</v>
      </c>
      <c r="G271" t="s">
        <v>642</v>
      </c>
      <c r="H271">
        <v>583148</v>
      </c>
      <c r="I271" t="s">
        <v>699</v>
      </c>
      <c r="J271">
        <v>202201</v>
      </c>
      <c r="K271">
        <v>44592</v>
      </c>
      <c r="L271" t="s">
        <v>644</v>
      </c>
      <c r="M271">
        <v>5154.7299999999996</v>
      </c>
      <c r="N271">
        <v>8.89</v>
      </c>
      <c r="O271" t="s">
        <v>645</v>
      </c>
      <c r="P271" s="428">
        <v>7.8550000000000004</v>
      </c>
      <c r="Q271">
        <v>12619141</v>
      </c>
      <c r="R271" t="s">
        <v>646</v>
      </c>
      <c r="S271">
        <v>8540279</v>
      </c>
      <c r="T271" t="s">
        <v>888</v>
      </c>
    </row>
    <row r="272" spans="1:20" x14ac:dyDescent="0.25">
      <c r="A272" t="s">
        <v>637</v>
      </c>
      <c r="B272" t="s">
        <v>861</v>
      </c>
      <c r="C272" t="s">
        <v>639</v>
      </c>
      <c r="D272" t="s">
        <v>651</v>
      </c>
      <c r="E272" t="s">
        <v>641</v>
      </c>
      <c r="F272">
        <v>528004120002</v>
      </c>
      <c r="G272" t="s">
        <v>642</v>
      </c>
      <c r="H272">
        <v>856778</v>
      </c>
      <c r="I272" t="s">
        <v>27</v>
      </c>
      <c r="J272">
        <v>202201</v>
      </c>
      <c r="K272">
        <v>44592</v>
      </c>
      <c r="L272" t="s">
        <v>644</v>
      </c>
      <c r="M272">
        <v>12734</v>
      </c>
      <c r="N272">
        <v>21.97</v>
      </c>
      <c r="O272" t="s">
        <v>645</v>
      </c>
      <c r="P272" s="428">
        <v>19.411999999999999</v>
      </c>
      <c r="Q272">
        <v>12619141</v>
      </c>
      <c r="R272" t="s">
        <v>646</v>
      </c>
      <c r="S272">
        <v>2041743</v>
      </c>
      <c r="T272" t="s">
        <v>889</v>
      </c>
    </row>
    <row r="273" spans="1:20" x14ac:dyDescent="0.25">
      <c r="A273" t="s">
        <v>637</v>
      </c>
      <c r="B273" t="s">
        <v>861</v>
      </c>
      <c r="C273" t="s">
        <v>639</v>
      </c>
      <c r="D273" t="s">
        <v>663</v>
      </c>
      <c r="E273" t="s">
        <v>667</v>
      </c>
      <c r="F273">
        <v>528004120002</v>
      </c>
      <c r="G273" t="s">
        <v>642</v>
      </c>
      <c r="H273">
        <v>583136</v>
      </c>
      <c r="I273" t="s">
        <v>32</v>
      </c>
      <c r="J273">
        <v>202201</v>
      </c>
      <c r="K273">
        <v>44592</v>
      </c>
      <c r="L273" t="s">
        <v>644</v>
      </c>
      <c r="M273">
        <v>16451</v>
      </c>
      <c r="N273">
        <v>28.38</v>
      </c>
      <c r="O273" t="s">
        <v>645</v>
      </c>
      <c r="P273" s="428">
        <v>25.076000000000001</v>
      </c>
      <c r="Q273">
        <v>12619141</v>
      </c>
      <c r="R273" t="s">
        <v>646</v>
      </c>
      <c r="S273">
        <v>2023197</v>
      </c>
      <c r="T273" t="s">
        <v>892</v>
      </c>
    </row>
    <row r="274" spans="1:20" x14ac:dyDescent="0.25">
      <c r="A274" t="s">
        <v>637</v>
      </c>
      <c r="B274" t="s">
        <v>861</v>
      </c>
      <c r="C274" t="s">
        <v>639</v>
      </c>
      <c r="D274" t="s">
        <v>651</v>
      </c>
      <c r="E274" t="s">
        <v>667</v>
      </c>
      <c r="F274">
        <v>528004120002</v>
      </c>
      <c r="G274" t="s">
        <v>642</v>
      </c>
      <c r="H274">
        <v>583149</v>
      </c>
      <c r="I274" t="s">
        <v>680</v>
      </c>
      <c r="J274">
        <v>202201</v>
      </c>
      <c r="K274">
        <v>44592</v>
      </c>
      <c r="L274" t="s">
        <v>644</v>
      </c>
      <c r="M274">
        <v>5420.48</v>
      </c>
      <c r="N274">
        <v>9.35</v>
      </c>
      <c r="O274" t="s">
        <v>645</v>
      </c>
      <c r="P274" s="428">
        <v>8.2609999999999992</v>
      </c>
      <c r="Q274">
        <v>12619141</v>
      </c>
      <c r="R274" t="s">
        <v>646</v>
      </c>
      <c r="S274">
        <v>8540399</v>
      </c>
      <c r="T274" t="s">
        <v>884</v>
      </c>
    </row>
    <row r="275" spans="1:20" x14ac:dyDescent="0.25">
      <c r="A275" t="s">
        <v>637</v>
      </c>
      <c r="B275" t="s">
        <v>861</v>
      </c>
      <c r="C275" t="s">
        <v>639</v>
      </c>
      <c r="D275" t="s">
        <v>663</v>
      </c>
      <c r="E275" t="s">
        <v>673</v>
      </c>
      <c r="F275">
        <v>528004120002</v>
      </c>
      <c r="G275" t="s">
        <v>642</v>
      </c>
      <c r="H275">
        <v>583133</v>
      </c>
      <c r="I275" t="s">
        <v>29</v>
      </c>
      <c r="J275">
        <v>202201</v>
      </c>
      <c r="K275">
        <v>44592</v>
      </c>
      <c r="L275" t="s">
        <v>644</v>
      </c>
      <c r="M275">
        <v>19764</v>
      </c>
      <c r="N275">
        <v>34.1</v>
      </c>
      <c r="O275" t="s">
        <v>645</v>
      </c>
      <c r="P275" s="428">
        <v>30.13</v>
      </c>
      <c r="Q275">
        <v>12619141</v>
      </c>
      <c r="R275" t="s">
        <v>646</v>
      </c>
      <c r="S275">
        <v>2014872</v>
      </c>
      <c r="T275" t="s">
        <v>897</v>
      </c>
    </row>
    <row r="276" spans="1:20" x14ac:dyDescent="0.25">
      <c r="A276" t="s">
        <v>637</v>
      </c>
      <c r="B276" t="s">
        <v>861</v>
      </c>
      <c r="C276" t="s">
        <v>639</v>
      </c>
      <c r="D276" t="s">
        <v>651</v>
      </c>
      <c r="E276" t="s">
        <v>673</v>
      </c>
      <c r="F276">
        <v>528004120002</v>
      </c>
      <c r="G276" t="s">
        <v>642</v>
      </c>
      <c r="H276">
        <v>583148</v>
      </c>
      <c r="I276" t="s">
        <v>699</v>
      </c>
      <c r="J276">
        <v>202201</v>
      </c>
      <c r="K276">
        <v>44592</v>
      </c>
      <c r="L276" t="s">
        <v>644</v>
      </c>
      <c r="M276">
        <v>1537.86</v>
      </c>
      <c r="N276">
        <v>2.65</v>
      </c>
      <c r="O276" t="s">
        <v>645</v>
      </c>
      <c r="P276" s="428">
        <v>2.3410000000000002</v>
      </c>
      <c r="Q276">
        <v>12619141</v>
      </c>
      <c r="R276" t="s">
        <v>646</v>
      </c>
      <c r="S276">
        <v>2030994</v>
      </c>
      <c r="T276" t="s">
        <v>894</v>
      </c>
    </row>
    <row r="277" spans="1:20" x14ac:dyDescent="0.25">
      <c r="A277" t="s">
        <v>637</v>
      </c>
      <c r="B277" t="s">
        <v>861</v>
      </c>
      <c r="C277" t="s">
        <v>639</v>
      </c>
      <c r="D277" t="s">
        <v>651</v>
      </c>
      <c r="E277" t="s">
        <v>673</v>
      </c>
      <c r="F277">
        <v>528004120002</v>
      </c>
      <c r="G277" t="s">
        <v>642</v>
      </c>
      <c r="H277">
        <v>583148</v>
      </c>
      <c r="I277" t="s">
        <v>699</v>
      </c>
      <c r="J277">
        <v>202201</v>
      </c>
      <c r="K277">
        <v>44592</v>
      </c>
      <c r="L277" t="s">
        <v>644</v>
      </c>
      <c r="M277">
        <v>1749.33</v>
      </c>
      <c r="N277">
        <v>3.02</v>
      </c>
      <c r="O277" t="s">
        <v>645</v>
      </c>
      <c r="P277" s="428">
        <v>2.6680000000000001</v>
      </c>
      <c r="Q277">
        <v>12619141</v>
      </c>
      <c r="R277" t="s">
        <v>646</v>
      </c>
      <c r="S277">
        <v>2027008</v>
      </c>
      <c r="T277" t="s">
        <v>895</v>
      </c>
    </row>
    <row r="278" spans="1:20" x14ac:dyDescent="0.25">
      <c r="A278" t="s">
        <v>637</v>
      </c>
      <c r="B278" t="s">
        <v>861</v>
      </c>
      <c r="C278" t="s">
        <v>639</v>
      </c>
      <c r="D278" t="s">
        <v>663</v>
      </c>
      <c r="E278" t="s">
        <v>704</v>
      </c>
      <c r="F278">
        <v>528004120002</v>
      </c>
      <c r="G278" t="s">
        <v>642</v>
      </c>
      <c r="H278">
        <v>583137</v>
      </c>
      <c r="I278" t="s">
        <v>33</v>
      </c>
      <c r="J278">
        <v>202201</v>
      </c>
      <c r="K278">
        <v>44592</v>
      </c>
      <c r="L278" t="s">
        <v>644</v>
      </c>
      <c r="M278">
        <v>27196</v>
      </c>
      <c r="N278">
        <v>46.92</v>
      </c>
      <c r="O278" t="s">
        <v>645</v>
      </c>
      <c r="P278" s="428">
        <v>41.457999999999998</v>
      </c>
      <c r="Q278">
        <v>12619141</v>
      </c>
      <c r="R278" t="s">
        <v>646</v>
      </c>
      <c r="S278">
        <v>2038727</v>
      </c>
      <c r="T278" t="s">
        <v>898</v>
      </c>
    </row>
    <row r="279" spans="1:20" x14ac:dyDescent="0.25">
      <c r="A279" t="s">
        <v>637</v>
      </c>
      <c r="B279" t="s">
        <v>861</v>
      </c>
      <c r="C279" t="s">
        <v>639</v>
      </c>
      <c r="D279" t="s">
        <v>651</v>
      </c>
      <c r="E279" t="s">
        <v>641</v>
      </c>
      <c r="F279">
        <v>528004120002</v>
      </c>
      <c r="G279" t="s">
        <v>642</v>
      </c>
      <c r="H279">
        <v>583138</v>
      </c>
      <c r="I279" t="s">
        <v>34</v>
      </c>
      <c r="J279">
        <v>202201</v>
      </c>
      <c r="K279">
        <v>44592</v>
      </c>
      <c r="L279" t="s">
        <v>644</v>
      </c>
      <c r="M279">
        <v>21070</v>
      </c>
      <c r="N279">
        <v>36.35</v>
      </c>
      <c r="O279" t="s">
        <v>645</v>
      </c>
      <c r="P279" s="428">
        <v>32.118000000000002</v>
      </c>
      <c r="Q279">
        <v>12619141</v>
      </c>
      <c r="R279" t="s">
        <v>646</v>
      </c>
      <c r="S279">
        <v>2024193</v>
      </c>
      <c r="T279" t="s">
        <v>899</v>
      </c>
    </row>
    <row r="280" spans="1:20" x14ac:dyDescent="0.25">
      <c r="A280" t="s">
        <v>637</v>
      </c>
      <c r="B280" t="s">
        <v>861</v>
      </c>
      <c r="C280" t="s">
        <v>639</v>
      </c>
      <c r="D280" t="s">
        <v>651</v>
      </c>
      <c r="E280" t="s">
        <v>673</v>
      </c>
      <c r="F280">
        <v>528004120002</v>
      </c>
      <c r="G280" t="s">
        <v>642</v>
      </c>
      <c r="H280">
        <v>583148</v>
      </c>
      <c r="I280" t="s">
        <v>699</v>
      </c>
      <c r="J280">
        <v>202201</v>
      </c>
      <c r="K280">
        <v>44592</v>
      </c>
      <c r="L280" t="s">
        <v>644</v>
      </c>
      <c r="M280">
        <v>2017.77</v>
      </c>
      <c r="N280">
        <v>3.48</v>
      </c>
      <c r="O280" t="s">
        <v>645</v>
      </c>
      <c r="P280" s="428">
        <v>3.0750000000000002</v>
      </c>
      <c r="Q280">
        <v>12619141</v>
      </c>
      <c r="R280" t="s">
        <v>646</v>
      </c>
      <c r="S280">
        <v>8540386</v>
      </c>
      <c r="T280" t="s">
        <v>901</v>
      </c>
    </row>
    <row r="281" spans="1:20" x14ac:dyDescent="0.25">
      <c r="A281" t="s">
        <v>637</v>
      </c>
      <c r="B281" t="s">
        <v>861</v>
      </c>
      <c r="C281" t="s">
        <v>639</v>
      </c>
      <c r="D281" t="s">
        <v>651</v>
      </c>
      <c r="E281" t="s">
        <v>641</v>
      </c>
      <c r="F281">
        <v>528004120002</v>
      </c>
      <c r="G281" t="s">
        <v>642</v>
      </c>
      <c r="H281">
        <v>583136</v>
      </c>
      <c r="I281" t="s">
        <v>32</v>
      </c>
      <c r="J281">
        <v>202201</v>
      </c>
      <c r="K281">
        <v>44592</v>
      </c>
      <c r="L281" t="s">
        <v>644</v>
      </c>
      <c r="M281">
        <v>12948</v>
      </c>
      <c r="N281">
        <v>22.34</v>
      </c>
      <c r="O281" t="s">
        <v>645</v>
      </c>
      <c r="P281" s="428">
        <v>19.739000000000001</v>
      </c>
      <c r="Q281">
        <v>12619141</v>
      </c>
      <c r="R281" t="s">
        <v>646</v>
      </c>
      <c r="S281">
        <v>2035753</v>
      </c>
      <c r="T281" t="s">
        <v>885</v>
      </c>
    </row>
    <row r="282" spans="1:20" x14ac:dyDescent="0.25">
      <c r="A282" t="s">
        <v>637</v>
      </c>
      <c r="B282" t="s">
        <v>861</v>
      </c>
      <c r="C282" t="s">
        <v>639</v>
      </c>
      <c r="D282" t="s">
        <v>651</v>
      </c>
      <c r="E282" t="s">
        <v>704</v>
      </c>
      <c r="F282">
        <v>528004120002</v>
      </c>
      <c r="G282" t="s">
        <v>642</v>
      </c>
      <c r="H282">
        <v>856779</v>
      </c>
      <c r="I282" t="s">
        <v>28</v>
      </c>
      <c r="J282">
        <v>202201</v>
      </c>
      <c r="K282">
        <v>44592</v>
      </c>
      <c r="L282" t="s">
        <v>644</v>
      </c>
      <c r="M282">
        <v>16372</v>
      </c>
      <c r="N282">
        <v>28.25</v>
      </c>
      <c r="O282" t="s">
        <v>645</v>
      </c>
      <c r="P282" s="428">
        <v>24.960999999999999</v>
      </c>
      <c r="Q282">
        <v>12619141</v>
      </c>
      <c r="R282" t="s">
        <v>646</v>
      </c>
      <c r="S282">
        <v>2039252</v>
      </c>
      <c r="T282" t="s">
        <v>886</v>
      </c>
    </row>
    <row r="283" spans="1:20" x14ac:dyDescent="0.25">
      <c r="A283" t="s">
        <v>637</v>
      </c>
      <c r="B283" t="s">
        <v>861</v>
      </c>
      <c r="C283" t="s">
        <v>639</v>
      </c>
      <c r="D283" t="s">
        <v>651</v>
      </c>
      <c r="E283" t="s">
        <v>667</v>
      </c>
      <c r="F283">
        <v>528004120002</v>
      </c>
      <c r="G283" t="s">
        <v>642</v>
      </c>
      <c r="H283">
        <v>583149</v>
      </c>
      <c r="I283" t="s">
        <v>680</v>
      </c>
      <c r="J283">
        <v>202201</v>
      </c>
      <c r="K283">
        <v>44592</v>
      </c>
      <c r="L283" t="s">
        <v>644</v>
      </c>
      <c r="M283">
        <v>6239.85</v>
      </c>
      <c r="N283">
        <v>10.77</v>
      </c>
      <c r="O283" t="s">
        <v>645</v>
      </c>
      <c r="P283" s="428">
        <v>9.516</v>
      </c>
      <c r="Q283">
        <v>12619141</v>
      </c>
      <c r="R283" t="s">
        <v>646</v>
      </c>
      <c r="S283">
        <v>8540358</v>
      </c>
      <c r="T283" t="s">
        <v>890</v>
      </c>
    </row>
    <row r="284" spans="1:20" x14ac:dyDescent="0.25">
      <c r="A284" t="s">
        <v>637</v>
      </c>
      <c r="B284" t="s">
        <v>861</v>
      </c>
      <c r="C284" t="s">
        <v>639</v>
      </c>
      <c r="D284" t="s">
        <v>651</v>
      </c>
      <c r="E284" t="s">
        <v>641</v>
      </c>
      <c r="F284">
        <v>528004120001</v>
      </c>
      <c r="G284" t="s">
        <v>705</v>
      </c>
      <c r="H284">
        <v>583129</v>
      </c>
      <c r="I284" t="s">
        <v>21</v>
      </c>
      <c r="J284">
        <v>202201</v>
      </c>
      <c r="K284">
        <v>44592</v>
      </c>
      <c r="L284" t="s">
        <v>644</v>
      </c>
      <c r="M284">
        <v>36936</v>
      </c>
      <c r="N284">
        <v>63.73</v>
      </c>
      <c r="O284" t="s">
        <v>645</v>
      </c>
      <c r="P284" s="428">
        <v>56.311</v>
      </c>
      <c r="Q284">
        <v>12619141</v>
      </c>
      <c r="R284" t="s">
        <v>646</v>
      </c>
      <c r="S284">
        <v>2034399</v>
      </c>
      <c r="T284" t="s">
        <v>893</v>
      </c>
    </row>
    <row r="285" spans="1:20" x14ac:dyDescent="0.25">
      <c r="A285" t="s">
        <v>637</v>
      </c>
      <c r="B285" t="s">
        <v>861</v>
      </c>
      <c r="C285" t="s">
        <v>639</v>
      </c>
      <c r="D285" t="s">
        <v>651</v>
      </c>
      <c r="E285" t="s">
        <v>641</v>
      </c>
      <c r="F285">
        <v>528004120002</v>
      </c>
      <c r="G285" t="s">
        <v>642</v>
      </c>
      <c r="H285">
        <v>583152</v>
      </c>
      <c r="I285" t="s">
        <v>43</v>
      </c>
      <c r="J285">
        <v>202201</v>
      </c>
      <c r="K285">
        <v>44592</v>
      </c>
      <c r="L285" t="s">
        <v>644</v>
      </c>
      <c r="M285">
        <v>5161.66</v>
      </c>
      <c r="N285">
        <v>8.91</v>
      </c>
      <c r="O285" t="s">
        <v>645</v>
      </c>
      <c r="P285" s="428">
        <v>7.8730000000000002</v>
      </c>
      <c r="Q285">
        <v>12619141</v>
      </c>
      <c r="R285" t="s">
        <v>646</v>
      </c>
      <c r="S285">
        <v>8540100</v>
      </c>
      <c r="T285" t="s">
        <v>903</v>
      </c>
    </row>
    <row r="286" spans="1:20" x14ac:dyDescent="0.25">
      <c r="A286" t="s">
        <v>637</v>
      </c>
      <c r="B286" t="s">
        <v>659</v>
      </c>
      <c r="C286" t="s">
        <v>639</v>
      </c>
      <c r="D286" t="s">
        <v>663</v>
      </c>
      <c r="E286" t="s">
        <v>652</v>
      </c>
      <c r="F286">
        <v>528004120010</v>
      </c>
      <c r="G286" t="s">
        <v>653</v>
      </c>
      <c r="H286">
        <v>583591</v>
      </c>
      <c r="I286" t="s">
        <v>172</v>
      </c>
      <c r="J286">
        <v>202201</v>
      </c>
      <c r="K286">
        <v>44595</v>
      </c>
      <c r="L286" t="s">
        <v>644</v>
      </c>
      <c r="M286">
        <v>-112665.55</v>
      </c>
      <c r="N286">
        <v>-191.45</v>
      </c>
      <c r="O286" t="s">
        <v>645</v>
      </c>
      <c r="P286" s="428">
        <v>-171.75299999999999</v>
      </c>
      <c r="Q286">
        <v>12624495</v>
      </c>
      <c r="R286" t="s">
        <v>654</v>
      </c>
      <c r="S286" t="s">
        <v>664</v>
      </c>
      <c r="T286" t="s">
        <v>848</v>
      </c>
    </row>
    <row r="287" spans="1:20" x14ac:dyDescent="0.25">
      <c r="A287" t="s">
        <v>637</v>
      </c>
      <c r="B287" t="s">
        <v>659</v>
      </c>
      <c r="C287" t="s">
        <v>639</v>
      </c>
      <c r="D287" t="s">
        <v>663</v>
      </c>
      <c r="E287" t="s">
        <v>652</v>
      </c>
      <c r="F287">
        <v>528004120010</v>
      </c>
      <c r="G287" t="s">
        <v>653</v>
      </c>
      <c r="H287">
        <v>583591</v>
      </c>
      <c r="I287" t="s">
        <v>172</v>
      </c>
      <c r="J287">
        <v>202201</v>
      </c>
      <c r="K287">
        <v>44595</v>
      </c>
      <c r="L287" t="s">
        <v>644</v>
      </c>
      <c r="M287">
        <v>112665.55</v>
      </c>
      <c r="N287">
        <v>191.45</v>
      </c>
      <c r="O287" t="s">
        <v>645</v>
      </c>
      <c r="P287" s="428">
        <v>171.75299999999999</v>
      </c>
      <c r="Q287">
        <v>12624495</v>
      </c>
      <c r="R287" t="s">
        <v>654</v>
      </c>
      <c r="S287" t="s">
        <v>664</v>
      </c>
      <c r="T287" t="s">
        <v>949</v>
      </c>
    </row>
    <row r="288" spans="1:20" x14ac:dyDescent="0.25">
      <c r="A288" t="s">
        <v>637</v>
      </c>
      <c r="B288" t="s">
        <v>650</v>
      </c>
      <c r="C288" t="s">
        <v>639</v>
      </c>
      <c r="D288" t="s">
        <v>651</v>
      </c>
      <c r="E288" t="s">
        <v>652</v>
      </c>
      <c r="F288">
        <v>528004120010</v>
      </c>
      <c r="G288" t="s">
        <v>653</v>
      </c>
      <c r="H288">
        <v>583590</v>
      </c>
      <c r="I288" t="s">
        <v>170</v>
      </c>
      <c r="J288">
        <v>202202</v>
      </c>
      <c r="K288">
        <v>44533</v>
      </c>
      <c r="L288" t="s">
        <v>644</v>
      </c>
      <c r="M288">
        <v>336859.36</v>
      </c>
      <c r="N288">
        <v>582.53</v>
      </c>
      <c r="O288" t="s">
        <v>645</v>
      </c>
      <c r="P288" s="428">
        <v>513.53599999999994</v>
      </c>
      <c r="Q288">
        <v>12645544</v>
      </c>
      <c r="R288" t="s">
        <v>654</v>
      </c>
      <c r="S288" t="s">
        <v>655</v>
      </c>
      <c r="T288" t="s">
        <v>950</v>
      </c>
    </row>
    <row r="289" spans="1:20" x14ac:dyDescent="0.25">
      <c r="A289" t="s">
        <v>637</v>
      </c>
      <c r="B289" t="s">
        <v>659</v>
      </c>
      <c r="C289" t="s">
        <v>639</v>
      </c>
      <c r="D289" t="s">
        <v>695</v>
      </c>
      <c r="E289" t="s">
        <v>652</v>
      </c>
      <c r="F289">
        <v>528004120010</v>
      </c>
      <c r="G289" t="s">
        <v>653</v>
      </c>
      <c r="H289">
        <v>583590</v>
      </c>
      <c r="I289" t="s">
        <v>170</v>
      </c>
      <c r="J289">
        <v>202202</v>
      </c>
      <c r="K289">
        <v>44573</v>
      </c>
      <c r="L289" t="s">
        <v>644</v>
      </c>
      <c r="M289">
        <v>-1358.92</v>
      </c>
      <c r="N289">
        <v>-2.34</v>
      </c>
      <c r="O289" t="s">
        <v>645</v>
      </c>
      <c r="P289" s="428">
        <v>-2.0680000000000001</v>
      </c>
      <c r="Q289">
        <v>12645544</v>
      </c>
      <c r="R289" t="s">
        <v>654</v>
      </c>
      <c r="S289" t="s">
        <v>951</v>
      </c>
      <c r="T289" t="s">
        <v>953</v>
      </c>
    </row>
    <row r="290" spans="1:20" x14ac:dyDescent="0.25">
      <c r="A290" t="s">
        <v>637</v>
      </c>
      <c r="B290" t="s">
        <v>657</v>
      </c>
      <c r="C290" t="s">
        <v>639</v>
      </c>
      <c r="D290" t="s">
        <v>695</v>
      </c>
      <c r="E290" t="s">
        <v>652</v>
      </c>
      <c r="F290">
        <v>528004120010</v>
      </c>
      <c r="G290" t="s">
        <v>653</v>
      </c>
      <c r="H290">
        <v>583590</v>
      </c>
      <c r="I290" t="s">
        <v>170</v>
      </c>
      <c r="J290">
        <v>202202</v>
      </c>
      <c r="K290">
        <v>44573</v>
      </c>
      <c r="L290" t="s">
        <v>644</v>
      </c>
      <c r="M290">
        <v>1358.92</v>
      </c>
      <c r="N290">
        <v>2.34</v>
      </c>
      <c r="O290" t="s">
        <v>645</v>
      </c>
      <c r="P290" s="428">
        <v>2.0680000000000001</v>
      </c>
      <c r="Q290">
        <v>12645544</v>
      </c>
      <c r="R290" t="s">
        <v>654</v>
      </c>
      <c r="S290" t="s">
        <v>951</v>
      </c>
      <c r="T290" t="s">
        <v>954</v>
      </c>
    </row>
    <row r="291" spans="1:20" x14ac:dyDescent="0.25">
      <c r="A291" t="s">
        <v>637</v>
      </c>
      <c r="B291" t="s">
        <v>828</v>
      </c>
      <c r="C291" t="s">
        <v>639</v>
      </c>
      <c r="D291" t="s">
        <v>695</v>
      </c>
      <c r="E291" t="s">
        <v>652</v>
      </c>
      <c r="F291">
        <v>528004120010</v>
      </c>
      <c r="G291" t="s">
        <v>653</v>
      </c>
      <c r="H291">
        <v>583590</v>
      </c>
      <c r="I291" t="s">
        <v>170</v>
      </c>
      <c r="J291">
        <v>202202</v>
      </c>
      <c r="K291">
        <v>44573</v>
      </c>
      <c r="L291" t="s">
        <v>644</v>
      </c>
      <c r="M291">
        <v>556.39</v>
      </c>
      <c r="N291">
        <v>0.96</v>
      </c>
      <c r="O291" t="s">
        <v>645</v>
      </c>
      <c r="P291" s="428">
        <v>0.84799999999999998</v>
      </c>
      <c r="Q291">
        <v>12645544</v>
      </c>
      <c r="R291" t="s">
        <v>654</v>
      </c>
      <c r="S291" t="s">
        <v>951</v>
      </c>
      <c r="T291" t="s">
        <v>952</v>
      </c>
    </row>
    <row r="292" spans="1:20" x14ac:dyDescent="0.25">
      <c r="A292" t="s">
        <v>637</v>
      </c>
      <c r="B292" t="s">
        <v>828</v>
      </c>
      <c r="C292" t="s">
        <v>639</v>
      </c>
      <c r="D292" t="s">
        <v>695</v>
      </c>
      <c r="E292" t="s">
        <v>652</v>
      </c>
      <c r="F292">
        <v>528004120010</v>
      </c>
      <c r="G292" t="s">
        <v>653</v>
      </c>
      <c r="H292">
        <v>583590</v>
      </c>
      <c r="I292" t="s">
        <v>170</v>
      </c>
      <c r="J292">
        <v>202202</v>
      </c>
      <c r="K292">
        <v>44586</v>
      </c>
      <c r="L292" t="s">
        <v>644</v>
      </c>
      <c r="M292">
        <v>44492.91</v>
      </c>
      <c r="N292">
        <v>76.77</v>
      </c>
      <c r="O292" t="s">
        <v>645</v>
      </c>
      <c r="P292" s="428">
        <v>67.831999999999994</v>
      </c>
      <c r="Q292">
        <v>12645544</v>
      </c>
      <c r="R292" t="s">
        <v>654</v>
      </c>
      <c r="S292" t="s">
        <v>951</v>
      </c>
      <c r="T292" t="s">
        <v>955</v>
      </c>
    </row>
    <row r="293" spans="1:20" x14ac:dyDescent="0.25">
      <c r="A293" t="s">
        <v>637</v>
      </c>
      <c r="B293" t="s">
        <v>828</v>
      </c>
      <c r="C293" t="s">
        <v>639</v>
      </c>
      <c r="D293" t="s">
        <v>695</v>
      </c>
      <c r="E293" t="s">
        <v>652</v>
      </c>
      <c r="F293">
        <v>528004120010</v>
      </c>
      <c r="G293" t="s">
        <v>653</v>
      </c>
      <c r="H293">
        <v>583590</v>
      </c>
      <c r="I293" t="s">
        <v>170</v>
      </c>
      <c r="J293">
        <v>202202</v>
      </c>
      <c r="K293">
        <v>44592</v>
      </c>
      <c r="L293" t="s">
        <v>644</v>
      </c>
      <c r="M293">
        <v>-15014.4</v>
      </c>
      <c r="N293">
        <v>-25.91</v>
      </c>
      <c r="O293" t="s">
        <v>645</v>
      </c>
      <c r="P293" s="428">
        <v>-22.893999999999998</v>
      </c>
      <c r="Q293">
        <v>12645544</v>
      </c>
      <c r="R293" t="s">
        <v>654</v>
      </c>
      <c r="S293" t="s">
        <v>951</v>
      </c>
      <c r="T293" t="s">
        <v>956</v>
      </c>
    </row>
    <row r="294" spans="1:20" x14ac:dyDescent="0.25">
      <c r="A294" t="s">
        <v>637</v>
      </c>
      <c r="B294" t="s">
        <v>855</v>
      </c>
      <c r="C294" t="s">
        <v>639</v>
      </c>
      <c r="D294" t="s">
        <v>663</v>
      </c>
      <c r="E294" t="s">
        <v>704</v>
      </c>
      <c r="F294">
        <v>528004120010</v>
      </c>
      <c r="G294" t="s">
        <v>653</v>
      </c>
      <c r="H294">
        <v>583592</v>
      </c>
      <c r="I294" t="s">
        <v>174</v>
      </c>
      <c r="J294">
        <v>202202</v>
      </c>
      <c r="K294">
        <v>44592</v>
      </c>
      <c r="L294" t="s">
        <v>644</v>
      </c>
      <c r="M294">
        <v>-50001.25</v>
      </c>
      <c r="N294">
        <v>-86.27</v>
      </c>
      <c r="O294" t="s">
        <v>645</v>
      </c>
      <c r="P294" s="428">
        <v>-76.225999999999999</v>
      </c>
      <c r="Q294">
        <v>12619330</v>
      </c>
      <c r="T294" t="s">
        <v>957</v>
      </c>
    </row>
    <row r="295" spans="1:20" x14ac:dyDescent="0.25">
      <c r="A295" t="s">
        <v>637</v>
      </c>
      <c r="B295" t="s">
        <v>855</v>
      </c>
      <c r="C295" t="s">
        <v>639</v>
      </c>
      <c r="D295" t="s">
        <v>663</v>
      </c>
      <c r="E295" t="s">
        <v>704</v>
      </c>
      <c r="F295">
        <v>528004120010</v>
      </c>
      <c r="G295" t="s">
        <v>653</v>
      </c>
      <c r="H295">
        <v>583592</v>
      </c>
      <c r="I295" t="s">
        <v>174</v>
      </c>
      <c r="J295">
        <v>202202</v>
      </c>
      <c r="K295">
        <v>44592</v>
      </c>
      <c r="L295" t="s">
        <v>644</v>
      </c>
      <c r="M295">
        <v>-24997.73</v>
      </c>
      <c r="N295">
        <v>-43.13</v>
      </c>
      <c r="O295" t="s">
        <v>645</v>
      </c>
      <c r="P295" s="428">
        <v>-38.109000000000002</v>
      </c>
      <c r="Q295">
        <v>12619330</v>
      </c>
      <c r="T295" t="s">
        <v>958</v>
      </c>
    </row>
    <row r="296" spans="1:20" x14ac:dyDescent="0.25">
      <c r="A296" t="s">
        <v>637</v>
      </c>
      <c r="B296" t="s">
        <v>855</v>
      </c>
      <c r="C296" t="s">
        <v>639</v>
      </c>
      <c r="D296" t="s">
        <v>663</v>
      </c>
      <c r="E296" t="s">
        <v>704</v>
      </c>
      <c r="F296">
        <v>528004120010</v>
      </c>
      <c r="G296" t="s">
        <v>653</v>
      </c>
      <c r="H296">
        <v>583592</v>
      </c>
      <c r="I296" t="s">
        <v>174</v>
      </c>
      <c r="J296">
        <v>202202</v>
      </c>
      <c r="K296">
        <v>44595</v>
      </c>
      <c r="L296" t="s">
        <v>644</v>
      </c>
      <c r="M296">
        <v>50000</v>
      </c>
      <c r="N296">
        <v>84.97</v>
      </c>
      <c r="O296" t="s">
        <v>645</v>
      </c>
      <c r="P296" s="428">
        <v>76.227999999999994</v>
      </c>
      <c r="Q296">
        <v>40240579</v>
      </c>
      <c r="T296" t="s">
        <v>960</v>
      </c>
    </row>
    <row r="297" spans="1:20" x14ac:dyDescent="0.25">
      <c r="A297" t="s">
        <v>637</v>
      </c>
      <c r="B297" t="s">
        <v>855</v>
      </c>
      <c r="C297" t="s">
        <v>639</v>
      </c>
      <c r="D297" t="s">
        <v>663</v>
      </c>
      <c r="E297" t="s">
        <v>704</v>
      </c>
      <c r="F297">
        <v>528004120010</v>
      </c>
      <c r="G297" t="s">
        <v>653</v>
      </c>
      <c r="H297">
        <v>583592</v>
      </c>
      <c r="I297" t="s">
        <v>174</v>
      </c>
      <c r="J297">
        <v>202202</v>
      </c>
      <c r="K297">
        <v>44595</v>
      </c>
      <c r="L297" t="s">
        <v>644</v>
      </c>
      <c r="M297">
        <v>25000</v>
      </c>
      <c r="N297">
        <v>42.48</v>
      </c>
      <c r="O297" t="s">
        <v>645</v>
      </c>
      <c r="P297" s="428">
        <v>38.11</v>
      </c>
      <c r="Q297">
        <v>40240579</v>
      </c>
      <c r="T297" t="s">
        <v>959</v>
      </c>
    </row>
    <row r="298" spans="1:20" x14ac:dyDescent="0.25">
      <c r="A298" t="s">
        <v>637</v>
      </c>
      <c r="B298" t="s">
        <v>638</v>
      </c>
      <c r="C298" t="s">
        <v>639</v>
      </c>
      <c r="D298" t="s">
        <v>640</v>
      </c>
      <c r="E298" t="s">
        <v>641</v>
      </c>
      <c r="F298">
        <v>528004120002</v>
      </c>
      <c r="G298" t="s">
        <v>642</v>
      </c>
      <c r="H298">
        <v>583145</v>
      </c>
      <c r="I298" t="s">
        <v>643</v>
      </c>
      <c r="J298">
        <v>202202</v>
      </c>
      <c r="K298">
        <v>44595</v>
      </c>
      <c r="L298" t="s">
        <v>644</v>
      </c>
      <c r="M298">
        <v>6875</v>
      </c>
      <c r="N298">
        <v>11.68</v>
      </c>
      <c r="O298" t="s">
        <v>645</v>
      </c>
      <c r="P298" s="428">
        <v>10.478</v>
      </c>
      <c r="Q298">
        <v>12643552</v>
      </c>
      <c r="R298" t="s">
        <v>646</v>
      </c>
      <c r="S298">
        <v>9982557</v>
      </c>
      <c r="T298" t="s">
        <v>961</v>
      </c>
    </row>
    <row r="299" spans="1:20" x14ac:dyDescent="0.25">
      <c r="A299" t="s">
        <v>637</v>
      </c>
      <c r="B299" t="s">
        <v>962</v>
      </c>
      <c r="C299" t="s">
        <v>639</v>
      </c>
      <c r="D299" t="s">
        <v>663</v>
      </c>
      <c r="E299" t="s">
        <v>811</v>
      </c>
      <c r="F299">
        <v>528004120003</v>
      </c>
      <c r="G299" t="s">
        <v>816</v>
      </c>
      <c r="H299">
        <v>583560</v>
      </c>
      <c r="I299" t="s">
        <v>963</v>
      </c>
      <c r="J299">
        <v>202202</v>
      </c>
      <c r="K299">
        <v>44599</v>
      </c>
      <c r="L299" t="s">
        <v>644</v>
      </c>
      <c r="M299">
        <v>25000</v>
      </c>
      <c r="N299">
        <v>42.48</v>
      </c>
      <c r="O299" t="s">
        <v>645</v>
      </c>
      <c r="P299" s="428">
        <v>38.11</v>
      </c>
      <c r="Q299">
        <v>30484723</v>
      </c>
      <c r="T299" t="s">
        <v>964</v>
      </c>
    </row>
    <row r="300" spans="1:20" x14ac:dyDescent="0.25">
      <c r="A300" t="s">
        <v>637</v>
      </c>
      <c r="B300" t="s">
        <v>965</v>
      </c>
      <c r="C300" t="s">
        <v>639</v>
      </c>
      <c r="D300" t="s">
        <v>651</v>
      </c>
      <c r="E300" t="s">
        <v>652</v>
      </c>
      <c r="F300">
        <v>528004120010</v>
      </c>
      <c r="G300" t="s">
        <v>653</v>
      </c>
      <c r="H300">
        <v>583590</v>
      </c>
      <c r="I300" t="s">
        <v>170</v>
      </c>
      <c r="J300">
        <v>202202</v>
      </c>
      <c r="K300">
        <v>44599</v>
      </c>
      <c r="L300" t="s">
        <v>644</v>
      </c>
      <c r="M300">
        <v>842.15</v>
      </c>
      <c r="N300">
        <v>1.43</v>
      </c>
      <c r="O300" t="s">
        <v>645</v>
      </c>
      <c r="P300" s="428">
        <v>1.2829999999999999</v>
      </c>
      <c r="Q300">
        <v>12645544</v>
      </c>
      <c r="R300" t="s">
        <v>654</v>
      </c>
      <c r="S300" t="s">
        <v>655</v>
      </c>
      <c r="T300" t="s">
        <v>966</v>
      </c>
    </row>
    <row r="301" spans="1:20" x14ac:dyDescent="0.25">
      <c r="A301" t="s">
        <v>637</v>
      </c>
      <c r="B301" t="s">
        <v>967</v>
      </c>
      <c r="C301" t="s">
        <v>639</v>
      </c>
      <c r="D301" t="s">
        <v>695</v>
      </c>
      <c r="E301" t="s">
        <v>667</v>
      </c>
      <c r="F301">
        <v>528004120010</v>
      </c>
      <c r="G301" t="s">
        <v>653</v>
      </c>
      <c r="H301">
        <v>583590</v>
      </c>
      <c r="I301" t="s">
        <v>170</v>
      </c>
      <c r="J301">
        <v>202202</v>
      </c>
      <c r="K301">
        <v>44599</v>
      </c>
      <c r="L301" t="s">
        <v>644</v>
      </c>
      <c r="M301">
        <v>238116.59</v>
      </c>
      <c r="N301">
        <v>404.64</v>
      </c>
      <c r="O301" t="s">
        <v>645</v>
      </c>
      <c r="P301" s="428">
        <v>363.01</v>
      </c>
      <c r="Q301">
        <v>12645544</v>
      </c>
      <c r="R301" t="s">
        <v>654</v>
      </c>
      <c r="S301" t="s">
        <v>951</v>
      </c>
      <c r="T301" t="s">
        <v>968</v>
      </c>
    </row>
    <row r="302" spans="1:20" x14ac:dyDescent="0.25">
      <c r="A302" t="s">
        <v>637</v>
      </c>
      <c r="B302" t="s">
        <v>638</v>
      </c>
      <c r="C302" t="s">
        <v>639</v>
      </c>
      <c r="D302" t="s">
        <v>640</v>
      </c>
      <c r="E302" t="s">
        <v>648</v>
      </c>
      <c r="F302">
        <v>528004120002</v>
      </c>
      <c r="G302" t="s">
        <v>642</v>
      </c>
      <c r="H302">
        <v>583144</v>
      </c>
      <c r="I302" t="s">
        <v>40</v>
      </c>
      <c r="J302">
        <v>202202</v>
      </c>
      <c r="K302">
        <v>44601</v>
      </c>
      <c r="L302" t="s">
        <v>644</v>
      </c>
      <c r="M302">
        <v>13235.29</v>
      </c>
      <c r="N302">
        <v>22.49</v>
      </c>
      <c r="O302" t="s">
        <v>645</v>
      </c>
      <c r="P302" s="428">
        <v>20.175999999999998</v>
      </c>
      <c r="Q302">
        <v>12643552</v>
      </c>
      <c r="R302" t="s">
        <v>646</v>
      </c>
      <c r="S302">
        <v>9985201</v>
      </c>
      <c r="T302" t="s">
        <v>969</v>
      </c>
    </row>
    <row r="303" spans="1:20" x14ac:dyDescent="0.25">
      <c r="A303" t="s">
        <v>637</v>
      </c>
      <c r="B303" t="s">
        <v>638</v>
      </c>
      <c r="C303" t="s">
        <v>639</v>
      </c>
      <c r="D303" t="s">
        <v>640</v>
      </c>
      <c r="E303" t="s">
        <v>641</v>
      </c>
      <c r="F303">
        <v>528004120002</v>
      </c>
      <c r="G303" t="s">
        <v>642</v>
      </c>
      <c r="H303">
        <v>583145</v>
      </c>
      <c r="I303" t="s">
        <v>643</v>
      </c>
      <c r="J303">
        <v>202202</v>
      </c>
      <c r="K303">
        <v>44601</v>
      </c>
      <c r="L303" t="s">
        <v>644</v>
      </c>
      <c r="M303">
        <v>2010.94</v>
      </c>
      <c r="N303">
        <v>3.42</v>
      </c>
      <c r="O303" t="s">
        <v>645</v>
      </c>
      <c r="P303" s="428">
        <v>3.0680000000000001</v>
      </c>
      <c r="Q303">
        <v>12643552</v>
      </c>
      <c r="R303" t="s">
        <v>646</v>
      </c>
      <c r="S303">
        <v>9982557</v>
      </c>
      <c r="T303" t="s">
        <v>970</v>
      </c>
    </row>
    <row r="304" spans="1:20" x14ac:dyDescent="0.25">
      <c r="A304" t="s">
        <v>637</v>
      </c>
      <c r="B304" t="s">
        <v>967</v>
      </c>
      <c r="C304" t="s">
        <v>639</v>
      </c>
      <c r="D304" t="s">
        <v>695</v>
      </c>
      <c r="E304" t="s">
        <v>652</v>
      </c>
      <c r="F304">
        <v>528004120010</v>
      </c>
      <c r="G304" t="s">
        <v>653</v>
      </c>
      <c r="H304">
        <v>583590</v>
      </c>
      <c r="I304" t="s">
        <v>170</v>
      </c>
      <c r="J304">
        <v>202202</v>
      </c>
      <c r="K304">
        <v>44602</v>
      </c>
      <c r="L304" t="s">
        <v>644</v>
      </c>
      <c r="M304">
        <v>16503.13</v>
      </c>
      <c r="N304">
        <v>28.04</v>
      </c>
      <c r="O304" t="s">
        <v>645</v>
      </c>
      <c r="P304" s="428">
        <v>25.155000000000001</v>
      </c>
      <c r="Q304">
        <v>12645544</v>
      </c>
      <c r="R304" t="s">
        <v>654</v>
      </c>
      <c r="S304" t="s">
        <v>951</v>
      </c>
      <c r="T304" t="s">
        <v>971</v>
      </c>
    </row>
    <row r="305" spans="1:20" x14ac:dyDescent="0.25">
      <c r="A305" t="s">
        <v>637</v>
      </c>
      <c r="B305" t="s">
        <v>814</v>
      </c>
      <c r="C305" t="s">
        <v>639</v>
      </c>
      <c r="D305" t="s">
        <v>651</v>
      </c>
      <c r="E305" t="s">
        <v>811</v>
      </c>
      <c r="F305">
        <v>528004120003</v>
      </c>
      <c r="G305" t="s">
        <v>816</v>
      </c>
      <c r="H305">
        <v>583560</v>
      </c>
      <c r="I305" t="s">
        <v>963</v>
      </c>
      <c r="J305">
        <v>202202</v>
      </c>
      <c r="K305">
        <v>44602</v>
      </c>
      <c r="L305" t="s">
        <v>644</v>
      </c>
      <c r="M305">
        <v>131000</v>
      </c>
      <c r="N305">
        <v>222.61</v>
      </c>
      <c r="O305" t="s">
        <v>645</v>
      </c>
      <c r="P305" s="428">
        <v>199.708</v>
      </c>
      <c r="Q305">
        <v>30481239</v>
      </c>
      <c r="T305" t="s">
        <v>972</v>
      </c>
    </row>
    <row r="306" spans="1:20" x14ac:dyDescent="0.25">
      <c r="A306" t="s">
        <v>637</v>
      </c>
      <c r="B306" t="s">
        <v>821</v>
      </c>
      <c r="C306" t="s">
        <v>639</v>
      </c>
      <c r="D306" t="s">
        <v>651</v>
      </c>
      <c r="E306" t="s">
        <v>811</v>
      </c>
      <c r="F306">
        <v>528004120003</v>
      </c>
      <c r="G306" t="s">
        <v>816</v>
      </c>
      <c r="H306">
        <v>583560</v>
      </c>
      <c r="I306" t="s">
        <v>963</v>
      </c>
      <c r="J306">
        <v>202202</v>
      </c>
      <c r="K306">
        <v>44602</v>
      </c>
      <c r="L306" t="s">
        <v>644</v>
      </c>
      <c r="M306">
        <v>21000</v>
      </c>
      <c r="N306">
        <v>35.69</v>
      </c>
      <c r="O306" t="s">
        <v>645</v>
      </c>
      <c r="P306" s="428">
        <v>32.018000000000001</v>
      </c>
      <c r="Q306">
        <v>30481239</v>
      </c>
      <c r="T306" t="s">
        <v>978</v>
      </c>
    </row>
    <row r="307" spans="1:20" x14ac:dyDescent="0.25">
      <c r="A307" t="s">
        <v>637</v>
      </c>
      <c r="B307" t="s">
        <v>821</v>
      </c>
      <c r="C307" t="s">
        <v>639</v>
      </c>
      <c r="D307" t="s">
        <v>651</v>
      </c>
      <c r="E307" t="s">
        <v>811</v>
      </c>
      <c r="F307">
        <v>528004120003</v>
      </c>
      <c r="G307" t="s">
        <v>816</v>
      </c>
      <c r="H307">
        <v>583560</v>
      </c>
      <c r="I307" t="s">
        <v>963</v>
      </c>
      <c r="J307">
        <v>202202</v>
      </c>
      <c r="K307">
        <v>44602</v>
      </c>
      <c r="L307" t="s">
        <v>644</v>
      </c>
      <c r="M307">
        <v>8000</v>
      </c>
      <c r="N307">
        <v>13.59</v>
      </c>
      <c r="O307" t="s">
        <v>645</v>
      </c>
      <c r="P307" s="428">
        <v>12.192</v>
      </c>
      <c r="Q307">
        <v>30481239</v>
      </c>
      <c r="T307" t="s">
        <v>977</v>
      </c>
    </row>
    <row r="308" spans="1:20" x14ac:dyDescent="0.25">
      <c r="A308" t="s">
        <v>637</v>
      </c>
      <c r="B308" t="s">
        <v>821</v>
      </c>
      <c r="C308" t="s">
        <v>639</v>
      </c>
      <c r="D308" t="s">
        <v>651</v>
      </c>
      <c r="E308" t="s">
        <v>811</v>
      </c>
      <c r="F308">
        <v>528004120003</v>
      </c>
      <c r="G308" t="s">
        <v>816</v>
      </c>
      <c r="H308">
        <v>583560</v>
      </c>
      <c r="I308" t="s">
        <v>963</v>
      </c>
      <c r="J308">
        <v>202202</v>
      </c>
      <c r="K308">
        <v>44602</v>
      </c>
      <c r="L308" t="s">
        <v>644</v>
      </c>
      <c r="M308">
        <v>16000</v>
      </c>
      <c r="N308">
        <v>27.19</v>
      </c>
      <c r="O308" t="s">
        <v>645</v>
      </c>
      <c r="P308" s="428">
        <v>24.393000000000001</v>
      </c>
      <c r="Q308">
        <v>30481239</v>
      </c>
      <c r="T308" t="s">
        <v>974</v>
      </c>
    </row>
    <row r="309" spans="1:20" x14ac:dyDescent="0.25">
      <c r="A309" t="s">
        <v>637</v>
      </c>
      <c r="B309" t="s">
        <v>821</v>
      </c>
      <c r="C309" t="s">
        <v>639</v>
      </c>
      <c r="D309" t="s">
        <v>651</v>
      </c>
      <c r="E309" t="s">
        <v>811</v>
      </c>
      <c r="F309">
        <v>528004120003</v>
      </c>
      <c r="G309" t="s">
        <v>816</v>
      </c>
      <c r="H309">
        <v>583560</v>
      </c>
      <c r="I309" t="s">
        <v>963</v>
      </c>
      <c r="J309">
        <v>202202</v>
      </c>
      <c r="K309">
        <v>44602</v>
      </c>
      <c r="L309" t="s">
        <v>644</v>
      </c>
      <c r="M309">
        <v>135000</v>
      </c>
      <c r="N309">
        <v>229.41</v>
      </c>
      <c r="O309" t="s">
        <v>645</v>
      </c>
      <c r="P309" s="428">
        <v>205.80799999999999</v>
      </c>
      <c r="Q309">
        <v>30481239</v>
      </c>
      <c r="T309" t="s">
        <v>976</v>
      </c>
    </row>
    <row r="310" spans="1:20" x14ac:dyDescent="0.25">
      <c r="A310" t="s">
        <v>637</v>
      </c>
      <c r="B310" t="s">
        <v>821</v>
      </c>
      <c r="C310" t="s">
        <v>639</v>
      </c>
      <c r="D310" t="s">
        <v>651</v>
      </c>
      <c r="E310" t="s">
        <v>811</v>
      </c>
      <c r="F310">
        <v>528004120003</v>
      </c>
      <c r="G310" t="s">
        <v>816</v>
      </c>
      <c r="H310">
        <v>583560</v>
      </c>
      <c r="I310" t="s">
        <v>963</v>
      </c>
      <c r="J310">
        <v>202202</v>
      </c>
      <c r="K310">
        <v>44602</v>
      </c>
      <c r="L310" t="s">
        <v>644</v>
      </c>
      <c r="M310">
        <v>108000</v>
      </c>
      <c r="N310">
        <v>183.53</v>
      </c>
      <c r="O310" t="s">
        <v>645</v>
      </c>
      <c r="P310" s="428">
        <v>164.648</v>
      </c>
      <c r="Q310">
        <v>30481239</v>
      </c>
      <c r="T310" t="s">
        <v>973</v>
      </c>
    </row>
    <row r="311" spans="1:20" x14ac:dyDescent="0.25">
      <c r="A311" t="s">
        <v>637</v>
      </c>
      <c r="B311" t="s">
        <v>821</v>
      </c>
      <c r="C311" t="s">
        <v>639</v>
      </c>
      <c r="D311" t="s">
        <v>651</v>
      </c>
      <c r="E311" t="s">
        <v>811</v>
      </c>
      <c r="F311">
        <v>528004120003</v>
      </c>
      <c r="G311" t="s">
        <v>816</v>
      </c>
      <c r="H311">
        <v>583560</v>
      </c>
      <c r="I311" t="s">
        <v>963</v>
      </c>
      <c r="J311">
        <v>202202</v>
      </c>
      <c r="K311">
        <v>44602</v>
      </c>
      <c r="L311" t="s">
        <v>644</v>
      </c>
      <c r="M311">
        <v>105000</v>
      </c>
      <c r="N311">
        <v>178.43</v>
      </c>
      <c r="O311" t="s">
        <v>645</v>
      </c>
      <c r="P311" s="428">
        <v>160.07300000000001</v>
      </c>
      <c r="Q311">
        <v>30481239</v>
      </c>
      <c r="T311" t="s">
        <v>975</v>
      </c>
    </row>
    <row r="312" spans="1:20" x14ac:dyDescent="0.25">
      <c r="A312" t="s">
        <v>637</v>
      </c>
      <c r="B312" t="s">
        <v>659</v>
      </c>
      <c r="C312" t="s">
        <v>639</v>
      </c>
      <c r="D312" t="s">
        <v>718</v>
      </c>
      <c r="E312" t="s">
        <v>652</v>
      </c>
      <c r="F312">
        <v>528004120010</v>
      </c>
      <c r="G312" t="s">
        <v>653</v>
      </c>
      <c r="H312">
        <v>583593</v>
      </c>
      <c r="I312" t="s">
        <v>176</v>
      </c>
      <c r="J312">
        <v>202202</v>
      </c>
      <c r="K312">
        <v>44603</v>
      </c>
      <c r="L312" t="s">
        <v>644</v>
      </c>
      <c r="M312">
        <v>2620.4299999999998</v>
      </c>
      <c r="N312">
        <v>4.45</v>
      </c>
      <c r="O312" t="s">
        <v>645</v>
      </c>
      <c r="P312" s="428">
        <v>3.992</v>
      </c>
      <c r="Q312">
        <v>12645544</v>
      </c>
      <c r="R312" t="s">
        <v>654</v>
      </c>
      <c r="S312" t="s">
        <v>825</v>
      </c>
      <c r="T312" t="s">
        <v>979</v>
      </c>
    </row>
    <row r="313" spans="1:20" x14ac:dyDescent="0.25">
      <c r="A313" t="s">
        <v>637</v>
      </c>
      <c r="B313" t="s">
        <v>662</v>
      </c>
      <c r="C313" t="s">
        <v>639</v>
      </c>
      <c r="D313" t="s">
        <v>663</v>
      </c>
      <c r="E313" t="s">
        <v>652</v>
      </c>
      <c r="F313">
        <v>528004120010</v>
      </c>
      <c r="G313" t="s">
        <v>653</v>
      </c>
      <c r="H313">
        <v>583591</v>
      </c>
      <c r="I313" t="s">
        <v>172</v>
      </c>
      <c r="J313">
        <v>202202</v>
      </c>
      <c r="K313">
        <v>44607</v>
      </c>
      <c r="L313" t="s">
        <v>644</v>
      </c>
      <c r="M313">
        <v>24713.81</v>
      </c>
      <c r="N313">
        <v>42</v>
      </c>
      <c r="O313" t="s">
        <v>645</v>
      </c>
      <c r="P313" s="428">
        <v>37.679000000000002</v>
      </c>
      <c r="Q313">
        <v>12645544</v>
      </c>
      <c r="R313" t="s">
        <v>654</v>
      </c>
      <c r="S313" t="s">
        <v>664</v>
      </c>
      <c r="T313" t="s">
        <v>980</v>
      </c>
    </row>
    <row r="314" spans="1:20" x14ac:dyDescent="0.25">
      <c r="A314" t="s">
        <v>637</v>
      </c>
      <c r="B314" t="s">
        <v>828</v>
      </c>
      <c r="C314" t="s">
        <v>639</v>
      </c>
      <c r="D314" t="s">
        <v>718</v>
      </c>
      <c r="E314" t="s">
        <v>652</v>
      </c>
      <c r="F314">
        <v>528004120010</v>
      </c>
      <c r="G314" t="s">
        <v>653</v>
      </c>
      <c r="H314">
        <v>583593</v>
      </c>
      <c r="I314" t="s">
        <v>176</v>
      </c>
      <c r="J314">
        <v>202202</v>
      </c>
      <c r="K314">
        <v>44608</v>
      </c>
      <c r="L314" t="s">
        <v>644</v>
      </c>
      <c r="M314">
        <v>3014.8</v>
      </c>
      <c r="N314">
        <v>5.12</v>
      </c>
      <c r="O314" t="s">
        <v>645</v>
      </c>
      <c r="P314" s="428">
        <v>4.593</v>
      </c>
      <c r="Q314">
        <v>12645544</v>
      </c>
      <c r="R314" t="s">
        <v>654</v>
      </c>
      <c r="S314" t="s">
        <v>825</v>
      </c>
      <c r="T314" t="s">
        <v>981</v>
      </c>
    </row>
    <row r="315" spans="1:20" x14ac:dyDescent="0.25">
      <c r="A315" t="s">
        <v>637</v>
      </c>
      <c r="B315" t="s">
        <v>821</v>
      </c>
      <c r="C315" t="s">
        <v>639</v>
      </c>
      <c r="D315" t="s">
        <v>651</v>
      </c>
      <c r="E315" t="s">
        <v>641</v>
      </c>
      <c r="F315">
        <v>528004120003</v>
      </c>
      <c r="G315" t="s">
        <v>816</v>
      </c>
      <c r="H315">
        <v>583561</v>
      </c>
      <c r="I315" t="s">
        <v>982</v>
      </c>
      <c r="J315">
        <v>202202</v>
      </c>
      <c r="K315">
        <v>44608</v>
      </c>
      <c r="L315" t="s">
        <v>644</v>
      </c>
      <c r="M315">
        <v>14600</v>
      </c>
      <c r="N315">
        <v>24.81</v>
      </c>
      <c r="O315" t="s">
        <v>645</v>
      </c>
      <c r="P315" s="428">
        <v>22.257999999999999</v>
      </c>
      <c r="Q315">
        <v>30482128</v>
      </c>
      <c r="T315" t="s">
        <v>983</v>
      </c>
    </row>
    <row r="316" spans="1:20" x14ac:dyDescent="0.25">
      <c r="A316" t="s">
        <v>637</v>
      </c>
      <c r="B316" t="s">
        <v>828</v>
      </c>
      <c r="C316" t="s">
        <v>639</v>
      </c>
      <c r="D316" t="s">
        <v>718</v>
      </c>
      <c r="E316" t="s">
        <v>652</v>
      </c>
      <c r="F316">
        <v>528004120010</v>
      </c>
      <c r="G316" t="s">
        <v>653</v>
      </c>
      <c r="H316">
        <v>583593</v>
      </c>
      <c r="I316" t="s">
        <v>176</v>
      </c>
      <c r="J316">
        <v>202202</v>
      </c>
      <c r="K316">
        <v>44609</v>
      </c>
      <c r="L316" t="s">
        <v>644</v>
      </c>
      <c r="M316">
        <v>30.15</v>
      </c>
      <c r="N316">
        <v>0.05</v>
      </c>
      <c r="O316" t="s">
        <v>645</v>
      </c>
      <c r="P316" s="428">
        <v>4.4999999999999998E-2</v>
      </c>
      <c r="Q316">
        <v>12645544</v>
      </c>
      <c r="R316" t="s">
        <v>654</v>
      </c>
      <c r="S316" t="s">
        <v>825</v>
      </c>
      <c r="T316" t="s">
        <v>984</v>
      </c>
    </row>
    <row r="317" spans="1:20" x14ac:dyDescent="0.25">
      <c r="A317" t="s">
        <v>637</v>
      </c>
      <c r="B317" t="s">
        <v>657</v>
      </c>
      <c r="C317" t="s">
        <v>639</v>
      </c>
      <c r="D317" t="s">
        <v>718</v>
      </c>
      <c r="E317" t="s">
        <v>652</v>
      </c>
      <c r="F317">
        <v>528004120010</v>
      </c>
      <c r="G317" t="s">
        <v>653</v>
      </c>
      <c r="H317">
        <v>583593</v>
      </c>
      <c r="I317" t="s">
        <v>176</v>
      </c>
      <c r="J317">
        <v>202202</v>
      </c>
      <c r="K317">
        <v>44610</v>
      </c>
      <c r="L317" t="s">
        <v>644</v>
      </c>
      <c r="M317">
        <v>753.7</v>
      </c>
      <c r="N317">
        <v>1.28</v>
      </c>
      <c r="O317" t="s">
        <v>645</v>
      </c>
      <c r="P317" s="428">
        <v>1.1479999999999999</v>
      </c>
      <c r="Q317">
        <v>12645544</v>
      </c>
      <c r="R317" t="s">
        <v>654</v>
      </c>
      <c r="S317" t="s">
        <v>825</v>
      </c>
      <c r="T317" t="s">
        <v>985</v>
      </c>
    </row>
    <row r="318" spans="1:20" x14ac:dyDescent="0.25">
      <c r="A318" t="s">
        <v>637</v>
      </c>
      <c r="B318" t="s">
        <v>657</v>
      </c>
      <c r="C318" t="s">
        <v>639</v>
      </c>
      <c r="D318" t="s">
        <v>718</v>
      </c>
      <c r="E318" t="s">
        <v>652</v>
      </c>
      <c r="F318">
        <v>528004120010</v>
      </c>
      <c r="G318" t="s">
        <v>653</v>
      </c>
      <c r="H318">
        <v>583593</v>
      </c>
      <c r="I318" t="s">
        <v>176</v>
      </c>
      <c r="J318">
        <v>202202</v>
      </c>
      <c r="K318">
        <v>44610</v>
      </c>
      <c r="L318" t="s">
        <v>644</v>
      </c>
      <c r="M318">
        <v>753.7</v>
      </c>
      <c r="N318">
        <v>1.28</v>
      </c>
      <c r="O318" t="s">
        <v>645</v>
      </c>
      <c r="P318" s="428">
        <v>1.1479999999999999</v>
      </c>
      <c r="Q318">
        <v>12645544</v>
      </c>
      <c r="R318" t="s">
        <v>654</v>
      </c>
      <c r="S318" t="s">
        <v>825</v>
      </c>
      <c r="T318" t="s">
        <v>986</v>
      </c>
    </row>
    <row r="319" spans="1:20" x14ac:dyDescent="0.25">
      <c r="A319" t="s">
        <v>637</v>
      </c>
      <c r="B319" t="s">
        <v>828</v>
      </c>
      <c r="C319" t="s">
        <v>639</v>
      </c>
      <c r="D319" t="s">
        <v>651</v>
      </c>
      <c r="E319" t="s">
        <v>652</v>
      </c>
      <c r="F319">
        <v>528004120010</v>
      </c>
      <c r="G319" t="s">
        <v>653</v>
      </c>
      <c r="H319">
        <v>583590</v>
      </c>
      <c r="I319" t="s">
        <v>170</v>
      </c>
      <c r="J319">
        <v>202202</v>
      </c>
      <c r="K319">
        <v>44613</v>
      </c>
      <c r="L319" t="s">
        <v>727</v>
      </c>
      <c r="M319">
        <v>-122.55</v>
      </c>
      <c r="N319">
        <v>-122.55</v>
      </c>
      <c r="O319" t="s">
        <v>645</v>
      </c>
      <c r="P319" s="428">
        <v>-109.94199999999999</v>
      </c>
      <c r="Q319">
        <v>12645544</v>
      </c>
      <c r="R319" t="s">
        <v>654</v>
      </c>
      <c r="S319" t="s">
        <v>655</v>
      </c>
      <c r="T319" t="s">
        <v>987</v>
      </c>
    </row>
    <row r="320" spans="1:20" x14ac:dyDescent="0.25">
      <c r="A320" t="s">
        <v>637</v>
      </c>
      <c r="B320" t="s">
        <v>828</v>
      </c>
      <c r="C320" t="s">
        <v>639</v>
      </c>
      <c r="D320" t="s">
        <v>651</v>
      </c>
      <c r="E320" t="s">
        <v>652</v>
      </c>
      <c r="F320">
        <v>528004120010</v>
      </c>
      <c r="G320" t="s">
        <v>653</v>
      </c>
      <c r="H320">
        <v>583590</v>
      </c>
      <c r="I320" t="s">
        <v>170</v>
      </c>
      <c r="J320">
        <v>202202</v>
      </c>
      <c r="K320">
        <v>44613</v>
      </c>
      <c r="L320" t="s">
        <v>727</v>
      </c>
      <c r="M320">
        <v>-245.09</v>
      </c>
      <c r="N320">
        <v>-245.09</v>
      </c>
      <c r="O320" t="s">
        <v>645</v>
      </c>
      <c r="P320" s="428">
        <v>-219.875</v>
      </c>
      <c r="Q320">
        <v>12645544</v>
      </c>
      <c r="R320" t="s">
        <v>654</v>
      </c>
      <c r="S320" t="s">
        <v>655</v>
      </c>
      <c r="T320" t="s">
        <v>988</v>
      </c>
    </row>
    <row r="321" spans="1:20" x14ac:dyDescent="0.25">
      <c r="A321" t="s">
        <v>637</v>
      </c>
      <c r="B321" t="s">
        <v>638</v>
      </c>
      <c r="C321" t="s">
        <v>639</v>
      </c>
      <c r="D321" t="s">
        <v>640</v>
      </c>
      <c r="E321" t="s">
        <v>648</v>
      </c>
      <c r="F321">
        <v>528004120002</v>
      </c>
      <c r="G321" t="s">
        <v>642</v>
      </c>
      <c r="H321">
        <v>583144</v>
      </c>
      <c r="I321" t="s">
        <v>40</v>
      </c>
      <c r="J321">
        <v>202202</v>
      </c>
      <c r="K321">
        <v>44613</v>
      </c>
      <c r="L321" t="s">
        <v>644</v>
      </c>
      <c r="M321">
        <v>14705.92</v>
      </c>
      <c r="N321">
        <v>24.99</v>
      </c>
      <c r="O321" t="s">
        <v>645</v>
      </c>
      <c r="P321" s="428">
        <v>22.419</v>
      </c>
      <c r="Q321">
        <v>12643552</v>
      </c>
      <c r="R321" t="s">
        <v>646</v>
      </c>
      <c r="S321">
        <v>9985201</v>
      </c>
      <c r="T321" t="s">
        <v>990</v>
      </c>
    </row>
    <row r="322" spans="1:20" x14ac:dyDescent="0.25">
      <c r="A322" t="s">
        <v>637</v>
      </c>
      <c r="B322" t="s">
        <v>638</v>
      </c>
      <c r="C322" t="s">
        <v>639</v>
      </c>
      <c r="D322" t="s">
        <v>640</v>
      </c>
      <c r="E322" t="s">
        <v>641</v>
      </c>
      <c r="F322">
        <v>528004120002</v>
      </c>
      <c r="G322" t="s">
        <v>642</v>
      </c>
      <c r="H322">
        <v>583145</v>
      </c>
      <c r="I322" t="s">
        <v>643</v>
      </c>
      <c r="J322">
        <v>202202</v>
      </c>
      <c r="K322">
        <v>44613</v>
      </c>
      <c r="L322" t="s">
        <v>644</v>
      </c>
      <c r="M322">
        <v>17187.5</v>
      </c>
      <c r="N322">
        <v>29.21</v>
      </c>
      <c r="O322" t="s">
        <v>645</v>
      </c>
      <c r="P322" s="428">
        <v>26.204999999999998</v>
      </c>
      <c r="Q322">
        <v>12643552</v>
      </c>
      <c r="R322" t="s">
        <v>646</v>
      </c>
      <c r="S322">
        <v>9982557</v>
      </c>
      <c r="T322" t="s">
        <v>989</v>
      </c>
    </row>
    <row r="323" spans="1:20" x14ac:dyDescent="0.25">
      <c r="A323" t="s">
        <v>637</v>
      </c>
      <c r="B323" t="s">
        <v>991</v>
      </c>
      <c r="C323" t="s">
        <v>639</v>
      </c>
      <c r="D323" t="s">
        <v>640</v>
      </c>
      <c r="E323" t="s">
        <v>648</v>
      </c>
      <c r="F323">
        <v>528004120002</v>
      </c>
      <c r="G323" t="s">
        <v>642</v>
      </c>
      <c r="H323">
        <v>583144</v>
      </c>
      <c r="I323" t="s">
        <v>40</v>
      </c>
      <c r="J323">
        <v>202202</v>
      </c>
      <c r="K323">
        <v>44614</v>
      </c>
      <c r="L323" t="s">
        <v>644</v>
      </c>
      <c r="M323">
        <v>140021.62</v>
      </c>
      <c r="N323">
        <v>237.94</v>
      </c>
      <c r="O323" t="s">
        <v>645</v>
      </c>
      <c r="P323" s="428">
        <v>213.46</v>
      </c>
      <c r="Q323">
        <v>12643552</v>
      </c>
      <c r="R323" t="s">
        <v>646</v>
      </c>
      <c r="S323">
        <v>9985201</v>
      </c>
      <c r="T323" t="s">
        <v>992</v>
      </c>
    </row>
    <row r="324" spans="1:20" x14ac:dyDescent="0.25">
      <c r="A324" t="s">
        <v>637</v>
      </c>
      <c r="B324" t="s">
        <v>662</v>
      </c>
      <c r="C324" t="s">
        <v>639</v>
      </c>
      <c r="D324" t="s">
        <v>651</v>
      </c>
      <c r="E324" t="s">
        <v>652</v>
      </c>
      <c r="F324">
        <v>528004120010</v>
      </c>
      <c r="G324" t="s">
        <v>653</v>
      </c>
      <c r="H324">
        <v>583590</v>
      </c>
      <c r="I324" t="s">
        <v>170</v>
      </c>
      <c r="J324">
        <v>202202</v>
      </c>
      <c r="K324">
        <v>44614</v>
      </c>
      <c r="L324" t="s">
        <v>644</v>
      </c>
      <c r="M324">
        <v>1219.6600000000001</v>
      </c>
      <c r="N324">
        <v>2.0699999999999998</v>
      </c>
      <c r="O324" t="s">
        <v>645</v>
      </c>
      <c r="P324" s="428">
        <v>1.857</v>
      </c>
      <c r="Q324">
        <v>12645544</v>
      </c>
      <c r="R324" t="s">
        <v>654</v>
      </c>
      <c r="S324" t="s">
        <v>655</v>
      </c>
      <c r="T324" t="s">
        <v>993</v>
      </c>
    </row>
    <row r="325" spans="1:20" x14ac:dyDescent="0.25">
      <c r="A325" t="s">
        <v>637</v>
      </c>
      <c r="B325" t="s">
        <v>666</v>
      </c>
      <c r="C325" t="s">
        <v>639</v>
      </c>
      <c r="D325" t="s">
        <v>695</v>
      </c>
      <c r="E325" t="s">
        <v>704</v>
      </c>
      <c r="F325">
        <v>528004120032</v>
      </c>
      <c r="G325" t="s">
        <v>812</v>
      </c>
      <c r="H325">
        <v>583631</v>
      </c>
      <c r="I325" t="s">
        <v>333</v>
      </c>
      <c r="J325">
        <v>202202</v>
      </c>
      <c r="K325">
        <v>44614</v>
      </c>
      <c r="L325" t="s">
        <v>644</v>
      </c>
      <c r="M325">
        <v>2000</v>
      </c>
      <c r="N325">
        <v>3.4</v>
      </c>
      <c r="O325" t="s">
        <v>645</v>
      </c>
      <c r="P325" s="428">
        <v>3.05</v>
      </c>
      <c r="Q325">
        <v>30482951</v>
      </c>
      <c r="R325" t="s">
        <v>668</v>
      </c>
      <c r="S325" t="s">
        <v>994</v>
      </c>
      <c r="T325" t="s">
        <v>995</v>
      </c>
    </row>
    <row r="326" spans="1:20" x14ac:dyDescent="0.25">
      <c r="A326" t="s">
        <v>637</v>
      </c>
      <c r="B326" t="s">
        <v>821</v>
      </c>
      <c r="C326" t="s">
        <v>639</v>
      </c>
      <c r="D326" t="s">
        <v>695</v>
      </c>
      <c r="E326" t="s">
        <v>704</v>
      </c>
      <c r="F326">
        <v>528004120032</v>
      </c>
      <c r="G326" t="s">
        <v>812</v>
      </c>
      <c r="H326">
        <v>583631</v>
      </c>
      <c r="I326" t="s">
        <v>333</v>
      </c>
      <c r="J326">
        <v>202202</v>
      </c>
      <c r="K326">
        <v>44614</v>
      </c>
      <c r="L326" t="s">
        <v>644</v>
      </c>
      <c r="M326">
        <v>60000</v>
      </c>
      <c r="N326">
        <v>101.96</v>
      </c>
      <c r="O326" t="s">
        <v>645</v>
      </c>
      <c r="P326" s="428">
        <v>91.47</v>
      </c>
      <c r="Q326">
        <v>30482951</v>
      </c>
      <c r="T326" t="s">
        <v>996</v>
      </c>
    </row>
    <row r="327" spans="1:20" x14ac:dyDescent="0.25">
      <c r="A327" t="s">
        <v>637</v>
      </c>
      <c r="B327" t="s">
        <v>821</v>
      </c>
      <c r="C327" t="s">
        <v>639</v>
      </c>
      <c r="D327" t="s">
        <v>695</v>
      </c>
      <c r="E327" t="s">
        <v>704</v>
      </c>
      <c r="F327">
        <v>528004120032</v>
      </c>
      <c r="G327" t="s">
        <v>812</v>
      </c>
      <c r="H327">
        <v>583631</v>
      </c>
      <c r="I327" t="s">
        <v>333</v>
      </c>
      <c r="J327">
        <v>202202</v>
      </c>
      <c r="K327">
        <v>44614</v>
      </c>
      <c r="L327" t="s">
        <v>644</v>
      </c>
      <c r="M327">
        <v>20000</v>
      </c>
      <c r="N327">
        <v>33.99</v>
      </c>
      <c r="O327" t="s">
        <v>645</v>
      </c>
      <c r="P327" s="428">
        <v>30.492999999999999</v>
      </c>
      <c r="Q327">
        <v>30482951</v>
      </c>
      <c r="T327" t="s">
        <v>997</v>
      </c>
    </row>
    <row r="328" spans="1:20" x14ac:dyDescent="0.25">
      <c r="A328" t="s">
        <v>637</v>
      </c>
      <c r="B328" t="s">
        <v>821</v>
      </c>
      <c r="C328" t="s">
        <v>639</v>
      </c>
      <c r="D328" t="s">
        <v>695</v>
      </c>
      <c r="E328" t="s">
        <v>704</v>
      </c>
      <c r="F328">
        <v>528004120032</v>
      </c>
      <c r="G328" t="s">
        <v>812</v>
      </c>
      <c r="H328">
        <v>583631</v>
      </c>
      <c r="I328" t="s">
        <v>333</v>
      </c>
      <c r="J328">
        <v>202202</v>
      </c>
      <c r="K328">
        <v>44614</v>
      </c>
      <c r="L328" t="s">
        <v>644</v>
      </c>
      <c r="M328">
        <v>5000</v>
      </c>
      <c r="N328">
        <v>8.5</v>
      </c>
      <c r="O328" t="s">
        <v>645</v>
      </c>
      <c r="P328" s="428">
        <v>7.6260000000000003</v>
      </c>
      <c r="Q328">
        <v>30482951</v>
      </c>
      <c r="T328" t="s">
        <v>997</v>
      </c>
    </row>
    <row r="329" spans="1:20" x14ac:dyDescent="0.25">
      <c r="A329" t="s">
        <v>637</v>
      </c>
      <c r="B329" t="s">
        <v>998</v>
      </c>
      <c r="C329" t="s">
        <v>639</v>
      </c>
      <c r="D329" t="s">
        <v>695</v>
      </c>
      <c r="E329" t="s">
        <v>704</v>
      </c>
      <c r="F329">
        <v>528004120032</v>
      </c>
      <c r="G329" t="s">
        <v>812</v>
      </c>
      <c r="H329">
        <v>583631</v>
      </c>
      <c r="I329" t="s">
        <v>333</v>
      </c>
      <c r="J329">
        <v>202202</v>
      </c>
      <c r="K329">
        <v>44614</v>
      </c>
      <c r="L329" t="s">
        <v>644</v>
      </c>
      <c r="M329">
        <v>35000</v>
      </c>
      <c r="N329">
        <v>59.48</v>
      </c>
      <c r="O329" t="s">
        <v>645</v>
      </c>
      <c r="P329" s="428">
        <v>53.360999999999997</v>
      </c>
      <c r="Q329">
        <v>30482951</v>
      </c>
      <c r="T329" t="s">
        <v>999</v>
      </c>
    </row>
    <row r="330" spans="1:20" x14ac:dyDescent="0.25">
      <c r="A330" t="s">
        <v>637</v>
      </c>
      <c r="B330" t="s">
        <v>828</v>
      </c>
      <c r="C330" t="s">
        <v>639</v>
      </c>
      <c r="D330" t="s">
        <v>695</v>
      </c>
      <c r="E330" t="s">
        <v>652</v>
      </c>
      <c r="F330">
        <v>528004120010</v>
      </c>
      <c r="G330" t="s">
        <v>653</v>
      </c>
      <c r="H330">
        <v>583590</v>
      </c>
      <c r="I330" t="s">
        <v>170</v>
      </c>
      <c r="J330">
        <v>202202</v>
      </c>
      <c r="K330">
        <v>44616</v>
      </c>
      <c r="L330" t="s">
        <v>644</v>
      </c>
      <c r="M330">
        <v>32839.81</v>
      </c>
      <c r="N330">
        <v>55.81</v>
      </c>
      <c r="O330" t="s">
        <v>645</v>
      </c>
      <c r="P330" s="428">
        <v>50.067999999999998</v>
      </c>
      <c r="Q330">
        <v>12645544</v>
      </c>
      <c r="R330" t="s">
        <v>654</v>
      </c>
      <c r="S330" t="s">
        <v>951</v>
      </c>
      <c r="T330" t="s">
        <v>1000</v>
      </c>
    </row>
    <row r="331" spans="1:20" x14ac:dyDescent="0.25">
      <c r="A331" t="s">
        <v>637</v>
      </c>
      <c r="B331" t="s">
        <v>736</v>
      </c>
      <c r="C331" t="s">
        <v>639</v>
      </c>
      <c r="D331" t="s">
        <v>640</v>
      </c>
      <c r="E331" t="s">
        <v>673</v>
      </c>
      <c r="F331">
        <v>528004120002</v>
      </c>
      <c r="G331" t="s">
        <v>642</v>
      </c>
      <c r="H331">
        <v>583148</v>
      </c>
      <c r="I331" t="s">
        <v>699</v>
      </c>
      <c r="J331">
        <v>202202</v>
      </c>
      <c r="K331">
        <v>44616</v>
      </c>
      <c r="L331" t="s">
        <v>644</v>
      </c>
      <c r="M331">
        <v>7280.6</v>
      </c>
      <c r="N331">
        <v>12.37</v>
      </c>
      <c r="O331" t="s">
        <v>645</v>
      </c>
      <c r="P331" s="428">
        <v>11.097</v>
      </c>
      <c r="Q331">
        <v>12643552</v>
      </c>
      <c r="R331" t="s">
        <v>646</v>
      </c>
      <c r="S331">
        <v>8540206</v>
      </c>
      <c r="T331" t="s">
        <v>1006</v>
      </c>
    </row>
    <row r="332" spans="1:20" x14ac:dyDescent="0.25">
      <c r="A332" t="s">
        <v>637</v>
      </c>
      <c r="B332" t="s">
        <v>736</v>
      </c>
      <c r="C332" t="s">
        <v>639</v>
      </c>
      <c r="D332" t="s">
        <v>640</v>
      </c>
      <c r="E332" t="s">
        <v>678</v>
      </c>
      <c r="F332">
        <v>528004120002</v>
      </c>
      <c r="G332" t="s">
        <v>642</v>
      </c>
      <c r="H332">
        <v>583147</v>
      </c>
      <c r="I332" t="s">
        <v>41</v>
      </c>
      <c r="J332">
        <v>202202</v>
      </c>
      <c r="K332">
        <v>44616</v>
      </c>
      <c r="L332" t="s">
        <v>644</v>
      </c>
      <c r="M332">
        <v>2687.5</v>
      </c>
      <c r="N332">
        <v>4.57</v>
      </c>
      <c r="O332" t="s">
        <v>645</v>
      </c>
      <c r="P332" s="428">
        <v>4.0999999999999996</v>
      </c>
      <c r="Q332">
        <v>12643552</v>
      </c>
      <c r="R332" t="s">
        <v>646</v>
      </c>
      <c r="S332">
        <v>2017279</v>
      </c>
      <c r="T332" t="s">
        <v>1009</v>
      </c>
    </row>
    <row r="333" spans="1:20" x14ac:dyDescent="0.25">
      <c r="A333" t="s">
        <v>637</v>
      </c>
      <c r="B333" t="s">
        <v>736</v>
      </c>
      <c r="C333" t="s">
        <v>639</v>
      </c>
      <c r="D333" t="s">
        <v>640</v>
      </c>
      <c r="E333" t="s">
        <v>667</v>
      </c>
      <c r="F333">
        <v>528004120002</v>
      </c>
      <c r="G333" t="s">
        <v>642</v>
      </c>
      <c r="H333">
        <v>583149</v>
      </c>
      <c r="I333" t="s">
        <v>680</v>
      </c>
      <c r="J333">
        <v>202202</v>
      </c>
      <c r="K333">
        <v>44616</v>
      </c>
      <c r="L333" t="s">
        <v>644</v>
      </c>
      <c r="M333">
        <v>28750.73</v>
      </c>
      <c r="N333">
        <v>48.86</v>
      </c>
      <c r="O333" t="s">
        <v>645</v>
      </c>
      <c r="P333" s="428">
        <v>43.832999999999998</v>
      </c>
      <c r="Q333">
        <v>12643552</v>
      </c>
      <c r="R333" t="s">
        <v>646</v>
      </c>
      <c r="S333">
        <v>8540392</v>
      </c>
      <c r="T333" t="s">
        <v>1010</v>
      </c>
    </row>
    <row r="334" spans="1:20" x14ac:dyDescent="0.25">
      <c r="A334" t="s">
        <v>637</v>
      </c>
      <c r="B334" t="s">
        <v>736</v>
      </c>
      <c r="C334" t="s">
        <v>639</v>
      </c>
      <c r="D334" t="s">
        <v>640</v>
      </c>
      <c r="E334" t="s">
        <v>673</v>
      </c>
      <c r="F334">
        <v>528004120002</v>
      </c>
      <c r="G334" t="s">
        <v>642</v>
      </c>
      <c r="H334">
        <v>583146</v>
      </c>
      <c r="I334" t="s">
        <v>683</v>
      </c>
      <c r="J334">
        <v>202202</v>
      </c>
      <c r="K334">
        <v>44616</v>
      </c>
      <c r="L334" t="s">
        <v>644</v>
      </c>
      <c r="M334">
        <v>8868.75</v>
      </c>
      <c r="N334">
        <v>15.07</v>
      </c>
      <c r="O334" t="s">
        <v>645</v>
      </c>
      <c r="P334" s="428">
        <v>13.52</v>
      </c>
      <c r="Q334">
        <v>12643552</v>
      </c>
      <c r="R334" t="s">
        <v>646</v>
      </c>
      <c r="S334">
        <v>8540353</v>
      </c>
      <c r="T334" t="s">
        <v>1012</v>
      </c>
    </row>
    <row r="335" spans="1:20" x14ac:dyDescent="0.25">
      <c r="A335" t="s">
        <v>637</v>
      </c>
      <c r="B335" t="s">
        <v>736</v>
      </c>
      <c r="C335" t="s">
        <v>639</v>
      </c>
      <c r="D335" t="s">
        <v>640</v>
      </c>
      <c r="E335" t="s">
        <v>678</v>
      </c>
      <c r="F335">
        <v>528004120002</v>
      </c>
      <c r="G335" t="s">
        <v>642</v>
      </c>
      <c r="H335">
        <v>583147</v>
      </c>
      <c r="I335" t="s">
        <v>41</v>
      </c>
      <c r="J335">
        <v>202202</v>
      </c>
      <c r="K335">
        <v>44616</v>
      </c>
      <c r="L335" t="s">
        <v>644</v>
      </c>
      <c r="M335">
        <v>15721.88</v>
      </c>
      <c r="N335">
        <v>26.72</v>
      </c>
      <c r="O335" t="s">
        <v>645</v>
      </c>
      <c r="P335" s="428">
        <v>23.971</v>
      </c>
      <c r="Q335">
        <v>12643552</v>
      </c>
      <c r="R335" t="s">
        <v>646</v>
      </c>
      <c r="S335">
        <v>2014079</v>
      </c>
      <c r="T335" t="s">
        <v>1007</v>
      </c>
    </row>
    <row r="336" spans="1:20" x14ac:dyDescent="0.25">
      <c r="A336" t="s">
        <v>637</v>
      </c>
      <c r="B336" t="s">
        <v>736</v>
      </c>
      <c r="C336" t="s">
        <v>639</v>
      </c>
      <c r="D336" t="s">
        <v>640</v>
      </c>
      <c r="E336" t="s">
        <v>686</v>
      </c>
      <c r="F336">
        <v>528004120002</v>
      </c>
      <c r="G336" t="s">
        <v>642</v>
      </c>
      <c r="H336">
        <v>583150</v>
      </c>
      <c r="I336" t="s">
        <v>687</v>
      </c>
      <c r="J336">
        <v>202202</v>
      </c>
      <c r="K336">
        <v>44616</v>
      </c>
      <c r="L336" t="s">
        <v>644</v>
      </c>
      <c r="M336">
        <v>9528.41</v>
      </c>
      <c r="N336">
        <v>16.190000000000001</v>
      </c>
      <c r="O336" t="s">
        <v>645</v>
      </c>
      <c r="P336" s="428">
        <v>14.523999999999999</v>
      </c>
      <c r="Q336">
        <v>12643552</v>
      </c>
      <c r="R336" t="s">
        <v>646</v>
      </c>
      <c r="S336">
        <v>2011105</v>
      </c>
      <c r="T336" t="s">
        <v>1008</v>
      </c>
    </row>
    <row r="337" spans="1:20" x14ac:dyDescent="0.25">
      <c r="A337" t="s">
        <v>637</v>
      </c>
      <c r="B337" t="s">
        <v>736</v>
      </c>
      <c r="C337" t="s">
        <v>639</v>
      </c>
      <c r="D337" t="s">
        <v>640</v>
      </c>
      <c r="E337" t="s">
        <v>708</v>
      </c>
      <c r="F337">
        <v>528004120002</v>
      </c>
      <c r="G337" t="s">
        <v>642</v>
      </c>
      <c r="H337">
        <v>583155</v>
      </c>
      <c r="I337" t="s">
        <v>45</v>
      </c>
      <c r="J337">
        <v>202202</v>
      </c>
      <c r="K337">
        <v>44616</v>
      </c>
      <c r="L337" t="s">
        <v>644</v>
      </c>
      <c r="M337">
        <v>3909.09</v>
      </c>
      <c r="N337">
        <v>6.64</v>
      </c>
      <c r="O337" t="s">
        <v>645</v>
      </c>
      <c r="P337" s="428">
        <v>5.9569999999999999</v>
      </c>
      <c r="Q337">
        <v>12643552</v>
      </c>
      <c r="R337" t="s">
        <v>646</v>
      </c>
      <c r="S337">
        <v>8540039</v>
      </c>
      <c r="T337" t="s">
        <v>1005</v>
      </c>
    </row>
    <row r="338" spans="1:20" x14ac:dyDescent="0.25">
      <c r="A338" t="s">
        <v>637</v>
      </c>
      <c r="B338" t="s">
        <v>736</v>
      </c>
      <c r="C338" t="s">
        <v>639</v>
      </c>
      <c r="D338" t="s">
        <v>640</v>
      </c>
      <c r="E338" t="s">
        <v>673</v>
      </c>
      <c r="F338">
        <v>528004120002</v>
      </c>
      <c r="G338" t="s">
        <v>642</v>
      </c>
      <c r="H338">
        <v>583148</v>
      </c>
      <c r="I338" t="s">
        <v>699</v>
      </c>
      <c r="J338">
        <v>202202</v>
      </c>
      <c r="K338">
        <v>44616</v>
      </c>
      <c r="L338" t="s">
        <v>644</v>
      </c>
      <c r="M338">
        <v>6559.33</v>
      </c>
      <c r="N338">
        <v>11.15</v>
      </c>
      <c r="O338" t="s">
        <v>645</v>
      </c>
      <c r="P338" s="428">
        <v>10.003</v>
      </c>
      <c r="Q338">
        <v>12643552</v>
      </c>
      <c r="R338" t="s">
        <v>646</v>
      </c>
      <c r="S338">
        <v>2013058</v>
      </c>
      <c r="T338" t="s">
        <v>1013</v>
      </c>
    </row>
    <row r="339" spans="1:20" x14ac:dyDescent="0.25">
      <c r="A339" t="s">
        <v>637</v>
      </c>
      <c r="B339" t="s">
        <v>736</v>
      </c>
      <c r="C339" t="s">
        <v>639</v>
      </c>
      <c r="D339" t="s">
        <v>640</v>
      </c>
      <c r="E339" t="s">
        <v>686</v>
      </c>
      <c r="F339">
        <v>528004120002</v>
      </c>
      <c r="G339" t="s">
        <v>642</v>
      </c>
      <c r="H339">
        <v>583153</v>
      </c>
      <c r="I339" t="s">
        <v>722</v>
      </c>
      <c r="J339">
        <v>202202</v>
      </c>
      <c r="K339">
        <v>44616</v>
      </c>
      <c r="L339" t="s">
        <v>644</v>
      </c>
      <c r="M339">
        <v>8062.5</v>
      </c>
      <c r="N339">
        <v>13.7</v>
      </c>
      <c r="O339" t="s">
        <v>645</v>
      </c>
      <c r="P339" s="428">
        <v>12.291</v>
      </c>
      <c r="Q339">
        <v>12643552</v>
      </c>
      <c r="R339" t="s">
        <v>646</v>
      </c>
      <c r="S339">
        <v>8540401</v>
      </c>
      <c r="T339" t="s">
        <v>1015</v>
      </c>
    </row>
    <row r="340" spans="1:20" x14ac:dyDescent="0.25">
      <c r="A340" t="s">
        <v>637</v>
      </c>
      <c r="B340" t="s">
        <v>677</v>
      </c>
      <c r="C340" t="s">
        <v>639</v>
      </c>
      <c r="D340" t="s">
        <v>651</v>
      </c>
      <c r="E340" t="s">
        <v>673</v>
      </c>
      <c r="F340">
        <v>528004120002</v>
      </c>
      <c r="G340" t="s">
        <v>642</v>
      </c>
      <c r="H340">
        <v>583148</v>
      </c>
      <c r="I340" t="s">
        <v>699</v>
      </c>
      <c r="J340">
        <v>202202</v>
      </c>
      <c r="K340">
        <v>44616</v>
      </c>
      <c r="L340" t="s">
        <v>644</v>
      </c>
      <c r="M340">
        <v>34534.74</v>
      </c>
      <c r="N340">
        <v>58.69</v>
      </c>
      <c r="O340" t="s">
        <v>645</v>
      </c>
      <c r="P340" s="428">
        <v>52.652000000000001</v>
      </c>
      <c r="Q340">
        <v>12643552</v>
      </c>
      <c r="R340" t="s">
        <v>646</v>
      </c>
      <c r="S340">
        <v>2027008</v>
      </c>
      <c r="T340" t="s">
        <v>1054</v>
      </c>
    </row>
    <row r="341" spans="1:20" x14ac:dyDescent="0.25">
      <c r="A341" t="s">
        <v>637</v>
      </c>
      <c r="B341" t="s">
        <v>677</v>
      </c>
      <c r="C341" t="s">
        <v>639</v>
      </c>
      <c r="D341" t="s">
        <v>651</v>
      </c>
      <c r="E341" t="s">
        <v>673</v>
      </c>
      <c r="F341">
        <v>528004120002</v>
      </c>
      <c r="G341" t="s">
        <v>642</v>
      </c>
      <c r="H341">
        <v>583148</v>
      </c>
      <c r="I341" t="s">
        <v>699</v>
      </c>
      <c r="J341">
        <v>202202</v>
      </c>
      <c r="K341">
        <v>44616</v>
      </c>
      <c r="L341" t="s">
        <v>644</v>
      </c>
      <c r="M341">
        <v>40043.58</v>
      </c>
      <c r="N341">
        <v>68.05</v>
      </c>
      <c r="O341" t="s">
        <v>645</v>
      </c>
      <c r="P341" s="428">
        <v>61.048999999999999</v>
      </c>
      <c r="Q341">
        <v>12643552</v>
      </c>
      <c r="R341" t="s">
        <v>646</v>
      </c>
      <c r="S341">
        <v>2030994</v>
      </c>
      <c r="T341" t="s">
        <v>1048</v>
      </c>
    </row>
    <row r="342" spans="1:20" x14ac:dyDescent="0.25">
      <c r="A342" t="s">
        <v>637</v>
      </c>
      <c r="B342" t="s">
        <v>677</v>
      </c>
      <c r="C342" t="s">
        <v>639</v>
      </c>
      <c r="D342" t="s">
        <v>651</v>
      </c>
      <c r="E342" t="s">
        <v>673</v>
      </c>
      <c r="F342">
        <v>528004120002</v>
      </c>
      <c r="G342" t="s">
        <v>642</v>
      </c>
      <c r="H342">
        <v>583148</v>
      </c>
      <c r="I342" t="s">
        <v>699</v>
      </c>
      <c r="J342">
        <v>202202</v>
      </c>
      <c r="K342">
        <v>44616</v>
      </c>
      <c r="L342" t="s">
        <v>644</v>
      </c>
      <c r="M342">
        <v>86431.75</v>
      </c>
      <c r="N342">
        <v>146.88</v>
      </c>
      <c r="O342" t="s">
        <v>645</v>
      </c>
      <c r="P342" s="428">
        <v>131.76900000000001</v>
      </c>
      <c r="Q342">
        <v>12643552</v>
      </c>
      <c r="R342" t="s">
        <v>646</v>
      </c>
      <c r="S342">
        <v>8540279</v>
      </c>
      <c r="T342" t="s">
        <v>1049</v>
      </c>
    </row>
    <row r="343" spans="1:20" x14ac:dyDescent="0.25">
      <c r="A343" t="s">
        <v>637</v>
      </c>
      <c r="B343" t="s">
        <v>677</v>
      </c>
      <c r="C343" t="s">
        <v>639</v>
      </c>
      <c r="D343" t="s">
        <v>651</v>
      </c>
      <c r="E343" t="s">
        <v>667</v>
      </c>
      <c r="F343">
        <v>528004120002</v>
      </c>
      <c r="G343" t="s">
        <v>642</v>
      </c>
      <c r="H343">
        <v>583149</v>
      </c>
      <c r="I343" t="s">
        <v>680</v>
      </c>
      <c r="J343">
        <v>202202</v>
      </c>
      <c r="K343">
        <v>44616</v>
      </c>
      <c r="L343" t="s">
        <v>644</v>
      </c>
      <c r="M343">
        <v>134615</v>
      </c>
      <c r="N343">
        <v>228.75</v>
      </c>
      <c r="O343" t="s">
        <v>645</v>
      </c>
      <c r="P343" s="428">
        <v>205.21600000000001</v>
      </c>
      <c r="Q343">
        <v>12643552</v>
      </c>
      <c r="R343" t="s">
        <v>646</v>
      </c>
      <c r="S343">
        <v>8540399</v>
      </c>
      <c r="T343" t="s">
        <v>1051</v>
      </c>
    </row>
    <row r="344" spans="1:20" x14ac:dyDescent="0.25">
      <c r="A344" t="s">
        <v>637</v>
      </c>
      <c r="B344" t="s">
        <v>677</v>
      </c>
      <c r="C344" t="s">
        <v>639</v>
      </c>
      <c r="D344" t="s">
        <v>651</v>
      </c>
      <c r="E344" t="s">
        <v>667</v>
      </c>
      <c r="F344">
        <v>528004120002</v>
      </c>
      <c r="G344" t="s">
        <v>642</v>
      </c>
      <c r="H344">
        <v>583149</v>
      </c>
      <c r="I344" t="s">
        <v>680</v>
      </c>
      <c r="J344">
        <v>202202</v>
      </c>
      <c r="K344">
        <v>44616</v>
      </c>
      <c r="L344" t="s">
        <v>644</v>
      </c>
      <c r="M344">
        <v>12081.91</v>
      </c>
      <c r="N344">
        <v>20.53</v>
      </c>
      <c r="O344" t="s">
        <v>645</v>
      </c>
      <c r="P344" s="428">
        <v>18.417999999999999</v>
      </c>
      <c r="Q344">
        <v>12643552</v>
      </c>
      <c r="R344" t="s">
        <v>646</v>
      </c>
      <c r="S344">
        <v>2036440</v>
      </c>
      <c r="T344" t="s">
        <v>1052</v>
      </c>
    </row>
    <row r="345" spans="1:20" x14ac:dyDescent="0.25">
      <c r="A345" t="s">
        <v>637</v>
      </c>
      <c r="B345" t="s">
        <v>677</v>
      </c>
      <c r="C345" t="s">
        <v>639</v>
      </c>
      <c r="D345" t="s">
        <v>651</v>
      </c>
      <c r="E345" t="s">
        <v>673</v>
      </c>
      <c r="F345">
        <v>528004120002</v>
      </c>
      <c r="G345" t="s">
        <v>642</v>
      </c>
      <c r="H345">
        <v>583148</v>
      </c>
      <c r="I345" t="s">
        <v>699</v>
      </c>
      <c r="J345">
        <v>202202</v>
      </c>
      <c r="K345">
        <v>44616</v>
      </c>
      <c r="L345" t="s">
        <v>644</v>
      </c>
      <c r="M345">
        <v>44558.04</v>
      </c>
      <c r="N345">
        <v>75.72</v>
      </c>
      <c r="O345" t="s">
        <v>645</v>
      </c>
      <c r="P345" s="428">
        <v>67.930000000000007</v>
      </c>
      <c r="Q345">
        <v>12643552</v>
      </c>
      <c r="R345" t="s">
        <v>646</v>
      </c>
      <c r="S345">
        <v>8540386</v>
      </c>
      <c r="T345" t="s">
        <v>1053</v>
      </c>
    </row>
    <row r="346" spans="1:20" x14ac:dyDescent="0.25">
      <c r="A346" t="s">
        <v>637</v>
      </c>
      <c r="B346" t="s">
        <v>677</v>
      </c>
      <c r="C346" t="s">
        <v>639</v>
      </c>
      <c r="D346" t="s">
        <v>651</v>
      </c>
      <c r="E346" t="s">
        <v>667</v>
      </c>
      <c r="F346">
        <v>528004120002</v>
      </c>
      <c r="G346" t="s">
        <v>642</v>
      </c>
      <c r="H346">
        <v>583149</v>
      </c>
      <c r="I346" t="s">
        <v>680</v>
      </c>
      <c r="J346">
        <v>202202</v>
      </c>
      <c r="K346">
        <v>44616</v>
      </c>
      <c r="L346" t="s">
        <v>644</v>
      </c>
      <c r="M346">
        <v>79638.44</v>
      </c>
      <c r="N346">
        <v>135.33000000000001</v>
      </c>
      <c r="O346" t="s">
        <v>645</v>
      </c>
      <c r="P346" s="428">
        <v>121.407</v>
      </c>
      <c r="Q346">
        <v>30485683</v>
      </c>
      <c r="R346" t="s">
        <v>646</v>
      </c>
      <c r="S346">
        <v>8540358</v>
      </c>
      <c r="T346" t="s">
        <v>1055</v>
      </c>
    </row>
    <row r="347" spans="1:20" x14ac:dyDescent="0.25">
      <c r="A347" t="s">
        <v>637</v>
      </c>
      <c r="B347" t="s">
        <v>754</v>
      </c>
      <c r="C347" t="s">
        <v>639</v>
      </c>
      <c r="D347" t="s">
        <v>651</v>
      </c>
      <c r="E347" t="s">
        <v>667</v>
      </c>
      <c r="F347">
        <v>528004120002</v>
      </c>
      <c r="G347" t="s">
        <v>642</v>
      </c>
      <c r="H347">
        <v>583149</v>
      </c>
      <c r="I347" t="s">
        <v>680</v>
      </c>
      <c r="J347">
        <v>202202</v>
      </c>
      <c r="K347">
        <v>44616</v>
      </c>
      <c r="L347" t="s">
        <v>644</v>
      </c>
      <c r="M347">
        <v>1255.6300000000001</v>
      </c>
      <c r="N347">
        <v>2.13</v>
      </c>
      <c r="O347" t="s">
        <v>645</v>
      </c>
      <c r="P347" s="428">
        <v>1.911</v>
      </c>
      <c r="Q347">
        <v>12643552</v>
      </c>
      <c r="R347" t="s">
        <v>646</v>
      </c>
      <c r="S347">
        <v>2036440</v>
      </c>
      <c r="T347" t="s">
        <v>1060</v>
      </c>
    </row>
    <row r="348" spans="1:20" x14ac:dyDescent="0.25">
      <c r="A348" t="s">
        <v>637</v>
      </c>
      <c r="B348" t="s">
        <v>754</v>
      </c>
      <c r="C348" t="s">
        <v>639</v>
      </c>
      <c r="D348" t="s">
        <v>651</v>
      </c>
      <c r="E348" t="s">
        <v>673</v>
      </c>
      <c r="F348">
        <v>528004120002</v>
      </c>
      <c r="G348" t="s">
        <v>642</v>
      </c>
      <c r="H348">
        <v>583148</v>
      </c>
      <c r="I348" t="s">
        <v>699</v>
      </c>
      <c r="J348">
        <v>202202</v>
      </c>
      <c r="K348">
        <v>44616</v>
      </c>
      <c r="L348" t="s">
        <v>644</v>
      </c>
      <c r="M348">
        <v>6588.09</v>
      </c>
      <c r="N348">
        <v>11.2</v>
      </c>
      <c r="O348" t="s">
        <v>645</v>
      </c>
      <c r="P348" s="428">
        <v>10.048</v>
      </c>
      <c r="Q348">
        <v>12643552</v>
      </c>
      <c r="R348" t="s">
        <v>646</v>
      </c>
      <c r="S348">
        <v>8540386</v>
      </c>
      <c r="T348" t="s">
        <v>1061</v>
      </c>
    </row>
    <row r="349" spans="1:20" x14ac:dyDescent="0.25">
      <c r="A349" t="s">
        <v>637</v>
      </c>
      <c r="B349" t="s">
        <v>754</v>
      </c>
      <c r="C349" t="s">
        <v>639</v>
      </c>
      <c r="D349" t="s">
        <v>651</v>
      </c>
      <c r="E349" t="s">
        <v>641</v>
      </c>
      <c r="F349">
        <v>528004120002</v>
      </c>
      <c r="G349" t="s">
        <v>642</v>
      </c>
      <c r="H349">
        <v>583135</v>
      </c>
      <c r="I349" t="s">
        <v>31</v>
      </c>
      <c r="J349">
        <v>202202</v>
      </c>
      <c r="K349">
        <v>44616</v>
      </c>
      <c r="L349" t="s">
        <v>644</v>
      </c>
      <c r="M349">
        <v>71305</v>
      </c>
      <c r="N349">
        <v>121.17</v>
      </c>
      <c r="O349" t="s">
        <v>645</v>
      </c>
      <c r="P349" s="428">
        <v>108.70399999999999</v>
      </c>
      <c r="Q349">
        <v>12643552</v>
      </c>
      <c r="R349" t="s">
        <v>646</v>
      </c>
      <c r="S349">
        <v>2023596</v>
      </c>
      <c r="T349" t="s">
        <v>1063</v>
      </c>
    </row>
    <row r="350" spans="1:20" x14ac:dyDescent="0.25">
      <c r="A350" t="s">
        <v>637</v>
      </c>
      <c r="B350" t="s">
        <v>754</v>
      </c>
      <c r="C350" t="s">
        <v>639</v>
      </c>
      <c r="D350" t="s">
        <v>663</v>
      </c>
      <c r="E350" t="s">
        <v>704</v>
      </c>
      <c r="F350">
        <v>528004120002</v>
      </c>
      <c r="G350" t="s">
        <v>642</v>
      </c>
      <c r="H350">
        <v>583137</v>
      </c>
      <c r="I350" t="s">
        <v>33</v>
      </c>
      <c r="J350">
        <v>202202</v>
      </c>
      <c r="K350">
        <v>44616</v>
      </c>
      <c r="L350" t="s">
        <v>644</v>
      </c>
      <c r="M350">
        <v>57925</v>
      </c>
      <c r="N350">
        <v>98.43</v>
      </c>
      <c r="O350" t="s">
        <v>645</v>
      </c>
      <c r="P350" s="428">
        <v>88.302999999999997</v>
      </c>
      <c r="Q350">
        <v>12643552</v>
      </c>
      <c r="R350" t="s">
        <v>646</v>
      </c>
      <c r="S350">
        <v>2038727</v>
      </c>
      <c r="T350" t="s">
        <v>1064</v>
      </c>
    </row>
    <row r="351" spans="1:20" x14ac:dyDescent="0.25">
      <c r="A351" t="s">
        <v>637</v>
      </c>
      <c r="B351" t="s">
        <v>754</v>
      </c>
      <c r="C351" t="s">
        <v>639</v>
      </c>
      <c r="D351" t="s">
        <v>651</v>
      </c>
      <c r="E351" t="s">
        <v>641</v>
      </c>
      <c r="F351">
        <v>528004120002</v>
      </c>
      <c r="G351" t="s">
        <v>642</v>
      </c>
      <c r="H351">
        <v>583152</v>
      </c>
      <c r="I351" t="s">
        <v>43</v>
      </c>
      <c r="J351">
        <v>202202</v>
      </c>
      <c r="K351">
        <v>44616</v>
      </c>
      <c r="L351" t="s">
        <v>644</v>
      </c>
      <c r="M351">
        <v>34155.31</v>
      </c>
      <c r="N351">
        <v>58.04</v>
      </c>
      <c r="O351" t="s">
        <v>645</v>
      </c>
      <c r="P351" s="428">
        <v>52.069000000000003</v>
      </c>
      <c r="Q351">
        <v>12643552</v>
      </c>
      <c r="R351" t="s">
        <v>646</v>
      </c>
      <c r="S351">
        <v>8540100</v>
      </c>
      <c r="T351" t="s">
        <v>1066</v>
      </c>
    </row>
    <row r="352" spans="1:20" x14ac:dyDescent="0.25">
      <c r="A352" t="s">
        <v>637</v>
      </c>
      <c r="B352" t="s">
        <v>677</v>
      </c>
      <c r="C352" t="s">
        <v>639</v>
      </c>
      <c r="D352" t="s">
        <v>695</v>
      </c>
      <c r="E352" t="s">
        <v>673</v>
      </c>
      <c r="F352">
        <v>528004120002</v>
      </c>
      <c r="G352" t="s">
        <v>642</v>
      </c>
      <c r="H352">
        <v>583133</v>
      </c>
      <c r="I352" t="s">
        <v>29</v>
      </c>
      <c r="J352">
        <v>202202</v>
      </c>
      <c r="K352">
        <v>44616</v>
      </c>
      <c r="L352" t="s">
        <v>644</v>
      </c>
      <c r="M352">
        <v>301293</v>
      </c>
      <c r="N352">
        <v>511.99</v>
      </c>
      <c r="O352" t="s">
        <v>645</v>
      </c>
      <c r="P352" s="428">
        <v>459.31599999999997</v>
      </c>
      <c r="Q352">
        <v>30485238</v>
      </c>
      <c r="R352" t="s">
        <v>646</v>
      </c>
      <c r="S352">
        <v>2046481</v>
      </c>
      <c r="T352" t="s">
        <v>1083</v>
      </c>
    </row>
    <row r="353" spans="1:20" x14ac:dyDescent="0.25">
      <c r="A353" t="s">
        <v>637</v>
      </c>
      <c r="B353" t="s">
        <v>677</v>
      </c>
      <c r="C353" t="s">
        <v>639</v>
      </c>
      <c r="D353" t="s">
        <v>651</v>
      </c>
      <c r="E353" t="s">
        <v>641</v>
      </c>
      <c r="F353">
        <v>528004120002</v>
      </c>
      <c r="G353" t="s">
        <v>642</v>
      </c>
      <c r="H353">
        <v>583138</v>
      </c>
      <c r="I353" t="s">
        <v>34</v>
      </c>
      <c r="J353">
        <v>202202</v>
      </c>
      <c r="K353">
        <v>44616</v>
      </c>
      <c r="L353" t="s">
        <v>644</v>
      </c>
      <c r="M353">
        <v>535196</v>
      </c>
      <c r="N353">
        <v>909.47</v>
      </c>
      <c r="O353" t="s">
        <v>645</v>
      </c>
      <c r="P353" s="428">
        <v>815.90200000000004</v>
      </c>
      <c r="Q353">
        <v>12643552</v>
      </c>
      <c r="R353" t="s">
        <v>646</v>
      </c>
      <c r="S353">
        <v>2024193</v>
      </c>
      <c r="T353" t="s">
        <v>1002</v>
      </c>
    </row>
    <row r="354" spans="1:20" x14ac:dyDescent="0.25">
      <c r="A354" t="s">
        <v>637</v>
      </c>
      <c r="B354" t="s">
        <v>677</v>
      </c>
      <c r="C354" t="s">
        <v>639</v>
      </c>
      <c r="D354" t="s">
        <v>695</v>
      </c>
      <c r="E354" t="s">
        <v>704</v>
      </c>
      <c r="F354">
        <v>528004120001</v>
      </c>
      <c r="G354" t="s">
        <v>705</v>
      </c>
      <c r="H354">
        <v>583128</v>
      </c>
      <c r="I354" t="s">
        <v>20</v>
      </c>
      <c r="J354">
        <v>202202</v>
      </c>
      <c r="K354">
        <v>44616</v>
      </c>
      <c r="L354" t="s">
        <v>644</v>
      </c>
      <c r="M354">
        <v>744143</v>
      </c>
      <c r="N354">
        <v>1264.54</v>
      </c>
      <c r="O354" t="s">
        <v>645</v>
      </c>
      <c r="P354" s="428">
        <v>1134.442</v>
      </c>
      <c r="Q354">
        <v>12643552</v>
      </c>
      <c r="R354" t="s">
        <v>646</v>
      </c>
      <c r="S354">
        <v>2012170</v>
      </c>
      <c r="T354" t="s">
        <v>1092</v>
      </c>
    </row>
    <row r="355" spans="1:20" x14ac:dyDescent="0.25">
      <c r="A355" t="s">
        <v>637</v>
      </c>
      <c r="B355" t="s">
        <v>677</v>
      </c>
      <c r="C355" t="s">
        <v>639</v>
      </c>
      <c r="D355" t="s">
        <v>640</v>
      </c>
      <c r="E355" t="s">
        <v>686</v>
      </c>
      <c r="F355">
        <v>528004120002</v>
      </c>
      <c r="G355" t="s">
        <v>642</v>
      </c>
      <c r="H355">
        <v>583153</v>
      </c>
      <c r="I355" t="s">
        <v>722</v>
      </c>
      <c r="J355">
        <v>202202</v>
      </c>
      <c r="K355">
        <v>44616</v>
      </c>
      <c r="L355" t="s">
        <v>644</v>
      </c>
      <c r="M355">
        <v>45497.13</v>
      </c>
      <c r="N355">
        <v>77.31</v>
      </c>
      <c r="O355" t="s">
        <v>645</v>
      </c>
      <c r="P355" s="428">
        <v>69.355999999999995</v>
      </c>
      <c r="Q355">
        <v>12643552</v>
      </c>
      <c r="R355" t="s">
        <v>646</v>
      </c>
      <c r="S355">
        <v>8540401</v>
      </c>
      <c r="T355" t="s">
        <v>1090</v>
      </c>
    </row>
    <row r="356" spans="1:20" x14ac:dyDescent="0.25">
      <c r="A356" t="s">
        <v>637</v>
      </c>
      <c r="B356" t="s">
        <v>677</v>
      </c>
      <c r="C356" t="s">
        <v>639</v>
      </c>
      <c r="D356" t="s">
        <v>651</v>
      </c>
      <c r="E356" t="s">
        <v>641</v>
      </c>
      <c r="F356">
        <v>528004120002</v>
      </c>
      <c r="G356" t="s">
        <v>642</v>
      </c>
      <c r="H356">
        <v>583136</v>
      </c>
      <c r="I356" t="s">
        <v>32</v>
      </c>
      <c r="J356">
        <v>202202</v>
      </c>
      <c r="K356">
        <v>44616</v>
      </c>
      <c r="L356" t="s">
        <v>644</v>
      </c>
      <c r="M356">
        <v>389836</v>
      </c>
      <c r="N356">
        <v>662.46</v>
      </c>
      <c r="O356" t="s">
        <v>645</v>
      </c>
      <c r="P356" s="428">
        <v>594.30499999999995</v>
      </c>
      <c r="Q356">
        <v>12643552</v>
      </c>
      <c r="R356" t="s">
        <v>646</v>
      </c>
      <c r="S356">
        <v>2035753</v>
      </c>
      <c r="T356" t="s">
        <v>1089</v>
      </c>
    </row>
    <row r="357" spans="1:20" x14ac:dyDescent="0.25">
      <c r="A357" t="s">
        <v>637</v>
      </c>
      <c r="B357" t="s">
        <v>677</v>
      </c>
      <c r="C357" t="s">
        <v>639</v>
      </c>
      <c r="D357" t="s">
        <v>695</v>
      </c>
      <c r="E357" t="s">
        <v>673</v>
      </c>
      <c r="F357">
        <v>528004120002</v>
      </c>
      <c r="G357" t="s">
        <v>642</v>
      </c>
      <c r="H357">
        <v>583133</v>
      </c>
      <c r="I357" t="s">
        <v>29</v>
      </c>
      <c r="J357">
        <v>202202</v>
      </c>
      <c r="K357">
        <v>44616</v>
      </c>
      <c r="L357" t="s">
        <v>644</v>
      </c>
      <c r="M357">
        <v>157238.54</v>
      </c>
      <c r="N357">
        <v>267.2</v>
      </c>
      <c r="O357" t="s">
        <v>645</v>
      </c>
      <c r="P357" s="428">
        <v>239.71</v>
      </c>
      <c r="Q357">
        <v>12643552</v>
      </c>
      <c r="R357" t="s">
        <v>646</v>
      </c>
      <c r="S357">
        <v>2024413</v>
      </c>
      <c r="T357" t="s">
        <v>1097</v>
      </c>
    </row>
    <row r="358" spans="1:20" x14ac:dyDescent="0.25">
      <c r="A358" t="s">
        <v>637</v>
      </c>
      <c r="B358" t="s">
        <v>677</v>
      </c>
      <c r="C358" t="s">
        <v>639</v>
      </c>
      <c r="D358" t="s">
        <v>640</v>
      </c>
      <c r="E358" t="s">
        <v>689</v>
      </c>
      <c r="F358">
        <v>528004120002</v>
      </c>
      <c r="G358" t="s">
        <v>642</v>
      </c>
      <c r="H358">
        <v>583156</v>
      </c>
      <c r="I358" t="s">
        <v>690</v>
      </c>
      <c r="J358">
        <v>202202</v>
      </c>
      <c r="K358">
        <v>44616</v>
      </c>
      <c r="L358" t="s">
        <v>644</v>
      </c>
      <c r="M358">
        <v>104681.63</v>
      </c>
      <c r="N358">
        <v>177.89</v>
      </c>
      <c r="O358" t="s">
        <v>645</v>
      </c>
      <c r="P358" s="428">
        <v>159.58799999999999</v>
      </c>
      <c r="Q358">
        <v>12643552</v>
      </c>
      <c r="R358" t="s">
        <v>646</v>
      </c>
      <c r="S358">
        <v>2013061</v>
      </c>
      <c r="T358" t="s">
        <v>1098</v>
      </c>
    </row>
    <row r="359" spans="1:20" x14ac:dyDescent="0.25">
      <c r="A359" t="s">
        <v>637</v>
      </c>
      <c r="B359" t="s">
        <v>677</v>
      </c>
      <c r="C359" t="s">
        <v>639</v>
      </c>
      <c r="D359" t="s">
        <v>663</v>
      </c>
      <c r="E359" t="s">
        <v>667</v>
      </c>
      <c r="F359">
        <v>528004120002</v>
      </c>
      <c r="G359" t="s">
        <v>642</v>
      </c>
      <c r="H359">
        <v>583136</v>
      </c>
      <c r="I359" t="s">
        <v>32</v>
      </c>
      <c r="J359">
        <v>202202</v>
      </c>
      <c r="K359">
        <v>44616</v>
      </c>
      <c r="L359" t="s">
        <v>644</v>
      </c>
      <c r="M359">
        <v>405417</v>
      </c>
      <c r="N359">
        <v>688.93</v>
      </c>
      <c r="O359" t="s">
        <v>645</v>
      </c>
      <c r="P359" s="428">
        <v>618.05200000000002</v>
      </c>
      <c r="Q359">
        <v>12643552</v>
      </c>
      <c r="R359" t="s">
        <v>646</v>
      </c>
      <c r="S359">
        <v>2023197</v>
      </c>
      <c r="T359" t="s">
        <v>1099</v>
      </c>
    </row>
    <row r="360" spans="1:20" x14ac:dyDescent="0.25">
      <c r="A360" t="s">
        <v>637</v>
      </c>
      <c r="B360" t="s">
        <v>677</v>
      </c>
      <c r="C360" t="s">
        <v>639</v>
      </c>
      <c r="D360" t="s">
        <v>663</v>
      </c>
      <c r="E360" t="s">
        <v>673</v>
      </c>
      <c r="F360">
        <v>528004120002</v>
      </c>
      <c r="G360" t="s">
        <v>642</v>
      </c>
      <c r="H360">
        <v>583134</v>
      </c>
      <c r="I360" t="s">
        <v>30</v>
      </c>
      <c r="J360">
        <v>202202</v>
      </c>
      <c r="K360">
        <v>44616</v>
      </c>
      <c r="L360" t="s">
        <v>644</v>
      </c>
      <c r="M360">
        <v>198070.66</v>
      </c>
      <c r="N360">
        <v>336.59</v>
      </c>
      <c r="O360" t="s">
        <v>645</v>
      </c>
      <c r="P360" s="428">
        <v>301.96100000000001</v>
      </c>
      <c r="Q360">
        <v>12643552</v>
      </c>
      <c r="R360" t="s">
        <v>646</v>
      </c>
      <c r="S360">
        <v>2030902</v>
      </c>
      <c r="T360" t="s">
        <v>1100</v>
      </c>
    </row>
    <row r="361" spans="1:20" x14ac:dyDescent="0.25">
      <c r="A361" t="s">
        <v>637</v>
      </c>
      <c r="B361" t="s">
        <v>677</v>
      </c>
      <c r="C361" t="s">
        <v>639</v>
      </c>
      <c r="D361" t="s">
        <v>651</v>
      </c>
      <c r="E361" t="s">
        <v>641</v>
      </c>
      <c r="F361">
        <v>528004120002</v>
      </c>
      <c r="G361" t="s">
        <v>642</v>
      </c>
      <c r="H361">
        <v>856778</v>
      </c>
      <c r="I361" t="s">
        <v>27</v>
      </c>
      <c r="J361">
        <v>202202</v>
      </c>
      <c r="K361">
        <v>44616</v>
      </c>
      <c r="L361" t="s">
        <v>644</v>
      </c>
      <c r="M361">
        <v>390639</v>
      </c>
      <c r="N361">
        <v>663.82</v>
      </c>
      <c r="O361" t="s">
        <v>645</v>
      </c>
      <c r="P361" s="428">
        <v>595.52499999999998</v>
      </c>
      <c r="Q361">
        <v>12643552</v>
      </c>
      <c r="R361" t="s">
        <v>646</v>
      </c>
      <c r="S361">
        <v>2041743</v>
      </c>
      <c r="T361" t="s">
        <v>1050</v>
      </c>
    </row>
    <row r="362" spans="1:20" x14ac:dyDescent="0.25">
      <c r="A362" t="s">
        <v>637</v>
      </c>
      <c r="B362" t="s">
        <v>677</v>
      </c>
      <c r="C362" t="s">
        <v>639</v>
      </c>
      <c r="D362" t="s">
        <v>663</v>
      </c>
      <c r="E362" t="s">
        <v>673</v>
      </c>
      <c r="F362">
        <v>528004120002</v>
      </c>
      <c r="G362" t="s">
        <v>642</v>
      </c>
      <c r="H362">
        <v>583133</v>
      </c>
      <c r="I362" t="s">
        <v>29</v>
      </c>
      <c r="J362">
        <v>202202</v>
      </c>
      <c r="K362">
        <v>44616</v>
      </c>
      <c r="L362" t="s">
        <v>644</v>
      </c>
      <c r="M362">
        <v>426111.46</v>
      </c>
      <c r="N362">
        <v>724.1</v>
      </c>
      <c r="O362" t="s">
        <v>645</v>
      </c>
      <c r="P362" s="428">
        <v>649.60299999999995</v>
      </c>
      <c r="Q362">
        <v>12643552</v>
      </c>
      <c r="R362" t="s">
        <v>646</v>
      </c>
      <c r="S362">
        <v>2014872</v>
      </c>
      <c r="T362" t="s">
        <v>1103</v>
      </c>
    </row>
    <row r="363" spans="1:20" x14ac:dyDescent="0.25">
      <c r="A363" t="s">
        <v>637</v>
      </c>
      <c r="B363" t="s">
        <v>677</v>
      </c>
      <c r="C363" t="s">
        <v>639</v>
      </c>
      <c r="D363" t="s">
        <v>651</v>
      </c>
      <c r="E363" t="s">
        <v>704</v>
      </c>
      <c r="F363">
        <v>528004120002</v>
      </c>
      <c r="G363" t="s">
        <v>642</v>
      </c>
      <c r="H363">
        <v>856779</v>
      </c>
      <c r="I363" t="s">
        <v>28</v>
      </c>
      <c r="J363">
        <v>202202</v>
      </c>
      <c r="K363">
        <v>44616</v>
      </c>
      <c r="L363" t="s">
        <v>644</v>
      </c>
      <c r="M363">
        <v>386621</v>
      </c>
      <c r="N363">
        <v>656.99</v>
      </c>
      <c r="O363" t="s">
        <v>645</v>
      </c>
      <c r="P363" s="428">
        <v>589.39800000000002</v>
      </c>
      <c r="Q363">
        <v>12643552</v>
      </c>
      <c r="R363" t="s">
        <v>646</v>
      </c>
      <c r="S363">
        <v>2039252</v>
      </c>
      <c r="T363" t="s">
        <v>1001</v>
      </c>
    </row>
    <row r="364" spans="1:20" x14ac:dyDescent="0.25">
      <c r="A364" t="s">
        <v>637</v>
      </c>
      <c r="B364" t="s">
        <v>677</v>
      </c>
      <c r="C364" t="s">
        <v>639</v>
      </c>
      <c r="D364" t="s">
        <v>640</v>
      </c>
      <c r="E364" t="s">
        <v>701</v>
      </c>
      <c r="F364">
        <v>528004120002</v>
      </c>
      <c r="G364" t="s">
        <v>642</v>
      </c>
      <c r="H364">
        <v>583154</v>
      </c>
      <c r="I364" t="s">
        <v>44</v>
      </c>
      <c r="J364">
        <v>202202</v>
      </c>
      <c r="K364">
        <v>44616</v>
      </c>
      <c r="L364" t="s">
        <v>644</v>
      </c>
      <c r="M364">
        <v>116941.3</v>
      </c>
      <c r="N364">
        <v>198.72</v>
      </c>
      <c r="O364" t="s">
        <v>645</v>
      </c>
      <c r="P364" s="428">
        <v>178.27500000000001</v>
      </c>
      <c r="Q364">
        <v>12643552</v>
      </c>
      <c r="R364" t="s">
        <v>646</v>
      </c>
      <c r="S364">
        <v>2020577</v>
      </c>
      <c r="T364" t="s">
        <v>1085</v>
      </c>
    </row>
    <row r="365" spans="1:20" x14ac:dyDescent="0.25">
      <c r="A365" t="s">
        <v>637</v>
      </c>
      <c r="B365" t="s">
        <v>677</v>
      </c>
      <c r="C365" t="s">
        <v>639</v>
      </c>
      <c r="D365" t="s">
        <v>663</v>
      </c>
      <c r="E365" t="s">
        <v>704</v>
      </c>
      <c r="F365">
        <v>528004120002</v>
      </c>
      <c r="G365" t="s">
        <v>642</v>
      </c>
      <c r="H365">
        <v>583137</v>
      </c>
      <c r="I365" t="s">
        <v>33</v>
      </c>
      <c r="J365">
        <v>202202</v>
      </c>
      <c r="K365">
        <v>44616</v>
      </c>
      <c r="L365" t="s">
        <v>644</v>
      </c>
      <c r="M365">
        <v>526864</v>
      </c>
      <c r="N365">
        <v>895.31</v>
      </c>
      <c r="O365" t="s">
        <v>645</v>
      </c>
      <c r="P365" s="428">
        <v>803.19899999999996</v>
      </c>
      <c r="Q365">
        <v>12643552</v>
      </c>
      <c r="R365" t="s">
        <v>646</v>
      </c>
      <c r="S365">
        <v>2038727</v>
      </c>
      <c r="T365" t="s">
        <v>1003</v>
      </c>
    </row>
    <row r="366" spans="1:20" x14ac:dyDescent="0.25">
      <c r="A366" t="s">
        <v>637</v>
      </c>
      <c r="B366" t="s">
        <v>677</v>
      </c>
      <c r="C366" t="s">
        <v>639</v>
      </c>
      <c r="D366" t="s">
        <v>651</v>
      </c>
      <c r="E366" t="s">
        <v>641</v>
      </c>
      <c r="F366">
        <v>528004120002</v>
      </c>
      <c r="G366" t="s">
        <v>642</v>
      </c>
      <c r="H366">
        <v>583152</v>
      </c>
      <c r="I366" t="s">
        <v>43</v>
      </c>
      <c r="J366">
        <v>202202</v>
      </c>
      <c r="K366">
        <v>44616</v>
      </c>
      <c r="L366" t="s">
        <v>644</v>
      </c>
      <c r="M366">
        <v>185725.36</v>
      </c>
      <c r="N366">
        <v>315.61</v>
      </c>
      <c r="O366" t="s">
        <v>645</v>
      </c>
      <c r="P366" s="428">
        <v>283.14</v>
      </c>
      <c r="Q366">
        <v>12643552</v>
      </c>
      <c r="R366" t="s">
        <v>646</v>
      </c>
      <c r="S366">
        <v>8540100</v>
      </c>
      <c r="T366" t="s">
        <v>1004</v>
      </c>
    </row>
    <row r="367" spans="1:20" x14ac:dyDescent="0.25">
      <c r="A367" t="s">
        <v>637</v>
      </c>
      <c r="B367" t="s">
        <v>754</v>
      </c>
      <c r="C367" t="s">
        <v>639</v>
      </c>
      <c r="D367" t="s">
        <v>640</v>
      </c>
      <c r="E367" t="s">
        <v>708</v>
      </c>
      <c r="F367">
        <v>528004120002</v>
      </c>
      <c r="G367" t="s">
        <v>642</v>
      </c>
      <c r="H367">
        <v>583155</v>
      </c>
      <c r="I367" t="s">
        <v>45</v>
      </c>
      <c r="J367">
        <v>202202</v>
      </c>
      <c r="K367">
        <v>44616</v>
      </c>
      <c r="L367" t="s">
        <v>644</v>
      </c>
      <c r="M367">
        <v>7915.59</v>
      </c>
      <c r="N367">
        <v>13.45</v>
      </c>
      <c r="O367" t="s">
        <v>645</v>
      </c>
      <c r="P367" s="428">
        <v>12.066000000000001</v>
      </c>
      <c r="Q367">
        <v>12643552</v>
      </c>
      <c r="R367" t="s">
        <v>646</v>
      </c>
      <c r="S367">
        <v>8540039</v>
      </c>
      <c r="T367" t="s">
        <v>1028</v>
      </c>
    </row>
    <row r="368" spans="1:20" x14ac:dyDescent="0.25">
      <c r="A368" t="s">
        <v>637</v>
      </c>
      <c r="B368" t="s">
        <v>736</v>
      </c>
      <c r="C368" t="s">
        <v>639</v>
      </c>
      <c r="D368" t="s">
        <v>695</v>
      </c>
      <c r="E368" t="s">
        <v>704</v>
      </c>
      <c r="F368">
        <v>528004120001</v>
      </c>
      <c r="G368" t="s">
        <v>705</v>
      </c>
      <c r="H368">
        <v>583128</v>
      </c>
      <c r="I368" t="s">
        <v>20</v>
      </c>
      <c r="J368">
        <v>202202</v>
      </c>
      <c r="K368">
        <v>44616</v>
      </c>
      <c r="L368" t="s">
        <v>644</v>
      </c>
      <c r="M368">
        <v>129000</v>
      </c>
      <c r="N368">
        <v>219.21</v>
      </c>
      <c r="O368" t="s">
        <v>645</v>
      </c>
      <c r="P368" s="428">
        <v>196.65700000000001</v>
      </c>
      <c r="Q368">
        <v>12643552</v>
      </c>
      <c r="R368" t="s">
        <v>646</v>
      </c>
      <c r="S368">
        <v>2012170</v>
      </c>
      <c r="T368" t="s">
        <v>1045</v>
      </c>
    </row>
    <row r="369" spans="1:20" x14ac:dyDescent="0.25">
      <c r="A369" t="s">
        <v>637</v>
      </c>
      <c r="B369" t="s">
        <v>736</v>
      </c>
      <c r="C369" t="s">
        <v>639</v>
      </c>
      <c r="D369" t="s">
        <v>640</v>
      </c>
      <c r="E369" t="s">
        <v>689</v>
      </c>
      <c r="F369">
        <v>528004120002</v>
      </c>
      <c r="G369" t="s">
        <v>642</v>
      </c>
      <c r="H369">
        <v>583156</v>
      </c>
      <c r="I369" t="s">
        <v>690</v>
      </c>
      <c r="J369">
        <v>202202</v>
      </c>
      <c r="K369">
        <v>44616</v>
      </c>
      <c r="L369" t="s">
        <v>644</v>
      </c>
      <c r="M369">
        <v>18946.88</v>
      </c>
      <c r="N369">
        <v>32.200000000000003</v>
      </c>
      <c r="O369" t="s">
        <v>645</v>
      </c>
      <c r="P369" s="428">
        <v>28.887</v>
      </c>
      <c r="Q369">
        <v>12643552</v>
      </c>
      <c r="R369" t="s">
        <v>646</v>
      </c>
      <c r="S369">
        <v>2013061</v>
      </c>
      <c r="T369" t="s">
        <v>1011</v>
      </c>
    </row>
    <row r="370" spans="1:20" x14ac:dyDescent="0.25">
      <c r="A370" t="s">
        <v>637</v>
      </c>
      <c r="B370" t="s">
        <v>754</v>
      </c>
      <c r="C370" t="s">
        <v>639</v>
      </c>
      <c r="D370" t="s">
        <v>640</v>
      </c>
      <c r="E370" t="s">
        <v>667</v>
      </c>
      <c r="F370">
        <v>528004120002</v>
      </c>
      <c r="G370" t="s">
        <v>642</v>
      </c>
      <c r="H370">
        <v>583149</v>
      </c>
      <c r="I370" t="s">
        <v>680</v>
      </c>
      <c r="J370">
        <v>202202</v>
      </c>
      <c r="K370">
        <v>44616</v>
      </c>
      <c r="L370" t="s">
        <v>644</v>
      </c>
      <c r="M370">
        <v>24511.67</v>
      </c>
      <c r="N370">
        <v>41.65</v>
      </c>
      <c r="O370" t="s">
        <v>645</v>
      </c>
      <c r="P370" s="428">
        <v>37.365000000000002</v>
      </c>
      <c r="Q370">
        <v>12643552</v>
      </c>
      <c r="R370" t="s">
        <v>646</v>
      </c>
      <c r="S370">
        <v>8540392</v>
      </c>
      <c r="T370" t="s">
        <v>1033</v>
      </c>
    </row>
    <row r="371" spans="1:20" x14ac:dyDescent="0.25">
      <c r="A371" t="s">
        <v>637</v>
      </c>
      <c r="B371" t="s">
        <v>736</v>
      </c>
      <c r="C371" t="s">
        <v>639</v>
      </c>
      <c r="D371" t="s">
        <v>640</v>
      </c>
      <c r="E371" t="s">
        <v>701</v>
      </c>
      <c r="F371">
        <v>528004120002</v>
      </c>
      <c r="G371" t="s">
        <v>642</v>
      </c>
      <c r="H371">
        <v>583154</v>
      </c>
      <c r="I371" t="s">
        <v>44</v>
      </c>
      <c r="J371">
        <v>202202</v>
      </c>
      <c r="K371">
        <v>44616</v>
      </c>
      <c r="L371" t="s">
        <v>644</v>
      </c>
      <c r="M371">
        <v>11944.44</v>
      </c>
      <c r="N371">
        <v>20.3</v>
      </c>
      <c r="O371" t="s">
        <v>645</v>
      </c>
      <c r="P371" s="428">
        <v>18.212</v>
      </c>
      <c r="Q371">
        <v>12643552</v>
      </c>
      <c r="R371" t="s">
        <v>646</v>
      </c>
      <c r="S371">
        <v>2020577</v>
      </c>
      <c r="T371" t="s">
        <v>1014</v>
      </c>
    </row>
    <row r="372" spans="1:20" x14ac:dyDescent="0.25">
      <c r="A372" t="s">
        <v>637</v>
      </c>
      <c r="B372" t="s">
        <v>736</v>
      </c>
      <c r="C372" t="s">
        <v>639</v>
      </c>
      <c r="D372" t="s">
        <v>718</v>
      </c>
      <c r="E372" t="s">
        <v>704</v>
      </c>
      <c r="F372">
        <v>528004120001</v>
      </c>
      <c r="G372" t="s">
        <v>705</v>
      </c>
      <c r="H372">
        <v>583128</v>
      </c>
      <c r="I372" t="s">
        <v>20</v>
      </c>
      <c r="J372">
        <v>202202</v>
      </c>
      <c r="K372">
        <v>44616</v>
      </c>
      <c r="L372" t="s">
        <v>644</v>
      </c>
      <c r="M372">
        <v>129000</v>
      </c>
      <c r="N372">
        <v>219.21</v>
      </c>
      <c r="O372" t="s">
        <v>645</v>
      </c>
      <c r="P372" s="428">
        <v>196.65700000000001</v>
      </c>
      <c r="Q372">
        <v>12643552</v>
      </c>
      <c r="R372" t="s">
        <v>646</v>
      </c>
      <c r="S372">
        <v>2031020</v>
      </c>
      <c r="T372" t="s">
        <v>1016</v>
      </c>
    </row>
    <row r="373" spans="1:20" x14ac:dyDescent="0.25">
      <c r="A373" t="s">
        <v>637</v>
      </c>
      <c r="B373" t="s">
        <v>754</v>
      </c>
      <c r="C373" t="s">
        <v>639</v>
      </c>
      <c r="D373" t="s">
        <v>640</v>
      </c>
      <c r="E373" t="s">
        <v>686</v>
      </c>
      <c r="F373">
        <v>528004120002</v>
      </c>
      <c r="G373" t="s">
        <v>642</v>
      </c>
      <c r="H373">
        <v>583150</v>
      </c>
      <c r="I373" t="s">
        <v>687</v>
      </c>
      <c r="J373">
        <v>202202</v>
      </c>
      <c r="K373">
        <v>44616</v>
      </c>
      <c r="L373" t="s">
        <v>644</v>
      </c>
      <c r="M373">
        <v>31712.39</v>
      </c>
      <c r="N373">
        <v>53.89</v>
      </c>
      <c r="O373" t="s">
        <v>645</v>
      </c>
      <c r="P373" s="428">
        <v>48.345999999999997</v>
      </c>
      <c r="Q373">
        <v>12643552</v>
      </c>
      <c r="R373" t="s">
        <v>646</v>
      </c>
      <c r="S373">
        <v>2011105</v>
      </c>
      <c r="T373" t="s">
        <v>1031</v>
      </c>
    </row>
    <row r="374" spans="1:20" x14ac:dyDescent="0.25">
      <c r="A374" t="s">
        <v>637</v>
      </c>
      <c r="B374" t="s">
        <v>736</v>
      </c>
      <c r="C374" t="s">
        <v>639</v>
      </c>
      <c r="D374" t="s">
        <v>651</v>
      </c>
      <c r="E374" t="s">
        <v>704</v>
      </c>
      <c r="F374">
        <v>528004120001</v>
      </c>
      <c r="G374" t="s">
        <v>705</v>
      </c>
      <c r="H374">
        <v>583127</v>
      </c>
      <c r="I374" t="s">
        <v>17</v>
      </c>
      <c r="J374">
        <v>202202</v>
      </c>
      <c r="K374">
        <v>44616</v>
      </c>
      <c r="L374" t="s">
        <v>644</v>
      </c>
      <c r="M374">
        <v>129000</v>
      </c>
      <c r="N374">
        <v>219.21</v>
      </c>
      <c r="O374" t="s">
        <v>645</v>
      </c>
      <c r="P374" s="428">
        <v>196.65700000000001</v>
      </c>
      <c r="Q374">
        <v>30485238</v>
      </c>
      <c r="R374" t="s">
        <v>646</v>
      </c>
      <c r="S374">
        <v>2019466</v>
      </c>
      <c r="T374" t="s">
        <v>1056</v>
      </c>
    </row>
    <row r="375" spans="1:20" x14ac:dyDescent="0.25">
      <c r="A375" t="s">
        <v>637</v>
      </c>
      <c r="B375" t="s">
        <v>736</v>
      </c>
      <c r="C375" t="s">
        <v>639</v>
      </c>
      <c r="D375" t="s">
        <v>651</v>
      </c>
      <c r="E375" t="s">
        <v>704</v>
      </c>
      <c r="F375">
        <v>528004120001</v>
      </c>
      <c r="G375" t="s">
        <v>705</v>
      </c>
      <c r="H375">
        <v>583128</v>
      </c>
      <c r="I375" t="s">
        <v>20</v>
      </c>
      <c r="J375">
        <v>202202</v>
      </c>
      <c r="K375">
        <v>44616</v>
      </c>
      <c r="L375" t="s">
        <v>644</v>
      </c>
      <c r="M375">
        <v>129000</v>
      </c>
      <c r="N375">
        <v>219.21</v>
      </c>
      <c r="O375" t="s">
        <v>645</v>
      </c>
      <c r="P375" s="428">
        <v>196.65700000000001</v>
      </c>
      <c r="Q375">
        <v>30485238</v>
      </c>
      <c r="R375" t="s">
        <v>646</v>
      </c>
      <c r="S375">
        <v>2022429</v>
      </c>
      <c r="T375" t="s">
        <v>1059</v>
      </c>
    </row>
    <row r="376" spans="1:20" x14ac:dyDescent="0.25">
      <c r="A376" t="s">
        <v>637</v>
      </c>
      <c r="B376" t="s">
        <v>754</v>
      </c>
      <c r="C376" t="s">
        <v>639</v>
      </c>
      <c r="D376" t="s">
        <v>651</v>
      </c>
      <c r="E376" t="s">
        <v>704</v>
      </c>
      <c r="F376">
        <v>528004120001</v>
      </c>
      <c r="G376" t="s">
        <v>705</v>
      </c>
      <c r="H376">
        <v>583127</v>
      </c>
      <c r="I376" t="s">
        <v>17</v>
      </c>
      <c r="J376">
        <v>202202</v>
      </c>
      <c r="K376">
        <v>44616</v>
      </c>
      <c r="L376" t="s">
        <v>644</v>
      </c>
      <c r="M376">
        <v>213255</v>
      </c>
      <c r="N376">
        <v>362.39</v>
      </c>
      <c r="O376" t="s">
        <v>645</v>
      </c>
      <c r="P376" s="428">
        <v>325.10700000000003</v>
      </c>
      <c r="Q376">
        <v>30485238</v>
      </c>
      <c r="R376" t="s">
        <v>646</v>
      </c>
      <c r="S376">
        <v>2019466</v>
      </c>
      <c r="T376" t="s">
        <v>1077</v>
      </c>
    </row>
    <row r="377" spans="1:20" x14ac:dyDescent="0.25">
      <c r="A377" t="s">
        <v>637</v>
      </c>
      <c r="B377" t="s">
        <v>754</v>
      </c>
      <c r="C377" t="s">
        <v>639</v>
      </c>
      <c r="D377" t="s">
        <v>651</v>
      </c>
      <c r="E377" t="s">
        <v>704</v>
      </c>
      <c r="F377">
        <v>528004120001</v>
      </c>
      <c r="G377" t="s">
        <v>705</v>
      </c>
      <c r="H377">
        <v>583128</v>
      </c>
      <c r="I377" t="s">
        <v>20</v>
      </c>
      <c r="J377">
        <v>202202</v>
      </c>
      <c r="K377">
        <v>44616</v>
      </c>
      <c r="L377" t="s">
        <v>644</v>
      </c>
      <c r="M377">
        <v>115630</v>
      </c>
      <c r="N377">
        <v>196.49</v>
      </c>
      <c r="O377" t="s">
        <v>645</v>
      </c>
      <c r="P377" s="428">
        <v>176.27500000000001</v>
      </c>
      <c r="Q377">
        <v>30485238</v>
      </c>
      <c r="R377" t="s">
        <v>646</v>
      </c>
      <c r="S377">
        <v>2022429</v>
      </c>
      <c r="T377" t="s">
        <v>1078</v>
      </c>
    </row>
    <row r="378" spans="1:20" x14ac:dyDescent="0.25">
      <c r="A378" t="s">
        <v>637</v>
      </c>
      <c r="B378" t="s">
        <v>736</v>
      </c>
      <c r="C378" t="s">
        <v>639</v>
      </c>
      <c r="D378" t="s">
        <v>695</v>
      </c>
      <c r="E378" t="s">
        <v>673</v>
      </c>
      <c r="F378">
        <v>528004120002</v>
      </c>
      <c r="G378" t="s">
        <v>642</v>
      </c>
      <c r="H378">
        <v>583133</v>
      </c>
      <c r="I378" t="s">
        <v>29</v>
      </c>
      <c r="J378">
        <v>202202</v>
      </c>
      <c r="K378">
        <v>44616</v>
      </c>
      <c r="L378" t="s">
        <v>644</v>
      </c>
      <c r="M378">
        <v>75267</v>
      </c>
      <c r="N378">
        <v>127.9</v>
      </c>
      <c r="O378" t="s">
        <v>645</v>
      </c>
      <c r="P378" s="428">
        <v>114.741</v>
      </c>
      <c r="Q378">
        <v>30485238</v>
      </c>
      <c r="R378" t="s">
        <v>646</v>
      </c>
      <c r="S378">
        <v>2046481</v>
      </c>
      <c r="T378" t="s">
        <v>1057</v>
      </c>
    </row>
    <row r="379" spans="1:20" x14ac:dyDescent="0.25">
      <c r="A379" t="s">
        <v>637</v>
      </c>
      <c r="B379" t="s">
        <v>754</v>
      </c>
      <c r="C379" t="s">
        <v>639</v>
      </c>
      <c r="D379" t="s">
        <v>695</v>
      </c>
      <c r="E379" t="s">
        <v>673</v>
      </c>
      <c r="F379">
        <v>528004120002</v>
      </c>
      <c r="G379" t="s">
        <v>642</v>
      </c>
      <c r="H379">
        <v>583133</v>
      </c>
      <c r="I379" t="s">
        <v>29</v>
      </c>
      <c r="J379">
        <v>202202</v>
      </c>
      <c r="K379">
        <v>44616</v>
      </c>
      <c r="L379" t="s">
        <v>644</v>
      </c>
      <c r="M379">
        <v>29534</v>
      </c>
      <c r="N379">
        <v>50.19</v>
      </c>
      <c r="O379" t="s">
        <v>645</v>
      </c>
      <c r="P379" s="428">
        <v>45.026000000000003</v>
      </c>
      <c r="Q379">
        <v>30485238</v>
      </c>
      <c r="R379" t="s">
        <v>646</v>
      </c>
      <c r="S379">
        <v>2046481</v>
      </c>
      <c r="T379" t="s">
        <v>1079</v>
      </c>
    </row>
    <row r="380" spans="1:20" x14ac:dyDescent="0.25">
      <c r="A380" t="s">
        <v>637</v>
      </c>
      <c r="B380" t="s">
        <v>736</v>
      </c>
      <c r="C380" t="s">
        <v>639</v>
      </c>
      <c r="D380" t="s">
        <v>651</v>
      </c>
      <c r="E380" t="s">
        <v>667</v>
      </c>
      <c r="F380">
        <v>528004120002</v>
      </c>
      <c r="G380" t="s">
        <v>642</v>
      </c>
      <c r="H380">
        <v>583149</v>
      </c>
      <c r="I380" t="s">
        <v>680</v>
      </c>
      <c r="J380">
        <v>202202</v>
      </c>
      <c r="K380">
        <v>44616</v>
      </c>
      <c r="L380" t="s">
        <v>644</v>
      </c>
      <c r="M380">
        <v>8759.26</v>
      </c>
      <c r="N380">
        <v>14.88</v>
      </c>
      <c r="O380" t="s">
        <v>645</v>
      </c>
      <c r="P380" s="428">
        <v>13.349</v>
      </c>
      <c r="Q380">
        <v>30485683</v>
      </c>
      <c r="R380" t="s">
        <v>646</v>
      </c>
      <c r="S380">
        <v>8540358</v>
      </c>
      <c r="T380" t="s">
        <v>1058</v>
      </c>
    </row>
    <row r="381" spans="1:20" x14ac:dyDescent="0.25">
      <c r="A381" t="s">
        <v>637</v>
      </c>
      <c r="B381" t="s">
        <v>736</v>
      </c>
      <c r="C381" t="s">
        <v>639</v>
      </c>
      <c r="D381" t="s">
        <v>663</v>
      </c>
      <c r="E381" t="s">
        <v>704</v>
      </c>
      <c r="F381">
        <v>528004120002</v>
      </c>
      <c r="G381" t="s">
        <v>642</v>
      </c>
      <c r="H381">
        <v>583137</v>
      </c>
      <c r="I381" t="s">
        <v>33</v>
      </c>
      <c r="J381">
        <v>202202</v>
      </c>
      <c r="K381">
        <v>44616</v>
      </c>
      <c r="L381" t="s">
        <v>644</v>
      </c>
      <c r="M381">
        <v>129000</v>
      </c>
      <c r="N381">
        <v>219.21</v>
      </c>
      <c r="O381" t="s">
        <v>645</v>
      </c>
      <c r="P381" s="428">
        <v>196.65700000000001</v>
      </c>
      <c r="Q381">
        <v>12643552</v>
      </c>
      <c r="R381" t="s">
        <v>646</v>
      </c>
      <c r="S381">
        <v>2038727</v>
      </c>
      <c r="T381" t="s">
        <v>1029</v>
      </c>
    </row>
    <row r="382" spans="1:20" x14ac:dyDescent="0.25">
      <c r="A382" t="s">
        <v>637</v>
      </c>
      <c r="B382" t="s">
        <v>736</v>
      </c>
      <c r="C382" t="s">
        <v>639</v>
      </c>
      <c r="D382" t="s">
        <v>651</v>
      </c>
      <c r="E382" t="s">
        <v>641</v>
      </c>
      <c r="F382">
        <v>528004120002</v>
      </c>
      <c r="G382" t="s">
        <v>642</v>
      </c>
      <c r="H382">
        <v>583152</v>
      </c>
      <c r="I382" t="s">
        <v>43</v>
      </c>
      <c r="J382">
        <v>202202</v>
      </c>
      <c r="K382">
        <v>44616</v>
      </c>
      <c r="L382" t="s">
        <v>644</v>
      </c>
      <c r="M382">
        <v>19479.87</v>
      </c>
      <c r="N382">
        <v>33.1</v>
      </c>
      <c r="O382" t="s">
        <v>645</v>
      </c>
      <c r="P382" s="428">
        <v>29.695</v>
      </c>
      <c r="Q382">
        <v>12643552</v>
      </c>
      <c r="R382" t="s">
        <v>646</v>
      </c>
      <c r="S382">
        <v>8540100</v>
      </c>
      <c r="T382" t="s">
        <v>1030</v>
      </c>
    </row>
    <row r="383" spans="1:20" x14ac:dyDescent="0.25">
      <c r="A383" t="s">
        <v>637</v>
      </c>
      <c r="B383" t="s">
        <v>754</v>
      </c>
      <c r="C383" t="s">
        <v>639</v>
      </c>
      <c r="D383" t="s">
        <v>640</v>
      </c>
      <c r="E383" t="s">
        <v>686</v>
      </c>
      <c r="F383">
        <v>528004120002</v>
      </c>
      <c r="G383" t="s">
        <v>642</v>
      </c>
      <c r="H383">
        <v>583153</v>
      </c>
      <c r="I383" t="s">
        <v>722</v>
      </c>
      <c r="J383">
        <v>202202</v>
      </c>
      <c r="K383">
        <v>44616</v>
      </c>
      <c r="L383" t="s">
        <v>644</v>
      </c>
      <c r="M383">
        <v>7226.88</v>
      </c>
      <c r="N383">
        <v>12.28</v>
      </c>
      <c r="O383" t="s">
        <v>645</v>
      </c>
      <c r="P383" s="428">
        <v>11.016999999999999</v>
      </c>
      <c r="Q383">
        <v>12643552</v>
      </c>
      <c r="R383" t="s">
        <v>646</v>
      </c>
      <c r="S383">
        <v>8540401</v>
      </c>
      <c r="T383" t="s">
        <v>1032</v>
      </c>
    </row>
    <row r="384" spans="1:20" x14ac:dyDescent="0.25">
      <c r="A384" t="s">
        <v>637</v>
      </c>
      <c r="B384" t="s">
        <v>754</v>
      </c>
      <c r="C384" t="s">
        <v>639</v>
      </c>
      <c r="D384" t="s">
        <v>640</v>
      </c>
      <c r="E384" t="s">
        <v>678</v>
      </c>
      <c r="F384">
        <v>528004120002</v>
      </c>
      <c r="G384" t="s">
        <v>642</v>
      </c>
      <c r="H384">
        <v>583147</v>
      </c>
      <c r="I384" t="s">
        <v>41</v>
      </c>
      <c r="J384">
        <v>202202</v>
      </c>
      <c r="K384">
        <v>44616</v>
      </c>
      <c r="L384" t="s">
        <v>644</v>
      </c>
      <c r="M384">
        <v>6140.25</v>
      </c>
      <c r="N384">
        <v>10.43</v>
      </c>
      <c r="O384" t="s">
        <v>645</v>
      </c>
      <c r="P384" s="428">
        <v>9.3569999999999993</v>
      </c>
      <c r="Q384">
        <v>12643552</v>
      </c>
      <c r="R384" t="s">
        <v>646</v>
      </c>
      <c r="S384">
        <v>2017279</v>
      </c>
      <c r="T384" t="s">
        <v>1034</v>
      </c>
    </row>
    <row r="385" spans="1:20" x14ac:dyDescent="0.25">
      <c r="A385" t="s">
        <v>637</v>
      </c>
      <c r="B385" t="s">
        <v>754</v>
      </c>
      <c r="C385" t="s">
        <v>639</v>
      </c>
      <c r="D385" t="s">
        <v>663</v>
      </c>
      <c r="E385" t="s">
        <v>673</v>
      </c>
      <c r="F385">
        <v>528004120002</v>
      </c>
      <c r="G385" t="s">
        <v>642</v>
      </c>
      <c r="H385">
        <v>583134</v>
      </c>
      <c r="I385" t="s">
        <v>30</v>
      </c>
      <c r="J385">
        <v>202202</v>
      </c>
      <c r="K385">
        <v>44616</v>
      </c>
      <c r="L385" t="s">
        <v>644</v>
      </c>
      <c r="M385">
        <v>42555</v>
      </c>
      <c r="N385">
        <v>72.31</v>
      </c>
      <c r="O385" t="s">
        <v>645</v>
      </c>
      <c r="P385" s="428">
        <v>64.870999999999995</v>
      </c>
      <c r="Q385">
        <v>12643552</v>
      </c>
      <c r="R385" t="s">
        <v>646</v>
      </c>
      <c r="S385">
        <v>2030902</v>
      </c>
      <c r="T385" t="s">
        <v>1065</v>
      </c>
    </row>
    <row r="386" spans="1:20" x14ac:dyDescent="0.25">
      <c r="A386" t="s">
        <v>637</v>
      </c>
      <c r="B386" t="s">
        <v>736</v>
      </c>
      <c r="C386" t="s">
        <v>639</v>
      </c>
      <c r="D386" t="s">
        <v>663</v>
      </c>
      <c r="E386" t="s">
        <v>673</v>
      </c>
      <c r="F386">
        <v>528004120002</v>
      </c>
      <c r="G386" t="s">
        <v>642</v>
      </c>
      <c r="H386">
        <v>583134</v>
      </c>
      <c r="I386" t="s">
        <v>30</v>
      </c>
      <c r="J386">
        <v>202202</v>
      </c>
      <c r="K386">
        <v>44616</v>
      </c>
      <c r="L386" t="s">
        <v>644</v>
      </c>
      <c r="M386">
        <v>99253</v>
      </c>
      <c r="N386">
        <v>168.66</v>
      </c>
      <c r="O386" t="s">
        <v>645</v>
      </c>
      <c r="P386" s="428">
        <v>151.30799999999999</v>
      </c>
      <c r="Q386">
        <v>12643552</v>
      </c>
      <c r="R386" t="s">
        <v>646</v>
      </c>
      <c r="S386">
        <v>2030902</v>
      </c>
      <c r="T386" t="s">
        <v>1035</v>
      </c>
    </row>
    <row r="387" spans="1:20" x14ac:dyDescent="0.25">
      <c r="A387" t="s">
        <v>637</v>
      </c>
      <c r="B387" t="s">
        <v>754</v>
      </c>
      <c r="C387" t="s">
        <v>639</v>
      </c>
      <c r="D387" t="s">
        <v>640</v>
      </c>
      <c r="E387" t="s">
        <v>701</v>
      </c>
      <c r="F387">
        <v>528004120002</v>
      </c>
      <c r="G387" t="s">
        <v>642</v>
      </c>
      <c r="H387">
        <v>583154</v>
      </c>
      <c r="I387" t="s">
        <v>44</v>
      </c>
      <c r="J387">
        <v>202202</v>
      </c>
      <c r="K387">
        <v>44616</v>
      </c>
      <c r="L387" t="s">
        <v>644</v>
      </c>
      <c r="M387">
        <v>19466.3</v>
      </c>
      <c r="N387">
        <v>33.08</v>
      </c>
      <c r="O387" t="s">
        <v>645</v>
      </c>
      <c r="P387" s="428">
        <v>29.677</v>
      </c>
      <c r="Q387">
        <v>12643552</v>
      </c>
      <c r="R387" t="s">
        <v>646</v>
      </c>
      <c r="S387">
        <v>2020577</v>
      </c>
      <c r="T387" t="s">
        <v>1036</v>
      </c>
    </row>
    <row r="388" spans="1:20" x14ac:dyDescent="0.25">
      <c r="A388" t="s">
        <v>637</v>
      </c>
      <c r="B388" t="s">
        <v>754</v>
      </c>
      <c r="C388" t="s">
        <v>639</v>
      </c>
      <c r="D388" t="s">
        <v>640</v>
      </c>
      <c r="E388" t="s">
        <v>673</v>
      </c>
      <c r="F388">
        <v>528004120002</v>
      </c>
      <c r="G388" t="s">
        <v>642</v>
      </c>
      <c r="H388">
        <v>583148</v>
      </c>
      <c r="I388" t="s">
        <v>699</v>
      </c>
      <c r="J388">
        <v>202202</v>
      </c>
      <c r="K388">
        <v>44616</v>
      </c>
      <c r="L388" t="s">
        <v>644</v>
      </c>
      <c r="M388">
        <v>10680.93</v>
      </c>
      <c r="N388">
        <v>18.149999999999999</v>
      </c>
      <c r="O388" t="s">
        <v>645</v>
      </c>
      <c r="P388" s="428">
        <v>16.283000000000001</v>
      </c>
      <c r="Q388">
        <v>12643552</v>
      </c>
      <c r="R388" t="s">
        <v>646</v>
      </c>
      <c r="S388">
        <v>8540206</v>
      </c>
      <c r="T388" t="s">
        <v>1024</v>
      </c>
    </row>
    <row r="389" spans="1:20" x14ac:dyDescent="0.25">
      <c r="A389" t="s">
        <v>637</v>
      </c>
      <c r="B389" t="s">
        <v>736</v>
      </c>
      <c r="C389" t="s">
        <v>639</v>
      </c>
      <c r="D389" t="s">
        <v>695</v>
      </c>
      <c r="E389" t="s">
        <v>673</v>
      </c>
      <c r="F389">
        <v>528004120002</v>
      </c>
      <c r="G389" t="s">
        <v>642</v>
      </c>
      <c r="H389">
        <v>583133</v>
      </c>
      <c r="I389" t="s">
        <v>29</v>
      </c>
      <c r="J389">
        <v>202202</v>
      </c>
      <c r="K389">
        <v>44616</v>
      </c>
      <c r="L389" t="s">
        <v>644</v>
      </c>
      <c r="M389">
        <v>41640.74</v>
      </c>
      <c r="N389">
        <v>70.760000000000005</v>
      </c>
      <c r="O389" t="s">
        <v>645</v>
      </c>
      <c r="P389" s="428">
        <v>63.48</v>
      </c>
      <c r="Q389">
        <v>12643552</v>
      </c>
      <c r="R389" t="s">
        <v>646</v>
      </c>
      <c r="S389">
        <v>2024413</v>
      </c>
      <c r="T389" t="s">
        <v>1025</v>
      </c>
    </row>
    <row r="390" spans="1:20" x14ac:dyDescent="0.25">
      <c r="A390" t="s">
        <v>637</v>
      </c>
      <c r="B390" t="s">
        <v>754</v>
      </c>
      <c r="C390" t="s">
        <v>639</v>
      </c>
      <c r="D390" t="s">
        <v>640</v>
      </c>
      <c r="E390" t="s">
        <v>689</v>
      </c>
      <c r="F390">
        <v>528004120002</v>
      </c>
      <c r="G390" t="s">
        <v>642</v>
      </c>
      <c r="H390">
        <v>583156</v>
      </c>
      <c r="I390" t="s">
        <v>690</v>
      </c>
      <c r="J390">
        <v>202202</v>
      </c>
      <c r="K390">
        <v>44616</v>
      </c>
      <c r="L390" t="s">
        <v>644</v>
      </c>
      <c r="M390">
        <v>14860.96</v>
      </c>
      <c r="N390">
        <v>25.25</v>
      </c>
      <c r="O390" t="s">
        <v>645</v>
      </c>
      <c r="P390" s="428">
        <v>22.652000000000001</v>
      </c>
      <c r="Q390">
        <v>12643552</v>
      </c>
      <c r="R390" t="s">
        <v>646</v>
      </c>
      <c r="S390">
        <v>2013061</v>
      </c>
      <c r="T390" t="s">
        <v>1026</v>
      </c>
    </row>
    <row r="391" spans="1:20" x14ac:dyDescent="0.25">
      <c r="A391" t="s">
        <v>637</v>
      </c>
      <c r="B391" t="s">
        <v>736</v>
      </c>
      <c r="C391" t="s">
        <v>639</v>
      </c>
      <c r="D391" t="s">
        <v>663</v>
      </c>
      <c r="E391" t="s">
        <v>673</v>
      </c>
      <c r="F391">
        <v>528004120002</v>
      </c>
      <c r="G391" t="s">
        <v>642</v>
      </c>
      <c r="H391">
        <v>583133</v>
      </c>
      <c r="I391" t="s">
        <v>29</v>
      </c>
      <c r="J391">
        <v>202202</v>
      </c>
      <c r="K391">
        <v>44616</v>
      </c>
      <c r="L391" t="s">
        <v>644</v>
      </c>
      <c r="M391">
        <v>129000</v>
      </c>
      <c r="N391">
        <v>219.21</v>
      </c>
      <c r="O391" t="s">
        <v>645</v>
      </c>
      <c r="P391" s="428">
        <v>196.65700000000001</v>
      </c>
      <c r="Q391">
        <v>12643552</v>
      </c>
      <c r="R391" t="s">
        <v>646</v>
      </c>
      <c r="S391">
        <v>2014872</v>
      </c>
      <c r="T391" t="s">
        <v>1027</v>
      </c>
    </row>
    <row r="392" spans="1:20" x14ac:dyDescent="0.25">
      <c r="A392" t="s">
        <v>637</v>
      </c>
      <c r="B392" t="s">
        <v>754</v>
      </c>
      <c r="C392" t="s">
        <v>639</v>
      </c>
      <c r="D392" t="s">
        <v>663</v>
      </c>
      <c r="E392" t="s">
        <v>673</v>
      </c>
      <c r="F392">
        <v>528004120002</v>
      </c>
      <c r="G392" t="s">
        <v>642</v>
      </c>
      <c r="H392">
        <v>583133</v>
      </c>
      <c r="I392" t="s">
        <v>29</v>
      </c>
      <c r="J392">
        <v>202202</v>
      </c>
      <c r="K392">
        <v>44616</v>
      </c>
      <c r="L392" t="s">
        <v>644</v>
      </c>
      <c r="M392">
        <v>71305</v>
      </c>
      <c r="N392">
        <v>121.17</v>
      </c>
      <c r="O392" t="s">
        <v>645</v>
      </c>
      <c r="P392" s="428">
        <v>108.70399999999999</v>
      </c>
      <c r="Q392">
        <v>12643552</v>
      </c>
      <c r="R392" t="s">
        <v>646</v>
      </c>
      <c r="S392">
        <v>2014872</v>
      </c>
      <c r="T392" t="s">
        <v>1062</v>
      </c>
    </row>
    <row r="393" spans="1:20" x14ac:dyDescent="0.25">
      <c r="A393" t="s">
        <v>637</v>
      </c>
      <c r="B393" t="s">
        <v>736</v>
      </c>
      <c r="C393" t="s">
        <v>639</v>
      </c>
      <c r="D393" t="s">
        <v>651</v>
      </c>
      <c r="E393" t="s">
        <v>667</v>
      </c>
      <c r="F393">
        <v>528004120002</v>
      </c>
      <c r="G393" t="s">
        <v>642</v>
      </c>
      <c r="H393">
        <v>583149</v>
      </c>
      <c r="I393" t="s">
        <v>680</v>
      </c>
      <c r="J393">
        <v>202202</v>
      </c>
      <c r="K393">
        <v>44616</v>
      </c>
      <c r="L393" t="s">
        <v>644</v>
      </c>
      <c r="M393">
        <v>30714.29</v>
      </c>
      <c r="N393">
        <v>52.19</v>
      </c>
      <c r="O393" t="s">
        <v>645</v>
      </c>
      <c r="P393" s="428">
        <v>46.820999999999998</v>
      </c>
      <c r="Q393">
        <v>12643552</v>
      </c>
      <c r="R393" t="s">
        <v>646</v>
      </c>
      <c r="S393">
        <v>8540399</v>
      </c>
      <c r="T393" t="s">
        <v>1037</v>
      </c>
    </row>
    <row r="394" spans="1:20" x14ac:dyDescent="0.25">
      <c r="A394" t="s">
        <v>637</v>
      </c>
      <c r="B394" t="s">
        <v>754</v>
      </c>
      <c r="C394" t="s">
        <v>639</v>
      </c>
      <c r="D394" t="s">
        <v>640</v>
      </c>
      <c r="E394" t="s">
        <v>673</v>
      </c>
      <c r="F394">
        <v>528004120002</v>
      </c>
      <c r="G394" t="s">
        <v>642</v>
      </c>
      <c r="H394">
        <v>583148</v>
      </c>
      <c r="I394" t="s">
        <v>699</v>
      </c>
      <c r="J394">
        <v>202202</v>
      </c>
      <c r="K394">
        <v>44616</v>
      </c>
      <c r="L394" t="s">
        <v>644</v>
      </c>
      <c r="M394">
        <v>5291.55</v>
      </c>
      <c r="N394">
        <v>8.99</v>
      </c>
      <c r="O394" t="s">
        <v>645</v>
      </c>
      <c r="P394" s="428">
        <v>8.0649999999999995</v>
      </c>
      <c r="Q394">
        <v>12643552</v>
      </c>
      <c r="R394" t="s">
        <v>646</v>
      </c>
      <c r="S394">
        <v>2013058</v>
      </c>
      <c r="T394" t="s">
        <v>1038</v>
      </c>
    </row>
    <row r="395" spans="1:20" x14ac:dyDescent="0.25">
      <c r="A395" t="s">
        <v>637</v>
      </c>
      <c r="B395" t="s">
        <v>736</v>
      </c>
      <c r="C395" t="s">
        <v>639</v>
      </c>
      <c r="D395" t="s">
        <v>651</v>
      </c>
      <c r="E395" t="s">
        <v>641</v>
      </c>
      <c r="F395">
        <v>528004120001</v>
      </c>
      <c r="G395" t="s">
        <v>705</v>
      </c>
      <c r="H395">
        <v>583129</v>
      </c>
      <c r="I395" t="s">
        <v>21</v>
      </c>
      <c r="J395">
        <v>202202</v>
      </c>
      <c r="K395">
        <v>44616</v>
      </c>
      <c r="L395" t="s">
        <v>644</v>
      </c>
      <c r="M395">
        <v>129000</v>
      </c>
      <c r="N395">
        <v>219.21</v>
      </c>
      <c r="O395" t="s">
        <v>645</v>
      </c>
      <c r="P395" s="428">
        <v>196.65700000000001</v>
      </c>
      <c r="Q395">
        <v>12643552</v>
      </c>
      <c r="R395" t="s">
        <v>646</v>
      </c>
      <c r="S395">
        <v>2034399</v>
      </c>
      <c r="T395" t="s">
        <v>1042</v>
      </c>
    </row>
    <row r="396" spans="1:20" x14ac:dyDescent="0.25">
      <c r="A396" t="s">
        <v>637</v>
      </c>
      <c r="B396" t="s">
        <v>754</v>
      </c>
      <c r="C396" t="s">
        <v>639</v>
      </c>
      <c r="D396" t="s">
        <v>695</v>
      </c>
      <c r="E396" t="s">
        <v>673</v>
      </c>
      <c r="F396">
        <v>528004120002</v>
      </c>
      <c r="G396" t="s">
        <v>642</v>
      </c>
      <c r="H396">
        <v>583133</v>
      </c>
      <c r="I396" t="s">
        <v>29</v>
      </c>
      <c r="J396">
        <v>202202</v>
      </c>
      <c r="K396">
        <v>44616</v>
      </c>
      <c r="L396" t="s">
        <v>644</v>
      </c>
      <c r="M396">
        <v>17619.189999999999</v>
      </c>
      <c r="N396">
        <v>29.94</v>
      </c>
      <c r="O396" t="s">
        <v>645</v>
      </c>
      <c r="P396" s="428">
        <v>26.86</v>
      </c>
      <c r="Q396">
        <v>12643552</v>
      </c>
      <c r="R396" t="s">
        <v>646</v>
      </c>
      <c r="S396">
        <v>2024413</v>
      </c>
      <c r="T396" t="s">
        <v>1069</v>
      </c>
    </row>
    <row r="397" spans="1:20" x14ac:dyDescent="0.25">
      <c r="A397" t="s">
        <v>637</v>
      </c>
      <c r="B397" t="s">
        <v>736</v>
      </c>
      <c r="C397" t="s">
        <v>639</v>
      </c>
      <c r="D397" t="s">
        <v>651</v>
      </c>
      <c r="E397" t="s">
        <v>641</v>
      </c>
      <c r="F397">
        <v>528004120002</v>
      </c>
      <c r="G397" t="s">
        <v>642</v>
      </c>
      <c r="H397">
        <v>856778</v>
      </c>
      <c r="I397" t="s">
        <v>27</v>
      </c>
      <c r="J397">
        <v>202202</v>
      </c>
      <c r="K397">
        <v>44616</v>
      </c>
      <c r="L397" t="s">
        <v>644</v>
      </c>
      <c r="M397">
        <v>97103</v>
      </c>
      <c r="N397">
        <v>165.01</v>
      </c>
      <c r="O397" t="s">
        <v>645</v>
      </c>
      <c r="P397" s="428">
        <v>148.03399999999999</v>
      </c>
      <c r="Q397">
        <v>12643552</v>
      </c>
      <c r="R397" t="s">
        <v>646</v>
      </c>
      <c r="S397">
        <v>2041743</v>
      </c>
      <c r="T397" t="s">
        <v>1043</v>
      </c>
    </row>
    <row r="398" spans="1:20" x14ac:dyDescent="0.25">
      <c r="A398" t="s">
        <v>637</v>
      </c>
      <c r="B398" t="s">
        <v>754</v>
      </c>
      <c r="C398" t="s">
        <v>639</v>
      </c>
      <c r="D398" t="s">
        <v>640</v>
      </c>
      <c r="E398" t="s">
        <v>673</v>
      </c>
      <c r="F398">
        <v>528004120002</v>
      </c>
      <c r="G398" t="s">
        <v>642</v>
      </c>
      <c r="H398">
        <v>583146</v>
      </c>
      <c r="I398" t="s">
        <v>683</v>
      </c>
      <c r="J398">
        <v>202202</v>
      </c>
      <c r="K398">
        <v>44616</v>
      </c>
      <c r="L398" t="s">
        <v>644</v>
      </c>
      <c r="M398">
        <v>22514.25</v>
      </c>
      <c r="N398">
        <v>38.26</v>
      </c>
      <c r="O398" t="s">
        <v>645</v>
      </c>
      <c r="P398" s="428">
        <v>34.323999999999998</v>
      </c>
      <c r="Q398">
        <v>12643552</v>
      </c>
      <c r="R398" t="s">
        <v>646</v>
      </c>
      <c r="S398">
        <v>8540353</v>
      </c>
      <c r="T398" t="s">
        <v>1041</v>
      </c>
    </row>
    <row r="399" spans="1:20" x14ac:dyDescent="0.25">
      <c r="A399" t="s">
        <v>637</v>
      </c>
      <c r="B399" t="s">
        <v>754</v>
      </c>
      <c r="C399" t="s">
        <v>639</v>
      </c>
      <c r="D399" t="s">
        <v>640</v>
      </c>
      <c r="E399" t="s">
        <v>678</v>
      </c>
      <c r="F399">
        <v>528004120002</v>
      </c>
      <c r="G399" t="s">
        <v>642</v>
      </c>
      <c r="H399">
        <v>583147</v>
      </c>
      <c r="I399" t="s">
        <v>41</v>
      </c>
      <c r="J399">
        <v>202202</v>
      </c>
      <c r="K399">
        <v>44616</v>
      </c>
      <c r="L399" t="s">
        <v>644</v>
      </c>
      <c r="M399">
        <v>16440.82</v>
      </c>
      <c r="N399">
        <v>27.94</v>
      </c>
      <c r="O399" t="s">
        <v>645</v>
      </c>
      <c r="P399" s="428">
        <v>25.065000000000001</v>
      </c>
      <c r="Q399">
        <v>12643552</v>
      </c>
      <c r="R399" t="s">
        <v>646</v>
      </c>
      <c r="S399">
        <v>2014079</v>
      </c>
      <c r="T399" t="s">
        <v>1039</v>
      </c>
    </row>
    <row r="400" spans="1:20" x14ac:dyDescent="0.25">
      <c r="A400" t="s">
        <v>637</v>
      </c>
      <c r="B400" t="s">
        <v>736</v>
      </c>
      <c r="C400" t="s">
        <v>639</v>
      </c>
      <c r="D400" t="s">
        <v>651</v>
      </c>
      <c r="E400" t="s">
        <v>673</v>
      </c>
      <c r="F400">
        <v>528004120002</v>
      </c>
      <c r="G400" t="s">
        <v>642</v>
      </c>
      <c r="H400">
        <v>583148</v>
      </c>
      <c r="I400" t="s">
        <v>699</v>
      </c>
      <c r="J400">
        <v>202202</v>
      </c>
      <c r="K400">
        <v>44616</v>
      </c>
      <c r="L400" t="s">
        <v>644</v>
      </c>
      <c r="M400">
        <v>15385.32</v>
      </c>
      <c r="N400">
        <v>26.14</v>
      </c>
      <c r="O400" t="s">
        <v>645</v>
      </c>
      <c r="P400" s="428">
        <v>23.451000000000001</v>
      </c>
      <c r="Q400">
        <v>12643552</v>
      </c>
      <c r="R400" t="s">
        <v>646</v>
      </c>
      <c r="S400">
        <v>8540279</v>
      </c>
      <c r="T400" t="s">
        <v>1040</v>
      </c>
    </row>
    <row r="401" spans="1:20" x14ac:dyDescent="0.25">
      <c r="A401" t="s">
        <v>637</v>
      </c>
      <c r="B401" t="s">
        <v>736</v>
      </c>
      <c r="C401" t="s">
        <v>639</v>
      </c>
      <c r="D401" t="s">
        <v>651</v>
      </c>
      <c r="E401" t="s">
        <v>641</v>
      </c>
      <c r="F401">
        <v>528004120002</v>
      </c>
      <c r="G401" t="s">
        <v>642</v>
      </c>
      <c r="H401">
        <v>583138</v>
      </c>
      <c r="I401" t="s">
        <v>34</v>
      </c>
      <c r="J401">
        <v>202202</v>
      </c>
      <c r="K401">
        <v>44616</v>
      </c>
      <c r="L401" t="s">
        <v>644</v>
      </c>
      <c r="M401">
        <v>129000</v>
      </c>
      <c r="N401">
        <v>219.21</v>
      </c>
      <c r="O401" t="s">
        <v>645</v>
      </c>
      <c r="P401" s="428">
        <v>196.65700000000001</v>
      </c>
      <c r="Q401">
        <v>12643552</v>
      </c>
      <c r="R401" t="s">
        <v>646</v>
      </c>
      <c r="S401">
        <v>2024193</v>
      </c>
      <c r="T401" t="s">
        <v>1044</v>
      </c>
    </row>
    <row r="402" spans="1:20" x14ac:dyDescent="0.25">
      <c r="A402" t="s">
        <v>637</v>
      </c>
      <c r="B402" t="s">
        <v>754</v>
      </c>
      <c r="C402" t="s">
        <v>639</v>
      </c>
      <c r="D402" t="s">
        <v>718</v>
      </c>
      <c r="E402" t="s">
        <v>704</v>
      </c>
      <c r="F402">
        <v>528004120001</v>
      </c>
      <c r="G402" t="s">
        <v>705</v>
      </c>
      <c r="H402">
        <v>583128</v>
      </c>
      <c r="I402" t="s">
        <v>20</v>
      </c>
      <c r="J402">
        <v>202202</v>
      </c>
      <c r="K402">
        <v>44616</v>
      </c>
      <c r="L402" t="s">
        <v>644</v>
      </c>
      <c r="M402">
        <v>107782</v>
      </c>
      <c r="N402">
        <v>183.16</v>
      </c>
      <c r="O402" t="s">
        <v>645</v>
      </c>
      <c r="P402" s="428">
        <v>164.316</v>
      </c>
      <c r="Q402">
        <v>12643552</v>
      </c>
      <c r="R402" t="s">
        <v>646</v>
      </c>
      <c r="S402">
        <v>2031020</v>
      </c>
      <c r="T402" t="s">
        <v>1046</v>
      </c>
    </row>
    <row r="403" spans="1:20" x14ac:dyDescent="0.25">
      <c r="A403" t="s">
        <v>637</v>
      </c>
      <c r="B403" t="s">
        <v>754</v>
      </c>
      <c r="C403" t="s">
        <v>639</v>
      </c>
      <c r="D403" t="s">
        <v>695</v>
      </c>
      <c r="E403" t="s">
        <v>704</v>
      </c>
      <c r="F403">
        <v>528004120001</v>
      </c>
      <c r="G403" t="s">
        <v>705</v>
      </c>
      <c r="H403">
        <v>583128</v>
      </c>
      <c r="I403" t="s">
        <v>20</v>
      </c>
      <c r="J403">
        <v>202202</v>
      </c>
      <c r="K403">
        <v>44616</v>
      </c>
      <c r="L403" t="s">
        <v>644</v>
      </c>
      <c r="M403">
        <v>99441</v>
      </c>
      <c r="N403">
        <v>168.98</v>
      </c>
      <c r="O403" t="s">
        <v>645</v>
      </c>
      <c r="P403" s="428">
        <v>151.595</v>
      </c>
      <c r="Q403">
        <v>12643552</v>
      </c>
      <c r="R403" t="s">
        <v>646</v>
      </c>
      <c r="S403">
        <v>2012170</v>
      </c>
      <c r="T403" t="s">
        <v>1071</v>
      </c>
    </row>
    <row r="404" spans="1:20" x14ac:dyDescent="0.25">
      <c r="A404" t="s">
        <v>637</v>
      </c>
      <c r="B404" t="s">
        <v>736</v>
      </c>
      <c r="C404" t="s">
        <v>639</v>
      </c>
      <c r="D404" t="s">
        <v>651</v>
      </c>
      <c r="E404" t="s">
        <v>673</v>
      </c>
      <c r="F404">
        <v>528004120002</v>
      </c>
      <c r="G404" t="s">
        <v>642</v>
      </c>
      <c r="H404">
        <v>583148</v>
      </c>
      <c r="I404" t="s">
        <v>699</v>
      </c>
      <c r="J404">
        <v>202202</v>
      </c>
      <c r="K404">
        <v>44616</v>
      </c>
      <c r="L404" t="s">
        <v>644</v>
      </c>
      <c r="M404">
        <v>9974.33</v>
      </c>
      <c r="N404">
        <v>16.95</v>
      </c>
      <c r="O404" t="s">
        <v>645</v>
      </c>
      <c r="P404" s="428">
        <v>15.206</v>
      </c>
      <c r="Q404">
        <v>12643552</v>
      </c>
      <c r="R404" t="s">
        <v>646</v>
      </c>
      <c r="S404">
        <v>2030994</v>
      </c>
      <c r="T404" t="s">
        <v>1047</v>
      </c>
    </row>
    <row r="405" spans="1:20" x14ac:dyDescent="0.25">
      <c r="A405" t="s">
        <v>637</v>
      </c>
      <c r="B405" t="s">
        <v>736</v>
      </c>
      <c r="C405" t="s">
        <v>639</v>
      </c>
      <c r="D405" t="s">
        <v>651</v>
      </c>
      <c r="E405" t="s">
        <v>667</v>
      </c>
      <c r="F405">
        <v>528004120002</v>
      </c>
      <c r="G405" t="s">
        <v>642</v>
      </c>
      <c r="H405">
        <v>583149</v>
      </c>
      <c r="I405" t="s">
        <v>680</v>
      </c>
      <c r="J405">
        <v>202202</v>
      </c>
      <c r="K405">
        <v>44616</v>
      </c>
      <c r="L405" t="s">
        <v>644</v>
      </c>
      <c r="M405">
        <v>3034.47</v>
      </c>
      <c r="N405">
        <v>5.16</v>
      </c>
      <c r="O405" t="s">
        <v>645</v>
      </c>
      <c r="P405" s="428">
        <v>4.6289999999999996</v>
      </c>
      <c r="Q405">
        <v>12643552</v>
      </c>
      <c r="R405" t="s">
        <v>646</v>
      </c>
      <c r="S405">
        <v>2036440</v>
      </c>
      <c r="T405" t="s">
        <v>1019</v>
      </c>
    </row>
    <row r="406" spans="1:20" x14ac:dyDescent="0.25">
      <c r="A406" t="s">
        <v>637</v>
      </c>
      <c r="B406" t="s">
        <v>736</v>
      </c>
      <c r="C406" t="s">
        <v>639</v>
      </c>
      <c r="D406" t="s">
        <v>651</v>
      </c>
      <c r="E406" t="s">
        <v>673</v>
      </c>
      <c r="F406">
        <v>528004120002</v>
      </c>
      <c r="G406" t="s">
        <v>642</v>
      </c>
      <c r="H406">
        <v>583148</v>
      </c>
      <c r="I406" t="s">
        <v>699</v>
      </c>
      <c r="J406">
        <v>202202</v>
      </c>
      <c r="K406">
        <v>44616</v>
      </c>
      <c r="L406" t="s">
        <v>644</v>
      </c>
      <c r="M406">
        <v>10672.66</v>
      </c>
      <c r="N406">
        <v>18.14</v>
      </c>
      <c r="O406" t="s">
        <v>645</v>
      </c>
      <c r="P406" s="428">
        <v>16.274000000000001</v>
      </c>
      <c r="Q406">
        <v>12643552</v>
      </c>
      <c r="R406" t="s">
        <v>646</v>
      </c>
      <c r="S406">
        <v>8540386</v>
      </c>
      <c r="T406" t="s">
        <v>1020</v>
      </c>
    </row>
    <row r="407" spans="1:20" x14ac:dyDescent="0.25">
      <c r="A407" t="s">
        <v>637</v>
      </c>
      <c r="B407" t="s">
        <v>754</v>
      </c>
      <c r="C407" t="s">
        <v>639</v>
      </c>
      <c r="D407" t="s">
        <v>651</v>
      </c>
      <c r="E407" t="s">
        <v>641</v>
      </c>
      <c r="F407">
        <v>528004120001</v>
      </c>
      <c r="G407" t="s">
        <v>705</v>
      </c>
      <c r="H407">
        <v>583129</v>
      </c>
      <c r="I407" t="s">
        <v>21</v>
      </c>
      <c r="J407">
        <v>202202</v>
      </c>
      <c r="K407">
        <v>44616</v>
      </c>
      <c r="L407" t="s">
        <v>644</v>
      </c>
      <c r="M407">
        <v>170988</v>
      </c>
      <c r="N407">
        <v>290.56</v>
      </c>
      <c r="O407" t="s">
        <v>645</v>
      </c>
      <c r="P407" s="428">
        <v>260.66699999999997</v>
      </c>
      <c r="Q407">
        <v>12643552</v>
      </c>
      <c r="R407" t="s">
        <v>646</v>
      </c>
      <c r="S407">
        <v>2034399</v>
      </c>
      <c r="T407" t="s">
        <v>1074</v>
      </c>
    </row>
    <row r="408" spans="1:20" x14ac:dyDescent="0.25">
      <c r="A408" t="s">
        <v>637</v>
      </c>
      <c r="B408" t="s">
        <v>736</v>
      </c>
      <c r="C408" t="s">
        <v>639</v>
      </c>
      <c r="D408" t="s">
        <v>663</v>
      </c>
      <c r="E408" t="s">
        <v>667</v>
      </c>
      <c r="F408">
        <v>528004120002</v>
      </c>
      <c r="G408" t="s">
        <v>642</v>
      </c>
      <c r="H408">
        <v>583136</v>
      </c>
      <c r="I408" t="s">
        <v>32</v>
      </c>
      <c r="J408">
        <v>202202</v>
      </c>
      <c r="K408">
        <v>44616</v>
      </c>
      <c r="L408" t="s">
        <v>644</v>
      </c>
      <c r="M408">
        <v>100987</v>
      </c>
      <c r="N408">
        <v>171.61</v>
      </c>
      <c r="O408" t="s">
        <v>645</v>
      </c>
      <c r="P408" s="428">
        <v>153.95400000000001</v>
      </c>
      <c r="Q408">
        <v>12643552</v>
      </c>
      <c r="R408" t="s">
        <v>646</v>
      </c>
      <c r="S408">
        <v>2023197</v>
      </c>
      <c r="T408" t="s">
        <v>1021</v>
      </c>
    </row>
    <row r="409" spans="1:20" x14ac:dyDescent="0.25">
      <c r="A409" t="s">
        <v>637</v>
      </c>
      <c r="B409" t="s">
        <v>736</v>
      </c>
      <c r="C409" t="s">
        <v>639</v>
      </c>
      <c r="D409" t="s">
        <v>651</v>
      </c>
      <c r="E409" t="s">
        <v>641</v>
      </c>
      <c r="F409">
        <v>528004120002</v>
      </c>
      <c r="G409" t="s">
        <v>642</v>
      </c>
      <c r="H409">
        <v>583136</v>
      </c>
      <c r="I409" t="s">
        <v>32</v>
      </c>
      <c r="J409">
        <v>202202</v>
      </c>
      <c r="K409">
        <v>44616</v>
      </c>
      <c r="L409" t="s">
        <v>644</v>
      </c>
      <c r="M409">
        <v>97103</v>
      </c>
      <c r="N409">
        <v>165.01</v>
      </c>
      <c r="O409" t="s">
        <v>645</v>
      </c>
      <c r="P409" s="428">
        <v>148.03399999999999</v>
      </c>
      <c r="Q409">
        <v>12643552</v>
      </c>
      <c r="R409" t="s">
        <v>646</v>
      </c>
      <c r="S409">
        <v>2035753</v>
      </c>
      <c r="T409" t="s">
        <v>1022</v>
      </c>
    </row>
    <row r="410" spans="1:20" x14ac:dyDescent="0.25">
      <c r="A410" t="s">
        <v>637</v>
      </c>
      <c r="B410" t="s">
        <v>736</v>
      </c>
      <c r="C410" t="s">
        <v>639</v>
      </c>
      <c r="D410" t="s">
        <v>651</v>
      </c>
      <c r="E410" t="s">
        <v>673</v>
      </c>
      <c r="F410">
        <v>528004120002</v>
      </c>
      <c r="G410" t="s">
        <v>642</v>
      </c>
      <c r="H410">
        <v>583148</v>
      </c>
      <c r="I410" t="s">
        <v>699</v>
      </c>
      <c r="J410">
        <v>202202</v>
      </c>
      <c r="K410">
        <v>44616</v>
      </c>
      <c r="L410" t="s">
        <v>644</v>
      </c>
      <c r="M410">
        <v>8706.4</v>
      </c>
      <c r="N410">
        <v>14.79</v>
      </c>
      <c r="O410" t="s">
        <v>645</v>
      </c>
      <c r="P410" s="428">
        <v>13.268000000000001</v>
      </c>
      <c r="Q410">
        <v>12643552</v>
      </c>
      <c r="R410" t="s">
        <v>646</v>
      </c>
      <c r="S410">
        <v>2027008</v>
      </c>
      <c r="T410" t="s">
        <v>1023</v>
      </c>
    </row>
    <row r="411" spans="1:20" x14ac:dyDescent="0.25">
      <c r="A411" t="s">
        <v>637</v>
      </c>
      <c r="B411" t="s">
        <v>736</v>
      </c>
      <c r="C411" t="s">
        <v>639</v>
      </c>
      <c r="D411" t="s">
        <v>651</v>
      </c>
      <c r="E411" t="s">
        <v>641</v>
      </c>
      <c r="F411">
        <v>528004120002</v>
      </c>
      <c r="G411" t="s">
        <v>642</v>
      </c>
      <c r="H411">
        <v>583135</v>
      </c>
      <c r="I411" t="s">
        <v>31</v>
      </c>
      <c r="J411">
        <v>202202</v>
      </c>
      <c r="K411">
        <v>44616</v>
      </c>
      <c r="L411" t="s">
        <v>644</v>
      </c>
      <c r="M411">
        <v>129000</v>
      </c>
      <c r="N411">
        <v>219.21</v>
      </c>
      <c r="O411" t="s">
        <v>645</v>
      </c>
      <c r="P411" s="428">
        <v>196.65700000000001</v>
      </c>
      <c r="Q411">
        <v>12643552</v>
      </c>
      <c r="R411" t="s">
        <v>646</v>
      </c>
      <c r="S411">
        <v>2023596</v>
      </c>
      <c r="T411" t="s">
        <v>1017</v>
      </c>
    </row>
    <row r="412" spans="1:20" x14ac:dyDescent="0.25">
      <c r="A412" t="s">
        <v>637</v>
      </c>
      <c r="B412" t="s">
        <v>736</v>
      </c>
      <c r="C412" t="s">
        <v>639</v>
      </c>
      <c r="D412" t="s">
        <v>651</v>
      </c>
      <c r="E412" t="s">
        <v>704</v>
      </c>
      <c r="F412">
        <v>528004120002</v>
      </c>
      <c r="G412" t="s">
        <v>642</v>
      </c>
      <c r="H412">
        <v>856779</v>
      </c>
      <c r="I412" t="s">
        <v>28</v>
      </c>
      <c r="J412">
        <v>202202</v>
      </c>
      <c r="K412">
        <v>44616</v>
      </c>
      <c r="L412" t="s">
        <v>644</v>
      </c>
      <c r="M412">
        <v>97103</v>
      </c>
      <c r="N412">
        <v>165.01</v>
      </c>
      <c r="O412" t="s">
        <v>645</v>
      </c>
      <c r="P412" s="428">
        <v>148.03399999999999</v>
      </c>
      <c r="Q412">
        <v>12643552</v>
      </c>
      <c r="R412" t="s">
        <v>646</v>
      </c>
      <c r="S412">
        <v>2039252</v>
      </c>
      <c r="T412" t="s">
        <v>1018</v>
      </c>
    </row>
    <row r="413" spans="1:20" x14ac:dyDescent="0.25">
      <c r="A413" t="s">
        <v>637</v>
      </c>
      <c r="B413" t="s">
        <v>754</v>
      </c>
      <c r="C413" t="s">
        <v>639</v>
      </c>
      <c r="D413" t="s">
        <v>651</v>
      </c>
      <c r="E413" t="s">
        <v>641</v>
      </c>
      <c r="F413">
        <v>528004120002</v>
      </c>
      <c r="G413" t="s">
        <v>642</v>
      </c>
      <c r="H413">
        <v>856778</v>
      </c>
      <c r="I413" t="s">
        <v>27</v>
      </c>
      <c r="J413">
        <v>202202</v>
      </c>
      <c r="K413">
        <v>44616</v>
      </c>
      <c r="L413" t="s">
        <v>644</v>
      </c>
      <c r="M413">
        <v>36162</v>
      </c>
      <c r="N413">
        <v>61.45</v>
      </c>
      <c r="O413" t="s">
        <v>645</v>
      </c>
      <c r="P413" s="428">
        <v>55.128</v>
      </c>
      <c r="Q413">
        <v>12643552</v>
      </c>
      <c r="R413" t="s">
        <v>646</v>
      </c>
      <c r="S413">
        <v>2041743</v>
      </c>
      <c r="T413" t="s">
        <v>1081</v>
      </c>
    </row>
    <row r="414" spans="1:20" x14ac:dyDescent="0.25">
      <c r="A414" t="s">
        <v>637</v>
      </c>
      <c r="B414" t="s">
        <v>754</v>
      </c>
      <c r="C414" t="s">
        <v>639</v>
      </c>
      <c r="D414" t="s">
        <v>651</v>
      </c>
      <c r="E414" t="s">
        <v>704</v>
      </c>
      <c r="F414">
        <v>528004120002</v>
      </c>
      <c r="G414" t="s">
        <v>642</v>
      </c>
      <c r="H414">
        <v>856779</v>
      </c>
      <c r="I414" t="s">
        <v>28</v>
      </c>
      <c r="J414">
        <v>202202</v>
      </c>
      <c r="K414">
        <v>44616</v>
      </c>
      <c r="L414" t="s">
        <v>644</v>
      </c>
      <c r="M414">
        <v>40180</v>
      </c>
      <c r="N414">
        <v>68.28</v>
      </c>
      <c r="O414" t="s">
        <v>645</v>
      </c>
      <c r="P414" s="428">
        <v>61.255000000000003</v>
      </c>
      <c r="Q414">
        <v>12643552</v>
      </c>
      <c r="R414" t="s">
        <v>646</v>
      </c>
      <c r="S414">
        <v>2039252</v>
      </c>
      <c r="T414" t="s">
        <v>1082</v>
      </c>
    </row>
    <row r="415" spans="1:20" x14ac:dyDescent="0.25">
      <c r="A415" t="s">
        <v>637</v>
      </c>
      <c r="B415" t="s">
        <v>754</v>
      </c>
      <c r="C415" t="s">
        <v>639</v>
      </c>
      <c r="D415" t="s">
        <v>651</v>
      </c>
      <c r="E415" t="s">
        <v>667</v>
      </c>
      <c r="F415">
        <v>528004120002</v>
      </c>
      <c r="G415" t="s">
        <v>642</v>
      </c>
      <c r="H415">
        <v>583149</v>
      </c>
      <c r="I415" t="s">
        <v>680</v>
      </c>
      <c r="J415">
        <v>202202</v>
      </c>
      <c r="K415">
        <v>44616</v>
      </c>
      <c r="L415" t="s">
        <v>644</v>
      </c>
      <c r="M415">
        <v>13005.53</v>
      </c>
      <c r="N415">
        <v>22.1</v>
      </c>
      <c r="O415" t="s">
        <v>645</v>
      </c>
      <c r="P415" s="428">
        <v>19.826000000000001</v>
      </c>
      <c r="Q415">
        <v>30485683</v>
      </c>
      <c r="R415" t="s">
        <v>646</v>
      </c>
      <c r="S415">
        <v>8540358</v>
      </c>
      <c r="T415" t="s">
        <v>1080</v>
      </c>
    </row>
    <row r="416" spans="1:20" x14ac:dyDescent="0.25">
      <c r="A416" t="s">
        <v>637</v>
      </c>
      <c r="B416" t="s">
        <v>754</v>
      </c>
      <c r="C416" t="s">
        <v>639</v>
      </c>
      <c r="D416" t="s">
        <v>651</v>
      </c>
      <c r="E416" t="s">
        <v>667</v>
      </c>
      <c r="F416">
        <v>528004120002</v>
      </c>
      <c r="G416" t="s">
        <v>642</v>
      </c>
      <c r="H416">
        <v>583149</v>
      </c>
      <c r="I416" t="s">
        <v>680</v>
      </c>
      <c r="J416">
        <v>202202</v>
      </c>
      <c r="K416">
        <v>44616</v>
      </c>
      <c r="L416" t="s">
        <v>644</v>
      </c>
      <c r="M416">
        <v>18709.52</v>
      </c>
      <c r="N416">
        <v>31.79</v>
      </c>
      <c r="O416" t="s">
        <v>645</v>
      </c>
      <c r="P416" s="428">
        <v>28.518999999999998</v>
      </c>
      <c r="Q416">
        <v>12643552</v>
      </c>
      <c r="R416" t="s">
        <v>646</v>
      </c>
      <c r="S416">
        <v>8540399</v>
      </c>
      <c r="T416" t="s">
        <v>1067</v>
      </c>
    </row>
    <row r="417" spans="1:20" x14ac:dyDescent="0.25">
      <c r="A417" t="s">
        <v>637</v>
      </c>
      <c r="B417" t="s">
        <v>754</v>
      </c>
      <c r="C417" t="s">
        <v>639</v>
      </c>
      <c r="D417" t="s">
        <v>663</v>
      </c>
      <c r="E417" t="s">
        <v>667</v>
      </c>
      <c r="F417">
        <v>528004120002</v>
      </c>
      <c r="G417" t="s">
        <v>642</v>
      </c>
      <c r="H417">
        <v>583136</v>
      </c>
      <c r="I417" t="s">
        <v>32</v>
      </c>
      <c r="J417">
        <v>202202</v>
      </c>
      <c r="K417">
        <v>44616</v>
      </c>
      <c r="L417" t="s">
        <v>644</v>
      </c>
      <c r="M417">
        <v>38457</v>
      </c>
      <c r="N417">
        <v>65.349999999999994</v>
      </c>
      <c r="O417" t="s">
        <v>645</v>
      </c>
      <c r="P417" s="428">
        <v>58.627000000000002</v>
      </c>
      <c r="Q417">
        <v>12643552</v>
      </c>
      <c r="R417" t="s">
        <v>646</v>
      </c>
      <c r="S417">
        <v>2023197</v>
      </c>
      <c r="T417" t="s">
        <v>1068</v>
      </c>
    </row>
    <row r="418" spans="1:20" x14ac:dyDescent="0.25">
      <c r="A418" t="s">
        <v>637</v>
      </c>
      <c r="B418" t="s">
        <v>754</v>
      </c>
      <c r="C418" t="s">
        <v>639</v>
      </c>
      <c r="D418" t="s">
        <v>651</v>
      </c>
      <c r="E418" t="s">
        <v>673</v>
      </c>
      <c r="F418">
        <v>528004120002</v>
      </c>
      <c r="G418" t="s">
        <v>642</v>
      </c>
      <c r="H418">
        <v>583148</v>
      </c>
      <c r="I418" t="s">
        <v>699</v>
      </c>
      <c r="J418">
        <v>202202</v>
      </c>
      <c r="K418">
        <v>44616</v>
      </c>
      <c r="L418" t="s">
        <v>644</v>
      </c>
      <c r="M418">
        <v>3732.89</v>
      </c>
      <c r="N418">
        <v>6.34</v>
      </c>
      <c r="O418" t="s">
        <v>645</v>
      </c>
      <c r="P418" s="428">
        <v>5.6879999999999997</v>
      </c>
      <c r="Q418">
        <v>12643552</v>
      </c>
      <c r="R418" t="s">
        <v>646</v>
      </c>
      <c r="S418">
        <v>2027008</v>
      </c>
      <c r="T418" t="s">
        <v>1070</v>
      </c>
    </row>
    <row r="419" spans="1:20" x14ac:dyDescent="0.25">
      <c r="A419" t="s">
        <v>637</v>
      </c>
      <c r="B419" t="s">
        <v>754</v>
      </c>
      <c r="C419" t="s">
        <v>639</v>
      </c>
      <c r="D419" t="s">
        <v>651</v>
      </c>
      <c r="E419" t="s">
        <v>641</v>
      </c>
      <c r="F419">
        <v>528004120002</v>
      </c>
      <c r="G419" t="s">
        <v>642</v>
      </c>
      <c r="H419">
        <v>583138</v>
      </c>
      <c r="I419" t="s">
        <v>34</v>
      </c>
      <c r="J419">
        <v>202202</v>
      </c>
      <c r="K419">
        <v>44616</v>
      </c>
      <c r="L419" t="s">
        <v>644</v>
      </c>
      <c r="M419">
        <v>71305</v>
      </c>
      <c r="N419">
        <v>121.17</v>
      </c>
      <c r="O419" t="s">
        <v>645</v>
      </c>
      <c r="P419" s="428">
        <v>108.70399999999999</v>
      </c>
      <c r="Q419">
        <v>12643552</v>
      </c>
      <c r="R419" t="s">
        <v>646</v>
      </c>
      <c r="S419">
        <v>2024193</v>
      </c>
      <c r="T419" t="s">
        <v>1072</v>
      </c>
    </row>
    <row r="420" spans="1:20" x14ac:dyDescent="0.25">
      <c r="A420" t="s">
        <v>637</v>
      </c>
      <c r="B420" t="s">
        <v>754</v>
      </c>
      <c r="C420" t="s">
        <v>639</v>
      </c>
      <c r="D420" t="s">
        <v>651</v>
      </c>
      <c r="E420" t="s">
        <v>673</v>
      </c>
      <c r="F420">
        <v>528004120002</v>
      </c>
      <c r="G420" t="s">
        <v>642</v>
      </c>
      <c r="H420">
        <v>583148</v>
      </c>
      <c r="I420" t="s">
        <v>699</v>
      </c>
      <c r="J420">
        <v>202202</v>
      </c>
      <c r="K420">
        <v>44616</v>
      </c>
      <c r="L420" t="s">
        <v>644</v>
      </c>
      <c r="M420">
        <v>13877.2</v>
      </c>
      <c r="N420">
        <v>23.58</v>
      </c>
      <c r="O420" t="s">
        <v>645</v>
      </c>
      <c r="P420" s="428">
        <v>21.154</v>
      </c>
      <c r="Q420">
        <v>12643552</v>
      </c>
      <c r="R420" t="s">
        <v>646</v>
      </c>
      <c r="S420">
        <v>8540279</v>
      </c>
      <c r="T420" t="s">
        <v>1073</v>
      </c>
    </row>
    <row r="421" spans="1:20" x14ac:dyDescent="0.25">
      <c r="A421" t="s">
        <v>637</v>
      </c>
      <c r="B421" t="s">
        <v>754</v>
      </c>
      <c r="C421" t="s">
        <v>639</v>
      </c>
      <c r="D421" t="s">
        <v>651</v>
      </c>
      <c r="E421" t="s">
        <v>641</v>
      </c>
      <c r="F421">
        <v>528004120002</v>
      </c>
      <c r="G421" t="s">
        <v>642</v>
      </c>
      <c r="H421">
        <v>583136</v>
      </c>
      <c r="I421" t="s">
        <v>32</v>
      </c>
      <c r="J421">
        <v>202202</v>
      </c>
      <c r="K421">
        <v>44616</v>
      </c>
      <c r="L421" t="s">
        <v>644</v>
      </c>
      <c r="M421">
        <v>36965</v>
      </c>
      <c r="N421">
        <v>62.82</v>
      </c>
      <c r="O421" t="s">
        <v>645</v>
      </c>
      <c r="P421" s="428">
        <v>56.356999999999999</v>
      </c>
      <c r="Q421">
        <v>12643552</v>
      </c>
      <c r="R421" t="s">
        <v>646</v>
      </c>
      <c r="S421">
        <v>2035753</v>
      </c>
      <c r="T421" t="s">
        <v>1075</v>
      </c>
    </row>
    <row r="422" spans="1:20" x14ac:dyDescent="0.25">
      <c r="A422" t="s">
        <v>637</v>
      </c>
      <c r="B422" t="s">
        <v>754</v>
      </c>
      <c r="C422" t="s">
        <v>639</v>
      </c>
      <c r="D422" t="s">
        <v>651</v>
      </c>
      <c r="E422" t="s">
        <v>673</v>
      </c>
      <c r="F422">
        <v>528004120002</v>
      </c>
      <c r="G422" t="s">
        <v>642</v>
      </c>
      <c r="H422">
        <v>583148</v>
      </c>
      <c r="I422" t="s">
        <v>699</v>
      </c>
      <c r="J422">
        <v>202202</v>
      </c>
      <c r="K422">
        <v>44616</v>
      </c>
      <c r="L422" t="s">
        <v>644</v>
      </c>
      <c r="M422">
        <v>3797.01</v>
      </c>
      <c r="N422">
        <v>6.45</v>
      </c>
      <c r="O422" t="s">
        <v>645</v>
      </c>
      <c r="P422" s="428">
        <v>5.7859999999999996</v>
      </c>
      <c r="Q422">
        <v>12643552</v>
      </c>
      <c r="R422" t="s">
        <v>646</v>
      </c>
      <c r="S422">
        <v>2030994</v>
      </c>
      <c r="T422" t="s">
        <v>1076</v>
      </c>
    </row>
    <row r="423" spans="1:20" x14ac:dyDescent="0.25">
      <c r="A423" t="s">
        <v>637</v>
      </c>
      <c r="B423" t="s">
        <v>677</v>
      </c>
      <c r="C423" t="s">
        <v>639</v>
      </c>
      <c r="D423" t="s">
        <v>651</v>
      </c>
      <c r="E423" t="s">
        <v>704</v>
      </c>
      <c r="F423">
        <v>528004120001</v>
      </c>
      <c r="G423" t="s">
        <v>705</v>
      </c>
      <c r="H423">
        <v>583127</v>
      </c>
      <c r="I423" t="s">
        <v>17</v>
      </c>
      <c r="J423">
        <v>202202</v>
      </c>
      <c r="K423">
        <v>44616</v>
      </c>
      <c r="L423" t="s">
        <v>644</v>
      </c>
      <c r="M423">
        <v>1102903</v>
      </c>
      <c r="N423">
        <v>1874.18</v>
      </c>
      <c r="O423" t="s">
        <v>645</v>
      </c>
      <c r="P423" s="428">
        <v>1681.3610000000001</v>
      </c>
      <c r="Q423">
        <v>30485238</v>
      </c>
      <c r="R423" t="s">
        <v>646</v>
      </c>
      <c r="S423">
        <v>2019466</v>
      </c>
      <c r="T423" t="s">
        <v>1084</v>
      </c>
    </row>
    <row r="424" spans="1:20" x14ac:dyDescent="0.25">
      <c r="A424" t="s">
        <v>637</v>
      </c>
      <c r="B424" t="s">
        <v>677</v>
      </c>
      <c r="C424" t="s">
        <v>639</v>
      </c>
      <c r="D424" t="s">
        <v>718</v>
      </c>
      <c r="E424" t="s">
        <v>704</v>
      </c>
      <c r="F424">
        <v>528004120001</v>
      </c>
      <c r="G424" t="s">
        <v>705</v>
      </c>
      <c r="H424">
        <v>583128</v>
      </c>
      <c r="I424" t="s">
        <v>20</v>
      </c>
      <c r="J424">
        <v>202202</v>
      </c>
      <c r="K424">
        <v>44616</v>
      </c>
      <c r="L424" t="s">
        <v>644</v>
      </c>
      <c r="M424">
        <v>756125</v>
      </c>
      <c r="N424">
        <v>1284.9000000000001</v>
      </c>
      <c r="O424" t="s">
        <v>645</v>
      </c>
      <c r="P424" s="428">
        <v>1152.7080000000001</v>
      </c>
      <c r="Q424">
        <v>12643552</v>
      </c>
      <c r="R424" t="s">
        <v>646</v>
      </c>
      <c r="S424">
        <v>2031020</v>
      </c>
      <c r="T424" t="s">
        <v>1096</v>
      </c>
    </row>
    <row r="425" spans="1:20" x14ac:dyDescent="0.25">
      <c r="A425" t="s">
        <v>637</v>
      </c>
      <c r="B425" t="s">
        <v>677</v>
      </c>
      <c r="C425" t="s">
        <v>639</v>
      </c>
      <c r="D425" t="s">
        <v>640</v>
      </c>
      <c r="E425" t="s">
        <v>678</v>
      </c>
      <c r="F425">
        <v>528004120002</v>
      </c>
      <c r="G425" t="s">
        <v>642</v>
      </c>
      <c r="H425">
        <v>583147</v>
      </c>
      <c r="I425" t="s">
        <v>41</v>
      </c>
      <c r="J425">
        <v>202202</v>
      </c>
      <c r="K425">
        <v>44616</v>
      </c>
      <c r="L425" t="s">
        <v>644</v>
      </c>
      <c r="M425">
        <v>30398.78</v>
      </c>
      <c r="N425">
        <v>51.66</v>
      </c>
      <c r="O425" t="s">
        <v>645</v>
      </c>
      <c r="P425" s="428">
        <v>46.344999999999999</v>
      </c>
      <c r="Q425">
        <v>12643552</v>
      </c>
      <c r="R425" t="s">
        <v>646</v>
      </c>
      <c r="S425">
        <v>2017279</v>
      </c>
      <c r="T425" t="s">
        <v>1091</v>
      </c>
    </row>
    <row r="426" spans="1:20" x14ac:dyDescent="0.25">
      <c r="A426" t="s">
        <v>637</v>
      </c>
      <c r="B426" t="s">
        <v>677</v>
      </c>
      <c r="C426" t="s">
        <v>639</v>
      </c>
      <c r="D426" t="s">
        <v>651</v>
      </c>
      <c r="E426" t="s">
        <v>641</v>
      </c>
      <c r="F426">
        <v>528004120002</v>
      </c>
      <c r="G426" t="s">
        <v>642</v>
      </c>
      <c r="H426">
        <v>583135</v>
      </c>
      <c r="I426" t="s">
        <v>31</v>
      </c>
      <c r="J426">
        <v>202202</v>
      </c>
      <c r="K426">
        <v>44616</v>
      </c>
      <c r="L426" t="s">
        <v>644</v>
      </c>
      <c r="M426">
        <v>534861.71</v>
      </c>
      <c r="N426">
        <v>908.9</v>
      </c>
      <c r="O426" t="s">
        <v>645</v>
      </c>
      <c r="P426" s="428">
        <v>815.39099999999996</v>
      </c>
      <c r="Q426">
        <v>12643552</v>
      </c>
      <c r="R426" t="s">
        <v>646</v>
      </c>
      <c r="S426">
        <v>2023596</v>
      </c>
      <c r="T426" t="s">
        <v>1088</v>
      </c>
    </row>
    <row r="427" spans="1:20" x14ac:dyDescent="0.25">
      <c r="A427" t="s">
        <v>637</v>
      </c>
      <c r="B427" t="s">
        <v>677</v>
      </c>
      <c r="C427" t="s">
        <v>639</v>
      </c>
      <c r="D427" t="s">
        <v>640</v>
      </c>
      <c r="E427" t="s">
        <v>673</v>
      </c>
      <c r="F427">
        <v>528004120002</v>
      </c>
      <c r="G427" t="s">
        <v>642</v>
      </c>
      <c r="H427">
        <v>583146</v>
      </c>
      <c r="I427" t="s">
        <v>683</v>
      </c>
      <c r="J427">
        <v>202202</v>
      </c>
      <c r="K427">
        <v>44616</v>
      </c>
      <c r="L427" t="s">
        <v>644</v>
      </c>
      <c r="M427">
        <v>109210.75</v>
      </c>
      <c r="N427">
        <v>185.58</v>
      </c>
      <c r="O427" t="s">
        <v>645</v>
      </c>
      <c r="P427" s="428">
        <v>166.48699999999999</v>
      </c>
      <c r="Q427">
        <v>12643552</v>
      </c>
      <c r="R427" t="s">
        <v>646</v>
      </c>
      <c r="S427">
        <v>8540353</v>
      </c>
      <c r="T427" t="s">
        <v>1093</v>
      </c>
    </row>
    <row r="428" spans="1:20" x14ac:dyDescent="0.25">
      <c r="A428" t="s">
        <v>637</v>
      </c>
      <c r="B428" t="s">
        <v>677</v>
      </c>
      <c r="C428" t="s">
        <v>639</v>
      </c>
      <c r="D428" t="s">
        <v>651</v>
      </c>
      <c r="E428" t="s">
        <v>641</v>
      </c>
      <c r="F428">
        <v>528004120001</v>
      </c>
      <c r="G428" t="s">
        <v>705</v>
      </c>
      <c r="H428">
        <v>583129</v>
      </c>
      <c r="I428" t="s">
        <v>21</v>
      </c>
      <c r="J428">
        <v>202202</v>
      </c>
      <c r="K428">
        <v>44616</v>
      </c>
      <c r="L428" t="s">
        <v>644</v>
      </c>
      <c r="M428">
        <v>1079206</v>
      </c>
      <c r="N428">
        <v>1833.91</v>
      </c>
      <c r="O428" t="s">
        <v>645</v>
      </c>
      <c r="P428" s="428">
        <v>1645.2349999999999</v>
      </c>
      <c r="Q428">
        <v>12643552</v>
      </c>
      <c r="R428" t="s">
        <v>646</v>
      </c>
      <c r="S428">
        <v>2034399</v>
      </c>
      <c r="T428" t="s">
        <v>1094</v>
      </c>
    </row>
    <row r="429" spans="1:20" x14ac:dyDescent="0.25">
      <c r="A429" t="s">
        <v>637</v>
      </c>
      <c r="B429" t="s">
        <v>677</v>
      </c>
      <c r="C429" t="s">
        <v>639</v>
      </c>
      <c r="D429" t="s">
        <v>640</v>
      </c>
      <c r="E429" t="s">
        <v>673</v>
      </c>
      <c r="F429">
        <v>528004120002</v>
      </c>
      <c r="G429" t="s">
        <v>642</v>
      </c>
      <c r="H429">
        <v>583148</v>
      </c>
      <c r="I429" t="s">
        <v>699</v>
      </c>
      <c r="J429">
        <v>202202</v>
      </c>
      <c r="K429">
        <v>44616</v>
      </c>
      <c r="L429" t="s">
        <v>644</v>
      </c>
      <c r="M429">
        <v>49877.29</v>
      </c>
      <c r="N429">
        <v>84.76</v>
      </c>
      <c r="O429" t="s">
        <v>645</v>
      </c>
      <c r="P429" s="428">
        <v>76.040000000000006</v>
      </c>
      <c r="Q429">
        <v>12643552</v>
      </c>
      <c r="R429" t="s">
        <v>646</v>
      </c>
      <c r="S429">
        <v>8540206</v>
      </c>
      <c r="T429" t="s">
        <v>1101</v>
      </c>
    </row>
    <row r="430" spans="1:20" x14ac:dyDescent="0.25">
      <c r="A430" t="s">
        <v>637</v>
      </c>
      <c r="B430" t="s">
        <v>677</v>
      </c>
      <c r="C430" t="s">
        <v>639</v>
      </c>
      <c r="D430" t="s">
        <v>640</v>
      </c>
      <c r="E430" t="s">
        <v>673</v>
      </c>
      <c r="F430">
        <v>528004120002</v>
      </c>
      <c r="G430" t="s">
        <v>642</v>
      </c>
      <c r="H430">
        <v>583148</v>
      </c>
      <c r="I430" t="s">
        <v>699</v>
      </c>
      <c r="J430">
        <v>202202</v>
      </c>
      <c r="K430">
        <v>44616</v>
      </c>
      <c r="L430" t="s">
        <v>644</v>
      </c>
      <c r="M430">
        <v>37602.550000000003</v>
      </c>
      <c r="N430">
        <v>63.9</v>
      </c>
      <c r="O430" t="s">
        <v>645</v>
      </c>
      <c r="P430" s="428">
        <v>57.326000000000001</v>
      </c>
      <c r="Q430">
        <v>12643552</v>
      </c>
      <c r="R430" t="s">
        <v>646</v>
      </c>
      <c r="S430">
        <v>2013058</v>
      </c>
      <c r="T430" t="s">
        <v>1102</v>
      </c>
    </row>
    <row r="431" spans="1:20" x14ac:dyDescent="0.25">
      <c r="A431" t="s">
        <v>637</v>
      </c>
      <c r="B431" t="s">
        <v>677</v>
      </c>
      <c r="C431" t="s">
        <v>639</v>
      </c>
      <c r="D431" t="s">
        <v>640</v>
      </c>
      <c r="E431" t="s">
        <v>686</v>
      </c>
      <c r="F431">
        <v>528004120002</v>
      </c>
      <c r="G431" t="s">
        <v>642</v>
      </c>
      <c r="H431">
        <v>583150</v>
      </c>
      <c r="I431" t="s">
        <v>687</v>
      </c>
      <c r="J431">
        <v>202202</v>
      </c>
      <c r="K431">
        <v>44616</v>
      </c>
      <c r="L431" t="s">
        <v>644</v>
      </c>
      <c r="M431">
        <v>165858.06</v>
      </c>
      <c r="N431">
        <v>281.85000000000002</v>
      </c>
      <c r="O431" t="s">
        <v>645</v>
      </c>
      <c r="P431" s="428">
        <v>252.85300000000001</v>
      </c>
      <c r="Q431">
        <v>12643552</v>
      </c>
      <c r="R431" t="s">
        <v>646</v>
      </c>
      <c r="S431">
        <v>2011105</v>
      </c>
      <c r="T431" t="s">
        <v>1087</v>
      </c>
    </row>
    <row r="432" spans="1:20" x14ac:dyDescent="0.25">
      <c r="A432" t="s">
        <v>637</v>
      </c>
      <c r="B432" t="s">
        <v>677</v>
      </c>
      <c r="C432" t="s">
        <v>639</v>
      </c>
      <c r="D432" t="s">
        <v>640</v>
      </c>
      <c r="E432" t="s">
        <v>667</v>
      </c>
      <c r="F432">
        <v>528004120002</v>
      </c>
      <c r="G432" t="s">
        <v>642</v>
      </c>
      <c r="H432">
        <v>583149</v>
      </c>
      <c r="I432" t="s">
        <v>680</v>
      </c>
      <c r="J432">
        <v>202202</v>
      </c>
      <c r="K432">
        <v>44616</v>
      </c>
      <c r="L432" t="s">
        <v>644</v>
      </c>
      <c r="M432">
        <v>156886.96</v>
      </c>
      <c r="N432">
        <v>266.60000000000002</v>
      </c>
      <c r="O432" t="s">
        <v>645</v>
      </c>
      <c r="P432" s="428">
        <v>239.172</v>
      </c>
      <c r="Q432">
        <v>12643552</v>
      </c>
      <c r="R432" t="s">
        <v>646</v>
      </c>
      <c r="S432">
        <v>8540392</v>
      </c>
      <c r="T432" t="s">
        <v>1086</v>
      </c>
    </row>
    <row r="433" spans="1:20" x14ac:dyDescent="0.25">
      <c r="A433" t="s">
        <v>637</v>
      </c>
      <c r="B433" t="s">
        <v>677</v>
      </c>
      <c r="C433" t="s">
        <v>639</v>
      </c>
      <c r="D433" t="s">
        <v>640</v>
      </c>
      <c r="E433" t="s">
        <v>708</v>
      </c>
      <c r="F433">
        <v>528004120002</v>
      </c>
      <c r="G433" t="s">
        <v>642</v>
      </c>
      <c r="H433">
        <v>583155</v>
      </c>
      <c r="I433" t="s">
        <v>45</v>
      </c>
      <c r="J433">
        <v>202202</v>
      </c>
      <c r="K433">
        <v>44616</v>
      </c>
      <c r="L433" t="s">
        <v>644</v>
      </c>
      <c r="M433">
        <v>41886.97</v>
      </c>
      <c r="N433">
        <v>71.180000000000007</v>
      </c>
      <c r="O433" t="s">
        <v>645</v>
      </c>
      <c r="P433" s="428">
        <v>63.856999999999999</v>
      </c>
      <c r="Q433">
        <v>12643552</v>
      </c>
      <c r="R433" t="s">
        <v>646</v>
      </c>
      <c r="S433">
        <v>8540039</v>
      </c>
      <c r="T433" t="s">
        <v>1095</v>
      </c>
    </row>
    <row r="434" spans="1:20" x14ac:dyDescent="0.25">
      <c r="A434" t="s">
        <v>637</v>
      </c>
      <c r="B434" t="s">
        <v>677</v>
      </c>
      <c r="C434" t="s">
        <v>639</v>
      </c>
      <c r="D434" t="s">
        <v>640</v>
      </c>
      <c r="E434" t="s">
        <v>678</v>
      </c>
      <c r="F434">
        <v>528004120002</v>
      </c>
      <c r="G434" t="s">
        <v>642</v>
      </c>
      <c r="H434">
        <v>583147</v>
      </c>
      <c r="I434" t="s">
        <v>41</v>
      </c>
      <c r="J434">
        <v>202202</v>
      </c>
      <c r="K434">
        <v>44616</v>
      </c>
      <c r="L434" t="s">
        <v>644</v>
      </c>
      <c r="M434">
        <v>106204.56</v>
      </c>
      <c r="N434">
        <v>180.48</v>
      </c>
      <c r="O434" t="s">
        <v>645</v>
      </c>
      <c r="P434" s="428">
        <v>161.91200000000001</v>
      </c>
      <c r="Q434">
        <v>12643552</v>
      </c>
      <c r="R434" t="s">
        <v>646</v>
      </c>
      <c r="S434">
        <v>2014079</v>
      </c>
      <c r="T434" t="s">
        <v>1104</v>
      </c>
    </row>
    <row r="435" spans="1:20" x14ac:dyDescent="0.25">
      <c r="A435" t="s">
        <v>637</v>
      </c>
      <c r="B435" t="s">
        <v>672</v>
      </c>
      <c r="C435" t="s">
        <v>639</v>
      </c>
      <c r="D435" t="s">
        <v>695</v>
      </c>
      <c r="E435" t="s">
        <v>704</v>
      </c>
      <c r="F435">
        <v>528004120010</v>
      </c>
      <c r="G435" t="s">
        <v>653</v>
      </c>
      <c r="H435">
        <v>583611</v>
      </c>
      <c r="I435" t="s">
        <v>208</v>
      </c>
      <c r="J435">
        <v>202202</v>
      </c>
      <c r="K435">
        <v>44620</v>
      </c>
      <c r="L435" t="s">
        <v>644</v>
      </c>
      <c r="M435">
        <v>2500</v>
      </c>
      <c r="N435">
        <v>4.25</v>
      </c>
      <c r="O435" t="s">
        <v>645</v>
      </c>
      <c r="P435" s="428">
        <v>3.8130000000000002</v>
      </c>
      <c r="Q435">
        <v>30485235</v>
      </c>
      <c r="R435" t="s">
        <v>675</v>
      </c>
      <c r="S435">
        <v>85411</v>
      </c>
      <c r="T435" t="s">
        <v>1105</v>
      </c>
    </row>
    <row r="436" spans="1:20" x14ac:dyDescent="0.25">
      <c r="A436" t="s">
        <v>637</v>
      </c>
      <c r="B436" t="s">
        <v>672</v>
      </c>
      <c r="C436" t="s">
        <v>639</v>
      </c>
      <c r="D436" t="s">
        <v>695</v>
      </c>
      <c r="E436" t="s">
        <v>704</v>
      </c>
      <c r="F436">
        <v>528004120010</v>
      </c>
      <c r="G436" t="s">
        <v>653</v>
      </c>
      <c r="H436">
        <v>583611</v>
      </c>
      <c r="I436" t="s">
        <v>208</v>
      </c>
      <c r="J436">
        <v>202202</v>
      </c>
      <c r="K436">
        <v>44620</v>
      </c>
      <c r="L436" t="s">
        <v>644</v>
      </c>
      <c r="M436">
        <v>2500</v>
      </c>
      <c r="N436">
        <v>4.25</v>
      </c>
      <c r="O436" t="s">
        <v>645</v>
      </c>
      <c r="P436" s="428">
        <v>3.8130000000000002</v>
      </c>
      <c r="Q436">
        <v>30485235</v>
      </c>
      <c r="R436" t="s">
        <v>675</v>
      </c>
      <c r="S436">
        <v>85411</v>
      </c>
      <c r="T436" t="s">
        <v>1105</v>
      </c>
    </row>
    <row r="437" spans="1:20" x14ac:dyDescent="0.25">
      <c r="A437" t="s">
        <v>637</v>
      </c>
      <c r="B437" t="s">
        <v>730</v>
      </c>
      <c r="C437" t="s">
        <v>639</v>
      </c>
      <c r="D437" t="s">
        <v>651</v>
      </c>
      <c r="E437" t="s">
        <v>704</v>
      </c>
      <c r="F437">
        <v>528004120001</v>
      </c>
      <c r="G437" t="s">
        <v>705</v>
      </c>
      <c r="H437">
        <v>583127</v>
      </c>
      <c r="I437" t="s">
        <v>17</v>
      </c>
      <c r="J437">
        <v>202202</v>
      </c>
      <c r="K437">
        <v>44620</v>
      </c>
      <c r="L437" t="s">
        <v>644</v>
      </c>
      <c r="M437">
        <v>11448.17</v>
      </c>
      <c r="N437">
        <v>19.45</v>
      </c>
      <c r="O437" t="s">
        <v>645</v>
      </c>
      <c r="P437" s="428">
        <v>17.449000000000002</v>
      </c>
      <c r="Q437">
        <v>30485238</v>
      </c>
      <c r="R437" t="s">
        <v>646</v>
      </c>
      <c r="S437">
        <v>2019466</v>
      </c>
      <c r="T437" t="s">
        <v>1114</v>
      </c>
    </row>
    <row r="438" spans="1:20" x14ac:dyDescent="0.25">
      <c r="A438" t="s">
        <v>637</v>
      </c>
      <c r="B438" t="s">
        <v>730</v>
      </c>
      <c r="C438" t="s">
        <v>639</v>
      </c>
      <c r="D438" t="s">
        <v>651</v>
      </c>
      <c r="E438" t="s">
        <v>704</v>
      </c>
      <c r="F438">
        <v>528004120001</v>
      </c>
      <c r="G438" t="s">
        <v>705</v>
      </c>
      <c r="H438">
        <v>583128</v>
      </c>
      <c r="I438" t="s">
        <v>20</v>
      </c>
      <c r="J438">
        <v>202202</v>
      </c>
      <c r="K438">
        <v>44620</v>
      </c>
      <c r="L438" t="s">
        <v>644</v>
      </c>
      <c r="M438">
        <v>11448.17</v>
      </c>
      <c r="N438">
        <v>19.45</v>
      </c>
      <c r="O438" t="s">
        <v>645</v>
      </c>
      <c r="P438" s="428">
        <v>17.449000000000002</v>
      </c>
      <c r="Q438">
        <v>30485238</v>
      </c>
      <c r="R438" t="s">
        <v>646</v>
      </c>
      <c r="S438">
        <v>2022429</v>
      </c>
      <c r="T438" t="s">
        <v>1115</v>
      </c>
    </row>
    <row r="439" spans="1:20" x14ac:dyDescent="0.25">
      <c r="A439" t="s">
        <v>637</v>
      </c>
      <c r="B439" t="s">
        <v>831</v>
      </c>
      <c r="C439" t="s">
        <v>639</v>
      </c>
      <c r="D439" t="s">
        <v>651</v>
      </c>
      <c r="E439" t="s">
        <v>667</v>
      </c>
      <c r="F439">
        <v>528004120002</v>
      </c>
      <c r="G439" t="s">
        <v>642</v>
      </c>
      <c r="H439">
        <v>583149</v>
      </c>
      <c r="I439" t="s">
        <v>680</v>
      </c>
      <c r="J439">
        <v>202202</v>
      </c>
      <c r="K439">
        <v>44620</v>
      </c>
      <c r="L439" t="s">
        <v>644</v>
      </c>
      <c r="M439">
        <v>7361.51</v>
      </c>
      <c r="N439">
        <v>12.51</v>
      </c>
      <c r="O439" t="s">
        <v>645</v>
      </c>
      <c r="P439" s="428">
        <v>11.223000000000001</v>
      </c>
      <c r="Q439">
        <v>30485683</v>
      </c>
      <c r="R439" t="s">
        <v>646</v>
      </c>
      <c r="S439">
        <v>8540358</v>
      </c>
      <c r="T439" t="s">
        <v>1116</v>
      </c>
    </row>
    <row r="440" spans="1:20" x14ac:dyDescent="0.25">
      <c r="A440" t="s">
        <v>637</v>
      </c>
      <c r="B440" t="s">
        <v>861</v>
      </c>
      <c r="C440" t="s">
        <v>639</v>
      </c>
      <c r="D440" t="s">
        <v>663</v>
      </c>
      <c r="E440" t="s">
        <v>704</v>
      </c>
      <c r="F440">
        <v>528004120002</v>
      </c>
      <c r="G440" t="s">
        <v>642</v>
      </c>
      <c r="H440">
        <v>583137</v>
      </c>
      <c r="I440" t="s">
        <v>33</v>
      </c>
      <c r="J440">
        <v>202202</v>
      </c>
      <c r="K440">
        <v>44620</v>
      </c>
      <c r="L440" t="s">
        <v>644</v>
      </c>
      <c r="M440">
        <v>15816</v>
      </c>
      <c r="N440">
        <v>26.88</v>
      </c>
      <c r="O440" t="s">
        <v>645</v>
      </c>
      <c r="P440" s="428">
        <v>24.114999999999998</v>
      </c>
      <c r="Q440">
        <v>12643552</v>
      </c>
      <c r="R440" t="s">
        <v>646</v>
      </c>
      <c r="S440">
        <v>2038727</v>
      </c>
      <c r="T440" t="s">
        <v>898</v>
      </c>
    </row>
    <row r="441" spans="1:20" x14ac:dyDescent="0.25">
      <c r="A441" t="s">
        <v>637</v>
      </c>
      <c r="B441" t="s">
        <v>861</v>
      </c>
      <c r="C441" t="s">
        <v>639</v>
      </c>
      <c r="D441" t="s">
        <v>651</v>
      </c>
      <c r="E441" t="s">
        <v>641</v>
      </c>
      <c r="F441">
        <v>528004120002</v>
      </c>
      <c r="G441" t="s">
        <v>642</v>
      </c>
      <c r="H441">
        <v>583135</v>
      </c>
      <c r="I441" t="s">
        <v>31</v>
      </c>
      <c r="J441">
        <v>202202</v>
      </c>
      <c r="K441">
        <v>44620</v>
      </c>
      <c r="L441" t="s">
        <v>644</v>
      </c>
      <c r="M441">
        <v>20295</v>
      </c>
      <c r="N441">
        <v>34.49</v>
      </c>
      <c r="O441" t="s">
        <v>645</v>
      </c>
      <c r="P441" s="428">
        <v>30.942</v>
      </c>
      <c r="Q441">
        <v>12643552</v>
      </c>
      <c r="R441" t="s">
        <v>646</v>
      </c>
      <c r="S441">
        <v>2023596</v>
      </c>
      <c r="T441" t="s">
        <v>896</v>
      </c>
    </row>
    <row r="442" spans="1:20" x14ac:dyDescent="0.25">
      <c r="A442" t="s">
        <v>637</v>
      </c>
      <c r="B442" t="s">
        <v>861</v>
      </c>
      <c r="C442" t="s">
        <v>639</v>
      </c>
      <c r="D442" t="s">
        <v>651</v>
      </c>
      <c r="E442" t="s">
        <v>673</v>
      </c>
      <c r="F442">
        <v>528004120002</v>
      </c>
      <c r="G442" t="s">
        <v>642</v>
      </c>
      <c r="H442">
        <v>583148</v>
      </c>
      <c r="I442" t="s">
        <v>699</v>
      </c>
      <c r="J442">
        <v>202202</v>
      </c>
      <c r="K442">
        <v>44620</v>
      </c>
      <c r="L442" t="s">
        <v>644</v>
      </c>
      <c r="M442">
        <v>1374.04</v>
      </c>
      <c r="N442">
        <v>2.33</v>
      </c>
      <c r="O442" t="s">
        <v>645</v>
      </c>
      <c r="P442" s="428">
        <v>2.09</v>
      </c>
      <c r="Q442">
        <v>12643552</v>
      </c>
      <c r="R442" t="s">
        <v>646</v>
      </c>
      <c r="S442">
        <v>2027008</v>
      </c>
      <c r="T442" t="s">
        <v>895</v>
      </c>
    </row>
    <row r="443" spans="1:20" x14ac:dyDescent="0.25">
      <c r="A443" t="s">
        <v>637</v>
      </c>
      <c r="B443" t="s">
        <v>861</v>
      </c>
      <c r="C443" t="s">
        <v>639</v>
      </c>
      <c r="D443" t="s">
        <v>651</v>
      </c>
      <c r="E443" t="s">
        <v>673</v>
      </c>
      <c r="F443">
        <v>528004120002</v>
      </c>
      <c r="G443" t="s">
        <v>642</v>
      </c>
      <c r="H443">
        <v>583148</v>
      </c>
      <c r="I443" t="s">
        <v>699</v>
      </c>
      <c r="J443">
        <v>202202</v>
      </c>
      <c r="K443">
        <v>44620</v>
      </c>
      <c r="L443" t="s">
        <v>644</v>
      </c>
      <c r="M443">
        <v>1405.4</v>
      </c>
      <c r="N443">
        <v>2.39</v>
      </c>
      <c r="O443" t="s">
        <v>645</v>
      </c>
      <c r="P443" s="428">
        <v>2.1440000000000001</v>
      </c>
      <c r="Q443">
        <v>12643552</v>
      </c>
      <c r="R443" t="s">
        <v>646</v>
      </c>
      <c r="S443">
        <v>2030994</v>
      </c>
      <c r="T443" t="s">
        <v>894</v>
      </c>
    </row>
    <row r="444" spans="1:20" x14ac:dyDescent="0.25">
      <c r="A444" t="s">
        <v>637</v>
      </c>
      <c r="B444" t="s">
        <v>861</v>
      </c>
      <c r="C444" t="s">
        <v>639</v>
      </c>
      <c r="D444" t="s">
        <v>651</v>
      </c>
      <c r="E444" t="s">
        <v>641</v>
      </c>
      <c r="F444">
        <v>528004120002</v>
      </c>
      <c r="G444" t="s">
        <v>642</v>
      </c>
      <c r="H444">
        <v>583136</v>
      </c>
      <c r="I444" t="s">
        <v>32</v>
      </c>
      <c r="J444">
        <v>202202</v>
      </c>
      <c r="K444">
        <v>44620</v>
      </c>
      <c r="L444" t="s">
        <v>644</v>
      </c>
      <c r="M444">
        <v>12263</v>
      </c>
      <c r="N444">
        <v>20.84</v>
      </c>
      <c r="O444" t="s">
        <v>645</v>
      </c>
      <c r="P444" s="428">
        <v>18.696000000000002</v>
      </c>
      <c r="Q444">
        <v>12643552</v>
      </c>
      <c r="R444" t="s">
        <v>646</v>
      </c>
      <c r="S444">
        <v>2035753</v>
      </c>
      <c r="T444" t="s">
        <v>885</v>
      </c>
    </row>
    <row r="445" spans="1:20" x14ac:dyDescent="0.25">
      <c r="A445" t="s">
        <v>637</v>
      </c>
      <c r="B445" t="s">
        <v>861</v>
      </c>
      <c r="C445" t="s">
        <v>639</v>
      </c>
      <c r="D445" t="s">
        <v>651</v>
      </c>
      <c r="E445" t="s">
        <v>641</v>
      </c>
      <c r="F445">
        <v>528004120001</v>
      </c>
      <c r="G445" t="s">
        <v>705</v>
      </c>
      <c r="H445">
        <v>583129</v>
      </c>
      <c r="I445" t="s">
        <v>21</v>
      </c>
      <c r="J445">
        <v>202202</v>
      </c>
      <c r="K445">
        <v>44620</v>
      </c>
      <c r="L445" t="s">
        <v>644</v>
      </c>
      <c r="M445">
        <v>34849</v>
      </c>
      <c r="N445">
        <v>59.22</v>
      </c>
      <c r="O445" t="s">
        <v>645</v>
      </c>
      <c r="P445" s="428">
        <v>53.127000000000002</v>
      </c>
      <c r="Q445">
        <v>12643552</v>
      </c>
      <c r="R445" t="s">
        <v>646</v>
      </c>
      <c r="S445">
        <v>2034399</v>
      </c>
      <c r="T445" t="s">
        <v>893</v>
      </c>
    </row>
    <row r="446" spans="1:20" x14ac:dyDescent="0.25">
      <c r="A446" t="s">
        <v>637</v>
      </c>
      <c r="B446" t="s">
        <v>861</v>
      </c>
      <c r="C446" t="s">
        <v>639</v>
      </c>
      <c r="D446" t="s">
        <v>695</v>
      </c>
      <c r="E446" t="s">
        <v>673</v>
      </c>
      <c r="F446">
        <v>528004120002</v>
      </c>
      <c r="G446" t="s">
        <v>642</v>
      </c>
      <c r="H446">
        <v>583133</v>
      </c>
      <c r="I446" t="s">
        <v>29</v>
      </c>
      <c r="J446">
        <v>202202</v>
      </c>
      <c r="K446">
        <v>44620</v>
      </c>
      <c r="L446" t="s">
        <v>644</v>
      </c>
      <c r="M446">
        <v>6857.18</v>
      </c>
      <c r="N446">
        <v>11.65</v>
      </c>
      <c r="O446" t="s">
        <v>645</v>
      </c>
      <c r="P446" s="428">
        <v>10.451000000000001</v>
      </c>
      <c r="Q446">
        <v>12643552</v>
      </c>
      <c r="R446" t="s">
        <v>646</v>
      </c>
      <c r="S446">
        <v>2024413</v>
      </c>
      <c r="T446" t="s">
        <v>918</v>
      </c>
    </row>
    <row r="447" spans="1:20" x14ac:dyDescent="0.25">
      <c r="A447" t="s">
        <v>637</v>
      </c>
      <c r="B447" t="s">
        <v>861</v>
      </c>
      <c r="C447" t="s">
        <v>639</v>
      </c>
      <c r="D447" t="s">
        <v>663</v>
      </c>
      <c r="E447" t="s">
        <v>667</v>
      </c>
      <c r="F447">
        <v>528004120002</v>
      </c>
      <c r="G447" t="s">
        <v>642</v>
      </c>
      <c r="H447">
        <v>583136</v>
      </c>
      <c r="I447" t="s">
        <v>32</v>
      </c>
      <c r="J447">
        <v>202202</v>
      </c>
      <c r="K447">
        <v>44620</v>
      </c>
      <c r="L447" t="s">
        <v>644</v>
      </c>
      <c r="M447">
        <v>15736</v>
      </c>
      <c r="N447">
        <v>26.74</v>
      </c>
      <c r="O447" t="s">
        <v>645</v>
      </c>
      <c r="P447" s="428">
        <v>23.989000000000001</v>
      </c>
      <c r="Q447">
        <v>12643552</v>
      </c>
      <c r="R447" t="s">
        <v>646</v>
      </c>
      <c r="S447">
        <v>2023197</v>
      </c>
      <c r="T447" t="s">
        <v>892</v>
      </c>
    </row>
    <row r="448" spans="1:20" x14ac:dyDescent="0.25">
      <c r="A448" t="s">
        <v>637</v>
      </c>
      <c r="B448" t="s">
        <v>861</v>
      </c>
      <c r="C448" t="s">
        <v>639</v>
      </c>
      <c r="D448" t="s">
        <v>651</v>
      </c>
      <c r="E448" t="s">
        <v>641</v>
      </c>
      <c r="F448">
        <v>528004120002</v>
      </c>
      <c r="G448" t="s">
        <v>642</v>
      </c>
      <c r="H448">
        <v>583138</v>
      </c>
      <c r="I448" t="s">
        <v>34</v>
      </c>
      <c r="J448">
        <v>202202</v>
      </c>
      <c r="K448">
        <v>44620</v>
      </c>
      <c r="L448" t="s">
        <v>644</v>
      </c>
      <c r="M448">
        <v>20028</v>
      </c>
      <c r="N448">
        <v>34.03</v>
      </c>
      <c r="O448" t="s">
        <v>645</v>
      </c>
      <c r="P448" s="428">
        <v>30.529</v>
      </c>
      <c r="Q448">
        <v>12643552</v>
      </c>
      <c r="R448" t="s">
        <v>646</v>
      </c>
      <c r="S448">
        <v>2024193</v>
      </c>
      <c r="T448" t="s">
        <v>899</v>
      </c>
    </row>
    <row r="449" spans="1:20" x14ac:dyDescent="0.25">
      <c r="A449" t="s">
        <v>637</v>
      </c>
      <c r="B449" t="s">
        <v>861</v>
      </c>
      <c r="C449" t="s">
        <v>639</v>
      </c>
      <c r="D449" t="s">
        <v>663</v>
      </c>
      <c r="E449" t="s">
        <v>673</v>
      </c>
      <c r="F449">
        <v>528004120002</v>
      </c>
      <c r="G449" t="s">
        <v>642</v>
      </c>
      <c r="H449">
        <v>583134</v>
      </c>
      <c r="I449" t="s">
        <v>30</v>
      </c>
      <c r="J449">
        <v>202202</v>
      </c>
      <c r="K449">
        <v>44620</v>
      </c>
      <c r="L449" t="s">
        <v>644</v>
      </c>
      <c r="M449">
        <v>13719</v>
      </c>
      <c r="N449">
        <v>23.31</v>
      </c>
      <c r="O449" t="s">
        <v>645</v>
      </c>
      <c r="P449" s="428">
        <v>20.911999999999999</v>
      </c>
      <c r="Q449">
        <v>12643552</v>
      </c>
      <c r="R449" t="s">
        <v>646</v>
      </c>
      <c r="S449">
        <v>2030902</v>
      </c>
      <c r="T449" t="s">
        <v>887</v>
      </c>
    </row>
    <row r="450" spans="1:20" x14ac:dyDescent="0.25">
      <c r="A450" t="s">
        <v>637</v>
      </c>
      <c r="B450" t="s">
        <v>861</v>
      </c>
      <c r="C450" t="s">
        <v>639</v>
      </c>
      <c r="D450" t="s">
        <v>651</v>
      </c>
      <c r="E450" t="s">
        <v>667</v>
      </c>
      <c r="F450">
        <v>528004120002</v>
      </c>
      <c r="G450" t="s">
        <v>642</v>
      </c>
      <c r="H450">
        <v>583149</v>
      </c>
      <c r="I450" t="s">
        <v>680</v>
      </c>
      <c r="J450">
        <v>202202</v>
      </c>
      <c r="K450">
        <v>44620</v>
      </c>
      <c r="L450" t="s">
        <v>644</v>
      </c>
      <c r="M450">
        <v>382.56</v>
      </c>
      <c r="N450">
        <v>0.65</v>
      </c>
      <c r="O450" t="s">
        <v>645</v>
      </c>
      <c r="P450" s="428">
        <v>0.58299999999999996</v>
      </c>
      <c r="Q450">
        <v>12643552</v>
      </c>
      <c r="R450" t="s">
        <v>646</v>
      </c>
      <c r="S450">
        <v>2036440</v>
      </c>
      <c r="T450" t="s">
        <v>1113</v>
      </c>
    </row>
    <row r="451" spans="1:20" x14ac:dyDescent="0.25">
      <c r="A451" t="s">
        <v>637</v>
      </c>
      <c r="B451" t="s">
        <v>861</v>
      </c>
      <c r="C451" t="s">
        <v>639</v>
      </c>
      <c r="D451" t="s">
        <v>663</v>
      </c>
      <c r="E451" t="s">
        <v>673</v>
      </c>
      <c r="F451">
        <v>528004120002</v>
      </c>
      <c r="G451" t="s">
        <v>642</v>
      </c>
      <c r="H451">
        <v>583133</v>
      </c>
      <c r="I451" t="s">
        <v>29</v>
      </c>
      <c r="J451">
        <v>202202</v>
      </c>
      <c r="K451">
        <v>44620</v>
      </c>
      <c r="L451" t="s">
        <v>644</v>
      </c>
      <c r="M451">
        <v>18724</v>
      </c>
      <c r="N451">
        <v>31.82</v>
      </c>
      <c r="O451" t="s">
        <v>645</v>
      </c>
      <c r="P451" s="428">
        <v>28.545999999999999</v>
      </c>
      <c r="Q451">
        <v>12643552</v>
      </c>
      <c r="R451" t="s">
        <v>646</v>
      </c>
      <c r="S451">
        <v>2014872</v>
      </c>
      <c r="T451" t="s">
        <v>897</v>
      </c>
    </row>
    <row r="452" spans="1:20" x14ac:dyDescent="0.25">
      <c r="A452" t="s">
        <v>637</v>
      </c>
      <c r="B452" t="s">
        <v>861</v>
      </c>
      <c r="C452" t="s">
        <v>639</v>
      </c>
      <c r="D452" t="s">
        <v>651</v>
      </c>
      <c r="E452" t="s">
        <v>704</v>
      </c>
      <c r="F452">
        <v>528004120002</v>
      </c>
      <c r="G452" t="s">
        <v>642</v>
      </c>
      <c r="H452">
        <v>856779</v>
      </c>
      <c r="I452" t="s">
        <v>28</v>
      </c>
      <c r="J452">
        <v>202202</v>
      </c>
      <c r="K452">
        <v>44620</v>
      </c>
      <c r="L452" t="s">
        <v>644</v>
      </c>
      <c r="M452">
        <v>18918</v>
      </c>
      <c r="N452">
        <v>32.15</v>
      </c>
      <c r="O452" t="s">
        <v>645</v>
      </c>
      <c r="P452" s="428">
        <v>28.841999999999999</v>
      </c>
      <c r="Q452">
        <v>12643552</v>
      </c>
      <c r="R452" t="s">
        <v>646</v>
      </c>
      <c r="S452">
        <v>2039252</v>
      </c>
      <c r="T452" t="s">
        <v>886</v>
      </c>
    </row>
    <row r="453" spans="1:20" x14ac:dyDescent="0.25">
      <c r="A453" t="s">
        <v>637</v>
      </c>
      <c r="B453" t="s">
        <v>861</v>
      </c>
      <c r="C453" t="s">
        <v>639</v>
      </c>
      <c r="D453" t="s">
        <v>651</v>
      </c>
      <c r="E453" t="s">
        <v>641</v>
      </c>
      <c r="F453">
        <v>528004120002</v>
      </c>
      <c r="G453" t="s">
        <v>642</v>
      </c>
      <c r="H453">
        <v>856778</v>
      </c>
      <c r="I453" t="s">
        <v>27</v>
      </c>
      <c r="J453">
        <v>202202</v>
      </c>
      <c r="K453">
        <v>44620</v>
      </c>
      <c r="L453" t="s">
        <v>644</v>
      </c>
      <c r="M453">
        <v>15462</v>
      </c>
      <c r="N453">
        <v>26.27</v>
      </c>
      <c r="O453" t="s">
        <v>645</v>
      </c>
      <c r="P453" s="428">
        <v>23.567</v>
      </c>
      <c r="Q453">
        <v>12643552</v>
      </c>
      <c r="R453" t="s">
        <v>646</v>
      </c>
      <c r="S453">
        <v>2041743</v>
      </c>
      <c r="T453" t="s">
        <v>889</v>
      </c>
    </row>
    <row r="454" spans="1:20" x14ac:dyDescent="0.25">
      <c r="A454" t="s">
        <v>637</v>
      </c>
      <c r="B454" t="s">
        <v>861</v>
      </c>
      <c r="C454" t="s">
        <v>639</v>
      </c>
      <c r="D454" t="s">
        <v>651</v>
      </c>
      <c r="E454" t="s">
        <v>704</v>
      </c>
      <c r="F454">
        <v>528004120001</v>
      </c>
      <c r="G454" t="s">
        <v>705</v>
      </c>
      <c r="H454">
        <v>583128</v>
      </c>
      <c r="I454" t="s">
        <v>20</v>
      </c>
      <c r="J454">
        <v>202202</v>
      </c>
      <c r="K454">
        <v>44620</v>
      </c>
      <c r="L454" t="s">
        <v>644</v>
      </c>
      <c r="M454">
        <v>28524</v>
      </c>
      <c r="N454">
        <v>48.47</v>
      </c>
      <c r="O454" t="s">
        <v>645</v>
      </c>
      <c r="P454" s="428">
        <v>43.482999999999997</v>
      </c>
      <c r="Q454">
        <v>30485238</v>
      </c>
      <c r="R454" t="s">
        <v>646</v>
      </c>
      <c r="S454">
        <v>2022429</v>
      </c>
      <c r="T454" t="s">
        <v>862</v>
      </c>
    </row>
    <row r="455" spans="1:20" x14ac:dyDescent="0.25">
      <c r="A455" t="s">
        <v>637</v>
      </c>
      <c r="B455" t="s">
        <v>730</v>
      </c>
      <c r="C455" t="s">
        <v>639</v>
      </c>
      <c r="D455" t="s">
        <v>651</v>
      </c>
      <c r="E455" t="s">
        <v>667</v>
      </c>
      <c r="F455">
        <v>528004120002</v>
      </c>
      <c r="G455" t="s">
        <v>642</v>
      </c>
      <c r="H455">
        <v>583149</v>
      </c>
      <c r="I455" t="s">
        <v>680</v>
      </c>
      <c r="J455">
        <v>202202</v>
      </c>
      <c r="K455">
        <v>44620</v>
      </c>
      <c r="L455" t="s">
        <v>644</v>
      </c>
      <c r="M455">
        <v>2068.33</v>
      </c>
      <c r="N455">
        <v>3.51</v>
      </c>
      <c r="O455" t="s">
        <v>645</v>
      </c>
      <c r="P455" s="428">
        <v>3.149</v>
      </c>
      <c r="Q455">
        <v>30485683</v>
      </c>
      <c r="R455" t="s">
        <v>646</v>
      </c>
      <c r="S455">
        <v>8540358</v>
      </c>
      <c r="T455" t="s">
        <v>1116</v>
      </c>
    </row>
    <row r="456" spans="1:20" x14ac:dyDescent="0.25">
      <c r="A456" t="s">
        <v>637</v>
      </c>
      <c r="B456" t="s">
        <v>861</v>
      </c>
      <c r="C456" t="s">
        <v>639</v>
      </c>
      <c r="D456" t="s">
        <v>651</v>
      </c>
      <c r="E456" t="s">
        <v>704</v>
      </c>
      <c r="F456">
        <v>528004120001</v>
      </c>
      <c r="G456" t="s">
        <v>705</v>
      </c>
      <c r="H456">
        <v>583127</v>
      </c>
      <c r="I456" t="s">
        <v>17</v>
      </c>
      <c r="J456">
        <v>202202</v>
      </c>
      <c r="K456">
        <v>44620</v>
      </c>
      <c r="L456" t="s">
        <v>644</v>
      </c>
      <c r="M456">
        <v>34101</v>
      </c>
      <c r="N456">
        <v>57.95</v>
      </c>
      <c r="O456" t="s">
        <v>645</v>
      </c>
      <c r="P456" s="428">
        <v>51.988</v>
      </c>
      <c r="Q456">
        <v>30485238</v>
      </c>
      <c r="R456" t="s">
        <v>646</v>
      </c>
      <c r="S456">
        <v>2019466</v>
      </c>
      <c r="T456" t="s">
        <v>1106</v>
      </c>
    </row>
    <row r="457" spans="1:20" x14ac:dyDescent="0.25">
      <c r="A457" t="s">
        <v>637</v>
      </c>
      <c r="B457" t="s">
        <v>730</v>
      </c>
      <c r="C457" t="s">
        <v>639</v>
      </c>
      <c r="D457" t="s">
        <v>695</v>
      </c>
      <c r="E457" t="s">
        <v>673</v>
      </c>
      <c r="F457">
        <v>528004120002</v>
      </c>
      <c r="G457" t="s">
        <v>642</v>
      </c>
      <c r="H457">
        <v>583133</v>
      </c>
      <c r="I457" t="s">
        <v>29</v>
      </c>
      <c r="J457">
        <v>202202</v>
      </c>
      <c r="K457">
        <v>44620</v>
      </c>
      <c r="L457" t="s">
        <v>644</v>
      </c>
      <c r="M457">
        <v>8946.0400000000009</v>
      </c>
      <c r="N457">
        <v>15.2</v>
      </c>
      <c r="O457" t="s">
        <v>645</v>
      </c>
      <c r="P457" s="428">
        <v>13.635999999999999</v>
      </c>
      <c r="Q457">
        <v>12643552</v>
      </c>
      <c r="R457" t="s">
        <v>646</v>
      </c>
      <c r="S457">
        <v>2024413</v>
      </c>
      <c r="T457" t="s">
        <v>1124</v>
      </c>
    </row>
    <row r="458" spans="1:20" x14ac:dyDescent="0.25">
      <c r="A458" t="s">
        <v>637</v>
      </c>
      <c r="B458" t="s">
        <v>861</v>
      </c>
      <c r="C458" t="s">
        <v>639</v>
      </c>
      <c r="D458" t="s">
        <v>718</v>
      </c>
      <c r="E458" t="s">
        <v>704</v>
      </c>
      <c r="F458">
        <v>528004120001</v>
      </c>
      <c r="G458" t="s">
        <v>705</v>
      </c>
      <c r="H458">
        <v>583128</v>
      </c>
      <c r="I458" t="s">
        <v>20</v>
      </c>
      <c r="J458">
        <v>202202</v>
      </c>
      <c r="K458">
        <v>44620</v>
      </c>
      <c r="L458" t="s">
        <v>644</v>
      </c>
      <c r="M458">
        <v>25549</v>
      </c>
      <c r="N458">
        <v>43.42</v>
      </c>
      <c r="O458" t="s">
        <v>645</v>
      </c>
      <c r="P458" s="428">
        <v>38.953000000000003</v>
      </c>
      <c r="Q458">
        <v>12643552</v>
      </c>
      <c r="R458" t="s">
        <v>646</v>
      </c>
      <c r="S458">
        <v>2031020</v>
      </c>
      <c r="T458" t="s">
        <v>905</v>
      </c>
    </row>
    <row r="459" spans="1:20" x14ac:dyDescent="0.25">
      <c r="A459" t="s">
        <v>637</v>
      </c>
      <c r="B459" t="s">
        <v>730</v>
      </c>
      <c r="C459" t="s">
        <v>639</v>
      </c>
      <c r="D459" t="s">
        <v>651</v>
      </c>
      <c r="E459" t="s">
        <v>641</v>
      </c>
      <c r="F459">
        <v>528004120002</v>
      </c>
      <c r="G459" t="s">
        <v>642</v>
      </c>
      <c r="H459">
        <v>583135</v>
      </c>
      <c r="I459" t="s">
        <v>31</v>
      </c>
      <c r="J459">
        <v>202202</v>
      </c>
      <c r="K459">
        <v>44620</v>
      </c>
      <c r="L459" t="s">
        <v>644</v>
      </c>
      <c r="M459">
        <v>11448.17</v>
      </c>
      <c r="N459">
        <v>19.45</v>
      </c>
      <c r="O459" t="s">
        <v>645</v>
      </c>
      <c r="P459" s="428">
        <v>17.449000000000002</v>
      </c>
      <c r="Q459">
        <v>12643552</v>
      </c>
      <c r="R459" t="s">
        <v>646</v>
      </c>
      <c r="S459">
        <v>2023596</v>
      </c>
      <c r="T459" t="s">
        <v>1119</v>
      </c>
    </row>
    <row r="460" spans="1:20" x14ac:dyDescent="0.25">
      <c r="A460" t="s">
        <v>637</v>
      </c>
      <c r="B460" t="s">
        <v>730</v>
      </c>
      <c r="C460" t="s">
        <v>639</v>
      </c>
      <c r="D460" t="s">
        <v>663</v>
      </c>
      <c r="E460" t="s">
        <v>704</v>
      </c>
      <c r="F460">
        <v>528004120002</v>
      </c>
      <c r="G460" t="s">
        <v>642</v>
      </c>
      <c r="H460">
        <v>583137</v>
      </c>
      <c r="I460" t="s">
        <v>33</v>
      </c>
      <c r="J460">
        <v>202202</v>
      </c>
      <c r="K460">
        <v>44620</v>
      </c>
      <c r="L460" t="s">
        <v>644</v>
      </c>
      <c r="M460">
        <v>48959</v>
      </c>
      <c r="N460">
        <v>83.2</v>
      </c>
      <c r="O460" t="s">
        <v>645</v>
      </c>
      <c r="P460" s="428">
        <v>74.64</v>
      </c>
      <c r="Q460">
        <v>12643552</v>
      </c>
      <c r="R460" t="s">
        <v>646</v>
      </c>
      <c r="S460">
        <v>2038727</v>
      </c>
      <c r="T460" t="s">
        <v>1126</v>
      </c>
    </row>
    <row r="461" spans="1:20" x14ac:dyDescent="0.25">
      <c r="A461" t="s">
        <v>637</v>
      </c>
      <c r="B461" t="s">
        <v>730</v>
      </c>
      <c r="C461" t="s">
        <v>639</v>
      </c>
      <c r="D461" t="s">
        <v>663</v>
      </c>
      <c r="E461" t="s">
        <v>673</v>
      </c>
      <c r="F461">
        <v>528004120002</v>
      </c>
      <c r="G461" t="s">
        <v>642</v>
      </c>
      <c r="H461">
        <v>583134</v>
      </c>
      <c r="I461" t="s">
        <v>30</v>
      </c>
      <c r="J461">
        <v>202202</v>
      </c>
      <c r="K461">
        <v>44620</v>
      </c>
      <c r="L461" t="s">
        <v>644</v>
      </c>
      <c r="M461">
        <v>11448.17</v>
      </c>
      <c r="N461">
        <v>19.45</v>
      </c>
      <c r="O461" t="s">
        <v>645</v>
      </c>
      <c r="P461" s="428">
        <v>17.449000000000002</v>
      </c>
      <c r="Q461">
        <v>12643552</v>
      </c>
      <c r="R461" t="s">
        <v>646</v>
      </c>
      <c r="S461">
        <v>2030902</v>
      </c>
      <c r="T461" t="s">
        <v>1128</v>
      </c>
    </row>
    <row r="462" spans="1:20" x14ac:dyDescent="0.25">
      <c r="A462" t="s">
        <v>637</v>
      </c>
      <c r="B462" t="s">
        <v>730</v>
      </c>
      <c r="C462" t="s">
        <v>639</v>
      </c>
      <c r="D462" t="s">
        <v>651</v>
      </c>
      <c r="E462" t="s">
        <v>641</v>
      </c>
      <c r="F462">
        <v>528004120002</v>
      </c>
      <c r="G462" t="s">
        <v>642</v>
      </c>
      <c r="H462">
        <v>583152</v>
      </c>
      <c r="I462" t="s">
        <v>43</v>
      </c>
      <c r="J462">
        <v>202202</v>
      </c>
      <c r="K462">
        <v>44620</v>
      </c>
      <c r="L462" t="s">
        <v>644</v>
      </c>
      <c r="M462">
        <v>8570.52</v>
      </c>
      <c r="N462">
        <v>14.56</v>
      </c>
      <c r="O462" t="s">
        <v>645</v>
      </c>
      <c r="P462" s="428">
        <v>13.061999999999999</v>
      </c>
      <c r="Q462">
        <v>12643552</v>
      </c>
      <c r="R462" t="s">
        <v>646</v>
      </c>
      <c r="S462">
        <v>8540100</v>
      </c>
      <c r="T462" t="s">
        <v>1129</v>
      </c>
    </row>
    <row r="463" spans="1:20" x14ac:dyDescent="0.25">
      <c r="A463" t="s">
        <v>637</v>
      </c>
      <c r="B463" t="s">
        <v>861</v>
      </c>
      <c r="C463" t="s">
        <v>639</v>
      </c>
      <c r="D463" t="s">
        <v>640</v>
      </c>
      <c r="E463" t="s">
        <v>673</v>
      </c>
      <c r="F463">
        <v>528004120002</v>
      </c>
      <c r="G463" t="s">
        <v>642</v>
      </c>
      <c r="H463">
        <v>583148</v>
      </c>
      <c r="I463" t="s">
        <v>699</v>
      </c>
      <c r="J463">
        <v>202202</v>
      </c>
      <c r="K463">
        <v>44620</v>
      </c>
      <c r="L463" t="s">
        <v>644</v>
      </c>
      <c r="M463">
        <v>1579.34</v>
      </c>
      <c r="N463">
        <v>2.68</v>
      </c>
      <c r="O463" t="s">
        <v>645</v>
      </c>
      <c r="P463" s="428">
        <v>2.4039999999999999</v>
      </c>
      <c r="Q463">
        <v>12643552</v>
      </c>
      <c r="R463" t="s">
        <v>646</v>
      </c>
      <c r="S463">
        <v>2013058</v>
      </c>
      <c r="T463" t="s">
        <v>1131</v>
      </c>
    </row>
    <row r="464" spans="1:20" x14ac:dyDescent="0.25">
      <c r="A464" t="s">
        <v>637</v>
      </c>
      <c r="B464" t="s">
        <v>730</v>
      </c>
      <c r="C464" t="s">
        <v>639</v>
      </c>
      <c r="D464" t="s">
        <v>651</v>
      </c>
      <c r="E464" t="s">
        <v>673</v>
      </c>
      <c r="F464">
        <v>528004120002</v>
      </c>
      <c r="G464" t="s">
        <v>642</v>
      </c>
      <c r="H464">
        <v>583148</v>
      </c>
      <c r="I464" t="s">
        <v>699</v>
      </c>
      <c r="J464">
        <v>202202</v>
      </c>
      <c r="K464">
        <v>44620</v>
      </c>
      <c r="L464" t="s">
        <v>644</v>
      </c>
      <c r="M464">
        <v>2520.15</v>
      </c>
      <c r="N464">
        <v>4.28</v>
      </c>
      <c r="O464" t="s">
        <v>645</v>
      </c>
      <c r="P464" s="428">
        <v>3.84</v>
      </c>
      <c r="Q464">
        <v>12643552</v>
      </c>
      <c r="R464" t="s">
        <v>646</v>
      </c>
      <c r="S464">
        <v>8540386</v>
      </c>
      <c r="T464" t="s">
        <v>1133</v>
      </c>
    </row>
    <row r="465" spans="1:20" x14ac:dyDescent="0.25">
      <c r="A465" t="s">
        <v>637</v>
      </c>
      <c r="B465" t="s">
        <v>730</v>
      </c>
      <c r="C465" t="s">
        <v>639</v>
      </c>
      <c r="D465" t="s">
        <v>651</v>
      </c>
      <c r="E465" t="s">
        <v>667</v>
      </c>
      <c r="F465">
        <v>528004120002</v>
      </c>
      <c r="G465" t="s">
        <v>642</v>
      </c>
      <c r="H465">
        <v>583149</v>
      </c>
      <c r="I465" t="s">
        <v>680</v>
      </c>
      <c r="J465">
        <v>202202</v>
      </c>
      <c r="K465">
        <v>44620</v>
      </c>
      <c r="L465" t="s">
        <v>644</v>
      </c>
      <c r="M465">
        <v>352.46</v>
      </c>
      <c r="N465">
        <v>0.6</v>
      </c>
      <c r="O465" t="s">
        <v>645</v>
      </c>
      <c r="P465" s="428">
        <v>0.53800000000000003</v>
      </c>
      <c r="Q465">
        <v>12643552</v>
      </c>
      <c r="R465" t="s">
        <v>646</v>
      </c>
      <c r="S465">
        <v>2036440</v>
      </c>
      <c r="T465" t="s">
        <v>1134</v>
      </c>
    </row>
    <row r="466" spans="1:20" x14ac:dyDescent="0.25">
      <c r="A466" t="s">
        <v>637</v>
      </c>
      <c r="B466" t="s">
        <v>730</v>
      </c>
      <c r="C466" t="s">
        <v>639</v>
      </c>
      <c r="D466" t="s">
        <v>651</v>
      </c>
      <c r="E466" t="s">
        <v>641</v>
      </c>
      <c r="F466">
        <v>528004120001</v>
      </c>
      <c r="G466" t="s">
        <v>705</v>
      </c>
      <c r="H466">
        <v>583129</v>
      </c>
      <c r="I466" t="s">
        <v>21</v>
      </c>
      <c r="J466">
        <v>202202</v>
      </c>
      <c r="K466">
        <v>44620</v>
      </c>
      <c r="L466" t="s">
        <v>644</v>
      </c>
      <c r="M466">
        <v>48298.09</v>
      </c>
      <c r="N466">
        <v>82.07</v>
      </c>
      <c r="O466" t="s">
        <v>645</v>
      </c>
      <c r="P466" s="428">
        <v>73.626999999999995</v>
      </c>
      <c r="Q466">
        <v>12643552</v>
      </c>
      <c r="R466" t="s">
        <v>646</v>
      </c>
      <c r="S466">
        <v>2034399</v>
      </c>
      <c r="T466" t="s">
        <v>1135</v>
      </c>
    </row>
    <row r="467" spans="1:20" x14ac:dyDescent="0.25">
      <c r="A467" t="s">
        <v>637</v>
      </c>
      <c r="B467" t="s">
        <v>861</v>
      </c>
      <c r="C467" t="s">
        <v>639</v>
      </c>
      <c r="D467" t="s">
        <v>640</v>
      </c>
      <c r="E467" t="s">
        <v>686</v>
      </c>
      <c r="F467">
        <v>528004120002</v>
      </c>
      <c r="G467" t="s">
        <v>642</v>
      </c>
      <c r="H467">
        <v>583150</v>
      </c>
      <c r="I467" t="s">
        <v>687</v>
      </c>
      <c r="J467">
        <v>202202</v>
      </c>
      <c r="K467">
        <v>44620</v>
      </c>
      <c r="L467" t="s">
        <v>644</v>
      </c>
      <c r="M467">
        <v>6393.19</v>
      </c>
      <c r="N467">
        <v>10.86</v>
      </c>
      <c r="O467" t="s">
        <v>645</v>
      </c>
      <c r="P467" s="428">
        <v>9.7430000000000003</v>
      </c>
      <c r="Q467">
        <v>12643552</v>
      </c>
      <c r="R467" t="s">
        <v>646</v>
      </c>
      <c r="S467">
        <v>2011105</v>
      </c>
      <c r="T467" t="s">
        <v>919</v>
      </c>
    </row>
    <row r="468" spans="1:20" x14ac:dyDescent="0.25">
      <c r="A468" t="s">
        <v>637</v>
      </c>
      <c r="B468" t="s">
        <v>730</v>
      </c>
      <c r="C468" t="s">
        <v>639</v>
      </c>
      <c r="D468" t="s">
        <v>651</v>
      </c>
      <c r="E468" t="s">
        <v>673</v>
      </c>
      <c r="F468">
        <v>528004120002</v>
      </c>
      <c r="G468" t="s">
        <v>642</v>
      </c>
      <c r="H468">
        <v>583148</v>
      </c>
      <c r="I468" t="s">
        <v>699</v>
      </c>
      <c r="J468">
        <v>202202</v>
      </c>
      <c r="K468">
        <v>44620</v>
      </c>
      <c r="L468" t="s">
        <v>644</v>
      </c>
      <c r="M468">
        <v>4678.32</v>
      </c>
      <c r="N468">
        <v>7.95</v>
      </c>
      <c r="O468" t="s">
        <v>645</v>
      </c>
      <c r="P468" s="428">
        <v>7.1319999999999997</v>
      </c>
      <c r="Q468">
        <v>12643552</v>
      </c>
      <c r="R468" t="s">
        <v>646</v>
      </c>
      <c r="S468">
        <v>8540279</v>
      </c>
      <c r="T468" t="s">
        <v>1136</v>
      </c>
    </row>
    <row r="469" spans="1:20" x14ac:dyDescent="0.25">
      <c r="A469" t="s">
        <v>637</v>
      </c>
      <c r="B469" t="s">
        <v>861</v>
      </c>
      <c r="C469" t="s">
        <v>639</v>
      </c>
      <c r="D469" t="s">
        <v>640</v>
      </c>
      <c r="E469" t="s">
        <v>678</v>
      </c>
      <c r="F469">
        <v>528004120002</v>
      </c>
      <c r="G469" t="s">
        <v>642</v>
      </c>
      <c r="H469">
        <v>583147</v>
      </c>
      <c r="I469" t="s">
        <v>41</v>
      </c>
      <c r="J469">
        <v>202202</v>
      </c>
      <c r="K469">
        <v>44620</v>
      </c>
      <c r="L469" t="s">
        <v>644</v>
      </c>
      <c r="M469">
        <v>1246.56</v>
      </c>
      <c r="N469">
        <v>2.12</v>
      </c>
      <c r="O469" t="s">
        <v>645</v>
      </c>
      <c r="P469" s="428">
        <v>1.9019999999999999</v>
      </c>
      <c r="Q469">
        <v>12643552</v>
      </c>
      <c r="R469" t="s">
        <v>646</v>
      </c>
      <c r="S469">
        <v>2017279</v>
      </c>
      <c r="T469" t="s">
        <v>916</v>
      </c>
    </row>
    <row r="470" spans="1:20" x14ac:dyDescent="0.25">
      <c r="A470" t="s">
        <v>637</v>
      </c>
      <c r="B470" t="s">
        <v>730</v>
      </c>
      <c r="C470" t="s">
        <v>639</v>
      </c>
      <c r="D470" t="s">
        <v>651</v>
      </c>
      <c r="E470" t="s">
        <v>641</v>
      </c>
      <c r="F470">
        <v>528004120002</v>
      </c>
      <c r="G470" t="s">
        <v>642</v>
      </c>
      <c r="H470">
        <v>583138</v>
      </c>
      <c r="I470" t="s">
        <v>34</v>
      </c>
      <c r="J470">
        <v>202202</v>
      </c>
      <c r="K470">
        <v>44620</v>
      </c>
      <c r="L470" t="s">
        <v>644</v>
      </c>
      <c r="M470">
        <v>11448.17</v>
      </c>
      <c r="N470">
        <v>19.45</v>
      </c>
      <c r="O470" t="s">
        <v>645</v>
      </c>
      <c r="P470" s="428">
        <v>17.449000000000002</v>
      </c>
      <c r="Q470">
        <v>12643552</v>
      </c>
      <c r="R470" t="s">
        <v>646</v>
      </c>
      <c r="S470">
        <v>2024193</v>
      </c>
      <c r="T470" t="s">
        <v>1120</v>
      </c>
    </row>
    <row r="471" spans="1:20" x14ac:dyDescent="0.25">
      <c r="A471" t="s">
        <v>637</v>
      </c>
      <c r="B471" t="s">
        <v>861</v>
      </c>
      <c r="C471" t="s">
        <v>639</v>
      </c>
      <c r="D471" t="s">
        <v>695</v>
      </c>
      <c r="E471" t="s">
        <v>704</v>
      </c>
      <c r="F471">
        <v>528004120001</v>
      </c>
      <c r="G471" t="s">
        <v>705</v>
      </c>
      <c r="H471">
        <v>583128</v>
      </c>
      <c r="I471" t="s">
        <v>20</v>
      </c>
      <c r="J471">
        <v>202202</v>
      </c>
      <c r="K471">
        <v>44620</v>
      </c>
      <c r="L471" t="s">
        <v>644</v>
      </c>
      <c r="M471">
        <v>28538</v>
      </c>
      <c r="N471">
        <v>48.5</v>
      </c>
      <c r="O471" t="s">
        <v>645</v>
      </c>
      <c r="P471" s="428">
        <v>43.51</v>
      </c>
      <c r="Q471">
        <v>12643552</v>
      </c>
      <c r="R471" t="s">
        <v>646</v>
      </c>
      <c r="S471">
        <v>2012170</v>
      </c>
      <c r="T471" t="s">
        <v>900</v>
      </c>
    </row>
    <row r="472" spans="1:20" x14ac:dyDescent="0.25">
      <c r="A472" t="s">
        <v>637</v>
      </c>
      <c r="B472" t="s">
        <v>730</v>
      </c>
      <c r="C472" t="s">
        <v>639</v>
      </c>
      <c r="D472" t="s">
        <v>663</v>
      </c>
      <c r="E472" t="s">
        <v>667</v>
      </c>
      <c r="F472">
        <v>528004120002</v>
      </c>
      <c r="G472" t="s">
        <v>642</v>
      </c>
      <c r="H472">
        <v>583136</v>
      </c>
      <c r="I472" t="s">
        <v>32</v>
      </c>
      <c r="J472">
        <v>202202</v>
      </c>
      <c r="K472">
        <v>44620</v>
      </c>
      <c r="L472" t="s">
        <v>644</v>
      </c>
      <c r="M472">
        <v>28978.17</v>
      </c>
      <c r="N472">
        <v>49.24</v>
      </c>
      <c r="O472" t="s">
        <v>645</v>
      </c>
      <c r="P472" s="428">
        <v>44.173999999999999</v>
      </c>
      <c r="Q472">
        <v>12643552</v>
      </c>
      <c r="R472" t="s">
        <v>646</v>
      </c>
      <c r="S472">
        <v>2023197</v>
      </c>
      <c r="T472" t="s">
        <v>1123</v>
      </c>
    </row>
    <row r="473" spans="1:20" x14ac:dyDescent="0.25">
      <c r="A473" t="s">
        <v>637</v>
      </c>
      <c r="B473" t="s">
        <v>861</v>
      </c>
      <c r="C473" t="s">
        <v>639</v>
      </c>
      <c r="D473" t="s">
        <v>640</v>
      </c>
      <c r="E473" t="s">
        <v>701</v>
      </c>
      <c r="F473">
        <v>528004120002</v>
      </c>
      <c r="G473" t="s">
        <v>642</v>
      </c>
      <c r="H473">
        <v>583154</v>
      </c>
      <c r="I473" t="s">
        <v>44</v>
      </c>
      <c r="J473">
        <v>202202</v>
      </c>
      <c r="K473">
        <v>44620</v>
      </c>
      <c r="L473" t="s">
        <v>644</v>
      </c>
      <c r="M473">
        <v>4042.87</v>
      </c>
      <c r="N473">
        <v>6.87</v>
      </c>
      <c r="O473" t="s">
        <v>645</v>
      </c>
      <c r="P473" s="428">
        <v>6.1630000000000003</v>
      </c>
      <c r="Q473">
        <v>12643552</v>
      </c>
      <c r="R473" t="s">
        <v>646</v>
      </c>
      <c r="S473">
        <v>2020577</v>
      </c>
      <c r="T473" t="s">
        <v>926</v>
      </c>
    </row>
    <row r="474" spans="1:20" x14ac:dyDescent="0.25">
      <c r="A474" t="s">
        <v>637</v>
      </c>
      <c r="B474" t="s">
        <v>730</v>
      </c>
      <c r="C474" t="s">
        <v>639</v>
      </c>
      <c r="D474" t="s">
        <v>651</v>
      </c>
      <c r="E474" t="s">
        <v>667</v>
      </c>
      <c r="F474">
        <v>528004120002</v>
      </c>
      <c r="G474" t="s">
        <v>642</v>
      </c>
      <c r="H474">
        <v>583149</v>
      </c>
      <c r="I474" t="s">
        <v>680</v>
      </c>
      <c r="J474">
        <v>202202</v>
      </c>
      <c r="K474">
        <v>44620</v>
      </c>
      <c r="L474" t="s">
        <v>644</v>
      </c>
      <c r="M474">
        <v>13513.31</v>
      </c>
      <c r="N474">
        <v>22.96</v>
      </c>
      <c r="O474" t="s">
        <v>645</v>
      </c>
      <c r="P474" s="428">
        <v>20.597999999999999</v>
      </c>
      <c r="Q474">
        <v>12643552</v>
      </c>
      <c r="R474" t="s">
        <v>646</v>
      </c>
      <c r="S474">
        <v>8540399</v>
      </c>
      <c r="T474" t="s">
        <v>1137</v>
      </c>
    </row>
    <row r="475" spans="1:20" x14ac:dyDescent="0.25">
      <c r="A475" t="s">
        <v>637</v>
      </c>
      <c r="B475" t="s">
        <v>730</v>
      </c>
      <c r="C475" t="s">
        <v>639</v>
      </c>
      <c r="D475" t="s">
        <v>651</v>
      </c>
      <c r="E475" t="s">
        <v>673</v>
      </c>
      <c r="F475">
        <v>528004120002</v>
      </c>
      <c r="G475" t="s">
        <v>642</v>
      </c>
      <c r="H475">
        <v>583148</v>
      </c>
      <c r="I475" t="s">
        <v>699</v>
      </c>
      <c r="J475">
        <v>202202</v>
      </c>
      <c r="K475">
        <v>44620</v>
      </c>
      <c r="L475" t="s">
        <v>644</v>
      </c>
      <c r="M475">
        <v>3128.92</v>
      </c>
      <c r="N475">
        <v>5.32</v>
      </c>
      <c r="O475" t="s">
        <v>645</v>
      </c>
      <c r="P475" s="428">
        <v>4.7729999999999997</v>
      </c>
      <c r="Q475">
        <v>12643552</v>
      </c>
      <c r="R475" t="s">
        <v>646</v>
      </c>
      <c r="S475">
        <v>2030994</v>
      </c>
      <c r="T475" t="s">
        <v>1138</v>
      </c>
    </row>
    <row r="476" spans="1:20" x14ac:dyDescent="0.25">
      <c r="A476" t="s">
        <v>637</v>
      </c>
      <c r="B476" t="s">
        <v>730</v>
      </c>
      <c r="C476" t="s">
        <v>639</v>
      </c>
      <c r="D476" t="s">
        <v>651</v>
      </c>
      <c r="E476" t="s">
        <v>673</v>
      </c>
      <c r="F476">
        <v>528004120002</v>
      </c>
      <c r="G476" t="s">
        <v>642</v>
      </c>
      <c r="H476">
        <v>583148</v>
      </c>
      <c r="I476" t="s">
        <v>699</v>
      </c>
      <c r="J476">
        <v>202202</v>
      </c>
      <c r="K476">
        <v>44620</v>
      </c>
      <c r="L476" t="s">
        <v>644</v>
      </c>
      <c r="M476">
        <v>1004.23</v>
      </c>
      <c r="N476">
        <v>1.71</v>
      </c>
      <c r="O476" t="s">
        <v>645</v>
      </c>
      <c r="P476" s="428">
        <v>1.534</v>
      </c>
      <c r="Q476">
        <v>12643552</v>
      </c>
      <c r="R476" t="s">
        <v>646</v>
      </c>
      <c r="S476">
        <v>2027008</v>
      </c>
      <c r="T476" t="s">
        <v>1139</v>
      </c>
    </row>
    <row r="477" spans="1:20" x14ac:dyDescent="0.25">
      <c r="A477" t="s">
        <v>637</v>
      </c>
      <c r="B477" t="s">
        <v>861</v>
      </c>
      <c r="C477" t="s">
        <v>639</v>
      </c>
      <c r="D477" t="s">
        <v>640</v>
      </c>
      <c r="E477" t="s">
        <v>689</v>
      </c>
      <c r="F477">
        <v>528004120002</v>
      </c>
      <c r="G477" t="s">
        <v>642</v>
      </c>
      <c r="H477">
        <v>583156</v>
      </c>
      <c r="I477" t="s">
        <v>690</v>
      </c>
      <c r="J477">
        <v>202202</v>
      </c>
      <c r="K477">
        <v>44620</v>
      </c>
      <c r="L477" t="s">
        <v>644</v>
      </c>
      <c r="M477">
        <v>7771.3</v>
      </c>
      <c r="N477">
        <v>13.21</v>
      </c>
      <c r="O477" t="s">
        <v>645</v>
      </c>
      <c r="P477" s="428">
        <v>11.851000000000001</v>
      </c>
      <c r="Q477">
        <v>12643552</v>
      </c>
      <c r="R477" t="s">
        <v>646</v>
      </c>
      <c r="S477">
        <v>2013061</v>
      </c>
      <c r="T477" t="s">
        <v>911</v>
      </c>
    </row>
    <row r="478" spans="1:20" x14ac:dyDescent="0.25">
      <c r="A478" t="s">
        <v>637</v>
      </c>
      <c r="B478" t="s">
        <v>861</v>
      </c>
      <c r="C478" t="s">
        <v>639</v>
      </c>
      <c r="D478" t="s">
        <v>640</v>
      </c>
      <c r="E478" t="s">
        <v>678</v>
      </c>
      <c r="F478">
        <v>528004120002</v>
      </c>
      <c r="G478" t="s">
        <v>642</v>
      </c>
      <c r="H478">
        <v>583147</v>
      </c>
      <c r="I478" t="s">
        <v>41</v>
      </c>
      <c r="J478">
        <v>202202</v>
      </c>
      <c r="K478">
        <v>44620</v>
      </c>
      <c r="L478" t="s">
        <v>644</v>
      </c>
      <c r="M478">
        <v>4061.36</v>
      </c>
      <c r="N478">
        <v>6.9</v>
      </c>
      <c r="O478" t="s">
        <v>645</v>
      </c>
      <c r="P478" s="428">
        <v>6.19</v>
      </c>
      <c r="Q478">
        <v>12643552</v>
      </c>
      <c r="R478" t="s">
        <v>646</v>
      </c>
      <c r="S478">
        <v>2014079</v>
      </c>
      <c r="T478" t="s">
        <v>928</v>
      </c>
    </row>
    <row r="479" spans="1:20" x14ac:dyDescent="0.25">
      <c r="A479" t="s">
        <v>637</v>
      </c>
      <c r="B479" t="s">
        <v>730</v>
      </c>
      <c r="C479" t="s">
        <v>639</v>
      </c>
      <c r="D479" t="s">
        <v>663</v>
      </c>
      <c r="E479" t="s">
        <v>673</v>
      </c>
      <c r="F479">
        <v>528004120002</v>
      </c>
      <c r="G479" t="s">
        <v>642</v>
      </c>
      <c r="H479">
        <v>583133</v>
      </c>
      <c r="I479" t="s">
        <v>29</v>
      </c>
      <c r="J479">
        <v>202202</v>
      </c>
      <c r="K479">
        <v>44620</v>
      </c>
      <c r="L479" t="s">
        <v>644</v>
      </c>
      <c r="M479">
        <v>11448.17</v>
      </c>
      <c r="N479">
        <v>19.45</v>
      </c>
      <c r="O479" t="s">
        <v>645</v>
      </c>
      <c r="P479" s="428">
        <v>17.449000000000002</v>
      </c>
      <c r="Q479">
        <v>12643552</v>
      </c>
      <c r="R479" t="s">
        <v>646</v>
      </c>
      <c r="S479">
        <v>2014872</v>
      </c>
      <c r="T479" t="s">
        <v>1122</v>
      </c>
    </row>
    <row r="480" spans="1:20" x14ac:dyDescent="0.25">
      <c r="A480" t="s">
        <v>637</v>
      </c>
      <c r="B480" t="s">
        <v>831</v>
      </c>
      <c r="C480" t="s">
        <v>639</v>
      </c>
      <c r="D480" t="s">
        <v>651</v>
      </c>
      <c r="E480" t="s">
        <v>704</v>
      </c>
      <c r="F480">
        <v>528004120001</v>
      </c>
      <c r="G480" t="s">
        <v>705</v>
      </c>
      <c r="H480">
        <v>583127</v>
      </c>
      <c r="I480" t="s">
        <v>17</v>
      </c>
      <c r="J480">
        <v>202202</v>
      </c>
      <c r="K480">
        <v>44620</v>
      </c>
      <c r="L480" t="s">
        <v>644</v>
      </c>
      <c r="M480">
        <v>99714.2</v>
      </c>
      <c r="N480">
        <v>169.45</v>
      </c>
      <c r="O480" t="s">
        <v>645</v>
      </c>
      <c r="P480" s="428">
        <v>152.017</v>
      </c>
      <c r="Q480">
        <v>30485238</v>
      </c>
      <c r="R480" t="s">
        <v>646</v>
      </c>
      <c r="S480">
        <v>2019466</v>
      </c>
      <c r="T480" t="s">
        <v>1117</v>
      </c>
    </row>
    <row r="481" spans="1:20" x14ac:dyDescent="0.25">
      <c r="A481" t="s">
        <v>637</v>
      </c>
      <c r="B481" t="s">
        <v>831</v>
      </c>
      <c r="C481" t="s">
        <v>639</v>
      </c>
      <c r="D481" t="s">
        <v>663</v>
      </c>
      <c r="E481" t="s">
        <v>673</v>
      </c>
      <c r="F481">
        <v>528004120002</v>
      </c>
      <c r="G481" t="s">
        <v>642</v>
      </c>
      <c r="H481">
        <v>583134</v>
      </c>
      <c r="I481" t="s">
        <v>30</v>
      </c>
      <c r="J481">
        <v>202202</v>
      </c>
      <c r="K481">
        <v>44620</v>
      </c>
      <c r="L481" t="s">
        <v>644</v>
      </c>
      <c r="M481">
        <v>31267.439999999999</v>
      </c>
      <c r="N481">
        <v>53.13</v>
      </c>
      <c r="O481" t="s">
        <v>645</v>
      </c>
      <c r="P481" s="428">
        <v>47.664000000000001</v>
      </c>
      <c r="Q481">
        <v>12643552</v>
      </c>
      <c r="R481" t="s">
        <v>646</v>
      </c>
      <c r="S481">
        <v>2030902</v>
      </c>
      <c r="T481" t="s">
        <v>1173</v>
      </c>
    </row>
    <row r="482" spans="1:20" x14ac:dyDescent="0.25">
      <c r="A482" t="s">
        <v>637</v>
      </c>
      <c r="B482" t="s">
        <v>831</v>
      </c>
      <c r="C482" t="s">
        <v>639</v>
      </c>
      <c r="D482" t="s">
        <v>695</v>
      </c>
      <c r="E482" t="s">
        <v>704</v>
      </c>
      <c r="F482">
        <v>528004120001</v>
      </c>
      <c r="G482" t="s">
        <v>705</v>
      </c>
      <c r="H482">
        <v>583128</v>
      </c>
      <c r="I482" t="s">
        <v>20</v>
      </c>
      <c r="J482">
        <v>202202</v>
      </c>
      <c r="K482">
        <v>44620</v>
      </c>
      <c r="L482" t="s">
        <v>644</v>
      </c>
      <c r="M482">
        <v>67899.399999999994</v>
      </c>
      <c r="N482">
        <v>115.38</v>
      </c>
      <c r="O482" t="s">
        <v>645</v>
      </c>
      <c r="P482" s="428">
        <v>103.51</v>
      </c>
      <c r="Q482">
        <v>12643552</v>
      </c>
      <c r="R482" t="s">
        <v>646</v>
      </c>
      <c r="S482">
        <v>2012170</v>
      </c>
      <c r="T482" t="s">
        <v>1175</v>
      </c>
    </row>
    <row r="483" spans="1:20" x14ac:dyDescent="0.25">
      <c r="A483" t="s">
        <v>637</v>
      </c>
      <c r="B483" t="s">
        <v>831</v>
      </c>
      <c r="C483" t="s">
        <v>639</v>
      </c>
      <c r="D483" t="s">
        <v>663</v>
      </c>
      <c r="E483" t="s">
        <v>704</v>
      </c>
      <c r="F483">
        <v>528004120002</v>
      </c>
      <c r="G483" t="s">
        <v>642</v>
      </c>
      <c r="H483">
        <v>583137</v>
      </c>
      <c r="I483" t="s">
        <v>33</v>
      </c>
      <c r="J483">
        <v>202202</v>
      </c>
      <c r="K483">
        <v>44620</v>
      </c>
      <c r="L483" t="s">
        <v>644</v>
      </c>
      <c r="M483">
        <v>17764.02</v>
      </c>
      <c r="N483">
        <v>30.19</v>
      </c>
      <c r="O483" t="s">
        <v>645</v>
      </c>
      <c r="P483" s="428">
        <v>27.084</v>
      </c>
      <c r="Q483">
        <v>12643552</v>
      </c>
      <c r="R483" t="s">
        <v>646</v>
      </c>
      <c r="S483">
        <v>2038727</v>
      </c>
      <c r="T483" t="s">
        <v>1171</v>
      </c>
    </row>
    <row r="484" spans="1:20" x14ac:dyDescent="0.25">
      <c r="A484" t="s">
        <v>637</v>
      </c>
      <c r="B484" t="s">
        <v>831</v>
      </c>
      <c r="C484" t="s">
        <v>639</v>
      </c>
      <c r="D484" t="s">
        <v>651</v>
      </c>
      <c r="E484" t="s">
        <v>641</v>
      </c>
      <c r="F484">
        <v>528004120002</v>
      </c>
      <c r="G484" t="s">
        <v>642</v>
      </c>
      <c r="H484">
        <v>583136</v>
      </c>
      <c r="I484" t="s">
        <v>32</v>
      </c>
      <c r="J484">
        <v>202202</v>
      </c>
      <c r="K484">
        <v>44620</v>
      </c>
      <c r="L484" t="s">
        <v>644</v>
      </c>
      <c r="M484">
        <v>17926.669999999998</v>
      </c>
      <c r="N484">
        <v>30.46</v>
      </c>
      <c r="O484" t="s">
        <v>645</v>
      </c>
      <c r="P484" s="428">
        <v>27.326000000000001</v>
      </c>
      <c r="Q484">
        <v>12643552</v>
      </c>
      <c r="R484" t="s">
        <v>646</v>
      </c>
      <c r="S484">
        <v>2035753</v>
      </c>
      <c r="T484" t="s">
        <v>1165</v>
      </c>
    </row>
    <row r="485" spans="1:20" x14ac:dyDescent="0.25">
      <c r="A485" t="s">
        <v>637</v>
      </c>
      <c r="B485" t="s">
        <v>831</v>
      </c>
      <c r="C485" t="s">
        <v>639</v>
      </c>
      <c r="D485" t="s">
        <v>663</v>
      </c>
      <c r="E485" t="s">
        <v>667</v>
      </c>
      <c r="F485">
        <v>528004120002</v>
      </c>
      <c r="G485" t="s">
        <v>642</v>
      </c>
      <c r="H485">
        <v>583136</v>
      </c>
      <c r="I485" t="s">
        <v>32</v>
      </c>
      <c r="J485">
        <v>202202</v>
      </c>
      <c r="K485">
        <v>44620</v>
      </c>
      <c r="L485" t="s">
        <v>644</v>
      </c>
      <c r="M485">
        <v>33385.32</v>
      </c>
      <c r="N485">
        <v>56.73</v>
      </c>
      <c r="O485" t="s">
        <v>645</v>
      </c>
      <c r="P485" s="428">
        <v>50.893999999999998</v>
      </c>
      <c r="Q485">
        <v>12643552</v>
      </c>
      <c r="R485" t="s">
        <v>646</v>
      </c>
      <c r="S485">
        <v>2023197</v>
      </c>
      <c r="T485" t="s">
        <v>1169</v>
      </c>
    </row>
    <row r="486" spans="1:20" x14ac:dyDescent="0.25">
      <c r="A486" t="s">
        <v>637</v>
      </c>
      <c r="B486" t="s">
        <v>831</v>
      </c>
      <c r="C486" t="s">
        <v>639</v>
      </c>
      <c r="D486" t="s">
        <v>718</v>
      </c>
      <c r="E486" t="s">
        <v>704</v>
      </c>
      <c r="F486">
        <v>528004120001</v>
      </c>
      <c r="G486" t="s">
        <v>705</v>
      </c>
      <c r="H486">
        <v>583128</v>
      </c>
      <c r="I486" t="s">
        <v>20</v>
      </c>
      <c r="J486">
        <v>202202</v>
      </c>
      <c r="K486">
        <v>44620</v>
      </c>
      <c r="L486" t="s">
        <v>644</v>
      </c>
      <c r="M486">
        <v>63592.02</v>
      </c>
      <c r="N486">
        <v>108.06</v>
      </c>
      <c r="O486" t="s">
        <v>645</v>
      </c>
      <c r="P486" s="428">
        <v>96.942999999999998</v>
      </c>
      <c r="Q486">
        <v>12643552</v>
      </c>
      <c r="R486" t="s">
        <v>646</v>
      </c>
      <c r="S486">
        <v>2031020</v>
      </c>
      <c r="T486" t="s">
        <v>1170</v>
      </c>
    </row>
    <row r="487" spans="1:20" x14ac:dyDescent="0.25">
      <c r="A487" t="s">
        <v>637</v>
      </c>
      <c r="B487" t="s">
        <v>831</v>
      </c>
      <c r="C487" t="s">
        <v>639</v>
      </c>
      <c r="D487" t="s">
        <v>651</v>
      </c>
      <c r="E487" t="s">
        <v>641</v>
      </c>
      <c r="F487">
        <v>528004120001</v>
      </c>
      <c r="G487" t="s">
        <v>705</v>
      </c>
      <c r="H487">
        <v>583129</v>
      </c>
      <c r="I487" t="s">
        <v>21</v>
      </c>
      <c r="J487">
        <v>202202</v>
      </c>
      <c r="K487">
        <v>44620</v>
      </c>
      <c r="L487" t="s">
        <v>644</v>
      </c>
      <c r="M487">
        <v>67691.64</v>
      </c>
      <c r="N487">
        <v>115.03</v>
      </c>
      <c r="O487" t="s">
        <v>645</v>
      </c>
      <c r="P487" s="428">
        <v>103.196</v>
      </c>
      <c r="Q487">
        <v>12643552</v>
      </c>
      <c r="R487" t="s">
        <v>646</v>
      </c>
      <c r="S487">
        <v>2034399</v>
      </c>
      <c r="T487" t="s">
        <v>1166</v>
      </c>
    </row>
    <row r="488" spans="1:20" x14ac:dyDescent="0.25">
      <c r="A488" t="s">
        <v>637</v>
      </c>
      <c r="B488" t="s">
        <v>831</v>
      </c>
      <c r="C488" t="s">
        <v>639</v>
      </c>
      <c r="D488" t="s">
        <v>663</v>
      </c>
      <c r="E488" t="s">
        <v>673</v>
      </c>
      <c r="F488">
        <v>528004120002</v>
      </c>
      <c r="G488" t="s">
        <v>642</v>
      </c>
      <c r="H488">
        <v>583133</v>
      </c>
      <c r="I488" t="s">
        <v>29</v>
      </c>
      <c r="J488">
        <v>202202</v>
      </c>
      <c r="K488">
        <v>44620</v>
      </c>
      <c r="L488" t="s">
        <v>644</v>
      </c>
      <c r="M488">
        <v>47418.11</v>
      </c>
      <c r="N488">
        <v>80.58</v>
      </c>
      <c r="O488" t="s">
        <v>645</v>
      </c>
      <c r="P488" s="428">
        <v>72.290000000000006</v>
      </c>
      <c r="Q488">
        <v>12643552</v>
      </c>
      <c r="R488" t="s">
        <v>646</v>
      </c>
      <c r="S488">
        <v>2014872</v>
      </c>
      <c r="T488" t="s">
        <v>1167</v>
      </c>
    </row>
    <row r="489" spans="1:20" x14ac:dyDescent="0.25">
      <c r="A489" t="s">
        <v>637</v>
      </c>
      <c r="B489" t="s">
        <v>831</v>
      </c>
      <c r="C489" t="s">
        <v>639</v>
      </c>
      <c r="D489" t="s">
        <v>695</v>
      </c>
      <c r="E489" t="s">
        <v>673</v>
      </c>
      <c r="F489">
        <v>528004120002</v>
      </c>
      <c r="G489" t="s">
        <v>642</v>
      </c>
      <c r="H489">
        <v>583133</v>
      </c>
      <c r="I489" t="s">
        <v>29</v>
      </c>
      <c r="J489">
        <v>202202</v>
      </c>
      <c r="K489">
        <v>44620</v>
      </c>
      <c r="L489" t="s">
        <v>644</v>
      </c>
      <c r="M489">
        <v>13766.02</v>
      </c>
      <c r="N489">
        <v>23.39</v>
      </c>
      <c r="O489" t="s">
        <v>645</v>
      </c>
      <c r="P489" s="428">
        <v>20.984000000000002</v>
      </c>
      <c r="Q489">
        <v>12643552</v>
      </c>
      <c r="R489" t="s">
        <v>646</v>
      </c>
      <c r="S489">
        <v>2024413</v>
      </c>
      <c r="T489" t="s">
        <v>1168</v>
      </c>
    </row>
    <row r="490" spans="1:20" x14ac:dyDescent="0.25">
      <c r="A490" t="s">
        <v>637</v>
      </c>
      <c r="B490" t="s">
        <v>831</v>
      </c>
      <c r="C490" t="s">
        <v>639</v>
      </c>
      <c r="D490" t="s">
        <v>651</v>
      </c>
      <c r="E490" t="s">
        <v>704</v>
      </c>
      <c r="F490">
        <v>528004120001</v>
      </c>
      <c r="G490" t="s">
        <v>705</v>
      </c>
      <c r="H490">
        <v>583128</v>
      </c>
      <c r="I490" t="s">
        <v>20</v>
      </c>
      <c r="J490">
        <v>202202</v>
      </c>
      <c r="K490">
        <v>44620</v>
      </c>
      <c r="L490" t="s">
        <v>644</v>
      </c>
      <c r="M490">
        <v>67899.399999999994</v>
      </c>
      <c r="N490">
        <v>115.38</v>
      </c>
      <c r="O490" t="s">
        <v>645</v>
      </c>
      <c r="P490" s="428">
        <v>103.51</v>
      </c>
      <c r="Q490">
        <v>30485238</v>
      </c>
      <c r="R490" t="s">
        <v>646</v>
      </c>
      <c r="S490">
        <v>2022429</v>
      </c>
      <c r="T490" t="s">
        <v>1118</v>
      </c>
    </row>
    <row r="491" spans="1:20" x14ac:dyDescent="0.25">
      <c r="A491" t="s">
        <v>637</v>
      </c>
      <c r="B491" t="s">
        <v>831</v>
      </c>
      <c r="C491" t="s">
        <v>639</v>
      </c>
      <c r="D491" t="s">
        <v>640</v>
      </c>
      <c r="E491" t="s">
        <v>689</v>
      </c>
      <c r="F491">
        <v>528004120002</v>
      </c>
      <c r="G491" t="s">
        <v>642</v>
      </c>
      <c r="H491">
        <v>583156</v>
      </c>
      <c r="I491" t="s">
        <v>690</v>
      </c>
      <c r="J491">
        <v>202202</v>
      </c>
      <c r="K491">
        <v>44620</v>
      </c>
      <c r="L491" t="s">
        <v>644</v>
      </c>
      <c r="M491">
        <v>9589.15</v>
      </c>
      <c r="N491">
        <v>16.3</v>
      </c>
      <c r="O491" t="s">
        <v>645</v>
      </c>
      <c r="P491" s="428">
        <v>14.622999999999999</v>
      </c>
      <c r="Q491">
        <v>12643552</v>
      </c>
      <c r="R491" t="s">
        <v>646</v>
      </c>
      <c r="S491">
        <v>2013061</v>
      </c>
      <c r="T491" t="s">
        <v>1109</v>
      </c>
    </row>
    <row r="492" spans="1:20" x14ac:dyDescent="0.25">
      <c r="A492" t="s">
        <v>637</v>
      </c>
      <c r="B492" t="s">
        <v>831</v>
      </c>
      <c r="C492" t="s">
        <v>639</v>
      </c>
      <c r="D492" t="s">
        <v>651</v>
      </c>
      <c r="E492" t="s">
        <v>673</v>
      </c>
      <c r="F492">
        <v>528004120002</v>
      </c>
      <c r="G492" t="s">
        <v>642</v>
      </c>
      <c r="H492">
        <v>583148</v>
      </c>
      <c r="I492" t="s">
        <v>699</v>
      </c>
      <c r="J492">
        <v>202202</v>
      </c>
      <c r="K492">
        <v>44620</v>
      </c>
      <c r="L492" t="s">
        <v>644</v>
      </c>
      <c r="M492">
        <v>7388.8</v>
      </c>
      <c r="N492">
        <v>12.56</v>
      </c>
      <c r="O492" t="s">
        <v>645</v>
      </c>
      <c r="P492" s="428">
        <v>11.268000000000001</v>
      </c>
      <c r="Q492">
        <v>12643552</v>
      </c>
      <c r="R492" t="s">
        <v>646</v>
      </c>
      <c r="S492">
        <v>8540279</v>
      </c>
      <c r="T492" t="s">
        <v>1149</v>
      </c>
    </row>
    <row r="493" spans="1:20" x14ac:dyDescent="0.25">
      <c r="A493" t="s">
        <v>637</v>
      </c>
      <c r="B493" t="s">
        <v>831</v>
      </c>
      <c r="C493" t="s">
        <v>639</v>
      </c>
      <c r="D493" t="s">
        <v>640</v>
      </c>
      <c r="E493" t="s">
        <v>686</v>
      </c>
      <c r="F493">
        <v>528004120002</v>
      </c>
      <c r="G493" t="s">
        <v>642</v>
      </c>
      <c r="H493">
        <v>583150</v>
      </c>
      <c r="I493" t="s">
        <v>687</v>
      </c>
      <c r="J493">
        <v>202202</v>
      </c>
      <c r="K493">
        <v>44620</v>
      </c>
      <c r="L493" t="s">
        <v>644</v>
      </c>
      <c r="M493">
        <v>14692.86</v>
      </c>
      <c r="N493">
        <v>24.97</v>
      </c>
      <c r="O493" t="s">
        <v>645</v>
      </c>
      <c r="P493" s="428">
        <v>22.401</v>
      </c>
      <c r="Q493">
        <v>12643552</v>
      </c>
      <c r="R493" t="s">
        <v>646</v>
      </c>
      <c r="S493">
        <v>2011105</v>
      </c>
      <c r="T493" t="s">
        <v>1146</v>
      </c>
    </row>
    <row r="494" spans="1:20" x14ac:dyDescent="0.25">
      <c r="A494" t="s">
        <v>637</v>
      </c>
      <c r="B494" t="s">
        <v>831</v>
      </c>
      <c r="C494" t="s">
        <v>639</v>
      </c>
      <c r="D494" t="s">
        <v>640</v>
      </c>
      <c r="E494" t="s">
        <v>673</v>
      </c>
      <c r="F494">
        <v>528004120002</v>
      </c>
      <c r="G494" t="s">
        <v>642</v>
      </c>
      <c r="H494">
        <v>583148</v>
      </c>
      <c r="I494" t="s">
        <v>699</v>
      </c>
      <c r="J494">
        <v>202202</v>
      </c>
      <c r="K494">
        <v>44620</v>
      </c>
      <c r="L494" t="s">
        <v>644</v>
      </c>
      <c r="M494">
        <v>3452.51</v>
      </c>
      <c r="N494">
        <v>5.87</v>
      </c>
      <c r="O494" t="s">
        <v>645</v>
      </c>
      <c r="P494" s="428">
        <v>5.266</v>
      </c>
      <c r="Q494">
        <v>12643552</v>
      </c>
      <c r="R494" t="s">
        <v>646</v>
      </c>
      <c r="S494">
        <v>2013058</v>
      </c>
      <c r="T494" t="s">
        <v>1148</v>
      </c>
    </row>
    <row r="495" spans="1:20" x14ac:dyDescent="0.25">
      <c r="A495" t="s">
        <v>637</v>
      </c>
      <c r="B495" t="s">
        <v>831</v>
      </c>
      <c r="C495" t="s">
        <v>639</v>
      </c>
      <c r="D495" t="s">
        <v>640</v>
      </c>
      <c r="E495" t="s">
        <v>708</v>
      </c>
      <c r="F495">
        <v>528004120002</v>
      </c>
      <c r="G495" t="s">
        <v>642</v>
      </c>
      <c r="H495">
        <v>583155</v>
      </c>
      <c r="I495" t="s">
        <v>45</v>
      </c>
      <c r="J495">
        <v>202202</v>
      </c>
      <c r="K495">
        <v>44620</v>
      </c>
      <c r="L495" t="s">
        <v>644</v>
      </c>
      <c r="M495">
        <v>3285.31</v>
      </c>
      <c r="N495">
        <v>5.58</v>
      </c>
      <c r="O495" t="s">
        <v>645</v>
      </c>
      <c r="P495" s="428">
        <v>5.0060000000000002</v>
      </c>
      <c r="Q495">
        <v>12643552</v>
      </c>
      <c r="R495" t="s">
        <v>646</v>
      </c>
      <c r="S495">
        <v>8540039</v>
      </c>
      <c r="T495" t="s">
        <v>1110</v>
      </c>
    </row>
    <row r="496" spans="1:20" x14ac:dyDescent="0.25">
      <c r="A496" t="s">
        <v>637</v>
      </c>
      <c r="B496" t="s">
        <v>831</v>
      </c>
      <c r="C496" t="s">
        <v>639</v>
      </c>
      <c r="D496" t="s">
        <v>640</v>
      </c>
      <c r="E496" t="s">
        <v>673</v>
      </c>
      <c r="F496">
        <v>528004120002</v>
      </c>
      <c r="G496" t="s">
        <v>642</v>
      </c>
      <c r="H496">
        <v>583148</v>
      </c>
      <c r="I496" t="s">
        <v>699</v>
      </c>
      <c r="J496">
        <v>202202</v>
      </c>
      <c r="K496">
        <v>44620</v>
      </c>
      <c r="L496" t="s">
        <v>644</v>
      </c>
      <c r="M496">
        <v>6118.81</v>
      </c>
      <c r="N496">
        <v>10.4</v>
      </c>
      <c r="O496" t="s">
        <v>645</v>
      </c>
      <c r="P496" s="428">
        <v>9.33</v>
      </c>
      <c r="Q496">
        <v>12643552</v>
      </c>
      <c r="R496" t="s">
        <v>646</v>
      </c>
      <c r="S496">
        <v>8540206</v>
      </c>
      <c r="T496" t="s">
        <v>1156</v>
      </c>
    </row>
    <row r="497" spans="1:20" x14ac:dyDescent="0.25">
      <c r="A497" t="s">
        <v>637</v>
      </c>
      <c r="B497" t="s">
        <v>831</v>
      </c>
      <c r="C497" t="s">
        <v>639</v>
      </c>
      <c r="D497" t="s">
        <v>651</v>
      </c>
      <c r="E497" t="s">
        <v>641</v>
      </c>
      <c r="F497">
        <v>528004120002</v>
      </c>
      <c r="G497" t="s">
        <v>642</v>
      </c>
      <c r="H497">
        <v>583135</v>
      </c>
      <c r="I497" t="s">
        <v>31</v>
      </c>
      <c r="J497">
        <v>202202</v>
      </c>
      <c r="K497">
        <v>44620</v>
      </c>
      <c r="L497" t="s">
        <v>644</v>
      </c>
      <c r="M497">
        <v>47418.11</v>
      </c>
      <c r="N497">
        <v>80.58</v>
      </c>
      <c r="O497" t="s">
        <v>645</v>
      </c>
      <c r="P497" s="428">
        <v>72.290000000000006</v>
      </c>
      <c r="Q497">
        <v>12643552</v>
      </c>
      <c r="R497" t="s">
        <v>646</v>
      </c>
      <c r="S497">
        <v>2023596</v>
      </c>
      <c r="T497" t="s">
        <v>1174</v>
      </c>
    </row>
    <row r="498" spans="1:20" x14ac:dyDescent="0.25">
      <c r="A498" t="s">
        <v>637</v>
      </c>
      <c r="B498" t="s">
        <v>831</v>
      </c>
      <c r="C498" t="s">
        <v>639</v>
      </c>
      <c r="D498" t="s">
        <v>640</v>
      </c>
      <c r="E498" t="s">
        <v>673</v>
      </c>
      <c r="F498">
        <v>528004120002</v>
      </c>
      <c r="G498" t="s">
        <v>642</v>
      </c>
      <c r="H498">
        <v>583146</v>
      </c>
      <c r="I498" t="s">
        <v>683</v>
      </c>
      <c r="J498">
        <v>202202</v>
      </c>
      <c r="K498">
        <v>44620</v>
      </c>
      <c r="L498" t="s">
        <v>644</v>
      </c>
      <c r="M498">
        <v>9324.32</v>
      </c>
      <c r="N498">
        <v>15.84</v>
      </c>
      <c r="O498" t="s">
        <v>645</v>
      </c>
      <c r="P498" s="428">
        <v>14.21</v>
      </c>
      <c r="Q498">
        <v>12643552</v>
      </c>
      <c r="R498" t="s">
        <v>646</v>
      </c>
      <c r="S498">
        <v>8540353</v>
      </c>
      <c r="T498" t="s">
        <v>1158</v>
      </c>
    </row>
    <row r="499" spans="1:20" x14ac:dyDescent="0.25">
      <c r="A499" t="s">
        <v>637</v>
      </c>
      <c r="B499" t="s">
        <v>831</v>
      </c>
      <c r="C499" t="s">
        <v>639</v>
      </c>
      <c r="D499" t="s">
        <v>640</v>
      </c>
      <c r="E499" t="s">
        <v>701</v>
      </c>
      <c r="F499">
        <v>528004120002</v>
      </c>
      <c r="G499" t="s">
        <v>642</v>
      </c>
      <c r="H499">
        <v>583154</v>
      </c>
      <c r="I499" t="s">
        <v>44</v>
      </c>
      <c r="J499">
        <v>202202</v>
      </c>
      <c r="K499">
        <v>44620</v>
      </c>
      <c r="L499" t="s">
        <v>644</v>
      </c>
      <c r="M499">
        <v>11560.28</v>
      </c>
      <c r="N499">
        <v>19.64</v>
      </c>
      <c r="O499" t="s">
        <v>645</v>
      </c>
      <c r="P499" s="428">
        <v>17.619</v>
      </c>
      <c r="Q499">
        <v>12643552</v>
      </c>
      <c r="R499" t="s">
        <v>646</v>
      </c>
      <c r="S499">
        <v>2020577</v>
      </c>
      <c r="T499" t="s">
        <v>1112</v>
      </c>
    </row>
    <row r="500" spans="1:20" x14ac:dyDescent="0.25">
      <c r="A500" t="s">
        <v>637</v>
      </c>
      <c r="B500" t="s">
        <v>831</v>
      </c>
      <c r="C500" t="s">
        <v>639</v>
      </c>
      <c r="D500" t="s">
        <v>640</v>
      </c>
      <c r="E500" t="s">
        <v>678</v>
      </c>
      <c r="F500">
        <v>528004120002</v>
      </c>
      <c r="G500" t="s">
        <v>642</v>
      </c>
      <c r="H500">
        <v>583147</v>
      </c>
      <c r="I500" t="s">
        <v>41</v>
      </c>
      <c r="J500">
        <v>202202</v>
      </c>
      <c r="K500">
        <v>44620</v>
      </c>
      <c r="L500" t="s">
        <v>644</v>
      </c>
      <c r="M500">
        <v>3453.45</v>
      </c>
      <c r="N500">
        <v>5.87</v>
      </c>
      <c r="O500" t="s">
        <v>645</v>
      </c>
      <c r="P500" s="428">
        <v>5.266</v>
      </c>
      <c r="Q500">
        <v>12643552</v>
      </c>
      <c r="R500" t="s">
        <v>646</v>
      </c>
      <c r="S500">
        <v>2017279</v>
      </c>
      <c r="T500" t="s">
        <v>1151</v>
      </c>
    </row>
    <row r="501" spans="1:20" x14ac:dyDescent="0.25">
      <c r="A501" t="s">
        <v>637</v>
      </c>
      <c r="B501" t="s">
        <v>831</v>
      </c>
      <c r="C501" t="s">
        <v>639</v>
      </c>
      <c r="D501" t="s">
        <v>651</v>
      </c>
      <c r="E501" t="s">
        <v>667</v>
      </c>
      <c r="F501">
        <v>528004120002</v>
      </c>
      <c r="G501" t="s">
        <v>642</v>
      </c>
      <c r="H501">
        <v>583149</v>
      </c>
      <c r="I501" t="s">
        <v>680</v>
      </c>
      <c r="J501">
        <v>202202</v>
      </c>
      <c r="K501">
        <v>44620</v>
      </c>
      <c r="L501" t="s">
        <v>644</v>
      </c>
      <c r="M501">
        <v>560.21</v>
      </c>
      <c r="N501">
        <v>0.95</v>
      </c>
      <c r="O501" t="s">
        <v>645</v>
      </c>
      <c r="P501" s="428">
        <v>0.85199999999999998</v>
      </c>
      <c r="Q501">
        <v>12643552</v>
      </c>
      <c r="R501" t="s">
        <v>646</v>
      </c>
      <c r="S501">
        <v>2036440</v>
      </c>
      <c r="T501" t="s">
        <v>1152</v>
      </c>
    </row>
    <row r="502" spans="1:20" x14ac:dyDescent="0.25">
      <c r="A502" t="s">
        <v>637</v>
      </c>
      <c r="B502" t="s">
        <v>831</v>
      </c>
      <c r="C502" t="s">
        <v>639</v>
      </c>
      <c r="D502" t="s">
        <v>640</v>
      </c>
      <c r="E502" t="s">
        <v>678</v>
      </c>
      <c r="F502">
        <v>528004120002</v>
      </c>
      <c r="G502" t="s">
        <v>642</v>
      </c>
      <c r="H502">
        <v>583147</v>
      </c>
      <c r="I502" t="s">
        <v>41</v>
      </c>
      <c r="J502">
        <v>202202</v>
      </c>
      <c r="K502">
        <v>44620</v>
      </c>
      <c r="L502" t="s">
        <v>644</v>
      </c>
      <c r="M502">
        <v>10020.6</v>
      </c>
      <c r="N502">
        <v>17.03</v>
      </c>
      <c r="O502" t="s">
        <v>645</v>
      </c>
      <c r="P502" s="428">
        <v>15.278</v>
      </c>
      <c r="Q502">
        <v>12643552</v>
      </c>
      <c r="R502" t="s">
        <v>646</v>
      </c>
      <c r="S502">
        <v>2014079</v>
      </c>
      <c r="T502" t="s">
        <v>1155</v>
      </c>
    </row>
    <row r="503" spans="1:20" x14ac:dyDescent="0.25">
      <c r="A503" t="s">
        <v>637</v>
      </c>
      <c r="B503" t="s">
        <v>831</v>
      </c>
      <c r="C503" t="s">
        <v>639</v>
      </c>
      <c r="D503" t="s">
        <v>640</v>
      </c>
      <c r="E503" t="s">
        <v>667</v>
      </c>
      <c r="F503">
        <v>528004120002</v>
      </c>
      <c r="G503" t="s">
        <v>642</v>
      </c>
      <c r="H503">
        <v>583149</v>
      </c>
      <c r="I503" t="s">
        <v>680</v>
      </c>
      <c r="J503">
        <v>202202</v>
      </c>
      <c r="K503">
        <v>44620</v>
      </c>
      <c r="L503" t="s">
        <v>644</v>
      </c>
      <c r="M503">
        <v>14550.96</v>
      </c>
      <c r="N503">
        <v>24.73</v>
      </c>
      <c r="O503" t="s">
        <v>645</v>
      </c>
      <c r="P503" s="428">
        <v>22.186</v>
      </c>
      <c r="Q503">
        <v>12643552</v>
      </c>
      <c r="R503" t="s">
        <v>646</v>
      </c>
      <c r="S503">
        <v>8540392</v>
      </c>
      <c r="T503" t="s">
        <v>1162</v>
      </c>
    </row>
    <row r="504" spans="1:20" x14ac:dyDescent="0.25">
      <c r="A504" t="s">
        <v>637</v>
      </c>
      <c r="B504" t="s">
        <v>834</v>
      </c>
      <c r="C504" t="s">
        <v>639</v>
      </c>
      <c r="D504" t="s">
        <v>640</v>
      </c>
      <c r="E504" t="s">
        <v>641</v>
      </c>
      <c r="F504">
        <v>528004120002</v>
      </c>
      <c r="G504" t="s">
        <v>642</v>
      </c>
      <c r="H504">
        <v>583145</v>
      </c>
      <c r="I504" t="s">
        <v>643</v>
      </c>
      <c r="J504">
        <v>202202</v>
      </c>
      <c r="K504">
        <v>44620</v>
      </c>
      <c r="L504" t="s">
        <v>727</v>
      </c>
      <c r="M504">
        <v>20.329999999999998</v>
      </c>
      <c r="N504">
        <v>20.329999999999998</v>
      </c>
      <c r="O504" t="s">
        <v>645</v>
      </c>
      <c r="P504" s="428">
        <v>18.238</v>
      </c>
      <c r="Q504">
        <v>12643552</v>
      </c>
      <c r="R504" t="s">
        <v>646</v>
      </c>
      <c r="S504">
        <v>9982557</v>
      </c>
      <c r="T504" t="s">
        <v>1111</v>
      </c>
    </row>
    <row r="505" spans="1:20" x14ac:dyDescent="0.25">
      <c r="A505" t="s">
        <v>637</v>
      </c>
      <c r="B505" t="s">
        <v>831</v>
      </c>
      <c r="C505" t="s">
        <v>639</v>
      </c>
      <c r="D505" t="s">
        <v>640</v>
      </c>
      <c r="E505" t="s">
        <v>686</v>
      </c>
      <c r="F505">
        <v>528004120002</v>
      </c>
      <c r="G505" t="s">
        <v>642</v>
      </c>
      <c r="H505">
        <v>583153</v>
      </c>
      <c r="I505" t="s">
        <v>722</v>
      </c>
      <c r="J505">
        <v>202202</v>
      </c>
      <c r="K505">
        <v>44620</v>
      </c>
      <c r="L505" t="s">
        <v>644</v>
      </c>
      <c r="M505">
        <v>4243.71</v>
      </c>
      <c r="N505">
        <v>7.21</v>
      </c>
      <c r="O505" t="s">
        <v>645</v>
      </c>
      <c r="P505" s="428">
        <v>6.468</v>
      </c>
      <c r="Q505">
        <v>12643552</v>
      </c>
      <c r="R505" t="s">
        <v>646</v>
      </c>
      <c r="S505">
        <v>8540401</v>
      </c>
      <c r="T505" t="s">
        <v>1107</v>
      </c>
    </row>
    <row r="506" spans="1:20" x14ac:dyDescent="0.25">
      <c r="A506" t="s">
        <v>637</v>
      </c>
      <c r="B506" t="s">
        <v>834</v>
      </c>
      <c r="C506" t="s">
        <v>639</v>
      </c>
      <c r="D506" t="s">
        <v>640</v>
      </c>
      <c r="E506" t="s">
        <v>648</v>
      </c>
      <c r="F506">
        <v>528004120002</v>
      </c>
      <c r="G506" t="s">
        <v>642</v>
      </c>
      <c r="H506">
        <v>583144</v>
      </c>
      <c r="I506" t="s">
        <v>40</v>
      </c>
      <c r="J506">
        <v>202202</v>
      </c>
      <c r="K506">
        <v>44620</v>
      </c>
      <c r="L506" t="s">
        <v>727</v>
      </c>
      <c r="M506">
        <v>1.1100000000000001</v>
      </c>
      <c r="N506">
        <v>1.1100000000000001</v>
      </c>
      <c r="O506" t="s">
        <v>645</v>
      </c>
      <c r="P506" s="428">
        <v>0.996</v>
      </c>
      <c r="Q506">
        <v>12643552</v>
      </c>
      <c r="R506" t="s">
        <v>646</v>
      </c>
      <c r="S506">
        <v>9985201</v>
      </c>
      <c r="T506" t="s">
        <v>1108</v>
      </c>
    </row>
    <row r="507" spans="1:20" x14ac:dyDescent="0.25">
      <c r="A507" t="s">
        <v>637</v>
      </c>
      <c r="B507" t="s">
        <v>730</v>
      </c>
      <c r="C507" t="s">
        <v>639</v>
      </c>
      <c r="D507" t="s">
        <v>640</v>
      </c>
      <c r="E507" t="s">
        <v>673</v>
      </c>
      <c r="F507">
        <v>528004120002</v>
      </c>
      <c r="G507" t="s">
        <v>642</v>
      </c>
      <c r="H507">
        <v>583148</v>
      </c>
      <c r="I507" t="s">
        <v>699</v>
      </c>
      <c r="J507">
        <v>202202</v>
      </c>
      <c r="K507">
        <v>44620</v>
      </c>
      <c r="L507" t="s">
        <v>644</v>
      </c>
      <c r="M507">
        <v>2130.1799999999998</v>
      </c>
      <c r="N507">
        <v>3.62</v>
      </c>
      <c r="O507" t="s">
        <v>645</v>
      </c>
      <c r="P507" s="428">
        <v>3.2480000000000002</v>
      </c>
      <c r="Q507">
        <v>12643552</v>
      </c>
      <c r="R507" t="s">
        <v>646</v>
      </c>
      <c r="S507">
        <v>8540206</v>
      </c>
      <c r="T507" t="s">
        <v>1159</v>
      </c>
    </row>
    <row r="508" spans="1:20" x14ac:dyDescent="0.25">
      <c r="A508" t="s">
        <v>637</v>
      </c>
      <c r="B508" t="s">
        <v>831</v>
      </c>
      <c r="C508" t="s">
        <v>639</v>
      </c>
      <c r="D508" t="s">
        <v>651</v>
      </c>
      <c r="E508" t="s">
        <v>641</v>
      </c>
      <c r="F508">
        <v>528004120002</v>
      </c>
      <c r="G508" t="s">
        <v>642</v>
      </c>
      <c r="H508">
        <v>856778</v>
      </c>
      <c r="I508" t="s">
        <v>27</v>
      </c>
      <c r="J508">
        <v>202202</v>
      </c>
      <c r="K508">
        <v>44620</v>
      </c>
      <c r="L508" t="s">
        <v>644</v>
      </c>
      <c r="M508">
        <v>7921.09</v>
      </c>
      <c r="N508">
        <v>13.46</v>
      </c>
      <c r="O508" t="s">
        <v>645</v>
      </c>
      <c r="P508" s="428">
        <v>12.074999999999999</v>
      </c>
      <c r="Q508">
        <v>12643552</v>
      </c>
      <c r="R508" t="s">
        <v>646</v>
      </c>
      <c r="S508">
        <v>2041743</v>
      </c>
      <c r="T508" t="s">
        <v>1160</v>
      </c>
    </row>
    <row r="509" spans="1:20" x14ac:dyDescent="0.25">
      <c r="A509" t="s">
        <v>637</v>
      </c>
      <c r="B509" t="s">
        <v>831</v>
      </c>
      <c r="C509" t="s">
        <v>639</v>
      </c>
      <c r="D509" t="s">
        <v>651</v>
      </c>
      <c r="E509" t="s">
        <v>641</v>
      </c>
      <c r="F509">
        <v>528004120002</v>
      </c>
      <c r="G509" t="s">
        <v>642</v>
      </c>
      <c r="H509">
        <v>583138</v>
      </c>
      <c r="I509" t="s">
        <v>34</v>
      </c>
      <c r="J509">
        <v>202202</v>
      </c>
      <c r="K509">
        <v>44620</v>
      </c>
      <c r="L509" t="s">
        <v>644</v>
      </c>
      <c r="M509">
        <v>47418.11</v>
      </c>
      <c r="N509">
        <v>80.58</v>
      </c>
      <c r="O509" t="s">
        <v>645</v>
      </c>
      <c r="P509" s="428">
        <v>72.290000000000006</v>
      </c>
      <c r="Q509">
        <v>12643552</v>
      </c>
      <c r="R509" t="s">
        <v>646</v>
      </c>
      <c r="S509">
        <v>2024193</v>
      </c>
      <c r="T509" t="s">
        <v>1172</v>
      </c>
    </row>
    <row r="510" spans="1:20" x14ac:dyDescent="0.25">
      <c r="A510" t="s">
        <v>637</v>
      </c>
      <c r="B510" t="s">
        <v>730</v>
      </c>
      <c r="C510" t="s">
        <v>639</v>
      </c>
      <c r="D510" t="s">
        <v>640</v>
      </c>
      <c r="E510" t="s">
        <v>686</v>
      </c>
      <c r="F510">
        <v>528004120002</v>
      </c>
      <c r="G510" t="s">
        <v>642</v>
      </c>
      <c r="H510">
        <v>583150</v>
      </c>
      <c r="I510" t="s">
        <v>687</v>
      </c>
      <c r="J510">
        <v>202202</v>
      </c>
      <c r="K510">
        <v>44620</v>
      </c>
      <c r="L510" t="s">
        <v>644</v>
      </c>
      <c r="M510">
        <v>3544.78</v>
      </c>
      <c r="N510">
        <v>6.02</v>
      </c>
      <c r="O510" t="s">
        <v>645</v>
      </c>
      <c r="P510" s="428">
        <v>5.4009999999999998</v>
      </c>
      <c r="Q510">
        <v>12643552</v>
      </c>
      <c r="R510" t="s">
        <v>646</v>
      </c>
      <c r="S510">
        <v>2011105</v>
      </c>
      <c r="T510" t="s">
        <v>1121</v>
      </c>
    </row>
    <row r="511" spans="1:20" x14ac:dyDescent="0.25">
      <c r="A511" t="s">
        <v>637</v>
      </c>
      <c r="B511" t="s">
        <v>831</v>
      </c>
      <c r="C511" t="s">
        <v>639</v>
      </c>
      <c r="D511" t="s">
        <v>651</v>
      </c>
      <c r="E511" t="s">
        <v>667</v>
      </c>
      <c r="F511">
        <v>528004120002</v>
      </c>
      <c r="G511" t="s">
        <v>642</v>
      </c>
      <c r="H511">
        <v>583149</v>
      </c>
      <c r="I511" t="s">
        <v>680</v>
      </c>
      <c r="J511">
        <v>202202</v>
      </c>
      <c r="K511">
        <v>44620</v>
      </c>
      <c r="L511" t="s">
        <v>644</v>
      </c>
      <c r="M511">
        <v>11515.83</v>
      </c>
      <c r="N511">
        <v>19.57</v>
      </c>
      <c r="O511" t="s">
        <v>645</v>
      </c>
      <c r="P511" s="428">
        <v>17.556999999999999</v>
      </c>
      <c r="Q511">
        <v>12643552</v>
      </c>
      <c r="R511" t="s">
        <v>646</v>
      </c>
      <c r="S511">
        <v>8540399</v>
      </c>
      <c r="T511" t="s">
        <v>1140</v>
      </c>
    </row>
    <row r="512" spans="1:20" x14ac:dyDescent="0.25">
      <c r="A512" t="s">
        <v>637</v>
      </c>
      <c r="B512" t="s">
        <v>831</v>
      </c>
      <c r="C512" t="s">
        <v>639</v>
      </c>
      <c r="D512" t="s">
        <v>651</v>
      </c>
      <c r="E512" t="s">
        <v>704</v>
      </c>
      <c r="F512">
        <v>528004120002</v>
      </c>
      <c r="G512" t="s">
        <v>642</v>
      </c>
      <c r="H512">
        <v>856779</v>
      </c>
      <c r="I512" t="s">
        <v>28</v>
      </c>
      <c r="J512">
        <v>202202</v>
      </c>
      <c r="K512">
        <v>44620</v>
      </c>
      <c r="L512" t="s">
        <v>644</v>
      </c>
      <c r="M512">
        <v>10839.38</v>
      </c>
      <c r="N512">
        <v>18.420000000000002</v>
      </c>
      <c r="O512" t="s">
        <v>645</v>
      </c>
      <c r="P512" s="428">
        <v>16.524999999999999</v>
      </c>
      <c r="Q512">
        <v>12643552</v>
      </c>
      <c r="R512" t="s">
        <v>646</v>
      </c>
      <c r="S512">
        <v>2039252</v>
      </c>
      <c r="T512" t="s">
        <v>1141</v>
      </c>
    </row>
    <row r="513" spans="1:20" x14ac:dyDescent="0.25">
      <c r="A513" t="s">
        <v>637</v>
      </c>
      <c r="B513" t="s">
        <v>730</v>
      </c>
      <c r="C513" t="s">
        <v>639</v>
      </c>
      <c r="D513" t="s">
        <v>640</v>
      </c>
      <c r="E513" t="s">
        <v>673</v>
      </c>
      <c r="F513">
        <v>528004120002</v>
      </c>
      <c r="G513" t="s">
        <v>642</v>
      </c>
      <c r="H513">
        <v>583146</v>
      </c>
      <c r="I513" t="s">
        <v>683</v>
      </c>
      <c r="J513">
        <v>202202</v>
      </c>
      <c r="K513">
        <v>44620</v>
      </c>
      <c r="L513" t="s">
        <v>644</v>
      </c>
      <c r="M513">
        <v>2696.78</v>
      </c>
      <c r="N513">
        <v>4.58</v>
      </c>
      <c r="O513" t="s">
        <v>645</v>
      </c>
      <c r="P513" s="428">
        <v>4.109</v>
      </c>
      <c r="Q513">
        <v>12643552</v>
      </c>
      <c r="R513" t="s">
        <v>646</v>
      </c>
      <c r="S513">
        <v>8540353</v>
      </c>
      <c r="T513" t="s">
        <v>1161</v>
      </c>
    </row>
    <row r="514" spans="1:20" x14ac:dyDescent="0.25">
      <c r="A514" t="s">
        <v>637</v>
      </c>
      <c r="B514" t="s">
        <v>730</v>
      </c>
      <c r="C514" t="s">
        <v>639</v>
      </c>
      <c r="D514" t="s">
        <v>640</v>
      </c>
      <c r="E514" t="s">
        <v>673</v>
      </c>
      <c r="F514">
        <v>528004120002</v>
      </c>
      <c r="G514" t="s">
        <v>642</v>
      </c>
      <c r="H514">
        <v>583148</v>
      </c>
      <c r="I514" t="s">
        <v>699</v>
      </c>
      <c r="J514">
        <v>202202</v>
      </c>
      <c r="K514">
        <v>44620</v>
      </c>
      <c r="L514" t="s">
        <v>644</v>
      </c>
      <c r="M514">
        <v>1473.46</v>
      </c>
      <c r="N514">
        <v>2.5</v>
      </c>
      <c r="O514" t="s">
        <v>645</v>
      </c>
      <c r="P514" s="428">
        <v>2.2429999999999999</v>
      </c>
      <c r="Q514">
        <v>12643552</v>
      </c>
      <c r="R514" t="s">
        <v>646</v>
      </c>
      <c r="S514">
        <v>2013058</v>
      </c>
      <c r="T514" t="s">
        <v>1163</v>
      </c>
    </row>
    <row r="515" spans="1:20" x14ac:dyDescent="0.25">
      <c r="A515" t="s">
        <v>637</v>
      </c>
      <c r="B515" t="s">
        <v>831</v>
      </c>
      <c r="C515" t="s">
        <v>639</v>
      </c>
      <c r="D515" t="s">
        <v>651</v>
      </c>
      <c r="E515" t="s">
        <v>673</v>
      </c>
      <c r="F515">
        <v>528004120002</v>
      </c>
      <c r="G515" t="s">
        <v>642</v>
      </c>
      <c r="H515">
        <v>583148</v>
      </c>
      <c r="I515" t="s">
        <v>699</v>
      </c>
      <c r="J515">
        <v>202202</v>
      </c>
      <c r="K515">
        <v>44620</v>
      </c>
      <c r="L515" t="s">
        <v>644</v>
      </c>
      <c r="M515">
        <v>2815.9</v>
      </c>
      <c r="N515">
        <v>4.79</v>
      </c>
      <c r="O515" t="s">
        <v>645</v>
      </c>
      <c r="P515" s="428">
        <v>4.2969999999999997</v>
      </c>
      <c r="Q515">
        <v>12643552</v>
      </c>
      <c r="R515" t="s">
        <v>646</v>
      </c>
      <c r="S515">
        <v>2027008</v>
      </c>
      <c r="T515" t="s">
        <v>1164</v>
      </c>
    </row>
    <row r="516" spans="1:20" x14ac:dyDescent="0.25">
      <c r="A516" t="s">
        <v>637</v>
      </c>
      <c r="B516" t="s">
        <v>831</v>
      </c>
      <c r="C516" t="s">
        <v>639</v>
      </c>
      <c r="D516" t="s">
        <v>651</v>
      </c>
      <c r="E516" t="s">
        <v>673</v>
      </c>
      <c r="F516">
        <v>528004120002</v>
      </c>
      <c r="G516" t="s">
        <v>642</v>
      </c>
      <c r="H516">
        <v>583148</v>
      </c>
      <c r="I516" t="s">
        <v>699</v>
      </c>
      <c r="J516">
        <v>202202</v>
      </c>
      <c r="K516">
        <v>44620</v>
      </c>
      <c r="L516" t="s">
        <v>644</v>
      </c>
      <c r="M516">
        <v>4001.54</v>
      </c>
      <c r="N516">
        <v>6.8</v>
      </c>
      <c r="O516" t="s">
        <v>645</v>
      </c>
      <c r="P516" s="428">
        <v>6.1</v>
      </c>
      <c r="Q516">
        <v>12643552</v>
      </c>
      <c r="R516" t="s">
        <v>646</v>
      </c>
      <c r="S516">
        <v>8540386</v>
      </c>
      <c r="T516" t="s">
        <v>1143</v>
      </c>
    </row>
    <row r="517" spans="1:20" x14ac:dyDescent="0.25">
      <c r="A517" t="s">
        <v>637</v>
      </c>
      <c r="B517" t="s">
        <v>730</v>
      </c>
      <c r="C517" t="s">
        <v>639</v>
      </c>
      <c r="D517" t="s">
        <v>640</v>
      </c>
      <c r="E517" t="s">
        <v>701</v>
      </c>
      <c r="F517">
        <v>528004120002</v>
      </c>
      <c r="G517" t="s">
        <v>642</v>
      </c>
      <c r="H517">
        <v>583154</v>
      </c>
      <c r="I517" t="s">
        <v>44</v>
      </c>
      <c r="J517">
        <v>202202</v>
      </c>
      <c r="K517">
        <v>44620</v>
      </c>
      <c r="L517" t="s">
        <v>644</v>
      </c>
      <c r="M517">
        <v>3494.74</v>
      </c>
      <c r="N517">
        <v>5.94</v>
      </c>
      <c r="O517" t="s">
        <v>645</v>
      </c>
      <c r="P517" s="428">
        <v>5.3289999999999997</v>
      </c>
      <c r="Q517">
        <v>12643552</v>
      </c>
      <c r="R517" t="s">
        <v>646</v>
      </c>
      <c r="S517">
        <v>2020577</v>
      </c>
      <c r="T517" t="s">
        <v>1144</v>
      </c>
    </row>
    <row r="518" spans="1:20" x14ac:dyDescent="0.25">
      <c r="A518" t="s">
        <v>637</v>
      </c>
      <c r="B518" t="s">
        <v>730</v>
      </c>
      <c r="C518" t="s">
        <v>639</v>
      </c>
      <c r="D518" t="s">
        <v>640</v>
      </c>
      <c r="E518" t="s">
        <v>686</v>
      </c>
      <c r="F518">
        <v>528004120002</v>
      </c>
      <c r="G518" t="s">
        <v>642</v>
      </c>
      <c r="H518">
        <v>583153</v>
      </c>
      <c r="I518" t="s">
        <v>722</v>
      </c>
      <c r="J518">
        <v>202202</v>
      </c>
      <c r="K518">
        <v>44620</v>
      </c>
      <c r="L518" t="s">
        <v>644</v>
      </c>
      <c r="M518">
        <v>1356</v>
      </c>
      <c r="N518">
        <v>2.2999999999999998</v>
      </c>
      <c r="O518" t="s">
        <v>645</v>
      </c>
      <c r="P518" s="428">
        <v>2.0630000000000002</v>
      </c>
      <c r="Q518">
        <v>12643552</v>
      </c>
      <c r="R518" t="s">
        <v>646</v>
      </c>
      <c r="S518">
        <v>8540401</v>
      </c>
      <c r="T518" t="s">
        <v>1145</v>
      </c>
    </row>
    <row r="519" spans="1:20" x14ac:dyDescent="0.25">
      <c r="A519" t="s">
        <v>637</v>
      </c>
      <c r="B519" t="s">
        <v>730</v>
      </c>
      <c r="C519" t="s">
        <v>639</v>
      </c>
      <c r="D519" t="s">
        <v>640</v>
      </c>
      <c r="E519" t="s">
        <v>667</v>
      </c>
      <c r="F519">
        <v>528004120002</v>
      </c>
      <c r="G519" t="s">
        <v>642</v>
      </c>
      <c r="H519">
        <v>583149</v>
      </c>
      <c r="I519" t="s">
        <v>680</v>
      </c>
      <c r="J519">
        <v>202202</v>
      </c>
      <c r="K519">
        <v>44620</v>
      </c>
      <c r="L519" t="s">
        <v>644</v>
      </c>
      <c r="M519">
        <v>2551.5</v>
      </c>
      <c r="N519">
        <v>4.34</v>
      </c>
      <c r="O519" t="s">
        <v>645</v>
      </c>
      <c r="P519" s="428">
        <v>3.8929999999999998</v>
      </c>
      <c r="Q519">
        <v>12643552</v>
      </c>
      <c r="R519" t="s">
        <v>646</v>
      </c>
      <c r="S519">
        <v>8540392</v>
      </c>
      <c r="T519" t="s">
        <v>1125</v>
      </c>
    </row>
    <row r="520" spans="1:20" x14ac:dyDescent="0.25">
      <c r="A520" t="s">
        <v>637</v>
      </c>
      <c r="B520" t="s">
        <v>730</v>
      </c>
      <c r="C520" t="s">
        <v>639</v>
      </c>
      <c r="D520" t="s">
        <v>640</v>
      </c>
      <c r="E520" t="s">
        <v>678</v>
      </c>
      <c r="F520">
        <v>528004120002</v>
      </c>
      <c r="G520" t="s">
        <v>642</v>
      </c>
      <c r="H520">
        <v>583147</v>
      </c>
      <c r="I520" t="s">
        <v>41</v>
      </c>
      <c r="J520">
        <v>202202</v>
      </c>
      <c r="K520">
        <v>44620</v>
      </c>
      <c r="L520" t="s">
        <v>644</v>
      </c>
      <c r="M520">
        <v>634.6</v>
      </c>
      <c r="N520">
        <v>1.08</v>
      </c>
      <c r="O520" t="s">
        <v>645</v>
      </c>
      <c r="P520" s="428">
        <v>0.96899999999999997</v>
      </c>
      <c r="Q520">
        <v>12643552</v>
      </c>
      <c r="R520" t="s">
        <v>646</v>
      </c>
      <c r="S520">
        <v>2017279</v>
      </c>
      <c r="T520" t="s">
        <v>1147</v>
      </c>
    </row>
    <row r="521" spans="1:20" x14ac:dyDescent="0.25">
      <c r="A521" t="s">
        <v>637</v>
      </c>
      <c r="B521" t="s">
        <v>831</v>
      </c>
      <c r="C521" t="s">
        <v>639</v>
      </c>
      <c r="D521" t="s">
        <v>651</v>
      </c>
      <c r="E521" t="s">
        <v>641</v>
      </c>
      <c r="F521">
        <v>528004120002</v>
      </c>
      <c r="G521" t="s">
        <v>642</v>
      </c>
      <c r="H521">
        <v>583152</v>
      </c>
      <c r="I521" t="s">
        <v>43</v>
      </c>
      <c r="J521">
        <v>202202</v>
      </c>
      <c r="K521">
        <v>44620</v>
      </c>
      <c r="L521" t="s">
        <v>644</v>
      </c>
      <c r="M521">
        <v>19190.990000000002</v>
      </c>
      <c r="N521">
        <v>32.61</v>
      </c>
      <c r="O521" t="s">
        <v>645</v>
      </c>
      <c r="P521" s="428">
        <v>29.254999999999999</v>
      </c>
      <c r="Q521">
        <v>12643552</v>
      </c>
      <c r="R521" t="s">
        <v>646</v>
      </c>
      <c r="S521">
        <v>8540100</v>
      </c>
      <c r="T521" t="s">
        <v>1127</v>
      </c>
    </row>
    <row r="522" spans="1:20" x14ac:dyDescent="0.25">
      <c r="A522" t="s">
        <v>637</v>
      </c>
      <c r="B522" t="s">
        <v>730</v>
      </c>
      <c r="C522" t="s">
        <v>639</v>
      </c>
      <c r="D522" t="s">
        <v>695</v>
      </c>
      <c r="E522" t="s">
        <v>704</v>
      </c>
      <c r="F522">
        <v>528004120001</v>
      </c>
      <c r="G522" t="s">
        <v>705</v>
      </c>
      <c r="H522">
        <v>583128</v>
      </c>
      <c r="I522" t="s">
        <v>20</v>
      </c>
      <c r="J522">
        <v>202202</v>
      </c>
      <c r="K522">
        <v>44620</v>
      </c>
      <c r="L522" t="s">
        <v>644</v>
      </c>
      <c r="M522">
        <v>56755.92</v>
      </c>
      <c r="N522">
        <v>96.45</v>
      </c>
      <c r="O522" t="s">
        <v>645</v>
      </c>
      <c r="P522" s="428">
        <v>86.527000000000001</v>
      </c>
      <c r="Q522">
        <v>12643552</v>
      </c>
      <c r="R522" t="s">
        <v>646</v>
      </c>
      <c r="S522">
        <v>2012170</v>
      </c>
      <c r="T522" t="s">
        <v>1130</v>
      </c>
    </row>
    <row r="523" spans="1:20" x14ac:dyDescent="0.25">
      <c r="A523" t="s">
        <v>637</v>
      </c>
      <c r="B523" t="s">
        <v>831</v>
      </c>
      <c r="C523" t="s">
        <v>639</v>
      </c>
      <c r="D523" t="s">
        <v>651</v>
      </c>
      <c r="E523" t="s">
        <v>673</v>
      </c>
      <c r="F523">
        <v>528004120002</v>
      </c>
      <c r="G523" t="s">
        <v>642</v>
      </c>
      <c r="H523">
        <v>583148</v>
      </c>
      <c r="I523" t="s">
        <v>699</v>
      </c>
      <c r="J523">
        <v>202202</v>
      </c>
      <c r="K523">
        <v>44620</v>
      </c>
      <c r="L523" t="s">
        <v>644</v>
      </c>
      <c r="M523">
        <v>3211.76</v>
      </c>
      <c r="N523">
        <v>5.46</v>
      </c>
      <c r="O523" t="s">
        <v>645</v>
      </c>
      <c r="P523" s="428">
        <v>4.8979999999999997</v>
      </c>
      <c r="Q523">
        <v>12643552</v>
      </c>
      <c r="R523" t="s">
        <v>646</v>
      </c>
      <c r="S523">
        <v>2030994</v>
      </c>
      <c r="T523" t="s">
        <v>1132</v>
      </c>
    </row>
    <row r="524" spans="1:20" x14ac:dyDescent="0.25">
      <c r="A524" t="s">
        <v>637</v>
      </c>
      <c r="B524" t="s">
        <v>730</v>
      </c>
      <c r="C524" t="s">
        <v>639</v>
      </c>
      <c r="D524" t="s">
        <v>718</v>
      </c>
      <c r="E524" t="s">
        <v>704</v>
      </c>
      <c r="F524">
        <v>528004120001</v>
      </c>
      <c r="G524" t="s">
        <v>705</v>
      </c>
      <c r="H524">
        <v>583128</v>
      </c>
      <c r="I524" t="s">
        <v>20</v>
      </c>
      <c r="J524">
        <v>202202</v>
      </c>
      <c r="K524">
        <v>44620</v>
      </c>
      <c r="L524" t="s">
        <v>644</v>
      </c>
      <c r="M524">
        <v>47990.92</v>
      </c>
      <c r="N524">
        <v>81.55</v>
      </c>
      <c r="O524" t="s">
        <v>645</v>
      </c>
      <c r="P524" s="428">
        <v>73.16</v>
      </c>
      <c r="Q524">
        <v>12643552</v>
      </c>
      <c r="R524" t="s">
        <v>646</v>
      </c>
      <c r="S524">
        <v>2031020</v>
      </c>
      <c r="T524" t="s">
        <v>1150</v>
      </c>
    </row>
    <row r="525" spans="1:20" x14ac:dyDescent="0.25">
      <c r="A525" t="s">
        <v>637</v>
      </c>
      <c r="B525" t="s">
        <v>730</v>
      </c>
      <c r="C525" t="s">
        <v>639</v>
      </c>
      <c r="D525" t="s">
        <v>640</v>
      </c>
      <c r="E525" t="s">
        <v>673</v>
      </c>
      <c r="F525">
        <v>528004120002</v>
      </c>
      <c r="G525" t="s">
        <v>642</v>
      </c>
      <c r="H525">
        <v>583148</v>
      </c>
      <c r="I525" t="s">
        <v>699</v>
      </c>
      <c r="J525">
        <v>202202</v>
      </c>
      <c r="K525">
        <v>44620</v>
      </c>
      <c r="L525" t="s">
        <v>644</v>
      </c>
      <c r="M525">
        <v>487.12</v>
      </c>
      <c r="N525">
        <v>0.83</v>
      </c>
      <c r="O525" t="s">
        <v>645</v>
      </c>
      <c r="P525" s="428">
        <v>0.745</v>
      </c>
      <c r="Q525">
        <v>12643552</v>
      </c>
      <c r="R525" t="s">
        <v>646</v>
      </c>
      <c r="S525">
        <v>2013058</v>
      </c>
      <c r="T525" t="s">
        <v>1157</v>
      </c>
    </row>
    <row r="526" spans="1:20" x14ac:dyDescent="0.25">
      <c r="A526" t="s">
        <v>637</v>
      </c>
      <c r="B526" t="s">
        <v>730</v>
      </c>
      <c r="C526" t="s">
        <v>639</v>
      </c>
      <c r="D526" t="s">
        <v>640</v>
      </c>
      <c r="E526" t="s">
        <v>689</v>
      </c>
      <c r="F526">
        <v>528004120002</v>
      </c>
      <c r="G526" t="s">
        <v>642</v>
      </c>
      <c r="H526">
        <v>583156</v>
      </c>
      <c r="I526" t="s">
        <v>690</v>
      </c>
      <c r="J526">
        <v>202202</v>
      </c>
      <c r="K526">
        <v>44620</v>
      </c>
      <c r="L526" t="s">
        <v>644</v>
      </c>
      <c r="M526">
        <v>2968.81</v>
      </c>
      <c r="N526">
        <v>5.04</v>
      </c>
      <c r="O526" t="s">
        <v>645</v>
      </c>
      <c r="P526" s="428">
        <v>4.5209999999999999</v>
      </c>
      <c r="Q526">
        <v>12643552</v>
      </c>
      <c r="R526" t="s">
        <v>646</v>
      </c>
      <c r="S526">
        <v>2013061</v>
      </c>
      <c r="T526" t="s">
        <v>1153</v>
      </c>
    </row>
    <row r="527" spans="1:20" x14ac:dyDescent="0.25">
      <c r="A527" t="s">
        <v>637</v>
      </c>
      <c r="B527" t="s">
        <v>730</v>
      </c>
      <c r="C527" t="s">
        <v>639</v>
      </c>
      <c r="D527" t="s">
        <v>640</v>
      </c>
      <c r="E527" t="s">
        <v>678</v>
      </c>
      <c r="F527">
        <v>528004120002</v>
      </c>
      <c r="G527" t="s">
        <v>642</v>
      </c>
      <c r="H527">
        <v>583147</v>
      </c>
      <c r="I527" t="s">
        <v>41</v>
      </c>
      <c r="J527">
        <v>202202</v>
      </c>
      <c r="K527">
        <v>44620</v>
      </c>
      <c r="L527" t="s">
        <v>644</v>
      </c>
      <c r="M527">
        <v>1395.25</v>
      </c>
      <c r="N527">
        <v>2.37</v>
      </c>
      <c r="O527" t="s">
        <v>645</v>
      </c>
      <c r="P527" s="428">
        <v>2.1259999999999999</v>
      </c>
      <c r="Q527">
        <v>12643552</v>
      </c>
      <c r="R527" t="s">
        <v>646</v>
      </c>
      <c r="S527">
        <v>2014079</v>
      </c>
      <c r="T527" t="s">
        <v>1154</v>
      </c>
    </row>
    <row r="528" spans="1:20" x14ac:dyDescent="0.25">
      <c r="A528" t="s">
        <v>637</v>
      </c>
      <c r="B528" t="s">
        <v>730</v>
      </c>
      <c r="C528" t="s">
        <v>639</v>
      </c>
      <c r="D528" t="s">
        <v>640</v>
      </c>
      <c r="E528" t="s">
        <v>708</v>
      </c>
      <c r="F528">
        <v>528004120002</v>
      </c>
      <c r="G528" t="s">
        <v>642</v>
      </c>
      <c r="H528">
        <v>583155</v>
      </c>
      <c r="I528" t="s">
        <v>45</v>
      </c>
      <c r="J528">
        <v>202202</v>
      </c>
      <c r="K528">
        <v>44620</v>
      </c>
      <c r="L528" t="s">
        <v>644</v>
      </c>
      <c r="M528">
        <v>923.04</v>
      </c>
      <c r="N528">
        <v>1.57</v>
      </c>
      <c r="O528" t="s">
        <v>645</v>
      </c>
      <c r="P528" s="428">
        <v>1.4079999999999999</v>
      </c>
      <c r="Q528">
        <v>12643552</v>
      </c>
      <c r="R528" t="s">
        <v>646</v>
      </c>
      <c r="S528">
        <v>8540039</v>
      </c>
      <c r="T528" t="s">
        <v>1142</v>
      </c>
    </row>
    <row r="529" spans="1:20" x14ac:dyDescent="0.25">
      <c r="A529" t="s">
        <v>637</v>
      </c>
      <c r="B529" t="s">
        <v>662</v>
      </c>
      <c r="C529" t="s">
        <v>639</v>
      </c>
      <c r="D529" t="s">
        <v>651</v>
      </c>
      <c r="E529" t="s">
        <v>652</v>
      </c>
      <c r="F529">
        <v>528004120010</v>
      </c>
      <c r="G529" t="s">
        <v>653</v>
      </c>
      <c r="H529">
        <v>583590</v>
      </c>
      <c r="I529" t="s">
        <v>170</v>
      </c>
      <c r="J529">
        <v>202202</v>
      </c>
      <c r="K529">
        <v>44620</v>
      </c>
      <c r="L529" t="s">
        <v>644</v>
      </c>
      <c r="M529">
        <v>1219.6600000000001</v>
      </c>
      <c r="N529">
        <v>2.0699999999999998</v>
      </c>
      <c r="O529" t="s">
        <v>645</v>
      </c>
      <c r="P529" s="428">
        <v>1.857</v>
      </c>
      <c r="Q529">
        <v>12645544</v>
      </c>
      <c r="R529" t="s">
        <v>654</v>
      </c>
      <c r="S529" t="s">
        <v>655</v>
      </c>
      <c r="T529" t="s">
        <v>1176</v>
      </c>
    </row>
    <row r="530" spans="1:20" x14ac:dyDescent="0.25">
      <c r="A530" t="s">
        <v>637</v>
      </c>
      <c r="B530" t="s">
        <v>854</v>
      </c>
      <c r="C530" t="s">
        <v>639</v>
      </c>
      <c r="D530" t="s">
        <v>663</v>
      </c>
      <c r="E530" t="s">
        <v>648</v>
      </c>
      <c r="F530">
        <v>528004120010</v>
      </c>
      <c r="G530" t="s">
        <v>653</v>
      </c>
      <c r="H530" t="s">
        <v>221</v>
      </c>
      <c r="I530" t="s">
        <v>222</v>
      </c>
      <c r="J530">
        <v>202202</v>
      </c>
      <c r="K530">
        <v>44620</v>
      </c>
      <c r="L530" t="s">
        <v>727</v>
      </c>
      <c r="M530">
        <v>142.06</v>
      </c>
      <c r="N530">
        <v>142.06</v>
      </c>
      <c r="O530" t="s">
        <v>645</v>
      </c>
      <c r="P530" s="428">
        <v>127.44499999999999</v>
      </c>
      <c r="Q530">
        <v>12648362</v>
      </c>
      <c r="T530" t="s">
        <v>222</v>
      </c>
    </row>
    <row r="531" spans="1:20" x14ac:dyDescent="0.25">
      <c r="A531" t="s">
        <v>637</v>
      </c>
      <c r="B531" t="s">
        <v>854</v>
      </c>
      <c r="C531" t="s">
        <v>639</v>
      </c>
      <c r="D531" t="s">
        <v>663</v>
      </c>
      <c r="E531" t="s">
        <v>652</v>
      </c>
      <c r="F531">
        <v>528004120010</v>
      </c>
      <c r="G531" t="s">
        <v>653</v>
      </c>
      <c r="H531" t="s">
        <v>221</v>
      </c>
      <c r="I531" t="s">
        <v>222</v>
      </c>
      <c r="J531">
        <v>202202</v>
      </c>
      <c r="K531">
        <v>44620</v>
      </c>
      <c r="L531" t="s">
        <v>727</v>
      </c>
      <c r="M531">
        <v>7.31</v>
      </c>
      <c r="N531">
        <v>7.31</v>
      </c>
      <c r="O531" t="s">
        <v>645</v>
      </c>
      <c r="P531" s="428">
        <v>6.5579999999999998</v>
      </c>
      <c r="Q531">
        <v>12648362</v>
      </c>
      <c r="T531" t="s">
        <v>222</v>
      </c>
    </row>
    <row r="532" spans="1:20" x14ac:dyDescent="0.25">
      <c r="A532" t="s">
        <v>637</v>
      </c>
      <c r="B532" t="s">
        <v>859</v>
      </c>
      <c r="C532" t="s">
        <v>639</v>
      </c>
      <c r="D532" t="s">
        <v>640</v>
      </c>
      <c r="E532" t="s">
        <v>708</v>
      </c>
      <c r="F532">
        <v>528004120010</v>
      </c>
      <c r="G532" t="s">
        <v>653</v>
      </c>
      <c r="H532" t="s">
        <v>215</v>
      </c>
      <c r="I532" t="s">
        <v>216</v>
      </c>
      <c r="J532">
        <v>202202</v>
      </c>
      <c r="K532">
        <v>44620</v>
      </c>
      <c r="L532" t="s">
        <v>727</v>
      </c>
      <c r="M532">
        <v>234.2</v>
      </c>
      <c r="N532">
        <v>234.2</v>
      </c>
      <c r="O532" t="s">
        <v>645</v>
      </c>
      <c r="P532" s="428">
        <v>210.10499999999999</v>
      </c>
      <c r="Q532">
        <v>12648362</v>
      </c>
      <c r="T532" t="s">
        <v>216</v>
      </c>
    </row>
    <row r="533" spans="1:20" x14ac:dyDescent="0.25">
      <c r="A533" t="s">
        <v>637</v>
      </c>
      <c r="B533" t="s">
        <v>858</v>
      </c>
      <c r="C533" t="s">
        <v>639</v>
      </c>
      <c r="D533" t="s">
        <v>640</v>
      </c>
      <c r="E533" t="s">
        <v>667</v>
      </c>
      <c r="F533">
        <v>528004120010</v>
      </c>
      <c r="G533" t="s">
        <v>653</v>
      </c>
      <c r="H533" t="s">
        <v>217</v>
      </c>
      <c r="I533" t="s">
        <v>218</v>
      </c>
      <c r="J533">
        <v>202202</v>
      </c>
      <c r="K533">
        <v>44620</v>
      </c>
      <c r="L533" t="s">
        <v>727</v>
      </c>
      <c r="M533">
        <v>26.94</v>
      </c>
      <c r="N533">
        <v>26.94</v>
      </c>
      <c r="O533" t="s">
        <v>645</v>
      </c>
      <c r="P533" s="428">
        <v>24.167999999999999</v>
      </c>
      <c r="Q533">
        <v>12648362</v>
      </c>
      <c r="T533" t="s">
        <v>218</v>
      </c>
    </row>
    <row r="534" spans="1:20" x14ac:dyDescent="0.25">
      <c r="A534" t="s">
        <v>637</v>
      </c>
      <c r="B534" t="s">
        <v>859</v>
      </c>
      <c r="C534" t="s">
        <v>639</v>
      </c>
      <c r="D534" t="s">
        <v>640</v>
      </c>
      <c r="E534" t="s">
        <v>667</v>
      </c>
      <c r="F534">
        <v>528004120010</v>
      </c>
      <c r="G534" t="s">
        <v>653</v>
      </c>
      <c r="H534" t="s">
        <v>215</v>
      </c>
      <c r="I534" t="s">
        <v>216</v>
      </c>
      <c r="J534">
        <v>202202</v>
      </c>
      <c r="K534">
        <v>44620</v>
      </c>
      <c r="L534" t="s">
        <v>727</v>
      </c>
      <c r="M534">
        <v>18.75</v>
      </c>
      <c r="N534">
        <v>18.75</v>
      </c>
      <c r="O534" t="s">
        <v>645</v>
      </c>
      <c r="P534" s="428">
        <v>16.821000000000002</v>
      </c>
      <c r="Q534">
        <v>12648362</v>
      </c>
      <c r="T534" t="s">
        <v>216</v>
      </c>
    </row>
    <row r="535" spans="1:20" x14ac:dyDescent="0.25">
      <c r="A535" t="s">
        <v>637</v>
      </c>
      <c r="B535" t="s">
        <v>859</v>
      </c>
      <c r="C535" t="s">
        <v>639</v>
      </c>
      <c r="D535" t="s">
        <v>640</v>
      </c>
      <c r="E535" t="s">
        <v>686</v>
      </c>
      <c r="F535">
        <v>528004120010</v>
      </c>
      <c r="G535" t="s">
        <v>653</v>
      </c>
      <c r="H535" t="s">
        <v>215</v>
      </c>
      <c r="I535" t="s">
        <v>216</v>
      </c>
      <c r="J535">
        <v>202202</v>
      </c>
      <c r="K535">
        <v>44620</v>
      </c>
      <c r="L535" t="s">
        <v>727</v>
      </c>
      <c r="M535">
        <v>33.85</v>
      </c>
      <c r="N535">
        <v>33.85</v>
      </c>
      <c r="O535" t="s">
        <v>645</v>
      </c>
      <c r="P535" s="428">
        <v>30.367000000000001</v>
      </c>
      <c r="Q535">
        <v>12648362</v>
      </c>
      <c r="T535" t="s">
        <v>216</v>
      </c>
    </row>
    <row r="536" spans="1:20" x14ac:dyDescent="0.25">
      <c r="A536" t="s">
        <v>637</v>
      </c>
      <c r="B536" t="s">
        <v>859</v>
      </c>
      <c r="C536" t="s">
        <v>639</v>
      </c>
      <c r="D536" t="s">
        <v>640</v>
      </c>
      <c r="E536" t="s">
        <v>673</v>
      </c>
      <c r="F536">
        <v>528004120010</v>
      </c>
      <c r="G536" t="s">
        <v>653</v>
      </c>
      <c r="H536" t="s">
        <v>215</v>
      </c>
      <c r="I536" t="s">
        <v>216</v>
      </c>
      <c r="J536">
        <v>202202</v>
      </c>
      <c r="K536">
        <v>44620</v>
      </c>
      <c r="L536" t="s">
        <v>727</v>
      </c>
      <c r="M536">
        <v>0.6</v>
      </c>
      <c r="N536">
        <v>0.6</v>
      </c>
      <c r="O536" t="s">
        <v>645</v>
      </c>
      <c r="P536" s="428">
        <v>0.53800000000000003</v>
      </c>
      <c r="Q536">
        <v>12648362</v>
      </c>
      <c r="T536" t="s">
        <v>216</v>
      </c>
    </row>
    <row r="537" spans="1:20" x14ac:dyDescent="0.25">
      <c r="A537" t="s">
        <v>637</v>
      </c>
      <c r="B537" t="s">
        <v>859</v>
      </c>
      <c r="C537" t="s">
        <v>639</v>
      </c>
      <c r="D537" t="s">
        <v>640</v>
      </c>
      <c r="E537" t="s">
        <v>652</v>
      </c>
      <c r="F537">
        <v>528004120010</v>
      </c>
      <c r="G537" t="s">
        <v>653</v>
      </c>
      <c r="H537" t="s">
        <v>215</v>
      </c>
      <c r="I537" t="s">
        <v>216</v>
      </c>
      <c r="J537">
        <v>202202</v>
      </c>
      <c r="K537">
        <v>44620</v>
      </c>
      <c r="L537" t="s">
        <v>727</v>
      </c>
      <c r="M537">
        <v>186.17</v>
      </c>
      <c r="N537">
        <v>186.17</v>
      </c>
      <c r="O537" t="s">
        <v>645</v>
      </c>
      <c r="P537" s="428">
        <v>167.017</v>
      </c>
      <c r="Q537">
        <v>12648362</v>
      </c>
      <c r="T537" t="s">
        <v>216</v>
      </c>
    </row>
    <row r="538" spans="1:20" x14ac:dyDescent="0.25">
      <c r="A538" t="s">
        <v>637</v>
      </c>
      <c r="B538" t="s">
        <v>859</v>
      </c>
      <c r="C538" t="s">
        <v>639</v>
      </c>
      <c r="D538" t="s">
        <v>651</v>
      </c>
      <c r="E538" t="s">
        <v>667</v>
      </c>
      <c r="F538">
        <v>528004120010</v>
      </c>
      <c r="G538" t="s">
        <v>653</v>
      </c>
      <c r="H538" t="s">
        <v>215</v>
      </c>
      <c r="I538" t="s">
        <v>216</v>
      </c>
      <c r="J538">
        <v>202202</v>
      </c>
      <c r="K538">
        <v>44620</v>
      </c>
      <c r="L538" t="s">
        <v>727</v>
      </c>
      <c r="M538">
        <v>68.83</v>
      </c>
      <c r="N538">
        <v>68.83</v>
      </c>
      <c r="O538" t="s">
        <v>645</v>
      </c>
      <c r="P538" s="428">
        <v>61.749000000000002</v>
      </c>
      <c r="Q538">
        <v>12648362</v>
      </c>
      <c r="T538" t="s">
        <v>216</v>
      </c>
    </row>
    <row r="539" spans="1:20" x14ac:dyDescent="0.25">
      <c r="A539" t="s">
        <v>637</v>
      </c>
      <c r="B539" t="s">
        <v>854</v>
      </c>
      <c r="C539" t="s">
        <v>639</v>
      </c>
      <c r="D539" t="s">
        <v>640</v>
      </c>
      <c r="E539" t="s">
        <v>667</v>
      </c>
      <c r="F539">
        <v>528004120010</v>
      </c>
      <c r="G539" t="s">
        <v>653</v>
      </c>
      <c r="H539" t="s">
        <v>221</v>
      </c>
      <c r="I539" t="s">
        <v>222</v>
      </c>
      <c r="J539">
        <v>202202</v>
      </c>
      <c r="K539">
        <v>44620</v>
      </c>
      <c r="L539" t="s">
        <v>727</v>
      </c>
      <c r="M539">
        <v>93.92</v>
      </c>
      <c r="N539">
        <v>93.92</v>
      </c>
      <c r="O539" t="s">
        <v>645</v>
      </c>
      <c r="P539" s="428">
        <v>84.257000000000005</v>
      </c>
      <c r="Q539">
        <v>12648362</v>
      </c>
      <c r="T539" t="s">
        <v>222</v>
      </c>
    </row>
    <row r="540" spans="1:20" x14ac:dyDescent="0.25">
      <c r="A540" t="s">
        <v>637</v>
      </c>
      <c r="B540" t="s">
        <v>854</v>
      </c>
      <c r="C540" t="s">
        <v>639</v>
      </c>
      <c r="D540" t="s">
        <v>640</v>
      </c>
      <c r="E540" t="s">
        <v>673</v>
      </c>
      <c r="F540">
        <v>528004120010</v>
      </c>
      <c r="G540" t="s">
        <v>653</v>
      </c>
      <c r="H540" t="s">
        <v>221</v>
      </c>
      <c r="I540" t="s">
        <v>222</v>
      </c>
      <c r="J540">
        <v>202202</v>
      </c>
      <c r="K540">
        <v>44620</v>
      </c>
      <c r="L540" t="s">
        <v>727</v>
      </c>
      <c r="M540">
        <v>94.78</v>
      </c>
      <c r="N540">
        <v>94.78</v>
      </c>
      <c r="O540" t="s">
        <v>645</v>
      </c>
      <c r="P540" s="428">
        <v>85.028999999999996</v>
      </c>
      <c r="Q540">
        <v>12648362</v>
      </c>
      <c r="T540" t="s">
        <v>222</v>
      </c>
    </row>
    <row r="541" spans="1:20" x14ac:dyDescent="0.25">
      <c r="A541" t="s">
        <v>637</v>
      </c>
      <c r="B541" t="s">
        <v>854</v>
      </c>
      <c r="C541" t="s">
        <v>639</v>
      </c>
      <c r="D541" t="s">
        <v>640</v>
      </c>
      <c r="E541" t="s">
        <v>652</v>
      </c>
      <c r="F541">
        <v>528004120010</v>
      </c>
      <c r="G541" t="s">
        <v>653</v>
      </c>
      <c r="H541" t="s">
        <v>221</v>
      </c>
      <c r="I541" t="s">
        <v>222</v>
      </c>
      <c r="J541">
        <v>202202</v>
      </c>
      <c r="K541">
        <v>44620</v>
      </c>
      <c r="L541" t="s">
        <v>727</v>
      </c>
      <c r="M541">
        <v>21.85</v>
      </c>
      <c r="N541">
        <v>21.85</v>
      </c>
      <c r="O541" t="s">
        <v>645</v>
      </c>
      <c r="P541" s="428">
        <v>19.602</v>
      </c>
      <c r="Q541">
        <v>12648362</v>
      </c>
      <c r="T541" t="s">
        <v>222</v>
      </c>
    </row>
    <row r="542" spans="1:20" x14ac:dyDescent="0.25">
      <c r="A542" t="s">
        <v>637</v>
      </c>
      <c r="B542" t="s">
        <v>851</v>
      </c>
      <c r="C542" t="s">
        <v>639</v>
      </c>
      <c r="D542" t="s">
        <v>651</v>
      </c>
      <c r="E542" t="s">
        <v>641</v>
      </c>
      <c r="F542">
        <v>528004120010</v>
      </c>
      <c r="G542" t="s">
        <v>653</v>
      </c>
      <c r="H542" t="s">
        <v>211</v>
      </c>
      <c r="I542" t="s">
        <v>212</v>
      </c>
      <c r="J542">
        <v>202202</v>
      </c>
      <c r="K542">
        <v>44620</v>
      </c>
      <c r="L542" t="s">
        <v>727</v>
      </c>
      <c r="M542">
        <v>93.94</v>
      </c>
      <c r="N542">
        <v>93.94</v>
      </c>
      <c r="O542" t="s">
        <v>645</v>
      </c>
      <c r="P542" s="428">
        <v>84.275000000000006</v>
      </c>
      <c r="Q542">
        <v>12648362</v>
      </c>
      <c r="T542" t="s">
        <v>212</v>
      </c>
    </row>
    <row r="543" spans="1:20" x14ac:dyDescent="0.25">
      <c r="A543" t="s">
        <v>637</v>
      </c>
      <c r="B543" t="s">
        <v>851</v>
      </c>
      <c r="C543" t="s">
        <v>639</v>
      </c>
      <c r="D543" t="s">
        <v>651</v>
      </c>
      <c r="E543" t="s">
        <v>652</v>
      </c>
      <c r="F543">
        <v>528004120010</v>
      </c>
      <c r="G543" t="s">
        <v>653</v>
      </c>
      <c r="H543" t="s">
        <v>211</v>
      </c>
      <c r="I543" t="s">
        <v>212</v>
      </c>
      <c r="J543">
        <v>202202</v>
      </c>
      <c r="K543">
        <v>44620</v>
      </c>
      <c r="L543" t="s">
        <v>727</v>
      </c>
      <c r="M543">
        <v>25.48</v>
      </c>
      <c r="N543">
        <v>25.48</v>
      </c>
      <c r="O543" t="s">
        <v>645</v>
      </c>
      <c r="P543" s="428">
        <v>22.859000000000002</v>
      </c>
      <c r="Q543">
        <v>12648362</v>
      </c>
      <c r="T543" t="s">
        <v>212</v>
      </c>
    </row>
    <row r="544" spans="1:20" x14ac:dyDescent="0.25">
      <c r="A544" t="s">
        <v>637</v>
      </c>
      <c r="B544" t="s">
        <v>851</v>
      </c>
      <c r="C544" t="s">
        <v>639</v>
      </c>
      <c r="D544" t="s">
        <v>651</v>
      </c>
      <c r="E544" t="s">
        <v>667</v>
      </c>
      <c r="F544">
        <v>528004120010</v>
      </c>
      <c r="G544" t="s">
        <v>653</v>
      </c>
      <c r="H544" t="s">
        <v>211</v>
      </c>
      <c r="I544" t="s">
        <v>212</v>
      </c>
      <c r="J544">
        <v>202202</v>
      </c>
      <c r="K544">
        <v>44620</v>
      </c>
      <c r="L544" t="s">
        <v>727</v>
      </c>
      <c r="M544">
        <v>69.39</v>
      </c>
      <c r="N544">
        <v>69.39</v>
      </c>
      <c r="O544" t="s">
        <v>645</v>
      </c>
      <c r="P544" s="428">
        <v>62.250999999999998</v>
      </c>
      <c r="Q544">
        <v>12648362</v>
      </c>
      <c r="T544" t="s">
        <v>212</v>
      </c>
    </row>
    <row r="545" spans="1:20" x14ac:dyDescent="0.25">
      <c r="A545" t="s">
        <v>637</v>
      </c>
      <c r="B545" t="s">
        <v>851</v>
      </c>
      <c r="C545" t="s">
        <v>639</v>
      </c>
      <c r="D545" t="s">
        <v>651</v>
      </c>
      <c r="E545" t="s">
        <v>673</v>
      </c>
      <c r="F545">
        <v>528004120010</v>
      </c>
      <c r="G545" t="s">
        <v>653</v>
      </c>
      <c r="H545" t="s">
        <v>211</v>
      </c>
      <c r="I545" t="s">
        <v>212</v>
      </c>
      <c r="J545">
        <v>202202</v>
      </c>
      <c r="K545">
        <v>44620</v>
      </c>
      <c r="L545" t="s">
        <v>727</v>
      </c>
      <c r="M545">
        <v>60.65</v>
      </c>
      <c r="N545">
        <v>60.65</v>
      </c>
      <c r="O545" t="s">
        <v>645</v>
      </c>
      <c r="P545" s="428">
        <v>54.41</v>
      </c>
      <c r="Q545">
        <v>12648362</v>
      </c>
      <c r="T545" t="s">
        <v>212</v>
      </c>
    </row>
    <row r="546" spans="1:20" x14ac:dyDescent="0.25">
      <c r="A546" t="s">
        <v>637</v>
      </c>
      <c r="B546" t="s">
        <v>851</v>
      </c>
      <c r="C546" t="s">
        <v>639</v>
      </c>
      <c r="D546" t="s">
        <v>640</v>
      </c>
      <c r="E546" t="s">
        <v>667</v>
      </c>
      <c r="F546">
        <v>528004120010</v>
      </c>
      <c r="G546" t="s">
        <v>653</v>
      </c>
      <c r="H546" t="s">
        <v>211</v>
      </c>
      <c r="I546" t="s">
        <v>212</v>
      </c>
      <c r="J546">
        <v>202202</v>
      </c>
      <c r="K546">
        <v>44620</v>
      </c>
      <c r="L546" t="s">
        <v>727</v>
      </c>
      <c r="M546">
        <v>104.11</v>
      </c>
      <c r="N546">
        <v>104.11</v>
      </c>
      <c r="O546" t="s">
        <v>645</v>
      </c>
      <c r="P546" s="428">
        <v>93.399000000000001</v>
      </c>
      <c r="Q546">
        <v>12648362</v>
      </c>
      <c r="T546" t="s">
        <v>212</v>
      </c>
    </row>
    <row r="547" spans="1:20" x14ac:dyDescent="0.25">
      <c r="A547" t="s">
        <v>637</v>
      </c>
      <c r="B547" t="s">
        <v>851</v>
      </c>
      <c r="C547" t="s">
        <v>639</v>
      </c>
      <c r="D547" t="s">
        <v>640</v>
      </c>
      <c r="E547" t="s">
        <v>686</v>
      </c>
      <c r="F547">
        <v>528004120010</v>
      </c>
      <c r="G547" t="s">
        <v>653</v>
      </c>
      <c r="H547" t="s">
        <v>211</v>
      </c>
      <c r="I547" t="s">
        <v>212</v>
      </c>
      <c r="J547">
        <v>202202</v>
      </c>
      <c r="K547">
        <v>44620</v>
      </c>
      <c r="L547" t="s">
        <v>727</v>
      </c>
      <c r="M547">
        <v>124.48</v>
      </c>
      <c r="N547">
        <v>124.48</v>
      </c>
      <c r="O547" t="s">
        <v>645</v>
      </c>
      <c r="P547" s="428">
        <v>111.673</v>
      </c>
      <c r="Q547">
        <v>12648362</v>
      </c>
      <c r="T547" t="s">
        <v>212</v>
      </c>
    </row>
    <row r="548" spans="1:20" x14ac:dyDescent="0.25">
      <c r="A548" t="s">
        <v>637</v>
      </c>
      <c r="B548" t="s">
        <v>851</v>
      </c>
      <c r="C548" t="s">
        <v>639</v>
      </c>
      <c r="D548" t="s">
        <v>640</v>
      </c>
      <c r="E548" t="s">
        <v>673</v>
      </c>
      <c r="F548">
        <v>528004120010</v>
      </c>
      <c r="G548" t="s">
        <v>653</v>
      </c>
      <c r="H548" t="s">
        <v>211</v>
      </c>
      <c r="I548" t="s">
        <v>212</v>
      </c>
      <c r="J548">
        <v>202202</v>
      </c>
      <c r="K548">
        <v>44620</v>
      </c>
      <c r="L548" t="s">
        <v>727</v>
      </c>
      <c r="M548">
        <v>109.82</v>
      </c>
      <c r="N548">
        <v>109.82</v>
      </c>
      <c r="O548" t="s">
        <v>645</v>
      </c>
      <c r="P548" s="428">
        <v>98.522000000000006</v>
      </c>
      <c r="Q548">
        <v>12648362</v>
      </c>
      <c r="T548" t="s">
        <v>212</v>
      </c>
    </row>
    <row r="549" spans="1:20" x14ac:dyDescent="0.25">
      <c r="A549" t="s">
        <v>637</v>
      </c>
      <c r="B549" t="s">
        <v>851</v>
      </c>
      <c r="C549" t="s">
        <v>639</v>
      </c>
      <c r="D549" t="s">
        <v>640</v>
      </c>
      <c r="E549" t="s">
        <v>678</v>
      </c>
      <c r="F549">
        <v>528004120010</v>
      </c>
      <c r="G549" t="s">
        <v>653</v>
      </c>
      <c r="H549" t="s">
        <v>211</v>
      </c>
      <c r="I549" t="s">
        <v>212</v>
      </c>
      <c r="J549">
        <v>202202</v>
      </c>
      <c r="K549">
        <v>44620</v>
      </c>
      <c r="L549" t="s">
        <v>727</v>
      </c>
      <c r="M549">
        <v>110.97</v>
      </c>
      <c r="N549">
        <v>110.97</v>
      </c>
      <c r="O549" t="s">
        <v>645</v>
      </c>
      <c r="P549" s="428">
        <v>99.552999999999997</v>
      </c>
      <c r="Q549">
        <v>12648362</v>
      </c>
      <c r="T549" t="s">
        <v>212</v>
      </c>
    </row>
    <row r="550" spans="1:20" x14ac:dyDescent="0.25">
      <c r="A550" t="s">
        <v>637</v>
      </c>
      <c r="B550" t="s">
        <v>851</v>
      </c>
      <c r="C550" t="s">
        <v>639</v>
      </c>
      <c r="D550" t="s">
        <v>640</v>
      </c>
      <c r="E550" t="s">
        <v>701</v>
      </c>
      <c r="F550">
        <v>528004120010</v>
      </c>
      <c r="G550" t="s">
        <v>653</v>
      </c>
      <c r="H550" t="s">
        <v>211</v>
      </c>
      <c r="I550" t="s">
        <v>212</v>
      </c>
      <c r="J550">
        <v>202202</v>
      </c>
      <c r="K550">
        <v>44620</v>
      </c>
      <c r="L550" t="s">
        <v>727</v>
      </c>
      <c r="M550">
        <v>36.18</v>
      </c>
      <c r="N550">
        <v>36.18</v>
      </c>
      <c r="O550" t="s">
        <v>645</v>
      </c>
      <c r="P550" s="428">
        <v>32.457999999999998</v>
      </c>
      <c r="Q550">
        <v>12648362</v>
      </c>
      <c r="T550" t="s">
        <v>212</v>
      </c>
    </row>
    <row r="551" spans="1:20" x14ac:dyDescent="0.25">
      <c r="A551" t="s">
        <v>637</v>
      </c>
      <c r="B551" t="s">
        <v>852</v>
      </c>
      <c r="C551" t="s">
        <v>639</v>
      </c>
      <c r="D551" t="s">
        <v>640</v>
      </c>
      <c r="E551" t="s">
        <v>648</v>
      </c>
      <c r="F551">
        <v>528004120010</v>
      </c>
      <c r="G551" t="s">
        <v>653</v>
      </c>
      <c r="H551" t="s">
        <v>209</v>
      </c>
      <c r="I551" t="s">
        <v>210</v>
      </c>
      <c r="J551">
        <v>202202</v>
      </c>
      <c r="K551">
        <v>44620</v>
      </c>
      <c r="L551" t="s">
        <v>727</v>
      </c>
      <c r="M551">
        <v>1.22</v>
      </c>
      <c r="N551">
        <v>1.22</v>
      </c>
      <c r="O551" t="s">
        <v>645</v>
      </c>
      <c r="P551" s="428">
        <v>1.0940000000000001</v>
      </c>
      <c r="Q551">
        <v>12648362</v>
      </c>
      <c r="T551" t="s">
        <v>210</v>
      </c>
    </row>
    <row r="552" spans="1:20" x14ac:dyDescent="0.25">
      <c r="A552" t="s">
        <v>637</v>
      </c>
      <c r="B552" t="s">
        <v>851</v>
      </c>
      <c r="C552" t="s">
        <v>639</v>
      </c>
      <c r="D552" t="s">
        <v>640</v>
      </c>
      <c r="E552" t="s">
        <v>648</v>
      </c>
      <c r="F552">
        <v>528004120010</v>
      </c>
      <c r="G552" t="s">
        <v>653</v>
      </c>
      <c r="H552" t="s">
        <v>211</v>
      </c>
      <c r="I552" t="s">
        <v>212</v>
      </c>
      <c r="J552">
        <v>202202</v>
      </c>
      <c r="K552">
        <v>44620</v>
      </c>
      <c r="L552" t="s">
        <v>727</v>
      </c>
      <c r="M552">
        <v>69.38</v>
      </c>
      <c r="N552">
        <v>69.38</v>
      </c>
      <c r="O552" t="s">
        <v>645</v>
      </c>
      <c r="P552" s="428">
        <v>62.241999999999997</v>
      </c>
      <c r="Q552">
        <v>12648362</v>
      </c>
      <c r="T552" t="s">
        <v>212</v>
      </c>
    </row>
    <row r="553" spans="1:20" x14ac:dyDescent="0.25">
      <c r="A553" t="s">
        <v>637</v>
      </c>
      <c r="B553" t="s">
        <v>852</v>
      </c>
      <c r="C553" t="s">
        <v>639</v>
      </c>
      <c r="D553" t="s">
        <v>640</v>
      </c>
      <c r="E553" t="s">
        <v>641</v>
      </c>
      <c r="F553">
        <v>528004120010</v>
      </c>
      <c r="G553" t="s">
        <v>653</v>
      </c>
      <c r="H553" t="s">
        <v>209</v>
      </c>
      <c r="I553" t="s">
        <v>210</v>
      </c>
      <c r="J553">
        <v>202202</v>
      </c>
      <c r="K553">
        <v>44620</v>
      </c>
      <c r="L553" t="s">
        <v>727</v>
      </c>
      <c r="M553">
        <v>16.399999999999999</v>
      </c>
      <c r="N553">
        <v>16.399999999999999</v>
      </c>
      <c r="O553" t="s">
        <v>645</v>
      </c>
      <c r="P553" s="428">
        <v>14.712999999999999</v>
      </c>
      <c r="Q553">
        <v>12648362</v>
      </c>
      <c r="T553" t="s">
        <v>210</v>
      </c>
    </row>
    <row r="554" spans="1:20" x14ac:dyDescent="0.25">
      <c r="A554" t="s">
        <v>637</v>
      </c>
      <c r="B554" t="s">
        <v>851</v>
      </c>
      <c r="C554" t="s">
        <v>639</v>
      </c>
      <c r="D554" t="s">
        <v>640</v>
      </c>
      <c r="E554" t="s">
        <v>652</v>
      </c>
      <c r="F554">
        <v>528004120010</v>
      </c>
      <c r="G554" t="s">
        <v>653</v>
      </c>
      <c r="H554" t="s">
        <v>211</v>
      </c>
      <c r="I554" t="s">
        <v>212</v>
      </c>
      <c r="J554">
        <v>202202</v>
      </c>
      <c r="K554">
        <v>44620</v>
      </c>
      <c r="L554" t="s">
        <v>727</v>
      </c>
      <c r="M554">
        <v>77.88</v>
      </c>
      <c r="N554">
        <v>77.88</v>
      </c>
      <c r="O554" t="s">
        <v>645</v>
      </c>
      <c r="P554" s="428">
        <v>69.867999999999995</v>
      </c>
      <c r="Q554">
        <v>12648362</v>
      </c>
      <c r="T554" t="s">
        <v>212</v>
      </c>
    </row>
    <row r="555" spans="1:20" x14ac:dyDescent="0.25">
      <c r="A555" t="s">
        <v>637</v>
      </c>
      <c r="B555" t="s">
        <v>851</v>
      </c>
      <c r="C555" t="s">
        <v>639</v>
      </c>
      <c r="D555" t="s">
        <v>640</v>
      </c>
      <c r="E555" t="s">
        <v>708</v>
      </c>
      <c r="F555">
        <v>528004120010</v>
      </c>
      <c r="G555" t="s">
        <v>653</v>
      </c>
      <c r="H555" t="s">
        <v>211</v>
      </c>
      <c r="I555" t="s">
        <v>212</v>
      </c>
      <c r="J555">
        <v>202202</v>
      </c>
      <c r="K555">
        <v>44620</v>
      </c>
      <c r="L555" t="s">
        <v>727</v>
      </c>
      <c r="M555">
        <v>65.209999999999994</v>
      </c>
      <c r="N555">
        <v>65.209999999999994</v>
      </c>
      <c r="O555" t="s">
        <v>645</v>
      </c>
      <c r="P555" s="428">
        <v>58.500999999999998</v>
      </c>
      <c r="Q555">
        <v>12648362</v>
      </c>
      <c r="T555" t="s">
        <v>212</v>
      </c>
    </row>
    <row r="556" spans="1:20" x14ac:dyDescent="0.25">
      <c r="A556" t="s">
        <v>637</v>
      </c>
      <c r="B556" t="s">
        <v>849</v>
      </c>
      <c r="C556" t="s">
        <v>639</v>
      </c>
      <c r="D556" t="s">
        <v>695</v>
      </c>
      <c r="E556" t="s">
        <v>673</v>
      </c>
      <c r="F556">
        <v>528004120010</v>
      </c>
      <c r="G556" t="s">
        <v>653</v>
      </c>
      <c r="H556" t="s">
        <v>213</v>
      </c>
      <c r="I556" t="s">
        <v>850</v>
      </c>
      <c r="J556">
        <v>202202</v>
      </c>
      <c r="K556">
        <v>44620</v>
      </c>
      <c r="L556" t="s">
        <v>727</v>
      </c>
      <c r="M556">
        <v>24.65</v>
      </c>
      <c r="N556">
        <v>24.65</v>
      </c>
      <c r="O556" t="s">
        <v>645</v>
      </c>
      <c r="P556" s="428">
        <v>22.114000000000001</v>
      </c>
      <c r="Q556">
        <v>12648362</v>
      </c>
      <c r="T556" t="s">
        <v>850</v>
      </c>
    </row>
    <row r="557" spans="1:20" x14ac:dyDescent="0.25">
      <c r="A557" t="s">
        <v>637</v>
      </c>
      <c r="B557" t="s">
        <v>853</v>
      </c>
      <c r="C557" t="s">
        <v>639</v>
      </c>
      <c r="D557" t="s">
        <v>640</v>
      </c>
      <c r="E557" t="s">
        <v>667</v>
      </c>
      <c r="F557">
        <v>528004120010</v>
      </c>
      <c r="G557" t="s">
        <v>653</v>
      </c>
      <c r="H557" t="s">
        <v>219</v>
      </c>
      <c r="I557" t="s">
        <v>220</v>
      </c>
      <c r="J557">
        <v>202202</v>
      </c>
      <c r="K557">
        <v>44620</v>
      </c>
      <c r="L557" t="s">
        <v>727</v>
      </c>
      <c r="M557">
        <v>358.5</v>
      </c>
      <c r="N557">
        <v>358.5</v>
      </c>
      <c r="O557" t="s">
        <v>645</v>
      </c>
      <c r="P557" s="428">
        <v>321.61700000000002</v>
      </c>
      <c r="Q557">
        <v>12648362</v>
      </c>
      <c r="T557" t="s">
        <v>220</v>
      </c>
    </row>
    <row r="558" spans="1:20" x14ac:dyDescent="0.25">
      <c r="A558" t="s">
        <v>637</v>
      </c>
      <c r="B558" t="s">
        <v>849</v>
      </c>
      <c r="C558" t="s">
        <v>639</v>
      </c>
      <c r="D558" t="s">
        <v>651</v>
      </c>
      <c r="E558" t="s">
        <v>641</v>
      </c>
      <c r="F558">
        <v>528004120010</v>
      </c>
      <c r="G558" t="s">
        <v>653</v>
      </c>
      <c r="H558" t="s">
        <v>213</v>
      </c>
      <c r="I558" t="s">
        <v>850</v>
      </c>
      <c r="J558">
        <v>202202</v>
      </c>
      <c r="K558">
        <v>44620</v>
      </c>
      <c r="L558" t="s">
        <v>727</v>
      </c>
      <c r="M558">
        <v>28.51</v>
      </c>
      <c r="N558">
        <v>28.51</v>
      </c>
      <c r="O558" t="s">
        <v>645</v>
      </c>
      <c r="P558" s="428">
        <v>25.577000000000002</v>
      </c>
      <c r="Q558">
        <v>12648362</v>
      </c>
      <c r="T558" t="s">
        <v>850</v>
      </c>
    </row>
    <row r="559" spans="1:20" x14ac:dyDescent="0.25">
      <c r="A559" t="s">
        <v>637</v>
      </c>
      <c r="B559" t="s">
        <v>849</v>
      </c>
      <c r="C559" t="s">
        <v>639</v>
      </c>
      <c r="D559" t="s">
        <v>651</v>
      </c>
      <c r="E559" t="s">
        <v>652</v>
      </c>
      <c r="F559">
        <v>528004120010</v>
      </c>
      <c r="G559" t="s">
        <v>653</v>
      </c>
      <c r="H559" t="s">
        <v>213</v>
      </c>
      <c r="I559" t="s">
        <v>850</v>
      </c>
      <c r="J559">
        <v>202202</v>
      </c>
      <c r="K559">
        <v>44620</v>
      </c>
      <c r="L559" t="s">
        <v>727</v>
      </c>
      <c r="M559">
        <v>10.11</v>
      </c>
      <c r="N559">
        <v>10.11</v>
      </c>
      <c r="O559" t="s">
        <v>645</v>
      </c>
      <c r="P559" s="428">
        <v>9.07</v>
      </c>
      <c r="Q559">
        <v>12648362</v>
      </c>
      <c r="T559" t="s">
        <v>850</v>
      </c>
    </row>
    <row r="560" spans="1:20" x14ac:dyDescent="0.25">
      <c r="A560" t="s">
        <v>637</v>
      </c>
      <c r="B560" t="s">
        <v>849</v>
      </c>
      <c r="C560" t="s">
        <v>639</v>
      </c>
      <c r="D560" t="s">
        <v>651</v>
      </c>
      <c r="E560" t="s">
        <v>667</v>
      </c>
      <c r="F560">
        <v>528004120010</v>
      </c>
      <c r="G560" t="s">
        <v>653</v>
      </c>
      <c r="H560" t="s">
        <v>213</v>
      </c>
      <c r="I560" t="s">
        <v>850</v>
      </c>
      <c r="J560">
        <v>202202</v>
      </c>
      <c r="K560">
        <v>44620</v>
      </c>
      <c r="L560" t="s">
        <v>727</v>
      </c>
      <c r="M560">
        <v>29.32</v>
      </c>
      <c r="N560">
        <v>29.32</v>
      </c>
      <c r="O560" t="s">
        <v>645</v>
      </c>
      <c r="P560" s="428">
        <v>26.303999999999998</v>
      </c>
      <c r="Q560">
        <v>12648362</v>
      </c>
      <c r="T560" t="s">
        <v>850</v>
      </c>
    </row>
    <row r="561" spans="1:20" x14ac:dyDescent="0.25">
      <c r="A561" t="s">
        <v>637</v>
      </c>
      <c r="B561" t="s">
        <v>849</v>
      </c>
      <c r="C561" t="s">
        <v>639</v>
      </c>
      <c r="D561" t="s">
        <v>651</v>
      </c>
      <c r="E561" t="s">
        <v>673</v>
      </c>
      <c r="F561">
        <v>528004120010</v>
      </c>
      <c r="G561" t="s">
        <v>653</v>
      </c>
      <c r="H561" t="s">
        <v>213</v>
      </c>
      <c r="I561" t="s">
        <v>850</v>
      </c>
      <c r="J561">
        <v>202202</v>
      </c>
      <c r="K561">
        <v>44620</v>
      </c>
      <c r="L561" t="s">
        <v>727</v>
      </c>
      <c r="M561">
        <v>64.37</v>
      </c>
      <c r="N561">
        <v>64.37</v>
      </c>
      <c r="O561" t="s">
        <v>645</v>
      </c>
      <c r="P561" s="428">
        <v>57.747999999999998</v>
      </c>
      <c r="Q561">
        <v>12648362</v>
      </c>
      <c r="T561" t="s">
        <v>850</v>
      </c>
    </row>
    <row r="562" spans="1:20" x14ac:dyDescent="0.25">
      <c r="A562" t="s">
        <v>637</v>
      </c>
      <c r="B562" t="s">
        <v>849</v>
      </c>
      <c r="C562" t="s">
        <v>639</v>
      </c>
      <c r="D562" t="s">
        <v>640</v>
      </c>
      <c r="E562" t="s">
        <v>708</v>
      </c>
      <c r="F562">
        <v>528004120010</v>
      </c>
      <c r="G562" t="s">
        <v>653</v>
      </c>
      <c r="H562" t="s">
        <v>213</v>
      </c>
      <c r="I562" t="s">
        <v>850</v>
      </c>
      <c r="J562">
        <v>202202</v>
      </c>
      <c r="K562">
        <v>44620</v>
      </c>
      <c r="L562" t="s">
        <v>727</v>
      </c>
      <c r="M562">
        <v>19.559999999999999</v>
      </c>
      <c r="N562">
        <v>19.559999999999999</v>
      </c>
      <c r="O562" t="s">
        <v>645</v>
      </c>
      <c r="P562" s="428">
        <v>17.547999999999998</v>
      </c>
      <c r="Q562">
        <v>12648362</v>
      </c>
      <c r="T562" t="s">
        <v>850</v>
      </c>
    </row>
    <row r="563" spans="1:20" x14ac:dyDescent="0.25">
      <c r="A563" t="s">
        <v>637</v>
      </c>
      <c r="B563" t="s">
        <v>849</v>
      </c>
      <c r="C563" t="s">
        <v>639</v>
      </c>
      <c r="D563" t="s">
        <v>640</v>
      </c>
      <c r="E563" t="s">
        <v>1177</v>
      </c>
      <c r="F563">
        <v>528004120010</v>
      </c>
      <c r="G563" t="s">
        <v>653</v>
      </c>
      <c r="H563" t="s">
        <v>213</v>
      </c>
      <c r="I563" t="s">
        <v>850</v>
      </c>
      <c r="J563">
        <v>202202</v>
      </c>
      <c r="K563">
        <v>44620</v>
      </c>
      <c r="L563" t="s">
        <v>727</v>
      </c>
      <c r="M563">
        <v>4.3099999999999996</v>
      </c>
      <c r="N563">
        <v>4.3099999999999996</v>
      </c>
      <c r="O563" t="s">
        <v>645</v>
      </c>
      <c r="P563" s="428">
        <v>3.867</v>
      </c>
      <c r="Q563">
        <v>12648362</v>
      </c>
      <c r="T563" t="s">
        <v>850</v>
      </c>
    </row>
    <row r="564" spans="1:20" x14ac:dyDescent="0.25">
      <c r="A564" t="s">
        <v>637</v>
      </c>
      <c r="B564" t="s">
        <v>849</v>
      </c>
      <c r="C564" t="s">
        <v>639</v>
      </c>
      <c r="D564" t="s">
        <v>640</v>
      </c>
      <c r="E564" t="s">
        <v>667</v>
      </c>
      <c r="F564">
        <v>528004120010</v>
      </c>
      <c r="G564" t="s">
        <v>653</v>
      </c>
      <c r="H564" t="s">
        <v>213</v>
      </c>
      <c r="I564" t="s">
        <v>850</v>
      </c>
      <c r="J564">
        <v>202202</v>
      </c>
      <c r="K564">
        <v>44620</v>
      </c>
      <c r="L564" t="s">
        <v>727</v>
      </c>
      <c r="M564">
        <v>35.17</v>
      </c>
      <c r="N564">
        <v>35.17</v>
      </c>
      <c r="O564" t="s">
        <v>645</v>
      </c>
      <c r="P564" s="428">
        <v>31.552</v>
      </c>
      <c r="Q564">
        <v>12648362</v>
      </c>
      <c r="T564" t="s">
        <v>850</v>
      </c>
    </row>
    <row r="565" spans="1:20" x14ac:dyDescent="0.25">
      <c r="A565" t="s">
        <v>637</v>
      </c>
      <c r="B565" t="s">
        <v>849</v>
      </c>
      <c r="C565" t="s">
        <v>639</v>
      </c>
      <c r="D565" t="s">
        <v>640</v>
      </c>
      <c r="E565" t="s">
        <v>686</v>
      </c>
      <c r="F565">
        <v>528004120010</v>
      </c>
      <c r="G565" t="s">
        <v>653</v>
      </c>
      <c r="H565" t="s">
        <v>213</v>
      </c>
      <c r="I565" t="s">
        <v>850</v>
      </c>
      <c r="J565">
        <v>202202</v>
      </c>
      <c r="K565">
        <v>44620</v>
      </c>
      <c r="L565" t="s">
        <v>727</v>
      </c>
      <c r="M565">
        <v>37.47</v>
      </c>
      <c r="N565">
        <v>37.47</v>
      </c>
      <c r="O565" t="s">
        <v>645</v>
      </c>
      <c r="P565" s="428">
        <v>33.615000000000002</v>
      </c>
      <c r="Q565">
        <v>12648362</v>
      </c>
      <c r="T565" t="s">
        <v>850</v>
      </c>
    </row>
    <row r="566" spans="1:20" x14ac:dyDescent="0.25">
      <c r="A566" t="s">
        <v>637</v>
      </c>
      <c r="B566" t="s">
        <v>849</v>
      </c>
      <c r="C566" t="s">
        <v>639</v>
      </c>
      <c r="D566" t="s">
        <v>640</v>
      </c>
      <c r="E566" t="s">
        <v>673</v>
      </c>
      <c r="F566">
        <v>528004120010</v>
      </c>
      <c r="G566" t="s">
        <v>653</v>
      </c>
      <c r="H566" t="s">
        <v>213</v>
      </c>
      <c r="I566" t="s">
        <v>850</v>
      </c>
      <c r="J566">
        <v>202202</v>
      </c>
      <c r="K566">
        <v>44620</v>
      </c>
      <c r="L566" t="s">
        <v>727</v>
      </c>
      <c r="M566">
        <v>38.090000000000003</v>
      </c>
      <c r="N566">
        <v>38.090000000000003</v>
      </c>
      <c r="O566" t="s">
        <v>645</v>
      </c>
      <c r="P566" s="428">
        <v>34.170999999999999</v>
      </c>
      <c r="Q566">
        <v>12648362</v>
      </c>
      <c r="T566" t="s">
        <v>850</v>
      </c>
    </row>
    <row r="567" spans="1:20" x14ac:dyDescent="0.25">
      <c r="A567" t="s">
        <v>637</v>
      </c>
      <c r="B567" t="s">
        <v>849</v>
      </c>
      <c r="C567" t="s">
        <v>639</v>
      </c>
      <c r="D567" t="s">
        <v>640</v>
      </c>
      <c r="E567" t="s">
        <v>678</v>
      </c>
      <c r="F567">
        <v>528004120010</v>
      </c>
      <c r="G567" t="s">
        <v>653</v>
      </c>
      <c r="H567" t="s">
        <v>213</v>
      </c>
      <c r="I567" t="s">
        <v>850</v>
      </c>
      <c r="J567">
        <v>202202</v>
      </c>
      <c r="K567">
        <v>44620</v>
      </c>
      <c r="L567" t="s">
        <v>727</v>
      </c>
      <c r="M567">
        <v>36.03</v>
      </c>
      <c r="N567">
        <v>36.03</v>
      </c>
      <c r="O567" t="s">
        <v>645</v>
      </c>
      <c r="P567" s="428">
        <v>32.323</v>
      </c>
      <c r="Q567">
        <v>12648362</v>
      </c>
      <c r="T567" t="s">
        <v>850</v>
      </c>
    </row>
    <row r="568" spans="1:20" x14ac:dyDescent="0.25">
      <c r="A568" t="s">
        <v>637</v>
      </c>
      <c r="B568" t="s">
        <v>849</v>
      </c>
      <c r="C568" t="s">
        <v>639</v>
      </c>
      <c r="D568" t="s">
        <v>640</v>
      </c>
      <c r="E568" t="s">
        <v>701</v>
      </c>
      <c r="F568">
        <v>528004120010</v>
      </c>
      <c r="G568" t="s">
        <v>653</v>
      </c>
      <c r="H568" t="s">
        <v>213</v>
      </c>
      <c r="I568" t="s">
        <v>850</v>
      </c>
      <c r="J568">
        <v>202202</v>
      </c>
      <c r="K568">
        <v>44620</v>
      </c>
      <c r="L568" t="s">
        <v>727</v>
      </c>
      <c r="M568">
        <v>10.97</v>
      </c>
      <c r="N568">
        <v>10.97</v>
      </c>
      <c r="O568" t="s">
        <v>645</v>
      </c>
      <c r="P568" s="428">
        <v>9.8409999999999993</v>
      </c>
      <c r="Q568">
        <v>12648362</v>
      </c>
      <c r="T568" t="s">
        <v>850</v>
      </c>
    </row>
    <row r="569" spans="1:20" x14ac:dyDescent="0.25">
      <c r="A569" t="s">
        <v>637</v>
      </c>
      <c r="B569" t="s">
        <v>849</v>
      </c>
      <c r="C569" t="s">
        <v>639</v>
      </c>
      <c r="D569" t="s">
        <v>640</v>
      </c>
      <c r="E569" t="s">
        <v>648</v>
      </c>
      <c r="F569">
        <v>528004120010</v>
      </c>
      <c r="G569" t="s">
        <v>653</v>
      </c>
      <c r="H569" t="s">
        <v>213</v>
      </c>
      <c r="I569" t="s">
        <v>850</v>
      </c>
      <c r="J569">
        <v>202202</v>
      </c>
      <c r="K569">
        <v>44620</v>
      </c>
      <c r="L569" t="s">
        <v>727</v>
      </c>
      <c r="M569">
        <v>337.04</v>
      </c>
      <c r="N569">
        <v>337.04</v>
      </c>
      <c r="O569" t="s">
        <v>645</v>
      </c>
      <c r="P569" s="428">
        <v>302.36500000000001</v>
      </c>
      <c r="Q569">
        <v>12648362</v>
      </c>
      <c r="T569" t="s">
        <v>850</v>
      </c>
    </row>
    <row r="570" spans="1:20" x14ac:dyDescent="0.25">
      <c r="A570" t="s">
        <v>637</v>
      </c>
      <c r="B570" t="s">
        <v>849</v>
      </c>
      <c r="C570" t="s">
        <v>639</v>
      </c>
      <c r="D570" t="s">
        <v>640</v>
      </c>
      <c r="E570" t="s">
        <v>641</v>
      </c>
      <c r="F570">
        <v>528004120010</v>
      </c>
      <c r="G570" t="s">
        <v>653</v>
      </c>
      <c r="H570" t="s">
        <v>213</v>
      </c>
      <c r="I570" t="s">
        <v>850</v>
      </c>
      <c r="J570">
        <v>202202</v>
      </c>
      <c r="K570">
        <v>44620</v>
      </c>
      <c r="L570" t="s">
        <v>727</v>
      </c>
      <c r="M570">
        <v>35.75</v>
      </c>
      <c r="N570">
        <v>35.75</v>
      </c>
      <c r="O570" t="s">
        <v>645</v>
      </c>
      <c r="P570" s="428">
        <v>32.072000000000003</v>
      </c>
      <c r="Q570">
        <v>12648362</v>
      </c>
      <c r="T570" t="s">
        <v>850</v>
      </c>
    </row>
    <row r="571" spans="1:20" x14ac:dyDescent="0.25">
      <c r="A571" t="s">
        <v>637</v>
      </c>
      <c r="B571" t="s">
        <v>849</v>
      </c>
      <c r="C571" t="s">
        <v>639</v>
      </c>
      <c r="D571" t="s">
        <v>640</v>
      </c>
      <c r="E571" t="s">
        <v>652</v>
      </c>
      <c r="F571">
        <v>528004120010</v>
      </c>
      <c r="G571" t="s">
        <v>653</v>
      </c>
      <c r="H571" t="s">
        <v>213</v>
      </c>
      <c r="I571" t="s">
        <v>850</v>
      </c>
      <c r="J571">
        <v>202202</v>
      </c>
      <c r="K571">
        <v>44620</v>
      </c>
      <c r="L571" t="s">
        <v>727</v>
      </c>
      <c r="M571">
        <v>27.53</v>
      </c>
      <c r="N571">
        <v>27.53</v>
      </c>
      <c r="O571" t="s">
        <v>645</v>
      </c>
      <c r="P571" s="428">
        <v>24.698</v>
      </c>
      <c r="Q571">
        <v>12648362</v>
      </c>
      <c r="T571" t="s">
        <v>850</v>
      </c>
    </row>
    <row r="572" spans="1:20" x14ac:dyDescent="0.25">
      <c r="A572" t="s">
        <v>637</v>
      </c>
      <c r="B572" t="s">
        <v>861</v>
      </c>
      <c r="C572" t="s">
        <v>639</v>
      </c>
      <c r="D572" t="s">
        <v>651</v>
      </c>
      <c r="E572" t="s">
        <v>641</v>
      </c>
      <c r="F572">
        <v>528004120002</v>
      </c>
      <c r="G572" t="s">
        <v>642</v>
      </c>
      <c r="H572">
        <v>583136</v>
      </c>
      <c r="I572" t="s">
        <v>32</v>
      </c>
      <c r="J572">
        <v>202203</v>
      </c>
      <c r="K572">
        <v>41274</v>
      </c>
      <c r="L572" t="s">
        <v>644</v>
      </c>
      <c r="M572">
        <v>-3297</v>
      </c>
      <c r="N572">
        <v>-6.63</v>
      </c>
      <c r="O572" t="s">
        <v>645</v>
      </c>
      <c r="P572" s="428">
        <v>-5.024</v>
      </c>
      <c r="Q572">
        <v>30489504</v>
      </c>
      <c r="R572" t="s">
        <v>646</v>
      </c>
      <c r="S572">
        <v>8540170</v>
      </c>
      <c r="T572" t="s">
        <v>1178</v>
      </c>
    </row>
    <row r="573" spans="1:20" x14ac:dyDescent="0.25">
      <c r="A573" t="s">
        <v>637</v>
      </c>
      <c r="B573" t="s">
        <v>861</v>
      </c>
      <c r="C573" t="s">
        <v>639</v>
      </c>
      <c r="D573" t="s">
        <v>640</v>
      </c>
      <c r="E573" t="s">
        <v>701</v>
      </c>
      <c r="F573">
        <v>528004120002</v>
      </c>
      <c r="G573" t="s">
        <v>642</v>
      </c>
      <c r="H573">
        <v>856781</v>
      </c>
      <c r="I573" t="s">
        <v>476</v>
      </c>
      <c r="J573">
        <v>202203</v>
      </c>
      <c r="K573">
        <v>41274</v>
      </c>
      <c r="L573" t="s">
        <v>644</v>
      </c>
      <c r="M573">
        <v>-60716</v>
      </c>
      <c r="N573">
        <v>-122.04</v>
      </c>
      <c r="O573" t="s">
        <v>645</v>
      </c>
      <c r="P573" s="428">
        <v>-92.47</v>
      </c>
      <c r="Q573">
        <v>30489504</v>
      </c>
      <c r="R573" t="s">
        <v>646</v>
      </c>
      <c r="S573">
        <v>8540086</v>
      </c>
      <c r="T573" t="s">
        <v>1179</v>
      </c>
    </row>
    <row r="574" spans="1:20" x14ac:dyDescent="0.25">
      <c r="A574" t="s">
        <v>637</v>
      </c>
      <c r="B574" t="s">
        <v>861</v>
      </c>
      <c r="C574" t="s">
        <v>639</v>
      </c>
      <c r="D574" t="s">
        <v>640</v>
      </c>
      <c r="E574" t="s">
        <v>701</v>
      </c>
      <c r="F574">
        <v>528004120002</v>
      </c>
      <c r="G574" t="s">
        <v>642</v>
      </c>
      <c r="H574">
        <v>856781</v>
      </c>
      <c r="I574" t="s">
        <v>476</v>
      </c>
      <c r="J574">
        <v>202203</v>
      </c>
      <c r="K574">
        <v>41492</v>
      </c>
      <c r="L574" t="s">
        <v>644</v>
      </c>
      <c r="M574">
        <v>-114774</v>
      </c>
      <c r="N574">
        <v>-232.11</v>
      </c>
      <c r="O574" t="s">
        <v>645</v>
      </c>
      <c r="P574" s="428">
        <v>-174.97300000000001</v>
      </c>
      <c r="Q574">
        <v>30489504</v>
      </c>
      <c r="R574" t="s">
        <v>646</v>
      </c>
      <c r="S574">
        <v>8540086</v>
      </c>
      <c r="T574" t="s">
        <v>1180</v>
      </c>
    </row>
    <row r="575" spans="1:20" x14ac:dyDescent="0.25">
      <c r="A575" t="s">
        <v>637</v>
      </c>
      <c r="B575" t="s">
        <v>861</v>
      </c>
      <c r="C575" t="s">
        <v>639</v>
      </c>
      <c r="D575" t="s">
        <v>651</v>
      </c>
      <c r="E575" t="s">
        <v>641</v>
      </c>
      <c r="F575">
        <v>528004120002</v>
      </c>
      <c r="G575" t="s">
        <v>642</v>
      </c>
      <c r="H575">
        <v>583136</v>
      </c>
      <c r="I575" t="s">
        <v>32</v>
      </c>
      <c r="J575">
        <v>202203</v>
      </c>
      <c r="K575">
        <v>41492</v>
      </c>
      <c r="L575" t="s">
        <v>644</v>
      </c>
      <c r="M575">
        <v>-15490</v>
      </c>
      <c r="N575">
        <v>-31.33</v>
      </c>
      <c r="O575" t="s">
        <v>645</v>
      </c>
      <c r="P575" s="428">
        <v>-23.617999999999999</v>
      </c>
      <c r="Q575">
        <v>30489504</v>
      </c>
      <c r="R575" t="s">
        <v>646</v>
      </c>
      <c r="S575">
        <v>8540170</v>
      </c>
      <c r="T575" t="s">
        <v>1180</v>
      </c>
    </row>
    <row r="576" spans="1:20" x14ac:dyDescent="0.25">
      <c r="A576" t="s">
        <v>637</v>
      </c>
      <c r="B576" t="s">
        <v>861</v>
      </c>
      <c r="C576" t="s">
        <v>639</v>
      </c>
      <c r="D576" t="s">
        <v>640</v>
      </c>
      <c r="E576" t="s">
        <v>701</v>
      </c>
      <c r="F576">
        <v>528004120002</v>
      </c>
      <c r="G576" t="s">
        <v>642</v>
      </c>
      <c r="H576">
        <v>856781</v>
      </c>
      <c r="I576" t="s">
        <v>476</v>
      </c>
      <c r="J576">
        <v>202203</v>
      </c>
      <c r="K576">
        <v>41582</v>
      </c>
      <c r="L576" t="s">
        <v>644</v>
      </c>
      <c r="M576">
        <v>-52824</v>
      </c>
      <c r="N576">
        <v>-110.67</v>
      </c>
      <c r="O576" t="s">
        <v>645</v>
      </c>
      <c r="P576" s="428">
        <v>-80.53</v>
      </c>
      <c r="Q576">
        <v>30489504</v>
      </c>
      <c r="R576" t="s">
        <v>646</v>
      </c>
      <c r="S576">
        <v>8540086</v>
      </c>
      <c r="T576" t="s">
        <v>1180</v>
      </c>
    </row>
    <row r="577" spans="1:20" x14ac:dyDescent="0.25">
      <c r="A577" t="s">
        <v>637</v>
      </c>
      <c r="B577" t="s">
        <v>861</v>
      </c>
      <c r="C577" t="s">
        <v>639</v>
      </c>
      <c r="D577" t="s">
        <v>651</v>
      </c>
      <c r="E577" t="s">
        <v>641</v>
      </c>
      <c r="F577">
        <v>528004120002</v>
      </c>
      <c r="G577" t="s">
        <v>642</v>
      </c>
      <c r="H577">
        <v>583136</v>
      </c>
      <c r="I577" t="s">
        <v>32</v>
      </c>
      <c r="J577">
        <v>202203</v>
      </c>
      <c r="K577">
        <v>41582</v>
      </c>
      <c r="L577" t="s">
        <v>644</v>
      </c>
      <c r="M577">
        <v>-7482</v>
      </c>
      <c r="N577">
        <v>-15.68</v>
      </c>
      <c r="O577" t="s">
        <v>645</v>
      </c>
      <c r="P577" s="428">
        <v>-11.41</v>
      </c>
      <c r="Q577">
        <v>30489504</v>
      </c>
      <c r="R577" t="s">
        <v>646</v>
      </c>
      <c r="S577">
        <v>8540170</v>
      </c>
      <c r="T577" t="s">
        <v>1180</v>
      </c>
    </row>
    <row r="578" spans="1:20" x14ac:dyDescent="0.25">
      <c r="A578" t="s">
        <v>637</v>
      </c>
      <c r="B578" t="s">
        <v>861</v>
      </c>
      <c r="C578" t="s">
        <v>639</v>
      </c>
      <c r="D578" t="s">
        <v>651</v>
      </c>
      <c r="E578" t="s">
        <v>641</v>
      </c>
      <c r="F578">
        <v>528004120002</v>
      </c>
      <c r="G578" t="s">
        <v>642</v>
      </c>
      <c r="H578">
        <v>583136</v>
      </c>
      <c r="I578" t="s">
        <v>32</v>
      </c>
      <c r="J578">
        <v>202203</v>
      </c>
      <c r="K578">
        <v>41639</v>
      </c>
      <c r="L578" t="s">
        <v>644</v>
      </c>
      <c r="M578">
        <v>46046</v>
      </c>
      <c r="N578">
        <v>96.62</v>
      </c>
      <c r="O578" t="s">
        <v>645</v>
      </c>
      <c r="P578" s="428">
        <v>70.194999999999993</v>
      </c>
      <c r="Q578">
        <v>30489504</v>
      </c>
      <c r="R578" t="s">
        <v>646</v>
      </c>
      <c r="S578">
        <v>8540170</v>
      </c>
      <c r="T578" t="s">
        <v>1181</v>
      </c>
    </row>
    <row r="579" spans="1:20" x14ac:dyDescent="0.25">
      <c r="A579" t="s">
        <v>637</v>
      </c>
      <c r="B579" t="s">
        <v>861</v>
      </c>
      <c r="C579" t="s">
        <v>639</v>
      </c>
      <c r="D579" t="s">
        <v>651</v>
      </c>
      <c r="E579" t="s">
        <v>641</v>
      </c>
      <c r="F579">
        <v>528004120002</v>
      </c>
      <c r="G579" t="s">
        <v>642</v>
      </c>
      <c r="H579">
        <v>583136</v>
      </c>
      <c r="I579" t="s">
        <v>32</v>
      </c>
      <c r="J579">
        <v>202203</v>
      </c>
      <c r="K579">
        <v>41639</v>
      </c>
      <c r="L579" t="s">
        <v>644</v>
      </c>
      <c r="M579">
        <v>-12212</v>
      </c>
      <c r="N579">
        <v>-25.63</v>
      </c>
      <c r="O579" t="s">
        <v>645</v>
      </c>
      <c r="P579" s="428">
        <v>-18.62</v>
      </c>
      <c r="Q579">
        <v>30489504</v>
      </c>
      <c r="R579" t="s">
        <v>646</v>
      </c>
      <c r="S579">
        <v>8540170</v>
      </c>
      <c r="T579" t="s">
        <v>1182</v>
      </c>
    </row>
    <row r="580" spans="1:20" x14ac:dyDescent="0.25">
      <c r="A580" t="s">
        <v>637</v>
      </c>
      <c r="B580" t="s">
        <v>861</v>
      </c>
      <c r="C580" t="s">
        <v>639</v>
      </c>
      <c r="D580" t="s">
        <v>651</v>
      </c>
      <c r="E580" t="s">
        <v>641</v>
      </c>
      <c r="F580">
        <v>528004120002</v>
      </c>
      <c r="G580" t="s">
        <v>642</v>
      </c>
      <c r="H580">
        <v>583136</v>
      </c>
      <c r="I580" t="s">
        <v>32</v>
      </c>
      <c r="J580">
        <v>202203</v>
      </c>
      <c r="K580">
        <v>41652</v>
      </c>
      <c r="L580" t="s">
        <v>644</v>
      </c>
      <c r="M580">
        <v>-7565</v>
      </c>
      <c r="N580">
        <v>-15.86</v>
      </c>
      <c r="O580" t="s">
        <v>645</v>
      </c>
      <c r="P580" s="428">
        <v>-11.532999999999999</v>
      </c>
      <c r="Q580">
        <v>30489504</v>
      </c>
      <c r="R580" t="s">
        <v>646</v>
      </c>
      <c r="S580">
        <v>8540170</v>
      </c>
      <c r="T580" t="s">
        <v>1180</v>
      </c>
    </row>
    <row r="581" spans="1:20" x14ac:dyDescent="0.25">
      <c r="A581" t="s">
        <v>637</v>
      </c>
      <c r="B581" t="s">
        <v>861</v>
      </c>
      <c r="C581" t="s">
        <v>639</v>
      </c>
      <c r="D581" t="s">
        <v>640</v>
      </c>
      <c r="E581" t="s">
        <v>701</v>
      </c>
      <c r="F581">
        <v>528004120002</v>
      </c>
      <c r="G581" t="s">
        <v>642</v>
      </c>
      <c r="H581">
        <v>856781</v>
      </c>
      <c r="I581" t="s">
        <v>476</v>
      </c>
      <c r="J581">
        <v>202203</v>
      </c>
      <c r="K581">
        <v>41652</v>
      </c>
      <c r="L581" t="s">
        <v>644</v>
      </c>
      <c r="M581">
        <v>-53410</v>
      </c>
      <c r="N581">
        <v>-111.97</v>
      </c>
      <c r="O581" t="s">
        <v>645</v>
      </c>
      <c r="P581" s="428">
        <v>-81.424000000000007</v>
      </c>
      <c r="Q581">
        <v>30489504</v>
      </c>
      <c r="R581" t="s">
        <v>646</v>
      </c>
      <c r="S581">
        <v>8540086</v>
      </c>
      <c r="T581" t="s">
        <v>1180</v>
      </c>
    </row>
    <row r="582" spans="1:20" x14ac:dyDescent="0.25">
      <c r="A582" t="s">
        <v>637</v>
      </c>
      <c r="B582" t="s">
        <v>861</v>
      </c>
      <c r="C582" t="s">
        <v>639</v>
      </c>
      <c r="D582" t="s">
        <v>640</v>
      </c>
      <c r="E582" t="s">
        <v>701</v>
      </c>
      <c r="F582">
        <v>528004120002</v>
      </c>
      <c r="G582" t="s">
        <v>642</v>
      </c>
      <c r="H582">
        <v>856781</v>
      </c>
      <c r="I582" t="s">
        <v>476</v>
      </c>
      <c r="J582">
        <v>202203</v>
      </c>
      <c r="K582">
        <v>41820</v>
      </c>
      <c r="L582" t="s">
        <v>644</v>
      </c>
      <c r="M582">
        <v>-194292.48000000001</v>
      </c>
      <c r="N582">
        <v>-402.49</v>
      </c>
      <c r="O582" t="s">
        <v>645</v>
      </c>
      <c r="P582" s="428">
        <v>-296.197</v>
      </c>
      <c r="Q582">
        <v>30489504</v>
      </c>
      <c r="R582" t="s">
        <v>646</v>
      </c>
      <c r="S582">
        <v>8540086</v>
      </c>
      <c r="T582" t="s">
        <v>1183</v>
      </c>
    </row>
    <row r="583" spans="1:20" x14ac:dyDescent="0.25">
      <c r="A583" t="s">
        <v>637</v>
      </c>
      <c r="B583" t="s">
        <v>861</v>
      </c>
      <c r="C583" t="s">
        <v>639</v>
      </c>
      <c r="D583" t="s">
        <v>640</v>
      </c>
      <c r="E583" t="s">
        <v>701</v>
      </c>
      <c r="F583">
        <v>528004120002</v>
      </c>
      <c r="G583" t="s">
        <v>642</v>
      </c>
      <c r="H583">
        <v>856781</v>
      </c>
      <c r="I583" t="s">
        <v>476</v>
      </c>
      <c r="J583">
        <v>202203</v>
      </c>
      <c r="K583">
        <v>41851</v>
      </c>
      <c r="L583" t="s">
        <v>644</v>
      </c>
      <c r="M583">
        <v>-352154.52</v>
      </c>
      <c r="N583">
        <v>-719.89</v>
      </c>
      <c r="O583" t="s">
        <v>645</v>
      </c>
      <c r="P583" s="428">
        <v>-536.85500000000002</v>
      </c>
      <c r="Q583">
        <v>30489504</v>
      </c>
      <c r="R583" t="s">
        <v>646</v>
      </c>
      <c r="S583">
        <v>8540086</v>
      </c>
      <c r="T583" t="s">
        <v>1184</v>
      </c>
    </row>
    <row r="584" spans="1:20" x14ac:dyDescent="0.25">
      <c r="A584" t="s">
        <v>637</v>
      </c>
      <c r="B584" t="s">
        <v>861</v>
      </c>
      <c r="C584" t="s">
        <v>639</v>
      </c>
      <c r="D584" t="s">
        <v>651</v>
      </c>
      <c r="E584" t="s">
        <v>641</v>
      </c>
      <c r="F584">
        <v>528004120002</v>
      </c>
      <c r="G584" t="s">
        <v>642</v>
      </c>
      <c r="H584">
        <v>583136</v>
      </c>
      <c r="I584" t="s">
        <v>32</v>
      </c>
      <c r="J584">
        <v>202203</v>
      </c>
      <c r="K584">
        <v>41851</v>
      </c>
      <c r="L584" t="s">
        <v>644</v>
      </c>
      <c r="M584">
        <v>-22764.27</v>
      </c>
      <c r="N584">
        <v>-46.54</v>
      </c>
      <c r="O584" t="s">
        <v>645</v>
      </c>
      <c r="P584" s="428">
        <v>-34.707000000000001</v>
      </c>
      <c r="Q584">
        <v>30489504</v>
      </c>
      <c r="R584" t="s">
        <v>646</v>
      </c>
      <c r="S584">
        <v>8540170</v>
      </c>
      <c r="T584" t="s">
        <v>1184</v>
      </c>
    </row>
    <row r="585" spans="1:20" x14ac:dyDescent="0.25">
      <c r="A585" t="s">
        <v>637</v>
      </c>
      <c r="B585" t="s">
        <v>861</v>
      </c>
      <c r="C585" t="s">
        <v>639</v>
      </c>
      <c r="D585" t="s">
        <v>640</v>
      </c>
      <c r="E585" t="s">
        <v>701</v>
      </c>
      <c r="F585">
        <v>528004120002</v>
      </c>
      <c r="G585" t="s">
        <v>642</v>
      </c>
      <c r="H585">
        <v>856781</v>
      </c>
      <c r="I585" t="s">
        <v>476</v>
      </c>
      <c r="J585">
        <v>202203</v>
      </c>
      <c r="K585">
        <v>41851</v>
      </c>
      <c r="L585" t="s">
        <v>644</v>
      </c>
      <c r="M585">
        <v>-278481.24</v>
      </c>
      <c r="N585">
        <v>-569.29</v>
      </c>
      <c r="O585" t="s">
        <v>645</v>
      </c>
      <c r="P585" s="428">
        <v>-424.54500000000002</v>
      </c>
      <c r="Q585">
        <v>30489504</v>
      </c>
      <c r="R585" t="s">
        <v>646</v>
      </c>
      <c r="S585">
        <v>8540086</v>
      </c>
      <c r="T585" t="s">
        <v>1185</v>
      </c>
    </row>
    <row r="586" spans="1:20" x14ac:dyDescent="0.25">
      <c r="A586" t="s">
        <v>637</v>
      </c>
      <c r="B586" t="s">
        <v>861</v>
      </c>
      <c r="C586" t="s">
        <v>639</v>
      </c>
      <c r="D586" t="s">
        <v>640</v>
      </c>
      <c r="E586" t="s">
        <v>701</v>
      </c>
      <c r="F586">
        <v>528004120002</v>
      </c>
      <c r="G586" t="s">
        <v>642</v>
      </c>
      <c r="H586">
        <v>856781</v>
      </c>
      <c r="I586" t="s">
        <v>476</v>
      </c>
      <c r="J586">
        <v>202203</v>
      </c>
      <c r="K586">
        <v>41912</v>
      </c>
      <c r="L586" t="s">
        <v>644</v>
      </c>
      <c r="M586">
        <v>-45537</v>
      </c>
      <c r="N586">
        <v>-89.26</v>
      </c>
      <c r="O586" t="s">
        <v>645</v>
      </c>
      <c r="P586" s="428">
        <v>-69.42</v>
      </c>
      <c r="Q586">
        <v>30489504</v>
      </c>
      <c r="R586" t="s">
        <v>646</v>
      </c>
      <c r="S586">
        <v>8540086</v>
      </c>
      <c r="T586" t="s">
        <v>1180</v>
      </c>
    </row>
    <row r="587" spans="1:20" x14ac:dyDescent="0.25">
      <c r="A587" t="s">
        <v>637</v>
      </c>
      <c r="B587" t="s">
        <v>861</v>
      </c>
      <c r="C587" t="s">
        <v>639</v>
      </c>
      <c r="D587" t="s">
        <v>651</v>
      </c>
      <c r="E587" t="s">
        <v>641</v>
      </c>
      <c r="F587">
        <v>528004120002</v>
      </c>
      <c r="G587" t="s">
        <v>642</v>
      </c>
      <c r="H587">
        <v>583136</v>
      </c>
      <c r="I587" t="s">
        <v>32</v>
      </c>
      <c r="J587">
        <v>202203</v>
      </c>
      <c r="K587">
        <v>41912</v>
      </c>
      <c r="L587" t="s">
        <v>644</v>
      </c>
      <c r="M587">
        <v>-9867</v>
      </c>
      <c r="N587">
        <v>-19.34</v>
      </c>
      <c r="O587" t="s">
        <v>645</v>
      </c>
      <c r="P587" s="428">
        <v>-15.041</v>
      </c>
      <c r="Q587">
        <v>30489504</v>
      </c>
      <c r="R587" t="s">
        <v>646</v>
      </c>
      <c r="S587">
        <v>8540170</v>
      </c>
      <c r="T587" t="s">
        <v>1180</v>
      </c>
    </row>
    <row r="588" spans="1:20" x14ac:dyDescent="0.25">
      <c r="A588" t="s">
        <v>637</v>
      </c>
      <c r="B588" t="s">
        <v>861</v>
      </c>
      <c r="C588" t="s">
        <v>639</v>
      </c>
      <c r="D588" t="s">
        <v>651</v>
      </c>
      <c r="E588" t="s">
        <v>641</v>
      </c>
      <c r="F588">
        <v>528004120002</v>
      </c>
      <c r="G588" t="s">
        <v>642</v>
      </c>
      <c r="H588">
        <v>583136</v>
      </c>
      <c r="I588" t="s">
        <v>32</v>
      </c>
      <c r="J588">
        <v>202203</v>
      </c>
      <c r="K588">
        <v>41946</v>
      </c>
      <c r="L588" t="s">
        <v>644</v>
      </c>
      <c r="M588">
        <v>50760</v>
      </c>
      <c r="N588">
        <v>98.64</v>
      </c>
      <c r="O588" t="s">
        <v>645</v>
      </c>
      <c r="P588" s="428">
        <v>77.379000000000005</v>
      </c>
      <c r="Q588">
        <v>30489504</v>
      </c>
      <c r="R588" t="s">
        <v>646</v>
      </c>
      <c r="S588">
        <v>8540170</v>
      </c>
      <c r="T588" t="s">
        <v>1186</v>
      </c>
    </row>
    <row r="589" spans="1:20" x14ac:dyDescent="0.25">
      <c r="A589" t="s">
        <v>637</v>
      </c>
      <c r="B589" t="s">
        <v>861</v>
      </c>
      <c r="C589" t="s">
        <v>639</v>
      </c>
      <c r="D589" t="s">
        <v>651</v>
      </c>
      <c r="E589" t="s">
        <v>641</v>
      </c>
      <c r="F589">
        <v>528004120002</v>
      </c>
      <c r="G589" t="s">
        <v>642</v>
      </c>
      <c r="H589">
        <v>583136</v>
      </c>
      <c r="I589" t="s">
        <v>32</v>
      </c>
      <c r="J589">
        <v>202203</v>
      </c>
      <c r="K589">
        <v>42004</v>
      </c>
      <c r="L589" t="s">
        <v>644</v>
      </c>
      <c r="M589">
        <v>-19788.07</v>
      </c>
      <c r="N589">
        <v>-36.74</v>
      </c>
      <c r="O589" t="s">
        <v>645</v>
      </c>
      <c r="P589" s="428">
        <v>-30.167999999999999</v>
      </c>
      <c r="Q589">
        <v>30489504</v>
      </c>
      <c r="R589" t="s">
        <v>646</v>
      </c>
      <c r="S589">
        <v>8540170</v>
      </c>
      <c r="T589" t="s">
        <v>1180</v>
      </c>
    </row>
    <row r="590" spans="1:20" x14ac:dyDescent="0.25">
      <c r="A590" t="s">
        <v>637</v>
      </c>
      <c r="B590" t="s">
        <v>861</v>
      </c>
      <c r="C590" t="s">
        <v>639</v>
      </c>
      <c r="D590" t="s">
        <v>640</v>
      </c>
      <c r="E590" t="s">
        <v>701</v>
      </c>
      <c r="F590">
        <v>528004120002</v>
      </c>
      <c r="G590" t="s">
        <v>642</v>
      </c>
      <c r="H590">
        <v>856781</v>
      </c>
      <c r="I590" t="s">
        <v>476</v>
      </c>
      <c r="J590">
        <v>202203</v>
      </c>
      <c r="K590">
        <v>42004</v>
      </c>
      <c r="L590" t="s">
        <v>644</v>
      </c>
      <c r="M590">
        <v>-424681.64</v>
      </c>
      <c r="N590">
        <v>-788.46</v>
      </c>
      <c r="O590" t="s">
        <v>645</v>
      </c>
      <c r="P590" s="428">
        <v>-647.42499999999995</v>
      </c>
      <c r="Q590">
        <v>30489504</v>
      </c>
      <c r="R590" t="s">
        <v>646</v>
      </c>
      <c r="S590">
        <v>8540086</v>
      </c>
      <c r="T590" t="s">
        <v>1180</v>
      </c>
    </row>
    <row r="591" spans="1:20" x14ac:dyDescent="0.25">
      <c r="A591" t="s">
        <v>637</v>
      </c>
      <c r="B591" t="s">
        <v>861</v>
      </c>
      <c r="C591" t="s">
        <v>639</v>
      </c>
      <c r="D591" t="s">
        <v>640</v>
      </c>
      <c r="E591" t="s">
        <v>701</v>
      </c>
      <c r="F591">
        <v>528004120002</v>
      </c>
      <c r="G591" t="s">
        <v>642</v>
      </c>
      <c r="H591">
        <v>856781</v>
      </c>
      <c r="I591" t="s">
        <v>476</v>
      </c>
      <c r="J591">
        <v>202203</v>
      </c>
      <c r="K591">
        <v>42094</v>
      </c>
      <c r="L591" t="s">
        <v>644</v>
      </c>
      <c r="M591">
        <v>1031031.04</v>
      </c>
      <c r="N591">
        <v>1713.83</v>
      </c>
      <c r="O591" t="s">
        <v>645</v>
      </c>
      <c r="P591" s="428">
        <v>1571.7940000000001</v>
      </c>
      <c r="Q591">
        <v>30489504</v>
      </c>
      <c r="R591" t="s">
        <v>646</v>
      </c>
      <c r="S591">
        <v>8540086</v>
      </c>
      <c r="T591" t="s">
        <v>1187</v>
      </c>
    </row>
    <row r="592" spans="1:20" x14ac:dyDescent="0.25">
      <c r="A592" t="s">
        <v>637</v>
      </c>
      <c r="B592" t="s">
        <v>861</v>
      </c>
      <c r="C592" t="s">
        <v>639</v>
      </c>
      <c r="D592" t="s">
        <v>651</v>
      </c>
      <c r="E592" t="s">
        <v>641</v>
      </c>
      <c r="F592">
        <v>528004120002</v>
      </c>
      <c r="G592" t="s">
        <v>642</v>
      </c>
      <c r="H592">
        <v>583136</v>
      </c>
      <c r="I592" t="s">
        <v>32</v>
      </c>
      <c r="J592">
        <v>202203</v>
      </c>
      <c r="K592">
        <v>42094</v>
      </c>
      <c r="L592" t="s">
        <v>644</v>
      </c>
      <c r="M592">
        <v>-32677.82</v>
      </c>
      <c r="N592">
        <v>-54.32</v>
      </c>
      <c r="O592" t="s">
        <v>645</v>
      </c>
      <c r="P592" s="428">
        <v>-49.817999999999998</v>
      </c>
      <c r="Q592">
        <v>30489504</v>
      </c>
      <c r="R592" t="s">
        <v>646</v>
      </c>
      <c r="S592">
        <v>8540170</v>
      </c>
      <c r="T592" t="s">
        <v>1187</v>
      </c>
    </row>
    <row r="593" spans="1:20" x14ac:dyDescent="0.25">
      <c r="A593" t="s">
        <v>637</v>
      </c>
      <c r="B593" t="s">
        <v>861</v>
      </c>
      <c r="C593" t="s">
        <v>639</v>
      </c>
      <c r="D593" t="s">
        <v>651</v>
      </c>
      <c r="E593" t="s">
        <v>641</v>
      </c>
      <c r="F593">
        <v>528004120002</v>
      </c>
      <c r="G593" t="s">
        <v>642</v>
      </c>
      <c r="H593">
        <v>583136</v>
      </c>
      <c r="I593" t="s">
        <v>32</v>
      </c>
      <c r="J593">
        <v>202203</v>
      </c>
      <c r="K593">
        <v>42110</v>
      </c>
      <c r="L593" t="s">
        <v>727</v>
      </c>
      <c r="M593">
        <v>-1.49</v>
      </c>
      <c r="N593">
        <v>-1.49</v>
      </c>
      <c r="O593" t="s">
        <v>645</v>
      </c>
      <c r="P593" s="428">
        <v>-1.3959999999999999</v>
      </c>
      <c r="Q593">
        <v>30489504</v>
      </c>
      <c r="R593" t="s">
        <v>646</v>
      </c>
      <c r="S593">
        <v>8540170</v>
      </c>
      <c r="T593" t="s">
        <v>1188</v>
      </c>
    </row>
    <row r="594" spans="1:20" x14ac:dyDescent="0.25">
      <c r="A594" t="s">
        <v>637</v>
      </c>
      <c r="B594" t="s">
        <v>861</v>
      </c>
      <c r="C594" t="s">
        <v>639</v>
      </c>
      <c r="D594" t="s">
        <v>651</v>
      </c>
      <c r="E594" t="s">
        <v>641</v>
      </c>
      <c r="F594">
        <v>528004120002</v>
      </c>
      <c r="G594" t="s">
        <v>642</v>
      </c>
      <c r="H594">
        <v>583136</v>
      </c>
      <c r="I594" t="s">
        <v>32</v>
      </c>
      <c r="J594">
        <v>202203</v>
      </c>
      <c r="K594">
        <v>42185</v>
      </c>
      <c r="L594" t="s">
        <v>644</v>
      </c>
      <c r="M594">
        <v>-10403</v>
      </c>
      <c r="N594">
        <v>-17.739999999999998</v>
      </c>
      <c r="O594" t="s">
        <v>645</v>
      </c>
      <c r="P594" s="428">
        <v>-15.858000000000001</v>
      </c>
      <c r="Q594">
        <v>30489504</v>
      </c>
      <c r="R594" t="s">
        <v>646</v>
      </c>
      <c r="S594">
        <v>8540170</v>
      </c>
      <c r="T594" t="s">
        <v>1189</v>
      </c>
    </row>
    <row r="595" spans="1:20" x14ac:dyDescent="0.25">
      <c r="A595" t="s">
        <v>637</v>
      </c>
      <c r="B595" t="s">
        <v>861</v>
      </c>
      <c r="C595" t="s">
        <v>639</v>
      </c>
      <c r="D595" t="s">
        <v>640</v>
      </c>
      <c r="E595" t="s">
        <v>701</v>
      </c>
      <c r="F595">
        <v>528004120002</v>
      </c>
      <c r="G595" t="s">
        <v>642</v>
      </c>
      <c r="H595">
        <v>856781</v>
      </c>
      <c r="I595" t="s">
        <v>476</v>
      </c>
      <c r="J595">
        <v>202203</v>
      </c>
      <c r="K595">
        <v>42185</v>
      </c>
      <c r="L595" t="s">
        <v>644</v>
      </c>
      <c r="M595">
        <v>-52236</v>
      </c>
      <c r="N595">
        <v>-89.08</v>
      </c>
      <c r="O595" t="s">
        <v>645</v>
      </c>
      <c r="P595" s="428">
        <v>-79.631</v>
      </c>
      <c r="Q595">
        <v>30489504</v>
      </c>
      <c r="R595" t="s">
        <v>646</v>
      </c>
      <c r="S595">
        <v>8540086</v>
      </c>
      <c r="T595" t="s">
        <v>1189</v>
      </c>
    </row>
    <row r="596" spans="1:20" x14ac:dyDescent="0.25">
      <c r="A596" t="s">
        <v>637</v>
      </c>
      <c r="B596" t="s">
        <v>861</v>
      </c>
      <c r="C596" t="s">
        <v>639</v>
      </c>
      <c r="D596" t="s">
        <v>640</v>
      </c>
      <c r="E596" t="s">
        <v>701</v>
      </c>
      <c r="F596">
        <v>528004120002</v>
      </c>
      <c r="G596" t="s">
        <v>642</v>
      </c>
      <c r="H596">
        <v>856781</v>
      </c>
      <c r="I596" t="s">
        <v>476</v>
      </c>
      <c r="J596">
        <v>202203</v>
      </c>
      <c r="K596">
        <v>42277</v>
      </c>
      <c r="L596" t="s">
        <v>644</v>
      </c>
      <c r="M596">
        <v>-80902</v>
      </c>
      <c r="N596">
        <v>-137.37</v>
      </c>
      <c r="O596" t="s">
        <v>645</v>
      </c>
      <c r="P596" s="428">
        <v>-123.337</v>
      </c>
      <c r="Q596">
        <v>30489504</v>
      </c>
      <c r="R596" t="s">
        <v>646</v>
      </c>
      <c r="S596">
        <v>8540086</v>
      </c>
      <c r="T596" t="s">
        <v>1190</v>
      </c>
    </row>
    <row r="597" spans="1:20" x14ac:dyDescent="0.25">
      <c r="A597" t="s">
        <v>637</v>
      </c>
      <c r="B597" t="s">
        <v>861</v>
      </c>
      <c r="C597" t="s">
        <v>639</v>
      </c>
      <c r="D597" t="s">
        <v>651</v>
      </c>
      <c r="E597" t="s">
        <v>641</v>
      </c>
      <c r="F597">
        <v>528004120002</v>
      </c>
      <c r="G597" t="s">
        <v>642</v>
      </c>
      <c r="H597">
        <v>583136</v>
      </c>
      <c r="I597" t="s">
        <v>32</v>
      </c>
      <c r="J597">
        <v>202203</v>
      </c>
      <c r="K597">
        <v>42277</v>
      </c>
      <c r="L597" t="s">
        <v>644</v>
      </c>
      <c r="M597">
        <v>-11445</v>
      </c>
      <c r="N597">
        <v>-19.43</v>
      </c>
      <c r="O597" t="s">
        <v>645</v>
      </c>
      <c r="P597" s="428">
        <v>-17.445</v>
      </c>
      <c r="Q597">
        <v>30489504</v>
      </c>
      <c r="R597" t="s">
        <v>646</v>
      </c>
      <c r="S597">
        <v>8540170</v>
      </c>
      <c r="T597" t="s">
        <v>1190</v>
      </c>
    </row>
    <row r="598" spans="1:20" x14ac:dyDescent="0.25">
      <c r="A598" t="s">
        <v>637</v>
      </c>
      <c r="B598" t="s">
        <v>861</v>
      </c>
      <c r="C598" t="s">
        <v>639</v>
      </c>
      <c r="D598" t="s">
        <v>640</v>
      </c>
      <c r="E598" t="s">
        <v>701</v>
      </c>
      <c r="F598">
        <v>528004120002</v>
      </c>
      <c r="G598" t="s">
        <v>642</v>
      </c>
      <c r="H598">
        <v>856781</v>
      </c>
      <c r="I598" t="s">
        <v>476</v>
      </c>
      <c r="J598">
        <v>202203</v>
      </c>
      <c r="K598">
        <v>42369</v>
      </c>
      <c r="L598" t="s">
        <v>644</v>
      </c>
      <c r="M598">
        <v>-50377</v>
      </c>
      <c r="N598">
        <v>-83.9</v>
      </c>
      <c r="O598" t="s">
        <v>645</v>
      </c>
      <c r="P598" s="428">
        <v>-76.802999999999997</v>
      </c>
      <c r="Q598">
        <v>30489504</v>
      </c>
      <c r="R598" t="s">
        <v>646</v>
      </c>
      <c r="S598">
        <v>8540086</v>
      </c>
      <c r="T598" t="s">
        <v>1191</v>
      </c>
    </row>
    <row r="599" spans="1:20" x14ac:dyDescent="0.25">
      <c r="A599" t="s">
        <v>637</v>
      </c>
      <c r="B599" t="s">
        <v>861</v>
      </c>
      <c r="C599" t="s">
        <v>639</v>
      </c>
      <c r="D599" t="s">
        <v>651</v>
      </c>
      <c r="E599" t="s">
        <v>641</v>
      </c>
      <c r="F599">
        <v>528004120002</v>
      </c>
      <c r="G599" t="s">
        <v>642</v>
      </c>
      <c r="H599">
        <v>583136</v>
      </c>
      <c r="I599" t="s">
        <v>32</v>
      </c>
      <c r="J599">
        <v>202203</v>
      </c>
      <c r="K599">
        <v>42460</v>
      </c>
      <c r="L599" t="s">
        <v>644</v>
      </c>
      <c r="M599">
        <v>-23019</v>
      </c>
      <c r="N599">
        <v>-38.840000000000003</v>
      </c>
      <c r="O599" t="s">
        <v>645</v>
      </c>
      <c r="P599" s="428">
        <v>-34.674999999999997</v>
      </c>
      <c r="Q599">
        <v>30489504</v>
      </c>
      <c r="R599" t="s">
        <v>646</v>
      </c>
      <c r="S599">
        <v>8540170</v>
      </c>
      <c r="T599" t="s">
        <v>1192</v>
      </c>
    </row>
    <row r="600" spans="1:20" x14ac:dyDescent="0.25">
      <c r="A600" t="s">
        <v>637</v>
      </c>
      <c r="B600" t="s">
        <v>861</v>
      </c>
      <c r="C600" t="s">
        <v>639</v>
      </c>
      <c r="D600" t="s">
        <v>640</v>
      </c>
      <c r="E600" t="s">
        <v>701</v>
      </c>
      <c r="F600">
        <v>528004120002</v>
      </c>
      <c r="G600" t="s">
        <v>642</v>
      </c>
      <c r="H600">
        <v>856781</v>
      </c>
      <c r="I600" t="s">
        <v>476</v>
      </c>
      <c r="J600">
        <v>202203</v>
      </c>
      <c r="K600">
        <v>42460</v>
      </c>
      <c r="L600" t="s">
        <v>644</v>
      </c>
      <c r="M600">
        <v>-47502</v>
      </c>
      <c r="N600">
        <v>-80.150000000000006</v>
      </c>
      <c r="O600" t="s">
        <v>645</v>
      </c>
      <c r="P600" s="428">
        <v>-71.555000000000007</v>
      </c>
      <c r="Q600">
        <v>30489504</v>
      </c>
      <c r="R600" t="s">
        <v>646</v>
      </c>
      <c r="S600">
        <v>8540086</v>
      </c>
      <c r="T600" t="s">
        <v>1192</v>
      </c>
    </row>
    <row r="601" spans="1:20" x14ac:dyDescent="0.25">
      <c r="A601" t="s">
        <v>637</v>
      </c>
      <c r="B601" t="s">
        <v>861</v>
      </c>
      <c r="C601" t="s">
        <v>639</v>
      </c>
      <c r="D601" t="s">
        <v>651</v>
      </c>
      <c r="E601" t="s">
        <v>641</v>
      </c>
      <c r="F601">
        <v>528004120002</v>
      </c>
      <c r="G601" t="s">
        <v>642</v>
      </c>
      <c r="H601">
        <v>583136</v>
      </c>
      <c r="I601" t="s">
        <v>32</v>
      </c>
      <c r="J601">
        <v>202203</v>
      </c>
      <c r="K601">
        <v>42490</v>
      </c>
      <c r="L601" t="s">
        <v>644</v>
      </c>
      <c r="M601">
        <v>-3688.11</v>
      </c>
      <c r="N601">
        <v>-6.32</v>
      </c>
      <c r="O601" t="s">
        <v>645</v>
      </c>
      <c r="P601" s="428">
        <v>-5.5910000000000002</v>
      </c>
      <c r="Q601">
        <v>30489504</v>
      </c>
      <c r="R601" t="s">
        <v>646</v>
      </c>
      <c r="S601">
        <v>8540170</v>
      </c>
      <c r="T601" t="s">
        <v>1193</v>
      </c>
    </row>
    <row r="602" spans="1:20" x14ac:dyDescent="0.25">
      <c r="A602" t="s">
        <v>637</v>
      </c>
      <c r="B602" t="s">
        <v>861</v>
      </c>
      <c r="C602" t="s">
        <v>639</v>
      </c>
      <c r="D602" t="s">
        <v>651</v>
      </c>
      <c r="E602" t="s">
        <v>641</v>
      </c>
      <c r="F602">
        <v>528004120002</v>
      </c>
      <c r="G602" t="s">
        <v>642</v>
      </c>
      <c r="H602">
        <v>583136</v>
      </c>
      <c r="I602" t="s">
        <v>32</v>
      </c>
      <c r="J602">
        <v>202203</v>
      </c>
      <c r="K602">
        <v>42521</v>
      </c>
      <c r="L602" t="s">
        <v>644</v>
      </c>
      <c r="M602">
        <v>-3942</v>
      </c>
      <c r="N602">
        <v>-6.75</v>
      </c>
      <c r="O602" t="s">
        <v>645</v>
      </c>
      <c r="P602" s="428">
        <v>-5.9630000000000001</v>
      </c>
      <c r="Q602">
        <v>30489504</v>
      </c>
      <c r="R602" t="s">
        <v>646</v>
      </c>
      <c r="S602">
        <v>8540170</v>
      </c>
      <c r="T602" t="s">
        <v>1194</v>
      </c>
    </row>
    <row r="603" spans="1:20" x14ac:dyDescent="0.25">
      <c r="A603" t="s">
        <v>637</v>
      </c>
      <c r="B603" t="s">
        <v>861</v>
      </c>
      <c r="C603" t="s">
        <v>639</v>
      </c>
      <c r="D603" t="s">
        <v>651</v>
      </c>
      <c r="E603" t="s">
        <v>641</v>
      </c>
      <c r="F603">
        <v>528004120002</v>
      </c>
      <c r="G603" t="s">
        <v>642</v>
      </c>
      <c r="H603">
        <v>583136</v>
      </c>
      <c r="I603" t="s">
        <v>32</v>
      </c>
      <c r="J603">
        <v>202203</v>
      </c>
      <c r="K603">
        <v>42551</v>
      </c>
      <c r="L603" t="s">
        <v>644</v>
      </c>
      <c r="M603">
        <v>-3689</v>
      </c>
      <c r="N603">
        <v>-6.24</v>
      </c>
      <c r="O603" t="s">
        <v>645</v>
      </c>
      <c r="P603" s="428">
        <v>-5.6260000000000003</v>
      </c>
      <c r="Q603">
        <v>30489504</v>
      </c>
      <c r="R603" t="s">
        <v>646</v>
      </c>
      <c r="S603">
        <v>8540170</v>
      </c>
      <c r="T603" t="s">
        <v>1195</v>
      </c>
    </row>
    <row r="604" spans="1:20" x14ac:dyDescent="0.25">
      <c r="A604" t="s">
        <v>637</v>
      </c>
      <c r="B604" t="s">
        <v>861</v>
      </c>
      <c r="C604" t="s">
        <v>639</v>
      </c>
      <c r="D604" t="s">
        <v>640</v>
      </c>
      <c r="E604" t="s">
        <v>701</v>
      </c>
      <c r="F604">
        <v>528004120002</v>
      </c>
      <c r="G604" t="s">
        <v>642</v>
      </c>
      <c r="H604">
        <v>856781</v>
      </c>
      <c r="I604" t="s">
        <v>476</v>
      </c>
      <c r="J604">
        <v>202203</v>
      </c>
      <c r="K604">
        <v>42551</v>
      </c>
      <c r="L604" t="s">
        <v>644</v>
      </c>
      <c r="M604">
        <v>-282627</v>
      </c>
      <c r="N604">
        <v>-478.09</v>
      </c>
      <c r="O604" t="s">
        <v>645</v>
      </c>
      <c r="P604" s="428">
        <v>-431.077</v>
      </c>
      <c r="Q604">
        <v>30489504</v>
      </c>
      <c r="R604" t="s">
        <v>646</v>
      </c>
      <c r="S604">
        <v>8540086</v>
      </c>
      <c r="T604" t="s">
        <v>1195</v>
      </c>
    </row>
    <row r="605" spans="1:20" x14ac:dyDescent="0.25">
      <c r="A605" t="s">
        <v>637</v>
      </c>
      <c r="B605" t="s">
        <v>861</v>
      </c>
      <c r="C605" t="s">
        <v>639</v>
      </c>
      <c r="D605" t="s">
        <v>640</v>
      </c>
      <c r="E605" t="s">
        <v>701</v>
      </c>
      <c r="F605">
        <v>528004120002</v>
      </c>
      <c r="G605" t="s">
        <v>642</v>
      </c>
      <c r="H605">
        <v>856781</v>
      </c>
      <c r="I605" t="s">
        <v>476</v>
      </c>
      <c r="J605">
        <v>202203</v>
      </c>
      <c r="K605">
        <v>42582</v>
      </c>
      <c r="L605" t="s">
        <v>644</v>
      </c>
      <c r="M605">
        <v>-21658.68</v>
      </c>
      <c r="N605">
        <v>-35.909999999999997</v>
      </c>
      <c r="O605" t="s">
        <v>645</v>
      </c>
      <c r="P605" s="428">
        <v>-32.631</v>
      </c>
      <c r="Q605">
        <v>30489504</v>
      </c>
      <c r="R605" t="s">
        <v>646</v>
      </c>
      <c r="S605">
        <v>8540086</v>
      </c>
      <c r="T605" t="s">
        <v>1196</v>
      </c>
    </row>
    <row r="606" spans="1:20" x14ac:dyDescent="0.25">
      <c r="A606" t="s">
        <v>637</v>
      </c>
      <c r="B606" t="s">
        <v>861</v>
      </c>
      <c r="C606" t="s">
        <v>639</v>
      </c>
      <c r="D606" t="s">
        <v>651</v>
      </c>
      <c r="E606" t="s">
        <v>641</v>
      </c>
      <c r="F606">
        <v>528004120002</v>
      </c>
      <c r="G606" t="s">
        <v>642</v>
      </c>
      <c r="H606">
        <v>583136</v>
      </c>
      <c r="I606" t="s">
        <v>32</v>
      </c>
      <c r="J606">
        <v>202203</v>
      </c>
      <c r="K606">
        <v>42582</v>
      </c>
      <c r="L606" t="s">
        <v>644</v>
      </c>
      <c r="M606">
        <v>-3941.91</v>
      </c>
      <c r="N606">
        <v>-6.54</v>
      </c>
      <c r="O606" t="s">
        <v>645</v>
      </c>
      <c r="P606" s="428">
        <v>-5.9429999999999996</v>
      </c>
      <c r="Q606">
        <v>30489504</v>
      </c>
      <c r="R606" t="s">
        <v>646</v>
      </c>
      <c r="S606">
        <v>8540170</v>
      </c>
      <c r="T606" t="s">
        <v>1196</v>
      </c>
    </row>
    <row r="607" spans="1:20" x14ac:dyDescent="0.25">
      <c r="A607" t="s">
        <v>637</v>
      </c>
      <c r="B607" t="s">
        <v>861</v>
      </c>
      <c r="C607" t="s">
        <v>639</v>
      </c>
      <c r="D607" t="s">
        <v>651</v>
      </c>
      <c r="E607" t="s">
        <v>641</v>
      </c>
      <c r="F607">
        <v>528004120002</v>
      </c>
      <c r="G607" t="s">
        <v>642</v>
      </c>
      <c r="H607">
        <v>583136</v>
      </c>
      <c r="I607" t="s">
        <v>32</v>
      </c>
      <c r="J607">
        <v>202203</v>
      </c>
      <c r="K607">
        <v>42611</v>
      </c>
      <c r="L607" t="s">
        <v>644</v>
      </c>
      <c r="M607">
        <v>-3815</v>
      </c>
      <c r="N607">
        <v>-6.44</v>
      </c>
      <c r="O607" t="s">
        <v>645</v>
      </c>
      <c r="P607" s="428">
        <v>-5.7160000000000002</v>
      </c>
      <c r="Q607">
        <v>30489504</v>
      </c>
      <c r="R607" t="s">
        <v>646</v>
      </c>
      <c r="S607">
        <v>8540170</v>
      </c>
      <c r="T607" t="s">
        <v>1197</v>
      </c>
    </row>
    <row r="608" spans="1:20" x14ac:dyDescent="0.25">
      <c r="A608" t="s">
        <v>637</v>
      </c>
      <c r="B608" t="s">
        <v>861</v>
      </c>
      <c r="C608" t="s">
        <v>639</v>
      </c>
      <c r="D608" t="s">
        <v>640</v>
      </c>
      <c r="E608" t="s">
        <v>701</v>
      </c>
      <c r="F608">
        <v>528004120002</v>
      </c>
      <c r="G608" t="s">
        <v>642</v>
      </c>
      <c r="H608">
        <v>856781</v>
      </c>
      <c r="I608" t="s">
        <v>476</v>
      </c>
      <c r="J608">
        <v>202203</v>
      </c>
      <c r="K608">
        <v>42611</v>
      </c>
      <c r="L608" t="s">
        <v>644</v>
      </c>
      <c r="M608">
        <v>-20960</v>
      </c>
      <c r="N608">
        <v>-35.369999999999997</v>
      </c>
      <c r="O608" t="s">
        <v>645</v>
      </c>
      <c r="P608" s="428">
        <v>-31.393000000000001</v>
      </c>
      <c r="Q608">
        <v>30489504</v>
      </c>
      <c r="R608" t="s">
        <v>646</v>
      </c>
      <c r="S608">
        <v>8540086</v>
      </c>
      <c r="T608" t="s">
        <v>1198</v>
      </c>
    </row>
    <row r="609" spans="1:20" x14ac:dyDescent="0.25">
      <c r="A609" t="s">
        <v>637</v>
      </c>
      <c r="B609" t="s">
        <v>861</v>
      </c>
      <c r="C609" t="s">
        <v>639</v>
      </c>
      <c r="D609" t="s">
        <v>651</v>
      </c>
      <c r="E609" t="s">
        <v>641</v>
      </c>
      <c r="F609">
        <v>528004120002</v>
      </c>
      <c r="G609" t="s">
        <v>642</v>
      </c>
      <c r="H609">
        <v>583136</v>
      </c>
      <c r="I609" t="s">
        <v>32</v>
      </c>
      <c r="J609">
        <v>202203</v>
      </c>
      <c r="K609">
        <v>42643</v>
      </c>
      <c r="L609" t="s">
        <v>644</v>
      </c>
      <c r="M609">
        <v>-3688</v>
      </c>
      <c r="N609">
        <v>-6.18</v>
      </c>
      <c r="O609" t="s">
        <v>645</v>
      </c>
      <c r="P609" s="428">
        <v>-5.5090000000000003</v>
      </c>
      <c r="Q609">
        <v>30489504</v>
      </c>
      <c r="R609" t="s">
        <v>646</v>
      </c>
      <c r="S609">
        <v>8540170</v>
      </c>
      <c r="T609" t="s">
        <v>1197</v>
      </c>
    </row>
    <row r="610" spans="1:20" x14ac:dyDescent="0.25">
      <c r="A610" t="s">
        <v>637</v>
      </c>
      <c r="B610" t="s">
        <v>861</v>
      </c>
      <c r="C610" t="s">
        <v>639</v>
      </c>
      <c r="D610" t="s">
        <v>640</v>
      </c>
      <c r="E610" t="s">
        <v>701</v>
      </c>
      <c r="F610">
        <v>528004120002</v>
      </c>
      <c r="G610" t="s">
        <v>642</v>
      </c>
      <c r="H610">
        <v>856781</v>
      </c>
      <c r="I610" t="s">
        <v>476</v>
      </c>
      <c r="J610">
        <v>202203</v>
      </c>
      <c r="K610">
        <v>42643</v>
      </c>
      <c r="L610" t="s">
        <v>644</v>
      </c>
      <c r="M610">
        <v>-20262</v>
      </c>
      <c r="N610">
        <v>-33.97</v>
      </c>
      <c r="O610" t="s">
        <v>645</v>
      </c>
      <c r="P610" s="428">
        <v>-30.283999999999999</v>
      </c>
      <c r="Q610">
        <v>30489504</v>
      </c>
      <c r="R610" t="s">
        <v>646</v>
      </c>
      <c r="S610">
        <v>8540086</v>
      </c>
      <c r="T610" t="s">
        <v>1198</v>
      </c>
    </row>
    <row r="611" spans="1:20" x14ac:dyDescent="0.25">
      <c r="A611" t="s">
        <v>637</v>
      </c>
      <c r="B611" t="s">
        <v>861</v>
      </c>
      <c r="C611" t="s">
        <v>639</v>
      </c>
      <c r="D611" t="s">
        <v>651</v>
      </c>
      <c r="E611" t="s">
        <v>641</v>
      </c>
      <c r="F611">
        <v>528004120002</v>
      </c>
      <c r="G611" t="s">
        <v>642</v>
      </c>
      <c r="H611">
        <v>583136</v>
      </c>
      <c r="I611" t="s">
        <v>32</v>
      </c>
      <c r="J611">
        <v>202203</v>
      </c>
      <c r="K611">
        <v>42672</v>
      </c>
      <c r="L611" t="s">
        <v>644</v>
      </c>
      <c r="M611">
        <v>-7631</v>
      </c>
      <c r="N611">
        <v>-12.61</v>
      </c>
      <c r="O611" t="s">
        <v>645</v>
      </c>
      <c r="P611" s="428">
        <v>-11.483000000000001</v>
      </c>
      <c r="Q611">
        <v>30489504</v>
      </c>
      <c r="R611" t="s">
        <v>646</v>
      </c>
      <c r="S611">
        <v>8540170</v>
      </c>
      <c r="T611" t="s">
        <v>1197</v>
      </c>
    </row>
    <row r="612" spans="1:20" x14ac:dyDescent="0.25">
      <c r="A612" t="s">
        <v>637</v>
      </c>
      <c r="B612" t="s">
        <v>861</v>
      </c>
      <c r="C612" t="s">
        <v>639</v>
      </c>
      <c r="D612" t="s">
        <v>640</v>
      </c>
      <c r="E612" t="s">
        <v>701</v>
      </c>
      <c r="F612">
        <v>528004120002</v>
      </c>
      <c r="G612" t="s">
        <v>642</v>
      </c>
      <c r="H612">
        <v>856781</v>
      </c>
      <c r="I612" t="s">
        <v>476</v>
      </c>
      <c r="J612">
        <v>202203</v>
      </c>
      <c r="K612">
        <v>42672</v>
      </c>
      <c r="L612" t="s">
        <v>644</v>
      </c>
      <c r="M612">
        <v>-41921</v>
      </c>
      <c r="N612">
        <v>-69.28</v>
      </c>
      <c r="O612" t="s">
        <v>645</v>
      </c>
      <c r="P612" s="428">
        <v>-63.09</v>
      </c>
      <c r="Q612">
        <v>30489504</v>
      </c>
      <c r="R612" t="s">
        <v>646</v>
      </c>
      <c r="S612">
        <v>8540086</v>
      </c>
      <c r="T612" t="s">
        <v>1198</v>
      </c>
    </row>
    <row r="613" spans="1:20" x14ac:dyDescent="0.25">
      <c r="A613" t="s">
        <v>637</v>
      </c>
      <c r="B613" t="s">
        <v>861</v>
      </c>
      <c r="C613" t="s">
        <v>639</v>
      </c>
      <c r="D613" t="s">
        <v>640</v>
      </c>
      <c r="E613" t="s">
        <v>701</v>
      </c>
      <c r="F613">
        <v>528004120002</v>
      </c>
      <c r="G613" t="s">
        <v>642</v>
      </c>
      <c r="H613">
        <v>856781</v>
      </c>
      <c r="I613" t="s">
        <v>476</v>
      </c>
      <c r="J613">
        <v>202203</v>
      </c>
      <c r="K613">
        <v>42699</v>
      </c>
      <c r="L613" t="s">
        <v>644</v>
      </c>
      <c r="M613">
        <v>-9163</v>
      </c>
      <c r="N613">
        <v>-14.85</v>
      </c>
      <c r="O613" t="s">
        <v>645</v>
      </c>
      <c r="P613" s="428">
        <v>-13.877000000000001</v>
      </c>
      <c r="Q613">
        <v>30489504</v>
      </c>
      <c r="R613" t="s">
        <v>646</v>
      </c>
      <c r="S613">
        <v>8540086</v>
      </c>
      <c r="T613" t="s">
        <v>1198</v>
      </c>
    </row>
    <row r="614" spans="1:20" x14ac:dyDescent="0.25">
      <c r="A614" t="s">
        <v>637</v>
      </c>
      <c r="B614" t="s">
        <v>861</v>
      </c>
      <c r="C614" t="s">
        <v>639</v>
      </c>
      <c r="D614" t="s">
        <v>640</v>
      </c>
      <c r="E614" t="s">
        <v>701</v>
      </c>
      <c r="F614">
        <v>528004120002</v>
      </c>
      <c r="G614" t="s">
        <v>642</v>
      </c>
      <c r="H614">
        <v>856781</v>
      </c>
      <c r="I614" t="s">
        <v>476</v>
      </c>
      <c r="J614">
        <v>202203</v>
      </c>
      <c r="K614">
        <v>42735</v>
      </c>
      <c r="L614" t="s">
        <v>644</v>
      </c>
      <c r="M614">
        <v>-21844</v>
      </c>
      <c r="N614">
        <v>-35.19</v>
      </c>
      <c r="O614" t="s">
        <v>645</v>
      </c>
      <c r="P614" s="428">
        <v>-33.023000000000003</v>
      </c>
      <c r="Q614">
        <v>30489504</v>
      </c>
      <c r="R614" t="s">
        <v>646</v>
      </c>
      <c r="S614">
        <v>8540086</v>
      </c>
      <c r="T614" t="s">
        <v>1198</v>
      </c>
    </row>
    <row r="615" spans="1:20" x14ac:dyDescent="0.25">
      <c r="A615" t="s">
        <v>637</v>
      </c>
      <c r="B615" t="s">
        <v>861</v>
      </c>
      <c r="C615" t="s">
        <v>639</v>
      </c>
      <c r="D615" t="s">
        <v>651</v>
      </c>
      <c r="E615" t="s">
        <v>641</v>
      </c>
      <c r="F615">
        <v>528004120002</v>
      </c>
      <c r="G615" t="s">
        <v>642</v>
      </c>
      <c r="H615">
        <v>583136</v>
      </c>
      <c r="I615" t="s">
        <v>32</v>
      </c>
      <c r="J615">
        <v>202203</v>
      </c>
      <c r="K615">
        <v>42735</v>
      </c>
      <c r="L615" t="s">
        <v>644</v>
      </c>
      <c r="M615">
        <v>-3942</v>
      </c>
      <c r="N615">
        <v>-6.35</v>
      </c>
      <c r="O615" t="s">
        <v>645</v>
      </c>
      <c r="P615" s="428">
        <v>-5.9589999999999996</v>
      </c>
      <c r="Q615">
        <v>30489504</v>
      </c>
      <c r="R615" t="s">
        <v>646</v>
      </c>
      <c r="S615">
        <v>8540170</v>
      </c>
      <c r="T615" t="s">
        <v>1197</v>
      </c>
    </row>
    <row r="616" spans="1:20" x14ac:dyDescent="0.25">
      <c r="A616" t="s">
        <v>637</v>
      </c>
      <c r="B616" t="s">
        <v>861</v>
      </c>
      <c r="C616" t="s">
        <v>639</v>
      </c>
      <c r="D616" t="s">
        <v>651</v>
      </c>
      <c r="E616" t="s">
        <v>641</v>
      </c>
      <c r="F616">
        <v>528004120002</v>
      </c>
      <c r="G616" t="s">
        <v>642</v>
      </c>
      <c r="H616">
        <v>583136</v>
      </c>
      <c r="I616" t="s">
        <v>32</v>
      </c>
      <c r="J616">
        <v>202203</v>
      </c>
      <c r="K616">
        <v>42766</v>
      </c>
      <c r="L616" t="s">
        <v>644</v>
      </c>
      <c r="M616">
        <v>-7757</v>
      </c>
      <c r="N616">
        <v>-12.41</v>
      </c>
      <c r="O616" t="s">
        <v>645</v>
      </c>
      <c r="P616" s="428">
        <v>-11.590999999999999</v>
      </c>
      <c r="Q616">
        <v>30489504</v>
      </c>
      <c r="R616" t="s">
        <v>646</v>
      </c>
      <c r="S616">
        <v>8540170</v>
      </c>
      <c r="T616" t="s">
        <v>1197</v>
      </c>
    </row>
    <row r="617" spans="1:20" x14ac:dyDescent="0.25">
      <c r="A617" t="s">
        <v>637</v>
      </c>
      <c r="B617" t="s">
        <v>861</v>
      </c>
      <c r="C617" t="s">
        <v>639</v>
      </c>
      <c r="D617" t="s">
        <v>640</v>
      </c>
      <c r="E617" t="s">
        <v>701</v>
      </c>
      <c r="F617">
        <v>528004120002</v>
      </c>
      <c r="G617" t="s">
        <v>642</v>
      </c>
      <c r="H617">
        <v>856781</v>
      </c>
      <c r="I617" t="s">
        <v>476</v>
      </c>
      <c r="J617">
        <v>202203</v>
      </c>
      <c r="K617">
        <v>42766</v>
      </c>
      <c r="L617" t="s">
        <v>644</v>
      </c>
      <c r="M617">
        <v>-42985</v>
      </c>
      <c r="N617">
        <v>-68.77</v>
      </c>
      <c r="O617" t="s">
        <v>645</v>
      </c>
      <c r="P617" s="428">
        <v>-64.228999999999999</v>
      </c>
      <c r="Q617">
        <v>30489504</v>
      </c>
      <c r="R617" t="s">
        <v>646</v>
      </c>
      <c r="S617">
        <v>8540086</v>
      </c>
      <c r="T617" t="s">
        <v>1198</v>
      </c>
    </row>
    <row r="618" spans="1:20" x14ac:dyDescent="0.25">
      <c r="A618" t="s">
        <v>637</v>
      </c>
      <c r="B618" t="s">
        <v>861</v>
      </c>
      <c r="C618" t="s">
        <v>639</v>
      </c>
      <c r="D618" t="s">
        <v>640</v>
      </c>
      <c r="E618" t="s">
        <v>701</v>
      </c>
      <c r="F618">
        <v>528004120002</v>
      </c>
      <c r="G618" t="s">
        <v>642</v>
      </c>
      <c r="H618">
        <v>856781</v>
      </c>
      <c r="I618" t="s">
        <v>476</v>
      </c>
      <c r="J618">
        <v>202203</v>
      </c>
      <c r="K618">
        <v>42794</v>
      </c>
      <c r="L618" t="s">
        <v>644</v>
      </c>
      <c r="M618">
        <v>-62011</v>
      </c>
      <c r="N618">
        <v>-98.49</v>
      </c>
      <c r="O618" t="s">
        <v>645</v>
      </c>
      <c r="P618" s="428">
        <v>-93.191999999999993</v>
      </c>
      <c r="Q618">
        <v>30489504</v>
      </c>
      <c r="R618" t="s">
        <v>646</v>
      </c>
      <c r="S618">
        <v>8540086</v>
      </c>
      <c r="T618" t="s">
        <v>1198</v>
      </c>
    </row>
    <row r="619" spans="1:20" x14ac:dyDescent="0.25">
      <c r="A619" t="s">
        <v>637</v>
      </c>
      <c r="B619" t="s">
        <v>861</v>
      </c>
      <c r="C619" t="s">
        <v>639</v>
      </c>
      <c r="D619" t="s">
        <v>651</v>
      </c>
      <c r="E619" t="s">
        <v>641</v>
      </c>
      <c r="F619">
        <v>528004120002</v>
      </c>
      <c r="G619" t="s">
        <v>642</v>
      </c>
      <c r="H619">
        <v>583136</v>
      </c>
      <c r="I619" t="s">
        <v>32</v>
      </c>
      <c r="J619">
        <v>202203</v>
      </c>
      <c r="K619">
        <v>42794</v>
      </c>
      <c r="L619" t="s">
        <v>644</v>
      </c>
      <c r="M619">
        <v>-11191</v>
      </c>
      <c r="N619">
        <v>-17.78</v>
      </c>
      <c r="O619" t="s">
        <v>645</v>
      </c>
      <c r="P619" s="428">
        <v>-16.824000000000002</v>
      </c>
      <c r="Q619">
        <v>30489504</v>
      </c>
      <c r="R619" t="s">
        <v>646</v>
      </c>
      <c r="S619">
        <v>8540170</v>
      </c>
      <c r="T619" t="s">
        <v>1197</v>
      </c>
    </row>
    <row r="620" spans="1:20" x14ac:dyDescent="0.25">
      <c r="A620" t="s">
        <v>637</v>
      </c>
      <c r="B620" t="s">
        <v>861</v>
      </c>
      <c r="C620" t="s">
        <v>639</v>
      </c>
      <c r="D620" t="s">
        <v>651</v>
      </c>
      <c r="E620" t="s">
        <v>641</v>
      </c>
      <c r="F620">
        <v>528004120002</v>
      </c>
      <c r="G620" t="s">
        <v>642</v>
      </c>
      <c r="H620">
        <v>583136</v>
      </c>
      <c r="I620" t="s">
        <v>32</v>
      </c>
      <c r="J620">
        <v>202203</v>
      </c>
      <c r="K620">
        <v>42825</v>
      </c>
      <c r="L620" t="s">
        <v>644</v>
      </c>
      <c r="M620">
        <v>-15388</v>
      </c>
      <c r="N620">
        <v>-24.74</v>
      </c>
      <c r="O620" t="s">
        <v>645</v>
      </c>
      <c r="P620" s="428">
        <v>-22.933</v>
      </c>
      <c r="Q620">
        <v>30489504</v>
      </c>
      <c r="R620" t="s">
        <v>646</v>
      </c>
      <c r="S620">
        <v>8540170</v>
      </c>
      <c r="T620" t="s">
        <v>1197</v>
      </c>
    </row>
    <row r="621" spans="1:20" x14ac:dyDescent="0.25">
      <c r="A621" t="s">
        <v>637</v>
      </c>
      <c r="B621" t="s">
        <v>861</v>
      </c>
      <c r="C621" t="s">
        <v>639</v>
      </c>
      <c r="D621" t="s">
        <v>640</v>
      </c>
      <c r="E621" t="s">
        <v>701</v>
      </c>
      <c r="F621">
        <v>528004120002</v>
      </c>
      <c r="G621" t="s">
        <v>642</v>
      </c>
      <c r="H621">
        <v>856781</v>
      </c>
      <c r="I621" t="s">
        <v>476</v>
      </c>
      <c r="J621">
        <v>202203</v>
      </c>
      <c r="K621">
        <v>42825</v>
      </c>
      <c r="L621" t="s">
        <v>644</v>
      </c>
      <c r="M621">
        <v>-85265</v>
      </c>
      <c r="N621">
        <v>-137.11000000000001</v>
      </c>
      <c r="O621" t="s">
        <v>645</v>
      </c>
      <c r="P621" s="428">
        <v>-127.096</v>
      </c>
      <c r="Q621">
        <v>30489504</v>
      </c>
      <c r="R621" t="s">
        <v>646</v>
      </c>
      <c r="S621">
        <v>8540086</v>
      </c>
      <c r="T621" t="s">
        <v>1198</v>
      </c>
    </row>
    <row r="622" spans="1:20" x14ac:dyDescent="0.25">
      <c r="A622" t="s">
        <v>637</v>
      </c>
      <c r="B622" t="s">
        <v>861</v>
      </c>
      <c r="C622" t="s">
        <v>639</v>
      </c>
      <c r="D622" t="s">
        <v>640</v>
      </c>
      <c r="E622" t="s">
        <v>701</v>
      </c>
      <c r="F622">
        <v>528004120002</v>
      </c>
      <c r="G622" t="s">
        <v>642</v>
      </c>
      <c r="H622">
        <v>856781</v>
      </c>
      <c r="I622" t="s">
        <v>476</v>
      </c>
      <c r="J622">
        <v>202203</v>
      </c>
      <c r="K622">
        <v>42855</v>
      </c>
      <c r="L622" t="s">
        <v>644</v>
      </c>
      <c r="M622">
        <v>106404</v>
      </c>
      <c r="N622">
        <v>171.86</v>
      </c>
      <c r="O622" t="s">
        <v>645</v>
      </c>
      <c r="P622" s="428">
        <v>157.75200000000001</v>
      </c>
      <c r="Q622">
        <v>30489504</v>
      </c>
      <c r="R622" t="s">
        <v>646</v>
      </c>
      <c r="S622">
        <v>8540086</v>
      </c>
      <c r="T622" t="s">
        <v>1198</v>
      </c>
    </row>
    <row r="623" spans="1:20" x14ac:dyDescent="0.25">
      <c r="A623" t="s">
        <v>637</v>
      </c>
      <c r="B623" t="s">
        <v>861</v>
      </c>
      <c r="C623" t="s">
        <v>639</v>
      </c>
      <c r="D623" t="s">
        <v>651</v>
      </c>
      <c r="E623" t="s">
        <v>641</v>
      </c>
      <c r="F623">
        <v>528004120002</v>
      </c>
      <c r="G623" t="s">
        <v>642</v>
      </c>
      <c r="H623">
        <v>583136</v>
      </c>
      <c r="I623" t="s">
        <v>32</v>
      </c>
      <c r="J623">
        <v>202203</v>
      </c>
      <c r="K623">
        <v>42855</v>
      </c>
      <c r="L623" t="s">
        <v>644</v>
      </c>
      <c r="M623">
        <v>19202</v>
      </c>
      <c r="N623">
        <v>31.01</v>
      </c>
      <c r="O623" t="s">
        <v>645</v>
      </c>
      <c r="P623" s="428">
        <v>28.463999999999999</v>
      </c>
      <c r="Q623">
        <v>30489504</v>
      </c>
      <c r="R623" t="s">
        <v>646</v>
      </c>
      <c r="S623">
        <v>8540170</v>
      </c>
      <c r="T623" t="s">
        <v>1197</v>
      </c>
    </row>
    <row r="624" spans="1:20" x14ac:dyDescent="0.25">
      <c r="A624" t="s">
        <v>637</v>
      </c>
      <c r="B624" t="s">
        <v>861</v>
      </c>
      <c r="C624" t="s">
        <v>639</v>
      </c>
      <c r="D624" t="s">
        <v>651</v>
      </c>
      <c r="E624" t="s">
        <v>641</v>
      </c>
      <c r="F624">
        <v>528004120002</v>
      </c>
      <c r="G624" t="s">
        <v>642</v>
      </c>
      <c r="H624">
        <v>583136</v>
      </c>
      <c r="I624" t="s">
        <v>32</v>
      </c>
      <c r="J624">
        <v>202203</v>
      </c>
      <c r="K624">
        <v>42886</v>
      </c>
      <c r="L624" t="s">
        <v>644</v>
      </c>
      <c r="M624">
        <v>-10567</v>
      </c>
      <c r="N624">
        <v>-17.829999999999998</v>
      </c>
      <c r="O624" t="s">
        <v>645</v>
      </c>
      <c r="P624" s="428">
        <v>-15.885</v>
      </c>
      <c r="Q624">
        <v>30489504</v>
      </c>
      <c r="R624" t="s">
        <v>646</v>
      </c>
      <c r="S624">
        <v>8540170</v>
      </c>
      <c r="T624" t="s">
        <v>1197</v>
      </c>
    </row>
    <row r="625" spans="1:20" x14ac:dyDescent="0.25">
      <c r="A625" t="s">
        <v>637</v>
      </c>
      <c r="B625" t="s">
        <v>861</v>
      </c>
      <c r="C625" t="s">
        <v>639</v>
      </c>
      <c r="D625" t="s">
        <v>640</v>
      </c>
      <c r="E625" t="s">
        <v>701</v>
      </c>
      <c r="F625">
        <v>528004120002</v>
      </c>
      <c r="G625" t="s">
        <v>642</v>
      </c>
      <c r="H625">
        <v>856781</v>
      </c>
      <c r="I625" t="s">
        <v>476</v>
      </c>
      <c r="J625">
        <v>202203</v>
      </c>
      <c r="K625">
        <v>42886</v>
      </c>
      <c r="L625" t="s">
        <v>644</v>
      </c>
      <c r="M625">
        <v>-32093</v>
      </c>
      <c r="N625">
        <v>-54.17</v>
      </c>
      <c r="O625" t="s">
        <v>645</v>
      </c>
      <c r="P625" s="428">
        <v>-48.26</v>
      </c>
      <c r="Q625">
        <v>30489504</v>
      </c>
      <c r="R625" t="s">
        <v>646</v>
      </c>
      <c r="S625">
        <v>8540086</v>
      </c>
      <c r="T625" t="s">
        <v>1198</v>
      </c>
    </row>
    <row r="626" spans="1:20" x14ac:dyDescent="0.25">
      <c r="A626" t="s">
        <v>637</v>
      </c>
      <c r="B626" t="s">
        <v>861</v>
      </c>
      <c r="C626" t="s">
        <v>639</v>
      </c>
      <c r="D626" t="s">
        <v>640</v>
      </c>
      <c r="E626" t="s">
        <v>701</v>
      </c>
      <c r="F626">
        <v>528004120002</v>
      </c>
      <c r="G626" t="s">
        <v>642</v>
      </c>
      <c r="H626">
        <v>856781</v>
      </c>
      <c r="I626" t="s">
        <v>476</v>
      </c>
      <c r="J626">
        <v>202203</v>
      </c>
      <c r="K626">
        <v>42916</v>
      </c>
      <c r="L626" t="s">
        <v>644</v>
      </c>
      <c r="M626">
        <v>-52702</v>
      </c>
      <c r="N626">
        <v>-89.03</v>
      </c>
      <c r="O626" t="s">
        <v>645</v>
      </c>
      <c r="P626" s="428">
        <v>-78.251999999999995</v>
      </c>
      <c r="Q626">
        <v>30489504</v>
      </c>
      <c r="R626" t="s">
        <v>646</v>
      </c>
      <c r="S626">
        <v>8540086</v>
      </c>
      <c r="T626" t="s">
        <v>1198</v>
      </c>
    </row>
    <row r="627" spans="1:20" x14ac:dyDescent="0.25">
      <c r="A627" t="s">
        <v>637</v>
      </c>
      <c r="B627" t="s">
        <v>861</v>
      </c>
      <c r="C627" t="s">
        <v>639</v>
      </c>
      <c r="D627" t="s">
        <v>651</v>
      </c>
      <c r="E627" t="s">
        <v>641</v>
      </c>
      <c r="F627">
        <v>528004120002</v>
      </c>
      <c r="G627" t="s">
        <v>642</v>
      </c>
      <c r="H627">
        <v>583136</v>
      </c>
      <c r="I627" t="s">
        <v>32</v>
      </c>
      <c r="J627">
        <v>202203</v>
      </c>
      <c r="K627">
        <v>42916</v>
      </c>
      <c r="L627" t="s">
        <v>644</v>
      </c>
      <c r="M627">
        <v>-14438</v>
      </c>
      <c r="N627">
        <v>-24.39</v>
      </c>
      <c r="O627" t="s">
        <v>645</v>
      </c>
      <c r="P627" s="428">
        <v>-21.437000000000001</v>
      </c>
      <c r="Q627">
        <v>30489504</v>
      </c>
      <c r="R627" t="s">
        <v>646</v>
      </c>
      <c r="S627">
        <v>8540170</v>
      </c>
      <c r="T627" t="s">
        <v>1197</v>
      </c>
    </row>
    <row r="628" spans="1:20" x14ac:dyDescent="0.25">
      <c r="A628" t="s">
        <v>637</v>
      </c>
      <c r="B628" t="s">
        <v>861</v>
      </c>
      <c r="C628" t="s">
        <v>639</v>
      </c>
      <c r="D628" t="s">
        <v>651</v>
      </c>
      <c r="E628" t="s">
        <v>641</v>
      </c>
      <c r="F628">
        <v>528004120002</v>
      </c>
      <c r="G628" t="s">
        <v>642</v>
      </c>
      <c r="H628">
        <v>583136</v>
      </c>
      <c r="I628" t="s">
        <v>32</v>
      </c>
      <c r="J628">
        <v>202203</v>
      </c>
      <c r="K628">
        <v>42947</v>
      </c>
      <c r="L628" t="s">
        <v>644</v>
      </c>
      <c r="M628">
        <v>-18576</v>
      </c>
      <c r="N628">
        <v>-32.01</v>
      </c>
      <c r="O628" t="s">
        <v>645</v>
      </c>
      <c r="P628" s="428">
        <v>-27.873000000000001</v>
      </c>
      <c r="Q628">
        <v>30489504</v>
      </c>
      <c r="R628" t="s">
        <v>646</v>
      </c>
      <c r="S628">
        <v>8540170</v>
      </c>
      <c r="T628" t="s">
        <v>1197</v>
      </c>
    </row>
    <row r="629" spans="1:20" x14ac:dyDescent="0.25">
      <c r="A629" t="s">
        <v>637</v>
      </c>
      <c r="B629" t="s">
        <v>861</v>
      </c>
      <c r="C629" t="s">
        <v>639</v>
      </c>
      <c r="D629" t="s">
        <v>640</v>
      </c>
      <c r="E629" t="s">
        <v>701</v>
      </c>
      <c r="F629">
        <v>528004120002</v>
      </c>
      <c r="G629" t="s">
        <v>642</v>
      </c>
      <c r="H629">
        <v>856781</v>
      </c>
      <c r="I629" t="s">
        <v>476</v>
      </c>
      <c r="J629">
        <v>202203</v>
      </c>
      <c r="K629">
        <v>42947</v>
      </c>
      <c r="L629" t="s">
        <v>644</v>
      </c>
      <c r="M629">
        <v>-74733</v>
      </c>
      <c r="N629">
        <v>-128.77000000000001</v>
      </c>
      <c r="O629" t="s">
        <v>645</v>
      </c>
      <c r="P629" s="428">
        <v>-112.127</v>
      </c>
      <c r="Q629">
        <v>30489504</v>
      </c>
      <c r="R629" t="s">
        <v>646</v>
      </c>
      <c r="S629">
        <v>8540086</v>
      </c>
      <c r="T629" t="s">
        <v>1198</v>
      </c>
    </row>
    <row r="630" spans="1:20" x14ac:dyDescent="0.25">
      <c r="A630" t="s">
        <v>637</v>
      </c>
      <c r="B630" t="s">
        <v>861</v>
      </c>
      <c r="C630" t="s">
        <v>639</v>
      </c>
      <c r="D630" t="s">
        <v>651</v>
      </c>
      <c r="E630" t="s">
        <v>641</v>
      </c>
      <c r="F630">
        <v>528004120002</v>
      </c>
      <c r="G630" t="s">
        <v>642</v>
      </c>
      <c r="H630">
        <v>583136</v>
      </c>
      <c r="I630" t="s">
        <v>32</v>
      </c>
      <c r="J630">
        <v>202203</v>
      </c>
      <c r="K630">
        <v>42978</v>
      </c>
      <c r="L630" t="s">
        <v>644</v>
      </c>
      <c r="M630">
        <v>-22581</v>
      </c>
      <c r="N630">
        <v>-39.090000000000003</v>
      </c>
      <c r="O630" t="s">
        <v>645</v>
      </c>
      <c r="P630" s="428">
        <v>-32.515000000000001</v>
      </c>
      <c r="Q630">
        <v>30489504</v>
      </c>
      <c r="R630" t="s">
        <v>646</v>
      </c>
      <c r="S630">
        <v>8540170</v>
      </c>
      <c r="T630" t="s">
        <v>1197</v>
      </c>
    </row>
    <row r="631" spans="1:20" x14ac:dyDescent="0.25">
      <c r="A631" t="s">
        <v>637</v>
      </c>
      <c r="B631" t="s">
        <v>861</v>
      </c>
      <c r="C631" t="s">
        <v>639</v>
      </c>
      <c r="D631" t="s">
        <v>640</v>
      </c>
      <c r="E631" t="s">
        <v>701</v>
      </c>
      <c r="F631">
        <v>528004120002</v>
      </c>
      <c r="G631" t="s">
        <v>642</v>
      </c>
      <c r="H631">
        <v>856781</v>
      </c>
      <c r="I631" t="s">
        <v>476</v>
      </c>
      <c r="J631">
        <v>202203</v>
      </c>
      <c r="K631">
        <v>42978</v>
      </c>
      <c r="L631" t="s">
        <v>644</v>
      </c>
      <c r="M631">
        <v>-96053</v>
      </c>
      <c r="N631">
        <v>-166.27</v>
      </c>
      <c r="O631" t="s">
        <v>645</v>
      </c>
      <c r="P631" s="428">
        <v>-138.30500000000001</v>
      </c>
      <c r="Q631">
        <v>30489504</v>
      </c>
      <c r="R631" t="s">
        <v>646</v>
      </c>
      <c r="S631">
        <v>8540086</v>
      </c>
      <c r="T631" t="s">
        <v>1198</v>
      </c>
    </row>
    <row r="632" spans="1:20" x14ac:dyDescent="0.25">
      <c r="A632" t="s">
        <v>637</v>
      </c>
      <c r="B632" t="s">
        <v>861</v>
      </c>
      <c r="C632" t="s">
        <v>639</v>
      </c>
      <c r="D632" t="s">
        <v>651</v>
      </c>
      <c r="E632" t="s">
        <v>641</v>
      </c>
      <c r="F632">
        <v>528004120002</v>
      </c>
      <c r="G632" t="s">
        <v>642</v>
      </c>
      <c r="H632">
        <v>583136</v>
      </c>
      <c r="I632" t="s">
        <v>32</v>
      </c>
      <c r="J632">
        <v>202203</v>
      </c>
      <c r="K632">
        <v>43008</v>
      </c>
      <c r="L632" t="s">
        <v>644</v>
      </c>
      <c r="M632">
        <v>39710</v>
      </c>
      <c r="N632">
        <v>69.87</v>
      </c>
      <c r="O632" t="s">
        <v>645</v>
      </c>
      <c r="P632" s="428">
        <v>59.543999999999997</v>
      </c>
      <c r="Q632">
        <v>30489504</v>
      </c>
      <c r="R632" t="s">
        <v>646</v>
      </c>
      <c r="S632">
        <v>8540170</v>
      </c>
      <c r="T632" t="s">
        <v>1197</v>
      </c>
    </row>
    <row r="633" spans="1:20" x14ac:dyDescent="0.25">
      <c r="A633" t="s">
        <v>637</v>
      </c>
      <c r="B633" t="s">
        <v>861</v>
      </c>
      <c r="C633" t="s">
        <v>639</v>
      </c>
      <c r="D633" t="s">
        <v>651</v>
      </c>
      <c r="E633" t="s">
        <v>641</v>
      </c>
      <c r="F633">
        <v>528004120002</v>
      </c>
      <c r="G633" t="s">
        <v>642</v>
      </c>
      <c r="H633">
        <v>583136</v>
      </c>
      <c r="I633" t="s">
        <v>32</v>
      </c>
      <c r="J633">
        <v>202203</v>
      </c>
      <c r="K633">
        <v>43008</v>
      </c>
      <c r="L633" t="s">
        <v>644</v>
      </c>
      <c r="M633">
        <v>-39710</v>
      </c>
      <c r="N633">
        <v>-69.87</v>
      </c>
      <c r="O633" t="s">
        <v>645</v>
      </c>
      <c r="P633" s="428">
        <v>-59.543999999999997</v>
      </c>
      <c r="Q633">
        <v>30489504</v>
      </c>
      <c r="R633" t="s">
        <v>646</v>
      </c>
      <c r="S633">
        <v>8540170</v>
      </c>
      <c r="T633" t="s">
        <v>1197</v>
      </c>
    </row>
    <row r="634" spans="1:20" x14ac:dyDescent="0.25">
      <c r="A634" t="s">
        <v>637</v>
      </c>
      <c r="B634" t="s">
        <v>861</v>
      </c>
      <c r="C634" t="s">
        <v>639</v>
      </c>
      <c r="D634" t="s">
        <v>651</v>
      </c>
      <c r="E634" t="s">
        <v>641</v>
      </c>
      <c r="F634">
        <v>528004120002</v>
      </c>
      <c r="G634" t="s">
        <v>642</v>
      </c>
      <c r="H634">
        <v>583136</v>
      </c>
      <c r="I634" t="s">
        <v>32</v>
      </c>
      <c r="J634">
        <v>202203</v>
      </c>
      <c r="K634">
        <v>43008</v>
      </c>
      <c r="L634" t="s">
        <v>644</v>
      </c>
      <c r="M634">
        <v>39710</v>
      </c>
      <c r="N634">
        <v>69.87</v>
      </c>
      <c r="O634" t="s">
        <v>645</v>
      </c>
      <c r="P634" s="428">
        <v>59.543999999999997</v>
      </c>
      <c r="Q634">
        <v>30489504</v>
      </c>
      <c r="R634" t="s">
        <v>646</v>
      </c>
      <c r="S634">
        <v>8540170</v>
      </c>
      <c r="T634" t="s">
        <v>1197</v>
      </c>
    </row>
    <row r="635" spans="1:20" x14ac:dyDescent="0.25">
      <c r="A635" t="s">
        <v>637</v>
      </c>
      <c r="B635" t="s">
        <v>861</v>
      </c>
      <c r="C635" t="s">
        <v>639</v>
      </c>
      <c r="D635" t="s">
        <v>640</v>
      </c>
      <c r="E635" t="s">
        <v>701</v>
      </c>
      <c r="F635">
        <v>528004120002</v>
      </c>
      <c r="G635" t="s">
        <v>642</v>
      </c>
      <c r="H635">
        <v>856781</v>
      </c>
      <c r="I635" t="s">
        <v>476</v>
      </c>
      <c r="J635">
        <v>202203</v>
      </c>
      <c r="K635">
        <v>43008</v>
      </c>
      <c r="L635" t="s">
        <v>644</v>
      </c>
      <c r="M635">
        <v>138919</v>
      </c>
      <c r="N635">
        <v>244.41</v>
      </c>
      <c r="O635" t="s">
        <v>645</v>
      </c>
      <c r="P635" s="428">
        <v>208.29</v>
      </c>
      <c r="Q635">
        <v>30489504</v>
      </c>
      <c r="R635" t="s">
        <v>646</v>
      </c>
      <c r="S635">
        <v>8540086</v>
      </c>
      <c r="T635" t="s">
        <v>1198</v>
      </c>
    </row>
    <row r="636" spans="1:20" x14ac:dyDescent="0.25">
      <c r="A636" t="s">
        <v>637</v>
      </c>
      <c r="B636" t="s">
        <v>861</v>
      </c>
      <c r="C636" t="s">
        <v>639</v>
      </c>
      <c r="D636" t="s">
        <v>640</v>
      </c>
      <c r="E636" t="s">
        <v>701</v>
      </c>
      <c r="F636">
        <v>528004120002</v>
      </c>
      <c r="G636" t="s">
        <v>642</v>
      </c>
      <c r="H636">
        <v>856781</v>
      </c>
      <c r="I636" t="s">
        <v>476</v>
      </c>
      <c r="J636">
        <v>202203</v>
      </c>
      <c r="K636">
        <v>43008</v>
      </c>
      <c r="L636" t="s">
        <v>644</v>
      </c>
      <c r="M636">
        <v>138919</v>
      </c>
      <c r="N636">
        <v>244.41</v>
      </c>
      <c r="O636" t="s">
        <v>645</v>
      </c>
      <c r="P636" s="428">
        <v>208.29</v>
      </c>
      <c r="Q636">
        <v>30489504</v>
      </c>
      <c r="R636" t="s">
        <v>646</v>
      </c>
      <c r="S636">
        <v>8540086</v>
      </c>
      <c r="T636" t="s">
        <v>1198</v>
      </c>
    </row>
    <row r="637" spans="1:20" x14ac:dyDescent="0.25">
      <c r="A637" t="s">
        <v>637</v>
      </c>
      <c r="B637" t="s">
        <v>861</v>
      </c>
      <c r="C637" t="s">
        <v>639</v>
      </c>
      <c r="D637" t="s">
        <v>640</v>
      </c>
      <c r="E637" t="s">
        <v>701</v>
      </c>
      <c r="F637">
        <v>528004120002</v>
      </c>
      <c r="G637" t="s">
        <v>642</v>
      </c>
      <c r="H637">
        <v>856781</v>
      </c>
      <c r="I637" t="s">
        <v>476</v>
      </c>
      <c r="J637">
        <v>202203</v>
      </c>
      <c r="K637">
        <v>43008</v>
      </c>
      <c r="L637" t="s">
        <v>644</v>
      </c>
      <c r="M637">
        <v>-138919</v>
      </c>
      <c r="N637">
        <v>-244.41</v>
      </c>
      <c r="O637" t="s">
        <v>645</v>
      </c>
      <c r="P637" s="428">
        <v>-208.29</v>
      </c>
      <c r="Q637">
        <v>30489504</v>
      </c>
      <c r="R637" t="s">
        <v>646</v>
      </c>
      <c r="S637">
        <v>8540086</v>
      </c>
      <c r="T637" t="s">
        <v>1198</v>
      </c>
    </row>
    <row r="638" spans="1:20" x14ac:dyDescent="0.25">
      <c r="A638" t="s">
        <v>637</v>
      </c>
      <c r="B638" t="s">
        <v>861</v>
      </c>
      <c r="C638" t="s">
        <v>639</v>
      </c>
      <c r="D638" t="s">
        <v>651</v>
      </c>
      <c r="E638" t="s">
        <v>641</v>
      </c>
      <c r="F638">
        <v>528004120002</v>
      </c>
      <c r="G638" t="s">
        <v>642</v>
      </c>
      <c r="H638">
        <v>583136</v>
      </c>
      <c r="I638" t="s">
        <v>32</v>
      </c>
      <c r="J638">
        <v>202203</v>
      </c>
      <c r="K638">
        <v>43069</v>
      </c>
      <c r="L638" t="s">
        <v>644</v>
      </c>
      <c r="M638">
        <v>-8009</v>
      </c>
      <c r="N638">
        <v>-13.78</v>
      </c>
      <c r="O638" t="s">
        <v>645</v>
      </c>
      <c r="P638" s="428">
        <v>-11.603</v>
      </c>
      <c r="Q638">
        <v>30489504</v>
      </c>
      <c r="R638" t="s">
        <v>646</v>
      </c>
      <c r="S638">
        <v>8540170</v>
      </c>
      <c r="T638" t="s">
        <v>1197</v>
      </c>
    </row>
    <row r="639" spans="1:20" x14ac:dyDescent="0.25">
      <c r="A639" t="s">
        <v>637</v>
      </c>
      <c r="B639" t="s">
        <v>861</v>
      </c>
      <c r="C639" t="s">
        <v>639</v>
      </c>
      <c r="D639" t="s">
        <v>640</v>
      </c>
      <c r="E639" t="s">
        <v>701</v>
      </c>
      <c r="F639">
        <v>528004120002</v>
      </c>
      <c r="G639" t="s">
        <v>642</v>
      </c>
      <c r="H639">
        <v>856781</v>
      </c>
      <c r="I639" t="s">
        <v>476</v>
      </c>
      <c r="J639">
        <v>202203</v>
      </c>
      <c r="K639">
        <v>43069</v>
      </c>
      <c r="L639" t="s">
        <v>644</v>
      </c>
      <c r="M639">
        <v>-53961</v>
      </c>
      <c r="N639">
        <v>-92.81</v>
      </c>
      <c r="O639" t="s">
        <v>645</v>
      </c>
      <c r="P639" s="428">
        <v>-78.144999999999996</v>
      </c>
      <c r="Q639">
        <v>30489504</v>
      </c>
      <c r="R639" t="s">
        <v>646</v>
      </c>
      <c r="S639">
        <v>8540086</v>
      </c>
      <c r="T639" t="s">
        <v>1198</v>
      </c>
    </row>
    <row r="640" spans="1:20" x14ac:dyDescent="0.25">
      <c r="A640" t="s">
        <v>637</v>
      </c>
      <c r="B640" t="s">
        <v>861</v>
      </c>
      <c r="C640" t="s">
        <v>639</v>
      </c>
      <c r="D640" t="s">
        <v>640</v>
      </c>
      <c r="E640" t="s">
        <v>701</v>
      </c>
      <c r="F640">
        <v>528004120002</v>
      </c>
      <c r="G640" t="s">
        <v>642</v>
      </c>
      <c r="H640">
        <v>856781</v>
      </c>
      <c r="I640" t="s">
        <v>476</v>
      </c>
      <c r="J640">
        <v>202203</v>
      </c>
      <c r="K640">
        <v>43099</v>
      </c>
      <c r="L640" t="s">
        <v>644</v>
      </c>
      <c r="M640">
        <v>-76178</v>
      </c>
      <c r="N640">
        <v>-130.52000000000001</v>
      </c>
      <c r="O640" t="s">
        <v>645</v>
      </c>
      <c r="P640" s="428">
        <v>-109.452</v>
      </c>
      <c r="Q640">
        <v>30489504</v>
      </c>
      <c r="R640" t="s">
        <v>646</v>
      </c>
      <c r="S640">
        <v>8540086</v>
      </c>
      <c r="T640" t="s">
        <v>1198</v>
      </c>
    </row>
    <row r="641" spans="1:20" x14ac:dyDescent="0.25">
      <c r="A641" t="s">
        <v>637</v>
      </c>
      <c r="B641" t="s">
        <v>861</v>
      </c>
      <c r="C641" t="s">
        <v>639</v>
      </c>
      <c r="D641" t="s">
        <v>651</v>
      </c>
      <c r="E641" t="s">
        <v>641</v>
      </c>
      <c r="F641">
        <v>528004120002</v>
      </c>
      <c r="G641" t="s">
        <v>642</v>
      </c>
      <c r="H641">
        <v>583136</v>
      </c>
      <c r="I641" t="s">
        <v>32</v>
      </c>
      <c r="J641">
        <v>202203</v>
      </c>
      <c r="K641">
        <v>43099</v>
      </c>
      <c r="L641" t="s">
        <v>644</v>
      </c>
      <c r="M641">
        <v>-12147</v>
      </c>
      <c r="N641">
        <v>-20.81</v>
      </c>
      <c r="O641" t="s">
        <v>645</v>
      </c>
      <c r="P641" s="428">
        <v>-17.451000000000001</v>
      </c>
      <c r="Q641">
        <v>30489504</v>
      </c>
      <c r="R641" t="s">
        <v>646</v>
      </c>
      <c r="S641">
        <v>8540170</v>
      </c>
      <c r="T641" t="s">
        <v>1197</v>
      </c>
    </row>
    <row r="642" spans="1:20" x14ac:dyDescent="0.25">
      <c r="A642" t="s">
        <v>637</v>
      </c>
      <c r="B642" t="s">
        <v>861</v>
      </c>
      <c r="C642" t="s">
        <v>639</v>
      </c>
      <c r="D642" t="s">
        <v>640</v>
      </c>
      <c r="E642" t="s">
        <v>701</v>
      </c>
      <c r="F642">
        <v>528004120002</v>
      </c>
      <c r="G642" t="s">
        <v>642</v>
      </c>
      <c r="H642">
        <v>856781</v>
      </c>
      <c r="I642" t="s">
        <v>476</v>
      </c>
      <c r="J642">
        <v>202203</v>
      </c>
      <c r="K642">
        <v>43109</v>
      </c>
      <c r="L642" t="s">
        <v>644</v>
      </c>
      <c r="M642">
        <v>1449773</v>
      </c>
      <c r="N642">
        <v>2553.66</v>
      </c>
      <c r="O642" t="s">
        <v>645</v>
      </c>
      <c r="P642" s="428">
        <v>2141.4670000000001</v>
      </c>
      <c r="Q642">
        <v>30489504</v>
      </c>
      <c r="R642" t="s">
        <v>646</v>
      </c>
      <c r="S642">
        <v>8540086</v>
      </c>
      <c r="T642" t="s">
        <v>1199</v>
      </c>
    </row>
    <row r="643" spans="1:20" x14ac:dyDescent="0.25">
      <c r="A643" t="s">
        <v>637</v>
      </c>
      <c r="B643" t="s">
        <v>861</v>
      </c>
      <c r="C643" t="s">
        <v>639</v>
      </c>
      <c r="D643" t="s">
        <v>651</v>
      </c>
      <c r="E643" t="s">
        <v>641</v>
      </c>
      <c r="F643">
        <v>528004120002</v>
      </c>
      <c r="G643" t="s">
        <v>642</v>
      </c>
      <c r="H643">
        <v>583136</v>
      </c>
      <c r="I643" t="s">
        <v>32</v>
      </c>
      <c r="J643">
        <v>202203</v>
      </c>
      <c r="K643">
        <v>43131</v>
      </c>
      <c r="L643" t="s">
        <v>644</v>
      </c>
      <c r="M643">
        <v>-16151</v>
      </c>
      <c r="N643">
        <v>-29.22</v>
      </c>
      <c r="O643" t="s">
        <v>645</v>
      </c>
      <c r="P643" s="428">
        <v>-23.9</v>
      </c>
      <c r="Q643">
        <v>30489504</v>
      </c>
      <c r="R643" t="s">
        <v>646</v>
      </c>
      <c r="S643">
        <v>8540170</v>
      </c>
      <c r="T643" t="s">
        <v>1197</v>
      </c>
    </row>
    <row r="644" spans="1:20" x14ac:dyDescent="0.25">
      <c r="A644" t="s">
        <v>637</v>
      </c>
      <c r="B644" t="s">
        <v>861</v>
      </c>
      <c r="C644" t="s">
        <v>639</v>
      </c>
      <c r="D644" t="s">
        <v>640</v>
      </c>
      <c r="E644" t="s">
        <v>701</v>
      </c>
      <c r="F644">
        <v>528004120002</v>
      </c>
      <c r="G644" t="s">
        <v>642</v>
      </c>
      <c r="H644">
        <v>856781</v>
      </c>
      <c r="I644" t="s">
        <v>476</v>
      </c>
      <c r="J644">
        <v>202203</v>
      </c>
      <c r="K644">
        <v>43131</v>
      </c>
      <c r="L644" t="s">
        <v>644</v>
      </c>
      <c r="M644">
        <v>872076</v>
      </c>
      <c r="N644">
        <v>1577.88</v>
      </c>
      <c r="O644" t="s">
        <v>645</v>
      </c>
      <c r="P644" s="428">
        <v>1290.625</v>
      </c>
      <c r="Q644">
        <v>30489504</v>
      </c>
      <c r="R644" t="s">
        <v>646</v>
      </c>
      <c r="S644">
        <v>8540086</v>
      </c>
      <c r="T644" t="s">
        <v>1198</v>
      </c>
    </row>
    <row r="645" spans="1:20" x14ac:dyDescent="0.25">
      <c r="A645" t="s">
        <v>637</v>
      </c>
      <c r="B645" t="s">
        <v>861</v>
      </c>
      <c r="C645" t="s">
        <v>639</v>
      </c>
      <c r="D645" t="s">
        <v>651</v>
      </c>
      <c r="E645" t="s">
        <v>641</v>
      </c>
      <c r="F645">
        <v>528004120002</v>
      </c>
      <c r="G645" t="s">
        <v>642</v>
      </c>
      <c r="H645">
        <v>583136</v>
      </c>
      <c r="I645" t="s">
        <v>32</v>
      </c>
      <c r="J645">
        <v>202203</v>
      </c>
      <c r="K645">
        <v>43159</v>
      </c>
      <c r="L645" t="s">
        <v>644</v>
      </c>
      <c r="M645">
        <v>401</v>
      </c>
      <c r="N645">
        <v>0.72</v>
      </c>
      <c r="O645" t="s">
        <v>645</v>
      </c>
      <c r="P645" s="428">
        <v>0.58699999999999997</v>
      </c>
      <c r="Q645">
        <v>30489504</v>
      </c>
      <c r="R645" t="s">
        <v>646</v>
      </c>
      <c r="S645">
        <v>8540170</v>
      </c>
      <c r="T645" t="s">
        <v>1197</v>
      </c>
    </row>
    <row r="646" spans="1:20" x14ac:dyDescent="0.25">
      <c r="A646" t="s">
        <v>637</v>
      </c>
      <c r="B646" t="s">
        <v>861</v>
      </c>
      <c r="C646" t="s">
        <v>639</v>
      </c>
      <c r="D646" t="s">
        <v>640</v>
      </c>
      <c r="E646" t="s">
        <v>701</v>
      </c>
      <c r="F646">
        <v>528004120002</v>
      </c>
      <c r="G646" t="s">
        <v>642</v>
      </c>
      <c r="H646">
        <v>856781</v>
      </c>
      <c r="I646" t="s">
        <v>476</v>
      </c>
      <c r="J646">
        <v>202203</v>
      </c>
      <c r="K646">
        <v>43159</v>
      </c>
      <c r="L646" t="s">
        <v>644</v>
      </c>
      <c r="M646">
        <v>-470004</v>
      </c>
      <c r="N646">
        <v>-848.61</v>
      </c>
      <c r="O646" t="s">
        <v>645</v>
      </c>
      <c r="P646" s="428">
        <v>-691.35500000000002</v>
      </c>
      <c r="Q646">
        <v>30489504</v>
      </c>
      <c r="R646" t="s">
        <v>646</v>
      </c>
      <c r="S646">
        <v>8540086</v>
      </c>
      <c r="T646" t="s">
        <v>1198</v>
      </c>
    </row>
    <row r="647" spans="1:20" x14ac:dyDescent="0.25">
      <c r="A647" t="s">
        <v>637</v>
      </c>
      <c r="B647" t="s">
        <v>861</v>
      </c>
      <c r="C647" t="s">
        <v>639</v>
      </c>
      <c r="D647" t="s">
        <v>640</v>
      </c>
      <c r="E647" t="s">
        <v>701</v>
      </c>
      <c r="F647">
        <v>528004120002</v>
      </c>
      <c r="G647" t="s">
        <v>642</v>
      </c>
      <c r="H647">
        <v>856781</v>
      </c>
      <c r="I647" t="s">
        <v>476</v>
      </c>
      <c r="J647">
        <v>202203</v>
      </c>
      <c r="K647">
        <v>43187</v>
      </c>
      <c r="L647" t="s">
        <v>644</v>
      </c>
      <c r="M647">
        <v>-899510</v>
      </c>
      <c r="N647">
        <v>-1683.21</v>
      </c>
      <c r="O647" t="s">
        <v>645</v>
      </c>
      <c r="P647" s="428">
        <v>-1371.2950000000001</v>
      </c>
      <c r="Q647">
        <v>30489504</v>
      </c>
      <c r="R647" t="s">
        <v>646</v>
      </c>
      <c r="S647">
        <v>8540086</v>
      </c>
      <c r="T647" t="s">
        <v>1198</v>
      </c>
    </row>
    <row r="648" spans="1:20" x14ac:dyDescent="0.25">
      <c r="A648" t="s">
        <v>637</v>
      </c>
      <c r="B648" t="s">
        <v>861</v>
      </c>
      <c r="C648" t="s">
        <v>639</v>
      </c>
      <c r="D648" t="s">
        <v>651</v>
      </c>
      <c r="E648" t="s">
        <v>641</v>
      </c>
      <c r="F648">
        <v>528004120002</v>
      </c>
      <c r="G648" t="s">
        <v>642</v>
      </c>
      <c r="H648">
        <v>583136</v>
      </c>
      <c r="I648" t="s">
        <v>32</v>
      </c>
      <c r="J648">
        <v>202203</v>
      </c>
      <c r="K648">
        <v>43187</v>
      </c>
      <c r="L648" t="s">
        <v>644</v>
      </c>
      <c r="M648">
        <v>11746</v>
      </c>
      <c r="N648">
        <v>21.98</v>
      </c>
      <c r="O648" t="s">
        <v>645</v>
      </c>
      <c r="P648" s="428">
        <v>17.907</v>
      </c>
      <c r="Q648">
        <v>30489504</v>
      </c>
      <c r="R648" t="s">
        <v>646</v>
      </c>
      <c r="S648">
        <v>8540170</v>
      </c>
      <c r="T648" t="s">
        <v>1197</v>
      </c>
    </row>
    <row r="649" spans="1:20" x14ac:dyDescent="0.25">
      <c r="A649" t="s">
        <v>637</v>
      </c>
      <c r="B649" t="s">
        <v>861</v>
      </c>
      <c r="C649" t="s">
        <v>639</v>
      </c>
      <c r="D649" t="s">
        <v>640</v>
      </c>
      <c r="E649" t="s">
        <v>701</v>
      </c>
      <c r="F649">
        <v>528004120002</v>
      </c>
      <c r="G649" t="s">
        <v>642</v>
      </c>
      <c r="H649">
        <v>856781</v>
      </c>
      <c r="I649" t="s">
        <v>476</v>
      </c>
      <c r="J649">
        <v>202203</v>
      </c>
      <c r="K649">
        <v>43220</v>
      </c>
      <c r="L649" t="s">
        <v>644</v>
      </c>
      <c r="M649">
        <v>-923619</v>
      </c>
      <c r="N649">
        <v>-1732.81</v>
      </c>
      <c r="O649" t="s">
        <v>645</v>
      </c>
      <c r="P649" s="428">
        <v>-1408.0450000000001</v>
      </c>
      <c r="Q649">
        <v>30489504</v>
      </c>
      <c r="R649" t="s">
        <v>646</v>
      </c>
      <c r="S649">
        <v>8540086</v>
      </c>
      <c r="T649" t="s">
        <v>1198</v>
      </c>
    </row>
    <row r="650" spans="1:20" x14ac:dyDescent="0.25">
      <c r="A650" t="s">
        <v>637</v>
      </c>
      <c r="B650" t="s">
        <v>861</v>
      </c>
      <c r="C650" t="s">
        <v>639</v>
      </c>
      <c r="D650" t="s">
        <v>651</v>
      </c>
      <c r="E650" t="s">
        <v>641</v>
      </c>
      <c r="F650">
        <v>528004120002</v>
      </c>
      <c r="G650" t="s">
        <v>642</v>
      </c>
      <c r="H650">
        <v>583136</v>
      </c>
      <c r="I650" t="s">
        <v>32</v>
      </c>
      <c r="J650">
        <v>202203</v>
      </c>
      <c r="K650">
        <v>43220</v>
      </c>
      <c r="L650" t="s">
        <v>644</v>
      </c>
      <c r="M650">
        <v>7875</v>
      </c>
      <c r="N650">
        <v>14.77</v>
      </c>
      <c r="O650" t="s">
        <v>645</v>
      </c>
      <c r="P650" s="428">
        <v>12.002000000000001</v>
      </c>
      <c r="Q650">
        <v>30489504</v>
      </c>
      <c r="R650" t="s">
        <v>646</v>
      </c>
      <c r="S650">
        <v>8540170</v>
      </c>
      <c r="T650" t="s">
        <v>1197</v>
      </c>
    </row>
    <row r="651" spans="1:20" x14ac:dyDescent="0.25">
      <c r="A651" t="s">
        <v>637</v>
      </c>
      <c r="B651" t="s">
        <v>861</v>
      </c>
      <c r="C651" t="s">
        <v>639</v>
      </c>
      <c r="D651" t="s">
        <v>651</v>
      </c>
      <c r="E651" t="s">
        <v>641</v>
      </c>
      <c r="F651">
        <v>528004120002</v>
      </c>
      <c r="G651" t="s">
        <v>642</v>
      </c>
      <c r="H651">
        <v>583136</v>
      </c>
      <c r="I651" t="s">
        <v>32</v>
      </c>
      <c r="J651">
        <v>202203</v>
      </c>
      <c r="K651">
        <v>43248</v>
      </c>
      <c r="L651" t="s">
        <v>644</v>
      </c>
      <c r="M651">
        <v>-103</v>
      </c>
      <c r="N651">
        <v>-0.19</v>
      </c>
      <c r="O651" t="s">
        <v>645</v>
      </c>
      <c r="P651" s="428">
        <v>-0.157</v>
      </c>
      <c r="Q651">
        <v>30489504</v>
      </c>
      <c r="R651" t="s">
        <v>646</v>
      </c>
      <c r="S651">
        <v>8540170</v>
      </c>
      <c r="T651" t="s">
        <v>1197</v>
      </c>
    </row>
    <row r="652" spans="1:20" x14ac:dyDescent="0.25">
      <c r="A652" t="s">
        <v>637</v>
      </c>
      <c r="B652" t="s">
        <v>861</v>
      </c>
      <c r="C652" t="s">
        <v>639</v>
      </c>
      <c r="D652" t="s">
        <v>640</v>
      </c>
      <c r="E652" t="s">
        <v>701</v>
      </c>
      <c r="F652">
        <v>528004120002</v>
      </c>
      <c r="G652" t="s">
        <v>642</v>
      </c>
      <c r="H652">
        <v>856781</v>
      </c>
      <c r="I652" t="s">
        <v>476</v>
      </c>
      <c r="J652">
        <v>202203</v>
      </c>
      <c r="K652">
        <v>43248</v>
      </c>
      <c r="L652" t="s">
        <v>644</v>
      </c>
      <c r="M652">
        <v>-888631</v>
      </c>
      <c r="N652">
        <v>-1635.93</v>
      </c>
      <c r="O652" t="s">
        <v>645</v>
      </c>
      <c r="P652" s="428">
        <v>-1354.7059999999999</v>
      </c>
      <c r="Q652">
        <v>30489504</v>
      </c>
      <c r="R652" t="s">
        <v>646</v>
      </c>
      <c r="S652">
        <v>8540086</v>
      </c>
      <c r="T652" t="s">
        <v>1198</v>
      </c>
    </row>
    <row r="653" spans="1:20" x14ac:dyDescent="0.25">
      <c r="A653" t="s">
        <v>637</v>
      </c>
      <c r="B653" t="s">
        <v>861</v>
      </c>
      <c r="C653" t="s">
        <v>639</v>
      </c>
      <c r="D653" t="s">
        <v>651</v>
      </c>
      <c r="E653" t="s">
        <v>641</v>
      </c>
      <c r="F653">
        <v>528004120002</v>
      </c>
      <c r="G653" t="s">
        <v>642</v>
      </c>
      <c r="H653">
        <v>583136</v>
      </c>
      <c r="I653" t="s">
        <v>32</v>
      </c>
      <c r="J653">
        <v>202203</v>
      </c>
      <c r="K653">
        <v>43281</v>
      </c>
      <c r="L653" t="s">
        <v>644</v>
      </c>
      <c r="M653">
        <v>-8459</v>
      </c>
      <c r="N653">
        <v>-15.06</v>
      </c>
      <c r="O653" t="s">
        <v>645</v>
      </c>
      <c r="P653" s="428">
        <v>-12.896000000000001</v>
      </c>
      <c r="Q653">
        <v>30489504</v>
      </c>
      <c r="R653" t="s">
        <v>646</v>
      </c>
      <c r="S653">
        <v>8540170</v>
      </c>
      <c r="T653" t="s">
        <v>1197</v>
      </c>
    </row>
    <row r="654" spans="1:20" x14ac:dyDescent="0.25">
      <c r="A654" t="s">
        <v>637</v>
      </c>
      <c r="B654" t="s">
        <v>861</v>
      </c>
      <c r="C654" t="s">
        <v>639</v>
      </c>
      <c r="D654" t="s">
        <v>640</v>
      </c>
      <c r="E654" t="s">
        <v>701</v>
      </c>
      <c r="F654">
        <v>528004120002</v>
      </c>
      <c r="G654" t="s">
        <v>642</v>
      </c>
      <c r="H654">
        <v>856781</v>
      </c>
      <c r="I654" t="s">
        <v>476</v>
      </c>
      <c r="J654">
        <v>202203</v>
      </c>
      <c r="K654">
        <v>43281</v>
      </c>
      <c r="L654" t="s">
        <v>644</v>
      </c>
      <c r="M654">
        <v>-935591</v>
      </c>
      <c r="N654">
        <v>-1665.63</v>
      </c>
      <c r="O654" t="s">
        <v>645</v>
      </c>
      <c r="P654" s="428">
        <v>-1426.297</v>
      </c>
      <c r="Q654">
        <v>30489504</v>
      </c>
      <c r="R654" t="s">
        <v>646</v>
      </c>
      <c r="S654">
        <v>8540086</v>
      </c>
      <c r="T654" t="s">
        <v>1198</v>
      </c>
    </row>
    <row r="655" spans="1:20" x14ac:dyDescent="0.25">
      <c r="A655" t="s">
        <v>637</v>
      </c>
      <c r="B655" t="s">
        <v>861</v>
      </c>
      <c r="C655" t="s">
        <v>639</v>
      </c>
      <c r="D655" t="s">
        <v>640</v>
      </c>
      <c r="E655" t="s">
        <v>701</v>
      </c>
      <c r="F655">
        <v>528004120002</v>
      </c>
      <c r="G655" t="s">
        <v>642</v>
      </c>
      <c r="H655">
        <v>856781</v>
      </c>
      <c r="I655" t="s">
        <v>476</v>
      </c>
      <c r="J655">
        <v>202203</v>
      </c>
      <c r="K655">
        <v>43312</v>
      </c>
      <c r="L655" t="s">
        <v>644</v>
      </c>
      <c r="M655">
        <v>-1004170</v>
      </c>
      <c r="N655">
        <v>-1789.96</v>
      </c>
      <c r="O655" t="s">
        <v>645</v>
      </c>
      <c r="P655" s="428">
        <v>-1535.3130000000001</v>
      </c>
      <c r="Q655">
        <v>30489504</v>
      </c>
      <c r="R655" t="s">
        <v>646</v>
      </c>
      <c r="S655">
        <v>8540086</v>
      </c>
      <c r="T655" t="s">
        <v>1198</v>
      </c>
    </row>
    <row r="656" spans="1:20" x14ac:dyDescent="0.25">
      <c r="A656" t="s">
        <v>637</v>
      </c>
      <c r="B656" t="s">
        <v>861</v>
      </c>
      <c r="C656" t="s">
        <v>639</v>
      </c>
      <c r="D656" t="s">
        <v>651</v>
      </c>
      <c r="E656" t="s">
        <v>641</v>
      </c>
      <c r="F656">
        <v>528004120002</v>
      </c>
      <c r="G656" t="s">
        <v>642</v>
      </c>
      <c r="H656">
        <v>583136</v>
      </c>
      <c r="I656" t="s">
        <v>32</v>
      </c>
      <c r="J656">
        <v>202203</v>
      </c>
      <c r="K656">
        <v>43312</v>
      </c>
      <c r="L656" t="s">
        <v>644</v>
      </c>
      <c r="M656">
        <v>-23434</v>
      </c>
      <c r="N656">
        <v>-41.77</v>
      </c>
      <c r="O656" t="s">
        <v>645</v>
      </c>
      <c r="P656" s="428">
        <v>-35.828000000000003</v>
      </c>
      <c r="Q656">
        <v>30489504</v>
      </c>
      <c r="R656" t="s">
        <v>646</v>
      </c>
      <c r="S656">
        <v>8540170</v>
      </c>
      <c r="T656" t="s">
        <v>1197</v>
      </c>
    </row>
    <row r="657" spans="1:20" x14ac:dyDescent="0.25">
      <c r="A657" t="s">
        <v>637</v>
      </c>
      <c r="B657" t="s">
        <v>861</v>
      </c>
      <c r="C657" t="s">
        <v>639</v>
      </c>
      <c r="D657" t="s">
        <v>640</v>
      </c>
      <c r="E657" t="s">
        <v>701</v>
      </c>
      <c r="F657">
        <v>528004120002</v>
      </c>
      <c r="G657" t="s">
        <v>642</v>
      </c>
      <c r="H657">
        <v>856781</v>
      </c>
      <c r="I657" t="s">
        <v>476</v>
      </c>
      <c r="J657">
        <v>202203</v>
      </c>
      <c r="K657">
        <v>43343</v>
      </c>
      <c r="L657" t="s">
        <v>644</v>
      </c>
      <c r="M657">
        <v>-1028271</v>
      </c>
      <c r="N657">
        <v>-1835.13</v>
      </c>
      <c r="O657" t="s">
        <v>645</v>
      </c>
      <c r="P657" s="428">
        <v>-1567.5889999999999</v>
      </c>
      <c r="Q657">
        <v>30489504</v>
      </c>
      <c r="R657" t="s">
        <v>646</v>
      </c>
      <c r="S657">
        <v>8540086</v>
      </c>
      <c r="T657" t="s">
        <v>1198</v>
      </c>
    </row>
    <row r="658" spans="1:20" x14ac:dyDescent="0.25">
      <c r="A658" t="s">
        <v>637</v>
      </c>
      <c r="B658" t="s">
        <v>861</v>
      </c>
      <c r="C658" t="s">
        <v>639</v>
      </c>
      <c r="D658" t="s">
        <v>651</v>
      </c>
      <c r="E658" t="s">
        <v>641</v>
      </c>
      <c r="F658">
        <v>528004120002</v>
      </c>
      <c r="G658" t="s">
        <v>642</v>
      </c>
      <c r="H658">
        <v>583136</v>
      </c>
      <c r="I658" t="s">
        <v>32</v>
      </c>
      <c r="J658">
        <v>202203</v>
      </c>
      <c r="K658">
        <v>43343</v>
      </c>
      <c r="L658" t="s">
        <v>644</v>
      </c>
      <c r="M658">
        <v>-27830</v>
      </c>
      <c r="N658">
        <v>-49.67</v>
      </c>
      <c r="O658" t="s">
        <v>645</v>
      </c>
      <c r="P658" s="428">
        <v>-42.429000000000002</v>
      </c>
      <c r="Q658">
        <v>30489504</v>
      </c>
      <c r="R658" t="s">
        <v>646</v>
      </c>
      <c r="S658">
        <v>8540170</v>
      </c>
      <c r="T658" t="s">
        <v>1197</v>
      </c>
    </row>
    <row r="659" spans="1:20" x14ac:dyDescent="0.25">
      <c r="A659" t="s">
        <v>637</v>
      </c>
      <c r="B659" t="s">
        <v>861</v>
      </c>
      <c r="C659" t="s">
        <v>639</v>
      </c>
      <c r="D659" t="s">
        <v>640</v>
      </c>
      <c r="E659" t="s">
        <v>701</v>
      </c>
      <c r="F659">
        <v>528004120002</v>
      </c>
      <c r="G659" t="s">
        <v>642</v>
      </c>
      <c r="H659">
        <v>856781</v>
      </c>
      <c r="I659" t="s">
        <v>476</v>
      </c>
      <c r="J659">
        <v>202203</v>
      </c>
      <c r="K659">
        <v>43371</v>
      </c>
      <c r="L659" t="s">
        <v>644</v>
      </c>
      <c r="M659">
        <v>-1049205</v>
      </c>
      <c r="N659">
        <v>-1860.48</v>
      </c>
      <c r="O659" t="s">
        <v>645</v>
      </c>
      <c r="P659" s="428">
        <v>-1599.5050000000001</v>
      </c>
      <c r="Q659">
        <v>30489504</v>
      </c>
      <c r="R659" t="s">
        <v>646</v>
      </c>
      <c r="S659">
        <v>8540086</v>
      </c>
      <c r="T659" t="s">
        <v>1198</v>
      </c>
    </row>
    <row r="660" spans="1:20" x14ac:dyDescent="0.25">
      <c r="A660" t="s">
        <v>637</v>
      </c>
      <c r="B660" t="s">
        <v>861</v>
      </c>
      <c r="C660" t="s">
        <v>639</v>
      </c>
      <c r="D660" t="s">
        <v>640</v>
      </c>
      <c r="E660" t="s">
        <v>701</v>
      </c>
      <c r="F660">
        <v>528004120002</v>
      </c>
      <c r="G660" t="s">
        <v>642</v>
      </c>
      <c r="H660">
        <v>856781</v>
      </c>
      <c r="I660" t="s">
        <v>476</v>
      </c>
      <c r="J660">
        <v>202203</v>
      </c>
      <c r="K660">
        <v>43404</v>
      </c>
      <c r="L660" t="s">
        <v>644</v>
      </c>
      <c r="M660">
        <v>-1049205</v>
      </c>
      <c r="N660">
        <v>-1851.63</v>
      </c>
      <c r="O660" t="s">
        <v>645</v>
      </c>
      <c r="P660" s="428">
        <v>-1599.501</v>
      </c>
      <c r="Q660">
        <v>30489504</v>
      </c>
      <c r="R660" t="s">
        <v>646</v>
      </c>
      <c r="S660">
        <v>8540086</v>
      </c>
      <c r="T660" t="s">
        <v>1198</v>
      </c>
    </row>
    <row r="661" spans="1:20" x14ac:dyDescent="0.25">
      <c r="A661" t="s">
        <v>637</v>
      </c>
      <c r="B661" t="s">
        <v>861</v>
      </c>
      <c r="C661" t="s">
        <v>639</v>
      </c>
      <c r="D661" t="s">
        <v>651</v>
      </c>
      <c r="E661" t="s">
        <v>641</v>
      </c>
      <c r="F661">
        <v>528004120002</v>
      </c>
      <c r="G661" t="s">
        <v>642</v>
      </c>
      <c r="H661">
        <v>583136</v>
      </c>
      <c r="I661" t="s">
        <v>32</v>
      </c>
      <c r="J661">
        <v>202203</v>
      </c>
      <c r="K661">
        <v>43411</v>
      </c>
      <c r="L661" t="s">
        <v>644</v>
      </c>
      <c r="M661">
        <v>181108</v>
      </c>
      <c r="N661">
        <v>312.33999999999997</v>
      </c>
      <c r="O661" t="s">
        <v>645</v>
      </c>
      <c r="P661" s="428">
        <v>276.09899999999999</v>
      </c>
      <c r="Q661">
        <v>30489504</v>
      </c>
      <c r="R661" t="s">
        <v>646</v>
      </c>
      <c r="S661">
        <v>8540170</v>
      </c>
      <c r="T661" t="s">
        <v>1200</v>
      </c>
    </row>
    <row r="662" spans="1:20" x14ac:dyDescent="0.25">
      <c r="A662" t="s">
        <v>637</v>
      </c>
      <c r="B662" t="s">
        <v>861</v>
      </c>
      <c r="C662" t="s">
        <v>639</v>
      </c>
      <c r="D662" t="s">
        <v>651</v>
      </c>
      <c r="E662" t="s">
        <v>641</v>
      </c>
      <c r="F662">
        <v>528004120002</v>
      </c>
      <c r="G662" t="s">
        <v>642</v>
      </c>
      <c r="H662">
        <v>583136</v>
      </c>
      <c r="I662" t="s">
        <v>32</v>
      </c>
      <c r="J662">
        <v>202203</v>
      </c>
      <c r="K662">
        <v>43434</v>
      </c>
      <c r="L662" t="s">
        <v>644</v>
      </c>
      <c r="M662">
        <v>191949</v>
      </c>
      <c r="N662">
        <v>331.03</v>
      </c>
      <c r="O662" t="s">
        <v>645</v>
      </c>
      <c r="P662" s="428">
        <v>292.62099999999998</v>
      </c>
      <c r="Q662">
        <v>30489504</v>
      </c>
      <c r="R662" t="s">
        <v>646</v>
      </c>
      <c r="S662">
        <v>8540170</v>
      </c>
      <c r="T662" t="s">
        <v>1197</v>
      </c>
    </row>
    <row r="663" spans="1:20" x14ac:dyDescent="0.25">
      <c r="A663" t="s">
        <v>637</v>
      </c>
      <c r="B663" t="s">
        <v>861</v>
      </c>
      <c r="C663" t="s">
        <v>639</v>
      </c>
      <c r="D663" t="s">
        <v>640</v>
      </c>
      <c r="E663" t="s">
        <v>701</v>
      </c>
      <c r="F663">
        <v>528004120002</v>
      </c>
      <c r="G663" t="s">
        <v>642</v>
      </c>
      <c r="H663">
        <v>856781</v>
      </c>
      <c r="I663" t="s">
        <v>476</v>
      </c>
      <c r="J663">
        <v>202203</v>
      </c>
      <c r="K663">
        <v>43434</v>
      </c>
      <c r="L663" t="s">
        <v>644</v>
      </c>
      <c r="M663">
        <v>-1092518</v>
      </c>
      <c r="N663">
        <v>-1884.15</v>
      </c>
      <c r="O663" t="s">
        <v>645</v>
      </c>
      <c r="P663" s="428">
        <v>-1665.5319999999999</v>
      </c>
      <c r="Q663">
        <v>30489504</v>
      </c>
      <c r="R663" t="s">
        <v>646</v>
      </c>
      <c r="S663">
        <v>8540086</v>
      </c>
      <c r="T663" t="s">
        <v>1198</v>
      </c>
    </row>
    <row r="664" spans="1:20" x14ac:dyDescent="0.25">
      <c r="A664" t="s">
        <v>637</v>
      </c>
      <c r="B664" t="s">
        <v>861</v>
      </c>
      <c r="C664" t="s">
        <v>639</v>
      </c>
      <c r="D664" t="s">
        <v>640</v>
      </c>
      <c r="E664" t="s">
        <v>701</v>
      </c>
      <c r="F664">
        <v>528004120002</v>
      </c>
      <c r="G664" t="s">
        <v>642</v>
      </c>
      <c r="H664">
        <v>856781</v>
      </c>
      <c r="I664" t="s">
        <v>476</v>
      </c>
      <c r="J664">
        <v>202203</v>
      </c>
      <c r="K664">
        <v>43465</v>
      </c>
      <c r="L664" t="s">
        <v>644</v>
      </c>
      <c r="M664">
        <v>7755824</v>
      </c>
      <c r="N664">
        <v>13424.37</v>
      </c>
      <c r="O664" t="s">
        <v>645</v>
      </c>
      <c r="P664" s="428">
        <v>11823.68</v>
      </c>
      <c r="Q664">
        <v>30489504</v>
      </c>
      <c r="R664" t="s">
        <v>646</v>
      </c>
      <c r="S664">
        <v>8540086</v>
      </c>
      <c r="T664" t="s">
        <v>1198</v>
      </c>
    </row>
    <row r="665" spans="1:20" x14ac:dyDescent="0.25">
      <c r="A665" t="s">
        <v>637</v>
      </c>
      <c r="B665" t="s">
        <v>861</v>
      </c>
      <c r="C665" t="s">
        <v>639</v>
      </c>
      <c r="D665" t="s">
        <v>651</v>
      </c>
      <c r="E665" t="s">
        <v>641</v>
      </c>
      <c r="F665">
        <v>528004120002</v>
      </c>
      <c r="G665" t="s">
        <v>642</v>
      </c>
      <c r="H665">
        <v>583136</v>
      </c>
      <c r="I665" t="s">
        <v>32</v>
      </c>
      <c r="J665">
        <v>202203</v>
      </c>
      <c r="K665">
        <v>43465</v>
      </c>
      <c r="L665" t="s">
        <v>644</v>
      </c>
      <c r="M665">
        <v>-140903</v>
      </c>
      <c r="N665">
        <v>-243.89</v>
      </c>
      <c r="O665" t="s">
        <v>645</v>
      </c>
      <c r="P665" s="428">
        <v>-214.809</v>
      </c>
      <c r="Q665">
        <v>30489504</v>
      </c>
      <c r="R665" t="s">
        <v>646</v>
      </c>
      <c r="S665">
        <v>8540170</v>
      </c>
      <c r="T665" t="s">
        <v>1197</v>
      </c>
    </row>
    <row r="666" spans="1:20" x14ac:dyDescent="0.25">
      <c r="A666" t="s">
        <v>637</v>
      </c>
      <c r="B666" t="s">
        <v>861</v>
      </c>
      <c r="C666" t="s">
        <v>639</v>
      </c>
      <c r="D666" t="s">
        <v>640</v>
      </c>
      <c r="E666" t="s">
        <v>701</v>
      </c>
      <c r="F666">
        <v>528004120002</v>
      </c>
      <c r="G666" t="s">
        <v>642</v>
      </c>
      <c r="H666">
        <v>856781</v>
      </c>
      <c r="I666" t="s">
        <v>476</v>
      </c>
      <c r="J666">
        <v>202203</v>
      </c>
      <c r="K666">
        <v>43496</v>
      </c>
      <c r="L666" t="s">
        <v>644</v>
      </c>
      <c r="M666">
        <v>-21656</v>
      </c>
      <c r="N666">
        <v>-37.799999999999997</v>
      </c>
      <c r="O666" t="s">
        <v>645</v>
      </c>
      <c r="P666" s="428">
        <v>-33.011000000000003</v>
      </c>
      <c r="Q666">
        <v>30489504</v>
      </c>
      <c r="R666" t="s">
        <v>646</v>
      </c>
      <c r="S666">
        <v>8540086</v>
      </c>
      <c r="T666" t="s">
        <v>1201</v>
      </c>
    </row>
    <row r="667" spans="1:20" x14ac:dyDescent="0.25">
      <c r="A667" t="s">
        <v>637</v>
      </c>
      <c r="B667" t="s">
        <v>861</v>
      </c>
      <c r="C667" t="s">
        <v>639</v>
      </c>
      <c r="D667" t="s">
        <v>640</v>
      </c>
      <c r="E667" t="s">
        <v>701</v>
      </c>
      <c r="F667">
        <v>528004120002</v>
      </c>
      <c r="G667" t="s">
        <v>642</v>
      </c>
      <c r="H667">
        <v>856781</v>
      </c>
      <c r="I667" t="s">
        <v>476</v>
      </c>
      <c r="J667">
        <v>202203</v>
      </c>
      <c r="K667">
        <v>43524</v>
      </c>
      <c r="L667" t="s">
        <v>644</v>
      </c>
      <c r="M667">
        <v>-19491</v>
      </c>
      <c r="N667">
        <v>-34.15</v>
      </c>
      <c r="O667" t="s">
        <v>645</v>
      </c>
      <c r="P667" s="428">
        <v>-29.710999999999999</v>
      </c>
      <c r="Q667">
        <v>30489504</v>
      </c>
      <c r="R667" t="s">
        <v>646</v>
      </c>
      <c r="S667">
        <v>8540086</v>
      </c>
      <c r="T667" t="s">
        <v>1198</v>
      </c>
    </row>
    <row r="668" spans="1:20" x14ac:dyDescent="0.25">
      <c r="A668" t="s">
        <v>637</v>
      </c>
      <c r="B668" t="s">
        <v>861</v>
      </c>
      <c r="C668" t="s">
        <v>639</v>
      </c>
      <c r="D668" t="s">
        <v>640</v>
      </c>
      <c r="E668" t="s">
        <v>701</v>
      </c>
      <c r="F668">
        <v>528004120002</v>
      </c>
      <c r="G668" t="s">
        <v>642</v>
      </c>
      <c r="H668">
        <v>856781</v>
      </c>
      <c r="I668" t="s">
        <v>476</v>
      </c>
      <c r="J668">
        <v>202203</v>
      </c>
      <c r="K668">
        <v>43552</v>
      </c>
      <c r="L668" t="s">
        <v>644</v>
      </c>
      <c r="M668">
        <v>-67399</v>
      </c>
      <c r="N668">
        <v>-117.04</v>
      </c>
      <c r="O668" t="s">
        <v>645</v>
      </c>
      <c r="P668" s="428">
        <v>-102.75</v>
      </c>
      <c r="Q668">
        <v>30489504</v>
      </c>
      <c r="R668" t="s">
        <v>646</v>
      </c>
      <c r="S668">
        <v>8540086</v>
      </c>
      <c r="T668" t="s">
        <v>1198</v>
      </c>
    </row>
    <row r="669" spans="1:20" x14ac:dyDescent="0.25">
      <c r="A669" t="s">
        <v>637</v>
      </c>
      <c r="B669" t="s">
        <v>861</v>
      </c>
      <c r="C669" t="s">
        <v>639</v>
      </c>
      <c r="D669" t="s">
        <v>640</v>
      </c>
      <c r="E669" t="s">
        <v>701</v>
      </c>
      <c r="F669">
        <v>528004120002</v>
      </c>
      <c r="G669" t="s">
        <v>642</v>
      </c>
      <c r="H669">
        <v>856781</v>
      </c>
      <c r="I669" t="s">
        <v>476</v>
      </c>
      <c r="J669">
        <v>202203</v>
      </c>
      <c r="K669">
        <v>43585</v>
      </c>
      <c r="L669" t="s">
        <v>644</v>
      </c>
      <c r="M669">
        <v>7716</v>
      </c>
      <c r="N669">
        <v>13.21</v>
      </c>
      <c r="O669" t="s">
        <v>645</v>
      </c>
      <c r="P669" s="428">
        <v>11.760999999999999</v>
      </c>
      <c r="Q669">
        <v>30489504</v>
      </c>
      <c r="R669" t="s">
        <v>646</v>
      </c>
      <c r="S669">
        <v>8540086</v>
      </c>
      <c r="T669" t="s">
        <v>1198</v>
      </c>
    </row>
    <row r="670" spans="1:20" x14ac:dyDescent="0.25">
      <c r="A670" t="s">
        <v>637</v>
      </c>
      <c r="B670" t="s">
        <v>861</v>
      </c>
      <c r="C670" t="s">
        <v>639</v>
      </c>
      <c r="D670" t="s">
        <v>640</v>
      </c>
      <c r="E670" t="s">
        <v>701</v>
      </c>
      <c r="F670">
        <v>528004120002</v>
      </c>
      <c r="G670" t="s">
        <v>642</v>
      </c>
      <c r="H670">
        <v>856781</v>
      </c>
      <c r="I670" t="s">
        <v>476</v>
      </c>
      <c r="J670">
        <v>202203</v>
      </c>
      <c r="K670">
        <v>43616</v>
      </c>
      <c r="L670" t="s">
        <v>644</v>
      </c>
      <c r="M670">
        <v>-58685</v>
      </c>
      <c r="N670">
        <v>-100.44</v>
      </c>
      <c r="O670" t="s">
        <v>645</v>
      </c>
      <c r="P670" s="428">
        <v>-89.465999999999994</v>
      </c>
      <c r="Q670">
        <v>30489504</v>
      </c>
      <c r="R670" t="s">
        <v>646</v>
      </c>
      <c r="S670">
        <v>8540086</v>
      </c>
      <c r="T670" t="s">
        <v>1198</v>
      </c>
    </row>
    <row r="671" spans="1:20" x14ac:dyDescent="0.25">
      <c r="A671" t="s">
        <v>637</v>
      </c>
      <c r="B671" t="s">
        <v>861</v>
      </c>
      <c r="C671" t="s">
        <v>639</v>
      </c>
      <c r="D671" t="s">
        <v>640</v>
      </c>
      <c r="E671" t="s">
        <v>701</v>
      </c>
      <c r="F671">
        <v>528004120002</v>
      </c>
      <c r="G671" t="s">
        <v>642</v>
      </c>
      <c r="H671">
        <v>856781</v>
      </c>
      <c r="I671" t="s">
        <v>476</v>
      </c>
      <c r="J671">
        <v>202203</v>
      </c>
      <c r="K671">
        <v>43644</v>
      </c>
      <c r="L671" t="s">
        <v>644</v>
      </c>
      <c r="M671">
        <v>-22273</v>
      </c>
      <c r="N671">
        <v>-37.82</v>
      </c>
      <c r="O671" t="s">
        <v>645</v>
      </c>
      <c r="P671" s="428">
        <v>-33.953000000000003</v>
      </c>
      <c r="Q671">
        <v>30489504</v>
      </c>
      <c r="R671" t="s">
        <v>646</v>
      </c>
      <c r="S671">
        <v>8540086</v>
      </c>
      <c r="T671" t="s">
        <v>1198</v>
      </c>
    </row>
    <row r="672" spans="1:20" x14ac:dyDescent="0.25">
      <c r="A672" t="s">
        <v>637</v>
      </c>
      <c r="B672" t="s">
        <v>861</v>
      </c>
      <c r="C672" t="s">
        <v>639</v>
      </c>
      <c r="D672" t="s">
        <v>640</v>
      </c>
      <c r="E672" t="s">
        <v>701</v>
      </c>
      <c r="F672">
        <v>528004120002</v>
      </c>
      <c r="G672" t="s">
        <v>642</v>
      </c>
      <c r="H672">
        <v>856781</v>
      </c>
      <c r="I672" t="s">
        <v>476</v>
      </c>
      <c r="J672">
        <v>202203</v>
      </c>
      <c r="K672">
        <v>43677</v>
      </c>
      <c r="L672" t="s">
        <v>644</v>
      </c>
      <c r="M672">
        <v>-23809</v>
      </c>
      <c r="N672">
        <v>-41.23</v>
      </c>
      <c r="O672" t="s">
        <v>645</v>
      </c>
      <c r="P672" s="428">
        <v>-36.298999999999999</v>
      </c>
      <c r="Q672">
        <v>30489504</v>
      </c>
      <c r="R672" t="s">
        <v>646</v>
      </c>
      <c r="S672">
        <v>8540086</v>
      </c>
      <c r="T672" t="s">
        <v>1198</v>
      </c>
    </row>
    <row r="673" spans="1:20" x14ac:dyDescent="0.25">
      <c r="A673" t="s">
        <v>637</v>
      </c>
      <c r="B673" t="s">
        <v>861</v>
      </c>
      <c r="C673" t="s">
        <v>639</v>
      </c>
      <c r="D673" t="s">
        <v>640</v>
      </c>
      <c r="E673" t="s">
        <v>701</v>
      </c>
      <c r="F673">
        <v>528004120002</v>
      </c>
      <c r="G673" t="s">
        <v>642</v>
      </c>
      <c r="H673">
        <v>856781</v>
      </c>
      <c r="I673" t="s">
        <v>476</v>
      </c>
      <c r="J673">
        <v>202203</v>
      </c>
      <c r="K673">
        <v>43705</v>
      </c>
      <c r="L673" t="s">
        <v>644</v>
      </c>
      <c r="M673">
        <v>-23041</v>
      </c>
      <c r="N673">
        <v>-39.15</v>
      </c>
      <c r="O673" t="s">
        <v>645</v>
      </c>
      <c r="P673" s="428">
        <v>-35.130000000000003</v>
      </c>
      <c r="Q673">
        <v>30489504</v>
      </c>
      <c r="R673" t="s">
        <v>646</v>
      </c>
      <c r="S673">
        <v>8540086</v>
      </c>
      <c r="T673" t="s">
        <v>1198</v>
      </c>
    </row>
    <row r="674" spans="1:20" x14ac:dyDescent="0.25">
      <c r="A674" t="s">
        <v>637</v>
      </c>
      <c r="B674" t="s">
        <v>861</v>
      </c>
      <c r="C674" t="s">
        <v>639</v>
      </c>
      <c r="D674" t="s">
        <v>640</v>
      </c>
      <c r="E674" t="s">
        <v>701</v>
      </c>
      <c r="F674">
        <v>528004120002</v>
      </c>
      <c r="G674" t="s">
        <v>642</v>
      </c>
      <c r="H674">
        <v>856781</v>
      </c>
      <c r="I674" t="s">
        <v>476</v>
      </c>
      <c r="J674">
        <v>202203</v>
      </c>
      <c r="K674">
        <v>43738</v>
      </c>
      <c r="L674" t="s">
        <v>644</v>
      </c>
      <c r="M674">
        <v>-22273</v>
      </c>
      <c r="N674">
        <v>-37.6</v>
      </c>
      <c r="O674" t="s">
        <v>645</v>
      </c>
      <c r="P674" s="428">
        <v>-33.956000000000003</v>
      </c>
      <c r="Q674">
        <v>30489504</v>
      </c>
      <c r="R674" t="s">
        <v>646</v>
      </c>
      <c r="S674">
        <v>8540086</v>
      </c>
      <c r="T674" t="s">
        <v>1198</v>
      </c>
    </row>
    <row r="675" spans="1:20" x14ac:dyDescent="0.25">
      <c r="A675" t="s">
        <v>637</v>
      </c>
      <c r="B675" t="s">
        <v>861</v>
      </c>
      <c r="C675" t="s">
        <v>639</v>
      </c>
      <c r="D675" t="s">
        <v>640</v>
      </c>
      <c r="E675" t="s">
        <v>701</v>
      </c>
      <c r="F675">
        <v>528004120002</v>
      </c>
      <c r="G675" t="s">
        <v>642</v>
      </c>
      <c r="H675">
        <v>856781</v>
      </c>
      <c r="I675" t="s">
        <v>476</v>
      </c>
      <c r="J675">
        <v>202203</v>
      </c>
      <c r="K675">
        <v>43768</v>
      </c>
      <c r="L675" t="s">
        <v>644</v>
      </c>
      <c r="M675">
        <v>-21505</v>
      </c>
      <c r="N675">
        <v>-35.82</v>
      </c>
      <c r="O675" t="s">
        <v>645</v>
      </c>
      <c r="P675" s="428">
        <v>-32.786999999999999</v>
      </c>
      <c r="Q675">
        <v>30489504</v>
      </c>
      <c r="R675" t="s">
        <v>646</v>
      </c>
      <c r="S675">
        <v>8540086</v>
      </c>
      <c r="T675" t="s">
        <v>1198</v>
      </c>
    </row>
    <row r="676" spans="1:20" x14ac:dyDescent="0.25">
      <c r="A676" t="s">
        <v>637</v>
      </c>
      <c r="B676" t="s">
        <v>861</v>
      </c>
      <c r="C676" t="s">
        <v>639</v>
      </c>
      <c r="D676" t="s">
        <v>640</v>
      </c>
      <c r="E676" t="s">
        <v>701</v>
      </c>
      <c r="F676">
        <v>528004120002</v>
      </c>
      <c r="G676" t="s">
        <v>642</v>
      </c>
      <c r="H676">
        <v>856781</v>
      </c>
      <c r="I676" t="s">
        <v>476</v>
      </c>
      <c r="J676">
        <v>202203</v>
      </c>
      <c r="K676">
        <v>43799</v>
      </c>
      <c r="L676" t="s">
        <v>644</v>
      </c>
      <c r="M676">
        <v>-24577</v>
      </c>
      <c r="N676">
        <v>-41.8</v>
      </c>
      <c r="O676" t="s">
        <v>645</v>
      </c>
      <c r="P676" s="428">
        <v>-37.470999999999997</v>
      </c>
      <c r="Q676">
        <v>30489504</v>
      </c>
      <c r="R676" t="s">
        <v>646</v>
      </c>
      <c r="S676">
        <v>8540086</v>
      </c>
      <c r="T676" t="s">
        <v>1198</v>
      </c>
    </row>
    <row r="677" spans="1:20" x14ac:dyDescent="0.25">
      <c r="A677" t="s">
        <v>637</v>
      </c>
      <c r="B677" t="s">
        <v>861</v>
      </c>
      <c r="C677" t="s">
        <v>639</v>
      </c>
      <c r="D677" t="s">
        <v>651</v>
      </c>
      <c r="E677" t="s">
        <v>641</v>
      </c>
      <c r="F677">
        <v>528004120002</v>
      </c>
      <c r="G677" t="s">
        <v>642</v>
      </c>
      <c r="H677">
        <v>583136</v>
      </c>
      <c r="I677" t="s">
        <v>32</v>
      </c>
      <c r="J677">
        <v>202203</v>
      </c>
      <c r="K677">
        <v>43819</v>
      </c>
      <c r="L677" t="s">
        <v>644</v>
      </c>
      <c r="M677">
        <v>-915.82</v>
      </c>
      <c r="N677">
        <v>-1.54</v>
      </c>
      <c r="O677" t="s">
        <v>645</v>
      </c>
      <c r="P677" s="428">
        <v>-1.399</v>
      </c>
      <c r="Q677">
        <v>30489504</v>
      </c>
      <c r="R677" t="s">
        <v>646</v>
      </c>
      <c r="S677">
        <v>8540170</v>
      </c>
      <c r="T677" t="s">
        <v>1202</v>
      </c>
    </row>
    <row r="678" spans="1:20" x14ac:dyDescent="0.25">
      <c r="A678" t="s">
        <v>637</v>
      </c>
      <c r="B678" t="s">
        <v>861</v>
      </c>
      <c r="C678" t="s">
        <v>639</v>
      </c>
      <c r="D678" t="s">
        <v>640</v>
      </c>
      <c r="E678" t="s">
        <v>701</v>
      </c>
      <c r="F678">
        <v>528004120002</v>
      </c>
      <c r="G678" t="s">
        <v>642</v>
      </c>
      <c r="H678">
        <v>856781</v>
      </c>
      <c r="I678" t="s">
        <v>476</v>
      </c>
      <c r="J678">
        <v>202203</v>
      </c>
      <c r="K678">
        <v>43826</v>
      </c>
      <c r="L678" t="s">
        <v>644</v>
      </c>
      <c r="M678">
        <v>-23041</v>
      </c>
      <c r="N678">
        <v>-38.67</v>
      </c>
      <c r="O678" t="s">
        <v>645</v>
      </c>
      <c r="P678" s="428">
        <v>-35.128999999999998</v>
      </c>
      <c r="Q678">
        <v>30489504</v>
      </c>
      <c r="R678" t="s">
        <v>646</v>
      </c>
      <c r="S678">
        <v>8540086</v>
      </c>
      <c r="T678" t="s">
        <v>1198</v>
      </c>
    </row>
    <row r="679" spans="1:20" x14ac:dyDescent="0.25">
      <c r="A679" t="s">
        <v>637</v>
      </c>
      <c r="B679" t="s">
        <v>861</v>
      </c>
      <c r="C679" t="s">
        <v>639</v>
      </c>
      <c r="D679" t="s">
        <v>640</v>
      </c>
      <c r="E679" t="s">
        <v>701</v>
      </c>
      <c r="F679">
        <v>528004120002</v>
      </c>
      <c r="G679" t="s">
        <v>642</v>
      </c>
      <c r="H679">
        <v>856781</v>
      </c>
      <c r="I679" t="s">
        <v>476</v>
      </c>
      <c r="J679">
        <v>202203</v>
      </c>
      <c r="K679">
        <v>43860</v>
      </c>
      <c r="L679" t="s">
        <v>644</v>
      </c>
      <c r="M679">
        <v>-23041</v>
      </c>
      <c r="N679">
        <v>-39.29</v>
      </c>
      <c r="O679" t="s">
        <v>645</v>
      </c>
      <c r="P679" s="428">
        <v>-35.122999999999998</v>
      </c>
      <c r="Q679">
        <v>30489504</v>
      </c>
      <c r="R679" t="s">
        <v>646</v>
      </c>
      <c r="S679">
        <v>8540086</v>
      </c>
      <c r="T679" t="s">
        <v>1198</v>
      </c>
    </row>
    <row r="680" spans="1:20" x14ac:dyDescent="0.25">
      <c r="A680" t="s">
        <v>637</v>
      </c>
      <c r="B680" t="s">
        <v>861</v>
      </c>
      <c r="C680" t="s">
        <v>639</v>
      </c>
      <c r="D680" t="s">
        <v>640</v>
      </c>
      <c r="E680" t="s">
        <v>701</v>
      </c>
      <c r="F680">
        <v>528004120002</v>
      </c>
      <c r="G680" t="s">
        <v>642</v>
      </c>
      <c r="H680">
        <v>856781</v>
      </c>
      <c r="I680" t="s">
        <v>476</v>
      </c>
      <c r="J680">
        <v>202203</v>
      </c>
      <c r="K680">
        <v>43889</v>
      </c>
      <c r="L680" t="s">
        <v>644</v>
      </c>
      <c r="M680">
        <v>-22272</v>
      </c>
      <c r="N680">
        <v>-37.44</v>
      </c>
      <c r="O680" t="s">
        <v>645</v>
      </c>
      <c r="P680" s="428">
        <v>-33.954999999999998</v>
      </c>
      <c r="Q680">
        <v>30489504</v>
      </c>
      <c r="R680" t="s">
        <v>646</v>
      </c>
      <c r="S680">
        <v>8540086</v>
      </c>
      <c r="T680" t="s">
        <v>1198</v>
      </c>
    </row>
    <row r="681" spans="1:20" x14ac:dyDescent="0.25">
      <c r="A681" t="s">
        <v>637</v>
      </c>
      <c r="B681" t="s">
        <v>861</v>
      </c>
      <c r="C681" t="s">
        <v>639</v>
      </c>
      <c r="D681" t="s">
        <v>640</v>
      </c>
      <c r="E681" t="s">
        <v>701</v>
      </c>
      <c r="F681">
        <v>528004120002</v>
      </c>
      <c r="G681" t="s">
        <v>642</v>
      </c>
      <c r="H681">
        <v>856781</v>
      </c>
      <c r="I681" t="s">
        <v>476</v>
      </c>
      <c r="J681">
        <v>202203</v>
      </c>
      <c r="K681">
        <v>43921</v>
      </c>
      <c r="L681" t="s">
        <v>644</v>
      </c>
      <c r="M681">
        <v>-23809</v>
      </c>
      <c r="N681">
        <v>-39.9</v>
      </c>
      <c r="O681" t="s">
        <v>645</v>
      </c>
      <c r="P681" s="428">
        <v>-36.295000000000002</v>
      </c>
      <c r="Q681">
        <v>30489504</v>
      </c>
      <c r="R681" t="s">
        <v>646</v>
      </c>
      <c r="S681">
        <v>8540086</v>
      </c>
      <c r="T681" t="s">
        <v>1198</v>
      </c>
    </row>
    <row r="682" spans="1:20" x14ac:dyDescent="0.25">
      <c r="A682" t="s">
        <v>637</v>
      </c>
      <c r="B682" t="s">
        <v>861</v>
      </c>
      <c r="C682" t="s">
        <v>639</v>
      </c>
      <c r="D682" t="s">
        <v>640</v>
      </c>
      <c r="E682" t="s">
        <v>701</v>
      </c>
      <c r="F682">
        <v>528004120002</v>
      </c>
      <c r="G682" t="s">
        <v>642</v>
      </c>
      <c r="H682">
        <v>856781</v>
      </c>
      <c r="I682" t="s">
        <v>476</v>
      </c>
      <c r="J682">
        <v>202203</v>
      </c>
      <c r="K682">
        <v>43936</v>
      </c>
      <c r="L682" t="s">
        <v>644</v>
      </c>
      <c r="M682">
        <v>1182028</v>
      </c>
      <c r="N682">
        <v>1992.69</v>
      </c>
      <c r="O682" t="s">
        <v>645</v>
      </c>
      <c r="P682" s="428">
        <v>1801.9860000000001</v>
      </c>
      <c r="Q682">
        <v>30489504</v>
      </c>
      <c r="R682" t="s">
        <v>646</v>
      </c>
      <c r="S682">
        <v>8540086</v>
      </c>
      <c r="T682" t="s">
        <v>1203</v>
      </c>
    </row>
    <row r="683" spans="1:20" x14ac:dyDescent="0.25">
      <c r="A683" t="s">
        <v>637</v>
      </c>
      <c r="B683" t="s">
        <v>861</v>
      </c>
      <c r="C683" t="s">
        <v>639</v>
      </c>
      <c r="D683" t="s">
        <v>640</v>
      </c>
      <c r="E683" t="s">
        <v>701</v>
      </c>
      <c r="F683">
        <v>528004120002</v>
      </c>
      <c r="G683" t="s">
        <v>642</v>
      </c>
      <c r="H683">
        <v>856781</v>
      </c>
      <c r="I683" t="s">
        <v>476</v>
      </c>
      <c r="J683">
        <v>202203</v>
      </c>
      <c r="K683">
        <v>43951</v>
      </c>
      <c r="L683" t="s">
        <v>644</v>
      </c>
      <c r="M683">
        <v>-3870</v>
      </c>
      <c r="N683">
        <v>-6.52</v>
      </c>
      <c r="O683" t="s">
        <v>645</v>
      </c>
      <c r="P683" s="428">
        <v>-5.8959999999999999</v>
      </c>
      <c r="Q683">
        <v>30489504</v>
      </c>
      <c r="R683" t="s">
        <v>646</v>
      </c>
      <c r="S683">
        <v>8540086</v>
      </c>
      <c r="T683" t="s">
        <v>1198</v>
      </c>
    </row>
    <row r="684" spans="1:20" x14ac:dyDescent="0.25">
      <c r="A684" t="s">
        <v>637</v>
      </c>
      <c r="B684" t="s">
        <v>861</v>
      </c>
      <c r="C684" t="s">
        <v>639</v>
      </c>
      <c r="D684" t="s">
        <v>651</v>
      </c>
      <c r="E684" t="s">
        <v>641</v>
      </c>
      <c r="F684">
        <v>528004120002</v>
      </c>
      <c r="G684" t="s">
        <v>642</v>
      </c>
      <c r="H684">
        <v>583137</v>
      </c>
      <c r="I684" t="s">
        <v>33</v>
      </c>
      <c r="J684">
        <v>202203</v>
      </c>
      <c r="K684">
        <v>43951</v>
      </c>
      <c r="L684" t="s">
        <v>644</v>
      </c>
      <c r="M684">
        <v>-25557</v>
      </c>
      <c r="N684">
        <v>-43.08</v>
      </c>
      <c r="O684" t="s">
        <v>645</v>
      </c>
      <c r="P684" s="428">
        <v>-38.957000000000001</v>
      </c>
      <c r="Q684">
        <v>30489504</v>
      </c>
      <c r="R684" t="s">
        <v>646</v>
      </c>
      <c r="S684">
        <v>2019529</v>
      </c>
      <c r="T684" t="s">
        <v>1204</v>
      </c>
    </row>
    <row r="685" spans="1:20" x14ac:dyDescent="0.25">
      <c r="A685" t="s">
        <v>637</v>
      </c>
      <c r="B685" t="s">
        <v>861</v>
      </c>
      <c r="C685" t="s">
        <v>639</v>
      </c>
      <c r="D685" t="s">
        <v>651</v>
      </c>
      <c r="E685" t="s">
        <v>641</v>
      </c>
      <c r="F685">
        <v>528004120002</v>
      </c>
      <c r="G685" t="s">
        <v>642</v>
      </c>
      <c r="H685">
        <v>583137</v>
      </c>
      <c r="I685" t="s">
        <v>33</v>
      </c>
      <c r="J685">
        <v>202203</v>
      </c>
      <c r="K685">
        <v>43980</v>
      </c>
      <c r="L685" t="s">
        <v>644</v>
      </c>
      <c r="M685">
        <v>-13219</v>
      </c>
      <c r="N685">
        <v>-21.92</v>
      </c>
      <c r="O685" t="s">
        <v>645</v>
      </c>
      <c r="P685" s="428">
        <v>-20.149999999999999</v>
      </c>
      <c r="Q685">
        <v>30489504</v>
      </c>
      <c r="R685" t="s">
        <v>646</v>
      </c>
      <c r="S685">
        <v>2019529</v>
      </c>
      <c r="T685" t="s">
        <v>1204</v>
      </c>
    </row>
    <row r="686" spans="1:20" x14ac:dyDescent="0.25">
      <c r="A686" t="s">
        <v>637</v>
      </c>
      <c r="B686" t="s">
        <v>861</v>
      </c>
      <c r="C686" t="s">
        <v>639</v>
      </c>
      <c r="D686" t="s">
        <v>651</v>
      </c>
      <c r="E686" t="s">
        <v>641</v>
      </c>
      <c r="F686">
        <v>528004120002</v>
      </c>
      <c r="G686" t="s">
        <v>642</v>
      </c>
      <c r="H686">
        <v>583137</v>
      </c>
      <c r="I686" t="s">
        <v>33</v>
      </c>
      <c r="J686">
        <v>202203</v>
      </c>
      <c r="K686">
        <v>44012</v>
      </c>
      <c r="L686" t="s">
        <v>644</v>
      </c>
      <c r="M686">
        <v>-13219</v>
      </c>
      <c r="N686">
        <v>-22.2</v>
      </c>
      <c r="O686" t="s">
        <v>645</v>
      </c>
      <c r="P686" s="428">
        <v>-20.155000000000001</v>
      </c>
      <c r="Q686">
        <v>30489504</v>
      </c>
      <c r="R686" t="s">
        <v>646</v>
      </c>
      <c r="S686">
        <v>2019529</v>
      </c>
      <c r="T686" t="s">
        <v>1204</v>
      </c>
    </row>
    <row r="687" spans="1:20" x14ac:dyDescent="0.25">
      <c r="A687" t="s">
        <v>637</v>
      </c>
      <c r="B687" t="s">
        <v>861</v>
      </c>
      <c r="C687" t="s">
        <v>639</v>
      </c>
      <c r="D687" t="s">
        <v>651</v>
      </c>
      <c r="E687" t="s">
        <v>641</v>
      </c>
      <c r="F687">
        <v>528004120002</v>
      </c>
      <c r="G687" t="s">
        <v>642</v>
      </c>
      <c r="H687">
        <v>583137</v>
      </c>
      <c r="I687" t="s">
        <v>33</v>
      </c>
      <c r="J687">
        <v>202203</v>
      </c>
      <c r="K687">
        <v>44040</v>
      </c>
      <c r="L687" t="s">
        <v>644</v>
      </c>
      <c r="M687">
        <v>-13218</v>
      </c>
      <c r="N687">
        <v>-22.74</v>
      </c>
      <c r="O687" t="s">
        <v>645</v>
      </c>
      <c r="P687" s="428">
        <v>-20.152000000000001</v>
      </c>
      <c r="Q687">
        <v>30489504</v>
      </c>
      <c r="R687" t="s">
        <v>646</v>
      </c>
      <c r="S687">
        <v>2019529</v>
      </c>
      <c r="T687" t="s">
        <v>1204</v>
      </c>
    </row>
    <row r="688" spans="1:20" x14ac:dyDescent="0.25">
      <c r="A688" t="s">
        <v>637</v>
      </c>
      <c r="B688" t="s">
        <v>861</v>
      </c>
      <c r="C688" t="s">
        <v>639</v>
      </c>
      <c r="D688" t="s">
        <v>651</v>
      </c>
      <c r="E688" t="s">
        <v>641</v>
      </c>
      <c r="F688">
        <v>528004120002</v>
      </c>
      <c r="G688" t="s">
        <v>642</v>
      </c>
      <c r="H688">
        <v>583136</v>
      </c>
      <c r="I688" t="s">
        <v>32</v>
      </c>
      <c r="J688">
        <v>202203</v>
      </c>
      <c r="K688">
        <v>44040</v>
      </c>
      <c r="L688" t="s">
        <v>644</v>
      </c>
      <c r="M688">
        <v>-6928</v>
      </c>
      <c r="N688">
        <v>-11.92</v>
      </c>
      <c r="O688" t="s">
        <v>645</v>
      </c>
      <c r="P688" s="428">
        <v>-10.563000000000001</v>
      </c>
      <c r="Q688">
        <v>30489504</v>
      </c>
      <c r="R688" t="s">
        <v>646</v>
      </c>
      <c r="S688">
        <v>8540170</v>
      </c>
      <c r="T688" t="s">
        <v>1197</v>
      </c>
    </row>
    <row r="689" spans="1:20" x14ac:dyDescent="0.25">
      <c r="A689" t="s">
        <v>637</v>
      </c>
      <c r="B689" t="s">
        <v>861</v>
      </c>
      <c r="C689" t="s">
        <v>639</v>
      </c>
      <c r="D689" t="s">
        <v>651</v>
      </c>
      <c r="E689" t="s">
        <v>641</v>
      </c>
      <c r="F689">
        <v>528004120001</v>
      </c>
      <c r="G689" t="s">
        <v>705</v>
      </c>
      <c r="H689">
        <v>583127</v>
      </c>
      <c r="I689" t="s">
        <v>17</v>
      </c>
      <c r="J689">
        <v>202203</v>
      </c>
      <c r="K689">
        <v>44040</v>
      </c>
      <c r="L689" t="s">
        <v>644</v>
      </c>
      <c r="M689">
        <v>-25314</v>
      </c>
      <c r="N689">
        <v>-43.55</v>
      </c>
      <c r="O689" t="s">
        <v>645</v>
      </c>
      <c r="P689" s="428">
        <v>-38.593000000000004</v>
      </c>
      <c r="Q689">
        <v>30489504</v>
      </c>
      <c r="R689" t="s">
        <v>646</v>
      </c>
      <c r="S689">
        <v>2022965</v>
      </c>
      <c r="T689" t="s">
        <v>1205</v>
      </c>
    </row>
    <row r="690" spans="1:20" x14ac:dyDescent="0.25">
      <c r="A690" t="s">
        <v>637</v>
      </c>
      <c r="B690" t="s">
        <v>861</v>
      </c>
      <c r="C690" t="s">
        <v>639</v>
      </c>
      <c r="D690" t="s">
        <v>651</v>
      </c>
      <c r="E690" t="s">
        <v>641</v>
      </c>
      <c r="F690">
        <v>528004120001</v>
      </c>
      <c r="G690" t="s">
        <v>705</v>
      </c>
      <c r="H690">
        <v>583127</v>
      </c>
      <c r="I690" t="s">
        <v>17</v>
      </c>
      <c r="J690">
        <v>202203</v>
      </c>
      <c r="K690">
        <v>44074</v>
      </c>
      <c r="L690" t="s">
        <v>644</v>
      </c>
      <c r="M690">
        <v>-26186</v>
      </c>
      <c r="N690">
        <v>-46.92</v>
      </c>
      <c r="O690" t="s">
        <v>645</v>
      </c>
      <c r="P690" s="428">
        <v>-39.923000000000002</v>
      </c>
      <c r="Q690">
        <v>30489504</v>
      </c>
      <c r="R690" t="s">
        <v>646</v>
      </c>
      <c r="S690">
        <v>2022965</v>
      </c>
      <c r="T690" t="s">
        <v>1205</v>
      </c>
    </row>
    <row r="691" spans="1:20" x14ac:dyDescent="0.25">
      <c r="A691" t="s">
        <v>637</v>
      </c>
      <c r="B691" t="s">
        <v>861</v>
      </c>
      <c r="C691" t="s">
        <v>639</v>
      </c>
      <c r="D691" t="s">
        <v>651</v>
      </c>
      <c r="E691" t="s">
        <v>641</v>
      </c>
      <c r="F691">
        <v>528004120002</v>
      </c>
      <c r="G691" t="s">
        <v>642</v>
      </c>
      <c r="H691">
        <v>583136</v>
      </c>
      <c r="I691" t="s">
        <v>32</v>
      </c>
      <c r="J691">
        <v>202203</v>
      </c>
      <c r="K691">
        <v>44074</v>
      </c>
      <c r="L691" t="s">
        <v>644</v>
      </c>
      <c r="M691">
        <v>-3917</v>
      </c>
      <c r="N691">
        <v>-7.02</v>
      </c>
      <c r="O691" t="s">
        <v>645</v>
      </c>
      <c r="P691" s="428">
        <v>-5.9729999999999999</v>
      </c>
      <c r="Q691">
        <v>30489504</v>
      </c>
      <c r="R691" t="s">
        <v>646</v>
      </c>
      <c r="S691">
        <v>8540170</v>
      </c>
      <c r="T691" t="s">
        <v>1197</v>
      </c>
    </row>
    <row r="692" spans="1:20" x14ac:dyDescent="0.25">
      <c r="A692" t="s">
        <v>637</v>
      </c>
      <c r="B692" t="s">
        <v>861</v>
      </c>
      <c r="C692" t="s">
        <v>639</v>
      </c>
      <c r="D692" t="s">
        <v>651</v>
      </c>
      <c r="E692" t="s">
        <v>641</v>
      </c>
      <c r="F692">
        <v>528004120002</v>
      </c>
      <c r="G692" t="s">
        <v>642</v>
      </c>
      <c r="H692">
        <v>583137</v>
      </c>
      <c r="I692" t="s">
        <v>33</v>
      </c>
      <c r="J692">
        <v>202203</v>
      </c>
      <c r="K692">
        <v>44074</v>
      </c>
      <c r="L692" t="s">
        <v>644</v>
      </c>
      <c r="M692">
        <v>-13219</v>
      </c>
      <c r="N692">
        <v>-23.68</v>
      </c>
      <c r="O692" t="s">
        <v>645</v>
      </c>
      <c r="P692" s="428">
        <v>-20.149000000000001</v>
      </c>
      <c r="Q692">
        <v>30489504</v>
      </c>
      <c r="R692" t="s">
        <v>646</v>
      </c>
      <c r="S692">
        <v>2019529</v>
      </c>
      <c r="T692" t="s">
        <v>1204</v>
      </c>
    </row>
    <row r="693" spans="1:20" x14ac:dyDescent="0.25">
      <c r="A693" t="s">
        <v>637</v>
      </c>
      <c r="B693" t="s">
        <v>861</v>
      </c>
      <c r="C693" t="s">
        <v>639</v>
      </c>
      <c r="D693" t="s">
        <v>651</v>
      </c>
      <c r="E693" t="s">
        <v>641</v>
      </c>
      <c r="F693">
        <v>528004120002</v>
      </c>
      <c r="G693" t="s">
        <v>642</v>
      </c>
      <c r="H693">
        <v>583137</v>
      </c>
      <c r="I693" t="s">
        <v>33</v>
      </c>
      <c r="J693">
        <v>202203</v>
      </c>
      <c r="K693">
        <v>44104</v>
      </c>
      <c r="L693" t="s">
        <v>644</v>
      </c>
      <c r="M693">
        <v>-13219</v>
      </c>
      <c r="N693">
        <v>-23.95</v>
      </c>
      <c r="O693" t="s">
        <v>645</v>
      </c>
      <c r="P693" s="428">
        <v>-20.148</v>
      </c>
      <c r="Q693">
        <v>30489504</v>
      </c>
      <c r="R693" t="s">
        <v>646</v>
      </c>
      <c r="S693">
        <v>2019529</v>
      </c>
      <c r="T693" t="s">
        <v>1204</v>
      </c>
    </row>
    <row r="694" spans="1:20" x14ac:dyDescent="0.25">
      <c r="A694" t="s">
        <v>637</v>
      </c>
      <c r="B694" t="s">
        <v>861</v>
      </c>
      <c r="C694" t="s">
        <v>639</v>
      </c>
      <c r="D694" t="s">
        <v>651</v>
      </c>
      <c r="E694" t="s">
        <v>641</v>
      </c>
      <c r="F694">
        <v>528004120002</v>
      </c>
      <c r="G694" t="s">
        <v>642</v>
      </c>
      <c r="H694">
        <v>583136</v>
      </c>
      <c r="I694" t="s">
        <v>32</v>
      </c>
      <c r="J694">
        <v>202203</v>
      </c>
      <c r="K694">
        <v>44104</v>
      </c>
      <c r="L694" t="s">
        <v>644</v>
      </c>
      <c r="M694">
        <v>-5748</v>
      </c>
      <c r="N694">
        <v>-10.42</v>
      </c>
      <c r="O694" t="s">
        <v>645</v>
      </c>
      <c r="P694" s="428">
        <v>-8.766</v>
      </c>
      <c r="Q694">
        <v>30489504</v>
      </c>
      <c r="R694" t="s">
        <v>646</v>
      </c>
      <c r="S694">
        <v>8540170</v>
      </c>
      <c r="T694" t="s">
        <v>1197</v>
      </c>
    </row>
    <row r="695" spans="1:20" x14ac:dyDescent="0.25">
      <c r="A695" t="s">
        <v>637</v>
      </c>
      <c r="B695" t="s">
        <v>861</v>
      </c>
      <c r="C695" t="s">
        <v>639</v>
      </c>
      <c r="D695" t="s">
        <v>651</v>
      </c>
      <c r="E695" t="s">
        <v>641</v>
      </c>
      <c r="F695">
        <v>528004120001</v>
      </c>
      <c r="G695" t="s">
        <v>705</v>
      </c>
      <c r="H695">
        <v>583127</v>
      </c>
      <c r="I695" t="s">
        <v>17</v>
      </c>
      <c r="J695">
        <v>202203</v>
      </c>
      <c r="K695">
        <v>44104</v>
      </c>
      <c r="L695" t="s">
        <v>644</v>
      </c>
      <c r="M695">
        <v>-26187</v>
      </c>
      <c r="N695">
        <v>-47.45</v>
      </c>
      <c r="O695" t="s">
        <v>645</v>
      </c>
      <c r="P695" s="428">
        <v>-39.917999999999999</v>
      </c>
      <c r="Q695">
        <v>30489504</v>
      </c>
      <c r="R695" t="s">
        <v>646</v>
      </c>
      <c r="S695">
        <v>2022965</v>
      </c>
      <c r="T695" t="s">
        <v>1205</v>
      </c>
    </row>
    <row r="696" spans="1:20" x14ac:dyDescent="0.25">
      <c r="A696" t="s">
        <v>637</v>
      </c>
      <c r="B696" t="s">
        <v>861</v>
      </c>
      <c r="C696" t="s">
        <v>639</v>
      </c>
      <c r="D696" t="s">
        <v>651</v>
      </c>
      <c r="E696" t="s">
        <v>641</v>
      </c>
      <c r="F696">
        <v>528004120001</v>
      </c>
      <c r="G696" t="s">
        <v>705</v>
      </c>
      <c r="H696">
        <v>583127</v>
      </c>
      <c r="I696" t="s">
        <v>17</v>
      </c>
      <c r="J696">
        <v>202203</v>
      </c>
      <c r="K696">
        <v>44133</v>
      </c>
      <c r="L696" t="s">
        <v>644</v>
      </c>
      <c r="M696">
        <v>-26187</v>
      </c>
      <c r="N696">
        <v>-46.66</v>
      </c>
      <c r="O696" t="s">
        <v>645</v>
      </c>
      <c r="P696" s="428">
        <v>-39.917999999999999</v>
      </c>
      <c r="Q696">
        <v>30489504</v>
      </c>
      <c r="R696" t="s">
        <v>646</v>
      </c>
      <c r="S696">
        <v>2022965</v>
      </c>
      <c r="T696" t="s">
        <v>1205</v>
      </c>
    </row>
    <row r="697" spans="1:20" x14ac:dyDescent="0.25">
      <c r="A697" t="s">
        <v>637</v>
      </c>
      <c r="B697" t="s">
        <v>861</v>
      </c>
      <c r="C697" t="s">
        <v>639</v>
      </c>
      <c r="D697" t="s">
        <v>651</v>
      </c>
      <c r="E697" t="s">
        <v>641</v>
      </c>
      <c r="F697">
        <v>528004120002</v>
      </c>
      <c r="G697" t="s">
        <v>642</v>
      </c>
      <c r="H697">
        <v>583137</v>
      </c>
      <c r="I697" t="s">
        <v>33</v>
      </c>
      <c r="J697">
        <v>202203</v>
      </c>
      <c r="K697">
        <v>44133</v>
      </c>
      <c r="L697" t="s">
        <v>644</v>
      </c>
      <c r="M697">
        <v>-13219</v>
      </c>
      <c r="N697">
        <v>-23.56</v>
      </c>
      <c r="O697" t="s">
        <v>645</v>
      </c>
      <c r="P697" s="428">
        <v>-20.155999999999999</v>
      </c>
      <c r="Q697">
        <v>30489504</v>
      </c>
      <c r="R697" t="s">
        <v>646</v>
      </c>
      <c r="S697">
        <v>2019529</v>
      </c>
      <c r="T697" t="s">
        <v>1204</v>
      </c>
    </row>
    <row r="698" spans="1:20" x14ac:dyDescent="0.25">
      <c r="A698" t="s">
        <v>637</v>
      </c>
      <c r="B698" t="s">
        <v>861</v>
      </c>
      <c r="C698" t="s">
        <v>639</v>
      </c>
      <c r="D698" t="s">
        <v>651</v>
      </c>
      <c r="E698" t="s">
        <v>641</v>
      </c>
      <c r="F698">
        <v>528004120002</v>
      </c>
      <c r="G698" t="s">
        <v>642</v>
      </c>
      <c r="H698">
        <v>583136</v>
      </c>
      <c r="I698" t="s">
        <v>32</v>
      </c>
      <c r="J698">
        <v>202203</v>
      </c>
      <c r="K698">
        <v>44133</v>
      </c>
      <c r="L698" t="s">
        <v>644</v>
      </c>
      <c r="M698">
        <v>-4833</v>
      </c>
      <c r="N698">
        <v>-8.61</v>
      </c>
      <c r="O698" t="s">
        <v>645</v>
      </c>
      <c r="P698" s="428">
        <v>-7.3659999999999997</v>
      </c>
      <c r="Q698">
        <v>30489504</v>
      </c>
      <c r="R698" t="s">
        <v>646</v>
      </c>
      <c r="S698">
        <v>8540170</v>
      </c>
      <c r="T698" t="s">
        <v>1197</v>
      </c>
    </row>
    <row r="699" spans="1:20" x14ac:dyDescent="0.25">
      <c r="A699" t="s">
        <v>637</v>
      </c>
      <c r="B699" t="s">
        <v>861</v>
      </c>
      <c r="C699" t="s">
        <v>639</v>
      </c>
      <c r="D699" t="s">
        <v>651</v>
      </c>
      <c r="E699" t="s">
        <v>641</v>
      </c>
      <c r="F699">
        <v>528004120002</v>
      </c>
      <c r="G699" t="s">
        <v>642</v>
      </c>
      <c r="H699">
        <v>583137</v>
      </c>
      <c r="I699" t="s">
        <v>33</v>
      </c>
      <c r="J699">
        <v>202203</v>
      </c>
      <c r="K699">
        <v>44165</v>
      </c>
      <c r="L699" t="s">
        <v>644</v>
      </c>
      <c r="M699">
        <v>-13219</v>
      </c>
      <c r="N699">
        <v>-23.58</v>
      </c>
      <c r="O699" t="s">
        <v>645</v>
      </c>
      <c r="P699" s="428">
        <v>-20.151</v>
      </c>
      <c r="Q699">
        <v>30489504</v>
      </c>
      <c r="R699" t="s">
        <v>646</v>
      </c>
      <c r="S699">
        <v>2019529</v>
      </c>
      <c r="T699" t="s">
        <v>1204</v>
      </c>
    </row>
    <row r="700" spans="1:20" x14ac:dyDescent="0.25">
      <c r="A700" t="s">
        <v>637</v>
      </c>
      <c r="B700" t="s">
        <v>861</v>
      </c>
      <c r="C700" t="s">
        <v>639</v>
      </c>
      <c r="D700" t="s">
        <v>651</v>
      </c>
      <c r="E700" t="s">
        <v>641</v>
      </c>
      <c r="F700">
        <v>528004120002</v>
      </c>
      <c r="G700" t="s">
        <v>642</v>
      </c>
      <c r="H700">
        <v>583136</v>
      </c>
      <c r="I700" t="s">
        <v>32</v>
      </c>
      <c r="J700">
        <v>202203</v>
      </c>
      <c r="K700">
        <v>44165</v>
      </c>
      <c r="L700" t="s">
        <v>644</v>
      </c>
      <c r="M700">
        <v>-4834</v>
      </c>
      <c r="N700">
        <v>-8.6199999999999992</v>
      </c>
      <c r="O700" t="s">
        <v>645</v>
      </c>
      <c r="P700" s="428">
        <v>-7.3659999999999997</v>
      </c>
      <c r="Q700">
        <v>30489504</v>
      </c>
      <c r="R700" t="s">
        <v>646</v>
      </c>
      <c r="S700">
        <v>8540170</v>
      </c>
      <c r="T700" t="s">
        <v>1197</v>
      </c>
    </row>
    <row r="701" spans="1:20" x14ac:dyDescent="0.25">
      <c r="A701" t="s">
        <v>637</v>
      </c>
      <c r="B701" t="s">
        <v>861</v>
      </c>
      <c r="C701" t="s">
        <v>639</v>
      </c>
      <c r="D701" t="s">
        <v>651</v>
      </c>
      <c r="E701" t="s">
        <v>641</v>
      </c>
      <c r="F701">
        <v>528004120001</v>
      </c>
      <c r="G701" t="s">
        <v>705</v>
      </c>
      <c r="H701">
        <v>583127</v>
      </c>
      <c r="I701" t="s">
        <v>17</v>
      </c>
      <c r="J701">
        <v>202203</v>
      </c>
      <c r="K701">
        <v>44165</v>
      </c>
      <c r="L701" t="s">
        <v>644</v>
      </c>
      <c r="M701">
        <v>-26186</v>
      </c>
      <c r="N701">
        <v>-46.71</v>
      </c>
      <c r="O701" t="s">
        <v>645</v>
      </c>
      <c r="P701" s="428">
        <v>-39.917000000000002</v>
      </c>
      <c r="Q701">
        <v>30489504</v>
      </c>
      <c r="R701" t="s">
        <v>646</v>
      </c>
      <c r="S701">
        <v>2022965</v>
      </c>
      <c r="T701" t="s">
        <v>1205</v>
      </c>
    </row>
    <row r="702" spans="1:20" x14ac:dyDescent="0.25">
      <c r="A702" t="s">
        <v>637</v>
      </c>
      <c r="B702" t="s">
        <v>861</v>
      </c>
      <c r="C702" t="s">
        <v>639</v>
      </c>
      <c r="D702" t="s">
        <v>651</v>
      </c>
      <c r="E702" t="s">
        <v>641</v>
      </c>
      <c r="F702">
        <v>528004120002</v>
      </c>
      <c r="G702" t="s">
        <v>642</v>
      </c>
      <c r="H702">
        <v>583137</v>
      </c>
      <c r="I702" t="s">
        <v>33</v>
      </c>
      <c r="J702">
        <v>202203</v>
      </c>
      <c r="K702">
        <v>44194</v>
      </c>
      <c r="L702" t="s">
        <v>644</v>
      </c>
      <c r="M702">
        <v>-13219</v>
      </c>
      <c r="N702">
        <v>-24.17</v>
      </c>
      <c r="O702" t="s">
        <v>645</v>
      </c>
      <c r="P702" s="428">
        <v>-20.149999999999999</v>
      </c>
      <c r="Q702">
        <v>30489504</v>
      </c>
      <c r="R702" t="s">
        <v>646</v>
      </c>
      <c r="S702">
        <v>2019529</v>
      </c>
      <c r="T702" t="s">
        <v>1204</v>
      </c>
    </row>
    <row r="703" spans="1:20" x14ac:dyDescent="0.25">
      <c r="A703" t="s">
        <v>637</v>
      </c>
      <c r="B703" t="s">
        <v>861</v>
      </c>
      <c r="C703" t="s">
        <v>639</v>
      </c>
      <c r="D703" t="s">
        <v>651</v>
      </c>
      <c r="E703" t="s">
        <v>641</v>
      </c>
      <c r="F703">
        <v>528004120002</v>
      </c>
      <c r="G703" t="s">
        <v>642</v>
      </c>
      <c r="H703">
        <v>583136</v>
      </c>
      <c r="I703" t="s">
        <v>32</v>
      </c>
      <c r="J703">
        <v>202203</v>
      </c>
      <c r="K703">
        <v>44194</v>
      </c>
      <c r="L703" t="s">
        <v>644</v>
      </c>
      <c r="M703">
        <v>-4833</v>
      </c>
      <c r="N703">
        <v>-8.84</v>
      </c>
      <c r="O703" t="s">
        <v>645</v>
      </c>
      <c r="P703" s="428">
        <v>-7.37</v>
      </c>
      <c r="Q703">
        <v>30489504</v>
      </c>
      <c r="R703" t="s">
        <v>646</v>
      </c>
      <c r="S703">
        <v>8540170</v>
      </c>
      <c r="T703" t="s">
        <v>1197</v>
      </c>
    </row>
    <row r="704" spans="1:20" x14ac:dyDescent="0.25">
      <c r="A704" t="s">
        <v>637</v>
      </c>
      <c r="B704" t="s">
        <v>861</v>
      </c>
      <c r="C704" t="s">
        <v>639</v>
      </c>
      <c r="D704" t="s">
        <v>651</v>
      </c>
      <c r="E704" t="s">
        <v>641</v>
      </c>
      <c r="F704">
        <v>528004120002</v>
      </c>
      <c r="G704" t="s">
        <v>642</v>
      </c>
      <c r="H704">
        <v>583136</v>
      </c>
      <c r="I704" t="s">
        <v>32</v>
      </c>
      <c r="J704">
        <v>202203</v>
      </c>
      <c r="K704">
        <v>44224</v>
      </c>
      <c r="L704" t="s">
        <v>644</v>
      </c>
      <c r="M704">
        <v>-4833</v>
      </c>
      <c r="N704">
        <v>-9.0399999999999991</v>
      </c>
      <c r="O704" t="s">
        <v>645</v>
      </c>
      <c r="P704" s="428">
        <v>-7.3689999999999998</v>
      </c>
      <c r="Q704">
        <v>30489504</v>
      </c>
      <c r="R704" t="s">
        <v>646</v>
      </c>
      <c r="S704">
        <v>8540170</v>
      </c>
      <c r="T704" t="s">
        <v>1197</v>
      </c>
    </row>
    <row r="705" spans="1:20" x14ac:dyDescent="0.25">
      <c r="A705" t="s">
        <v>637</v>
      </c>
      <c r="B705" t="s">
        <v>861</v>
      </c>
      <c r="C705" t="s">
        <v>639</v>
      </c>
      <c r="D705" t="s">
        <v>651</v>
      </c>
      <c r="E705" t="s">
        <v>641</v>
      </c>
      <c r="F705">
        <v>528004120002</v>
      </c>
      <c r="G705" t="s">
        <v>642</v>
      </c>
      <c r="H705">
        <v>583137</v>
      </c>
      <c r="I705" t="s">
        <v>33</v>
      </c>
      <c r="J705">
        <v>202203</v>
      </c>
      <c r="K705">
        <v>44224</v>
      </c>
      <c r="L705" t="s">
        <v>644</v>
      </c>
      <c r="M705">
        <v>-13219</v>
      </c>
      <c r="N705">
        <v>-24.72</v>
      </c>
      <c r="O705" t="s">
        <v>645</v>
      </c>
      <c r="P705" s="428">
        <v>-20.149000000000001</v>
      </c>
      <c r="Q705">
        <v>30489504</v>
      </c>
      <c r="R705" t="s">
        <v>646</v>
      </c>
      <c r="S705">
        <v>2019529</v>
      </c>
      <c r="T705" t="s">
        <v>1204</v>
      </c>
    </row>
    <row r="706" spans="1:20" x14ac:dyDescent="0.25">
      <c r="A706" t="s">
        <v>637</v>
      </c>
      <c r="B706" t="s">
        <v>861</v>
      </c>
      <c r="C706" t="s">
        <v>639</v>
      </c>
      <c r="D706" t="s">
        <v>651</v>
      </c>
      <c r="E706" t="s">
        <v>641</v>
      </c>
      <c r="F706">
        <v>528004120001</v>
      </c>
      <c r="G706" t="s">
        <v>705</v>
      </c>
      <c r="H706">
        <v>583127</v>
      </c>
      <c r="I706" t="s">
        <v>17</v>
      </c>
      <c r="J706">
        <v>202203</v>
      </c>
      <c r="K706">
        <v>44224</v>
      </c>
      <c r="L706" t="s">
        <v>644</v>
      </c>
      <c r="M706">
        <v>-52374</v>
      </c>
      <c r="N706">
        <v>-97.95</v>
      </c>
      <c r="O706" t="s">
        <v>645</v>
      </c>
      <c r="P706" s="428">
        <v>-79.84</v>
      </c>
      <c r="Q706">
        <v>30489504</v>
      </c>
      <c r="R706" t="s">
        <v>646</v>
      </c>
      <c r="S706">
        <v>2022965</v>
      </c>
      <c r="T706" t="s">
        <v>1205</v>
      </c>
    </row>
    <row r="707" spans="1:20" x14ac:dyDescent="0.25">
      <c r="A707" t="s">
        <v>637</v>
      </c>
      <c r="B707" t="s">
        <v>861</v>
      </c>
      <c r="C707" t="s">
        <v>639</v>
      </c>
      <c r="D707" t="s">
        <v>651</v>
      </c>
      <c r="E707" t="s">
        <v>641</v>
      </c>
      <c r="F707">
        <v>528004120002</v>
      </c>
      <c r="G707" t="s">
        <v>642</v>
      </c>
      <c r="H707">
        <v>583137</v>
      </c>
      <c r="I707" t="s">
        <v>33</v>
      </c>
      <c r="J707">
        <v>202203</v>
      </c>
      <c r="K707">
        <v>44255</v>
      </c>
      <c r="L707" t="s">
        <v>644</v>
      </c>
      <c r="M707">
        <v>-12338</v>
      </c>
      <c r="N707">
        <v>-22.83</v>
      </c>
      <c r="O707" t="s">
        <v>645</v>
      </c>
      <c r="P707" s="428">
        <v>-18.809000000000001</v>
      </c>
      <c r="Q707">
        <v>30489504</v>
      </c>
      <c r="R707" t="s">
        <v>646</v>
      </c>
      <c r="S707">
        <v>2019529</v>
      </c>
      <c r="T707" t="s">
        <v>1204</v>
      </c>
    </row>
    <row r="708" spans="1:20" x14ac:dyDescent="0.25">
      <c r="A708" t="s">
        <v>637</v>
      </c>
      <c r="B708" t="s">
        <v>861</v>
      </c>
      <c r="C708" t="s">
        <v>639</v>
      </c>
      <c r="D708" t="s">
        <v>651</v>
      </c>
      <c r="E708" t="s">
        <v>641</v>
      </c>
      <c r="F708">
        <v>528004120002</v>
      </c>
      <c r="G708" t="s">
        <v>642</v>
      </c>
      <c r="H708">
        <v>583136</v>
      </c>
      <c r="I708" t="s">
        <v>32</v>
      </c>
      <c r="J708">
        <v>202203</v>
      </c>
      <c r="K708">
        <v>44255</v>
      </c>
      <c r="L708" t="s">
        <v>644</v>
      </c>
      <c r="M708">
        <v>-4511</v>
      </c>
      <c r="N708">
        <v>-8.35</v>
      </c>
      <c r="O708" t="s">
        <v>645</v>
      </c>
      <c r="P708" s="428">
        <v>-6.8789999999999996</v>
      </c>
      <c r="Q708">
        <v>30489504</v>
      </c>
      <c r="R708" t="s">
        <v>646</v>
      </c>
      <c r="S708">
        <v>8540170</v>
      </c>
      <c r="T708" t="s">
        <v>1197</v>
      </c>
    </row>
    <row r="709" spans="1:20" x14ac:dyDescent="0.25">
      <c r="A709" t="s">
        <v>637</v>
      </c>
      <c r="B709" t="s">
        <v>861</v>
      </c>
      <c r="C709" t="s">
        <v>639</v>
      </c>
      <c r="D709" t="s">
        <v>651</v>
      </c>
      <c r="E709" t="s">
        <v>641</v>
      </c>
      <c r="F709">
        <v>528004120002</v>
      </c>
      <c r="G709" t="s">
        <v>642</v>
      </c>
      <c r="H709">
        <v>583136</v>
      </c>
      <c r="I709" t="s">
        <v>32</v>
      </c>
      <c r="J709">
        <v>202203</v>
      </c>
      <c r="K709">
        <v>44286</v>
      </c>
      <c r="L709" t="s">
        <v>644</v>
      </c>
      <c r="M709">
        <v>-5317</v>
      </c>
      <c r="N709">
        <v>-9.91</v>
      </c>
      <c r="O709" t="s">
        <v>645</v>
      </c>
      <c r="P709" s="428">
        <v>-8.1029999999999998</v>
      </c>
      <c r="Q709">
        <v>30489504</v>
      </c>
      <c r="R709" t="s">
        <v>646</v>
      </c>
      <c r="S709">
        <v>8540170</v>
      </c>
      <c r="T709" t="s">
        <v>1197</v>
      </c>
    </row>
    <row r="710" spans="1:20" x14ac:dyDescent="0.25">
      <c r="A710" t="s">
        <v>637</v>
      </c>
      <c r="B710" t="s">
        <v>859</v>
      </c>
      <c r="C710" t="s">
        <v>639</v>
      </c>
      <c r="D710" t="s">
        <v>640</v>
      </c>
      <c r="E710" t="s">
        <v>652</v>
      </c>
      <c r="F710">
        <v>528004120010</v>
      </c>
      <c r="G710" t="s">
        <v>653</v>
      </c>
      <c r="H710" t="s">
        <v>215</v>
      </c>
      <c r="I710" t="s">
        <v>216</v>
      </c>
      <c r="J710">
        <v>202203</v>
      </c>
      <c r="K710">
        <v>44286</v>
      </c>
      <c r="L710" t="s">
        <v>727</v>
      </c>
      <c r="M710">
        <v>-2857</v>
      </c>
      <c r="N710">
        <v>-2857</v>
      </c>
      <c r="O710" t="s">
        <v>645</v>
      </c>
      <c r="P710" s="428">
        <v>-2336.0590000000002</v>
      </c>
      <c r="Q710">
        <v>12665089</v>
      </c>
      <c r="T710" t="s">
        <v>1206</v>
      </c>
    </row>
    <row r="711" spans="1:20" x14ac:dyDescent="0.25">
      <c r="A711" t="s">
        <v>637</v>
      </c>
      <c r="B711" t="s">
        <v>858</v>
      </c>
      <c r="C711" t="s">
        <v>639</v>
      </c>
      <c r="D711" t="s">
        <v>651</v>
      </c>
      <c r="E711" t="s">
        <v>652</v>
      </c>
      <c r="F711">
        <v>528004120010</v>
      </c>
      <c r="G711" t="s">
        <v>653</v>
      </c>
      <c r="H711" t="s">
        <v>217</v>
      </c>
      <c r="I711" t="s">
        <v>218</v>
      </c>
      <c r="J711">
        <v>202203</v>
      </c>
      <c r="K711">
        <v>44286</v>
      </c>
      <c r="L711" t="s">
        <v>727</v>
      </c>
      <c r="M711">
        <v>-855.47</v>
      </c>
      <c r="N711">
        <v>-855.47</v>
      </c>
      <c r="O711" t="s">
        <v>645</v>
      </c>
      <c r="P711" s="428">
        <v>-699.48500000000001</v>
      </c>
      <c r="Q711">
        <v>12665089</v>
      </c>
      <c r="T711" t="s">
        <v>1207</v>
      </c>
    </row>
    <row r="712" spans="1:20" x14ac:dyDescent="0.25">
      <c r="A712" t="s">
        <v>637</v>
      </c>
      <c r="B712" t="s">
        <v>861</v>
      </c>
      <c r="C712" t="s">
        <v>639</v>
      </c>
      <c r="D712" t="s">
        <v>651</v>
      </c>
      <c r="E712" t="s">
        <v>641</v>
      </c>
      <c r="F712">
        <v>528004120002</v>
      </c>
      <c r="G712" t="s">
        <v>642</v>
      </c>
      <c r="H712">
        <v>583137</v>
      </c>
      <c r="I712" t="s">
        <v>33</v>
      </c>
      <c r="J712">
        <v>202203</v>
      </c>
      <c r="K712">
        <v>44295</v>
      </c>
      <c r="L712" t="s">
        <v>644</v>
      </c>
      <c r="M712">
        <v>136748</v>
      </c>
      <c r="N712">
        <v>244.76</v>
      </c>
      <c r="O712" t="s">
        <v>645</v>
      </c>
      <c r="P712" s="428">
        <v>208.471</v>
      </c>
      <c r="Q712">
        <v>30489504</v>
      </c>
      <c r="R712" t="s">
        <v>646</v>
      </c>
      <c r="S712">
        <v>2019529</v>
      </c>
      <c r="T712" t="s">
        <v>1208</v>
      </c>
    </row>
    <row r="713" spans="1:20" x14ac:dyDescent="0.25">
      <c r="A713" t="s">
        <v>637</v>
      </c>
      <c r="B713" t="s">
        <v>861</v>
      </c>
      <c r="C713" t="s">
        <v>639</v>
      </c>
      <c r="D713" t="s">
        <v>651</v>
      </c>
      <c r="E713" t="s">
        <v>641</v>
      </c>
      <c r="F713">
        <v>528004120002</v>
      </c>
      <c r="G713" t="s">
        <v>642</v>
      </c>
      <c r="H713">
        <v>583136</v>
      </c>
      <c r="I713" t="s">
        <v>32</v>
      </c>
      <c r="J713">
        <v>202203</v>
      </c>
      <c r="K713">
        <v>44301</v>
      </c>
      <c r="L713" t="s">
        <v>644</v>
      </c>
      <c r="M713">
        <v>40452</v>
      </c>
      <c r="N713">
        <v>72.400000000000006</v>
      </c>
      <c r="O713" t="s">
        <v>645</v>
      </c>
      <c r="P713" s="428">
        <v>61.665999999999997</v>
      </c>
      <c r="Q713">
        <v>30489504</v>
      </c>
      <c r="R713" t="s">
        <v>646</v>
      </c>
      <c r="S713">
        <v>8540170</v>
      </c>
      <c r="T713" t="s">
        <v>1209</v>
      </c>
    </row>
    <row r="714" spans="1:20" x14ac:dyDescent="0.25">
      <c r="A714" t="s">
        <v>637</v>
      </c>
      <c r="B714" t="s">
        <v>849</v>
      </c>
      <c r="C714" t="s">
        <v>639</v>
      </c>
      <c r="D714" t="s">
        <v>640</v>
      </c>
      <c r="E714" t="s">
        <v>648</v>
      </c>
      <c r="F714">
        <v>528004120010</v>
      </c>
      <c r="G714" t="s">
        <v>653</v>
      </c>
      <c r="H714" t="s">
        <v>213</v>
      </c>
      <c r="I714" t="s">
        <v>850</v>
      </c>
      <c r="J714">
        <v>202203</v>
      </c>
      <c r="K714">
        <v>44316</v>
      </c>
      <c r="L714" t="s">
        <v>727</v>
      </c>
      <c r="M714">
        <v>-618.29</v>
      </c>
      <c r="N714">
        <v>-618.29</v>
      </c>
      <c r="O714" t="s">
        <v>645</v>
      </c>
      <c r="P714" s="428">
        <v>-526.62099999999998</v>
      </c>
      <c r="Q714">
        <v>12665089</v>
      </c>
      <c r="T714" t="s">
        <v>1210</v>
      </c>
    </row>
    <row r="715" spans="1:20" x14ac:dyDescent="0.25">
      <c r="A715" t="s">
        <v>637</v>
      </c>
      <c r="B715" t="s">
        <v>849</v>
      </c>
      <c r="C715" t="s">
        <v>639</v>
      </c>
      <c r="D715" t="s">
        <v>640</v>
      </c>
      <c r="E715" t="s">
        <v>648</v>
      </c>
      <c r="F715">
        <v>528004120010</v>
      </c>
      <c r="G715" t="s">
        <v>653</v>
      </c>
      <c r="H715" t="s">
        <v>213</v>
      </c>
      <c r="I715" t="s">
        <v>850</v>
      </c>
      <c r="J715">
        <v>202203</v>
      </c>
      <c r="K715">
        <v>44347</v>
      </c>
      <c r="L715" t="s">
        <v>727</v>
      </c>
      <c r="M715">
        <v>-1586.59</v>
      </c>
      <c r="N715">
        <v>-1586.59</v>
      </c>
      <c r="O715" t="s">
        <v>645</v>
      </c>
      <c r="P715" s="428">
        <v>-1308.355</v>
      </c>
      <c r="Q715">
        <v>12665089</v>
      </c>
      <c r="T715" t="s">
        <v>1210</v>
      </c>
    </row>
    <row r="716" spans="1:20" x14ac:dyDescent="0.25">
      <c r="A716" t="s">
        <v>637</v>
      </c>
      <c r="B716" t="s">
        <v>849</v>
      </c>
      <c r="C716" t="s">
        <v>639</v>
      </c>
      <c r="D716" t="s">
        <v>640</v>
      </c>
      <c r="E716" t="s">
        <v>648</v>
      </c>
      <c r="F716">
        <v>528004120010</v>
      </c>
      <c r="G716" t="s">
        <v>653</v>
      </c>
      <c r="H716" t="s">
        <v>213</v>
      </c>
      <c r="I716" t="s">
        <v>850</v>
      </c>
      <c r="J716">
        <v>202203</v>
      </c>
      <c r="K716">
        <v>44408</v>
      </c>
      <c r="L716" t="s">
        <v>727</v>
      </c>
      <c r="M716">
        <v>-2017.24</v>
      </c>
      <c r="N716">
        <v>-2017.24</v>
      </c>
      <c r="O716" t="s">
        <v>645</v>
      </c>
      <c r="P716" s="428">
        <v>-1694.846</v>
      </c>
      <c r="Q716">
        <v>12665089</v>
      </c>
      <c r="T716" t="s">
        <v>1210</v>
      </c>
    </row>
    <row r="717" spans="1:20" x14ac:dyDescent="0.25">
      <c r="A717" t="s">
        <v>637</v>
      </c>
      <c r="B717" t="s">
        <v>858</v>
      </c>
      <c r="C717" t="s">
        <v>639</v>
      </c>
      <c r="D717" t="s">
        <v>640</v>
      </c>
      <c r="E717" t="s">
        <v>652</v>
      </c>
      <c r="F717">
        <v>528004120010</v>
      </c>
      <c r="G717" t="s">
        <v>653</v>
      </c>
      <c r="H717" t="s">
        <v>217</v>
      </c>
      <c r="I717" t="s">
        <v>218</v>
      </c>
      <c r="J717">
        <v>202203</v>
      </c>
      <c r="K717">
        <v>44408</v>
      </c>
      <c r="L717" t="s">
        <v>727</v>
      </c>
      <c r="M717">
        <v>-2144.6999999999998</v>
      </c>
      <c r="N717">
        <v>-2144.6999999999998</v>
      </c>
      <c r="O717" t="s">
        <v>645</v>
      </c>
      <c r="P717" s="428">
        <v>-1801.9359999999999</v>
      </c>
      <c r="Q717">
        <v>12665089</v>
      </c>
      <c r="T717" t="s">
        <v>1211</v>
      </c>
    </row>
    <row r="718" spans="1:20" x14ac:dyDescent="0.25">
      <c r="A718" t="s">
        <v>637</v>
      </c>
      <c r="B718" t="s">
        <v>859</v>
      </c>
      <c r="C718" t="s">
        <v>639</v>
      </c>
      <c r="D718" t="s">
        <v>640</v>
      </c>
      <c r="E718" t="s">
        <v>652</v>
      </c>
      <c r="F718">
        <v>528004120010</v>
      </c>
      <c r="G718" t="s">
        <v>653</v>
      </c>
      <c r="H718" t="s">
        <v>215</v>
      </c>
      <c r="I718" t="s">
        <v>216</v>
      </c>
      <c r="J718">
        <v>202203</v>
      </c>
      <c r="K718">
        <v>44408</v>
      </c>
      <c r="L718" t="s">
        <v>727</v>
      </c>
      <c r="M718">
        <v>-3375.13</v>
      </c>
      <c r="N718">
        <v>-3375.13</v>
      </c>
      <c r="O718" t="s">
        <v>645</v>
      </c>
      <c r="P718" s="428">
        <v>-2835.7190000000001</v>
      </c>
      <c r="Q718">
        <v>12665089</v>
      </c>
      <c r="T718" t="s">
        <v>1206</v>
      </c>
    </row>
    <row r="719" spans="1:20" x14ac:dyDescent="0.25">
      <c r="A719" t="s">
        <v>637</v>
      </c>
      <c r="B719" t="s">
        <v>849</v>
      </c>
      <c r="C719" t="s">
        <v>639</v>
      </c>
      <c r="D719" t="s">
        <v>640</v>
      </c>
      <c r="E719" t="s">
        <v>648</v>
      </c>
      <c r="F719">
        <v>528004120010</v>
      </c>
      <c r="G719" t="s">
        <v>653</v>
      </c>
      <c r="H719" t="s">
        <v>213</v>
      </c>
      <c r="I719" t="s">
        <v>850</v>
      </c>
      <c r="J719">
        <v>202203</v>
      </c>
      <c r="K719">
        <v>44439</v>
      </c>
      <c r="L719" t="s">
        <v>727</v>
      </c>
      <c r="M719">
        <v>-561.42999999999995</v>
      </c>
      <c r="N719">
        <v>-561.42999999999995</v>
      </c>
      <c r="O719" t="s">
        <v>645</v>
      </c>
      <c r="P719" s="428">
        <v>-472.93400000000003</v>
      </c>
      <c r="Q719">
        <v>12665089</v>
      </c>
      <c r="T719" t="s">
        <v>1210</v>
      </c>
    </row>
    <row r="720" spans="1:20" x14ac:dyDescent="0.25">
      <c r="A720" t="s">
        <v>637</v>
      </c>
      <c r="B720" t="s">
        <v>849</v>
      </c>
      <c r="C720" t="s">
        <v>639</v>
      </c>
      <c r="D720" t="s">
        <v>640</v>
      </c>
      <c r="E720" t="s">
        <v>641</v>
      </c>
      <c r="F720">
        <v>528004120010</v>
      </c>
      <c r="G720" t="s">
        <v>653</v>
      </c>
      <c r="H720" t="s">
        <v>213</v>
      </c>
      <c r="I720" t="s">
        <v>850</v>
      </c>
      <c r="J720">
        <v>202203</v>
      </c>
      <c r="K720">
        <v>44439</v>
      </c>
      <c r="L720" t="s">
        <v>727</v>
      </c>
      <c r="M720">
        <v>-1313.98</v>
      </c>
      <c r="N720">
        <v>-1313.98</v>
      </c>
      <c r="O720" t="s">
        <v>645</v>
      </c>
      <c r="P720" s="428">
        <v>-1106.864</v>
      </c>
      <c r="Q720">
        <v>12665089</v>
      </c>
      <c r="T720" t="s">
        <v>1210</v>
      </c>
    </row>
    <row r="721" spans="1:20" x14ac:dyDescent="0.25">
      <c r="A721" t="s">
        <v>637</v>
      </c>
      <c r="B721" t="s">
        <v>991</v>
      </c>
      <c r="C721" t="s">
        <v>639</v>
      </c>
      <c r="D721" t="s">
        <v>640</v>
      </c>
      <c r="E721" t="s">
        <v>641</v>
      </c>
      <c r="F721">
        <v>528004120002</v>
      </c>
      <c r="G721" t="s">
        <v>642</v>
      </c>
      <c r="H721">
        <v>583145</v>
      </c>
      <c r="I721" t="s">
        <v>643</v>
      </c>
      <c r="J721">
        <v>202203</v>
      </c>
      <c r="K721">
        <v>44453</v>
      </c>
      <c r="L721" t="s">
        <v>644</v>
      </c>
      <c r="M721">
        <v>-34408.910000000003</v>
      </c>
      <c r="N721">
        <v>-62.1</v>
      </c>
      <c r="O721" t="s">
        <v>645</v>
      </c>
      <c r="P721" s="428">
        <v>-52.456000000000003</v>
      </c>
      <c r="Q721">
        <v>30490468</v>
      </c>
      <c r="R721" t="s">
        <v>646</v>
      </c>
      <c r="S721">
        <v>9982557</v>
      </c>
      <c r="T721" t="s">
        <v>1212</v>
      </c>
    </row>
    <row r="722" spans="1:20" x14ac:dyDescent="0.25">
      <c r="A722" t="s">
        <v>637</v>
      </c>
      <c r="B722" t="s">
        <v>849</v>
      </c>
      <c r="C722" t="s">
        <v>639</v>
      </c>
      <c r="D722" t="s">
        <v>640</v>
      </c>
      <c r="E722" t="s">
        <v>686</v>
      </c>
      <c r="F722">
        <v>528004120010</v>
      </c>
      <c r="G722" t="s">
        <v>653</v>
      </c>
      <c r="H722" t="s">
        <v>213</v>
      </c>
      <c r="I722" t="s">
        <v>850</v>
      </c>
      <c r="J722">
        <v>202203</v>
      </c>
      <c r="K722">
        <v>44500</v>
      </c>
      <c r="L722" t="s">
        <v>727</v>
      </c>
      <c r="M722">
        <v>-664.44</v>
      </c>
      <c r="N722">
        <v>-664.44</v>
      </c>
      <c r="O722" t="s">
        <v>645</v>
      </c>
      <c r="P722" s="428">
        <v>-570.37900000000002</v>
      </c>
      <c r="Q722">
        <v>12665089</v>
      </c>
      <c r="T722" t="s">
        <v>1210</v>
      </c>
    </row>
    <row r="723" spans="1:20" x14ac:dyDescent="0.25">
      <c r="A723" t="s">
        <v>637</v>
      </c>
      <c r="B723" t="s">
        <v>849</v>
      </c>
      <c r="C723" t="s">
        <v>639</v>
      </c>
      <c r="D723" t="s">
        <v>640</v>
      </c>
      <c r="E723" t="s">
        <v>648</v>
      </c>
      <c r="F723">
        <v>528004120010</v>
      </c>
      <c r="G723" t="s">
        <v>653</v>
      </c>
      <c r="H723" t="s">
        <v>213</v>
      </c>
      <c r="I723" t="s">
        <v>850</v>
      </c>
      <c r="J723">
        <v>202203</v>
      </c>
      <c r="K723">
        <v>44500</v>
      </c>
      <c r="L723" t="s">
        <v>727</v>
      </c>
      <c r="M723">
        <v>-1700.53</v>
      </c>
      <c r="N723">
        <v>-1700.53</v>
      </c>
      <c r="O723" t="s">
        <v>645</v>
      </c>
      <c r="P723" s="428">
        <v>-1459.7950000000001</v>
      </c>
      <c r="Q723">
        <v>12665089</v>
      </c>
      <c r="T723" t="s">
        <v>1210</v>
      </c>
    </row>
    <row r="724" spans="1:20" x14ac:dyDescent="0.25">
      <c r="A724" t="s">
        <v>637</v>
      </c>
      <c r="B724" t="s">
        <v>849</v>
      </c>
      <c r="C724" t="s">
        <v>639</v>
      </c>
      <c r="D724" t="s">
        <v>640</v>
      </c>
      <c r="E724" t="s">
        <v>678</v>
      </c>
      <c r="F724">
        <v>528004120010</v>
      </c>
      <c r="G724" t="s">
        <v>653</v>
      </c>
      <c r="H724" t="s">
        <v>213</v>
      </c>
      <c r="I724" t="s">
        <v>850</v>
      </c>
      <c r="J724">
        <v>202203</v>
      </c>
      <c r="K724">
        <v>44500</v>
      </c>
      <c r="L724" t="s">
        <v>727</v>
      </c>
      <c r="M724">
        <v>-504.14</v>
      </c>
      <c r="N724">
        <v>-504.14</v>
      </c>
      <c r="O724" t="s">
        <v>645</v>
      </c>
      <c r="P724" s="428">
        <v>-432.77199999999999</v>
      </c>
      <c r="Q724">
        <v>12665089</v>
      </c>
      <c r="T724" t="s">
        <v>1210</v>
      </c>
    </row>
    <row r="725" spans="1:20" x14ac:dyDescent="0.25">
      <c r="A725" t="s">
        <v>637</v>
      </c>
      <c r="B725" t="s">
        <v>859</v>
      </c>
      <c r="C725" t="s">
        <v>639</v>
      </c>
      <c r="D725" t="s">
        <v>640</v>
      </c>
      <c r="E725" t="s">
        <v>708</v>
      </c>
      <c r="F725">
        <v>528004120010</v>
      </c>
      <c r="G725" t="s">
        <v>653</v>
      </c>
      <c r="H725" t="s">
        <v>215</v>
      </c>
      <c r="I725" t="s">
        <v>216</v>
      </c>
      <c r="J725">
        <v>202203</v>
      </c>
      <c r="K725">
        <v>44500</v>
      </c>
      <c r="L725" t="s">
        <v>727</v>
      </c>
      <c r="M725">
        <v>-2975.71</v>
      </c>
      <c r="N725">
        <v>-2975.71</v>
      </c>
      <c r="O725" t="s">
        <v>645</v>
      </c>
      <c r="P725" s="428">
        <v>-2554.4549999999999</v>
      </c>
      <c r="Q725">
        <v>12665089</v>
      </c>
      <c r="T725" t="s">
        <v>1206</v>
      </c>
    </row>
    <row r="726" spans="1:20" x14ac:dyDescent="0.25">
      <c r="A726" t="s">
        <v>637</v>
      </c>
      <c r="B726" t="s">
        <v>858</v>
      </c>
      <c r="C726" t="s">
        <v>639</v>
      </c>
      <c r="D726" t="s">
        <v>651</v>
      </c>
      <c r="E726" t="s">
        <v>652</v>
      </c>
      <c r="F726">
        <v>528004120010</v>
      </c>
      <c r="G726" t="s">
        <v>653</v>
      </c>
      <c r="H726" t="s">
        <v>217</v>
      </c>
      <c r="I726" t="s">
        <v>218</v>
      </c>
      <c r="J726">
        <v>202203</v>
      </c>
      <c r="K726">
        <v>44530</v>
      </c>
      <c r="L726" t="s">
        <v>727</v>
      </c>
      <c r="M726">
        <v>-1756.31</v>
      </c>
      <c r="N726">
        <v>-1756.31</v>
      </c>
      <c r="O726" t="s">
        <v>645</v>
      </c>
      <c r="P726" s="428">
        <v>-1513.0039999999999</v>
      </c>
      <c r="Q726">
        <v>12665089</v>
      </c>
      <c r="T726" t="s">
        <v>1207</v>
      </c>
    </row>
    <row r="727" spans="1:20" x14ac:dyDescent="0.25">
      <c r="A727" t="s">
        <v>637</v>
      </c>
      <c r="B727" t="s">
        <v>849</v>
      </c>
      <c r="C727" t="s">
        <v>639</v>
      </c>
      <c r="D727" t="s">
        <v>640</v>
      </c>
      <c r="E727" t="s">
        <v>648</v>
      </c>
      <c r="F727">
        <v>528004120010</v>
      </c>
      <c r="G727" t="s">
        <v>653</v>
      </c>
      <c r="H727" t="s">
        <v>213</v>
      </c>
      <c r="I727" t="s">
        <v>850</v>
      </c>
      <c r="J727">
        <v>202203</v>
      </c>
      <c r="K727">
        <v>44530</v>
      </c>
      <c r="L727" t="s">
        <v>727</v>
      </c>
      <c r="M727">
        <v>-761.01</v>
      </c>
      <c r="N727">
        <v>-761.01</v>
      </c>
      <c r="O727" t="s">
        <v>645</v>
      </c>
      <c r="P727" s="428">
        <v>-655.58500000000004</v>
      </c>
      <c r="Q727">
        <v>12665089</v>
      </c>
      <c r="T727" t="s">
        <v>1210</v>
      </c>
    </row>
    <row r="728" spans="1:20" x14ac:dyDescent="0.25">
      <c r="A728" t="s">
        <v>637</v>
      </c>
      <c r="B728" t="s">
        <v>849</v>
      </c>
      <c r="C728" t="s">
        <v>639</v>
      </c>
      <c r="D728" t="s">
        <v>640</v>
      </c>
      <c r="E728" t="s">
        <v>673</v>
      </c>
      <c r="F728">
        <v>528004120010</v>
      </c>
      <c r="G728" t="s">
        <v>653</v>
      </c>
      <c r="H728" t="s">
        <v>213</v>
      </c>
      <c r="I728" t="s">
        <v>850</v>
      </c>
      <c r="J728">
        <v>202203</v>
      </c>
      <c r="K728">
        <v>44530</v>
      </c>
      <c r="L728" t="s">
        <v>727</v>
      </c>
      <c r="M728">
        <v>-431.5</v>
      </c>
      <c r="N728">
        <v>-431.5</v>
      </c>
      <c r="O728" t="s">
        <v>645</v>
      </c>
      <c r="P728" s="428">
        <v>-371.72300000000001</v>
      </c>
      <c r="Q728">
        <v>12665089</v>
      </c>
      <c r="T728" t="s">
        <v>1210</v>
      </c>
    </row>
    <row r="729" spans="1:20" x14ac:dyDescent="0.25">
      <c r="A729" t="s">
        <v>637</v>
      </c>
      <c r="B729" t="s">
        <v>849</v>
      </c>
      <c r="C729" t="s">
        <v>639</v>
      </c>
      <c r="D729" t="s">
        <v>640</v>
      </c>
      <c r="E729" t="s">
        <v>641</v>
      </c>
      <c r="F729">
        <v>528004120010</v>
      </c>
      <c r="G729" t="s">
        <v>653</v>
      </c>
      <c r="H729" t="s">
        <v>213</v>
      </c>
      <c r="I729" t="s">
        <v>850</v>
      </c>
      <c r="J729">
        <v>202203</v>
      </c>
      <c r="K729">
        <v>44530</v>
      </c>
      <c r="L729" t="s">
        <v>727</v>
      </c>
      <c r="M729">
        <v>-684.6</v>
      </c>
      <c r="N729">
        <v>-684.6</v>
      </c>
      <c r="O729" t="s">
        <v>645</v>
      </c>
      <c r="P729" s="428">
        <v>-589.76099999999997</v>
      </c>
      <c r="Q729">
        <v>12665089</v>
      </c>
      <c r="T729" t="s">
        <v>1210</v>
      </c>
    </row>
    <row r="730" spans="1:20" x14ac:dyDescent="0.25">
      <c r="A730" t="s">
        <v>637</v>
      </c>
      <c r="B730" t="s">
        <v>849</v>
      </c>
      <c r="C730" t="s">
        <v>639</v>
      </c>
      <c r="D730" t="s">
        <v>640</v>
      </c>
      <c r="E730" t="s">
        <v>648</v>
      </c>
      <c r="F730">
        <v>528004120010</v>
      </c>
      <c r="G730" t="s">
        <v>653</v>
      </c>
      <c r="H730" t="s">
        <v>213</v>
      </c>
      <c r="I730" t="s">
        <v>850</v>
      </c>
      <c r="J730">
        <v>202203</v>
      </c>
      <c r="K730">
        <v>44561</v>
      </c>
      <c r="L730" t="s">
        <v>727</v>
      </c>
      <c r="M730">
        <v>-797.09</v>
      </c>
      <c r="N730">
        <v>-797.09</v>
      </c>
      <c r="O730" t="s">
        <v>645</v>
      </c>
      <c r="P730" s="428">
        <v>-702.68399999999997</v>
      </c>
      <c r="Q730">
        <v>12665089</v>
      </c>
      <c r="T730" t="s">
        <v>1210</v>
      </c>
    </row>
    <row r="731" spans="1:20" x14ac:dyDescent="0.25">
      <c r="A731" t="s">
        <v>637</v>
      </c>
      <c r="B731" t="s">
        <v>859</v>
      </c>
      <c r="C731" t="s">
        <v>639</v>
      </c>
      <c r="D731" t="s">
        <v>640</v>
      </c>
      <c r="E731" t="s">
        <v>708</v>
      </c>
      <c r="F731">
        <v>528004120010</v>
      </c>
      <c r="G731" t="s">
        <v>653</v>
      </c>
      <c r="H731" t="s">
        <v>215</v>
      </c>
      <c r="I731" t="s">
        <v>216</v>
      </c>
      <c r="J731">
        <v>202203</v>
      </c>
      <c r="K731">
        <v>44561</v>
      </c>
      <c r="L731" t="s">
        <v>727</v>
      </c>
      <c r="M731">
        <v>-4142.57</v>
      </c>
      <c r="N731">
        <v>-4142.57</v>
      </c>
      <c r="O731" t="s">
        <v>645</v>
      </c>
      <c r="P731" s="428">
        <v>-3651.933</v>
      </c>
      <c r="Q731">
        <v>12665089</v>
      </c>
      <c r="T731" t="s">
        <v>1206</v>
      </c>
    </row>
    <row r="732" spans="1:20" x14ac:dyDescent="0.25">
      <c r="A732" t="s">
        <v>637</v>
      </c>
      <c r="B732" t="s">
        <v>1213</v>
      </c>
      <c r="C732" t="s">
        <v>639</v>
      </c>
      <c r="D732" t="s">
        <v>695</v>
      </c>
      <c r="E732" t="s">
        <v>652</v>
      </c>
      <c r="F732">
        <v>528004120010</v>
      </c>
      <c r="G732" t="s">
        <v>653</v>
      </c>
      <c r="H732">
        <v>583608</v>
      </c>
      <c r="I732" t="s">
        <v>203</v>
      </c>
      <c r="J732">
        <v>202203</v>
      </c>
      <c r="K732">
        <v>44565</v>
      </c>
      <c r="L732" t="s">
        <v>644</v>
      </c>
      <c r="M732">
        <v>168903.55</v>
      </c>
      <c r="N732">
        <v>292.08999999999997</v>
      </c>
      <c r="O732" t="s">
        <v>645</v>
      </c>
      <c r="P732" s="428">
        <v>257.495</v>
      </c>
      <c r="Q732">
        <v>12676380</v>
      </c>
      <c r="T732" t="s">
        <v>1214</v>
      </c>
    </row>
    <row r="733" spans="1:20" x14ac:dyDescent="0.25">
      <c r="A733" t="s">
        <v>637</v>
      </c>
      <c r="B733" t="s">
        <v>638</v>
      </c>
      <c r="C733" t="s">
        <v>639</v>
      </c>
      <c r="D733" t="s">
        <v>640</v>
      </c>
      <c r="E733" t="s">
        <v>648</v>
      </c>
      <c r="F733">
        <v>528004120002</v>
      </c>
      <c r="G733" t="s">
        <v>642</v>
      </c>
      <c r="H733">
        <v>583144</v>
      </c>
      <c r="I733" t="s">
        <v>40</v>
      </c>
      <c r="J733">
        <v>202203</v>
      </c>
      <c r="K733">
        <v>44565</v>
      </c>
      <c r="L733" t="s">
        <v>644</v>
      </c>
      <c r="M733">
        <v>1966.67</v>
      </c>
      <c r="N733">
        <v>3.4</v>
      </c>
      <c r="O733" t="s">
        <v>645</v>
      </c>
      <c r="P733" s="428">
        <v>2.9969999999999999</v>
      </c>
      <c r="Q733">
        <v>12673881</v>
      </c>
      <c r="R733" t="s">
        <v>646</v>
      </c>
      <c r="S733">
        <v>9985201</v>
      </c>
      <c r="T733" t="s">
        <v>1218</v>
      </c>
    </row>
    <row r="734" spans="1:20" x14ac:dyDescent="0.25">
      <c r="A734" t="s">
        <v>637</v>
      </c>
      <c r="B734" t="s">
        <v>638</v>
      </c>
      <c r="C734" t="s">
        <v>639</v>
      </c>
      <c r="D734" t="s">
        <v>640</v>
      </c>
      <c r="E734" t="s">
        <v>678</v>
      </c>
      <c r="F734">
        <v>528004120002</v>
      </c>
      <c r="G734" t="s">
        <v>642</v>
      </c>
      <c r="H734">
        <v>856782</v>
      </c>
      <c r="I734" t="s">
        <v>477</v>
      </c>
      <c r="J734">
        <v>202203</v>
      </c>
      <c r="K734">
        <v>44565</v>
      </c>
      <c r="L734" t="s">
        <v>644</v>
      </c>
      <c r="M734">
        <v>1251.44</v>
      </c>
      <c r="N734">
        <v>2.16</v>
      </c>
      <c r="O734" t="s">
        <v>645</v>
      </c>
      <c r="P734" s="428">
        <v>1.9039999999999999</v>
      </c>
      <c r="Q734">
        <v>12673881</v>
      </c>
      <c r="R734" t="s">
        <v>646</v>
      </c>
      <c r="S734">
        <v>2017279</v>
      </c>
      <c r="T734" t="s">
        <v>1215</v>
      </c>
    </row>
    <row r="735" spans="1:20" x14ac:dyDescent="0.25">
      <c r="A735" t="s">
        <v>637</v>
      </c>
      <c r="B735" t="s">
        <v>638</v>
      </c>
      <c r="C735" t="s">
        <v>639</v>
      </c>
      <c r="D735" t="s">
        <v>640</v>
      </c>
      <c r="E735" t="s">
        <v>689</v>
      </c>
      <c r="F735">
        <v>528004120002</v>
      </c>
      <c r="G735" t="s">
        <v>642</v>
      </c>
      <c r="H735">
        <v>583156</v>
      </c>
      <c r="I735" t="s">
        <v>690</v>
      </c>
      <c r="J735">
        <v>202203</v>
      </c>
      <c r="K735">
        <v>44565</v>
      </c>
      <c r="L735" t="s">
        <v>644</v>
      </c>
      <c r="M735">
        <v>455.1</v>
      </c>
      <c r="N735">
        <v>0.79</v>
      </c>
      <c r="O735" t="s">
        <v>645</v>
      </c>
      <c r="P735" s="428">
        <v>0.69599999999999995</v>
      </c>
      <c r="Q735">
        <v>12673881</v>
      </c>
      <c r="R735" t="s">
        <v>646</v>
      </c>
      <c r="S735">
        <v>8540396</v>
      </c>
      <c r="T735" t="s">
        <v>1217</v>
      </c>
    </row>
    <row r="736" spans="1:20" x14ac:dyDescent="0.25">
      <c r="A736" t="s">
        <v>637</v>
      </c>
      <c r="B736" t="s">
        <v>638</v>
      </c>
      <c r="C736" t="s">
        <v>639</v>
      </c>
      <c r="D736" t="s">
        <v>640</v>
      </c>
      <c r="E736" t="s">
        <v>701</v>
      </c>
      <c r="F736">
        <v>528004120002</v>
      </c>
      <c r="G736" t="s">
        <v>642</v>
      </c>
      <c r="H736">
        <v>583154</v>
      </c>
      <c r="I736" t="s">
        <v>44</v>
      </c>
      <c r="J736">
        <v>202203</v>
      </c>
      <c r="K736">
        <v>44565</v>
      </c>
      <c r="L736" t="s">
        <v>644</v>
      </c>
      <c r="M736">
        <v>4306.8900000000003</v>
      </c>
      <c r="N736">
        <v>7.45</v>
      </c>
      <c r="O736" t="s">
        <v>645</v>
      </c>
      <c r="P736" s="428">
        <v>6.5679999999999996</v>
      </c>
      <c r="Q736">
        <v>12673881</v>
      </c>
      <c r="R736" t="s">
        <v>646</v>
      </c>
      <c r="S736">
        <v>2020577</v>
      </c>
      <c r="T736" t="s">
        <v>1216</v>
      </c>
    </row>
    <row r="737" spans="1:20" x14ac:dyDescent="0.25">
      <c r="A737" t="s">
        <v>637</v>
      </c>
      <c r="B737" t="s">
        <v>967</v>
      </c>
      <c r="C737" t="s">
        <v>639</v>
      </c>
      <c r="D737" t="s">
        <v>695</v>
      </c>
      <c r="E737" t="s">
        <v>652</v>
      </c>
      <c r="F737">
        <v>528004120010</v>
      </c>
      <c r="G737" t="s">
        <v>653</v>
      </c>
      <c r="H737">
        <v>583590</v>
      </c>
      <c r="I737" t="s">
        <v>170</v>
      </c>
      <c r="J737">
        <v>202203</v>
      </c>
      <c r="K737">
        <v>44592</v>
      </c>
      <c r="L737" t="s">
        <v>644</v>
      </c>
      <c r="M737">
        <v>36435.279999999999</v>
      </c>
      <c r="N737">
        <v>62.86</v>
      </c>
      <c r="O737" t="s">
        <v>645</v>
      </c>
      <c r="P737" s="428">
        <v>55.542000000000002</v>
      </c>
      <c r="Q737">
        <v>12676380</v>
      </c>
      <c r="R737" t="s">
        <v>654</v>
      </c>
      <c r="S737" t="s">
        <v>951</v>
      </c>
      <c r="T737" t="s">
        <v>1219</v>
      </c>
    </row>
    <row r="738" spans="1:20" x14ac:dyDescent="0.25">
      <c r="A738" t="s">
        <v>637</v>
      </c>
      <c r="B738" t="s">
        <v>1220</v>
      </c>
      <c r="C738" t="s">
        <v>639</v>
      </c>
      <c r="D738" t="s">
        <v>695</v>
      </c>
      <c r="E738" t="s">
        <v>652</v>
      </c>
      <c r="F738">
        <v>528004120010</v>
      </c>
      <c r="G738" t="s">
        <v>653</v>
      </c>
      <c r="H738">
        <v>583608</v>
      </c>
      <c r="I738" t="s">
        <v>203</v>
      </c>
      <c r="J738">
        <v>202203</v>
      </c>
      <c r="K738">
        <v>44593</v>
      </c>
      <c r="L738" t="s">
        <v>644</v>
      </c>
      <c r="M738">
        <v>32485.7</v>
      </c>
      <c r="N738">
        <v>56.05</v>
      </c>
      <c r="O738" t="s">
        <v>645</v>
      </c>
      <c r="P738" s="428">
        <v>49.524999999999999</v>
      </c>
      <c r="Q738">
        <v>12676380</v>
      </c>
      <c r="T738" t="s">
        <v>1221</v>
      </c>
    </row>
    <row r="739" spans="1:20" x14ac:dyDescent="0.25">
      <c r="A739" t="s">
        <v>637</v>
      </c>
      <c r="B739" t="s">
        <v>1220</v>
      </c>
      <c r="C739" t="s">
        <v>639</v>
      </c>
      <c r="D739" t="s">
        <v>695</v>
      </c>
      <c r="E739" t="s">
        <v>652</v>
      </c>
      <c r="F739">
        <v>528004120010</v>
      </c>
      <c r="G739" t="s">
        <v>653</v>
      </c>
      <c r="H739">
        <v>583608</v>
      </c>
      <c r="I739" t="s">
        <v>203</v>
      </c>
      <c r="J739">
        <v>202203</v>
      </c>
      <c r="K739">
        <v>44593</v>
      </c>
      <c r="L739" t="s">
        <v>644</v>
      </c>
      <c r="M739">
        <v>5204.5200000000004</v>
      </c>
      <c r="N739">
        <v>8.98</v>
      </c>
      <c r="O739" t="s">
        <v>645</v>
      </c>
      <c r="P739" s="428">
        <v>7.9349999999999996</v>
      </c>
      <c r="Q739">
        <v>12676380</v>
      </c>
      <c r="T739" t="s">
        <v>1222</v>
      </c>
    </row>
    <row r="740" spans="1:20" x14ac:dyDescent="0.25">
      <c r="A740" t="s">
        <v>637</v>
      </c>
      <c r="B740" t="s">
        <v>1220</v>
      </c>
      <c r="C740" t="s">
        <v>639</v>
      </c>
      <c r="D740" t="s">
        <v>663</v>
      </c>
      <c r="E740" t="s">
        <v>652</v>
      </c>
      <c r="F740">
        <v>528004120010</v>
      </c>
      <c r="G740" t="s">
        <v>653</v>
      </c>
      <c r="H740">
        <v>583608</v>
      </c>
      <c r="I740" t="s">
        <v>203</v>
      </c>
      <c r="J740">
        <v>202203</v>
      </c>
      <c r="K740">
        <v>44593</v>
      </c>
      <c r="L740" t="s">
        <v>644</v>
      </c>
      <c r="M740">
        <v>23736.86</v>
      </c>
      <c r="N740">
        <v>40.950000000000003</v>
      </c>
      <c r="O740" t="s">
        <v>645</v>
      </c>
      <c r="P740" s="428">
        <v>36.183</v>
      </c>
      <c r="Q740">
        <v>12676380</v>
      </c>
      <c r="T740" t="s">
        <v>1223</v>
      </c>
    </row>
    <row r="741" spans="1:20" x14ac:dyDescent="0.25">
      <c r="A741" t="s">
        <v>637</v>
      </c>
      <c r="B741" t="s">
        <v>1213</v>
      </c>
      <c r="C741" t="s">
        <v>639</v>
      </c>
      <c r="D741" t="s">
        <v>651</v>
      </c>
      <c r="E741" t="s">
        <v>652</v>
      </c>
      <c r="F741">
        <v>528004120010</v>
      </c>
      <c r="G741" t="s">
        <v>653</v>
      </c>
      <c r="H741">
        <v>583608</v>
      </c>
      <c r="I741" t="s">
        <v>203</v>
      </c>
      <c r="J741">
        <v>202203</v>
      </c>
      <c r="K741">
        <v>44593</v>
      </c>
      <c r="L741" t="s">
        <v>644</v>
      </c>
      <c r="M741">
        <v>14339.76</v>
      </c>
      <c r="N741">
        <v>24.74</v>
      </c>
      <c r="O741" t="s">
        <v>645</v>
      </c>
      <c r="P741" s="428">
        <v>21.86</v>
      </c>
      <c r="Q741">
        <v>12676380</v>
      </c>
      <c r="T741" t="s">
        <v>1224</v>
      </c>
    </row>
    <row r="742" spans="1:20" x14ac:dyDescent="0.25">
      <c r="A742" t="s">
        <v>637</v>
      </c>
      <c r="B742" t="s">
        <v>1220</v>
      </c>
      <c r="C742" t="s">
        <v>639</v>
      </c>
      <c r="D742" t="s">
        <v>651</v>
      </c>
      <c r="E742" t="s">
        <v>652</v>
      </c>
      <c r="F742">
        <v>528004120010</v>
      </c>
      <c r="G742" t="s">
        <v>653</v>
      </c>
      <c r="H742">
        <v>583608</v>
      </c>
      <c r="I742" t="s">
        <v>203</v>
      </c>
      <c r="J742">
        <v>202203</v>
      </c>
      <c r="K742">
        <v>44593</v>
      </c>
      <c r="L742" t="s">
        <v>644</v>
      </c>
      <c r="M742">
        <v>4182.07</v>
      </c>
      <c r="N742">
        <v>7.22</v>
      </c>
      <c r="O742" t="s">
        <v>645</v>
      </c>
      <c r="P742" s="428">
        <v>6.3789999999999996</v>
      </c>
      <c r="Q742">
        <v>12676380</v>
      </c>
      <c r="T742" t="s">
        <v>1225</v>
      </c>
    </row>
    <row r="743" spans="1:20" x14ac:dyDescent="0.25">
      <c r="A743" t="s">
        <v>637</v>
      </c>
      <c r="B743" t="s">
        <v>1220</v>
      </c>
      <c r="C743" t="s">
        <v>639</v>
      </c>
      <c r="D743" t="s">
        <v>651</v>
      </c>
      <c r="E743" t="s">
        <v>652</v>
      </c>
      <c r="F743">
        <v>528004120010</v>
      </c>
      <c r="G743" t="s">
        <v>653</v>
      </c>
      <c r="H743">
        <v>583608</v>
      </c>
      <c r="I743" t="s">
        <v>203</v>
      </c>
      <c r="J743">
        <v>202203</v>
      </c>
      <c r="K743">
        <v>44593</v>
      </c>
      <c r="L743" t="s">
        <v>644</v>
      </c>
      <c r="M743">
        <v>15536.29</v>
      </c>
      <c r="N743">
        <v>26.81</v>
      </c>
      <c r="O743" t="s">
        <v>645</v>
      </c>
      <c r="P743" s="428">
        <v>23.689</v>
      </c>
      <c r="Q743">
        <v>12676380</v>
      </c>
      <c r="T743" t="s">
        <v>1226</v>
      </c>
    </row>
    <row r="744" spans="1:20" x14ac:dyDescent="0.25">
      <c r="A744" t="s">
        <v>637</v>
      </c>
      <c r="B744" t="s">
        <v>998</v>
      </c>
      <c r="C744" t="s">
        <v>639</v>
      </c>
      <c r="D744" t="s">
        <v>651</v>
      </c>
      <c r="E744" t="s">
        <v>652</v>
      </c>
      <c r="F744">
        <v>528004120010</v>
      </c>
      <c r="G744" t="s">
        <v>653</v>
      </c>
      <c r="H744">
        <v>583608</v>
      </c>
      <c r="I744" t="s">
        <v>203</v>
      </c>
      <c r="J744">
        <v>202203</v>
      </c>
      <c r="K744">
        <v>44593</v>
      </c>
      <c r="L744" t="s">
        <v>644</v>
      </c>
      <c r="M744">
        <v>119992</v>
      </c>
      <c r="N744">
        <v>207.03</v>
      </c>
      <c r="O744" t="s">
        <v>645</v>
      </c>
      <c r="P744" s="428">
        <v>182.92699999999999</v>
      </c>
      <c r="Q744">
        <v>30488277</v>
      </c>
      <c r="T744" t="s">
        <v>1228</v>
      </c>
    </row>
    <row r="745" spans="1:20" x14ac:dyDescent="0.25">
      <c r="A745" t="s">
        <v>637</v>
      </c>
      <c r="B745" t="s">
        <v>998</v>
      </c>
      <c r="C745" t="s">
        <v>639</v>
      </c>
      <c r="D745" t="s">
        <v>651</v>
      </c>
      <c r="E745" t="s">
        <v>652</v>
      </c>
      <c r="F745">
        <v>528004120010</v>
      </c>
      <c r="G745" t="s">
        <v>653</v>
      </c>
      <c r="H745">
        <v>583608</v>
      </c>
      <c r="I745" t="s">
        <v>203</v>
      </c>
      <c r="J745">
        <v>202203</v>
      </c>
      <c r="K745">
        <v>44593</v>
      </c>
      <c r="L745" t="s">
        <v>644</v>
      </c>
      <c r="M745">
        <v>587704</v>
      </c>
      <c r="N745">
        <v>1014</v>
      </c>
      <c r="O745" t="s">
        <v>645</v>
      </c>
      <c r="P745" s="428">
        <v>895.95</v>
      </c>
      <c r="Q745">
        <v>30488277</v>
      </c>
      <c r="T745" t="s">
        <v>1227</v>
      </c>
    </row>
    <row r="746" spans="1:20" x14ac:dyDescent="0.25">
      <c r="A746" t="s">
        <v>637</v>
      </c>
      <c r="B746" t="s">
        <v>1229</v>
      </c>
      <c r="C746" t="s">
        <v>639</v>
      </c>
      <c r="D746" t="s">
        <v>651</v>
      </c>
      <c r="E746" t="s">
        <v>704</v>
      </c>
      <c r="F746">
        <v>528004120001</v>
      </c>
      <c r="G746" t="s">
        <v>705</v>
      </c>
      <c r="H746">
        <v>583132</v>
      </c>
      <c r="I746" t="s">
        <v>25</v>
      </c>
      <c r="J746">
        <v>202203</v>
      </c>
      <c r="K746">
        <v>44595</v>
      </c>
      <c r="L746" t="s">
        <v>644</v>
      </c>
      <c r="M746">
        <v>194610</v>
      </c>
      <c r="N746">
        <v>330.7</v>
      </c>
      <c r="O746" t="s">
        <v>645</v>
      </c>
      <c r="P746" s="428">
        <v>296.67700000000002</v>
      </c>
      <c r="Q746">
        <v>30489971</v>
      </c>
      <c r="R746" t="s">
        <v>1230</v>
      </c>
      <c r="S746">
        <v>13485</v>
      </c>
      <c r="T746" t="s">
        <v>1235</v>
      </c>
    </row>
    <row r="747" spans="1:20" x14ac:dyDescent="0.25">
      <c r="A747" t="s">
        <v>637</v>
      </c>
      <c r="B747" t="s">
        <v>1229</v>
      </c>
      <c r="C747" t="s">
        <v>639</v>
      </c>
      <c r="D747" t="s">
        <v>651</v>
      </c>
      <c r="E747" t="s">
        <v>704</v>
      </c>
      <c r="F747">
        <v>528004120026</v>
      </c>
      <c r="G747" t="s">
        <v>1241</v>
      </c>
      <c r="H747">
        <v>583625</v>
      </c>
      <c r="I747" t="s">
        <v>303</v>
      </c>
      <c r="J747">
        <v>202203</v>
      </c>
      <c r="K747">
        <v>44595</v>
      </c>
      <c r="L747" t="s">
        <v>644</v>
      </c>
      <c r="M747">
        <v>4346000</v>
      </c>
      <c r="N747">
        <v>7385.24</v>
      </c>
      <c r="O747" t="s">
        <v>645</v>
      </c>
      <c r="P747" s="428">
        <v>6625.4350000000004</v>
      </c>
      <c r="Q747">
        <v>30489972</v>
      </c>
      <c r="R747" t="s">
        <v>1230</v>
      </c>
      <c r="S747">
        <v>13485</v>
      </c>
      <c r="T747" t="s">
        <v>1250</v>
      </c>
    </row>
    <row r="748" spans="1:20" x14ac:dyDescent="0.25">
      <c r="A748" t="s">
        <v>637</v>
      </c>
      <c r="B748" t="s">
        <v>1229</v>
      </c>
      <c r="C748" t="s">
        <v>639</v>
      </c>
      <c r="D748" t="s">
        <v>651</v>
      </c>
      <c r="E748" t="s">
        <v>704</v>
      </c>
      <c r="F748">
        <v>528004120003</v>
      </c>
      <c r="G748" t="s">
        <v>816</v>
      </c>
      <c r="H748">
        <v>583560</v>
      </c>
      <c r="I748" t="s">
        <v>963</v>
      </c>
      <c r="J748">
        <v>202203</v>
      </c>
      <c r="K748">
        <v>44595</v>
      </c>
      <c r="L748" t="s">
        <v>644</v>
      </c>
      <c r="M748">
        <v>133000</v>
      </c>
      <c r="N748">
        <v>226.01</v>
      </c>
      <c r="O748" t="s">
        <v>645</v>
      </c>
      <c r="P748" s="428">
        <v>202.75800000000001</v>
      </c>
      <c r="Q748">
        <v>30489971</v>
      </c>
      <c r="R748" t="s">
        <v>1230</v>
      </c>
      <c r="S748">
        <v>13485</v>
      </c>
      <c r="T748" t="s">
        <v>1269</v>
      </c>
    </row>
    <row r="749" spans="1:20" x14ac:dyDescent="0.25">
      <c r="A749" t="s">
        <v>637</v>
      </c>
      <c r="B749" t="s">
        <v>1229</v>
      </c>
      <c r="C749" t="s">
        <v>639</v>
      </c>
      <c r="D749" t="s">
        <v>651</v>
      </c>
      <c r="E749" t="s">
        <v>704</v>
      </c>
      <c r="F749">
        <v>528004120010</v>
      </c>
      <c r="G749" t="s">
        <v>653</v>
      </c>
      <c r="H749">
        <v>583597</v>
      </c>
      <c r="I749" t="s">
        <v>1268</v>
      </c>
      <c r="J749">
        <v>202203</v>
      </c>
      <c r="K749">
        <v>44595</v>
      </c>
      <c r="L749" t="s">
        <v>644</v>
      </c>
      <c r="M749">
        <v>75000</v>
      </c>
      <c r="N749">
        <v>127.45</v>
      </c>
      <c r="O749" t="s">
        <v>645</v>
      </c>
      <c r="P749" s="428">
        <v>114.33799999999999</v>
      </c>
      <c r="Q749">
        <v>30489971</v>
      </c>
      <c r="R749" t="s">
        <v>1230</v>
      </c>
      <c r="S749">
        <v>13485</v>
      </c>
      <c r="T749" t="s">
        <v>1269</v>
      </c>
    </row>
    <row r="750" spans="1:20" x14ac:dyDescent="0.25">
      <c r="A750" t="s">
        <v>637</v>
      </c>
      <c r="B750" t="s">
        <v>1229</v>
      </c>
      <c r="C750" t="s">
        <v>639</v>
      </c>
      <c r="D750" t="s">
        <v>651</v>
      </c>
      <c r="E750" t="s">
        <v>704</v>
      </c>
      <c r="F750">
        <v>528004120002</v>
      </c>
      <c r="G750" t="s">
        <v>642</v>
      </c>
      <c r="H750">
        <v>583143</v>
      </c>
      <c r="I750" t="s">
        <v>39</v>
      </c>
      <c r="J750">
        <v>202203</v>
      </c>
      <c r="K750">
        <v>44595</v>
      </c>
      <c r="L750" t="s">
        <v>644</v>
      </c>
      <c r="M750">
        <v>16550</v>
      </c>
      <c r="N750">
        <v>28.12</v>
      </c>
      <c r="O750" t="s">
        <v>645</v>
      </c>
      <c r="P750" s="428">
        <v>25.227</v>
      </c>
      <c r="Q750">
        <v>30489971</v>
      </c>
      <c r="R750" t="s">
        <v>1230</v>
      </c>
      <c r="S750">
        <v>13485</v>
      </c>
      <c r="T750" t="s">
        <v>1234</v>
      </c>
    </row>
    <row r="751" spans="1:20" x14ac:dyDescent="0.25">
      <c r="A751" t="s">
        <v>637</v>
      </c>
      <c r="B751" t="s">
        <v>1229</v>
      </c>
      <c r="C751" t="s">
        <v>639</v>
      </c>
      <c r="D751" t="s">
        <v>651</v>
      </c>
      <c r="E751" t="s">
        <v>704</v>
      </c>
      <c r="F751">
        <v>528004120002</v>
      </c>
      <c r="G751" t="s">
        <v>642</v>
      </c>
      <c r="H751">
        <v>583142</v>
      </c>
      <c r="I751" t="s">
        <v>38</v>
      </c>
      <c r="J751">
        <v>202203</v>
      </c>
      <c r="K751">
        <v>44595</v>
      </c>
      <c r="L751" t="s">
        <v>644</v>
      </c>
      <c r="M751">
        <v>46336</v>
      </c>
      <c r="N751">
        <v>78.739999999999995</v>
      </c>
      <c r="O751" t="s">
        <v>645</v>
      </c>
      <c r="P751" s="428">
        <v>70.638999999999996</v>
      </c>
      <c r="Q751">
        <v>30489971</v>
      </c>
      <c r="R751" t="s">
        <v>1230</v>
      </c>
      <c r="S751">
        <v>13485</v>
      </c>
      <c r="T751" t="s">
        <v>1235</v>
      </c>
    </row>
    <row r="752" spans="1:20" x14ac:dyDescent="0.25">
      <c r="A752" t="s">
        <v>637</v>
      </c>
      <c r="B752" t="s">
        <v>1229</v>
      </c>
      <c r="C752" t="s">
        <v>639</v>
      </c>
      <c r="D752" t="s">
        <v>651</v>
      </c>
      <c r="E752" t="s">
        <v>704</v>
      </c>
      <c r="F752">
        <v>528004120010</v>
      </c>
      <c r="G752" t="s">
        <v>653</v>
      </c>
      <c r="H752">
        <v>605506</v>
      </c>
      <c r="I752" t="s">
        <v>1266</v>
      </c>
      <c r="J752">
        <v>202203</v>
      </c>
      <c r="K752">
        <v>44595</v>
      </c>
      <c r="L752" t="s">
        <v>644</v>
      </c>
      <c r="M752">
        <v>54600</v>
      </c>
      <c r="N752">
        <v>92.78</v>
      </c>
      <c r="O752" t="s">
        <v>645</v>
      </c>
      <c r="P752" s="428">
        <v>83.234999999999999</v>
      </c>
      <c r="Q752">
        <v>30489971</v>
      </c>
      <c r="R752" t="s">
        <v>1230</v>
      </c>
      <c r="S752">
        <v>13485</v>
      </c>
      <c r="T752" t="s">
        <v>1270</v>
      </c>
    </row>
    <row r="753" spans="1:20" x14ac:dyDescent="0.25">
      <c r="A753" t="s">
        <v>637</v>
      </c>
      <c r="B753" t="s">
        <v>1229</v>
      </c>
      <c r="C753" t="s">
        <v>639</v>
      </c>
      <c r="D753" t="s">
        <v>651</v>
      </c>
      <c r="E753" t="s">
        <v>704</v>
      </c>
      <c r="F753">
        <v>528004120010</v>
      </c>
      <c r="G753" t="s">
        <v>653</v>
      </c>
      <c r="H753">
        <v>605506</v>
      </c>
      <c r="I753" t="s">
        <v>1266</v>
      </c>
      <c r="J753">
        <v>202203</v>
      </c>
      <c r="K753">
        <v>44595</v>
      </c>
      <c r="L753" t="s">
        <v>644</v>
      </c>
      <c r="M753">
        <v>5400</v>
      </c>
      <c r="N753">
        <v>9.18</v>
      </c>
      <c r="O753" t="s">
        <v>645</v>
      </c>
      <c r="P753" s="428">
        <v>8.2360000000000007</v>
      </c>
      <c r="Q753">
        <v>30489971</v>
      </c>
      <c r="R753" t="s">
        <v>1230</v>
      </c>
      <c r="S753">
        <v>13485</v>
      </c>
      <c r="T753" t="s">
        <v>1271</v>
      </c>
    </row>
    <row r="754" spans="1:20" x14ac:dyDescent="0.25">
      <c r="A754" t="s">
        <v>637</v>
      </c>
      <c r="B754" t="s">
        <v>1229</v>
      </c>
      <c r="C754" t="s">
        <v>639</v>
      </c>
      <c r="D754" t="s">
        <v>651</v>
      </c>
      <c r="E754" t="s">
        <v>704</v>
      </c>
      <c r="F754">
        <v>528004120010</v>
      </c>
      <c r="G754" t="s">
        <v>653</v>
      </c>
      <c r="H754">
        <v>605506</v>
      </c>
      <c r="I754" t="s">
        <v>1266</v>
      </c>
      <c r="J754">
        <v>202203</v>
      </c>
      <c r="K754">
        <v>44595</v>
      </c>
      <c r="L754" t="s">
        <v>644</v>
      </c>
      <c r="M754">
        <v>2625000</v>
      </c>
      <c r="N754">
        <v>4460.71</v>
      </c>
      <c r="O754" t="s">
        <v>645</v>
      </c>
      <c r="P754" s="428">
        <v>4001.7849999999999</v>
      </c>
      <c r="Q754">
        <v>30489971</v>
      </c>
      <c r="R754" t="s">
        <v>1230</v>
      </c>
      <c r="S754">
        <v>13485</v>
      </c>
      <c r="T754" t="s">
        <v>1277</v>
      </c>
    </row>
    <row r="755" spans="1:20" x14ac:dyDescent="0.25">
      <c r="A755" t="s">
        <v>637</v>
      </c>
      <c r="B755" t="s">
        <v>1229</v>
      </c>
      <c r="C755" t="s">
        <v>639</v>
      </c>
      <c r="D755" t="s">
        <v>651</v>
      </c>
      <c r="E755" t="s">
        <v>704</v>
      </c>
      <c r="F755">
        <v>528004120010</v>
      </c>
      <c r="G755" t="s">
        <v>653</v>
      </c>
      <c r="H755">
        <v>605506</v>
      </c>
      <c r="I755" t="s">
        <v>1266</v>
      </c>
      <c r="J755">
        <v>202203</v>
      </c>
      <c r="K755">
        <v>44595</v>
      </c>
      <c r="L755" t="s">
        <v>644</v>
      </c>
      <c r="M755">
        <v>6000</v>
      </c>
      <c r="N755">
        <v>10.199999999999999</v>
      </c>
      <c r="O755" t="s">
        <v>645</v>
      </c>
      <c r="P755" s="428">
        <v>9.1509999999999998</v>
      </c>
      <c r="Q755">
        <v>30489971</v>
      </c>
      <c r="R755" t="s">
        <v>1230</v>
      </c>
      <c r="S755">
        <v>13485</v>
      </c>
      <c r="T755" t="s">
        <v>1273</v>
      </c>
    </row>
    <row r="756" spans="1:20" x14ac:dyDescent="0.25">
      <c r="A756" t="s">
        <v>637</v>
      </c>
      <c r="B756" t="s">
        <v>1229</v>
      </c>
      <c r="C756" t="s">
        <v>639</v>
      </c>
      <c r="D756" t="s">
        <v>651</v>
      </c>
      <c r="E756" t="s">
        <v>704</v>
      </c>
      <c r="F756">
        <v>528004120010</v>
      </c>
      <c r="G756" t="s">
        <v>653</v>
      </c>
      <c r="H756">
        <v>583601</v>
      </c>
      <c r="I756" t="s">
        <v>189</v>
      </c>
      <c r="J756">
        <v>202203</v>
      </c>
      <c r="K756">
        <v>44595</v>
      </c>
      <c r="L756" t="s">
        <v>644</v>
      </c>
      <c r="M756">
        <v>180000</v>
      </c>
      <c r="N756">
        <v>305.88</v>
      </c>
      <c r="O756" t="s">
        <v>645</v>
      </c>
      <c r="P756" s="428">
        <v>274.411</v>
      </c>
      <c r="Q756">
        <v>30489971</v>
      </c>
      <c r="R756" t="s">
        <v>1230</v>
      </c>
      <c r="S756">
        <v>13485</v>
      </c>
      <c r="T756" t="s">
        <v>1236</v>
      </c>
    </row>
    <row r="757" spans="1:20" x14ac:dyDescent="0.25">
      <c r="A757" t="s">
        <v>637</v>
      </c>
      <c r="B757" t="s">
        <v>1229</v>
      </c>
      <c r="C757" t="s">
        <v>639</v>
      </c>
      <c r="D757" t="s">
        <v>651</v>
      </c>
      <c r="E757" t="s">
        <v>704</v>
      </c>
      <c r="F757">
        <v>528004120002</v>
      </c>
      <c r="G757" t="s">
        <v>642</v>
      </c>
      <c r="H757">
        <v>583143</v>
      </c>
      <c r="I757" t="s">
        <v>39</v>
      </c>
      <c r="J757">
        <v>202203</v>
      </c>
      <c r="K757">
        <v>44595</v>
      </c>
      <c r="L757" t="s">
        <v>644</v>
      </c>
      <c r="M757">
        <v>158450</v>
      </c>
      <c r="N757">
        <v>269.26</v>
      </c>
      <c r="O757" t="s">
        <v>645</v>
      </c>
      <c r="P757" s="428">
        <v>241.55799999999999</v>
      </c>
      <c r="Q757">
        <v>30489971</v>
      </c>
      <c r="R757" t="s">
        <v>1230</v>
      </c>
      <c r="S757">
        <v>13485</v>
      </c>
      <c r="T757" t="s">
        <v>1279</v>
      </c>
    </row>
    <row r="758" spans="1:20" x14ac:dyDescent="0.25">
      <c r="A758" t="s">
        <v>637</v>
      </c>
      <c r="B758" t="s">
        <v>1229</v>
      </c>
      <c r="C758" t="s">
        <v>639</v>
      </c>
      <c r="D758" t="s">
        <v>651</v>
      </c>
      <c r="E758" t="s">
        <v>704</v>
      </c>
      <c r="F758">
        <v>528004120002</v>
      </c>
      <c r="G758" t="s">
        <v>642</v>
      </c>
      <c r="H758">
        <v>583143</v>
      </c>
      <c r="I758" t="s">
        <v>39</v>
      </c>
      <c r="J758">
        <v>202203</v>
      </c>
      <c r="K758">
        <v>44595</v>
      </c>
      <c r="L758" t="s">
        <v>644</v>
      </c>
      <c r="M758">
        <v>16550</v>
      </c>
      <c r="N758">
        <v>28.12</v>
      </c>
      <c r="O758" t="s">
        <v>645</v>
      </c>
      <c r="P758" s="428">
        <v>25.227</v>
      </c>
      <c r="Q758">
        <v>30489971</v>
      </c>
      <c r="R758" t="s">
        <v>1230</v>
      </c>
      <c r="S758">
        <v>13485</v>
      </c>
      <c r="T758" t="s">
        <v>1238</v>
      </c>
    </row>
    <row r="759" spans="1:20" x14ac:dyDescent="0.25">
      <c r="A759" t="s">
        <v>637</v>
      </c>
      <c r="B759" t="s">
        <v>1229</v>
      </c>
      <c r="C759" t="s">
        <v>639</v>
      </c>
      <c r="D759" t="s">
        <v>651</v>
      </c>
      <c r="E759" t="s">
        <v>704</v>
      </c>
      <c r="F759">
        <v>528004120010</v>
      </c>
      <c r="G759" t="s">
        <v>653</v>
      </c>
      <c r="H759">
        <v>605506</v>
      </c>
      <c r="I759" t="s">
        <v>1266</v>
      </c>
      <c r="J759">
        <v>202203</v>
      </c>
      <c r="K759">
        <v>44595</v>
      </c>
      <c r="L759" t="s">
        <v>644</v>
      </c>
      <c r="M759">
        <v>5400</v>
      </c>
      <c r="N759">
        <v>9.18</v>
      </c>
      <c r="O759" t="s">
        <v>645</v>
      </c>
      <c r="P759" s="428">
        <v>8.2360000000000007</v>
      </c>
      <c r="Q759">
        <v>30489971</v>
      </c>
      <c r="R759" t="s">
        <v>1230</v>
      </c>
      <c r="S759">
        <v>13485</v>
      </c>
      <c r="T759" t="s">
        <v>1281</v>
      </c>
    </row>
    <row r="760" spans="1:20" x14ac:dyDescent="0.25">
      <c r="A760" t="s">
        <v>637</v>
      </c>
      <c r="B760" t="s">
        <v>1229</v>
      </c>
      <c r="C760" t="s">
        <v>639</v>
      </c>
      <c r="D760" t="s">
        <v>651</v>
      </c>
      <c r="E760" t="s">
        <v>704</v>
      </c>
      <c r="F760">
        <v>528004120003</v>
      </c>
      <c r="G760" t="s">
        <v>816</v>
      </c>
      <c r="H760">
        <v>583560</v>
      </c>
      <c r="I760" t="s">
        <v>963</v>
      </c>
      <c r="J760">
        <v>202203</v>
      </c>
      <c r="K760">
        <v>44595</v>
      </c>
      <c r="L760" t="s">
        <v>644</v>
      </c>
      <c r="M760">
        <v>17000</v>
      </c>
      <c r="N760">
        <v>28.89</v>
      </c>
      <c r="O760" t="s">
        <v>645</v>
      </c>
      <c r="P760" s="428">
        <v>25.917999999999999</v>
      </c>
      <c r="Q760">
        <v>30489971</v>
      </c>
      <c r="R760" t="s">
        <v>1230</v>
      </c>
      <c r="S760">
        <v>13485</v>
      </c>
      <c r="T760" t="s">
        <v>1240</v>
      </c>
    </row>
    <row r="761" spans="1:20" x14ac:dyDescent="0.25">
      <c r="A761" t="s">
        <v>637</v>
      </c>
      <c r="B761" t="s">
        <v>1229</v>
      </c>
      <c r="C761" t="s">
        <v>639</v>
      </c>
      <c r="D761" t="s">
        <v>651</v>
      </c>
      <c r="E761" t="s">
        <v>704</v>
      </c>
      <c r="F761">
        <v>528004120010</v>
      </c>
      <c r="G761" t="s">
        <v>653</v>
      </c>
      <c r="H761">
        <v>583597</v>
      </c>
      <c r="I761" t="s">
        <v>1268</v>
      </c>
      <c r="J761">
        <v>202203</v>
      </c>
      <c r="K761">
        <v>44595</v>
      </c>
      <c r="L761" t="s">
        <v>644</v>
      </c>
      <c r="M761">
        <v>15000</v>
      </c>
      <c r="N761">
        <v>25.49</v>
      </c>
      <c r="O761" t="s">
        <v>645</v>
      </c>
      <c r="P761" s="428">
        <v>22.867999999999999</v>
      </c>
      <c r="Q761">
        <v>30489971</v>
      </c>
      <c r="R761" t="s">
        <v>1230</v>
      </c>
      <c r="S761">
        <v>13485</v>
      </c>
      <c r="T761" t="s">
        <v>1240</v>
      </c>
    </row>
    <row r="762" spans="1:20" x14ac:dyDescent="0.25">
      <c r="A762" t="s">
        <v>637</v>
      </c>
      <c r="B762" t="s">
        <v>1229</v>
      </c>
      <c r="C762" t="s">
        <v>639</v>
      </c>
      <c r="D762" t="s">
        <v>651</v>
      </c>
      <c r="E762" t="s">
        <v>704</v>
      </c>
      <c r="F762">
        <v>528004120026</v>
      </c>
      <c r="G762" t="s">
        <v>1241</v>
      </c>
      <c r="H762">
        <v>583625</v>
      </c>
      <c r="I762" t="s">
        <v>303</v>
      </c>
      <c r="J762">
        <v>202203</v>
      </c>
      <c r="K762">
        <v>44595</v>
      </c>
      <c r="L762" t="s">
        <v>644</v>
      </c>
      <c r="M762">
        <v>2949000</v>
      </c>
      <c r="N762">
        <v>5011.29</v>
      </c>
      <c r="O762" t="s">
        <v>645</v>
      </c>
      <c r="P762" s="428">
        <v>4495.7209999999995</v>
      </c>
      <c r="Q762">
        <v>30489971</v>
      </c>
      <c r="R762" t="s">
        <v>1230</v>
      </c>
      <c r="S762">
        <v>13485</v>
      </c>
      <c r="T762" t="s">
        <v>1242</v>
      </c>
    </row>
    <row r="763" spans="1:20" x14ac:dyDescent="0.25">
      <c r="A763" t="s">
        <v>637</v>
      </c>
      <c r="B763" t="s">
        <v>1229</v>
      </c>
      <c r="C763" t="s">
        <v>639</v>
      </c>
      <c r="D763" t="s">
        <v>651</v>
      </c>
      <c r="E763" t="s">
        <v>704</v>
      </c>
      <c r="F763">
        <v>528004120026</v>
      </c>
      <c r="G763" t="s">
        <v>1241</v>
      </c>
      <c r="H763">
        <v>583625</v>
      </c>
      <c r="I763" t="s">
        <v>303</v>
      </c>
      <c r="J763">
        <v>202203</v>
      </c>
      <c r="K763">
        <v>44595</v>
      </c>
      <c r="L763" t="s">
        <v>644</v>
      </c>
      <c r="M763">
        <v>30000</v>
      </c>
      <c r="N763">
        <v>50.98</v>
      </c>
      <c r="O763" t="s">
        <v>645</v>
      </c>
      <c r="P763" s="428">
        <v>45.734999999999999</v>
      </c>
      <c r="Q763">
        <v>30489971</v>
      </c>
      <c r="R763" t="s">
        <v>1230</v>
      </c>
      <c r="S763">
        <v>13485</v>
      </c>
      <c r="T763" t="s">
        <v>1282</v>
      </c>
    </row>
    <row r="764" spans="1:20" x14ac:dyDescent="0.25">
      <c r="A764" t="s">
        <v>637</v>
      </c>
      <c r="B764" t="s">
        <v>1229</v>
      </c>
      <c r="C764" t="s">
        <v>639</v>
      </c>
      <c r="D764" t="s">
        <v>651</v>
      </c>
      <c r="E764" t="s">
        <v>704</v>
      </c>
      <c r="F764">
        <v>528004120026</v>
      </c>
      <c r="G764" t="s">
        <v>1241</v>
      </c>
      <c r="H764">
        <v>583625</v>
      </c>
      <c r="I764" t="s">
        <v>303</v>
      </c>
      <c r="J764">
        <v>202203</v>
      </c>
      <c r="K764">
        <v>44595</v>
      </c>
      <c r="L764" t="s">
        <v>644</v>
      </c>
      <c r="M764">
        <v>867825</v>
      </c>
      <c r="N764">
        <v>1474.71</v>
      </c>
      <c r="O764" t="s">
        <v>645</v>
      </c>
      <c r="P764" s="428">
        <v>1322.99</v>
      </c>
      <c r="Q764">
        <v>30489971</v>
      </c>
      <c r="R764" t="s">
        <v>1230</v>
      </c>
      <c r="S764">
        <v>13485</v>
      </c>
      <c r="T764" t="s">
        <v>1283</v>
      </c>
    </row>
    <row r="765" spans="1:20" x14ac:dyDescent="0.25">
      <c r="A765" t="s">
        <v>637</v>
      </c>
      <c r="B765" t="s">
        <v>1229</v>
      </c>
      <c r="C765" t="s">
        <v>639</v>
      </c>
      <c r="D765" t="s">
        <v>651</v>
      </c>
      <c r="E765" t="s">
        <v>704</v>
      </c>
      <c r="F765">
        <v>528004120010</v>
      </c>
      <c r="G765" t="s">
        <v>653</v>
      </c>
      <c r="H765">
        <v>583601</v>
      </c>
      <c r="I765" t="s">
        <v>189</v>
      </c>
      <c r="J765">
        <v>202203</v>
      </c>
      <c r="K765">
        <v>44595</v>
      </c>
      <c r="L765" t="s">
        <v>644</v>
      </c>
      <c r="M765">
        <v>180000</v>
      </c>
      <c r="N765">
        <v>305.88</v>
      </c>
      <c r="O765" t="s">
        <v>645</v>
      </c>
      <c r="P765" s="428">
        <v>274.411</v>
      </c>
      <c r="Q765">
        <v>30489972</v>
      </c>
      <c r="R765" t="s">
        <v>1230</v>
      </c>
      <c r="S765">
        <v>13485</v>
      </c>
      <c r="T765" t="s">
        <v>1236</v>
      </c>
    </row>
    <row r="766" spans="1:20" x14ac:dyDescent="0.25">
      <c r="A766" t="s">
        <v>637</v>
      </c>
      <c r="B766" t="s">
        <v>1229</v>
      </c>
      <c r="C766" t="s">
        <v>639</v>
      </c>
      <c r="D766" t="s">
        <v>651</v>
      </c>
      <c r="E766" t="s">
        <v>704</v>
      </c>
      <c r="F766">
        <v>528004120026</v>
      </c>
      <c r="G766" t="s">
        <v>1241</v>
      </c>
      <c r="H766">
        <v>583625</v>
      </c>
      <c r="I766" t="s">
        <v>303</v>
      </c>
      <c r="J766">
        <v>202203</v>
      </c>
      <c r="K766">
        <v>44595</v>
      </c>
      <c r="L766" t="s">
        <v>644</v>
      </c>
      <c r="M766">
        <v>1124000</v>
      </c>
      <c r="N766">
        <v>1910.03</v>
      </c>
      <c r="O766" t="s">
        <v>645</v>
      </c>
      <c r="P766" s="428">
        <v>1713.5229999999999</v>
      </c>
      <c r="Q766">
        <v>30489972</v>
      </c>
      <c r="R766" t="s">
        <v>1230</v>
      </c>
      <c r="S766">
        <v>13485</v>
      </c>
      <c r="T766" t="s">
        <v>1249</v>
      </c>
    </row>
    <row r="767" spans="1:20" x14ac:dyDescent="0.25">
      <c r="A767" t="s">
        <v>637</v>
      </c>
      <c r="B767" t="s">
        <v>1229</v>
      </c>
      <c r="C767" t="s">
        <v>639</v>
      </c>
      <c r="D767" t="s">
        <v>651</v>
      </c>
      <c r="E767" t="s">
        <v>704</v>
      </c>
      <c r="F767">
        <v>528004120026</v>
      </c>
      <c r="G767" t="s">
        <v>1241</v>
      </c>
      <c r="H767">
        <v>583625</v>
      </c>
      <c r="I767" t="s">
        <v>303</v>
      </c>
      <c r="J767">
        <v>202203</v>
      </c>
      <c r="K767">
        <v>44595</v>
      </c>
      <c r="L767" t="s">
        <v>644</v>
      </c>
      <c r="M767">
        <v>75000</v>
      </c>
      <c r="N767">
        <v>127.45</v>
      </c>
      <c r="O767" t="s">
        <v>645</v>
      </c>
      <c r="P767" s="428">
        <v>114.33799999999999</v>
      </c>
      <c r="Q767">
        <v>30489972</v>
      </c>
      <c r="R767" t="s">
        <v>1230</v>
      </c>
      <c r="S767">
        <v>13485</v>
      </c>
      <c r="T767" t="s">
        <v>1243</v>
      </c>
    </row>
    <row r="768" spans="1:20" x14ac:dyDescent="0.25">
      <c r="A768" t="s">
        <v>637</v>
      </c>
      <c r="B768" t="s">
        <v>1229</v>
      </c>
      <c r="C768" t="s">
        <v>639</v>
      </c>
      <c r="D768" t="s">
        <v>651</v>
      </c>
      <c r="E768" t="s">
        <v>704</v>
      </c>
      <c r="F768">
        <v>528004120026</v>
      </c>
      <c r="G768" t="s">
        <v>1241</v>
      </c>
      <c r="H768">
        <v>583625</v>
      </c>
      <c r="I768" t="s">
        <v>303</v>
      </c>
      <c r="J768">
        <v>202203</v>
      </c>
      <c r="K768">
        <v>44595</v>
      </c>
      <c r="L768" t="s">
        <v>644</v>
      </c>
      <c r="M768">
        <v>75000</v>
      </c>
      <c r="N768">
        <v>127.45</v>
      </c>
      <c r="O768" t="s">
        <v>645</v>
      </c>
      <c r="P768" s="428">
        <v>114.33799999999999</v>
      </c>
      <c r="Q768">
        <v>30489972</v>
      </c>
      <c r="R768" t="s">
        <v>1230</v>
      </c>
      <c r="S768">
        <v>13485</v>
      </c>
      <c r="T768" t="s">
        <v>1285</v>
      </c>
    </row>
    <row r="769" spans="1:20" x14ac:dyDescent="0.25">
      <c r="A769" t="s">
        <v>637</v>
      </c>
      <c r="B769" t="s">
        <v>1229</v>
      </c>
      <c r="C769" t="s">
        <v>639</v>
      </c>
      <c r="D769" t="s">
        <v>651</v>
      </c>
      <c r="E769" t="s">
        <v>704</v>
      </c>
      <c r="F769">
        <v>528004120026</v>
      </c>
      <c r="G769" t="s">
        <v>1241</v>
      </c>
      <c r="H769">
        <v>583625</v>
      </c>
      <c r="I769" t="s">
        <v>303</v>
      </c>
      <c r="J769">
        <v>202203</v>
      </c>
      <c r="K769">
        <v>44595</v>
      </c>
      <c r="L769" t="s">
        <v>644</v>
      </c>
      <c r="M769">
        <v>1266825</v>
      </c>
      <c r="N769">
        <v>2152.7399999999998</v>
      </c>
      <c r="O769" t="s">
        <v>645</v>
      </c>
      <c r="P769" s="428">
        <v>1931.2629999999999</v>
      </c>
      <c r="Q769">
        <v>30489972</v>
      </c>
      <c r="R769" t="s">
        <v>1230</v>
      </c>
      <c r="S769">
        <v>13485</v>
      </c>
      <c r="T769" t="s">
        <v>1251</v>
      </c>
    </row>
    <row r="770" spans="1:20" x14ac:dyDescent="0.25">
      <c r="A770" t="s">
        <v>637</v>
      </c>
      <c r="B770" t="s">
        <v>1229</v>
      </c>
      <c r="C770" t="s">
        <v>639</v>
      </c>
      <c r="D770" t="s">
        <v>651</v>
      </c>
      <c r="E770" t="s">
        <v>704</v>
      </c>
      <c r="F770">
        <v>528004120026</v>
      </c>
      <c r="G770" t="s">
        <v>1241</v>
      </c>
      <c r="H770">
        <v>583625</v>
      </c>
      <c r="I770" t="s">
        <v>303</v>
      </c>
      <c r="J770">
        <v>202203</v>
      </c>
      <c r="K770">
        <v>44595</v>
      </c>
      <c r="L770" t="s">
        <v>644</v>
      </c>
      <c r="M770">
        <v>66675</v>
      </c>
      <c r="N770">
        <v>113.3</v>
      </c>
      <c r="O770" t="s">
        <v>645</v>
      </c>
      <c r="P770" s="428">
        <v>101.64400000000001</v>
      </c>
      <c r="Q770">
        <v>30489972</v>
      </c>
      <c r="R770" t="s">
        <v>1230</v>
      </c>
      <c r="S770">
        <v>13485</v>
      </c>
      <c r="T770" t="s">
        <v>1286</v>
      </c>
    </row>
    <row r="771" spans="1:20" x14ac:dyDescent="0.25">
      <c r="A771" t="s">
        <v>637</v>
      </c>
      <c r="B771" t="s">
        <v>1229</v>
      </c>
      <c r="C771" t="s">
        <v>639</v>
      </c>
      <c r="D771" t="s">
        <v>651</v>
      </c>
      <c r="E771" t="s">
        <v>704</v>
      </c>
      <c r="F771">
        <v>528004120026</v>
      </c>
      <c r="G771" t="s">
        <v>1241</v>
      </c>
      <c r="H771">
        <v>583625</v>
      </c>
      <c r="I771" t="s">
        <v>303</v>
      </c>
      <c r="J771">
        <v>202203</v>
      </c>
      <c r="K771">
        <v>44595</v>
      </c>
      <c r="L771" t="s">
        <v>644</v>
      </c>
      <c r="M771">
        <v>223500</v>
      </c>
      <c r="N771">
        <v>379.8</v>
      </c>
      <c r="O771" t="s">
        <v>645</v>
      </c>
      <c r="P771" s="428">
        <v>340.726</v>
      </c>
      <c r="Q771">
        <v>30489972</v>
      </c>
      <c r="R771" t="s">
        <v>1230</v>
      </c>
      <c r="S771">
        <v>13485</v>
      </c>
      <c r="T771" t="s">
        <v>1287</v>
      </c>
    </row>
    <row r="772" spans="1:20" x14ac:dyDescent="0.25">
      <c r="A772" t="s">
        <v>637</v>
      </c>
      <c r="B772" t="s">
        <v>1229</v>
      </c>
      <c r="C772" t="s">
        <v>639</v>
      </c>
      <c r="D772" t="s">
        <v>651</v>
      </c>
      <c r="E772" t="s">
        <v>704</v>
      </c>
      <c r="F772">
        <v>528004120026</v>
      </c>
      <c r="G772" t="s">
        <v>1241</v>
      </c>
      <c r="H772">
        <v>583625</v>
      </c>
      <c r="I772" t="s">
        <v>303</v>
      </c>
      <c r="J772">
        <v>202203</v>
      </c>
      <c r="K772">
        <v>44595</v>
      </c>
      <c r="L772" t="s">
        <v>644</v>
      </c>
      <c r="M772">
        <v>30000</v>
      </c>
      <c r="N772">
        <v>50.98</v>
      </c>
      <c r="O772" t="s">
        <v>645</v>
      </c>
      <c r="P772" s="428">
        <v>45.734999999999999</v>
      </c>
      <c r="Q772">
        <v>30489972</v>
      </c>
      <c r="R772" t="s">
        <v>1230</v>
      </c>
      <c r="S772">
        <v>13485</v>
      </c>
      <c r="T772" t="s">
        <v>1252</v>
      </c>
    </row>
    <row r="773" spans="1:20" x14ac:dyDescent="0.25">
      <c r="A773" t="s">
        <v>637</v>
      </c>
      <c r="B773" t="s">
        <v>1229</v>
      </c>
      <c r="C773" t="s">
        <v>639</v>
      </c>
      <c r="D773" t="s">
        <v>651</v>
      </c>
      <c r="E773" t="s">
        <v>704</v>
      </c>
      <c r="F773">
        <v>528004120026</v>
      </c>
      <c r="G773" t="s">
        <v>1241</v>
      </c>
      <c r="H773">
        <v>583625</v>
      </c>
      <c r="I773" t="s">
        <v>303</v>
      </c>
      <c r="J773">
        <v>202203</v>
      </c>
      <c r="K773">
        <v>44595</v>
      </c>
      <c r="L773" t="s">
        <v>644</v>
      </c>
      <c r="M773">
        <v>140000</v>
      </c>
      <c r="N773">
        <v>237.9</v>
      </c>
      <c r="O773" t="s">
        <v>645</v>
      </c>
      <c r="P773" s="428">
        <v>213.42400000000001</v>
      </c>
      <c r="Q773">
        <v>30489972</v>
      </c>
      <c r="R773" t="s">
        <v>1230</v>
      </c>
      <c r="S773">
        <v>13485</v>
      </c>
      <c r="T773" t="s">
        <v>1253</v>
      </c>
    </row>
    <row r="774" spans="1:20" x14ac:dyDescent="0.25">
      <c r="A774" t="s">
        <v>637</v>
      </c>
      <c r="B774" t="s">
        <v>1229</v>
      </c>
      <c r="C774" t="s">
        <v>639</v>
      </c>
      <c r="D774" t="s">
        <v>651</v>
      </c>
      <c r="E774" t="s">
        <v>704</v>
      </c>
      <c r="F774">
        <v>528004120010</v>
      </c>
      <c r="G774" t="s">
        <v>653</v>
      </c>
      <c r="H774">
        <v>583597</v>
      </c>
      <c r="I774" t="s">
        <v>1268</v>
      </c>
      <c r="J774">
        <v>202203</v>
      </c>
      <c r="K774">
        <v>44595</v>
      </c>
      <c r="L774" t="s">
        <v>644</v>
      </c>
      <c r="M774">
        <v>50000</v>
      </c>
      <c r="N774">
        <v>84.97</v>
      </c>
      <c r="O774" t="s">
        <v>645</v>
      </c>
      <c r="P774" s="428">
        <v>76.227999999999994</v>
      </c>
      <c r="Q774">
        <v>30489972</v>
      </c>
      <c r="R774" t="s">
        <v>1230</v>
      </c>
      <c r="S774">
        <v>13485</v>
      </c>
      <c r="T774" t="s">
        <v>1288</v>
      </c>
    </row>
    <row r="775" spans="1:20" x14ac:dyDescent="0.25">
      <c r="A775" t="s">
        <v>637</v>
      </c>
      <c r="B775" t="s">
        <v>1229</v>
      </c>
      <c r="C775" t="s">
        <v>639</v>
      </c>
      <c r="D775" t="s">
        <v>651</v>
      </c>
      <c r="E775" t="s">
        <v>704</v>
      </c>
      <c r="F775">
        <v>528004120026</v>
      </c>
      <c r="G775" t="s">
        <v>1241</v>
      </c>
      <c r="H775">
        <v>583625</v>
      </c>
      <c r="I775" t="s">
        <v>303</v>
      </c>
      <c r="J775">
        <v>202203</v>
      </c>
      <c r="K775">
        <v>44595</v>
      </c>
      <c r="L775" t="s">
        <v>644</v>
      </c>
      <c r="M775">
        <v>217000</v>
      </c>
      <c r="N775">
        <v>368.75</v>
      </c>
      <c r="O775" t="s">
        <v>645</v>
      </c>
      <c r="P775" s="428">
        <v>330.81200000000001</v>
      </c>
      <c r="Q775">
        <v>30489972</v>
      </c>
      <c r="R775" t="s">
        <v>1230</v>
      </c>
      <c r="S775">
        <v>13485</v>
      </c>
      <c r="T775" t="s">
        <v>1289</v>
      </c>
    </row>
    <row r="776" spans="1:20" x14ac:dyDescent="0.25">
      <c r="A776" t="s">
        <v>637</v>
      </c>
      <c r="B776" t="s">
        <v>1229</v>
      </c>
      <c r="C776" t="s">
        <v>639</v>
      </c>
      <c r="D776" t="s">
        <v>651</v>
      </c>
      <c r="E776" t="s">
        <v>704</v>
      </c>
      <c r="F776">
        <v>528004120002</v>
      </c>
      <c r="G776" t="s">
        <v>642</v>
      </c>
      <c r="H776">
        <v>583142</v>
      </c>
      <c r="I776" t="s">
        <v>38</v>
      </c>
      <c r="J776">
        <v>202203</v>
      </c>
      <c r="K776">
        <v>44595</v>
      </c>
      <c r="L776" t="s">
        <v>644</v>
      </c>
      <c r="M776">
        <v>191965</v>
      </c>
      <c r="N776">
        <v>326.20999999999998</v>
      </c>
      <c r="O776" t="s">
        <v>645</v>
      </c>
      <c r="P776" s="428">
        <v>292.649</v>
      </c>
      <c r="Q776">
        <v>30489972</v>
      </c>
      <c r="R776" t="s">
        <v>1230</v>
      </c>
      <c r="S776">
        <v>13485</v>
      </c>
      <c r="T776" t="s">
        <v>1246</v>
      </c>
    </row>
    <row r="777" spans="1:20" x14ac:dyDescent="0.25">
      <c r="A777" t="s">
        <v>637</v>
      </c>
      <c r="B777" t="s">
        <v>1229</v>
      </c>
      <c r="C777" t="s">
        <v>639</v>
      </c>
      <c r="D777" t="s">
        <v>651</v>
      </c>
      <c r="E777" t="s">
        <v>704</v>
      </c>
      <c r="F777">
        <v>528004120002</v>
      </c>
      <c r="G777" t="s">
        <v>642</v>
      </c>
      <c r="H777">
        <v>583143</v>
      </c>
      <c r="I777" t="s">
        <v>39</v>
      </c>
      <c r="J777">
        <v>202203</v>
      </c>
      <c r="K777">
        <v>44595</v>
      </c>
      <c r="L777" t="s">
        <v>644</v>
      </c>
      <c r="M777">
        <v>158450</v>
      </c>
      <c r="N777">
        <v>269.26</v>
      </c>
      <c r="O777" t="s">
        <v>645</v>
      </c>
      <c r="P777" s="428">
        <v>241.55799999999999</v>
      </c>
      <c r="Q777">
        <v>30489972</v>
      </c>
      <c r="R777" t="s">
        <v>1230</v>
      </c>
      <c r="S777">
        <v>13485</v>
      </c>
      <c r="T777" t="s">
        <v>1290</v>
      </c>
    </row>
    <row r="778" spans="1:20" x14ac:dyDescent="0.25">
      <c r="A778" t="s">
        <v>637</v>
      </c>
      <c r="B778" t="s">
        <v>1229</v>
      </c>
      <c r="C778" t="s">
        <v>639</v>
      </c>
      <c r="D778" t="s">
        <v>651</v>
      </c>
      <c r="E778" t="s">
        <v>704</v>
      </c>
      <c r="F778">
        <v>528004120002</v>
      </c>
      <c r="G778" t="s">
        <v>642</v>
      </c>
      <c r="H778">
        <v>583143</v>
      </c>
      <c r="I778" t="s">
        <v>39</v>
      </c>
      <c r="J778">
        <v>202203</v>
      </c>
      <c r="K778">
        <v>44595</v>
      </c>
      <c r="L778" t="s">
        <v>644</v>
      </c>
      <c r="M778">
        <v>16550</v>
      </c>
      <c r="N778">
        <v>28.12</v>
      </c>
      <c r="O778" t="s">
        <v>645</v>
      </c>
      <c r="P778" s="428">
        <v>25.227</v>
      </c>
      <c r="Q778">
        <v>30489972</v>
      </c>
      <c r="R778" t="s">
        <v>1230</v>
      </c>
      <c r="S778">
        <v>13485</v>
      </c>
      <c r="T778" t="s">
        <v>1247</v>
      </c>
    </row>
    <row r="779" spans="1:20" x14ac:dyDescent="0.25">
      <c r="A779" t="s">
        <v>637</v>
      </c>
      <c r="B779" t="s">
        <v>1229</v>
      </c>
      <c r="C779" t="s">
        <v>639</v>
      </c>
      <c r="D779" t="s">
        <v>651</v>
      </c>
      <c r="E779" t="s">
        <v>704</v>
      </c>
      <c r="F779">
        <v>528004120010</v>
      </c>
      <c r="G779" t="s">
        <v>653</v>
      </c>
      <c r="H779">
        <v>605506</v>
      </c>
      <c r="I779" t="s">
        <v>1266</v>
      </c>
      <c r="J779">
        <v>202203</v>
      </c>
      <c r="K779">
        <v>44595</v>
      </c>
      <c r="L779" t="s">
        <v>644</v>
      </c>
      <c r="M779">
        <v>54600</v>
      </c>
      <c r="N779">
        <v>92.78</v>
      </c>
      <c r="O779" t="s">
        <v>645</v>
      </c>
      <c r="P779" s="428">
        <v>83.234999999999999</v>
      </c>
      <c r="Q779">
        <v>30489972</v>
      </c>
      <c r="R779" t="s">
        <v>1230</v>
      </c>
      <c r="S779">
        <v>13485</v>
      </c>
      <c r="T779" t="s">
        <v>1274</v>
      </c>
    </row>
    <row r="780" spans="1:20" x14ac:dyDescent="0.25">
      <c r="A780" t="s">
        <v>637</v>
      </c>
      <c r="B780" t="s">
        <v>1229</v>
      </c>
      <c r="C780" t="s">
        <v>639</v>
      </c>
      <c r="D780" t="s">
        <v>651</v>
      </c>
      <c r="E780" t="s">
        <v>704</v>
      </c>
      <c r="F780">
        <v>528004120010</v>
      </c>
      <c r="G780" t="s">
        <v>653</v>
      </c>
      <c r="H780">
        <v>605506</v>
      </c>
      <c r="I780" t="s">
        <v>1266</v>
      </c>
      <c r="J780">
        <v>202203</v>
      </c>
      <c r="K780">
        <v>44595</v>
      </c>
      <c r="L780" t="s">
        <v>644</v>
      </c>
      <c r="M780">
        <v>2900</v>
      </c>
      <c r="N780">
        <v>4.93</v>
      </c>
      <c r="O780" t="s">
        <v>645</v>
      </c>
      <c r="P780" s="428">
        <v>4.423</v>
      </c>
      <c r="Q780">
        <v>30489971</v>
      </c>
      <c r="R780" t="s">
        <v>1230</v>
      </c>
      <c r="S780">
        <v>13485</v>
      </c>
      <c r="T780" t="s">
        <v>1267</v>
      </c>
    </row>
    <row r="781" spans="1:20" x14ac:dyDescent="0.25">
      <c r="A781" t="s">
        <v>637</v>
      </c>
      <c r="B781" t="s">
        <v>1229</v>
      </c>
      <c r="C781" t="s">
        <v>639</v>
      </c>
      <c r="D781" t="s">
        <v>651</v>
      </c>
      <c r="E781" t="s">
        <v>704</v>
      </c>
      <c r="F781">
        <v>528004120010</v>
      </c>
      <c r="G781" t="s">
        <v>653</v>
      </c>
      <c r="H781">
        <v>605506</v>
      </c>
      <c r="I781" t="s">
        <v>1266</v>
      </c>
      <c r="J781">
        <v>202203</v>
      </c>
      <c r="K781">
        <v>44595</v>
      </c>
      <c r="L781" t="s">
        <v>644</v>
      </c>
      <c r="M781">
        <v>114000</v>
      </c>
      <c r="N781">
        <v>193.72</v>
      </c>
      <c r="O781" t="s">
        <v>645</v>
      </c>
      <c r="P781" s="428">
        <v>173.79</v>
      </c>
      <c r="Q781">
        <v>30489971</v>
      </c>
      <c r="R781" t="s">
        <v>1230</v>
      </c>
      <c r="S781">
        <v>13485</v>
      </c>
      <c r="T781" t="s">
        <v>1272</v>
      </c>
    </row>
    <row r="782" spans="1:20" x14ac:dyDescent="0.25">
      <c r="A782" t="s">
        <v>637</v>
      </c>
      <c r="B782" t="s">
        <v>1229</v>
      </c>
      <c r="C782" t="s">
        <v>639</v>
      </c>
      <c r="D782" t="s">
        <v>651</v>
      </c>
      <c r="E782" t="s">
        <v>704</v>
      </c>
      <c r="F782">
        <v>528004120010</v>
      </c>
      <c r="G782" t="s">
        <v>653</v>
      </c>
      <c r="H782">
        <v>605506</v>
      </c>
      <c r="I782" t="s">
        <v>1266</v>
      </c>
      <c r="J782">
        <v>202203</v>
      </c>
      <c r="K782">
        <v>44595</v>
      </c>
      <c r="L782" t="s">
        <v>644</v>
      </c>
      <c r="M782">
        <v>2500</v>
      </c>
      <c r="N782">
        <v>4.25</v>
      </c>
      <c r="O782" t="s">
        <v>645</v>
      </c>
      <c r="P782" s="428">
        <v>3.8130000000000002</v>
      </c>
      <c r="Q782">
        <v>30489972</v>
      </c>
      <c r="R782" t="s">
        <v>1230</v>
      </c>
      <c r="S782">
        <v>13485</v>
      </c>
      <c r="T782" t="s">
        <v>1275</v>
      </c>
    </row>
    <row r="783" spans="1:20" x14ac:dyDescent="0.25">
      <c r="A783" t="s">
        <v>637</v>
      </c>
      <c r="B783" t="s">
        <v>1229</v>
      </c>
      <c r="C783" t="s">
        <v>639</v>
      </c>
      <c r="D783" t="s">
        <v>651</v>
      </c>
      <c r="E783" t="s">
        <v>704</v>
      </c>
      <c r="F783">
        <v>528004120010</v>
      </c>
      <c r="G783" t="s">
        <v>653</v>
      </c>
      <c r="H783">
        <v>605506</v>
      </c>
      <c r="I783" t="s">
        <v>1266</v>
      </c>
      <c r="J783">
        <v>202203</v>
      </c>
      <c r="K783">
        <v>44595</v>
      </c>
      <c r="L783" t="s">
        <v>644</v>
      </c>
      <c r="M783">
        <v>2925</v>
      </c>
      <c r="N783">
        <v>4.97</v>
      </c>
      <c r="O783" t="s">
        <v>645</v>
      </c>
      <c r="P783" s="428">
        <v>4.4589999999999996</v>
      </c>
      <c r="Q783">
        <v>30489972</v>
      </c>
      <c r="R783" t="s">
        <v>1230</v>
      </c>
      <c r="S783">
        <v>13485</v>
      </c>
      <c r="T783" t="s">
        <v>1276</v>
      </c>
    </row>
    <row r="784" spans="1:20" x14ac:dyDescent="0.25">
      <c r="A784" t="s">
        <v>637</v>
      </c>
      <c r="B784" t="s">
        <v>1229</v>
      </c>
      <c r="C784" t="s">
        <v>639</v>
      </c>
      <c r="D784" t="s">
        <v>651</v>
      </c>
      <c r="E784" t="s">
        <v>704</v>
      </c>
      <c r="F784">
        <v>528004120001</v>
      </c>
      <c r="G784" t="s">
        <v>705</v>
      </c>
      <c r="H784">
        <v>583131</v>
      </c>
      <c r="I784" t="s">
        <v>1254</v>
      </c>
      <c r="J784">
        <v>202203</v>
      </c>
      <c r="K784">
        <v>44595</v>
      </c>
      <c r="L784" t="s">
        <v>644</v>
      </c>
      <c r="M784">
        <v>296870</v>
      </c>
      <c r="N784">
        <v>504.48</v>
      </c>
      <c r="O784" t="s">
        <v>645</v>
      </c>
      <c r="P784" s="428">
        <v>452.57799999999997</v>
      </c>
      <c r="Q784">
        <v>30489971</v>
      </c>
      <c r="R784" t="s">
        <v>1230</v>
      </c>
      <c r="S784">
        <v>13485</v>
      </c>
      <c r="T784" t="s">
        <v>1255</v>
      </c>
    </row>
    <row r="785" spans="1:20" x14ac:dyDescent="0.25">
      <c r="A785" t="s">
        <v>637</v>
      </c>
      <c r="B785" t="s">
        <v>1229</v>
      </c>
      <c r="C785" t="s">
        <v>639</v>
      </c>
      <c r="D785" t="s">
        <v>651</v>
      </c>
      <c r="E785" t="s">
        <v>704</v>
      </c>
      <c r="F785">
        <v>528004120002</v>
      </c>
      <c r="G785" t="s">
        <v>642</v>
      </c>
      <c r="H785">
        <v>583141</v>
      </c>
      <c r="I785" t="s">
        <v>37</v>
      </c>
      <c r="J785">
        <v>202203</v>
      </c>
      <c r="K785">
        <v>44595</v>
      </c>
      <c r="L785" t="s">
        <v>644</v>
      </c>
      <c r="M785">
        <v>337107</v>
      </c>
      <c r="N785">
        <v>572.85</v>
      </c>
      <c r="O785" t="s">
        <v>645</v>
      </c>
      <c r="P785" s="428">
        <v>513.91399999999999</v>
      </c>
      <c r="Q785">
        <v>30489971</v>
      </c>
      <c r="R785" t="s">
        <v>1230</v>
      </c>
      <c r="S785">
        <v>13485</v>
      </c>
      <c r="T785" t="s">
        <v>1231</v>
      </c>
    </row>
    <row r="786" spans="1:20" x14ac:dyDescent="0.25">
      <c r="A786" t="s">
        <v>637</v>
      </c>
      <c r="B786" t="s">
        <v>1229</v>
      </c>
      <c r="C786" t="s">
        <v>639</v>
      </c>
      <c r="D786" t="s">
        <v>651</v>
      </c>
      <c r="E786" t="s">
        <v>704</v>
      </c>
      <c r="F786">
        <v>528004120002</v>
      </c>
      <c r="G786" t="s">
        <v>642</v>
      </c>
      <c r="H786">
        <v>583140</v>
      </c>
      <c r="I786" t="s">
        <v>36</v>
      </c>
      <c r="J786">
        <v>202203</v>
      </c>
      <c r="K786">
        <v>44595</v>
      </c>
      <c r="L786" t="s">
        <v>644</v>
      </c>
      <c r="M786">
        <v>339030</v>
      </c>
      <c r="N786">
        <v>576.12</v>
      </c>
      <c r="O786" t="s">
        <v>645</v>
      </c>
      <c r="P786" s="428">
        <v>516.84799999999996</v>
      </c>
      <c r="Q786">
        <v>30489971</v>
      </c>
      <c r="R786" t="s">
        <v>1230</v>
      </c>
      <c r="S786">
        <v>13485</v>
      </c>
      <c r="T786" t="s">
        <v>1256</v>
      </c>
    </row>
    <row r="787" spans="1:20" x14ac:dyDescent="0.25">
      <c r="A787" t="s">
        <v>637</v>
      </c>
      <c r="B787" t="s">
        <v>1229</v>
      </c>
      <c r="C787" t="s">
        <v>639</v>
      </c>
      <c r="D787" t="s">
        <v>651</v>
      </c>
      <c r="E787" t="s">
        <v>704</v>
      </c>
      <c r="F787">
        <v>528004120001</v>
      </c>
      <c r="G787" t="s">
        <v>705</v>
      </c>
      <c r="H787">
        <v>583132</v>
      </c>
      <c r="I787" t="s">
        <v>25</v>
      </c>
      <c r="J787">
        <v>202203</v>
      </c>
      <c r="K787">
        <v>44595</v>
      </c>
      <c r="L787" t="s">
        <v>644</v>
      </c>
      <c r="M787">
        <v>796820</v>
      </c>
      <c r="N787">
        <v>1354.05</v>
      </c>
      <c r="O787" t="s">
        <v>645</v>
      </c>
      <c r="P787" s="428">
        <v>1214.7429999999999</v>
      </c>
      <c r="Q787">
        <v>30489971</v>
      </c>
      <c r="R787" t="s">
        <v>1230</v>
      </c>
      <c r="S787">
        <v>13485</v>
      </c>
      <c r="T787" t="s">
        <v>1257</v>
      </c>
    </row>
    <row r="788" spans="1:20" x14ac:dyDescent="0.25">
      <c r="A788" t="s">
        <v>637</v>
      </c>
      <c r="B788" t="s">
        <v>1229</v>
      </c>
      <c r="C788" t="s">
        <v>639</v>
      </c>
      <c r="D788" t="s">
        <v>651</v>
      </c>
      <c r="E788" t="s">
        <v>704</v>
      </c>
      <c r="F788">
        <v>528004120002</v>
      </c>
      <c r="G788" t="s">
        <v>642</v>
      </c>
      <c r="H788">
        <v>583142</v>
      </c>
      <c r="I788" t="s">
        <v>38</v>
      </c>
      <c r="J788">
        <v>202203</v>
      </c>
      <c r="K788">
        <v>44595</v>
      </c>
      <c r="L788" t="s">
        <v>644</v>
      </c>
      <c r="M788">
        <v>191965</v>
      </c>
      <c r="N788">
        <v>326.20999999999998</v>
      </c>
      <c r="O788" t="s">
        <v>645</v>
      </c>
      <c r="P788" s="428">
        <v>292.649</v>
      </c>
      <c r="Q788">
        <v>30489971</v>
      </c>
      <c r="R788" t="s">
        <v>1230</v>
      </c>
      <c r="S788">
        <v>13485</v>
      </c>
      <c r="T788" t="s">
        <v>1232</v>
      </c>
    </row>
    <row r="789" spans="1:20" x14ac:dyDescent="0.25">
      <c r="A789" t="s">
        <v>637</v>
      </c>
      <c r="B789" t="s">
        <v>1229</v>
      </c>
      <c r="C789" t="s">
        <v>639</v>
      </c>
      <c r="D789" t="s">
        <v>651</v>
      </c>
      <c r="E789" t="s">
        <v>704</v>
      </c>
      <c r="F789">
        <v>528004120002</v>
      </c>
      <c r="G789" t="s">
        <v>642</v>
      </c>
      <c r="H789">
        <v>583143</v>
      </c>
      <c r="I789" t="s">
        <v>39</v>
      </c>
      <c r="J789">
        <v>202203</v>
      </c>
      <c r="K789">
        <v>44595</v>
      </c>
      <c r="L789" t="s">
        <v>644</v>
      </c>
      <c r="M789">
        <v>158450</v>
      </c>
      <c r="N789">
        <v>269.26</v>
      </c>
      <c r="O789" t="s">
        <v>645</v>
      </c>
      <c r="P789" s="428">
        <v>241.55799999999999</v>
      </c>
      <c r="Q789">
        <v>30489971</v>
      </c>
      <c r="R789" t="s">
        <v>1230</v>
      </c>
      <c r="S789">
        <v>13485</v>
      </c>
      <c r="T789" t="s">
        <v>1233</v>
      </c>
    </row>
    <row r="790" spans="1:20" x14ac:dyDescent="0.25">
      <c r="A790" t="s">
        <v>637</v>
      </c>
      <c r="B790" t="s">
        <v>1229</v>
      </c>
      <c r="C790" t="s">
        <v>639</v>
      </c>
      <c r="D790" t="s">
        <v>651</v>
      </c>
      <c r="E790" t="s">
        <v>704</v>
      </c>
      <c r="F790">
        <v>528004120001</v>
      </c>
      <c r="G790" t="s">
        <v>705</v>
      </c>
      <c r="H790">
        <v>583131</v>
      </c>
      <c r="I790" t="s">
        <v>1254</v>
      </c>
      <c r="J790">
        <v>202203</v>
      </c>
      <c r="K790">
        <v>44595</v>
      </c>
      <c r="L790" t="s">
        <v>644</v>
      </c>
      <c r="M790">
        <v>28992</v>
      </c>
      <c r="N790">
        <v>49.27</v>
      </c>
      <c r="O790" t="s">
        <v>645</v>
      </c>
      <c r="P790" s="428">
        <v>44.201000000000001</v>
      </c>
      <c r="Q790">
        <v>30489971</v>
      </c>
      <c r="R790" t="s">
        <v>1230</v>
      </c>
      <c r="S790">
        <v>13485</v>
      </c>
      <c r="T790" t="s">
        <v>1234</v>
      </c>
    </row>
    <row r="791" spans="1:20" x14ac:dyDescent="0.25">
      <c r="A791" t="s">
        <v>637</v>
      </c>
      <c r="B791" t="s">
        <v>1229</v>
      </c>
      <c r="C791" t="s">
        <v>639</v>
      </c>
      <c r="D791" t="s">
        <v>651</v>
      </c>
      <c r="E791" t="s">
        <v>704</v>
      </c>
      <c r="F791">
        <v>528004120002</v>
      </c>
      <c r="G791" t="s">
        <v>642</v>
      </c>
      <c r="H791">
        <v>583141</v>
      </c>
      <c r="I791" t="s">
        <v>37</v>
      </c>
      <c r="J791">
        <v>202203</v>
      </c>
      <c r="K791">
        <v>44595</v>
      </c>
      <c r="L791" t="s">
        <v>644</v>
      </c>
      <c r="M791">
        <v>29488</v>
      </c>
      <c r="N791">
        <v>50.11</v>
      </c>
      <c r="O791" t="s">
        <v>645</v>
      </c>
      <c r="P791" s="428">
        <v>44.954999999999998</v>
      </c>
      <c r="Q791">
        <v>30489971</v>
      </c>
      <c r="R791" t="s">
        <v>1230</v>
      </c>
      <c r="S791">
        <v>13485</v>
      </c>
      <c r="T791" t="s">
        <v>1234</v>
      </c>
    </row>
    <row r="792" spans="1:20" x14ac:dyDescent="0.25">
      <c r="A792" t="s">
        <v>637</v>
      </c>
      <c r="B792" t="s">
        <v>1229</v>
      </c>
      <c r="C792" t="s">
        <v>639</v>
      </c>
      <c r="D792" t="s">
        <v>651</v>
      </c>
      <c r="E792" t="s">
        <v>704</v>
      </c>
      <c r="F792">
        <v>528004120002</v>
      </c>
      <c r="G792" t="s">
        <v>642</v>
      </c>
      <c r="H792">
        <v>583140</v>
      </c>
      <c r="I792" t="s">
        <v>36</v>
      </c>
      <c r="J792">
        <v>202203</v>
      </c>
      <c r="K792">
        <v>44595</v>
      </c>
      <c r="L792" t="s">
        <v>644</v>
      </c>
      <c r="M792">
        <v>27565</v>
      </c>
      <c r="N792">
        <v>46.84</v>
      </c>
      <c r="O792" t="s">
        <v>645</v>
      </c>
      <c r="P792" s="428">
        <v>42.021000000000001</v>
      </c>
      <c r="Q792">
        <v>30489971</v>
      </c>
      <c r="R792" t="s">
        <v>1230</v>
      </c>
      <c r="S792">
        <v>13485</v>
      </c>
      <c r="T792" t="s">
        <v>1234</v>
      </c>
    </row>
    <row r="793" spans="1:20" x14ac:dyDescent="0.25">
      <c r="A793" t="s">
        <v>637</v>
      </c>
      <c r="B793" t="s">
        <v>1229</v>
      </c>
      <c r="C793" t="s">
        <v>639</v>
      </c>
      <c r="D793" t="s">
        <v>651</v>
      </c>
      <c r="E793" t="s">
        <v>704</v>
      </c>
      <c r="F793">
        <v>528004120001</v>
      </c>
      <c r="G793" t="s">
        <v>705</v>
      </c>
      <c r="H793">
        <v>583132</v>
      </c>
      <c r="I793" t="s">
        <v>25</v>
      </c>
      <c r="J793">
        <v>202203</v>
      </c>
      <c r="K793">
        <v>44595</v>
      </c>
      <c r="L793" t="s">
        <v>644</v>
      </c>
      <c r="M793">
        <v>58556</v>
      </c>
      <c r="N793">
        <v>99.51</v>
      </c>
      <c r="O793" t="s">
        <v>645</v>
      </c>
      <c r="P793" s="428">
        <v>89.272000000000006</v>
      </c>
      <c r="Q793">
        <v>30489971</v>
      </c>
      <c r="R793" t="s">
        <v>1230</v>
      </c>
      <c r="S793">
        <v>13485</v>
      </c>
      <c r="T793" t="s">
        <v>1234</v>
      </c>
    </row>
    <row r="794" spans="1:20" x14ac:dyDescent="0.25">
      <c r="A794" t="s">
        <v>637</v>
      </c>
      <c r="B794" t="s">
        <v>1229</v>
      </c>
      <c r="C794" t="s">
        <v>639</v>
      </c>
      <c r="D794" t="s">
        <v>651</v>
      </c>
      <c r="E794" t="s">
        <v>704</v>
      </c>
      <c r="F794">
        <v>528004120002</v>
      </c>
      <c r="G794" t="s">
        <v>642</v>
      </c>
      <c r="H794">
        <v>583142</v>
      </c>
      <c r="I794" t="s">
        <v>38</v>
      </c>
      <c r="J794">
        <v>202203</v>
      </c>
      <c r="K794">
        <v>44595</v>
      </c>
      <c r="L794" t="s">
        <v>644</v>
      </c>
      <c r="M794">
        <v>11699</v>
      </c>
      <c r="N794">
        <v>19.88</v>
      </c>
      <c r="O794" t="s">
        <v>645</v>
      </c>
      <c r="P794" s="428">
        <v>17.835000000000001</v>
      </c>
      <c r="Q794">
        <v>30489971</v>
      </c>
      <c r="R794" t="s">
        <v>1230</v>
      </c>
      <c r="S794">
        <v>13485</v>
      </c>
      <c r="T794" t="s">
        <v>1234</v>
      </c>
    </row>
    <row r="795" spans="1:20" x14ac:dyDescent="0.25">
      <c r="A795" t="s">
        <v>637</v>
      </c>
      <c r="B795" t="s">
        <v>1229</v>
      </c>
      <c r="C795" t="s">
        <v>639</v>
      </c>
      <c r="D795" t="s">
        <v>651</v>
      </c>
      <c r="E795" t="s">
        <v>704</v>
      </c>
      <c r="F795">
        <v>528004120001</v>
      </c>
      <c r="G795" t="s">
        <v>705</v>
      </c>
      <c r="H795">
        <v>583131</v>
      </c>
      <c r="I795" t="s">
        <v>1254</v>
      </c>
      <c r="J795">
        <v>202203</v>
      </c>
      <c r="K795">
        <v>44595</v>
      </c>
      <c r="L795" t="s">
        <v>644</v>
      </c>
      <c r="M795">
        <v>74138</v>
      </c>
      <c r="N795">
        <v>125.98</v>
      </c>
      <c r="O795" t="s">
        <v>645</v>
      </c>
      <c r="P795" s="428">
        <v>113.01900000000001</v>
      </c>
      <c r="Q795">
        <v>30489971</v>
      </c>
      <c r="R795" t="s">
        <v>1230</v>
      </c>
      <c r="S795">
        <v>13485</v>
      </c>
      <c r="T795" t="s">
        <v>1235</v>
      </c>
    </row>
    <row r="796" spans="1:20" x14ac:dyDescent="0.25">
      <c r="A796" t="s">
        <v>637</v>
      </c>
      <c r="B796" t="s">
        <v>1229</v>
      </c>
      <c r="C796" t="s">
        <v>639</v>
      </c>
      <c r="D796" t="s">
        <v>651</v>
      </c>
      <c r="E796" t="s">
        <v>704</v>
      </c>
      <c r="F796">
        <v>528004120002</v>
      </c>
      <c r="G796" t="s">
        <v>642</v>
      </c>
      <c r="H796">
        <v>583141</v>
      </c>
      <c r="I796" t="s">
        <v>37</v>
      </c>
      <c r="J796">
        <v>202203</v>
      </c>
      <c r="K796">
        <v>44595</v>
      </c>
      <c r="L796" t="s">
        <v>644</v>
      </c>
      <c r="M796">
        <v>83405</v>
      </c>
      <c r="N796">
        <v>141.72999999999999</v>
      </c>
      <c r="O796" t="s">
        <v>645</v>
      </c>
      <c r="P796" s="428">
        <v>127.149</v>
      </c>
      <c r="Q796">
        <v>30489971</v>
      </c>
      <c r="R796" t="s">
        <v>1230</v>
      </c>
      <c r="S796">
        <v>13485</v>
      </c>
      <c r="T796" t="s">
        <v>1235</v>
      </c>
    </row>
    <row r="797" spans="1:20" x14ac:dyDescent="0.25">
      <c r="A797" t="s">
        <v>637</v>
      </c>
      <c r="B797" t="s">
        <v>1229</v>
      </c>
      <c r="C797" t="s">
        <v>639</v>
      </c>
      <c r="D797" t="s">
        <v>651</v>
      </c>
      <c r="E797" t="s">
        <v>704</v>
      </c>
      <c r="F797">
        <v>528004120002</v>
      </c>
      <c r="G797" t="s">
        <v>642</v>
      </c>
      <c r="H797">
        <v>583140</v>
      </c>
      <c r="I797" t="s">
        <v>36</v>
      </c>
      <c r="J797">
        <v>202203</v>
      </c>
      <c r="K797">
        <v>44595</v>
      </c>
      <c r="L797" t="s">
        <v>644</v>
      </c>
      <c r="M797">
        <v>83405</v>
      </c>
      <c r="N797">
        <v>141.72999999999999</v>
      </c>
      <c r="O797" t="s">
        <v>645</v>
      </c>
      <c r="P797" s="428">
        <v>127.149</v>
      </c>
      <c r="Q797">
        <v>30489971</v>
      </c>
      <c r="R797" t="s">
        <v>1230</v>
      </c>
      <c r="S797">
        <v>13485</v>
      </c>
      <c r="T797" t="s">
        <v>1235</v>
      </c>
    </row>
    <row r="798" spans="1:20" x14ac:dyDescent="0.25">
      <c r="A798" t="s">
        <v>637</v>
      </c>
      <c r="B798" t="s">
        <v>1229</v>
      </c>
      <c r="C798" t="s">
        <v>639</v>
      </c>
      <c r="D798" t="s">
        <v>651</v>
      </c>
      <c r="E798" t="s">
        <v>704</v>
      </c>
      <c r="F798">
        <v>528004120001</v>
      </c>
      <c r="G798" t="s">
        <v>705</v>
      </c>
      <c r="H798">
        <v>583131</v>
      </c>
      <c r="I798" t="s">
        <v>1254</v>
      </c>
      <c r="J798">
        <v>202203</v>
      </c>
      <c r="K798">
        <v>44595</v>
      </c>
      <c r="L798" t="s">
        <v>644</v>
      </c>
      <c r="M798">
        <v>296870</v>
      </c>
      <c r="N798">
        <v>504.48</v>
      </c>
      <c r="O798" t="s">
        <v>645</v>
      </c>
      <c r="P798" s="428">
        <v>452.57799999999997</v>
      </c>
      <c r="Q798">
        <v>30489971</v>
      </c>
      <c r="R798" t="s">
        <v>1230</v>
      </c>
      <c r="S798">
        <v>13485</v>
      </c>
      <c r="T798" t="s">
        <v>1258</v>
      </c>
    </row>
    <row r="799" spans="1:20" x14ac:dyDescent="0.25">
      <c r="A799" t="s">
        <v>637</v>
      </c>
      <c r="B799" t="s">
        <v>1229</v>
      </c>
      <c r="C799" t="s">
        <v>639</v>
      </c>
      <c r="D799" t="s">
        <v>651</v>
      </c>
      <c r="E799" t="s">
        <v>704</v>
      </c>
      <c r="F799">
        <v>528004120002</v>
      </c>
      <c r="G799" t="s">
        <v>642</v>
      </c>
      <c r="H799">
        <v>583141</v>
      </c>
      <c r="I799" t="s">
        <v>37</v>
      </c>
      <c r="J799">
        <v>202203</v>
      </c>
      <c r="K799">
        <v>44595</v>
      </c>
      <c r="L799" t="s">
        <v>644</v>
      </c>
      <c r="M799">
        <v>337107</v>
      </c>
      <c r="N799">
        <v>572.85</v>
      </c>
      <c r="O799" t="s">
        <v>645</v>
      </c>
      <c r="P799" s="428">
        <v>513.91399999999999</v>
      </c>
      <c r="Q799">
        <v>30489971</v>
      </c>
      <c r="R799" t="s">
        <v>1230</v>
      </c>
      <c r="S799">
        <v>13485</v>
      </c>
      <c r="T799" t="s">
        <v>1259</v>
      </c>
    </row>
    <row r="800" spans="1:20" x14ac:dyDescent="0.25">
      <c r="A800" t="s">
        <v>637</v>
      </c>
      <c r="B800" t="s">
        <v>1229</v>
      </c>
      <c r="C800" t="s">
        <v>639</v>
      </c>
      <c r="D800" t="s">
        <v>651</v>
      </c>
      <c r="E800" t="s">
        <v>704</v>
      </c>
      <c r="F800">
        <v>528004120002</v>
      </c>
      <c r="G800" t="s">
        <v>642</v>
      </c>
      <c r="H800">
        <v>583140</v>
      </c>
      <c r="I800" t="s">
        <v>36</v>
      </c>
      <c r="J800">
        <v>202203</v>
      </c>
      <c r="K800">
        <v>44595</v>
      </c>
      <c r="L800" t="s">
        <v>644</v>
      </c>
      <c r="M800">
        <v>339030</v>
      </c>
      <c r="N800">
        <v>576.12</v>
      </c>
      <c r="O800" t="s">
        <v>645</v>
      </c>
      <c r="P800" s="428">
        <v>516.84799999999996</v>
      </c>
      <c r="Q800">
        <v>30489971</v>
      </c>
      <c r="R800" t="s">
        <v>1230</v>
      </c>
      <c r="S800">
        <v>13485</v>
      </c>
      <c r="T800" t="s">
        <v>1260</v>
      </c>
    </row>
    <row r="801" spans="1:20" x14ac:dyDescent="0.25">
      <c r="A801" t="s">
        <v>637</v>
      </c>
      <c r="B801" t="s">
        <v>1229</v>
      </c>
      <c r="C801" t="s">
        <v>639</v>
      </c>
      <c r="D801" t="s">
        <v>651</v>
      </c>
      <c r="E801" t="s">
        <v>704</v>
      </c>
      <c r="F801">
        <v>528004120001</v>
      </c>
      <c r="G801" t="s">
        <v>705</v>
      </c>
      <c r="H801">
        <v>583132</v>
      </c>
      <c r="I801" t="s">
        <v>25</v>
      </c>
      <c r="J801">
        <v>202203</v>
      </c>
      <c r="K801">
        <v>44595</v>
      </c>
      <c r="L801" t="s">
        <v>644</v>
      </c>
      <c r="M801">
        <v>796820</v>
      </c>
      <c r="N801">
        <v>1354.05</v>
      </c>
      <c r="O801" t="s">
        <v>645</v>
      </c>
      <c r="P801" s="428">
        <v>1214.7429999999999</v>
      </c>
      <c r="Q801">
        <v>30489971</v>
      </c>
      <c r="R801" t="s">
        <v>1230</v>
      </c>
      <c r="S801">
        <v>13485</v>
      </c>
      <c r="T801" t="s">
        <v>1261</v>
      </c>
    </row>
    <row r="802" spans="1:20" x14ac:dyDescent="0.25">
      <c r="A802" t="s">
        <v>637</v>
      </c>
      <c r="B802" t="s">
        <v>1229</v>
      </c>
      <c r="C802" t="s">
        <v>639</v>
      </c>
      <c r="D802" t="s">
        <v>651</v>
      </c>
      <c r="E802" t="s">
        <v>704</v>
      </c>
      <c r="F802">
        <v>528004120002</v>
      </c>
      <c r="G802" t="s">
        <v>642</v>
      </c>
      <c r="H802">
        <v>583142</v>
      </c>
      <c r="I802" t="s">
        <v>38</v>
      </c>
      <c r="J802">
        <v>202203</v>
      </c>
      <c r="K802">
        <v>44595</v>
      </c>
      <c r="L802" t="s">
        <v>644</v>
      </c>
      <c r="M802">
        <v>191965</v>
      </c>
      <c r="N802">
        <v>326.20999999999998</v>
      </c>
      <c r="O802" t="s">
        <v>645</v>
      </c>
      <c r="P802" s="428">
        <v>292.649</v>
      </c>
      <c r="Q802">
        <v>30489971</v>
      </c>
      <c r="R802" t="s">
        <v>1230</v>
      </c>
      <c r="S802">
        <v>13485</v>
      </c>
      <c r="T802" t="s">
        <v>1237</v>
      </c>
    </row>
    <row r="803" spans="1:20" x14ac:dyDescent="0.25">
      <c r="A803" t="s">
        <v>637</v>
      </c>
      <c r="B803" t="s">
        <v>1229</v>
      </c>
      <c r="C803" t="s">
        <v>639</v>
      </c>
      <c r="D803" t="s">
        <v>651</v>
      </c>
      <c r="E803" t="s">
        <v>704</v>
      </c>
      <c r="F803">
        <v>528004120001</v>
      </c>
      <c r="G803" t="s">
        <v>705</v>
      </c>
      <c r="H803">
        <v>583131</v>
      </c>
      <c r="I803" t="s">
        <v>1254</v>
      </c>
      <c r="J803">
        <v>202203</v>
      </c>
      <c r="K803">
        <v>44595</v>
      </c>
      <c r="L803" t="s">
        <v>644</v>
      </c>
      <c r="M803">
        <v>28992</v>
      </c>
      <c r="N803">
        <v>49.27</v>
      </c>
      <c r="O803" t="s">
        <v>645</v>
      </c>
      <c r="P803" s="428">
        <v>44.201000000000001</v>
      </c>
      <c r="Q803">
        <v>30489971</v>
      </c>
      <c r="R803" t="s">
        <v>1230</v>
      </c>
      <c r="S803">
        <v>13485</v>
      </c>
      <c r="T803" t="s">
        <v>1238</v>
      </c>
    </row>
    <row r="804" spans="1:20" x14ac:dyDescent="0.25">
      <c r="A804" t="s">
        <v>637</v>
      </c>
      <c r="B804" t="s">
        <v>1229</v>
      </c>
      <c r="C804" t="s">
        <v>639</v>
      </c>
      <c r="D804" t="s">
        <v>651</v>
      </c>
      <c r="E804" t="s">
        <v>704</v>
      </c>
      <c r="F804">
        <v>528004120002</v>
      </c>
      <c r="G804" t="s">
        <v>642</v>
      </c>
      <c r="H804">
        <v>583141</v>
      </c>
      <c r="I804" t="s">
        <v>37</v>
      </c>
      <c r="J804">
        <v>202203</v>
      </c>
      <c r="K804">
        <v>44595</v>
      </c>
      <c r="L804" t="s">
        <v>644</v>
      </c>
      <c r="M804">
        <v>29488</v>
      </c>
      <c r="N804">
        <v>50.11</v>
      </c>
      <c r="O804" t="s">
        <v>645</v>
      </c>
      <c r="P804" s="428">
        <v>44.954999999999998</v>
      </c>
      <c r="Q804">
        <v>30489971</v>
      </c>
      <c r="R804" t="s">
        <v>1230</v>
      </c>
      <c r="S804">
        <v>13485</v>
      </c>
      <c r="T804" t="s">
        <v>1238</v>
      </c>
    </row>
    <row r="805" spans="1:20" x14ac:dyDescent="0.25">
      <c r="A805" t="s">
        <v>637</v>
      </c>
      <c r="B805" t="s">
        <v>1229</v>
      </c>
      <c r="C805" t="s">
        <v>639</v>
      </c>
      <c r="D805" t="s">
        <v>651</v>
      </c>
      <c r="E805" t="s">
        <v>704</v>
      </c>
      <c r="F805">
        <v>528004120002</v>
      </c>
      <c r="G805" t="s">
        <v>642</v>
      </c>
      <c r="H805">
        <v>583140</v>
      </c>
      <c r="I805" t="s">
        <v>36</v>
      </c>
      <c r="J805">
        <v>202203</v>
      </c>
      <c r="K805">
        <v>44595</v>
      </c>
      <c r="L805" t="s">
        <v>644</v>
      </c>
      <c r="M805">
        <v>27565</v>
      </c>
      <c r="N805">
        <v>46.84</v>
      </c>
      <c r="O805" t="s">
        <v>645</v>
      </c>
      <c r="P805" s="428">
        <v>42.021000000000001</v>
      </c>
      <c r="Q805">
        <v>30489971</v>
      </c>
      <c r="R805" t="s">
        <v>1230</v>
      </c>
      <c r="S805">
        <v>13485</v>
      </c>
      <c r="T805" t="s">
        <v>1238</v>
      </c>
    </row>
    <row r="806" spans="1:20" x14ac:dyDescent="0.25">
      <c r="A806" t="s">
        <v>637</v>
      </c>
      <c r="B806" t="s">
        <v>1229</v>
      </c>
      <c r="C806" t="s">
        <v>639</v>
      </c>
      <c r="D806" t="s">
        <v>651</v>
      </c>
      <c r="E806" t="s">
        <v>704</v>
      </c>
      <c r="F806">
        <v>528004120001</v>
      </c>
      <c r="G806" t="s">
        <v>705</v>
      </c>
      <c r="H806">
        <v>583132</v>
      </c>
      <c r="I806" t="s">
        <v>25</v>
      </c>
      <c r="J806">
        <v>202203</v>
      </c>
      <c r="K806">
        <v>44595</v>
      </c>
      <c r="L806" t="s">
        <v>644</v>
      </c>
      <c r="M806">
        <v>58556</v>
      </c>
      <c r="N806">
        <v>99.51</v>
      </c>
      <c r="O806" t="s">
        <v>645</v>
      </c>
      <c r="P806" s="428">
        <v>89.272000000000006</v>
      </c>
      <c r="Q806">
        <v>30489971</v>
      </c>
      <c r="R806" t="s">
        <v>1230</v>
      </c>
      <c r="S806">
        <v>13485</v>
      </c>
      <c r="T806" t="s">
        <v>1238</v>
      </c>
    </row>
    <row r="807" spans="1:20" x14ac:dyDescent="0.25">
      <c r="A807" t="s">
        <v>637</v>
      </c>
      <c r="B807" t="s">
        <v>1229</v>
      </c>
      <c r="C807" t="s">
        <v>639</v>
      </c>
      <c r="D807" t="s">
        <v>651</v>
      </c>
      <c r="E807" t="s">
        <v>704</v>
      </c>
      <c r="F807">
        <v>528004120002</v>
      </c>
      <c r="G807" t="s">
        <v>642</v>
      </c>
      <c r="H807">
        <v>583142</v>
      </c>
      <c r="I807" t="s">
        <v>38</v>
      </c>
      <c r="J807">
        <v>202203</v>
      </c>
      <c r="K807">
        <v>44595</v>
      </c>
      <c r="L807" t="s">
        <v>644</v>
      </c>
      <c r="M807">
        <v>11699</v>
      </c>
      <c r="N807">
        <v>19.88</v>
      </c>
      <c r="O807" t="s">
        <v>645</v>
      </c>
      <c r="P807" s="428">
        <v>17.835000000000001</v>
      </c>
      <c r="Q807">
        <v>30489971</v>
      </c>
      <c r="R807" t="s">
        <v>1230</v>
      </c>
      <c r="S807">
        <v>13485</v>
      </c>
      <c r="T807" t="s">
        <v>1238</v>
      </c>
    </row>
    <row r="808" spans="1:20" x14ac:dyDescent="0.25">
      <c r="A808" t="s">
        <v>637</v>
      </c>
      <c r="B808" t="s">
        <v>1229</v>
      </c>
      <c r="C808" t="s">
        <v>639</v>
      </c>
      <c r="D808" t="s">
        <v>651</v>
      </c>
      <c r="E808" t="s">
        <v>704</v>
      </c>
      <c r="F808">
        <v>528004120001</v>
      </c>
      <c r="G808" t="s">
        <v>705</v>
      </c>
      <c r="H808">
        <v>583131</v>
      </c>
      <c r="I808" t="s">
        <v>1254</v>
      </c>
      <c r="J808">
        <v>202203</v>
      </c>
      <c r="K808">
        <v>44595</v>
      </c>
      <c r="L808" t="s">
        <v>644</v>
      </c>
      <c r="M808">
        <v>74138</v>
      </c>
      <c r="N808">
        <v>125.98</v>
      </c>
      <c r="O808" t="s">
        <v>645</v>
      </c>
      <c r="P808" s="428">
        <v>113.01900000000001</v>
      </c>
      <c r="Q808">
        <v>30489971</v>
      </c>
      <c r="R808" t="s">
        <v>1230</v>
      </c>
      <c r="S808">
        <v>13485</v>
      </c>
      <c r="T808" t="s">
        <v>1239</v>
      </c>
    </row>
    <row r="809" spans="1:20" x14ac:dyDescent="0.25">
      <c r="A809" t="s">
        <v>637</v>
      </c>
      <c r="B809" t="s">
        <v>1229</v>
      </c>
      <c r="C809" t="s">
        <v>639</v>
      </c>
      <c r="D809" t="s">
        <v>651</v>
      </c>
      <c r="E809" t="s">
        <v>704</v>
      </c>
      <c r="F809">
        <v>528004120002</v>
      </c>
      <c r="G809" t="s">
        <v>642</v>
      </c>
      <c r="H809">
        <v>583141</v>
      </c>
      <c r="I809" t="s">
        <v>37</v>
      </c>
      <c r="J809">
        <v>202203</v>
      </c>
      <c r="K809">
        <v>44595</v>
      </c>
      <c r="L809" t="s">
        <v>644</v>
      </c>
      <c r="M809">
        <v>83405</v>
      </c>
      <c r="N809">
        <v>141.72999999999999</v>
      </c>
      <c r="O809" t="s">
        <v>645</v>
      </c>
      <c r="P809" s="428">
        <v>127.149</v>
      </c>
      <c r="Q809">
        <v>30489971</v>
      </c>
      <c r="R809" t="s">
        <v>1230</v>
      </c>
      <c r="S809">
        <v>13485</v>
      </c>
      <c r="T809" t="s">
        <v>1239</v>
      </c>
    </row>
    <row r="810" spans="1:20" x14ac:dyDescent="0.25">
      <c r="A810" t="s">
        <v>637</v>
      </c>
      <c r="B810" t="s">
        <v>1229</v>
      </c>
      <c r="C810" t="s">
        <v>639</v>
      </c>
      <c r="D810" t="s">
        <v>651</v>
      </c>
      <c r="E810" t="s">
        <v>704</v>
      </c>
      <c r="F810">
        <v>528004120002</v>
      </c>
      <c r="G810" t="s">
        <v>642</v>
      </c>
      <c r="H810">
        <v>583140</v>
      </c>
      <c r="I810" t="s">
        <v>36</v>
      </c>
      <c r="J810">
        <v>202203</v>
      </c>
      <c r="K810">
        <v>44595</v>
      </c>
      <c r="L810" t="s">
        <v>644</v>
      </c>
      <c r="M810">
        <v>83405</v>
      </c>
      <c r="N810">
        <v>141.72999999999999</v>
      </c>
      <c r="O810" t="s">
        <v>645</v>
      </c>
      <c r="P810" s="428">
        <v>127.149</v>
      </c>
      <c r="Q810">
        <v>30489971</v>
      </c>
      <c r="R810" t="s">
        <v>1230</v>
      </c>
      <c r="S810">
        <v>13485</v>
      </c>
      <c r="T810" t="s">
        <v>1239</v>
      </c>
    </row>
    <row r="811" spans="1:20" x14ac:dyDescent="0.25">
      <c r="A811" t="s">
        <v>637</v>
      </c>
      <c r="B811" t="s">
        <v>1229</v>
      </c>
      <c r="C811" t="s">
        <v>639</v>
      </c>
      <c r="D811" t="s">
        <v>651</v>
      </c>
      <c r="E811" t="s">
        <v>704</v>
      </c>
      <c r="F811">
        <v>528004120001</v>
      </c>
      <c r="G811" t="s">
        <v>705</v>
      </c>
      <c r="H811">
        <v>583132</v>
      </c>
      <c r="I811" t="s">
        <v>25</v>
      </c>
      <c r="J811">
        <v>202203</v>
      </c>
      <c r="K811">
        <v>44595</v>
      </c>
      <c r="L811" t="s">
        <v>644</v>
      </c>
      <c r="M811">
        <v>194610</v>
      </c>
      <c r="N811">
        <v>330.7</v>
      </c>
      <c r="O811" t="s">
        <v>645</v>
      </c>
      <c r="P811" s="428">
        <v>296.67700000000002</v>
      </c>
      <c r="Q811">
        <v>30489971</v>
      </c>
      <c r="R811" t="s">
        <v>1230</v>
      </c>
      <c r="S811">
        <v>13485</v>
      </c>
      <c r="T811" t="s">
        <v>1239</v>
      </c>
    </row>
    <row r="812" spans="1:20" x14ac:dyDescent="0.25">
      <c r="A812" t="s">
        <v>637</v>
      </c>
      <c r="B812" t="s">
        <v>1229</v>
      </c>
      <c r="C812" t="s">
        <v>639</v>
      </c>
      <c r="D812" t="s">
        <v>651</v>
      </c>
      <c r="E812" t="s">
        <v>704</v>
      </c>
      <c r="F812">
        <v>528004120002</v>
      </c>
      <c r="G812" t="s">
        <v>642</v>
      </c>
      <c r="H812">
        <v>583142</v>
      </c>
      <c r="I812" t="s">
        <v>38</v>
      </c>
      <c r="J812">
        <v>202203</v>
      </c>
      <c r="K812">
        <v>44595</v>
      </c>
      <c r="L812" t="s">
        <v>644</v>
      </c>
      <c r="M812">
        <v>46336</v>
      </c>
      <c r="N812">
        <v>78.739999999999995</v>
      </c>
      <c r="O812" t="s">
        <v>645</v>
      </c>
      <c r="P812" s="428">
        <v>70.638999999999996</v>
      </c>
      <c r="Q812">
        <v>30489971</v>
      </c>
      <c r="R812" t="s">
        <v>1230</v>
      </c>
      <c r="S812">
        <v>13485</v>
      </c>
      <c r="T812" t="s">
        <v>1239</v>
      </c>
    </row>
    <row r="813" spans="1:20" x14ac:dyDescent="0.25">
      <c r="A813" t="s">
        <v>637</v>
      </c>
      <c r="B813" t="s">
        <v>1229</v>
      </c>
      <c r="C813" t="s">
        <v>639</v>
      </c>
      <c r="D813" t="s">
        <v>651</v>
      </c>
      <c r="E813" t="s">
        <v>704</v>
      </c>
      <c r="F813">
        <v>528004120026</v>
      </c>
      <c r="G813" t="s">
        <v>1241</v>
      </c>
      <c r="H813">
        <v>583625</v>
      </c>
      <c r="I813" t="s">
        <v>303</v>
      </c>
      <c r="J813">
        <v>202203</v>
      </c>
      <c r="K813">
        <v>44595</v>
      </c>
      <c r="L813" t="s">
        <v>644</v>
      </c>
      <c r="M813">
        <v>45675</v>
      </c>
      <c r="N813">
        <v>77.62</v>
      </c>
      <c r="O813" t="s">
        <v>645</v>
      </c>
      <c r="P813" s="428">
        <v>69.634</v>
      </c>
      <c r="Q813">
        <v>30489971</v>
      </c>
      <c r="R813" t="s">
        <v>1230</v>
      </c>
      <c r="S813">
        <v>13485</v>
      </c>
      <c r="T813" t="s">
        <v>1284</v>
      </c>
    </row>
    <row r="814" spans="1:20" x14ac:dyDescent="0.25">
      <c r="A814" t="s">
        <v>637</v>
      </c>
      <c r="B814" t="s">
        <v>1229</v>
      </c>
      <c r="C814" t="s">
        <v>639</v>
      </c>
      <c r="D814" t="s">
        <v>651</v>
      </c>
      <c r="E814" t="s">
        <v>704</v>
      </c>
      <c r="F814">
        <v>528004120010</v>
      </c>
      <c r="G814" t="s">
        <v>653</v>
      </c>
      <c r="H814">
        <v>583605</v>
      </c>
      <c r="I814" t="s">
        <v>197</v>
      </c>
      <c r="J814">
        <v>202203</v>
      </c>
      <c r="K814">
        <v>44595</v>
      </c>
      <c r="L814" t="s">
        <v>644</v>
      </c>
      <c r="M814">
        <v>73000</v>
      </c>
      <c r="N814">
        <v>124.05</v>
      </c>
      <c r="O814" t="s">
        <v>645</v>
      </c>
      <c r="P814" s="428">
        <v>111.288</v>
      </c>
      <c r="Q814">
        <v>30489972</v>
      </c>
      <c r="R814" t="s">
        <v>1230</v>
      </c>
      <c r="S814">
        <v>13485</v>
      </c>
      <c r="T814" t="s">
        <v>1244</v>
      </c>
    </row>
    <row r="815" spans="1:20" x14ac:dyDescent="0.25">
      <c r="A815" t="s">
        <v>637</v>
      </c>
      <c r="B815" t="s">
        <v>1229</v>
      </c>
      <c r="C815" t="s">
        <v>639</v>
      </c>
      <c r="D815" t="s">
        <v>651</v>
      </c>
      <c r="E815" t="s">
        <v>704</v>
      </c>
      <c r="F815">
        <v>528004120010</v>
      </c>
      <c r="G815" t="s">
        <v>653</v>
      </c>
      <c r="H815">
        <v>583599</v>
      </c>
      <c r="I815" t="s">
        <v>181</v>
      </c>
      <c r="J815">
        <v>202203</v>
      </c>
      <c r="K815">
        <v>44595</v>
      </c>
      <c r="L815" t="s">
        <v>644</v>
      </c>
      <c r="M815">
        <v>50000</v>
      </c>
      <c r="N815">
        <v>84.97</v>
      </c>
      <c r="O815" t="s">
        <v>645</v>
      </c>
      <c r="P815" s="428">
        <v>76.227999999999994</v>
      </c>
      <c r="Q815">
        <v>30489972</v>
      </c>
      <c r="R815" t="s">
        <v>1230</v>
      </c>
      <c r="S815">
        <v>13485</v>
      </c>
      <c r="T815" t="s">
        <v>1245</v>
      </c>
    </row>
    <row r="816" spans="1:20" x14ac:dyDescent="0.25">
      <c r="A816" t="s">
        <v>637</v>
      </c>
      <c r="B816" t="s">
        <v>1229</v>
      </c>
      <c r="C816" t="s">
        <v>639</v>
      </c>
      <c r="D816" t="s">
        <v>651</v>
      </c>
      <c r="E816" t="s">
        <v>704</v>
      </c>
      <c r="F816">
        <v>528004120001</v>
      </c>
      <c r="G816" t="s">
        <v>705</v>
      </c>
      <c r="H816">
        <v>583131</v>
      </c>
      <c r="I816" t="s">
        <v>1254</v>
      </c>
      <c r="J816">
        <v>202203</v>
      </c>
      <c r="K816">
        <v>44595</v>
      </c>
      <c r="L816" t="s">
        <v>644</v>
      </c>
      <c r="M816">
        <v>296870</v>
      </c>
      <c r="N816">
        <v>504.48</v>
      </c>
      <c r="O816" t="s">
        <v>645</v>
      </c>
      <c r="P816" s="428">
        <v>452.57799999999997</v>
      </c>
      <c r="Q816">
        <v>30489972</v>
      </c>
      <c r="R816" t="s">
        <v>1230</v>
      </c>
      <c r="S816">
        <v>13485</v>
      </c>
      <c r="T816" t="s">
        <v>1262</v>
      </c>
    </row>
    <row r="817" spans="1:20" x14ac:dyDescent="0.25">
      <c r="A817" t="s">
        <v>637</v>
      </c>
      <c r="B817" t="s">
        <v>1229</v>
      </c>
      <c r="C817" t="s">
        <v>639</v>
      </c>
      <c r="D817" t="s">
        <v>651</v>
      </c>
      <c r="E817" t="s">
        <v>704</v>
      </c>
      <c r="F817">
        <v>528004120002</v>
      </c>
      <c r="G817" t="s">
        <v>642</v>
      </c>
      <c r="H817">
        <v>583141</v>
      </c>
      <c r="I817" t="s">
        <v>37</v>
      </c>
      <c r="J817">
        <v>202203</v>
      </c>
      <c r="K817">
        <v>44595</v>
      </c>
      <c r="L817" t="s">
        <v>644</v>
      </c>
      <c r="M817">
        <v>337107</v>
      </c>
      <c r="N817">
        <v>572.85</v>
      </c>
      <c r="O817" t="s">
        <v>645</v>
      </c>
      <c r="P817" s="428">
        <v>513.91399999999999</v>
      </c>
      <c r="Q817">
        <v>30489972</v>
      </c>
      <c r="R817" t="s">
        <v>1230</v>
      </c>
      <c r="S817">
        <v>13485</v>
      </c>
      <c r="T817" t="s">
        <v>1264</v>
      </c>
    </row>
    <row r="818" spans="1:20" x14ac:dyDescent="0.25">
      <c r="A818" t="s">
        <v>637</v>
      </c>
      <c r="B818" t="s">
        <v>1229</v>
      </c>
      <c r="C818" t="s">
        <v>639</v>
      </c>
      <c r="D818" t="s">
        <v>651</v>
      </c>
      <c r="E818" t="s">
        <v>704</v>
      </c>
      <c r="F818">
        <v>528004120002</v>
      </c>
      <c r="G818" t="s">
        <v>642</v>
      </c>
      <c r="H818">
        <v>583140</v>
      </c>
      <c r="I818" t="s">
        <v>36</v>
      </c>
      <c r="J818">
        <v>202203</v>
      </c>
      <c r="K818">
        <v>44595</v>
      </c>
      <c r="L818" t="s">
        <v>644</v>
      </c>
      <c r="M818">
        <v>339030</v>
      </c>
      <c r="N818">
        <v>576.12</v>
      </c>
      <c r="O818" t="s">
        <v>645</v>
      </c>
      <c r="P818" s="428">
        <v>516.84799999999996</v>
      </c>
      <c r="Q818">
        <v>30489972</v>
      </c>
      <c r="R818" t="s">
        <v>1230</v>
      </c>
      <c r="S818">
        <v>13485</v>
      </c>
      <c r="T818" t="s">
        <v>1265</v>
      </c>
    </row>
    <row r="819" spans="1:20" x14ac:dyDescent="0.25">
      <c r="A819" t="s">
        <v>637</v>
      </c>
      <c r="B819" t="s">
        <v>1229</v>
      </c>
      <c r="C819" t="s">
        <v>639</v>
      </c>
      <c r="D819" t="s">
        <v>651</v>
      </c>
      <c r="E819" t="s">
        <v>704</v>
      </c>
      <c r="F819">
        <v>528004120001</v>
      </c>
      <c r="G819" t="s">
        <v>705</v>
      </c>
      <c r="H819">
        <v>583132</v>
      </c>
      <c r="I819" t="s">
        <v>25</v>
      </c>
      <c r="J819">
        <v>202203</v>
      </c>
      <c r="K819">
        <v>44595</v>
      </c>
      <c r="L819" t="s">
        <v>644</v>
      </c>
      <c r="M819">
        <v>796820</v>
      </c>
      <c r="N819">
        <v>1354.05</v>
      </c>
      <c r="O819" t="s">
        <v>645</v>
      </c>
      <c r="P819" s="428">
        <v>1214.7429999999999</v>
      </c>
      <c r="Q819">
        <v>30489972</v>
      </c>
      <c r="R819" t="s">
        <v>1230</v>
      </c>
      <c r="S819">
        <v>13485</v>
      </c>
      <c r="T819" t="s">
        <v>1263</v>
      </c>
    </row>
    <row r="820" spans="1:20" x14ac:dyDescent="0.25">
      <c r="A820" t="s">
        <v>637</v>
      </c>
      <c r="B820" t="s">
        <v>1229</v>
      </c>
      <c r="C820" t="s">
        <v>639</v>
      </c>
      <c r="D820" t="s">
        <v>651</v>
      </c>
      <c r="E820" t="s">
        <v>704</v>
      </c>
      <c r="F820">
        <v>528004120001</v>
      </c>
      <c r="G820" t="s">
        <v>705</v>
      </c>
      <c r="H820">
        <v>583131</v>
      </c>
      <c r="I820" t="s">
        <v>1254</v>
      </c>
      <c r="J820">
        <v>202203</v>
      </c>
      <c r="K820">
        <v>44595</v>
      </c>
      <c r="L820" t="s">
        <v>644</v>
      </c>
      <c r="M820">
        <v>28992</v>
      </c>
      <c r="N820">
        <v>49.27</v>
      </c>
      <c r="O820" t="s">
        <v>645</v>
      </c>
      <c r="P820" s="428">
        <v>44.201000000000001</v>
      </c>
      <c r="Q820">
        <v>30489972</v>
      </c>
      <c r="R820" t="s">
        <v>1230</v>
      </c>
      <c r="S820">
        <v>13485</v>
      </c>
      <c r="T820" t="s">
        <v>1247</v>
      </c>
    </row>
    <row r="821" spans="1:20" x14ac:dyDescent="0.25">
      <c r="A821" t="s">
        <v>637</v>
      </c>
      <c r="B821" t="s">
        <v>1229</v>
      </c>
      <c r="C821" t="s">
        <v>639</v>
      </c>
      <c r="D821" t="s">
        <v>651</v>
      </c>
      <c r="E821" t="s">
        <v>704</v>
      </c>
      <c r="F821">
        <v>528004120002</v>
      </c>
      <c r="G821" t="s">
        <v>642</v>
      </c>
      <c r="H821">
        <v>583141</v>
      </c>
      <c r="I821" t="s">
        <v>37</v>
      </c>
      <c r="J821">
        <v>202203</v>
      </c>
      <c r="K821">
        <v>44595</v>
      </c>
      <c r="L821" t="s">
        <v>644</v>
      </c>
      <c r="M821">
        <v>29488</v>
      </c>
      <c r="N821">
        <v>50.11</v>
      </c>
      <c r="O821" t="s">
        <v>645</v>
      </c>
      <c r="P821" s="428">
        <v>44.954999999999998</v>
      </c>
      <c r="Q821">
        <v>30489972</v>
      </c>
      <c r="R821" t="s">
        <v>1230</v>
      </c>
      <c r="S821">
        <v>13485</v>
      </c>
      <c r="T821" t="s">
        <v>1247</v>
      </c>
    </row>
    <row r="822" spans="1:20" x14ac:dyDescent="0.25">
      <c r="A822" t="s">
        <v>637</v>
      </c>
      <c r="B822" t="s">
        <v>1229</v>
      </c>
      <c r="C822" t="s">
        <v>639</v>
      </c>
      <c r="D822" t="s">
        <v>651</v>
      </c>
      <c r="E822" t="s">
        <v>704</v>
      </c>
      <c r="F822">
        <v>528004120002</v>
      </c>
      <c r="G822" t="s">
        <v>642</v>
      </c>
      <c r="H822">
        <v>583140</v>
      </c>
      <c r="I822" t="s">
        <v>36</v>
      </c>
      <c r="J822">
        <v>202203</v>
      </c>
      <c r="K822">
        <v>44595</v>
      </c>
      <c r="L822" t="s">
        <v>644</v>
      </c>
      <c r="M822">
        <v>27565</v>
      </c>
      <c r="N822">
        <v>46.84</v>
      </c>
      <c r="O822" t="s">
        <v>645</v>
      </c>
      <c r="P822" s="428">
        <v>42.021000000000001</v>
      </c>
      <c r="Q822">
        <v>30489972</v>
      </c>
      <c r="R822" t="s">
        <v>1230</v>
      </c>
      <c r="S822">
        <v>13485</v>
      </c>
      <c r="T822" t="s">
        <v>1247</v>
      </c>
    </row>
    <row r="823" spans="1:20" x14ac:dyDescent="0.25">
      <c r="A823" t="s">
        <v>637</v>
      </c>
      <c r="B823" t="s">
        <v>1229</v>
      </c>
      <c r="C823" t="s">
        <v>639</v>
      </c>
      <c r="D823" t="s">
        <v>651</v>
      </c>
      <c r="E823" t="s">
        <v>704</v>
      </c>
      <c r="F823">
        <v>528004120001</v>
      </c>
      <c r="G823" t="s">
        <v>705</v>
      </c>
      <c r="H823">
        <v>583132</v>
      </c>
      <c r="I823" t="s">
        <v>25</v>
      </c>
      <c r="J823">
        <v>202203</v>
      </c>
      <c r="K823">
        <v>44595</v>
      </c>
      <c r="L823" t="s">
        <v>644</v>
      </c>
      <c r="M823">
        <v>58556</v>
      </c>
      <c r="N823">
        <v>99.51</v>
      </c>
      <c r="O823" t="s">
        <v>645</v>
      </c>
      <c r="P823" s="428">
        <v>89.272000000000006</v>
      </c>
      <c r="Q823">
        <v>30489972</v>
      </c>
      <c r="R823" t="s">
        <v>1230</v>
      </c>
      <c r="S823">
        <v>13485</v>
      </c>
      <c r="T823" t="s">
        <v>1247</v>
      </c>
    </row>
    <row r="824" spans="1:20" x14ac:dyDescent="0.25">
      <c r="A824" t="s">
        <v>637</v>
      </c>
      <c r="B824" t="s">
        <v>1229</v>
      </c>
      <c r="C824" t="s">
        <v>639</v>
      </c>
      <c r="D824" t="s">
        <v>651</v>
      </c>
      <c r="E824" t="s">
        <v>704</v>
      </c>
      <c r="F824">
        <v>528004120002</v>
      </c>
      <c r="G824" t="s">
        <v>642</v>
      </c>
      <c r="H824">
        <v>583142</v>
      </c>
      <c r="I824" t="s">
        <v>38</v>
      </c>
      <c r="J824">
        <v>202203</v>
      </c>
      <c r="K824">
        <v>44595</v>
      </c>
      <c r="L824" t="s">
        <v>644</v>
      </c>
      <c r="M824">
        <v>11699</v>
      </c>
      <c r="N824">
        <v>19.88</v>
      </c>
      <c r="O824" t="s">
        <v>645</v>
      </c>
      <c r="P824" s="428">
        <v>17.835000000000001</v>
      </c>
      <c r="Q824">
        <v>30489972</v>
      </c>
      <c r="R824" t="s">
        <v>1230</v>
      </c>
      <c r="S824">
        <v>13485</v>
      </c>
      <c r="T824" t="s">
        <v>1247</v>
      </c>
    </row>
    <row r="825" spans="1:20" x14ac:dyDescent="0.25">
      <c r="A825" t="s">
        <v>637</v>
      </c>
      <c r="B825" t="s">
        <v>1229</v>
      </c>
      <c r="C825" t="s">
        <v>639</v>
      </c>
      <c r="D825" t="s">
        <v>651</v>
      </c>
      <c r="E825" t="s">
        <v>704</v>
      </c>
      <c r="F825">
        <v>528004120001</v>
      </c>
      <c r="G825" t="s">
        <v>705</v>
      </c>
      <c r="H825">
        <v>583131</v>
      </c>
      <c r="I825" t="s">
        <v>1254</v>
      </c>
      <c r="J825">
        <v>202203</v>
      </c>
      <c r="K825">
        <v>44595</v>
      </c>
      <c r="L825" t="s">
        <v>644</v>
      </c>
      <c r="M825">
        <v>74138</v>
      </c>
      <c r="N825">
        <v>125.98</v>
      </c>
      <c r="O825" t="s">
        <v>645</v>
      </c>
      <c r="P825" s="428">
        <v>113.01900000000001</v>
      </c>
      <c r="Q825">
        <v>30489972</v>
      </c>
      <c r="R825" t="s">
        <v>1230</v>
      </c>
      <c r="S825">
        <v>13485</v>
      </c>
      <c r="T825" t="s">
        <v>1248</v>
      </c>
    </row>
    <row r="826" spans="1:20" x14ac:dyDescent="0.25">
      <c r="A826" t="s">
        <v>637</v>
      </c>
      <c r="B826" t="s">
        <v>1229</v>
      </c>
      <c r="C826" t="s">
        <v>639</v>
      </c>
      <c r="D826" t="s">
        <v>651</v>
      </c>
      <c r="E826" t="s">
        <v>704</v>
      </c>
      <c r="F826">
        <v>528004120002</v>
      </c>
      <c r="G826" t="s">
        <v>642</v>
      </c>
      <c r="H826">
        <v>583141</v>
      </c>
      <c r="I826" t="s">
        <v>37</v>
      </c>
      <c r="J826">
        <v>202203</v>
      </c>
      <c r="K826">
        <v>44595</v>
      </c>
      <c r="L826" t="s">
        <v>644</v>
      </c>
      <c r="M826">
        <v>83405</v>
      </c>
      <c r="N826">
        <v>141.72999999999999</v>
      </c>
      <c r="O826" t="s">
        <v>645</v>
      </c>
      <c r="P826" s="428">
        <v>127.149</v>
      </c>
      <c r="Q826">
        <v>30489972</v>
      </c>
      <c r="R826" t="s">
        <v>1230</v>
      </c>
      <c r="S826">
        <v>13485</v>
      </c>
      <c r="T826" t="s">
        <v>1248</v>
      </c>
    </row>
    <row r="827" spans="1:20" x14ac:dyDescent="0.25">
      <c r="A827" t="s">
        <v>637</v>
      </c>
      <c r="B827" t="s">
        <v>1229</v>
      </c>
      <c r="C827" t="s">
        <v>639</v>
      </c>
      <c r="D827" t="s">
        <v>651</v>
      </c>
      <c r="E827" t="s">
        <v>704</v>
      </c>
      <c r="F827">
        <v>528004120002</v>
      </c>
      <c r="G827" t="s">
        <v>642</v>
      </c>
      <c r="H827">
        <v>583140</v>
      </c>
      <c r="I827" t="s">
        <v>36</v>
      </c>
      <c r="J827">
        <v>202203</v>
      </c>
      <c r="K827">
        <v>44595</v>
      </c>
      <c r="L827" t="s">
        <v>644</v>
      </c>
      <c r="M827">
        <v>83405</v>
      </c>
      <c r="N827">
        <v>141.72999999999999</v>
      </c>
      <c r="O827" t="s">
        <v>645</v>
      </c>
      <c r="P827" s="428">
        <v>127.149</v>
      </c>
      <c r="Q827">
        <v>30489972</v>
      </c>
      <c r="R827" t="s">
        <v>1230</v>
      </c>
      <c r="S827">
        <v>13485</v>
      </c>
      <c r="T827" t="s">
        <v>1248</v>
      </c>
    </row>
    <row r="828" spans="1:20" x14ac:dyDescent="0.25">
      <c r="A828" t="s">
        <v>637</v>
      </c>
      <c r="B828" t="s">
        <v>1229</v>
      </c>
      <c r="C828" t="s">
        <v>639</v>
      </c>
      <c r="D828" t="s">
        <v>651</v>
      </c>
      <c r="E828" t="s">
        <v>704</v>
      </c>
      <c r="F828">
        <v>528004120001</v>
      </c>
      <c r="G828" t="s">
        <v>705</v>
      </c>
      <c r="H828">
        <v>583132</v>
      </c>
      <c r="I828" t="s">
        <v>25</v>
      </c>
      <c r="J828">
        <v>202203</v>
      </c>
      <c r="K828">
        <v>44595</v>
      </c>
      <c r="L828" t="s">
        <v>644</v>
      </c>
      <c r="M828">
        <v>194610</v>
      </c>
      <c r="N828">
        <v>330.7</v>
      </c>
      <c r="O828" t="s">
        <v>645</v>
      </c>
      <c r="P828" s="428">
        <v>296.67700000000002</v>
      </c>
      <c r="Q828">
        <v>30489972</v>
      </c>
      <c r="R828" t="s">
        <v>1230</v>
      </c>
      <c r="S828">
        <v>13485</v>
      </c>
      <c r="T828" t="s">
        <v>1248</v>
      </c>
    </row>
    <row r="829" spans="1:20" x14ac:dyDescent="0.25">
      <c r="A829" t="s">
        <v>637</v>
      </c>
      <c r="B829" t="s">
        <v>1229</v>
      </c>
      <c r="C829" t="s">
        <v>639</v>
      </c>
      <c r="D829" t="s">
        <v>651</v>
      </c>
      <c r="E829" t="s">
        <v>704</v>
      </c>
      <c r="F829">
        <v>528004120002</v>
      </c>
      <c r="G829" t="s">
        <v>642</v>
      </c>
      <c r="H829">
        <v>583142</v>
      </c>
      <c r="I829" t="s">
        <v>38</v>
      </c>
      <c r="J829">
        <v>202203</v>
      </c>
      <c r="K829">
        <v>44595</v>
      </c>
      <c r="L829" t="s">
        <v>644</v>
      </c>
      <c r="M829">
        <v>46336</v>
      </c>
      <c r="N829">
        <v>78.739999999999995</v>
      </c>
      <c r="O829" t="s">
        <v>645</v>
      </c>
      <c r="P829" s="428">
        <v>70.638999999999996</v>
      </c>
      <c r="Q829">
        <v>30489972</v>
      </c>
      <c r="R829" t="s">
        <v>1230</v>
      </c>
      <c r="S829">
        <v>13485</v>
      </c>
      <c r="T829" t="s">
        <v>1248</v>
      </c>
    </row>
    <row r="830" spans="1:20" x14ac:dyDescent="0.25">
      <c r="A830" t="s">
        <v>637</v>
      </c>
      <c r="B830" t="s">
        <v>1229</v>
      </c>
      <c r="C830" t="s">
        <v>639</v>
      </c>
      <c r="D830" t="s">
        <v>651</v>
      </c>
      <c r="E830" t="s">
        <v>704</v>
      </c>
      <c r="F830">
        <v>528004120010</v>
      </c>
      <c r="G830" t="s">
        <v>653</v>
      </c>
      <c r="H830">
        <v>605506</v>
      </c>
      <c r="I830" t="s">
        <v>1266</v>
      </c>
      <c r="J830">
        <v>202203</v>
      </c>
      <c r="K830">
        <v>44595</v>
      </c>
      <c r="L830" t="s">
        <v>644</v>
      </c>
      <c r="M830">
        <v>36000</v>
      </c>
      <c r="N830">
        <v>61.18</v>
      </c>
      <c r="O830" t="s">
        <v>645</v>
      </c>
      <c r="P830" s="428">
        <v>54.886000000000003</v>
      </c>
      <c r="Q830">
        <v>30489971</v>
      </c>
      <c r="R830" t="s">
        <v>1230</v>
      </c>
      <c r="S830">
        <v>13485</v>
      </c>
      <c r="T830" t="s">
        <v>1278</v>
      </c>
    </row>
    <row r="831" spans="1:20" x14ac:dyDescent="0.25">
      <c r="A831" t="s">
        <v>637</v>
      </c>
      <c r="B831" t="s">
        <v>1229</v>
      </c>
      <c r="C831" t="s">
        <v>639</v>
      </c>
      <c r="D831" t="s">
        <v>651</v>
      </c>
      <c r="E831" t="s">
        <v>704</v>
      </c>
      <c r="F831">
        <v>528004120010</v>
      </c>
      <c r="G831" t="s">
        <v>653</v>
      </c>
      <c r="H831">
        <v>605506</v>
      </c>
      <c r="I831" t="s">
        <v>1266</v>
      </c>
      <c r="J831">
        <v>202203</v>
      </c>
      <c r="K831">
        <v>44595</v>
      </c>
      <c r="L831" t="s">
        <v>644</v>
      </c>
      <c r="M831">
        <v>54600</v>
      </c>
      <c r="N831">
        <v>92.78</v>
      </c>
      <c r="O831" t="s">
        <v>645</v>
      </c>
      <c r="P831" s="428">
        <v>83.234999999999999</v>
      </c>
      <c r="Q831">
        <v>30489971</v>
      </c>
      <c r="R831" t="s">
        <v>1230</v>
      </c>
      <c r="S831">
        <v>13485</v>
      </c>
      <c r="T831" t="s">
        <v>1280</v>
      </c>
    </row>
    <row r="832" spans="1:20" x14ac:dyDescent="0.25">
      <c r="A832" t="s">
        <v>637</v>
      </c>
      <c r="B832" t="s">
        <v>1229</v>
      </c>
      <c r="C832" t="s">
        <v>639</v>
      </c>
      <c r="D832" t="s">
        <v>651</v>
      </c>
      <c r="E832" t="s">
        <v>704</v>
      </c>
      <c r="F832">
        <v>528004120010</v>
      </c>
      <c r="G832" t="s">
        <v>653</v>
      </c>
      <c r="H832">
        <v>605506</v>
      </c>
      <c r="I832" t="s">
        <v>1266</v>
      </c>
      <c r="J832">
        <v>202203</v>
      </c>
      <c r="K832">
        <v>44595</v>
      </c>
      <c r="L832" t="s">
        <v>644</v>
      </c>
      <c r="M832">
        <v>5400</v>
      </c>
      <c r="N832">
        <v>9.18</v>
      </c>
      <c r="O832" t="s">
        <v>645</v>
      </c>
      <c r="P832" s="428">
        <v>8.2360000000000007</v>
      </c>
      <c r="Q832">
        <v>30489972</v>
      </c>
      <c r="R832" t="s">
        <v>1230</v>
      </c>
      <c r="S832">
        <v>13485</v>
      </c>
      <c r="T832" t="s">
        <v>1291</v>
      </c>
    </row>
    <row r="833" spans="1:20" x14ac:dyDescent="0.25">
      <c r="A833" t="s">
        <v>637</v>
      </c>
      <c r="B833" t="s">
        <v>650</v>
      </c>
      <c r="C833" t="s">
        <v>639</v>
      </c>
      <c r="D833" t="s">
        <v>718</v>
      </c>
      <c r="E833" t="s">
        <v>652</v>
      </c>
      <c r="F833">
        <v>528004120010</v>
      </c>
      <c r="G833" t="s">
        <v>653</v>
      </c>
      <c r="H833">
        <v>583593</v>
      </c>
      <c r="I833" t="s">
        <v>176</v>
      </c>
      <c r="J833">
        <v>202203</v>
      </c>
      <c r="K833">
        <v>44608</v>
      </c>
      <c r="L833" t="s">
        <v>644</v>
      </c>
      <c r="M833">
        <v>2833.5</v>
      </c>
      <c r="N833">
        <v>4.82</v>
      </c>
      <c r="O833" t="s">
        <v>645</v>
      </c>
      <c r="P833" s="428">
        <v>4.3239999999999998</v>
      </c>
      <c r="Q833">
        <v>12676380</v>
      </c>
      <c r="R833" t="s">
        <v>654</v>
      </c>
      <c r="S833" t="s">
        <v>825</v>
      </c>
      <c r="T833" t="s">
        <v>1293</v>
      </c>
    </row>
    <row r="834" spans="1:20" x14ac:dyDescent="0.25">
      <c r="A834" t="s">
        <v>637</v>
      </c>
      <c r="B834" t="s">
        <v>650</v>
      </c>
      <c r="C834" t="s">
        <v>639</v>
      </c>
      <c r="D834" t="s">
        <v>718</v>
      </c>
      <c r="E834" t="s">
        <v>652</v>
      </c>
      <c r="F834">
        <v>528004120010</v>
      </c>
      <c r="G834" t="s">
        <v>653</v>
      </c>
      <c r="H834">
        <v>583593</v>
      </c>
      <c r="I834" t="s">
        <v>176</v>
      </c>
      <c r="J834">
        <v>202203</v>
      </c>
      <c r="K834">
        <v>44608</v>
      </c>
      <c r="L834" t="s">
        <v>644</v>
      </c>
      <c r="M834">
        <v>7877.13</v>
      </c>
      <c r="N834">
        <v>13.39</v>
      </c>
      <c r="O834" t="s">
        <v>645</v>
      </c>
      <c r="P834" s="428">
        <v>12.012</v>
      </c>
      <c r="Q834">
        <v>12676380</v>
      </c>
      <c r="R834" t="s">
        <v>654</v>
      </c>
      <c r="S834" t="s">
        <v>825</v>
      </c>
      <c r="T834" t="s">
        <v>1292</v>
      </c>
    </row>
    <row r="835" spans="1:20" x14ac:dyDescent="0.25">
      <c r="A835" t="s">
        <v>637</v>
      </c>
      <c r="B835" t="s">
        <v>650</v>
      </c>
      <c r="C835" t="s">
        <v>639</v>
      </c>
      <c r="D835" t="s">
        <v>718</v>
      </c>
      <c r="E835" t="s">
        <v>652</v>
      </c>
      <c r="F835">
        <v>528004120010</v>
      </c>
      <c r="G835" t="s">
        <v>653</v>
      </c>
      <c r="H835">
        <v>583593</v>
      </c>
      <c r="I835" t="s">
        <v>176</v>
      </c>
      <c r="J835">
        <v>202203</v>
      </c>
      <c r="K835">
        <v>44608</v>
      </c>
      <c r="L835" t="s">
        <v>644</v>
      </c>
      <c r="M835">
        <v>5043.63</v>
      </c>
      <c r="N835">
        <v>8.57</v>
      </c>
      <c r="O835" t="s">
        <v>645</v>
      </c>
      <c r="P835" s="428">
        <v>7.6879999999999997</v>
      </c>
      <c r="Q835">
        <v>12676380</v>
      </c>
      <c r="R835" t="s">
        <v>654</v>
      </c>
      <c r="S835" t="s">
        <v>825</v>
      </c>
      <c r="T835" t="s">
        <v>1294</v>
      </c>
    </row>
    <row r="836" spans="1:20" x14ac:dyDescent="0.25">
      <c r="A836" t="s">
        <v>637</v>
      </c>
      <c r="B836" t="s">
        <v>730</v>
      </c>
      <c r="C836" t="s">
        <v>639</v>
      </c>
      <c r="D836" t="s">
        <v>640</v>
      </c>
      <c r="E836" t="s">
        <v>641</v>
      </c>
      <c r="F836">
        <v>528004120002</v>
      </c>
      <c r="G836" t="s">
        <v>642</v>
      </c>
      <c r="H836">
        <v>583145</v>
      </c>
      <c r="I836" t="s">
        <v>643</v>
      </c>
      <c r="J836">
        <v>202203</v>
      </c>
      <c r="K836">
        <v>44617</v>
      </c>
      <c r="L836" t="s">
        <v>727</v>
      </c>
      <c r="M836">
        <v>5.0199999999999996</v>
      </c>
      <c r="N836">
        <v>5.0199999999999996</v>
      </c>
      <c r="O836" t="s">
        <v>645</v>
      </c>
      <c r="P836" s="428">
        <v>4.5039999999999996</v>
      </c>
      <c r="Q836">
        <v>12673881</v>
      </c>
      <c r="R836" t="s">
        <v>646</v>
      </c>
      <c r="S836">
        <v>9982557</v>
      </c>
      <c r="T836" t="s">
        <v>731</v>
      </c>
    </row>
    <row r="837" spans="1:20" x14ac:dyDescent="0.25">
      <c r="A837" t="s">
        <v>637</v>
      </c>
      <c r="B837" t="s">
        <v>736</v>
      </c>
      <c r="C837" t="s">
        <v>639</v>
      </c>
      <c r="D837" t="s">
        <v>640</v>
      </c>
      <c r="E837" t="s">
        <v>648</v>
      </c>
      <c r="F837">
        <v>528004120002</v>
      </c>
      <c r="G837" t="s">
        <v>642</v>
      </c>
      <c r="H837">
        <v>583144</v>
      </c>
      <c r="I837" t="s">
        <v>40</v>
      </c>
      <c r="J837">
        <v>202203</v>
      </c>
      <c r="K837">
        <v>44617</v>
      </c>
      <c r="L837" t="s">
        <v>727</v>
      </c>
      <c r="M837">
        <v>22.32</v>
      </c>
      <c r="N837">
        <v>22.32</v>
      </c>
      <c r="O837" t="s">
        <v>645</v>
      </c>
      <c r="P837" s="428">
        <v>20.024000000000001</v>
      </c>
      <c r="Q837">
        <v>12673881</v>
      </c>
      <c r="R837" t="s">
        <v>646</v>
      </c>
      <c r="S837">
        <v>9985201</v>
      </c>
      <c r="T837" t="s">
        <v>741</v>
      </c>
    </row>
    <row r="838" spans="1:20" x14ac:dyDescent="0.25">
      <c r="A838" t="s">
        <v>637</v>
      </c>
      <c r="B838" t="s">
        <v>732</v>
      </c>
      <c r="C838" t="s">
        <v>639</v>
      </c>
      <c r="D838" t="s">
        <v>640</v>
      </c>
      <c r="E838" t="s">
        <v>648</v>
      </c>
      <c r="F838">
        <v>528004120002</v>
      </c>
      <c r="G838" t="s">
        <v>642</v>
      </c>
      <c r="H838">
        <v>583144</v>
      </c>
      <c r="I838" t="s">
        <v>40</v>
      </c>
      <c r="J838">
        <v>202203</v>
      </c>
      <c r="K838">
        <v>44617</v>
      </c>
      <c r="L838" t="s">
        <v>727</v>
      </c>
      <c r="M838">
        <v>89.29</v>
      </c>
      <c r="N838">
        <v>89.29</v>
      </c>
      <c r="O838" t="s">
        <v>645</v>
      </c>
      <c r="P838" s="428">
        <v>80.103999999999999</v>
      </c>
      <c r="Q838">
        <v>12673881</v>
      </c>
      <c r="R838" t="s">
        <v>646</v>
      </c>
      <c r="S838">
        <v>9985201</v>
      </c>
      <c r="T838" t="s">
        <v>740</v>
      </c>
    </row>
    <row r="839" spans="1:20" x14ac:dyDescent="0.25">
      <c r="A839" t="s">
        <v>637</v>
      </c>
      <c r="B839" t="s">
        <v>732</v>
      </c>
      <c r="C839" t="s">
        <v>639</v>
      </c>
      <c r="D839" t="s">
        <v>640</v>
      </c>
      <c r="E839" t="s">
        <v>648</v>
      </c>
      <c r="F839">
        <v>528004120002</v>
      </c>
      <c r="G839" t="s">
        <v>642</v>
      </c>
      <c r="H839">
        <v>583144</v>
      </c>
      <c r="I839" t="s">
        <v>40</v>
      </c>
      <c r="J839">
        <v>202203</v>
      </c>
      <c r="K839">
        <v>44617</v>
      </c>
      <c r="L839" t="s">
        <v>727</v>
      </c>
      <c r="M839">
        <v>9.07</v>
      </c>
      <c r="N839">
        <v>9.07</v>
      </c>
      <c r="O839" t="s">
        <v>645</v>
      </c>
      <c r="P839" s="428">
        <v>8.1370000000000005</v>
      </c>
      <c r="Q839">
        <v>12673881</v>
      </c>
      <c r="R839" t="s">
        <v>646</v>
      </c>
      <c r="S839">
        <v>9985201</v>
      </c>
      <c r="T839" t="s">
        <v>739</v>
      </c>
    </row>
    <row r="840" spans="1:20" x14ac:dyDescent="0.25">
      <c r="A840" t="s">
        <v>637</v>
      </c>
      <c r="B840" t="s">
        <v>732</v>
      </c>
      <c r="C840" t="s">
        <v>639</v>
      </c>
      <c r="D840" t="s">
        <v>640</v>
      </c>
      <c r="E840" t="s">
        <v>641</v>
      </c>
      <c r="F840">
        <v>528004120002</v>
      </c>
      <c r="G840" t="s">
        <v>642</v>
      </c>
      <c r="H840">
        <v>583145</v>
      </c>
      <c r="I840" t="s">
        <v>643</v>
      </c>
      <c r="J840">
        <v>202203</v>
      </c>
      <c r="K840">
        <v>44617</v>
      </c>
      <c r="L840" t="s">
        <v>727</v>
      </c>
      <c r="M840">
        <v>35.799999999999997</v>
      </c>
      <c r="N840">
        <v>35.799999999999997</v>
      </c>
      <c r="O840" t="s">
        <v>645</v>
      </c>
      <c r="P840" s="428">
        <v>32.116999999999997</v>
      </c>
      <c r="Q840">
        <v>12673881</v>
      </c>
      <c r="R840" t="s">
        <v>646</v>
      </c>
      <c r="S840">
        <v>9982557</v>
      </c>
      <c r="T840" t="s">
        <v>738</v>
      </c>
    </row>
    <row r="841" spans="1:20" x14ac:dyDescent="0.25">
      <c r="A841" t="s">
        <v>637</v>
      </c>
      <c r="B841" t="s">
        <v>732</v>
      </c>
      <c r="C841" t="s">
        <v>639</v>
      </c>
      <c r="D841" t="s">
        <v>640</v>
      </c>
      <c r="E841" t="s">
        <v>648</v>
      </c>
      <c r="F841">
        <v>528004120002</v>
      </c>
      <c r="G841" t="s">
        <v>642</v>
      </c>
      <c r="H841">
        <v>583144</v>
      </c>
      <c r="I841" t="s">
        <v>40</v>
      </c>
      <c r="J841">
        <v>202203</v>
      </c>
      <c r="K841">
        <v>44617</v>
      </c>
      <c r="L841" t="s">
        <v>727</v>
      </c>
      <c r="M841">
        <v>37.5</v>
      </c>
      <c r="N841">
        <v>37.5</v>
      </c>
      <c r="O841" t="s">
        <v>645</v>
      </c>
      <c r="P841" s="428">
        <v>33.642000000000003</v>
      </c>
      <c r="Q841">
        <v>12673881</v>
      </c>
      <c r="R841" t="s">
        <v>646</v>
      </c>
      <c r="S841">
        <v>9985201</v>
      </c>
      <c r="T841" t="s">
        <v>734</v>
      </c>
    </row>
    <row r="842" spans="1:20" x14ac:dyDescent="0.25">
      <c r="A842" t="s">
        <v>637</v>
      </c>
      <c r="B842" t="s">
        <v>732</v>
      </c>
      <c r="C842" t="s">
        <v>639</v>
      </c>
      <c r="D842" t="s">
        <v>640</v>
      </c>
      <c r="E842" t="s">
        <v>641</v>
      </c>
      <c r="F842">
        <v>528004120002</v>
      </c>
      <c r="G842" t="s">
        <v>642</v>
      </c>
      <c r="H842">
        <v>583145</v>
      </c>
      <c r="I842" t="s">
        <v>643</v>
      </c>
      <c r="J842">
        <v>202203</v>
      </c>
      <c r="K842">
        <v>44617</v>
      </c>
      <c r="L842" t="s">
        <v>727</v>
      </c>
      <c r="M842">
        <v>8.66</v>
      </c>
      <c r="N842">
        <v>8.66</v>
      </c>
      <c r="O842" t="s">
        <v>645</v>
      </c>
      <c r="P842" s="428">
        <v>7.7690000000000001</v>
      </c>
      <c r="Q842">
        <v>12673881</v>
      </c>
      <c r="R842" t="s">
        <v>646</v>
      </c>
      <c r="S842">
        <v>9982557</v>
      </c>
      <c r="T842" t="s">
        <v>733</v>
      </c>
    </row>
    <row r="843" spans="1:20" x14ac:dyDescent="0.25">
      <c r="A843" t="s">
        <v>637</v>
      </c>
      <c r="B843" t="s">
        <v>736</v>
      </c>
      <c r="C843" t="s">
        <v>639</v>
      </c>
      <c r="D843" t="s">
        <v>640</v>
      </c>
      <c r="E843" t="s">
        <v>641</v>
      </c>
      <c r="F843">
        <v>528004120002</v>
      </c>
      <c r="G843" t="s">
        <v>642</v>
      </c>
      <c r="H843">
        <v>583145</v>
      </c>
      <c r="I843" t="s">
        <v>643</v>
      </c>
      <c r="J843">
        <v>202203</v>
      </c>
      <c r="K843">
        <v>44617</v>
      </c>
      <c r="L843" t="s">
        <v>727</v>
      </c>
      <c r="M843">
        <v>20.07</v>
      </c>
      <c r="N843">
        <v>20.07</v>
      </c>
      <c r="O843" t="s">
        <v>645</v>
      </c>
      <c r="P843" s="428">
        <v>18.004999999999999</v>
      </c>
      <c r="Q843">
        <v>12673881</v>
      </c>
      <c r="R843" t="s">
        <v>646</v>
      </c>
      <c r="S843">
        <v>9982557</v>
      </c>
      <c r="T843" t="s">
        <v>737</v>
      </c>
    </row>
    <row r="844" spans="1:20" x14ac:dyDescent="0.25">
      <c r="A844" t="s">
        <v>637</v>
      </c>
      <c r="B844" t="s">
        <v>730</v>
      </c>
      <c r="C844" t="s">
        <v>639</v>
      </c>
      <c r="D844" t="s">
        <v>640</v>
      </c>
      <c r="E844" t="s">
        <v>648</v>
      </c>
      <c r="F844">
        <v>528004120002</v>
      </c>
      <c r="G844" t="s">
        <v>642</v>
      </c>
      <c r="H844">
        <v>583144</v>
      </c>
      <c r="I844" t="s">
        <v>40</v>
      </c>
      <c r="J844">
        <v>202203</v>
      </c>
      <c r="K844">
        <v>44617</v>
      </c>
      <c r="L844" t="s">
        <v>727</v>
      </c>
      <c r="M844">
        <v>5.58</v>
      </c>
      <c r="N844">
        <v>5.58</v>
      </c>
      <c r="O844" t="s">
        <v>645</v>
      </c>
      <c r="P844" s="428">
        <v>5.0060000000000002</v>
      </c>
      <c r="Q844">
        <v>12673881</v>
      </c>
      <c r="R844" t="s">
        <v>646</v>
      </c>
      <c r="S844">
        <v>9985201</v>
      </c>
      <c r="T844" t="s">
        <v>735</v>
      </c>
    </row>
    <row r="845" spans="1:20" x14ac:dyDescent="0.25">
      <c r="A845" t="s">
        <v>637</v>
      </c>
      <c r="B845" t="s">
        <v>726</v>
      </c>
      <c r="C845" t="s">
        <v>639</v>
      </c>
      <c r="D845" t="s">
        <v>640</v>
      </c>
      <c r="E845" t="s">
        <v>648</v>
      </c>
      <c r="F845">
        <v>528004120002</v>
      </c>
      <c r="G845" t="s">
        <v>642</v>
      </c>
      <c r="H845">
        <v>583144</v>
      </c>
      <c r="I845" t="s">
        <v>40</v>
      </c>
      <c r="J845">
        <v>202203</v>
      </c>
      <c r="K845">
        <v>44617</v>
      </c>
      <c r="L845" t="s">
        <v>727</v>
      </c>
      <c r="M845">
        <v>223.21</v>
      </c>
      <c r="N845">
        <v>223.21</v>
      </c>
      <c r="O845" t="s">
        <v>645</v>
      </c>
      <c r="P845" s="428">
        <v>200.24600000000001</v>
      </c>
      <c r="Q845">
        <v>12673881</v>
      </c>
      <c r="R845" t="s">
        <v>646</v>
      </c>
      <c r="S845">
        <v>9985201</v>
      </c>
      <c r="T845" t="s">
        <v>729</v>
      </c>
    </row>
    <row r="846" spans="1:20" x14ac:dyDescent="0.25">
      <c r="A846" t="s">
        <v>637</v>
      </c>
      <c r="B846" t="s">
        <v>726</v>
      </c>
      <c r="C846" t="s">
        <v>639</v>
      </c>
      <c r="D846" t="s">
        <v>640</v>
      </c>
      <c r="E846" t="s">
        <v>641</v>
      </c>
      <c r="F846">
        <v>528004120002</v>
      </c>
      <c r="G846" t="s">
        <v>642</v>
      </c>
      <c r="H846">
        <v>583145</v>
      </c>
      <c r="I846" t="s">
        <v>643</v>
      </c>
      <c r="J846">
        <v>202203</v>
      </c>
      <c r="K846">
        <v>44617</v>
      </c>
      <c r="L846" t="s">
        <v>727</v>
      </c>
      <c r="M846">
        <v>200.68</v>
      </c>
      <c r="N846">
        <v>200.68</v>
      </c>
      <c r="O846" t="s">
        <v>645</v>
      </c>
      <c r="P846" s="428">
        <v>180.03399999999999</v>
      </c>
      <c r="Q846">
        <v>12673881</v>
      </c>
      <c r="R846" t="s">
        <v>646</v>
      </c>
      <c r="S846">
        <v>9982557</v>
      </c>
      <c r="T846" t="s">
        <v>728</v>
      </c>
    </row>
    <row r="847" spans="1:20" x14ac:dyDescent="0.25">
      <c r="A847" t="s">
        <v>637</v>
      </c>
      <c r="B847" t="s">
        <v>828</v>
      </c>
      <c r="C847" t="s">
        <v>639</v>
      </c>
      <c r="D847" t="s">
        <v>695</v>
      </c>
      <c r="E847" t="s">
        <v>652</v>
      </c>
      <c r="F847">
        <v>528004120010</v>
      </c>
      <c r="G847" t="s">
        <v>653</v>
      </c>
      <c r="H847">
        <v>583590</v>
      </c>
      <c r="I847" t="s">
        <v>170</v>
      </c>
      <c r="J847">
        <v>202203</v>
      </c>
      <c r="K847">
        <v>44620</v>
      </c>
      <c r="L847" t="s">
        <v>644</v>
      </c>
      <c r="M847">
        <v>-71570.42</v>
      </c>
      <c r="N847">
        <v>-121.62</v>
      </c>
      <c r="O847" t="s">
        <v>645</v>
      </c>
      <c r="P847" s="428">
        <v>-109.108</v>
      </c>
      <c r="Q847">
        <v>12676380</v>
      </c>
      <c r="R847" t="s">
        <v>654</v>
      </c>
      <c r="S847" t="s">
        <v>951</v>
      </c>
      <c r="T847" t="s">
        <v>1296</v>
      </c>
    </row>
    <row r="848" spans="1:20" x14ac:dyDescent="0.25">
      <c r="A848" t="s">
        <v>637</v>
      </c>
      <c r="B848" t="s">
        <v>657</v>
      </c>
      <c r="C848" t="s">
        <v>639</v>
      </c>
      <c r="D848" t="s">
        <v>695</v>
      </c>
      <c r="E848" t="s">
        <v>652</v>
      </c>
      <c r="F848">
        <v>528004120010</v>
      </c>
      <c r="G848" t="s">
        <v>653</v>
      </c>
      <c r="H848">
        <v>583590</v>
      </c>
      <c r="I848" t="s">
        <v>170</v>
      </c>
      <c r="J848">
        <v>202203</v>
      </c>
      <c r="K848">
        <v>44620</v>
      </c>
      <c r="L848" t="s">
        <v>644</v>
      </c>
      <c r="M848">
        <v>-16574.25</v>
      </c>
      <c r="N848">
        <v>-28.16</v>
      </c>
      <c r="O848" t="s">
        <v>645</v>
      </c>
      <c r="P848" s="428">
        <v>-25.263000000000002</v>
      </c>
      <c r="Q848">
        <v>12676380</v>
      </c>
      <c r="R848" t="s">
        <v>654</v>
      </c>
      <c r="S848" t="s">
        <v>951</v>
      </c>
      <c r="T848" t="s">
        <v>1295</v>
      </c>
    </row>
    <row r="849" spans="1:20" x14ac:dyDescent="0.25">
      <c r="A849" t="s">
        <v>637</v>
      </c>
      <c r="B849" t="s">
        <v>998</v>
      </c>
      <c r="C849" t="s">
        <v>639</v>
      </c>
      <c r="D849" t="s">
        <v>651</v>
      </c>
      <c r="E849" t="s">
        <v>652</v>
      </c>
      <c r="F849">
        <v>528004120010</v>
      </c>
      <c r="G849" t="s">
        <v>653</v>
      </c>
      <c r="H849">
        <v>583608</v>
      </c>
      <c r="I849" t="s">
        <v>203</v>
      </c>
      <c r="J849">
        <v>202203</v>
      </c>
      <c r="K849">
        <v>44621</v>
      </c>
      <c r="L849" t="s">
        <v>644</v>
      </c>
      <c r="M849">
        <v>119992</v>
      </c>
      <c r="N849">
        <v>203.9</v>
      </c>
      <c r="O849" t="s">
        <v>645</v>
      </c>
      <c r="P849" s="428">
        <v>182.922</v>
      </c>
      <c r="Q849">
        <v>30488277</v>
      </c>
      <c r="T849" t="s">
        <v>1297</v>
      </c>
    </row>
    <row r="850" spans="1:20" x14ac:dyDescent="0.25">
      <c r="A850" t="s">
        <v>637</v>
      </c>
      <c r="B850" t="s">
        <v>998</v>
      </c>
      <c r="C850" t="s">
        <v>639</v>
      </c>
      <c r="D850" t="s">
        <v>651</v>
      </c>
      <c r="E850" t="s">
        <v>652</v>
      </c>
      <c r="F850">
        <v>528004120010</v>
      </c>
      <c r="G850" t="s">
        <v>653</v>
      </c>
      <c r="H850">
        <v>583608</v>
      </c>
      <c r="I850" t="s">
        <v>203</v>
      </c>
      <c r="J850">
        <v>202203</v>
      </c>
      <c r="K850">
        <v>44621</v>
      </c>
      <c r="L850" t="s">
        <v>644</v>
      </c>
      <c r="M850">
        <v>613004</v>
      </c>
      <c r="N850">
        <v>1041.69</v>
      </c>
      <c r="O850" t="s">
        <v>645</v>
      </c>
      <c r="P850" s="428">
        <v>934.51900000000001</v>
      </c>
      <c r="Q850">
        <v>30488277</v>
      </c>
      <c r="T850" t="s">
        <v>1304</v>
      </c>
    </row>
    <row r="851" spans="1:20" x14ac:dyDescent="0.25">
      <c r="A851" t="s">
        <v>637</v>
      </c>
      <c r="B851" t="s">
        <v>1220</v>
      </c>
      <c r="C851" t="s">
        <v>639</v>
      </c>
      <c r="D851" t="s">
        <v>651</v>
      </c>
      <c r="E851" t="s">
        <v>652</v>
      </c>
      <c r="F851">
        <v>528004120010</v>
      </c>
      <c r="G851" t="s">
        <v>653</v>
      </c>
      <c r="H851">
        <v>583608</v>
      </c>
      <c r="I851" t="s">
        <v>203</v>
      </c>
      <c r="J851">
        <v>202203</v>
      </c>
      <c r="K851">
        <v>44621</v>
      </c>
      <c r="L851" t="s">
        <v>644</v>
      </c>
      <c r="M851">
        <v>15651.01</v>
      </c>
      <c r="N851">
        <v>26.6</v>
      </c>
      <c r="O851" t="s">
        <v>645</v>
      </c>
      <c r="P851" s="428">
        <v>23.863</v>
      </c>
      <c r="Q851">
        <v>12676380</v>
      </c>
      <c r="T851" t="s">
        <v>1298</v>
      </c>
    </row>
    <row r="852" spans="1:20" x14ac:dyDescent="0.25">
      <c r="A852" t="s">
        <v>637</v>
      </c>
      <c r="B852" t="s">
        <v>1220</v>
      </c>
      <c r="C852" t="s">
        <v>639</v>
      </c>
      <c r="D852" t="s">
        <v>695</v>
      </c>
      <c r="E852" t="s">
        <v>652</v>
      </c>
      <c r="F852">
        <v>528004120010</v>
      </c>
      <c r="G852" t="s">
        <v>653</v>
      </c>
      <c r="H852">
        <v>583608</v>
      </c>
      <c r="I852" t="s">
        <v>203</v>
      </c>
      <c r="J852">
        <v>202203</v>
      </c>
      <c r="K852">
        <v>44621</v>
      </c>
      <c r="L852" t="s">
        <v>644</v>
      </c>
      <c r="M852">
        <v>5204.5200000000004</v>
      </c>
      <c r="N852">
        <v>8.84</v>
      </c>
      <c r="O852" t="s">
        <v>645</v>
      </c>
      <c r="P852" s="428">
        <v>7.931</v>
      </c>
      <c r="Q852">
        <v>12676380</v>
      </c>
      <c r="T852" t="s">
        <v>1299</v>
      </c>
    </row>
    <row r="853" spans="1:20" x14ac:dyDescent="0.25">
      <c r="A853" t="s">
        <v>637</v>
      </c>
      <c r="B853" t="s">
        <v>1213</v>
      </c>
      <c r="C853" t="s">
        <v>639</v>
      </c>
      <c r="D853" t="s">
        <v>651</v>
      </c>
      <c r="E853" t="s">
        <v>652</v>
      </c>
      <c r="F853">
        <v>528004120010</v>
      </c>
      <c r="G853" t="s">
        <v>653</v>
      </c>
      <c r="H853">
        <v>583608</v>
      </c>
      <c r="I853" t="s">
        <v>203</v>
      </c>
      <c r="J853">
        <v>202203</v>
      </c>
      <c r="K853">
        <v>44621</v>
      </c>
      <c r="L853" t="s">
        <v>644</v>
      </c>
      <c r="M853">
        <v>14339.76</v>
      </c>
      <c r="N853">
        <v>24.37</v>
      </c>
      <c r="O853" t="s">
        <v>645</v>
      </c>
      <c r="P853" s="428">
        <v>21.863</v>
      </c>
      <c r="Q853">
        <v>12676380</v>
      </c>
      <c r="T853" t="s">
        <v>1300</v>
      </c>
    </row>
    <row r="854" spans="1:20" x14ac:dyDescent="0.25">
      <c r="A854" t="s">
        <v>637</v>
      </c>
      <c r="B854" t="s">
        <v>1220</v>
      </c>
      <c r="C854" t="s">
        <v>639</v>
      </c>
      <c r="D854" t="s">
        <v>651</v>
      </c>
      <c r="E854" t="s">
        <v>652</v>
      </c>
      <c r="F854">
        <v>528004120010</v>
      </c>
      <c r="G854" t="s">
        <v>653</v>
      </c>
      <c r="H854">
        <v>583608</v>
      </c>
      <c r="I854" t="s">
        <v>203</v>
      </c>
      <c r="J854">
        <v>202203</v>
      </c>
      <c r="K854">
        <v>44621</v>
      </c>
      <c r="L854" t="s">
        <v>644</v>
      </c>
      <c r="M854">
        <v>4181.95</v>
      </c>
      <c r="N854">
        <v>7.11</v>
      </c>
      <c r="O854" t="s">
        <v>645</v>
      </c>
      <c r="P854" s="428">
        <v>6.3789999999999996</v>
      </c>
      <c r="Q854">
        <v>12676380</v>
      </c>
      <c r="T854" t="s">
        <v>1301</v>
      </c>
    </row>
    <row r="855" spans="1:20" x14ac:dyDescent="0.25">
      <c r="A855" t="s">
        <v>637</v>
      </c>
      <c r="B855" t="s">
        <v>1220</v>
      </c>
      <c r="C855" t="s">
        <v>639</v>
      </c>
      <c r="D855" t="s">
        <v>663</v>
      </c>
      <c r="E855" t="s">
        <v>652</v>
      </c>
      <c r="F855">
        <v>528004120010</v>
      </c>
      <c r="G855" t="s">
        <v>653</v>
      </c>
      <c r="H855">
        <v>583608</v>
      </c>
      <c r="I855" t="s">
        <v>203</v>
      </c>
      <c r="J855">
        <v>202203</v>
      </c>
      <c r="K855">
        <v>44621</v>
      </c>
      <c r="L855" t="s">
        <v>644</v>
      </c>
      <c r="M855">
        <v>23912.57</v>
      </c>
      <c r="N855">
        <v>40.64</v>
      </c>
      <c r="O855" t="s">
        <v>645</v>
      </c>
      <c r="P855" s="428">
        <v>36.459000000000003</v>
      </c>
      <c r="Q855">
        <v>12676380</v>
      </c>
      <c r="T855" t="s">
        <v>1303</v>
      </c>
    </row>
    <row r="856" spans="1:20" x14ac:dyDescent="0.25">
      <c r="A856" t="s">
        <v>637</v>
      </c>
      <c r="B856" t="s">
        <v>1220</v>
      </c>
      <c r="C856" t="s">
        <v>639</v>
      </c>
      <c r="D856" t="s">
        <v>695</v>
      </c>
      <c r="E856" t="s">
        <v>652</v>
      </c>
      <c r="F856">
        <v>528004120010</v>
      </c>
      <c r="G856" t="s">
        <v>653</v>
      </c>
      <c r="H856">
        <v>583608</v>
      </c>
      <c r="I856" t="s">
        <v>203</v>
      </c>
      <c r="J856">
        <v>202203</v>
      </c>
      <c r="K856">
        <v>44621</v>
      </c>
      <c r="L856" t="s">
        <v>644</v>
      </c>
      <c r="M856">
        <v>32725.65</v>
      </c>
      <c r="N856">
        <v>55.61</v>
      </c>
      <c r="O856" t="s">
        <v>645</v>
      </c>
      <c r="P856" s="428">
        <v>49.889000000000003</v>
      </c>
      <c r="Q856">
        <v>12676380</v>
      </c>
      <c r="T856" t="s">
        <v>1302</v>
      </c>
    </row>
    <row r="857" spans="1:20" x14ac:dyDescent="0.25">
      <c r="A857" t="s">
        <v>637</v>
      </c>
      <c r="B857" t="s">
        <v>657</v>
      </c>
      <c r="C857" t="s">
        <v>639</v>
      </c>
      <c r="D857" t="s">
        <v>695</v>
      </c>
      <c r="E857" t="s">
        <v>652</v>
      </c>
      <c r="F857">
        <v>528004120010</v>
      </c>
      <c r="G857" t="s">
        <v>653</v>
      </c>
      <c r="H857">
        <v>583590</v>
      </c>
      <c r="I857" t="s">
        <v>170</v>
      </c>
      <c r="J857">
        <v>202203</v>
      </c>
      <c r="K857">
        <v>44622</v>
      </c>
      <c r="L857" t="s">
        <v>644</v>
      </c>
      <c r="M857">
        <v>3993.31</v>
      </c>
      <c r="N857">
        <v>6.82</v>
      </c>
      <c r="O857" t="s">
        <v>645</v>
      </c>
      <c r="P857" s="428">
        <v>6.0860000000000003</v>
      </c>
      <c r="Q857">
        <v>12676380</v>
      </c>
      <c r="R857" t="s">
        <v>654</v>
      </c>
      <c r="S857" t="s">
        <v>951</v>
      </c>
      <c r="T857" t="s">
        <v>1305</v>
      </c>
    </row>
    <row r="858" spans="1:20" x14ac:dyDescent="0.25">
      <c r="A858" t="s">
        <v>637</v>
      </c>
      <c r="B858" t="s">
        <v>828</v>
      </c>
      <c r="C858" t="s">
        <v>639</v>
      </c>
      <c r="D858" t="s">
        <v>718</v>
      </c>
      <c r="E858" t="s">
        <v>652</v>
      </c>
      <c r="F858">
        <v>528004120010</v>
      </c>
      <c r="G858" t="s">
        <v>653</v>
      </c>
      <c r="H858">
        <v>583593</v>
      </c>
      <c r="I858" t="s">
        <v>176</v>
      </c>
      <c r="J858">
        <v>202203</v>
      </c>
      <c r="K858">
        <v>44622</v>
      </c>
      <c r="L858" t="s">
        <v>644</v>
      </c>
      <c r="M858">
        <v>28.34</v>
      </c>
      <c r="N858">
        <v>0.05</v>
      </c>
      <c r="O858" t="s">
        <v>645</v>
      </c>
      <c r="P858" s="428">
        <v>4.4999999999999998E-2</v>
      </c>
      <c r="Q858">
        <v>12676380</v>
      </c>
      <c r="R858" t="s">
        <v>654</v>
      </c>
      <c r="S858" t="s">
        <v>825</v>
      </c>
      <c r="T858" t="s">
        <v>1306</v>
      </c>
    </row>
    <row r="859" spans="1:20" x14ac:dyDescent="0.25">
      <c r="A859" t="s">
        <v>637</v>
      </c>
      <c r="B859" t="s">
        <v>991</v>
      </c>
      <c r="C859" t="s">
        <v>639</v>
      </c>
      <c r="D859" t="s">
        <v>640</v>
      </c>
      <c r="E859" t="s">
        <v>641</v>
      </c>
      <c r="F859">
        <v>528004120002</v>
      </c>
      <c r="G859" t="s">
        <v>642</v>
      </c>
      <c r="H859">
        <v>856780</v>
      </c>
      <c r="I859" t="s">
        <v>475</v>
      </c>
      <c r="J859">
        <v>202203</v>
      </c>
      <c r="K859">
        <v>44623</v>
      </c>
      <c r="L859" t="s">
        <v>644</v>
      </c>
      <c r="M859">
        <v>20338.98</v>
      </c>
      <c r="N859">
        <v>34.75</v>
      </c>
      <c r="O859" t="s">
        <v>645</v>
      </c>
      <c r="P859" s="428">
        <v>31.01</v>
      </c>
      <c r="Q859">
        <v>30490583</v>
      </c>
      <c r="R859" t="s">
        <v>646</v>
      </c>
      <c r="S859">
        <v>9980783</v>
      </c>
      <c r="T859" t="s">
        <v>1307</v>
      </c>
    </row>
    <row r="860" spans="1:20" x14ac:dyDescent="0.25">
      <c r="A860" t="s">
        <v>637</v>
      </c>
      <c r="B860" t="s">
        <v>828</v>
      </c>
      <c r="C860" t="s">
        <v>639</v>
      </c>
      <c r="D860" t="s">
        <v>695</v>
      </c>
      <c r="E860" t="s">
        <v>652</v>
      </c>
      <c r="F860">
        <v>528004120010</v>
      </c>
      <c r="G860" t="s">
        <v>653</v>
      </c>
      <c r="H860">
        <v>583590</v>
      </c>
      <c r="I860" t="s">
        <v>170</v>
      </c>
      <c r="J860">
        <v>202203</v>
      </c>
      <c r="K860">
        <v>44627</v>
      </c>
      <c r="L860" t="s">
        <v>644</v>
      </c>
      <c r="M860">
        <v>71569.3</v>
      </c>
      <c r="N860">
        <v>122.27</v>
      </c>
      <c r="O860" t="s">
        <v>645</v>
      </c>
      <c r="P860" s="428">
        <v>109.10899999999999</v>
      </c>
      <c r="Q860">
        <v>12676380</v>
      </c>
      <c r="R860" t="s">
        <v>654</v>
      </c>
      <c r="S860" t="s">
        <v>951</v>
      </c>
      <c r="T860" t="s">
        <v>1308</v>
      </c>
    </row>
    <row r="861" spans="1:20" x14ac:dyDescent="0.25">
      <c r="A861" t="s">
        <v>637</v>
      </c>
      <c r="B861" t="s">
        <v>965</v>
      </c>
      <c r="C861" t="s">
        <v>639</v>
      </c>
      <c r="D861" t="s">
        <v>651</v>
      </c>
      <c r="E861" t="s">
        <v>652</v>
      </c>
      <c r="F861">
        <v>528004120010</v>
      </c>
      <c r="G861" t="s">
        <v>653</v>
      </c>
      <c r="H861">
        <v>583590</v>
      </c>
      <c r="I861" t="s">
        <v>170</v>
      </c>
      <c r="J861">
        <v>202203</v>
      </c>
      <c r="K861">
        <v>44627</v>
      </c>
      <c r="L861" t="s">
        <v>644</v>
      </c>
      <c r="M861">
        <v>501.89</v>
      </c>
      <c r="N861">
        <v>0.86</v>
      </c>
      <c r="O861" t="s">
        <v>645</v>
      </c>
      <c r="P861" s="428">
        <v>0.76700000000000002</v>
      </c>
      <c r="Q861">
        <v>12676380</v>
      </c>
      <c r="R861" t="s">
        <v>654</v>
      </c>
      <c r="S861" t="s">
        <v>655</v>
      </c>
      <c r="T861" t="s">
        <v>1309</v>
      </c>
    </row>
    <row r="862" spans="1:20" x14ac:dyDescent="0.25">
      <c r="A862" t="s">
        <v>637</v>
      </c>
      <c r="B862" t="s">
        <v>967</v>
      </c>
      <c r="C862" t="s">
        <v>639</v>
      </c>
      <c r="D862" t="s">
        <v>651</v>
      </c>
      <c r="E862" t="s">
        <v>652</v>
      </c>
      <c r="F862">
        <v>528004120010</v>
      </c>
      <c r="G862" t="s">
        <v>653</v>
      </c>
      <c r="H862">
        <v>583590</v>
      </c>
      <c r="I862" t="s">
        <v>170</v>
      </c>
      <c r="J862">
        <v>202203</v>
      </c>
      <c r="K862">
        <v>44630</v>
      </c>
      <c r="L862" t="s">
        <v>644</v>
      </c>
      <c r="M862">
        <v>1254.73</v>
      </c>
      <c r="N862">
        <v>2.14</v>
      </c>
      <c r="O862" t="s">
        <v>645</v>
      </c>
      <c r="P862" s="428">
        <v>1.91</v>
      </c>
      <c r="Q862">
        <v>12676380</v>
      </c>
      <c r="R862" t="s">
        <v>654</v>
      </c>
      <c r="S862" t="s">
        <v>655</v>
      </c>
      <c r="T862" t="s">
        <v>1310</v>
      </c>
    </row>
    <row r="863" spans="1:20" x14ac:dyDescent="0.25">
      <c r="A863" t="s">
        <v>637</v>
      </c>
      <c r="B863" t="s">
        <v>1220</v>
      </c>
      <c r="C863" t="s">
        <v>639</v>
      </c>
      <c r="D863" t="s">
        <v>651</v>
      </c>
      <c r="E863" t="s">
        <v>652</v>
      </c>
      <c r="F863">
        <v>528004120010</v>
      </c>
      <c r="G863" t="s">
        <v>653</v>
      </c>
      <c r="H863">
        <v>583608</v>
      </c>
      <c r="I863" t="s">
        <v>203</v>
      </c>
      <c r="J863">
        <v>202203</v>
      </c>
      <c r="K863">
        <v>44630</v>
      </c>
      <c r="L863" t="s">
        <v>644</v>
      </c>
      <c r="M863">
        <v>1433.98</v>
      </c>
      <c r="N863">
        <v>2.4500000000000002</v>
      </c>
      <c r="O863" t="s">
        <v>645</v>
      </c>
      <c r="P863" s="428">
        <v>2.1859999999999999</v>
      </c>
      <c r="Q863">
        <v>12676380</v>
      </c>
      <c r="T863" t="s">
        <v>1311</v>
      </c>
    </row>
    <row r="864" spans="1:20" x14ac:dyDescent="0.25">
      <c r="A864" t="s">
        <v>637</v>
      </c>
      <c r="B864" t="s">
        <v>998</v>
      </c>
      <c r="C864" t="s">
        <v>639</v>
      </c>
      <c r="D864" t="s">
        <v>651</v>
      </c>
      <c r="E864" t="s">
        <v>641</v>
      </c>
      <c r="F864">
        <v>528004120010</v>
      </c>
      <c r="G864" t="s">
        <v>653</v>
      </c>
      <c r="H864">
        <v>583590</v>
      </c>
      <c r="I864" t="s">
        <v>170</v>
      </c>
      <c r="J864">
        <v>202203</v>
      </c>
      <c r="K864">
        <v>44630</v>
      </c>
      <c r="L864" t="s">
        <v>644</v>
      </c>
      <c r="M864">
        <v>8000</v>
      </c>
      <c r="N864">
        <v>13.67</v>
      </c>
      <c r="O864" t="s">
        <v>645</v>
      </c>
      <c r="P864" s="428">
        <v>12.199</v>
      </c>
      <c r="Q864">
        <v>30485896</v>
      </c>
      <c r="T864" t="s">
        <v>1312</v>
      </c>
    </row>
    <row r="865" spans="1:20" x14ac:dyDescent="0.25">
      <c r="A865" t="s">
        <v>637</v>
      </c>
      <c r="B865" t="s">
        <v>1313</v>
      </c>
      <c r="C865" t="s">
        <v>639</v>
      </c>
      <c r="D865" t="s">
        <v>651</v>
      </c>
      <c r="E865" t="s">
        <v>704</v>
      </c>
      <c r="F865">
        <v>528004120002</v>
      </c>
      <c r="G865" t="s">
        <v>642</v>
      </c>
      <c r="H865">
        <v>583137</v>
      </c>
      <c r="I865" t="s">
        <v>33</v>
      </c>
      <c r="J865">
        <v>202203</v>
      </c>
      <c r="K865">
        <v>44631</v>
      </c>
      <c r="L865" t="s">
        <v>644</v>
      </c>
      <c r="M865">
        <v>34000</v>
      </c>
      <c r="N865">
        <v>58.08</v>
      </c>
      <c r="O865" t="s">
        <v>645</v>
      </c>
      <c r="P865" s="428">
        <v>51.828000000000003</v>
      </c>
      <c r="Q865">
        <v>40247450</v>
      </c>
      <c r="T865" t="s">
        <v>1314</v>
      </c>
    </row>
    <row r="866" spans="1:20" x14ac:dyDescent="0.25">
      <c r="A866" t="s">
        <v>637</v>
      </c>
      <c r="B866" t="s">
        <v>1313</v>
      </c>
      <c r="C866" t="s">
        <v>639</v>
      </c>
      <c r="D866" t="s">
        <v>651</v>
      </c>
      <c r="E866" t="s">
        <v>704</v>
      </c>
      <c r="F866">
        <v>528004120002</v>
      </c>
      <c r="G866" t="s">
        <v>642</v>
      </c>
      <c r="H866">
        <v>583137</v>
      </c>
      <c r="I866" t="s">
        <v>33</v>
      </c>
      <c r="J866">
        <v>202203</v>
      </c>
      <c r="K866">
        <v>44631</v>
      </c>
      <c r="L866" t="s">
        <v>644</v>
      </c>
      <c r="M866">
        <v>34000</v>
      </c>
      <c r="N866">
        <v>58.08</v>
      </c>
      <c r="O866" t="s">
        <v>645</v>
      </c>
      <c r="P866" s="428">
        <v>51.828000000000003</v>
      </c>
      <c r="Q866">
        <v>40247450</v>
      </c>
      <c r="T866" t="s">
        <v>1314</v>
      </c>
    </row>
    <row r="867" spans="1:20" x14ac:dyDescent="0.25">
      <c r="A867" t="s">
        <v>637</v>
      </c>
      <c r="B867" t="s">
        <v>1313</v>
      </c>
      <c r="C867" t="s">
        <v>639</v>
      </c>
      <c r="D867" t="s">
        <v>651</v>
      </c>
      <c r="E867" t="s">
        <v>704</v>
      </c>
      <c r="F867">
        <v>528004120002</v>
      </c>
      <c r="G867" t="s">
        <v>642</v>
      </c>
      <c r="H867">
        <v>583137</v>
      </c>
      <c r="I867" t="s">
        <v>33</v>
      </c>
      <c r="J867">
        <v>202203</v>
      </c>
      <c r="K867">
        <v>44631</v>
      </c>
      <c r="L867" t="s">
        <v>644</v>
      </c>
      <c r="M867">
        <v>3400</v>
      </c>
      <c r="N867">
        <v>5.81</v>
      </c>
      <c r="O867" t="s">
        <v>645</v>
      </c>
      <c r="P867" s="428">
        <v>5.1849999999999996</v>
      </c>
      <c r="Q867">
        <v>40247450</v>
      </c>
      <c r="T867" t="s">
        <v>1315</v>
      </c>
    </row>
    <row r="868" spans="1:20" x14ac:dyDescent="0.25">
      <c r="A868" t="s">
        <v>637</v>
      </c>
      <c r="B868" t="s">
        <v>1313</v>
      </c>
      <c r="C868" t="s">
        <v>639</v>
      </c>
      <c r="D868" t="s">
        <v>651</v>
      </c>
      <c r="E868" t="s">
        <v>704</v>
      </c>
      <c r="F868">
        <v>528004120002</v>
      </c>
      <c r="G868" t="s">
        <v>642</v>
      </c>
      <c r="H868">
        <v>583137</v>
      </c>
      <c r="I868" t="s">
        <v>33</v>
      </c>
      <c r="J868">
        <v>202203</v>
      </c>
      <c r="K868">
        <v>44631</v>
      </c>
      <c r="L868" t="s">
        <v>644</v>
      </c>
      <c r="M868">
        <v>3400</v>
      </c>
      <c r="N868">
        <v>5.81</v>
      </c>
      <c r="O868" t="s">
        <v>645</v>
      </c>
      <c r="P868" s="428">
        <v>5.1849999999999996</v>
      </c>
      <c r="Q868">
        <v>40247450</v>
      </c>
      <c r="T868" t="s">
        <v>1315</v>
      </c>
    </row>
    <row r="869" spans="1:20" x14ac:dyDescent="0.25">
      <c r="A869" t="s">
        <v>637</v>
      </c>
      <c r="B869" t="s">
        <v>657</v>
      </c>
      <c r="C869" t="s">
        <v>639</v>
      </c>
      <c r="D869" t="s">
        <v>663</v>
      </c>
      <c r="E869" t="s">
        <v>652</v>
      </c>
      <c r="F869">
        <v>528004120010</v>
      </c>
      <c r="G869" t="s">
        <v>653</v>
      </c>
      <c r="H869">
        <v>583591</v>
      </c>
      <c r="I869" t="s">
        <v>172</v>
      </c>
      <c r="J869">
        <v>202203</v>
      </c>
      <c r="K869">
        <v>44631</v>
      </c>
      <c r="L869" t="s">
        <v>644</v>
      </c>
      <c r="M869">
        <v>844.34</v>
      </c>
      <c r="N869">
        <v>1.44</v>
      </c>
      <c r="O869" t="s">
        <v>645</v>
      </c>
      <c r="P869" s="428">
        <v>1.2849999999999999</v>
      </c>
      <c r="Q869">
        <v>12676380</v>
      </c>
      <c r="R869" t="s">
        <v>654</v>
      </c>
      <c r="S869" t="s">
        <v>664</v>
      </c>
      <c r="T869" t="s">
        <v>1316</v>
      </c>
    </row>
    <row r="870" spans="1:20" x14ac:dyDescent="0.25">
      <c r="A870" t="s">
        <v>637</v>
      </c>
      <c r="B870" t="s">
        <v>659</v>
      </c>
      <c r="C870" t="s">
        <v>639</v>
      </c>
      <c r="D870" t="s">
        <v>663</v>
      </c>
      <c r="E870" t="s">
        <v>652</v>
      </c>
      <c r="F870">
        <v>528004120010</v>
      </c>
      <c r="G870" t="s">
        <v>653</v>
      </c>
      <c r="H870">
        <v>583591</v>
      </c>
      <c r="I870" t="s">
        <v>172</v>
      </c>
      <c r="J870">
        <v>202203</v>
      </c>
      <c r="K870">
        <v>44631</v>
      </c>
      <c r="L870" t="s">
        <v>644</v>
      </c>
      <c r="M870">
        <v>19031.84</v>
      </c>
      <c r="N870">
        <v>32.51</v>
      </c>
      <c r="O870" t="s">
        <v>645</v>
      </c>
      <c r="P870" s="428">
        <v>29.010999999999999</v>
      </c>
      <c r="Q870">
        <v>12676380</v>
      </c>
      <c r="R870" t="s">
        <v>654</v>
      </c>
      <c r="S870" t="s">
        <v>664</v>
      </c>
      <c r="T870" t="s">
        <v>1318</v>
      </c>
    </row>
    <row r="871" spans="1:20" x14ac:dyDescent="0.25">
      <c r="A871" t="s">
        <v>637</v>
      </c>
      <c r="B871" t="s">
        <v>657</v>
      </c>
      <c r="C871" t="s">
        <v>639</v>
      </c>
      <c r="D871" t="s">
        <v>663</v>
      </c>
      <c r="E871" t="s">
        <v>652</v>
      </c>
      <c r="F871">
        <v>528004120010</v>
      </c>
      <c r="G871" t="s">
        <v>653</v>
      </c>
      <c r="H871">
        <v>583591</v>
      </c>
      <c r="I871" t="s">
        <v>172</v>
      </c>
      <c r="J871">
        <v>202203</v>
      </c>
      <c r="K871">
        <v>44631</v>
      </c>
      <c r="L871" t="s">
        <v>644</v>
      </c>
      <c r="M871">
        <v>844.34</v>
      </c>
      <c r="N871">
        <v>1.44</v>
      </c>
      <c r="O871" t="s">
        <v>645</v>
      </c>
      <c r="P871" s="428">
        <v>1.2849999999999999</v>
      </c>
      <c r="Q871">
        <v>12676380</v>
      </c>
      <c r="R871" t="s">
        <v>654</v>
      </c>
      <c r="S871" t="s">
        <v>664</v>
      </c>
      <c r="T871" t="s">
        <v>1317</v>
      </c>
    </row>
    <row r="872" spans="1:20" x14ac:dyDescent="0.25">
      <c r="A872" t="s">
        <v>637</v>
      </c>
      <c r="B872" t="s">
        <v>659</v>
      </c>
      <c r="C872" t="s">
        <v>639</v>
      </c>
      <c r="D872" t="s">
        <v>718</v>
      </c>
      <c r="E872" t="s">
        <v>652</v>
      </c>
      <c r="F872">
        <v>528004120010</v>
      </c>
      <c r="G872" t="s">
        <v>653</v>
      </c>
      <c r="H872">
        <v>583593</v>
      </c>
      <c r="I872" t="s">
        <v>176</v>
      </c>
      <c r="J872">
        <v>202203</v>
      </c>
      <c r="K872">
        <v>44631</v>
      </c>
      <c r="L872" t="s">
        <v>644</v>
      </c>
      <c r="M872">
        <v>2442.96</v>
      </c>
      <c r="N872">
        <v>4.17</v>
      </c>
      <c r="O872" t="s">
        <v>645</v>
      </c>
      <c r="P872" s="428">
        <v>3.7210000000000001</v>
      </c>
      <c r="Q872">
        <v>12676380</v>
      </c>
      <c r="R872" t="s">
        <v>654</v>
      </c>
      <c r="S872" t="s">
        <v>825</v>
      </c>
      <c r="T872" t="s">
        <v>1319</v>
      </c>
    </row>
    <row r="873" spans="1:20" x14ac:dyDescent="0.25">
      <c r="A873" t="s">
        <v>637</v>
      </c>
      <c r="B873" t="s">
        <v>967</v>
      </c>
      <c r="C873" t="s">
        <v>639</v>
      </c>
      <c r="D873" t="s">
        <v>651</v>
      </c>
      <c r="E873" t="s">
        <v>652</v>
      </c>
      <c r="F873">
        <v>528004120010</v>
      </c>
      <c r="G873" t="s">
        <v>653</v>
      </c>
      <c r="H873">
        <v>583590</v>
      </c>
      <c r="I873" t="s">
        <v>170</v>
      </c>
      <c r="J873">
        <v>202203</v>
      </c>
      <c r="K873">
        <v>44634</v>
      </c>
      <c r="L873" t="s">
        <v>644</v>
      </c>
      <c r="M873">
        <v>1003.78</v>
      </c>
      <c r="N873">
        <v>1.71</v>
      </c>
      <c r="O873" t="s">
        <v>645</v>
      </c>
      <c r="P873" s="428">
        <v>1.526</v>
      </c>
      <c r="Q873">
        <v>12676380</v>
      </c>
      <c r="R873" t="s">
        <v>654</v>
      </c>
      <c r="S873" t="s">
        <v>655</v>
      </c>
      <c r="T873" t="s">
        <v>1320</v>
      </c>
    </row>
    <row r="874" spans="1:20" x14ac:dyDescent="0.25">
      <c r="A874" t="s">
        <v>637</v>
      </c>
      <c r="B874" t="s">
        <v>638</v>
      </c>
      <c r="C874" t="s">
        <v>639</v>
      </c>
      <c r="D874" t="s">
        <v>640</v>
      </c>
      <c r="E874" t="s">
        <v>689</v>
      </c>
      <c r="F874">
        <v>528004120002</v>
      </c>
      <c r="G874" t="s">
        <v>642</v>
      </c>
      <c r="H874">
        <v>583156</v>
      </c>
      <c r="I874" t="s">
        <v>690</v>
      </c>
      <c r="J874">
        <v>202203</v>
      </c>
      <c r="K874">
        <v>44634</v>
      </c>
      <c r="L874" t="s">
        <v>644</v>
      </c>
      <c r="M874">
        <v>455.1</v>
      </c>
      <c r="N874">
        <v>0.78</v>
      </c>
      <c r="O874" t="s">
        <v>645</v>
      </c>
      <c r="P874" s="428">
        <v>0.69599999999999995</v>
      </c>
      <c r="Q874">
        <v>12673881</v>
      </c>
      <c r="R874" t="s">
        <v>646</v>
      </c>
      <c r="S874">
        <v>8540396</v>
      </c>
      <c r="T874" t="s">
        <v>1322</v>
      </c>
    </row>
    <row r="875" spans="1:20" x14ac:dyDescent="0.25">
      <c r="A875" t="s">
        <v>637</v>
      </c>
      <c r="B875" t="s">
        <v>638</v>
      </c>
      <c r="C875" t="s">
        <v>639</v>
      </c>
      <c r="D875" t="s">
        <v>640</v>
      </c>
      <c r="E875" t="s">
        <v>701</v>
      </c>
      <c r="F875">
        <v>528004120002</v>
      </c>
      <c r="G875" t="s">
        <v>642</v>
      </c>
      <c r="H875">
        <v>583154</v>
      </c>
      <c r="I875" t="s">
        <v>44</v>
      </c>
      <c r="J875">
        <v>202203</v>
      </c>
      <c r="K875">
        <v>44634</v>
      </c>
      <c r="L875" t="s">
        <v>644</v>
      </c>
      <c r="M875">
        <v>4306.8900000000003</v>
      </c>
      <c r="N875">
        <v>7.36</v>
      </c>
      <c r="O875" t="s">
        <v>645</v>
      </c>
      <c r="P875" s="428">
        <v>6.5679999999999996</v>
      </c>
      <c r="Q875">
        <v>12673881</v>
      </c>
      <c r="R875" t="s">
        <v>646</v>
      </c>
      <c r="S875">
        <v>2020577</v>
      </c>
      <c r="T875" t="s">
        <v>1323</v>
      </c>
    </row>
    <row r="876" spans="1:20" x14ac:dyDescent="0.25">
      <c r="A876" t="s">
        <v>637</v>
      </c>
      <c r="B876" t="s">
        <v>638</v>
      </c>
      <c r="C876" t="s">
        <v>639</v>
      </c>
      <c r="D876" t="s">
        <v>640</v>
      </c>
      <c r="E876" t="s">
        <v>678</v>
      </c>
      <c r="F876">
        <v>528004120002</v>
      </c>
      <c r="G876" t="s">
        <v>642</v>
      </c>
      <c r="H876">
        <v>856782</v>
      </c>
      <c r="I876" t="s">
        <v>477</v>
      </c>
      <c r="J876">
        <v>202203</v>
      </c>
      <c r="K876">
        <v>44634</v>
      </c>
      <c r="L876" t="s">
        <v>644</v>
      </c>
      <c r="M876">
        <v>1251.52</v>
      </c>
      <c r="N876">
        <v>2.14</v>
      </c>
      <c r="O876" t="s">
        <v>645</v>
      </c>
      <c r="P876" s="428">
        <v>1.91</v>
      </c>
      <c r="Q876">
        <v>12673881</v>
      </c>
      <c r="R876" t="s">
        <v>646</v>
      </c>
      <c r="S876">
        <v>2017279</v>
      </c>
      <c r="T876" t="s">
        <v>1321</v>
      </c>
    </row>
    <row r="877" spans="1:20" x14ac:dyDescent="0.25">
      <c r="A877" t="s">
        <v>637</v>
      </c>
      <c r="B877" t="s">
        <v>638</v>
      </c>
      <c r="C877" t="s">
        <v>639</v>
      </c>
      <c r="D877" t="s">
        <v>640</v>
      </c>
      <c r="E877" t="s">
        <v>648</v>
      </c>
      <c r="F877">
        <v>528004120002</v>
      </c>
      <c r="G877" t="s">
        <v>642</v>
      </c>
      <c r="H877">
        <v>583144</v>
      </c>
      <c r="I877" t="s">
        <v>40</v>
      </c>
      <c r="J877">
        <v>202203</v>
      </c>
      <c r="K877">
        <v>44634</v>
      </c>
      <c r="L877" t="s">
        <v>644</v>
      </c>
      <c r="M877">
        <v>1966.67</v>
      </c>
      <c r="N877">
        <v>3.36</v>
      </c>
      <c r="O877" t="s">
        <v>645</v>
      </c>
      <c r="P877" s="428">
        <v>2.9980000000000002</v>
      </c>
      <c r="Q877">
        <v>12673881</v>
      </c>
      <c r="R877" t="s">
        <v>646</v>
      </c>
      <c r="S877">
        <v>9985201</v>
      </c>
      <c r="T877" t="s">
        <v>1218</v>
      </c>
    </row>
    <row r="878" spans="1:20" x14ac:dyDescent="0.25">
      <c r="A878" t="s">
        <v>637</v>
      </c>
      <c r="B878" t="s">
        <v>730</v>
      </c>
      <c r="C878" t="s">
        <v>639</v>
      </c>
      <c r="D878" t="s">
        <v>663</v>
      </c>
      <c r="E878" t="s">
        <v>673</v>
      </c>
      <c r="F878">
        <v>528004120002</v>
      </c>
      <c r="G878" t="s">
        <v>642</v>
      </c>
      <c r="H878">
        <v>583134</v>
      </c>
      <c r="I878" t="s">
        <v>30</v>
      </c>
      <c r="J878">
        <v>202203</v>
      </c>
      <c r="K878">
        <v>44636</v>
      </c>
      <c r="L878" t="s">
        <v>644</v>
      </c>
      <c r="M878">
        <v>11448.17</v>
      </c>
      <c r="N878">
        <v>19.559999999999999</v>
      </c>
      <c r="O878" t="s">
        <v>645</v>
      </c>
      <c r="P878" s="428">
        <v>17.454999999999998</v>
      </c>
      <c r="Q878">
        <v>12673881</v>
      </c>
      <c r="R878" t="s">
        <v>646</v>
      </c>
      <c r="S878">
        <v>2030902</v>
      </c>
      <c r="T878" t="s">
        <v>1333</v>
      </c>
    </row>
    <row r="879" spans="1:20" x14ac:dyDescent="0.25">
      <c r="A879" t="s">
        <v>637</v>
      </c>
      <c r="B879" t="s">
        <v>730</v>
      </c>
      <c r="C879" t="s">
        <v>639</v>
      </c>
      <c r="D879" t="s">
        <v>640</v>
      </c>
      <c r="E879" t="s">
        <v>689</v>
      </c>
      <c r="F879">
        <v>528004120002</v>
      </c>
      <c r="G879" t="s">
        <v>642</v>
      </c>
      <c r="H879">
        <v>583156</v>
      </c>
      <c r="I879" t="s">
        <v>690</v>
      </c>
      <c r="J879">
        <v>202203</v>
      </c>
      <c r="K879">
        <v>44636</v>
      </c>
      <c r="L879" t="s">
        <v>644</v>
      </c>
      <c r="M879">
        <v>124.77</v>
      </c>
      <c r="N879">
        <v>0.21</v>
      </c>
      <c r="O879" t="s">
        <v>645</v>
      </c>
      <c r="P879" s="428">
        <v>0.187</v>
      </c>
      <c r="Q879">
        <v>12673881</v>
      </c>
      <c r="R879" t="s">
        <v>646</v>
      </c>
      <c r="S879">
        <v>2013061</v>
      </c>
      <c r="T879" t="s">
        <v>1334</v>
      </c>
    </row>
    <row r="880" spans="1:20" x14ac:dyDescent="0.25">
      <c r="A880" t="s">
        <v>637</v>
      </c>
      <c r="B880" t="s">
        <v>730</v>
      </c>
      <c r="C880" t="s">
        <v>639</v>
      </c>
      <c r="D880" t="s">
        <v>640</v>
      </c>
      <c r="E880" t="s">
        <v>673</v>
      </c>
      <c r="F880">
        <v>528004120002</v>
      </c>
      <c r="G880" t="s">
        <v>642</v>
      </c>
      <c r="H880">
        <v>583148</v>
      </c>
      <c r="I880" t="s">
        <v>699</v>
      </c>
      <c r="J880">
        <v>202203</v>
      </c>
      <c r="K880">
        <v>44636</v>
      </c>
      <c r="L880" t="s">
        <v>644</v>
      </c>
      <c r="M880">
        <v>4077.33</v>
      </c>
      <c r="N880">
        <v>6.97</v>
      </c>
      <c r="O880" t="s">
        <v>645</v>
      </c>
      <c r="P880" s="428">
        <v>6.22</v>
      </c>
      <c r="Q880">
        <v>12673881</v>
      </c>
      <c r="R880" t="s">
        <v>646</v>
      </c>
      <c r="S880">
        <v>2013058</v>
      </c>
      <c r="T880" t="s">
        <v>1342</v>
      </c>
    </row>
    <row r="881" spans="1:20" x14ac:dyDescent="0.25">
      <c r="A881" t="s">
        <v>637</v>
      </c>
      <c r="B881" t="s">
        <v>730</v>
      </c>
      <c r="C881" t="s">
        <v>639</v>
      </c>
      <c r="D881" t="s">
        <v>640</v>
      </c>
      <c r="E881" t="s">
        <v>701</v>
      </c>
      <c r="F881">
        <v>528004120002</v>
      </c>
      <c r="G881" t="s">
        <v>642</v>
      </c>
      <c r="H881">
        <v>583154</v>
      </c>
      <c r="I881" t="s">
        <v>44</v>
      </c>
      <c r="J881">
        <v>202203</v>
      </c>
      <c r="K881">
        <v>44636</v>
      </c>
      <c r="L881" t="s">
        <v>644</v>
      </c>
      <c r="M881">
        <v>2951.98</v>
      </c>
      <c r="N881">
        <v>5.04</v>
      </c>
      <c r="O881" t="s">
        <v>645</v>
      </c>
      <c r="P881" s="428">
        <v>4.4980000000000002</v>
      </c>
      <c r="Q881">
        <v>12673881</v>
      </c>
      <c r="R881" t="s">
        <v>646</v>
      </c>
      <c r="S881">
        <v>2020577</v>
      </c>
      <c r="T881" t="s">
        <v>1335</v>
      </c>
    </row>
    <row r="882" spans="1:20" x14ac:dyDescent="0.25">
      <c r="A882" t="s">
        <v>637</v>
      </c>
      <c r="B882" t="s">
        <v>730</v>
      </c>
      <c r="C882" t="s">
        <v>639</v>
      </c>
      <c r="D882" t="s">
        <v>651</v>
      </c>
      <c r="E882" t="s">
        <v>641</v>
      </c>
      <c r="F882">
        <v>528004120001</v>
      </c>
      <c r="G882" t="s">
        <v>705</v>
      </c>
      <c r="H882">
        <v>583129</v>
      </c>
      <c r="I882" t="s">
        <v>21</v>
      </c>
      <c r="J882">
        <v>202203</v>
      </c>
      <c r="K882">
        <v>44636</v>
      </c>
      <c r="L882" t="s">
        <v>644</v>
      </c>
      <c r="M882">
        <v>48298.09</v>
      </c>
      <c r="N882">
        <v>82.51</v>
      </c>
      <c r="O882" t="s">
        <v>645</v>
      </c>
      <c r="P882" s="428">
        <v>73.629000000000005</v>
      </c>
      <c r="Q882">
        <v>12673881</v>
      </c>
      <c r="R882" t="s">
        <v>646</v>
      </c>
      <c r="S882">
        <v>2034399</v>
      </c>
      <c r="T882" t="s">
        <v>1336</v>
      </c>
    </row>
    <row r="883" spans="1:20" x14ac:dyDescent="0.25">
      <c r="A883" t="s">
        <v>637</v>
      </c>
      <c r="B883" t="s">
        <v>730</v>
      </c>
      <c r="C883" t="s">
        <v>639</v>
      </c>
      <c r="D883" t="s">
        <v>640</v>
      </c>
      <c r="E883" t="s">
        <v>667</v>
      </c>
      <c r="F883">
        <v>528004120002</v>
      </c>
      <c r="G883" t="s">
        <v>642</v>
      </c>
      <c r="H883">
        <v>583149</v>
      </c>
      <c r="I883" t="s">
        <v>680</v>
      </c>
      <c r="J883">
        <v>202203</v>
      </c>
      <c r="K883">
        <v>44636</v>
      </c>
      <c r="L883" t="s">
        <v>644</v>
      </c>
      <c r="M883">
        <v>3166.52</v>
      </c>
      <c r="N883">
        <v>5.41</v>
      </c>
      <c r="O883" t="s">
        <v>645</v>
      </c>
      <c r="P883" s="428">
        <v>4.8280000000000003</v>
      </c>
      <c r="Q883">
        <v>12673881</v>
      </c>
      <c r="R883" t="s">
        <v>646</v>
      </c>
      <c r="S883">
        <v>8540392</v>
      </c>
      <c r="T883" t="s">
        <v>1341</v>
      </c>
    </row>
    <row r="884" spans="1:20" x14ac:dyDescent="0.25">
      <c r="A884" t="s">
        <v>637</v>
      </c>
      <c r="B884" t="s">
        <v>730</v>
      </c>
      <c r="C884" t="s">
        <v>639</v>
      </c>
      <c r="D884" t="s">
        <v>640</v>
      </c>
      <c r="E884" t="s">
        <v>689</v>
      </c>
      <c r="F884">
        <v>528004120002</v>
      </c>
      <c r="G884" t="s">
        <v>642</v>
      </c>
      <c r="H884">
        <v>583156</v>
      </c>
      <c r="I884" t="s">
        <v>690</v>
      </c>
      <c r="J884">
        <v>202203</v>
      </c>
      <c r="K884">
        <v>44636</v>
      </c>
      <c r="L884" t="s">
        <v>644</v>
      </c>
      <c r="M884">
        <v>251.74</v>
      </c>
      <c r="N884">
        <v>0.43</v>
      </c>
      <c r="O884" t="s">
        <v>645</v>
      </c>
      <c r="P884" s="428">
        <v>0.38400000000000001</v>
      </c>
      <c r="Q884">
        <v>12673881</v>
      </c>
      <c r="R884" t="s">
        <v>646</v>
      </c>
      <c r="S884">
        <v>8540396</v>
      </c>
      <c r="T884" t="s">
        <v>1325</v>
      </c>
    </row>
    <row r="885" spans="1:20" x14ac:dyDescent="0.25">
      <c r="A885" t="s">
        <v>637</v>
      </c>
      <c r="B885" t="s">
        <v>730</v>
      </c>
      <c r="C885" t="s">
        <v>639</v>
      </c>
      <c r="D885" t="s">
        <v>640</v>
      </c>
      <c r="E885" t="s">
        <v>673</v>
      </c>
      <c r="F885">
        <v>528004120002</v>
      </c>
      <c r="G885" t="s">
        <v>642</v>
      </c>
      <c r="H885">
        <v>583146</v>
      </c>
      <c r="I885" t="s">
        <v>683</v>
      </c>
      <c r="J885">
        <v>202203</v>
      </c>
      <c r="K885">
        <v>44636</v>
      </c>
      <c r="L885" t="s">
        <v>644</v>
      </c>
      <c r="M885">
        <v>1337.25</v>
      </c>
      <c r="N885">
        <v>2.2799999999999998</v>
      </c>
      <c r="O885" t="s">
        <v>645</v>
      </c>
      <c r="P885" s="428">
        <v>2.0350000000000001</v>
      </c>
      <c r="Q885">
        <v>12673881</v>
      </c>
      <c r="R885" t="s">
        <v>646</v>
      </c>
      <c r="S885">
        <v>8540353</v>
      </c>
      <c r="T885" t="s">
        <v>1344</v>
      </c>
    </row>
    <row r="886" spans="1:20" x14ac:dyDescent="0.25">
      <c r="A886" t="s">
        <v>637</v>
      </c>
      <c r="B886" t="s">
        <v>730</v>
      </c>
      <c r="C886" t="s">
        <v>639</v>
      </c>
      <c r="D886" t="s">
        <v>640</v>
      </c>
      <c r="E886" t="s">
        <v>686</v>
      </c>
      <c r="F886">
        <v>528004120002</v>
      </c>
      <c r="G886" t="s">
        <v>642</v>
      </c>
      <c r="H886">
        <v>583150</v>
      </c>
      <c r="I886" t="s">
        <v>687</v>
      </c>
      <c r="J886">
        <v>202203</v>
      </c>
      <c r="K886">
        <v>44636</v>
      </c>
      <c r="L886" t="s">
        <v>644</v>
      </c>
      <c r="M886">
        <v>2594.1</v>
      </c>
      <c r="N886">
        <v>4.43</v>
      </c>
      <c r="O886" t="s">
        <v>645</v>
      </c>
      <c r="P886" s="428">
        <v>3.9529999999999998</v>
      </c>
      <c r="Q886">
        <v>12673881</v>
      </c>
      <c r="R886" t="s">
        <v>646</v>
      </c>
      <c r="S886">
        <v>2011105</v>
      </c>
      <c r="T886" t="s">
        <v>1345</v>
      </c>
    </row>
    <row r="887" spans="1:20" x14ac:dyDescent="0.25">
      <c r="A887" t="s">
        <v>637</v>
      </c>
      <c r="B887" t="s">
        <v>730</v>
      </c>
      <c r="C887" t="s">
        <v>639</v>
      </c>
      <c r="D887" t="s">
        <v>651</v>
      </c>
      <c r="E887" t="s">
        <v>641</v>
      </c>
      <c r="F887">
        <v>528004120002</v>
      </c>
      <c r="G887" t="s">
        <v>642</v>
      </c>
      <c r="H887">
        <v>583135</v>
      </c>
      <c r="I887" t="s">
        <v>31</v>
      </c>
      <c r="J887">
        <v>202203</v>
      </c>
      <c r="K887">
        <v>44636</v>
      </c>
      <c r="L887" t="s">
        <v>644</v>
      </c>
      <c r="M887">
        <v>11448.17</v>
      </c>
      <c r="N887">
        <v>19.559999999999999</v>
      </c>
      <c r="O887" t="s">
        <v>645</v>
      </c>
      <c r="P887" s="428">
        <v>17.454999999999998</v>
      </c>
      <c r="Q887">
        <v>12673881</v>
      </c>
      <c r="R887" t="s">
        <v>646</v>
      </c>
      <c r="S887">
        <v>2023596</v>
      </c>
      <c r="T887" t="s">
        <v>1330</v>
      </c>
    </row>
    <row r="888" spans="1:20" x14ac:dyDescent="0.25">
      <c r="A888" t="s">
        <v>637</v>
      </c>
      <c r="B888" t="s">
        <v>730</v>
      </c>
      <c r="C888" t="s">
        <v>639</v>
      </c>
      <c r="D888" t="s">
        <v>640</v>
      </c>
      <c r="E888" t="s">
        <v>673</v>
      </c>
      <c r="F888">
        <v>528004120002</v>
      </c>
      <c r="G888" t="s">
        <v>642</v>
      </c>
      <c r="H888">
        <v>583148</v>
      </c>
      <c r="I888" t="s">
        <v>699</v>
      </c>
      <c r="J888">
        <v>202203</v>
      </c>
      <c r="K888">
        <v>44636</v>
      </c>
      <c r="L888" t="s">
        <v>644</v>
      </c>
      <c r="M888">
        <v>1665.83</v>
      </c>
      <c r="N888">
        <v>2.85</v>
      </c>
      <c r="O888" t="s">
        <v>645</v>
      </c>
      <c r="P888" s="428">
        <v>2.5430000000000001</v>
      </c>
      <c r="Q888">
        <v>12673881</v>
      </c>
      <c r="R888" t="s">
        <v>646</v>
      </c>
      <c r="S888">
        <v>2012905</v>
      </c>
      <c r="T888" t="s">
        <v>1347</v>
      </c>
    </row>
    <row r="889" spans="1:20" x14ac:dyDescent="0.25">
      <c r="A889" t="s">
        <v>637</v>
      </c>
      <c r="B889" t="s">
        <v>730</v>
      </c>
      <c r="C889" t="s">
        <v>639</v>
      </c>
      <c r="D889" t="s">
        <v>695</v>
      </c>
      <c r="E889" t="s">
        <v>673</v>
      </c>
      <c r="F889">
        <v>528004120002</v>
      </c>
      <c r="G889" t="s">
        <v>642</v>
      </c>
      <c r="H889">
        <v>583133</v>
      </c>
      <c r="I889" t="s">
        <v>29</v>
      </c>
      <c r="J889">
        <v>202203</v>
      </c>
      <c r="K889">
        <v>44636</v>
      </c>
      <c r="L889" t="s">
        <v>644</v>
      </c>
      <c r="M889">
        <v>7538.41</v>
      </c>
      <c r="N889">
        <v>12.88</v>
      </c>
      <c r="O889" t="s">
        <v>645</v>
      </c>
      <c r="P889" s="428">
        <v>11.494</v>
      </c>
      <c r="Q889">
        <v>12673881</v>
      </c>
      <c r="R889" t="s">
        <v>646</v>
      </c>
      <c r="S889">
        <v>2024413</v>
      </c>
      <c r="T889" t="s">
        <v>1326</v>
      </c>
    </row>
    <row r="890" spans="1:20" x14ac:dyDescent="0.25">
      <c r="A890" t="s">
        <v>637</v>
      </c>
      <c r="B890" t="s">
        <v>730</v>
      </c>
      <c r="C890" t="s">
        <v>639</v>
      </c>
      <c r="D890" t="s">
        <v>640</v>
      </c>
      <c r="E890" t="s">
        <v>673</v>
      </c>
      <c r="F890">
        <v>528004120002</v>
      </c>
      <c r="G890" t="s">
        <v>642</v>
      </c>
      <c r="H890">
        <v>583148</v>
      </c>
      <c r="I890" t="s">
        <v>699</v>
      </c>
      <c r="J890">
        <v>202203</v>
      </c>
      <c r="K890">
        <v>44636</v>
      </c>
      <c r="L890" t="s">
        <v>644</v>
      </c>
      <c r="M890">
        <v>1724.42</v>
      </c>
      <c r="N890">
        <v>2.95</v>
      </c>
      <c r="O890" t="s">
        <v>645</v>
      </c>
      <c r="P890" s="428">
        <v>2.6320000000000001</v>
      </c>
      <c r="Q890">
        <v>12673881</v>
      </c>
      <c r="R890" t="s">
        <v>646</v>
      </c>
      <c r="S890">
        <v>8540206</v>
      </c>
      <c r="T890" t="s">
        <v>1348</v>
      </c>
    </row>
    <row r="891" spans="1:20" x14ac:dyDescent="0.25">
      <c r="A891" t="s">
        <v>637</v>
      </c>
      <c r="B891" t="s">
        <v>730</v>
      </c>
      <c r="C891" t="s">
        <v>639</v>
      </c>
      <c r="D891" t="s">
        <v>640</v>
      </c>
      <c r="E891" t="s">
        <v>686</v>
      </c>
      <c r="F891">
        <v>528004120002</v>
      </c>
      <c r="G891" t="s">
        <v>642</v>
      </c>
      <c r="H891">
        <v>583153</v>
      </c>
      <c r="I891" t="s">
        <v>722</v>
      </c>
      <c r="J891">
        <v>202203</v>
      </c>
      <c r="K891">
        <v>44636</v>
      </c>
      <c r="L891" t="s">
        <v>644</v>
      </c>
      <c r="M891">
        <v>2083.79</v>
      </c>
      <c r="N891">
        <v>3.56</v>
      </c>
      <c r="O891" t="s">
        <v>645</v>
      </c>
      <c r="P891" s="428">
        <v>3.177</v>
      </c>
      <c r="Q891">
        <v>12673881</v>
      </c>
      <c r="R891" t="s">
        <v>646</v>
      </c>
      <c r="S891">
        <v>8540401</v>
      </c>
      <c r="T891" t="s">
        <v>1324</v>
      </c>
    </row>
    <row r="892" spans="1:20" x14ac:dyDescent="0.25">
      <c r="A892" t="s">
        <v>637</v>
      </c>
      <c r="B892" t="s">
        <v>730</v>
      </c>
      <c r="C892" t="s">
        <v>639</v>
      </c>
      <c r="D892" t="s">
        <v>640</v>
      </c>
      <c r="E892" t="s">
        <v>708</v>
      </c>
      <c r="F892">
        <v>528004120002</v>
      </c>
      <c r="G892" t="s">
        <v>642</v>
      </c>
      <c r="H892">
        <v>583155</v>
      </c>
      <c r="I892" t="s">
        <v>45</v>
      </c>
      <c r="J892">
        <v>202203</v>
      </c>
      <c r="K892">
        <v>44636</v>
      </c>
      <c r="L892" t="s">
        <v>644</v>
      </c>
      <c r="M892">
        <v>2106.34</v>
      </c>
      <c r="N892">
        <v>3.6</v>
      </c>
      <c r="O892" t="s">
        <v>645</v>
      </c>
      <c r="P892" s="428">
        <v>3.2130000000000001</v>
      </c>
      <c r="Q892">
        <v>12673881</v>
      </c>
      <c r="R892" t="s">
        <v>646</v>
      </c>
      <c r="S892">
        <v>8540039</v>
      </c>
      <c r="T892" t="s">
        <v>1327</v>
      </c>
    </row>
    <row r="893" spans="1:20" x14ac:dyDescent="0.25">
      <c r="A893" t="s">
        <v>637</v>
      </c>
      <c r="B893" t="s">
        <v>730</v>
      </c>
      <c r="C893" t="s">
        <v>639</v>
      </c>
      <c r="D893" t="s">
        <v>640</v>
      </c>
      <c r="E893" t="s">
        <v>673</v>
      </c>
      <c r="F893">
        <v>528004120002</v>
      </c>
      <c r="G893" t="s">
        <v>642</v>
      </c>
      <c r="H893">
        <v>583148</v>
      </c>
      <c r="I893" t="s">
        <v>699</v>
      </c>
      <c r="J893">
        <v>202203</v>
      </c>
      <c r="K893">
        <v>44636</v>
      </c>
      <c r="L893" t="s">
        <v>644</v>
      </c>
      <c r="M893">
        <v>1348.09</v>
      </c>
      <c r="N893">
        <v>2.2999999999999998</v>
      </c>
      <c r="O893" t="s">
        <v>645</v>
      </c>
      <c r="P893" s="428">
        <v>2.052</v>
      </c>
      <c r="Q893">
        <v>12673881</v>
      </c>
      <c r="R893" t="s">
        <v>646</v>
      </c>
      <c r="S893">
        <v>2013058</v>
      </c>
      <c r="T893" t="s">
        <v>1349</v>
      </c>
    </row>
    <row r="894" spans="1:20" x14ac:dyDescent="0.25">
      <c r="A894" t="s">
        <v>637</v>
      </c>
      <c r="B894" t="s">
        <v>730</v>
      </c>
      <c r="C894" t="s">
        <v>639</v>
      </c>
      <c r="D894" t="s">
        <v>718</v>
      </c>
      <c r="E894" t="s">
        <v>704</v>
      </c>
      <c r="F894">
        <v>528004120001</v>
      </c>
      <c r="G894" t="s">
        <v>705</v>
      </c>
      <c r="H894">
        <v>583128</v>
      </c>
      <c r="I894" t="s">
        <v>20</v>
      </c>
      <c r="J894">
        <v>202203</v>
      </c>
      <c r="K894">
        <v>44636</v>
      </c>
      <c r="L894" t="s">
        <v>644</v>
      </c>
      <c r="M894">
        <v>47990.92</v>
      </c>
      <c r="N894">
        <v>81.99</v>
      </c>
      <c r="O894" t="s">
        <v>645</v>
      </c>
      <c r="P894" s="428">
        <v>73.165000000000006</v>
      </c>
      <c r="Q894">
        <v>12673881</v>
      </c>
      <c r="R894" t="s">
        <v>646</v>
      </c>
      <c r="S894">
        <v>2031020</v>
      </c>
      <c r="T894" t="s">
        <v>1328</v>
      </c>
    </row>
    <row r="895" spans="1:20" x14ac:dyDescent="0.25">
      <c r="A895" t="s">
        <v>637</v>
      </c>
      <c r="B895" t="s">
        <v>730</v>
      </c>
      <c r="C895" t="s">
        <v>639</v>
      </c>
      <c r="D895" t="s">
        <v>663</v>
      </c>
      <c r="E895" t="s">
        <v>667</v>
      </c>
      <c r="F895">
        <v>528004120002</v>
      </c>
      <c r="G895" t="s">
        <v>642</v>
      </c>
      <c r="H895">
        <v>583136</v>
      </c>
      <c r="I895" t="s">
        <v>32</v>
      </c>
      <c r="J895">
        <v>202203</v>
      </c>
      <c r="K895">
        <v>44636</v>
      </c>
      <c r="L895" t="s">
        <v>644</v>
      </c>
      <c r="M895">
        <v>28978.17</v>
      </c>
      <c r="N895">
        <v>49.51</v>
      </c>
      <c r="O895" t="s">
        <v>645</v>
      </c>
      <c r="P895" s="428">
        <v>44.180999999999997</v>
      </c>
      <c r="Q895">
        <v>12673881</v>
      </c>
      <c r="R895" t="s">
        <v>646</v>
      </c>
      <c r="S895">
        <v>2023197</v>
      </c>
      <c r="T895" t="s">
        <v>1329</v>
      </c>
    </row>
    <row r="896" spans="1:20" x14ac:dyDescent="0.25">
      <c r="A896" t="s">
        <v>637</v>
      </c>
      <c r="B896" t="s">
        <v>730</v>
      </c>
      <c r="C896" t="s">
        <v>639</v>
      </c>
      <c r="D896" t="s">
        <v>663</v>
      </c>
      <c r="E896" t="s">
        <v>673</v>
      </c>
      <c r="F896">
        <v>528004120002</v>
      </c>
      <c r="G896" t="s">
        <v>642</v>
      </c>
      <c r="H896">
        <v>583133</v>
      </c>
      <c r="I896" t="s">
        <v>29</v>
      </c>
      <c r="J896">
        <v>202203</v>
      </c>
      <c r="K896">
        <v>44636</v>
      </c>
      <c r="L896" t="s">
        <v>644</v>
      </c>
      <c r="M896">
        <v>11448.17</v>
      </c>
      <c r="N896">
        <v>19.559999999999999</v>
      </c>
      <c r="O896" t="s">
        <v>645</v>
      </c>
      <c r="P896" s="428">
        <v>17.454999999999998</v>
      </c>
      <c r="Q896">
        <v>12673881</v>
      </c>
      <c r="R896" t="s">
        <v>646</v>
      </c>
      <c r="S896">
        <v>2014872</v>
      </c>
      <c r="T896" t="s">
        <v>1332</v>
      </c>
    </row>
    <row r="897" spans="1:20" x14ac:dyDescent="0.25">
      <c r="A897" t="s">
        <v>637</v>
      </c>
      <c r="B897" t="s">
        <v>730</v>
      </c>
      <c r="C897" t="s">
        <v>639</v>
      </c>
      <c r="D897" t="s">
        <v>695</v>
      </c>
      <c r="E897" t="s">
        <v>704</v>
      </c>
      <c r="F897">
        <v>528004120001</v>
      </c>
      <c r="G897" t="s">
        <v>705</v>
      </c>
      <c r="H897">
        <v>583128</v>
      </c>
      <c r="I897" t="s">
        <v>20</v>
      </c>
      <c r="J897">
        <v>202203</v>
      </c>
      <c r="K897">
        <v>44636</v>
      </c>
      <c r="L897" t="s">
        <v>644</v>
      </c>
      <c r="M897">
        <v>56755.92</v>
      </c>
      <c r="N897">
        <v>96.96</v>
      </c>
      <c r="O897" t="s">
        <v>645</v>
      </c>
      <c r="P897" s="428">
        <v>86.524000000000001</v>
      </c>
      <c r="Q897">
        <v>12673881</v>
      </c>
      <c r="R897" t="s">
        <v>646</v>
      </c>
      <c r="S897">
        <v>2012170</v>
      </c>
      <c r="T897" t="s">
        <v>1331</v>
      </c>
    </row>
    <row r="898" spans="1:20" x14ac:dyDescent="0.25">
      <c r="A898" t="s">
        <v>637</v>
      </c>
      <c r="B898" t="s">
        <v>638</v>
      </c>
      <c r="C898" t="s">
        <v>639</v>
      </c>
      <c r="D898" t="s">
        <v>640</v>
      </c>
      <c r="E898" t="s">
        <v>641</v>
      </c>
      <c r="F898">
        <v>528004120002</v>
      </c>
      <c r="G898" t="s">
        <v>642</v>
      </c>
      <c r="H898">
        <v>856780</v>
      </c>
      <c r="I898" t="s">
        <v>475</v>
      </c>
      <c r="J898">
        <v>202203</v>
      </c>
      <c r="K898">
        <v>44636</v>
      </c>
      <c r="L898" t="s">
        <v>644</v>
      </c>
      <c r="M898">
        <v>271.19</v>
      </c>
      <c r="N898">
        <v>0.46</v>
      </c>
      <c r="O898" t="s">
        <v>645</v>
      </c>
      <c r="P898" s="428">
        <v>0.41</v>
      </c>
      <c r="Q898">
        <v>30490583</v>
      </c>
      <c r="R898" t="s">
        <v>646</v>
      </c>
      <c r="S898">
        <v>9980783</v>
      </c>
      <c r="T898" t="s">
        <v>1340</v>
      </c>
    </row>
    <row r="899" spans="1:20" x14ac:dyDescent="0.25">
      <c r="A899" t="s">
        <v>637</v>
      </c>
      <c r="B899" t="s">
        <v>730</v>
      </c>
      <c r="C899" t="s">
        <v>639</v>
      </c>
      <c r="D899" t="s">
        <v>651</v>
      </c>
      <c r="E899" t="s">
        <v>704</v>
      </c>
      <c r="F899">
        <v>528004120001</v>
      </c>
      <c r="G899" t="s">
        <v>705</v>
      </c>
      <c r="H899">
        <v>583127</v>
      </c>
      <c r="I899" t="s">
        <v>17</v>
      </c>
      <c r="J899">
        <v>202203</v>
      </c>
      <c r="K899">
        <v>44636</v>
      </c>
      <c r="L899" t="s">
        <v>644</v>
      </c>
      <c r="M899">
        <v>11448.17</v>
      </c>
      <c r="N899">
        <v>19.559999999999999</v>
      </c>
      <c r="O899" t="s">
        <v>645</v>
      </c>
      <c r="P899" s="428">
        <v>17.454999999999998</v>
      </c>
      <c r="Q899">
        <v>30489497</v>
      </c>
      <c r="R899" t="s">
        <v>646</v>
      </c>
      <c r="S899">
        <v>2019466</v>
      </c>
      <c r="T899" t="s">
        <v>1337</v>
      </c>
    </row>
    <row r="900" spans="1:20" x14ac:dyDescent="0.25">
      <c r="A900" t="s">
        <v>637</v>
      </c>
      <c r="B900" t="s">
        <v>730</v>
      </c>
      <c r="C900" t="s">
        <v>639</v>
      </c>
      <c r="D900" t="s">
        <v>651</v>
      </c>
      <c r="E900" t="s">
        <v>704</v>
      </c>
      <c r="F900">
        <v>528004120001</v>
      </c>
      <c r="G900" t="s">
        <v>705</v>
      </c>
      <c r="H900">
        <v>583128</v>
      </c>
      <c r="I900" t="s">
        <v>20</v>
      </c>
      <c r="J900">
        <v>202203</v>
      </c>
      <c r="K900">
        <v>44636</v>
      </c>
      <c r="L900" t="s">
        <v>644</v>
      </c>
      <c r="M900">
        <v>11448.17</v>
      </c>
      <c r="N900">
        <v>19.559999999999999</v>
      </c>
      <c r="O900" t="s">
        <v>645</v>
      </c>
      <c r="P900" s="428">
        <v>17.454999999999998</v>
      </c>
      <c r="Q900">
        <v>30489497</v>
      </c>
      <c r="R900" t="s">
        <v>646</v>
      </c>
      <c r="S900">
        <v>2022429</v>
      </c>
      <c r="T900" t="s">
        <v>1338</v>
      </c>
    </row>
    <row r="901" spans="1:20" x14ac:dyDescent="0.25">
      <c r="A901" t="s">
        <v>637</v>
      </c>
      <c r="B901" t="s">
        <v>638</v>
      </c>
      <c r="C901" t="s">
        <v>639</v>
      </c>
      <c r="D901" t="s">
        <v>640</v>
      </c>
      <c r="E901" t="s">
        <v>641</v>
      </c>
      <c r="F901">
        <v>528004120002</v>
      </c>
      <c r="G901" t="s">
        <v>642</v>
      </c>
      <c r="H901">
        <v>856780</v>
      </c>
      <c r="I901" t="s">
        <v>475</v>
      </c>
      <c r="J901">
        <v>202203</v>
      </c>
      <c r="K901">
        <v>44636</v>
      </c>
      <c r="L901" t="s">
        <v>644</v>
      </c>
      <c r="M901">
        <v>197661.02</v>
      </c>
      <c r="N901">
        <v>337.68</v>
      </c>
      <c r="O901" t="s">
        <v>645</v>
      </c>
      <c r="P901" s="428">
        <v>301.33300000000003</v>
      </c>
      <c r="Q901">
        <v>30490583</v>
      </c>
      <c r="R901" t="s">
        <v>646</v>
      </c>
      <c r="S901">
        <v>9980783</v>
      </c>
      <c r="T901" t="s">
        <v>1339</v>
      </c>
    </row>
    <row r="902" spans="1:20" x14ac:dyDescent="0.25">
      <c r="A902" t="s">
        <v>637</v>
      </c>
      <c r="B902" t="s">
        <v>650</v>
      </c>
      <c r="C902" t="s">
        <v>639</v>
      </c>
      <c r="D902" t="s">
        <v>718</v>
      </c>
      <c r="E902" t="s">
        <v>652</v>
      </c>
      <c r="F902">
        <v>528004120010</v>
      </c>
      <c r="G902" t="s">
        <v>653</v>
      </c>
      <c r="H902">
        <v>583593</v>
      </c>
      <c r="I902" t="s">
        <v>176</v>
      </c>
      <c r="J902">
        <v>202203</v>
      </c>
      <c r="K902">
        <v>44636</v>
      </c>
      <c r="L902" t="s">
        <v>644</v>
      </c>
      <c r="M902">
        <v>2833.5</v>
      </c>
      <c r="N902">
        <v>4.84</v>
      </c>
      <c r="O902" t="s">
        <v>645</v>
      </c>
      <c r="P902" s="428">
        <v>4.319</v>
      </c>
      <c r="Q902">
        <v>12676380</v>
      </c>
      <c r="R902" t="s">
        <v>654</v>
      </c>
      <c r="S902" t="s">
        <v>825</v>
      </c>
      <c r="T902" t="s">
        <v>1358</v>
      </c>
    </row>
    <row r="903" spans="1:20" x14ac:dyDescent="0.25">
      <c r="A903" t="s">
        <v>637</v>
      </c>
      <c r="B903" t="s">
        <v>730</v>
      </c>
      <c r="C903" t="s">
        <v>639</v>
      </c>
      <c r="D903" t="s">
        <v>651</v>
      </c>
      <c r="E903" t="s">
        <v>673</v>
      </c>
      <c r="F903">
        <v>528004120002</v>
      </c>
      <c r="G903" t="s">
        <v>642</v>
      </c>
      <c r="H903">
        <v>583148</v>
      </c>
      <c r="I903" t="s">
        <v>699</v>
      </c>
      <c r="J903">
        <v>202203</v>
      </c>
      <c r="K903">
        <v>44636</v>
      </c>
      <c r="L903" t="s">
        <v>644</v>
      </c>
      <c r="M903">
        <v>973.68</v>
      </c>
      <c r="N903">
        <v>1.66</v>
      </c>
      <c r="O903" t="s">
        <v>645</v>
      </c>
      <c r="P903" s="428">
        <v>1.4810000000000001</v>
      </c>
      <c r="Q903">
        <v>12673881</v>
      </c>
      <c r="R903" t="s">
        <v>646</v>
      </c>
      <c r="S903">
        <v>2027008</v>
      </c>
      <c r="T903" t="s">
        <v>1351</v>
      </c>
    </row>
    <row r="904" spans="1:20" x14ac:dyDescent="0.25">
      <c r="A904" t="s">
        <v>637</v>
      </c>
      <c r="B904" t="s">
        <v>730</v>
      </c>
      <c r="C904" t="s">
        <v>639</v>
      </c>
      <c r="D904" t="s">
        <v>651</v>
      </c>
      <c r="E904" t="s">
        <v>641</v>
      </c>
      <c r="F904">
        <v>528004120002</v>
      </c>
      <c r="G904" t="s">
        <v>642</v>
      </c>
      <c r="H904">
        <v>583138</v>
      </c>
      <c r="I904" t="s">
        <v>34</v>
      </c>
      <c r="J904">
        <v>202203</v>
      </c>
      <c r="K904">
        <v>44636</v>
      </c>
      <c r="L904" t="s">
        <v>644</v>
      </c>
      <c r="M904">
        <v>11448.17</v>
      </c>
      <c r="N904">
        <v>19.559999999999999</v>
      </c>
      <c r="O904" t="s">
        <v>645</v>
      </c>
      <c r="P904" s="428">
        <v>17.454999999999998</v>
      </c>
      <c r="Q904">
        <v>12673881</v>
      </c>
      <c r="R904" t="s">
        <v>646</v>
      </c>
      <c r="S904">
        <v>2024193</v>
      </c>
      <c r="T904" t="s">
        <v>1343</v>
      </c>
    </row>
    <row r="905" spans="1:20" x14ac:dyDescent="0.25">
      <c r="A905" t="s">
        <v>637</v>
      </c>
      <c r="B905" t="s">
        <v>730</v>
      </c>
      <c r="C905" t="s">
        <v>639</v>
      </c>
      <c r="D905" t="s">
        <v>651</v>
      </c>
      <c r="E905" t="s">
        <v>641</v>
      </c>
      <c r="F905">
        <v>528004120002</v>
      </c>
      <c r="G905" t="s">
        <v>642</v>
      </c>
      <c r="H905">
        <v>583152</v>
      </c>
      <c r="I905" t="s">
        <v>43</v>
      </c>
      <c r="J905">
        <v>202203</v>
      </c>
      <c r="K905">
        <v>44636</v>
      </c>
      <c r="L905" t="s">
        <v>644</v>
      </c>
      <c r="M905">
        <v>9537.5</v>
      </c>
      <c r="N905">
        <v>16.29</v>
      </c>
      <c r="O905" t="s">
        <v>645</v>
      </c>
      <c r="P905" s="428">
        <v>14.537000000000001</v>
      </c>
      <c r="Q905">
        <v>12673881</v>
      </c>
      <c r="R905" t="s">
        <v>646</v>
      </c>
      <c r="S905">
        <v>8540100</v>
      </c>
      <c r="T905" t="s">
        <v>1352</v>
      </c>
    </row>
    <row r="906" spans="1:20" x14ac:dyDescent="0.25">
      <c r="A906" t="s">
        <v>637</v>
      </c>
      <c r="B906" t="s">
        <v>730</v>
      </c>
      <c r="C906" t="s">
        <v>639</v>
      </c>
      <c r="D906" t="s">
        <v>651</v>
      </c>
      <c r="E906" t="s">
        <v>667</v>
      </c>
      <c r="F906">
        <v>528004120002</v>
      </c>
      <c r="G906" t="s">
        <v>642</v>
      </c>
      <c r="H906">
        <v>583149</v>
      </c>
      <c r="I906" t="s">
        <v>680</v>
      </c>
      <c r="J906">
        <v>202203</v>
      </c>
      <c r="K906">
        <v>44636</v>
      </c>
      <c r="L906" t="s">
        <v>644</v>
      </c>
      <c r="M906">
        <v>2538.41</v>
      </c>
      <c r="N906">
        <v>4.34</v>
      </c>
      <c r="O906" t="s">
        <v>645</v>
      </c>
      <c r="P906" s="428">
        <v>3.8730000000000002</v>
      </c>
      <c r="Q906">
        <v>12673881</v>
      </c>
      <c r="R906" t="s">
        <v>646</v>
      </c>
      <c r="S906">
        <v>8540358</v>
      </c>
      <c r="T906" t="s">
        <v>1353</v>
      </c>
    </row>
    <row r="907" spans="1:20" x14ac:dyDescent="0.25">
      <c r="A907" t="s">
        <v>637</v>
      </c>
      <c r="B907" t="s">
        <v>730</v>
      </c>
      <c r="C907" t="s">
        <v>639</v>
      </c>
      <c r="D907" t="s">
        <v>651</v>
      </c>
      <c r="E907" t="s">
        <v>673</v>
      </c>
      <c r="F907">
        <v>528004120002</v>
      </c>
      <c r="G907" t="s">
        <v>642</v>
      </c>
      <c r="H907">
        <v>583148</v>
      </c>
      <c r="I907" t="s">
        <v>699</v>
      </c>
      <c r="J907">
        <v>202203</v>
      </c>
      <c r="K907">
        <v>44636</v>
      </c>
      <c r="L907" t="s">
        <v>644</v>
      </c>
      <c r="M907">
        <v>2470.92</v>
      </c>
      <c r="N907">
        <v>4.22</v>
      </c>
      <c r="O907" t="s">
        <v>645</v>
      </c>
      <c r="P907" s="428">
        <v>3.766</v>
      </c>
      <c r="Q907">
        <v>12673881</v>
      </c>
      <c r="R907" t="s">
        <v>646</v>
      </c>
      <c r="S907">
        <v>8540279</v>
      </c>
      <c r="T907" t="s">
        <v>1354</v>
      </c>
    </row>
    <row r="908" spans="1:20" x14ac:dyDescent="0.25">
      <c r="A908" t="s">
        <v>637</v>
      </c>
      <c r="B908" t="s">
        <v>730</v>
      </c>
      <c r="C908" t="s">
        <v>639</v>
      </c>
      <c r="D908" t="s">
        <v>651</v>
      </c>
      <c r="E908" t="s">
        <v>673</v>
      </c>
      <c r="F908">
        <v>528004120002</v>
      </c>
      <c r="G908" t="s">
        <v>642</v>
      </c>
      <c r="H908">
        <v>583148</v>
      </c>
      <c r="I908" t="s">
        <v>699</v>
      </c>
      <c r="J908">
        <v>202203</v>
      </c>
      <c r="K908">
        <v>44636</v>
      </c>
      <c r="L908" t="s">
        <v>644</v>
      </c>
      <c r="M908">
        <v>3458.45</v>
      </c>
      <c r="N908">
        <v>5.91</v>
      </c>
      <c r="O908" t="s">
        <v>645</v>
      </c>
      <c r="P908" s="428">
        <v>5.274</v>
      </c>
      <c r="Q908">
        <v>12673881</v>
      </c>
      <c r="R908" t="s">
        <v>646</v>
      </c>
      <c r="S908">
        <v>8540386</v>
      </c>
      <c r="T908" t="s">
        <v>1356</v>
      </c>
    </row>
    <row r="909" spans="1:20" x14ac:dyDescent="0.25">
      <c r="A909" t="s">
        <v>637</v>
      </c>
      <c r="B909" t="s">
        <v>730</v>
      </c>
      <c r="C909" t="s">
        <v>639</v>
      </c>
      <c r="D909" t="s">
        <v>640</v>
      </c>
      <c r="E909" t="s">
        <v>678</v>
      </c>
      <c r="F909">
        <v>528004120002</v>
      </c>
      <c r="G909" t="s">
        <v>642</v>
      </c>
      <c r="H909">
        <v>856782</v>
      </c>
      <c r="I909" t="s">
        <v>477</v>
      </c>
      <c r="J909">
        <v>202203</v>
      </c>
      <c r="K909">
        <v>44636</v>
      </c>
      <c r="L909" t="s">
        <v>644</v>
      </c>
      <c r="M909">
        <v>692.31</v>
      </c>
      <c r="N909">
        <v>1.18</v>
      </c>
      <c r="O909" t="s">
        <v>645</v>
      </c>
      <c r="P909" s="428">
        <v>1.0529999999999999</v>
      </c>
      <c r="Q909">
        <v>12673881</v>
      </c>
      <c r="R909" t="s">
        <v>646</v>
      </c>
      <c r="S909">
        <v>2017279</v>
      </c>
      <c r="T909" t="s">
        <v>1346</v>
      </c>
    </row>
    <row r="910" spans="1:20" x14ac:dyDescent="0.25">
      <c r="A910" t="s">
        <v>637</v>
      </c>
      <c r="B910" t="s">
        <v>730</v>
      </c>
      <c r="C910" t="s">
        <v>639</v>
      </c>
      <c r="D910" t="s">
        <v>651</v>
      </c>
      <c r="E910" t="s">
        <v>667</v>
      </c>
      <c r="F910">
        <v>528004120002</v>
      </c>
      <c r="G910" t="s">
        <v>642</v>
      </c>
      <c r="H910">
        <v>583149</v>
      </c>
      <c r="I910" t="s">
        <v>680</v>
      </c>
      <c r="J910">
        <v>202203</v>
      </c>
      <c r="K910">
        <v>44636</v>
      </c>
      <c r="L910" t="s">
        <v>644</v>
      </c>
      <c r="M910">
        <v>12715.81</v>
      </c>
      <c r="N910">
        <v>21.72</v>
      </c>
      <c r="O910" t="s">
        <v>645</v>
      </c>
      <c r="P910" s="428">
        <v>19.382000000000001</v>
      </c>
      <c r="Q910">
        <v>12673881</v>
      </c>
      <c r="R910" t="s">
        <v>646</v>
      </c>
      <c r="S910">
        <v>8540399</v>
      </c>
      <c r="T910" t="s">
        <v>1355</v>
      </c>
    </row>
    <row r="911" spans="1:20" x14ac:dyDescent="0.25">
      <c r="A911" t="s">
        <v>637</v>
      </c>
      <c r="B911" t="s">
        <v>730</v>
      </c>
      <c r="C911" t="s">
        <v>639</v>
      </c>
      <c r="D911" t="s">
        <v>663</v>
      </c>
      <c r="E911" t="s">
        <v>704</v>
      </c>
      <c r="F911">
        <v>528004120002</v>
      </c>
      <c r="G911" t="s">
        <v>642</v>
      </c>
      <c r="H911">
        <v>583137</v>
      </c>
      <c r="I911" t="s">
        <v>33</v>
      </c>
      <c r="J911">
        <v>202203</v>
      </c>
      <c r="K911">
        <v>44636</v>
      </c>
      <c r="L911" t="s">
        <v>644</v>
      </c>
      <c r="M911">
        <v>48959</v>
      </c>
      <c r="N911">
        <v>83.64</v>
      </c>
      <c r="O911" t="s">
        <v>645</v>
      </c>
      <c r="P911" s="428">
        <v>74.637</v>
      </c>
      <c r="Q911">
        <v>12673881</v>
      </c>
      <c r="R911" t="s">
        <v>646</v>
      </c>
      <c r="S911">
        <v>2038727</v>
      </c>
      <c r="T911" t="s">
        <v>1350</v>
      </c>
    </row>
    <row r="912" spans="1:20" x14ac:dyDescent="0.25">
      <c r="A912" t="s">
        <v>637</v>
      </c>
      <c r="B912" t="s">
        <v>730</v>
      </c>
      <c r="C912" t="s">
        <v>639</v>
      </c>
      <c r="D912" t="s">
        <v>651</v>
      </c>
      <c r="E912" t="s">
        <v>673</v>
      </c>
      <c r="F912">
        <v>528004120002</v>
      </c>
      <c r="G912" t="s">
        <v>642</v>
      </c>
      <c r="H912">
        <v>583148</v>
      </c>
      <c r="I912" t="s">
        <v>699</v>
      </c>
      <c r="J912">
        <v>202203</v>
      </c>
      <c r="K912">
        <v>44636</v>
      </c>
      <c r="L912" t="s">
        <v>644</v>
      </c>
      <c r="M912">
        <v>3118.05</v>
      </c>
      <c r="N912">
        <v>5.33</v>
      </c>
      <c r="O912" t="s">
        <v>645</v>
      </c>
      <c r="P912" s="428">
        <v>4.7560000000000002</v>
      </c>
      <c r="Q912">
        <v>12673881</v>
      </c>
      <c r="R912" t="s">
        <v>646</v>
      </c>
      <c r="S912">
        <v>2030994</v>
      </c>
      <c r="T912" t="s">
        <v>1357</v>
      </c>
    </row>
    <row r="913" spans="1:20" x14ac:dyDescent="0.25">
      <c r="A913" t="s">
        <v>637</v>
      </c>
      <c r="B913" t="s">
        <v>823</v>
      </c>
      <c r="C913" t="s">
        <v>639</v>
      </c>
      <c r="D913" t="s">
        <v>663</v>
      </c>
      <c r="E913" t="s">
        <v>704</v>
      </c>
      <c r="F913">
        <v>528004120002</v>
      </c>
      <c r="G913" t="s">
        <v>642</v>
      </c>
      <c r="H913">
        <v>583137</v>
      </c>
      <c r="I913" t="s">
        <v>33</v>
      </c>
      <c r="J913">
        <v>202203</v>
      </c>
      <c r="K913">
        <v>44638</v>
      </c>
      <c r="L913" t="s">
        <v>644</v>
      </c>
      <c r="M913">
        <v>8000</v>
      </c>
      <c r="N913">
        <v>13.67</v>
      </c>
      <c r="O913" t="s">
        <v>645</v>
      </c>
      <c r="P913" s="428">
        <v>12.199</v>
      </c>
      <c r="Q913">
        <v>30487238</v>
      </c>
      <c r="T913" t="s">
        <v>1364</v>
      </c>
    </row>
    <row r="914" spans="1:20" x14ac:dyDescent="0.25">
      <c r="A914" t="s">
        <v>637</v>
      </c>
      <c r="B914" t="s">
        <v>821</v>
      </c>
      <c r="C914" t="s">
        <v>639</v>
      </c>
      <c r="D914" t="s">
        <v>663</v>
      </c>
      <c r="E914" t="s">
        <v>704</v>
      </c>
      <c r="F914">
        <v>528004120002</v>
      </c>
      <c r="G914" t="s">
        <v>642</v>
      </c>
      <c r="H914">
        <v>583137</v>
      </c>
      <c r="I914" t="s">
        <v>33</v>
      </c>
      <c r="J914">
        <v>202203</v>
      </c>
      <c r="K914">
        <v>44638</v>
      </c>
      <c r="L914" t="s">
        <v>644</v>
      </c>
      <c r="M914">
        <v>10000</v>
      </c>
      <c r="N914">
        <v>17.079999999999998</v>
      </c>
      <c r="O914" t="s">
        <v>645</v>
      </c>
      <c r="P914" s="428">
        <v>15.242000000000001</v>
      </c>
      <c r="Q914">
        <v>30487238</v>
      </c>
      <c r="T914" t="s">
        <v>1359</v>
      </c>
    </row>
    <row r="915" spans="1:20" x14ac:dyDescent="0.25">
      <c r="A915" t="s">
        <v>637</v>
      </c>
      <c r="B915" t="s">
        <v>1360</v>
      </c>
      <c r="C915" t="s">
        <v>639</v>
      </c>
      <c r="D915" t="s">
        <v>695</v>
      </c>
      <c r="E915" t="s">
        <v>641</v>
      </c>
      <c r="F915">
        <v>528004120032</v>
      </c>
      <c r="G915" t="s">
        <v>812</v>
      </c>
      <c r="H915">
        <v>583631</v>
      </c>
      <c r="I915" t="s">
        <v>333</v>
      </c>
      <c r="J915">
        <v>202203</v>
      </c>
      <c r="K915">
        <v>44638</v>
      </c>
      <c r="L915" t="s">
        <v>644</v>
      </c>
      <c r="M915">
        <v>550000</v>
      </c>
      <c r="N915">
        <v>939.61</v>
      </c>
      <c r="O915" t="s">
        <v>645</v>
      </c>
      <c r="P915" s="428">
        <v>838.47299999999996</v>
      </c>
      <c r="Q915">
        <v>40251220</v>
      </c>
      <c r="T915" t="s">
        <v>1361</v>
      </c>
    </row>
    <row r="916" spans="1:20" x14ac:dyDescent="0.25">
      <c r="A916" t="s">
        <v>637</v>
      </c>
      <c r="B916" t="s">
        <v>814</v>
      </c>
      <c r="C916" t="s">
        <v>639</v>
      </c>
      <c r="D916" t="s">
        <v>663</v>
      </c>
      <c r="E916" t="s">
        <v>704</v>
      </c>
      <c r="F916">
        <v>528004120002</v>
      </c>
      <c r="G916" t="s">
        <v>642</v>
      </c>
      <c r="H916">
        <v>583137</v>
      </c>
      <c r="I916" t="s">
        <v>33</v>
      </c>
      <c r="J916">
        <v>202203</v>
      </c>
      <c r="K916">
        <v>44638</v>
      </c>
      <c r="L916" t="s">
        <v>644</v>
      </c>
      <c r="M916">
        <v>30500</v>
      </c>
      <c r="N916">
        <v>52.11</v>
      </c>
      <c r="O916" t="s">
        <v>645</v>
      </c>
      <c r="P916" s="428">
        <v>46.500999999999998</v>
      </c>
      <c r="Q916">
        <v>30487238</v>
      </c>
      <c r="T916" t="s">
        <v>1363</v>
      </c>
    </row>
    <row r="917" spans="1:20" x14ac:dyDescent="0.25">
      <c r="A917" t="s">
        <v>637</v>
      </c>
      <c r="B917" t="s">
        <v>1360</v>
      </c>
      <c r="C917" t="s">
        <v>639</v>
      </c>
      <c r="D917" t="s">
        <v>695</v>
      </c>
      <c r="E917" t="s">
        <v>641</v>
      </c>
      <c r="F917">
        <v>528004120032</v>
      </c>
      <c r="G917" t="s">
        <v>812</v>
      </c>
      <c r="H917">
        <v>583631</v>
      </c>
      <c r="I917" t="s">
        <v>333</v>
      </c>
      <c r="J917">
        <v>202203</v>
      </c>
      <c r="K917">
        <v>44638</v>
      </c>
      <c r="L917" t="s">
        <v>644</v>
      </c>
      <c r="M917">
        <v>55000</v>
      </c>
      <c r="N917">
        <v>93.96</v>
      </c>
      <c r="O917" t="s">
        <v>645</v>
      </c>
      <c r="P917" s="428">
        <v>83.846000000000004</v>
      </c>
      <c r="Q917">
        <v>40251220</v>
      </c>
      <c r="T917" t="s">
        <v>1362</v>
      </c>
    </row>
    <row r="918" spans="1:20" x14ac:dyDescent="0.25">
      <c r="A918" t="s">
        <v>637</v>
      </c>
      <c r="B918" t="s">
        <v>1313</v>
      </c>
      <c r="C918" t="s">
        <v>639</v>
      </c>
      <c r="D918" t="s">
        <v>695</v>
      </c>
      <c r="E918" t="s">
        <v>641</v>
      </c>
      <c r="F918">
        <v>528004120032</v>
      </c>
      <c r="G918" t="s">
        <v>812</v>
      </c>
      <c r="H918">
        <v>583631</v>
      </c>
      <c r="I918" t="s">
        <v>333</v>
      </c>
      <c r="J918">
        <v>202203</v>
      </c>
      <c r="K918">
        <v>44638</v>
      </c>
      <c r="L918" t="s">
        <v>644</v>
      </c>
      <c r="M918">
        <v>150000</v>
      </c>
      <c r="N918">
        <v>256.26</v>
      </c>
      <c r="O918" t="s">
        <v>645</v>
      </c>
      <c r="P918" s="428">
        <v>228.67699999999999</v>
      </c>
      <c r="Q918">
        <v>40251221</v>
      </c>
      <c r="T918" t="s">
        <v>1365</v>
      </c>
    </row>
    <row r="919" spans="1:20" x14ac:dyDescent="0.25">
      <c r="A919" t="s">
        <v>637</v>
      </c>
      <c r="B919" t="s">
        <v>1367</v>
      </c>
      <c r="C919" t="s">
        <v>639</v>
      </c>
      <c r="D919" t="s">
        <v>640</v>
      </c>
      <c r="E919" t="s">
        <v>641</v>
      </c>
      <c r="F919">
        <v>528004120002</v>
      </c>
      <c r="G919" t="s">
        <v>642</v>
      </c>
      <c r="H919">
        <v>856780</v>
      </c>
      <c r="I919" t="s">
        <v>475</v>
      </c>
      <c r="J919">
        <v>202203</v>
      </c>
      <c r="K919">
        <v>44638</v>
      </c>
      <c r="L919" t="s">
        <v>644</v>
      </c>
      <c r="M919">
        <v>1872.78</v>
      </c>
      <c r="N919">
        <v>3.2</v>
      </c>
      <c r="O919" t="s">
        <v>645</v>
      </c>
      <c r="P919" s="428">
        <v>2.8559999999999999</v>
      </c>
      <c r="Q919">
        <v>30490583</v>
      </c>
      <c r="R919" t="s">
        <v>646</v>
      </c>
      <c r="S919">
        <v>9980783</v>
      </c>
      <c r="T919" t="s">
        <v>1370</v>
      </c>
    </row>
    <row r="920" spans="1:20" x14ac:dyDescent="0.25">
      <c r="A920" t="s">
        <v>637</v>
      </c>
      <c r="B920" t="s">
        <v>1367</v>
      </c>
      <c r="C920" t="s">
        <v>639</v>
      </c>
      <c r="D920" t="s">
        <v>640</v>
      </c>
      <c r="E920" t="s">
        <v>641</v>
      </c>
      <c r="F920">
        <v>528004120002</v>
      </c>
      <c r="G920" t="s">
        <v>642</v>
      </c>
      <c r="H920">
        <v>856780</v>
      </c>
      <c r="I920" t="s">
        <v>475</v>
      </c>
      <c r="J920">
        <v>202203</v>
      </c>
      <c r="K920">
        <v>44638</v>
      </c>
      <c r="L920" t="s">
        <v>644</v>
      </c>
      <c r="M920">
        <v>2275.15</v>
      </c>
      <c r="N920">
        <v>3.89</v>
      </c>
      <c r="O920" t="s">
        <v>645</v>
      </c>
      <c r="P920" s="428">
        <v>3.4710000000000001</v>
      </c>
      <c r="Q920">
        <v>30490583</v>
      </c>
      <c r="R920" t="s">
        <v>646</v>
      </c>
      <c r="S920">
        <v>9980783</v>
      </c>
      <c r="T920" t="s">
        <v>1368</v>
      </c>
    </row>
    <row r="921" spans="1:20" x14ac:dyDescent="0.25">
      <c r="A921" t="s">
        <v>637</v>
      </c>
      <c r="B921" t="s">
        <v>1367</v>
      </c>
      <c r="C921" t="s">
        <v>639</v>
      </c>
      <c r="D921" t="s">
        <v>640</v>
      </c>
      <c r="E921" t="s">
        <v>641</v>
      </c>
      <c r="F921">
        <v>528004120002</v>
      </c>
      <c r="G921" t="s">
        <v>642</v>
      </c>
      <c r="H921">
        <v>856780</v>
      </c>
      <c r="I921" t="s">
        <v>475</v>
      </c>
      <c r="J921">
        <v>202203</v>
      </c>
      <c r="K921">
        <v>44638</v>
      </c>
      <c r="L921" t="s">
        <v>644</v>
      </c>
      <c r="M921">
        <v>1914.2</v>
      </c>
      <c r="N921">
        <v>3.27</v>
      </c>
      <c r="O921" t="s">
        <v>645</v>
      </c>
      <c r="P921" s="428">
        <v>2.9180000000000001</v>
      </c>
      <c r="Q921">
        <v>30490583</v>
      </c>
      <c r="R921" t="s">
        <v>646</v>
      </c>
      <c r="S921">
        <v>9980783</v>
      </c>
      <c r="T921" t="s">
        <v>1369</v>
      </c>
    </row>
    <row r="922" spans="1:20" x14ac:dyDescent="0.25">
      <c r="A922" t="s">
        <v>637</v>
      </c>
      <c r="B922" t="s">
        <v>1367</v>
      </c>
      <c r="C922" t="s">
        <v>639</v>
      </c>
      <c r="D922" t="s">
        <v>640</v>
      </c>
      <c r="E922" t="s">
        <v>641</v>
      </c>
      <c r="F922">
        <v>528004120002</v>
      </c>
      <c r="G922" t="s">
        <v>642</v>
      </c>
      <c r="H922">
        <v>856780</v>
      </c>
      <c r="I922" t="s">
        <v>475</v>
      </c>
      <c r="J922">
        <v>202203</v>
      </c>
      <c r="K922">
        <v>44638</v>
      </c>
      <c r="L922" t="s">
        <v>644</v>
      </c>
      <c r="M922">
        <v>1914.17</v>
      </c>
      <c r="N922">
        <v>3.27</v>
      </c>
      <c r="O922" t="s">
        <v>645</v>
      </c>
      <c r="P922" s="428">
        <v>2.9180000000000001</v>
      </c>
      <c r="Q922">
        <v>30490583</v>
      </c>
      <c r="R922" t="s">
        <v>646</v>
      </c>
      <c r="S922">
        <v>9980783</v>
      </c>
      <c r="T922" t="s">
        <v>1371</v>
      </c>
    </row>
    <row r="923" spans="1:20" x14ac:dyDescent="0.25">
      <c r="A923" t="s">
        <v>637</v>
      </c>
      <c r="B923" t="s">
        <v>1367</v>
      </c>
      <c r="C923" t="s">
        <v>639</v>
      </c>
      <c r="D923" t="s">
        <v>640</v>
      </c>
      <c r="E923" t="s">
        <v>641</v>
      </c>
      <c r="F923">
        <v>528004120002</v>
      </c>
      <c r="G923" t="s">
        <v>642</v>
      </c>
      <c r="H923">
        <v>856780</v>
      </c>
      <c r="I923" t="s">
        <v>475</v>
      </c>
      <c r="J923">
        <v>202203</v>
      </c>
      <c r="K923">
        <v>44638</v>
      </c>
      <c r="L923" t="s">
        <v>644</v>
      </c>
      <c r="M923">
        <v>2275.15</v>
      </c>
      <c r="N923">
        <v>3.89</v>
      </c>
      <c r="O923" t="s">
        <v>645</v>
      </c>
      <c r="P923" s="428">
        <v>3.4710000000000001</v>
      </c>
      <c r="Q923">
        <v>30490583</v>
      </c>
      <c r="R923" t="s">
        <v>646</v>
      </c>
      <c r="S923">
        <v>9980783</v>
      </c>
      <c r="T923" t="s">
        <v>1372</v>
      </c>
    </row>
    <row r="924" spans="1:20" x14ac:dyDescent="0.25">
      <c r="A924" t="s">
        <v>637</v>
      </c>
      <c r="B924" t="s">
        <v>1367</v>
      </c>
      <c r="C924" t="s">
        <v>639</v>
      </c>
      <c r="D924" t="s">
        <v>640</v>
      </c>
      <c r="E924" t="s">
        <v>641</v>
      </c>
      <c r="F924">
        <v>528004120002</v>
      </c>
      <c r="G924" t="s">
        <v>642</v>
      </c>
      <c r="H924">
        <v>856780</v>
      </c>
      <c r="I924" t="s">
        <v>475</v>
      </c>
      <c r="J924">
        <v>202203</v>
      </c>
      <c r="K924">
        <v>44638</v>
      </c>
      <c r="L924" t="s">
        <v>644</v>
      </c>
      <c r="M924">
        <v>1872.78</v>
      </c>
      <c r="N924">
        <v>3.2</v>
      </c>
      <c r="O924" t="s">
        <v>645</v>
      </c>
      <c r="P924" s="428">
        <v>2.8559999999999999</v>
      </c>
      <c r="Q924">
        <v>30490583</v>
      </c>
      <c r="R924" t="s">
        <v>646</v>
      </c>
      <c r="S924">
        <v>9980783</v>
      </c>
      <c r="T924" t="s">
        <v>1373</v>
      </c>
    </row>
    <row r="925" spans="1:20" x14ac:dyDescent="0.25">
      <c r="A925" t="s">
        <v>637</v>
      </c>
      <c r="B925" t="s">
        <v>732</v>
      </c>
      <c r="C925" t="s">
        <v>639</v>
      </c>
      <c r="D925" t="s">
        <v>640</v>
      </c>
      <c r="E925" t="s">
        <v>641</v>
      </c>
      <c r="F925">
        <v>528004120002</v>
      </c>
      <c r="G925" t="s">
        <v>642</v>
      </c>
      <c r="H925">
        <v>856780</v>
      </c>
      <c r="I925" t="s">
        <v>475</v>
      </c>
      <c r="J925">
        <v>202203</v>
      </c>
      <c r="K925">
        <v>44638</v>
      </c>
      <c r="L925" t="s">
        <v>644</v>
      </c>
      <c r="M925">
        <v>2051.39</v>
      </c>
      <c r="N925">
        <v>3.5</v>
      </c>
      <c r="O925" t="s">
        <v>645</v>
      </c>
      <c r="P925" s="428">
        <v>3.1230000000000002</v>
      </c>
      <c r="Q925">
        <v>30490583</v>
      </c>
      <c r="R925" t="s">
        <v>646</v>
      </c>
      <c r="S925">
        <v>9980783</v>
      </c>
      <c r="T925" t="s">
        <v>1366</v>
      </c>
    </row>
    <row r="926" spans="1:20" x14ac:dyDescent="0.25">
      <c r="A926" t="s">
        <v>637</v>
      </c>
      <c r="B926" t="s">
        <v>657</v>
      </c>
      <c r="C926" t="s">
        <v>639</v>
      </c>
      <c r="D926" t="s">
        <v>718</v>
      </c>
      <c r="E926" t="s">
        <v>652</v>
      </c>
      <c r="F926">
        <v>528004120010</v>
      </c>
      <c r="G926" t="s">
        <v>653</v>
      </c>
      <c r="H926">
        <v>583593</v>
      </c>
      <c r="I926" t="s">
        <v>176</v>
      </c>
      <c r="J926">
        <v>202203</v>
      </c>
      <c r="K926">
        <v>44641</v>
      </c>
      <c r="L926" t="s">
        <v>644</v>
      </c>
      <c r="M926">
        <v>708.38</v>
      </c>
      <c r="N926">
        <v>1.21</v>
      </c>
      <c r="O926" t="s">
        <v>645</v>
      </c>
      <c r="P926" s="428">
        <v>1.08</v>
      </c>
      <c r="Q926">
        <v>12676380</v>
      </c>
      <c r="R926" t="s">
        <v>654</v>
      </c>
      <c r="S926" t="s">
        <v>825</v>
      </c>
      <c r="T926" t="s">
        <v>1377</v>
      </c>
    </row>
    <row r="927" spans="1:20" x14ac:dyDescent="0.25">
      <c r="A927" t="s">
        <v>637</v>
      </c>
      <c r="B927" t="s">
        <v>662</v>
      </c>
      <c r="C927" t="s">
        <v>639</v>
      </c>
      <c r="D927" t="s">
        <v>663</v>
      </c>
      <c r="E927" t="s">
        <v>652</v>
      </c>
      <c r="F927">
        <v>528004120010</v>
      </c>
      <c r="G927" t="s">
        <v>653</v>
      </c>
      <c r="H927">
        <v>583591</v>
      </c>
      <c r="I927" t="s">
        <v>172</v>
      </c>
      <c r="J927">
        <v>202203</v>
      </c>
      <c r="K927">
        <v>44641</v>
      </c>
      <c r="L927" t="s">
        <v>644</v>
      </c>
      <c r="M927">
        <v>22044.07</v>
      </c>
      <c r="N927">
        <v>37.659999999999997</v>
      </c>
      <c r="O927" t="s">
        <v>645</v>
      </c>
      <c r="P927" s="428">
        <v>33.606000000000002</v>
      </c>
      <c r="Q927">
        <v>12676380</v>
      </c>
      <c r="R927" t="s">
        <v>654</v>
      </c>
      <c r="S927" t="s">
        <v>664</v>
      </c>
      <c r="T927" t="s">
        <v>1376</v>
      </c>
    </row>
    <row r="928" spans="1:20" x14ac:dyDescent="0.25">
      <c r="A928" t="s">
        <v>637</v>
      </c>
      <c r="B928" t="s">
        <v>828</v>
      </c>
      <c r="C928" t="s">
        <v>639</v>
      </c>
      <c r="D928" t="s">
        <v>651</v>
      </c>
      <c r="E928" t="s">
        <v>652</v>
      </c>
      <c r="F928">
        <v>528004120010</v>
      </c>
      <c r="G928" t="s">
        <v>653</v>
      </c>
      <c r="H928">
        <v>583590</v>
      </c>
      <c r="I928" t="s">
        <v>170</v>
      </c>
      <c r="J928">
        <v>202203</v>
      </c>
      <c r="K928">
        <v>44641</v>
      </c>
      <c r="L928" t="s">
        <v>727</v>
      </c>
      <c r="M928">
        <v>-201.71</v>
      </c>
      <c r="N928">
        <v>-201.71</v>
      </c>
      <c r="O928" t="s">
        <v>645</v>
      </c>
      <c r="P928" s="428">
        <v>-179.999</v>
      </c>
      <c r="Q928">
        <v>12676380</v>
      </c>
      <c r="R928" t="s">
        <v>654</v>
      </c>
      <c r="S928" t="s">
        <v>655</v>
      </c>
      <c r="T928" t="s">
        <v>1374</v>
      </c>
    </row>
    <row r="929" spans="1:20" x14ac:dyDescent="0.25">
      <c r="A929" t="s">
        <v>637</v>
      </c>
      <c r="B929" t="s">
        <v>828</v>
      </c>
      <c r="C929" t="s">
        <v>639</v>
      </c>
      <c r="D929" t="s">
        <v>651</v>
      </c>
      <c r="E929" t="s">
        <v>652</v>
      </c>
      <c r="F929">
        <v>528004120010</v>
      </c>
      <c r="G929" t="s">
        <v>653</v>
      </c>
      <c r="H929">
        <v>583590</v>
      </c>
      <c r="I929" t="s">
        <v>170</v>
      </c>
      <c r="J929">
        <v>202203</v>
      </c>
      <c r="K929">
        <v>44641</v>
      </c>
      <c r="L929" t="s">
        <v>727</v>
      </c>
      <c r="M929">
        <v>-100.86</v>
      </c>
      <c r="N929">
        <v>-100.86</v>
      </c>
      <c r="O929" t="s">
        <v>645</v>
      </c>
      <c r="P929" s="428">
        <v>-90.004000000000005</v>
      </c>
      <c r="Q929">
        <v>12676380</v>
      </c>
      <c r="R929" t="s">
        <v>654</v>
      </c>
      <c r="S929" t="s">
        <v>655</v>
      </c>
      <c r="T929" t="s">
        <v>1375</v>
      </c>
    </row>
    <row r="930" spans="1:20" x14ac:dyDescent="0.25">
      <c r="A930" t="s">
        <v>637</v>
      </c>
      <c r="B930" t="s">
        <v>967</v>
      </c>
      <c r="C930" t="s">
        <v>639</v>
      </c>
      <c r="D930" t="s">
        <v>695</v>
      </c>
      <c r="E930" t="s">
        <v>652</v>
      </c>
      <c r="F930">
        <v>528004120010</v>
      </c>
      <c r="G930" t="s">
        <v>653</v>
      </c>
      <c r="H930">
        <v>583590</v>
      </c>
      <c r="I930" t="s">
        <v>170</v>
      </c>
      <c r="J930">
        <v>202203</v>
      </c>
      <c r="K930">
        <v>44643</v>
      </c>
      <c r="L930" t="s">
        <v>644</v>
      </c>
      <c r="M930">
        <v>36435.279999999999</v>
      </c>
      <c r="N930">
        <v>62.25</v>
      </c>
      <c r="O930" t="s">
        <v>645</v>
      </c>
      <c r="P930" s="428">
        <v>55.55</v>
      </c>
      <c r="Q930">
        <v>12676380</v>
      </c>
      <c r="R930" t="s">
        <v>654</v>
      </c>
      <c r="S930" t="s">
        <v>951</v>
      </c>
      <c r="T930" t="s">
        <v>1386</v>
      </c>
    </row>
    <row r="931" spans="1:20" x14ac:dyDescent="0.25">
      <c r="A931" t="s">
        <v>637</v>
      </c>
      <c r="B931" t="s">
        <v>650</v>
      </c>
      <c r="C931" t="s">
        <v>639</v>
      </c>
      <c r="D931" t="s">
        <v>718</v>
      </c>
      <c r="E931" t="s">
        <v>652</v>
      </c>
      <c r="F931">
        <v>528004120010</v>
      </c>
      <c r="G931" t="s">
        <v>653</v>
      </c>
      <c r="H931">
        <v>583593</v>
      </c>
      <c r="I931" t="s">
        <v>176</v>
      </c>
      <c r="J931">
        <v>202203</v>
      </c>
      <c r="K931">
        <v>44643</v>
      </c>
      <c r="L931" t="s">
        <v>644</v>
      </c>
      <c r="M931">
        <v>2833.5</v>
      </c>
      <c r="N931">
        <v>4.84</v>
      </c>
      <c r="O931" t="s">
        <v>645</v>
      </c>
      <c r="P931" s="428">
        <v>4.319</v>
      </c>
      <c r="Q931">
        <v>12676380</v>
      </c>
      <c r="R931" t="s">
        <v>654</v>
      </c>
      <c r="S931" t="s">
        <v>825</v>
      </c>
      <c r="T931" t="s">
        <v>1387</v>
      </c>
    </row>
    <row r="932" spans="1:20" x14ac:dyDescent="0.25">
      <c r="A932" t="s">
        <v>637</v>
      </c>
      <c r="B932" t="s">
        <v>650</v>
      </c>
      <c r="C932" t="s">
        <v>639</v>
      </c>
      <c r="D932" t="s">
        <v>718</v>
      </c>
      <c r="E932" t="s">
        <v>652</v>
      </c>
      <c r="F932">
        <v>528004120010</v>
      </c>
      <c r="G932" t="s">
        <v>653</v>
      </c>
      <c r="H932">
        <v>583593</v>
      </c>
      <c r="I932" t="s">
        <v>176</v>
      </c>
      <c r="J932">
        <v>202203</v>
      </c>
      <c r="K932">
        <v>44643</v>
      </c>
      <c r="L932" t="s">
        <v>644</v>
      </c>
      <c r="M932">
        <v>5043.63</v>
      </c>
      <c r="N932">
        <v>8.6199999999999992</v>
      </c>
      <c r="O932" t="s">
        <v>645</v>
      </c>
      <c r="P932" s="428">
        <v>7.6920000000000002</v>
      </c>
      <c r="Q932">
        <v>12676380</v>
      </c>
      <c r="R932" t="s">
        <v>654</v>
      </c>
      <c r="S932" t="s">
        <v>825</v>
      </c>
      <c r="T932" t="s">
        <v>1378</v>
      </c>
    </row>
    <row r="933" spans="1:20" x14ac:dyDescent="0.25">
      <c r="A933" t="s">
        <v>637</v>
      </c>
      <c r="B933" t="s">
        <v>650</v>
      </c>
      <c r="C933" t="s">
        <v>639</v>
      </c>
      <c r="D933" t="s">
        <v>718</v>
      </c>
      <c r="E933" t="s">
        <v>652</v>
      </c>
      <c r="F933">
        <v>528004120010</v>
      </c>
      <c r="G933" t="s">
        <v>653</v>
      </c>
      <c r="H933">
        <v>583593</v>
      </c>
      <c r="I933" t="s">
        <v>176</v>
      </c>
      <c r="J933">
        <v>202203</v>
      </c>
      <c r="K933">
        <v>44643</v>
      </c>
      <c r="L933" t="s">
        <v>644</v>
      </c>
      <c r="M933">
        <v>7877.13</v>
      </c>
      <c r="N933">
        <v>13.46</v>
      </c>
      <c r="O933" t="s">
        <v>645</v>
      </c>
      <c r="P933" s="428">
        <v>12.010999999999999</v>
      </c>
      <c r="Q933">
        <v>12676380</v>
      </c>
      <c r="R933" t="s">
        <v>654</v>
      </c>
      <c r="S933" t="s">
        <v>825</v>
      </c>
      <c r="T933" t="s">
        <v>1385</v>
      </c>
    </row>
    <row r="934" spans="1:20" x14ac:dyDescent="0.25">
      <c r="A934" t="s">
        <v>637</v>
      </c>
      <c r="B934" t="s">
        <v>754</v>
      </c>
      <c r="C934" t="s">
        <v>639</v>
      </c>
      <c r="D934" t="s">
        <v>640</v>
      </c>
      <c r="E934" t="s">
        <v>667</v>
      </c>
      <c r="F934">
        <v>528004120002</v>
      </c>
      <c r="G934" t="s">
        <v>642</v>
      </c>
      <c r="H934">
        <v>583149</v>
      </c>
      <c r="I934" t="s">
        <v>680</v>
      </c>
      <c r="J934">
        <v>202203</v>
      </c>
      <c r="K934">
        <v>44643</v>
      </c>
      <c r="L934" t="s">
        <v>644</v>
      </c>
      <c r="M934">
        <v>30420</v>
      </c>
      <c r="N934">
        <v>51.97</v>
      </c>
      <c r="O934" t="s">
        <v>645</v>
      </c>
      <c r="P934" s="428">
        <v>46.375999999999998</v>
      </c>
      <c r="Q934">
        <v>12673881</v>
      </c>
      <c r="R934" t="s">
        <v>646</v>
      </c>
      <c r="S934">
        <v>8540392</v>
      </c>
      <c r="T934" t="s">
        <v>1450</v>
      </c>
    </row>
    <row r="935" spans="1:20" x14ac:dyDescent="0.25">
      <c r="A935" t="s">
        <v>637</v>
      </c>
      <c r="B935" t="s">
        <v>754</v>
      </c>
      <c r="C935" t="s">
        <v>639</v>
      </c>
      <c r="D935" t="s">
        <v>640</v>
      </c>
      <c r="E935" t="s">
        <v>708</v>
      </c>
      <c r="F935">
        <v>528004120002</v>
      </c>
      <c r="G935" t="s">
        <v>642</v>
      </c>
      <c r="H935">
        <v>583155</v>
      </c>
      <c r="I935" t="s">
        <v>45</v>
      </c>
      <c r="J935">
        <v>202203</v>
      </c>
      <c r="K935">
        <v>44643</v>
      </c>
      <c r="L935" t="s">
        <v>644</v>
      </c>
      <c r="M935">
        <v>18062.740000000002</v>
      </c>
      <c r="N935">
        <v>30.86</v>
      </c>
      <c r="O935" t="s">
        <v>645</v>
      </c>
      <c r="P935" s="428">
        <v>27.538</v>
      </c>
      <c r="Q935">
        <v>12673881</v>
      </c>
      <c r="R935" t="s">
        <v>646</v>
      </c>
      <c r="S935">
        <v>8540039</v>
      </c>
      <c r="T935" t="s">
        <v>1452</v>
      </c>
    </row>
    <row r="936" spans="1:20" x14ac:dyDescent="0.25">
      <c r="A936" t="s">
        <v>637</v>
      </c>
      <c r="B936" t="s">
        <v>736</v>
      </c>
      <c r="C936" t="s">
        <v>639</v>
      </c>
      <c r="D936" t="s">
        <v>640</v>
      </c>
      <c r="E936" t="s">
        <v>689</v>
      </c>
      <c r="F936">
        <v>528004120002</v>
      </c>
      <c r="G936" t="s">
        <v>642</v>
      </c>
      <c r="H936">
        <v>583156</v>
      </c>
      <c r="I936" t="s">
        <v>690</v>
      </c>
      <c r="J936">
        <v>202203</v>
      </c>
      <c r="K936">
        <v>44643</v>
      </c>
      <c r="L936" t="s">
        <v>644</v>
      </c>
      <c r="M936">
        <v>796.3</v>
      </c>
      <c r="N936">
        <v>1.36</v>
      </c>
      <c r="O936" t="s">
        <v>645</v>
      </c>
      <c r="P936" s="428">
        <v>1.214</v>
      </c>
      <c r="Q936">
        <v>12673881</v>
      </c>
      <c r="R936" t="s">
        <v>646</v>
      </c>
      <c r="S936">
        <v>2013061</v>
      </c>
      <c r="T936" t="s">
        <v>1478</v>
      </c>
    </row>
    <row r="937" spans="1:20" x14ac:dyDescent="0.25">
      <c r="A937" t="s">
        <v>637</v>
      </c>
      <c r="B937" t="s">
        <v>736</v>
      </c>
      <c r="C937" t="s">
        <v>639</v>
      </c>
      <c r="D937" t="s">
        <v>718</v>
      </c>
      <c r="E937" t="s">
        <v>704</v>
      </c>
      <c r="F937">
        <v>528004120001</v>
      </c>
      <c r="G937" t="s">
        <v>705</v>
      </c>
      <c r="H937">
        <v>583128</v>
      </c>
      <c r="I937" t="s">
        <v>20</v>
      </c>
      <c r="J937">
        <v>202203</v>
      </c>
      <c r="K937">
        <v>44643</v>
      </c>
      <c r="L937" t="s">
        <v>644</v>
      </c>
      <c r="M937">
        <v>129000</v>
      </c>
      <c r="N937">
        <v>220.38</v>
      </c>
      <c r="O937" t="s">
        <v>645</v>
      </c>
      <c r="P937" s="428">
        <v>196.65899999999999</v>
      </c>
      <c r="Q937">
        <v>12673881</v>
      </c>
      <c r="R937" t="s">
        <v>646</v>
      </c>
      <c r="S937">
        <v>2031020</v>
      </c>
      <c r="T937" t="s">
        <v>1476</v>
      </c>
    </row>
    <row r="938" spans="1:20" x14ac:dyDescent="0.25">
      <c r="A938" t="s">
        <v>637</v>
      </c>
      <c r="B938" t="s">
        <v>736</v>
      </c>
      <c r="C938" t="s">
        <v>639</v>
      </c>
      <c r="D938" t="s">
        <v>695</v>
      </c>
      <c r="E938" t="s">
        <v>704</v>
      </c>
      <c r="F938">
        <v>528004120001</v>
      </c>
      <c r="G938" t="s">
        <v>705</v>
      </c>
      <c r="H938">
        <v>583128</v>
      </c>
      <c r="I938" t="s">
        <v>20</v>
      </c>
      <c r="J938">
        <v>202203</v>
      </c>
      <c r="K938">
        <v>44643</v>
      </c>
      <c r="L938" t="s">
        <v>644</v>
      </c>
      <c r="M938">
        <v>129000</v>
      </c>
      <c r="N938">
        <v>220.38</v>
      </c>
      <c r="O938" t="s">
        <v>645</v>
      </c>
      <c r="P938" s="428">
        <v>196.65899999999999</v>
      </c>
      <c r="Q938">
        <v>12673881</v>
      </c>
      <c r="R938" t="s">
        <v>646</v>
      </c>
      <c r="S938">
        <v>2012170</v>
      </c>
      <c r="T938" t="s">
        <v>1468</v>
      </c>
    </row>
    <row r="939" spans="1:20" x14ac:dyDescent="0.25">
      <c r="A939" t="s">
        <v>637</v>
      </c>
      <c r="B939" t="s">
        <v>754</v>
      </c>
      <c r="C939" t="s">
        <v>639</v>
      </c>
      <c r="D939" t="s">
        <v>640</v>
      </c>
      <c r="E939" t="s">
        <v>686</v>
      </c>
      <c r="F939">
        <v>528004120002</v>
      </c>
      <c r="G939" t="s">
        <v>642</v>
      </c>
      <c r="H939">
        <v>583150</v>
      </c>
      <c r="I939" t="s">
        <v>687</v>
      </c>
      <c r="J939">
        <v>202203</v>
      </c>
      <c r="K939">
        <v>44643</v>
      </c>
      <c r="L939" t="s">
        <v>644</v>
      </c>
      <c r="M939">
        <v>23207.41</v>
      </c>
      <c r="N939">
        <v>39.65</v>
      </c>
      <c r="O939" t="s">
        <v>645</v>
      </c>
      <c r="P939" s="428">
        <v>35.381999999999998</v>
      </c>
      <c r="Q939">
        <v>12673881</v>
      </c>
      <c r="R939" t="s">
        <v>646</v>
      </c>
      <c r="S939">
        <v>2011105</v>
      </c>
      <c r="T939" t="s">
        <v>1470</v>
      </c>
    </row>
    <row r="940" spans="1:20" x14ac:dyDescent="0.25">
      <c r="A940" t="s">
        <v>637</v>
      </c>
      <c r="B940" t="s">
        <v>736</v>
      </c>
      <c r="C940" t="s">
        <v>639</v>
      </c>
      <c r="D940" t="s">
        <v>640</v>
      </c>
      <c r="E940" t="s">
        <v>701</v>
      </c>
      <c r="F940">
        <v>528004120002</v>
      </c>
      <c r="G940" t="s">
        <v>642</v>
      </c>
      <c r="H940">
        <v>583154</v>
      </c>
      <c r="I940" t="s">
        <v>44</v>
      </c>
      <c r="J940">
        <v>202203</v>
      </c>
      <c r="K940">
        <v>44643</v>
      </c>
      <c r="L940" t="s">
        <v>644</v>
      </c>
      <c r="M940">
        <v>10089.39</v>
      </c>
      <c r="N940">
        <v>17.239999999999998</v>
      </c>
      <c r="O940" t="s">
        <v>645</v>
      </c>
      <c r="P940" s="428">
        <v>15.384</v>
      </c>
      <c r="Q940">
        <v>12673881</v>
      </c>
      <c r="R940" t="s">
        <v>646</v>
      </c>
      <c r="S940">
        <v>2020577</v>
      </c>
      <c r="T940" t="s">
        <v>1481</v>
      </c>
    </row>
    <row r="941" spans="1:20" x14ac:dyDescent="0.25">
      <c r="A941" t="s">
        <v>637</v>
      </c>
      <c r="B941" t="s">
        <v>736</v>
      </c>
      <c r="C941" t="s">
        <v>639</v>
      </c>
      <c r="D941" t="s">
        <v>640</v>
      </c>
      <c r="E941" t="s">
        <v>678</v>
      </c>
      <c r="F941">
        <v>528004120002</v>
      </c>
      <c r="G941" t="s">
        <v>642</v>
      </c>
      <c r="H941">
        <v>856782</v>
      </c>
      <c r="I941" t="s">
        <v>477</v>
      </c>
      <c r="J941">
        <v>202203</v>
      </c>
      <c r="K941">
        <v>44643</v>
      </c>
      <c r="L941" t="s">
        <v>644</v>
      </c>
      <c r="M941">
        <v>2931.82</v>
      </c>
      <c r="N941">
        <v>5.01</v>
      </c>
      <c r="O941" t="s">
        <v>645</v>
      </c>
      <c r="P941" s="428">
        <v>4.4710000000000001</v>
      </c>
      <c r="Q941">
        <v>12673881</v>
      </c>
      <c r="R941" t="s">
        <v>646</v>
      </c>
      <c r="S941">
        <v>2017279</v>
      </c>
      <c r="T941" t="s">
        <v>1485</v>
      </c>
    </row>
    <row r="942" spans="1:20" x14ac:dyDescent="0.25">
      <c r="A942" t="s">
        <v>637</v>
      </c>
      <c r="B942" t="s">
        <v>736</v>
      </c>
      <c r="C942" t="s">
        <v>639</v>
      </c>
      <c r="D942" t="s">
        <v>640</v>
      </c>
      <c r="E942" t="s">
        <v>689</v>
      </c>
      <c r="F942">
        <v>528004120002</v>
      </c>
      <c r="G942" t="s">
        <v>642</v>
      </c>
      <c r="H942">
        <v>583156</v>
      </c>
      <c r="I942" t="s">
        <v>690</v>
      </c>
      <c r="J942">
        <v>202203</v>
      </c>
      <c r="K942">
        <v>44643</v>
      </c>
      <c r="L942" t="s">
        <v>644</v>
      </c>
      <c r="M942">
        <v>1066.1199999999999</v>
      </c>
      <c r="N942">
        <v>1.82</v>
      </c>
      <c r="O942" t="s">
        <v>645</v>
      </c>
      <c r="P942" s="428">
        <v>1.6240000000000001</v>
      </c>
      <c r="Q942">
        <v>12673881</v>
      </c>
      <c r="R942" t="s">
        <v>646</v>
      </c>
      <c r="S942">
        <v>8540396</v>
      </c>
      <c r="T942" t="s">
        <v>1475</v>
      </c>
    </row>
    <row r="943" spans="1:20" x14ac:dyDescent="0.25">
      <c r="A943" t="s">
        <v>637</v>
      </c>
      <c r="B943" t="s">
        <v>736</v>
      </c>
      <c r="C943" t="s">
        <v>639</v>
      </c>
      <c r="D943" t="s">
        <v>651</v>
      </c>
      <c r="E943" t="s">
        <v>704</v>
      </c>
      <c r="F943">
        <v>528004120001</v>
      </c>
      <c r="G943" t="s">
        <v>705</v>
      </c>
      <c r="H943">
        <v>583128</v>
      </c>
      <c r="I943" t="s">
        <v>20</v>
      </c>
      <c r="J943">
        <v>202203</v>
      </c>
      <c r="K943">
        <v>44643</v>
      </c>
      <c r="L943" t="s">
        <v>644</v>
      </c>
      <c r="M943">
        <v>129000</v>
      </c>
      <c r="N943">
        <v>220.38</v>
      </c>
      <c r="O943" t="s">
        <v>645</v>
      </c>
      <c r="P943" s="428">
        <v>196.65899999999999</v>
      </c>
      <c r="Q943">
        <v>30489497</v>
      </c>
      <c r="R943" t="s">
        <v>646</v>
      </c>
      <c r="S943">
        <v>2022429</v>
      </c>
      <c r="T943" t="s">
        <v>1448</v>
      </c>
    </row>
    <row r="944" spans="1:20" x14ac:dyDescent="0.25">
      <c r="A944" t="s">
        <v>637</v>
      </c>
      <c r="B944" t="s">
        <v>736</v>
      </c>
      <c r="C944" t="s">
        <v>639</v>
      </c>
      <c r="D944" t="s">
        <v>651</v>
      </c>
      <c r="E944" t="s">
        <v>704</v>
      </c>
      <c r="F944">
        <v>528004120001</v>
      </c>
      <c r="G944" t="s">
        <v>705</v>
      </c>
      <c r="H944">
        <v>583127</v>
      </c>
      <c r="I944" t="s">
        <v>17</v>
      </c>
      <c r="J944">
        <v>202203</v>
      </c>
      <c r="K944">
        <v>44643</v>
      </c>
      <c r="L944" t="s">
        <v>644</v>
      </c>
      <c r="M944">
        <v>129000</v>
      </c>
      <c r="N944">
        <v>220.38</v>
      </c>
      <c r="O944" t="s">
        <v>645</v>
      </c>
      <c r="P944" s="428">
        <v>196.65899999999999</v>
      </c>
      <c r="Q944">
        <v>30489497</v>
      </c>
      <c r="R944" t="s">
        <v>646</v>
      </c>
      <c r="S944">
        <v>2019466</v>
      </c>
      <c r="T944" t="s">
        <v>1447</v>
      </c>
    </row>
    <row r="945" spans="1:20" x14ac:dyDescent="0.25">
      <c r="A945" t="s">
        <v>637</v>
      </c>
      <c r="B945" t="s">
        <v>754</v>
      </c>
      <c r="C945" t="s">
        <v>639</v>
      </c>
      <c r="D945" t="s">
        <v>651</v>
      </c>
      <c r="E945" t="s">
        <v>641</v>
      </c>
      <c r="F945">
        <v>528004120002</v>
      </c>
      <c r="G945" t="s">
        <v>642</v>
      </c>
      <c r="H945">
        <v>583138</v>
      </c>
      <c r="I945" t="s">
        <v>34</v>
      </c>
      <c r="J945">
        <v>202203</v>
      </c>
      <c r="K945">
        <v>44643</v>
      </c>
      <c r="L945" t="s">
        <v>644</v>
      </c>
      <c r="M945">
        <v>71305</v>
      </c>
      <c r="N945">
        <v>121.82</v>
      </c>
      <c r="O945" t="s">
        <v>645</v>
      </c>
      <c r="P945" s="428">
        <v>108.708</v>
      </c>
      <c r="Q945">
        <v>12673881</v>
      </c>
      <c r="R945" t="s">
        <v>646</v>
      </c>
      <c r="S945">
        <v>2024193</v>
      </c>
      <c r="T945" t="s">
        <v>1393</v>
      </c>
    </row>
    <row r="946" spans="1:20" x14ac:dyDescent="0.25">
      <c r="A946" t="s">
        <v>637</v>
      </c>
      <c r="B946" t="s">
        <v>754</v>
      </c>
      <c r="C946" t="s">
        <v>639</v>
      </c>
      <c r="D946" t="s">
        <v>663</v>
      </c>
      <c r="E946" t="s">
        <v>667</v>
      </c>
      <c r="F946">
        <v>528004120002</v>
      </c>
      <c r="G946" t="s">
        <v>642</v>
      </c>
      <c r="H946">
        <v>583136</v>
      </c>
      <c r="I946" t="s">
        <v>32</v>
      </c>
      <c r="J946">
        <v>202203</v>
      </c>
      <c r="K946">
        <v>44643</v>
      </c>
      <c r="L946" t="s">
        <v>644</v>
      </c>
      <c r="M946">
        <v>38457</v>
      </c>
      <c r="N946">
        <v>65.7</v>
      </c>
      <c r="O946" t="s">
        <v>645</v>
      </c>
      <c r="P946" s="428">
        <v>58.628</v>
      </c>
      <c r="Q946">
        <v>12673881</v>
      </c>
      <c r="R946" t="s">
        <v>646</v>
      </c>
      <c r="S946">
        <v>2023197</v>
      </c>
      <c r="T946" t="s">
        <v>1394</v>
      </c>
    </row>
    <row r="947" spans="1:20" x14ac:dyDescent="0.25">
      <c r="A947" t="s">
        <v>637</v>
      </c>
      <c r="B947" t="s">
        <v>754</v>
      </c>
      <c r="C947" t="s">
        <v>639</v>
      </c>
      <c r="D947" t="s">
        <v>663</v>
      </c>
      <c r="E947" t="s">
        <v>673</v>
      </c>
      <c r="F947">
        <v>528004120002</v>
      </c>
      <c r="G947" t="s">
        <v>642</v>
      </c>
      <c r="H947">
        <v>583134</v>
      </c>
      <c r="I947" t="s">
        <v>30</v>
      </c>
      <c r="J947">
        <v>202203</v>
      </c>
      <c r="K947">
        <v>44643</v>
      </c>
      <c r="L947" t="s">
        <v>644</v>
      </c>
      <c r="M947">
        <v>42555</v>
      </c>
      <c r="N947">
        <v>72.7</v>
      </c>
      <c r="O947" t="s">
        <v>645</v>
      </c>
      <c r="P947" s="428">
        <v>64.875</v>
      </c>
      <c r="Q947">
        <v>12673881</v>
      </c>
      <c r="R947" t="s">
        <v>646</v>
      </c>
      <c r="S947">
        <v>2030902</v>
      </c>
      <c r="T947" t="s">
        <v>1397</v>
      </c>
    </row>
    <row r="948" spans="1:20" x14ac:dyDescent="0.25">
      <c r="A948" t="s">
        <v>637</v>
      </c>
      <c r="B948" t="s">
        <v>754</v>
      </c>
      <c r="C948" t="s">
        <v>639</v>
      </c>
      <c r="D948" t="s">
        <v>651</v>
      </c>
      <c r="E948" t="s">
        <v>673</v>
      </c>
      <c r="F948">
        <v>528004120002</v>
      </c>
      <c r="G948" t="s">
        <v>642</v>
      </c>
      <c r="H948">
        <v>583148</v>
      </c>
      <c r="I948" t="s">
        <v>699</v>
      </c>
      <c r="J948">
        <v>202203</v>
      </c>
      <c r="K948">
        <v>44643</v>
      </c>
      <c r="L948" t="s">
        <v>644</v>
      </c>
      <c r="M948">
        <v>7329.45</v>
      </c>
      <c r="N948">
        <v>12.52</v>
      </c>
      <c r="O948" t="s">
        <v>645</v>
      </c>
      <c r="P948" s="428">
        <v>11.172000000000001</v>
      </c>
      <c r="Q948">
        <v>12673881</v>
      </c>
      <c r="R948" t="s">
        <v>646</v>
      </c>
      <c r="S948">
        <v>8540279</v>
      </c>
      <c r="T948" t="s">
        <v>1399</v>
      </c>
    </row>
    <row r="949" spans="1:20" x14ac:dyDescent="0.25">
      <c r="A949" t="s">
        <v>637</v>
      </c>
      <c r="B949" t="s">
        <v>754</v>
      </c>
      <c r="C949" t="s">
        <v>639</v>
      </c>
      <c r="D949" t="s">
        <v>663</v>
      </c>
      <c r="E949" t="s">
        <v>704</v>
      </c>
      <c r="F949">
        <v>528004120002</v>
      </c>
      <c r="G949" t="s">
        <v>642</v>
      </c>
      <c r="H949">
        <v>583137</v>
      </c>
      <c r="I949" t="s">
        <v>33</v>
      </c>
      <c r="J949">
        <v>202203</v>
      </c>
      <c r="K949">
        <v>44643</v>
      </c>
      <c r="L949" t="s">
        <v>644</v>
      </c>
      <c r="M949">
        <v>57925</v>
      </c>
      <c r="N949">
        <v>98.96</v>
      </c>
      <c r="O949" t="s">
        <v>645</v>
      </c>
      <c r="P949" s="428">
        <v>88.308000000000007</v>
      </c>
      <c r="Q949">
        <v>12673881</v>
      </c>
      <c r="R949" t="s">
        <v>646</v>
      </c>
      <c r="S949">
        <v>2038727</v>
      </c>
      <c r="T949" t="s">
        <v>1400</v>
      </c>
    </row>
    <row r="950" spans="1:20" x14ac:dyDescent="0.25">
      <c r="A950" t="s">
        <v>637</v>
      </c>
      <c r="B950" t="s">
        <v>754</v>
      </c>
      <c r="C950" t="s">
        <v>639</v>
      </c>
      <c r="D950" t="s">
        <v>651</v>
      </c>
      <c r="E950" t="s">
        <v>704</v>
      </c>
      <c r="F950">
        <v>528004120002</v>
      </c>
      <c r="G950" t="s">
        <v>642</v>
      </c>
      <c r="H950">
        <v>856779</v>
      </c>
      <c r="I950" t="s">
        <v>28</v>
      </c>
      <c r="J950">
        <v>202203</v>
      </c>
      <c r="K950">
        <v>44643</v>
      </c>
      <c r="L950" t="s">
        <v>644</v>
      </c>
      <c r="M950">
        <v>40180</v>
      </c>
      <c r="N950">
        <v>68.64</v>
      </c>
      <c r="O950" t="s">
        <v>645</v>
      </c>
      <c r="P950" s="428">
        <v>61.252000000000002</v>
      </c>
      <c r="Q950">
        <v>12673881</v>
      </c>
      <c r="R950" t="s">
        <v>646</v>
      </c>
      <c r="S950">
        <v>2039252</v>
      </c>
      <c r="T950" t="s">
        <v>1410</v>
      </c>
    </row>
    <row r="951" spans="1:20" x14ac:dyDescent="0.25">
      <c r="A951" t="s">
        <v>637</v>
      </c>
      <c r="B951" t="s">
        <v>754</v>
      </c>
      <c r="C951" t="s">
        <v>639</v>
      </c>
      <c r="D951" t="s">
        <v>651</v>
      </c>
      <c r="E951" t="s">
        <v>673</v>
      </c>
      <c r="F951">
        <v>528004120002</v>
      </c>
      <c r="G951" t="s">
        <v>642</v>
      </c>
      <c r="H951">
        <v>583148</v>
      </c>
      <c r="I951" t="s">
        <v>699</v>
      </c>
      <c r="J951">
        <v>202203</v>
      </c>
      <c r="K951">
        <v>44643</v>
      </c>
      <c r="L951" t="s">
        <v>644</v>
      </c>
      <c r="M951">
        <v>9040.9599999999991</v>
      </c>
      <c r="N951">
        <v>15.45</v>
      </c>
      <c r="O951" t="s">
        <v>645</v>
      </c>
      <c r="P951" s="428">
        <v>13.787000000000001</v>
      </c>
      <c r="Q951">
        <v>12673881</v>
      </c>
      <c r="R951" t="s">
        <v>646</v>
      </c>
      <c r="S951">
        <v>8540386</v>
      </c>
      <c r="T951" t="s">
        <v>1391</v>
      </c>
    </row>
    <row r="952" spans="1:20" x14ac:dyDescent="0.25">
      <c r="A952" t="s">
        <v>637</v>
      </c>
      <c r="B952" t="s">
        <v>754</v>
      </c>
      <c r="C952" t="s">
        <v>639</v>
      </c>
      <c r="D952" t="s">
        <v>651</v>
      </c>
      <c r="E952" t="s">
        <v>667</v>
      </c>
      <c r="F952">
        <v>528004120002</v>
      </c>
      <c r="G952" t="s">
        <v>642</v>
      </c>
      <c r="H952">
        <v>583149</v>
      </c>
      <c r="I952" t="s">
        <v>680</v>
      </c>
      <c r="J952">
        <v>202203</v>
      </c>
      <c r="K952">
        <v>44643</v>
      </c>
      <c r="L952" t="s">
        <v>644</v>
      </c>
      <c r="M952">
        <v>17605.36</v>
      </c>
      <c r="N952">
        <v>30.08</v>
      </c>
      <c r="O952" t="s">
        <v>645</v>
      </c>
      <c r="P952" s="428">
        <v>26.841999999999999</v>
      </c>
      <c r="Q952">
        <v>12673881</v>
      </c>
      <c r="R952" t="s">
        <v>646</v>
      </c>
      <c r="S952">
        <v>8540399</v>
      </c>
      <c r="T952" t="s">
        <v>1392</v>
      </c>
    </row>
    <row r="953" spans="1:20" x14ac:dyDescent="0.25">
      <c r="A953" t="s">
        <v>637</v>
      </c>
      <c r="B953" t="s">
        <v>754</v>
      </c>
      <c r="C953" t="s">
        <v>639</v>
      </c>
      <c r="D953" t="s">
        <v>640</v>
      </c>
      <c r="E953" t="s">
        <v>686</v>
      </c>
      <c r="F953">
        <v>528004120002</v>
      </c>
      <c r="G953" t="s">
        <v>642</v>
      </c>
      <c r="H953">
        <v>583153</v>
      </c>
      <c r="I953" t="s">
        <v>722</v>
      </c>
      <c r="J953">
        <v>202203</v>
      </c>
      <c r="K953">
        <v>44643</v>
      </c>
      <c r="L953" t="s">
        <v>644</v>
      </c>
      <c r="M953">
        <v>11105.71</v>
      </c>
      <c r="N953">
        <v>18.97</v>
      </c>
      <c r="O953" t="s">
        <v>645</v>
      </c>
      <c r="P953" s="428">
        <v>16.928000000000001</v>
      </c>
      <c r="Q953">
        <v>12673881</v>
      </c>
      <c r="R953" t="s">
        <v>646</v>
      </c>
      <c r="S953">
        <v>8540401</v>
      </c>
      <c r="T953" t="s">
        <v>1434</v>
      </c>
    </row>
    <row r="954" spans="1:20" x14ac:dyDescent="0.25">
      <c r="A954" t="s">
        <v>637</v>
      </c>
      <c r="B954" t="s">
        <v>754</v>
      </c>
      <c r="C954" t="s">
        <v>639</v>
      </c>
      <c r="D954" t="s">
        <v>640</v>
      </c>
      <c r="E954" t="s">
        <v>689</v>
      </c>
      <c r="F954">
        <v>528004120002</v>
      </c>
      <c r="G954" t="s">
        <v>642</v>
      </c>
      <c r="H954">
        <v>583156</v>
      </c>
      <c r="I954" t="s">
        <v>690</v>
      </c>
      <c r="J954">
        <v>202203</v>
      </c>
      <c r="K954">
        <v>44643</v>
      </c>
      <c r="L954" t="s">
        <v>644</v>
      </c>
      <c r="M954">
        <v>624.57000000000005</v>
      </c>
      <c r="N954">
        <v>1.07</v>
      </c>
      <c r="O954" t="s">
        <v>645</v>
      </c>
      <c r="P954" s="428">
        <v>0.95499999999999996</v>
      </c>
      <c r="Q954">
        <v>12673881</v>
      </c>
      <c r="R954" t="s">
        <v>646</v>
      </c>
      <c r="S954">
        <v>2013061</v>
      </c>
      <c r="T954" t="s">
        <v>1436</v>
      </c>
    </row>
    <row r="955" spans="1:20" x14ac:dyDescent="0.25">
      <c r="A955" t="s">
        <v>637</v>
      </c>
      <c r="B955" t="s">
        <v>754</v>
      </c>
      <c r="C955" t="s">
        <v>639</v>
      </c>
      <c r="D955" t="s">
        <v>640</v>
      </c>
      <c r="E955" t="s">
        <v>673</v>
      </c>
      <c r="F955">
        <v>528004120002</v>
      </c>
      <c r="G955" t="s">
        <v>642</v>
      </c>
      <c r="H955">
        <v>583146</v>
      </c>
      <c r="I955" t="s">
        <v>683</v>
      </c>
      <c r="J955">
        <v>202203</v>
      </c>
      <c r="K955">
        <v>44643</v>
      </c>
      <c r="L955" t="s">
        <v>644</v>
      </c>
      <c r="M955">
        <v>11164.09</v>
      </c>
      <c r="N955">
        <v>19.07</v>
      </c>
      <c r="O955" t="s">
        <v>645</v>
      </c>
      <c r="P955" s="428">
        <v>17.016999999999999</v>
      </c>
      <c r="Q955">
        <v>12673881</v>
      </c>
      <c r="R955" t="s">
        <v>646</v>
      </c>
      <c r="S955">
        <v>8540353</v>
      </c>
      <c r="T955" t="s">
        <v>1437</v>
      </c>
    </row>
    <row r="956" spans="1:20" x14ac:dyDescent="0.25">
      <c r="A956" t="s">
        <v>637</v>
      </c>
      <c r="B956" t="s">
        <v>754</v>
      </c>
      <c r="C956" t="s">
        <v>639</v>
      </c>
      <c r="D956" t="s">
        <v>695</v>
      </c>
      <c r="E956" t="s">
        <v>673</v>
      </c>
      <c r="F956">
        <v>528004120002</v>
      </c>
      <c r="G956" t="s">
        <v>642</v>
      </c>
      <c r="H956">
        <v>583148</v>
      </c>
      <c r="I956" t="s">
        <v>699</v>
      </c>
      <c r="J956">
        <v>202203</v>
      </c>
      <c r="K956">
        <v>44643</v>
      </c>
      <c r="L956" t="s">
        <v>644</v>
      </c>
      <c r="M956">
        <v>52133.53</v>
      </c>
      <c r="N956">
        <v>89.06</v>
      </c>
      <c r="O956" t="s">
        <v>645</v>
      </c>
      <c r="P956" s="428">
        <v>79.474000000000004</v>
      </c>
      <c r="Q956">
        <v>12673881</v>
      </c>
      <c r="R956" t="s">
        <v>646</v>
      </c>
      <c r="S956">
        <v>2046481</v>
      </c>
      <c r="T956" t="s">
        <v>1440</v>
      </c>
    </row>
    <row r="957" spans="1:20" x14ac:dyDescent="0.25">
      <c r="A957" t="s">
        <v>637</v>
      </c>
      <c r="B957" t="s">
        <v>754</v>
      </c>
      <c r="C957" t="s">
        <v>639</v>
      </c>
      <c r="D957" t="s">
        <v>640</v>
      </c>
      <c r="E957" t="s">
        <v>673</v>
      </c>
      <c r="F957">
        <v>528004120002</v>
      </c>
      <c r="G957" t="s">
        <v>642</v>
      </c>
      <c r="H957">
        <v>583148</v>
      </c>
      <c r="I957" t="s">
        <v>699</v>
      </c>
      <c r="J957">
        <v>202203</v>
      </c>
      <c r="K957">
        <v>44643</v>
      </c>
      <c r="L957" t="s">
        <v>644</v>
      </c>
      <c r="M957">
        <v>9563.42</v>
      </c>
      <c r="N957">
        <v>16.34</v>
      </c>
      <c r="O957" t="s">
        <v>645</v>
      </c>
      <c r="P957" s="428">
        <v>14.581</v>
      </c>
      <c r="Q957">
        <v>12673881</v>
      </c>
      <c r="R957" t="s">
        <v>646</v>
      </c>
      <c r="S957">
        <v>2012905</v>
      </c>
      <c r="T957" t="s">
        <v>1441</v>
      </c>
    </row>
    <row r="958" spans="1:20" x14ac:dyDescent="0.25">
      <c r="A958" t="s">
        <v>637</v>
      </c>
      <c r="B958" t="s">
        <v>754</v>
      </c>
      <c r="C958" t="s">
        <v>639</v>
      </c>
      <c r="D958" t="s">
        <v>651</v>
      </c>
      <c r="E958" t="s">
        <v>673</v>
      </c>
      <c r="F958">
        <v>528004120002</v>
      </c>
      <c r="G958" t="s">
        <v>642</v>
      </c>
      <c r="H958">
        <v>583148</v>
      </c>
      <c r="I958" t="s">
        <v>699</v>
      </c>
      <c r="J958">
        <v>202203</v>
      </c>
      <c r="K958">
        <v>44643</v>
      </c>
      <c r="L958" t="s">
        <v>644</v>
      </c>
      <c r="M958">
        <v>3783.82</v>
      </c>
      <c r="N958">
        <v>6.46</v>
      </c>
      <c r="O958" t="s">
        <v>645</v>
      </c>
      <c r="P958" s="428">
        <v>5.7649999999999997</v>
      </c>
      <c r="Q958">
        <v>12673881</v>
      </c>
      <c r="R958" t="s">
        <v>646</v>
      </c>
      <c r="S958">
        <v>2030994</v>
      </c>
      <c r="T958" t="s">
        <v>1395</v>
      </c>
    </row>
    <row r="959" spans="1:20" x14ac:dyDescent="0.25">
      <c r="A959" t="s">
        <v>637</v>
      </c>
      <c r="B959" t="s">
        <v>754</v>
      </c>
      <c r="C959" t="s">
        <v>639</v>
      </c>
      <c r="D959" t="s">
        <v>651</v>
      </c>
      <c r="E959" t="s">
        <v>641</v>
      </c>
      <c r="F959">
        <v>528004120002</v>
      </c>
      <c r="G959" t="s">
        <v>642</v>
      </c>
      <c r="H959">
        <v>583136</v>
      </c>
      <c r="I959" t="s">
        <v>32</v>
      </c>
      <c r="J959">
        <v>202203</v>
      </c>
      <c r="K959">
        <v>44643</v>
      </c>
      <c r="L959" t="s">
        <v>644</v>
      </c>
      <c r="M959">
        <v>36965</v>
      </c>
      <c r="N959">
        <v>63.15</v>
      </c>
      <c r="O959" t="s">
        <v>645</v>
      </c>
      <c r="P959" s="428">
        <v>56.353000000000002</v>
      </c>
      <c r="Q959">
        <v>12673881</v>
      </c>
      <c r="R959" t="s">
        <v>646</v>
      </c>
      <c r="S959">
        <v>2035753</v>
      </c>
      <c r="T959" t="s">
        <v>1442</v>
      </c>
    </row>
    <row r="960" spans="1:20" x14ac:dyDescent="0.25">
      <c r="A960" t="s">
        <v>637</v>
      </c>
      <c r="B960" t="s">
        <v>754</v>
      </c>
      <c r="C960" t="s">
        <v>639</v>
      </c>
      <c r="D960" t="s">
        <v>640</v>
      </c>
      <c r="E960" t="s">
        <v>701</v>
      </c>
      <c r="F960">
        <v>528004120002</v>
      </c>
      <c r="G960" t="s">
        <v>642</v>
      </c>
      <c r="H960">
        <v>583154</v>
      </c>
      <c r="I960" t="s">
        <v>44</v>
      </c>
      <c r="J960">
        <v>202203</v>
      </c>
      <c r="K960">
        <v>44643</v>
      </c>
      <c r="L960" t="s">
        <v>644</v>
      </c>
      <c r="M960">
        <v>16443.04</v>
      </c>
      <c r="N960">
        <v>28.09</v>
      </c>
      <c r="O960" t="s">
        <v>645</v>
      </c>
      <c r="P960" s="428">
        <v>25.065999999999999</v>
      </c>
      <c r="Q960">
        <v>12673881</v>
      </c>
      <c r="R960" t="s">
        <v>646</v>
      </c>
      <c r="S960">
        <v>2020577</v>
      </c>
      <c r="T960" t="s">
        <v>1443</v>
      </c>
    </row>
    <row r="961" spans="1:20" x14ac:dyDescent="0.25">
      <c r="A961" t="s">
        <v>637</v>
      </c>
      <c r="B961" t="s">
        <v>754</v>
      </c>
      <c r="C961" t="s">
        <v>639</v>
      </c>
      <c r="D961" t="s">
        <v>651</v>
      </c>
      <c r="E961" t="s">
        <v>667</v>
      </c>
      <c r="F961">
        <v>528004120002</v>
      </c>
      <c r="G961" t="s">
        <v>642</v>
      </c>
      <c r="H961">
        <v>583149</v>
      </c>
      <c r="I961" t="s">
        <v>680</v>
      </c>
      <c r="J961">
        <v>202203</v>
      </c>
      <c r="K961">
        <v>44643</v>
      </c>
      <c r="L961" t="s">
        <v>644</v>
      </c>
      <c r="M961">
        <v>15961.33</v>
      </c>
      <c r="N961">
        <v>27.27</v>
      </c>
      <c r="O961" t="s">
        <v>645</v>
      </c>
      <c r="P961" s="428">
        <v>24.335000000000001</v>
      </c>
      <c r="Q961">
        <v>12673881</v>
      </c>
      <c r="R961" t="s">
        <v>646</v>
      </c>
      <c r="S961">
        <v>8540358</v>
      </c>
      <c r="T961" t="s">
        <v>1444</v>
      </c>
    </row>
    <row r="962" spans="1:20" x14ac:dyDescent="0.25">
      <c r="A962" t="s">
        <v>637</v>
      </c>
      <c r="B962" t="s">
        <v>754</v>
      </c>
      <c r="C962" t="s">
        <v>639</v>
      </c>
      <c r="D962" t="s">
        <v>663</v>
      </c>
      <c r="E962" t="s">
        <v>673</v>
      </c>
      <c r="F962">
        <v>528004120002</v>
      </c>
      <c r="G962" t="s">
        <v>642</v>
      </c>
      <c r="H962">
        <v>583133</v>
      </c>
      <c r="I962" t="s">
        <v>29</v>
      </c>
      <c r="J962">
        <v>202203</v>
      </c>
      <c r="K962">
        <v>44643</v>
      </c>
      <c r="L962" t="s">
        <v>644</v>
      </c>
      <c r="M962">
        <v>71305</v>
      </c>
      <c r="N962">
        <v>121.82</v>
      </c>
      <c r="O962" t="s">
        <v>645</v>
      </c>
      <c r="P962" s="428">
        <v>108.708</v>
      </c>
      <c r="Q962">
        <v>12673881</v>
      </c>
      <c r="R962" t="s">
        <v>646</v>
      </c>
      <c r="S962">
        <v>2014872</v>
      </c>
      <c r="T962" t="s">
        <v>1396</v>
      </c>
    </row>
    <row r="963" spans="1:20" x14ac:dyDescent="0.25">
      <c r="A963" t="s">
        <v>637</v>
      </c>
      <c r="B963" t="s">
        <v>754</v>
      </c>
      <c r="C963" t="s">
        <v>639</v>
      </c>
      <c r="D963" t="s">
        <v>651</v>
      </c>
      <c r="E963" t="s">
        <v>673</v>
      </c>
      <c r="F963">
        <v>528004120002</v>
      </c>
      <c r="G963" t="s">
        <v>642</v>
      </c>
      <c r="H963">
        <v>583148</v>
      </c>
      <c r="I963" t="s">
        <v>699</v>
      </c>
      <c r="J963">
        <v>202203</v>
      </c>
      <c r="K963">
        <v>44643</v>
      </c>
      <c r="L963" t="s">
        <v>644</v>
      </c>
      <c r="M963">
        <v>3619.37</v>
      </c>
      <c r="N963">
        <v>6.18</v>
      </c>
      <c r="O963" t="s">
        <v>645</v>
      </c>
      <c r="P963" s="428">
        <v>5.5149999999999997</v>
      </c>
      <c r="Q963">
        <v>12673881</v>
      </c>
      <c r="R963" t="s">
        <v>646</v>
      </c>
      <c r="S963">
        <v>2027008</v>
      </c>
      <c r="T963" t="s">
        <v>1446</v>
      </c>
    </row>
    <row r="964" spans="1:20" x14ac:dyDescent="0.25">
      <c r="A964" t="s">
        <v>637</v>
      </c>
      <c r="B964" t="s">
        <v>754</v>
      </c>
      <c r="C964" t="s">
        <v>639</v>
      </c>
      <c r="D964" t="s">
        <v>651</v>
      </c>
      <c r="E964" t="s">
        <v>641</v>
      </c>
      <c r="F964">
        <v>528004120001</v>
      </c>
      <c r="G964" t="s">
        <v>705</v>
      </c>
      <c r="H964">
        <v>583129</v>
      </c>
      <c r="I964" t="s">
        <v>21</v>
      </c>
      <c r="J964">
        <v>202203</v>
      </c>
      <c r="K964">
        <v>44643</v>
      </c>
      <c r="L964" t="s">
        <v>644</v>
      </c>
      <c r="M964">
        <v>170988</v>
      </c>
      <c r="N964">
        <v>292.11</v>
      </c>
      <c r="O964" t="s">
        <v>645</v>
      </c>
      <c r="P964" s="428">
        <v>260.66800000000001</v>
      </c>
      <c r="Q964">
        <v>12673881</v>
      </c>
      <c r="R964" t="s">
        <v>646</v>
      </c>
      <c r="S964">
        <v>2034399</v>
      </c>
      <c r="T964" t="s">
        <v>1431</v>
      </c>
    </row>
    <row r="965" spans="1:20" x14ac:dyDescent="0.25">
      <c r="A965" t="s">
        <v>637</v>
      </c>
      <c r="B965" t="s">
        <v>754</v>
      </c>
      <c r="C965" t="s">
        <v>639</v>
      </c>
      <c r="D965" t="s">
        <v>640</v>
      </c>
      <c r="E965" t="s">
        <v>673</v>
      </c>
      <c r="F965">
        <v>528004120002</v>
      </c>
      <c r="G965" t="s">
        <v>642</v>
      </c>
      <c r="H965">
        <v>583148</v>
      </c>
      <c r="I965" t="s">
        <v>699</v>
      </c>
      <c r="J965">
        <v>202203</v>
      </c>
      <c r="K965">
        <v>44643</v>
      </c>
      <c r="L965" t="s">
        <v>644</v>
      </c>
      <c r="M965">
        <v>8646.4</v>
      </c>
      <c r="N965">
        <v>14.77</v>
      </c>
      <c r="O965" t="s">
        <v>645</v>
      </c>
      <c r="P965" s="428">
        <v>13.18</v>
      </c>
      <c r="Q965">
        <v>12673881</v>
      </c>
      <c r="R965" t="s">
        <v>646</v>
      </c>
      <c r="S965">
        <v>8540206</v>
      </c>
      <c r="T965" t="s">
        <v>1432</v>
      </c>
    </row>
    <row r="966" spans="1:20" x14ac:dyDescent="0.25">
      <c r="A966" t="s">
        <v>637</v>
      </c>
      <c r="B966" t="s">
        <v>754</v>
      </c>
      <c r="C966" t="s">
        <v>639</v>
      </c>
      <c r="D966" t="s">
        <v>695</v>
      </c>
      <c r="E966" t="s">
        <v>673</v>
      </c>
      <c r="F966">
        <v>528004120002</v>
      </c>
      <c r="G966" t="s">
        <v>642</v>
      </c>
      <c r="H966">
        <v>583133</v>
      </c>
      <c r="I966" t="s">
        <v>29</v>
      </c>
      <c r="J966">
        <v>202203</v>
      </c>
      <c r="K966">
        <v>44643</v>
      </c>
      <c r="L966" t="s">
        <v>644</v>
      </c>
      <c r="M966">
        <v>14846.86</v>
      </c>
      <c r="N966">
        <v>25.36</v>
      </c>
      <c r="O966" t="s">
        <v>645</v>
      </c>
      <c r="P966" s="428">
        <v>22.63</v>
      </c>
      <c r="Q966">
        <v>12673881</v>
      </c>
      <c r="R966" t="s">
        <v>646</v>
      </c>
      <c r="S966">
        <v>2024413</v>
      </c>
      <c r="T966" t="s">
        <v>1398</v>
      </c>
    </row>
    <row r="967" spans="1:20" x14ac:dyDescent="0.25">
      <c r="A967" t="s">
        <v>637</v>
      </c>
      <c r="B967" t="s">
        <v>754</v>
      </c>
      <c r="C967" t="s">
        <v>639</v>
      </c>
      <c r="D967" t="s">
        <v>651</v>
      </c>
      <c r="E967" t="s">
        <v>641</v>
      </c>
      <c r="F967">
        <v>528004120002</v>
      </c>
      <c r="G967" t="s">
        <v>642</v>
      </c>
      <c r="H967">
        <v>583152</v>
      </c>
      <c r="I967" t="s">
        <v>43</v>
      </c>
      <c r="J967">
        <v>202203</v>
      </c>
      <c r="K967">
        <v>44643</v>
      </c>
      <c r="L967" t="s">
        <v>644</v>
      </c>
      <c r="M967">
        <v>58530.42</v>
      </c>
      <c r="N967">
        <v>99.99</v>
      </c>
      <c r="O967" t="s">
        <v>645</v>
      </c>
      <c r="P967" s="428">
        <v>89.227000000000004</v>
      </c>
      <c r="Q967">
        <v>12673881</v>
      </c>
      <c r="R967" t="s">
        <v>646</v>
      </c>
      <c r="S967">
        <v>8540100</v>
      </c>
      <c r="T967" t="s">
        <v>1433</v>
      </c>
    </row>
    <row r="968" spans="1:20" x14ac:dyDescent="0.25">
      <c r="A968" t="s">
        <v>637</v>
      </c>
      <c r="B968" t="s">
        <v>754</v>
      </c>
      <c r="C968" t="s">
        <v>639</v>
      </c>
      <c r="D968" t="s">
        <v>651</v>
      </c>
      <c r="E968" t="s">
        <v>641</v>
      </c>
      <c r="F968">
        <v>528004120002</v>
      </c>
      <c r="G968" t="s">
        <v>642</v>
      </c>
      <c r="H968">
        <v>583135</v>
      </c>
      <c r="I968" t="s">
        <v>31</v>
      </c>
      <c r="J968">
        <v>202203</v>
      </c>
      <c r="K968">
        <v>44643</v>
      </c>
      <c r="L968" t="s">
        <v>644</v>
      </c>
      <c r="M968">
        <v>71305</v>
      </c>
      <c r="N968">
        <v>121.82</v>
      </c>
      <c r="O968" t="s">
        <v>645</v>
      </c>
      <c r="P968" s="428">
        <v>108.708</v>
      </c>
      <c r="Q968">
        <v>12673881</v>
      </c>
      <c r="R968" t="s">
        <v>646</v>
      </c>
      <c r="S968">
        <v>2023596</v>
      </c>
      <c r="T968" t="s">
        <v>1401</v>
      </c>
    </row>
    <row r="969" spans="1:20" x14ac:dyDescent="0.25">
      <c r="A969" t="s">
        <v>637</v>
      </c>
      <c r="B969" t="s">
        <v>677</v>
      </c>
      <c r="C969" t="s">
        <v>639</v>
      </c>
      <c r="D969" t="s">
        <v>640</v>
      </c>
      <c r="E969" t="s">
        <v>686</v>
      </c>
      <c r="F969">
        <v>528004120002</v>
      </c>
      <c r="G969" t="s">
        <v>642</v>
      </c>
      <c r="H969">
        <v>583150</v>
      </c>
      <c r="I969" t="s">
        <v>687</v>
      </c>
      <c r="J969">
        <v>202203</v>
      </c>
      <c r="K969">
        <v>44643</v>
      </c>
      <c r="L969" t="s">
        <v>644</v>
      </c>
      <c r="M969">
        <v>116345.23</v>
      </c>
      <c r="N969">
        <v>198.76</v>
      </c>
      <c r="O969" t="s">
        <v>645</v>
      </c>
      <c r="P969" s="428">
        <v>177.36600000000001</v>
      </c>
      <c r="Q969">
        <v>12673881</v>
      </c>
      <c r="R969" t="s">
        <v>646</v>
      </c>
      <c r="S969">
        <v>2011105</v>
      </c>
      <c r="T969" t="s">
        <v>1414</v>
      </c>
    </row>
    <row r="970" spans="1:20" x14ac:dyDescent="0.25">
      <c r="A970" t="s">
        <v>637</v>
      </c>
      <c r="B970" t="s">
        <v>677</v>
      </c>
      <c r="C970" t="s">
        <v>639</v>
      </c>
      <c r="D970" t="s">
        <v>640</v>
      </c>
      <c r="E970" t="s">
        <v>673</v>
      </c>
      <c r="F970">
        <v>528004120002</v>
      </c>
      <c r="G970" t="s">
        <v>642</v>
      </c>
      <c r="H970">
        <v>583148</v>
      </c>
      <c r="I970" t="s">
        <v>699</v>
      </c>
      <c r="J970">
        <v>202203</v>
      </c>
      <c r="K970">
        <v>44643</v>
      </c>
      <c r="L970" t="s">
        <v>644</v>
      </c>
      <c r="M970">
        <v>58806.559999999998</v>
      </c>
      <c r="N970">
        <v>100.46</v>
      </c>
      <c r="O970" t="s">
        <v>645</v>
      </c>
      <c r="P970" s="428">
        <v>89.647000000000006</v>
      </c>
      <c r="Q970">
        <v>12673881</v>
      </c>
      <c r="R970" t="s">
        <v>646</v>
      </c>
      <c r="S970">
        <v>2012905</v>
      </c>
      <c r="T970" t="s">
        <v>1415</v>
      </c>
    </row>
    <row r="971" spans="1:20" x14ac:dyDescent="0.25">
      <c r="A971" t="s">
        <v>637</v>
      </c>
      <c r="B971" t="s">
        <v>677</v>
      </c>
      <c r="C971" t="s">
        <v>639</v>
      </c>
      <c r="D971" t="s">
        <v>640</v>
      </c>
      <c r="E971" t="s">
        <v>667</v>
      </c>
      <c r="F971">
        <v>528004120002</v>
      </c>
      <c r="G971" t="s">
        <v>642</v>
      </c>
      <c r="H971">
        <v>583149</v>
      </c>
      <c r="I971" t="s">
        <v>680</v>
      </c>
      <c r="J971">
        <v>202203</v>
      </c>
      <c r="K971">
        <v>44643</v>
      </c>
      <c r="L971" t="s">
        <v>644</v>
      </c>
      <c r="M971">
        <v>194703.21</v>
      </c>
      <c r="N971">
        <v>332.63</v>
      </c>
      <c r="O971" t="s">
        <v>645</v>
      </c>
      <c r="P971" s="428">
        <v>296.827</v>
      </c>
      <c r="Q971">
        <v>12673881</v>
      </c>
      <c r="R971" t="s">
        <v>646</v>
      </c>
      <c r="S971">
        <v>8540392</v>
      </c>
      <c r="T971" t="s">
        <v>1427</v>
      </c>
    </row>
    <row r="972" spans="1:20" x14ac:dyDescent="0.25">
      <c r="A972" t="s">
        <v>637</v>
      </c>
      <c r="B972" t="s">
        <v>677</v>
      </c>
      <c r="C972" t="s">
        <v>639</v>
      </c>
      <c r="D972" t="s">
        <v>718</v>
      </c>
      <c r="E972" t="s">
        <v>704</v>
      </c>
      <c r="F972">
        <v>528004120001</v>
      </c>
      <c r="G972" t="s">
        <v>705</v>
      </c>
      <c r="H972">
        <v>583128</v>
      </c>
      <c r="I972" t="s">
        <v>20</v>
      </c>
      <c r="J972">
        <v>202203</v>
      </c>
      <c r="K972">
        <v>44643</v>
      </c>
      <c r="L972" t="s">
        <v>644</v>
      </c>
      <c r="M972">
        <v>756125</v>
      </c>
      <c r="N972">
        <v>1291.74</v>
      </c>
      <c r="O972" t="s">
        <v>645</v>
      </c>
      <c r="P972" s="428">
        <v>1152.701</v>
      </c>
      <c r="Q972">
        <v>12673881</v>
      </c>
      <c r="R972" t="s">
        <v>646</v>
      </c>
      <c r="S972">
        <v>2031020</v>
      </c>
      <c r="T972" t="s">
        <v>1428</v>
      </c>
    </row>
    <row r="973" spans="1:20" x14ac:dyDescent="0.25">
      <c r="A973" t="s">
        <v>637</v>
      </c>
      <c r="B973" t="s">
        <v>677</v>
      </c>
      <c r="C973" t="s">
        <v>639</v>
      </c>
      <c r="D973" t="s">
        <v>640</v>
      </c>
      <c r="E973" t="s">
        <v>708</v>
      </c>
      <c r="F973">
        <v>528004120002</v>
      </c>
      <c r="G973" t="s">
        <v>642</v>
      </c>
      <c r="H973">
        <v>583155</v>
      </c>
      <c r="I973" t="s">
        <v>45</v>
      </c>
      <c r="J973">
        <v>202203</v>
      </c>
      <c r="K973">
        <v>44643</v>
      </c>
      <c r="L973" t="s">
        <v>644</v>
      </c>
      <c r="M973">
        <v>95582.5</v>
      </c>
      <c r="N973">
        <v>163.29</v>
      </c>
      <c r="O973" t="s">
        <v>645</v>
      </c>
      <c r="P973" s="428">
        <v>145.714</v>
      </c>
      <c r="Q973">
        <v>12673881</v>
      </c>
      <c r="R973" t="s">
        <v>646</v>
      </c>
      <c r="S973">
        <v>8540039</v>
      </c>
      <c r="T973" t="s">
        <v>1409</v>
      </c>
    </row>
    <row r="974" spans="1:20" x14ac:dyDescent="0.25">
      <c r="A974" t="s">
        <v>637</v>
      </c>
      <c r="B974" t="s">
        <v>677</v>
      </c>
      <c r="C974" t="s">
        <v>639</v>
      </c>
      <c r="D974" t="s">
        <v>640</v>
      </c>
      <c r="E974" t="s">
        <v>673</v>
      </c>
      <c r="F974">
        <v>528004120002</v>
      </c>
      <c r="G974" t="s">
        <v>642</v>
      </c>
      <c r="H974">
        <v>583148</v>
      </c>
      <c r="I974" t="s">
        <v>699</v>
      </c>
      <c r="J974">
        <v>202203</v>
      </c>
      <c r="K974">
        <v>44643</v>
      </c>
      <c r="L974" t="s">
        <v>644</v>
      </c>
      <c r="M974">
        <v>50889.79</v>
      </c>
      <c r="N974">
        <v>86.94</v>
      </c>
      <c r="O974" t="s">
        <v>645</v>
      </c>
      <c r="P974" s="428">
        <v>77.581999999999994</v>
      </c>
      <c r="Q974">
        <v>12673881</v>
      </c>
      <c r="R974" t="s">
        <v>646</v>
      </c>
      <c r="S974">
        <v>8540206</v>
      </c>
      <c r="T974" t="s">
        <v>1429</v>
      </c>
    </row>
    <row r="975" spans="1:20" x14ac:dyDescent="0.25">
      <c r="A975" t="s">
        <v>637</v>
      </c>
      <c r="B975" t="s">
        <v>677</v>
      </c>
      <c r="C975" t="s">
        <v>639</v>
      </c>
      <c r="D975" t="s">
        <v>640</v>
      </c>
      <c r="E975" t="s">
        <v>673</v>
      </c>
      <c r="F975">
        <v>528004120002</v>
      </c>
      <c r="G975" t="s">
        <v>642</v>
      </c>
      <c r="H975">
        <v>583148</v>
      </c>
      <c r="I975" t="s">
        <v>699</v>
      </c>
      <c r="J975">
        <v>202203</v>
      </c>
      <c r="K975">
        <v>44643</v>
      </c>
      <c r="L975" t="s">
        <v>644</v>
      </c>
      <c r="M975">
        <v>57678.21</v>
      </c>
      <c r="N975">
        <v>98.54</v>
      </c>
      <c r="O975" t="s">
        <v>645</v>
      </c>
      <c r="P975" s="428">
        <v>87.933000000000007</v>
      </c>
      <c r="Q975">
        <v>12673881</v>
      </c>
      <c r="R975" t="s">
        <v>646</v>
      </c>
      <c r="S975">
        <v>2013058</v>
      </c>
      <c r="T975" t="s">
        <v>1430</v>
      </c>
    </row>
    <row r="976" spans="1:20" x14ac:dyDescent="0.25">
      <c r="A976" t="s">
        <v>637</v>
      </c>
      <c r="B976" t="s">
        <v>677</v>
      </c>
      <c r="C976" t="s">
        <v>639</v>
      </c>
      <c r="D976" t="s">
        <v>651</v>
      </c>
      <c r="E976" t="s">
        <v>704</v>
      </c>
      <c r="F976">
        <v>528004120002</v>
      </c>
      <c r="G976" t="s">
        <v>642</v>
      </c>
      <c r="H976">
        <v>856779</v>
      </c>
      <c r="I976" t="s">
        <v>28</v>
      </c>
      <c r="J976">
        <v>202203</v>
      </c>
      <c r="K976">
        <v>44643</v>
      </c>
      <c r="L976" t="s">
        <v>644</v>
      </c>
      <c r="M976">
        <v>386621</v>
      </c>
      <c r="N976">
        <v>660.49</v>
      </c>
      <c r="O976" t="s">
        <v>645</v>
      </c>
      <c r="P976" s="428">
        <v>589.39700000000005</v>
      </c>
      <c r="Q976">
        <v>12673881</v>
      </c>
      <c r="R976" t="s">
        <v>646</v>
      </c>
      <c r="S976">
        <v>2039252</v>
      </c>
      <c r="T976" t="s">
        <v>1381</v>
      </c>
    </row>
    <row r="977" spans="1:20" x14ac:dyDescent="0.25">
      <c r="A977" t="s">
        <v>637</v>
      </c>
      <c r="B977" t="s">
        <v>677</v>
      </c>
      <c r="C977" t="s">
        <v>639</v>
      </c>
      <c r="D977" t="s">
        <v>651</v>
      </c>
      <c r="E977" t="s">
        <v>641</v>
      </c>
      <c r="F977">
        <v>528004120001</v>
      </c>
      <c r="G977" t="s">
        <v>705</v>
      </c>
      <c r="H977">
        <v>583129</v>
      </c>
      <c r="I977" t="s">
        <v>21</v>
      </c>
      <c r="J977">
        <v>202203</v>
      </c>
      <c r="K977">
        <v>44643</v>
      </c>
      <c r="L977" t="s">
        <v>644</v>
      </c>
      <c r="M977">
        <v>1079206</v>
      </c>
      <c r="N977">
        <v>1843.69</v>
      </c>
      <c r="O977" t="s">
        <v>645</v>
      </c>
      <c r="P977" s="428">
        <v>1645.241</v>
      </c>
      <c r="Q977">
        <v>12673881</v>
      </c>
      <c r="R977" t="s">
        <v>646</v>
      </c>
      <c r="S977">
        <v>2034399</v>
      </c>
      <c r="T977" t="s">
        <v>1425</v>
      </c>
    </row>
    <row r="978" spans="1:20" x14ac:dyDescent="0.25">
      <c r="A978" t="s">
        <v>637</v>
      </c>
      <c r="B978" t="s">
        <v>677</v>
      </c>
      <c r="C978" t="s">
        <v>639</v>
      </c>
      <c r="D978" t="s">
        <v>640</v>
      </c>
      <c r="E978" t="s">
        <v>686</v>
      </c>
      <c r="F978">
        <v>528004120002</v>
      </c>
      <c r="G978" t="s">
        <v>642</v>
      </c>
      <c r="H978">
        <v>583153</v>
      </c>
      <c r="I978" t="s">
        <v>722</v>
      </c>
      <c r="J978">
        <v>202203</v>
      </c>
      <c r="K978">
        <v>44643</v>
      </c>
      <c r="L978" t="s">
        <v>644</v>
      </c>
      <c r="M978">
        <v>69916.490000000005</v>
      </c>
      <c r="N978">
        <v>119.44</v>
      </c>
      <c r="O978" t="s">
        <v>645</v>
      </c>
      <c r="P978" s="428">
        <v>106.584</v>
      </c>
      <c r="Q978">
        <v>12673881</v>
      </c>
      <c r="R978" t="s">
        <v>646</v>
      </c>
      <c r="S978">
        <v>8540401</v>
      </c>
      <c r="T978" t="s">
        <v>1426</v>
      </c>
    </row>
    <row r="979" spans="1:20" x14ac:dyDescent="0.25">
      <c r="A979" t="s">
        <v>637</v>
      </c>
      <c r="B979" t="s">
        <v>677</v>
      </c>
      <c r="C979" t="s">
        <v>639</v>
      </c>
      <c r="D979" t="s">
        <v>640</v>
      </c>
      <c r="E979" t="s">
        <v>673</v>
      </c>
      <c r="F979">
        <v>528004120002</v>
      </c>
      <c r="G979" t="s">
        <v>642</v>
      </c>
      <c r="H979">
        <v>583146</v>
      </c>
      <c r="I979" t="s">
        <v>683</v>
      </c>
      <c r="J979">
        <v>202203</v>
      </c>
      <c r="K979">
        <v>44643</v>
      </c>
      <c r="L979" t="s">
        <v>644</v>
      </c>
      <c r="M979">
        <v>54154.09</v>
      </c>
      <c r="N979">
        <v>92.52</v>
      </c>
      <c r="O979" t="s">
        <v>645</v>
      </c>
      <c r="P979" s="428">
        <v>82.561000000000007</v>
      </c>
      <c r="Q979">
        <v>12673881</v>
      </c>
      <c r="R979" t="s">
        <v>646</v>
      </c>
      <c r="S979">
        <v>8540353</v>
      </c>
      <c r="T979" t="s">
        <v>1419</v>
      </c>
    </row>
    <row r="980" spans="1:20" x14ac:dyDescent="0.25">
      <c r="A980" t="s">
        <v>637</v>
      </c>
      <c r="B980" t="s">
        <v>677</v>
      </c>
      <c r="C980" t="s">
        <v>639</v>
      </c>
      <c r="D980" t="s">
        <v>640</v>
      </c>
      <c r="E980" t="s">
        <v>678</v>
      </c>
      <c r="F980">
        <v>528004120002</v>
      </c>
      <c r="G980" t="s">
        <v>642</v>
      </c>
      <c r="H980">
        <v>856782</v>
      </c>
      <c r="I980" t="s">
        <v>477</v>
      </c>
      <c r="J980">
        <v>202203</v>
      </c>
      <c r="K980">
        <v>44643</v>
      </c>
      <c r="L980" t="s">
        <v>644</v>
      </c>
      <c r="M980">
        <v>36847</v>
      </c>
      <c r="N980">
        <v>62.95</v>
      </c>
      <c r="O980" t="s">
        <v>645</v>
      </c>
      <c r="P980" s="428">
        <v>56.173999999999999</v>
      </c>
      <c r="Q980">
        <v>12673881</v>
      </c>
      <c r="R980" t="s">
        <v>646</v>
      </c>
      <c r="S980">
        <v>2017279</v>
      </c>
      <c r="T980" t="s">
        <v>1420</v>
      </c>
    </row>
    <row r="981" spans="1:20" x14ac:dyDescent="0.25">
      <c r="A981" t="s">
        <v>637</v>
      </c>
      <c r="B981" t="s">
        <v>677</v>
      </c>
      <c r="C981" t="s">
        <v>639</v>
      </c>
      <c r="D981" t="s">
        <v>651</v>
      </c>
      <c r="E981" t="s">
        <v>704</v>
      </c>
      <c r="F981">
        <v>528004120001</v>
      </c>
      <c r="G981" t="s">
        <v>705</v>
      </c>
      <c r="H981">
        <v>583127</v>
      </c>
      <c r="I981" t="s">
        <v>17</v>
      </c>
      <c r="J981">
        <v>202203</v>
      </c>
      <c r="K981">
        <v>44643</v>
      </c>
      <c r="L981" t="s">
        <v>644</v>
      </c>
      <c r="M981">
        <v>1102903</v>
      </c>
      <c r="N981">
        <v>1884.17</v>
      </c>
      <c r="O981" t="s">
        <v>645</v>
      </c>
      <c r="P981" s="428">
        <v>1681.364</v>
      </c>
      <c r="Q981">
        <v>30489497</v>
      </c>
      <c r="R981" t="s">
        <v>646</v>
      </c>
      <c r="S981">
        <v>2019466</v>
      </c>
      <c r="T981" t="s">
        <v>1412</v>
      </c>
    </row>
    <row r="982" spans="1:20" x14ac:dyDescent="0.25">
      <c r="A982" t="s">
        <v>637</v>
      </c>
      <c r="B982" t="s">
        <v>736</v>
      </c>
      <c r="C982" t="s">
        <v>639</v>
      </c>
      <c r="D982" t="s">
        <v>663</v>
      </c>
      <c r="E982" t="s">
        <v>673</v>
      </c>
      <c r="F982">
        <v>528004120002</v>
      </c>
      <c r="G982" t="s">
        <v>642</v>
      </c>
      <c r="H982">
        <v>583134</v>
      </c>
      <c r="I982" t="s">
        <v>30</v>
      </c>
      <c r="J982">
        <v>202203</v>
      </c>
      <c r="K982">
        <v>44643</v>
      </c>
      <c r="L982" t="s">
        <v>644</v>
      </c>
      <c r="M982">
        <v>99253</v>
      </c>
      <c r="N982">
        <v>169.56</v>
      </c>
      <c r="O982" t="s">
        <v>645</v>
      </c>
      <c r="P982" s="428">
        <v>151.309</v>
      </c>
      <c r="Q982">
        <v>12673881</v>
      </c>
      <c r="R982" t="s">
        <v>646</v>
      </c>
      <c r="S982">
        <v>2030902</v>
      </c>
      <c r="T982" t="s">
        <v>1451</v>
      </c>
    </row>
    <row r="983" spans="1:20" x14ac:dyDescent="0.25">
      <c r="A983" t="s">
        <v>637</v>
      </c>
      <c r="B983" t="s">
        <v>736</v>
      </c>
      <c r="C983" t="s">
        <v>639</v>
      </c>
      <c r="D983" t="s">
        <v>695</v>
      </c>
      <c r="E983" t="s">
        <v>673</v>
      </c>
      <c r="F983">
        <v>528004120002</v>
      </c>
      <c r="G983" t="s">
        <v>642</v>
      </c>
      <c r="H983">
        <v>583133</v>
      </c>
      <c r="I983" t="s">
        <v>29</v>
      </c>
      <c r="J983">
        <v>202203</v>
      </c>
      <c r="K983">
        <v>44643</v>
      </c>
      <c r="L983" t="s">
        <v>644</v>
      </c>
      <c r="M983">
        <v>35088.699999999997</v>
      </c>
      <c r="N983">
        <v>59.94</v>
      </c>
      <c r="O983" t="s">
        <v>645</v>
      </c>
      <c r="P983" s="428">
        <v>53.488</v>
      </c>
      <c r="Q983">
        <v>12673881</v>
      </c>
      <c r="R983" t="s">
        <v>646</v>
      </c>
      <c r="S983">
        <v>2024413</v>
      </c>
      <c r="T983" t="s">
        <v>1449</v>
      </c>
    </row>
    <row r="984" spans="1:20" x14ac:dyDescent="0.25">
      <c r="A984" t="s">
        <v>637</v>
      </c>
      <c r="B984" t="s">
        <v>736</v>
      </c>
      <c r="C984" t="s">
        <v>639</v>
      </c>
      <c r="D984" t="s">
        <v>663</v>
      </c>
      <c r="E984" t="s">
        <v>667</v>
      </c>
      <c r="F984">
        <v>528004120002</v>
      </c>
      <c r="G984" t="s">
        <v>642</v>
      </c>
      <c r="H984">
        <v>583136</v>
      </c>
      <c r="I984" t="s">
        <v>32</v>
      </c>
      <c r="J984">
        <v>202203</v>
      </c>
      <c r="K984">
        <v>44643</v>
      </c>
      <c r="L984" t="s">
        <v>644</v>
      </c>
      <c r="M984">
        <v>100987</v>
      </c>
      <c r="N984">
        <v>172.52</v>
      </c>
      <c r="O984" t="s">
        <v>645</v>
      </c>
      <c r="P984" s="428">
        <v>153.94999999999999</v>
      </c>
      <c r="Q984">
        <v>12673881</v>
      </c>
      <c r="R984" t="s">
        <v>646</v>
      </c>
      <c r="S984">
        <v>2023197</v>
      </c>
      <c r="T984" t="s">
        <v>1472</v>
      </c>
    </row>
    <row r="985" spans="1:20" x14ac:dyDescent="0.25">
      <c r="A985" t="s">
        <v>637</v>
      </c>
      <c r="B985" t="s">
        <v>736</v>
      </c>
      <c r="C985" t="s">
        <v>639</v>
      </c>
      <c r="D985" t="s">
        <v>651</v>
      </c>
      <c r="E985" t="s">
        <v>667</v>
      </c>
      <c r="F985">
        <v>528004120002</v>
      </c>
      <c r="G985" t="s">
        <v>642</v>
      </c>
      <c r="H985">
        <v>583149</v>
      </c>
      <c r="I985" t="s">
        <v>680</v>
      </c>
      <c r="J985">
        <v>202203</v>
      </c>
      <c r="K985">
        <v>44643</v>
      </c>
      <c r="L985" t="s">
        <v>644</v>
      </c>
      <c r="M985">
        <v>28901.64</v>
      </c>
      <c r="N985">
        <v>49.37</v>
      </c>
      <c r="O985" t="s">
        <v>645</v>
      </c>
      <c r="P985" s="428">
        <v>44.055999999999997</v>
      </c>
      <c r="Q985">
        <v>12673881</v>
      </c>
      <c r="R985" t="s">
        <v>646</v>
      </c>
      <c r="S985">
        <v>8540399</v>
      </c>
      <c r="T985" t="s">
        <v>1473</v>
      </c>
    </row>
    <row r="986" spans="1:20" x14ac:dyDescent="0.25">
      <c r="A986" t="s">
        <v>637</v>
      </c>
      <c r="B986" t="s">
        <v>736</v>
      </c>
      <c r="C986" t="s">
        <v>639</v>
      </c>
      <c r="D986" t="s">
        <v>651</v>
      </c>
      <c r="E986" t="s">
        <v>673</v>
      </c>
      <c r="F986">
        <v>528004120002</v>
      </c>
      <c r="G986" t="s">
        <v>642</v>
      </c>
      <c r="H986">
        <v>583148</v>
      </c>
      <c r="I986" t="s">
        <v>699</v>
      </c>
      <c r="J986">
        <v>202203</v>
      </c>
      <c r="K986">
        <v>44643</v>
      </c>
      <c r="L986" t="s">
        <v>644</v>
      </c>
      <c r="M986">
        <v>14646.29</v>
      </c>
      <c r="N986">
        <v>25.02</v>
      </c>
      <c r="O986" t="s">
        <v>645</v>
      </c>
      <c r="P986" s="428">
        <v>22.327000000000002</v>
      </c>
      <c r="Q986">
        <v>12673881</v>
      </c>
      <c r="R986" t="s">
        <v>646</v>
      </c>
      <c r="S986">
        <v>8540386</v>
      </c>
      <c r="T986" t="s">
        <v>1458</v>
      </c>
    </row>
    <row r="987" spans="1:20" x14ac:dyDescent="0.25">
      <c r="A987" t="s">
        <v>637</v>
      </c>
      <c r="B987" t="s">
        <v>736</v>
      </c>
      <c r="C987" t="s">
        <v>639</v>
      </c>
      <c r="D987" t="s">
        <v>651</v>
      </c>
      <c r="E987" t="s">
        <v>641</v>
      </c>
      <c r="F987">
        <v>528004120002</v>
      </c>
      <c r="G987" t="s">
        <v>642</v>
      </c>
      <c r="H987">
        <v>583135</v>
      </c>
      <c r="I987" t="s">
        <v>31</v>
      </c>
      <c r="J987">
        <v>202203</v>
      </c>
      <c r="K987">
        <v>44643</v>
      </c>
      <c r="L987" t="s">
        <v>644</v>
      </c>
      <c r="M987">
        <v>129000</v>
      </c>
      <c r="N987">
        <v>220.38</v>
      </c>
      <c r="O987" t="s">
        <v>645</v>
      </c>
      <c r="P987" s="428">
        <v>196.65899999999999</v>
      </c>
      <c r="Q987">
        <v>12673881</v>
      </c>
      <c r="R987" t="s">
        <v>646</v>
      </c>
      <c r="S987">
        <v>2023596</v>
      </c>
      <c r="T987" t="s">
        <v>1459</v>
      </c>
    </row>
    <row r="988" spans="1:20" x14ac:dyDescent="0.25">
      <c r="A988" t="s">
        <v>637</v>
      </c>
      <c r="B988" t="s">
        <v>736</v>
      </c>
      <c r="C988" t="s">
        <v>639</v>
      </c>
      <c r="D988" t="s">
        <v>651</v>
      </c>
      <c r="E988" t="s">
        <v>704</v>
      </c>
      <c r="F988">
        <v>528004120002</v>
      </c>
      <c r="G988" t="s">
        <v>642</v>
      </c>
      <c r="H988">
        <v>856779</v>
      </c>
      <c r="I988" t="s">
        <v>28</v>
      </c>
      <c r="J988">
        <v>202203</v>
      </c>
      <c r="K988">
        <v>44643</v>
      </c>
      <c r="L988" t="s">
        <v>644</v>
      </c>
      <c r="M988">
        <v>97103</v>
      </c>
      <c r="N988">
        <v>165.89</v>
      </c>
      <c r="O988" t="s">
        <v>645</v>
      </c>
      <c r="P988" s="428">
        <v>148.03399999999999</v>
      </c>
      <c r="Q988">
        <v>12673881</v>
      </c>
      <c r="R988" t="s">
        <v>646</v>
      </c>
      <c r="S988">
        <v>2039252</v>
      </c>
      <c r="T988" t="s">
        <v>1439</v>
      </c>
    </row>
    <row r="989" spans="1:20" x14ac:dyDescent="0.25">
      <c r="A989" t="s">
        <v>637</v>
      </c>
      <c r="B989" t="s">
        <v>736</v>
      </c>
      <c r="C989" t="s">
        <v>639</v>
      </c>
      <c r="D989" t="s">
        <v>663</v>
      </c>
      <c r="E989" t="s">
        <v>673</v>
      </c>
      <c r="F989">
        <v>528004120002</v>
      </c>
      <c r="G989" t="s">
        <v>642</v>
      </c>
      <c r="H989">
        <v>583133</v>
      </c>
      <c r="I989" t="s">
        <v>29</v>
      </c>
      <c r="J989">
        <v>202203</v>
      </c>
      <c r="K989">
        <v>44643</v>
      </c>
      <c r="L989" t="s">
        <v>644</v>
      </c>
      <c r="M989">
        <v>129000</v>
      </c>
      <c r="N989">
        <v>220.38</v>
      </c>
      <c r="O989" t="s">
        <v>645</v>
      </c>
      <c r="P989" s="428">
        <v>196.65899999999999</v>
      </c>
      <c r="Q989">
        <v>12673881</v>
      </c>
      <c r="R989" t="s">
        <v>646</v>
      </c>
      <c r="S989">
        <v>2014872</v>
      </c>
      <c r="T989" t="s">
        <v>1460</v>
      </c>
    </row>
    <row r="990" spans="1:20" x14ac:dyDescent="0.25">
      <c r="A990" t="s">
        <v>637</v>
      </c>
      <c r="B990" t="s">
        <v>736</v>
      </c>
      <c r="C990" t="s">
        <v>639</v>
      </c>
      <c r="D990" t="s">
        <v>651</v>
      </c>
      <c r="E990" t="s">
        <v>667</v>
      </c>
      <c r="F990">
        <v>528004120002</v>
      </c>
      <c r="G990" t="s">
        <v>642</v>
      </c>
      <c r="H990">
        <v>583149</v>
      </c>
      <c r="I990" t="s">
        <v>680</v>
      </c>
      <c r="J990">
        <v>202203</v>
      </c>
      <c r="K990">
        <v>44643</v>
      </c>
      <c r="L990" t="s">
        <v>644</v>
      </c>
      <c r="M990">
        <v>10750</v>
      </c>
      <c r="N990">
        <v>18.37</v>
      </c>
      <c r="O990" t="s">
        <v>645</v>
      </c>
      <c r="P990" s="428">
        <v>16.393000000000001</v>
      </c>
      <c r="Q990">
        <v>12673881</v>
      </c>
      <c r="R990" t="s">
        <v>646</v>
      </c>
      <c r="S990">
        <v>8540358</v>
      </c>
      <c r="T990" t="s">
        <v>1457</v>
      </c>
    </row>
    <row r="991" spans="1:20" x14ac:dyDescent="0.25">
      <c r="A991" t="s">
        <v>637</v>
      </c>
      <c r="B991" t="s">
        <v>736</v>
      </c>
      <c r="C991" t="s">
        <v>639</v>
      </c>
      <c r="D991" t="s">
        <v>651</v>
      </c>
      <c r="E991" t="s">
        <v>673</v>
      </c>
      <c r="F991">
        <v>528004120002</v>
      </c>
      <c r="G991" t="s">
        <v>642</v>
      </c>
      <c r="H991">
        <v>583148</v>
      </c>
      <c r="I991" t="s">
        <v>699</v>
      </c>
      <c r="J991">
        <v>202203</v>
      </c>
      <c r="K991">
        <v>44643</v>
      </c>
      <c r="L991" t="s">
        <v>644</v>
      </c>
      <c r="M991">
        <v>8125.98</v>
      </c>
      <c r="N991">
        <v>13.88</v>
      </c>
      <c r="O991" t="s">
        <v>645</v>
      </c>
      <c r="P991" s="428">
        <v>12.385999999999999</v>
      </c>
      <c r="Q991">
        <v>12673881</v>
      </c>
      <c r="R991" t="s">
        <v>646</v>
      </c>
      <c r="S991">
        <v>8540279</v>
      </c>
      <c r="T991" t="s">
        <v>1456</v>
      </c>
    </row>
    <row r="992" spans="1:20" x14ac:dyDescent="0.25">
      <c r="A992" t="s">
        <v>637</v>
      </c>
      <c r="B992" t="s">
        <v>754</v>
      </c>
      <c r="C992" t="s">
        <v>639</v>
      </c>
      <c r="D992" t="s">
        <v>718</v>
      </c>
      <c r="E992" t="s">
        <v>704</v>
      </c>
      <c r="F992">
        <v>528004120001</v>
      </c>
      <c r="G992" t="s">
        <v>705</v>
      </c>
      <c r="H992">
        <v>583128</v>
      </c>
      <c r="I992" t="s">
        <v>20</v>
      </c>
      <c r="J992">
        <v>202203</v>
      </c>
      <c r="K992">
        <v>44643</v>
      </c>
      <c r="L992" t="s">
        <v>644</v>
      </c>
      <c r="M992">
        <v>107782</v>
      </c>
      <c r="N992">
        <v>184.13</v>
      </c>
      <c r="O992" t="s">
        <v>645</v>
      </c>
      <c r="P992" s="428">
        <v>164.31100000000001</v>
      </c>
      <c r="Q992">
        <v>12673881</v>
      </c>
      <c r="R992" t="s">
        <v>646</v>
      </c>
      <c r="S992">
        <v>2031020</v>
      </c>
      <c r="T992" t="s">
        <v>1445</v>
      </c>
    </row>
    <row r="993" spans="1:20" x14ac:dyDescent="0.25">
      <c r="A993" t="s">
        <v>637</v>
      </c>
      <c r="B993" t="s">
        <v>736</v>
      </c>
      <c r="C993" t="s">
        <v>639</v>
      </c>
      <c r="D993" t="s">
        <v>663</v>
      </c>
      <c r="E993" t="s">
        <v>704</v>
      </c>
      <c r="F993">
        <v>528004120002</v>
      </c>
      <c r="G993" t="s">
        <v>642</v>
      </c>
      <c r="H993">
        <v>583137</v>
      </c>
      <c r="I993" t="s">
        <v>33</v>
      </c>
      <c r="J993">
        <v>202203</v>
      </c>
      <c r="K993">
        <v>44643</v>
      </c>
      <c r="L993" t="s">
        <v>644</v>
      </c>
      <c r="M993">
        <v>129000</v>
      </c>
      <c r="N993">
        <v>220.38</v>
      </c>
      <c r="O993" t="s">
        <v>645</v>
      </c>
      <c r="P993" s="428">
        <v>196.65899999999999</v>
      </c>
      <c r="Q993">
        <v>12673881</v>
      </c>
      <c r="R993" t="s">
        <v>646</v>
      </c>
      <c r="S993">
        <v>2038727</v>
      </c>
      <c r="T993" t="s">
        <v>1454</v>
      </c>
    </row>
    <row r="994" spans="1:20" x14ac:dyDescent="0.25">
      <c r="A994" t="s">
        <v>637</v>
      </c>
      <c r="B994" t="s">
        <v>736</v>
      </c>
      <c r="C994" t="s">
        <v>639</v>
      </c>
      <c r="D994" t="s">
        <v>651</v>
      </c>
      <c r="E994" t="s">
        <v>641</v>
      </c>
      <c r="F994">
        <v>528004120002</v>
      </c>
      <c r="G994" t="s">
        <v>642</v>
      </c>
      <c r="H994">
        <v>583152</v>
      </c>
      <c r="I994" t="s">
        <v>43</v>
      </c>
      <c r="J994">
        <v>202203</v>
      </c>
      <c r="K994">
        <v>44643</v>
      </c>
      <c r="L994" t="s">
        <v>644</v>
      </c>
      <c r="M994">
        <v>21677.69</v>
      </c>
      <c r="N994">
        <v>37.03</v>
      </c>
      <c r="O994" t="s">
        <v>645</v>
      </c>
      <c r="P994" s="428">
        <v>33.043999999999997</v>
      </c>
      <c r="Q994">
        <v>12673881</v>
      </c>
      <c r="R994" t="s">
        <v>646</v>
      </c>
      <c r="S994">
        <v>8540100</v>
      </c>
      <c r="T994" t="s">
        <v>1455</v>
      </c>
    </row>
    <row r="995" spans="1:20" x14ac:dyDescent="0.25">
      <c r="A995" t="s">
        <v>637</v>
      </c>
      <c r="B995" t="s">
        <v>754</v>
      </c>
      <c r="C995" t="s">
        <v>639</v>
      </c>
      <c r="D995" t="s">
        <v>640</v>
      </c>
      <c r="E995" t="s">
        <v>673</v>
      </c>
      <c r="F995">
        <v>528004120002</v>
      </c>
      <c r="G995" t="s">
        <v>642</v>
      </c>
      <c r="H995">
        <v>583148</v>
      </c>
      <c r="I995" t="s">
        <v>699</v>
      </c>
      <c r="J995">
        <v>202203</v>
      </c>
      <c r="K995">
        <v>44643</v>
      </c>
      <c r="L995" t="s">
        <v>644</v>
      </c>
      <c r="M995">
        <v>14642.59</v>
      </c>
      <c r="N995">
        <v>25.02</v>
      </c>
      <c r="O995" t="s">
        <v>645</v>
      </c>
      <c r="P995" s="428">
        <v>22.327000000000002</v>
      </c>
      <c r="Q995">
        <v>12673881</v>
      </c>
      <c r="R995" t="s">
        <v>646</v>
      </c>
      <c r="S995">
        <v>2013058</v>
      </c>
      <c r="T995" t="s">
        <v>1464</v>
      </c>
    </row>
    <row r="996" spans="1:20" x14ac:dyDescent="0.25">
      <c r="A996" t="s">
        <v>637</v>
      </c>
      <c r="B996" t="s">
        <v>754</v>
      </c>
      <c r="C996" t="s">
        <v>639</v>
      </c>
      <c r="D996" t="s">
        <v>695</v>
      </c>
      <c r="E996" t="s">
        <v>704</v>
      </c>
      <c r="F996">
        <v>528004120001</v>
      </c>
      <c r="G996" t="s">
        <v>705</v>
      </c>
      <c r="H996">
        <v>583128</v>
      </c>
      <c r="I996" t="s">
        <v>20</v>
      </c>
      <c r="J996">
        <v>202203</v>
      </c>
      <c r="K996">
        <v>44643</v>
      </c>
      <c r="L996" t="s">
        <v>644</v>
      </c>
      <c r="M996">
        <v>99441</v>
      </c>
      <c r="N996">
        <v>169.88</v>
      </c>
      <c r="O996" t="s">
        <v>645</v>
      </c>
      <c r="P996" s="428">
        <v>151.595</v>
      </c>
      <c r="Q996">
        <v>12673881</v>
      </c>
      <c r="R996" t="s">
        <v>646</v>
      </c>
      <c r="S996">
        <v>2012170</v>
      </c>
      <c r="T996" t="s">
        <v>1435</v>
      </c>
    </row>
    <row r="997" spans="1:20" x14ac:dyDescent="0.25">
      <c r="A997" t="s">
        <v>637</v>
      </c>
      <c r="B997" t="s">
        <v>736</v>
      </c>
      <c r="C997" t="s">
        <v>639</v>
      </c>
      <c r="D997" t="s">
        <v>651</v>
      </c>
      <c r="E997" t="s">
        <v>641</v>
      </c>
      <c r="F997">
        <v>528004120002</v>
      </c>
      <c r="G997" t="s">
        <v>642</v>
      </c>
      <c r="H997">
        <v>583138</v>
      </c>
      <c r="I997" t="s">
        <v>34</v>
      </c>
      <c r="J997">
        <v>202203</v>
      </c>
      <c r="K997">
        <v>44643</v>
      </c>
      <c r="L997" t="s">
        <v>644</v>
      </c>
      <c r="M997">
        <v>129000</v>
      </c>
      <c r="N997">
        <v>220.38</v>
      </c>
      <c r="O997" t="s">
        <v>645</v>
      </c>
      <c r="P997" s="428">
        <v>196.65899999999999</v>
      </c>
      <c r="Q997">
        <v>12673881</v>
      </c>
      <c r="R997" t="s">
        <v>646</v>
      </c>
      <c r="S997">
        <v>2024193</v>
      </c>
      <c r="T997" t="s">
        <v>1465</v>
      </c>
    </row>
    <row r="998" spans="1:20" x14ac:dyDescent="0.25">
      <c r="A998" t="s">
        <v>637</v>
      </c>
      <c r="B998" t="s">
        <v>736</v>
      </c>
      <c r="C998" t="s">
        <v>639</v>
      </c>
      <c r="D998" t="s">
        <v>651</v>
      </c>
      <c r="E998" t="s">
        <v>673</v>
      </c>
      <c r="F998">
        <v>528004120002</v>
      </c>
      <c r="G998" t="s">
        <v>642</v>
      </c>
      <c r="H998">
        <v>583148</v>
      </c>
      <c r="I998" t="s">
        <v>699</v>
      </c>
      <c r="J998">
        <v>202203</v>
      </c>
      <c r="K998">
        <v>44643</v>
      </c>
      <c r="L998" t="s">
        <v>644</v>
      </c>
      <c r="M998">
        <v>9939.68</v>
      </c>
      <c r="N998">
        <v>16.98</v>
      </c>
      <c r="O998" t="s">
        <v>645</v>
      </c>
      <c r="P998" s="428">
        <v>15.151999999999999</v>
      </c>
      <c r="Q998">
        <v>12673881</v>
      </c>
      <c r="R998" t="s">
        <v>646</v>
      </c>
      <c r="S998">
        <v>2030994</v>
      </c>
      <c r="T998" t="s">
        <v>1466</v>
      </c>
    </row>
    <row r="999" spans="1:20" x14ac:dyDescent="0.25">
      <c r="A999" t="s">
        <v>637</v>
      </c>
      <c r="B999" t="s">
        <v>754</v>
      </c>
      <c r="C999" t="s">
        <v>639</v>
      </c>
      <c r="D999" t="s">
        <v>640</v>
      </c>
      <c r="E999" t="s">
        <v>678</v>
      </c>
      <c r="F999">
        <v>528004120002</v>
      </c>
      <c r="G999" t="s">
        <v>642</v>
      </c>
      <c r="H999">
        <v>856782</v>
      </c>
      <c r="I999" t="s">
        <v>477</v>
      </c>
      <c r="J999">
        <v>202203</v>
      </c>
      <c r="K999">
        <v>44643</v>
      </c>
      <c r="L999" t="s">
        <v>644</v>
      </c>
      <c r="M999">
        <v>6698.49</v>
      </c>
      <c r="N999">
        <v>11.44</v>
      </c>
      <c r="O999" t="s">
        <v>645</v>
      </c>
      <c r="P999" s="428">
        <v>10.209</v>
      </c>
      <c r="Q999">
        <v>12673881</v>
      </c>
      <c r="R999" t="s">
        <v>646</v>
      </c>
      <c r="S999">
        <v>2017279</v>
      </c>
      <c r="T999" t="s">
        <v>1438</v>
      </c>
    </row>
    <row r="1000" spans="1:20" x14ac:dyDescent="0.25">
      <c r="A1000" t="s">
        <v>637</v>
      </c>
      <c r="B1000" t="s">
        <v>736</v>
      </c>
      <c r="C1000" t="s">
        <v>639</v>
      </c>
      <c r="D1000" t="s">
        <v>651</v>
      </c>
      <c r="E1000" t="s">
        <v>641</v>
      </c>
      <c r="F1000">
        <v>528004120002</v>
      </c>
      <c r="G1000" t="s">
        <v>642</v>
      </c>
      <c r="H1000">
        <v>583136</v>
      </c>
      <c r="I1000" t="s">
        <v>32</v>
      </c>
      <c r="J1000">
        <v>202203</v>
      </c>
      <c r="K1000">
        <v>44643</v>
      </c>
      <c r="L1000" t="s">
        <v>644</v>
      </c>
      <c r="M1000">
        <v>97103</v>
      </c>
      <c r="N1000">
        <v>165.89</v>
      </c>
      <c r="O1000" t="s">
        <v>645</v>
      </c>
      <c r="P1000" s="428">
        <v>148.03399999999999</v>
      </c>
      <c r="Q1000">
        <v>12673881</v>
      </c>
      <c r="R1000" t="s">
        <v>646</v>
      </c>
      <c r="S1000">
        <v>2035753</v>
      </c>
      <c r="T1000" t="s">
        <v>1462</v>
      </c>
    </row>
    <row r="1001" spans="1:20" x14ac:dyDescent="0.25">
      <c r="A1001" t="s">
        <v>637</v>
      </c>
      <c r="B1001" t="s">
        <v>754</v>
      </c>
      <c r="C1001" t="s">
        <v>639</v>
      </c>
      <c r="D1001" t="s">
        <v>640</v>
      </c>
      <c r="E1001" t="s">
        <v>689</v>
      </c>
      <c r="F1001">
        <v>528004120002</v>
      </c>
      <c r="G1001" t="s">
        <v>642</v>
      </c>
      <c r="H1001">
        <v>583156</v>
      </c>
      <c r="I1001" t="s">
        <v>690</v>
      </c>
      <c r="J1001">
        <v>202203</v>
      </c>
      <c r="K1001">
        <v>44643</v>
      </c>
      <c r="L1001" t="s">
        <v>644</v>
      </c>
      <c r="M1001">
        <v>1905.84</v>
      </c>
      <c r="N1001">
        <v>3.26</v>
      </c>
      <c r="O1001" t="s">
        <v>645</v>
      </c>
      <c r="P1001" s="428">
        <v>2.9089999999999998</v>
      </c>
      <c r="Q1001">
        <v>12673881</v>
      </c>
      <c r="R1001" t="s">
        <v>646</v>
      </c>
      <c r="S1001">
        <v>8540396</v>
      </c>
      <c r="T1001" t="s">
        <v>1467</v>
      </c>
    </row>
    <row r="1002" spans="1:20" x14ac:dyDescent="0.25">
      <c r="A1002" t="s">
        <v>637</v>
      </c>
      <c r="B1002" t="s">
        <v>736</v>
      </c>
      <c r="C1002" t="s">
        <v>639</v>
      </c>
      <c r="D1002" t="s">
        <v>651</v>
      </c>
      <c r="E1002" t="s">
        <v>673</v>
      </c>
      <c r="F1002">
        <v>528004120002</v>
      </c>
      <c r="G1002" t="s">
        <v>642</v>
      </c>
      <c r="H1002">
        <v>583148</v>
      </c>
      <c r="I1002" t="s">
        <v>699</v>
      </c>
      <c r="J1002">
        <v>202203</v>
      </c>
      <c r="K1002">
        <v>44643</v>
      </c>
      <c r="L1002" t="s">
        <v>644</v>
      </c>
      <c r="M1002">
        <v>8441.6200000000008</v>
      </c>
      <c r="N1002">
        <v>14.42</v>
      </c>
      <c r="O1002" t="s">
        <v>645</v>
      </c>
      <c r="P1002" s="428">
        <v>12.868</v>
      </c>
      <c r="Q1002">
        <v>12673881</v>
      </c>
      <c r="R1002" t="s">
        <v>646</v>
      </c>
      <c r="S1002">
        <v>2027008</v>
      </c>
      <c r="T1002" t="s">
        <v>1469</v>
      </c>
    </row>
    <row r="1003" spans="1:20" x14ac:dyDescent="0.25">
      <c r="A1003" t="s">
        <v>637</v>
      </c>
      <c r="B1003" t="s">
        <v>736</v>
      </c>
      <c r="C1003" t="s">
        <v>639</v>
      </c>
      <c r="D1003" t="s">
        <v>695</v>
      </c>
      <c r="E1003" t="s">
        <v>673</v>
      </c>
      <c r="F1003">
        <v>528004120002</v>
      </c>
      <c r="G1003" t="s">
        <v>642</v>
      </c>
      <c r="H1003">
        <v>583148</v>
      </c>
      <c r="I1003" t="s">
        <v>699</v>
      </c>
      <c r="J1003">
        <v>202203</v>
      </c>
      <c r="K1003">
        <v>44643</v>
      </c>
      <c r="L1003" t="s">
        <v>644</v>
      </c>
      <c r="M1003">
        <v>99847.46</v>
      </c>
      <c r="N1003">
        <v>170.58</v>
      </c>
      <c r="O1003" t="s">
        <v>645</v>
      </c>
      <c r="P1003" s="428">
        <v>152.21899999999999</v>
      </c>
      <c r="Q1003">
        <v>12673881</v>
      </c>
      <c r="R1003" t="s">
        <v>646</v>
      </c>
      <c r="S1003">
        <v>2046481</v>
      </c>
      <c r="T1003" t="s">
        <v>1471</v>
      </c>
    </row>
    <row r="1004" spans="1:20" x14ac:dyDescent="0.25">
      <c r="A1004" t="s">
        <v>637</v>
      </c>
      <c r="B1004" t="s">
        <v>736</v>
      </c>
      <c r="C1004" t="s">
        <v>639</v>
      </c>
      <c r="D1004" t="s">
        <v>651</v>
      </c>
      <c r="E1004" t="s">
        <v>641</v>
      </c>
      <c r="F1004">
        <v>528004120001</v>
      </c>
      <c r="G1004" t="s">
        <v>705</v>
      </c>
      <c r="H1004">
        <v>583129</v>
      </c>
      <c r="I1004" t="s">
        <v>21</v>
      </c>
      <c r="J1004">
        <v>202203</v>
      </c>
      <c r="K1004">
        <v>44643</v>
      </c>
      <c r="L1004" t="s">
        <v>644</v>
      </c>
      <c r="M1004">
        <v>129000</v>
      </c>
      <c r="N1004">
        <v>220.38</v>
      </c>
      <c r="O1004" t="s">
        <v>645</v>
      </c>
      <c r="P1004" s="428">
        <v>196.65899999999999</v>
      </c>
      <c r="Q1004">
        <v>12673881</v>
      </c>
      <c r="R1004" t="s">
        <v>646</v>
      </c>
      <c r="S1004">
        <v>2034399</v>
      </c>
      <c r="T1004" t="s">
        <v>1453</v>
      </c>
    </row>
    <row r="1005" spans="1:20" x14ac:dyDescent="0.25">
      <c r="A1005" t="s">
        <v>637</v>
      </c>
      <c r="B1005" t="s">
        <v>754</v>
      </c>
      <c r="C1005" t="s">
        <v>639</v>
      </c>
      <c r="D1005" t="s">
        <v>651</v>
      </c>
      <c r="E1005" t="s">
        <v>641</v>
      </c>
      <c r="F1005">
        <v>528004120002</v>
      </c>
      <c r="G1005" t="s">
        <v>642</v>
      </c>
      <c r="H1005">
        <v>856778</v>
      </c>
      <c r="I1005" t="s">
        <v>27</v>
      </c>
      <c r="J1005">
        <v>202203</v>
      </c>
      <c r="K1005">
        <v>44643</v>
      </c>
      <c r="L1005" t="s">
        <v>644</v>
      </c>
      <c r="M1005">
        <v>36162</v>
      </c>
      <c r="N1005">
        <v>61.78</v>
      </c>
      <c r="O1005" t="s">
        <v>645</v>
      </c>
      <c r="P1005" s="428">
        <v>55.13</v>
      </c>
      <c r="Q1005">
        <v>30489497</v>
      </c>
      <c r="R1005" t="s">
        <v>646</v>
      </c>
      <c r="S1005">
        <v>2041743</v>
      </c>
      <c r="T1005" t="s">
        <v>1390</v>
      </c>
    </row>
    <row r="1006" spans="1:20" x14ac:dyDescent="0.25">
      <c r="A1006" t="s">
        <v>637</v>
      </c>
      <c r="B1006" t="s">
        <v>736</v>
      </c>
      <c r="C1006" t="s">
        <v>639</v>
      </c>
      <c r="D1006" t="s">
        <v>651</v>
      </c>
      <c r="E1006" t="s">
        <v>641</v>
      </c>
      <c r="F1006">
        <v>528004120002</v>
      </c>
      <c r="G1006" t="s">
        <v>642</v>
      </c>
      <c r="H1006">
        <v>856778</v>
      </c>
      <c r="I1006" t="s">
        <v>27</v>
      </c>
      <c r="J1006">
        <v>202203</v>
      </c>
      <c r="K1006">
        <v>44643</v>
      </c>
      <c r="L1006" t="s">
        <v>644</v>
      </c>
      <c r="M1006">
        <v>97103</v>
      </c>
      <c r="N1006">
        <v>165.89</v>
      </c>
      <c r="O1006" t="s">
        <v>645</v>
      </c>
      <c r="P1006" s="428">
        <v>148.03399999999999</v>
      </c>
      <c r="Q1006">
        <v>30489497</v>
      </c>
      <c r="R1006" t="s">
        <v>646</v>
      </c>
      <c r="S1006">
        <v>2041743</v>
      </c>
      <c r="T1006" t="s">
        <v>1474</v>
      </c>
    </row>
    <row r="1007" spans="1:20" x14ac:dyDescent="0.25">
      <c r="A1007" t="s">
        <v>637</v>
      </c>
      <c r="B1007" t="s">
        <v>754</v>
      </c>
      <c r="C1007" t="s">
        <v>639</v>
      </c>
      <c r="D1007" t="s">
        <v>651</v>
      </c>
      <c r="E1007" t="s">
        <v>704</v>
      </c>
      <c r="F1007">
        <v>528004120001</v>
      </c>
      <c r="G1007" t="s">
        <v>705</v>
      </c>
      <c r="H1007">
        <v>583127</v>
      </c>
      <c r="I1007" t="s">
        <v>17</v>
      </c>
      <c r="J1007">
        <v>202203</v>
      </c>
      <c r="K1007">
        <v>44643</v>
      </c>
      <c r="L1007" t="s">
        <v>644</v>
      </c>
      <c r="M1007">
        <v>213255</v>
      </c>
      <c r="N1007">
        <v>364.32</v>
      </c>
      <c r="O1007" t="s">
        <v>645</v>
      </c>
      <c r="P1007" s="428">
        <v>325.10599999999999</v>
      </c>
      <c r="Q1007">
        <v>30489497</v>
      </c>
      <c r="R1007" t="s">
        <v>646</v>
      </c>
      <c r="S1007">
        <v>2019466</v>
      </c>
      <c r="T1007" t="s">
        <v>1388</v>
      </c>
    </row>
    <row r="1008" spans="1:20" x14ac:dyDescent="0.25">
      <c r="A1008" t="s">
        <v>637</v>
      </c>
      <c r="B1008" t="s">
        <v>754</v>
      </c>
      <c r="C1008" t="s">
        <v>639</v>
      </c>
      <c r="D1008" t="s">
        <v>651</v>
      </c>
      <c r="E1008" t="s">
        <v>704</v>
      </c>
      <c r="F1008">
        <v>528004120001</v>
      </c>
      <c r="G1008" t="s">
        <v>705</v>
      </c>
      <c r="H1008">
        <v>583128</v>
      </c>
      <c r="I1008" t="s">
        <v>20</v>
      </c>
      <c r="J1008">
        <v>202203</v>
      </c>
      <c r="K1008">
        <v>44643</v>
      </c>
      <c r="L1008" t="s">
        <v>644</v>
      </c>
      <c r="M1008">
        <v>115630</v>
      </c>
      <c r="N1008">
        <v>197.54</v>
      </c>
      <c r="O1008" t="s">
        <v>645</v>
      </c>
      <c r="P1008" s="428">
        <v>176.27699999999999</v>
      </c>
      <c r="Q1008">
        <v>30489497</v>
      </c>
      <c r="R1008" t="s">
        <v>646</v>
      </c>
      <c r="S1008">
        <v>2022429</v>
      </c>
      <c r="T1008" t="s">
        <v>1389</v>
      </c>
    </row>
    <row r="1009" spans="1:20" x14ac:dyDescent="0.25">
      <c r="A1009" t="s">
        <v>637</v>
      </c>
      <c r="B1009" t="s">
        <v>677</v>
      </c>
      <c r="C1009" t="s">
        <v>639</v>
      </c>
      <c r="D1009" t="s">
        <v>651</v>
      </c>
      <c r="E1009" t="s">
        <v>673</v>
      </c>
      <c r="F1009">
        <v>528004120002</v>
      </c>
      <c r="G1009" t="s">
        <v>642</v>
      </c>
      <c r="H1009">
        <v>583148</v>
      </c>
      <c r="I1009" t="s">
        <v>699</v>
      </c>
      <c r="J1009">
        <v>202203</v>
      </c>
      <c r="K1009">
        <v>44643</v>
      </c>
      <c r="L1009" t="s">
        <v>644</v>
      </c>
      <c r="M1009">
        <v>16517.310000000001</v>
      </c>
      <c r="N1009">
        <v>28.22</v>
      </c>
      <c r="O1009" t="s">
        <v>645</v>
      </c>
      <c r="P1009" s="428">
        <v>25.181999999999999</v>
      </c>
      <c r="Q1009">
        <v>12673881</v>
      </c>
      <c r="R1009" t="s">
        <v>646</v>
      </c>
      <c r="S1009">
        <v>8540279</v>
      </c>
      <c r="T1009" t="s">
        <v>1403</v>
      </c>
    </row>
    <row r="1010" spans="1:20" x14ac:dyDescent="0.25">
      <c r="A1010" t="s">
        <v>637</v>
      </c>
      <c r="B1010" t="s">
        <v>677</v>
      </c>
      <c r="C1010" t="s">
        <v>639</v>
      </c>
      <c r="D1010" t="s">
        <v>640</v>
      </c>
      <c r="E1010" t="s">
        <v>701</v>
      </c>
      <c r="F1010">
        <v>528004120002</v>
      </c>
      <c r="G1010" t="s">
        <v>642</v>
      </c>
      <c r="H1010">
        <v>583154</v>
      </c>
      <c r="I1010" t="s">
        <v>44</v>
      </c>
      <c r="J1010">
        <v>202203</v>
      </c>
      <c r="K1010">
        <v>44643</v>
      </c>
      <c r="L1010" t="s">
        <v>644</v>
      </c>
      <c r="M1010">
        <v>98779.46</v>
      </c>
      <c r="N1010">
        <v>168.75</v>
      </c>
      <c r="O1010" t="s">
        <v>645</v>
      </c>
      <c r="P1010" s="428">
        <v>150.58600000000001</v>
      </c>
      <c r="Q1010">
        <v>12673881</v>
      </c>
      <c r="R1010" t="s">
        <v>646</v>
      </c>
      <c r="S1010">
        <v>2020577</v>
      </c>
      <c r="T1010" t="s">
        <v>1411</v>
      </c>
    </row>
    <row r="1011" spans="1:20" x14ac:dyDescent="0.25">
      <c r="A1011" t="s">
        <v>637</v>
      </c>
      <c r="B1011" t="s">
        <v>677</v>
      </c>
      <c r="C1011" t="s">
        <v>639</v>
      </c>
      <c r="D1011" t="s">
        <v>651</v>
      </c>
      <c r="E1011" t="s">
        <v>641</v>
      </c>
      <c r="F1011">
        <v>528004120002</v>
      </c>
      <c r="G1011" t="s">
        <v>642</v>
      </c>
      <c r="H1011">
        <v>583138</v>
      </c>
      <c r="I1011" t="s">
        <v>34</v>
      </c>
      <c r="J1011">
        <v>202203</v>
      </c>
      <c r="K1011">
        <v>44643</v>
      </c>
      <c r="L1011" t="s">
        <v>644</v>
      </c>
      <c r="M1011">
        <v>535196</v>
      </c>
      <c r="N1011">
        <v>914.32</v>
      </c>
      <c r="O1011" t="s">
        <v>645</v>
      </c>
      <c r="P1011" s="428">
        <v>815.90499999999997</v>
      </c>
      <c r="Q1011">
        <v>12673881</v>
      </c>
      <c r="R1011" t="s">
        <v>646</v>
      </c>
      <c r="S1011">
        <v>2024193</v>
      </c>
      <c r="T1011" t="s">
        <v>1382</v>
      </c>
    </row>
    <row r="1012" spans="1:20" x14ac:dyDescent="0.25">
      <c r="A1012" t="s">
        <v>637</v>
      </c>
      <c r="B1012" t="s">
        <v>677</v>
      </c>
      <c r="C1012" t="s">
        <v>639</v>
      </c>
      <c r="D1012" t="s">
        <v>663</v>
      </c>
      <c r="E1012" t="s">
        <v>673</v>
      </c>
      <c r="F1012">
        <v>528004120002</v>
      </c>
      <c r="G1012" t="s">
        <v>642</v>
      </c>
      <c r="H1012">
        <v>583134</v>
      </c>
      <c r="I1012" t="s">
        <v>30</v>
      </c>
      <c r="J1012">
        <v>202203</v>
      </c>
      <c r="K1012">
        <v>44643</v>
      </c>
      <c r="L1012" t="s">
        <v>644</v>
      </c>
      <c r="M1012">
        <v>214650.79</v>
      </c>
      <c r="N1012">
        <v>366.7</v>
      </c>
      <c r="O1012" t="s">
        <v>645</v>
      </c>
      <c r="P1012" s="428">
        <v>327.23</v>
      </c>
      <c r="Q1012">
        <v>12673881</v>
      </c>
      <c r="R1012" t="s">
        <v>646</v>
      </c>
      <c r="S1012">
        <v>2030902</v>
      </c>
      <c r="T1012" t="s">
        <v>1413</v>
      </c>
    </row>
    <row r="1013" spans="1:20" x14ac:dyDescent="0.25">
      <c r="A1013" t="s">
        <v>637</v>
      </c>
      <c r="B1013" t="s">
        <v>677</v>
      </c>
      <c r="C1013" t="s">
        <v>639</v>
      </c>
      <c r="D1013" t="s">
        <v>663</v>
      </c>
      <c r="E1013" t="s">
        <v>704</v>
      </c>
      <c r="F1013">
        <v>528004120002</v>
      </c>
      <c r="G1013" t="s">
        <v>642</v>
      </c>
      <c r="H1013">
        <v>583137</v>
      </c>
      <c r="I1013" t="s">
        <v>33</v>
      </c>
      <c r="J1013">
        <v>202203</v>
      </c>
      <c r="K1013">
        <v>44643</v>
      </c>
      <c r="L1013" t="s">
        <v>644</v>
      </c>
      <c r="M1013">
        <v>504093</v>
      </c>
      <c r="N1013">
        <v>861.18</v>
      </c>
      <c r="O1013" t="s">
        <v>645</v>
      </c>
      <c r="P1013" s="428">
        <v>768.48500000000001</v>
      </c>
      <c r="Q1013">
        <v>12673881</v>
      </c>
      <c r="R1013" t="s">
        <v>646</v>
      </c>
      <c r="S1013">
        <v>2038727</v>
      </c>
      <c r="T1013" t="s">
        <v>1379</v>
      </c>
    </row>
    <row r="1014" spans="1:20" x14ac:dyDescent="0.25">
      <c r="A1014" t="s">
        <v>637</v>
      </c>
      <c r="B1014" t="s">
        <v>677</v>
      </c>
      <c r="C1014" t="s">
        <v>639</v>
      </c>
      <c r="D1014" t="s">
        <v>651</v>
      </c>
      <c r="E1014" t="s">
        <v>641</v>
      </c>
      <c r="F1014">
        <v>528004120002</v>
      </c>
      <c r="G1014" t="s">
        <v>642</v>
      </c>
      <c r="H1014">
        <v>583152</v>
      </c>
      <c r="I1014" t="s">
        <v>43</v>
      </c>
      <c r="J1014">
        <v>202203</v>
      </c>
      <c r="K1014">
        <v>44643</v>
      </c>
      <c r="L1014" t="s">
        <v>644</v>
      </c>
      <c r="M1014">
        <v>310859.02</v>
      </c>
      <c r="N1014">
        <v>531.05999999999995</v>
      </c>
      <c r="O1014" t="s">
        <v>645</v>
      </c>
      <c r="P1014" s="428">
        <v>473.89800000000002</v>
      </c>
      <c r="Q1014">
        <v>12673881</v>
      </c>
      <c r="R1014" t="s">
        <v>646</v>
      </c>
      <c r="S1014">
        <v>8540100</v>
      </c>
      <c r="T1014" t="s">
        <v>1380</v>
      </c>
    </row>
    <row r="1015" spans="1:20" x14ac:dyDescent="0.25">
      <c r="A1015" t="s">
        <v>637</v>
      </c>
      <c r="B1015" t="s">
        <v>677</v>
      </c>
      <c r="C1015" t="s">
        <v>639</v>
      </c>
      <c r="D1015" t="s">
        <v>663</v>
      </c>
      <c r="E1015" t="s">
        <v>667</v>
      </c>
      <c r="F1015">
        <v>528004120002</v>
      </c>
      <c r="G1015" t="s">
        <v>642</v>
      </c>
      <c r="H1015">
        <v>583136</v>
      </c>
      <c r="I1015" t="s">
        <v>32</v>
      </c>
      <c r="J1015">
        <v>202203</v>
      </c>
      <c r="K1015">
        <v>44643</v>
      </c>
      <c r="L1015" t="s">
        <v>644</v>
      </c>
      <c r="M1015">
        <v>405417</v>
      </c>
      <c r="N1015">
        <v>692.6</v>
      </c>
      <c r="O1015" t="s">
        <v>645</v>
      </c>
      <c r="P1015" s="428">
        <v>618.05100000000004</v>
      </c>
      <c r="Q1015">
        <v>12673881</v>
      </c>
      <c r="R1015" t="s">
        <v>646</v>
      </c>
      <c r="S1015">
        <v>2023197</v>
      </c>
      <c r="T1015" t="s">
        <v>1416</v>
      </c>
    </row>
    <row r="1016" spans="1:20" x14ac:dyDescent="0.25">
      <c r="A1016" t="s">
        <v>637</v>
      </c>
      <c r="B1016" t="s">
        <v>677</v>
      </c>
      <c r="C1016" t="s">
        <v>639</v>
      </c>
      <c r="D1016" t="s">
        <v>663</v>
      </c>
      <c r="E1016" t="s">
        <v>673</v>
      </c>
      <c r="F1016">
        <v>528004120002</v>
      </c>
      <c r="G1016" t="s">
        <v>642</v>
      </c>
      <c r="H1016">
        <v>583133</v>
      </c>
      <c r="I1016" t="s">
        <v>29</v>
      </c>
      <c r="J1016">
        <v>202203</v>
      </c>
      <c r="K1016">
        <v>44643</v>
      </c>
      <c r="L1016" t="s">
        <v>644</v>
      </c>
      <c r="M1016">
        <v>535196</v>
      </c>
      <c r="N1016">
        <v>914.32</v>
      </c>
      <c r="O1016" t="s">
        <v>645</v>
      </c>
      <c r="P1016" s="428">
        <v>815.90499999999997</v>
      </c>
      <c r="Q1016">
        <v>12673881</v>
      </c>
      <c r="R1016" t="s">
        <v>646</v>
      </c>
      <c r="S1016">
        <v>2014872</v>
      </c>
      <c r="T1016" t="s">
        <v>1417</v>
      </c>
    </row>
    <row r="1017" spans="1:20" x14ac:dyDescent="0.25">
      <c r="A1017" t="s">
        <v>637</v>
      </c>
      <c r="B1017" t="s">
        <v>677</v>
      </c>
      <c r="C1017" t="s">
        <v>639</v>
      </c>
      <c r="D1017" t="s">
        <v>640</v>
      </c>
      <c r="E1017" t="s">
        <v>689</v>
      </c>
      <c r="F1017">
        <v>528004120002</v>
      </c>
      <c r="G1017" t="s">
        <v>642</v>
      </c>
      <c r="H1017">
        <v>583156</v>
      </c>
      <c r="I1017" t="s">
        <v>690</v>
      </c>
      <c r="J1017">
        <v>202203</v>
      </c>
      <c r="K1017">
        <v>44643</v>
      </c>
      <c r="L1017" t="s">
        <v>644</v>
      </c>
      <c r="M1017">
        <v>10953.35</v>
      </c>
      <c r="N1017">
        <v>18.71</v>
      </c>
      <c r="O1017" t="s">
        <v>645</v>
      </c>
      <c r="P1017" s="428">
        <v>16.696000000000002</v>
      </c>
      <c r="Q1017">
        <v>12673881</v>
      </c>
      <c r="R1017" t="s">
        <v>646</v>
      </c>
      <c r="S1017">
        <v>8540396</v>
      </c>
      <c r="T1017" t="s">
        <v>1418</v>
      </c>
    </row>
    <row r="1018" spans="1:20" x14ac:dyDescent="0.25">
      <c r="A1018" t="s">
        <v>637</v>
      </c>
      <c r="B1018" t="s">
        <v>677</v>
      </c>
      <c r="C1018" t="s">
        <v>639</v>
      </c>
      <c r="D1018" t="s">
        <v>651</v>
      </c>
      <c r="E1018" t="s">
        <v>667</v>
      </c>
      <c r="F1018">
        <v>528004120002</v>
      </c>
      <c r="G1018" t="s">
        <v>642</v>
      </c>
      <c r="H1018">
        <v>583149</v>
      </c>
      <c r="I1018" t="s">
        <v>680</v>
      </c>
      <c r="J1018">
        <v>202203</v>
      </c>
      <c r="K1018">
        <v>44643</v>
      </c>
      <c r="L1018" t="s">
        <v>644</v>
      </c>
      <c r="M1018">
        <v>97738.08</v>
      </c>
      <c r="N1018">
        <v>166.97</v>
      </c>
      <c r="O1018" t="s">
        <v>645</v>
      </c>
      <c r="P1018" s="428">
        <v>148.99799999999999</v>
      </c>
      <c r="Q1018">
        <v>12673881</v>
      </c>
      <c r="R1018" t="s">
        <v>646</v>
      </c>
      <c r="S1018">
        <v>8540358</v>
      </c>
      <c r="T1018" t="s">
        <v>1405</v>
      </c>
    </row>
    <row r="1019" spans="1:20" x14ac:dyDescent="0.25">
      <c r="A1019" t="s">
        <v>637</v>
      </c>
      <c r="B1019" t="s">
        <v>677</v>
      </c>
      <c r="C1019" t="s">
        <v>639</v>
      </c>
      <c r="D1019" t="s">
        <v>651</v>
      </c>
      <c r="E1019" t="s">
        <v>641</v>
      </c>
      <c r="F1019">
        <v>528004120002</v>
      </c>
      <c r="G1019" t="s">
        <v>642</v>
      </c>
      <c r="H1019">
        <v>583135</v>
      </c>
      <c r="I1019" t="s">
        <v>31</v>
      </c>
      <c r="J1019">
        <v>202203</v>
      </c>
      <c r="K1019">
        <v>44643</v>
      </c>
      <c r="L1019" t="s">
        <v>644</v>
      </c>
      <c r="M1019">
        <v>534873.79</v>
      </c>
      <c r="N1019">
        <v>913.76</v>
      </c>
      <c r="O1019" t="s">
        <v>645</v>
      </c>
      <c r="P1019" s="428">
        <v>815.40599999999995</v>
      </c>
      <c r="Q1019">
        <v>12673881</v>
      </c>
      <c r="R1019" t="s">
        <v>646</v>
      </c>
      <c r="S1019">
        <v>2023596</v>
      </c>
      <c r="T1019" t="s">
        <v>1421</v>
      </c>
    </row>
    <row r="1020" spans="1:20" x14ac:dyDescent="0.25">
      <c r="A1020" t="s">
        <v>637</v>
      </c>
      <c r="B1020" t="s">
        <v>677</v>
      </c>
      <c r="C1020" t="s">
        <v>639</v>
      </c>
      <c r="D1020" t="s">
        <v>695</v>
      </c>
      <c r="E1020" t="s">
        <v>704</v>
      </c>
      <c r="F1020">
        <v>528004120001</v>
      </c>
      <c r="G1020" t="s">
        <v>705</v>
      </c>
      <c r="H1020">
        <v>583128</v>
      </c>
      <c r="I1020" t="s">
        <v>20</v>
      </c>
      <c r="J1020">
        <v>202203</v>
      </c>
      <c r="K1020">
        <v>44643</v>
      </c>
      <c r="L1020" t="s">
        <v>644</v>
      </c>
      <c r="M1020">
        <v>744143</v>
      </c>
      <c r="N1020">
        <v>1271.27</v>
      </c>
      <c r="O1020" t="s">
        <v>645</v>
      </c>
      <c r="P1020" s="428">
        <v>1134.4349999999999</v>
      </c>
      <c r="Q1020">
        <v>12673881</v>
      </c>
      <c r="R1020" t="s">
        <v>646</v>
      </c>
      <c r="S1020">
        <v>2012170</v>
      </c>
      <c r="T1020" t="s">
        <v>1422</v>
      </c>
    </row>
    <row r="1021" spans="1:20" x14ac:dyDescent="0.25">
      <c r="A1021" t="s">
        <v>637</v>
      </c>
      <c r="B1021" t="s">
        <v>677</v>
      </c>
      <c r="C1021" t="s">
        <v>639</v>
      </c>
      <c r="D1021" t="s">
        <v>695</v>
      </c>
      <c r="E1021" t="s">
        <v>673</v>
      </c>
      <c r="F1021">
        <v>528004120002</v>
      </c>
      <c r="G1021" t="s">
        <v>642</v>
      </c>
      <c r="H1021">
        <v>583133</v>
      </c>
      <c r="I1021" t="s">
        <v>29</v>
      </c>
      <c r="J1021">
        <v>202203</v>
      </c>
      <c r="K1021">
        <v>44643</v>
      </c>
      <c r="L1021" t="s">
        <v>644</v>
      </c>
      <c r="M1021">
        <v>139380.54</v>
      </c>
      <c r="N1021">
        <v>238.11</v>
      </c>
      <c r="O1021" t="s">
        <v>645</v>
      </c>
      <c r="P1021" s="428">
        <v>212.48099999999999</v>
      </c>
      <c r="Q1021">
        <v>12673881</v>
      </c>
      <c r="R1021" t="s">
        <v>646</v>
      </c>
      <c r="S1021">
        <v>2024413</v>
      </c>
      <c r="T1021" t="s">
        <v>1423</v>
      </c>
    </row>
    <row r="1022" spans="1:20" x14ac:dyDescent="0.25">
      <c r="A1022" t="s">
        <v>637</v>
      </c>
      <c r="B1022" t="s">
        <v>677</v>
      </c>
      <c r="C1022" t="s">
        <v>639</v>
      </c>
      <c r="D1022" t="s">
        <v>640</v>
      </c>
      <c r="E1022" t="s">
        <v>689</v>
      </c>
      <c r="F1022">
        <v>528004120002</v>
      </c>
      <c r="G1022" t="s">
        <v>642</v>
      </c>
      <c r="H1022">
        <v>583156</v>
      </c>
      <c r="I1022" t="s">
        <v>690</v>
      </c>
      <c r="J1022">
        <v>202203</v>
      </c>
      <c r="K1022">
        <v>44643</v>
      </c>
      <c r="L1022" t="s">
        <v>644</v>
      </c>
      <c r="M1022">
        <v>3981.71</v>
      </c>
      <c r="N1022">
        <v>6.8</v>
      </c>
      <c r="O1022" t="s">
        <v>645</v>
      </c>
      <c r="P1022" s="428">
        <v>6.0679999999999996</v>
      </c>
      <c r="Q1022">
        <v>12673881</v>
      </c>
      <c r="R1022" t="s">
        <v>646</v>
      </c>
      <c r="S1022">
        <v>2013061</v>
      </c>
      <c r="T1022" t="s">
        <v>1424</v>
      </c>
    </row>
    <row r="1023" spans="1:20" x14ac:dyDescent="0.25">
      <c r="A1023" t="s">
        <v>637</v>
      </c>
      <c r="B1023" t="s">
        <v>677</v>
      </c>
      <c r="C1023" t="s">
        <v>639</v>
      </c>
      <c r="D1023" t="s">
        <v>651</v>
      </c>
      <c r="E1023" t="s">
        <v>673</v>
      </c>
      <c r="F1023">
        <v>528004120002</v>
      </c>
      <c r="G1023" t="s">
        <v>642</v>
      </c>
      <c r="H1023">
        <v>583148</v>
      </c>
      <c r="I1023" t="s">
        <v>699</v>
      </c>
      <c r="J1023">
        <v>202203</v>
      </c>
      <c r="K1023">
        <v>44643</v>
      </c>
      <c r="L1023" t="s">
        <v>644</v>
      </c>
      <c r="M1023">
        <v>39904.47</v>
      </c>
      <c r="N1023">
        <v>68.17</v>
      </c>
      <c r="O1023" t="s">
        <v>645</v>
      </c>
      <c r="P1023" s="428">
        <v>60.832000000000001</v>
      </c>
      <c r="Q1023">
        <v>12673881</v>
      </c>
      <c r="R1023" t="s">
        <v>646</v>
      </c>
      <c r="S1023">
        <v>2030994</v>
      </c>
      <c r="T1023" t="s">
        <v>1383</v>
      </c>
    </row>
    <row r="1024" spans="1:20" x14ac:dyDescent="0.25">
      <c r="A1024" t="s">
        <v>637</v>
      </c>
      <c r="B1024" t="s">
        <v>677</v>
      </c>
      <c r="C1024" t="s">
        <v>639</v>
      </c>
      <c r="D1024" t="s">
        <v>651</v>
      </c>
      <c r="E1024" t="s">
        <v>641</v>
      </c>
      <c r="F1024">
        <v>528004120002</v>
      </c>
      <c r="G1024" t="s">
        <v>642</v>
      </c>
      <c r="H1024">
        <v>583136</v>
      </c>
      <c r="I1024" t="s">
        <v>32</v>
      </c>
      <c r="J1024">
        <v>202203</v>
      </c>
      <c r="K1024">
        <v>44643</v>
      </c>
      <c r="L1024" t="s">
        <v>644</v>
      </c>
      <c r="M1024">
        <v>389836</v>
      </c>
      <c r="N1024">
        <v>665.99</v>
      </c>
      <c r="O1024" t="s">
        <v>645</v>
      </c>
      <c r="P1024" s="428">
        <v>594.30499999999995</v>
      </c>
      <c r="Q1024">
        <v>12673881</v>
      </c>
      <c r="R1024" t="s">
        <v>646</v>
      </c>
      <c r="S1024">
        <v>2035753</v>
      </c>
      <c r="T1024" t="s">
        <v>1384</v>
      </c>
    </row>
    <row r="1025" spans="1:20" x14ac:dyDescent="0.25">
      <c r="A1025" t="s">
        <v>637</v>
      </c>
      <c r="B1025" t="s">
        <v>677</v>
      </c>
      <c r="C1025" t="s">
        <v>639</v>
      </c>
      <c r="D1025" t="s">
        <v>651</v>
      </c>
      <c r="E1025" t="s">
        <v>641</v>
      </c>
      <c r="F1025">
        <v>528004120002</v>
      </c>
      <c r="G1025" t="s">
        <v>642</v>
      </c>
      <c r="H1025">
        <v>856778</v>
      </c>
      <c r="I1025" t="s">
        <v>27</v>
      </c>
      <c r="J1025">
        <v>202203</v>
      </c>
      <c r="K1025">
        <v>44643</v>
      </c>
      <c r="L1025" t="s">
        <v>644</v>
      </c>
      <c r="M1025">
        <v>390639</v>
      </c>
      <c r="N1025">
        <v>667.36</v>
      </c>
      <c r="O1025" t="s">
        <v>645</v>
      </c>
      <c r="P1025" s="428">
        <v>595.52700000000004</v>
      </c>
      <c r="Q1025">
        <v>30489497</v>
      </c>
      <c r="R1025" t="s">
        <v>646</v>
      </c>
      <c r="S1025">
        <v>2041743</v>
      </c>
      <c r="T1025" t="s">
        <v>1402</v>
      </c>
    </row>
    <row r="1026" spans="1:20" x14ac:dyDescent="0.25">
      <c r="A1026" t="s">
        <v>637</v>
      </c>
      <c r="B1026" t="s">
        <v>677</v>
      </c>
      <c r="C1026" t="s">
        <v>639</v>
      </c>
      <c r="D1026" t="s">
        <v>651</v>
      </c>
      <c r="E1026" t="s">
        <v>673</v>
      </c>
      <c r="F1026">
        <v>528004120002</v>
      </c>
      <c r="G1026" t="s">
        <v>642</v>
      </c>
      <c r="H1026">
        <v>583148</v>
      </c>
      <c r="I1026" t="s">
        <v>699</v>
      </c>
      <c r="J1026">
        <v>202203</v>
      </c>
      <c r="K1026">
        <v>44643</v>
      </c>
      <c r="L1026" t="s">
        <v>644</v>
      </c>
      <c r="M1026">
        <v>41481.14</v>
      </c>
      <c r="N1026">
        <v>70.87</v>
      </c>
      <c r="O1026" t="s">
        <v>645</v>
      </c>
      <c r="P1026" s="428">
        <v>63.241999999999997</v>
      </c>
      <c r="Q1026">
        <v>12673881</v>
      </c>
      <c r="R1026" t="s">
        <v>646</v>
      </c>
      <c r="S1026">
        <v>8540386</v>
      </c>
      <c r="T1026" t="s">
        <v>1407</v>
      </c>
    </row>
    <row r="1027" spans="1:20" x14ac:dyDescent="0.25">
      <c r="A1027" t="s">
        <v>637</v>
      </c>
      <c r="B1027" t="s">
        <v>677</v>
      </c>
      <c r="C1027" t="s">
        <v>639</v>
      </c>
      <c r="D1027" t="s">
        <v>651</v>
      </c>
      <c r="E1027" t="s">
        <v>667</v>
      </c>
      <c r="F1027">
        <v>528004120002</v>
      </c>
      <c r="G1027" t="s">
        <v>642</v>
      </c>
      <c r="H1027">
        <v>583149</v>
      </c>
      <c r="I1027" t="s">
        <v>680</v>
      </c>
      <c r="J1027">
        <v>202203</v>
      </c>
      <c r="K1027">
        <v>44643</v>
      </c>
      <c r="L1027" t="s">
        <v>644</v>
      </c>
      <c r="M1027">
        <v>126670.51</v>
      </c>
      <c r="N1027">
        <v>216.4</v>
      </c>
      <c r="O1027" t="s">
        <v>645</v>
      </c>
      <c r="P1027" s="428">
        <v>193.107</v>
      </c>
      <c r="Q1027">
        <v>12673881</v>
      </c>
      <c r="R1027" t="s">
        <v>646</v>
      </c>
      <c r="S1027">
        <v>8540399</v>
      </c>
      <c r="T1027" t="s">
        <v>1408</v>
      </c>
    </row>
    <row r="1028" spans="1:20" x14ac:dyDescent="0.25">
      <c r="A1028" t="s">
        <v>637</v>
      </c>
      <c r="B1028" t="s">
        <v>677</v>
      </c>
      <c r="C1028" t="s">
        <v>639</v>
      </c>
      <c r="D1028" t="s">
        <v>695</v>
      </c>
      <c r="E1028" t="s">
        <v>673</v>
      </c>
      <c r="F1028">
        <v>528004120002</v>
      </c>
      <c r="G1028" t="s">
        <v>642</v>
      </c>
      <c r="H1028">
        <v>583148</v>
      </c>
      <c r="I1028" t="s">
        <v>699</v>
      </c>
      <c r="J1028">
        <v>202203</v>
      </c>
      <c r="K1028">
        <v>44643</v>
      </c>
      <c r="L1028" t="s">
        <v>644</v>
      </c>
      <c r="M1028">
        <v>400499.76</v>
      </c>
      <c r="N1028">
        <v>684.2</v>
      </c>
      <c r="O1028" t="s">
        <v>645</v>
      </c>
      <c r="P1028" s="428">
        <v>610.55499999999995</v>
      </c>
      <c r="Q1028">
        <v>12673881</v>
      </c>
      <c r="R1028" t="s">
        <v>646</v>
      </c>
      <c r="S1028">
        <v>2046481</v>
      </c>
      <c r="T1028" t="s">
        <v>1406</v>
      </c>
    </row>
    <row r="1029" spans="1:20" x14ac:dyDescent="0.25">
      <c r="A1029" t="s">
        <v>637</v>
      </c>
      <c r="B1029" t="s">
        <v>677</v>
      </c>
      <c r="C1029" t="s">
        <v>639</v>
      </c>
      <c r="D1029" t="s">
        <v>651</v>
      </c>
      <c r="E1029" t="s">
        <v>673</v>
      </c>
      <c r="F1029">
        <v>528004120002</v>
      </c>
      <c r="G1029" t="s">
        <v>642</v>
      </c>
      <c r="H1029">
        <v>583148</v>
      </c>
      <c r="I1029" t="s">
        <v>699</v>
      </c>
      <c r="J1029">
        <v>202203</v>
      </c>
      <c r="K1029">
        <v>44643</v>
      </c>
      <c r="L1029" t="s">
        <v>644</v>
      </c>
      <c r="M1029">
        <v>33484.449999999997</v>
      </c>
      <c r="N1029">
        <v>57.2</v>
      </c>
      <c r="O1029" t="s">
        <v>645</v>
      </c>
      <c r="P1029" s="428">
        <v>51.042999999999999</v>
      </c>
      <c r="Q1029">
        <v>12673881</v>
      </c>
      <c r="R1029" t="s">
        <v>646</v>
      </c>
      <c r="S1029">
        <v>2027008</v>
      </c>
      <c r="T1029" t="s">
        <v>1404</v>
      </c>
    </row>
    <row r="1030" spans="1:20" x14ac:dyDescent="0.25">
      <c r="A1030" t="s">
        <v>637</v>
      </c>
      <c r="B1030" t="s">
        <v>736</v>
      </c>
      <c r="C1030" t="s">
        <v>639</v>
      </c>
      <c r="D1030" t="s">
        <v>640</v>
      </c>
      <c r="E1030" t="s">
        <v>673</v>
      </c>
      <c r="F1030">
        <v>528004120002</v>
      </c>
      <c r="G1030" t="s">
        <v>642</v>
      </c>
      <c r="H1030">
        <v>583148</v>
      </c>
      <c r="I1030" t="s">
        <v>699</v>
      </c>
      <c r="J1030">
        <v>202203</v>
      </c>
      <c r="K1030">
        <v>44643</v>
      </c>
      <c r="L1030" t="s">
        <v>644</v>
      </c>
      <c r="M1030">
        <v>7054.69</v>
      </c>
      <c r="N1030">
        <v>12.05</v>
      </c>
      <c r="O1030" t="s">
        <v>645</v>
      </c>
      <c r="P1030" s="428">
        <v>10.753</v>
      </c>
      <c r="Q1030">
        <v>12673881</v>
      </c>
      <c r="R1030" t="s">
        <v>646</v>
      </c>
      <c r="S1030">
        <v>2012905</v>
      </c>
      <c r="T1030" t="s">
        <v>1483</v>
      </c>
    </row>
    <row r="1031" spans="1:20" x14ac:dyDescent="0.25">
      <c r="A1031" t="s">
        <v>637</v>
      </c>
      <c r="B1031" t="s">
        <v>736</v>
      </c>
      <c r="C1031" t="s">
        <v>639</v>
      </c>
      <c r="D1031" t="s">
        <v>640</v>
      </c>
      <c r="E1031" t="s">
        <v>667</v>
      </c>
      <c r="F1031">
        <v>528004120002</v>
      </c>
      <c r="G1031" t="s">
        <v>642</v>
      </c>
      <c r="H1031">
        <v>583149</v>
      </c>
      <c r="I1031" t="s">
        <v>680</v>
      </c>
      <c r="J1031">
        <v>202203</v>
      </c>
      <c r="K1031">
        <v>44643</v>
      </c>
      <c r="L1031" t="s">
        <v>644</v>
      </c>
      <c r="M1031">
        <v>35680.85</v>
      </c>
      <c r="N1031">
        <v>60.96</v>
      </c>
      <c r="O1031" t="s">
        <v>645</v>
      </c>
      <c r="P1031" s="428">
        <v>54.398000000000003</v>
      </c>
      <c r="Q1031">
        <v>12673881</v>
      </c>
      <c r="R1031" t="s">
        <v>646</v>
      </c>
      <c r="S1031">
        <v>8540392</v>
      </c>
      <c r="T1031" t="s">
        <v>1477</v>
      </c>
    </row>
    <row r="1032" spans="1:20" x14ac:dyDescent="0.25">
      <c r="A1032" t="s">
        <v>637</v>
      </c>
      <c r="B1032" t="s">
        <v>736</v>
      </c>
      <c r="C1032" t="s">
        <v>639</v>
      </c>
      <c r="D1032" t="s">
        <v>640</v>
      </c>
      <c r="E1032" t="s">
        <v>686</v>
      </c>
      <c r="F1032">
        <v>528004120002</v>
      </c>
      <c r="G1032" t="s">
        <v>642</v>
      </c>
      <c r="H1032">
        <v>583150</v>
      </c>
      <c r="I1032" t="s">
        <v>687</v>
      </c>
      <c r="J1032">
        <v>202203</v>
      </c>
      <c r="K1032">
        <v>44643</v>
      </c>
      <c r="L1032" t="s">
        <v>644</v>
      </c>
      <c r="M1032">
        <v>6972.97</v>
      </c>
      <c r="N1032">
        <v>11.91</v>
      </c>
      <c r="O1032" t="s">
        <v>645</v>
      </c>
      <c r="P1032" s="428">
        <v>10.628</v>
      </c>
      <c r="Q1032">
        <v>12673881</v>
      </c>
      <c r="R1032" t="s">
        <v>646</v>
      </c>
      <c r="S1032">
        <v>2011105</v>
      </c>
      <c r="T1032" t="s">
        <v>1479</v>
      </c>
    </row>
    <row r="1033" spans="1:20" x14ac:dyDescent="0.25">
      <c r="A1033" t="s">
        <v>637</v>
      </c>
      <c r="B1033" t="s">
        <v>736</v>
      </c>
      <c r="C1033" t="s">
        <v>639</v>
      </c>
      <c r="D1033" t="s">
        <v>640</v>
      </c>
      <c r="E1033" t="s">
        <v>686</v>
      </c>
      <c r="F1033">
        <v>528004120002</v>
      </c>
      <c r="G1033" t="s">
        <v>642</v>
      </c>
      <c r="H1033">
        <v>583153</v>
      </c>
      <c r="I1033" t="s">
        <v>722</v>
      </c>
      <c r="J1033">
        <v>202203</v>
      </c>
      <c r="K1033">
        <v>44643</v>
      </c>
      <c r="L1033" t="s">
        <v>644</v>
      </c>
      <c r="M1033">
        <v>12389.83</v>
      </c>
      <c r="N1033">
        <v>21.17</v>
      </c>
      <c r="O1033" t="s">
        <v>645</v>
      </c>
      <c r="P1033" s="428">
        <v>18.890999999999998</v>
      </c>
      <c r="Q1033">
        <v>12673881</v>
      </c>
      <c r="R1033" t="s">
        <v>646</v>
      </c>
      <c r="S1033">
        <v>8540401</v>
      </c>
      <c r="T1033" t="s">
        <v>1482</v>
      </c>
    </row>
    <row r="1034" spans="1:20" x14ac:dyDescent="0.25">
      <c r="A1034" t="s">
        <v>637</v>
      </c>
      <c r="B1034" t="s">
        <v>736</v>
      </c>
      <c r="C1034" t="s">
        <v>639</v>
      </c>
      <c r="D1034" t="s">
        <v>640</v>
      </c>
      <c r="E1034" t="s">
        <v>673</v>
      </c>
      <c r="F1034">
        <v>528004120002</v>
      </c>
      <c r="G1034" t="s">
        <v>642</v>
      </c>
      <c r="H1034">
        <v>583148</v>
      </c>
      <c r="I1034" t="s">
        <v>699</v>
      </c>
      <c r="J1034">
        <v>202203</v>
      </c>
      <c r="K1034">
        <v>44643</v>
      </c>
      <c r="L1034" t="s">
        <v>644</v>
      </c>
      <c r="M1034">
        <v>5893.77</v>
      </c>
      <c r="N1034">
        <v>10.07</v>
      </c>
      <c r="O1034" t="s">
        <v>645</v>
      </c>
      <c r="P1034" s="428">
        <v>8.9860000000000007</v>
      </c>
      <c r="Q1034">
        <v>12673881</v>
      </c>
      <c r="R1034" t="s">
        <v>646</v>
      </c>
      <c r="S1034">
        <v>8540206</v>
      </c>
      <c r="T1034" t="s">
        <v>1461</v>
      </c>
    </row>
    <row r="1035" spans="1:20" x14ac:dyDescent="0.25">
      <c r="A1035" t="s">
        <v>637</v>
      </c>
      <c r="B1035" t="s">
        <v>736</v>
      </c>
      <c r="C1035" t="s">
        <v>639</v>
      </c>
      <c r="D1035" t="s">
        <v>640</v>
      </c>
      <c r="E1035" t="s">
        <v>708</v>
      </c>
      <c r="F1035">
        <v>528004120002</v>
      </c>
      <c r="G1035" t="s">
        <v>642</v>
      </c>
      <c r="H1035">
        <v>583155</v>
      </c>
      <c r="I1035" t="s">
        <v>45</v>
      </c>
      <c r="J1035">
        <v>202203</v>
      </c>
      <c r="K1035">
        <v>44643</v>
      </c>
      <c r="L1035" t="s">
        <v>644</v>
      </c>
      <c r="M1035">
        <v>8920.2099999999991</v>
      </c>
      <c r="N1035">
        <v>15.24</v>
      </c>
      <c r="O1035" t="s">
        <v>645</v>
      </c>
      <c r="P1035" s="428">
        <v>13.6</v>
      </c>
      <c r="Q1035">
        <v>12673881</v>
      </c>
      <c r="R1035" t="s">
        <v>646</v>
      </c>
      <c r="S1035">
        <v>8540039</v>
      </c>
      <c r="T1035" t="s">
        <v>1480</v>
      </c>
    </row>
    <row r="1036" spans="1:20" x14ac:dyDescent="0.25">
      <c r="A1036" t="s">
        <v>637</v>
      </c>
      <c r="B1036" t="s">
        <v>736</v>
      </c>
      <c r="C1036" t="s">
        <v>639</v>
      </c>
      <c r="D1036" t="s">
        <v>640</v>
      </c>
      <c r="E1036" t="s">
        <v>673</v>
      </c>
      <c r="F1036">
        <v>528004120002</v>
      </c>
      <c r="G1036" t="s">
        <v>642</v>
      </c>
      <c r="H1036">
        <v>583146</v>
      </c>
      <c r="I1036" t="s">
        <v>683</v>
      </c>
      <c r="J1036">
        <v>202203</v>
      </c>
      <c r="K1036">
        <v>44643</v>
      </c>
      <c r="L1036" t="s">
        <v>644</v>
      </c>
      <c r="M1036">
        <v>4397.7299999999996</v>
      </c>
      <c r="N1036">
        <v>7.51</v>
      </c>
      <c r="O1036" t="s">
        <v>645</v>
      </c>
      <c r="P1036" s="428">
        <v>6.702</v>
      </c>
      <c r="Q1036">
        <v>12673881</v>
      </c>
      <c r="R1036" t="s">
        <v>646</v>
      </c>
      <c r="S1036">
        <v>8540353</v>
      </c>
      <c r="T1036" t="s">
        <v>1484</v>
      </c>
    </row>
    <row r="1037" spans="1:20" x14ac:dyDescent="0.25">
      <c r="A1037" t="s">
        <v>637</v>
      </c>
      <c r="B1037" t="s">
        <v>736</v>
      </c>
      <c r="C1037" t="s">
        <v>639</v>
      </c>
      <c r="D1037" t="s">
        <v>640</v>
      </c>
      <c r="E1037" t="s">
        <v>673</v>
      </c>
      <c r="F1037">
        <v>528004120002</v>
      </c>
      <c r="G1037" t="s">
        <v>642</v>
      </c>
      <c r="H1037">
        <v>583148</v>
      </c>
      <c r="I1037" t="s">
        <v>699</v>
      </c>
      <c r="J1037">
        <v>202203</v>
      </c>
      <c r="K1037">
        <v>44643</v>
      </c>
      <c r="L1037" t="s">
        <v>644</v>
      </c>
      <c r="M1037">
        <v>18150.75</v>
      </c>
      <c r="N1037">
        <v>31.01</v>
      </c>
      <c r="O1037" t="s">
        <v>645</v>
      </c>
      <c r="P1037" s="428">
        <v>27.672000000000001</v>
      </c>
      <c r="Q1037">
        <v>12673881</v>
      </c>
      <c r="R1037" t="s">
        <v>646</v>
      </c>
      <c r="S1037">
        <v>2013058</v>
      </c>
      <c r="T1037" t="s">
        <v>1463</v>
      </c>
    </row>
    <row r="1038" spans="1:20" x14ac:dyDescent="0.25">
      <c r="A1038" t="s">
        <v>637</v>
      </c>
      <c r="B1038" t="s">
        <v>659</v>
      </c>
      <c r="C1038" t="s">
        <v>639</v>
      </c>
      <c r="D1038" t="s">
        <v>695</v>
      </c>
      <c r="E1038" t="s">
        <v>652</v>
      </c>
      <c r="F1038">
        <v>528004120010</v>
      </c>
      <c r="G1038" t="s">
        <v>653</v>
      </c>
      <c r="H1038">
        <v>583590</v>
      </c>
      <c r="I1038" t="s">
        <v>170</v>
      </c>
      <c r="J1038">
        <v>202203</v>
      </c>
      <c r="K1038">
        <v>44644</v>
      </c>
      <c r="L1038" t="s">
        <v>644</v>
      </c>
      <c r="M1038">
        <v>45168.3</v>
      </c>
      <c r="N1038">
        <v>77.16</v>
      </c>
      <c r="O1038" t="s">
        <v>645</v>
      </c>
      <c r="P1038" s="428">
        <v>68.855000000000004</v>
      </c>
      <c r="Q1038">
        <v>12676380</v>
      </c>
      <c r="R1038" t="s">
        <v>654</v>
      </c>
      <c r="S1038" t="s">
        <v>951</v>
      </c>
      <c r="T1038" t="s">
        <v>1486</v>
      </c>
    </row>
    <row r="1039" spans="1:20" x14ac:dyDescent="0.25">
      <c r="A1039" t="s">
        <v>637</v>
      </c>
      <c r="B1039" t="s">
        <v>659</v>
      </c>
      <c r="C1039" t="s">
        <v>639</v>
      </c>
      <c r="D1039" t="s">
        <v>663</v>
      </c>
      <c r="E1039" t="s">
        <v>652</v>
      </c>
      <c r="F1039">
        <v>528004120010</v>
      </c>
      <c r="G1039" t="s">
        <v>653</v>
      </c>
      <c r="H1039">
        <v>583591</v>
      </c>
      <c r="I1039" t="s">
        <v>172</v>
      </c>
      <c r="J1039">
        <v>202203</v>
      </c>
      <c r="K1039">
        <v>44645</v>
      </c>
      <c r="L1039" t="s">
        <v>644</v>
      </c>
      <c r="M1039">
        <v>36603.199999999997</v>
      </c>
      <c r="N1039">
        <v>62.53</v>
      </c>
      <c r="O1039" t="s">
        <v>645</v>
      </c>
      <c r="P1039" s="428">
        <v>55.798999999999999</v>
      </c>
      <c r="Q1039">
        <v>12676380</v>
      </c>
      <c r="R1039" t="s">
        <v>654</v>
      </c>
      <c r="S1039" t="s">
        <v>664</v>
      </c>
      <c r="T1039" t="s">
        <v>1487</v>
      </c>
    </row>
    <row r="1040" spans="1:20" x14ac:dyDescent="0.25">
      <c r="A1040" t="s">
        <v>637</v>
      </c>
      <c r="B1040" t="s">
        <v>732</v>
      </c>
      <c r="C1040" t="s">
        <v>639</v>
      </c>
      <c r="D1040" t="s">
        <v>640</v>
      </c>
      <c r="E1040" t="s">
        <v>641</v>
      </c>
      <c r="F1040">
        <v>528004120002</v>
      </c>
      <c r="G1040" t="s">
        <v>642</v>
      </c>
      <c r="H1040">
        <v>583145</v>
      </c>
      <c r="I1040" t="s">
        <v>643</v>
      </c>
      <c r="J1040">
        <v>202203</v>
      </c>
      <c r="K1040">
        <v>44645</v>
      </c>
      <c r="L1040" t="s">
        <v>727</v>
      </c>
      <c r="M1040">
        <v>35.799999999999997</v>
      </c>
      <c r="N1040">
        <v>35.799999999999997</v>
      </c>
      <c r="O1040" t="s">
        <v>645</v>
      </c>
      <c r="P1040" s="428">
        <v>31.946999999999999</v>
      </c>
      <c r="Q1040">
        <v>12673881</v>
      </c>
      <c r="R1040" t="s">
        <v>646</v>
      </c>
      <c r="S1040">
        <v>9982557</v>
      </c>
      <c r="T1040" t="s">
        <v>738</v>
      </c>
    </row>
    <row r="1041" spans="1:20" x14ac:dyDescent="0.25">
      <c r="A1041" t="s">
        <v>637</v>
      </c>
      <c r="B1041" t="s">
        <v>732</v>
      </c>
      <c r="C1041" t="s">
        <v>639</v>
      </c>
      <c r="D1041" t="s">
        <v>640</v>
      </c>
      <c r="E1041" t="s">
        <v>648</v>
      </c>
      <c r="F1041">
        <v>528004120002</v>
      </c>
      <c r="G1041" t="s">
        <v>642</v>
      </c>
      <c r="H1041">
        <v>583144</v>
      </c>
      <c r="I1041" t="s">
        <v>40</v>
      </c>
      <c r="J1041">
        <v>202203</v>
      </c>
      <c r="K1041">
        <v>44645</v>
      </c>
      <c r="L1041" t="s">
        <v>727</v>
      </c>
      <c r="M1041">
        <v>37.5</v>
      </c>
      <c r="N1041">
        <v>37.5</v>
      </c>
      <c r="O1041" t="s">
        <v>645</v>
      </c>
      <c r="P1041" s="428">
        <v>33.463999999999999</v>
      </c>
      <c r="Q1041">
        <v>12673881</v>
      </c>
      <c r="R1041" t="s">
        <v>646</v>
      </c>
      <c r="S1041">
        <v>9985201</v>
      </c>
      <c r="T1041" t="s">
        <v>734</v>
      </c>
    </row>
    <row r="1042" spans="1:20" x14ac:dyDescent="0.25">
      <c r="A1042" t="s">
        <v>637</v>
      </c>
      <c r="B1042" t="s">
        <v>736</v>
      </c>
      <c r="C1042" t="s">
        <v>639</v>
      </c>
      <c r="D1042" t="s">
        <v>640</v>
      </c>
      <c r="E1042" t="s">
        <v>641</v>
      </c>
      <c r="F1042">
        <v>528004120002</v>
      </c>
      <c r="G1042" t="s">
        <v>642</v>
      </c>
      <c r="H1042">
        <v>583145</v>
      </c>
      <c r="I1042" t="s">
        <v>643</v>
      </c>
      <c r="J1042">
        <v>202203</v>
      </c>
      <c r="K1042">
        <v>44645</v>
      </c>
      <c r="L1042" t="s">
        <v>727</v>
      </c>
      <c r="M1042">
        <v>20.07</v>
      </c>
      <c r="N1042">
        <v>20.07</v>
      </c>
      <c r="O1042" t="s">
        <v>645</v>
      </c>
      <c r="P1042" s="428">
        <v>17.91</v>
      </c>
      <c r="Q1042">
        <v>12673881</v>
      </c>
      <c r="R1042" t="s">
        <v>646</v>
      </c>
      <c r="S1042">
        <v>9982557</v>
      </c>
      <c r="T1042" t="s">
        <v>737</v>
      </c>
    </row>
    <row r="1043" spans="1:20" x14ac:dyDescent="0.25">
      <c r="A1043" t="s">
        <v>637</v>
      </c>
      <c r="B1043" t="s">
        <v>732</v>
      </c>
      <c r="C1043" t="s">
        <v>639</v>
      </c>
      <c r="D1043" t="s">
        <v>640</v>
      </c>
      <c r="E1043" t="s">
        <v>641</v>
      </c>
      <c r="F1043">
        <v>528004120002</v>
      </c>
      <c r="G1043" t="s">
        <v>642</v>
      </c>
      <c r="H1043">
        <v>583145</v>
      </c>
      <c r="I1043" t="s">
        <v>643</v>
      </c>
      <c r="J1043">
        <v>202203</v>
      </c>
      <c r="K1043">
        <v>44645</v>
      </c>
      <c r="L1043" t="s">
        <v>727</v>
      </c>
      <c r="M1043">
        <v>8.66</v>
      </c>
      <c r="N1043">
        <v>8.66</v>
      </c>
      <c r="O1043" t="s">
        <v>645</v>
      </c>
      <c r="P1043" s="428">
        <v>7.7279999999999998</v>
      </c>
      <c r="Q1043">
        <v>12673881</v>
      </c>
      <c r="R1043" t="s">
        <v>646</v>
      </c>
      <c r="S1043">
        <v>9982557</v>
      </c>
      <c r="T1043" t="s">
        <v>733</v>
      </c>
    </row>
    <row r="1044" spans="1:20" x14ac:dyDescent="0.25">
      <c r="A1044" t="s">
        <v>637</v>
      </c>
      <c r="B1044" t="s">
        <v>732</v>
      </c>
      <c r="C1044" t="s">
        <v>639</v>
      </c>
      <c r="D1044" t="s">
        <v>640</v>
      </c>
      <c r="E1044" t="s">
        <v>648</v>
      </c>
      <c r="F1044">
        <v>528004120002</v>
      </c>
      <c r="G1044" t="s">
        <v>642</v>
      </c>
      <c r="H1044">
        <v>583144</v>
      </c>
      <c r="I1044" t="s">
        <v>40</v>
      </c>
      <c r="J1044">
        <v>202203</v>
      </c>
      <c r="K1044">
        <v>44645</v>
      </c>
      <c r="L1044" t="s">
        <v>727</v>
      </c>
      <c r="M1044">
        <v>89.29</v>
      </c>
      <c r="N1044">
        <v>89.29</v>
      </c>
      <c r="O1044" t="s">
        <v>645</v>
      </c>
      <c r="P1044" s="428">
        <v>79.679000000000002</v>
      </c>
      <c r="Q1044">
        <v>12673881</v>
      </c>
      <c r="R1044" t="s">
        <v>646</v>
      </c>
      <c r="S1044">
        <v>9985201</v>
      </c>
      <c r="T1044" t="s">
        <v>740</v>
      </c>
    </row>
    <row r="1045" spans="1:20" x14ac:dyDescent="0.25">
      <c r="A1045" t="s">
        <v>637</v>
      </c>
      <c r="B1045" t="s">
        <v>732</v>
      </c>
      <c r="C1045" t="s">
        <v>639</v>
      </c>
      <c r="D1045" t="s">
        <v>640</v>
      </c>
      <c r="E1045" t="s">
        <v>648</v>
      </c>
      <c r="F1045">
        <v>528004120002</v>
      </c>
      <c r="G1045" t="s">
        <v>642</v>
      </c>
      <c r="H1045">
        <v>583144</v>
      </c>
      <c r="I1045" t="s">
        <v>40</v>
      </c>
      <c r="J1045">
        <v>202203</v>
      </c>
      <c r="K1045">
        <v>44645</v>
      </c>
      <c r="L1045" t="s">
        <v>727</v>
      </c>
      <c r="M1045">
        <v>9.07</v>
      </c>
      <c r="N1045">
        <v>9.07</v>
      </c>
      <c r="O1045" t="s">
        <v>645</v>
      </c>
      <c r="P1045" s="428">
        <v>8.0939999999999994</v>
      </c>
      <c r="Q1045">
        <v>12673881</v>
      </c>
      <c r="R1045" t="s">
        <v>646</v>
      </c>
      <c r="S1045">
        <v>9985201</v>
      </c>
      <c r="T1045" t="s">
        <v>739</v>
      </c>
    </row>
    <row r="1046" spans="1:20" x14ac:dyDescent="0.25">
      <c r="A1046" t="s">
        <v>637</v>
      </c>
      <c r="B1046" t="s">
        <v>730</v>
      </c>
      <c r="C1046" t="s">
        <v>639</v>
      </c>
      <c r="D1046" t="s">
        <v>640</v>
      </c>
      <c r="E1046" t="s">
        <v>641</v>
      </c>
      <c r="F1046">
        <v>528004120002</v>
      </c>
      <c r="G1046" t="s">
        <v>642</v>
      </c>
      <c r="H1046">
        <v>583145</v>
      </c>
      <c r="I1046" t="s">
        <v>643</v>
      </c>
      <c r="J1046">
        <v>202203</v>
      </c>
      <c r="K1046">
        <v>44645</v>
      </c>
      <c r="L1046" t="s">
        <v>727</v>
      </c>
      <c r="M1046">
        <v>5.0199999999999996</v>
      </c>
      <c r="N1046">
        <v>5.0199999999999996</v>
      </c>
      <c r="O1046" t="s">
        <v>645</v>
      </c>
      <c r="P1046" s="428">
        <v>4.4800000000000004</v>
      </c>
      <c r="Q1046">
        <v>12673881</v>
      </c>
      <c r="R1046" t="s">
        <v>646</v>
      </c>
      <c r="S1046">
        <v>9982557</v>
      </c>
      <c r="T1046" t="s">
        <v>731</v>
      </c>
    </row>
    <row r="1047" spans="1:20" x14ac:dyDescent="0.25">
      <c r="A1047" t="s">
        <v>637</v>
      </c>
      <c r="B1047" t="s">
        <v>736</v>
      </c>
      <c r="C1047" t="s">
        <v>639</v>
      </c>
      <c r="D1047" t="s">
        <v>640</v>
      </c>
      <c r="E1047" t="s">
        <v>648</v>
      </c>
      <c r="F1047">
        <v>528004120002</v>
      </c>
      <c r="G1047" t="s">
        <v>642</v>
      </c>
      <c r="H1047">
        <v>583144</v>
      </c>
      <c r="I1047" t="s">
        <v>40</v>
      </c>
      <c r="J1047">
        <v>202203</v>
      </c>
      <c r="K1047">
        <v>44645</v>
      </c>
      <c r="L1047" t="s">
        <v>727</v>
      </c>
      <c r="M1047">
        <v>22.32</v>
      </c>
      <c r="N1047">
        <v>22.32</v>
      </c>
      <c r="O1047" t="s">
        <v>645</v>
      </c>
      <c r="P1047" s="428">
        <v>19.917999999999999</v>
      </c>
      <c r="Q1047">
        <v>12673881</v>
      </c>
      <c r="R1047" t="s">
        <v>646</v>
      </c>
      <c r="S1047">
        <v>9985201</v>
      </c>
      <c r="T1047" t="s">
        <v>741</v>
      </c>
    </row>
    <row r="1048" spans="1:20" x14ac:dyDescent="0.25">
      <c r="A1048" t="s">
        <v>637</v>
      </c>
      <c r="B1048" t="s">
        <v>730</v>
      </c>
      <c r="C1048" t="s">
        <v>639</v>
      </c>
      <c r="D1048" t="s">
        <v>640</v>
      </c>
      <c r="E1048" t="s">
        <v>648</v>
      </c>
      <c r="F1048">
        <v>528004120002</v>
      </c>
      <c r="G1048" t="s">
        <v>642</v>
      </c>
      <c r="H1048">
        <v>583144</v>
      </c>
      <c r="I1048" t="s">
        <v>40</v>
      </c>
      <c r="J1048">
        <v>202203</v>
      </c>
      <c r="K1048">
        <v>44645</v>
      </c>
      <c r="L1048" t="s">
        <v>727</v>
      </c>
      <c r="M1048">
        <v>5.58</v>
      </c>
      <c r="N1048">
        <v>5.58</v>
      </c>
      <c r="O1048" t="s">
        <v>645</v>
      </c>
      <c r="P1048" s="428">
        <v>4.9790000000000001</v>
      </c>
      <c r="Q1048">
        <v>12673881</v>
      </c>
      <c r="R1048" t="s">
        <v>646</v>
      </c>
      <c r="S1048">
        <v>9985201</v>
      </c>
      <c r="T1048" t="s">
        <v>735</v>
      </c>
    </row>
    <row r="1049" spans="1:20" x14ac:dyDescent="0.25">
      <c r="A1049" t="s">
        <v>637</v>
      </c>
      <c r="B1049" t="s">
        <v>726</v>
      </c>
      <c r="C1049" t="s">
        <v>639</v>
      </c>
      <c r="D1049" t="s">
        <v>640</v>
      </c>
      <c r="E1049" t="s">
        <v>641</v>
      </c>
      <c r="F1049">
        <v>528004120002</v>
      </c>
      <c r="G1049" t="s">
        <v>642</v>
      </c>
      <c r="H1049">
        <v>856780</v>
      </c>
      <c r="I1049" t="s">
        <v>475</v>
      </c>
      <c r="J1049">
        <v>202203</v>
      </c>
      <c r="K1049">
        <v>44645</v>
      </c>
      <c r="L1049" t="s">
        <v>727</v>
      </c>
      <c r="M1049">
        <v>211.86</v>
      </c>
      <c r="N1049">
        <v>211.86</v>
      </c>
      <c r="O1049" t="s">
        <v>645</v>
      </c>
      <c r="P1049" s="428">
        <v>189.05600000000001</v>
      </c>
      <c r="Q1049">
        <v>30490583</v>
      </c>
      <c r="R1049" t="s">
        <v>646</v>
      </c>
      <c r="S1049">
        <v>9980783</v>
      </c>
      <c r="T1049" t="s">
        <v>1492</v>
      </c>
    </row>
    <row r="1050" spans="1:20" x14ac:dyDescent="0.25">
      <c r="A1050" t="s">
        <v>637</v>
      </c>
      <c r="B1050" t="s">
        <v>732</v>
      </c>
      <c r="C1050" t="s">
        <v>639</v>
      </c>
      <c r="D1050" t="s">
        <v>640</v>
      </c>
      <c r="E1050" t="s">
        <v>641</v>
      </c>
      <c r="F1050">
        <v>528004120002</v>
      </c>
      <c r="G1050" t="s">
        <v>642</v>
      </c>
      <c r="H1050">
        <v>856780</v>
      </c>
      <c r="I1050" t="s">
        <v>475</v>
      </c>
      <c r="J1050">
        <v>202203</v>
      </c>
      <c r="K1050">
        <v>44645</v>
      </c>
      <c r="L1050" t="s">
        <v>727</v>
      </c>
      <c r="M1050">
        <v>8.61</v>
      </c>
      <c r="N1050">
        <v>8.61</v>
      </c>
      <c r="O1050" t="s">
        <v>645</v>
      </c>
      <c r="P1050" s="428">
        <v>7.6829999999999998</v>
      </c>
      <c r="Q1050">
        <v>30490583</v>
      </c>
      <c r="R1050" t="s">
        <v>646</v>
      </c>
      <c r="S1050">
        <v>9980783</v>
      </c>
      <c r="T1050" t="s">
        <v>1490</v>
      </c>
    </row>
    <row r="1051" spans="1:20" x14ac:dyDescent="0.25">
      <c r="A1051" t="s">
        <v>637</v>
      </c>
      <c r="B1051" t="s">
        <v>736</v>
      </c>
      <c r="C1051" t="s">
        <v>639</v>
      </c>
      <c r="D1051" t="s">
        <v>640</v>
      </c>
      <c r="E1051" t="s">
        <v>641</v>
      </c>
      <c r="F1051">
        <v>528004120002</v>
      </c>
      <c r="G1051" t="s">
        <v>642</v>
      </c>
      <c r="H1051">
        <v>856780</v>
      </c>
      <c r="I1051" t="s">
        <v>475</v>
      </c>
      <c r="J1051">
        <v>202203</v>
      </c>
      <c r="K1051">
        <v>44645</v>
      </c>
      <c r="L1051" t="s">
        <v>727</v>
      </c>
      <c r="M1051">
        <v>21.19</v>
      </c>
      <c r="N1051">
        <v>21.19</v>
      </c>
      <c r="O1051" t="s">
        <v>645</v>
      </c>
      <c r="P1051" s="428">
        <v>18.908999999999999</v>
      </c>
      <c r="Q1051">
        <v>30490583</v>
      </c>
      <c r="R1051" t="s">
        <v>646</v>
      </c>
      <c r="S1051">
        <v>9980783</v>
      </c>
      <c r="T1051" t="s">
        <v>1491</v>
      </c>
    </row>
    <row r="1052" spans="1:20" x14ac:dyDescent="0.25">
      <c r="A1052" t="s">
        <v>637</v>
      </c>
      <c r="B1052" t="s">
        <v>732</v>
      </c>
      <c r="C1052" t="s">
        <v>639</v>
      </c>
      <c r="D1052" t="s">
        <v>640</v>
      </c>
      <c r="E1052" t="s">
        <v>641</v>
      </c>
      <c r="F1052">
        <v>528004120002</v>
      </c>
      <c r="G1052" t="s">
        <v>642</v>
      </c>
      <c r="H1052">
        <v>856780</v>
      </c>
      <c r="I1052" t="s">
        <v>475</v>
      </c>
      <c r="J1052">
        <v>202203</v>
      </c>
      <c r="K1052">
        <v>44645</v>
      </c>
      <c r="L1052" t="s">
        <v>727</v>
      </c>
      <c r="M1052">
        <v>35.590000000000003</v>
      </c>
      <c r="N1052">
        <v>35.590000000000003</v>
      </c>
      <c r="O1052" t="s">
        <v>645</v>
      </c>
      <c r="P1052" s="428">
        <v>31.759</v>
      </c>
      <c r="Q1052">
        <v>30490583</v>
      </c>
      <c r="R1052" t="s">
        <v>646</v>
      </c>
      <c r="S1052">
        <v>9980783</v>
      </c>
      <c r="T1052" t="s">
        <v>1488</v>
      </c>
    </row>
    <row r="1053" spans="1:20" x14ac:dyDescent="0.25">
      <c r="A1053" t="s">
        <v>637</v>
      </c>
      <c r="B1053" t="s">
        <v>730</v>
      </c>
      <c r="C1053" t="s">
        <v>639</v>
      </c>
      <c r="D1053" t="s">
        <v>640</v>
      </c>
      <c r="E1053" t="s">
        <v>641</v>
      </c>
      <c r="F1053">
        <v>528004120002</v>
      </c>
      <c r="G1053" t="s">
        <v>642</v>
      </c>
      <c r="H1053">
        <v>856780</v>
      </c>
      <c r="I1053" t="s">
        <v>475</v>
      </c>
      <c r="J1053">
        <v>202203</v>
      </c>
      <c r="K1053">
        <v>44645</v>
      </c>
      <c r="L1053" t="s">
        <v>727</v>
      </c>
      <c r="M1053">
        <v>5.3</v>
      </c>
      <c r="N1053">
        <v>5.3</v>
      </c>
      <c r="O1053" t="s">
        <v>645</v>
      </c>
      <c r="P1053" s="428">
        <v>4.7300000000000004</v>
      </c>
      <c r="Q1053">
        <v>30490583</v>
      </c>
      <c r="R1053" t="s">
        <v>646</v>
      </c>
      <c r="S1053">
        <v>9980783</v>
      </c>
      <c r="T1053" t="s">
        <v>1489</v>
      </c>
    </row>
    <row r="1054" spans="1:20" x14ac:dyDescent="0.25">
      <c r="A1054" t="s">
        <v>637</v>
      </c>
      <c r="B1054" t="s">
        <v>726</v>
      </c>
      <c r="C1054" t="s">
        <v>639</v>
      </c>
      <c r="D1054" t="s">
        <v>640</v>
      </c>
      <c r="E1054" t="s">
        <v>648</v>
      </c>
      <c r="F1054">
        <v>528004120002</v>
      </c>
      <c r="G1054" t="s">
        <v>642</v>
      </c>
      <c r="H1054">
        <v>583144</v>
      </c>
      <c r="I1054" t="s">
        <v>40</v>
      </c>
      <c r="J1054">
        <v>202203</v>
      </c>
      <c r="K1054">
        <v>44645</v>
      </c>
      <c r="L1054" t="s">
        <v>727</v>
      </c>
      <c r="M1054">
        <v>223.21</v>
      </c>
      <c r="N1054">
        <v>223.21</v>
      </c>
      <c r="O1054" t="s">
        <v>645</v>
      </c>
      <c r="P1054" s="428">
        <v>199.184</v>
      </c>
      <c r="Q1054">
        <v>12673881</v>
      </c>
      <c r="R1054" t="s">
        <v>646</v>
      </c>
      <c r="S1054">
        <v>9985201</v>
      </c>
      <c r="T1054" t="s">
        <v>729</v>
      </c>
    </row>
    <row r="1055" spans="1:20" x14ac:dyDescent="0.25">
      <c r="A1055" t="s">
        <v>637</v>
      </c>
      <c r="B1055" t="s">
        <v>726</v>
      </c>
      <c r="C1055" t="s">
        <v>639</v>
      </c>
      <c r="D1055" t="s">
        <v>640</v>
      </c>
      <c r="E1055" t="s">
        <v>641</v>
      </c>
      <c r="F1055">
        <v>528004120002</v>
      </c>
      <c r="G1055" t="s">
        <v>642</v>
      </c>
      <c r="H1055">
        <v>583145</v>
      </c>
      <c r="I1055" t="s">
        <v>643</v>
      </c>
      <c r="J1055">
        <v>202203</v>
      </c>
      <c r="K1055">
        <v>44645</v>
      </c>
      <c r="L1055" t="s">
        <v>727</v>
      </c>
      <c r="M1055">
        <v>200.68</v>
      </c>
      <c r="N1055">
        <v>200.68</v>
      </c>
      <c r="O1055" t="s">
        <v>645</v>
      </c>
      <c r="P1055" s="428">
        <v>179.07900000000001</v>
      </c>
      <c r="Q1055">
        <v>12673881</v>
      </c>
      <c r="R1055" t="s">
        <v>646</v>
      </c>
      <c r="S1055">
        <v>9982557</v>
      </c>
      <c r="T1055" t="s">
        <v>728</v>
      </c>
    </row>
    <row r="1056" spans="1:20" x14ac:dyDescent="0.25">
      <c r="A1056" t="s">
        <v>637</v>
      </c>
      <c r="B1056" t="s">
        <v>638</v>
      </c>
      <c r="C1056" t="s">
        <v>639</v>
      </c>
      <c r="D1056" t="s">
        <v>640</v>
      </c>
      <c r="E1056" t="s">
        <v>641</v>
      </c>
      <c r="F1056">
        <v>528004120002</v>
      </c>
      <c r="G1056" t="s">
        <v>642</v>
      </c>
      <c r="H1056">
        <v>856780</v>
      </c>
      <c r="I1056" t="s">
        <v>475</v>
      </c>
      <c r="J1056">
        <v>202203</v>
      </c>
      <c r="K1056">
        <v>44648</v>
      </c>
      <c r="L1056" t="s">
        <v>644</v>
      </c>
      <c r="M1056">
        <v>12454.44</v>
      </c>
      <c r="N1056">
        <v>21.28</v>
      </c>
      <c r="O1056" t="s">
        <v>645</v>
      </c>
      <c r="P1056" s="428">
        <v>18.989000000000001</v>
      </c>
      <c r="Q1056">
        <v>30490583</v>
      </c>
      <c r="R1056" t="s">
        <v>646</v>
      </c>
      <c r="S1056">
        <v>9980783</v>
      </c>
      <c r="T1056" t="s">
        <v>1493</v>
      </c>
    </row>
    <row r="1057" spans="1:20" x14ac:dyDescent="0.25">
      <c r="A1057" t="s">
        <v>637</v>
      </c>
      <c r="B1057" t="s">
        <v>821</v>
      </c>
      <c r="C1057" t="s">
        <v>639</v>
      </c>
      <c r="D1057" t="s">
        <v>695</v>
      </c>
      <c r="E1057" t="s">
        <v>704</v>
      </c>
      <c r="F1057">
        <v>528004120032</v>
      </c>
      <c r="G1057" t="s">
        <v>812</v>
      </c>
      <c r="H1057">
        <v>583631</v>
      </c>
      <c r="I1057" t="s">
        <v>333</v>
      </c>
      <c r="J1057">
        <v>202203</v>
      </c>
      <c r="K1057">
        <v>44648</v>
      </c>
      <c r="L1057" t="s">
        <v>644</v>
      </c>
      <c r="M1057">
        <v>120000</v>
      </c>
      <c r="N1057">
        <v>205</v>
      </c>
      <c r="O1057" t="s">
        <v>645</v>
      </c>
      <c r="P1057" s="428">
        <v>182.934</v>
      </c>
      <c r="Q1057">
        <v>30487369</v>
      </c>
      <c r="T1057" t="s">
        <v>1497</v>
      </c>
    </row>
    <row r="1058" spans="1:20" x14ac:dyDescent="0.25">
      <c r="A1058" t="s">
        <v>637</v>
      </c>
      <c r="B1058" t="s">
        <v>821</v>
      </c>
      <c r="C1058" t="s">
        <v>639</v>
      </c>
      <c r="D1058" t="s">
        <v>695</v>
      </c>
      <c r="E1058" t="s">
        <v>704</v>
      </c>
      <c r="F1058">
        <v>528004120032</v>
      </c>
      <c r="G1058" t="s">
        <v>812</v>
      </c>
      <c r="H1058">
        <v>583631</v>
      </c>
      <c r="I1058" t="s">
        <v>333</v>
      </c>
      <c r="J1058">
        <v>202203</v>
      </c>
      <c r="K1058">
        <v>44648</v>
      </c>
      <c r="L1058" t="s">
        <v>644</v>
      </c>
      <c r="M1058">
        <v>440000</v>
      </c>
      <c r="N1058">
        <v>751.68</v>
      </c>
      <c r="O1058" t="s">
        <v>645</v>
      </c>
      <c r="P1058" s="428">
        <v>670.77200000000005</v>
      </c>
      <c r="Q1058">
        <v>30487369</v>
      </c>
      <c r="T1058" t="s">
        <v>1494</v>
      </c>
    </row>
    <row r="1059" spans="1:20" x14ac:dyDescent="0.25">
      <c r="A1059" t="s">
        <v>637</v>
      </c>
      <c r="B1059" t="s">
        <v>821</v>
      </c>
      <c r="C1059" t="s">
        <v>639</v>
      </c>
      <c r="D1059" t="s">
        <v>695</v>
      </c>
      <c r="E1059" t="s">
        <v>704</v>
      </c>
      <c r="F1059">
        <v>528004120032</v>
      </c>
      <c r="G1059" t="s">
        <v>812</v>
      </c>
      <c r="H1059">
        <v>583631</v>
      </c>
      <c r="I1059" t="s">
        <v>333</v>
      </c>
      <c r="J1059">
        <v>202203</v>
      </c>
      <c r="K1059">
        <v>44648</v>
      </c>
      <c r="L1059" t="s">
        <v>644</v>
      </c>
      <c r="M1059">
        <v>10000</v>
      </c>
      <c r="N1059">
        <v>17.079999999999998</v>
      </c>
      <c r="O1059" t="s">
        <v>645</v>
      </c>
      <c r="P1059" s="428">
        <v>15.242000000000001</v>
      </c>
      <c r="Q1059">
        <v>30487369</v>
      </c>
      <c r="T1059" t="s">
        <v>1495</v>
      </c>
    </row>
    <row r="1060" spans="1:20" x14ac:dyDescent="0.25">
      <c r="A1060" t="s">
        <v>637</v>
      </c>
      <c r="B1060" t="s">
        <v>821</v>
      </c>
      <c r="C1060" t="s">
        <v>639</v>
      </c>
      <c r="D1060" t="s">
        <v>695</v>
      </c>
      <c r="E1060" t="s">
        <v>704</v>
      </c>
      <c r="F1060">
        <v>528004120032</v>
      </c>
      <c r="G1060" t="s">
        <v>812</v>
      </c>
      <c r="H1060">
        <v>583631</v>
      </c>
      <c r="I1060" t="s">
        <v>333</v>
      </c>
      <c r="J1060">
        <v>202203</v>
      </c>
      <c r="K1060">
        <v>44648</v>
      </c>
      <c r="L1060" t="s">
        <v>644</v>
      </c>
      <c r="M1060">
        <v>600000</v>
      </c>
      <c r="N1060">
        <v>1025.02</v>
      </c>
      <c r="O1060" t="s">
        <v>645</v>
      </c>
      <c r="P1060" s="428">
        <v>914.69</v>
      </c>
      <c r="Q1060">
        <v>30487369</v>
      </c>
      <c r="T1060" t="s">
        <v>1496</v>
      </c>
    </row>
    <row r="1061" spans="1:20" x14ac:dyDescent="0.25">
      <c r="A1061" t="s">
        <v>637</v>
      </c>
      <c r="B1061" t="s">
        <v>821</v>
      </c>
      <c r="C1061" t="s">
        <v>639</v>
      </c>
      <c r="D1061" t="s">
        <v>695</v>
      </c>
      <c r="E1061" t="s">
        <v>704</v>
      </c>
      <c r="F1061">
        <v>528004120032</v>
      </c>
      <c r="G1061" t="s">
        <v>812</v>
      </c>
      <c r="H1061">
        <v>583631</v>
      </c>
      <c r="I1061" t="s">
        <v>333</v>
      </c>
      <c r="J1061">
        <v>202203</v>
      </c>
      <c r="K1061">
        <v>44648</v>
      </c>
      <c r="L1061" t="s">
        <v>644</v>
      </c>
      <c r="M1061">
        <v>280000</v>
      </c>
      <c r="N1061">
        <v>478.34</v>
      </c>
      <c r="O1061" t="s">
        <v>645</v>
      </c>
      <c r="P1061" s="428">
        <v>426.85300000000001</v>
      </c>
      <c r="Q1061">
        <v>30487369</v>
      </c>
      <c r="T1061" t="s">
        <v>1498</v>
      </c>
    </row>
    <row r="1062" spans="1:20" x14ac:dyDescent="0.25">
      <c r="A1062" t="s">
        <v>637</v>
      </c>
      <c r="B1062" t="s">
        <v>821</v>
      </c>
      <c r="C1062" t="s">
        <v>639</v>
      </c>
      <c r="D1062" t="s">
        <v>695</v>
      </c>
      <c r="E1062" t="s">
        <v>704</v>
      </c>
      <c r="F1062">
        <v>528004120032</v>
      </c>
      <c r="G1062" t="s">
        <v>812</v>
      </c>
      <c r="H1062">
        <v>583631</v>
      </c>
      <c r="I1062" t="s">
        <v>333</v>
      </c>
      <c r="J1062">
        <v>202203</v>
      </c>
      <c r="K1062">
        <v>44648</v>
      </c>
      <c r="L1062" t="s">
        <v>644</v>
      </c>
      <c r="M1062">
        <v>120000</v>
      </c>
      <c r="N1062">
        <v>205</v>
      </c>
      <c r="O1062" t="s">
        <v>645</v>
      </c>
      <c r="P1062" s="428">
        <v>182.934</v>
      </c>
      <c r="Q1062">
        <v>30487369</v>
      </c>
      <c r="T1062" t="s">
        <v>1499</v>
      </c>
    </row>
    <row r="1063" spans="1:20" x14ac:dyDescent="0.25">
      <c r="A1063" t="s">
        <v>637</v>
      </c>
      <c r="B1063" t="s">
        <v>821</v>
      </c>
      <c r="C1063" t="s">
        <v>639</v>
      </c>
      <c r="D1063" t="s">
        <v>695</v>
      </c>
      <c r="E1063" t="s">
        <v>704</v>
      </c>
      <c r="F1063">
        <v>528004120032</v>
      </c>
      <c r="G1063" t="s">
        <v>812</v>
      </c>
      <c r="H1063">
        <v>583631</v>
      </c>
      <c r="I1063" t="s">
        <v>333</v>
      </c>
      <c r="J1063">
        <v>202203</v>
      </c>
      <c r="K1063">
        <v>44648</v>
      </c>
      <c r="L1063" t="s">
        <v>644</v>
      </c>
      <c r="M1063">
        <v>40000</v>
      </c>
      <c r="N1063">
        <v>68.33</v>
      </c>
      <c r="O1063" t="s">
        <v>645</v>
      </c>
      <c r="P1063" s="428">
        <v>60.975000000000001</v>
      </c>
      <c r="Q1063">
        <v>30487369</v>
      </c>
      <c r="T1063" t="s">
        <v>1500</v>
      </c>
    </row>
    <row r="1064" spans="1:20" x14ac:dyDescent="0.25">
      <c r="A1064" t="s">
        <v>637</v>
      </c>
      <c r="B1064" t="s">
        <v>821</v>
      </c>
      <c r="C1064" t="s">
        <v>639</v>
      </c>
      <c r="D1064" t="s">
        <v>695</v>
      </c>
      <c r="E1064" t="s">
        <v>704</v>
      </c>
      <c r="F1064">
        <v>528004120032</v>
      </c>
      <c r="G1064" t="s">
        <v>812</v>
      </c>
      <c r="H1064">
        <v>583631</v>
      </c>
      <c r="I1064" t="s">
        <v>333</v>
      </c>
      <c r="J1064">
        <v>202203</v>
      </c>
      <c r="K1064">
        <v>44648</v>
      </c>
      <c r="L1064" t="s">
        <v>644</v>
      </c>
      <c r="M1064">
        <v>10000</v>
      </c>
      <c r="N1064">
        <v>17.079999999999998</v>
      </c>
      <c r="O1064" t="s">
        <v>645</v>
      </c>
      <c r="P1064" s="428">
        <v>15.242000000000001</v>
      </c>
      <c r="Q1064">
        <v>30487369</v>
      </c>
      <c r="T1064" t="s">
        <v>1501</v>
      </c>
    </row>
    <row r="1065" spans="1:20" x14ac:dyDescent="0.25">
      <c r="A1065" t="s">
        <v>637</v>
      </c>
      <c r="B1065" t="s">
        <v>638</v>
      </c>
      <c r="C1065" t="s">
        <v>639</v>
      </c>
      <c r="D1065" t="s">
        <v>640</v>
      </c>
      <c r="E1065" t="s">
        <v>667</v>
      </c>
      <c r="F1065">
        <v>528004120002</v>
      </c>
      <c r="G1065" t="s">
        <v>642</v>
      </c>
      <c r="H1065">
        <v>583149</v>
      </c>
      <c r="I1065" t="s">
        <v>680</v>
      </c>
      <c r="J1065">
        <v>202203</v>
      </c>
      <c r="K1065">
        <v>44649</v>
      </c>
      <c r="L1065" t="s">
        <v>644</v>
      </c>
      <c r="M1065">
        <v>30082.55</v>
      </c>
      <c r="N1065">
        <v>51.39</v>
      </c>
      <c r="O1065" t="s">
        <v>645</v>
      </c>
      <c r="P1065" s="428">
        <v>45.859000000000002</v>
      </c>
      <c r="Q1065">
        <v>12673881</v>
      </c>
      <c r="R1065" t="s">
        <v>646</v>
      </c>
      <c r="S1065">
        <v>8540392</v>
      </c>
      <c r="T1065" t="s">
        <v>1502</v>
      </c>
    </row>
    <row r="1066" spans="1:20" x14ac:dyDescent="0.25">
      <c r="A1066" t="s">
        <v>637</v>
      </c>
      <c r="B1066" t="s">
        <v>1504</v>
      </c>
      <c r="C1066" t="s">
        <v>639</v>
      </c>
      <c r="D1066" t="s">
        <v>663</v>
      </c>
      <c r="E1066" t="s">
        <v>704</v>
      </c>
      <c r="F1066">
        <v>528004120003</v>
      </c>
      <c r="G1066" t="s">
        <v>816</v>
      </c>
      <c r="H1066">
        <v>583555</v>
      </c>
      <c r="I1066" t="s">
        <v>70</v>
      </c>
      <c r="J1066">
        <v>202203</v>
      </c>
      <c r="K1066">
        <v>44650</v>
      </c>
      <c r="L1066" t="s">
        <v>644</v>
      </c>
      <c r="M1066">
        <v>300</v>
      </c>
      <c r="N1066">
        <v>0.51</v>
      </c>
      <c r="O1066" t="s">
        <v>645</v>
      </c>
      <c r="P1066" s="428">
        <v>0.45500000000000002</v>
      </c>
      <c r="Q1066">
        <v>30487663</v>
      </c>
      <c r="T1066" t="s">
        <v>1505</v>
      </c>
    </row>
    <row r="1067" spans="1:20" x14ac:dyDescent="0.25">
      <c r="A1067" t="s">
        <v>637</v>
      </c>
      <c r="B1067" t="s">
        <v>1504</v>
      </c>
      <c r="C1067" t="s">
        <v>639</v>
      </c>
      <c r="D1067" t="s">
        <v>663</v>
      </c>
      <c r="E1067" t="s">
        <v>704</v>
      </c>
      <c r="F1067">
        <v>528004120003</v>
      </c>
      <c r="G1067" t="s">
        <v>816</v>
      </c>
      <c r="H1067">
        <v>583555</v>
      </c>
      <c r="I1067" t="s">
        <v>70</v>
      </c>
      <c r="J1067">
        <v>202203</v>
      </c>
      <c r="K1067">
        <v>44650</v>
      </c>
      <c r="L1067" t="s">
        <v>644</v>
      </c>
      <c r="M1067">
        <v>300</v>
      </c>
      <c r="N1067">
        <v>0.51</v>
      </c>
      <c r="O1067" t="s">
        <v>645</v>
      </c>
      <c r="P1067" s="428">
        <v>0.45500000000000002</v>
      </c>
      <c r="Q1067">
        <v>30487663</v>
      </c>
      <c r="T1067" t="s">
        <v>1505</v>
      </c>
    </row>
    <row r="1068" spans="1:20" x14ac:dyDescent="0.25">
      <c r="A1068" t="s">
        <v>637</v>
      </c>
      <c r="B1068" t="s">
        <v>814</v>
      </c>
      <c r="C1068" t="s">
        <v>639</v>
      </c>
      <c r="D1068" t="s">
        <v>663</v>
      </c>
      <c r="E1068" t="s">
        <v>704</v>
      </c>
      <c r="F1068">
        <v>528004120003</v>
      </c>
      <c r="G1068" t="s">
        <v>816</v>
      </c>
      <c r="H1068">
        <v>583560</v>
      </c>
      <c r="I1068" t="s">
        <v>963</v>
      </c>
      <c r="J1068">
        <v>202203</v>
      </c>
      <c r="K1068">
        <v>44650</v>
      </c>
      <c r="L1068" t="s">
        <v>644</v>
      </c>
      <c r="M1068">
        <v>22000</v>
      </c>
      <c r="N1068">
        <v>37.58</v>
      </c>
      <c r="O1068" t="s">
        <v>645</v>
      </c>
      <c r="P1068" s="428">
        <v>33.534999999999997</v>
      </c>
      <c r="Q1068">
        <v>30487663</v>
      </c>
      <c r="T1068" t="s">
        <v>1503</v>
      </c>
    </row>
    <row r="1069" spans="1:20" x14ac:dyDescent="0.25">
      <c r="A1069" t="s">
        <v>637</v>
      </c>
      <c r="B1069" t="s">
        <v>814</v>
      </c>
      <c r="C1069" t="s">
        <v>639</v>
      </c>
      <c r="D1069" t="s">
        <v>663</v>
      </c>
      <c r="E1069" t="s">
        <v>704</v>
      </c>
      <c r="F1069">
        <v>528004120003</v>
      </c>
      <c r="G1069" t="s">
        <v>816</v>
      </c>
      <c r="H1069">
        <v>583560</v>
      </c>
      <c r="I1069" t="s">
        <v>963</v>
      </c>
      <c r="J1069">
        <v>202203</v>
      </c>
      <c r="K1069">
        <v>44650</v>
      </c>
      <c r="L1069" t="s">
        <v>644</v>
      </c>
      <c r="M1069">
        <v>22000</v>
      </c>
      <c r="N1069">
        <v>37.58</v>
      </c>
      <c r="O1069" t="s">
        <v>645</v>
      </c>
      <c r="P1069" s="428">
        <v>33.534999999999997</v>
      </c>
      <c r="Q1069">
        <v>30487663</v>
      </c>
      <c r="T1069" t="s">
        <v>1503</v>
      </c>
    </row>
    <row r="1070" spans="1:20" x14ac:dyDescent="0.25">
      <c r="A1070" t="s">
        <v>637</v>
      </c>
      <c r="B1070" t="s">
        <v>1506</v>
      </c>
      <c r="C1070" t="s">
        <v>639</v>
      </c>
      <c r="D1070" t="s">
        <v>663</v>
      </c>
      <c r="E1070" t="s">
        <v>704</v>
      </c>
      <c r="F1070">
        <v>528004120003</v>
      </c>
      <c r="G1070" t="s">
        <v>816</v>
      </c>
      <c r="H1070">
        <v>583555</v>
      </c>
      <c r="I1070" t="s">
        <v>70</v>
      </c>
      <c r="J1070">
        <v>202203</v>
      </c>
      <c r="K1070">
        <v>44650</v>
      </c>
      <c r="L1070" t="s">
        <v>644</v>
      </c>
      <c r="M1070">
        <v>11500</v>
      </c>
      <c r="N1070">
        <v>19.649999999999999</v>
      </c>
      <c r="O1070" t="s">
        <v>645</v>
      </c>
      <c r="P1070" s="428">
        <v>17.535</v>
      </c>
      <c r="Q1070">
        <v>30487663</v>
      </c>
      <c r="R1070" t="s">
        <v>668</v>
      </c>
      <c r="S1070" t="s">
        <v>1507</v>
      </c>
      <c r="T1070" t="s">
        <v>1508</v>
      </c>
    </row>
    <row r="1071" spans="1:20" x14ac:dyDescent="0.25">
      <c r="A1071" t="s">
        <v>637</v>
      </c>
      <c r="B1071" t="s">
        <v>1506</v>
      </c>
      <c r="C1071" t="s">
        <v>639</v>
      </c>
      <c r="D1071" t="s">
        <v>663</v>
      </c>
      <c r="E1071" t="s">
        <v>704</v>
      </c>
      <c r="F1071">
        <v>528004120003</v>
      </c>
      <c r="G1071" t="s">
        <v>816</v>
      </c>
      <c r="H1071">
        <v>583555</v>
      </c>
      <c r="I1071" t="s">
        <v>70</v>
      </c>
      <c r="J1071">
        <v>202203</v>
      </c>
      <c r="K1071">
        <v>44650</v>
      </c>
      <c r="L1071" t="s">
        <v>644</v>
      </c>
      <c r="M1071">
        <v>11500</v>
      </c>
      <c r="N1071">
        <v>19.649999999999999</v>
      </c>
      <c r="O1071" t="s">
        <v>645</v>
      </c>
      <c r="P1071" s="428">
        <v>17.535</v>
      </c>
      <c r="Q1071">
        <v>30487663</v>
      </c>
      <c r="R1071" t="s">
        <v>668</v>
      </c>
      <c r="S1071" t="s">
        <v>1507</v>
      </c>
      <c r="T1071" t="s">
        <v>1508</v>
      </c>
    </row>
    <row r="1072" spans="1:20" x14ac:dyDescent="0.25">
      <c r="A1072" t="s">
        <v>637</v>
      </c>
      <c r="B1072" t="s">
        <v>1506</v>
      </c>
      <c r="C1072" t="s">
        <v>639</v>
      </c>
      <c r="D1072" t="s">
        <v>695</v>
      </c>
      <c r="E1072" t="s">
        <v>641</v>
      </c>
      <c r="F1072">
        <v>528004120010</v>
      </c>
      <c r="G1072" t="s">
        <v>653</v>
      </c>
      <c r="H1072">
        <v>583600</v>
      </c>
      <c r="I1072" t="s">
        <v>187</v>
      </c>
      <c r="J1072">
        <v>202203</v>
      </c>
      <c r="K1072">
        <v>44651</v>
      </c>
      <c r="L1072" t="s">
        <v>644</v>
      </c>
      <c r="M1072">
        <v>100000</v>
      </c>
      <c r="N1072">
        <v>170.84</v>
      </c>
      <c r="O1072" t="s">
        <v>645</v>
      </c>
      <c r="P1072" s="428">
        <v>152.45099999999999</v>
      </c>
      <c r="Q1072">
        <v>40251956</v>
      </c>
      <c r="R1072" t="s">
        <v>668</v>
      </c>
      <c r="S1072" t="s">
        <v>1537</v>
      </c>
      <c r="T1072" t="s">
        <v>1544</v>
      </c>
    </row>
    <row r="1073" spans="1:20" x14ac:dyDescent="0.25">
      <c r="A1073" t="s">
        <v>637</v>
      </c>
      <c r="B1073" t="s">
        <v>1506</v>
      </c>
      <c r="C1073" t="s">
        <v>639</v>
      </c>
      <c r="D1073" t="s">
        <v>695</v>
      </c>
      <c r="E1073" t="s">
        <v>641</v>
      </c>
      <c r="F1073">
        <v>528004120010</v>
      </c>
      <c r="G1073" t="s">
        <v>653</v>
      </c>
      <c r="H1073">
        <v>583600</v>
      </c>
      <c r="I1073" t="s">
        <v>187</v>
      </c>
      <c r="J1073">
        <v>202203</v>
      </c>
      <c r="K1073">
        <v>44651</v>
      </c>
      <c r="L1073" t="s">
        <v>644</v>
      </c>
      <c r="M1073">
        <v>100000</v>
      </c>
      <c r="N1073">
        <v>170.84</v>
      </c>
      <c r="O1073" t="s">
        <v>645</v>
      </c>
      <c r="P1073" s="428">
        <v>152.45099999999999</v>
      </c>
      <c r="Q1073">
        <v>40251956</v>
      </c>
      <c r="R1073" t="s">
        <v>668</v>
      </c>
      <c r="S1073" t="s">
        <v>1509</v>
      </c>
      <c r="T1073" t="s">
        <v>1510</v>
      </c>
    </row>
    <row r="1074" spans="1:20" x14ac:dyDescent="0.25">
      <c r="A1074" t="s">
        <v>637</v>
      </c>
      <c r="B1074" t="s">
        <v>1525</v>
      </c>
      <c r="C1074" t="s">
        <v>639</v>
      </c>
      <c r="D1074" t="s">
        <v>651</v>
      </c>
      <c r="E1074" t="s">
        <v>667</v>
      </c>
      <c r="F1074">
        <v>528004120010</v>
      </c>
      <c r="G1074" t="s">
        <v>653</v>
      </c>
      <c r="H1074">
        <v>583598</v>
      </c>
      <c r="I1074" t="s">
        <v>179</v>
      </c>
      <c r="J1074">
        <v>202203</v>
      </c>
      <c r="K1074">
        <v>44651</v>
      </c>
      <c r="L1074" t="s">
        <v>644</v>
      </c>
      <c r="M1074">
        <v>302316.67</v>
      </c>
      <c r="N1074">
        <v>516.47</v>
      </c>
      <c r="O1074" t="s">
        <v>645</v>
      </c>
      <c r="P1074" s="428">
        <v>460.87900000000002</v>
      </c>
      <c r="Q1074">
        <v>12677081</v>
      </c>
      <c r="R1074" t="s">
        <v>668</v>
      </c>
      <c r="S1074" t="s">
        <v>1545</v>
      </c>
      <c r="T1074" t="s">
        <v>1546</v>
      </c>
    </row>
    <row r="1075" spans="1:20" x14ac:dyDescent="0.25">
      <c r="A1075" t="s">
        <v>637</v>
      </c>
      <c r="B1075" t="s">
        <v>1525</v>
      </c>
      <c r="C1075" t="s">
        <v>639</v>
      </c>
      <c r="D1075" t="s">
        <v>651</v>
      </c>
      <c r="E1075" t="s">
        <v>667</v>
      </c>
      <c r="F1075">
        <v>528004120010</v>
      </c>
      <c r="G1075" t="s">
        <v>653</v>
      </c>
      <c r="H1075">
        <v>583598</v>
      </c>
      <c r="I1075" t="s">
        <v>179</v>
      </c>
      <c r="J1075">
        <v>202203</v>
      </c>
      <c r="K1075">
        <v>44651</v>
      </c>
      <c r="L1075" t="s">
        <v>644</v>
      </c>
      <c r="M1075">
        <v>302316.67</v>
      </c>
      <c r="N1075">
        <v>516.47</v>
      </c>
      <c r="O1075" t="s">
        <v>645</v>
      </c>
      <c r="P1075" s="428">
        <v>460.87900000000002</v>
      </c>
      <c r="Q1075">
        <v>12677081</v>
      </c>
      <c r="R1075" t="s">
        <v>668</v>
      </c>
      <c r="S1075" t="s">
        <v>1547</v>
      </c>
      <c r="T1075" t="s">
        <v>1548</v>
      </c>
    </row>
    <row r="1076" spans="1:20" x14ac:dyDescent="0.25">
      <c r="A1076" t="s">
        <v>637</v>
      </c>
      <c r="B1076" t="s">
        <v>1525</v>
      </c>
      <c r="C1076" t="s">
        <v>639</v>
      </c>
      <c r="D1076" t="s">
        <v>651</v>
      </c>
      <c r="E1076" t="s">
        <v>667</v>
      </c>
      <c r="F1076">
        <v>528004120010</v>
      </c>
      <c r="G1076" t="s">
        <v>653</v>
      </c>
      <c r="H1076">
        <v>583598</v>
      </c>
      <c r="I1076" t="s">
        <v>179</v>
      </c>
      <c r="J1076">
        <v>202203</v>
      </c>
      <c r="K1076">
        <v>44651</v>
      </c>
      <c r="L1076" t="s">
        <v>644</v>
      </c>
      <c r="M1076">
        <v>302316.67</v>
      </c>
      <c r="N1076">
        <v>516.47</v>
      </c>
      <c r="O1076" t="s">
        <v>645</v>
      </c>
      <c r="P1076" s="428">
        <v>460.87900000000002</v>
      </c>
      <c r="Q1076">
        <v>12677081</v>
      </c>
      <c r="R1076" t="s">
        <v>668</v>
      </c>
      <c r="S1076" t="s">
        <v>1549</v>
      </c>
      <c r="T1076" t="s">
        <v>1550</v>
      </c>
    </row>
    <row r="1077" spans="1:20" x14ac:dyDescent="0.25">
      <c r="A1077" t="s">
        <v>637</v>
      </c>
      <c r="B1077" t="s">
        <v>1525</v>
      </c>
      <c r="C1077" t="s">
        <v>639</v>
      </c>
      <c r="D1077" t="s">
        <v>651</v>
      </c>
      <c r="E1077" t="s">
        <v>667</v>
      </c>
      <c r="F1077">
        <v>528004120010</v>
      </c>
      <c r="G1077" t="s">
        <v>653</v>
      </c>
      <c r="H1077">
        <v>583595</v>
      </c>
      <c r="I1077" t="s">
        <v>179</v>
      </c>
      <c r="J1077">
        <v>202203</v>
      </c>
      <c r="K1077">
        <v>44651</v>
      </c>
      <c r="L1077" t="s">
        <v>644</v>
      </c>
      <c r="M1077">
        <v>302316.67</v>
      </c>
      <c r="N1077">
        <v>516.47</v>
      </c>
      <c r="O1077" t="s">
        <v>645</v>
      </c>
      <c r="P1077" s="428">
        <v>460.87900000000002</v>
      </c>
      <c r="Q1077">
        <v>12677081</v>
      </c>
      <c r="R1077" t="s">
        <v>668</v>
      </c>
      <c r="S1077" t="s">
        <v>669</v>
      </c>
      <c r="T1077" t="s">
        <v>1526</v>
      </c>
    </row>
    <row r="1078" spans="1:20" x14ac:dyDescent="0.25">
      <c r="A1078" t="s">
        <v>637</v>
      </c>
      <c r="B1078" t="s">
        <v>1525</v>
      </c>
      <c r="C1078" t="s">
        <v>639</v>
      </c>
      <c r="D1078" t="s">
        <v>651</v>
      </c>
      <c r="E1078" t="s">
        <v>667</v>
      </c>
      <c r="F1078">
        <v>528004120010</v>
      </c>
      <c r="G1078" t="s">
        <v>653</v>
      </c>
      <c r="H1078">
        <v>583603</v>
      </c>
      <c r="I1078" t="s">
        <v>193</v>
      </c>
      <c r="J1078">
        <v>202203</v>
      </c>
      <c r="K1078">
        <v>44651</v>
      </c>
      <c r="L1078" t="s">
        <v>644</v>
      </c>
      <c r="M1078">
        <v>17502.02</v>
      </c>
      <c r="N1078">
        <v>29.9</v>
      </c>
      <c r="O1078" t="s">
        <v>645</v>
      </c>
      <c r="P1078" s="428">
        <v>26.681999999999999</v>
      </c>
      <c r="Q1078">
        <v>12677081</v>
      </c>
      <c r="R1078" t="s">
        <v>668</v>
      </c>
      <c r="S1078" t="s">
        <v>1551</v>
      </c>
      <c r="T1078" t="s">
        <v>1552</v>
      </c>
    </row>
    <row r="1079" spans="1:20" x14ac:dyDescent="0.25">
      <c r="A1079" t="s">
        <v>637</v>
      </c>
      <c r="B1079" t="s">
        <v>1525</v>
      </c>
      <c r="C1079" t="s">
        <v>639</v>
      </c>
      <c r="D1079" t="s">
        <v>651</v>
      </c>
      <c r="E1079" t="s">
        <v>667</v>
      </c>
      <c r="F1079">
        <v>528004120010</v>
      </c>
      <c r="G1079" t="s">
        <v>653</v>
      </c>
      <c r="H1079">
        <v>583603</v>
      </c>
      <c r="I1079" t="s">
        <v>193</v>
      </c>
      <c r="J1079">
        <v>202203</v>
      </c>
      <c r="K1079">
        <v>44651</v>
      </c>
      <c r="L1079" t="s">
        <v>644</v>
      </c>
      <c r="M1079">
        <v>17490.310000000001</v>
      </c>
      <c r="N1079">
        <v>29.88</v>
      </c>
      <c r="O1079" t="s">
        <v>645</v>
      </c>
      <c r="P1079" s="428">
        <v>26.664000000000001</v>
      </c>
      <c r="Q1079">
        <v>12677081</v>
      </c>
      <c r="R1079" t="s">
        <v>668</v>
      </c>
      <c r="S1079" t="s">
        <v>1553</v>
      </c>
      <c r="T1079" t="s">
        <v>1554</v>
      </c>
    </row>
    <row r="1080" spans="1:20" x14ac:dyDescent="0.25">
      <c r="A1080" t="s">
        <v>637</v>
      </c>
      <c r="B1080" t="s">
        <v>1525</v>
      </c>
      <c r="C1080" t="s">
        <v>639</v>
      </c>
      <c r="D1080" t="s">
        <v>651</v>
      </c>
      <c r="E1080" t="s">
        <v>667</v>
      </c>
      <c r="F1080">
        <v>528004120010</v>
      </c>
      <c r="G1080" t="s">
        <v>653</v>
      </c>
      <c r="H1080">
        <v>583603</v>
      </c>
      <c r="I1080" t="s">
        <v>193</v>
      </c>
      <c r="J1080">
        <v>202203</v>
      </c>
      <c r="K1080">
        <v>44651</v>
      </c>
      <c r="L1080" t="s">
        <v>644</v>
      </c>
      <c r="M1080">
        <v>17361.54</v>
      </c>
      <c r="N1080">
        <v>29.66</v>
      </c>
      <c r="O1080" t="s">
        <v>645</v>
      </c>
      <c r="P1080" s="428">
        <v>26.466999999999999</v>
      </c>
      <c r="Q1080">
        <v>12677081</v>
      </c>
      <c r="R1080" t="s">
        <v>668</v>
      </c>
      <c r="S1080" t="s">
        <v>1527</v>
      </c>
      <c r="T1080" t="s">
        <v>1528</v>
      </c>
    </row>
    <row r="1081" spans="1:20" x14ac:dyDescent="0.25">
      <c r="A1081" t="s">
        <v>637</v>
      </c>
      <c r="B1081" t="s">
        <v>1525</v>
      </c>
      <c r="C1081" t="s">
        <v>639</v>
      </c>
      <c r="D1081" t="s">
        <v>651</v>
      </c>
      <c r="E1081" t="s">
        <v>667</v>
      </c>
      <c r="F1081">
        <v>528004120010</v>
      </c>
      <c r="G1081" t="s">
        <v>653</v>
      </c>
      <c r="H1081">
        <v>583603</v>
      </c>
      <c r="I1081" t="s">
        <v>193</v>
      </c>
      <c r="J1081">
        <v>202203</v>
      </c>
      <c r="K1081">
        <v>44651</v>
      </c>
      <c r="L1081" t="s">
        <v>644</v>
      </c>
      <c r="M1081">
        <v>17361.54</v>
      </c>
      <c r="N1081">
        <v>29.66</v>
      </c>
      <c r="O1081" t="s">
        <v>645</v>
      </c>
      <c r="P1081" s="428">
        <v>26.466999999999999</v>
      </c>
      <c r="Q1081">
        <v>12677081</v>
      </c>
      <c r="R1081" t="s">
        <v>668</v>
      </c>
      <c r="S1081" t="s">
        <v>1529</v>
      </c>
      <c r="T1081" t="s">
        <v>1530</v>
      </c>
    </row>
    <row r="1082" spans="1:20" x14ac:dyDescent="0.25">
      <c r="A1082" t="s">
        <v>637</v>
      </c>
      <c r="B1082" t="s">
        <v>1525</v>
      </c>
      <c r="C1082" t="s">
        <v>639</v>
      </c>
      <c r="D1082" t="s">
        <v>651</v>
      </c>
      <c r="E1082" t="s">
        <v>667</v>
      </c>
      <c r="F1082">
        <v>528004120010</v>
      </c>
      <c r="G1082" t="s">
        <v>653</v>
      </c>
      <c r="H1082">
        <v>583603</v>
      </c>
      <c r="I1082" t="s">
        <v>193</v>
      </c>
      <c r="J1082">
        <v>202203</v>
      </c>
      <c r="K1082">
        <v>44651</v>
      </c>
      <c r="L1082" t="s">
        <v>644</v>
      </c>
      <c r="M1082">
        <v>17361.54</v>
      </c>
      <c r="N1082">
        <v>29.66</v>
      </c>
      <c r="O1082" t="s">
        <v>645</v>
      </c>
      <c r="P1082" s="428">
        <v>26.466999999999999</v>
      </c>
      <c r="Q1082">
        <v>12677081</v>
      </c>
      <c r="R1082" t="s">
        <v>668</v>
      </c>
      <c r="S1082" t="s">
        <v>1531</v>
      </c>
      <c r="T1082" t="s">
        <v>1532</v>
      </c>
    </row>
    <row r="1083" spans="1:20" x14ac:dyDescent="0.25">
      <c r="A1083" t="s">
        <v>637</v>
      </c>
      <c r="B1083" t="s">
        <v>1525</v>
      </c>
      <c r="C1083" t="s">
        <v>639</v>
      </c>
      <c r="D1083" t="s">
        <v>651</v>
      </c>
      <c r="E1083" t="s">
        <v>667</v>
      </c>
      <c r="F1083">
        <v>528004120010</v>
      </c>
      <c r="G1083" t="s">
        <v>653</v>
      </c>
      <c r="H1083">
        <v>583603</v>
      </c>
      <c r="I1083" t="s">
        <v>193</v>
      </c>
      <c r="J1083">
        <v>202203</v>
      </c>
      <c r="K1083">
        <v>44651</v>
      </c>
      <c r="L1083" t="s">
        <v>644</v>
      </c>
      <c r="M1083">
        <v>17361.54</v>
      </c>
      <c r="N1083">
        <v>29.66</v>
      </c>
      <c r="O1083" t="s">
        <v>645</v>
      </c>
      <c r="P1083" s="428">
        <v>26.466999999999999</v>
      </c>
      <c r="Q1083">
        <v>12677081</v>
      </c>
      <c r="R1083" t="s">
        <v>668</v>
      </c>
      <c r="S1083" t="s">
        <v>1533</v>
      </c>
      <c r="T1083" t="s">
        <v>1534</v>
      </c>
    </row>
    <row r="1084" spans="1:20" x14ac:dyDescent="0.25">
      <c r="A1084" t="s">
        <v>637</v>
      </c>
      <c r="B1084" t="s">
        <v>1525</v>
      </c>
      <c r="C1084" t="s">
        <v>639</v>
      </c>
      <c r="D1084" t="s">
        <v>651</v>
      </c>
      <c r="E1084" t="s">
        <v>667</v>
      </c>
      <c r="F1084">
        <v>528004120010</v>
      </c>
      <c r="G1084" t="s">
        <v>653</v>
      </c>
      <c r="H1084">
        <v>583603</v>
      </c>
      <c r="I1084" t="s">
        <v>193</v>
      </c>
      <c r="J1084">
        <v>202203</v>
      </c>
      <c r="K1084">
        <v>44651</v>
      </c>
      <c r="L1084" t="s">
        <v>644</v>
      </c>
      <c r="M1084">
        <v>17361.54</v>
      </c>
      <c r="N1084">
        <v>29.66</v>
      </c>
      <c r="O1084" t="s">
        <v>645</v>
      </c>
      <c r="P1084" s="428">
        <v>26.466999999999999</v>
      </c>
      <c r="Q1084">
        <v>12677081</v>
      </c>
      <c r="R1084" t="s">
        <v>668</v>
      </c>
      <c r="S1084" t="s">
        <v>1557</v>
      </c>
      <c r="T1084" t="s">
        <v>1558</v>
      </c>
    </row>
    <row r="1085" spans="1:20" x14ac:dyDescent="0.25">
      <c r="A1085" t="s">
        <v>637</v>
      </c>
      <c r="B1085" t="s">
        <v>1525</v>
      </c>
      <c r="C1085" t="s">
        <v>639</v>
      </c>
      <c r="D1085" t="s">
        <v>651</v>
      </c>
      <c r="E1085" t="s">
        <v>667</v>
      </c>
      <c r="F1085">
        <v>528004120010</v>
      </c>
      <c r="G1085" t="s">
        <v>653</v>
      </c>
      <c r="H1085">
        <v>583603</v>
      </c>
      <c r="I1085" t="s">
        <v>193</v>
      </c>
      <c r="J1085">
        <v>202203</v>
      </c>
      <c r="K1085">
        <v>44651</v>
      </c>
      <c r="L1085" t="s">
        <v>644</v>
      </c>
      <c r="M1085">
        <v>17361.54</v>
      </c>
      <c r="N1085">
        <v>29.66</v>
      </c>
      <c r="O1085" t="s">
        <v>645</v>
      </c>
      <c r="P1085" s="428">
        <v>26.466999999999999</v>
      </c>
      <c r="Q1085">
        <v>12677081</v>
      </c>
      <c r="R1085" t="s">
        <v>668</v>
      </c>
      <c r="S1085" t="s">
        <v>1535</v>
      </c>
      <c r="T1085" t="s">
        <v>1536</v>
      </c>
    </row>
    <row r="1086" spans="1:20" x14ac:dyDescent="0.25">
      <c r="A1086" t="s">
        <v>637</v>
      </c>
      <c r="B1086" t="s">
        <v>1525</v>
      </c>
      <c r="C1086" t="s">
        <v>639</v>
      </c>
      <c r="D1086" t="s">
        <v>651</v>
      </c>
      <c r="E1086" t="s">
        <v>667</v>
      </c>
      <c r="F1086">
        <v>528004120010</v>
      </c>
      <c r="G1086" t="s">
        <v>653</v>
      </c>
      <c r="H1086">
        <v>583602</v>
      </c>
      <c r="I1086" t="s">
        <v>191</v>
      </c>
      <c r="J1086">
        <v>202203</v>
      </c>
      <c r="K1086">
        <v>44651</v>
      </c>
      <c r="L1086" t="s">
        <v>644</v>
      </c>
      <c r="M1086">
        <v>25053.06</v>
      </c>
      <c r="N1086">
        <v>42.8</v>
      </c>
      <c r="O1086" t="s">
        <v>645</v>
      </c>
      <c r="P1086" s="428">
        <v>38.192999999999998</v>
      </c>
      <c r="Q1086">
        <v>12677081</v>
      </c>
      <c r="R1086" t="s">
        <v>668</v>
      </c>
      <c r="S1086" t="s">
        <v>1559</v>
      </c>
      <c r="T1086" t="s">
        <v>1560</v>
      </c>
    </row>
    <row r="1087" spans="1:20" x14ac:dyDescent="0.25">
      <c r="A1087" t="s">
        <v>637</v>
      </c>
      <c r="B1087" t="s">
        <v>1525</v>
      </c>
      <c r="C1087" t="s">
        <v>639</v>
      </c>
      <c r="D1087" t="s">
        <v>651</v>
      </c>
      <c r="E1087" t="s">
        <v>667</v>
      </c>
      <c r="F1087">
        <v>528004120010</v>
      </c>
      <c r="G1087" t="s">
        <v>653</v>
      </c>
      <c r="H1087">
        <v>583602</v>
      </c>
      <c r="I1087" t="s">
        <v>191</v>
      </c>
      <c r="J1087">
        <v>202203</v>
      </c>
      <c r="K1087">
        <v>44651</v>
      </c>
      <c r="L1087" t="s">
        <v>644</v>
      </c>
      <c r="M1087">
        <v>25053.06</v>
      </c>
      <c r="N1087">
        <v>42.8</v>
      </c>
      <c r="O1087" t="s">
        <v>645</v>
      </c>
      <c r="P1087" s="428">
        <v>38.192999999999998</v>
      </c>
      <c r="Q1087">
        <v>12677081</v>
      </c>
      <c r="R1087" t="s">
        <v>668</v>
      </c>
      <c r="S1087" t="s">
        <v>1537</v>
      </c>
      <c r="T1087" t="s">
        <v>1538</v>
      </c>
    </row>
    <row r="1088" spans="1:20" x14ac:dyDescent="0.25">
      <c r="A1088" t="s">
        <v>637</v>
      </c>
      <c r="B1088" t="s">
        <v>1525</v>
      </c>
      <c r="C1088" t="s">
        <v>639</v>
      </c>
      <c r="D1088" t="s">
        <v>651</v>
      </c>
      <c r="E1088" t="s">
        <v>667</v>
      </c>
      <c r="F1088">
        <v>528004120010</v>
      </c>
      <c r="G1088" t="s">
        <v>653</v>
      </c>
      <c r="H1088">
        <v>583602</v>
      </c>
      <c r="I1088" t="s">
        <v>191</v>
      </c>
      <c r="J1088">
        <v>202203</v>
      </c>
      <c r="K1088">
        <v>44651</v>
      </c>
      <c r="L1088" t="s">
        <v>644</v>
      </c>
      <c r="M1088">
        <v>25053.06</v>
      </c>
      <c r="N1088">
        <v>42.8</v>
      </c>
      <c r="O1088" t="s">
        <v>645</v>
      </c>
      <c r="P1088" s="428">
        <v>38.192999999999998</v>
      </c>
      <c r="Q1088">
        <v>12677081</v>
      </c>
      <c r="R1088" t="s">
        <v>668</v>
      </c>
      <c r="S1088" t="s">
        <v>1509</v>
      </c>
      <c r="T1088" t="s">
        <v>1539</v>
      </c>
    </row>
    <row r="1089" spans="1:20" x14ac:dyDescent="0.25">
      <c r="A1089" t="s">
        <v>637</v>
      </c>
      <c r="B1089" t="s">
        <v>1525</v>
      </c>
      <c r="C1089" t="s">
        <v>639</v>
      </c>
      <c r="D1089" t="s">
        <v>651</v>
      </c>
      <c r="E1089" t="s">
        <v>667</v>
      </c>
      <c r="F1089">
        <v>528004120010</v>
      </c>
      <c r="G1089" t="s">
        <v>653</v>
      </c>
      <c r="H1089">
        <v>583602</v>
      </c>
      <c r="I1089" t="s">
        <v>191</v>
      </c>
      <c r="J1089">
        <v>202203</v>
      </c>
      <c r="K1089">
        <v>44651</v>
      </c>
      <c r="L1089" t="s">
        <v>644</v>
      </c>
      <c r="M1089">
        <v>25053.06</v>
      </c>
      <c r="N1089">
        <v>42.8</v>
      </c>
      <c r="O1089" t="s">
        <v>645</v>
      </c>
      <c r="P1089" s="428">
        <v>38.192999999999998</v>
      </c>
      <c r="Q1089">
        <v>12677081</v>
      </c>
      <c r="R1089" t="s">
        <v>668</v>
      </c>
      <c r="S1089" t="s">
        <v>1540</v>
      </c>
      <c r="T1089" t="s">
        <v>1541</v>
      </c>
    </row>
    <row r="1090" spans="1:20" x14ac:dyDescent="0.25">
      <c r="A1090" t="s">
        <v>637</v>
      </c>
      <c r="B1090" t="s">
        <v>1525</v>
      </c>
      <c r="C1090" t="s">
        <v>639</v>
      </c>
      <c r="D1090" t="s">
        <v>651</v>
      </c>
      <c r="E1090" t="s">
        <v>667</v>
      </c>
      <c r="F1090">
        <v>528004120010</v>
      </c>
      <c r="G1090" t="s">
        <v>653</v>
      </c>
      <c r="H1090">
        <v>583603</v>
      </c>
      <c r="I1090" t="s">
        <v>193</v>
      </c>
      <c r="J1090">
        <v>202203</v>
      </c>
      <c r="K1090">
        <v>44651</v>
      </c>
      <c r="L1090" t="s">
        <v>644</v>
      </c>
      <c r="M1090">
        <v>17361.54</v>
      </c>
      <c r="N1090">
        <v>29.66</v>
      </c>
      <c r="O1090" t="s">
        <v>645</v>
      </c>
      <c r="P1090" s="428">
        <v>26.466999999999999</v>
      </c>
      <c r="Q1090">
        <v>12677081</v>
      </c>
      <c r="R1090" t="s">
        <v>668</v>
      </c>
      <c r="S1090" t="s">
        <v>1542</v>
      </c>
      <c r="T1090" t="s">
        <v>1543</v>
      </c>
    </row>
    <row r="1091" spans="1:20" x14ac:dyDescent="0.25">
      <c r="A1091" t="s">
        <v>637</v>
      </c>
      <c r="B1091" t="s">
        <v>1525</v>
      </c>
      <c r="C1091" t="s">
        <v>639</v>
      </c>
      <c r="D1091" t="s">
        <v>651</v>
      </c>
      <c r="E1091" t="s">
        <v>667</v>
      </c>
      <c r="F1091">
        <v>528004120010</v>
      </c>
      <c r="G1091" t="s">
        <v>653</v>
      </c>
      <c r="H1091">
        <v>583603</v>
      </c>
      <c r="I1091" t="s">
        <v>193</v>
      </c>
      <c r="J1091">
        <v>202203</v>
      </c>
      <c r="K1091">
        <v>44651</v>
      </c>
      <c r="L1091" t="s">
        <v>644</v>
      </c>
      <c r="M1091">
        <v>17361.54</v>
      </c>
      <c r="N1091">
        <v>29.66</v>
      </c>
      <c r="O1091" t="s">
        <v>645</v>
      </c>
      <c r="P1091" s="428">
        <v>26.466999999999999</v>
      </c>
      <c r="Q1091">
        <v>12677081</v>
      </c>
      <c r="R1091" t="s">
        <v>668</v>
      </c>
      <c r="S1091" t="s">
        <v>1561</v>
      </c>
      <c r="T1091" t="s">
        <v>1562</v>
      </c>
    </row>
    <row r="1092" spans="1:20" x14ac:dyDescent="0.25">
      <c r="A1092" t="s">
        <v>637</v>
      </c>
      <c r="B1092" t="s">
        <v>1525</v>
      </c>
      <c r="C1092" t="s">
        <v>639</v>
      </c>
      <c r="D1092" t="s">
        <v>651</v>
      </c>
      <c r="E1092" t="s">
        <v>667</v>
      </c>
      <c r="F1092">
        <v>528004120010</v>
      </c>
      <c r="G1092" t="s">
        <v>653</v>
      </c>
      <c r="H1092">
        <v>583603</v>
      </c>
      <c r="I1092" t="s">
        <v>193</v>
      </c>
      <c r="J1092">
        <v>202203</v>
      </c>
      <c r="K1092">
        <v>44651</v>
      </c>
      <c r="L1092" t="s">
        <v>644</v>
      </c>
      <c r="M1092">
        <v>17080.57</v>
      </c>
      <c r="N1092">
        <v>29.18</v>
      </c>
      <c r="O1092" t="s">
        <v>645</v>
      </c>
      <c r="P1092" s="428">
        <v>26.039000000000001</v>
      </c>
      <c r="Q1092">
        <v>12677081</v>
      </c>
      <c r="R1092" t="s">
        <v>668</v>
      </c>
      <c r="S1092" t="s">
        <v>1555</v>
      </c>
      <c r="T1092" t="s">
        <v>1556</v>
      </c>
    </row>
    <row r="1093" spans="1:20" x14ac:dyDescent="0.25">
      <c r="A1093" t="s">
        <v>637</v>
      </c>
      <c r="B1093" t="s">
        <v>828</v>
      </c>
      <c r="C1093" t="s">
        <v>639</v>
      </c>
      <c r="D1093" t="s">
        <v>651</v>
      </c>
      <c r="E1093" t="s">
        <v>652</v>
      </c>
      <c r="F1093">
        <v>528004120010</v>
      </c>
      <c r="G1093" t="s">
        <v>653</v>
      </c>
      <c r="H1093">
        <v>583590</v>
      </c>
      <c r="I1093" t="s">
        <v>170</v>
      </c>
      <c r="J1093">
        <v>202203</v>
      </c>
      <c r="K1093">
        <v>44651</v>
      </c>
      <c r="L1093" t="s">
        <v>644</v>
      </c>
      <c r="M1093">
        <v>5574.58</v>
      </c>
      <c r="N1093">
        <v>9.52</v>
      </c>
      <c r="O1093" t="s">
        <v>645</v>
      </c>
      <c r="P1093" s="428">
        <v>8.4949999999999992</v>
      </c>
      <c r="Q1093">
        <v>12676380</v>
      </c>
      <c r="R1093" t="s">
        <v>654</v>
      </c>
      <c r="S1093" t="s">
        <v>655</v>
      </c>
      <c r="T1093" t="s">
        <v>1524</v>
      </c>
    </row>
    <row r="1094" spans="1:20" x14ac:dyDescent="0.25">
      <c r="A1094" t="s">
        <v>637</v>
      </c>
      <c r="B1094" t="s">
        <v>861</v>
      </c>
      <c r="C1094" t="s">
        <v>639</v>
      </c>
      <c r="D1094" t="s">
        <v>718</v>
      </c>
      <c r="E1094" t="s">
        <v>704</v>
      </c>
      <c r="F1094">
        <v>528004120001</v>
      </c>
      <c r="G1094" t="s">
        <v>705</v>
      </c>
      <c r="H1094">
        <v>583128</v>
      </c>
      <c r="I1094" t="s">
        <v>20</v>
      </c>
      <c r="J1094">
        <v>202203</v>
      </c>
      <c r="K1094">
        <v>44651</v>
      </c>
      <c r="L1094" t="s">
        <v>644</v>
      </c>
      <c r="M1094">
        <v>30898</v>
      </c>
      <c r="N1094">
        <v>52.79</v>
      </c>
      <c r="O1094" t="s">
        <v>645</v>
      </c>
      <c r="P1094" s="428">
        <v>47.107999999999997</v>
      </c>
      <c r="Q1094">
        <v>12673881</v>
      </c>
      <c r="R1094" t="s">
        <v>646</v>
      </c>
      <c r="S1094">
        <v>2031020</v>
      </c>
      <c r="T1094" t="s">
        <v>905</v>
      </c>
    </row>
    <row r="1095" spans="1:20" x14ac:dyDescent="0.25">
      <c r="A1095" t="s">
        <v>637</v>
      </c>
      <c r="B1095" t="s">
        <v>861</v>
      </c>
      <c r="C1095" t="s">
        <v>639</v>
      </c>
      <c r="D1095" t="s">
        <v>640</v>
      </c>
      <c r="E1095" t="s">
        <v>689</v>
      </c>
      <c r="F1095">
        <v>528004120002</v>
      </c>
      <c r="G1095" t="s">
        <v>642</v>
      </c>
      <c r="H1095">
        <v>583156</v>
      </c>
      <c r="I1095" t="s">
        <v>690</v>
      </c>
      <c r="J1095">
        <v>202203</v>
      </c>
      <c r="K1095">
        <v>44651</v>
      </c>
      <c r="L1095" t="s">
        <v>644</v>
      </c>
      <c r="M1095">
        <v>230.01</v>
      </c>
      <c r="N1095">
        <v>0.39</v>
      </c>
      <c r="O1095" t="s">
        <v>645</v>
      </c>
      <c r="P1095" s="428">
        <v>0.34799999999999998</v>
      </c>
      <c r="Q1095">
        <v>12673881</v>
      </c>
      <c r="R1095" t="s">
        <v>646</v>
      </c>
      <c r="S1095">
        <v>2013061</v>
      </c>
      <c r="T1095" t="s">
        <v>911</v>
      </c>
    </row>
    <row r="1096" spans="1:20" x14ac:dyDescent="0.25">
      <c r="A1096" t="s">
        <v>637</v>
      </c>
      <c r="B1096" t="s">
        <v>831</v>
      </c>
      <c r="C1096" t="s">
        <v>639</v>
      </c>
      <c r="D1096" t="s">
        <v>651</v>
      </c>
      <c r="E1096" t="s">
        <v>641</v>
      </c>
      <c r="F1096">
        <v>528004120002</v>
      </c>
      <c r="G1096" t="s">
        <v>642</v>
      </c>
      <c r="H1096">
        <v>583152</v>
      </c>
      <c r="I1096" t="s">
        <v>43</v>
      </c>
      <c r="J1096">
        <v>202203</v>
      </c>
      <c r="K1096">
        <v>44651</v>
      </c>
      <c r="L1096" t="s">
        <v>644</v>
      </c>
      <c r="M1096">
        <v>21356.21</v>
      </c>
      <c r="N1096">
        <v>36.479999999999997</v>
      </c>
      <c r="O1096" t="s">
        <v>645</v>
      </c>
      <c r="P1096" s="428">
        <v>32.552999999999997</v>
      </c>
      <c r="Q1096">
        <v>12673881</v>
      </c>
      <c r="R1096" t="s">
        <v>646</v>
      </c>
      <c r="S1096">
        <v>8540100</v>
      </c>
      <c r="T1096" t="s">
        <v>1614</v>
      </c>
    </row>
    <row r="1097" spans="1:20" x14ac:dyDescent="0.25">
      <c r="A1097" t="s">
        <v>637</v>
      </c>
      <c r="B1097" t="s">
        <v>861</v>
      </c>
      <c r="C1097" t="s">
        <v>639</v>
      </c>
      <c r="D1097" t="s">
        <v>640</v>
      </c>
      <c r="E1097" t="s">
        <v>701</v>
      </c>
      <c r="F1097">
        <v>528004120002</v>
      </c>
      <c r="G1097" t="s">
        <v>642</v>
      </c>
      <c r="H1097">
        <v>583154</v>
      </c>
      <c r="I1097" t="s">
        <v>44</v>
      </c>
      <c r="J1097">
        <v>202203</v>
      </c>
      <c r="K1097">
        <v>44651</v>
      </c>
      <c r="L1097" t="s">
        <v>644</v>
      </c>
      <c r="M1097">
        <v>4030.2</v>
      </c>
      <c r="N1097">
        <v>6.89</v>
      </c>
      <c r="O1097" t="s">
        <v>645</v>
      </c>
      <c r="P1097" s="428">
        <v>6.1479999999999997</v>
      </c>
      <c r="Q1097">
        <v>12673881</v>
      </c>
      <c r="R1097" t="s">
        <v>646</v>
      </c>
      <c r="S1097">
        <v>2020577</v>
      </c>
      <c r="T1097" t="s">
        <v>926</v>
      </c>
    </row>
    <row r="1098" spans="1:20" x14ac:dyDescent="0.25">
      <c r="A1098" t="s">
        <v>637</v>
      </c>
      <c r="B1098" t="s">
        <v>861</v>
      </c>
      <c r="C1098" t="s">
        <v>639</v>
      </c>
      <c r="D1098" t="s">
        <v>640</v>
      </c>
      <c r="E1098" t="s">
        <v>686</v>
      </c>
      <c r="F1098">
        <v>528004120002</v>
      </c>
      <c r="G1098" t="s">
        <v>642</v>
      </c>
      <c r="H1098">
        <v>583150</v>
      </c>
      <c r="I1098" t="s">
        <v>687</v>
      </c>
      <c r="J1098">
        <v>202203</v>
      </c>
      <c r="K1098">
        <v>44651</v>
      </c>
      <c r="L1098" t="s">
        <v>644</v>
      </c>
      <c r="M1098">
        <v>5425.46</v>
      </c>
      <c r="N1098">
        <v>9.27</v>
      </c>
      <c r="O1098" t="s">
        <v>645</v>
      </c>
      <c r="P1098" s="428">
        <v>8.2720000000000002</v>
      </c>
      <c r="Q1098">
        <v>12673881</v>
      </c>
      <c r="R1098" t="s">
        <v>646</v>
      </c>
      <c r="S1098">
        <v>2011105</v>
      </c>
      <c r="T1098" t="s">
        <v>919</v>
      </c>
    </row>
    <row r="1099" spans="1:20" x14ac:dyDescent="0.25">
      <c r="A1099" t="s">
        <v>637</v>
      </c>
      <c r="B1099" t="s">
        <v>831</v>
      </c>
      <c r="C1099" t="s">
        <v>639</v>
      </c>
      <c r="D1099" t="s">
        <v>651</v>
      </c>
      <c r="E1099" t="s">
        <v>704</v>
      </c>
      <c r="F1099">
        <v>528004120002</v>
      </c>
      <c r="G1099" t="s">
        <v>642</v>
      </c>
      <c r="H1099">
        <v>856779</v>
      </c>
      <c r="I1099" t="s">
        <v>28</v>
      </c>
      <c r="J1099">
        <v>202203</v>
      </c>
      <c r="K1099">
        <v>44651</v>
      </c>
      <c r="L1099" t="s">
        <v>644</v>
      </c>
      <c r="M1099">
        <v>10839.38</v>
      </c>
      <c r="N1099">
        <v>18.52</v>
      </c>
      <c r="O1099" t="s">
        <v>645</v>
      </c>
      <c r="P1099" s="428">
        <v>16.527000000000001</v>
      </c>
      <c r="Q1099">
        <v>12673881</v>
      </c>
      <c r="R1099" t="s">
        <v>646</v>
      </c>
      <c r="S1099">
        <v>2039252</v>
      </c>
      <c r="T1099" t="s">
        <v>1610</v>
      </c>
    </row>
    <row r="1100" spans="1:20" x14ac:dyDescent="0.25">
      <c r="A1100" t="s">
        <v>637</v>
      </c>
      <c r="B1100" t="s">
        <v>730</v>
      </c>
      <c r="C1100" t="s">
        <v>639</v>
      </c>
      <c r="D1100" t="s">
        <v>651</v>
      </c>
      <c r="E1100" t="s">
        <v>641</v>
      </c>
      <c r="F1100">
        <v>528004120002</v>
      </c>
      <c r="G1100" t="s">
        <v>642</v>
      </c>
      <c r="H1100">
        <v>583136</v>
      </c>
      <c r="I1100" t="s">
        <v>32</v>
      </c>
      <c r="J1100">
        <v>202203</v>
      </c>
      <c r="K1100">
        <v>44651</v>
      </c>
      <c r="L1100" t="s">
        <v>644</v>
      </c>
      <c r="M1100">
        <v>19946.099999999999</v>
      </c>
      <c r="N1100">
        <v>34.08</v>
      </c>
      <c r="O1100" t="s">
        <v>645</v>
      </c>
      <c r="P1100" s="428">
        <v>30.411999999999999</v>
      </c>
      <c r="Q1100">
        <v>12673881</v>
      </c>
      <c r="R1100" t="s">
        <v>646</v>
      </c>
      <c r="S1100">
        <v>2035753</v>
      </c>
      <c r="T1100" t="s">
        <v>1589</v>
      </c>
    </row>
    <row r="1101" spans="1:20" x14ac:dyDescent="0.25">
      <c r="A1101" t="s">
        <v>637</v>
      </c>
      <c r="B1101" t="s">
        <v>823</v>
      </c>
      <c r="C1101" t="s">
        <v>639</v>
      </c>
      <c r="D1101" t="s">
        <v>718</v>
      </c>
      <c r="E1101" t="s">
        <v>811</v>
      </c>
      <c r="F1101">
        <v>528004120010</v>
      </c>
      <c r="G1101" t="s">
        <v>653</v>
      </c>
      <c r="H1101">
        <v>583610</v>
      </c>
      <c r="I1101" t="s">
        <v>205</v>
      </c>
      <c r="J1101">
        <v>202203</v>
      </c>
      <c r="K1101">
        <v>44651</v>
      </c>
      <c r="L1101" t="s">
        <v>644</v>
      </c>
      <c r="M1101">
        <v>8000</v>
      </c>
      <c r="N1101">
        <v>13.67</v>
      </c>
      <c r="O1101" t="s">
        <v>645</v>
      </c>
      <c r="P1101" s="428">
        <v>12.199</v>
      </c>
      <c r="Q1101">
        <v>30487929</v>
      </c>
      <c r="T1101" t="s">
        <v>1566</v>
      </c>
    </row>
    <row r="1102" spans="1:20" x14ac:dyDescent="0.25">
      <c r="A1102" t="s">
        <v>637</v>
      </c>
      <c r="B1102" t="s">
        <v>814</v>
      </c>
      <c r="C1102" t="s">
        <v>639</v>
      </c>
      <c r="D1102" t="s">
        <v>718</v>
      </c>
      <c r="E1102" t="s">
        <v>811</v>
      </c>
      <c r="F1102">
        <v>528004120010</v>
      </c>
      <c r="G1102" t="s">
        <v>653</v>
      </c>
      <c r="H1102">
        <v>583610</v>
      </c>
      <c r="I1102" t="s">
        <v>205</v>
      </c>
      <c r="J1102">
        <v>202203</v>
      </c>
      <c r="K1102">
        <v>44651</v>
      </c>
      <c r="L1102" t="s">
        <v>644</v>
      </c>
      <c r="M1102">
        <v>279000</v>
      </c>
      <c r="N1102">
        <v>476.64</v>
      </c>
      <c r="O1102" t="s">
        <v>645</v>
      </c>
      <c r="P1102" s="428">
        <v>425.33600000000001</v>
      </c>
      <c r="Q1102">
        <v>30487929</v>
      </c>
      <c r="T1102" t="s">
        <v>1563</v>
      </c>
    </row>
    <row r="1103" spans="1:20" x14ac:dyDescent="0.25">
      <c r="A1103" t="s">
        <v>637</v>
      </c>
      <c r="B1103" t="s">
        <v>823</v>
      </c>
      <c r="C1103" t="s">
        <v>639</v>
      </c>
      <c r="D1103" t="s">
        <v>663</v>
      </c>
      <c r="E1103" t="s">
        <v>704</v>
      </c>
      <c r="F1103">
        <v>528004120010</v>
      </c>
      <c r="G1103" t="s">
        <v>653</v>
      </c>
      <c r="H1103">
        <v>583610</v>
      </c>
      <c r="I1103" t="s">
        <v>205</v>
      </c>
      <c r="J1103">
        <v>202203</v>
      </c>
      <c r="K1103">
        <v>44651</v>
      </c>
      <c r="L1103" t="s">
        <v>644</v>
      </c>
      <c r="M1103">
        <v>63000</v>
      </c>
      <c r="N1103">
        <v>107.63</v>
      </c>
      <c r="O1103" t="s">
        <v>645</v>
      </c>
      <c r="P1103" s="428">
        <v>96.045000000000002</v>
      </c>
      <c r="Q1103">
        <v>30488660</v>
      </c>
      <c r="T1103" t="s">
        <v>1565</v>
      </c>
    </row>
    <row r="1104" spans="1:20" x14ac:dyDescent="0.25">
      <c r="A1104" t="s">
        <v>637</v>
      </c>
      <c r="B1104" t="s">
        <v>814</v>
      </c>
      <c r="C1104" t="s">
        <v>639</v>
      </c>
      <c r="D1104" t="s">
        <v>663</v>
      </c>
      <c r="E1104" t="s">
        <v>704</v>
      </c>
      <c r="F1104">
        <v>528004120010</v>
      </c>
      <c r="G1104" t="s">
        <v>653</v>
      </c>
      <c r="H1104">
        <v>583610</v>
      </c>
      <c r="I1104" t="s">
        <v>205</v>
      </c>
      <c r="J1104">
        <v>202203</v>
      </c>
      <c r="K1104">
        <v>44651</v>
      </c>
      <c r="L1104" t="s">
        <v>644</v>
      </c>
      <c r="M1104">
        <v>360000</v>
      </c>
      <c r="N1104">
        <v>615.01</v>
      </c>
      <c r="O1104" t="s">
        <v>645</v>
      </c>
      <c r="P1104" s="428">
        <v>548.81200000000001</v>
      </c>
      <c r="Q1104">
        <v>30488660</v>
      </c>
      <c r="T1104" t="s">
        <v>1564</v>
      </c>
    </row>
    <row r="1105" spans="1:20" x14ac:dyDescent="0.25">
      <c r="A1105" t="s">
        <v>637</v>
      </c>
      <c r="B1105" t="s">
        <v>853</v>
      </c>
      <c r="C1105" t="s">
        <v>639</v>
      </c>
      <c r="D1105" t="s">
        <v>651</v>
      </c>
      <c r="E1105" t="s">
        <v>667</v>
      </c>
      <c r="F1105">
        <v>528004120010</v>
      </c>
      <c r="G1105" t="s">
        <v>653</v>
      </c>
      <c r="H1105" t="s">
        <v>219</v>
      </c>
      <c r="I1105" t="s">
        <v>220</v>
      </c>
      <c r="J1105">
        <v>202203</v>
      </c>
      <c r="K1105">
        <v>44651</v>
      </c>
      <c r="L1105" t="s">
        <v>727</v>
      </c>
      <c r="M1105">
        <v>1.01</v>
      </c>
      <c r="N1105">
        <v>1.01</v>
      </c>
      <c r="O1105" t="s">
        <v>645</v>
      </c>
      <c r="P1105" s="428">
        <v>0.90100000000000002</v>
      </c>
      <c r="Q1105">
        <v>12680151</v>
      </c>
      <c r="T1105" t="s">
        <v>220</v>
      </c>
    </row>
    <row r="1106" spans="1:20" x14ac:dyDescent="0.25">
      <c r="A1106" t="s">
        <v>637</v>
      </c>
      <c r="B1106" t="s">
        <v>853</v>
      </c>
      <c r="C1106" t="s">
        <v>639</v>
      </c>
      <c r="D1106" t="s">
        <v>663</v>
      </c>
      <c r="E1106" t="s">
        <v>667</v>
      </c>
      <c r="F1106">
        <v>528004120010</v>
      </c>
      <c r="G1106" t="s">
        <v>653</v>
      </c>
      <c r="H1106" t="s">
        <v>219</v>
      </c>
      <c r="I1106" t="s">
        <v>220</v>
      </c>
      <c r="J1106">
        <v>202203</v>
      </c>
      <c r="K1106">
        <v>44651</v>
      </c>
      <c r="L1106" t="s">
        <v>727</v>
      </c>
      <c r="M1106">
        <v>21.51</v>
      </c>
      <c r="N1106">
        <v>21.51</v>
      </c>
      <c r="O1106" t="s">
        <v>645</v>
      </c>
      <c r="P1106" s="428">
        <v>19.195</v>
      </c>
      <c r="Q1106">
        <v>12680151</v>
      </c>
      <c r="T1106" t="s">
        <v>220</v>
      </c>
    </row>
    <row r="1107" spans="1:20" x14ac:dyDescent="0.25">
      <c r="A1107" t="s">
        <v>637</v>
      </c>
      <c r="B1107" t="s">
        <v>1313</v>
      </c>
      <c r="C1107" t="s">
        <v>639</v>
      </c>
      <c r="D1107" t="s">
        <v>651</v>
      </c>
      <c r="E1107" t="s">
        <v>641</v>
      </c>
      <c r="F1107">
        <v>528004120010</v>
      </c>
      <c r="G1107" t="s">
        <v>653</v>
      </c>
      <c r="H1107">
        <v>583610</v>
      </c>
      <c r="I1107" t="s">
        <v>205</v>
      </c>
      <c r="J1107">
        <v>202203</v>
      </c>
      <c r="K1107">
        <v>44651</v>
      </c>
      <c r="L1107" t="s">
        <v>644</v>
      </c>
      <c r="M1107">
        <v>778137.49</v>
      </c>
      <c r="N1107">
        <v>1329.35</v>
      </c>
      <c r="O1107" t="s">
        <v>645</v>
      </c>
      <c r="P1107" s="428">
        <v>1186.2629999999999</v>
      </c>
      <c r="Q1107">
        <v>12677081</v>
      </c>
      <c r="T1107" t="s">
        <v>1570</v>
      </c>
    </row>
    <row r="1108" spans="1:20" x14ac:dyDescent="0.25">
      <c r="A1108" t="s">
        <v>637</v>
      </c>
      <c r="B1108" t="s">
        <v>858</v>
      </c>
      <c r="C1108" t="s">
        <v>639</v>
      </c>
      <c r="D1108" t="s">
        <v>651</v>
      </c>
      <c r="E1108" t="s">
        <v>667</v>
      </c>
      <c r="F1108">
        <v>528004120010</v>
      </c>
      <c r="G1108" t="s">
        <v>653</v>
      </c>
      <c r="H1108" t="s">
        <v>217</v>
      </c>
      <c r="I1108" t="s">
        <v>218</v>
      </c>
      <c r="J1108">
        <v>202203</v>
      </c>
      <c r="K1108">
        <v>44651</v>
      </c>
      <c r="L1108" t="s">
        <v>727</v>
      </c>
      <c r="M1108">
        <v>13.68</v>
      </c>
      <c r="N1108">
        <v>13.68</v>
      </c>
      <c r="O1108" t="s">
        <v>645</v>
      </c>
      <c r="P1108" s="428">
        <v>12.208</v>
      </c>
      <c r="Q1108">
        <v>12680151</v>
      </c>
      <c r="T1108" t="s">
        <v>218</v>
      </c>
    </row>
    <row r="1109" spans="1:20" x14ac:dyDescent="0.25">
      <c r="A1109" t="s">
        <v>637</v>
      </c>
      <c r="B1109" t="s">
        <v>859</v>
      </c>
      <c r="C1109" t="s">
        <v>639</v>
      </c>
      <c r="D1109" t="s">
        <v>651</v>
      </c>
      <c r="E1109" t="s">
        <v>667</v>
      </c>
      <c r="F1109">
        <v>528004120010</v>
      </c>
      <c r="G1109" t="s">
        <v>653</v>
      </c>
      <c r="H1109" t="s">
        <v>215</v>
      </c>
      <c r="I1109" t="s">
        <v>216</v>
      </c>
      <c r="J1109">
        <v>202203</v>
      </c>
      <c r="K1109">
        <v>44651</v>
      </c>
      <c r="L1109" t="s">
        <v>727</v>
      </c>
      <c r="M1109">
        <v>123.6</v>
      </c>
      <c r="N1109">
        <v>123.6</v>
      </c>
      <c r="O1109" t="s">
        <v>645</v>
      </c>
      <c r="P1109" s="428">
        <v>110.29600000000001</v>
      </c>
      <c r="Q1109">
        <v>12680151</v>
      </c>
      <c r="T1109" t="s">
        <v>216</v>
      </c>
    </row>
    <row r="1110" spans="1:20" x14ac:dyDescent="0.25">
      <c r="A1110" t="s">
        <v>637</v>
      </c>
      <c r="B1110" t="s">
        <v>854</v>
      </c>
      <c r="C1110" t="s">
        <v>639</v>
      </c>
      <c r="D1110" t="s">
        <v>651</v>
      </c>
      <c r="E1110" t="s">
        <v>667</v>
      </c>
      <c r="F1110">
        <v>528004120010</v>
      </c>
      <c r="G1110" t="s">
        <v>653</v>
      </c>
      <c r="H1110" t="s">
        <v>221</v>
      </c>
      <c r="I1110" t="s">
        <v>222</v>
      </c>
      <c r="J1110">
        <v>202203</v>
      </c>
      <c r="K1110">
        <v>44651</v>
      </c>
      <c r="L1110" t="s">
        <v>727</v>
      </c>
      <c r="M1110">
        <v>180.71</v>
      </c>
      <c r="N1110">
        <v>180.71</v>
      </c>
      <c r="O1110" t="s">
        <v>645</v>
      </c>
      <c r="P1110" s="428">
        <v>161.25899999999999</v>
      </c>
      <c r="Q1110">
        <v>12680151</v>
      </c>
      <c r="T1110" t="s">
        <v>222</v>
      </c>
    </row>
    <row r="1111" spans="1:20" x14ac:dyDescent="0.25">
      <c r="A1111" t="s">
        <v>637</v>
      </c>
      <c r="B1111" t="s">
        <v>858</v>
      </c>
      <c r="C1111" t="s">
        <v>639</v>
      </c>
      <c r="D1111" t="s">
        <v>663</v>
      </c>
      <c r="E1111" t="s">
        <v>667</v>
      </c>
      <c r="F1111">
        <v>528004120010</v>
      </c>
      <c r="G1111" t="s">
        <v>653</v>
      </c>
      <c r="H1111" t="s">
        <v>217</v>
      </c>
      <c r="I1111" t="s">
        <v>218</v>
      </c>
      <c r="J1111">
        <v>202203</v>
      </c>
      <c r="K1111">
        <v>44651</v>
      </c>
      <c r="L1111" t="s">
        <v>727</v>
      </c>
      <c r="M1111">
        <v>87.65</v>
      </c>
      <c r="N1111">
        <v>87.65</v>
      </c>
      <c r="O1111" t="s">
        <v>645</v>
      </c>
      <c r="P1111" s="428">
        <v>78.215999999999994</v>
      </c>
      <c r="Q1111">
        <v>12680151</v>
      </c>
      <c r="T1111" t="s">
        <v>218</v>
      </c>
    </row>
    <row r="1112" spans="1:20" x14ac:dyDescent="0.25">
      <c r="A1112" t="s">
        <v>637</v>
      </c>
      <c r="B1112" t="s">
        <v>851</v>
      </c>
      <c r="C1112" t="s">
        <v>639</v>
      </c>
      <c r="D1112" t="s">
        <v>651</v>
      </c>
      <c r="E1112" t="s">
        <v>641</v>
      </c>
      <c r="F1112">
        <v>528004120010</v>
      </c>
      <c r="G1112" t="s">
        <v>653</v>
      </c>
      <c r="H1112" t="s">
        <v>211</v>
      </c>
      <c r="I1112" t="s">
        <v>212</v>
      </c>
      <c r="J1112">
        <v>202203</v>
      </c>
      <c r="K1112">
        <v>44651</v>
      </c>
      <c r="L1112" t="s">
        <v>727</v>
      </c>
      <c r="M1112">
        <v>177.89</v>
      </c>
      <c r="N1112">
        <v>177.89</v>
      </c>
      <c r="O1112" t="s">
        <v>645</v>
      </c>
      <c r="P1112" s="428">
        <v>158.74199999999999</v>
      </c>
      <c r="Q1112">
        <v>12680151</v>
      </c>
      <c r="T1112" t="s">
        <v>212</v>
      </c>
    </row>
    <row r="1113" spans="1:20" x14ac:dyDescent="0.25">
      <c r="A1113" t="s">
        <v>637</v>
      </c>
      <c r="B1113" t="s">
        <v>851</v>
      </c>
      <c r="C1113" t="s">
        <v>639</v>
      </c>
      <c r="D1113" t="s">
        <v>651</v>
      </c>
      <c r="E1113" t="s">
        <v>673</v>
      </c>
      <c r="F1113">
        <v>528004120010</v>
      </c>
      <c r="G1113" t="s">
        <v>653</v>
      </c>
      <c r="H1113" t="s">
        <v>211</v>
      </c>
      <c r="I1113" t="s">
        <v>212</v>
      </c>
      <c r="J1113">
        <v>202203</v>
      </c>
      <c r="K1113">
        <v>44651</v>
      </c>
      <c r="L1113" t="s">
        <v>727</v>
      </c>
      <c r="M1113">
        <v>35.31</v>
      </c>
      <c r="N1113">
        <v>35.31</v>
      </c>
      <c r="O1113" t="s">
        <v>645</v>
      </c>
      <c r="P1113" s="428">
        <v>31.509</v>
      </c>
      <c r="Q1113">
        <v>12680151</v>
      </c>
      <c r="T1113" t="s">
        <v>212</v>
      </c>
    </row>
    <row r="1114" spans="1:20" x14ac:dyDescent="0.25">
      <c r="A1114" t="s">
        <v>637</v>
      </c>
      <c r="B1114" t="s">
        <v>851</v>
      </c>
      <c r="C1114" t="s">
        <v>639</v>
      </c>
      <c r="D1114" t="s">
        <v>640</v>
      </c>
      <c r="E1114" t="s">
        <v>708</v>
      </c>
      <c r="F1114">
        <v>528004120010</v>
      </c>
      <c r="G1114" t="s">
        <v>653</v>
      </c>
      <c r="H1114" t="s">
        <v>211</v>
      </c>
      <c r="I1114" t="s">
        <v>212</v>
      </c>
      <c r="J1114">
        <v>202203</v>
      </c>
      <c r="K1114">
        <v>44651</v>
      </c>
      <c r="L1114" t="s">
        <v>727</v>
      </c>
      <c r="M1114">
        <v>39.92</v>
      </c>
      <c r="N1114">
        <v>39.92</v>
      </c>
      <c r="O1114" t="s">
        <v>645</v>
      </c>
      <c r="P1114" s="428">
        <v>35.622999999999998</v>
      </c>
      <c r="Q1114">
        <v>12680151</v>
      </c>
      <c r="T1114" t="s">
        <v>212</v>
      </c>
    </row>
    <row r="1115" spans="1:20" x14ac:dyDescent="0.25">
      <c r="A1115" t="s">
        <v>637</v>
      </c>
      <c r="B1115" t="s">
        <v>851</v>
      </c>
      <c r="C1115" t="s">
        <v>639</v>
      </c>
      <c r="D1115" t="s">
        <v>640</v>
      </c>
      <c r="E1115" t="s">
        <v>667</v>
      </c>
      <c r="F1115">
        <v>528004120010</v>
      </c>
      <c r="G1115" t="s">
        <v>653</v>
      </c>
      <c r="H1115" t="s">
        <v>211</v>
      </c>
      <c r="I1115" t="s">
        <v>212</v>
      </c>
      <c r="J1115">
        <v>202203</v>
      </c>
      <c r="K1115">
        <v>44651</v>
      </c>
      <c r="L1115" t="s">
        <v>727</v>
      </c>
      <c r="M1115">
        <v>126.06</v>
      </c>
      <c r="N1115">
        <v>126.06</v>
      </c>
      <c r="O1115" t="s">
        <v>645</v>
      </c>
      <c r="P1115" s="428">
        <v>112.491</v>
      </c>
      <c r="Q1115">
        <v>12680151</v>
      </c>
      <c r="T1115" t="s">
        <v>212</v>
      </c>
    </row>
    <row r="1116" spans="1:20" x14ac:dyDescent="0.25">
      <c r="A1116" t="s">
        <v>637</v>
      </c>
      <c r="B1116" t="s">
        <v>851</v>
      </c>
      <c r="C1116" t="s">
        <v>639</v>
      </c>
      <c r="D1116" t="s">
        <v>640</v>
      </c>
      <c r="E1116" t="s">
        <v>686</v>
      </c>
      <c r="F1116">
        <v>528004120010</v>
      </c>
      <c r="G1116" t="s">
        <v>653</v>
      </c>
      <c r="H1116" t="s">
        <v>211</v>
      </c>
      <c r="I1116" t="s">
        <v>212</v>
      </c>
      <c r="J1116">
        <v>202203</v>
      </c>
      <c r="K1116">
        <v>44651</v>
      </c>
      <c r="L1116" t="s">
        <v>727</v>
      </c>
      <c r="M1116">
        <v>132.4</v>
      </c>
      <c r="N1116">
        <v>132.4</v>
      </c>
      <c r="O1116" t="s">
        <v>645</v>
      </c>
      <c r="P1116" s="428">
        <v>118.149</v>
      </c>
      <c r="Q1116">
        <v>12680151</v>
      </c>
      <c r="T1116" t="s">
        <v>212</v>
      </c>
    </row>
    <row r="1117" spans="1:20" x14ac:dyDescent="0.25">
      <c r="A1117" t="s">
        <v>637</v>
      </c>
      <c r="B1117" t="s">
        <v>851</v>
      </c>
      <c r="C1117" t="s">
        <v>639</v>
      </c>
      <c r="D1117" t="s">
        <v>640</v>
      </c>
      <c r="E1117" t="s">
        <v>673</v>
      </c>
      <c r="F1117">
        <v>528004120010</v>
      </c>
      <c r="G1117" t="s">
        <v>653</v>
      </c>
      <c r="H1117" t="s">
        <v>211</v>
      </c>
      <c r="I1117" t="s">
        <v>212</v>
      </c>
      <c r="J1117">
        <v>202203</v>
      </c>
      <c r="K1117">
        <v>44651</v>
      </c>
      <c r="L1117" t="s">
        <v>727</v>
      </c>
      <c r="M1117">
        <v>119.59</v>
      </c>
      <c r="N1117">
        <v>119.59</v>
      </c>
      <c r="O1117" t="s">
        <v>645</v>
      </c>
      <c r="P1117" s="428">
        <v>106.718</v>
      </c>
      <c r="Q1117">
        <v>12680151</v>
      </c>
      <c r="T1117" t="s">
        <v>212</v>
      </c>
    </row>
    <row r="1118" spans="1:20" x14ac:dyDescent="0.25">
      <c r="A1118" t="s">
        <v>637</v>
      </c>
      <c r="B1118" t="s">
        <v>851</v>
      </c>
      <c r="C1118" t="s">
        <v>639</v>
      </c>
      <c r="D1118" t="s">
        <v>640</v>
      </c>
      <c r="E1118" t="s">
        <v>678</v>
      </c>
      <c r="F1118">
        <v>528004120010</v>
      </c>
      <c r="G1118" t="s">
        <v>653</v>
      </c>
      <c r="H1118" t="s">
        <v>211</v>
      </c>
      <c r="I1118" t="s">
        <v>212</v>
      </c>
      <c r="J1118">
        <v>202203</v>
      </c>
      <c r="K1118">
        <v>44651</v>
      </c>
      <c r="L1118" t="s">
        <v>727</v>
      </c>
      <c r="M1118">
        <v>91.88</v>
      </c>
      <c r="N1118">
        <v>91.88</v>
      </c>
      <c r="O1118" t="s">
        <v>645</v>
      </c>
      <c r="P1118" s="428">
        <v>81.99</v>
      </c>
      <c r="Q1118">
        <v>12680151</v>
      </c>
      <c r="T1118" t="s">
        <v>212</v>
      </c>
    </row>
    <row r="1119" spans="1:20" x14ac:dyDescent="0.25">
      <c r="A1119" t="s">
        <v>637</v>
      </c>
      <c r="B1119" t="s">
        <v>851</v>
      </c>
      <c r="C1119" t="s">
        <v>639</v>
      </c>
      <c r="D1119" t="s">
        <v>640</v>
      </c>
      <c r="E1119" t="s">
        <v>701</v>
      </c>
      <c r="F1119">
        <v>528004120010</v>
      </c>
      <c r="G1119" t="s">
        <v>653</v>
      </c>
      <c r="H1119" t="s">
        <v>211</v>
      </c>
      <c r="I1119" t="s">
        <v>212</v>
      </c>
      <c r="J1119">
        <v>202203</v>
      </c>
      <c r="K1119">
        <v>44651</v>
      </c>
      <c r="L1119" t="s">
        <v>727</v>
      </c>
      <c r="M1119">
        <v>40.94</v>
      </c>
      <c r="N1119">
        <v>40.94</v>
      </c>
      <c r="O1119" t="s">
        <v>645</v>
      </c>
      <c r="P1119" s="428">
        <v>36.533000000000001</v>
      </c>
      <c r="Q1119">
        <v>12680151</v>
      </c>
      <c r="T1119" t="s">
        <v>212</v>
      </c>
    </row>
    <row r="1120" spans="1:20" x14ac:dyDescent="0.25">
      <c r="A1120" t="s">
        <v>637</v>
      </c>
      <c r="B1120" t="s">
        <v>852</v>
      </c>
      <c r="C1120" t="s">
        <v>639</v>
      </c>
      <c r="D1120" t="s">
        <v>640</v>
      </c>
      <c r="E1120" t="s">
        <v>648</v>
      </c>
      <c r="F1120">
        <v>528004120010</v>
      </c>
      <c r="G1120" t="s">
        <v>653</v>
      </c>
      <c r="H1120" t="s">
        <v>209</v>
      </c>
      <c r="I1120" t="s">
        <v>210</v>
      </c>
      <c r="J1120">
        <v>202203</v>
      </c>
      <c r="K1120">
        <v>44651</v>
      </c>
      <c r="L1120" t="s">
        <v>727</v>
      </c>
      <c r="M1120">
        <v>456.73</v>
      </c>
      <c r="N1120">
        <v>456.73</v>
      </c>
      <c r="O1120" t="s">
        <v>645</v>
      </c>
      <c r="P1120" s="428">
        <v>407.56900000000002</v>
      </c>
      <c r="Q1120">
        <v>12680151</v>
      </c>
      <c r="T1120" t="s">
        <v>210</v>
      </c>
    </row>
    <row r="1121" spans="1:20" x14ac:dyDescent="0.25">
      <c r="A1121" t="s">
        <v>637</v>
      </c>
      <c r="B1121" t="s">
        <v>851</v>
      </c>
      <c r="C1121" t="s">
        <v>639</v>
      </c>
      <c r="D1121" t="s">
        <v>640</v>
      </c>
      <c r="E1121" t="s">
        <v>648</v>
      </c>
      <c r="F1121">
        <v>528004120010</v>
      </c>
      <c r="G1121" t="s">
        <v>653</v>
      </c>
      <c r="H1121" t="s">
        <v>211</v>
      </c>
      <c r="I1121" t="s">
        <v>212</v>
      </c>
      <c r="J1121">
        <v>202203</v>
      </c>
      <c r="K1121">
        <v>44651</v>
      </c>
      <c r="L1121" t="s">
        <v>727</v>
      </c>
      <c r="M1121">
        <v>89.12</v>
      </c>
      <c r="N1121">
        <v>89.12</v>
      </c>
      <c r="O1121" t="s">
        <v>645</v>
      </c>
      <c r="P1121" s="428">
        <v>79.527000000000001</v>
      </c>
      <c r="Q1121">
        <v>12680151</v>
      </c>
      <c r="T1121" t="s">
        <v>212</v>
      </c>
    </row>
    <row r="1122" spans="1:20" x14ac:dyDescent="0.25">
      <c r="A1122" t="s">
        <v>637</v>
      </c>
      <c r="B1122" t="s">
        <v>852</v>
      </c>
      <c r="C1122" t="s">
        <v>639</v>
      </c>
      <c r="D1122" t="s">
        <v>640</v>
      </c>
      <c r="E1122" t="s">
        <v>641</v>
      </c>
      <c r="F1122">
        <v>528004120010</v>
      </c>
      <c r="G1122" t="s">
        <v>653</v>
      </c>
      <c r="H1122" t="s">
        <v>209</v>
      </c>
      <c r="I1122" t="s">
        <v>210</v>
      </c>
      <c r="J1122">
        <v>202203</v>
      </c>
      <c r="K1122">
        <v>44651</v>
      </c>
      <c r="L1122" t="s">
        <v>727</v>
      </c>
      <c r="M1122">
        <v>436.79</v>
      </c>
      <c r="N1122">
        <v>436.79</v>
      </c>
      <c r="O1122" t="s">
        <v>645</v>
      </c>
      <c r="P1122" s="428">
        <v>389.77499999999998</v>
      </c>
      <c r="Q1122">
        <v>12680151</v>
      </c>
      <c r="T1122" t="s">
        <v>210</v>
      </c>
    </row>
    <row r="1123" spans="1:20" x14ac:dyDescent="0.25">
      <c r="A1123" t="s">
        <v>637</v>
      </c>
      <c r="B1123" t="s">
        <v>851</v>
      </c>
      <c r="C1123" t="s">
        <v>639</v>
      </c>
      <c r="D1123" t="s">
        <v>640</v>
      </c>
      <c r="E1123" t="s">
        <v>652</v>
      </c>
      <c r="F1123">
        <v>528004120010</v>
      </c>
      <c r="G1123" t="s">
        <v>653</v>
      </c>
      <c r="H1123" t="s">
        <v>211</v>
      </c>
      <c r="I1123" t="s">
        <v>212</v>
      </c>
      <c r="J1123">
        <v>202203</v>
      </c>
      <c r="K1123">
        <v>44651</v>
      </c>
      <c r="L1123" t="s">
        <v>727</v>
      </c>
      <c r="M1123">
        <v>100.53</v>
      </c>
      <c r="N1123">
        <v>100.53</v>
      </c>
      <c r="O1123" t="s">
        <v>645</v>
      </c>
      <c r="P1123" s="428">
        <v>89.709000000000003</v>
      </c>
      <c r="Q1123">
        <v>12680151</v>
      </c>
      <c r="T1123" t="s">
        <v>212</v>
      </c>
    </row>
    <row r="1124" spans="1:20" x14ac:dyDescent="0.25">
      <c r="A1124" t="s">
        <v>637</v>
      </c>
      <c r="B1124" t="s">
        <v>851</v>
      </c>
      <c r="C1124" t="s">
        <v>639</v>
      </c>
      <c r="D1124" t="s">
        <v>651</v>
      </c>
      <c r="E1124" t="s">
        <v>652</v>
      </c>
      <c r="F1124">
        <v>528004120010</v>
      </c>
      <c r="G1124" t="s">
        <v>653</v>
      </c>
      <c r="H1124" t="s">
        <v>211</v>
      </c>
      <c r="I1124" t="s">
        <v>212</v>
      </c>
      <c r="J1124">
        <v>202203</v>
      </c>
      <c r="K1124">
        <v>44651</v>
      </c>
      <c r="L1124" t="s">
        <v>727</v>
      </c>
      <c r="M1124">
        <v>43.79</v>
      </c>
      <c r="N1124">
        <v>43.79</v>
      </c>
      <c r="O1124" t="s">
        <v>645</v>
      </c>
      <c r="P1124" s="428">
        <v>39.076999999999998</v>
      </c>
      <c r="Q1124">
        <v>12680151</v>
      </c>
      <c r="T1124" t="s">
        <v>212</v>
      </c>
    </row>
    <row r="1125" spans="1:20" x14ac:dyDescent="0.25">
      <c r="A1125" t="s">
        <v>637</v>
      </c>
      <c r="B1125" t="s">
        <v>851</v>
      </c>
      <c r="C1125" t="s">
        <v>639</v>
      </c>
      <c r="D1125" t="s">
        <v>651</v>
      </c>
      <c r="E1125" t="s">
        <v>667</v>
      </c>
      <c r="F1125">
        <v>528004120010</v>
      </c>
      <c r="G1125" t="s">
        <v>653</v>
      </c>
      <c r="H1125" t="s">
        <v>211</v>
      </c>
      <c r="I1125" t="s">
        <v>212</v>
      </c>
      <c r="J1125">
        <v>202203</v>
      </c>
      <c r="K1125">
        <v>44651</v>
      </c>
      <c r="L1125" t="s">
        <v>727</v>
      </c>
      <c r="M1125">
        <v>110.87</v>
      </c>
      <c r="N1125">
        <v>110.87</v>
      </c>
      <c r="O1125" t="s">
        <v>645</v>
      </c>
      <c r="P1125" s="428">
        <v>98.936000000000007</v>
      </c>
      <c r="Q1125">
        <v>12680151</v>
      </c>
      <c r="T1125" t="s">
        <v>212</v>
      </c>
    </row>
    <row r="1126" spans="1:20" x14ac:dyDescent="0.25">
      <c r="A1126" t="s">
        <v>637</v>
      </c>
      <c r="B1126" t="s">
        <v>1313</v>
      </c>
      <c r="C1126" t="s">
        <v>639</v>
      </c>
      <c r="D1126" t="s">
        <v>651</v>
      </c>
      <c r="E1126" t="s">
        <v>641</v>
      </c>
      <c r="F1126">
        <v>528004120003</v>
      </c>
      <c r="G1126" t="s">
        <v>816</v>
      </c>
      <c r="H1126">
        <v>583561</v>
      </c>
      <c r="I1126" t="s">
        <v>982</v>
      </c>
      <c r="J1126">
        <v>202203</v>
      </c>
      <c r="K1126">
        <v>44651</v>
      </c>
      <c r="L1126" t="s">
        <v>644</v>
      </c>
      <c r="M1126">
        <v>518762.23</v>
      </c>
      <c r="N1126">
        <v>886.24</v>
      </c>
      <c r="O1126" t="s">
        <v>645</v>
      </c>
      <c r="P1126" s="428">
        <v>790.84799999999996</v>
      </c>
      <c r="Q1126">
        <v>12677081</v>
      </c>
      <c r="T1126" t="s">
        <v>1571</v>
      </c>
    </row>
    <row r="1127" spans="1:20" x14ac:dyDescent="0.25">
      <c r="A1127" t="s">
        <v>637</v>
      </c>
      <c r="B1127" t="s">
        <v>1313</v>
      </c>
      <c r="C1127" t="s">
        <v>639</v>
      </c>
      <c r="D1127" t="s">
        <v>651</v>
      </c>
      <c r="E1127" t="s">
        <v>641</v>
      </c>
      <c r="F1127">
        <v>528004120003</v>
      </c>
      <c r="G1127" t="s">
        <v>816</v>
      </c>
      <c r="H1127">
        <v>583561</v>
      </c>
      <c r="I1127" t="s">
        <v>982</v>
      </c>
      <c r="J1127">
        <v>202203</v>
      </c>
      <c r="K1127">
        <v>44651</v>
      </c>
      <c r="L1127" t="s">
        <v>644</v>
      </c>
      <c r="M1127">
        <v>105155.05</v>
      </c>
      <c r="N1127">
        <v>181.43</v>
      </c>
      <c r="O1127" t="s">
        <v>645</v>
      </c>
      <c r="P1127" s="428">
        <v>161.90100000000001</v>
      </c>
      <c r="Q1127">
        <v>12677081</v>
      </c>
      <c r="T1127" t="s">
        <v>1572</v>
      </c>
    </row>
    <row r="1128" spans="1:20" x14ac:dyDescent="0.25">
      <c r="A1128" t="s">
        <v>637</v>
      </c>
      <c r="B1128" t="s">
        <v>1313</v>
      </c>
      <c r="C1128" t="s">
        <v>639</v>
      </c>
      <c r="D1128" t="s">
        <v>651</v>
      </c>
      <c r="E1128" t="s">
        <v>641</v>
      </c>
      <c r="F1128">
        <v>528004120003</v>
      </c>
      <c r="G1128" t="s">
        <v>816</v>
      </c>
      <c r="H1128">
        <v>583561</v>
      </c>
      <c r="I1128" t="s">
        <v>982</v>
      </c>
      <c r="J1128">
        <v>202203</v>
      </c>
      <c r="K1128">
        <v>44651</v>
      </c>
      <c r="L1128" t="s">
        <v>644</v>
      </c>
      <c r="M1128">
        <v>116839.59</v>
      </c>
      <c r="N1128">
        <v>201.59</v>
      </c>
      <c r="O1128" t="s">
        <v>645</v>
      </c>
      <c r="P1128" s="428">
        <v>179.89099999999999</v>
      </c>
      <c r="Q1128">
        <v>12677081</v>
      </c>
      <c r="T1128" t="s">
        <v>1573</v>
      </c>
    </row>
    <row r="1129" spans="1:20" x14ac:dyDescent="0.25">
      <c r="A1129" t="s">
        <v>637</v>
      </c>
      <c r="B1129" t="s">
        <v>1313</v>
      </c>
      <c r="C1129" t="s">
        <v>639</v>
      </c>
      <c r="D1129" t="s">
        <v>651</v>
      </c>
      <c r="E1129" t="s">
        <v>641</v>
      </c>
      <c r="F1129">
        <v>528004120003</v>
      </c>
      <c r="G1129" t="s">
        <v>816</v>
      </c>
      <c r="H1129">
        <v>583561</v>
      </c>
      <c r="I1129" t="s">
        <v>982</v>
      </c>
      <c r="J1129">
        <v>202203</v>
      </c>
      <c r="K1129">
        <v>44651</v>
      </c>
      <c r="L1129" t="s">
        <v>644</v>
      </c>
      <c r="M1129">
        <v>350512.97</v>
      </c>
      <c r="N1129">
        <v>604.76</v>
      </c>
      <c r="O1129" t="s">
        <v>645</v>
      </c>
      <c r="P1129" s="428">
        <v>539.66600000000005</v>
      </c>
      <c r="Q1129">
        <v>12677081</v>
      </c>
      <c r="T1129" t="s">
        <v>1574</v>
      </c>
    </row>
    <row r="1130" spans="1:20" x14ac:dyDescent="0.25">
      <c r="A1130" t="s">
        <v>637</v>
      </c>
      <c r="B1130" t="s">
        <v>1313</v>
      </c>
      <c r="C1130" t="s">
        <v>639</v>
      </c>
      <c r="D1130" t="s">
        <v>651</v>
      </c>
      <c r="E1130" t="s">
        <v>641</v>
      </c>
      <c r="F1130">
        <v>528004120003</v>
      </c>
      <c r="G1130" t="s">
        <v>816</v>
      </c>
      <c r="H1130">
        <v>583561</v>
      </c>
      <c r="I1130" t="s">
        <v>982</v>
      </c>
      <c r="J1130">
        <v>202203</v>
      </c>
      <c r="K1130">
        <v>44651</v>
      </c>
      <c r="L1130" t="s">
        <v>644</v>
      </c>
      <c r="M1130">
        <v>46738.15</v>
      </c>
      <c r="N1130">
        <v>80.64</v>
      </c>
      <c r="O1130" t="s">
        <v>645</v>
      </c>
      <c r="P1130" s="428">
        <v>71.959999999999994</v>
      </c>
      <c r="Q1130">
        <v>12677081</v>
      </c>
      <c r="T1130" t="s">
        <v>1575</v>
      </c>
    </row>
    <row r="1131" spans="1:20" x14ac:dyDescent="0.25">
      <c r="A1131" t="s">
        <v>637</v>
      </c>
      <c r="B1131" t="s">
        <v>858</v>
      </c>
      <c r="C1131" t="s">
        <v>639</v>
      </c>
      <c r="D1131" t="s">
        <v>640</v>
      </c>
      <c r="E1131" t="s">
        <v>652</v>
      </c>
      <c r="F1131">
        <v>528004120010</v>
      </c>
      <c r="G1131" t="s">
        <v>653</v>
      </c>
      <c r="H1131" t="s">
        <v>217</v>
      </c>
      <c r="I1131" t="s">
        <v>218</v>
      </c>
      <c r="J1131">
        <v>202203</v>
      </c>
      <c r="K1131">
        <v>44651</v>
      </c>
      <c r="L1131" t="s">
        <v>727</v>
      </c>
      <c r="M1131">
        <v>403.72</v>
      </c>
      <c r="N1131">
        <v>403.72</v>
      </c>
      <c r="O1131" t="s">
        <v>645</v>
      </c>
      <c r="P1131" s="428">
        <v>360.26499999999999</v>
      </c>
      <c r="Q1131">
        <v>12680151</v>
      </c>
      <c r="T1131" t="s">
        <v>218</v>
      </c>
    </row>
    <row r="1132" spans="1:20" x14ac:dyDescent="0.25">
      <c r="A1132" t="s">
        <v>637</v>
      </c>
      <c r="B1132" t="s">
        <v>859</v>
      </c>
      <c r="C1132" t="s">
        <v>639</v>
      </c>
      <c r="D1132" t="s">
        <v>640</v>
      </c>
      <c r="E1132" t="s">
        <v>652</v>
      </c>
      <c r="F1132">
        <v>528004120010</v>
      </c>
      <c r="G1132" t="s">
        <v>653</v>
      </c>
      <c r="H1132" t="s">
        <v>215</v>
      </c>
      <c r="I1132" t="s">
        <v>216</v>
      </c>
      <c r="J1132">
        <v>202203</v>
      </c>
      <c r="K1132">
        <v>44651</v>
      </c>
      <c r="L1132" t="s">
        <v>727</v>
      </c>
      <c r="M1132">
        <v>502.69</v>
      </c>
      <c r="N1132">
        <v>502.69</v>
      </c>
      <c r="O1132" t="s">
        <v>645</v>
      </c>
      <c r="P1132" s="428">
        <v>448.58199999999999</v>
      </c>
      <c r="Q1132">
        <v>12680151</v>
      </c>
      <c r="T1132" t="s">
        <v>216</v>
      </c>
    </row>
    <row r="1133" spans="1:20" x14ac:dyDescent="0.25">
      <c r="A1133" t="s">
        <v>637</v>
      </c>
      <c r="B1133" t="s">
        <v>854</v>
      </c>
      <c r="C1133" t="s">
        <v>639</v>
      </c>
      <c r="D1133" t="s">
        <v>640</v>
      </c>
      <c r="E1133" t="s">
        <v>652</v>
      </c>
      <c r="F1133">
        <v>528004120010</v>
      </c>
      <c r="G1133" t="s">
        <v>653</v>
      </c>
      <c r="H1133" t="s">
        <v>221</v>
      </c>
      <c r="I1133" t="s">
        <v>222</v>
      </c>
      <c r="J1133">
        <v>202203</v>
      </c>
      <c r="K1133">
        <v>44651</v>
      </c>
      <c r="L1133" t="s">
        <v>727</v>
      </c>
      <c r="M1133">
        <v>216.48</v>
      </c>
      <c r="N1133">
        <v>216.48</v>
      </c>
      <c r="O1133" t="s">
        <v>645</v>
      </c>
      <c r="P1133" s="428">
        <v>193.179</v>
      </c>
      <c r="Q1133">
        <v>12680151</v>
      </c>
      <c r="T1133" t="s">
        <v>222</v>
      </c>
    </row>
    <row r="1134" spans="1:20" x14ac:dyDescent="0.25">
      <c r="A1134" t="s">
        <v>637</v>
      </c>
      <c r="B1134" t="s">
        <v>859</v>
      </c>
      <c r="C1134" t="s">
        <v>639</v>
      </c>
      <c r="D1134" t="s">
        <v>640</v>
      </c>
      <c r="E1134" t="s">
        <v>708</v>
      </c>
      <c r="F1134">
        <v>528004120010</v>
      </c>
      <c r="G1134" t="s">
        <v>653</v>
      </c>
      <c r="H1134" t="s">
        <v>215</v>
      </c>
      <c r="I1134" t="s">
        <v>216</v>
      </c>
      <c r="J1134">
        <v>202203</v>
      </c>
      <c r="K1134">
        <v>44651</v>
      </c>
      <c r="L1134" t="s">
        <v>727</v>
      </c>
      <c r="M1134">
        <v>188.32</v>
      </c>
      <c r="N1134">
        <v>188.32</v>
      </c>
      <c r="O1134" t="s">
        <v>645</v>
      </c>
      <c r="P1134" s="428">
        <v>168.05</v>
      </c>
      <c r="Q1134">
        <v>12680151</v>
      </c>
      <c r="T1134" t="s">
        <v>216</v>
      </c>
    </row>
    <row r="1135" spans="1:20" x14ac:dyDescent="0.25">
      <c r="A1135" t="s">
        <v>637</v>
      </c>
      <c r="B1135" t="s">
        <v>858</v>
      </c>
      <c r="C1135" t="s">
        <v>639</v>
      </c>
      <c r="D1135" t="s">
        <v>640</v>
      </c>
      <c r="E1135" t="s">
        <v>667</v>
      </c>
      <c r="F1135">
        <v>528004120010</v>
      </c>
      <c r="G1135" t="s">
        <v>653</v>
      </c>
      <c r="H1135" t="s">
        <v>217</v>
      </c>
      <c r="I1135" t="s">
        <v>218</v>
      </c>
      <c r="J1135">
        <v>202203</v>
      </c>
      <c r="K1135">
        <v>44651</v>
      </c>
      <c r="L1135" t="s">
        <v>727</v>
      </c>
      <c r="M1135">
        <v>73.88</v>
      </c>
      <c r="N1135">
        <v>73.88</v>
      </c>
      <c r="O1135" t="s">
        <v>645</v>
      </c>
      <c r="P1135" s="428">
        <v>65.927999999999997</v>
      </c>
      <c r="Q1135">
        <v>12680151</v>
      </c>
      <c r="T1135" t="s">
        <v>218</v>
      </c>
    </row>
    <row r="1136" spans="1:20" x14ac:dyDescent="0.25">
      <c r="A1136" t="s">
        <v>637</v>
      </c>
      <c r="B1136" t="s">
        <v>859</v>
      </c>
      <c r="C1136" t="s">
        <v>639</v>
      </c>
      <c r="D1136" t="s">
        <v>640</v>
      </c>
      <c r="E1136" t="s">
        <v>667</v>
      </c>
      <c r="F1136">
        <v>528004120010</v>
      </c>
      <c r="G1136" t="s">
        <v>653</v>
      </c>
      <c r="H1136" t="s">
        <v>215</v>
      </c>
      <c r="I1136" t="s">
        <v>216</v>
      </c>
      <c r="J1136">
        <v>202203</v>
      </c>
      <c r="K1136">
        <v>44651</v>
      </c>
      <c r="L1136" t="s">
        <v>727</v>
      </c>
      <c r="M1136">
        <v>39.81</v>
      </c>
      <c r="N1136">
        <v>39.81</v>
      </c>
      <c r="O1136" t="s">
        <v>645</v>
      </c>
      <c r="P1136" s="428">
        <v>35.524999999999999</v>
      </c>
      <c r="Q1136">
        <v>12680151</v>
      </c>
      <c r="T1136" t="s">
        <v>216</v>
      </c>
    </row>
    <row r="1137" spans="1:20" x14ac:dyDescent="0.25">
      <c r="A1137" t="s">
        <v>637</v>
      </c>
      <c r="B1137" t="s">
        <v>854</v>
      </c>
      <c r="C1137" t="s">
        <v>639</v>
      </c>
      <c r="D1137" t="s">
        <v>640</v>
      </c>
      <c r="E1137" t="s">
        <v>667</v>
      </c>
      <c r="F1137">
        <v>528004120010</v>
      </c>
      <c r="G1137" t="s">
        <v>653</v>
      </c>
      <c r="H1137" t="s">
        <v>221</v>
      </c>
      <c r="I1137" t="s">
        <v>222</v>
      </c>
      <c r="J1137">
        <v>202203</v>
      </c>
      <c r="K1137">
        <v>44651</v>
      </c>
      <c r="L1137" t="s">
        <v>727</v>
      </c>
      <c r="M1137">
        <v>3137.15</v>
      </c>
      <c r="N1137">
        <v>3137.15</v>
      </c>
      <c r="O1137" t="s">
        <v>645</v>
      </c>
      <c r="P1137" s="428">
        <v>2799.4769999999999</v>
      </c>
      <c r="Q1137">
        <v>12680151</v>
      </c>
      <c r="T1137" t="s">
        <v>222</v>
      </c>
    </row>
    <row r="1138" spans="1:20" x14ac:dyDescent="0.25">
      <c r="A1138" t="s">
        <v>637</v>
      </c>
      <c r="B1138" t="s">
        <v>858</v>
      </c>
      <c r="C1138" t="s">
        <v>639</v>
      </c>
      <c r="D1138" t="s">
        <v>640</v>
      </c>
      <c r="E1138" t="s">
        <v>673</v>
      </c>
      <c r="F1138">
        <v>528004120010</v>
      </c>
      <c r="G1138" t="s">
        <v>653</v>
      </c>
      <c r="H1138" t="s">
        <v>217</v>
      </c>
      <c r="I1138" t="s">
        <v>218</v>
      </c>
      <c r="J1138">
        <v>202203</v>
      </c>
      <c r="K1138">
        <v>44651</v>
      </c>
      <c r="L1138" t="s">
        <v>727</v>
      </c>
      <c r="M1138">
        <v>100.28</v>
      </c>
      <c r="N1138">
        <v>100.28</v>
      </c>
      <c r="O1138" t="s">
        <v>645</v>
      </c>
      <c r="P1138" s="428">
        <v>89.486000000000004</v>
      </c>
      <c r="Q1138">
        <v>12680151</v>
      </c>
      <c r="T1138" t="s">
        <v>218</v>
      </c>
    </row>
    <row r="1139" spans="1:20" x14ac:dyDescent="0.25">
      <c r="A1139" t="s">
        <v>637</v>
      </c>
      <c r="B1139" t="s">
        <v>859</v>
      </c>
      <c r="C1139" t="s">
        <v>639</v>
      </c>
      <c r="D1139" t="s">
        <v>640</v>
      </c>
      <c r="E1139" t="s">
        <v>673</v>
      </c>
      <c r="F1139">
        <v>528004120010</v>
      </c>
      <c r="G1139" t="s">
        <v>653</v>
      </c>
      <c r="H1139" t="s">
        <v>215</v>
      </c>
      <c r="I1139" t="s">
        <v>216</v>
      </c>
      <c r="J1139">
        <v>202203</v>
      </c>
      <c r="K1139">
        <v>44651</v>
      </c>
      <c r="L1139" t="s">
        <v>727</v>
      </c>
      <c r="M1139">
        <v>510.47</v>
      </c>
      <c r="N1139">
        <v>510.47</v>
      </c>
      <c r="O1139" t="s">
        <v>645</v>
      </c>
      <c r="P1139" s="428">
        <v>455.52499999999998</v>
      </c>
      <c r="Q1139">
        <v>12680151</v>
      </c>
      <c r="T1139" t="s">
        <v>216</v>
      </c>
    </row>
    <row r="1140" spans="1:20" x14ac:dyDescent="0.25">
      <c r="A1140" t="s">
        <v>637</v>
      </c>
      <c r="B1140" t="s">
        <v>854</v>
      </c>
      <c r="C1140" t="s">
        <v>639</v>
      </c>
      <c r="D1140" t="s">
        <v>640</v>
      </c>
      <c r="E1140" t="s">
        <v>673</v>
      </c>
      <c r="F1140">
        <v>528004120010</v>
      </c>
      <c r="G1140" t="s">
        <v>653</v>
      </c>
      <c r="H1140" t="s">
        <v>221</v>
      </c>
      <c r="I1140" t="s">
        <v>222</v>
      </c>
      <c r="J1140">
        <v>202203</v>
      </c>
      <c r="K1140">
        <v>44651</v>
      </c>
      <c r="L1140" t="s">
        <v>727</v>
      </c>
      <c r="M1140">
        <v>42.62</v>
      </c>
      <c r="N1140">
        <v>42.62</v>
      </c>
      <c r="O1140" t="s">
        <v>645</v>
      </c>
      <c r="P1140" s="428">
        <v>38.033000000000001</v>
      </c>
      <c r="Q1140">
        <v>12680151</v>
      </c>
      <c r="T1140" t="s">
        <v>222</v>
      </c>
    </row>
    <row r="1141" spans="1:20" x14ac:dyDescent="0.25">
      <c r="A1141" t="s">
        <v>637</v>
      </c>
      <c r="B1141" t="s">
        <v>858</v>
      </c>
      <c r="C1141" t="s">
        <v>639</v>
      </c>
      <c r="D1141" t="s">
        <v>640</v>
      </c>
      <c r="E1141" t="s">
        <v>648</v>
      </c>
      <c r="F1141">
        <v>528004120010</v>
      </c>
      <c r="G1141" t="s">
        <v>653</v>
      </c>
      <c r="H1141" t="s">
        <v>217</v>
      </c>
      <c r="I1141" t="s">
        <v>218</v>
      </c>
      <c r="J1141">
        <v>202203</v>
      </c>
      <c r="K1141">
        <v>44651</v>
      </c>
      <c r="L1141" t="s">
        <v>727</v>
      </c>
      <c r="M1141">
        <v>40.92</v>
      </c>
      <c r="N1141">
        <v>40.92</v>
      </c>
      <c r="O1141" t="s">
        <v>645</v>
      </c>
      <c r="P1141" s="428">
        <v>36.515999999999998</v>
      </c>
      <c r="Q1141">
        <v>12680151</v>
      </c>
      <c r="T1141" t="s">
        <v>218</v>
      </c>
    </row>
    <row r="1142" spans="1:20" x14ac:dyDescent="0.25">
      <c r="A1142" t="s">
        <v>637</v>
      </c>
      <c r="B1142" t="s">
        <v>859</v>
      </c>
      <c r="C1142" t="s">
        <v>639</v>
      </c>
      <c r="D1142" t="s">
        <v>640</v>
      </c>
      <c r="E1142" t="s">
        <v>648</v>
      </c>
      <c r="F1142">
        <v>528004120010</v>
      </c>
      <c r="G1142" t="s">
        <v>653</v>
      </c>
      <c r="H1142" t="s">
        <v>215</v>
      </c>
      <c r="I1142" t="s">
        <v>216</v>
      </c>
      <c r="J1142">
        <v>202203</v>
      </c>
      <c r="K1142">
        <v>44651</v>
      </c>
      <c r="L1142" t="s">
        <v>727</v>
      </c>
      <c r="M1142">
        <v>37.42</v>
      </c>
      <c r="N1142">
        <v>37.42</v>
      </c>
      <c r="O1142" t="s">
        <v>645</v>
      </c>
      <c r="P1142" s="428">
        <v>33.392000000000003</v>
      </c>
      <c r="Q1142">
        <v>12680151</v>
      </c>
      <c r="T1142" t="s">
        <v>216</v>
      </c>
    </row>
    <row r="1143" spans="1:20" x14ac:dyDescent="0.25">
      <c r="A1143" t="s">
        <v>637</v>
      </c>
      <c r="B1143" t="s">
        <v>854</v>
      </c>
      <c r="C1143" t="s">
        <v>639</v>
      </c>
      <c r="D1143" t="s">
        <v>640</v>
      </c>
      <c r="E1143" t="s">
        <v>648</v>
      </c>
      <c r="F1143">
        <v>528004120010</v>
      </c>
      <c r="G1143" t="s">
        <v>653</v>
      </c>
      <c r="H1143" t="s">
        <v>221</v>
      </c>
      <c r="I1143" t="s">
        <v>222</v>
      </c>
      <c r="J1143">
        <v>202203</v>
      </c>
      <c r="K1143">
        <v>44651</v>
      </c>
      <c r="L1143" t="s">
        <v>727</v>
      </c>
      <c r="M1143">
        <v>654.33000000000004</v>
      </c>
      <c r="N1143">
        <v>654.33000000000004</v>
      </c>
      <c r="O1143" t="s">
        <v>645</v>
      </c>
      <c r="P1143" s="428">
        <v>583.9</v>
      </c>
      <c r="Q1143">
        <v>12680151</v>
      </c>
      <c r="T1143" t="s">
        <v>222</v>
      </c>
    </row>
    <row r="1144" spans="1:20" x14ac:dyDescent="0.25">
      <c r="A1144" t="s">
        <v>637</v>
      </c>
      <c r="B1144" t="s">
        <v>858</v>
      </c>
      <c r="C1144" t="s">
        <v>639</v>
      </c>
      <c r="D1144" t="s">
        <v>640</v>
      </c>
      <c r="E1144" t="s">
        <v>641</v>
      </c>
      <c r="F1144">
        <v>528004120010</v>
      </c>
      <c r="G1144" t="s">
        <v>653</v>
      </c>
      <c r="H1144" t="s">
        <v>217</v>
      </c>
      <c r="I1144" t="s">
        <v>218</v>
      </c>
      <c r="J1144">
        <v>202203</v>
      </c>
      <c r="K1144">
        <v>44651</v>
      </c>
      <c r="L1144" t="s">
        <v>727</v>
      </c>
      <c r="M1144">
        <v>149.5</v>
      </c>
      <c r="N1144">
        <v>149.5</v>
      </c>
      <c r="O1144" t="s">
        <v>645</v>
      </c>
      <c r="P1144" s="428">
        <v>133.40799999999999</v>
      </c>
      <c r="Q1144">
        <v>12680151</v>
      </c>
      <c r="T1144" t="s">
        <v>218</v>
      </c>
    </row>
    <row r="1145" spans="1:20" x14ac:dyDescent="0.25">
      <c r="A1145" t="s">
        <v>637</v>
      </c>
      <c r="B1145" t="s">
        <v>859</v>
      </c>
      <c r="C1145" t="s">
        <v>639</v>
      </c>
      <c r="D1145" t="s">
        <v>640</v>
      </c>
      <c r="E1145" t="s">
        <v>641</v>
      </c>
      <c r="F1145">
        <v>528004120010</v>
      </c>
      <c r="G1145" t="s">
        <v>653</v>
      </c>
      <c r="H1145" t="s">
        <v>215</v>
      </c>
      <c r="I1145" t="s">
        <v>216</v>
      </c>
      <c r="J1145">
        <v>202203</v>
      </c>
      <c r="K1145">
        <v>44651</v>
      </c>
      <c r="L1145" t="s">
        <v>727</v>
      </c>
      <c r="M1145">
        <v>12.53</v>
      </c>
      <c r="N1145">
        <v>12.53</v>
      </c>
      <c r="O1145" t="s">
        <v>645</v>
      </c>
      <c r="P1145" s="428">
        <v>11.180999999999999</v>
      </c>
      <c r="Q1145">
        <v>12680151</v>
      </c>
      <c r="T1145" t="s">
        <v>216</v>
      </c>
    </row>
    <row r="1146" spans="1:20" x14ac:dyDescent="0.25">
      <c r="A1146" t="s">
        <v>637</v>
      </c>
      <c r="B1146" t="s">
        <v>854</v>
      </c>
      <c r="C1146" t="s">
        <v>639</v>
      </c>
      <c r="D1146" t="s">
        <v>640</v>
      </c>
      <c r="E1146" t="s">
        <v>641</v>
      </c>
      <c r="F1146">
        <v>528004120010</v>
      </c>
      <c r="G1146" t="s">
        <v>653</v>
      </c>
      <c r="H1146" t="s">
        <v>221</v>
      </c>
      <c r="I1146" t="s">
        <v>222</v>
      </c>
      <c r="J1146">
        <v>202203</v>
      </c>
      <c r="K1146">
        <v>44651</v>
      </c>
      <c r="L1146" t="s">
        <v>727</v>
      </c>
      <c r="M1146">
        <v>17.96</v>
      </c>
      <c r="N1146">
        <v>17.96</v>
      </c>
      <c r="O1146" t="s">
        <v>645</v>
      </c>
      <c r="P1146" s="428">
        <v>16.027000000000001</v>
      </c>
      <c r="Q1146">
        <v>12680151</v>
      </c>
      <c r="T1146" t="s">
        <v>222</v>
      </c>
    </row>
    <row r="1147" spans="1:20" x14ac:dyDescent="0.25">
      <c r="A1147" t="s">
        <v>637</v>
      </c>
      <c r="B1147" t="s">
        <v>849</v>
      </c>
      <c r="C1147" t="s">
        <v>639</v>
      </c>
      <c r="D1147" t="s">
        <v>640</v>
      </c>
      <c r="E1147" t="s">
        <v>708</v>
      </c>
      <c r="F1147">
        <v>528004120010</v>
      </c>
      <c r="G1147" t="s">
        <v>653</v>
      </c>
      <c r="H1147" t="s">
        <v>213</v>
      </c>
      <c r="I1147" t="s">
        <v>850</v>
      </c>
      <c r="J1147">
        <v>202203</v>
      </c>
      <c r="K1147">
        <v>44651</v>
      </c>
      <c r="L1147" t="s">
        <v>727</v>
      </c>
      <c r="M1147">
        <v>12.75</v>
      </c>
      <c r="N1147">
        <v>12.75</v>
      </c>
      <c r="O1147" t="s">
        <v>645</v>
      </c>
      <c r="P1147" s="428">
        <v>11.378</v>
      </c>
      <c r="Q1147">
        <v>12680151</v>
      </c>
      <c r="T1147" t="s">
        <v>850</v>
      </c>
    </row>
    <row r="1148" spans="1:20" x14ac:dyDescent="0.25">
      <c r="A1148" t="s">
        <v>637</v>
      </c>
      <c r="B1148" t="s">
        <v>849</v>
      </c>
      <c r="C1148" t="s">
        <v>639</v>
      </c>
      <c r="D1148" t="s">
        <v>640</v>
      </c>
      <c r="E1148" t="s">
        <v>667</v>
      </c>
      <c r="F1148">
        <v>528004120010</v>
      </c>
      <c r="G1148" t="s">
        <v>653</v>
      </c>
      <c r="H1148" t="s">
        <v>213</v>
      </c>
      <c r="I1148" t="s">
        <v>850</v>
      </c>
      <c r="J1148">
        <v>202203</v>
      </c>
      <c r="K1148">
        <v>44651</v>
      </c>
      <c r="L1148" t="s">
        <v>727</v>
      </c>
      <c r="M1148">
        <v>41.67</v>
      </c>
      <c r="N1148">
        <v>41.67</v>
      </c>
      <c r="O1148" t="s">
        <v>645</v>
      </c>
      <c r="P1148" s="428">
        <v>37.185000000000002</v>
      </c>
      <c r="Q1148">
        <v>12680151</v>
      </c>
      <c r="T1148" t="s">
        <v>850</v>
      </c>
    </row>
    <row r="1149" spans="1:20" x14ac:dyDescent="0.25">
      <c r="A1149" t="s">
        <v>637</v>
      </c>
      <c r="B1149" t="s">
        <v>849</v>
      </c>
      <c r="C1149" t="s">
        <v>639</v>
      </c>
      <c r="D1149" t="s">
        <v>640</v>
      </c>
      <c r="E1149" t="s">
        <v>673</v>
      </c>
      <c r="F1149">
        <v>528004120010</v>
      </c>
      <c r="G1149" t="s">
        <v>653</v>
      </c>
      <c r="H1149" t="s">
        <v>213</v>
      </c>
      <c r="I1149" t="s">
        <v>850</v>
      </c>
      <c r="J1149">
        <v>202203</v>
      </c>
      <c r="K1149">
        <v>44651</v>
      </c>
      <c r="L1149" t="s">
        <v>727</v>
      </c>
      <c r="M1149">
        <v>49.87</v>
      </c>
      <c r="N1149">
        <v>49.87</v>
      </c>
      <c r="O1149" t="s">
        <v>645</v>
      </c>
      <c r="P1149" s="428">
        <v>44.502000000000002</v>
      </c>
      <c r="Q1149">
        <v>12680151</v>
      </c>
      <c r="T1149" t="s">
        <v>850</v>
      </c>
    </row>
    <row r="1150" spans="1:20" x14ac:dyDescent="0.25">
      <c r="A1150" t="s">
        <v>637</v>
      </c>
      <c r="B1150" t="s">
        <v>849</v>
      </c>
      <c r="C1150" t="s">
        <v>639</v>
      </c>
      <c r="D1150" t="s">
        <v>640</v>
      </c>
      <c r="E1150" t="s">
        <v>678</v>
      </c>
      <c r="F1150">
        <v>528004120010</v>
      </c>
      <c r="G1150" t="s">
        <v>653</v>
      </c>
      <c r="H1150" t="s">
        <v>213</v>
      </c>
      <c r="I1150" t="s">
        <v>850</v>
      </c>
      <c r="J1150">
        <v>202203</v>
      </c>
      <c r="K1150">
        <v>44651</v>
      </c>
      <c r="L1150" t="s">
        <v>727</v>
      </c>
      <c r="M1150">
        <v>32.93</v>
      </c>
      <c r="N1150">
        <v>32.93</v>
      </c>
      <c r="O1150" t="s">
        <v>645</v>
      </c>
      <c r="P1150" s="428">
        <v>29.385999999999999</v>
      </c>
      <c r="Q1150">
        <v>12680151</v>
      </c>
      <c r="T1150" t="s">
        <v>850</v>
      </c>
    </row>
    <row r="1151" spans="1:20" x14ac:dyDescent="0.25">
      <c r="A1151" t="s">
        <v>637</v>
      </c>
      <c r="B1151" t="s">
        <v>849</v>
      </c>
      <c r="C1151" t="s">
        <v>639</v>
      </c>
      <c r="D1151" t="s">
        <v>640</v>
      </c>
      <c r="E1151" t="s">
        <v>648</v>
      </c>
      <c r="F1151">
        <v>528004120010</v>
      </c>
      <c r="G1151" t="s">
        <v>653</v>
      </c>
      <c r="H1151" t="s">
        <v>213</v>
      </c>
      <c r="I1151" t="s">
        <v>850</v>
      </c>
      <c r="J1151">
        <v>202203</v>
      </c>
      <c r="K1151">
        <v>44651</v>
      </c>
      <c r="L1151" t="s">
        <v>727</v>
      </c>
      <c r="M1151">
        <v>378.03</v>
      </c>
      <c r="N1151">
        <v>378.03</v>
      </c>
      <c r="O1151" t="s">
        <v>645</v>
      </c>
      <c r="P1151" s="428">
        <v>337.34</v>
      </c>
      <c r="Q1151">
        <v>12680151</v>
      </c>
      <c r="T1151" t="s">
        <v>850</v>
      </c>
    </row>
    <row r="1152" spans="1:20" x14ac:dyDescent="0.25">
      <c r="A1152" t="s">
        <v>637</v>
      </c>
      <c r="B1152" t="s">
        <v>1360</v>
      </c>
      <c r="C1152" t="s">
        <v>639</v>
      </c>
      <c r="D1152" t="s">
        <v>651</v>
      </c>
      <c r="E1152" t="s">
        <v>641</v>
      </c>
      <c r="F1152">
        <v>528004120003</v>
      </c>
      <c r="G1152" t="s">
        <v>816</v>
      </c>
      <c r="H1152">
        <v>583561</v>
      </c>
      <c r="I1152" t="s">
        <v>982</v>
      </c>
      <c r="J1152">
        <v>202203</v>
      </c>
      <c r="K1152">
        <v>44651</v>
      </c>
      <c r="L1152" t="s">
        <v>644</v>
      </c>
      <c r="M1152">
        <v>29547.51</v>
      </c>
      <c r="N1152">
        <v>50.98</v>
      </c>
      <c r="O1152" t="s">
        <v>645</v>
      </c>
      <c r="P1152" s="428">
        <v>45.493000000000002</v>
      </c>
      <c r="Q1152">
        <v>12677081</v>
      </c>
      <c r="T1152" t="s">
        <v>1567</v>
      </c>
    </row>
    <row r="1153" spans="1:20" x14ac:dyDescent="0.25">
      <c r="A1153" t="s">
        <v>637</v>
      </c>
      <c r="B1153" t="s">
        <v>849</v>
      </c>
      <c r="C1153" t="s">
        <v>639</v>
      </c>
      <c r="D1153" t="s">
        <v>651</v>
      </c>
      <c r="E1153" t="s">
        <v>652</v>
      </c>
      <c r="F1153">
        <v>528004120010</v>
      </c>
      <c r="G1153" t="s">
        <v>653</v>
      </c>
      <c r="H1153" t="s">
        <v>213</v>
      </c>
      <c r="I1153" t="s">
        <v>850</v>
      </c>
      <c r="J1153">
        <v>202203</v>
      </c>
      <c r="K1153">
        <v>44651</v>
      </c>
      <c r="L1153" t="s">
        <v>727</v>
      </c>
      <c r="M1153">
        <v>100.9</v>
      </c>
      <c r="N1153">
        <v>100.9</v>
      </c>
      <c r="O1153" t="s">
        <v>645</v>
      </c>
      <c r="P1153" s="428">
        <v>90.039000000000001</v>
      </c>
      <c r="Q1153">
        <v>12680151</v>
      </c>
      <c r="T1153" t="s">
        <v>850</v>
      </c>
    </row>
    <row r="1154" spans="1:20" x14ac:dyDescent="0.25">
      <c r="A1154" t="s">
        <v>637</v>
      </c>
      <c r="B1154" t="s">
        <v>853</v>
      </c>
      <c r="C1154" t="s">
        <v>639</v>
      </c>
      <c r="D1154" t="s">
        <v>640</v>
      </c>
      <c r="E1154" t="s">
        <v>667</v>
      </c>
      <c r="F1154">
        <v>528004120010</v>
      </c>
      <c r="G1154" t="s">
        <v>653</v>
      </c>
      <c r="H1154" t="s">
        <v>219</v>
      </c>
      <c r="I1154" t="s">
        <v>220</v>
      </c>
      <c r="J1154">
        <v>202203</v>
      </c>
      <c r="K1154">
        <v>44651</v>
      </c>
      <c r="L1154" t="s">
        <v>727</v>
      </c>
      <c r="M1154">
        <v>152.19999999999999</v>
      </c>
      <c r="N1154">
        <v>152.19999999999999</v>
      </c>
      <c r="O1154" t="s">
        <v>645</v>
      </c>
      <c r="P1154" s="428">
        <v>135.81800000000001</v>
      </c>
      <c r="Q1154">
        <v>12680151</v>
      </c>
      <c r="T1154" t="s">
        <v>220</v>
      </c>
    </row>
    <row r="1155" spans="1:20" x14ac:dyDescent="0.25">
      <c r="A1155" t="s">
        <v>637</v>
      </c>
      <c r="B1155" t="s">
        <v>849</v>
      </c>
      <c r="C1155" t="s">
        <v>639</v>
      </c>
      <c r="D1155" t="s">
        <v>640</v>
      </c>
      <c r="E1155" t="s">
        <v>686</v>
      </c>
      <c r="F1155">
        <v>528004120010</v>
      </c>
      <c r="G1155" t="s">
        <v>653</v>
      </c>
      <c r="H1155" t="s">
        <v>213</v>
      </c>
      <c r="I1155" t="s">
        <v>850</v>
      </c>
      <c r="J1155">
        <v>202203</v>
      </c>
      <c r="K1155">
        <v>44651</v>
      </c>
      <c r="L1155" t="s">
        <v>727</v>
      </c>
      <c r="M1155">
        <v>44.13</v>
      </c>
      <c r="N1155">
        <v>44.13</v>
      </c>
      <c r="O1155" t="s">
        <v>645</v>
      </c>
      <c r="P1155" s="428">
        <v>39.380000000000003</v>
      </c>
      <c r="Q1155">
        <v>12680151</v>
      </c>
      <c r="T1155" t="s">
        <v>850</v>
      </c>
    </row>
    <row r="1156" spans="1:20" x14ac:dyDescent="0.25">
      <c r="A1156" t="s">
        <v>637</v>
      </c>
      <c r="B1156" t="s">
        <v>849</v>
      </c>
      <c r="C1156" t="s">
        <v>639</v>
      </c>
      <c r="D1156" t="s">
        <v>640</v>
      </c>
      <c r="E1156" t="s">
        <v>701</v>
      </c>
      <c r="F1156">
        <v>528004120010</v>
      </c>
      <c r="G1156" t="s">
        <v>653</v>
      </c>
      <c r="H1156" t="s">
        <v>213</v>
      </c>
      <c r="I1156" t="s">
        <v>850</v>
      </c>
      <c r="J1156">
        <v>202203</v>
      </c>
      <c r="K1156">
        <v>44651</v>
      </c>
      <c r="L1156" t="s">
        <v>727</v>
      </c>
      <c r="M1156">
        <v>15.91</v>
      </c>
      <c r="N1156">
        <v>15.91</v>
      </c>
      <c r="O1156" t="s">
        <v>645</v>
      </c>
      <c r="P1156" s="428">
        <v>14.196999999999999</v>
      </c>
      <c r="Q1156">
        <v>12680151</v>
      </c>
      <c r="T1156" t="s">
        <v>850</v>
      </c>
    </row>
    <row r="1157" spans="1:20" x14ac:dyDescent="0.25">
      <c r="A1157" t="s">
        <v>637</v>
      </c>
      <c r="B1157" t="s">
        <v>849</v>
      </c>
      <c r="C1157" t="s">
        <v>639</v>
      </c>
      <c r="D1157" t="s">
        <v>640</v>
      </c>
      <c r="E1157" t="s">
        <v>641</v>
      </c>
      <c r="F1157">
        <v>528004120010</v>
      </c>
      <c r="G1157" t="s">
        <v>653</v>
      </c>
      <c r="H1157" t="s">
        <v>213</v>
      </c>
      <c r="I1157" t="s">
        <v>850</v>
      </c>
      <c r="J1157">
        <v>202203</v>
      </c>
      <c r="K1157">
        <v>44651</v>
      </c>
      <c r="L1157" t="s">
        <v>727</v>
      </c>
      <c r="M1157">
        <v>270.10000000000002</v>
      </c>
      <c r="N1157">
        <v>270.10000000000002</v>
      </c>
      <c r="O1157" t="s">
        <v>645</v>
      </c>
      <c r="P1157" s="428">
        <v>241.02699999999999</v>
      </c>
      <c r="Q1157">
        <v>12680151</v>
      </c>
      <c r="T1157" t="s">
        <v>850</v>
      </c>
    </row>
    <row r="1158" spans="1:20" x14ac:dyDescent="0.25">
      <c r="A1158" t="s">
        <v>637</v>
      </c>
      <c r="B1158" t="s">
        <v>849</v>
      </c>
      <c r="C1158" t="s">
        <v>639</v>
      </c>
      <c r="D1158" t="s">
        <v>640</v>
      </c>
      <c r="E1158" t="s">
        <v>652</v>
      </c>
      <c r="F1158">
        <v>528004120010</v>
      </c>
      <c r="G1158" t="s">
        <v>653</v>
      </c>
      <c r="H1158" t="s">
        <v>213</v>
      </c>
      <c r="I1158" t="s">
        <v>850</v>
      </c>
      <c r="J1158">
        <v>202203</v>
      </c>
      <c r="K1158">
        <v>44651</v>
      </c>
      <c r="L1158" t="s">
        <v>727</v>
      </c>
      <c r="M1158">
        <v>35.57</v>
      </c>
      <c r="N1158">
        <v>35.57</v>
      </c>
      <c r="O1158" t="s">
        <v>645</v>
      </c>
      <c r="P1158" s="428">
        <v>31.741</v>
      </c>
      <c r="Q1158">
        <v>12680151</v>
      </c>
      <c r="T1158" t="s">
        <v>850</v>
      </c>
    </row>
    <row r="1159" spans="1:20" x14ac:dyDescent="0.25">
      <c r="A1159" t="s">
        <v>637</v>
      </c>
      <c r="B1159" t="s">
        <v>1360</v>
      </c>
      <c r="C1159" t="s">
        <v>639</v>
      </c>
      <c r="D1159" t="s">
        <v>651</v>
      </c>
      <c r="E1159" t="s">
        <v>641</v>
      </c>
      <c r="F1159">
        <v>528004120010</v>
      </c>
      <c r="G1159" t="s">
        <v>653</v>
      </c>
      <c r="H1159">
        <v>583610</v>
      </c>
      <c r="I1159" t="s">
        <v>205</v>
      </c>
      <c r="J1159">
        <v>202203</v>
      </c>
      <c r="K1159">
        <v>44651</v>
      </c>
      <c r="L1159" t="s">
        <v>644</v>
      </c>
      <c r="M1159">
        <v>299998.68</v>
      </c>
      <c r="N1159">
        <v>512.51</v>
      </c>
      <c r="O1159" t="s">
        <v>645</v>
      </c>
      <c r="P1159" s="428">
        <v>457.34500000000003</v>
      </c>
      <c r="Q1159">
        <v>12677081</v>
      </c>
      <c r="T1159" t="s">
        <v>1569</v>
      </c>
    </row>
    <row r="1160" spans="1:20" x14ac:dyDescent="0.25">
      <c r="A1160" t="s">
        <v>637</v>
      </c>
      <c r="B1160" t="s">
        <v>1360</v>
      </c>
      <c r="C1160" t="s">
        <v>639</v>
      </c>
      <c r="D1160" t="s">
        <v>651</v>
      </c>
      <c r="E1160" t="s">
        <v>641</v>
      </c>
      <c r="F1160">
        <v>528004120010</v>
      </c>
      <c r="G1160" t="s">
        <v>653</v>
      </c>
      <c r="H1160">
        <v>583610</v>
      </c>
      <c r="I1160" t="s">
        <v>205</v>
      </c>
      <c r="J1160">
        <v>202203</v>
      </c>
      <c r="K1160">
        <v>44651</v>
      </c>
      <c r="L1160" t="s">
        <v>644</v>
      </c>
      <c r="M1160">
        <v>120002.98</v>
      </c>
      <c r="N1160">
        <v>205.01</v>
      </c>
      <c r="O1160" t="s">
        <v>645</v>
      </c>
      <c r="P1160" s="428">
        <v>182.94300000000001</v>
      </c>
      <c r="Q1160">
        <v>12677081</v>
      </c>
      <c r="T1160" t="s">
        <v>1568</v>
      </c>
    </row>
    <row r="1161" spans="1:20" x14ac:dyDescent="0.25">
      <c r="A1161" t="s">
        <v>637</v>
      </c>
      <c r="B1161" t="s">
        <v>849</v>
      </c>
      <c r="C1161" t="s">
        <v>639</v>
      </c>
      <c r="D1161" t="s">
        <v>651</v>
      </c>
      <c r="E1161" t="s">
        <v>641</v>
      </c>
      <c r="F1161">
        <v>528004120010</v>
      </c>
      <c r="G1161" t="s">
        <v>653</v>
      </c>
      <c r="H1161" t="s">
        <v>213</v>
      </c>
      <c r="I1161" t="s">
        <v>850</v>
      </c>
      <c r="J1161">
        <v>202203</v>
      </c>
      <c r="K1161">
        <v>44651</v>
      </c>
      <c r="L1161" t="s">
        <v>727</v>
      </c>
      <c r="M1161">
        <v>48.06</v>
      </c>
      <c r="N1161">
        <v>48.06</v>
      </c>
      <c r="O1161" t="s">
        <v>645</v>
      </c>
      <c r="P1161" s="428">
        <v>42.887</v>
      </c>
      <c r="Q1161">
        <v>12680151</v>
      </c>
      <c r="T1161" t="s">
        <v>850</v>
      </c>
    </row>
    <row r="1162" spans="1:20" x14ac:dyDescent="0.25">
      <c r="A1162" t="s">
        <v>637</v>
      </c>
      <c r="B1162" t="s">
        <v>849</v>
      </c>
      <c r="C1162" t="s">
        <v>639</v>
      </c>
      <c r="D1162" t="s">
        <v>651</v>
      </c>
      <c r="E1162" t="s">
        <v>667</v>
      </c>
      <c r="F1162">
        <v>528004120010</v>
      </c>
      <c r="G1162" t="s">
        <v>653</v>
      </c>
      <c r="H1162" t="s">
        <v>213</v>
      </c>
      <c r="I1162" t="s">
        <v>850</v>
      </c>
      <c r="J1162">
        <v>202203</v>
      </c>
      <c r="K1162">
        <v>44651</v>
      </c>
      <c r="L1162" t="s">
        <v>727</v>
      </c>
      <c r="M1162">
        <v>47.11</v>
      </c>
      <c r="N1162">
        <v>47.11</v>
      </c>
      <c r="O1162" t="s">
        <v>645</v>
      </c>
      <c r="P1162" s="428">
        <v>42.039000000000001</v>
      </c>
      <c r="Q1162">
        <v>12680151</v>
      </c>
      <c r="T1162" t="s">
        <v>850</v>
      </c>
    </row>
    <row r="1163" spans="1:20" x14ac:dyDescent="0.25">
      <c r="A1163" t="s">
        <v>637</v>
      </c>
      <c r="B1163" t="s">
        <v>849</v>
      </c>
      <c r="C1163" t="s">
        <v>639</v>
      </c>
      <c r="D1163" t="s">
        <v>651</v>
      </c>
      <c r="E1163" t="s">
        <v>673</v>
      </c>
      <c r="F1163">
        <v>528004120010</v>
      </c>
      <c r="G1163" t="s">
        <v>653</v>
      </c>
      <c r="H1163" t="s">
        <v>213</v>
      </c>
      <c r="I1163" t="s">
        <v>850</v>
      </c>
      <c r="J1163">
        <v>202203</v>
      </c>
      <c r="K1163">
        <v>44651</v>
      </c>
      <c r="L1163" t="s">
        <v>727</v>
      </c>
      <c r="M1163">
        <v>49.49</v>
      </c>
      <c r="N1163">
        <v>49.49</v>
      </c>
      <c r="O1163" t="s">
        <v>645</v>
      </c>
      <c r="P1163" s="428">
        <v>44.162999999999997</v>
      </c>
      <c r="Q1163">
        <v>12680151</v>
      </c>
      <c r="T1163" t="s">
        <v>850</v>
      </c>
    </row>
    <row r="1164" spans="1:20" x14ac:dyDescent="0.25">
      <c r="A1164" t="s">
        <v>637</v>
      </c>
      <c r="B1164" t="s">
        <v>849</v>
      </c>
      <c r="C1164" t="s">
        <v>639</v>
      </c>
      <c r="D1164" t="s">
        <v>695</v>
      </c>
      <c r="E1164" t="s">
        <v>673</v>
      </c>
      <c r="F1164">
        <v>528004120010</v>
      </c>
      <c r="G1164" t="s">
        <v>653</v>
      </c>
      <c r="H1164" t="s">
        <v>213</v>
      </c>
      <c r="I1164" t="s">
        <v>850</v>
      </c>
      <c r="J1164">
        <v>202203</v>
      </c>
      <c r="K1164">
        <v>44651</v>
      </c>
      <c r="L1164" t="s">
        <v>727</v>
      </c>
      <c r="M1164">
        <v>22.81</v>
      </c>
      <c r="N1164">
        <v>22.81</v>
      </c>
      <c r="O1164" t="s">
        <v>645</v>
      </c>
      <c r="P1164" s="428">
        <v>20.355</v>
      </c>
      <c r="Q1164">
        <v>12680151</v>
      </c>
      <c r="T1164" t="s">
        <v>850</v>
      </c>
    </row>
    <row r="1165" spans="1:20" x14ac:dyDescent="0.25">
      <c r="A1165" t="s">
        <v>637</v>
      </c>
      <c r="B1165" t="s">
        <v>831</v>
      </c>
      <c r="C1165" t="s">
        <v>639</v>
      </c>
      <c r="D1165" t="s">
        <v>640</v>
      </c>
      <c r="E1165" t="s">
        <v>686</v>
      </c>
      <c r="F1165">
        <v>528004120002</v>
      </c>
      <c r="G1165" t="s">
        <v>642</v>
      </c>
      <c r="H1165">
        <v>583150</v>
      </c>
      <c r="I1165" t="s">
        <v>687</v>
      </c>
      <c r="J1165">
        <v>202203</v>
      </c>
      <c r="K1165">
        <v>44651</v>
      </c>
      <c r="L1165" t="s">
        <v>644</v>
      </c>
      <c r="M1165">
        <v>10752.36</v>
      </c>
      <c r="N1165">
        <v>18.37</v>
      </c>
      <c r="O1165" t="s">
        <v>645</v>
      </c>
      <c r="P1165" s="428">
        <v>16.393000000000001</v>
      </c>
      <c r="Q1165">
        <v>12673881</v>
      </c>
      <c r="R1165" t="s">
        <v>646</v>
      </c>
      <c r="S1165">
        <v>2011105</v>
      </c>
      <c r="T1165" t="s">
        <v>1581</v>
      </c>
    </row>
    <row r="1166" spans="1:20" x14ac:dyDescent="0.25">
      <c r="A1166" t="s">
        <v>637</v>
      </c>
      <c r="B1166" t="s">
        <v>831</v>
      </c>
      <c r="C1166" t="s">
        <v>639</v>
      </c>
      <c r="D1166" t="s">
        <v>651</v>
      </c>
      <c r="E1166" t="s">
        <v>641</v>
      </c>
      <c r="F1166">
        <v>528004120001</v>
      </c>
      <c r="G1166" t="s">
        <v>705</v>
      </c>
      <c r="H1166">
        <v>583129</v>
      </c>
      <c r="I1166" t="s">
        <v>21</v>
      </c>
      <c r="J1166">
        <v>202203</v>
      </c>
      <c r="K1166">
        <v>44651</v>
      </c>
      <c r="L1166" t="s">
        <v>644</v>
      </c>
      <c r="M1166">
        <v>67691.64</v>
      </c>
      <c r="N1166">
        <v>115.64</v>
      </c>
      <c r="O1166" t="s">
        <v>645</v>
      </c>
      <c r="P1166" s="428">
        <v>103.193</v>
      </c>
      <c r="Q1166">
        <v>12673881</v>
      </c>
      <c r="R1166" t="s">
        <v>646</v>
      </c>
      <c r="S1166">
        <v>2034399</v>
      </c>
      <c r="T1166" t="s">
        <v>1513</v>
      </c>
    </row>
    <row r="1167" spans="1:20" x14ac:dyDescent="0.25">
      <c r="A1167" t="s">
        <v>637</v>
      </c>
      <c r="B1167" t="s">
        <v>831</v>
      </c>
      <c r="C1167" t="s">
        <v>639</v>
      </c>
      <c r="D1167" t="s">
        <v>640</v>
      </c>
      <c r="E1167" t="s">
        <v>686</v>
      </c>
      <c r="F1167">
        <v>528004120002</v>
      </c>
      <c r="G1167" t="s">
        <v>642</v>
      </c>
      <c r="H1167">
        <v>583153</v>
      </c>
      <c r="I1167" t="s">
        <v>722</v>
      </c>
      <c r="J1167">
        <v>202203</v>
      </c>
      <c r="K1167">
        <v>44651</v>
      </c>
      <c r="L1167" t="s">
        <v>644</v>
      </c>
      <c r="M1167">
        <v>6521.41</v>
      </c>
      <c r="N1167">
        <v>11.14</v>
      </c>
      <c r="O1167" t="s">
        <v>645</v>
      </c>
      <c r="P1167" s="428">
        <v>9.9410000000000007</v>
      </c>
      <c r="Q1167">
        <v>12673881</v>
      </c>
      <c r="R1167" t="s">
        <v>646</v>
      </c>
      <c r="S1167">
        <v>8540401</v>
      </c>
      <c r="T1167" t="s">
        <v>1511</v>
      </c>
    </row>
    <row r="1168" spans="1:20" x14ac:dyDescent="0.25">
      <c r="A1168" t="s">
        <v>637</v>
      </c>
      <c r="B1168" t="s">
        <v>831</v>
      </c>
      <c r="C1168" t="s">
        <v>639</v>
      </c>
      <c r="D1168" t="s">
        <v>651</v>
      </c>
      <c r="E1168" t="s">
        <v>641</v>
      </c>
      <c r="F1168">
        <v>528004120002</v>
      </c>
      <c r="G1168" t="s">
        <v>642</v>
      </c>
      <c r="H1168">
        <v>583138</v>
      </c>
      <c r="I1168" t="s">
        <v>34</v>
      </c>
      <c r="J1168">
        <v>202203</v>
      </c>
      <c r="K1168">
        <v>44651</v>
      </c>
      <c r="L1168" t="s">
        <v>644</v>
      </c>
      <c r="M1168">
        <v>47418.11</v>
      </c>
      <c r="N1168">
        <v>81.010000000000005</v>
      </c>
      <c r="O1168" t="s">
        <v>645</v>
      </c>
      <c r="P1168" s="428">
        <v>72.290000000000006</v>
      </c>
      <c r="Q1168">
        <v>12673881</v>
      </c>
      <c r="R1168" t="s">
        <v>646</v>
      </c>
      <c r="S1168">
        <v>2024193</v>
      </c>
      <c r="T1168" t="s">
        <v>1522</v>
      </c>
    </row>
    <row r="1169" spans="1:20" x14ac:dyDescent="0.25">
      <c r="A1169" t="s">
        <v>637</v>
      </c>
      <c r="B1169" t="s">
        <v>831</v>
      </c>
      <c r="C1169" t="s">
        <v>639</v>
      </c>
      <c r="D1169" t="s">
        <v>663</v>
      </c>
      <c r="E1169" t="s">
        <v>704</v>
      </c>
      <c r="F1169">
        <v>528004120002</v>
      </c>
      <c r="G1169" t="s">
        <v>642</v>
      </c>
      <c r="H1169">
        <v>583137</v>
      </c>
      <c r="I1169" t="s">
        <v>33</v>
      </c>
      <c r="J1169">
        <v>202203</v>
      </c>
      <c r="K1169">
        <v>44651</v>
      </c>
      <c r="L1169" t="s">
        <v>644</v>
      </c>
      <c r="M1169">
        <v>17764.02</v>
      </c>
      <c r="N1169">
        <v>30.35</v>
      </c>
      <c r="O1169" t="s">
        <v>645</v>
      </c>
      <c r="P1169" s="428">
        <v>27.082999999999998</v>
      </c>
      <c r="Q1169">
        <v>12673881</v>
      </c>
      <c r="R1169" t="s">
        <v>646</v>
      </c>
      <c r="S1169">
        <v>2038727</v>
      </c>
      <c r="T1169" t="s">
        <v>1516</v>
      </c>
    </row>
    <row r="1170" spans="1:20" x14ac:dyDescent="0.25">
      <c r="A1170" t="s">
        <v>637</v>
      </c>
      <c r="B1170" t="s">
        <v>831</v>
      </c>
      <c r="C1170" t="s">
        <v>639</v>
      </c>
      <c r="D1170" t="s">
        <v>640</v>
      </c>
      <c r="E1170" t="s">
        <v>673</v>
      </c>
      <c r="F1170">
        <v>528004120002</v>
      </c>
      <c r="G1170" t="s">
        <v>642</v>
      </c>
      <c r="H1170">
        <v>583148</v>
      </c>
      <c r="I1170" t="s">
        <v>699</v>
      </c>
      <c r="J1170">
        <v>202203</v>
      </c>
      <c r="K1170">
        <v>44651</v>
      </c>
      <c r="L1170" t="s">
        <v>644</v>
      </c>
      <c r="M1170">
        <v>4953.28</v>
      </c>
      <c r="N1170">
        <v>8.4600000000000009</v>
      </c>
      <c r="O1170" t="s">
        <v>645</v>
      </c>
      <c r="P1170" s="428">
        <v>7.5490000000000004</v>
      </c>
      <c r="Q1170">
        <v>12673881</v>
      </c>
      <c r="R1170" t="s">
        <v>646</v>
      </c>
      <c r="S1170">
        <v>8540206</v>
      </c>
      <c r="T1170" t="s">
        <v>1582</v>
      </c>
    </row>
    <row r="1171" spans="1:20" x14ac:dyDescent="0.25">
      <c r="A1171" t="s">
        <v>637</v>
      </c>
      <c r="B1171" t="s">
        <v>831</v>
      </c>
      <c r="C1171" t="s">
        <v>639</v>
      </c>
      <c r="D1171" t="s">
        <v>663</v>
      </c>
      <c r="E1171" t="s">
        <v>673</v>
      </c>
      <c r="F1171">
        <v>528004120002</v>
      </c>
      <c r="G1171" t="s">
        <v>642</v>
      </c>
      <c r="H1171">
        <v>583134</v>
      </c>
      <c r="I1171" t="s">
        <v>30</v>
      </c>
      <c r="J1171">
        <v>202203</v>
      </c>
      <c r="K1171">
        <v>44651</v>
      </c>
      <c r="L1171" t="s">
        <v>644</v>
      </c>
      <c r="M1171">
        <v>31267.439999999999</v>
      </c>
      <c r="N1171">
        <v>53.42</v>
      </c>
      <c r="O1171" t="s">
        <v>645</v>
      </c>
      <c r="P1171" s="428">
        <v>47.67</v>
      </c>
      <c r="Q1171">
        <v>12673881</v>
      </c>
      <c r="R1171" t="s">
        <v>646</v>
      </c>
      <c r="S1171">
        <v>2030902</v>
      </c>
      <c r="T1171" t="s">
        <v>1515</v>
      </c>
    </row>
    <row r="1172" spans="1:20" x14ac:dyDescent="0.25">
      <c r="A1172" t="s">
        <v>637</v>
      </c>
      <c r="B1172" t="s">
        <v>831</v>
      </c>
      <c r="C1172" t="s">
        <v>639</v>
      </c>
      <c r="D1172" t="s">
        <v>640</v>
      </c>
      <c r="E1172" t="s">
        <v>673</v>
      </c>
      <c r="F1172">
        <v>528004120002</v>
      </c>
      <c r="G1172" t="s">
        <v>642</v>
      </c>
      <c r="H1172">
        <v>583146</v>
      </c>
      <c r="I1172" t="s">
        <v>683</v>
      </c>
      <c r="J1172">
        <v>202203</v>
      </c>
      <c r="K1172">
        <v>44651</v>
      </c>
      <c r="L1172" t="s">
        <v>644</v>
      </c>
      <c r="M1172">
        <v>4623.63</v>
      </c>
      <c r="N1172">
        <v>7.9</v>
      </c>
      <c r="O1172" t="s">
        <v>645</v>
      </c>
      <c r="P1172" s="428">
        <v>7.05</v>
      </c>
      <c r="Q1172">
        <v>12673881</v>
      </c>
      <c r="R1172" t="s">
        <v>646</v>
      </c>
      <c r="S1172">
        <v>8540353</v>
      </c>
      <c r="T1172" t="s">
        <v>1579</v>
      </c>
    </row>
    <row r="1173" spans="1:20" x14ac:dyDescent="0.25">
      <c r="A1173" t="s">
        <v>637</v>
      </c>
      <c r="B1173" t="s">
        <v>638</v>
      </c>
      <c r="C1173" t="s">
        <v>639</v>
      </c>
      <c r="D1173" t="s">
        <v>640</v>
      </c>
      <c r="E1173" t="s">
        <v>641</v>
      </c>
      <c r="F1173">
        <v>528004120002</v>
      </c>
      <c r="G1173" t="s">
        <v>642</v>
      </c>
      <c r="H1173">
        <v>583145</v>
      </c>
      <c r="I1173" t="s">
        <v>643</v>
      </c>
      <c r="J1173">
        <v>202203</v>
      </c>
      <c r="K1173">
        <v>44651</v>
      </c>
      <c r="L1173" t="s">
        <v>644</v>
      </c>
      <c r="M1173">
        <v>8269.2999999999993</v>
      </c>
      <c r="N1173">
        <v>14.13</v>
      </c>
      <c r="O1173" t="s">
        <v>645</v>
      </c>
      <c r="P1173" s="428">
        <v>12.609</v>
      </c>
      <c r="Q1173">
        <v>12673881</v>
      </c>
      <c r="R1173" t="s">
        <v>646</v>
      </c>
      <c r="S1173">
        <v>9982557</v>
      </c>
      <c r="T1173" t="s">
        <v>1580</v>
      </c>
    </row>
    <row r="1174" spans="1:20" x14ac:dyDescent="0.25">
      <c r="A1174" t="s">
        <v>637</v>
      </c>
      <c r="B1174" t="s">
        <v>831</v>
      </c>
      <c r="C1174" t="s">
        <v>639</v>
      </c>
      <c r="D1174" t="s">
        <v>663</v>
      </c>
      <c r="E1174" t="s">
        <v>673</v>
      </c>
      <c r="F1174">
        <v>528004120002</v>
      </c>
      <c r="G1174" t="s">
        <v>642</v>
      </c>
      <c r="H1174">
        <v>583133</v>
      </c>
      <c r="I1174" t="s">
        <v>29</v>
      </c>
      <c r="J1174">
        <v>202203</v>
      </c>
      <c r="K1174">
        <v>44651</v>
      </c>
      <c r="L1174" t="s">
        <v>644</v>
      </c>
      <c r="M1174">
        <v>47418.11</v>
      </c>
      <c r="N1174">
        <v>81.010000000000005</v>
      </c>
      <c r="O1174" t="s">
        <v>645</v>
      </c>
      <c r="P1174" s="428">
        <v>72.290000000000006</v>
      </c>
      <c r="Q1174">
        <v>12673881</v>
      </c>
      <c r="R1174" t="s">
        <v>646</v>
      </c>
      <c r="S1174">
        <v>2014872</v>
      </c>
      <c r="T1174" t="s">
        <v>1523</v>
      </c>
    </row>
    <row r="1175" spans="1:20" x14ac:dyDescent="0.25">
      <c r="A1175" t="s">
        <v>637</v>
      </c>
      <c r="B1175" t="s">
        <v>831</v>
      </c>
      <c r="C1175" t="s">
        <v>639</v>
      </c>
      <c r="D1175" t="s">
        <v>640</v>
      </c>
      <c r="E1175" t="s">
        <v>689</v>
      </c>
      <c r="F1175">
        <v>528004120002</v>
      </c>
      <c r="G1175" t="s">
        <v>642</v>
      </c>
      <c r="H1175">
        <v>583156</v>
      </c>
      <c r="I1175" t="s">
        <v>690</v>
      </c>
      <c r="J1175">
        <v>202203</v>
      </c>
      <c r="K1175">
        <v>44651</v>
      </c>
      <c r="L1175" t="s">
        <v>644</v>
      </c>
      <c r="M1175">
        <v>1031.83</v>
      </c>
      <c r="N1175">
        <v>1.76</v>
      </c>
      <c r="O1175" t="s">
        <v>645</v>
      </c>
      <c r="P1175" s="428">
        <v>1.571</v>
      </c>
      <c r="Q1175">
        <v>12673881</v>
      </c>
      <c r="R1175" t="s">
        <v>646</v>
      </c>
      <c r="S1175">
        <v>8540396</v>
      </c>
      <c r="T1175" t="s">
        <v>1578</v>
      </c>
    </row>
    <row r="1176" spans="1:20" x14ac:dyDescent="0.25">
      <c r="A1176" t="s">
        <v>637</v>
      </c>
      <c r="B1176" t="s">
        <v>831</v>
      </c>
      <c r="C1176" t="s">
        <v>639</v>
      </c>
      <c r="D1176" t="s">
        <v>695</v>
      </c>
      <c r="E1176" t="s">
        <v>673</v>
      </c>
      <c r="F1176">
        <v>528004120002</v>
      </c>
      <c r="G1176" t="s">
        <v>642</v>
      </c>
      <c r="H1176">
        <v>583133</v>
      </c>
      <c r="I1176" t="s">
        <v>29</v>
      </c>
      <c r="J1176">
        <v>202203</v>
      </c>
      <c r="K1176">
        <v>44651</v>
      </c>
      <c r="L1176" t="s">
        <v>644</v>
      </c>
      <c r="M1176">
        <v>11599.98</v>
      </c>
      <c r="N1176">
        <v>19.82</v>
      </c>
      <c r="O1176" t="s">
        <v>645</v>
      </c>
      <c r="P1176" s="428">
        <v>17.687000000000001</v>
      </c>
      <c r="Q1176">
        <v>12673881</v>
      </c>
      <c r="R1176" t="s">
        <v>646</v>
      </c>
      <c r="S1176">
        <v>2024413</v>
      </c>
      <c r="T1176" t="s">
        <v>1517</v>
      </c>
    </row>
    <row r="1177" spans="1:20" x14ac:dyDescent="0.25">
      <c r="A1177" t="s">
        <v>637</v>
      </c>
      <c r="B1177" t="s">
        <v>831</v>
      </c>
      <c r="C1177" t="s">
        <v>639</v>
      </c>
      <c r="D1177" t="s">
        <v>718</v>
      </c>
      <c r="E1177" t="s">
        <v>704</v>
      </c>
      <c r="F1177">
        <v>528004120001</v>
      </c>
      <c r="G1177" t="s">
        <v>705</v>
      </c>
      <c r="H1177">
        <v>583128</v>
      </c>
      <c r="I1177" t="s">
        <v>20</v>
      </c>
      <c r="J1177">
        <v>202203</v>
      </c>
      <c r="K1177">
        <v>44651</v>
      </c>
      <c r="L1177" t="s">
        <v>644</v>
      </c>
      <c r="M1177">
        <v>63592.02</v>
      </c>
      <c r="N1177">
        <v>108.64</v>
      </c>
      <c r="O1177" t="s">
        <v>645</v>
      </c>
      <c r="P1177" s="428">
        <v>96.945999999999998</v>
      </c>
      <c r="Q1177">
        <v>12673881</v>
      </c>
      <c r="R1177" t="s">
        <v>646</v>
      </c>
      <c r="S1177">
        <v>2031020</v>
      </c>
      <c r="T1177" t="s">
        <v>1521</v>
      </c>
    </row>
    <row r="1178" spans="1:20" x14ac:dyDescent="0.25">
      <c r="A1178" t="s">
        <v>637</v>
      </c>
      <c r="B1178" t="s">
        <v>831</v>
      </c>
      <c r="C1178" t="s">
        <v>639</v>
      </c>
      <c r="D1178" t="s">
        <v>640</v>
      </c>
      <c r="E1178" t="s">
        <v>673</v>
      </c>
      <c r="F1178">
        <v>528004120002</v>
      </c>
      <c r="G1178" t="s">
        <v>642</v>
      </c>
      <c r="H1178">
        <v>583148</v>
      </c>
      <c r="I1178" t="s">
        <v>699</v>
      </c>
      <c r="J1178">
        <v>202203</v>
      </c>
      <c r="K1178">
        <v>44651</v>
      </c>
      <c r="L1178" t="s">
        <v>644</v>
      </c>
      <c r="M1178">
        <v>9553.68</v>
      </c>
      <c r="N1178">
        <v>16.32</v>
      </c>
      <c r="O1178" t="s">
        <v>645</v>
      </c>
      <c r="P1178" s="428">
        <v>14.563000000000001</v>
      </c>
      <c r="Q1178">
        <v>12673881</v>
      </c>
      <c r="R1178" t="s">
        <v>646</v>
      </c>
      <c r="S1178">
        <v>2013058</v>
      </c>
      <c r="T1178" t="s">
        <v>1591</v>
      </c>
    </row>
    <row r="1179" spans="1:20" x14ac:dyDescent="0.25">
      <c r="A1179" t="s">
        <v>637</v>
      </c>
      <c r="B1179" t="s">
        <v>831</v>
      </c>
      <c r="C1179" t="s">
        <v>639</v>
      </c>
      <c r="D1179" t="s">
        <v>640</v>
      </c>
      <c r="E1179" t="s">
        <v>701</v>
      </c>
      <c r="F1179">
        <v>528004120002</v>
      </c>
      <c r="G1179" t="s">
        <v>642</v>
      </c>
      <c r="H1179">
        <v>583154</v>
      </c>
      <c r="I1179" t="s">
        <v>44</v>
      </c>
      <c r="J1179">
        <v>202203</v>
      </c>
      <c r="K1179">
        <v>44651</v>
      </c>
      <c r="L1179" t="s">
        <v>644</v>
      </c>
      <c r="M1179">
        <v>9764.89</v>
      </c>
      <c r="N1179">
        <v>16.68</v>
      </c>
      <c r="O1179" t="s">
        <v>645</v>
      </c>
      <c r="P1179" s="428">
        <v>14.885</v>
      </c>
      <c r="Q1179">
        <v>12673881</v>
      </c>
      <c r="R1179" t="s">
        <v>646</v>
      </c>
      <c r="S1179">
        <v>2020577</v>
      </c>
      <c r="T1179" t="s">
        <v>1583</v>
      </c>
    </row>
    <row r="1180" spans="1:20" x14ac:dyDescent="0.25">
      <c r="A1180" t="s">
        <v>637</v>
      </c>
      <c r="B1180" t="s">
        <v>831</v>
      </c>
      <c r="C1180" t="s">
        <v>639</v>
      </c>
      <c r="D1180" t="s">
        <v>640</v>
      </c>
      <c r="E1180" t="s">
        <v>673</v>
      </c>
      <c r="F1180">
        <v>528004120002</v>
      </c>
      <c r="G1180" t="s">
        <v>642</v>
      </c>
      <c r="H1180">
        <v>583148</v>
      </c>
      <c r="I1180" t="s">
        <v>699</v>
      </c>
      <c r="J1180">
        <v>202203</v>
      </c>
      <c r="K1180">
        <v>44651</v>
      </c>
      <c r="L1180" t="s">
        <v>644</v>
      </c>
      <c r="M1180">
        <v>5700.91</v>
      </c>
      <c r="N1180">
        <v>9.74</v>
      </c>
      <c r="O1180" t="s">
        <v>645</v>
      </c>
      <c r="P1180" s="428">
        <v>8.6920000000000002</v>
      </c>
      <c r="Q1180">
        <v>12673881</v>
      </c>
      <c r="R1180" t="s">
        <v>646</v>
      </c>
      <c r="S1180">
        <v>2012905</v>
      </c>
      <c r="T1180" t="s">
        <v>1584</v>
      </c>
    </row>
    <row r="1181" spans="1:20" x14ac:dyDescent="0.25">
      <c r="A1181" t="s">
        <v>637</v>
      </c>
      <c r="B1181" t="s">
        <v>831</v>
      </c>
      <c r="C1181" t="s">
        <v>639</v>
      </c>
      <c r="D1181" t="s">
        <v>651</v>
      </c>
      <c r="E1181" t="s">
        <v>641</v>
      </c>
      <c r="F1181">
        <v>528004120002</v>
      </c>
      <c r="G1181" t="s">
        <v>642</v>
      </c>
      <c r="H1181">
        <v>583136</v>
      </c>
      <c r="I1181" t="s">
        <v>32</v>
      </c>
      <c r="J1181">
        <v>202203</v>
      </c>
      <c r="K1181">
        <v>44651</v>
      </c>
      <c r="L1181" t="s">
        <v>644</v>
      </c>
      <c r="M1181">
        <v>32101.24</v>
      </c>
      <c r="N1181">
        <v>54.84</v>
      </c>
      <c r="O1181" t="s">
        <v>645</v>
      </c>
      <c r="P1181" s="428">
        <v>48.936999999999998</v>
      </c>
      <c r="Q1181">
        <v>12673881</v>
      </c>
      <c r="R1181" t="s">
        <v>646</v>
      </c>
      <c r="S1181">
        <v>2035753</v>
      </c>
      <c r="T1181" t="s">
        <v>1512</v>
      </c>
    </row>
    <row r="1182" spans="1:20" x14ac:dyDescent="0.25">
      <c r="A1182" t="s">
        <v>637</v>
      </c>
      <c r="B1182" t="s">
        <v>831</v>
      </c>
      <c r="C1182" t="s">
        <v>639</v>
      </c>
      <c r="D1182" t="s">
        <v>640</v>
      </c>
      <c r="E1182" t="s">
        <v>667</v>
      </c>
      <c r="F1182">
        <v>528004120002</v>
      </c>
      <c r="G1182" t="s">
        <v>642</v>
      </c>
      <c r="H1182">
        <v>583149</v>
      </c>
      <c r="I1182" t="s">
        <v>680</v>
      </c>
      <c r="J1182">
        <v>202203</v>
      </c>
      <c r="K1182">
        <v>44651</v>
      </c>
      <c r="L1182" t="s">
        <v>644</v>
      </c>
      <c r="M1182">
        <v>18058.34</v>
      </c>
      <c r="N1182">
        <v>30.85</v>
      </c>
      <c r="O1182" t="s">
        <v>645</v>
      </c>
      <c r="P1182" s="428">
        <v>27.529</v>
      </c>
      <c r="Q1182">
        <v>12673881</v>
      </c>
      <c r="R1182" t="s">
        <v>646</v>
      </c>
      <c r="S1182">
        <v>8540392</v>
      </c>
      <c r="T1182" t="s">
        <v>1585</v>
      </c>
    </row>
    <row r="1183" spans="1:20" x14ac:dyDescent="0.25">
      <c r="A1183" t="s">
        <v>637</v>
      </c>
      <c r="B1183" t="s">
        <v>834</v>
      </c>
      <c r="C1183" t="s">
        <v>639</v>
      </c>
      <c r="D1183" t="s">
        <v>640</v>
      </c>
      <c r="E1183" t="s">
        <v>641</v>
      </c>
      <c r="F1183">
        <v>528004120002</v>
      </c>
      <c r="G1183" t="s">
        <v>642</v>
      </c>
      <c r="H1183">
        <v>583145</v>
      </c>
      <c r="I1183" t="s">
        <v>643</v>
      </c>
      <c r="J1183">
        <v>202203</v>
      </c>
      <c r="K1183">
        <v>44651</v>
      </c>
      <c r="L1183" t="s">
        <v>727</v>
      </c>
      <c r="M1183">
        <v>20.16</v>
      </c>
      <c r="N1183">
        <v>20.16</v>
      </c>
      <c r="O1183" t="s">
        <v>645</v>
      </c>
      <c r="P1183" s="428">
        <v>17.989999999999998</v>
      </c>
      <c r="Q1183">
        <v>12673881</v>
      </c>
      <c r="R1183" t="s">
        <v>646</v>
      </c>
      <c r="S1183">
        <v>9982557</v>
      </c>
      <c r="T1183" t="s">
        <v>1586</v>
      </c>
    </row>
    <row r="1184" spans="1:20" x14ac:dyDescent="0.25">
      <c r="A1184" t="s">
        <v>637</v>
      </c>
      <c r="B1184" t="s">
        <v>831</v>
      </c>
      <c r="C1184" t="s">
        <v>639</v>
      </c>
      <c r="D1184" t="s">
        <v>695</v>
      </c>
      <c r="E1184" t="s">
        <v>704</v>
      </c>
      <c r="F1184">
        <v>528004120001</v>
      </c>
      <c r="G1184" t="s">
        <v>705</v>
      </c>
      <c r="H1184">
        <v>583128</v>
      </c>
      <c r="I1184" t="s">
        <v>20</v>
      </c>
      <c r="J1184">
        <v>202203</v>
      </c>
      <c r="K1184">
        <v>44651</v>
      </c>
      <c r="L1184" t="s">
        <v>644</v>
      </c>
      <c r="M1184">
        <v>67899.399999999994</v>
      </c>
      <c r="N1184">
        <v>116</v>
      </c>
      <c r="O1184" t="s">
        <v>645</v>
      </c>
      <c r="P1184" s="428">
        <v>103.514</v>
      </c>
      <c r="Q1184">
        <v>12673881</v>
      </c>
      <c r="R1184" t="s">
        <v>646</v>
      </c>
      <c r="S1184">
        <v>2012170</v>
      </c>
      <c r="T1184" t="s">
        <v>1519</v>
      </c>
    </row>
    <row r="1185" spans="1:20" x14ac:dyDescent="0.25">
      <c r="A1185" t="s">
        <v>637</v>
      </c>
      <c r="B1185" t="s">
        <v>831</v>
      </c>
      <c r="C1185" t="s">
        <v>639</v>
      </c>
      <c r="D1185" t="s">
        <v>640</v>
      </c>
      <c r="E1185" t="s">
        <v>689</v>
      </c>
      <c r="F1185">
        <v>528004120002</v>
      </c>
      <c r="G1185" t="s">
        <v>642</v>
      </c>
      <c r="H1185">
        <v>583156</v>
      </c>
      <c r="I1185" t="s">
        <v>690</v>
      </c>
      <c r="J1185">
        <v>202203</v>
      </c>
      <c r="K1185">
        <v>44651</v>
      </c>
      <c r="L1185" t="s">
        <v>644</v>
      </c>
      <c r="M1185">
        <v>403.01</v>
      </c>
      <c r="N1185">
        <v>0.69</v>
      </c>
      <c r="O1185" t="s">
        <v>645</v>
      </c>
      <c r="P1185" s="428">
        <v>0.61599999999999999</v>
      </c>
      <c r="Q1185">
        <v>12673881</v>
      </c>
      <c r="R1185" t="s">
        <v>646</v>
      </c>
      <c r="S1185">
        <v>2013061</v>
      </c>
      <c r="T1185" t="s">
        <v>1587</v>
      </c>
    </row>
    <row r="1186" spans="1:20" x14ac:dyDescent="0.25">
      <c r="A1186" t="s">
        <v>637</v>
      </c>
      <c r="B1186" t="s">
        <v>831</v>
      </c>
      <c r="C1186" t="s">
        <v>639</v>
      </c>
      <c r="D1186" t="s">
        <v>651</v>
      </c>
      <c r="E1186" t="s">
        <v>641</v>
      </c>
      <c r="F1186">
        <v>528004120002</v>
      </c>
      <c r="G1186" t="s">
        <v>642</v>
      </c>
      <c r="H1186">
        <v>583135</v>
      </c>
      <c r="I1186" t="s">
        <v>31</v>
      </c>
      <c r="J1186">
        <v>202203</v>
      </c>
      <c r="K1186">
        <v>44651</v>
      </c>
      <c r="L1186" t="s">
        <v>644</v>
      </c>
      <c r="M1186">
        <v>47418.11</v>
      </c>
      <c r="N1186">
        <v>81.010000000000005</v>
      </c>
      <c r="O1186" t="s">
        <v>645</v>
      </c>
      <c r="P1186" s="428">
        <v>72.290000000000006</v>
      </c>
      <c r="Q1186">
        <v>12673881</v>
      </c>
      <c r="R1186" t="s">
        <v>646</v>
      </c>
      <c r="S1186">
        <v>2023596</v>
      </c>
      <c r="T1186" t="s">
        <v>1520</v>
      </c>
    </row>
    <row r="1187" spans="1:20" x14ac:dyDescent="0.25">
      <c r="A1187" t="s">
        <v>637</v>
      </c>
      <c r="B1187" t="s">
        <v>831</v>
      </c>
      <c r="C1187" t="s">
        <v>639</v>
      </c>
      <c r="D1187" t="s">
        <v>640</v>
      </c>
      <c r="E1187" t="s">
        <v>708</v>
      </c>
      <c r="F1187">
        <v>528004120002</v>
      </c>
      <c r="G1187" t="s">
        <v>642</v>
      </c>
      <c r="H1187">
        <v>583155</v>
      </c>
      <c r="I1187" t="s">
        <v>45</v>
      </c>
      <c r="J1187">
        <v>202203</v>
      </c>
      <c r="K1187">
        <v>44651</v>
      </c>
      <c r="L1187" t="s">
        <v>644</v>
      </c>
      <c r="M1187">
        <v>7496.78</v>
      </c>
      <c r="N1187">
        <v>12.81</v>
      </c>
      <c r="O1187" t="s">
        <v>645</v>
      </c>
      <c r="P1187" s="428">
        <v>11.430999999999999</v>
      </c>
      <c r="Q1187">
        <v>12673881</v>
      </c>
      <c r="R1187" t="s">
        <v>646</v>
      </c>
      <c r="S1187">
        <v>8540039</v>
      </c>
      <c r="T1187" t="s">
        <v>1588</v>
      </c>
    </row>
    <row r="1188" spans="1:20" x14ac:dyDescent="0.25">
      <c r="A1188" t="s">
        <v>637</v>
      </c>
      <c r="B1188" t="s">
        <v>831</v>
      </c>
      <c r="C1188" t="s">
        <v>639</v>
      </c>
      <c r="D1188" t="s">
        <v>663</v>
      </c>
      <c r="E1188" t="s">
        <v>667</v>
      </c>
      <c r="F1188">
        <v>528004120002</v>
      </c>
      <c r="G1188" t="s">
        <v>642</v>
      </c>
      <c r="H1188">
        <v>583136</v>
      </c>
      <c r="I1188" t="s">
        <v>32</v>
      </c>
      <c r="J1188">
        <v>202203</v>
      </c>
      <c r="K1188">
        <v>44651</v>
      </c>
      <c r="L1188" t="s">
        <v>644</v>
      </c>
      <c r="M1188">
        <v>33385.32</v>
      </c>
      <c r="N1188">
        <v>57.03</v>
      </c>
      <c r="O1188" t="s">
        <v>645</v>
      </c>
      <c r="P1188" s="428">
        <v>50.890999999999998</v>
      </c>
      <c r="Q1188">
        <v>12673881</v>
      </c>
      <c r="R1188" t="s">
        <v>646</v>
      </c>
      <c r="S1188">
        <v>2023197</v>
      </c>
      <c r="T1188" t="s">
        <v>1518</v>
      </c>
    </row>
    <row r="1189" spans="1:20" x14ac:dyDescent="0.25">
      <c r="A1189" t="s">
        <v>637</v>
      </c>
      <c r="B1189" t="s">
        <v>638</v>
      </c>
      <c r="C1189" t="s">
        <v>639</v>
      </c>
      <c r="D1189" t="s">
        <v>640</v>
      </c>
      <c r="E1189" t="s">
        <v>641</v>
      </c>
      <c r="F1189">
        <v>528004120002</v>
      </c>
      <c r="G1189" t="s">
        <v>642</v>
      </c>
      <c r="H1189">
        <v>856780</v>
      </c>
      <c r="I1189" t="s">
        <v>475</v>
      </c>
      <c r="J1189">
        <v>202203</v>
      </c>
      <c r="K1189">
        <v>44651</v>
      </c>
      <c r="L1189" t="s">
        <v>644</v>
      </c>
      <c r="M1189">
        <v>847.46</v>
      </c>
      <c r="N1189">
        <v>1.45</v>
      </c>
      <c r="O1189" t="s">
        <v>645</v>
      </c>
      <c r="P1189" s="428">
        <v>1.294</v>
      </c>
      <c r="Q1189">
        <v>30490583</v>
      </c>
      <c r="R1189" t="s">
        <v>646</v>
      </c>
      <c r="S1189">
        <v>9980783</v>
      </c>
      <c r="T1189" t="s">
        <v>1592</v>
      </c>
    </row>
    <row r="1190" spans="1:20" x14ac:dyDescent="0.25">
      <c r="A1190" t="s">
        <v>637</v>
      </c>
      <c r="B1190" t="s">
        <v>638</v>
      </c>
      <c r="C1190" t="s">
        <v>639</v>
      </c>
      <c r="D1190" t="s">
        <v>640</v>
      </c>
      <c r="E1190" t="s">
        <v>641</v>
      </c>
      <c r="F1190">
        <v>528004120002</v>
      </c>
      <c r="G1190" t="s">
        <v>642</v>
      </c>
      <c r="H1190">
        <v>856780</v>
      </c>
      <c r="I1190" t="s">
        <v>475</v>
      </c>
      <c r="J1190">
        <v>202203</v>
      </c>
      <c r="K1190">
        <v>44651</v>
      </c>
      <c r="L1190" t="s">
        <v>644</v>
      </c>
      <c r="M1190">
        <v>2074.58</v>
      </c>
      <c r="N1190">
        <v>3.54</v>
      </c>
      <c r="O1190" t="s">
        <v>645</v>
      </c>
      <c r="P1190" s="428">
        <v>3.1589999999999998</v>
      </c>
      <c r="Q1190">
        <v>30490583</v>
      </c>
      <c r="R1190" t="s">
        <v>646</v>
      </c>
      <c r="S1190">
        <v>9980783</v>
      </c>
      <c r="T1190" t="s">
        <v>1593</v>
      </c>
    </row>
    <row r="1191" spans="1:20" x14ac:dyDescent="0.25">
      <c r="A1191" t="s">
        <v>637</v>
      </c>
      <c r="B1191" t="s">
        <v>638</v>
      </c>
      <c r="C1191" t="s">
        <v>639</v>
      </c>
      <c r="D1191" t="s">
        <v>640</v>
      </c>
      <c r="E1191" t="s">
        <v>641</v>
      </c>
      <c r="F1191">
        <v>528004120002</v>
      </c>
      <c r="G1191" t="s">
        <v>642</v>
      </c>
      <c r="H1191">
        <v>856780</v>
      </c>
      <c r="I1191" t="s">
        <v>475</v>
      </c>
      <c r="J1191">
        <v>202203</v>
      </c>
      <c r="K1191">
        <v>44651</v>
      </c>
      <c r="L1191" t="s">
        <v>644</v>
      </c>
      <c r="M1191">
        <v>567.79999999999995</v>
      </c>
      <c r="N1191">
        <v>0.97</v>
      </c>
      <c r="O1191" t="s">
        <v>645</v>
      </c>
      <c r="P1191" s="428">
        <v>0.86599999999999999</v>
      </c>
      <c r="Q1191">
        <v>30490583</v>
      </c>
      <c r="R1191" t="s">
        <v>646</v>
      </c>
      <c r="S1191">
        <v>9980783</v>
      </c>
      <c r="T1191" t="s">
        <v>1594</v>
      </c>
    </row>
    <row r="1192" spans="1:20" x14ac:dyDescent="0.25">
      <c r="A1192" t="s">
        <v>637</v>
      </c>
      <c r="B1192" t="s">
        <v>638</v>
      </c>
      <c r="C1192" t="s">
        <v>639</v>
      </c>
      <c r="D1192" t="s">
        <v>640</v>
      </c>
      <c r="E1192" t="s">
        <v>641</v>
      </c>
      <c r="F1192">
        <v>528004120002</v>
      </c>
      <c r="G1192" t="s">
        <v>642</v>
      </c>
      <c r="H1192">
        <v>856780</v>
      </c>
      <c r="I1192" t="s">
        <v>475</v>
      </c>
      <c r="J1192">
        <v>202203</v>
      </c>
      <c r="K1192">
        <v>44651</v>
      </c>
      <c r="L1192" t="s">
        <v>644</v>
      </c>
      <c r="M1192">
        <v>3050.85</v>
      </c>
      <c r="N1192">
        <v>5.21</v>
      </c>
      <c r="O1192" t="s">
        <v>645</v>
      </c>
      <c r="P1192" s="428">
        <v>4.649</v>
      </c>
      <c r="Q1192">
        <v>30490583</v>
      </c>
      <c r="R1192" t="s">
        <v>646</v>
      </c>
      <c r="S1192">
        <v>9980783</v>
      </c>
      <c r="T1192" t="s">
        <v>1595</v>
      </c>
    </row>
    <row r="1193" spans="1:20" x14ac:dyDescent="0.25">
      <c r="A1193" t="s">
        <v>637</v>
      </c>
      <c r="B1193" t="s">
        <v>638</v>
      </c>
      <c r="C1193" t="s">
        <v>639</v>
      </c>
      <c r="D1193" t="s">
        <v>640</v>
      </c>
      <c r="E1193" t="s">
        <v>641</v>
      </c>
      <c r="F1193">
        <v>528004120002</v>
      </c>
      <c r="G1193" t="s">
        <v>642</v>
      </c>
      <c r="H1193">
        <v>856780</v>
      </c>
      <c r="I1193" t="s">
        <v>475</v>
      </c>
      <c r="J1193">
        <v>202203</v>
      </c>
      <c r="K1193">
        <v>44651</v>
      </c>
      <c r="L1193" t="s">
        <v>644</v>
      </c>
      <c r="M1193">
        <v>6779.66</v>
      </c>
      <c r="N1193">
        <v>11.58</v>
      </c>
      <c r="O1193" t="s">
        <v>645</v>
      </c>
      <c r="P1193" s="428">
        <v>10.334</v>
      </c>
      <c r="Q1193">
        <v>30490583</v>
      </c>
      <c r="R1193" t="s">
        <v>646</v>
      </c>
      <c r="S1193">
        <v>9980783</v>
      </c>
      <c r="T1193" t="s">
        <v>1596</v>
      </c>
    </row>
    <row r="1194" spans="1:20" x14ac:dyDescent="0.25">
      <c r="A1194" t="s">
        <v>637</v>
      </c>
      <c r="B1194" t="s">
        <v>638</v>
      </c>
      <c r="C1194" t="s">
        <v>639</v>
      </c>
      <c r="D1194" t="s">
        <v>640</v>
      </c>
      <c r="E1194" t="s">
        <v>641</v>
      </c>
      <c r="F1194">
        <v>528004120002</v>
      </c>
      <c r="G1194" t="s">
        <v>642</v>
      </c>
      <c r="H1194">
        <v>856780</v>
      </c>
      <c r="I1194" t="s">
        <v>475</v>
      </c>
      <c r="J1194">
        <v>202203</v>
      </c>
      <c r="K1194">
        <v>44651</v>
      </c>
      <c r="L1194" t="s">
        <v>644</v>
      </c>
      <c r="M1194">
        <v>542.37</v>
      </c>
      <c r="N1194">
        <v>0.93</v>
      </c>
      <c r="O1194" t="s">
        <v>645</v>
      </c>
      <c r="P1194" s="428">
        <v>0.83</v>
      </c>
      <c r="Q1194">
        <v>30490583</v>
      </c>
      <c r="R1194" t="s">
        <v>646</v>
      </c>
      <c r="S1194">
        <v>9980783</v>
      </c>
      <c r="T1194" t="s">
        <v>1597</v>
      </c>
    </row>
    <row r="1195" spans="1:20" x14ac:dyDescent="0.25">
      <c r="A1195" t="s">
        <v>637</v>
      </c>
      <c r="B1195" t="s">
        <v>638</v>
      </c>
      <c r="C1195" t="s">
        <v>639</v>
      </c>
      <c r="D1195" t="s">
        <v>640</v>
      </c>
      <c r="E1195" t="s">
        <v>641</v>
      </c>
      <c r="F1195">
        <v>528004120002</v>
      </c>
      <c r="G1195" t="s">
        <v>642</v>
      </c>
      <c r="H1195">
        <v>856780</v>
      </c>
      <c r="I1195" t="s">
        <v>475</v>
      </c>
      <c r="J1195">
        <v>202203</v>
      </c>
      <c r="K1195">
        <v>44651</v>
      </c>
      <c r="L1195" t="s">
        <v>644</v>
      </c>
      <c r="M1195">
        <v>1525.42</v>
      </c>
      <c r="N1195">
        <v>2.61</v>
      </c>
      <c r="O1195" t="s">
        <v>645</v>
      </c>
      <c r="P1195" s="428">
        <v>2.3290000000000002</v>
      </c>
      <c r="Q1195">
        <v>30490583</v>
      </c>
      <c r="R1195" t="s">
        <v>646</v>
      </c>
      <c r="S1195">
        <v>9980783</v>
      </c>
      <c r="T1195" t="s">
        <v>1598</v>
      </c>
    </row>
    <row r="1196" spans="1:20" x14ac:dyDescent="0.25">
      <c r="A1196" t="s">
        <v>637</v>
      </c>
      <c r="B1196" t="s">
        <v>638</v>
      </c>
      <c r="C1196" t="s">
        <v>639</v>
      </c>
      <c r="D1196" t="s">
        <v>640</v>
      </c>
      <c r="E1196" t="s">
        <v>641</v>
      </c>
      <c r="F1196">
        <v>528004120002</v>
      </c>
      <c r="G1196" t="s">
        <v>642</v>
      </c>
      <c r="H1196">
        <v>856780</v>
      </c>
      <c r="I1196" t="s">
        <v>475</v>
      </c>
      <c r="J1196">
        <v>202203</v>
      </c>
      <c r="K1196">
        <v>44651</v>
      </c>
      <c r="L1196" t="s">
        <v>644</v>
      </c>
      <c r="M1196">
        <v>4474.58</v>
      </c>
      <c r="N1196">
        <v>7.64</v>
      </c>
      <c r="O1196" t="s">
        <v>645</v>
      </c>
      <c r="P1196" s="428">
        <v>6.8179999999999996</v>
      </c>
      <c r="Q1196">
        <v>30490583</v>
      </c>
      <c r="R1196" t="s">
        <v>646</v>
      </c>
      <c r="S1196">
        <v>9980783</v>
      </c>
      <c r="T1196" t="s">
        <v>1599</v>
      </c>
    </row>
    <row r="1197" spans="1:20" x14ac:dyDescent="0.25">
      <c r="A1197" t="s">
        <v>637</v>
      </c>
      <c r="B1197" t="s">
        <v>638</v>
      </c>
      <c r="C1197" t="s">
        <v>639</v>
      </c>
      <c r="D1197" t="s">
        <v>640</v>
      </c>
      <c r="E1197" t="s">
        <v>641</v>
      </c>
      <c r="F1197">
        <v>528004120002</v>
      </c>
      <c r="G1197" t="s">
        <v>642</v>
      </c>
      <c r="H1197">
        <v>856780</v>
      </c>
      <c r="I1197" t="s">
        <v>475</v>
      </c>
      <c r="J1197">
        <v>202203</v>
      </c>
      <c r="K1197">
        <v>44651</v>
      </c>
      <c r="L1197" t="s">
        <v>644</v>
      </c>
      <c r="M1197">
        <v>338.98</v>
      </c>
      <c r="N1197">
        <v>0.57999999999999996</v>
      </c>
      <c r="O1197" t="s">
        <v>645</v>
      </c>
      <c r="P1197" s="428">
        <v>0.51800000000000002</v>
      </c>
      <c r="Q1197">
        <v>30490583</v>
      </c>
      <c r="R1197" t="s">
        <v>646</v>
      </c>
      <c r="S1197">
        <v>9980783</v>
      </c>
      <c r="T1197" t="s">
        <v>1600</v>
      </c>
    </row>
    <row r="1198" spans="1:20" x14ac:dyDescent="0.25">
      <c r="A1198" t="s">
        <v>637</v>
      </c>
      <c r="B1198" t="s">
        <v>991</v>
      </c>
      <c r="C1198" t="s">
        <v>639</v>
      </c>
      <c r="D1198" t="s">
        <v>640</v>
      </c>
      <c r="E1198" t="s">
        <v>641</v>
      </c>
      <c r="F1198">
        <v>528004120002</v>
      </c>
      <c r="G1198" t="s">
        <v>642</v>
      </c>
      <c r="H1198">
        <v>856780</v>
      </c>
      <c r="I1198" t="s">
        <v>475</v>
      </c>
      <c r="J1198">
        <v>202203</v>
      </c>
      <c r="K1198">
        <v>44651</v>
      </c>
      <c r="L1198" t="s">
        <v>644</v>
      </c>
      <c r="M1198">
        <v>76806.61</v>
      </c>
      <c r="N1198">
        <v>131.21</v>
      </c>
      <c r="O1198" t="s">
        <v>645</v>
      </c>
      <c r="P1198" s="428">
        <v>117.087</v>
      </c>
      <c r="Q1198">
        <v>30490583</v>
      </c>
      <c r="R1198" t="s">
        <v>646</v>
      </c>
      <c r="S1198">
        <v>9980783</v>
      </c>
      <c r="T1198" t="s">
        <v>1603</v>
      </c>
    </row>
    <row r="1199" spans="1:20" x14ac:dyDescent="0.25">
      <c r="A1199" t="s">
        <v>637</v>
      </c>
      <c r="B1199" t="s">
        <v>831</v>
      </c>
      <c r="C1199" t="s">
        <v>639</v>
      </c>
      <c r="D1199" t="s">
        <v>651</v>
      </c>
      <c r="E1199" t="s">
        <v>673</v>
      </c>
      <c r="F1199">
        <v>528004120002</v>
      </c>
      <c r="G1199" t="s">
        <v>642</v>
      </c>
      <c r="H1199">
        <v>583148</v>
      </c>
      <c r="I1199" t="s">
        <v>699</v>
      </c>
      <c r="J1199">
        <v>202203</v>
      </c>
      <c r="K1199">
        <v>44651</v>
      </c>
      <c r="L1199" t="s">
        <v>644</v>
      </c>
      <c r="M1199">
        <v>3902.5</v>
      </c>
      <c r="N1199">
        <v>6.67</v>
      </c>
      <c r="O1199" t="s">
        <v>645</v>
      </c>
      <c r="P1199" s="428">
        <v>5.952</v>
      </c>
      <c r="Q1199">
        <v>12673881</v>
      </c>
      <c r="R1199" t="s">
        <v>646</v>
      </c>
      <c r="S1199">
        <v>8540279</v>
      </c>
      <c r="T1199" t="s">
        <v>1607</v>
      </c>
    </row>
    <row r="1200" spans="1:20" x14ac:dyDescent="0.25">
      <c r="A1200" t="s">
        <v>637</v>
      </c>
      <c r="B1200" t="s">
        <v>831</v>
      </c>
      <c r="C1200" t="s">
        <v>639</v>
      </c>
      <c r="D1200" t="s">
        <v>651</v>
      </c>
      <c r="E1200" t="s">
        <v>673</v>
      </c>
      <c r="F1200">
        <v>528004120002</v>
      </c>
      <c r="G1200" t="s">
        <v>642</v>
      </c>
      <c r="H1200">
        <v>583148</v>
      </c>
      <c r="I1200" t="s">
        <v>699</v>
      </c>
      <c r="J1200">
        <v>202203</v>
      </c>
      <c r="K1200">
        <v>44651</v>
      </c>
      <c r="L1200" t="s">
        <v>644</v>
      </c>
      <c r="M1200">
        <v>5491.39</v>
      </c>
      <c r="N1200">
        <v>9.3800000000000008</v>
      </c>
      <c r="O1200" t="s">
        <v>645</v>
      </c>
      <c r="P1200" s="428">
        <v>8.3699999999999992</v>
      </c>
      <c r="Q1200">
        <v>12673881</v>
      </c>
      <c r="R1200" t="s">
        <v>646</v>
      </c>
      <c r="S1200">
        <v>8540386</v>
      </c>
      <c r="T1200" t="s">
        <v>1608</v>
      </c>
    </row>
    <row r="1201" spans="1:20" x14ac:dyDescent="0.25">
      <c r="A1201" t="s">
        <v>637</v>
      </c>
      <c r="B1201" t="s">
        <v>831</v>
      </c>
      <c r="C1201" t="s">
        <v>639</v>
      </c>
      <c r="D1201" t="s">
        <v>695</v>
      </c>
      <c r="E1201" t="s">
        <v>673</v>
      </c>
      <c r="F1201">
        <v>528004120002</v>
      </c>
      <c r="G1201" t="s">
        <v>642</v>
      </c>
      <c r="H1201">
        <v>583148</v>
      </c>
      <c r="I1201" t="s">
        <v>699</v>
      </c>
      <c r="J1201">
        <v>202203</v>
      </c>
      <c r="K1201">
        <v>44651</v>
      </c>
      <c r="L1201" t="s">
        <v>644</v>
      </c>
      <c r="M1201">
        <v>35290.519999999997</v>
      </c>
      <c r="N1201">
        <v>60.29</v>
      </c>
      <c r="O1201" t="s">
        <v>645</v>
      </c>
      <c r="P1201" s="428">
        <v>53.801000000000002</v>
      </c>
      <c r="Q1201">
        <v>12673881</v>
      </c>
      <c r="R1201" t="s">
        <v>646</v>
      </c>
      <c r="S1201">
        <v>2046481</v>
      </c>
      <c r="T1201" t="s">
        <v>1609</v>
      </c>
    </row>
    <row r="1202" spans="1:20" x14ac:dyDescent="0.25">
      <c r="A1202" t="s">
        <v>637</v>
      </c>
      <c r="B1202" t="s">
        <v>831</v>
      </c>
      <c r="C1202" t="s">
        <v>639</v>
      </c>
      <c r="D1202" t="s">
        <v>651</v>
      </c>
      <c r="E1202" t="s">
        <v>667</v>
      </c>
      <c r="F1202">
        <v>528004120002</v>
      </c>
      <c r="G1202" t="s">
        <v>642</v>
      </c>
      <c r="H1202">
        <v>583149</v>
      </c>
      <c r="I1202" t="s">
        <v>680</v>
      </c>
      <c r="J1202">
        <v>202203</v>
      </c>
      <c r="K1202">
        <v>44651</v>
      </c>
      <c r="L1202" t="s">
        <v>644</v>
      </c>
      <c r="M1202">
        <v>9034.58</v>
      </c>
      <c r="N1202">
        <v>15.43</v>
      </c>
      <c r="O1202" t="s">
        <v>645</v>
      </c>
      <c r="P1202" s="428">
        <v>13.769</v>
      </c>
      <c r="Q1202">
        <v>12673881</v>
      </c>
      <c r="R1202" t="s">
        <v>646</v>
      </c>
      <c r="S1202">
        <v>8540358</v>
      </c>
      <c r="T1202" t="s">
        <v>1611</v>
      </c>
    </row>
    <row r="1203" spans="1:20" x14ac:dyDescent="0.25">
      <c r="A1203" t="s">
        <v>637</v>
      </c>
      <c r="B1203" t="s">
        <v>831</v>
      </c>
      <c r="C1203" t="s">
        <v>639</v>
      </c>
      <c r="D1203" t="s">
        <v>651</v>
      </c>
      <c r="E1203" t="s">
        <v>667</v>
      </c>
      <c r="F1203">
        <v>528004120002</v>
      </c>
      <c r="G1203" t="s">
        <v>642</v>
      </c>
      <c r="H1203">
        <v>583149</v>
      </c>
      <c r="I1203" t="s">
        <v>680</v>
      </c>
      <c r="J1203">
        <v>202203</v>
      </c>
      <c r="K1203">
        <v>44651</v>
      </c>
      <c r="L1203" t="s">
        <v>644</v>
      </c>
      <c r="M1203">
        <v>10836.2</v>
      </c>
      <c r="N1203">
        <v>18.510000000000002</v>
      </c>
      <c r="O1203" t="s">
        <v>645</v>
      </c>
      <c r="P1203" s="428">
        <v>16.518000000000001</v>
      </c>
      <c r="Q1203">
        <v>12673881</v>
      </c>
      <c r="R1203" t="s">
        <v>646</v>
      </c>
      <c r="S1203">
        <v>8540399</v>
      </c>
      <c r="T1203" t="s">
        <v>1612</v>
      </c>
    </row>
    <row r="1204" spans="1:20" x14ac:dyDescent="0.25">
      <c r="A1204" t="s">
        <v>637</v>
      </c>
      <c r="B1204" t="s">
        <v>730</v>
      </c>
      <c r="C1204" t="s">
        <v>639</v>
      </c>
      <c r="D1204" t="s">
        <v>651</v>
      </c>
      <c r="E1204" t="s">
        <v>641</v>
      </c>
      <c r="F1204">
        <v>528004120002</v>
      </c>
      <c r="G1204" t="s">
        <v>642</v>
      </c>
      <c r="H1204">
        <v>583136</v>
      </c>
      <c r="I1204" t="s">
        <v>32</v>
      </c>
      <c r="J1204">
        <v>202203</v>
      </c>
      <c r="K1204">
        <v>44651</v>
      </c>
      <c r="L1204" t="s">
        <v>644</v>
      </c>
      <c r="M1204">
        <v>19946.099999999999</v>
      </c>
      <c r="N1204">
        <v>34.08</v>
      </c>
      <c r="O1204" t="s">
        <v>645</v>
      </c>
      <c r="P1204" s="428">
        <v>30.411999999999999</v>
      </c>
      <c r="Q1204">
        <v>12673881</v>
      </c>
      <c r="R1204" t="s">
        <v>646</v>
      </c>
      <c r="S1204">
        <v>2035753</v>
      </c>
      <c r="T1204" t="s">
        <v>1577</v>
      </c>
    </row>
    <row r="1205" spans="1:20" x14ac:dyDescent="0.25">
      <c r="A1205" t="s">
        <v>637</v>
      </c>
      <c r="B1205" t="s">
        <v>831</v>
      </c>
      <c r="C1205" t="s">
        <v>639</v>
      </c>
      <c r="D1205" t="s">
        <v>640</v>
      </c>
      <c r="E1205" t="s">
        <v>678</v>
      </c>
      <c r="F1205">
        <v>528004120002</v>
      </c>
      <c r="G1205" t="s">
        <v>642</v>
      </c>
      <c r="H1205">
        <v>856782</v>
      </c>
      <c r="I1205" t="s">
        <v>477</v>
      </c>
      <c r="J1205">
        <v>202203</v>
      </c>
      <c r="K1205">
        <v>44651</v>
      </c>
      <c r="L1205" t="s">
        <v>644</v>
      </c>
      <c r="M1205">
        <v>3767.4</v>
      </c>
      <c r="N1205">
        <v>6.44</v>
      </c>
      <c r="O1205" t="s">
        <v>645</v>
      </c>
      <c r="P1205" s="428">
        <v>5.7469999999999999</v>
      </c>
      <c r="Q1205">
        <v>12673881</v>
      </c>
      <c r="R1205" t="s">
        <v>646</v>
      </c>
      <c r="S1205">
        <v>2017279</v>
      </c>
      <c r="T1205" t="s">
        <v>1576</v>
      </c>
    </row>
    <row r="1206" spans="1:20" x14ac:dyDescent="0.25">
      <c r="A1206" t="s">
        <v>637</v>
      </c>
      <c r="B1206" t="s">
        <v>831</v>
      </c>
      <c r="C1206" t="s">
        <v>639</v>
      </c>
      <c r="D1206" t="s">
        <v>651</v>
      </c>
      <c r="E1206" t="s">
        <v>673</v>
      </c>
      <c r="F1206">
        <v>528004120002</v>
      </c>
      <c r="G1206" t="s">
        <v>642</v>
      </c>
      <c r="H1206">
        <v>583148</v>
      </c>
      <c r="I1206" t="s">
        <v>699</v>
      </c>
      <c r="J1206">
        <v>202203</v>
      </c>
      <c r="K1206">
        <v>44651</v>
      </c>
      <c r="L1206" t="s">
        <v>644</v>
      </c>
      <c r="M1206">
        <v>3200.61</v>
      </c>
      <c r="N1206">
        <v>5.47</v>
      </c>
      <c r="O1206" t="s">
        <v>645</v>
      </c>
      <c r="P1206" s="428">
        <v>4.8810000000000002</v>
      </c>
      <c r="Q1206">
        <v>12673881</v>
      </c>
      <c r="R1206" t="s">
        <v>646</v>
      </c>
      <c r="S1206">
        <v>2030994</v>
      </c>
      <c r="T1206" t="s">
        <v>1615</v>
      </c>
    </row>
    <row r="1207" spans="1:20" x14ac:dyDescent="0.25">
      <c r="A1207" t="s">
        <v>637</v>
      </c>
      <c r="B1207" t="s">
        <v>831</v>
      </c>
      <c r="C1207" t="s">
        <v>639</v>
      </c>
      <c r="D1207" t="s">
        <v>651</v>
      </c>
      <c r="E1207" t="s">
        <v>673</v>
      </c>
      <c r="F1207">
        <v>528004120002</v>
      </c>
      <c r="G1207" t="s">
        <v>642</v>
      </c>
      <c r="H1207">
        <v>583148</v>
      </c>
      <c r="I1207" t="s">
        <v>699</v>
      </c>
      <c r="J1207">
        <v>202203</v>
      </c>
      <c r="K1207">
        <v>44651</v>
      </c>
      <c r="L1207" t="s">
        <v>644</v>
      </c>
      <c r="M1207">
        <v>2730.26</v>
      </c>
      <c r="N1207">
        <v>4.66</v>
      </c>
      <c r="O1207" t="s">
        <v>645</v>
      </c>
      <c r="P1207" s="428">
        <v>4.1580000000000004</v>
      </c>
      <c r="Q1207">
        <v>12673881</v>
      </c>
      <c r="R1207" t="s">
        <v>646</v>
      </c>
      <c r="S1207">
        <v>2027008</v>
      </c>
      <c r="T1207" t="s">
        <v>1613</v>
      </c>
    </row>
    <row r="1208" spans="1:20" x14ac:dyDescent="0.25">
      <c r="A1208" t="s">
        <v>637</v>
      </c>
      <c r="B1208" t="s">
        <v>730</v>
      </c>
      <c r="C1208" t="s">
        <v>639</v>
      </c>
      <c r="D1208" t="s">
        <v>651</v>
      </c>
      <c r="E1208" t="s">
        <v>641</v>
      </c>
      <c r="F1208">
        <v>528004120002</v>
      </c>
      <c r="G1208" t="s">
        <v>642</v>
      </c>
      <c r="H1208">
        <v>583136</v>
      </c>
      <c r="I1208" t="s">
        <v>32</v>
      </c>
      <c r="J1208">
        <v>202203</v>
      </c>
      <c r="K1208">
        <v>44651</v>
      </c>
      <c r="L1208" t="s">
        <v>644</v>
      </c>
      <c r="M1208">
        <v>19946.099999999999</v>
      </c>
      <c r="N1208">
        <v>34.08</v>
      </c>
      <c r="O1208" t="s">
        <v>645</v>
      </c>
      <c r="P1208" s="428">
        <v>30.411999999999999</v>
      </c>
      <c r="Q1208">
        <v>12673881</v>
      </c>
      <c r="R1208" t="s">
        <v>646</v>
      </c>
      <c r="S1208">
        <v>2035753</v>
      </c>
      <c r="T1208" t="s">
        <v>1590</v>
      </c>
    </row>
    <row r="1209" spans="1:20" x14ac:dyDescent="0.25">
      <c r="A1209" t="s">
        <v>637</v>
      </c>
      <c r="B1209" t="s">
        <v>834</v>
      </c>
      <c r="C1209" t="s">
        <v>639</v>
      </c>
      <c r="D1209" t="s">
        <v>640</v>
      </c>
      <c r="E1209" t="s">
        <v>648</v>
      </c>
      <c r="F1209">
        <v>528004120002</v>
      </c>
      <c r="G1209" t="s">
        <v>642</v>
      </c>
      <c r="H1209">
        <v>583144</v>
      </c>
      <c r="I1209" t="s">
        <v>40</v>
      </c>
      <c r="J1209">
        <v>202203</v>
      </c>
      <c r="K1209">
        <v>44651</v>
      </c>
      <c r="L1209" t="s">
        <v>727</v>
      </c>
      <c r="M1209">
        <v>1.34</v>
      </c>
      <c r="N1209">
        <v>1.34</v>
      </c>
      <c r="O1209" t="s">
        <v>645</v>
      </c>
      <c r="P1209" s="428">
        <v>1.196</v>
      </c>
      <c r="Q1209">
        <v>12673881</v>
      </c>
      <c r="R1209" t="s">
        <v>646</v>
      </c>
      <c r="S1209">
        <v>9985201</v>
      </c>
      <c r="T1209" t="s">
        <v>1514</v>
      </c>
    </row>
    <row r="1210" spans="1:20" x14ac:dyDescent="0.25">
      <c r="A1210" t="s">
        <v>637</v>
      </c>
      <c r="B1210" t="s">
        <v>831</v>
      </c>
      <c r="C1210" t="s">
        <v>639</v>
      </c>
      <c r="D1210" t="s">
        <v>651</v>
      </c>
      <c r="E1210" t="s">
        <v>704</v>
      </c>
      <c r="F1210">
        <v>528004120001</v>
      </c>
      <c r="G1210" t="s">
        <v>705</v>
      </c>
      <c r="H1210">
        <v>583127</v>
      </c>
      <c r="I1210" t="s">
        <v>17</v>
      </c>
      <c r="J1210">
        <v>202203</v>
      </c>
      <c r="K1210">
        <v>44651</v>
      </c>
      <c r="L1210" t="s">
        <v>644</v>
      </c>
      <c r="M1210">
        <v>99714.2</v>
      </c>
      <c r="N1210">
        <v>170.35</v>
      </c>
      <c r="O1210" t="s">
        <v>645</v>
      </c>
      <c r="P1210" s="428">
        <v>152.01400000000001</v>
      </c>
      <c r="Q1210">
        <v>30489497</v>
      </c>
      <c r="R1210" t="s">
        <v>646</v>
      </c>
      <c r="S1210">
        <v>2019466</v>
      </c>
      <c r="T1210" t="s">
        <v>1605</v>
      </c>
    </row>
    <row r="1211" spans="1:20" x14ac:dyDescent="0.25">
      <c r="A1211" t="s">
        <v>637</v>
      </c>
      <c r="B1211" t="s">
        <v>831</v>
      </c>
      <c r="C1211" t="s">
        <v>639</v>
      </c>
      <c r="D1211" t="s">
        <v>651</v>
      </c>
      <c r="E1211" t="s">
        <v>704</v>
      </c>
      <c r="F1211">
        <v>528004120001</v>
      </c>
      <c r="G1211" t="s">
        <v>705</v>
      </c>
      <c r="H1211">
        <v>583128</v>
      </c>
      <c r="I1211" t="s">
        <v>20</v>
      </c>
      <c r="J1211">
        <v>202203</v>
      </c>
      <c r="K1211">
        <v>44651</v>
      </c>
      <c r="L1211" t="s">
        <v>644</v>
      </c>
      <c r="M1211">
        <v>67899.399999999994</v>
      </c>
      <c r="N1211">
        <v>116</v>
      </c>
      <c r="O1211" t="s">
        <v>645</v>
      </c>
      <c r="P1211" s="428">
        <v>103.514</v>
      </c>
      <c r="Q1211">
        <v>30489497</v>
      </c>
      <c r="R1211" t="s">
        <v>646</v>
      </c>
      <c r="S1211">
        <v>2022429</v>
      </c>
      <c r="T1211" t="s">
        <v>1606</v>
      </c>
    </row>
    <row r="1212" spans="1:20" x14ac:dyDescent="0.25">
      <c r="A1212" t="s">
        <v>637</v>
      </c>
      <c r="B1212" t="s">
        <v>861</v>
      </c>
      <c r="C1212" t="s">
        <v>639</v>
      </c>
      <c r="D1212" t="s">
        <v>651</v>
      </c>
      <c r="E1212" t="s">
        <v>641</v>
      </c>
      <c r="F1212">
        <v>528004120002</v>
      </c>
      <c r="G1212" t="s">
        <v>642</v>
      </c>
      <c r="H1212">
        <v>856778</v>
      </c>
      <c r="I1212" t="s">
        <v>27</v>
      </c>
      <c r="J1212">
        <v>202203</v>
      </c>
      <c r="K1212">
        <v>44651</v>
      </c>
      <c r="L1212" t="s">
        <v>644</v>
      </c>
      <c r="M1212">
        <v>20920</v>
      </c>
      <c r="N1212">
        <v>35.74</v>
      </c>
      <c r="O1212" t="s">
        <v>645</v>
      </c>
      <c r="P1212" s="428">
        <v>31.893000000000001</v>
      </c>
      <c r="Q1212">
        <v>30489497</v>
      </c>
      <c r="R1212" t="s">
        <v>646</v>
      </c>
      <c r="S1212">
        <v>2041743</v>
      </c>
      <c r="T1212" t="s">
        <v>1616</v>
      </c>
    </row>
    <row r="1213" spans="1:20" x14ac:dyDescent="0.25">
      <c r="A1213" t="s">
        <v>637</v>
      </c>
      <c r="B1213" t="s">
        <v>861</v>
      </c>
      <c r="C1213" t="s">
        <v>639</v>
      </c>
      <c r="D1213" t="s">
        <v>651</v>
      </c>
      <c r="E1213" t="s">
        <v>641</v>
      </c>
      <c r="F1213">
        <v>528004120001</v>
      </c>
      <c r="G1213" t="s">
        <v>705</v>
      </c>
      <c r="H1213">
        <v>583129</v>
      </c>
      <c r="I1213" t="s">
        <v>21</v>
      </c>
      <c r="J1213">
        <v>202203</v>
      </c>
      <c r="K1213">
        <v>44651</v>
      </c>
      <c r="L1213" t="s">
        <v>644</v>
      </c>
      <c r="M1213">
        <v>42603</v>
      </c>
      <c r="N1213">
        <v>72.78</v>
      </c>
      <c r="O1213" t="s">
        <v>645</v>
      </c>
      <c r="P1213" s="428">
        <v>64.945999999999998</v>
      </c>
      <c r="Q1213">
        <v>12673881</v>
      </c>
      <c r="R1213" t="s">
        <v>646</v>
      </c>
      <c r="S1213">
        <v>2034399</v>
      </c>
      <c r="T1213" t="s">
        <v>893</v>
      </c>
    </row>
    <row r="1214" spans="1:20" x14ac:dyDescent="0.25">
      <c r="A1214" t="s">
        <v>637</v>
      </c>
      <c r="B1214" t="s">
        <v>861</v>
      </c>
      <c r="C1214" t="s">
        <v>639</v>
      </c>
      <c r="D1214" t="s">
        <v>640</v>
      </c>
      <c r="E1214" t="s">
        <v>673</v>
      </c>
      <c r="F1214">
        <v>528004120002</v>
      </c>
      <c r="G1214" t="s">
        <v>642</v>
      </c>
      <c r="H1214">
        <v>583148</v>
      </c>
      <c r="I1214" t="s">
        <v>699</v>
      </c>
      <c r="J1214">
        <v>202203</v>
      </c>
      <c r="K1214">
        <v>44651</v>
      </c>
      <c r="L1214" t="s">
        <v>644</v>
      </c>
      <c r="M1214">
        <v>4594.96</v>
      </c>
      <c r="N1214">
        <v>7.85</v>
      </c>
      <c r="O1214" t="s">
        <v>645</v>
      </c>
      <c r="P1214" s="428">
        <v>7.0049999999999999</v>
      </c>
      <c r="Q1214">
        <v>12673881</v>
      </c>
      <c r="R1214" t="s">
        <v>646</v>
      </c>
      <c r="S1214">
        <v>2013058</v>
      </c>
      <c r="T1214" t="s">
        <v>1131</v>
      </c>
    </row>
    <row r="1215" spans="1:20" x14ac:dyDescent="0.25">
      <c r="A1215" t="s">
        <v>637</v>
      </c>
      <c r="B1215" t="s">
        <v>861</v>
      </c>
      <c r="C1215" t="s">
        <v>639</v>
      </c>
      <c r="D1215" t="s">
        <v>663</v>
      </c>
      <c r="E1215" t="s">
        <v>673</v>
      </c>
      <c r="F1215">
        <v>528004120002</v>
      </c>
      <c r="G1215" t="s">
        <v>642</v>
      </c>
      <c r="H1215">
        <v>583133</v>
      </c>
      <c r="I1215" t="s">
        <v>29</v>
      </c>
      <c r="J1215">
        <v>202203</v>
      </c>
      <c r="K1215">
        <v>44651</v>
      </c>
      <c r="L1215" t="s">
        <v>644</v>
      </c>
      <c r="M1215">
        <v>22585</v>
      </c>
      <c r="N1215">
        <v>38.58</v>
      </c>
      <c r="O1215" t="s">
        <v>645</v>
      </c>
      <c r="P1215" s="428">
        <v>34.427</v>
      </c>
      <c r="Q1215">
        <v>12673881</v>
      </c>
      <c r="R1215" t="s">
        <v>646</v>
      </c>
      <c r="S1215">
        <v>2014872</v>
      </c>
      <c r="T1215" t="s">
        <v>897</v>
      </c>
    </row>
    <row r="1216" spans="1:20" x14ac:dyDescent="0.25">
      <c r="A1216" t="s">
        <v>637</v>
      </c>
      <c r="B1216" t="s">
        <v>861</v>
      </c>
      <c r="C1216" t="s">
        <v>639</v>
      </c>
      <c r="D1216" t="s">
        <v>651</v>
      </c>
      <c r="E1216" t="s">
        <v>641</v>
      </c>
      <c r="F1216">
        <v>528004120002</v>
      </c>
      <c r="G1216" t="s">
        <v>642</v>
      </c>
      <c r="H1216">
        <v>583138</v>
      </c>
      <c r="I1216" t="s">
        <v>34</v>
      </c>
      <c r="J1216">
        <v>202203</v>
      </c>
      <c r="K1216">
        <v>44651</v>
      </c>
      <c r="L1216" t="s">
        <v>644</v>
      </c>
      <c r="M1216">
        <v>23890</v>
      </c>
      <c r="N1216">
        <v>40.81</v>
      </c>
      <c r="O1216" t="s">
        <v>645</v>
      </c>
      <c r="P1216" s="428">
        <v>36.417000000000002</v>
      </c>
      <c r="Q1216">
        <v>12673881</v>
      </c>
      <c r="R1216" t="s">
        <v>646</v>
      </c>
      <c r="S1216">
        <v>2024193</v>
      </c>
      <c r="T1216" t="s">
        <v>899</v>
      </c>
    </row>
    <row r="1217" spans="1:20" x14ac:dyDescent="0.25">
      <c r="A1217" t="s">
        <v>637</v>
      </c>
      <c r="B1217" t="s">
        <v>861</v>
      </c>
      <c r="C1217" t="s">
        <v>639</v>
      </c>
      <c r="D1217" t="s">
        <v>651</v>
      </c>
      <c r="E1217" t="s">
        <v>641</v>
      </c>
      <c r="F1217">
        <v>528004120002</v>
      </c>
      <c r="G1217" t="s">
        <v>642</v>
      </c>
      <c r="H1217">
        <v>583135</v>
      </c>
      <c r="I1217" t="s">
        <v>31</v>
      </c>
      <c r="J1217">
        <v>202203</v>
      </c>
      <c r="K1217">
        <v>44651</v>
      </c>
      <c r="L1217" t="s">
        <v>644</v>
      </c>
      <c r="M1217">
        <v>24157</v>
      </c>
      <c r="N1217">
        <v>41.27</v>
      </c>
      <c r="O1217" t="s">
        <v>645</v>
      </c>
      <c r="P1217" s="428">
        <v>36.828000000000003</v>
      </c>
      <c r="Q1217">
        <v>12673881</v>
      </c>
      <c r="R1217" t="s">
        <v>646</v>
      </c>
      <c r="S1217">
        <v>2023596</v>
      </c>
      <c r="T1217" t="s">
        <v>896</v>
      </c>
    </row>
    <row r="1218" spans="1:20" x14ac:dyDescent="0.25">
      <c r="A1218" t="s">
        <v>637</v>
      </c>
      <c r="B1218" t="s">
        <v>861</v>
      </c>
      <c r="C1218" t="s">
        <v>639</v>
      </c>
      <c r="D1218" t="s">
        <v>651</v>
      </c>
      <c r="E1218" t="s">
        <v>704</v>
      </c>
      <c r="F1218">
        <v>528004120002</v>
      </c>
      <c r="G1218" t="s">
        <v>642</v>
      </c>
      <c r="H1218">
        <v>856779</v>
      </c>
      <c r="I1218" t="s">
        <v>28</v>
      </c>
      <c r="J1218">
        <v>202203</v>
      </c>
      <c r="K1218">
        <v>44651</v>
      </c>
      <c r="L1218" t="s">
        <v>644</v>
      </c>
      <c r="M1218">
        <v>13668</v>
      </c>
      <c r="N1218">
        <v>23.35</v>
      </c>
      <c r="O1218" t="s">
        <v>645</v>
      </c>
      <c r="P1218" s="428">
        <v>20.837</v>
      </c>
      <c r="Q1218">
        <v>12673881</v>
      </c>
      <c r="R1218" t="s">
        <v>646</v>
      </c>
      <c r="S1218">
        <v>2039252</v>
      </c>
      <c r="T1218" t="s">
        <v>886</v>
      </c>
    </row>
    <row r="1219" spans="1:20" x14ac:dyDescent="0.25">
      <c r="A1219" t="s">
        <v>637</v>
      </c>
      <c r="B1219" t="s">
        <v>861</v>
      </c>
      <c r="C1219" t="s">
        <v>639</v>
      </c>
      <c r="D1219" t="s">
        <v>640</v>
      </c>
      <c r="E1219" t="s">
        <v>673</v>
      </c>
      <c r="F1219">
        <v>528004120002</v>
      </c>
      <c r="G1219" t="s">
        <v>642</v>
      </c>
      <c r="H1219">
        <v>583148</v>
      </c>
      <c r="I1219" t="s">
        <v>699</v>
      </c>
      <c r="J1219">
        <v>202203</v>
      </c>
      <c r="K1219">
        <v>44651</v>
      </c>
      <c r="L1219" t="s">
        <v>644</v>
      </c>
      <c r="M1219">
        <v>4948.45</v>
      </c>
      <c r="N1219">
        <v>8.4499999999999993</v>
      </c>
      <c r="O1219" t="s">
        <v>645</v>
      </c>
      <c r="P1219" s="428">
        <v>7.54</v>
      </c>
      <c r="Q1219">
        <v>12673881</v>
      </c>
      <c r="R1219" t="s">
        <v>646</v>
      </c>
      <c r="S1219">
        <v>2012905</v>
      </c>
      <c r="T1219" t="s">
        <v>1617</v>
      </c>
    </row>
    <row r="1220" spans="1:20" x14ac:dyDescent="0.25">
      <c r="A1220" t="s">
        <v>637</v>
      </c>
      <c r="B1220" t="s">
        <v>861</v>
      </c>
      <c r="C1220" t="s">
        <v>639</v>
      </c>
      <c r="D1220" t="s">
        <v>695</v>
      </c>
      <c r="E1220" t="s">
        <v>673</v>
      </c>
      <c r="F1220">
        <v>528004120002</v>
      </c>
      <c r="G1220" t="s">
        <v>642</v>
      </c>
      <c r="H1220">
        <v>583133</v>
      </c>
      <c r="I1220" t="s">
        <v>29</v>
      </c>
      <c r="J1220">
        <v>202203</v>
      </c>
      <c r="K1220">
        <v>44651</v>
      </c>
      <c r="L1220" t="s">
        <v>644</v>
      </c>
      <c r="M1220">
        <v>6892.86</v>
      </c>
      <c r="N1220">
        <v>11.78</v>
      </c>
      <c r="O1220" t="s">
        <v>645</v>
      </c>
      <c r="P1220" s="428">
        <v>10.512</v>
      </c>
      <c r="Q1220">
        <v>12673881</v>
      </c>
      <c r="R1220" t="s">
        <v>646</v>
      </c>
      <c r="S1220">
        <v>2024413</v>
      </c>
      <c r="T1220" t="s">
        <v>918</v>
      </c>
    </row>
    <row r="1221" spans="1:20" x14ac:dyDescent="0.25">
      <c r="A1221" t="s">
        <v>637</v>
      </c>
      <c r="B1221" t="s">
        <v>861</v>
      </c>
      <c r="C1221" t="s">
        <v>639</v>
      </c>
      <c r="D1221" t="s">
        <v>651</v>
      </c>
      <c r="E1221" t="s">
        <v>641</v>
      </c>
      <c r="F1221">
        <v>528004120002</v>
      </c>
      <c r="G1221" t="s">
        <v>642</v>
      </c>
      <c r="H1221">
        <v>583136</v>
      </c>
      <c r="I1221" t="s">
        <v>32</v>
      </c>
      <c r="J1221">
        <v>202203</v>
      </c>
      <c r="K1221">
        <v>44651</v>
      </c>
      <c r="L1221" t="s">
        <v>644</v>
      </c>
      <c r="M1221">
        <v>15055</v>
      </c>
      <c r="N1221">
        <v>25.72</v>
      </c>
      <c r="O1221" t="s">
        <v>645</v>
      </c>
      <c r="P1221" s="428">
        <v>22.952000000000002</v>
      </c>
      <c r="Q1221">
        <v>12673881</v>
      </c>
      <c r="R1221" t="s">
        <v>646</v>
      </c>
      <c r="S1221">
        <v>2035753</v>
      </c>
      <c r="T1221" t="s">
        <v>885</v>
      </c>
    </row>
    <row r="1222" spans="1:20" x14ac:dyDescent="0.25">
      <c r="A1222" t="s">
        <v>637</v>
      </c>
      <c r="B1222" t="s">
        <v>861</v>
      </c>
      <c r="C1222" t="s">
        <v>639</v>
      </c>
      <c r="D1222" t="s">
        <v>663</v>
      </c>
      <c r="E1222" t="s">
        <v>704</v>
      </c>
      <c r="F1222">
        <v>528004120002</v>
      </c>
      <c r="G1222" t="s">
        <v>642</v>
      </c>
      <c r="H1222">
        <v>583137</v>
      </c>
      <c r="I1222" t="s">
        <v>33</v>
      </c>
      <c r="J1222">
        <v>202203</v>
      </c>
      <c r="K1222">
        <v>44651</v>
      </c>
      <c r="L1222" t="s">
        <v>644</v>
      </c>
      <c r="M1222">
        <v>18988</v>
      </c>
      <c r="N1222">
        <v>32.44</v>
      </c>
      <c r="O1222" t="s">
        <v>645</v>
      </c>
      <c r="P1222" s="428">
        <v>28.948</v>
      </c>
      <c r="Q1222">
        <v>12673881</v>
      </c>
      <c r="R1222" t="s">
        <v>646</v>
      </c>
      <c r="S1222">
        <v>2038727</v>
      </c>
      <c r="T1222" t="s">
        <v>898</v>
      </c>
    </row>
    <row r="1223" spans="1:20" x14ac:dyDescent="0.25">
      <c r="A1223" t="s">
        <v>637</v>
      </c>
      <c r="B1223" t="s">
        <v>861</v>
      </c>
      <c r="C1223" t="s">
        <v>639</v>
      </c>
      <c r="D1223" t="s">
        <v>663</v>
      </c>
      <c r="E1223" t="s">
        <v>673</v>
      </c>
      <c r="F1223">
        <v>528004120002</v>
      </c>
      <c r="G1223" t="s">
        <v>642</v>
      </c>
      <c r="H1223">
        <v>583134</v>
      </c>
      <c r="I1223" t="s">
        <v>30</v>
      </c>
      <c r="J1223">
        <v>202203</v>
      </c>
      <c r="K1223">
        <v>44651</v>
      </c>
      <c r="L1223" t="s">
        <v>644</v>
      </c>
      <c r="M1223">
        <v>16566</v>
      </c>
      <c r="N1223">
        <v>28.3</v>
      </c>
      <c r="O1223" t="s">
        <v>645</v>
      </c>
      <c r="P1223" s="428">
        <v>25.254000000000001</v>
      </c>
      <c r="Q1223">
        <v>12673881</v>
      </c>
      <c r="R1223" t="s">
        <v>646</v>
      </c>
      <c r="S1223">
        <v>2030902</v>
      </c>
      <c r="T1223" t="s">
        <v>887</v>
      </c>
    </row>
    <row r="1224" spans="1:20" x14ac:dyDescent="0.25">
      <c r="A1224" t="s">
        <v>637</v>
      </c>
      <c r="B1224" t="s">
        <v>861</v>
      </c>
      <c r="C1224" t="s">
        <v>639</v>
      </c>
      <c r="D1224" t="s">
        <v>663</v>
      </c>
      <c r="E1224" t="s">
        <v>667</v>
      </c>
      <c r="F1224">
        <v>528004120002</v>
      </c>
      <c r="G1224" t="s">
        <v>642</v>
      </c>
      <c r="H1224">
        <v>583136</v>
      </c>
      <c r="I1224" t="s">
        <v>32</v>
      </c>
      <c r="J1224">
        <v>202203</v>
      </c>
      <c r="K1224">
        <v>44651</v>
      </c>
      <c r="L1224" t="s">
        <v>644</v>
      </c>
      <c r="M1224">
        <v>18647</v>
      </c>
      <c r="N1224">
        <v>31.86</v>
      </c>
      <c r="O1224" t="s">
        <v>645</v>
      </c>
      <c r="P1224" s="428">
        <v>28.431000000000001</v>
      </c>
      <c r="Q1224">
        <v>12673881</v>
      </c>
      <c r="R1224" t="s">
        <v>646</v>
      </c>
      <c r="S1224">
        <v>2023197</v>
      </c>
      <c r="T1224" t="s">
        <v>892</v>
      </c>
    </row>
    <row r="1225" spans="1:20" x14ac:dyDescent="0.25">
      <c r="A1225" t="s">
        <v>637</v>
      </c>
      <c r="B1225" t="s">
        <v>861</v>
      </c>
      <c r="C1225" t="s">
        <v>639</v>
      </c>
      <c r="D1225" t="s">
        <v>651</v>
      </c>
      <c r="E1225" t="s">
        <v>673</v>
      </c>
      <c r="F1225">
        <v>528004120002</v>
      </c>
      <c r="G1225" t="s">
        <v>642</v>
      </c>
      <c r="H1225">
        <v>583148</v>
      </c>
      <c r="I1225" t="s">
        <v>699</v>
      </c>
      <c r="J1225">
        <v>202203</v>
      </c>
      <c r="K1225">
        <v>44651</v>
      </c>
      <c r="L1225" t="s">
        <v>644</v>
      </c>
      <c r="M1225">
        <v>1691.23</v>
      </c>
      <c r="N1225">
        <v>2.89</v>
      </c>
      <c r="O1225" t="s">
        <v>645</v>
      </c>
      <c r="P1225" s="428">
        <v>2.5790000000000002</v>
      </c>
      <c r="Q1225">
        <v>12673881</v>
      </c>
      <c r="R1225" t="s">
        <v>646</v>
      </c>
      <c r="S1225">
        <v>2030994</v>
      </c>
      <c r="T1225" t="s">
        <v>894</v>
      </c>
    </row>
    <row r="1226" spans="1:20" x14ac:dyDescent="0.25">
      <c r="A1226" t="s">
        <v>637</v>
      </c>
      <c r="B1226" t="s">
        <v>861</v>
      </c>
      <c r="C1226" t="s">
        <v>639</v>
      </c>
      <c r="D1226" t="s">
        <v>695</v>
      </c>
      <c r="E1226" t="s">
        <v>704</v>
      </c>
      <c r="F1226">
        <v>528004120001</v>
      </c>
      <c r="G1226" t="s">
        <v>705</v>
      </c>
      <c r="H1226">
        <v>583128</v>
      </c>
      <c r="I1226" t="s">
        <v>20</v>
      </c>
      <c r="J1226">
        <v>202203</v>
      </c>
      <c r="K1226">
        <v>44651</v>
      </c>
      <c r="L1226" t="s">
        <v>644</v>
      </c>
      <c r="M1226">
        <v>33100</v>
      </c>
      <c r="N1226">
        <v>56.55</v>
      </c>
      <c r="O1226" t="s">
        <v>645</v>
      </c>
      <c r="P1226" s="428">
        <v>50.463000000000001</v>
      </c>
      <c r="Q1226">
        <v>12673881</v>
      </c>
      <c r="R1226" t="s">
        <v>646</v>
      </c>
      <c r="S1226">
        <v>2012170</v>
      </c>
      <c r="T1226" t="s">
        <v>900</v>
      </c>
    </row>
    <row r="1227" spans="1:20" x14ac:dyDescent="0.25">
      <c r="A1227" t="s">
        <v>637</v>
      </c>
      <c r="B1227" t="s">
        <v>861</v>
      </c>
      <c r="C1227" t="s">
        <v>639</v>
      </c>
      <c r="D1227" t="s">
        <v>651</v>
      </c>
      <c r="E1227" t="s">
        <v>673</v>
      </c>
      <c r="F1227">
        <v>528004120002</v>
      </c>
      <c r="G1227" t="s">
        <v>642</v>
      </c>
      <c r="H1227">
        <v>583148</v>
      </c>
      <c r="I1227" t="s">
        <v>699</v>
      </c>
      <c r="J1227">
        <v>202203</v>
      </c>
      <c r="K1227">
        <v>44651</v>
      </c>
      <c r="L1227" t="s">
        <v>644</v>
      </c>
      <c r="M1227">
        <v>1596.84</v>
      </c>
      <c r="N1227">
        <v>2.73</v>
      </c>
      <c r="O1227" t="s">
        <v>645</v>
      </c>
      <c r="P1227" s="428">
        <v>2.4359999999999999</v>
      </c>
      <c r="Q1227">
        <v>12673881</v>
      </c>
      <c r="R1227" t="s">
        <v>646</v>
      </c>
      <c r="S1227">
        <v>2027008</v>
      </c>
      <c r="T1227" t="s">
        <v>895</v>
      </c>
    </row>
    <row r="1228" spans="1:20" x14ac:dyDescent="0.25">
      <c r="A1228" t="s">
        <v>637</v>
      </c>
      <c r="B1228" t="s">
        <v>861</v>
      </c>
      <c r="C1228" t="s">
        <v>639</v>
      </c>
      <c r="D1228" t="s">
        <v>640</v>
      </c>
      <c r="E1228" t="s">
        <v>678</v>
      </c>
      <c r="F1228">
        <v>528004120002</v>
      </c>
      <c r="G1228" t="s">
        <v>642</v>
      </c>
      <c r="H1228">
        <v>856782</v>
      </c>
      <c r="I1228" t="s">
        <v>477</v>
      </c>
      <c r="J1228">
        <v>202203</v>
      </c>
      <c r="K1228">
        <v>44651</v>
      </c>
      <c r="L1228" t="s">
        <v>644</v>
      </c>
      <c r="M1228">
        <v>1592.45</v>
      </c>
      <c r="N1228">
        <v>2.72</v>
      </c>
      <c r="O1228" t="s">
        <v>645</v>
      </c>
      <c r="P1228" s="428">
        <v>2.427</v>
      </c>
      <c r="Q1228">
        <v>12673881</v>
      </c>
      <c r="R1228" t="s">
        <v>646</v>
      </c>
      <c r="S1228">
        <v>2017279</v>
      </c>
      <c r="T1228" t="s">
        <v>916</v>
      </c>
    </row>
    <row r="1229" spans="1:20" x14ac:dyDescent="0.25">
      <c r="A1229" t="s">
        <v>637</v>
      </c>
      <c r="B1229" t="s">
        <v>861</v>
      </c>
      <c r="C1229" t="s">
        <v>639</v>
      </c>
      <c r="D1229" t="s">
        <v>651</v>
      </c>
      <c r="E1229" t="s">
        <v>704</v>
      </c>
      <c r="F1229">
        <v>528004120001</v>
      </c>
      <c r="G1229" t="s">
        <v>705</v>
      </c>
      <c r="H1229">
        <v>583128</v>
      </c>
      <c r="I1229" t="s">
        <v>20</v>
      </c>
      <c r="J1229">
        <v>202203</v>
      </c>
      <c r="K1229">
        <v>44651</v>
      </c>
      <c r="L1229" t="s">
        <v>644</v>
      </c>
      <c r="M1229">
        <v>33815</v>
      </c>
      <c r="N1229">
        <v>57.77</v>
      </c>
      <c r="O1229" t="s">
        <v>645</v>
      </c>
      <c r="P1229" s="428">
        <v>51.552</v>
      </c>
      <c r="Q1229">
        <v>30489497</v>
      </c>
      <c r="R1229" t="s">
        <v>646</v>
      </c>
      <c r="S1229">
        <v>2022429</v>
      </c>
      <c r="T1229" t="s">
        <v>862</v>
      </c>
    </row>
    <row r="1230" spans="1:20" x14ac:dyDescent="0.25">
      <c r="A1230" t="s">
        <v>637</v>
      </c>
      <c r="B1230" t="s">
        <v>861</v>
      </c>
      <c r="C1230" t="s">
        <v>639</v>
      </c>
      <c r="D1230" t="s">
        <v>651</v>
      </c>
      <c r="E1230" t="s">
        <v>704</v>
      </c>
      <c r="F1230">
        <v>528004120001</v>
      </c>
      <c r="G1230" t="s">
        <v>705</v>
      </c>
      <c r="H1230">
        <v>583127</v>
      </c>
      <c r="I1230" t="s">
        <v>17</v>
      </c>
      <c r="J1230">
        <v>202203</v>
      </c>
      <c r="K1230">
        <v>44651</v>
      </c>
      <c r="L1230" t="s">
        <v>644</v>
      </c>
      <c r="M1230">
        <v>40617</v>
      </c>
      <c r="N1230">
        <v>69.39</v>
      </c>
      <c r="O1230" t="s">
        <v>645</v>
      </c>
      <c r="P1230" s="428">
        <v>61.920999999999999</v>
      </c>
      <c r="Q1230">
        <v>30489497</v>
      </c>
      <c r="R1230" t="s">
        <v>646</v>
      </c>
      <c r="S1230">
        <v>2019466</v>
      </c>
      <c r="T1230" t="s">
        <v>1106</v>
      </c>
    </row>
    <row r="1231" spans="1:20" x14ac:dyDescent="0.25">
      <c r="A1231" t="s">
        <v>637</v>
      </c>
      <c r="B1231" t="s">
        <v>831</v>
      </c>
      <c r="C1231" t="s">
        <v>639</v>
      </c>
      <c r="D1231" t="s">
        <v>651</v>
      </c>
      <c r="E1231" t="s">
        <v>641</v>
      </c>
      <c r="F1231">
        <v>528004120002</v>
      </c>
      <c r="G1231" t="s">
        <v>642</v>
      </c>
      <c r="H1231">
        <v>856778</v>
      </c>
      <c r="I1231" t="s">
        <v>27</v>
      </c>
      <c r="J1231">
        <v>202203</v>
      </c>
      <c r="K1231">
        <v>44651</v>
      </c>
      <c r="L1231" t="s">
        <v>644</v>
      </c>
      <c r="M1231">
        <v>7921.09</v>
      </c>
      <c r="N1231">
        <v>13.53</v>
      </c>
      <c r="O1231" t="s">
        <v>645</v>
      </c>
      <c r="P1231" s="428">
        <v>12.074</v>
      </c>
      <c r="Q1231">
        <v>30489497</v>
      </c>
      <c r="R1231" t="s">
        <v>646</v>
      </c>
      <c r="S1231">
        <v>2041743</v>
      </c>
      <c r="T1231" t="s">
        <v>1604</v>
      </c>
    </row>
    <row r="1232" spans="1:20" x14ac:dyDescent="0.25">
      <c r="A1232" t="s">
        <v>637</v>
      </c>
      <c r="B1232" t="s">
        <v>672</v>
      </c>
      <c r="C1232" t="s">
        <v>639</v>
      </c>
      <c r="D1232" t="s">
        <v>663</v>
      </c>
      <c r="E1232" t="s">
        <v>704</v>
      </c>
      <c r="F1232">
        <v>528004120010</v>
      </c>
      <c r="G1232" t="s">
        <v>653</v>
      </c>
      <c r="H1232">
        <v>583611</v>
      </c>
      <c r="I1232" t="s">
        <v>208</v>
      </c>
      <c r="J1232">
        <v>202203</v>
      </c>
      <c r="K1232">
        <v>44651</v>
      </c>
      <c r="L1232" t="s">
        <v>644</v>
      </c>
      <c r="M1232">
        <v>2925</v>
      </c>
      <c r="N1232">
        <v>5</v>
      </c>
      <c r="O1232" t="s">
        <v>645</v>
      </c>
      <c r="P1232" s="428">
        <v>4.4619999999999997</v>
      </c>
      <c r="Q1232">
        <v>30487935</v>
      </c>
      <c r="R1232" t="s">
        <v>675</v>
      </c>
      <c r="S1232">
        <v>85410</v>
      </c>
      <c r="T1232" t="s">
        <v>1601</v>
      </c>
    </row>
    <row r="1233" spans="1:20" x14ac:dyDescent="0.25">
      <c r="A1233" t="s">
        <v>637</v>
      </c>
      <c r="B1233" t="s">
        <v>672</v>
      </c>
      <c r="C1233" t="s">
        <v>639</v>
      </c>
      <c r="D1233" t="s">
        <v>695</v>
      </c>
      <c r="E1233" t="s">
        <v>704</v>
      </c>
      <c r="F1233">
        <v>528004120010</v>
      </c>
      <c r="G1233" t="s">
        <v>653</v>
      </c>
      <c r="H1233">
        <v>583611</v>
      </c>
      <c r="I1233" t="s">
        <v>208</v>
      </c>
      <c r="J1233">
        <v>202203</v>
      </c>
      <c r="K1233">
        <v>44651</v>
      </c>
      <c r="L1233" t="s">
        <v>644</v>
      </c>
      <c r="M1233">
        <v>10000</v>
      </c>
      <c r="N1233">
        <v>17.079999999999998</v>
      </c>
      <c r="O1233" t="s">
        <v>645</v>
      </c>
      <c r="P1233" s="428">
        <v>15.242000000000001</v>
      </c>
      <c r="Q1233">
        <v>30488569</v>
      </c>
      <c r="R1233" t="s">
        <v>675</v>
      </c>
      <c r="S1233">
        <v>85411</v>
      </c>
      <c r="T1233" t="s">
        <v>1602</v>
      </c>
    </row>
    <row r="1234" spans="1:20" x14ac:dyDescent="0.25">
      <c r="A1234" t="s">
        <v>637</v>
      </c>
      <c r="B1234" t="s">
        <v>672</v>
      </c>
      <c r="C1234" t="s">
        <v>639</v>
      </c>
      <c r="D1234" t="s">
        <v>695</v>
      </c>
      <c r="E1234" t="s">
        <v>704</v>
      </c>
      <c r="F1234">
        <v>528004120010</v>
      </c>
      <c r="G1234" t="s">
        <v>653</v>
      </c>
      <c r="H1234">
        <v>583611</v>
      </c>
      <c r="I1234" t="s">
        <v>208</v>
      </c>
      <c r="J1234">
        <v>202203</v>
      </c>
      <c r="K1234">
        <v>44651</v>
      </c>
      <c r="L1234" t="s">
        <v>644</v>
      </c>
      <c r="M1234">
        <v>1700</v>
      </c>
      <c r="N1234">
        <v>2.9</v>
      </c>
      <c r="O1234" t="s">
        <v>645</v>
      </c>
      <c r="P1234" s="428">
        <v>2.5880000000000001</v>
      </c>
      <c r="Q1234">
        <v>30488569</v>
      </c>
      <c r="R1234" t="s">
        <v>675</v>
      </c>
      <c r="S1234">
        <v>85411</v>
      </c>
      <c r="T1234" t="s">
        <v>1602</v>
      </c>
    </row>
    <row r="1235" spans="1:20" x14ac:dyDescent="0.25">
      <c r="A1235" t="s">
        <v>637</v>
      </c>
      <c r="B1235" t="s">
        <v>672</v>
      </c>
      <c r="C1235" t="s">
        <v>639</v>
      </c>
      <c r="D1235" t="s">
        <v>695</v>
      </c>
      <c r="E1235" t="s">
        <v>704</v>
      </c>
      <c r="F1235">
        <v>528004120010</v>
      </c>
      <c r="G1235" t="s">
        <v>653</v>
      </c>
      <c r="H1235">
        <v>583611</v>
      </c>
      <c r="I1235" t="s">
        <v>208</v>
      </c>
      <c r="J1235">
        <v>202203</v>
      </c>
      <c r="K1235">
        <v>44651</v>
      </c>
      <c r="L1235" t="s">
        <v>644</v>
      </c>
      <c r="M1235">
        <v>2500</v>
      </c>
      <c r="N1235">
        <v>4.2699999999999996</v>
      </c>
      <c r="O1235" t="s">
        <v>645</v>
      </c>
      <c r="P1235" s="428">
        <v>3.81</v>
      </c>
      <c r="Q1235">
        <v>30488569</v>
      </c>
      <c r="R1235" t="s">
        <v>675</v>
      </c>
      <c r="S1235">
        <v>85411</v>
      </c>
      <c r="T1235" t="s">
        <v>1602</v>
      </c>
    </row>
    <row r="1236" spans="1:20" x14ac:dyDescent="0.25">
      <c r="A1236" t="s">
        <v>637</v>
      </c>
      <c r="B1236" t="s">
        <v>638</v>
      </c>
      <c r="C1236" t="s">
        <v>639</v>
      </c>
      <c r="D1236" t="s">
        <v>640</v>
      </c>
      <c r="E1236" t="s">
        <v>648</v>
      </c>
      <c r="F1236">
        <v>528004120002</v>
      </c>
      <c r="G1236" t="s">
        <v>642</v>
      </c>
      <c r="H1236">
        <v>583144</v>
      </c>
      <c r="I1236" t="s">
        <v>40</v>
      </c>
      <c r="J1236">
        <v>202204</v>
      </c>
      <c r="K1236">
        <v>44530</v>
      </c>
      <c r="L1236" t="s">
        <v>644</v>
      </c>
      <c r="M1236">
        <v>14523.08</v>
      </c>
      <c r="N1236">
        <v>25.7</v>
      </c>
      <c r="O1236" t="s">
        <v>645</v>
      </c>
      <c r="P1236" s="428">
        <v>22.14</v>
      </c>
      <c r="Q1236">
        <v>30491337</v>
      </c>
      <c r="R1236" t="s">
        <v>646</v>
      </c>
      <c r="S1236">
        <v>9985201</v>
      </c>
      <c r="T1236" t="s">
        <v>1619</v>
      </c>
    </row>
    <row r="1237" spans="1:20" x14ac:dyDescent="0.25">
      <c r="A1237" t="s">
        <v>637</v>
      </c>
      <c r="B1237" t="s">
        <v>638</v>
      </c>
      <c r="C1237" t="s">
        <v>639</v>
      </c>
      <c r="D1237" t="s">
        <v>640</v>
      </c>
      <c r="E1237" t="s">
        <v>641</v>
      </c>
      <c r="F1237">
        <v>528004120002</v>
      </c>
      <c r="G1237" t="s">
        <v>642</v>
      </c>
      <c r="H1237">
        <v>583145</v>
      </c>
      <c r="I1237" t="s">
        <v>643</v>
      </c>
      <c r="J1237">
        <v>202204</v>
      </c>
      <c r="K1237">
        <v>44530</v>
      </c>
      <c r="L1237" t="s">
        <v>644</v>
      </c>
      <c r="M1237">
        <v>21197.599999999999</v>
      </c>
      <c r="N1237">
        <v>37.51</v>
      </c>
      <c r="O1237" t="s">
        <v>645</v>
      </c>
      <c r="P1237" s="428">
        <v>32.314</v>
      </c>
      <c r="Q1237">
        <v>30491337</v>
      </c>
      <c r="R1237" t="s">
        <v>646</v>
      </c>
      <c r="S1237">
        <v>9982557</v>
      </c>
      <c r="T1237" t="s">
        <v>1618</v>
      </c>
    </row>
    <row r="1238" spans="1:20" x14ac:dyDescent="0.25">
      <c r="A1238" t="s">
        <v>637</v>
      </c>
      <c r="B1238" t="s">
        <v>650</v>
      </c>
      <c r="C1238" t="s">
        <v>639</v>
      </c>
      <c r="D1238" t="s">
        <v>695</v>
      </c>
      <c r="E1238" t="s">
        <v>652</v>
      </c>
      <c r="F1238">
        <v>528004120010</v>
      </c>
      <c r="G1238" t="s">
        <v>653</v>
      </c>
      <c r="H1238">
        <v>583590</v>
      </c>
      <c r="I1238" t="s">
        <v>170</v>
      </c>
      <c r="J1238">
        <v>202204</v>
      </c>
      <c r="K1238">
        <v>44592</v>
      </c>
      <c r="L1238" t="s">
        <v>644</v>
      </c>
      <c r="M1238">
        <v>36790.01</v>
      </c>
      <c r="N1238">
        <v>63.48</v>
      </c>
      <c r="O1238" t="s">
        <v>645</v>
      </c>
      <c r="P1238" s="428">
        <v>56.09</v>
      </c>
      <c r="Q1238">
        <v>12708239</v>
      </c>
      <c r="R1238" t="s">
        <v>654</v>
      </c>
      <c r="S1238" t="s">
        <v>951</v>
      </c>
      <c r="T1238" t="s">
        <v>1622</v>
      </c>
    </row>
    <row r="1239" spans="1:20" x14ac:dyDescent="0.25">
      <c r="A1239" t="s">
        <v>637</v>
      </c>
      <c r="B1239" t="s">
        <v>650</v>
      </c>
      <c r="C1239" t="s">
        <v>639</v>
      </c>
      <c r="D1239" t="s">
        <v>695</v>
      </c>
      <c r="E1239" t="s">
        <v>652</v>
      </c>
      <c r="F1239">
        <v>528004120010</v>
      </c>
      <c r="G1239" t="s">
        <v>653</v>
      </c>
      <c r="H1239">
        <v>583590</v>
      </c>
      <c r="I1239" t="s">
        <v>170</v>
      </c>
      <c r="J1239">
        <v>202204</v>
      </c>
      <c r="K1239">
        <v>44592</v>
      </c>
      <c r="L1239" t="s">
        <v>644</v>
      </c>
      <c r="M1239">
        <v>45022.9</v>
      </c>
      <c r="N1239">
        <v>77.680000000000007</v>
      </c>
      <c r="O1239" t="s">
        <v>645</v>
      </c>
      <c r="P1239" s="428">
        <v>68.635999999999996</v>
      </c>
      <c r="Q1239">
        <v>12708239</v>
      </c>
      <c r="R1239" t="s">
        <v>654</v>
      </c>
      <c r="S1239" t="s">
        <v>951</v>
      </c>
      <c r="T1239" t="s">
        <v>1621</v>
      </c>
    </row>
    <row r="1240" spans="1:20" x14ac:dyDescent="0.25">
      <c r="A1240" t="s">
        <v>637</v>
      </c>
      <c r="B1240" t="s">
        <v>650</v>
      </c>
      <c r="C1240" t="s">
        <v>639</v>
      </c>
      <c r="D1240" t="s">
        <v>695</v>
      </c>
      <c r="E1240" t="s">
        <v>652</v>
      </c>
      <c r="F1240">
        <v>528004120010</v>
      </c>
      <c r="G1240" t="s">
        <v>653</v>
      </c>
      <c r="H1240">
        <v>583590</v>
      </c>
      <c r="I1240" t="s">
        <v>170</v>
      </c>
      <c r="J1240">
        <v>202204</v>
      </c>
      <c r="K1240">
        <v>44592</v>
      </c>
      <c r="L1240" t="s">
        <v>644</v>
      </c>
      <c r="M1240">
        <v>81812.91</v>
      </c>
      <c r="N1240">
        <v>141.16</v>
      </c>
      <c r="O1240" t="s">
        <v>645</v>
      </c>
      <c r="P1240" s="428">
        <v>124.726</v>
      </c>
      <c r="Q1240">
        <v>12708239</v>
      </c>
      <c r="R1240" t="s">
        <v>654</v>
      </c>
      <c r="S1240" t="s">
        <v>951</v>
      </c>
      <c r="T1240" t="s">
        <v>1620</v>
      </c>
    </row>
    <row r="1241" spans="1:20" x14ac:dyDescent="0.25">
      <c r="A1241" t="s">
        <v>637</v>
      </c>
      <c r="B1241" t="s">
        <v>1229</v>
      </c>
      <c r="C1241" t="s">
        <v>639</v>
      </c>
      <c r="D1241" t="s">
        <v>651</v>
      </c>
      <c r="E1241" t="s">
        <v>704</v>
      </c>
      <c r="F1241">
        <v>528004120010</v>
      </c>
      <c r="G1241" t="s">
        <v>653</v>
      </c>
      <c r="H1241">
        <v>605506</v>
      </c>
      <c r="I1241" t="s">
        <v>1266</v>
      </c>
      <c r="J1241">
        <v>202204</v>
      </c>
      <c r="K1241">
        <v>44595</v>
      </c>
      <c r="L1241" t="s">
        <v>644</v>
      </c>
      <c r="M1241">
        <v>35000</v>
      </c>
      <c r="N1241">
        <v>59.48</v>
      </c>
      <c r="O1241" t="s">
        <v>645</v>
      </c>
      <c r="P1241" s="428">
        <v>53.360999999999997</v>
      </c>
      <c r="Q1241">
        <v>30494447</v>
      </c>
      <c r="R1241" t="s">
        <v>1230</v>
      </c>
      <c r="S1241">
        <v>13485</v>
      </c>
      <c r="T1241" t="s">
        <v>1634</v>
      </c>
    </row>
    <row r="1242" spans="1:20" x14ac:dyDescent="0.25">
      <c r="A1242" t="s">
        <v>637</v>
      </c>
      <c r="B1242" t="s">
        <v>1229</v>
      </c>
      <c r="C1242" t="s">
        <v>639</v>
      </c>
      <c r="D1242" t="s">
        <v>651</v>
      </c>
      <c r="E1242" t="s">
        <v>704</v>
      </c>
      <c r="F1242">
        <v>528004120010</v>
      </c>
      <c r="G1242" t="s">
        <v>653</v>
      </c>
      <c r="H1242">
        <v>605506</v>
      </c>
      <c r="I1242" t="s">
        <v>1266</v>
      </c>
      <c r="J1242">
        <v>202204</v>
      </c>
      <c r="K1242">
        <v>44595</v>
      </c>
      <c r="L1242" t="s">
        <v>644</v>
      </c>
      <c r="M1242">
        <v>54600</v>
      </c>
      <c r="N1242">
        <v>92.78</v>
      </c>
      <c r="O1242" t="s">
        <v>645</v>
      </c>
      <c r="P1242" s="428">
        <v>83.234999999999999</v>
      </c>
      <c r="Q1242">
        <v>30494447</v>
      </c>
      <c r="R1242" t="s">
        <v>1230</v>
      </c>
      <c r="S1242">
        <v>13485</v>
      </c>
      <c r="T1242" t="s">
        <v>1635</v>
      </c>
    </row>
    <row r="1243" spans="1:20" x14ac:dyDescent="0.25">
      <c r="A1243" t="s">
        <v>637</v>
      </c>
      <c r="B1243" t="s">
        <v>1229</v>
      </c>
      <c r="C1243" t="s">
        <v>639</v>
      </c>
      <c r="D1243" t="s">
        <v>651</v>
      </c>
      <c r="E1243" t="s">
        <v>704</v>
      </c>
      <c r="F1243">
        <v>528004120010</v>
      </c>
      <c r="G1243" t="s">
        <v>653</v>
      </c>
      <c r="H1243">
        <v>605506</v>
      </c>
      <c r="I1243" t="s">
        <v>1266</v>
      </c>
      <c r="J1243">
        <v>202204</v>
      </c>
      <c r="K1243">
        <v>44595</v>
      </c>
      <c r="L1243" t="s">
        <v>644</v>
      </c>
      <c r="M1243">
        <v>5400</v>
      </c>
      <c r="N1243">
        <v>9.18</v>
      </c>
      <c r="O1243" t="s">
        <v>645</v>
      </c>
      <c r="P1243" s="428">
        <v>8.2360000000000007</v>
      </c>
      <c r="Q1243">
        <v>30494447</v>
      </c>
      <c r="R1243" t="s">
        <v>1230</v>
      </c>
      <c r="S1243">
        <v>13485</v>
      </c>
      <c r="T1243" t="s">
        <v>1636</v>
      </c>
    </row>
    <row r="1244" spans="1:20" x14ac:dyDescent="0.25">
      <c r="A1244" t="s">
        <v>637</v>
      </c>
      <c r="B1244" t="s">
        <v>1229</v>
      </c>
      <c r="C1244" t="s">
        <v>639</v>
      </c>
      <c r="D1244" t="s">
        <v>651</v>
      </c>
      <c r="E1244" t="s">
        <v>704</v>
      </c>
      <c r="F1244">
        <v>528004120010</v>
      </c>
      <c r="G1244" t="s">
        <v>653</v>
      </c>
      <c r="H1244">
        <v>605506</v>
      </c>
      <c r="I1244" t="s">
        <v>1266</v>
      </c>
      <c r="J1244">
        <v>202204</v>
      </c>
      <c r="K1244">
        <v>44595</v>
      </c>
      <c r="L1244" t="s">
        <v>644</v>
      </c>
      <c r="M1244">
        <v>2925</v>
      </c>
      <c r="N1244">
        <v>4.97</v>
      </c>
      <c r="O1244" t="s">
        <v>645</v>
      </c>
      <c r="P1244" s="428">
        <v>4.4589999999999996</v>
      </c>
      <c r="Q1244">
        <v>30494447</v>
      </c>
      <c r="R1244" t="s">
        <v>1230</v>
      </c>
      <c r="S1244">
        <v>13485</v>
      </c>
      <c r="T1244" t="s">
        <v>1638</v>
      </c>
    </row>
    <row r="1245" spans="1:20" x14ac:dyDescent="0.25">
      <c r="A1245" t="s">
        <v>637</v>
      </c>
      <c r="B1245" t="s">
        <v>1229</v>
      </c>
      <c r="C1245" t="s">
        <v>639</v>
      </c>
      <c r="D1245" t="s">
        <v>651</v>
      </c>
      <c r="E1245" t="s">
        <v>704</v>
      </c>
      <c r="F1245">
        <v>528004120010</v>
      </c>
      <c r="G1245" t="s">
        <v>653</v>
      </c>
      <c r="H1245">
        <v>583601</v>
      </c>
      <c r="I1245" t="s">
        <v>189</v>
      </c>
      <c r="J1245">
        <v>202204</v>
      </c>
      <c r="K1245">
        <v>44595</v>
      </c>
      <c r="L1245" t="s">
        <v>644</v>
      </c>
      <c r="M1245">
        <v>180000</v>
      </c>
      <c r="N1245">
        <v>305.88</v>
      </c>
      <c r="O1245" t="s">
        <v>645</v>
      </c>
      <c r="P1245" s="428">
        <v>274.411</v>
      </c>
      <c r="Q1245">
        <v>30494447</v>
      </c>
      <c r="R1245" t="s">
        <v>1230</v>
      </c>
      <c r="S1245">
        <v>13485</v>
      </c>
      <c r="T1245" t="s">
        <v>1633</v>
      </c>
    </row>
    <row r="1246" spans="1:20" x14ac:dyDescent="0.25">
      <c r="A1246" t="s">
        <v>637</v>
      </c>
      <c r="B1246" t="s">
        <v>1229</v>
      </c>
      <c r="C1246" t="s">
        <v>639</v>
      </c>
      <c r="D1246" t="s">
        <v>651</v>
      </c>
      <c r="E1246" t="s">
        <v>704</v>
      </c>
      <c r="F1246">
        <v>528004120002</v>
      </c>
      <c r="G1246" t="s">
        <v>642</v>
      </c>
      <c r="H1246">
        <v>583141</v>
      </c>
      <c r="I1246" t="s">
        <v>37</v>
      </c>
      <c r="J1246">
        <v>202204</v>
      </c>
      <c r="K1246">
        <v>44595</v>
      </c>
      <c r="L1246" t="s">
        <v>644</v>
      </c>
      <c r="M1246">
        <v>337107</v>
      </c>
      <c r="N1246">
        <v>572.85</v>
      </c>
      <c r="O1246" t="s">
        <v>645</v>
      </c>
      <c r="P1246" s="428">
        <v>513.91399999999999</v>
      </c>
      <c r="Q1246">
        <v>30494447</v>
      </c>
      <c r="R1246" t="s">
        <v>1230</v>
      </c>
      <c r="S1246">
        <v>13485</v>
      </c>
      <c r="T1246" t="s">
        <v>1624</v>
      </c>
    </row>
    <row r="1247" spans="1:20" x14ac:dyDescent="0.25">
      <c r="A1247" t="s">
        <v>637</v>
      </c>
      <c r="B1247" t="s">
        <v>1229</v>
      </c>
      <c r="C1247" t="s">
        <v>639</v>
      </c>
      <c r="D1247" t="s">
        <v>651</v>
      </c>
      <c r="E1247" t="s">
        <v>704</v>
      </c>
      <c r="F1247">
        <v>528004120002</v>
      </c>
      <c r="G1247" t="s">
        <v>642</v>
      </c>
      <c r="H1247">
        <v>583140</v>
      </c>
      <c r="I1247" t="s">
        <v>36</v>
      </c>
      <c r="J1247">
        <v>202204</v>
      </c>
      <c r="K1247">
        <v>44595</v>
      </c>
      <c r="L1247" t="s">
        <v>644</v>
      </c>
      <c r="M1247">
        <v>339030</v>
      </c>
      <c r="N1247">
        <v>576.12</v>
      </c>
      <c r="O1247" t="s">
        <v>645</v>
      </c>
      <c r="P1247" s="428">
        <v>516.84799999999996</v>
      </c>
      <c r="Q1247">
        <v>30494447</v>
      </c>
      <c r="R1247" t="s">
        <v>1230</v>
      </c>
      <c r="S1247">
        <v>13485</v>
      </c>
      <c r="T1247" t="s">
        <v>1625</v>
      </c>
    </row>
    <row r="1248" spans="1:20" x14ac:dyDescent="0.25">
      <c r="A1248" t="s">
        <v>637</v>
      </c>
      <c r="B1248" t="s">
        <v>1229</v>
      </c>
      <c r="C1248" t="s">
        <v>639</v>
      </c>
      <c r="D1248" t="s">
        <v>651</v>
      </c>
      <c r="E1248" t="s">
        <v>704</v>
      </c>
      <c r="F1248">
        <v>528004120002</v>
      </c>
      <c r="G1248" t="s">
        <v>642</v>
      </c>
      <c r="H1248">
        <v>583142</v>
      </c>
      <c r="I1248" t="s">
        <v>38</v>
      </c>
      <c r="J1248">
        <v>202204</v>
      </c>
      <c r="K1248">
        <v>44595</v>
      </c>
      <c r="L1248" t="s">
        <v>644</v>
      </c>
      <c r="M1248">
        <v>191965</v>
      </c>
      <c r="N1248">
        <v>326.20999999999998</v>
      </c>
      <c r="O1248" t="s">
        <v>645</v>
      </c>
      <c r="P1248" s="428">
        <v>292.649</v>
      </c>
      <c r="Q1248">
        <v>30494447</v>
      </c>
      <c r="R1248" t="s">
        <v>1230</v>
      </c>
      <c r="S1248">
        <v>13485</v>
      </c>
      <c r="T1248" t="s">
        <v>1629</v>
      </c>
    </row>
    <row r="1249" spans="1:20" x14ac:dyDescent="0.25">
      <c r="A1249" t="s">
        <v>637</v>
      </c>
      <c r="B1249" t="s">
        <v>1229</v>
      </c>
      <c r="C1249" t="s">
        <v>639</v>
      </c>
      <c r="D1249" t="s">
        <v>651</v>
      </c>
      <c r="E1249" t="s">
        <v>704</v>
      </c>
      <c r="F1249">
        <v>528004120002</v>
      </c>
      <c r="G1249" t="s">
        <v>642</v>
      </c>
      <c r="H1249">
        <v>583143</v>
      </c>
      <c r="I1249" t="s">
        <v>39</v>
      </c>
      <c r="J1249">
        <v>202204</v>
      </c>
      <c r="K1249">
        <v>44595</v>
      </c>
      <c r="L1249" t="s">
        <v>644</v>
      </c>
      <c r="M1249">
        <v>158450</v>
      </c>
      <c r="N1249">
        <v>269.26</v>
      </c>
      <c r="O1249" t="s">
        <v>645</v>
      </c>
      <c r="P1249" s="428">
        <v>241.55799999999999</v>
      </c>
      <c r="Q1249">
        <v>30494447</v>
      </c>
      <c r="R1249" t="s">
        <v>1230</v>
      </c>
      <c r="S1249">
        <v>13485</v>
      </c>
      <c r="T1249" t="s">
        <v>1630</v>
      </c>
    </row>
    <row r="1250" spans="1:20" x14ac:dyDescent="0.25">
      <c r="A1250" t="s">
        <v>637</v>
      </c>
      <c r="B1250" t="s">
        <v>1229</v>
      </c>
      <c r="C1250" t="s">
        <v>639</v>
      </c>
      <c r="D1250" t="s">
        <v>651</v>
      </c>
      <c r="E1250" t="s">
        <v>704</v>
      </c>
      <c r="F1250">
        <v>528004120002</v>
      </c>
      <c r="G1250" t="s">
        <v>642</v>
      </c>
      <c r="H1250">
        <v>583141</v>
      </c>
      <c r="I1250" t="s">
        <v>37</v>
      </c>
      <c r="J1250">
        <v>202204</v>
      </c>
      <c r="K1250">
        <v>44595</v>
      </c>
      <c r="L1250" t="s">
        <v>644</v>
      </c>
      <c r="M1250">
        <v>29488</v>
      </c>
      <c r="N1250">
        <v>50.11</v>
      </c>
      <c r="O1250" t="s">
        <v>645</v>
      </c>
      <c r="P1250" s="428">
        <v>44.954999999999998</v>
      </c>
      <c r="Q1250">
        <v>30494447</v>
      </c>
      <c r="R1250" t="s">
        <v>1230</v>
      </c>
      <c r="S1250">
        <v>13485</v>
      </c>
      <c r="T1250" t="s">
        <v>1627</v>
      </c>
    </row>
    <row r="1251" spans="1:20" x14ac:dyDescent="0.25">
      <c r="A1251" t="s">
        <v>637</v>
      </c>
      <c r="B1251" t="s">
        <v>1229</v>
      </c>
      <c r="C1251" t="s">
        <v>639</v>
      </c>
      <c r="D1251" t="s">
        <v>651</v>
      </c>
      <c r="E1251" t="s">
        <v>704</v>
      </c>
      <c r="F1251">
        <v>528004120002</v>
      </c>
      <c r="G1251" t="s">
        <v>642</v>
      </c>
      <c r="H1251">
        <v>583140</v>
      </c>
      <c r="I1251" t="s">
        <v>36</v>
      </c>
      <c r="J1251">
        <v>202204</v>
      </c>
      <c r="K1251">
        <v>44595</v>
      </c>
      <c r="L1251" t="s">
        <v>644</v>
      </c>
      <c r="M1251">
        <v>27565</v>
      </c>
      <c r="N1251">
        <v>46.84</v>
      </c>
      <c r="O1251" t="s">
        <v>645</v>
      </c>
      <c r="P1251" s="428">
        <v>42.021000000000001</v>
      </c>
      <c r="Q1251">
        <v>30494447</v>
      </c>
      <c r="R1251" t="s">
        <v>1230</v>
      </c>
      <c r="S1251">
        <v>13485</v>
      </c>
      <c r="T1251" t="s">
        <v>1627</v>
      </c>
    </row>
    <row r="1252" spans="1:20" x14ac:dyDescent="0.25">
      <c r="A1252" t="s">
        <v>637</v>
      </c>
      <c r="B1252" t="s">
        <v>1229</v>
      </c>
      <c r="C1252" t="s">
        <v>639</v>
      </c>
      <c r="D1252" t="s">
        <v>651</v>
      </c>
      <c r="E1252" t="s">
        <v>704</v>
      </c>
      <c r="F1252">
        <v>528004120002</v>
      </c>
      <c r="G1252" t="s">
        <v>642</v>
      </c>
      <c r="H1252">
        <v>583142</v>
      </c>
      <c r="I1252" t="s">
        <v>38</v>
      </c>
      <c r="J1252">
        <v>202204</v>
      </c>
      <c r="K1252">
        <v>44595</v>
      </c>
      <c r="L1252" t="s">
        <v>644</v>
      </c>
      <c r="M1252">
        <v>11699</v>
      </c>
      <c r="N1252">
        <v>19.88</v>
      </c>
      <c r="O1252" t="s">
        <v>645</v>
      </c>
      <c r="P1252" s="428">
        <v>17.835000000000001</v>
      </c>
      <c r="Q1252">
        <v>30494447</v>
      </c>
      <c r="R1252" t="s">
        <v>1230</v>
      </c>
      <c r="S1252">
        <v>13485</v>
      </c>
      <c r="T1252" t="s">
        <v>1627</v>
      </c>
    </row>
    <row r="1253" spans="1:20" x14ac:dyDescent="0.25">
      <c r="A1253" t="s">
        <v>637</v>
      </c>
      <c r="B1253" t="s">
        <v>1229</v>
      </c>
      <c r="C1253" t="s">
        <v>639</v>
      </c>
      <c r="D1253" t="s">
        <v>651</v>
      </c>
      <c r="E1253" t="s">
        <v>704</v>
      </c>
      <c r="F1253">
        <v>528004120002</v>
      </c>
      <c r="G1253" t="s">
        <v>642</v>
      </c>
      <c r="H1253">
        <v>583143</v>
      </c>
      <c r="I1253" t="s">
        <v>39</v>
      </c>
      <c r="J1253">
        <v>202204</v>
      </c>
      <c r="K1253">
        <v>44595</v>
      </c>
      <c r="L1253" t="s">
        <v>644</v>
      </c>
      <c r="M1253">
        <v>16550</v>
      </c>
      <c r="N1253">
        <v>28.12</v>
      </c>
      <c r="O1253" t="s">
        <v>645</v>
      </c>
      <c r="P1253" s="428">
        <v>25.227</v>
      </c>
      <c r="Q1253">
        <v>30494447</v>
      </c>
      <c r="R1253" t="s">
        <v>1230</v>
      </c>
      <c r="S1253">
        <v>13485</v>
      </c>
      <c r="T1253" t="s">
        <v>1627</v>
      </c>
    </row>
    <row r="1254" spans="1:20" x14ac:dyDescent="0.25">
      <c r="A1254" t="s">
        <v>637</v>
      </c>
      <c r="B1254" t="s">
        <v>1229</v>
      </c>
      <c r="C1254" t="s">
        <v>639</v>
      </c>
      <c r="D1254" t="s">
        <v>651</v>
      </c>
      <c r="E1254" t="s">
        <v>704</v>
      </c>
      <c r="F1254">
        <v>528004120002</v>
      </c>
      <c r="G1254" t="s">
        <v>642</v>
      </c>
      <c r="H1254">
        <v>583141</v>
      </c>
      <c r="I1254" t="s">
        <v>37</v>
      </c>
      <c r="J1254">
        <v>202204</v>
      </c>
      <c r="K1254">
        <v>44595</v>
      </c>
      <c r="L1254" t="s">
        <v>644</v>
      </c>
      <c r="M1254">
        <v>83405</v>
      </c>
      <c r="N1254">
        <v>141.72999999999999</v>
      </c>
      <c r="O1254" t="s">
        <v>645</v>
      </c>
      <c r="P1254" s="428">
        <v>127.149</v>
      </c>
      <c r="Q1254">
        <v>30494447</v>
      </c>
      <c r="R1254" t="s">
        <v>1230</v>
      </c>
      <c r="S1254">
        <v>13485</v>
      </c>
      <c r="T1254" t="s">
        <v>1628</v>
      </c>
    </row>
    <row r="1255" spans="1:20" x14ac:dyDescent="0.25">
      <c r="A1255" t="s">
        <v>637</v>
      </c>
      <c r="B1255" t="s">
        <v>1229</v>
      </c>
      <c r="C1255" t="s">
        <v>639</v>
      </c>
      <c r="D1255" t="s">
        <v>651</v>
      </c>
      <c r="E1255" t="s">
        <v>704</v>
      </c>
      <c r="F1255">
        <v>528004120002</v>
      </c>
      <c r="G1255" t="s">
        <v>642</v>
      </c>
      <c r="H1255">
        <v>583140</v>
      </c>
      <c r="I1255" t="s">
        <v>36</v>
      </c>
      <c r="J1255">
        <v>202204</v>
      </c>
      <c r="K1255">
        <v>44595</v>
      </c>
      <c r="L1255" t="s">
        <v>644</v>
      </c>
      <c r="M1255">
        <v>83405</v>
      </c>
      <c r="N1255">
        <v>141.72999999999999</v>
      </c>
      <c r="O1255" t="s">
        <v>645</v>
      </c>
      <c r="P1255" s="428">
        <v>127.149</v>
      </c>
      <c r="Q1255">
        <v>30494447</v>
      </c>
      <c r="R1255" t="s">
        <v>1230</v>
      </c>
      <c r="S1255">
        <v>13485</v>
      </c>
      <c r="T1255" t="s">
        <v>1628</v>
      </c>
    </row>
    <row r="1256" spans="1:20" x14ac:dyDescent="0.25">
      <c r="A1256" t="s">
        <v>637</v>
      </c>
      <c r="B1256" t="s">
        <v>1229</v>
      </c>
      <c r="C1256" t="s">
        <v>639</v>
      </c>
      <c r="D1256" t="s">
        <v>651</v>
      </c>
      <c r="E1256" t="s">
        <v>704</v>
      </c>
      <c r="F1256">
        <v>528004120002</v>
      </c>
      <c r="G1256" t="s">
        <v>642</v>
      </c>
      <c r="H1256">
        <v>583142</v>
      </c>
      <c r="I1256" t="s">
        <v>38</v>
      </c>
      <c r="J1256">
        <v>202204</v>
      </c>
      <c r="K1256">
        <v>44595</v>
      </c>
      <c r="L1256" t="s">
        <v>644</v>
      </c>
      <c r="M1256">
        <v>46336</v>
      </c>
      <c r="N1256">
        <v>78.739999999999995</v>
      </c>
      <c r="O1256" t="s">
        <v>645</v>
      </c>
      <c r="P1256" s="428">
        <v>70.638999999999996</v>
      </c>
      <c r="Q1256">
        <v>30494447</v>
      </c>
      <c r="R1256" t="s">
        <v>1230</v>
      </c>
      <c r="S1256">
        <v>13485</v>
      </c>
      <c r="T1256" t="s">
        <v>1628</v>
      </c>
    </row>
    <row r="1257" spans="1:20" x14ac:dyDescent="0.25">
      <c r="A1257" t="s">
        <v>637</v>
      </c>
      <c r="B1257" t="s">
        <v>1229</v>
      </c>
      <c r="C1257" t="s">
        <v>639</v>
      </c>
      <c r="D1257" t="s">
        <v>651</v>
      </c>
      <c r="E1257" t="s">
        <v>704</v>
      </c>
      <c r="F1257">
        <v>528004120020</v>
      </c>
      <c r="G1257" t="s">
        <v>1631</v>
      </c>
      <c r="H1257">
        <v>583619</v>
      </c>
      <c r="I1257" t="s">
        <v>263</v>
      </c>
      <c r="J1257">
        <v>202204</v>
      </c>
      <c r="K1257">
        <v>44595</v>
      </c>
      <c r="L1257" t="s">
        <v>644</v>
      </c>
      <c r="M1257">
        <v>1326300</v>
      </c>
      <c r="N1257">
        <v>2253.81</v>
      </c>
      <c r="O1257" t="s">
        <v>645</v>
      </c>
      <c r="P1257" s="428">
        <v>2021.9349999999999</v>
      </c>
      <c r="Q1257">
        <v>30494447</v>
      </c>
      <c r="R1257" t="s">
        <v>1230</v>
      </c>
      <c r="S1257">
        <v>13485</v>
      </c>
      <c r="T1257" t="s">
        <v>1649</v>
      </c>
    </row>
    <row r="1258" spans="1:20" x14ac:dyDescent="0.25">
      <c r="A1258" t="s">
        <v>637</v>
      </c>
      <c r="B1258" t="s">
        <v>1229</v>
      </c>
      <c r="C1258" t="s">
        <v>639</v>
      </c>
      <c r="D1258" t="s">
        <v>651</v>
      </c>
      <c r="E1258" t="s">
        <v>704</v>
      </c>
      <c r="F1258">
        <v>528004120020</v>
      </c>
      <c r="G1258" t="s">
        <v>1631</v>
      </c>
      <c r="H1258">
        <v>583619</v>
      </c>
      <c r="I1258" t="s">
        <v>263</v>
      </c>
      <c r="J1258">
        <v>202204</v>
      </c>
      <c r="K1258">
        <v>44595</v>
      </c>
      <c r="L1258" t="s">
        <v>644</v>
      </c>
      <c r="M1258">
        <v>652500</v>
      </c>
      <c r="N1258">
        <v>1108.81</v>
      </c>
      <c r="O1258" t="s">
        <v>645</v>
      </c>
      <c r="P1258" s="428">
        <v>994.73400000000004</v>
      </c>
      <c r="Q1258">
        <v>30494447</v>
      </c>
      <c r="R1258" t="s">
        <v>1230</v>
      </c>
      <c r="S1258">
        <v>13485</v>
      </c>
      <c r="T1258" t="s">
        <v>1650</v>
      </c>
    </row>
    <row r="1259" spans="1:20" x14ac:dyDescent="0.25">
      <c r="A1259" t="s">
        <v>637</v>
      </c>
      <c r="B1259" t="s">
        <v>1229</v>
      </c>
      <c r="C1259" t="s">
        <v>639</v>
      </c>
      <c r="D1259" t="s">
        <v>651</v>
      </c>
      <c r="E1259" t="s">
        <v>704</v>
      </c>
      <c r="F1259">
        <v>528004120010</v>
      </c>
      <c r="G1259" t="s">
        <v>653</v>
      </c>
      <c r="H1259">
        <v>583605</v>
      </c>
      <c r="I1259" t="s">
        <v>197</v>
      </c>
      <c r="J1259">
        <v>202204</v>
      </c>
      <c r="K1259">
        <v>44595</v>
      </c>
      <c r="L1259" t="s">
        <v>644</v>
      </c>
      <c r="M1259">
        <v>131000</v>
      </c>
      <c r="N1259">
        <v>222.61</v>
      </c>
      <c r="O1259" t="s">
        <v>645</v>
      </c>
      <c r="P1259" s="428">
        <v>199.708</v>
      </c>
      <c r="Q1259">
        <v>30494447</v>
      </c>
      <c r="R1259" t="s">
        <v>1230</v>
      </c>
      <c r="S1259">
        <v>13485</v>
      </c>
      <c r="T1259" t="s">
        <v>1637</v>
      </c>
    </row>
    <row r="1260" spans="1:20" x14ac:dyDescent="0.25">
      <c r="A1260" t="s">
        <v>637</v>
      </c>
      <c r="B1260" t="s">
        <v>1229</v>
      </c>
      <c r="C1260" t="s">
        <v>639</v>
      </c>
      <c r="D1260" t="s">
        <v>651</v>
      </c>
      <c r="E1260" t="s">
        <v>704</v>
      </c>
      <c r="F1260">
        <v>528004120020</v>
      </c>
      <c r="G1260" t="s">
        <v>1631</v>
      </c>
      <c r="H1260">
        <v>583619</v>
      </c>
      <c r="I1260" t="s">
        <v>263</v>
      </c>
      <c r="J1260">
        <v>202204</v>
      </c>
      <c r="K1260">
        <v>44595</v>
      </c>
      <c r="L1260" t="s">
        <v>644</v>
      </c>
      <c r="M1260">
        <v>399000</v>
      </c>
      <c r="N1260">
        <v>678.03</v>
      </c>
      <c r="O1260" t="s">
        <v>645</v>
      </c>
      <c r="P1260" s="428">
        <v>608.27300000000002</v>
      </c>
      <c r="Q1260">
        <v>30494447</v>
      </c>
      <c r="R1260" t="s">
        <v>1230</v>
      </c>
      <c r="S1260">
        <v>13485</v>
      </c>
      <c r="T1260" t="s">
        <v>1652</v>
      </c>
    </row>
    <row r="1261" spans="1:20" x14ac:dyDescent="0.25">
      <c r="A1261" t="s">
        <v>637</v>
      </c>
      <c r="B1261" t="s">
        <v>1229</v>
      </c>
      <c r="C1261" t="s">
        <v>639</v>
      </c>
      <c r="D1261" t="s">
        <v>651</v>
      </c>
      <c r="E1261" t="s">
        <v>704</v>
      </c>
      <c r="F1261">
        <v>528004120020</v>
      </c>
      <c r="G1261" t="s">
        <v>1631</v>
      </c>
      <c r="H1261">
        <v>583619</v>
      </c>
      <c r="I1261" t="s">
        <v>263</v>
      </c>
      <c r="J1261">
        <v>202204</v>
      </c>
      <c r="K1261">
        <v>44595</v>
      </c>
      <c r="L1261" t="s">
        <v>644</v>
      </c>
      <c r="M1261">
        <v>21000</v>
      </c>
      <c r="N1261">
        <v>35.69</v>
      </c>
      <c r="O1261" t="s">
        <v>645</v>
      </c>
      <c r="P1261" s="428">
        <v>32.018000000000001</v>
      </c>
      <c r="Q1261">
        <v>30494447</v>
      </c>
      <c r="R1261" t="s">
        <v>1230</v>
      </c>
      <c r="S1261">
        <v>13485</v>
      </c>
      <c r="T1261" t="s">
        <v>1632</v>
      </c>
    </row>
    <row r="1262" spans="1:20" x14ac:dyDescent="0.25">
      <c r="A1262" t="s">
        <v>637</v>
      </c>
      <c r="B1262" t="s">
        <v>1229</v>
      </c>
      <c r="C1262" t="s">
        <v>639</v>
      </c>
      <c r="D1262" t="s">
        <v>651</v>
      </c>
      <c r="E1262" t="s">
        <v>704</v>
      </c>
      <c r="F1262">
        <v>528004120026</v>
      </c>
      <c r="G1262" t="s">
        <v>1241</v>
      </c>
      <c r="H1262">
        <v>583625</v>
      </c>
      <c r="I1262" t="s">
        <v>303</v>
      </c>
      <c r="J1262">
        <v>202204</v>
      </c>
      <c r="K1262">
        <v>44595</v>
      </c>
      <c r="L1262" t="s">
        <v>644</v>
      </c>
      <c r="M1262">
        <v>3119500</v>
      </c>
      <c r="N1262">
        <v>5301.02</v>
      </c>
      <c r="O1262" t="s">
        <v>645</v>
      </c>
      <c r="P1262" s="428">
        <v>4755.643</v>
      </c>
      <c r="Q1262">
        <v>30494447</v>
      </c>
      <c r="R1262" t="s">
        <v>1230</v>
      </c>
      <c r="S1262">
        <v>13485</v>
      </c>
      <c r="T1262" t="s">
        <v>1639</v>
      </c>
    </row>
    <row r="1263" spans="1:20" x14ac:dyDescent="0.25">
      <c r="A1263" t="s">
        <v>637</v>
      </c>
      <c r="B1263" t="s">
        <v>1229</v>
      </c>
      <c r="C1263" t="s">
        <v>639</v>
      </c>
      <c r="D1263" t="s">
        <v>651</v>
      </c>
      <c r="E1263" t="s">
        <v>704</v>
      </c>
      <c r="F1263">
        <v>528004120053</v>
      </c>
      <c r="G1263" t="s">
        <v>1640</v>
      </c>
      <c r="H1263">
        <v>583652</v>
      </c>
      <c r="I1263" t="s">
        <v>450</v>
      </c>
      <c r="J1263">
        <v>202204</v>
      </c>
      <c r="K1263">
        <v>44595</v>
      </c>
      <c r="L1263" t="s">
        <v>644</v>
      </c>
      <c r="M1263">
        <v>190500</v>
      </c>
      <c r="N1263">
        <v>323.72000000000003</v>
      </c>
      <c r="O1263" t="s">
        <v>645</v>
      </c>
      <c r="P1263" s="428">
        <v>290.41500000000002</v>
      </c>
      <c r="Q1263">
        <v>30494447</v>
      </c>
      <c r="R1263" t="s">
        <v>1230</v>
      </c>
      <c r="S1263">
        <v>13485</v>
      </c>
      <c r="T1263" t="s">
        <v>1641</v>
      </c>
    </row>
    <row r="1264" spans="1:20" x14ac:dyDescent="0.25">
      <c r="A1264" t="s">
        <v>637</v>
      </c>
      <c r="B1264" t="s">
        <v>1229</v>
      </c>
      <c r="C1264" t="s">
        <v>639</v>
      </c>
      <c r="D1264" t="s">
        <v>651</v>
      </c>
      <c r="E1264" t="s">
        <v>704</v>
      </c>
      <c r="F1264">
        <v>528004120053</v>
      </c>
      <c r="G1264" t="s">
        <v>1640</v>
      </c>
      <c r="H1264">
        <v>583652</v>
      </c>
      <c r="I1264" t="s">
        <v>450</v>
      </c>
      <c r="J1264">
        <v>202204</v>
      </c>
      <c r="K1264">
        <v>44595</v>
      </c>
      <c r="L1264" t="s">
        <v>644</v>
      </c>
      <c r="M1264">
        <v>142500</v>
      </c>
      <c r="N1264">
        <v>242.15</v>
      </c>
      <c r="O1264" t="s">
        <v>645</v>
      </c>
      <c r="P1264" s="428">
        <v>217.23699999999999</v>
      </c>
      <c r="Q1264">
        <v>30494447</v>
      </c>
      <c r="R1264" t="s">
        <v>1230</v>
      </c>
      <c r="S1264">
        <v>13485</v>
      </c>
      <c r="T1264" t="s">
        <v>1642</v>
      </c>
    </row>
    <row r="1265" spans="1:20" x14ac:dyDescent="0.25">
      <c r="A1265" t="s">
        <v>637</v>
      </c>
      <c r="B1265" t="s">
        <v>1229</v>
      </c>
      <c r="C1265" t="s">
        <v>639</v>
      </c>
      <c r="D1265" t="s">
        <v>651</v>
      </c>
      <c r="E1265" t="s">
        <v>704</v>
      </c>
      <c r="F1265">
        <v>528004120053</v>
      </c>
      <c r="G1265" t="s">
        <v>1640</v>
      </c>
      <c r="H1265">
        <v>583652</v>
      </c>
      <c r="I1265" t="s">
        <v>450</v>
      </c>
      <c r="J1265">
        <v>202204</v>
      </c>
      <c r="K1265">
        <v>44595</v>
      </c>
      <c r="L1265" t="s">
        <v>644</v>
      </c>
      <c r="M1265">
        <v>95000</v>
      </c>
      <c r="N1265">
        <v>161.44</v>
      </c>
      <c r="O1265" t="s">
        <v>645</v>
      </c>
      <c r="P1265" s="428">
        <v>144.83099999999999</v>
      </c>
      <c r="Q1265">
        <v>30494447</v>
      </c>
      <c r="R1265" t="s">
        <v>1230</v>
      </c>
      <c r="S1265">
        <v>13485</v>
      </c>
      <c r="T1265" t="s">
        <v>1642</v>
      </c>
    </row>
    <row r="1266" spans="1:20" x14ac:dyDescent="0.25">
      <c r="A1266" t="s">
        <v>637</v>
      </c>
      <c r="B1266" t="s">
        <v>1229</v>
      </c>
      <c r="C1266" t="s">
        <v>639</v>
      </c>
      <c r="D1266" t="s">
        <v>651</v>
      </c>
      <c r="E1266" t="s">
        <v>704</v>
      </c>
      <c r="F1266">
        <v>528004120053</v>
      </c>
      <c r="G1266" t="s">
        <v>1640</v>
      </c>
      <c r="H1266">
        <v>583652</v>
      </c>
      <c r="I1266" t="s">
        <v>450</v>
      </c>
      <c r="J1266">
        <v>202204</v>
      </c>
      <c r="K1266">
        <v>44595</v>
      </c>
      <c r="L1266" t="s">
        <v>644</v>
      </c>
      <c r="M1266">
        <v>12500</v>
      </c>
      <c r="N1266">
        <v>21.24</v>
      </c>
      <c r="O1266" t="s">
        <v>645</v>
      </c>
      <c r="P1266" s="428">
        <v>19.055</v>
      </c>
      <c r="Q1266">
        <v>30494447</v>
      </c>
      <c r="R1266" t="s">
        <v>1230</v>
      </c>
      <c r="S1266">
        <v>13485</v>
      </c>
      <c r="T1266" t="s">
        <v>1643</v>
      </c>
    </row>
    <row r="1267" spans="1:20" x14ac:dyDescent="0.25">
      <c r="A1267" t="s">
        <v>637</v>
      </c>
      <c r="B1267" t="s">
        <v>1229</v>
      </c>
      <c r="C1267" t="s">
        <v>639</v>
      </c>
      <c r="D1267" t="s">
        <v>651</v>
      </c>
      <c r="E1267" t="s">
        <v>704</v>
      </c>
      <c r="F1267">
        <v>528004120030</v>
      </c>
      <c r="G1267" t="s">
        <v>1644</v>
      </c>
      <c r="H1267">
        <v>583629</v>
      </c>
      <c r="I1267" t="s">
        <v>327</v>
      </c>
      <c r="J1267">
        <v>202204</v>
      </c>
      <c r="K1267">
        <v>44595</v>
      </c>
      <c r="L1267" t="s">
        <v>644</v>
      </c>
      <c r="M1267">
        <v>3420000</v>
      </c>
      <c r="N1267">
        <v>5811.67</v>
      </c>
      <c r="O1267" t="s">
        <v>645</v>
      </c>
      <c r="P1267" s="428">
        <v>5213.7560000000003</v>
      </c>
      <c r="Q1267">
        <v>30494447</v>
      </c>
      <c r="R1267" t="s">
        <v>1230</v>
      </c>
      <c r="S1267">
        <v>13485</v>
      </c>
      <c r="T1267" t="s">
        <v>1645</v>
      </c>
    </row>
    <row r="1268" spans="1:20" x14ac:dyDescent="0.25">
      <c r="A1268" t="s">
        <v>637</v>
      </c>
      <c r="B1268" t="s">
        <v>1229</v>
      </c>
      <c r="C1268" t="s">
        <v>639</v>
      </c>
      <c r="D1268" t="s">
        <v>651</v>
      </c>
      <c r="E1268" t="s">
        <v>704</v>
      </c>
      <c r="F1268">
        <v>528004120032</v>
      </c>
      <c r="G1268" t="s">
        <v>812</v>
      </c>
      <c r="H1268">
        <v>583631</v>
      </c>
      <c r="I1268" t="s">
        <v>333</v>
      </c>
      <c r="J1268">
        <v>202204</v>
      </c>
      <c r="K1268">
        <v>44595</v>
      </c>
      <c r="L1268" t="s">
        <v>644</v>
      </c>
      <c r="M1268">
        <v>1710000</v>
      </c>
      <c r="N1268">
        <v>2905.83</v>
      </c>
      <c r="O1268" t="s">
        <v>645</v>
      </c>
      <c r="P1268" s="428">
        <v>2606.8739999999998</v>
      </c>
      <c r="Q1268">
        <v>30494447</v>
      </c>
      <c r="R1268" t="s">
        <v>1230</v>
      </c>
      <c r="S1268">
        <v>13485</v>
      </c>
      <c r="T1268" t="s">
        <v>1646</v>
      </c>
    </row>
    <row r="1269" spans="1:20" x14ac:dyDescent="0.25">
      <c r="A1269" t="s">
        <v>637</v>
      </c>
      <c r="B1269" t="s">
        <v>1229</v>
      </c>
      <c r="C1269" t="s">
        <v>639</v>
      </c>
      <c r="D1269" t="s">
        <v>651</v>
      </c>
      <c r="E1269" t="s">
        <v>704</v>
      </c>
      <c r="F1269">
        <v>528004120030</v>
      </c>
      <c r="G1269" t="s">
        <v>1644</v>
      </c>
      <c r="H1269">
        <v>583629</v>
      </c>
      <c r="I1269" t="s">
        <v>327</v>
      </c>
      <c r="J1269">
        <v>202204</v>
      </c>
      <c r="K1269">
        <v>44595</v>
      </c>
      <c r="L1269" t="s">
        <v>644</v>
      </c>
      <c r="M1269">
        <v>180000</v>
      </c>
      <c r="N1269">
        <v>305.88</v>
      </c>
      <c r="O1269" t="s">
        <v>645</v>
      </c>
      <c r="P1269" s="428">
        <v>274.411</v>
      </c>
      <c r="Q1269">
        <v>30494447</v>
      </c>
      <c r="R1269" t="s">
        <v>1230</v>
      </c>
      <c r="S1269">
        <v>13485</v>
      </c>
      <c r="T1269" t="s">
        <v>1647</v>
      </c>
    </row>
    <row r="1270" spans="1:20" x14ac:dyDescent="0.25">
      <c r="A1270" t="s">
        <v>637</v>
      </c>
      <c r="B1270" t="s">
        <v>1229</v>
      </c>
      <c r="C1270" t="s">
        <v>639</v>
      </c>
      <c r="D1270" t="s">
        <v>651</v>
      </c>
      <c r="E1270" t="s">
        <v>704</v>
      </c>
      <c r="F1270">
        <v>528004120032</v>
      </c>
      <c r="G1270" t="s">
        <v>812</v>
      </c>
      <c r="H1270">
        <v>583631</v>
      </c>
      <c r="I1270" t="s">
        <v>333</v>
      </c>
      <c r="J1270">
        <v>202204</v>
      </c>
      <c r="K1270">
        <v>44595</v>
      </c>
      <c r="L1270" t="s">
        <v>644</v>
      </c>
      <c r="M1270">
        <v>90000</v>
      </c>
      <c r="N1270">
        <v>152.94</v>
      </c>
      <c r="O1270" t="s">
        <v>645</v>
      </c>
      <c r="P1270" s="428">
        <v>137.20500000000001</v>
      </c>
      <c r="Q1270">
        <v>30494447</v>
      </c>
      <c r="R1270" t="s">
        <v>1230</v>
      </c>
      <c r="S1270">
        <v>13485</v>
      </c>
      <c r="T1270" t="s">
        <v>1647</v>
      </c>
    </row>
    <row r="1271" spans="1:20" x14ac:dyDescent="0.25">
      <c r="A1271" t="s">
        <v>637</v>
      </c>
      <c r="B1271" t="s">
        <v>1229</v>
      </c>
      <c r="C1271" t="s">
        <v>639</v>
      </c>
      <c r="D1271" t="s">
        <v>651</v>
      </c>
      <c r="E1271" t="s">
        <v>704</v>
      </c>
      <c r="F1271">
        <v>528004120026</v>
      </c>
      <c r="G1271" t="s">
        <v>1241</v>
      </c>
      <c r="H1271">
        <v>583625</v>
      </c>
      <c r="I1271" t="s">
        <v>303</v>
      </c>
      <c r="J1271">
        <v>202204</v>
      </c>
      <c r="K1271">
        <v>44595</v>
      </c>
      <c r="L1271" t="s">
        <v>644</v>
      </c>
      <c r="M1271">
        <v>957500</v>
      </c>
      <c r="N1271">
        <v>1627.1</v>
      </c>
      <c r="O1271" t="s">
        <v>645</v>
      </c>
      <c r="P1271" s="428">
        <v>1459.701</v>
      </c>
      <c r="Q1271">
        <v>30494447</v>
      </c>
      <c r="R1271" t="s">
        <v>1230</v>
      </c>
      <c r="S1271">
        <v>13485</v>
      </c>
      <c r="T1271" t="s">
        <v>1648</v>
      </c>
    </row>
    <row r="1272" spans="1:20" x14ac:dyDescent="0.25">
      <c r="A1272" t="s">
        <v>637</v>
      </c>
      <c r="B1272" t="s">
        <v>1229</v>
      </c>
      <c r="C1272" t="s">
        <v>639</v>
      </c>
      <c r="D1272" t="s">
        <v>651</v>
      </c>
      <c r="E1272" t="s">
        <v>704</v>
      </c>
      <c r="F1272">
        <v>528004120026</v>
      </c>
      <c r="G1272" t="s">
        <v>1241</v>
      </c>
      <c r="H1272">
        <v>583625</v>
      </c>
      <c r="I1272" t="s">
        <v>303</v>
      </c>
      <c r="J1272">
        <v>202204</v>
      </c>
      <c r="K1272">
        <v>44595</v>
      </c>
      <c r="L1272" t="s">
        <v>644</v>
      </c>
      <c r="M1272">
        <v>182500</v>
      </c>
      <c r="N1272">
        <v>310.13</v>
      </c>
      <c r="O1272" t="s">
        <v>645</v>
      </c>
      <c r="P1272" s="428">
        <v>278.22300000000001</v>
      </c>
      <c r="Q1272">
        <v>30494447</v>
      </c>
      <c r="R1272" t="s">
        <v>1230</v>
      </c>
      <c r="S1272">
        <v>13485</v>
      </c>
      <c r="T1272" t="s">
        <v>1651</v>
      </c>
    </row>
    <row r="1273" spans="1:20" x14ac:dyDescent="0.25">
      <c r="A1273" t="s">
        <v>637</v>
      </c>
      <c r="B1273" t="s">
        <v>1229</v>
      </c>
      <c r="C1273" t="s">
        <v>639</v>
      </c>
      <c r="D1273" t="s">
        <v>651</v>
      </c>
      <c r="E1273" t="s">
        <v>704</v>
      </c>
      <c r="F1273">
        <v>528004120030</v>
      </c>
      <c r="G1273" t="s">
        <v>1644</v>
      </c>
      <c r="H1273">
        <v>583629</v>
      </c>
      <c r="I1273" t="s">
        <v>327</v>
      </c>
      <c r="J1273">
        <v>202204</v>
      </c>
      <c r="K1273">
        <v>44595</v>
      </c>
      <c r="L1273" t="s">
        <v>644</v>
      </c>
      <c r="M1273">
        <v>2274775</v>
      </c>
      <c r="N1273">
        <v>3865.57</v>
      </c>
      <c r="O1273" t="s">
        <v>645</v>
      </c>
      <c r="P1273" s="428">
        <v>3467.8739999999998</v>
      </c>
      <c r="Q1273">
        <v>30494447</v>
      </c>
      <c r="R1273" t="s">
        <v>1230</v>
      </c>
      <c r="S1273">
        <v>13485</v>
      </c>
      <c r="T1273" t="s">
        <v>1653</v>
      </c>
    </row>
    <row r="1274" spans="1:20" x14ac:dyDescent="0.25">
      <c r="A1274" t="s">
        <v>637</v>
      </c>
      <c r="B1274" t="s">
        <v>1229</v>
      </c>
      <c r="C1274" t="s">
        <v>639</v>
      </c>
      <c r="D1274" t="s">
        <v>651</v>
      </c>
      <c r="E1274" t="s">
        <v>704</v>
      </c>
      <c r="F1274">
        <v>528004120030</v>
      </c>
      <c r="G1274" t="s">
        <v>1644</v>
      </c>
      <c r="H1274">
        <v>583629</v>
      </c>
      <c r="I1274" t="s">
        <v>327</v>
      </c>
      <c r="J1274">
        <v>202204</v>
      </c>
      <c r="K1274">
        <v>44595</v>
      </c>
      <c r="L1274" t="s">
        <v>644</v>
      </c>
      <c r="M1274">
        <v>2849050</v>
      </c>
      <c r="N1274">
        <v>4841.4399999999996</v>
      </c>
      <c r="O1274" t="s">
        <v>645</v>
      </c>
      <c r="P1274" s="428">
        <v>4343.3450000000003</v>
      </c>
      <c r="Q1274">
        <v>30494447</v>
      </c>
      <c r="R1274" t="s">
        <v>1230</v>
      </c>
      <c r="S1274">
        <v>13485</v>
      </c>
      <c r="T1274" t="s">
        <v>1654</v>
      </c>
    </row>
    <row r="1275" spans="1:20" x14ac:dyDescent="0.25">
      <c r="A1275" t="s">
        <v>637</v>
      </c>
      <c r="B1275" t="s">
        <v>1229</v>
      </c>
      <c r="C1275" t="s">
        <v>639</v>
      </c>
      <c r="D1275" t="s">
        <v>651</v>
      </c>
      <c r="E1275" t="s">
        <v>704</v>
      </c>
      <c r="F1275">
        <v>528004120032</v>
      </c>
      <c r="G1275" t="s">
        <v>812</v>
      </c>
      <c r="H1275">
        <v>583631</v>
      </c>
      <c r="I1275" t="s">
        <v>333</v>
      </c>
      <c r="J1275">
        <v>202204</v>
      </c>
      <c r="K1275">
        <v>44595</v>
      </c>
      <c r="L1275" t="s">
        <v>644</v>
      </c>
      <c r="M1275">
        <v>3420000</v>
      </c>
      <c r="N1275">
        <v>5811.67</v>
      </c>
      <c r="O1275" t="s">
        <v>645</v>
      </c>
      <c r="P1275" s="428">
        <v>5213.7560000000003</v>
      </c>
      <c r="Q1275">
        <v>30494447</v>
      </c>
      <c r="R1275" t="s">
        <v>1230</v>
      </c>
      <c r="S1275">
        <v>13485</v>
      </c>
      <c r="T1275" t="s">
        <v>1655</v>
      </c>
    </row>
    <row r="1276" spans="1:20" x14ac:dyDescent="0.25">
      <c r="A1276" t="s">
        <v>637</v>
      </c>
      <c r="B1276" t="s">
        <v>1229</v>
      </c>
      <c r="C1276" t="s">
        <v>639</v>
      </c>
      <c r="D1276" t="s">
        <v>651</v>
      </c>
      <c r="E1276" t="s">
        <v>704</v>
      </c>
      <c r="F1276">
        <v>528004120032</v>
      </c>
      <c r="G1276" t="s">
        <v>812</v>
      </c>
      <c r="H1276">
        <v>583631</v>
      </c>
      <c r="I1276" t="s">
        <v>333</v>
      </c>
      <c r="J1276">
        <v>202204</v>
      </c>
      <c r="K1276">
        <v>44595</v>
      </c>
      <c r="L1276" t="s">
        <v>644</v>
      </c>
      <c r="M1276">
        <v>180000</v>
      </c>
      <c r="N1276">
        <v>305.88</v>
      </c>
      <c r="O1276" t="s">
        <v>645</v>
      </c>
      <c r="P1276" s="428">
        <v>274.411</v>
      </c>
      <c r="Q1276">
        <v>30494447</v>
      </c>
      <c r="R1276" t="s">
        <v>1230</v>
      </c>
      <c r="S1276">
        <v>13485</v>
      </c>
      <c r="T1276" t="s">
        <v>1656</v>
      </c>
    </row>
    <row r="1277" spans="1:20" x14ac:dyDescent="0.25">
      <c r="A1277" t="s">
        <v>637</v>
      </c>
      <c r="B1277" t="s">
        <v>1229</v>
      </c>
      <c r="C1277" t="s">
        <v>639</v>
      </c>
      <c r="D1277" t="s">
        <v>651</v>
      </c>
      <c r="E1277" t="s">
        <v>704</v>
      </c>
      <c r="F1277">
        <v>528004120001</v>
      </c>
      <c r="G1277" t="s">
        <v>705</v>
      </c>
      <c r="H1277">
        <v>583131</v>
      </c>
      <c r="I1277" t="s">
        <v>1254</v>
      </c>
      <c r="J1277">
        <v>202204</v>
      </c>
      <c r="K1277">
        <v>44595</v>
      </c>
      <c r="L1277" t="s">
        <v>644</v>
      </c>
      <c r="M1277">
        <v>296870</v>
      </c>
      <c r="N1277">
        <v>504.48</v>
      </c>
      <c r="O1277" t="s">
        <v>645</v>
      </c>
      <c r="P1277" s="428">
        <v>452.57799999999997</v>
      </c>
      <c r="Q1277">
        <v>30494447</v>
      </c>
      <c r="R1277" t="s">
        <v>1230</v>
      </c>
      <c r="S1277">
        <v>13485</v>
      </c>
      <c r="T1277" t="s">
        <v>1623</v>
      </c>
    </row>
    <row r="1278" spans="1:20" x14ac:dyDescent="0.25">
      <c r="A1278" t="s">
        <v>637</v>
      </c>
      <c r="B1278" t="s">
        <v>1229</v>
      </c>
      <c r="C1278" t="s">
        <v>639</v>
      </c>
      <c r="D1278" t="s">
        <v>651</v>
      </c>
      <c r="E1278" t="s">
        <v>704</v>
      </c>
      <c r="F1278">
        <v>528004120001</v>
      </c>
      <c r="G1278" t="s">
        <v>705</v>
      </c>
      <c r="H1278">
        <v>583132</v>
      </c>
      <c r="I1278" t="s">
        <v>25</v>
      </c>
      <c r="J1278">
        <v>202204</v>
      </c>
      <c r="K1278">
        <v>44595</v>
      </c>
      <c r="L1278" t="s">
        <v>644</v>
      </c>
      <c r="M1278">
        <v>796820</v>
      </c>
      <c r="N1278">
        <v>1354.05</v>
      </c>
      <c r="O1278" t="s">
        <v>645</v>
      </c>
      <c r="P1278" s="428">
        <v>1214.7429999999999</v>
      </c>
      <c r="Q1278">
        <v>30494447</v>
      </c>
      <c r="R1278" t="s">
        <v>1230</v>
      </c>
      <c r="S1278">
        <v>13485</v>
      </c>
      <c r="T1278" t="s">
        <v>1626</v>
      </c>
    </row>
    <row r="1279" spans="1:20" x14ac:dyDescent="0.25">
      <c r="A1279" t="s">
        <v>637</v>
      </c>
      <c r="B1279" t="s">
        <v>1229</v>
      </c>
      <c r="C1279" t="s">
        <v>639</v>
      </c>
      <c r="D1279" t="s">
        <v>651</v>
      </c>
      <c r="E1279" t="s">
        <v>704</v>
      </c>
      <c r="F1279">
        <v>528004120001</v>
      </c>
      <c r="G1279" t="s">
        <v>705</v>
      </c>
      <c r="H1279">
        <v>583131</v>
      </c>
      <c r="I1279" t="s">
        <v>1254</v>
      </c>
      <c r="J1279">
        <v>202204</v>
      </c>
      <c r="K1279">
        <v>44595</v>
      </c>
      <c r="L1279" t="s">
        <v>644</v>
      </c>
      <c r="M1279">
        <v>28992</v>
      </c>
      <c r="N1279">
        <v>49.27</v>
      </c>
      <c r="O1279" t="s">
        <v>645</v>
      </c>
      <c r="P1279" s="428">
        <v>44.201000000000001</v>
      </c>
      <c r="Q1279">
        <v>30494447</v>
      </c>
      <c r="R1279" t="s">
        <v>1230</v>
      </c>
      <c r="S1279">
        <v>13485</v>
      </c>
      <c r="T1279" t="s">
        <v>1627</v>
      </c>
    </row>
    <row r="1280" spans="1:20" x14ac:dyDescent="0.25">
      <c r="A1280" t="s">
        <v>637</v>
      </c>
      <c r="B1280" t="s">
        <v>1229</v>
      </c>
      <c r="C1280" t="s">
        <v>639</v>
      </c>
      <c r="D1280" t="s">
        <v>651</v>
      </c>
      <c r="E1280" t="s">
        <v>704</v>
      </c>
      <c r="F1280">
        <v>528004120001</v>
      </c>
      <c r="G1280" t="s">
        <v>705</v>
      </c>
      <c r="H1280">
        <v>583132</v>
      </c>
      <c r="I1280" t="s">
        <v>25</v>
      </c>
      <c r="J1280">
        <v>202204</v>
      </c>
      <c r="K1280">
        <v>44595</v>
      </c>
      <c r="L1280" t="s">
        <v>644</v>
      </c>
      <c r="M1280">
        <v>58556</v>
      </c>
      <c r="N1280">
        <v>99.51</v>
      </c>
      <c r="O1280" t="s">
        <v>645</v>
      </c>
      <c r="P1280" s="428">
        <v>89.272000000000006</v>
      </c>
      <c r="Q1280">
        <v>30494447</v>
      </c>
      <c r="R1280" t="s">
        <v>1230</v>
      </c>
      <c r="S1280">
        <v>13485</v>
      </c>
      <c r="T1280" t="s">
        <v>1627</v>
      </c>
    </row>
    <row r="1281" spans="1:20" x14ac:dyDescent="0.25">
      <c r="A1281" t="s">
        <v>637</v>
      </c>
      <c r="B1281" t="s">
        <v>1229</v>
      </c>
      <c r="C1281" t="s">
        <v>639</v>
      </c>
      <c r="D1281" t="s">
        <v>651</v>
      </c>
      <c r="E1281" t="s">
        <v>704</v>
      </c>
      <c r="F1281">
        <v>528004120001</v>
      </c>
      <c r="G1281" t="s">
        <v>705</v>
      </c>
      <c r="H1281">
        <v>583131</v>
      </c>
      <c r="I1281" t="s">
        <v>1254</v>
      </c>
      <c r="J1281">
        <v>202204</v>
      </c>
      <c r="K1281">
        <v>44595</v>
      </c>
      <c r="L1281" t="s">
        <v>644</v>
      </c>
      <c r="M1281">
        <v>74138</v>
      </c>
      <c r="N1281">
        <v>125.98</v>
      </c>
      <c r="O1281" t="s">
        <v>645</v>
      </c>
      <c r="P1281" s="428">
        <v>113.01900000000001</v>
      </c>
      <c r="Q1281">
        <v>30494447</v>
      </c>
      <c r="R1281" t="s">
        <v>1230</v>
      </c>
      <c r="S1281">
        <v>13485</v>
      </c>
      <c r="T1281" t="s">
        <v>1628</v>
      </c>
    </row>
    <row r="1282" spans="1:20" x14ac:dyDescent="0.25">
      <c r="A1282" t="s">
        <v>637</v>
      </c>
      <c r="B1282" t="s">
        <v>1229</v>
      </c>
      <c r="C1282" t="s">
        <v>639</v>
      </c>
      <c r="D1282" t="s">
        <v>651</v>
      </c>
      <c r="E1282" t="s">
        <v>704</v>
      </c>
      <c r="F1282">
        <v>528004120001</v>
      </c>
      <c r="G1282" t="s">
        <v>705</v>
      </c>
      <c r="H1282">
        <v>583132</v>
      </c>
      <c r="I1282" t="s">
        <v>25</v>
      </c>
      <c r="J1282">
        <v>202204</v>
      </c>
      <c r="K1282">
        <v>44595</v>
      </c>
      <c r="L1282" t="s">
        <v>644</v>
      </c>
      <c r="M1282">
        <v>194610</v>
      </c>
      <c r="N1282">
        <v>330.7</v>
      </c>
      <c r="O1282" t="s">
        <v>645</v>
      </c>
      <c r="P1282" s="428">
        <v>296.67700000000002</v>
      </c>
      <c r="Q1282">
        <v>30494447</v>
      </c>
      <c r="R1282" t="s">
        <v>1230</v>
      </c>
      <c r="S1282">
        <v>13485</v>
      </c>
      <c r="T1282" t="s">
        <v>1628</v>
      </c>
    </row>
    <row r="1283" spans="1:20" x14ac:dyDescent="0.25">
      <c r="A1283" t="s">
        <v>637</v>
      </c>
      <c r="B1283" t="s">
        <v>662</v>
      </c>
      <c r="C1283" t="s">
        <v>639</v>
      </c>
      <c r="D1283" t="s">
        <v>695</v>
      </c>
      <c r="E1283" t="s">
        <v>652</v>
      </c>
      <c r="F1283">
        <v>528004120010</v>
      </c>
      <c r="G1283" t="s">
        <v>653</v>
      </c>
      <c r="H1283">
        <v>583590</v>
      </c>
      <c r="I1283" t="s">
        <v>170</v>
      </c>
      <c r="J1283">
        <v>202204</v>
      </c>
      <c r="K1283">
        <v>44617</v>
      </c>
      <c r="L1283" t="s">
        <v>644</v>
      </c>
      <c r="M1283">
        <v>31516.03</v>
      </c>
      <c r="N1283">
        <v>53.56</v>
      </c>
      <c r="O1283" t="s">
        <v>645</v>
      </c>
      <c r="P1283" s="428">
        <v>48.05</v>
      </c>
      <c r="Q1283">
        <v>12708239</v>
      </c>
      <c r="R1283" t="s">
        <v>654</v>
      </c>
      <c r="S1283" t="s">
        <v>951</v>
      </c>
      <c r="T1283" t="s">
        <v>1658</v>
      </c>
    </row>
    <row r="1284" spans="1:20" x14ac:dyDescent="0.25">
      <c r="A1284" t="s">
        <v>637</v>
      </c>
      <c r="B1284" t="s">
        <v>657</v>
      </c>
      <c r="C1284" t="s">
        <v>639</v>
      </c>
      <c r="D1284" t="s">
        <v>695</v>
      </c>
      <c r="E1284" t="s">
        <v>652</v>
      </c>
      <c r="F1284">
        <v>528004120010</v>
      </c>
      <c r="G1284" t="s">
        <v>653</v>
      </c>
      <c r="H1284">
        <v>583590</v>
      </c>
      <c r="I1284" t="s">
        <v>170</v>
      </c>
      <c r="J1284">
        <v>202204</v>
      </c>
      <c r="K1284">
        <v>44617</v>
      </c>
      <c r="L1284" t="s">
        <v>644</v>
      </c>
      <c r="M1284">
        <v>914.42</v>
      </c>
      <c r="N1284">
        <v>1.55</v>
      </c>
      <c r="O1284" t="s">
        <v>645</v>
      </c>
      <c r="P1284" s="428">
        <v>1.391</v>
      </c>
      <c r="Q1284">
        <v>12708239</v>
      </c>
      <c r="R1284" t="s">
        <v>654</v>
      </c>
      <c r="S1284" t="s">
        <v>951</v>
      </c>
      <c r="T1284" t="s">
        <v>1657</v>
      </c>
    </row>
    <row r="1285" spans="1:20" x14ac:dyDescent="0.25">
      <c r="A1285" t="s">
        <v>637</v>
      </c>
      <c r="B1285" t="s">
        <v>657</v>
      </c>
      <c r="C1285" t="s">
        <v>639</v>
      </c>
      <c r="D1285" t="s">
        <v>695</v>
      </c>
      <c r="E1285" t="s">
        <v>652</v>
      </c>
      <c r="F1285">
        <v>528004120010</v>
      </c>
      <c r="G1285" t="s">
        <v>653</v>
      </c>
      <c r="H1285">
        <v>583590</v>
      </c>
      <c r="I1285" t="s">
        <v>170</v>
      </c>
      <c r="J1285">
        <v>202204</v>
      </c>
      <c r="K1285">
        <v>44625</v>
      </c>
      <c r="L1285" t="s">
        <v>644</v>
      </c>
      <c r="M1285">
        <v>818.52</v>
      </c>
      <c r="N1285">
        <v>1.4</v>
      </c>
      <c r="O1285" t="s">
        <v>645</v>
      </c>
      <c r="P1285" s="428">
        <v>1.2490000000000001</v>
      </c>
      <c r="Q1285">
        <v>12708239</v>
      </c>
      <c r="R1285" t="s">
        <v>654</v>
      </c>
      <c r="S1285" t="s">
        <v>951</v>
      </c>
      <c r="T1285" t="s">
        <v>1659</v>
      </c>
    </row>
    <row r="1286" spans="1:20" x14ac:dyDescent="0.25">
      <c r="A1286" t="s">
        <v>637</v>
      </c>
      <c r="B1286" t="s">
        <v>657</v>
      </c>
      <c r="C1286" t="s">
        <v>639</v>
      </c>
      <c r="D1286" t="s">
        <v>718</v>
      </c>
      <c r="E1286" t="s">
        <v>652</v>
      </c>
      <c r="F1286">
        <v>528004120010</v>
      </c>
      <c r="G1286" t="s">
        <v>653</v>
      </c>
      <c r="H1286">
        <v>583593</v>
      </c>
      <c r="I1286" t="s">
        <v>176</v>
      </c>
      <c r="J1286">
        <v>202204</v>
      </c>
      <c r="K1286">
        <v>44627</v>
      </c>
      <c r="L1286" t="s">
        <v>644</v>
      </c>
      <c r="M1286">
        <v>39.32</v>
      </c>
      <c r="N1286">
        <v>7.0000000000000007E-2</v>
      </c>
      <c r="O1286" t="s">
        <v>645</v>
      </c>
      <c r="P1286" s="428">
        <v>6.2E-2</v>
      </c>
      <c r="Q1286">
        <v>12708239</v>
      </c>
      <c r="R1286" t="s">
        <v>654</v>
      </c>
      <c r="S1286" t="s">
        <v>825</v>
      </c>
      <c r="T1286" t="s">
        <v>1660</v>
      </c>
    </row>
    <row r="1287" spans="1:20" x14ac:dyDescent="0.25">
      <c r="A1287" t="s">
        <v>637</v>
      </c>
      <c r="B1287" t="s">
        <v>1360</v>
      </c>
      <c r="C1287" t="s">
        <v>639</v>
      </c>
      <c r="D1287" t="s">
        <v>651</v>
      </c>
      <c r="E1287" t="s">
        <v>641</v>
      </c>
      <c r="F1287">
        <v>528004120003</v>
      </c>
      <c r="G1287" t="s">
        <v>816</v>
      </c>
      <c r="H1287">
        <v>583561</v>
      </c>
      <c r="I1287" t="s">
        <v>982</v>
      </c>
      <c r="J1287">
        <v>202204</v>
      </c>
      <c r="K1287">
        <v>44635</v>
      </c>
      <c r="L1287" t="s">
        <v>644</v>
      </c>
      <c r="M1287">
        <v>30000</v>
      </c>
      <c r="N1287">
        <v>51.25</v>
      </c>
      <c r="O1287" t="s">
        <v>645</v>
      </c>
      <c r="P1287" s="428">
        <v>45.734000000000002</v>
      </c>
      <c r="Q1287">
        <v>40254594</v>
      </c>
      <c r="T1287" t="s">
        <v>1661</v>
      </c>
    </row>
    <row r="1288" spans="1:20" x14ac:dyDescent="0.25">
      <c r="A1288" t="s">
        <v>637</v>
      </c>
      <c r="B1288" t="s">
        <v>1360</v>
      </c>
      <c r="C1288" t="s">
        <v>639</v>
      </c>
      <c r="D1288" t="s">
        <v>651</v>
      </c>
      <c r="E1288" t="s">
        <v>641</v>
      </c>
      <c r="F1288">
        <v>528004120003</v>
      </c>
      <c r="G1288" t="s">
        <v>816</v>
      </c>
      <c r="H1288">
        <v>583561</v>
      </c>
      <c r="I1288" t="s">
        <v>982</v>
      </c>
      <c r="J1288">
        <v>202204</v>
      </c>
      <c r="K1288">
        <v>44635</v>
      </c>
      <c r="L1288" t="s">
        <v>644</v>
      </c>
      <c r="M1288">
        <v>3000</v>
      </c>
      <c r="N1288">
        <v>5.13</v>
      </c>
      <c r="O1288" t="s">
        <v>645</v>
      </c>
      <c r="P1288" s="428">
        <v>4.5780000000000003</v>
      </c>
      <c r="Q1288">
        <v>40254594</v>
      </c>
      <c r="T1288" t="s">
        <v>1662</v>
      </c>
    </row>
    <row r="1289" spans="1:20" x14ac:dyDescent="0.25">
      <c r="A1289" t="s">
        <v>637</v>
      </c>
      <c r="B1289" t="s">
        <v>1360</v>
      </c>
      <c r="C1289" t="s">
        <v>639</v>
      </c>
      <c r="D1289" t="s">
        <v>651</v>
      </c>
      <c r="E1289" t="s">
        <v>641</v>
      </c>
      <c r="F1289">
        <v>528004120010</v>
      </c>
      <c r="G1289" t="s">
        <v>653</v>
      </c>
      <c r="H1289">
        <v>583610</v>
      </c>
      <c r="I1289" t="s">
        <v>205</v>
      </c>
      <c r="J1289">
        <v>202204</v>
      </c>
      <c r="K1289">
        <v>44645</v>
      </c>
      <c r="L1289" t="s">
        <v>644</v>
      </c>
      <c r="M1289">
        <v>12000</v>
      </c>
      <c r="N1289">
        <v>20.5</v>
      </c>
      <c r="O1289" t="s">
        <v>645</v>
      </c>
      <c r="P1289" s="428">
        <v>18.292999999999999</v>
      </c>
      <c r="Q1289">
        <v>40258558</v>
      </c>
      <c r="T1289" t="s">
        <v>1663</v>
      </c>
    </row>
    <row r="1290" spans="1:20" x14ac:dyDescent="0.25">
      <c r="A1290" t="s">
        <v>637</v>
      </c>
      <c r="B1290" t="s">
        <v>1360</v>
      </c>
      <c r="C1290" t="s">
        <v>639</v>
      </c>
      <c r="D1290" t="s">
        <v>651</v>
      </c>
      <c r="E1290" t="s">
        <v>641</v>
      </c>
      <c r="F1290">
        <v>528004120010</v>
      </c>
      <c r="G1290" t="s">
        <v>653</v>
      </c>
      <c r="H1290">
        <v>583610</v>
      </c>
      <c r="I1290" t="s">
        <v>205</v>
      </c>
      <c r="J1290">
        <v>202204</v>
      </c>
      <c r="K1290">
        <v>44645</v>
      </c>
      <c r="L1290" t="s">
        <v>644</v>
      </c>
      <c r="M1290">
        <v>30000</v>
      </c>
      <c r="N1290">
        <v>51.25</v>
      </c>
      <c r="O1290" t="s">
        <v>645</v>
      </c>
      <c r="P1290" s="428">
        <v>45.734000000000002</v>
      </c>
      <c r="Q1290">
        <v>40258558</v>
      </c>
      <c r="T1290" t="s">
        <v>1664</v>
      </c>
    </row>
    <row r="1291" spans="1:20" x14ac:dyDescent="0.25">
      <c r="A1291" t="s">
        <v>637</v>
      </c>
      <c r="B1291" t="s">
        <v>1360</v>
      </c>
      <c r="C1291" t="s">
        <v>639</v>
      </c>
      <c r="D1291" t="s">
        <v>651</v>
      </c>
      <c r="E1291" t="s">
        <v>641</v>
      </c>
      <c r="F1291">
        <v>528004120010</v>
      </c>
      <c r="G1291" t="s">
        <v>653</v>
      </c>
      <c r="H1291">
        <v>583610</v>
      </c>
      <c r="I1291" t="s">
        <v>205</v>
      </c>
      <c r="J1291">
        <v>202204</v>
      </c>
      <c r="K1291">
        <v>44645</v>
      </c>
      <c r="L1291" t="s">
        <v>644</v>
      </c>
      <c r="M1291">
        <v>300000</v>
      </c>
      <c r="N1291">
        <v>512.51</v>
      </c>
      <c r="O1291" t="s">
        <v>645</v>
      </c>
      <c r="P1291" s="428">
        <v>457.34500000000003</v>
      </c>
      <c r="Q1291">
        <v>40258558</v>
      </c>
      <c r="T1291" t="s">
        <v>1665</v>
      </c>
    </row>
    <row r="1292" spans="1:20" x14ac:dyDescent="0.25">
      <c r="A1292" t="s">
        <v>637</v>
      </c>
      <c r="B1292" t="s">
        <v>1360</v>
      </c>
      <c r="C1292" t="s">
        <v>639</v>
      </c>
      <c r="D1292" t="s">
        <v>651</v>
      </c>
      <c r="E1292" t="s">
        <v>641</v>
      </c>
      <c r="F1292">
        <v>528004120010</v>
      </c>
      <c r="G1292" t="s">
        <v>653</v>
      </c>
      <c r="H1292">
        <v>583610</v>
      </c>
      <c r="I1292" t="s">
        <v>205</v>
      </c>
      <c r="J1292">
        <v>202204</v>
      </c>
      <c r="K1292">
        <v>44645</v>
      </c>
      <c r="L1292" t="s">
        <v>644</v>
      </c>
      <c r="M1292">
        <v>120000</v>
      </c>
      <c r="N1292">
        <v>205</v>
      </c>
      <c r="O1292" t="s">
        <v>645</v>
      </c>
      <c r="P1292" s="428">
        <v>182.934</v>
      </c>
      <c r="Q1292">
        <v>40258558</v>
      </c>
      <c r="T1292" t="s">
        <v>1666</v>
      </c>
    </row>
    <row r="1293" spans="1:20" x14ac:dyDescent="0.25">
      <c r="A1293" t="s">
        <v>637</v>
      </c>
      <c r="B1293" t="s">
        <v>1360</v>
      </c>
      <c r="C1293" t="s">
        <v>639</v>
      </c>
      <c r="D1293" t="s">
        <v>651</v>
      </c>
      <c r="E1293" t="s">
        <v>641</v>
      </c>
      <c r="F1293">
        <v>528004120010</v>
      </c>
      <c r="G1293" t="s">
        <v>653</v>
      </c>
      <c r="H1293">
        <v>583610</v>
      </c>
      <c r="I1293" t="s">
        <v>205</v>
      </c>
      <c r="J1293">
        <v>202204</v>
      </c>
      <c r="K1293">
        <v>44651</v>
      </c>
      <c r="L1293" t="s">
        <v>644</v>
      </c>
      <c r="M1293">
        <v>-120002.98</v>
      </c>
      <c r="N1293">
        <v>-205.01</v>
      </c>
      <c r="O1293" t="s">
        <v>645</v>
      </c>
      <c r="P1293" s="428">
        <v>-182.94300000000001</v>
      </c>
      <c r="Q1293">
        <v>12677082</v>
      </c>
      <c r="T1293" t="s">
        <v>1673</v>
      </c>
    </row>
    <row r="1294" spans="1:20" x14ac:dyDescent="0.25">
      <c r="A1294" t="s">
        <v>637</v>
      </c>
      <c r="B1294" t="s">
        <v>1360</v>
      </c>
      <c r="C1294" t="s">
        <v>639</v>
      </c>
      <c r="D1294" t="s">
        <v>651</v>
      </c>
      <c r="E1294" t="s">
        <v>641</v>
      </c>
      <c r="F1294">
        <v>528004120010</v>
      </c>
      <c r="G1294" t="s">
        <v>653</v>
      </c>
      <c r="H1294">
        <v>583610</v>
      </c>
      <c r="I1294" t="s">
        <v>205</v>
      </c>
      <c r="J1294">
        <v>202204</v>
      </c>
      <c r="K1294">
        <v>44651</v>
      </c>
      <c r="L1294" t="s">
        <v>644</v>
      </c>
      <c r="M1294">
        <v>-299998.68</v>
      </c>
      <c r="N1294">
        <v>-512.51</v>
      </c>
      <c r="O1294" t="s">
        <v>645</v>
      </c>
      <c r="P1294" s="428">
        <v>-457.34500000000003</v>
      </c>
      <c r="Q1294">
        <v>12677082</v>
      </c>
      <c r="T1294" t="s">
        <v>1674</v>
      </c>
    </row>
    <row r="1295" spans="1:20" x14ac:dyDescent="0.25">
      <c r="A1295" t="s">
        <v>637</v>
      </c>
      <c r="B1295" t="s">
        <v>1360</v>
      </c>
      <c r="C1295" t="s">
        <v>639</v>
      </c>
      <c r="D1295" t="s">
        <v>651</v>
      </c>
      <c r="E1295" t="s">
        <v>641</v>
      </c>
      <c r="F1295">
        <v>528004120003</v>
      </c>
      <c r="G1295" t="s">
        <v>816</v>
      </c>
      <c r="H1295">
        <v>583561</v>
      </c>
      <c r="I1295" t="s">
        <v>982</v>
      </c>
      <c r="J1295">
        <v>202204</v>
      </c>
      <c r="K1295">
        <v>44651</v>
      </c>
      <c r="L1295" t="s">
        <v>644</v>
      </c>
      <c r="M1295">
        <v>-29547.51</v>
      </c>
      <c r="N1295">
        <v>-50.98</v>
      </c>
      <c r="O1295" t="s">
        <v>645</v>
      </c>
      <c r="P1295" s="428">
        <v>-45.493000000000002</v>
      </c>
      <c r="Q1295">
        <v>12677082</v>
      </c>
      <c r="T1295" t="s">
        <v>1675</v>
      </c>
    </row>
    <row r="1296" spans="1:20" x14ac:dyDescent="0.25">
      <c r="A1296" t="s">
        <v>637</v>
      </c>
      <c r="B1296" t="s">
        <v>1313</v>
      </c>
      <c r="C1296" t="s">
        <v>639</v>
      </c>
      <c r="D1296" t="s">
        <v>651</v>
      </c>
      <c r="E1296" t="s">
        <v>641</v>
      </c>
      <c r="F1296">
        <v>528004120003</v>
      </c>
      <c r="G1296" t="s">
        <v>816</v>
      </c>
      <c r="H1296">
        <v>583561</v>
      </c>
      <c r="I1296" t="s">
        <v>982</v>
      </c>
      <c r="J1296">
        <v>202204</v>
      </c>
      <c r="K1296">
        <v>44651</v>
      </c>
      <c r="L1296" t="s">
        <v>644</v>
      </c>
      <c r="M1296">
        <v>-46738.15</v>
      </c>
      <c r="N1296">
        <v>-80.64</v>
      </c>
      <c r="O1296" t="s">
        <v>645</v>
      </c>
      <c r="P1296" s="428">
        <v>-71.959999999999994</v>
      </c>
      <c r="Q1296">
        <v>12677082</v>
      </c>
      <c r="T1296" t="s">
        <v>1667</v>
      </c>
    </row>
    <row r="1297" spans="1:20" x14ac:dyDescent="0.25">
      <c r="A1297" t="s">
        <v>637</v>
      </c>
      <c r="B1297" t="s">
        <v>1313</v>
      </c>
      <c r="C1297" t="s">
        <v>639</v>
      </c>
      <c r="D1297" t="s">
        <v>651</v>
      </c>
      <c r="E1297" t="s">
        <v>641</v>
      </c>
      <c r="F1297">
        <v>528004120003</v>
      </c>
      <c r="G1297" t="s">
        <v>816</v>
      </c>
      <c r="H1297">
        <v>583561</v>
      </c>
      <c r="I1297" t="s">
        <v>982</v>
      </c>
      <c r="J1297">
        <v>202204</v>
      </c>
      <c r="K1297">
        <v>44651</v>
      </c>
      <c r="L1297" t="s">
        <v>644</v>
      </c>
      <c r="M1297">
        <v>-518762.23</v>
      </c>
      <c r="N1297">
        <v>-886.24</v>
      </c>
      <c r="O1297" t="s">
        <v>645</v>
      </c>
      <c r="P1297" s="428">
        <v>-790.84799999999996</v>
      </c>
      <c r="Q1297">
        <v>12677082</v>
      </c>
      <c r="T1297" t="s">
        <v>1668</v>
      </c>
    </row>
    <row r="1298" spans="1:20" x14ac:dyDescent="0.25">
      <c r="A1298" t="s">
        <v>637</v>
      </c>
      <c r="B1298" t="s">
        <v>1313</v>
      </c>
      <c r="C1298" t="s">
        <v>639</v>
      </c>
      <c r="D1298" t="s">
        <v>651</v>
      </c>
      <c r="E1298" t="s">
        <v>641</v>
      </c>
      <c r="F1298">
        <v>528004120003</v>
      </c>
      <c r="G1298" t="s">
        <v>816</v>
      </c>
      <c r="H1298">
        <v>583561</v>
      </c>
      <c r="I1298" t="s">
        <v>982</v>
      </c>
      <c r="J1298">
        <v>202204</v>
      </c>
      <c r="K1298">
        <v>44651</v>
      </c>
      <c r="L1298" t="s">
        <v>644</v>
      </c>
      <c r="M1298">
        <v>-105155.05</v>
      </c>
      <c r="N1298">
        <v>-181.43</v>
      </c>
      <c r="O1298" t="s">
        <v>645</v>
      </c>
      <c r="P1298" s="428">
        <v>-161.90100000000001</v>
      </c>
      <c r="Q1298">
        <v>12677082</v>
      </c>
      <c r="T1298" t="s">
        <v>1669</v>
      </c>
    </row>
    <row r="1299" spans="1:20" x14ac:dyDescent="0.25">
      <c r="A1299" t="s">
        <v>637</v>
      </c>
      <c r="B1299" t="s">
        <v>1313</v>
      </c>
      <c r="C1299" t="s">
        <v>639</v>
      </c>
      <c r="D1299" t="s">
        <v>651</v>
      </c>
      <c r="E1299" t="s">
        <v>641</v>
      </c>
      <c r="F1299">
        <v>528004120003</v>
      </c>
      <c r="G1299" t="s">
        <v>816</v>
      </c>
      <c r="H1299">
        <v>583561</v>
      </c>
      <c r="I1299" t="s">
        <v>982</v>
      </c>
      <c r="J1299">
        <v>202204</v>
      </c>
      <c r="K1299">
        <v>44651</v>
      </c>
      <c r="L1299" t="s">
        <v>644</v>
      </c>
      <c r="M1299">
        <v>-116839.59</v>
      </c>
      <c r="N1299">
        <v>-201.59</v>
      </c>
      <c r="O1299" t="s">
        <v>645</v>
      </c>
      <c r="P1299" s="428">
        <v>-179.89099999999999</v>
      </c>
      <c r="Q1299">
        <v>12677082</v>
      </c>
      <c r="T1299" t="s">
        <v>1670</v>
      </c>
    </row>
    <row r="1300" spans="1:20" x14ac:dyDescent="0.25">
      <c r="A1300" t="s">
        <v>637</v>
      </c>
      <c r="B1300" t="s">
        <v>1313</v>
      </c>
      <c r="C1300" t="s">
        <v>639</v>
      </c>
      <c r="D1300" t="s">
        <v>651</v>
      </c>
      <c r="E1300" t="s">
        <v>641</v>
      </c>
      <c r="F1300">
        <v>528004120003</v>
      </c>
      <c r="G1300" t="s">
        <v>816</v>
      </c>
      <c r="H1300">
        <v>583561</v>
      </c>
      <c r="I1300" t="s">
        <v>982</v>
      </c>
      <c r="J1300">
        <v>202204</v>
      </c>
      <c r="K1300">
        <v>44651</v>
      </c>
      <c r="L1300" t="s">
        <v>644</v>
      </c>
      <c r="M1300">
        <v>-350512.97</v>
      </c>
      <c r="N1300">
        <v>-604.76</v>
      </c>
      <c r="O1300" t="s">
        <v>645</v>
      </c>
      <c r="P1300" s="428">
        <v>-539.66600000000005</v>
      </c>
      <c r="Q1300">
        <v>12677082</v>
      </c>
      <c r="T1300" t="s">
        <v>1671</v>
      </c>
    </row>
    <row r="1301" spans="1:20" x14ac:dyDescent="0.25">
      <c r="A1301" t="s">
        <v>637</v>
      </c>
      <c r="B1301" t="s">
        <v>1313</v>
      </c>
      <c r="C1301" t="s">
        <v>639</v>
      </c>
      <c r="D1301" t="s">
        <v>651</v>
      </c>
      <c r="E1301" t="s">
        <v>641</v>
      </c>
      <c r="F1301">
        <v>528004120010</v>
      </c>
      <c r="G1301" t="s">
        <v>653</v>
      </c>
      <c r="H1301">
        <v>583610</v>
      </c>
      <c r="I1301" t="s">
        <v>205</v>
      </c>
      <c r="J1301">
        <v>202204</v>
      </c>
      <c r="K1301">
        <v>44651</v>
      </c>
      <c r="L1301" t="s">
        <v>644</v>
      </c>
      <c r="M1301">
        <v>-778137.49</v>
      </c>
      <c r="N1301">
        <v>-1329.35</v>
      </c>
      <c r="O1301" t="s">
        <v>645</v>
      </c>
      <c r="P1301" s="428">
        <v>-1186.2629999999999</v>
      </c>
      <c r="Q1301">
        <v>12677082</v>
      </c>
      <c r="T1301" t="s">
        <v>1672</v>
      </c>
    </row>
    <row r="1302" spans="1:20" x14ac:dyDescent="0.25">
      <c r="A1302" t="s">
        <v>637</v>
      </c>
      <c r="B1302" t="s">
        <v>657</v>
      </c>
      <c r="C1302" t="s">
        <v>639</v>
      </c>
      <c r="D1302" t="s">
        <v>695</v>
      </c>
      <c r="E1302" t="s">
        <v>652</v>
      </c>
      <c r="F1302">
        <v>528004120010</v>
      </c>
      <c r="G1302" t="s">
        <v>653</v>
      </c>
      <c r="H1302">
        <v>583590</v>
      </c>
      <c r="I1302" t="s">
        <v>170</v>
      </c>
      <c r="J1302">
        <v>202204</v>
      </c>
      <c r="K1302">
        <v>44651</v>
      </c>
      <c r="L1302" t="s">
        <v>644</v>
      </c>
      <c r="M1302">
        <v>-14336.5</v>
      </c>
      <c r="N1302">
        <v>-24.49</v>
      </c>
      <c r="O1302" t="s">
        <v>645</v>
      </c>
      <c r="P1302" s="428">
        <v>-21.853999999999999</v>
      </c>
      <c r="Q1302">
        <v>12708239</v>
      </c>
      <c r="R1302" t="s">
        <v>654</v>
      </c>
      <c r="S1302" t="s">
        <v>951</v>
      </c>
      <c r="T1302" t="s">
        <v>1676</v>
      </c>
    </row>
    <row r="1303" spans="1:20" x14ac:dyDescent="0.25">
      <c r="A1303" t="s">
        <v>637</v>
      </c>
      <c r="B1303" t="s">
        <v>1525</v>
      </c>
      <c r="C1303" t="s">
        <v>639</v>
      </c>
      <c r="D1303" t="s">
        <v>651</v>
      </c>
      <c r="E1303" t="s">
        <v>667</v>
      </c>
      <c r="F1303">
        <v>528004120010</v>
      </c>
      <c r="G1303" t="s">
        <v>653</v>
      </c>
      <c r="H1303">
        <v>583603</v>
      </c>
      <c r="I1303" t="s">
        <v>193</v>
      </c>
      <c r="J1303">
        <v>202204</v>
      </c>
      <c r="K1303">
        <v>44651</v>
      </c>
      <c r="L1303" t="s">
        <v>644</v>
      </c>
      <c r="M1303">
        <v>-17361.54</v>
      </c>
      <c r="N1303">
        <v>-29.66</v>
      </c>
      <c r="O1303" t="s">
        <v>645</v>
      </c>
      <c r="P1303" s="428">
        <v>-26.466999999999999</v>
      </c>
      <c r="Q1303">
        <v>12677082</v>
      </c>
      <c r="R1303" t="s">
        <v>668</v>
      </c>
      <c r="S1303" t="s">
        <v>1531</v>
      </c>
      <c r="T1303" t="s">
        <v>1679</v>
      </c>
    </row>
    <row r="1304" spans="1:20" x14ac:dyDescent="0.25">
      <c r="A1304" t="s">
        <v>637</v>
      </c>
      <c r="B1304" t="s">
        <v>1525</v>
      </c>
      <c r="C1304" t="s">
        <v>639</v>
      </c>
      <c r="D1304" t="s">
        <v>651</v>
      </c>
      <c r="E1304" t="s">
        <v>667</v>
      </c>
      <c r="F1304">
        <v>528004120010</v>
      </c>
      <c r="G1304" t="s">
        <v>653</v>
      </c>
      <c r="H1304">
        <v>583603</v>
      </c>
      <c r="I1304" t="s">
        <v>193</v>
      </c>
      <c r="J1304">
        <v>202204</v>
      </c>
      <c r="K1304">
        <v>44651</v>
      </c>
      <c r="L1304" t="s">
        <v>644</v>
      </c>
      <c r="M1304">
        <v>-17361.54</v>
      </c>
      <c r="N1304">
        <v>-29.66</v>
      </c>
      <c r="O1304" t="s">
        <v>645</v>
      </c>
      <c r="P1304" s="428">
        <v>-26.466999999999999</v>
      </c>
      <c r="Q1304">
        <v>12677082</v>
      </c>
      <c r="R1304" t="s">
        <v>668</v>
      </c>
      <c r="S1304" t="s">
        <v>1533</v>
      </c>
      <c r="T1304" t="s">
        <v>1680</v>
      </c>
    </row>
    <row r="1305" spans="1:20" x14ac:dyDescent="0.25">
      <c r="A1305" t="s">
        <v>637</v>
      </c>
      <c r="B1305" t="s">
        <v>1525</v>
      </c>
      <c r="C1305" t="s">
        <v>639</v>
      </c>
      <c r="D1305" t="s">
        <v>651</v>
      </c>
      <c r="E1305" t="s">
        <v>667</v>
      </c>
      <c r="F1305">
        <v>528004120010</v>
      </c>
      <c r="G1305" t="s">
        <v>653</v>
      </c>
      <c r="H1305">
        <v>583603</v>
      </c>
      <c r="I1305" t="s">
        <v>193</v>
      </c>
      <c r="J1305">
        <v>202204</v>
      </c>
      <c r="K1305">
        <v>44651</v>
      </c>
      <c r="L1305" t="s">
        <v>644</v>
      </c>
      <c r="M1305">
        <v>-17361.54</v>
      </c>
      <c r="N1305">
        <v>-29.66</v>
      </c>
      <c r="O1305" t="s">
        <v>645</v>
      </c>
      <c r="P1305" s="428">
        <v>-26.466999999999999</v>
      </c>
      <c r="Q1305">
        <v>12677082</v>
      </c>
      <c r="R1305" t="s">
        <v>668</v>
      </c>
      <c r="S1305" t="s">
        <v>1557</v>
      </c>
      <c r="T1305" t="s">
        <v>1681</v>
      </c>
    </row>
    <row r="1306" spans="1:20" x14ac:dyDescent="0.25">
      <c r="A1306" t="s">
        <v>637</v>
      </c>
      <c r="B1306" t="s">
        <v>1525</v>
      </c>
      <c r="C1306" t="s">
        <v>639</v>
      </c>
      <c r="D1306" t="s">
        <v>651</v>
      </c>
      <c r="E1306" t="s">
        <v>667</v>
      </c>
      <c r="F1306">
        <v>528004120010</v>
      </c>
      <c r="G1306" t="s">
        <v>653</v>
      </c>
      <c r="H1306">
        <v>583598</v>
      </c>
      <c r="I1306" t="s">
        <v>179</v>
      </c>
      <c r="J1306">
        <v>202204</v>
      </c>
      <c r="K1306">
        <v>44651</v>
      </c>
      <c r="L1306" t="s">
        <v>644</v>
      </c>
      <c r="M1306">
        <v>-302316.67</v>
      </c>
      <c r="N1306">
        <v>-516.47</v>
      </c>
      <c r="O1306" t="s">
        <v>645</v>
      </c>
      <c r="P1306" s="428">
        <v>-460.87900000000002</v>
      </c>
      <c r="Q1306">
        <v>12677082</v>
      </c>
      <c r="R1306" t="s">
        <v>668</v>
      </c>
      <c r="S1306" t="s">
        <v>1545</v>
      </c>
      <c r="T1306" t="s">
        <v>1682</v>
      </c>
    </row>
    <row r="1307" spans="1:20" x14ac:dyDescent="0.25">
      <c r="A1307" t="s">
        <v>637</v>
      </c>
      <c r="B1307" t="s">
        <v>1525</v>
      </c>
      <c r="C1307" t="s">
        <v>639</v>
      </c>
      <c r="D1307" t="s">
        <v>651</v>
      </c>
      <c r="E1307" t="s">
        <v>667</v>
      </c>
      <c r="F1307">
        <v>528004120010</v>
      </c>
      <c r="G1307" t="s">
        <v>653</v>
      </c>
      <c r="H1307">
        <v>583598</v>
      </c>
      <c r="I1307" t="s">
        <v>179</v>
      </c>
      <c r="J1307">
        <v>202204</v>
      </c>
      <c r="K1307">
        <v>44651</v>
      </c>
      <c r="L1307" t="s">
        <v>644</v>
      </c>
      <c r="M1307">
        <v>-302316.67</v>
      </c>
      <c r="N1307">
        <v>-516.47</v>
      </c>
      <c r="O1307" t="s">
        <v>645</v>
      </c>
      <c r="P1307" s="428">
        <v>-460.87900000000002</v>
      </c>
      <c r="Q1307">
        <v>12677082</v>
      </c>
      <c r="R1307" t="s">
        <v>668</v>
      </c>
      <c r="S1307" t="s">
        <v>1547</v>
      </c>
      <c r="T1307" t="s">
        <v>1683</v>
      </c>
    </row>
    <row r="1308" spans="1:20" x14ac:dyDescent="0.25">
      <c r="A1308" t="s">
        <v>637</v>
      </c>
      <c r="B1308" t="s">
        <v>1525</v>
      </c>
      <c r="C1308" t="s">
        <v>639</v>
      </c>
      <c r="D1308" t="s">
        <v>651</v>
      </c>
      <c r="E1308" t="s">
        <v>667</v>
      </c>
      <c r="F1308">
        <v>528004120010</v>
      </c>
      <c r="G1308" t="s">
        <v>653</v>
      </c>
      <c r="H1308">
        <v>583598</v>
      </c>
      <c r="I1308" t="s">
        <v>179</v>
      </c>
      <c r="J1308">
        <v>202204</v>
      </c>
      <c r="K1308">
        <v>44651</v>
      </c>
      <c r="L1308" t="s">
        <v>644</v>
      </c>
      <c r="M1308">
        <v>-302316.67</v>
      </c>
      <c r="N1308">
        <v>-516.47</v>
      </c>
      <c r="O1308" t="s">
        <v>645</v>
      </c>
      <c r="P1308" s="428">
        <v>-460.87900000000002</v>
      </c>
      <c r="Q1308">
        <v>12677082</v>
      </c>
      <c r="R1308" t="s">
        <v>668</v>
      </c>
      <c r="S1308" t="s">
        <v>1549</v>
      </c>
      <c r="T1308" t="s">
        <v>1684</v>
      </c>
    </row>
    <row r="1309" spans="1:20" x14ac:dyDescent="0.25">
      <c r="A1309" t="s">
        <v>637</v>
      </c>
      <c r="B1309" t="s">
        <v>1525</v>
      </c>
      <c r="C1309" t="s">
        <v>639</v>
      </c>
      <c r="D1309" t="s">
        <v>651</v>
      </c>
      <c r="E1309" t="s">
        <v>667</v>
      </c>
      <c r="F1309">
        <v>528004120010</v>
      </c>
      <c r="G1309" t="s">
        <v>653</v>
      </c>
      <c r="H1309">
        <v>583595</v>
      </c>
      <c r="I1309" t="s">
        <v>179</v>
      </c>
      <c r="J1309">
        <v>202204</v>
      </c>
      <c r="K1309">
        <v>44651</v>
      </c>
      <c r="L1309" t="s">
        <v>644</v>
      </c>
      <c r="M1309">
        <v>-302316.67</v>
      </c>
      <c r="N1309">
        <v>-516.47</v>
      </c>
      <c r="O1309" t="s">
        <v>645</v>
      </c>
      <c r="P1309" s="428">
        <v>-460.87900000000002</v>
      </c>
      <c r="Q1309">
        <v>12677082</v>
      </c>
      <c r="R1309" t="s">
        <v>668</v>
      </c>
      <c r="S1309" t="s">
        <v>669</v>
      </c>
      <c r="T1309" t="s">
        <v>1685</v>
      </c>
    </row>
    <row r="1310" spans="1:20" x14ac:dyDescent="0.25">
      <c r="A1310" t="s">
        <v>637</v>
      </c>
      <c r="B1310" t="s">
        <v>1525</v>
      </c>
      <c r="C1310" t="s">
        <v>639</v>
      </c>
      <c r="D1310" t="s">
        <v>651</v>
      </c>
      <c r="E1310" t="s">
        <v>667</v>
      </c>
      <c r="F1310">
        <v>528004120010</v>
      </c>
      <c r="G1310" t="s">
        <v>653</v>
      </c>
      <c r="H1310">
        <v>583603</v>
      </c>
      <c r="I1310" t="s">
        <v>193</v>
      </c>
      <c r="J1310">
        <v>202204</v>
      </c>
      <c r="K1310">
        <v>44651</v>
      </c>
      <c r="L1310" t="s">
        <v>644</v>
      </c>
      <c r="M1310">
        <v>-17502.02</v>
      </c>
      <c r="N1310">
        <v>-29.9</v>
      </c>
      <c r="O1310" t="s">
        <v>645</v>
      </c>
      <c r="P1310" s="428">
        <v>-26.681999999999999</v>
      </c>
      <c r="Q1310">
        <v>12677082</v>
      </c>
      <c r="R1310" t="s">
        <v>668</v>
      </c>
      <c r="S1310" t="s">
        <v>1551</v>
      </c>
      <c r="T1310" t="s">
        <v>1686</v>
      </c>
    </row>
    <row r="1311" spans="1:20" x14ac:dyDescent="0.25">
      <c r="A1311" t="s">
        <v>637</v>
      </c>
      <c r="B1311" t="s">
        <v>1525</v>
      </c>
      <c r="C1311" t="s">
        <v>639</v>
      </c>
      <c r="D1311" t="s">
        <v>651</v>
      </c>
      <c r="E1311" t="s">
        <v>667</v>
      </c>
      <c r="F1311">
        <v>528004120010</v>
      </c>
      <c r="G1311" t="s">
        <v>653</v>
      </c>
      <c r="H1311">
        <v>583603</v>
      </c>
      <c r="I1311" t="s">
        <v>193</v>
      </c>
      <c r="J1311">
        <v>202204</v>
      </c>
      <c r="K1311">
        <v>44651</v>
      </c>
      <c r="L1311" t="s">
        <v>644</v>
      </c>
      <c r="M1311">
        <v>-17490.310000000001</v>
      </c>
      <c r="N1311">
        <v>-29.88</v>
      </c>
      <c r="O1311" t="s">
        <v>645</v>
      </c>
      <c r="P1311" s="428">
        <v>-26.664000000000001</v>
      </c>
      <c r="Q1311">
        <v>12677082</v>
      </c>
      <c r="R1311" t="s">
        <v>668</v>
      </c>
      <c r="S1311" t="s">
        <v>1553</v>
      </c>
      <c r="T1311" t="s">
        <v>1687</v>
      </c>
    </row>
    <row r="1312" spans="1:20" x14ac:dyDescent="0.25">
      <c r="A1312" t="s">
        <v>637</v>
      </c>
      <c r="B1312" t="s">
        <v>1525</v>
      </c>
      <c r="C1312" t="s">
        <v>639</v>
      </c>
      <c r="D1312" t="s">
        <v>651</v>
      </c>
      <c r="E1312" t="s">
        <v>667</v>
      </c>
      <c r="F1312">
        <v>528004120010</v>
      </c>
      <c r="G1312" t="s">
        <v>653</v>
      </c>
      <c r="H1312">
        <v>583603</v>
      </c>
      <c r="I1312" t="s">
        <v>193</v>
      </c>
      <c r="J1312">
        <v>202204</v>
      </c>
      <c r="K1312">
        <v>44651</v>
      </c>
      <c r="L1312" t="s">
        <v>644</v>
      </c>
      <c r="M1312">
        <v>-17080.57</v>
      </c>
      <c r="N1312">
        <v>-29.18</v>
      </c>
      <c r="O1312" t="s">
        <v>645</v>
      </c>
      <c r="P1312" s="428">
        <v>-26.039000000000001</v>
      </c>
      <c r="Q1312">
        <v>12677082</v>
      </c>
      <c r="R1312" t="s">
        <v>668</v>
      </c>
      <c r="S1312" t="s">
        <v>1555</v>
      </c>
      <c r="T1312" t="s">
        <v>1688</v>
      </c>
    </row>
    <row r="1313" spans="1:20" x14ac:dyDescent="0.25">
      <c r="A1313" t="s">
        <v>637</v>
      </c>
      <c r="B1313" t="s">
        <v>1525</v>
      </c>
      <c r="C1313" t="s">
        <v>639</v>
      </c>
      <c r="D1313" t="s">
        <v>651</v>
      </c>
      <c r="E1313" t="s">
        <v>667</v>
      </c>
      <c r="F1313">
        <v>528004120010</v>
      </c>
      <c r="G1313" t="s">
        <v>653</v>
      </c>
      <c r="H1313">
        <v>583603</v>
      </c>
      <c r="I1313" t="s">
        <v>193</v>
      </c>
      <c r="J1313">
        <v>202204</v>
      </c>
      <c r="K1313">
        <v>44651</v>
      </c>
      <c r="L1313" t="s">
        <v>644</v>
      </c>
      <c r="M1313">
        <v>-17361.54</v>
      </c>
      <c r="N1313">
        <v>-29.66</v>
      </c>
      <c r="O1313" t="s">
        <v>645</v>
      </c>
      <c r="P1313" s="428">
        <v>-26.466999999999999</v>
      </c>
      <c r="Q1313">
        <v>12677082</v>
      </c>
      <c r="R1313" t="s">
        <v>668</v>
      </c>
      <c r="S1313" t="s">
        <v>1535</v>
      </c>
      <c r="T1313" t="s">
        <v>1689</v>
      </c>
    </row>
    <row r="1314" spans="1:20" x14ac:dyDescent="0.25">
      <c r="A1314" t="s">
        <v>637</v>
      </c>
      <c r="B1314" t="s">
        <v>1525</v>
      </c>
      <c r="C1314" t="s">
        <v>639</v>
      </c>
      <c r="D1314" t="s">
        <v>651</v>
      </c>
      <c r="E1314" t="s">
        <v>667</v>
      </c>
      <c r="F1314">
        <v>528004120010</v>
      </c>
      <c r="G1314" t="s">
        <v>653</v>
      </c>
      <c r="H1314">
        <v>583602</v>
      </c>
      <c r="I1314" t="s">
        <v>191</v>
      </c>
      <c r="J1314">
        <v>202204</v>
      </c>
      <c r="K1314">
        <v>44651</v>
      </c>
      <c r="L1314" t="s">
        <v>644</v>
      </c>
      <c r="M1314">
        <v>-25053.06</v>
      </c>
      <c r="N1314">
        <v>-42.8</v>
      </c>
      <c r="O1314" t="s">
        <v>645</v>
      </c>
      <c r="P1314" s="428">
        <v>-38.192999999999998</v>
      </c>
      <c r="Q1314">
        <v>12677082</v>
      </c>
      <c r="R1314" t="s">
        <v>668</v>
      </c>
      <c r="S1314" t="s">
        <v>1559</v>
      </c>
      <c r="T1314" t="s">
        <v>1690</v>
      </c>
    </row>
    <row r="1315" spans="1:20" x14ac:dyDescent="0.25">
      <c r="A1315" t="s">
        <v>637</v>
      </c>
      <c r="B1315" t="s">
        <v>1525</v>
      </c>
      <c r="C1315" t="s">
        <v>639</v>
      </c>
      <c r="D1315" t="s">
        <v>651</v>
      </c>
      <c r="E1315" t="s">
        <v>667</v>
      </c>
      <c r="F1315">
        <v>528004120010</v>
      </c>
      <c r="G1315" t="s">
        <v>653</v>
      </c>
      <c r="H1315">
        <v>583602</v>
      </c>
      <c r="I1315" t="s">
        <v>191</v>
      </c>
      <c r="J1315">
        <v>202204</v>
      </c>
      <c r="K1315">
        <v>44651</v>
      </c>
      <c r="L1315" t="s">
        <v>644</v>
      </c>
      <c r="M1315">
        <v>-25053.06</v>
      </c>
      <c r="N1315">
        <v>-42.8</v>
      </c>
      <c r="O1315" t="s">
        <v>645</v>
      </c>
      <c r="P1315" s="428">
        <v>-38.192999999999998</v>
      </c>
      <c r="Q1315">
        <v>12677082</v>
      </c>
      <c r="R1315" t="s">
        <v>668</v>
      </c>
      <c r="S1315" t="s">
        <v>1537</v>
      </c>
      <c r="T1315" t="s">
        <v>1691</v>
      </c>
    </row>
    <row r="1316" spans="1:20" x14ac:dyDescent="0.25">
      <c r="A1316" t="s">
        <v>637</v>
      </c>
      <c r="B1316" t="s">
        <v>1525</v>
      </c>
      <c r="C1316" t="s">
        <v>639</v>
      </c>
      <c r="D1316" t="s">
        <v>651</v>
      </c>
      <c r="E1316" t="s">
        <v>667</v>
      </c>
      <c r="F1316">
        <v>528004120010</v>
      </c>
      <c r="G1316" t="s">
        <v>653</v>
      </c>
      <c r="H1316">
        <v>583602</v>
      </c>
      <c r="I1316" t="s">
        <v>191</v>
      </c>
      <c r="J1316">
        <v>202204</v>
      </c>
      <c r="K1316">
        <v>44651</v>
      </c>
      <c r="L1316" t="s">
        <v>644</v>
      </c>
      <c r="M1316">
        <v>-25053.06</v>
      </c>
      <c r="N1316">
        <v>-42.8</v>
      </c>
      <c r="O1316" t="s">
        <v>645</v>
      </c>
      <c r="P1316" s="428">
        <v>-38.192999999999998</v>
      </c>
      <c r="Q1316">
        <v>12677082</v>
      </c>
      <c r="R1316" t="s">
        <v>668</v>
      </c>
      <c r="S1316" t="s">
        <v>1509</v>
      </c>
      <c r="T1316" t="s">
        <v>1692</v>
      </c>
    </row>
    <row r="1317" spans="1:20" x14ac:dyDescent="0.25">
      <c r="A1317" t="s">
        <v>637</v>
      </c>
      <c r="B1317" t="s">
        <v>1525</v>
      </c>
      <c r="C1317" t="s">
        <v>639</v>
      </c>
      <c r="D1317" t="s">
        <v>651</v>
      </c>
      <c r="E1317" t="s">
        <v>667</v>
      </c>
      <c r="F1317">
        <v>528004120010</v>
      </c>
      <c r="G1317" t="s">
        <v>653</v>
      </c>
      <c r="H1317">
        <v>583602</v>
      </c>
      <c r="I1317" t="s">
        <v>191</v>
      </c>
      <c r="J1317">
        <v>202204</v>
      </c>
      <c r="K1317">
        <v>44651</v>
      </c>
      <c r="L1317" t="s">
        <v>644</v>
      </c>
      <c r="M1317">
        <v>-25053.06</v>
      </c>
      <c r="N1317">
        <v>-42.8</v>
      </c>
      <c r="O1317" t="s">
        <v>645</v>
      </c>
      <c r="P1317" s="428">
        <v>-38.192999999999998</v>
      </c>
      <c r="Q1317">
        <v>12677082</v>
      </c>
      <c r="R1317" t="s">
        <v>668</v>
      </c>
      <c r="S1317" t="s">
        <v>1540</v>
      </c>
      <c r="T1317" t="s">
        <v>1693</v>
      </c>
    </row>
    <row r="1318" spans="1:20" x14ac:dyDescent="0.25">
      <c r="A1318" t="s">
        <v>637</v>
      </c>
      <c r="B1318" t="s">
        <v>1525</v>
      </c>
      <c r="C1318" t="s">
        <v>639</v>
      </c>
      <c r="D1318" t="s">
        <v>651</v>
      </c>
      <c r="E1318" t="s">
        <v>667</v>
      </c>
      <c r="F1318">
        <v>528004120010</v>
      </c>
      <c r="G1318" t="s">
        <v>653</v>
      </c>
      <c r="H1318">
        <v>583603</v>
      </c>
      <c r="I1318" t="s">
        <v>193</v>
      </c>
      <c r="J1318">
        <v>202204</v>
      </c>
      <c r="K1318">
        <v>44651</v>
      </c>
      <c r="L1318" t="s">
        <v>644</v>
      </c>
      <c r="M1318">
        <v>-17361.54</v>
      </c>
      <c r="N1318">
        <v>-29.66</v>
      </c>
      <c r="O1318" t="s">
        <v>645</v>
      </c>
      <c r="P1318" s="428">
        <v>-26.466999999999999</v>
      </c>
      <c r="Q1318">
        <v>12677082</v>
      </c>
      <c r="R1318" t="s">
        <v>668</v>
      </c>
      <c r="S1318" t="s">
        <v>1542</v>
      </c>
      <c r="T1318" t="s">
        <v>1694</v>
      </c>
    </row>
    <row r="1319" spans="1:20" x14ac:dyDescent="0.25">
      <c r="A1319" t="s">
        <v>637</v>
      </c>
      <c r="B1319" t="s">
        <v>1525</v>
      </c>
      <c r="C1319" t="s">
        <v>639</v>
      </c>
      <c r="D1319" t="s">
        <v>651</v>
      </c>
      <c r="E1319" t="s">
        <v>667</v>
      </c>
      <c r="F1319">
        <v>528004120010</v>
      </c>
      <c r="G1319" t="s">
        <v>653</v>
      </c>
      <c r="H1319">
        <v>583603</v>
      </c>
      <c r="I1319" t="s">
        <v>193</v>
      </c>
      <c r="J1319">
        <v>202204</v>
      </c>
      <c r="K1319">
        <v>44651</v>
      </c>
      <c r="L1319" t="s">
        <v>644</v>
      </c>
      <c r="M1319">
        <v>-17361.54</v>
      </c>
      <c r="N1319">
        <v>-29.66</v>
      </c>
      <c r="O1319" t="s">
        <v>645</v>
      </c>
      <c r="P1319" s="428">
        <v>-26.466999999999999</v>
      </c>
      <c r="Q1319">
        <v>12677082</v>
      </c>
      <c r="R1319" t="s">
        <v>668</v>
      </c>
      <c r="S1319" t="s">
        <v>1561</v>
      </c>
      <c r="T1319" t="s">
        <v>1695</v>
      </c>
    </row>
    <row r="1320" spans="1:20" x14ac:dyDescent="0.25">
      <c r="A1320" t="s">
        <v>637</v>
      </c>
      <c r="B1320" t="s">
        <v>1525</v>
      </c>
      <c r="C1320" t="s">
        <v>639</v>
      </c>
      <c r="D1320" t="s">
        <v>651</v>
      </c>
      <c r="E1320" t="s">
        <v>667</v>
      </c>
      <c r="F1320">
        <v>528004120010</v>
      </c>
      <c r="G1320" t="s">
        <v>653</v>
      </c>
      <c r="H1320">
        <v>583603</v>
      </c>
      <c r="I1320" t="s">
        <v>193</v>
      </c>
      <c r="J1320">
        <v>202204</v>
      </c>
      <c r="K1320">
        <v>44651</v>
      </c>
      <c r="L1320" t="s">
        <v>644</v>
      </c>
      <c r="M1320">
        <v>-17361.54</v>
      </c>
      <c r="N1320">
        <v>-29.66</v>
      </c>
      <c r="O1320" t="s">
        <v>645</v>
      </c>
      <c r="P1320" s="428">
        <v>-26.466999999999999</v>
      </c>
      <c r="Q1320">
        <v>12677082</v>
      </c>
      <c r="R1320" t="s">
        <v>668</v>
      </c>
      <c r="S1320" t="s">
        <v>1527</v>
      </c>
      <c r="T1320" t="s">
        <v>1677</v>
      </c>
    </row>
    <row r="1321" spans="1:20" x14ac:dyDescent="0.25">
      <c r="A1321" t="s">
        <v>637</v>
      </c>
      <c r="B1321" t="s">
        <v>1525</v>
      </c>
      <c r="C1321" t="s">
        <v>639</v>
      </c>
      <c r="D1321" t="s">
        <v>651</v>
      </c>
      <c r="E1321" t="s">
        <v>667</v>
      </c>
      <c r="F1321">
        <v>528004120010</v>
      </c>
      <c r="G1321" t="s">
        <v>653</v>
      </c>
      <c r="H1321">
        <v>583603</v>
      </c>
      <c r="I1321" t="s">
        <v>193</v>
      </c>
      <c r="J1321">
        <v>202204</v>
      </c>
      <c r="K1321">
        <v>44651</v>
      </c>
      <c r="L1321" t="s">
        <v>644</v>
      </c>
      <c r="M1321">
        <v>-17361.54</v>
      </c>
      <c r="N1321">
        <v>-29.66</v>
      </c>
      <c r="O1321" t="s">
        <v>645</v>
      </c>
      <c r="P1321" s="428">
        <v>-26.466999999999999</v>
      </c>
      <c r="Q1321">
        <v>12677082</v>
      </c>
      <c r="R1321" t="s">
        <v>668</v>
      </c>
      <c r="S1321" t="s">
        <v>1529</v>
      </c>
      <c r="T1321" t="s">
        <v>1678</v>
      </c>
    </row>
    <row r="1322" spans="1:20" x14ac:dyDescent="0.25">
      <c r="A1322" t="s">
        <v>637</v>
      </c>
      <c r="B1322" t="s">
        <v>1213</v>
      </c>
      <c r="C1322" t="s">
        <v>639</v>
      </c>
      <c r="D1322" t="s">
        <v>663</v>
      </c>
      <c r="E1322" t="s">
        <v>652</v>
      </c>
      <c r="F1322">
        <v>528004120010</v>
      </c>
      <c r="G1322" t="s">
        <v>653</v>
      </c>
      <c r="H1322">
        <v>583608</v>
      </c>
      <c r="I1322" t="s">
        <v>203</v>
      </c>
      <c r="J1322">
        <v>202204</v>
      </c>
      <c r="K1322">
        <v>44652</v>
      </c>
      <c r="L1322" t="s">
        <v>644</v>
      </c>
      <c r="M1322">
        <v>54650.400000000001</v>
      </c>
      <c r="N1322">
        <v>92.78</v>
      </c>
      <c r="O1322" t="s">
        <v>645</v>
      </c>
      <c r="P1322" s="428">
        <v>83.31</v>
      </c>
      <c r="Q1322">
        <v>12708239</v>
      </c>
      <c r="T1322" t="s">
        <v>1696</v>
      </c>
    </row>
    <row r="1323" spans="1:20" x14ac:dyDescent="0.25">
      <c r="A1323" t="s">
        <v>637</v>
      </c>
      <c r="B1323" t="s">
        <v>1220</v>
      </c>
      <c r="C1323" t="s">
        <v>639</v>
      </c>
      <c r="D1323" t="s">
        <v>663</v>
      </c>
      <c r="E1323" t="s">
        <v>652</v>
      </c>
      <c r="F1323">
        <v>528004120010</v>
      </c>
      <c r="G1323" t="s">
        <v>653</v>
      </c>
      <c r="H1323">
        <v>583608</v>
      </c>
      <c r="I1323" t="s">
        <v>203</v>
      </c>
      <c r="J1323">
        <v>202204</v>
      </c>
      <c r="K1323">
        <v>44652</v>
      </c>
      <c r="L1323" t="s">
        <v>644</v>
      </c>
      <c r="M1323">
        <v>4554.2</v>
      </c>
      <c r="N1323">
        <v>7.73</v>
      </c>
      <c r="O1323" t="s">
        <v>645</v>
      </c>
      <c r="P1323" s="428">
        <v>6.9409999999999998</v>
      </c>
      <c r="Q1323">
        <v>12708239</v>
      </c>
      <c r="T1323" t="s">
        <v>1697</v>
      </c>
    </row>
    <row r="1324" spans="1:20" x14ac:dyDescent="0.25">
      <c r="A1324" t="s">
        <v>637</v>
      </c>
      <c r="B1324" t="s">
        <v>1220</v>
      </c>
      <c r="C1324" t="s">
        <v>639</v>
      </c>
      <c r="D1324" t="s">
        <v>695</v>
      </c>
      <c r="E1324" t="s">
        <v>652</v>
      </c>
      <c r="F1324">
        <v>528004120010</v>
      </c>
      <c r="G1324" t="s">
        <v>653</v>
      </c>
      <c r="H1324">
        <v>583608</v>
      </c>
      <c r="I1324" t="s">
        <v>203</v>
      </c>
      <c r="J1324">
        <v>202204</v>
      </c>
      <c r="K1324">
        <v>44652</v>
      </c>
      <c r="L1324" t="s">
        <v>644</v>
      </c>
      <c r="M1324">
        <v>6753.44</v>
      </c>
      <c r="N1324">
        <v>11.47</v>
      </c>
      <c r="O1324" t="s">
        <v>645</v>
      </c>
      <c r="P1324" s="428">
        <v>10.298999999999999</v>
      </c>
      <c r="Q1324">
        <v>12708239</v>
      </c>
      <c r="T1324" t="s">
        <v>1698</v>
      </c>
    </row>
    <row r="1325" spans="1:20" x14ac:dyDescent="0.25">
      <c r="A1325" t="s">
        <v>637</v>
      </c>
      <c r="B1325" t="s">
        <v>1220</v>
      </c>
      <c r="C1325" t="s">
        <v>639</v>
      </c>
      <c r="D1325" t="s">
        <v>651</v>
      </c>
      <c r="E1325" t="s">
        <v>652</v>
      </c>
      <c r="F1325">
        <v>528004120010</v>
      </c>
      <c r="G1325" t="s">
        <v>653</v>
      </c>
      <c r="H1325">
        <v>583608</v>
      </c>
      <c r="I1325" t="s">
        <v>203</v>
      </c>
      <c r="J1325">
        <v>202204</v>
      </c>
      <c r="K1325">
        <v>44652</v>
      </c>
      <c r="L1325" t="s">
        <v>644</v>
      </c>
      <c r="M1325">
        <v>5487.79</v>
      </c>
      <c r="N1325">
        <v>9.32</v>
      </c>
      <c r="O1325" t="s">
        <v>645</v>
      </c>
      <c r="P1325" s="428">
        <v>8.3689999999999998</v>
      </c>
      <c r="Q1325">
        <v>12708239</v>
      </c>
      <c r="T1325" t="s">
        <v>1699</v>
      </c>
    </row>
    <row r="1326" spans="1:20" x14ac:dyDescent="0.25">
      <c r="A1326" t="s">
        <v>637</v>
      </c>
      <c r="B1326" t="s">
        <v>998</v>
      </c>
      <c r="C1326" t="s">
        <v>639</v>
      </c>
      <c r="D1326" t="s">
        <v>651</v>
      </c>
      <c r="E1326" t="s">
        <v>652</v>
      </c>
      <c r="F1326">
        <v>528004120010</v>
      </c>
      <c r="G1326" t="s">
        <v>653</v>
      </c>
      <c r="H1326">
        <v>583608</v>
      </c>
      <c r="I1326" t="s">
        <v>203</v>
      </c>
      <c r="J1326">
        <v>202204</v>
      </c>
      <c r="K1326">
        <v>44652</v>
      </c>
      <c r="L1326" t="s">
        <v>644</v>
      </c>
      <c r="M1326">
        <v>125000</v>
      </c>
      <c r="N1326">
        <v>212.22</v>
      </c>
      <c r="O1326" t="s">
        <v>645</v>
      </c>
      <c r="P1326" s="428">
        <v>190.559</v>
      </c>
      <c r="Q1326">
        <v>30493440</v>
      </c>
      <c r="T1326" t="s">
        <v>1700</v>
      </c>
    </row>
    <row r="1327" spans="1:20" x14ac:dyDescent="0.25">
      <c r="A1327" t="s">
        <v>637</v>
      </c>
      <c r="B1327" t="s">
        <v>828</v>
      </c>
      <c r="C1327" t="s">
        <v>639</v>
      </c>
      <c r="D1327" t="s">
        <v>663</v>
      </c>
      <c r="E1327" t="s">
        <v>652</v>
      </c>
      <c r="F1327">
        <v>528004120010</v>
      </c>
      <c r="G1327" t="s">
        <v>653</v>
      </c>
      <c r="H1327">
        <v>583591</v>
      </c>
      <c r="I1327" t="s">
        <v>172</v>
      </c>
      <c r="J1327">
        <v>202204</v>
      </c>
      <c r="K1327">
        <v>44655</v>
      </c>
      <c r="L1327" t="s">
        <v>644</v>
      </c>
      <c r="M1327">
        <v>3871.07</v>
      </c>
      <c r="N1327">
        <v>6.57</v>
      </c>
      <c r="O1327" t="s">
        <v>645</v>
      </c>
      <c r="P1327" s="428">
        <v>5.899</v>
      </c>
      <c r="Q1327">
        <v>12708239</v>
      </c>
      <c r="R1327" t="s">
        <v>654</v>
      </c>
      <c r="S1327" t="s">
        <v>664</v>
      </c>
      <c r="T1327" t="s">
        <v>1701</v>
      </c>
    </row>
    <row r="1328" spans="1:20" x14ac:dyDescent="0.25">
      <c r="A1328" t="s">
        <v>637</v>
      </c>
      <c r="B1328" t="s">
        <v>998</v>
      </c>
      <c r="C1328" t="s">
        <v>639</v>
      </c>
      <c r="D1328" t="s">
        <v>695</v>
      </c>
      <c r="E1328" t="s">
        <v>704</v>
      </c>
      <c r="F1328">
        <v>528004120010</v>
      </c>
      <c r="G1328" t="s">
        <v>653</v>
      </c>
      <c r="H1328">
        <v>583592</v>
      </c>
      <c r="I1328" t="s">
        <v>174</v>
      </c>
      <c r="J1328">
        <v>202204</v>
      </c>
      <c r="K1328">
        <v>44656</v>
      </c>
      <c r="L1328" t="s">
        <v>644</v>
      </c>
      <c r="M1328">
        <v>7000</v>
      </c>
      <c r="N1328">
        <v>11.88</v>
      </c>
      <c r="O1328" t="s">
        <v>645</v>
      </c>
      <c r="P1328" s="428">
        <v>10.667</v>
      </c>
      <c r="Q1328">
        <v>30490327</v>
      </c>
      <c r="T1328" t="s">
        <v>1703</v>
      </c>
    </row>
    <row r="1329" spans="1:20" x14ac:dyDescent="0.25">
      <c r="A1329" t="s">
        <v>637</v>
      </c>
      <c r="B1329" t="s">
        <v>821</v>
      </c>
      <c r="C1329" t="s">
        <v>639</v>
      </c>
      <c r="D1329" t="s">
        <v>695</v>
      </c>
      <c r="E1329" t="s">
        <v>704</v>
      </c>
      <c r="F1329">
        <v>528004120010</v>
      </c>
      <c r="G1329" t="s">
        <v>653</v>
      </c>
      <c r="H1329">
        <v>583600</v>
      </c>
      <c r="I1329" t="s">
        <v>187</v>
      </c>
      <c r="J1329">
        <v>202204</v>
      </c>
      <c r="K1329">
        <v>44656</v>
      </c>
      <c r="L1329" t="s">
        <v>644</v>
      </c>
      <c r="M1329">
        <v>2000</v>
      </c>
      <c r="N1329">
        <v>3.4</v>
      </c>
      <c r="O1329" t="s">
        <v>645</v>
      </c>
      <c r="P1329" s="428">
        <v>3.0529999999999999</v>
      </c>
      <c r="Q1329">
        <v>30490327</v>
      </c>
      <c r="T1329" t="s">
        <v>1704</v>
      </c>
    </row>
    <row r="1330" spans="1:20" x14ac:dyDescent="0.25">
      <c r="A1330" t="s">
        <v>637</v>
      </c>
      <c r="B1330" t="s">
        <v>638</v>
      </c>
      <c r="C1330" t="s">
        <v>639</v>
      </c>
      <c r="D1330" t="s">
        <v>640</v>
      </c>
      <c r="E1330" t="s">
        <v>648</v>
      </c>
      <c r="F1330">
        <v>528004120002</v>
      </c>
      <c r="G1330" t="s">
        <v>642</v>
      </c>
      <c r="H1330">
        <v>583144</v>
      </c>
      <c r="I1330" t="s">
        <v>40</v>
      </c>
      <c r="J1330">
        <v>202204</v>
      </c>
      <c r="K1330">
        <v>44656</v>
      </c>
      <c r="L1330" t="s">
        <v>644</v>
      </c>
      <c r="M1330">
        <v>14160</v>
      </c>
      <c r="N1330">
        <v>24.04</v>
      </c>
      <c r="O1330" t="s">
        <v>645</v>
      </c>
      <c r="P1330" s="428">
        <v>21.585999999999999</v>
      </c>
      <c r="Q1330">
        <v>12704618</v>
      </c>
      <c r="R1330" t="s">
        <v>646</v>
      </c>
      <c r="S1330">
        <v>9985201</v>
      </c>
      <c r="T1330" t="s">
        <v>1702</v>
      </c>
    </row>
    <row r="1331" spans="1:20" x14ac:dyDescent="0.25">
      <c r="A1331" t="s">
        <v>637</v>
      </c>
      <c r="B1331" t="s">
        <v>967</v>
      </c>
      <c r="C1331" t="s">
        <v>639</v>
      </c>
      <c r="D1331" t="s">
        <v>663</v>
      </c>
      <c r="E1331" t="s">
        <v>667</v>
      </c>
      <c r="F1331">
        <v>528004120010</v>
      </c>
      <c r="G1331" t="s">
        <v>653</v>
      </c>
      <c r="H1331">
        <v>583591</v>
      </c>
      <c r="I1331" t="s">
        <v>172</v>
      </c>
      <c r="J1331">
        <v>202204</v>
      </c>
      <c r="K1331">
        <v>44657</v>
      </c>
      <c r="L1331" t="s">
        <v>644</v>
      </c>
      <c r="M1331">
        <v>18262.34</v>
      </c>
      <c r="N1331">
        <v>31.01</v>
      </c>
      <c r="O1331" t="s">
        <v>645</v>
      </c>
      <c r="P1331" s="428">
        <v>27.844999999999999</v>
      </c>
      <c r="Q1331">
        <v>12708239</v>
      </c>
      <c r="R1331" t="s">
        <v>654</v>
      </c>
      <c r="S1331" t="s">
        <v>664</v>
      </c>
      <c r="T1331" t="s">
        <v>1705</v>
      </c>
    </row>
    <row r="1332" spans="1:20" x14ac:dyDescent="0.25">
      <c r="A1332" t="s">
        <v>637</v>
      </c>
      <c r="B1332" t="s">
        <v>967</v>
      </c>
      <c r="C1332" t="s">
        <v>639</v>
      </c>
      <c r="D1332" t="s">
        <v>663</v>
      </c>
      <c r="E1332" t="s">
        <v>667</v>
      </c>
      <c r="F1332">
        <v>528004120010</v>
      </c>
      <c r="G1332" t="s">
        <v>653</v>
      </c>
      <c r="H1332">
        <v>583591</v>
      </c>
      <c r="I1332" t="s">
        <v>172</v>
      </c>
      <c r="J1332">
        <v>202204</v>
      </c>
      <c r="K1332">
        <v>44657</v>
      </c>
      <c r="L1332" t="s">
        <v>644</v>
      </c>
      <c r="M1332">
        <v>18262.34</v>
      </c>
      <c r="N1332">
        <v>31.01</v>
      </c>
      <c r="O1332" t="s">
        <v>645</v>
      </c>
      <c r="P1332" s="428">
        <v>27.844999999999999</v>
      </c>
      <c r="Q1332">
        <v>12708239</v>
      </c>
      <c r="R1332" t="s">
        <v>654</v>
      </c>
      <c r="S1332" t="s">
        <v>664</v>
      </c>
      <c r="T1332" t="s">
        <v>1705</v>
      </c>
    </row>
    <row r="1333" spans="1:20" x14ac:dyDescent="0.25">
      <c r="A1333" t="s">
        <v>637</v>
      </c>
      <c r="B1333" t="s">
        <v>828</v>
      </c>
      <c r="C1333" t="s">
        <v>639</v>
      </c>
      <c r="D1333" t="s">
        <v>663</v>
      </c>
      <c r="E1333" t="s">
        <v>667</v>
      </c>
      <c r="F1333">
        <v>528004120010</v>
      </c>
      <c r="G1333" t="s">
        <v>653</v>
      </c>
      <c r="H1333">
        <v>583591</v>
      </c>
      <c r="I1333" t="s">
        <v>172</v>
      </c>
      <c r="J1333">
        <v>202204</v>
      </c>
      <c r="K1333">
        <v>44657</v>
      </c>
      <c r="L1333" t="s">
        <v>644</v>
      </c>
      <c r="M1333">
        <v>2983</v>
      </c>
      <c r="N1333">
        <v>5.0599999999999996</v>
      </c>
      <c r="O1333" t="s">
        <v>645</v>
      </c>
      <c r="P1333" s="428">
        <v>4.5439999999999996</v>
      </c>
      <c r="Q1333">
        <v>12708239</v>
      </c>
      <c r="R1333" t="s">
        <v>654</v>
      </c>
      <c r="S1333" t="s">
        <v>664</v>
      </c>
      <c r="T1333" t="s">
        <v>1706</v>
      </c>
    </row>
    <row r="1334" spans="1:20" x14ac:dyDescent="0.25">
      <c r="A1334" t="s">
        <v>637</v>
      </c>
      <c r="B1334" t="s">
        <v>828</v>
      </c>
      <c r="C1334" t="s">
        <v>639</v>
      </c>
      <c r="D1334" t="s">
        <v>663</v>
      </c>
      <c r="E1334" t="s">
        <v>667</v>
      </c>
      <c r="F1334">
        <v>528004120010</v>
      </c>
      <c r="G1334" t="s">
        <v>653</v>
      </c>
      <c r="H1334">
        <v>583591</v>
      </c>
      <c r="I1334" t="s">
        <v>172</v>
      </c>
      <c r="J1334">
        <v>202204</v>
      </c>
      <c r="K1334">
        <v>44657</v>
      </c>
      <c r="L1334" t="s">
        <v>644</v>
      </c>
      <c r="M1334">
        <v>2983</v>
      </c>
      <c r="N1334">
        <v>5.0599999999999996</v>
      </c>
      <c r="O1334" t="s">
        <v>645</v>
      </c>
      <c r="P1334" s="428">
        <v>4.5439999999999996</v>
      </c>
      <c r="Q1334">
        <v>12708239</v>
      </c>
      <c r="R1334" t="s">
        <v>654</v>
      </c>
      <c r="S1334" t="s">
        <v>664</v>
      </c>
      <c r="T1334" t="s">
        <v>1706</v>
      </c>
    </row>
    <row r="1335" spans="1:20" x14ac:dyDescent="0.25">
      <c r="A1335" t="s">
        <v>637</v>
      </c>
      <c r="B1335" t="s">
        <v>1707</v>
      </c>
      <c r="C1335" t="s">
        <v>639</v>
      </c>
      <c r="D1335" t="s">
        <v>695</v>
      </c>
      <c r="E1335" t="s">
        <v>652</v>
      </c>
      <c r="F1335">
        <v>528004120010</v>
      </c>
      <c r="G1335" t="s">
        <v>653</v>
      </c>
      <c r="H1335">
        <v>583590</v>
      </c>
      <c r="I1335" t="s">
        <v>170</v>
      </c>
      <c r="J1335">
        <v>202204</v>
      </c>
      <c r="K1335">
        <v>44658</v>
      </c>
      <c r="L1335" t="s">
        <v>644</v>
      </c>
      <c r="M1335">
        <v>126064.12</v>
      </c>
      <c r="N1335">
        <v>214.03</v>
      </c>
      <c r="O1335" t="s">
        <v>645</v>
      </c>
      <c r="P1335" s="428">
        <v>192.184</v>
      </c>
      <c r="Q1335">
        <v>12708239</v>
      </c>
      <c r="R1335" t="s">
        <v>654</v>
      </c>
      <c r="S1335" t="s">
        <v>951</v>
      </c>
      <c r="T1335" t="s">
        <v>1708</v>
      </c>
    </row>
    <row r="1336" spans="1:20" x14ac:dyDescent="0.25">
      <c r="A1336" t="s">
        <v>637</v>
      </c>
      <c r="B1336" t="s">
        <v>659</v>
      </c>
      <c r="C1336" t="s">
        <v>639</v>
      </c>
      <c r="D1336" t="s">
        <v>718</v>
      </c>
      <c r="E1336" t="s">
        <v>652</v>
      </c>
      <c r="F1336">
        <v>528004120010</v>
      </c>
      <c r="G1336" t="s">
        <v>653</v>
      </c>
      <c r="H1336">
        <v>583593</v>
      </c>
      <c r="I1336" t="s">
        <v>176</v>
      </c>
      <c r="J1336">
        <v>202204</v>
      </c>
      <c r="K1336">
        <v>44658</v>
      </c>
      <c r="L1336" t="s">
        <v>644</v>
      </c>
      <c r="M1336">
        <v>66.650000000000006</v>
      </c>
      <c r="N1336">
        <v>0.11</v>
      </c>
      <c r="O1336" t="s">
        <v>645</v>
      </c>
      <c r="P1336" s="428">
        <v>9.9000000000000005E-2</v>
      </c>
      <c r="Q1336">
        <v>12708239</v>
      </c>
      <c r="R1336" t="s">
        <v>654</v>
      </c>
      <c r="S1336" t="s">
        <v>825</v>
      </c>
      <c r="T1336" t="s">
        <v>1711</v>
      </c>
    </row>
    <row r="1337" spans="1:20" x14ac:dyDescent="0.25">
      <c r="A1337" t="s">
        <v>637</v>
      </c>
      <c r="B1337" t="s">
        <v>1707</v>
      </c>
      <c r="C1337" t="s">
        <v>639</v>
      </c>
      <c r="D1337" t="s">
        <v>695</v>
      </c>
      <c r="E1337" t="s">
        <v>652</v>
      </c>
      <c r="F1337">
        <v>528004120010</v>
      </c>
      <c r="G1337" t="s">
        <v>653</v>
      </c>
      <c r="H1337">
        <v>583590</v>
      </c>
      <c r="I1337" t="s">
        <v>170</v>
      </c>
      <c r="J1337">
        <v>202204</v>
      </c>
      <c r="K1337">
        <v>44658</v>
      </c>
      <c r="L1337" t="s">
        <v>644</v>
      </c>
      <c r="M1337">
        <v>4502.29</v>
      </c>
      <c r="N1337">
        <v>7.64</v>
      </c>
      <c r="O1337" t="s">
        <v>645</v>
      </c>
      <c r="P1337" s="428">
        <v>6.86</v>
      </c>
      <c r="Q1337">
        <v>12708239</v>
      </c>
      <c r="R1337" t="s">
        <v>654</v>
      </c>
      <c r="S1337" t="s">
        <v>951</v>
      </c>
      <c r="T1337" t="s">
        <v>1710</v>
      </c>
    </row>
    <row r="1338" spans="1:20" x14ac:dyDescent="0.25">
      <c r="A1338" t="s">
        <v>637</v>
      </c>
      <c r="B1338" t="s">
        <v>1707</v>
      </c>
      <c r="C1338" t="s">
        <v>639</v>
      </c>
      <c r="D1338" t="s">
        <v>695</v>
      </c>
      <c r="E1338" t="s">
        <v>652</v>
      </c>
      <c r="F1338">
        <v>528004120010</v>
      </c>
      <c r="G1338" t="s">
        <v>653</v>
      </c>
      <c r="H1338">
        <v>583590</v>
      </c>
      <c r="I1338" t="s">
        <v>170</v>
      </c>
      <c r="J1338">
        <v>202204</v>
      </c>
      <c r="K1338">
        <v>44658</v>
      </c>
      <c r="L1338" t="s">
        <v>644</v>
      </c>
      <c r="M1338">
        <v>67534.350000000006</v>
      </c>
      <c r="N1338">
        <v>114.66</v>
      </c>
      <c r="O1338" t="s">
        <v>645</v>
      </c>
      <c r="P1338" s="428">
        <v>102.95699999999999</v>
      </c>
      <c r="Q1338">
        <v>12708239</v>
      </c>
      <c r="R1338" t="s">
        <v>654</v>
      </c>
      <c r="S1338" t="s">
        <v>951</v>
      </c>
      <c r="T1338" t="s">
        <v>1709</v>
      </c>
    </row>
    <row r="1339" spans="1:20" x14ac:dyDescent="0.25">
      <c r="A1339" t="s">
        <v>637</v>
      </c>
      <c r="B1339" t="s">
        <v>965</v>
      </c>
      <c r="C1339" t="s">
        <v>639</v>
      </c>
      <c r="D1339" t="s">
        <v>651</v>
      </c>
      <c r="E1339" t="s">
        <v>652</v>
      </c>
      <c r="F1339">
        <v>528004120010</v>
      </c>
      <c r="G1339" t="s">
        <v>653</v>
      </c>
      <c r="H1339">
        <v>583590</v>
      </c>
      <c r="I1339" t="s">
        <v>170</v>
      </c>
      <c r="J1339">
        <v>202204</v>
      </c>
      <c r="K1339">
        <v>44659</v>
      </c>
      <c r="L1339" t="s">
        <v>644</v>
      </c>
      <c r="M1339">
        <v>909.41</v>
      </c>
      <c r="N1339">
        <v>1.54</v>
      </c>
      <c r="O1339" t="s">
        <v>645</v>
      </c>
      <c r="P1339" s="428">
        <v>1.383</v>
      </c>
      <c r="Q1339">
        <v>12708239</v>
      </c>
      <c r="R1339" t="s">
        <v>654</v>
      </c>
      <c r="S1339" t="s">
        <v>655</v>
      </c>
      <c r="T1339" t="s">
        <v>1712</v>
      </c>
    </row>
    <row r="1340" spans="1:20" x14ac:dyDescent="0.25">
      <c r="A1340" t="s">
        <v>637</v>
      </c>
      <c r="B1340" t="s">
        <v>638</v>
      </c>
      <c r="C1340" t="s">
        <v>639</v>
      </c>
      <c r="D1340" t="s">
        <v>640</v>
      </c>
      <c r="E1340" t="s">
        <v>678</v>
      </c>
      <c r="F1340">
        <v>528004120002</v>
      </c>
      <c r="G1340" t="s">
        <v>642</v>
      </c>
      <c r="H1340">
        <v>856782</v>
      </c>
      <c r="I1340" t="s">
        <v>477</v>
      </c>
      <c r="J1340">
        <v>202204</v>
      </c>
      <c r="K1340">
        <v>44662</v>
      </c>
      <c r="L1340" t="s">
        <v>644</v>
      </c>
      <c r="M1340">
        <v>2065</v>
      </c>
      <c r="N1340">
        <v>3.51</v>
      </c>
      <c r="O1340" t="s">
        <v>645</v>
      </c>
      <c r="P1340" s="428">
        <v>3.1520000000000001</v>
      </c>
      <c r="Q1340">
        <v>12704618</v>
      </c>
      <c r="R1340" t="s">
        <v>646</v>
      </c>
      <c r="S1340">
        <v>2017279</v>
      </c>
      <c r="T1340" t="s">
        <v>1721</v>
      </c>
    </row>
    <row r="1341" spans="1:20" x14ac:dyDescent="0.25">
      <c r="A1341" t="s">
        <v>637</v>
      </c>
      <c r="B1341" t="s">
        <v>821</v>
      </c>
      <c r="C1341" t="s">
        <v>639</v>
      </c>
      <c r="D1341" t="s">
        <v>695</v>
      </c>
      <c r="E1341" t="s">
        <v>704</v>
      </c>
      <c r="F1341">
        <v>528004120003</v>
      </c>
      <c r="G1341" t="s">
        <v>816</v>
      </c>
      <c r="H1341">
        <v>583562</v>
      </c>
      <c r="I1341" t="s">
        <v>88</v>
      </c>
      <c r="J1341">
        <v>202204</v>
      </c>
      <c r="K1341">
        <v>44662</v>
      </c>
      <c r="L1341" t="s">
        <v>644</v>
      </c>
      <c r="M1341">
        <v>37500</v>
      </c>
      <c r="N1341">
        <v>63.67</v>
      </c>
      <c r="O1341" t="s">
        <v>645</v>
      </c>
      <c r="P1341" s="428">
        <v>57.170999999999999</v>
      </c>
      <c r="Q1341">
        <v>30490769</v>
      </c>
      <c r="T1341" t="s">
        <v>1714</v>
      </c>
    </row>
    <row r="1342" spans="1:20" x14ac:dyDescent="0.25">
      <c r="A1342" t="s">
        <v>637</v>
      </c>
      <c r="B1342" t="s">
        <v>821</v>
      </c>
      <c r="C1342" t="s">
        <v>639</v>
      </c>
      <c r="D1342" t="s">
        <v>695</v>
      </c>
      <c r="E1342" t="s">
        <v>704</v>
      </c>
      <c r="F1342">
        <v>528004120003</v>
      </c>
      <c r="G1342" t="s">
        <v>816</v>
      </c>
      <c r="H1342">
        <v>583562</v>
      </c>
      <c r="I1342" t="s">
        <v>88</v>
      </c>
      <c r="J1342">
        <v>202204</v>
      </c>
      <c r="K1342">
        <v>44662</v>
      </c>
      <c r="L1342" t="s">
        <v>644</v>
      </c>
      <c r="M1342">
        <v>37500</v>
      </c>
      <c r="N1342">
        <v>63.67</v>
      </c>
      <c r="O1342" t="s">
        <v>645</v>
      </c>
      <c r="P1342" s="428">
        <v>57.170999999999999</v>
      </c>
      <c r="Q1342">
        <v>30490769</v>
      </c>
      <c r="T1342" t="s">
        <v>1715</v>
      </c>
    </row>
    <row r="1343" spans="1:20" x14ac:dyDescent="0.25">
      <c r="A1343" t="s">
        <v>637</v>
      </c>
      <c r="B1343" t="s">
        <v>821</v>
      </c>
      <c r="C1343" t="s">
        <v>639</v>
      </c>
      <c r="D1343" t="s">
        <v>695</v>
      </c>
      <c r="E1343" t="s">
        <v>704</v>
      </c>
      <c r="F1343">
        <v>528004120003</v>
      </c>
      <c r="G1343" t="s">
        <v>816</v>
      </c>
      <c r="H1343">
        <v>583562</v>
      </c>
      <c r="I1343" t="s">
        <v>88</v>
      </c>
      <c r="J1343">
        <v>202204</v>
      </c>
      <c r="K1343">
        <v>44662</v>
      </c>
      <c r="L1343" t="s">
        <v>644</v>
      </c>
      <c r="M1343">
        <v>37500</v>
      </c>
      <c r="N1343">
        <v>63.67</v>
      </c>
      <c r="O1343" t="s">
        <v>645</v>
      </c>
      <c r="P1343" s="428">
        <v>57.170999999999999</v>
      </c>
      <c r="Q1343">
        <v>30490769</v>
      </c>
      <c r="T1343" t="s">
        <v>1716</v>
      </c>
    </row>
    <row r="1344" spans="1:20" x14ac:dyDescent="0.25">
      <c r="A1344" t="s">
        <v>637</v>
      </c>
      <c r="B1344" t="s">
        <v>821</v>
      </c>
      <c r="C1344" t="s">
        <v>639</v>
      </c>
      <c r="D1344" t="s">
        <v>695</v>
      </c>
      <c r="E1344" t="s">
        <v>704</v>
      </c>
      <c r="F1344">
        <v>528004120003</v>
      </c>
      <c r="G1344" t="s">
        <v>816</v>
      </c>
      <c r="H1344">
        <v>583562</v>
      </c>
      <c r="I1344" t="s">
        <v>88</v>
      </c>
      <c r="J1344">
        <v>202204</v>
      </c>
      <c r="K1344">
        <v>44662</v>
      </c>
      <c r="L1344" t="s">
        <v>644</v>
      </c>
      <c r="M1344">
        <v>8000</v>
      </c>
      <c r="N1344">
        <v>13.58</v>
      </c>
      <c r="O1344" t="s">
        <v>645</v>
      </c>
      <c r="P1344" s="428">
        <v>12.194000000000001</v>
      </c>
      <c r="Q1344">
        <v>30490769</v>
      </c>
      <c r="T1344" t="s">
        <v>1717</v>
      </c>
    </row>
    <row r="1345" spans="1:20" x14ac:dyDescent="0.25">
      <c r="A1345" t="s">
        <v>637</v>
      </c>
      <c r="B1345" t="s">
        <v>821</v>
      </c>
      <c r="C1345" t="s">
        <v>639</v>
      </c>
      <c r="D1345" t="s">
        <v>695</v>
      </c>
      <c r="E1345" t="s">
        <v>704</v>
      </c>
      <c r="F1345">
        <v>528004120003</v>
      </c>
      <c r="G1345" t="s">
        <v>816</v>
      </c>
      <c r="H1345">
        <v>583562</v>
      </c>
      <c r="I1345" t="s">
        <v>88</v>
      </c>
      <c r="J1345">
        <v>202204</v>
      </c>
      <c r="K1345">
        <v>44662</v>
      </c>
      <c r="L1345" t="s">
        <v>644</v>
      </c>
      <c r="M1345">
        <v>4000</v>
      </c>
      <c r="N1345">
        <v>6.79</v>
      </c>
      <c r="O1345" t="s">
        <v>645</v>
      </c>
      <c r="P1345" s="428">
        <v>6.0970000000000004</v>
      </c>
      <c r="Q1345">
        <v>30490769</v>
      </c>
      <c r="T1345" t="s">
        <v>1718</v>
      </c>
    </row>
    <row r="1346" spans="1:20" x14ac:dyDescent="0.25">
      <c r="A1346" t="s">
        <v>637</v>
      </c>
      <c r="B1346" t="s">
        <v>821</v>
      </c>
      <c r="C1346" t="s">
        <v>639</v>
      </c>
      <c r="D1346" t="s">
        <v>695</v>
      </c>
      <c r="E1346" t="s">
        <v>704</v>
      </c>
      <c r="F1346">
        <v>528004120003</v>
      </c>
      <c r="G1346" t="s">
        <v>816</v>
      </c>
      <c r="H1346">
        <v>583562</v>
      </c>
      <c r="I1346" t="s">
        <v>88</v>
      </c>
      <c r="J1346">
        <v>202204</v>
      </c>
      <c r="K1346">
        <v>44662</v>
      </c>
      <c r="L1346" t="s">
        <v>644</v>
      </c>
      <c r="M1346">
        <v>6000</v>
      </c>
      <c r="N1346">
        <v>10.19</v>
      </c>
      <c r="O1346" t="s">
        <v>645</v>
      </c>
      <c r="P1346" s="428">
        <v>9.15</v>
      </c>
      <c r="Q1346">
        <v>30490769</v>
      </c>
      <c r="T1346" t="s">
        <v>1719</v>
      </c>
    </row>
    <row r="1347" spans="1:20" x14ac:dyDescent="0.25">
      <c r="A1347" t="s">
        <v>637</v>
      </c>
      <c r="B1347" t="s">
        <v>638</v>
      </c>
      <c r="C1347" t="s">
        <v>639</v>
      </c>
      <c r="D1347" t="s">
        <v>640</v>
      </c>
      <c r="E1347" t="s">
        <v>648</v>
      </c>
      <c r="F1347">
        <v>528004120002</v>
      </c>
      <c r="G1347" t="s">
        <v>642</v>
      </c>
      <c r="H1347">
        <v>583144</v>
      </c>
      <c r="I1347" t="s">
        <v>40</v>
      </c>
      <c r="J1347">
        <v>202204</v>
      </c>
      <c r="K1347">
        <v>44662</v>
      </c>
      <c r="L1347" t="s">
        <v>644</v>
      </c>
      <c r="M1347">
        <v>2202.67</v>
      </c>
      <c r="N1347">
        <v>3.74</v>
      </c>
      <c r="O1347" t="s">
        <v>645</v>
      </c>
      <c r="P1347" s="428">
        <v>3.3580000000000001</v>
      </c>
      <c r="Q1347">
        <v>12704618</v>
      </c>
      <c r="R1347" t="s">
        <v>646</v>
      </c>
      <c r="S1347">
        <v>9985201</v>
      </c>
      <c r="T1347" t="s">
        <v>1713</v>
      </c>
    </row>
    <row r="1348" spans="1:20" x14ac:dyDescent="0.25">
      <c r="A1348" t="s">
        <v>637</v>
      </c>
      <c r="B1348" t="s">
        <v>638</v>
      </c>
      <c r="C1348" t="s">
        <v>639</v>
      </c>
      <c r="D1348" t="s">
        <v>640</v>
      </c>
      <c r="E1348" t="s">
        <v>701</v>
      </c>
      <c r="F1348">
        <v>528004120002</v>
      </c>
      <c r="G1348" t="s">
        <v>642</v>
      </c>
      <c r="H1348">
        <v>583154</v>
      </c>
      <c r="I1348" t="s">
        <v>44</v>
      </c>
      <c r="J1348">
        <v>202204</v>
      </c>
      <c r="K1348">
        <v>44662</v>
      </c>
      <c r="L1348" t="s">
        <v>644</v>
      </c>
      <c r="M1348">
        <v>4990.42</v>
      </c>
      <c r="N1348">
        <v>8.4700000000000006</v>
      </c>
      <c r="O1348" t="s">
        <v>645</v>
      </c>
      <c r="P1348" s="428">
        <v>7.6050000000000004</v>
      </c>
      <c r="Q1348">
        <v>12704618</v>
      </c>
      <c r="R1348" t="s">
        <v>646</v>
      </c>
      <c r="S1348">
        <v>2020577</v>
      </c>
      <c r="T1348" t="s">
        <v>1720</v>
      </c>
    </row>
    <row r="1349" spans="1:20" x14ac:dyDescent="0.25">
      <c r="A1349" t="s">
        <v>637</v>
      </c>
      <c r="B1349" t="s">
        <v>650</v>
      </c>
      <c r="C1349" t="s">
        <v>639</v>
      </c>
      <c r="D1349" t="s">
        <v>663</v>
      </c>
      <c r="E1349" t="s">
        <v>652</v>
      </c>
      <c r="F1349">
        <v>528004120010</v>
      </c>
      <c r="G1349" t="s">
        <v>653</v>
      </c>
      <c r="H1349">
        <v>583591</v>
      </c>
      <c r="I1349" t="s">
        <v>172</v>
      </c>
      <c r="J1349">
        <v>202204</v>
      </c>
      <c r="K1349">
        <v>44664</v>
      </c>
      <c r="L1349" t="s">
        <v>644</v>
      </c>
      <c r="M1349">
        <v>68313</v>
      </c>
      <c r="N1349">
        <v>115.98</v>
      </c>
      <c r="O1349" t="s">
        <v>645</v>
      </c>
      <c r="P1349" s="428">
        <v>104.142</v>
      </c>
      <c r="Q1349">
        <v>12708239</v>
      </c>
      <c r="R1349" t="s">
        <v>654</v>
      </c>
      <c r="S1349" t="s">
        <v>664</v>
      </c>
      <c r="T1349" t="s">
        <v>1722</v>
      </c>
    </row>
    <row r="1350" spans="1:20" x14ac:dyDescent="0.25">
      <c r="A1350" t="s">
        <v>637</v>
      </c>
      <c r="B1350" t="s">
        <v>650</v>
      </c>
      <c r="C1350" t="s">
        <v>639</v>
      </c>
      <c r="D1350" t="s">
        <v>663</v>
      </c>
      <c r="E1350" t="s">
        <v>652</v>
      </c>
      <c r="F1350">
        <v>528004120010</v>
      </c>
      <c r="G1350" t="s">
        <v>653</v>
      </c>
      <c r="H1350">
        <v>583591</v>
      </c>
      <c r="I1350" t="s">
        <v>172</v>
      </c>
      <c r="J1350">
        <v>202204</v>
      </c>
      <c r="K1350">
        <v>44664</v>
      </c>
      <c r="L1350" t="s">
        <v>644</v>
      </c>
      <c r="M1350">
        <v>68313</v>
      </c>
      <c r="N1350">
        <v>115.98</v>
      </c>
      <c r="O1350" t="s">
        <v>645</v>
      </c>
      <c r="P1350" s="428">
        <v>104.142</v>
      </c>
      <c r="Q1350">
        <v>12708239</v>
      </c>
      <c r="R1350" t="s">
        <v>654</v>
      </c>
      <c r="S1350" t="s">
        <v>664</v>
      </c>
      <c r="T1350" t="s">
        <v>1723</v>
      </c>
    </row>
    <row r="1351" spans="1:20" x14ac:dyDescent="0.25">
      <c r="A1351" t="s">
        <v>637</v>
      </c>
      <c r="B1351" t="s">
        <v>650</v>
      </c>
      <c r="C1351" t="s">
        <v>639</v>
      </c>
      <c r="D1351" t="s">
        <v>663</v>
      </c>
      <c r="E1351" t="s">
        <v>652</v>
      </c>
      <c r="F1351">
        <v>528004120010</v>
      </c>
      <c r="G1351" t="s">
        <v>653</v>
      </c>
      <c r="H1351">
        <v>583591</v>
      </c>
      <c r="I1351" t="s">
        <v>172</v>
      </c>
      <c r="J1351">
        <v>202204</v>
      </c>
      <c r="K1351">
        <v>44664</v>
      </c>
      <c r="L1351" t="s">
        <v>644</v>
      </c>
      <c r="M1351">
        <v>68313</v>
      </c>
      <c r="N1351">
        <v>115.98</v>
      </c>
      <c r="O1351" t="s">
        <v>645</v>
      </c>
      <c r="P1351" s="428">
        <v>104.142</v>
      </c>
      <c r="Q1351">
        <v>12708239</v>
      </c>
      <c r="R1351" t="s">
        <v>654</v>
      </c>
      <c r="S1351" t="s">
        <v>664</v>
      </c>
      <c r="T1351" t="s">
        <v>1724</v>
      </c>
    </row>
    <row r="1352" spans="1:20" x14ac:dyDescent="0.25">
      <c r="A1352" t="s">
        <v>637</v>
      </c>
      <c r="B1352" t="s">
        <v>659</v>
      </c>
      <c r="C1352" t="s">
        <v>639</v>
      </c>
      <c r="D1352" t="s">
        <v>718</v>
      </c>
      <c r="E1352" t="s">
        <v>652</v>
      </c>
      <c r="F1352">
        <v>528004120010</v>
      </c>
      <c r="G1352" t="s">
        <v>653</v>
      </c>
      <c r="H1352">
        <v>583593</v>
      </c>
      <c r="I1352" t="s">
        <v>176</v>
      </c>
      <c r="J1352">
        <v>202204</v>
      </c>
      <c r="K1352">
        <v>44664</v>
      </c>
      <c r="L1352" t="s">
        <v>644</v>
      </c>
      <c r="M1352">
        <v>6976.67</v>
      </c>
      <c r="N1352">
        <v>11.84</v>
      </c>
      <c r="O1352" t="s">
        <v>645</v>
      </c>
      <c r="P1352" s="428">
        <v>10.632</v>
      </c>
      <c r="Q1352">
        <v>12708239</v>
      </c>
      <c r="R1352" t="s">
        <v>654</v>
      </c>
      <c r="S1352" t="s">
        <v>825</v>
      </c>
      <c r="T1352" t="s">
        <v>1725</v>
      </c>
    </row>
    <row r="1353" spans="1:20" x14ac:dyDescent="0.25">
      <c r="A1353" t="s">
        <v>637</v>
      </c>
      <c r="B1353" t="s">
        <v>828</v>
      </c>
      <c r="C1353" t="s">
        <v>639</v>
      </c>
      <c r="D1353" t="s">
        <v>663</v>
      </c>
      <c r="E1353" t="s">
        <v>652</v>
      </c>
      <c r="F1353">
        <v>528004120010</v>
      </c>
      <c r="G1353" t="s">
        <v>653</v>
      </c>
      <c r="H1353">
        <v>583591</v>
      </c>
      <c r="I1353" t="s">
        <v>172</v>
      </c>
      <c r="J1353">
        <v>202204</v>
      </c>
      <c r="K1353">
        <v>44665</v>
      </c>
      <c r="L1353" t="s">
        <v>644</v>
      </c>
      <c r="M1353">
        <v>44631.16</v>
      </c>
      <c r="N1353">
        <v>75.77</v>
      </c>
      <c r="O1353" t="s">
        <v>645</v>
      </c>
      <c r="P1353" s="428">
        <v>68.036000000000001</v>
      </c>
      <c r="Q1353">
        <v>12708239</v>
      </c>
      <c r="R1353" t="s">
        <v>654</v>
      </c>
      <c r="S1353" t="s">
        <v>664</v>
      </c>
      <c r="T1353" t="s">
        <v>1726</v>
      </c>
    </row>
    <row r="1354" spans="1:20" x14ac:dyDescent="0.25">
      <c r="A1354" t="s">
        <v>637</v>
      </c>
      <c r="B1354" t="s">
        <v>732</v>
      </c>
      <c r="C1354" t="s">
        <v>639</v>
      </c>
      <c r="D1354" t="s">
        <v>640</v>
      </c>
      <c r="E1354" t="s">
        <v>673</v>
      </c>
      <c r="F1354">
        <v>528004120002</v>
      </c>
      <c r="G1354" t="s">
        <v>642</v>
      </c>
      <c r="H1354">
        <v>583148</v>
      </c>
      <c r="I1354" t="s">
        <v>699</v>
      </c>
      <c r="J1354">
        <v>202204</v>
      </c>
      <c r="K1354">
        <v>44665</v>
      </c>
      <c r="L1354" t="s">
        <v>644</v>
      </c>
      <c r="M1354">
        <v>5294.12</v>
      </c>
      <c r="N1354">
        <v>8.99</v>
      </c>
      <c r="O1354" t="s">
        <v>645</v>
      </c>
      <c r="P1354" s="428">
        <v>8.0719999999999992</v>
      </c>
      <c r="Q1354">
        <v>12704618</v>
      </c>
      <c r="R1354" t="s">
        <v>646</v>
      </c>
      <c r="S1354">
        <v>2012905</v>
      </c>
      <c r="T1354" t="s">
        <v>1729</v>
      </c>
    </row>
    <row r="1355" spans="1:20" x14ac:dyDescent="0.25">
      <c r="A1355" t="s">
        <v>637</v>
      </c>
      <c r="B1355" t="s">
        <v>732</v>
      </c>
      <c r="C1355" t="s">
        <v>639</v>
      </c>
      <c r="D1355" t="s">
        <v>651</v>
      </c>
      <c r="E1355" t="s">
        <v>641</v>
      </c>
      <c r="F1355">
        <v>528004120002</v>
      </c>
      <c r="G1355" t="s">
        <v>642</v>
      </c>
      <c r="H1355">
        <v>583152</v>
      </c>
      <c r="I1355" t="s">
        <v>43</v>
      </c>
      <c r="J1355">
        <v>202204</v>
      </c>
      <c r="K1355">
        <v>44665</v>
      </c>
      <c r="L1355" t="s">
        <v>644</v>
      </c>
      <c r="M1355">
        <v>33783.78</v>
      </c>
      <c r="N1355">
        <v>57.36</v>
      </c>
      <c r="O1355" t="s">
        <v>645</v>
      </c>
      <c r="P1355" s="428">
        <v>51.505000000000003</v>
      </c>
      <c r="Q1355">
        <v>12704618</v>
      </c>
      <c r="R1355" t="s">
        <v>646</v>
      </c>
      <c r="S1355">
        <v>8540100</v>
      </c>
      <c r="T1355" t="s">
        <v>1730</v>
      </c>
    </row>
    <row r="1356" spans="1:20" x14ac:dyDescent="0.25">
      <c r="A1356" t="s">
        <v>637</v>
      </c>
      <c r="B1356" t="s">
        <v>821</v>
      </c>
      <c r="C1356" t="s">
        <v>639</v>
      </c>
      <c r="D1356" t="s">
        <v>695</v>
      </c>
      <c r="E1356" t="s">
        <v>704</v>
      </c>
      <c r="F1356">
        <v>528004120032</v>
      </c>
      <c r="G1356" t="s">
        <v>812</v>
      </c>
      <c r="H1356">
        <v>583631</v>
      </c>
      <c r="I1356" t="s">
        <v>333</v>
      </c>
      <c r="J1356">
        <v>202204</v>
      </c>
      <c r="K1356">
        <v>44665</v>
      </c>
      <c r="L1356" t="s">
        <v>644</v>
      </c>
      <c r="M1356">
        <v>112000</v>
      </c>
      <c r="N1356">
        <v>190.15</v>
      </c>
      <c r="O1356" t="s">
        <v>645</v>
      </c>
      <c r="P1356" s="428">
        <v>170.74199999999999</v>
      </c>
      <c r="Q1356">
        <v>30490768</v>
      </c>
      <c r="T1356" t="s">
        <v>1727</v>
      </c>
    </row>
    <row r="1357" spans="1:20" x14ac:dyDescent="0.25">
      <c r="A1357" t="s">
        <v>637</v>
      </c>
      <c r="B1357" t="s">
        <v>732</v>
      </c>
      <c r="C1357" t="s">
        <v>639</v>
      </c>
      <c r="D1357" t="s">
        <v>695</v>
      </c>
      <c r="E1357" t="s">
        <v>673</v>
      </c>
      <c r="F1357">
        <v>528004120002</v>
      </c>
      <c r="G1357" t="s">
        <v>642</v>
      </c>
      <c r="H1357">
        <v>583148</v>
      </c>
      <c r="I1357" t="s">
        <v>699</v>
      </c>
      <c r="J1357">
        <v>202204</v>
      </c>
      <c r="K1357">
        <v>44665</v>
      </c>
      <c r="L1357" t="s">
        <v>644</v>
      </c>
      <c r="M1357">
        <v>42222.22</v>
      </c>
      <c r="N1357">
        <v>71.680000000000007</v>
      </c>
      <c r="O1357" t="s">
        <v>645</v>
      </c>
      <c r="P1357" s="428">
        <v>64.364000000000004</v>
      </c>
      <c r="Q1357">
        <v>12704618</v>
      </c>
      <c r="R1357" t="s">
        <v>646</v>
      </c>
      <c r="S1357">
        <v>2046481</v>
      </c>
      <c r="T1357" t="s">
        <v>1728</v>
      </c>
    </row>
    <row r="1358" spans="1:20" x14ac:dyDescent="0.25">
      <c r="A1358" t="s">
        <v>637</v>
      </c>
      <c r="B1358" t="s">
        <v>662</v>
      </c>
      <c r="C1358" t="s">
        <v>639</v>
      </c>
      <c r="D1358" t="s">
        <v>663</v>
      </c>
      <c r="E1358" t="s">
        <v>652</v>
      </c>
      <c r="F1358">
        <v>528004120010</v>
      </c>
      <c r="G1358" t="s">
        <v>653</v>
      </c>
      <c r="H1358">
        <v>583591</v>
      </c>
      <c r="I1358" t="s">
        <v>172</v>
      </c>
      <c r="J1358">
        <v>202204</v>
      </c>
      <c r="K1358">
        <v>44666</v>
      </c>
      <c r="L1358" t="s">
        <v>644</v>
      </c>
      <c r="M1358">
        <v>21996.79</v>
      </c>
      <c r="N1358">
        <v>37.35</v>
      </c>
      <c r="O1358" t="s">
        <v>645</v>
      </c>
      <c r="P1358" s="428">
        <v>33.537999999999997</v>
      </c>
      <c r="Q1358">
        <v>12708239</v>
      </c>
      <c r="R1358" t="s">
        <v>654</v>
      </c>
      <c r="S1358" t="s">
        <v>664</v>
      </c>
      <c r="T1358" t="s">
        <v>1731</v>
      </c>
    </row>
    <row r="1359" spans="1:20" x14ac:dyDescent="0.25">
      <c r="A1359" t="s">
        <v>637</v>
      </c>
      <c r="B1359" t="s">
        <v>662</v>
      </c>
      <c r="C1359" t="s">
        <v>639</v>
      </c>
      <c r="D1359" t="s">
        <v>718</v>
      </c>
      <c r="E1359" t="s">
        <v>652</v>
      </c>
      <c r="F1359">
        <v>528004120010</v>
      </c>
      <c r="G1359" t="s">
        <v>653</v>
      </c>
      <c r="H1359">
        <v>583593</v>
      </c>
      <c r="I1359" t="s">
        <v>176</v>
      </c>
      <c r="J1359">
        <v>202204</v>
      </c>
      <c r="K1359">
        <v>44670</v>
      </c>
      <c r="L1359" t="s">
        <v>644</v>
      </c>
      <c r="M1359">
        <v>3332.3</v>
      </c>
      <c r="N1359">
        <v>5.66</v>
      </c>
      <c r="O1359" t="s">
        <v>645</v>
      </c>
      <c r="P1359" s="428">
        <v>5.0819999999999999</v>
      </c>
      <c r="Q1359">
        <v>12708239</v>
      </c>
      <c r="R1359" t="s">
        <v>654</v>
      </c>
      <c r="S1359" t="s">
        <v>825</v>
      </c>
      <c r="T1359" t="s">
        <v>1732</v>
      </c>
    </row>
    <row r="1360" spans="1:20" x14ac:dyDescent="0.25">
      <c r="A1360" t="s">
        <v>637</v>
      </c>
      <c r="B1360" t="s">
        <v>814</v>
      </c>
      <c r="C1360" t="s">
        <v>639</v>
      </c>
      <c r="D1360" t="s">
        <v>651</v>
      </c>
      <c r="E1360" t="s">
        <v>811</v>
      </c>
      <c r="F1360">
        <v>528004120003</v>
      </c>
      <c r="G1360" t="s">
        <v>816</v>
      </c>
      <c r="H1360">
        <v>583560</v>
      </c>
      <c r="I1360" t="s">
        <v>963</v>
      </c>
      <c r="J1360">
        <v>202204</v>
      </c>
      <c r="K1360">
        <v>44671</v>
      </c>
      <c r="L1360" t="s">
        <v>644</v>
      </c>
      <c r="M1360">
        <v>20000</v>
      </c>
      <c r="N1360">
        <v>33.96</v>
      </c>
      <c r="O1360" t="s">
        <v>645</v>
      </c>
      <c r="P1360" s="428">
        <v>30.494</v>
      </c>
      <c r="Q1360">
        <v>30492125</v>
      </c>
      <c r="T1360" t="s">
        <v>1735</v>
      </c>
    </row>
    <row r="1361" spans="1:20" x14ac:dyDescent="0.25">
      <c r="A1361" t="s">
        <v>637</v>
      </c>
      <c r="B1361" t="s">
        <v>821</v>
      </c>
      <c r="C1361" t="s">
        <v>639</v>
      </c>
      <c r="D1361" t="s">
        <v>651</v>
      </c>
      <c r="E1361" t="s">
        <v>641</v>
      </c>
      <c r="F1361">
        <v>528004120023</v>
      </c>
      <c r="G1361" t="s">
        <v>1736</v>
      </c>
      <c r="H1361">
        <v>583622</v>
      </c>
      <c r="I1361" t="s">
        <v>1737</v>
      </c>
      <c r="J1361">
        <v>202204</v>
      </c>
      <c r="K1361">
        <v>44671</v>
      </c>
      <c r="L1361" t="s">
        <v>644</v>
      </c>
      <c r="M1361">
        <v>4000</v>
      </c>
      <c r="N1361">
        <v>6.79</v>
      </c>
      <c r="O1361" t="s">
        <v>645</v>
      </c>
      <c r="P1361" s="428">
        <v>6.0970000000000004</v>
      </c>
      <c r="Q1361">
        <v>30492125</v>
      </c>
      <c r="T1361" t="s">
        <v>1738</v>
      </c>
    </row>
    <row r="1362" spans="1:20" x14ac:dyDescent="0.25">
      <c r="A1362" t="s">
        <v>637</v>
      </c>
      <c r="B1362" t="s">
        <v>821</v>
      </c>
      <c r="C1362" t="s">
        <v>639</v>
      </c>
      <c r="D1362" t="s">
        <v>651</v>
      </c>
      <c r="E1362" t="s">
        <v>811</v>
      </c>
      <c r="F1362">
        <v>528004120003</v>
      </c>
      <c r="G1362" t="s">
        <v>816</v>
      </c>
      <c r="H1362">
        <v>583560</v>
      </c>
      <c r="I1362" t="s">
        <v>963</v>
      </c>
      <c r="J1362">
        <v>202204</v>
      </c>
      <c r="K1362">
        <v>44671</v>
      </c>
      <c r="L1362" t="s">
        <v>644</v>
      </c>
      <c r="M1362">
        <v>225000</v>
      </c>
      <c r="N1362">
        <v>382</v>
      </c>
      <c r="O1362" t="s">
        <v>645</v>
      </c>
      <c r="P1362" s="428">
        <v>343.01</v>
      </c>
      <c r="Q1362">
        <v>30492125</v>
      </c>
      <c r="T1362" t="s">
        <v>1747</v>
      </c>
    </row>
    <row r="1363" spans="1:20" x14ac:dyDescent="0.25">
      <c r="A1363" t="s">
        <v>637</v>
      </c>
      <c r="B1363" t="s">
        <v>821</v>
      </c>
      <c r="C1363" t="s">
        <v>639</v>
      </c>
      <c r="D1363" t="s">
        <v>651</v>
      </c>
      <c r="E1363" t="s">
        <v>811</v>
      </c>
      <c r="F1363">
        <v>528004120003</v>
      </c>
      <c r="G1363" t="s">
        <v>816</v>
      </c>
      <c r="H1363">
        <v>583560</v>
      </c>
      <c r="I1363" t="s">
        <v>963</v>
      </c>
      <c r="J1363">
        <v>202204</v>
      </c>
      <c r="K1363">
        <v>44671</v>
      </c>
      <c r="L1363" t="s">
        <v>644</v>
      </c>
      <c r="M1363">
        <v>6000</v>
      </c>
      <c r="N1363">
        <v>10.19</v>
      </c>
      <c r="O1363" t="s">
        <v>645</v>
      </c>
      <c r="P1363" s="428">
        <v>9.15</v>
      </c>
      <c r="Q1363">
        <v>30492125</v>
      </c>
      <c r="T1363" t="s">
        <v>1748</v>
      </c>
    </row>
    <row r="1364" spans="1:20" x14ac:dyDescent="0.25">
      <c r="A1364" t="s">
        <v>637</v>
      </c>
      <c r="B1364" t="s">
        <v>821</v>
      </c>
      <c r="C1364" t="s">
        <v>639</v>
      </c>
      <c r="D1364" t="s">
        <v>651</v>
      </c>
      <c r="E1364" t="s">
        <v>811</v>
      </c>
      <c r="F1364">
        <v>528004120003</v>
      </c>
      <c r="G1364" t="s">
        <v>816</v>
      </c>
      <c r="H1364">
        <v>583560</v>
      </c>
      <c r="I1364" t="s">
        <v>963</v>
      </c>
      <c r="J1364">
        <v>202204</v>
      </c>
      <c r="K1364">
        <v>44671</v>
      </c>
      <c r="L1364" t="s">
        <v>644</v>
      </c>
      <c r="M1364">
        <v>3000</v>
      </c>
      <c r="N1364">
        <v>5.09</v>
      </c>
      <c r="O1364" t="s">
        <v>645</v>
      </c>
      <c r="P1364" s="428">
        <v>4.57</v>
      </c>
      <c r="Q1364">
        <v>30492125</v>
      </c>
      <c r="T1364" t="s">
        <v>1745</v>
      </c>
    </row>
    <row r="1365" spans="1:20" x14ac:dyDescent="0.25">
      <c r="A1365" t="s">
        <v>637</v>
      </c>
      <c r="B1365" t="s">
        <v>998</v>
      </c>
      <c r="C1365" t="s">
        <v>639</v>
      </c>
      <c r="D1365" t="s">
        <v>651</v>
      </c>
      <c r="E1365" t="s">
        <v>811</v>
      </c>
      <c r="F1365">
        <v>528004120003</v>
      </c>
      <c r="G1365" t="s">
        <v>816</v>
      </c>
      <c r="H1365">
        <v>583560</v>
      </c>
      <c r="I1365" t="s">
        <v>963</v>
      </c>
      <c r="J1365">
        <v>202204</v>
      </c>
      <c r="K1365">
        <v>44671</v>
      </c>
      <c r="L1365" t="s">
        <v>644</v>
      </c>
      <c r="M1365">
        <v>29000</v>
      </c>
      <c r="N1365">
        <v>49.24</v>
      </c>
      <c r="O1365" t="s">
        <v>645</v>
      </c>
      <c r="P1365" s="428">
        <v>44.213999999999999</v>
      </c>
      <c r="Q1365">
        <v>30492125</v>
      </c>
      <c r="T1365" t="s">
        <v>1746</v>
      </c>
    </row>
    <row r="1366" spans="1:20" x14ac:dyDescent="0.25">
      <c r="A1366" t="s">
        <v>637</v>
      </c>
      <c r="B1366" t="s">
        <v>821</v>
      </c>
      <c r="C1366" t="s">
        <v>639</v>
      </c>
      <c r="D1366" t="s">
        <v>651</v>
      </c>
      <c r="E1366" t="s">
        <v>641</v>
      </c>
      <c r="F1366">
        <v>528004120023</v>
      </c>
      <c r="G1366" t="s">
        <v>1736</v>
      </c>
      <c r="H1366">
        <v>583622</v>
      </c>
      <c r="I1366" t="s">
        <v>1737</v>
      </c>
      <c r="J1366">
        <v>202204</v>
      </c>
      <c r="K1366">
        <v>44671</v>
      </c>
      <c r="L1366" t="s">
        <v>644</v>
      </c>
      <c r="M1366">
        <v>-4000</v>
      </c>
      <c r="N1366">
        <v>-6.79</v>
      </c>
      <c r="O1366" t="s">
        <v>645</v>
      </c>
      <c r="P1366" s="428">
        <v>-6.0970000000000004</v>
      </c>
      <c r="Q1366">
        <v>30494967</v>
      </c>
      <c r="T1366" t="s">
        <v>1739</v>
      </c>
    </row>
    <row r="1367" spans="1:20" x14ac:dyDescent="0.25">
      <c r="A1367" t="s">
        <v>637</v>
      </c>
      <c r="B1367" t="s">
        <v>821</v>
      </c>
      <c r="C1367" t="s">
        <v>639</v>
      </c>
      <c r="D1367" t="s">
        <v>651</v>
      </c>
      <c r="E1367" t="s">
        <v>641</v>
      </c>
      <c r="F1367">
        <v>528004120020</v>
      </c>
      <c r="G1367" t="s">
        <v>1631</v>
      </c>
      <c r="H1367">
        <v>583619</v>
      </c>
      <c r="I1367" t="s">
        <v>263</v>
      </c>
      <c r="J1367">
        <v>202204</v>
      </c>
      <c r="K1367">
        <v>44671</v>
      </c>
      <c r="L1367" t="s">
        <v>644</v>
      </c>
      <c r="M1367">
        <v>4000</v>
      </c>
      <c r="N1367">
        <v>6.79</v>
      </c>
      <c r="O1367" t="s">
        <v>645</v>
      </c>
      <c r="P1367" s="428">
        <v>6.0970000000000004</v>
      </c>
      <c r="Q1367">
        <v>30494967</v>
      </c>
      <c r="T1367" t="s">
        <v>1739</v>
      </c>
    </row>
    <row r="1368" spans="1:20" x14ac:dyDescent="0.25">
      <c r="A1368" t="s">
        <v>637</v>
      </c>
      <c r="B1368" t="s">
        <v>814</v>
      </c>
      <c r="C1368" t="s">
        <v>639</v>
      </c>
      <c r="D1368" t="s">
        <v>651</v>
      </c>
      <c r="E1368" t="s">
        <v>641</v>
      </c>
      <c r="F1368">
        <v>528004120023</v>
      </c>
      <c r="G1368" t="s">
        <v>1736</v>
      </c>
      <c r="H1368">
        <v>583622</v>
      </c>
      <c r="I1368" t="s">
        <v>1737</v>
      </c>
      <c r="J1368">
        <v>202204</v>
      </c>
      <c r="K1368">
        <v>44671</v>
      </c>
      <c r="L1368" t="s">
        <v>644</v>
      </c>
      <c r="M1368">
        <v>70000</v>
      </c>
      <c r="N1368">
        <v>118.84</v>
      </c>
      <c r="O1368" t="s">
        <v>645</v>
      </c>
      <c r="P1368" s="428">
        <v>106.71</v>
      </c>
      <c r="Q1368">
        <v>30492125</v>
      </c>
      <c r="T1368" t="s">
        <v>1740</v>
      </c>
    </row>
    <row r="1369" spans="1:20" x14ac:dyDescent="0.25">
      <c r="A1369" t="s">
        <v>637</v>
      </c>
      <c r="B1369" t="s">
        <v>1741</v>
      </c>
      <c r="C1369" t="s">
        <v>639</v>
      </c>
      <c r="D1369" t="s">
        <v>651</v>
      </c>
      <c r="E1369" t="s">
        <v>641</v>
      </c>
      <c r="F1369">
        <v>528004120023</v>
      </c>
      <c r="G1369" t="s">
        <v>1736</v>
      </c>
      <c r="H1369">
        <v>583622</v>
      </c>
      <c r="I1369" t="s">
        <v>1737</v>
      </c>
      <c r="J1369">
        <v>202204</v>
      </c>
      <c r="K1369">
        <v>44671</v>
      </c>
      <c r="L1369" t="s">
        <v>644</v>
      </c>
      <c r="M1369">
        <v>126000</v>
      </c>
      <c r="N1369">
        <v>213.92</v>
      </c>
      <c r="O1369" t="s">
        <v>645</v>
      </c>
      <c r="P1369" s="428">
        <v>192.08600000000001</v>
      </c>
      <c r="Q1369">
        <v>30492125</v>
      </c>
      <c r="T1369" t="s">
        <v>1742</v>
      </c>
    </row>
    <row r="1370" spans="1:20" x14ac:dyDescent="0.25">
      <c r="A1370" t="s">
        <v>637</v>
      </c>
      <c r="B1370" t="s">
        <v>814</v>
      </c>
      <c r="C1370" t="s">
        <v>639</v>
      </c>
      <c r="D1370" t="s">
        <v>651</v>
      </c>
      <c r="E1370" t="s">
        <v>641</v>
      </c>
      <c r="F1370">
        <v>528004120023</v>
      </c>
      <c r="G1370" t="s">
        <v>1736</v>
      </c>
      <c r="H1370">
        <v>583622</v>
      </c>
      <c r="I1370" t="s">
        <v>1737</v>
      </c>
      <c r="J1370">
        <v>202204</v>
      </c>
      <c r="K1370">
        <v>44671</v>
      </c>
      <c r="L1370" t="s">
        <v>644</v>
      </c>
      <c r="M1370">
        <v>-70000</v>
      </c>
      <c r="N1370">
        <v>-118.84</v>
      </c>
      <c r="O1370" t="s">
        <v>645</v>
      </c>
      <c r="P1370" s="428">
        <v>-106.71</v>
      </c>
      <c r="Q1370">
        <v>30494967</v>
      </c>
      <c r="T1370" t="s">
        <v>1743</v>
      </c>
    </row>
    <row r="1371" spans="1:20" x14ac:dyDescent="0.25">
      <c r="A1371" t="s">
        <v>637</v>
      </c>
      <c r="B1371" t="s">
        <v>1741</v>
      </c>
      <c r="C1371" t="s">
        <v>639</v>
      </c>
      <c r="D1371" t="s">
        <v>651</v>
      </c>
      <c r="E1371" t="s">
        <v>641</v>
      </c>
      <c r="F1371">
        <v>528004120023</v>
      </c>
      <c r="G1371" t="s">
        <v>1736</v>
      </c>
      <c r="H1371">
        <v>583622</v>
      </c>
      <c r="I1371" t="s">
        <v>1737</v>
      </c>
      <c r="J1371">
        <v>202204</v>
      </c>
      <c r="K1371">
        <v>44671</v>
      </c>
      <c r="L1371" t="s">
        <v>644</v>
      </c>
      <c r="M1371">
        <v>-126000</v>
      </c>
      <c r="N1371">
        <v>-213.92</v>
      </c>
      <c r="O1371" t="s">
        <v>645</v>
      </c>
      <c r="P1371" s="428">
        <v>-192.08600000000001</v>
      </c>
      <c r="Q1371">
        <v>30494967</v>
      </c>
      <c r="T1371" t="s">
        <v>1744</v>
      </c>
    </row>
    <row r="1372" spans="1:20" x14ac:dyDescent="0.25">
      <c r="A1372" t="s">
        <v>637</v>
      </c>
      <c r="B1372" t="s">
        <v>814</v>
      </c>
      <c r="C1372" t="s">
        <v>639</v>
      </c>
      <c r="D1372" t="s">
        <v>651</v>
      </c>
      <c r="E1372" t="s">
        <v>641</v>
      </c>
      <c r="F1372">
        <v>528004120020</v>
      </c>
      <c r="G1372" t="s">
        <v>1631</v>
      </c>
      <c r="H1372">
        <v>583619</v>
      </c>
      <c r="I1372" t="s">
        <v>263</v>
      </c>
      <c r="J1372">
        <v>202204</v>
      </c>
      <c r="K1372">
        <v>44671</v>
      </c>
      <c r="L1372" t="s">
        <v>644</v>
      </c>
      <c r="M1372">
        <v>70000</v>
      </c>
      <c r="N1372">
        <v>118.84</v>
      </c>
      <c r="O1372" t="s">
        <v>645</v>
      </c>
      <c r="P1372" s="428">
        <v>106.71</v>
      </c>
      <c r="Q1372">
        <v>30494967</v>
      </c>
      <c r="T1372" t="s">
        <v>1743</v>
      </c>
    </row>
    <row r="1373" spans="1:20" x14ac:dyDescent="0.25">
      <c r="A1373" t="s">
        <v>637</v>
      </c>
      <c r="B1373" t="s">
        <v>1741</v>
      </c>
      <c r="C1373" t="s">
        <v>639</v>
      </c>
      <c r="D1373" t="s">
        <v>651</v>
      </c>
      <c r="E1373" t="s">
        <v>641</v>
      </c>
      <c r="F1373">
        <v>528004120020</v>
      </c>
      <c r="G1373" t="s">
        <v>1631</v>
      </c>
      <c r="H1373">
        <v>583619</v>
      </c>
      <c r="I1373" t="s">
        <v>263</v>
      </c>
      <c r="J1373">
        <v>202204</v>
      </c>
      <c r="K1373">
        <v>44671</v>
      </c>
      <c r="L1373" t="s">
        <v>644</v>
      </c>
      <c r="M1373">
        <v>126000</v>
      </c>
      <c r="N1373">
        <v>213.92</v>
      </c>
      <c r="O1373" t="s">
        <v>645</v>
      </c>
      <c r="P1373" s="428">
        <v>192.08600000000001</v>
      </c>
      <c r="Q1373">
        <v>30494967</v>
      </c>
      <c r="T1373" t="s">
        <v>1744</v>
      </c>
    </row>
    <row r="1374" spans="1:20" x14ac:dyDescent="0.25">
      <c r="A1374" t="s">
        <v>637</v>
      </c>
      <c r="B1374" t="s">
        <v>638</v>
      </c>
      <c r="C1374" t="s">
        <v>639</v>
      </c>
      <c r="D1374" t="s">
        <v>640</v>
      </c>
      <c r="E1374" t="s">
        <v>648</v>
      </c>
      <c r="F1374">
        <v>528004120002</v>
      </c>
      <c r="G1374" t="s">
        <v>642</v>
      </c>
      <c r="H1374">
        <v>583144</v>
      </c>
      <c r="I1374" t="s">
        <v>40</v>
      </c>
      <c r="J1374">
        <v>202204</v>
      </c>
      <c r="K1374">
        <v>44671</v>
      </c>
      <c r="L1374" t="s">
        <v>644</v>
      </c>
      <c r="M1374">
        <v>14160</v>
      </c>
      <c r="N1374">
        <v>24.04</v>
      </c>
      <c r="O1374" t="s">
        <v>645</v>
      </c>
      <c r="P1374" s="428">
        <v>21.585999999999999</v>
      </c>
      <c r="Q1374">
        <v>12704618</v>
      </c>
      <c r="R1374" t="s">
        <v>646</v>
      </c>
      <c r="S1374">
        <v>9985201</v>
      </c>
      <c r="T1374" t="s">
        <v>1733</v>
      </c>
    </row>
    <row r="1375" spans="1:20" x14ac:dyDescent="0.25">
      <c r="A1375" t="s">
        <v>637</v>
      </c>
      <c r="B1375" t="s">
        <v>638</v>
      </c>
      <c r="C1375" t="s">
        <v>639</v>
      </c>
      <c r="D1375" t="s">
        <v>640</v>
      </c>
      <c r="E1375" t="s">
        <v>648</v>
      </c>
      <c r="F1375">
        <v>528004120002</v>
      </c>
      <c r="G1375" t="s">
        <v>642</v>
      </c>
      <c r="H1375">
        <v>583144</v>
      </c>
      <c r="I1375" t="s">
        <v>40</v>
      </c>
      <c r="J1375">
        <v>202204</v>
      </c>
      <c r="K1375">
        <v>44671</v>
      </c>
      <c r="L1375" t="s">
        <v>644</v>
      </c>
      <c r="M1375">
        <v>14160</v>
      </c>
      <c r="N1375">
        <v>24.04</v>
      </c>
      <c r="O1375" t="s">
        <v>645</v>
      </c>
      <c r="P1375" s="428">
        <v>21.585999999999999</v>
      </c>
      <c r="Q1375">
        <v>12704618</v>
      </c>
      <c r="R1375" t="s">
        <v>646</v>
      </c>
      <c r="S1375">
        <v>9985201</v>
      </c>
      <c r="T1375" t="s">
        <v>1734</v>
      </c>
    </row>
    <row r="1376" spans="1:20" x14ac:dyDescent="0.25">
      <c r="A1376" t="s">
        <v>637</v>
      </c>
      <c r="B1376" t="s">
        <v>638</v>
      </c>
      <c r="C1376" t="s">
        <v>639</v>
      </c>
      <c r="D1376" t="s">
        <v>640</v>
      </c>
      <c r="E1376" t="s">
        <v>648</v>
      </c>
      <c r="F1376">
        <v>528004120002</v>
      </c>
      <c r="G1376" t="s">
        <v>642</v>
      </c>
      <c r="H1376">
        <v>583144</v>
      </c>
      <c r="I1376" t="s">
        <v>40</v>
      </c>
      <c r="J1376">
        <v>202204</v>
      </c>
      <c r="K1376">
        <v>44671</v>
      </c>
      <c r="L1376" t="s">
        <v>644</v>
      </c>
      <c r="M1376">
        <v>4720</v>
      </c>
      <c r="N1376">
        <v>8.01</v>
      </c>
      <c r="O1376" t="s">
        <v>645</v>
      </c>
      <c r="P1376" s="428">
        <v>7.1920000000000002</v>
      </c>
      <c r="Q1376">
        <v>12704618</v>
      </c>
      <c r="R1376" t="s">
        <v>646</v>
      </c>
      <c r="S1376">
        <v>9985201</v>
      </c>
      <c r="T1376" t="s">
        <v>1733</v>
      </c>
    </row>
    <row r="1377" spans="1:20" x14ac:dyDescent="0.25">
      <c r="A1377" t="s">
        <v>637</v>
      </c>
      <c r="B1377" t="s">
        <v>672</v>
      </c>
      <c r="C1377" t="s">
        <v>639</v>
      </c>
      <c r="D1377" t="s">
        <v>663</v>
      </c>
      <c r="E1377" t="s">
        <v>652</v>
      </c>
      <c r="F1377">
        <v>528004120010</v>
      </c>
      <c r="G1377" t="s">
        <v>653</v>
      </c>
      <c r="H1377">
        <v>583611</v>
      </c>
      <c r="I1377" t="s">
        <v>208</v>
      </c>
      <c r="J1377">
        <v>202204</v>
      </c>
      <c r="K1377">
        <v>44671</v>
      </c>
      <c r="L1377" t="s">
        <v>644</v>
      </c>
      <c r="M1377">
        <v>625</v>
      </c>
      <c r="N1377">
        <v>1.06</v>
      </c>
      <c r="O1377" t="s">
        <v>645</v>
      </c>
      <c r="P1377" s="428">
        <v>0.95199999999999996</v>
      </c>
      <c r="Q1377">
        <v>30492320</v>
      </c>
      <c r="R1377" t="s">
        <v>675</v>
      </c>
      <c r="S1377">
        <v>85410</v>
      </c>
      <c r="T1377" t="s">
        <v>1749</v>
      </c>
    </row>
    <row r="1378" spans="1:20" x14ac:dyDescent="0.25">
      <c r="A1378" t="s">
        <v>637</v>
      </c>
      <c r="B1378" t="s">
        <v>657</v>
      </c>
      <c r="C1378" t="s">
        <v>639</v>
      </c>
      <c r="D1378" t="s">
        <v>663</v>
      </c>
      <c r="E1378" t="s">
        <v>652</v>
      </c>
      <c r="F1378">
        <v>528004120010</v>
      </c>
      <c r="G1378" t="s">
        <v>653</v>
      </c>
      <c r="H1378">
        <v>583591</v>
      </c>
      <c r="I1378" t="s">
        <v>172</v>
      </c>
      <c r="J1378">
        <v>202204</v>
      </c>
      <c r="K1378">
        <v>44672</v>
      </c>
      <c r="L1378" t="s">
        <v>644</v>
      </c>
      <c r="M1378">
        <v>938.62</v>
      </c>
      <c r="N1378">
        <v>1.59</v>
      </c>
      <c r="O1378" t="s">
        <v>645</v>
      </c>
      <c r="P1378" s="428">
        <v>1.4279999999999999</v>
      </c>
      <c r="Q1378">
        <v>12708239</v>
      </c>
      <c r="R1378" t="s">
        <v>654</v>
      </c>
      <c r="S1378" t="s">
        <v>664</v>
      </c>
      <c r="T1378" t="s">
        <v>1750</v>
      </c>
    </row>
    <row r="1379" spans="1:20" x14ac:dyDescent="0.25">
      <c r="A1379" t="s">
        <v>637</v>
      </c>
      <c r="B1379" t="s">
        <v>650</v>
      </c>
      <c r="C1379" t="s">
        <v>639</v>
      </c>
      <c r="D1379" t="s">
        <v>695</v>
      </c>
      <c r="E1379" t="s">
        <v>652</v>
      </c>
      <c r="F1379">
        <v>528004120010</v>
      </c>
      <c r="G1379" t="s">
        <v>653</v>
      </c>
      <c r="H1379">
        <v>583590</v>
      </c>
      <c r="I1379" t="s">
        <v>170</v>
      </c>
      <c r="J1379">
        <v>202204</v>
      </c>
      <c r="K1379">
        <v>44672</v>
      </c>
      <c r="L1379" t="s">
        <v>644</v>
      </c>
      <c r="M1379">
        <v>45022.9</v>
      </c>
      <c r="N1379">
        <v>76.44</v>
      </c>
      <c r="O1379" t="s">
        <v>645</v>
      </c>
      <c r="P1379" s="428">
        <v>68.638000000000005</v>
      </c>
      <c r="Q1379">
        <v>12708239</v>
      </c>
      <c r="R1379" t="s">
        <v>654</v>
      </c>
      <c r="S1379" t="s">
        <v>951</v>
      </c>
      <c r="T1379" t="s">
        <v>1755</v>
      </c>
    </row>
    <row r="1380" spans="1:20" x14ac:dyDescent="0.25">
      <c r="A1380" t="s">
        <v>637</v>
      </c>
      <c r="B1380" t="s">
        <v>650</v>
      </c>
      <c r="C1380" t="s">
        <v>639</v>
      </c>
      <c r="D1380" t="s">
        <v>695</v>
      </c>
      <c r="E1380" t="s">
        <v>652</v>
      </c>
      <c r="F1380">
        <v>528004120010</v>
      </c>
      <c r="G1380" t="s">
        <v>653</v>
      </c>
      <c r="H1380">
        <v>583590</v>
      </c>
      <c r="I1380" t="s">
        <v>170</v>
      </c>
      <c r="J1380">
        <v>202204</v>
      </c>
      <c r="K1380">
        <v>44672</v>
      </c>
      <c r="L1380" t="s">
        <v>644</v>
      </c>
      <c r="M1380">
        <v>36790.01</v>
      </c>
      <c r="N1380">
        <v>62.46</v>
      </c>
      <c r="O1380" t="s">
        <v>645</v>
      </c>
      <c r="P1380" s="428">
        <v>56.085000000000001</v>
      </c>
      <c r="Q1380">
        <v>12708239</v>
      </c>
      <c r="R1380" t="s">
        <v>654</v>
      </c>
      <c r="S1380" t="s">
        <v>951</v>
      </c>
      <c r="T1380" t="s">
        <v>1754</v>
      </c>
    </row>
    <row r="1381" spans="1:20" x14ac:dyDescent="0.25">
      <c r="A1381" t="s">
        <v>637</v>
      </c>
      <c r="B1381" t="s">
        <v>650</v>
      </c>
      <c r="C1381" t="s">
        <v>639</v>
      </c>
      <c r="D1381" t="s">
        <v>695</v>
      </c>
      <c r="E1381" t="s">
        <v>652</v>
      </c>
      <c r="F1381">
        <v>528004120010</v>
      </c>
      <c r="G1381" t="s">
        <v>653</v>
      </c>
      <c r="H1381">
        <v>583590</v>
      </c>
      <c r="I1381" t="s">
        <v>170</v>
      </c>
      <c r="J1381">
        <v>202204</v>
      </c>
      <c r="K1381">
        <v>44672</v>
      </c>
      <c r="L1381" t="s">
        <v>644</v>
      </c>
      <c r="M1381">
        <v>81812.91</v>
      </c>
      <c r="N1381">
        <v>138.9</v>
      </c>
      <c r="O1381" t="s">
        <v>645</v>
      </c>
      <c r="P1381" s="428">
        <v>124.723</v>
      </c>
      <c r="Q1381">
        <v>12708239</v>
      </c>
      <c r="R1381" t="s">
        <v>654</v>
      </c>
      <c r="S1381" t="s">
        <v>951</v>
      </c>
      <c r="T1381" t="s">
        <v>1753</v>
      </c>
    </row>
    <row r="1382" spans="1:20" x14ac:dyDescent="0.25">
      <c r="A1382" t="s">
        <v>637</v>
      </c>
      <c r="B1382" t="s">
        <v>659</v>
      </c>
      <c r="C1382" t="s">
        <v>639</v>
      </c>
      <c r="D1382" t="s">
        <v>695</v>
      </c>
      <c r="E1382" t="s">
        <v>652</v>
      </c>
      <c r="F1382">
        <v>528004120010</v>
      </c>
      <c r="G1382" t="s">
        <v>653</v>
      </c>
      <c r="H1382">
        <v>583590</v>
      </c>
      <c r="I1382" t="s">
        <v>170</v>
      </c>
      <c r="J1382">
        <v>202204</v>
      </c>
      <c r="K1382">
        <v>44672</v>
      </c>
      <c r="L1382" t="s">
        <v>644</v>
      </c>
      <c r="M1382">
        <v>69226.759999999995</v>
      </c>
      <c r="N1382">
        <v>117.53</v>
      </c>
      <c r="O1382" t="s">
        <v>645</v>
      </c>
      <c r="P1382" s="428">
        <v>105.53400000000001</v>
      </c>
      <c r="Q1382">
        <v>12708239</v>
      </c>
      <c r="R1382" t="s">
        <v>654</v>
      </c>
      <c r="S1382" t="s">
        <v>951</v>
      </c>
      <c r="T1382" t="s">
        <v>1757</v>
      </c>
    </row>
    <row r="1383" spans="1:20" x14ac:dyDescent="0.25">
      <c r="A1383" t="s">
        <v>637</v>
      </c>
      <c r="B1383" t="s">
        <v>657</v>
      </c>
      <c r="C1383" t="s">
        <v>639</v>
      </c>
      <c r="D1383" t="s">
        <v>663</v>
      </c>
      <c r="E1383" t="s">
        <v>652</v>
      </c>
      <c r="F1383">
        <v>528004120010</v>
      </c>
      <c r="G1383" t="s">
        <v>653</v>
      </c>
      <c r="H1383">
        <v>583591</v>
      </c>
      <c r="I1383" t="s">
        <v>172</v>
      </c>
      <c r="J1383">
        <v>202204</v>
      </c>
      <c r="K1383">
        <v>44672</v>
      </c>
      <c r="L1383" t="s">
        <v>644</v>
      </c>
      <c r="M1383">
        <v>883.06</v>
      </c>
      <c r="N1383">
        <v>1.5</v>
      </c>
      <c r="O1383" t="s">
        <v>645</v>
      </c>
      <c r="P1383" s="428">
        <v>1.347</v>
      </c>
      <c r="Q1383">
        <v>12708239</v>
      </c>
      <c r="R1383" t="s">
        <v>654</v>
      </c>
      <c r="S1383" t="s">
        <v>664</v>
      </c>
      <c r="T1383" t="s">
        <v>1751</v>
      </c>
    </row>
    <row r="1384" spans="1:20" x14ac:dyDescent="0.25">
      <c r="A1384" t="s">
        <v>637</v>
      </c>
      <c r="B1384" t="s">
        <v>662</v>
      </c>
      <c r="C1384" t="s">
        <v>639</v>
      </c>
      <c r="D1384" t="s">
        <v>695</v>
      </c>
      <c r="E1384" t="s">
        <v>652</v>
      </c>
      <c r="F1384">
        <v>528004120010</v>
      </c>
      <c r="G1384" t="s">
        <v>653</v>
      </c>
      <c r="H1384">
        <v>583590</v>
      </c>
      <c r="I1384" t="s">
        <v>170</v>
      </c>
      <c r="J1384">
        <v>202204</v>
      </c>
      <c r="K1384">
        <v>44672</v>
      </c>
      <c r="L1384" t="s">
        <v>644</v>
      </c>
      <c r="M1384">
        <v>31516.03</v>
      </c>
      <c r="N1384">
        <v>53.51</v>
      </c>
      <c r="O1384" t="s">
        <v>645</v>
      </c>
      <c r="P1384" s="428">
        <v>48.048000000000002</v>
      </c>
      <c r="Q1384">
        <v>12708239</v>
      </c>
      <c r="R1384" t="s">
        <v>654</v>
      </c>
      <c r="S1384" t="s">
        <v>951</v>
      </c>
      <c r="T1384" t="s">
        <v>1756</v>
      </c>
    </row>
    <row r="1385" spans="1:20" x14ac:dyDescent="0.25">
      <c r="A1385" t="s">
        <v>637</v>
      </c>
      <c r="B1385" t="s">
        <v>659</v>
      </c>
      <c r="C1385" t="s">
        <v>639</v>
      </c>
      <c r="D1385" t="s">
        <v>663</v>
      </c>
      <c r="E1385" t="s">
        <v>652</v>
      </c>
      <c r="F1385">
        <v>528004120010</v>
      </c>
      <c r="G1385" t="s">
        <v>653</v>
      </c>
      <c r="H1385">
        <v>583591</v>
      </c>
      <c r="I1385" t="s">
        <v>172</v>
      </c>
      <c r="J1385">
        <v>202204</v>
      </c>
      <c r="K1385">
        <v>44672</v>
      </c>
      <c r="L1385" t="s">
        <v>644</v>
      </c>
      <c r="M1385">
        <v>45997.42</v>
      </c>
      <c r="N1385">
        <v>78.09</v>
      </c>
      <c r="O1385" t="s">
        <v>645</v>
      </c>
      <c r="P1385" s="428">
        <v>70.12</v>
      </c>
      <c r="Q1385">
        <v>12708239</v>
      </c>
      <c r="R1385" t="s">
        <v>654</v>
      </c>
      <c r="S1385" t="s">
        <v>664</v>
      </c>
      <c r="T1385" t="s">
        <v>1752</v>
      </c>
    </row>
    <row r="1386" spans="1:20" x14ac:dyDescent="0.25">
      <c r="A1386" t="s">
        <v>637</v>
      </c>
      <c r="B1386" t="s">
        <v>967</v>
      </c>
      <c r="C1386" t="s">
        <v>639</v>
      </c>
      <c r="D1386" t="s">
        <v>651</v>
      </c>
      <c r="E1386" t="s">
        <v>667</v>
      </c>
      <c r="F1386">
        <v>528004120010</v>
      </c>
      <c r="G1386" t="s">
        <v>653</v>
      </c>
      <c r="H1386">
        <v>583590</v>
      </c>
      <c r="I1386" t="s">
        <v>170</v>
      </c>
      <c r="J1386">
        <v>202204</v>
      </c>
      <c r="K1386">
        <v>44673</v>
      </c>
      <c r="L1386" t="s">
        <v>644</v>
      </c>
      <c r="M1386">
        <v>3226.82</v>
      </c>
      <c r="N1386">
        <v>5.48</v>
      </c>
      <c r="O1386" t="s">
        <v>645</v>
      </c>
      <c r="P1386" s="428">
        <v>4.9210000000000003</v>
      </c>
      <c r="Q1386">
        <v>12708239</v>
      </c>
      <c r="R1386" t="s">
        <v>654</v>
      </c>
      <c r="S1386" t="s">
        <v>655</v>
      </c>
      <c r="T1386" t="s">
        <v>1759</v>
      </c>
    </row>
    <row r="1387" spans="1:20" x14ac:dyDescent="0.25">
      <c r="A1387" t="s">
        <v>637</v>
      </c>
      <c r="B1387" t="s">
        <v>967</v>
      </c>
      <c r="C1387" t="s">
        <v>639</v>
      </c>
      <c r="D1387" t="s">
        <v>651</v>
      </c>
      <c r="E1387" t="s">
        <v>652</v>
      </c>
      <c r="F1387">
        <v>528004120010</v>
      </c>
      <c r="G1387" t="s">
        <v>653</v>
      </c>
      <c r="H1387">
        <v>583590</v>
      </c>
      <c r="I1387" t="s">
        <v>170</v>
      </c>
      <c r="J1387">
        <v>202204</v>
      </c>
      <c r="K1387">
        <v>44673</v>
      </c>
      <c r="L1387" t="s">
        <v>644</v>
      </c>
      <c r="M1387">
        <v>3728.56</v>
      </c>
      <c r="N1387">
        <v>6.33</v>
      </c>
      <c r="O1387" t="s">
        <v>645</v>
      </c>
      <c r="P1387" s="428">
        <v>5.6840000000000002</v>
      </c>
      <c r="Q1387">
        <v>12708239</v>
      </c>
      <c r="R1387" t="s">
        <v>654</v>
      </c>
      <c r="S1387" t="s">
        <v>655</v>
      </c>
      <c r="T1387" t="s">
        <v>1758</v>
      </c>
    </row>
    <row r="1388" spans="1:20" x14ac:dyDescent="0.25">
      <c r="A1388" t="s">
        <v>637</v>
      </c>
      <c r="B1388" t="s">
        <v>967</v>
      </c>
      <c r="C1388" t="s">
        <v>639</v>
      </c>
      <c r="D1388" t="s">
        <v>651</v>
      </c>
      <c r="E1388" t="s">
        <v>667</v>
      </c>
      <c r="F1388">
        <v>528004120010</v>
      </c>
      <c r="G1388" t="s">
        <v>653</v>
      </c>
      <c r="H1388">
        <v>583590</v>
      </c>
      <c r="I1388" t="s">
        <v>170</v>
      </c>
      <c r="J1388">
        <v>202204</v>
      </c>
      <c r="K1388">
        <v>44673</v>
      </c>
      <c r="L1388" t="s">
        <v>644</v>
      </c>
      <c r="M1388">
        <v>4456.09</v>
      </c>
      <c r="N1388">
        <v>7.57</v>
      </c>
      <c r="O1388" t="s">
        <v>645</v>
      </c>
      <c r="P1388" s="428">
        <v>6.7969999999999997</v>
      </c>
      <c r="Q1388">
        <v>12708239</v>
      </c>
      <c r="R1388" t="s">
        <v>654</v>
      </c>
      <c r="S1388" t="s">
        <v>655</v>
      </c>
      <c r="T1388" t="s">
        <v>1759</v>
      </c>
    </row>
    <row r="1389" spans="1:20" x14ac:dyDescent="0.25">
      <c r="A1389" t="s">
        <v>637</v>
      </c>
      <c r="B1389" t="s">
        <v>967</v>
      </c>
      <c r="C1389" t="s">
        <v>639</v>
      </c>
      <c r="D1389" t="s">
        <v>651</v>
      </c>
      <c r="E1389" t="s">
        <v>652</v>
      </c>
      <c r="F1389">
        <v>528004120010</v>
      </c>
      <c r="G1389" t="s">
        <v>653</v>
      </c>
      <c r="H1389">
        <v>583590</v>
      </c>
      <c r="I1389" t="s">
        <v>170</v>
      </c>
      <c r="J1389">
        <v>202204</v>
      </c>
      <c r="K1389">
        <v>44673</v>
      </c>
      <c r="L1389" t="s">
        <v>644</v>
      </c>
      <c r="M1389">
        <v>2699.99</v>
      </c>
      <c r="N1389">
        <v>4.58</v>
      </c>
      <c r="O1389" t="s">
        <v>645</v>
      </c>
      <c r="P1389" s="428">
        <v>4.1130000000000004</v>
      </c>
      <c r="Q1389">
        <v>12708239</v>
      </c>
      <c r="R1389" t="s">
        <v>654</v>
      </c>
      <c r="S1389" t="s">
        <v>655</v>
      </c>
      <c r="T1389" t="s">
        <v>1758</v>
      </c>
    </row>
    <row r="1390" spans="1:20" x14ac:dyDescent="0.25">
      <c r="A1390" t="s">
        <v>637</v>
      </c>
      <c r="B1390" t="s">
        <v>730</v>
      </c>
      <c r="C1390" t="s">
        <v>639</v>
      </c>
      <c r="D1390" t="s">
        <v>651</v>
      </c>
      <c r="E1390" t="s">
        <v>673</v>
      </c>
      <c r="F1390">
        <v>528004120001</v>
      </c>
      <c r="G1390" t="s">
        <v>705</v>
      </c>
      <c r="H1390">
        <v>583127</v>
      </c>
      <c r="I1390" t="s">
        <v>17</v>
      </c>
      <c r="J1390">
        <v>202204</v>
      </c>
      <c r="K1390">
        <v>44673</v>
      </c>
      <c r="L1390" t="s">
        <v>644</v>
      </c>
      <c r="M1390">
        <v>19572</v>
      </c>
      <c r="N1390">
        <v>33.229999999999997</v>
      </c>
      <c r="O1390" t="s">
        <v>645</v>
      </c>
      <c r="P1390" s="428">
        <v>29.838000000000001</v>
      </c>
      <c r="Q1390">
        <v>30491553</v>
      </c>
      <c r="R1390" t="s">
        <v>646</v>
      </c>
      <c r="S1390">
        <v>2019466</v>
      </c>
      <c r="T1390" t="s">
        <v>1761</v>
      </c>
    </row>
    <row r="1391" spans="1:20" x14ac:dyDescent="0.25">
      <c r="A1391" t="s">
        <v>637</v>
      </c>
      <c r="B1391" t="s">
        <v>730</v>
      </c>
      <c r="C1391" t="s">
        <v>639</v>
      </c>
      <c r="D1391" t="s">
        <v>663</v>
      </c>
      <c r="E1391" t="s">
        <v>667</v>
      </c>
      <c r="F1391">
        <v>528004120002</v>
      </c>
      <c r="G1391" t="s">
        <v>642</v>
      </c>
      <c r="H1391">
        <v>583136</v>
      </c>
      <c r="I1391" t="s">
        <v>32</v>
      </c>
      <c r="J1391">
        <v>202204</v>
      </c>
      <c r="K1391">
        <v>44673</v>
      </c>
      <c r="L1391" t="s">
        <v>644</v>
      </c>
      <c r="M1391">
        <v>43103</v>
      </c>
      <c r="N1391">
        <v>73.180000000000007</v>
      </c>
      <c r="O1391" t="s">
        <v>645</v>
      </c>
      <c r="P1391" s="428">
        <v>65.710999999999999</v>
      </c>
      <c r="Q1391">
        <v>30491553</v>
      </c>
      <c r="R1391" t="s">
        <v>646</v>
      </c>
      <c r="S1391">
        <v>2023197</v>
      </c>
      <c r="T1391" t="s">
        <v>1760</v>
      </c>
    </row>
    <row r="1392" spans="1:20" x14ac:dyDescent="0.25">
      <c r="A1392" t="s">
        <v>637</v>
      </c>
      <c r="B1392" t="s">
        <v>650</v>
      </c>
      <c r="C1392" t="s">
        <v>639</v>
      </c>
      <c r="D1392" t="s">
        <v>718</v>
      </c>
      <c r="E1392" t="s">
        <v>652</v>
      </c>
      <c r="F1392">
        <v>528004120010</v>
      </c>
      <c r="G1392" t="s">
        <v>653</v>
      </c>
      <c r="H1392">
        <v>583593</v>
      </c>
      <c r="I1392" t="s">
        <v>176</v>
      </c>
      <c r="J1392">
        <v>202204</v>
      </c>
      <c r="K1392">
        <v>44674</v>
      </c>
      <c r="L1392" t="s">
        <v>644</v>
      </c>
      <c r="M1392">
        <v>18527.59</v>
      </c>
      <c r="N1392">
        <v>31.46</v>
      </c>
      <c r="O1392" t="s">
        <v>645</v>
      </c>
      <c r="P1392" s="428">
        <v>28.248999999999999</v>
      </c>
      <c r="Q1392">
        <v>12708239</v>
      </c>
      <c r="R1392" t="s">
        <v>654</v>
      </c>
      <c r="S1392" t="s">
        <v>825</v>
      </c>
      <c r="T1392" t="s">
        <v>1764</v>
      </c>
    </row>
    <row r="1393" spans="1:20" x14ac:dyDescent="0.25">
      <c r="A1393" t="s">
        <v>637</v>
      </c>
      <c r="B1393" t="s">
        <v>967</v>
      </c>
      <c r="C1393" t="s">
        <v>639</v>
      </c>
      <c r="D1393" t="s">
        <v>718</v>
      </c>
      <c r="E1393" t="s">
        <v>652</v>
      </c>
      <c r="F1393">
        <v>528004120010</v>
      </c>
      <c r="G1393" t="s">
        <v>653</v>
      </c>
      <c r="H1393">
        <v>583593</v>
      </c>
      <c r="I1393" t="s">
        <v>176</v>
      </c>
      <c r="J1393">
        <v>202204</v>
      </c>
      <c r="K1393">
        <v>44674</v>
      </c>
      <c r="L1393" t="s">
        <v>644</v>
      </c>
      <c r="M1393">
        <v>-2082.69</v>
      </c>
      <c r="N1393">
        <v>-3.54</v>
      </c>
      <c r="O1393" t="s">
        <v>645</v>
      </c>
      <c r="P1393" s="428">
        <v>-3.1789999999999998</v>
      </c>
      <c r="Q1393">
        <v>12708239</v>
      </c>
      <c r="R1393" t="s">
        <v>654</v>
      </c>
      <c r="S1393" t="s">
        <v>825</v>
      </c>
      <c r="T1393" t="s">
        <v>1762</v>
      </c>
    </row>
    <row r="1394" spans="1:20" x14ac:dyDescent="0.25">
      <c r="A1394" t="s">
        <v>637</v>
      </c>
      <c r="B1394" t="s">
        <v>662</v>
      </c>
      <c r="C1394" t="s">
        <v>639</v>
      </c>
      <c r="D1394" t="s">
        <v>718</v>
      </c>
      <c r="E1394" t="s">
        <v>652</v>
      </c>
      <c r="F1394">
        <v>528004120010</v>
      </c>
      <c r="G1394" t="s">
        <v>653</v>
      </c>
      <c r="H1394">
        <v>583593</v>
      </c>
      <c r="I1394" t="s">
        <v>176</v>
      </c>
      <c r="J1394">
        <v>202204</v>
      </c>
      <c r="K1394">
        <v>44674</v>
      </c>
      <c r="L1394" t="s">
        <v>644</v>
      </c>
      <c r="M1394">
        <v>18527.59</v>
      </c>
      <c r="N1394">
        <v>31.46</v>
      </c>
      <c r="O1394" t="s">
        <v>645</v>
      </c>
      <c r="P1394" s="428">
        <v>28.248999999999999</v>
      </c>
      <c r="Q1394">
        <v>12708239</v>
      </c>
      <c r="R1394" t="s">
        <v>654</v>
      </c>
      <c r="S1394" t="s">
        <v>825</v>
      </c>
      <c r="T1394" t="s">
        <v>1763</v>
      </c>
    </row>
    <row r="1395" spans="1:20" x14ac:dyDescent="0.25">
      <c r="A1395" t="s">
        <v>637</v>
      </c>
      <c r="B1395" t="s">
        <v>662</v>
      </c>
      <c r="C1395" t="s">
        <v>639</v>
      </c>
      <c r="D1395" t="s">
        <v>718</v>
      </c>
      <c r="E1395" t="s">
        <v>652</v>
      </c>
      <c r="F1395">
        <v>528004120010</v>
      </c>
      <c r="G1395" t="s">
        <v>653</v>
      </c>
      <c r="H1395">
        <v>583593</v>
      </c>
      <c r="I1395" t="s">
        <v>176</v>
      </c>
      <c r="J1395">
        <v>202204</v>
      </c>
      <c r="K1395">
        <v>44674</v>
      </c>
      <c r="L1395" t="s">
        <v>644</v>
      </c>
      <c r="M1395">
        <v>-18527.59</v>
      </c>
      <c r="N1395">
        <v>-31.46</v>
      </c>
      <c r="O1395" t="s">
        <v>645</v>
      </c>
      <c r="P1395" s="428">
        <v>-28.248999999999999</v>
      </c>
      <c r="Q1395">
        <v>12708239</v>
      </c>
      <c r="R1395" t="s">
        <v>654</v>
      </c>
      <c r="S1395" t="s">
        <v>825</v>
      </c>
      <c r="T1395" t="s">
        <v>1764</v>
      </c>
    </row>
    <row r="1396" spans="1:20" x14ac:dyDescent="0.25">
      <c r="A1396" t="s">
        <v>637</v>
      </c>
      <c r="B1396" t="s">
        <v>828</v>
      </c>
      <c r="C1396" t="s">
        <v>639</v>
      </c>
      <c r="D1396" t="s">
        <v>651</v>
      </c>
      <c r="E1396" t="s">
        <v>652</v>
      </c>
      <c r="F1396">
        <v>528004120010</v>
      </c>
      <c r="G1396" t="s">
        <v>653</v>
      </c>
      <c r="H1396">
        <v>583590</v>
      </c>
      <c r="I1396" t="s">
        <v>170</v>
      </c>
      <c r="J1396">
        <v>202204</v>
      </c>
      <c r="K1396">
        <v>44676</v>
      </c>
      <c r="L1396" t="s">
        <v>727</v>
      </c>
      <c r="M1396">
        <v>-264.67</v>
      </c>
      <c r="N1396">
        <v>-264.67</v>
      </c>
      <c r="O1396" t="s">
        <v>645</v>
      </c>
      <c r="P1396" s="428">
        <v>-237.65600000000001</v>
      </c>
      <c r="Q1396">
        <v>12708239</v>
      </c>
      <c r="R1396" t="s">
        <v>654</v>
      </c>
      <c r="S1396" t="s">
        <v>655</v>
      </c>
      <c r="T1396" t="s">
        <v>1766</v>
      </c>
    </row>
    <row r="1397" spans="1:20" x14ac:dyDescent="0.25">
      <c r="A1397" t="s">
        <v>637</v>
      </c>
      <c r="B1397" t="s">
        <v>828</v>
      </c>
      <c r="C1397" t="s">
        <v>639</v>
      </c>
      <c r="D1397" t="s">
        <v>651</v>
      </c>
      <c r="E1397" t="s">
        <v>652</v>
      </c>
      <c r="F1397">
        <v>528004120010</v>
      </c>
      <c r="G1397" t="s">
        <v>653</v>
      </c>
      <c r="H1397">
        <v>583590</v>
      </c>
      <c r="I1397" t="s">
        <v>170</v>
      </c>
      <c r="J1397">
        <v>202204</v>
      </c>
      <c r="K1397">
        <v>44676</v>
      </c>
      <c r="L1397" t="s">
        <v>727</v>
      </c>
      <c r="M1397">
        <v>-132.33000000000001</v>
      </c>
      <c r="N1397">
        <v>-132.33000000000001</v>
      </c>
      <c r="O1397" t="s">
        <v>645</v>
      </c>
      <c r="P1397" s="428">
        <v>-118.82299999999999</v>
      </c>
      <c r="Q1397">
        <v>12708239</v>
      </c>
      <c r="R1397" t="s">
        <v>654</v>
      </c>
      <c r="S1397" t="s">
        <v>655</v>
      </c>
      <c r="T1397" t="s">
        <v>1765</v>
      </c>
    </row>
    <row r="1398" spans="1:20" x14ac:dyDescent="0.25">
      <c r="A1398" t="s">
        <v>637</v>
      </c>
      <c r="B1398" t="s">
        <v>736</v>
      </c>
      <c r="C1398" t="s">
        <v>639</v>
      </c>
      <c r="D1398" t="s">
        <v>640</v>
      </c>
      <c r="E1398" t="s">
        <v>673</v>
      </c>
      <c r="F1398">
        <v>528004120002</v>
      </c>
      <c r="G1398" t="s">
        <v>642</v>
      </c>
      <c r="H1398">
        <v>583148</v>
      </c>
      <c r="I1398" t="s">
        <v>699</v>
      </c>
      <c r="J1398">
        <v>202204</v>
      </c>
      <c r="K1398">
        <v>44676</v>
      </c>
      <c r="L1398" t="s">
        <v>644</v>
      </c>
      <c r="M1398">
        <v>-102955.84</v>
      </c>
      <c r="N1398">
        <v>-174.8</v>
      </c>
      <c r="O1398" t="s">
        <v>645</v>
      </c>
      <c r="P1398" s="428">
        <v>-156.959</v>
      </c>
      <c r="Q1398">
        <v>12704618</v>
      </c>
      <c r="R1398" t="s">
        <v>646</v>
      </c>
      <c r="S1398">
        <v>2029740</v>
      </c>
      <c r="T1398" t="s">
        <v>1816</v>
      </c>
    </row>
    <row r="1399" spans="1:20" x14ac:dyDescent="0.25">
      <c r="A1399" t="s">
        <v>637</v>
      </c>
      <c r="B1399" t="s">
        <v>736</v>
      </c>
      <c r="C1399" t="s">
        <v>639</v>
      </c>
      <c r="D1399" t="s">
        <v>640</v>
      </c>
      <c r="E1399" t="s">
        <v>708</v>
      </c>
      <c r="F1399">
        <v>528004120002</v>
      </c>
      <c r="G1399" t="s">
        <v>642</v>
      </c>
      <c r="H1399">
        <v>583155</v>
      </c>
      <c r="I1399" t="s">
        <v>45</v>
      </c>
      <c r="J1399">
        <v>202204</v>
      </c>
      <c r="K1399">
        <v>44676</v>
      </c>
      <c r="L1399" t="s">
        <v>644</v>
      </c>
      <c r="M1399">
        <v>4607.1400000000003</v>
      </c>
      <c r="N1399">
        <v>7.82</v>
      </c>
      <c r="O1399" t="s">
        <v>645</v>
      </c>
      <c r="P1399" s="428">
        <v>7.0220000000000002</v>
      </c>
      <c r="Q1399">
        <v>12704618</v>
      </c>
      <c r="R1399" t="s">
        <v>646</v>
      </c>
      <c r="S1399">
        <v>8540039</v>
      </c>
      <c r="T1399" t="s">
        <v>1839</v>
      </c>
    </row>
    <row r="1400" spans="1:20" x14ac:dyDescent="0.25">
      <c r="A1400" t="s">
        <v>637</v>
      </c>
      <c r="B1400" t="s">
        <v>736</v>
      </c>
      <c r="C1400" t="s">
        <v>639</v>
      </c>
      <c r="D1400" t="s">
        <v>640</v>
      </c>
      <c r="E1400" t="s">
        <v>708</v>
      </c>
      <c r="F1400">
        <v>528004120002</v>
      </c>
      <c r="G1400" t="s">
        <v>642</v>
      </c>
      <c r="H1400">
        <v>583155</v>
      </c>
      <c r="I1400" t="s">
        <v>45</v>
      </c>
      <c r="J1400">
        <v>202204</v>
      </c>
      <c r="K1400">
        <v>44676</v>
      </c>
      <c r="L1400" t="s">
        <v>644</v>
      </c>
      <c r="M1400">
        <v>-4607.1400000000003</v>
      </c>
      <c r="N1400">
        <v>-7.82</v>
      </c>
      <c r="O1400" t="s">
        <v>645</v>
      </c>
      <c r="P1400" s="428">
        <v>-7.0220000000000002</v>
      </c>
      <c r="Q1400">
        <v>12704618</v>
      </c>
      <c r="R1400" t="s">
        <v>646</v>
      </c>
      <c r="S1400">
        <v>8540039</v>
      </c>
      <c r="T1400" t="s">
        <v>1838</v>
      </c>
    </row>
    <row r="1401" spans="1:20" x14ac:dyDescent="0.25">
      <c r="A1401" t="s">
        <v>637</v>
      </c>
      <c r="B1401" t="s">
        <v>736</v>
      </c>
      <c r="C1401" t="s">
        <v>639</v>
      </c>
      <c r="D1401" t="s">
        <v>640</v>
      </c>
      <c r="E1401" t="s">
        <v>673</v>
      </c>
      <c r="F1401">
        <v>528004120002</v>
      </c>
      <c r="G1401" t="s">
        <v>642</v>
      </c>
      <c r="H1401">
        <v>583146</v>
      </c>
      <c r="I1401" t="s">
        <v>683</v>
      </c>
      <c r="J1401">
        <v>202204</v>
      </c>
      <c r="K1401">
        <v>44676</v>
      </c>
      <c r="L1401" t="s">
        <v>644</v>
      </c>
      <c r="M1401">
        <v>-7256.25</v>
      </c>
      <c r="N1401">
        <v>-12.32</v>
      </c>
      <c r="O1401" t="s">
        <v>645</v>
      </c>
      <c r="P1401" s="428">
        <v>-11.063000000000001</v>
      </c>
      <c r="Q1401">
        <v>12704618</v>
      </c>
      <c r="R1401" t="s">
        <v>646</v>
      </c>
      <c r="S1401">
        <v>8540353</v>
      </c>
      <c r="T1401" t="s">
        <v>1817</v>
      </c>
    </row>
    <row r="1402" spans="1:20" x14ac:dyDescent="0.25">
      <c r="A1402" t="s">
        <v>637</v>
      </c>
      <c r="B1402" t="s">
        <v>736</v>
      </c>
      <c r="C1402" t="s">
        <v>639</v>
      </c>
      <c r="D1402" t="s">
        <v>640</v>
      </c>
      <c r="E1402" t="s">
        <v>678</v>
      </c>
      <c r="F1402">
        <v>528004120002</v>
      </c>
      <c r="G1402" t="s">
        <v>642</v>
      </c>
      <c r="H1402">
        <v>856782</v>
      </c>
      <c r="I1402" t="s">
        <v>477</v>
      </c>
      <c r="J1402">
        <v>202204</v>
      </c>
      <c r="K1402">
        <v>44676</v>
      </c>
      <c r="L1402" t="s">
        <v>644</v>
      </c>
      <c r="M1402">
        <v>-4837.5</v>
      </c>
      <c r="N1402">
        <v>-8.2100000000000009</v>
      </c>
      <c r="O1402" t="s">
        <v>645</v>
      </c>
      <c r="P1402" s="428">
        <v>-7.3719999999999999</v>
      </c>
      <c r="Q1402">
        <v>12704618</v>
      </c>
      <c r="R1402" t="s">
        <v>646</v>
      </c>
      <c r="S1402">
        <v>2017279</v>
      </c>
      <c r="T1402" t="s">
        <v>1771</v>
      </c>
    </row>
    <row r="1403" spans="1:20" x14ac:dyDescent="0.25">
      <c r="A1403" t="s">
        <v>637</v>
      </c>
      <c r="B1403" t="s">
        <v>736</v>
      </c>
      <c r="C1403" t="s">
        <v>639</v>
      </c>
      <c r="D1403" t="s">
        <v>640</v>
      </c>
      <c r="E1403" t="s">
        <v>673</v>
      </c>
      <c r="F1403">
        <v>528004120002</v>
      </c>
      <c r="G1403" t="s">
        <v>642</v>
      </c>
      <c r="H1403">
        <v>583148</v>
      </c>
      <c r="I1403" t="s">
        <v>699</v>
      </c>
      <c r="J1403">
        <v>202204</v>
      </c>
      <c r="K1403">
        <v>44676</v>
      </c>
      <c r="L1403" t="s">
        <v>644</v>
      </c>
      <c r="M1403">
        <v>102955.84</v>
      </c>
      <c r="N1403">
        <v>174.8</v>
      </c>
      <c r="O1403" t="s">
        <v>645</v>
      </c>
      <c r="P1403" s="428">
        <v>156.959</v>
      </c>
      <c r="Q1403">
        <v>12704618</v>
      </c>
      <c r="R1403" t="s">
        <v>646</v>
      </c>
      <c r="S1403">
        <v>2029740</v>
      </c>
      <c r="T1403" t="s">
        <v>1771</v>
      </c>
    </row>
    <row r="1404" spans="1:20" x14ac:dyDescent="0.25">
      <c r="A1404" t="s">
        <v>637</v>
      </c>
      <c r="B1404" t="s">
        <v>736</v>
      </c>
      <c r="C1404" t="s">
        <v>639</v>
      </c>
      <c r="D1404" t="s">
        <v>640</v>
      </c>
      <c r="E1404" t="s">
        <v>673</v>
      </c>
      <c r="F1404">
        <v>528004120002</v>
      </c>
      <c r="G1404" t="s">
        <v>642</v>
      </c>
      <c r="H1404">
        <v>583148</v>
      </c>
      <c r="I1404" t="s">
        <v>699</v>
      </c>
      <c r="J1404">
        <v>202204</v>
      </c>
      <c r="K1404">
        <v>44676</v>
      </c>
      <c r="L1404" t="s">
        <v>644</v>
      </c>
      <c r="M1404">
        <v>6829.41</v>
      </c>
      <c r="N1404">
        <v>11.59</v>
      </c>
      <c r="O1404" t="s">
        <v>645</v>
      </c>
      <c r="P1404" s="428">
        <v>10.407</v>
      </c>
      <c r="Q1404">
        <v>12704618</v>
      </c>
      <c r="R1404" t="s">
        <v>646</v>
      </c>
      <c r="S1404">
        <v>2012905</v>
      </c>
      <c r="T1404" t="s">
        <v>1771</v>
      </c>
    </row>
    <row r="1405" spans="1:20" x14ac:dyDescent="0.25">
      <c r="A1405" t="s">
        <v>637</v>
      </c>
      <c r="B1405" t="s">
        <v>736</v>
      </c>
      <c r="C1405" t="s">
        <v>639</v>
      </c>
      <c r="D1405" t="s">
        <v>640</v>
      </c>
      <c r="E1405" t="s">
        <v>673</v>
      </c>
      <c r="F1405">
        <v>528004120002</v>
      </c>
      <c r="G1405" t="s">
        <v>642</v>
      </c>
      <c r="H1405">
        <v>583148</v>
      </c>
      <c r="I1405" t="s">
        <v>699</v>
      </c>
      <c r="J1405">
        <v>202204</v>
      </c>
      <c r="K1405">
        <v>44676</v>
      </c>
      <c r="L1405" t="s">
        <v>644</v>
      </c>
      <c r="M1405">
        <v>-6961.68</v>
      </c>
      <c r="N1405">
        <v>-11.82</v>
      </c>
      <c r="O1405" t="s">
        <v>645</v>
      </c>
      <c r="P1405" s="428">
        <v>-10.614000000000001</v>
      </c>
      <c r="Q1405">
        <v>12704618</v>
      </c>
      <c r="R1405" t="s">
        <v>646</v>
      </c>
      <c r="S1405">
        <v>8540206</v>
      </c>
      <c r="T1405" t="s">
        <v>1823</v>
      </c>
    </row>
    <row r="1406" spans="1:20" x14ac:dyDescent="0.25">
      <c r="A1406" t="s">
        <v>637</v>
      </c>
      <c r="B1406" t="s">
        <v>736</v>
      </c>
      <c r="C1406" t="s">
        <v>639</v>
      </c>
      <c r="D1406" t="s">
        <v>640</v>
      </c>
      <c r="E1406" t="s">
        <v>686</v>
      </c>
      <c r="F1406">
        <v>528004120002</v>
      </c>
      <c r="G1406" t="s">
        <v>642</v>
      </c>
      <c r="H1406">
        <v>583153</v>
      </c>
      <c r="I1406" t="s">
        <v>722</v>
      </c>
      <c r="J1406">
        <v>202204</v>
      </c>
      <c r="K1406">
        <v>44676</v>
      </c>
      <c r="L1406" t="s">
        <v>644</v>
      </c>
      <c r="M1406">
        <v>-6961.9</v>
      </c>
      <c r="N1406">
        <v>-11.82</v>
      </c>
      <c r="O1406" t="s">
        <v>645</v>
      </c>
      <c r="P1406" s="428">
        <v>-10.614000000000001</v>
      </c>
      <c r="Q1406">
        <v>12704618</v>
      </c>
      <c r="R1406" t="s">
        <v>646</v>
      </c>
      <c r="S1406">
        <v>8540401</v>
      </c>
      <c r="T1406" t="s">
        <v>1825</v>
      </c>
    </row>
    <row r="1407" spans="1:20" x14ac:dyDescent="0.25">
      <c r="A1407" t="s">
        <v>637</v>
      </c>
      <c r="B1407" t="s">
        <v>736</v>
      </c>
      <c r="C1407" t="s">
        <v>639</v>
      </c>
      <c r="D1407" t="s">
        <v>640</v>
      </c>
      <c r="E1407" t="s">
        <v>673</v>
      </c>
      <c r="F1407">
        <v>528004120002</v>
      </c>
      <c r="G1407" t="s">
        <v>642</v>
      </c>
      <c r="H1407">
        <v>583148</v>
      </c>
      <c r="I1407" t="s">
        <v>699</v>
      </c>
      <c r="J1407">
        <v>202204</v>
      </c>
      <c r="K1407">
        <v>44676</v>
      </c>
      <c r="L1407" t="s">
        <v>644</v>
      </c>
      <c r="M1407">
        <v>-6961.68</v>
      </c>
      <c r="N1407">
        <v>-11.82</v>
      </c>
      <c r="O1407" t="s">
        <v>645</v>
      </c>
      <c r="P1407" s="428">
        <v>-10.614000000000001</v>
      </c>
      <c r="Q1407">
        <v>12704618</v>
      </c>
      <c r="R1407" t="s">
        <v>646</v>
      </c>
      <c r="S1407">
        <v>8540206</v>
      </c>
      <c r="T1407" t="s">
        <v>1771</v>
      </c>
    </row>
    <row r="1408" spans="1:20" x14ac:dyDescent="0.25">
      <c r="A1408" t="s">
        <v>637</v>
      </c>
      <c r="B1408" t="s">
        <v>736</v>
      </c>
      <c r="C1408" t="s">
        <v>639</v>
      </c>
      <c r="D1408" t="s">
        <v>640</v>
      </c>
      <c r="E1408" t="s">
        <v>673</v>
      </c>
      <c r="F1408">
        <v>528004120002</v>
      </c>
      <c r="G1408" t="s">
        <v>642</v>
      </c>
      <c r="H1408">
        <v>583148</v>
      </c>
      <c r="I1408" t="s">
        <v>699</v>
      </c>
      <c r="J1408">
        <v>202204</v>
      </c>
      <c r="K1408">
        <v>44676</v>
      </c>
      <c r="L1408" t="s">
        <v>644</v>
      </c>
      <c r="M1408">
        <v>-7233.64</v>
      </c>
      <c r="N1408">
        <v>-12.28</v>
      </c>
      <c r="O1408" t="s">
        <v>645</v>
      </c>
      <c r="P1408" s="428">
        <v>-11.026999999999999</v>
      </c>
      <c r="Q1408">
        <v>12704618</v>
      </c>
      <c r="R1408" t="s">
        <v>646</v>
      </c>
      <c r="S1408">
        <v>2013058</v>
      </c>
      <c r="T1408" t="s">
        <v>1827</v>
      </c>
    </row>
    <row r="1409" spans="1:20" x14ac:dyDescent="0.25">
      <c r="A1409" t="s">
        <v>637</v>
      </c>
      <c r="B1409" t="s">
        <v>736</v>
      </c>
      <c r="C1409" t="s">
        <v>639</v>
      </c>
      <c r="D1409" t="s">
        <v>640</v>
      </c>
      <c r="E1409" t="s">
        <v>641</v>
      </c>
      <c r="F1409">
        <v>528004120002</v>
      </c>
      <c r="G1409" t="s">
        <v>642</v>
      </c>
      <c r="H1409">
        <v>583147</v>
      </c>
      <c r="I1409" t="s">
        <v>41</v>
      </c>
      <c r="J1409">
        <v>202204</v>
      </c>
      <c r="K1409">
        <v>44676</v>
      </c>
      <c r="L1409" t="s">
        <v>644</v>
      </c>
      <c r="M1409">
        <v>5165.42</v>
      </c>
      <c r="N1409">
        <v>8.77</v>
      </c>
      <c r="O1409" t="s">
        <v>645</v>
      </c>
      <c r="P1409" s="428">
        <v>7.875</v>
      </c>
      <c r="Q1409">
        <v>12704618</v>
      </c>
      <c r="R1409" t="s">
        <v>646</v>
      </c>
      <c r="S1409">
        <v>2049729</v>
      </c>
      <c r="T1409" t="s">
        <v>1771</v>
      </c>
    </row>
    <row r="1410" spans="1:20" x14ac:dyDescent="0.25">
      <c r="A1410" t="s">
        <v>637</v>
      </c>
      <c r="B1410" t="s">
        <v>736</v>
      </c>
      <c r="C1410" t="s">
        <v>639</v>
      </c>
      <c r="D1410" t="s">
        <v>640</v>
      </c>
      <c r="E1410" t="s">
        <v>641</v>
      </c>
      <c r="F1410">
        <v>528004120002</v>
      </c>
      <c r="G1410" t="s">
        <v>642</v>
      </c>
      <c r="H1410">
        <v>583147</v>
      </c>
      <c r="I1410" t="s">
        <v>41</v>
      </c>
      <c r="J1410">
        <v>202204</v>
      </c>
      <c r="K1410">
        <v>44676</v>
      </c>
      <c r="L1410" t="s">
        <v>644</v>
      </c>
      <c r="M1410">
        <v>-5165.42</v>
      </c>
      <c r="N1410">
        <v>-8.77</v>
      </c>
      <c r="O1410" t="s">
        <v>645</v>
      </c>
      <c r="P1410" s="428">
        <v>-7.875</v>
      </c>
      <c r="Q1410">
        <v>12704618</v>
      </c>
      <c r="R1410" t="s">
        <v>646</v>
      </c>
      <c r="S1410">
        <v>2049729</v>
      </c>
      <c r="T1410" t="s">
        <v>1840</v>
      </c>
    </row>
    <row r="1411" spans="1:20" x14ac:dyDescent="0.25">
      <c r="A1411" t="s">
        <v>637</v>
      </c>
      <c r="B1411" t="s">
        <v>736</v>
      </c>
      <c r="C1411" t="s">
        <v>639</v>
      </c>
      <c r="D1411" t="s">
        <v>640</v>
      </c>
      <c r="E1411" t="s">
        <v>667</v>
      </c>
      <c r="F1411">
        <v>528004120002</v>
      </c>
      <c r="G1411" t="s">
        <v>642</v>
      </c>
      <c r="H1411">
        <v>583149</v>
      </c>
      <c r="I1411" t="s">
        <v>680</v>
      </c>
      <c r="J1411">
        <v>202204</v>
      </c>
      <c r="K1411">
        <v>44676</v>
      </c>
      <c r="L1411" t="s">
        <v>644</v>
      </c>
      <c r="M1411">
        <v>30532.54</v>
      </c>
      <c r="N1411">
        <v>51.84</v>
      </c>
      <c r="O1411" t="s">
        <v>645</v>
      </c>
      <c r="P1411" s="428">
        <v>46.548999999999999</v>
      </c>
      <c r="Q1411">
        <v>12704618</v>
      </c>
      <c r="R1411" t="s">
        <v>646</v>
      </c>
      <c r="S1411">
        <v>8540392</v>
      </c>
      <c r="T1411" t="s">
        <v>1818</v>
      </c>
    </row>
    <row r="1412" spans="1:20" x14ac:dyDescent="0.25">
      <c r="A1412" t="s">
        <v>637</v>
      </c>
      <c r="B1412" t="s">
        <v>736</v>
      </c>
      <c r="C1412" t="s">
        <v>639</v>
      </c>
      <c r="D1412" t="s">
        <v>640</v>
      </c>
      <c r="E1412" t="s">
        <v>708</v>
      </c>
      <c r="F1412">
        <v>528004120002</v>
      </c>
      <c r="G1412" t="s">
        <v>642</v>
      </c>
      <c r="H1412">
        <v>583155</v>
      </c>
      <c r="I1412" t="s">
        <v>45</v>
      </c>
      <c r="J1412">
        <v>202204</v>
      </c>
      <c r="K1412">
        <v>44676</v>
      </c>
      <c r="L1412" t="s">
        <v>644</v>
      </c>
      <c r="M1412">
        <v>4607.1400000000003</v>
      </c>
      <c r="N1412">
        <v>7.82</v>
      </c>
      <c r="O1412" t="s">
        <v>645</v>
      </c>
      <c r="P1412" s="428">
        <v>7.0220000000000002</v>
      </c>
      <c r="Q1412">
        <v>12704618</v>
      </c>
      <c r="R1412" t="s">
        <v>646</v>
      </c>
      <c r="S1412">
        <v>8540039</v>
      </c>
      <c r="T1412" t="s">
        <v>1771</v>
      </c>
    </row>
    <row r="1413" spans="1:20" x14ac:dyDescent="0.25">
      <c r="A1413" t="s">
        <v>637</v>
      </c>
      <c r="B1413" t="s">
        <v>736</v>
      </c>
      <c r="C1413" t="s">
        <v>639</v>
      </c>
      <c r="D1413" t="s">
        <v>640</v>
      </c>
      <c r="E1413" t="s">
        <v>673</v>
      </c>
      <c r="F1413">
        <v>528004120002</v>
      </c>
      <c r="G1413" t="s">
        <v>642</v>
      </c>
      <c r="H1413">
        <v>583146</v>
      </c>
      <c r="I1413" t="s">
        <v>683</v>
      </c>
      <c r="J1413">
        <v>202204</v>
      </c>
      <c r="K1413">
        <v>44676</v>
      </c>
      <c r="L1413" t="s">
        <v>644</v>
      </c>
      <c r="M1413">
        <v>7256.25</v>
      </c>
      <c r="N1413">
        <v>12.32</v>
      </c>
      <c r="O1413" t="s">
        <v>645</v>
      </c>
      <c r="P1413" s="428">
        <v>11.063000000000001</v>
      </c>
      <c r="Q1413">
        <v>12704618</v>
      </c>
      <c r="R1413" t="s">
        <v>646</v>
      </c>
      <c r="S1413">
        <v>8540353</v>
      </c>
      <c r="T1413" t="s">
        <v>1819</v>
      </c>
    </row>
    <row r="1414" spans="1:20" x14ac:dyDescent="0.25">
      <c r="A1414" t="s">
        <v>637</v>
      </c>
      <c r="B1414" t="s">
        <v>736</v>
      </c>
      <c r="C1414" t="s">
        <v>639</v>
      </c>
      <c r="D1414" t="s">
        <v>640</v>
      </c>
      <c r="E1414" t="s">
        <v>667</v>
      </c>
      <c r="F1414">
        <v>528004120002</v>
      </c>
      <c r="G1414" t="s">
        <v>642</v>
      </c>
      <c r="H1414">
        <v>583149</v>
      </c>
      <c r="I1414" t="s">
        <v>680</v>
      </c>
      <c r="J1414">
        <v>202204</v>
      </c>
      <c r="K1414">
        <v>44676</v>
      </c>
      <c r="L1414" t="s">
        <v>644</v>
      </c>
      <c r="M1414">
        <v>30532.54</v>
      </c>
      <c r="N1414">
        <v>51.84</v>
      </c>
      <c r="O1414" t="s">
        <v>645</v>
      </c>
      <c r="P1414" s="428">
        <v>46.548999999999999</v>
      </c>
      <c r="Q1414">
        <v>12704618</v>
      </c>
      <c r="R1414" t="s">
        <v>646</v>
      </c>
      <c r="S1414">
        <v>8540392</v>
      </c>
      <c r="T1414" t="s">
        <v>1771</v>
      </c>
    </row>
    <row r="1415" spans="1:20" x14ac:dyDescent="0.25">
      <c r="A1415" t="s">
        <v>637</v>
      </c>
      <c r="B1415" t="s">
        <v>736</v>
      </c>
      <c r="C1415" t="s">
        <v>639</v>
      </c>
      <c r="D1415" t="s">
        <v>640</v>
      </c>
      <c r="E1415" t="s">
        <v>673</v>
      </c>
      <c r="F1415">
        <v>528004120002</v>
      </c>
      <c r="G1415" t="s">
        <v>642</v>
      </c>
      <c r="H1415">
        <v>583148</v>
      </c>
      <c r="I1415" t="s">
        <v>699</v>
      </c>
      <c r="J1415">
        <v>202204</v>
      </c>
      <c r="K1415">
        <v>44676</v>
      </c>
      <c r="L1415" t="s">
        <v>644</v>
      </c>
      <c r="M1415">
        <v>6961.68</v>
      </c>
      <c r="N1415">
        <v>11.82</v>
      </c>
      <c r="O1415" t="s">
        <v>645</v>
      </c>
      <c r="P1415" s="428">
        <v>10.614000000000001</v>
      </c>
      <c r="Q1415">
        <v>12704618</v>
      </c>
      <c r="R1415" t="s">
        <v>646</v>
      </c>
      <c r="S1415">
        <v>8540206</v>
      </c>
      <c r="T1415" t="s">
        <v>1836</v>
      </c>
    </row>
    <row r="1416" spans="1:20" x14ac:dyDescent="0.25">
      <c r="A1416" t="s">
        <v>637</v>
      </c>
      <c r="B1416" t="s">
        <v>736</v>
      </c>
      <c r="C1416" t="s">
        <v>639</v>
      </c>
      <c r="D1416" t="s">
        <v>640</v>
      </c>
      <c r="E1416" t="s">
        <v>667</v>
      </c>
      <c r="F1416">
        <v>528004120002</v>
      </c>
      <c r="G1416" t="s">
        <v>642</v>
      </c>
      <c r="H1416">
        <v>583149</v>
      </c>
      <c r="I1416" t="s">
        <v>680</v>
      </c>
      <c r="J1416">
        <v>202204</v>
      </c>
      <c r="K1416">
        <v>44676</v>
      </c>
      <c r="L1416" t="s">
        <v>644</v>
      </c>
      <c r="M1416">
        <v>-30532.54</v>
      </c>
      <c r="N1416">
        <v>-51.84</v>
      </c>
      <c r="O1416" t="s">
        <v>645</v>
      </c>
      <c r="P1416" s="428">
        <v>-46.548999999999999</v>
      </c>
      <c r="Q1416">
        <v>12704618</v>
      </c>
      <c r="R1416" t="s">
        <v>646</v>
      </c>
      <c r="S1416">
        <v>8540392</v>
      </c>
      <c r="T1416" t="s">
        <v>1771</v>
      </c>
    </row>
    <row r="1417" spans="1:20" x14ac:dyDescent="0.25">
      <c r="A1417" t="s">
        <v>637</v>
      </c>
      <c r="B1417" t="s">
        <v>736</v>
      </c>
      <c r="C1417" t="s">
        <v>639</v>
      </c>
      <c r="D1417" t="s">
        <v>640</v>
      </c>
      <c r="E1417" t="s">
        <v>686</v>
      </c>
      <c r="F1417">
        <v>528004120002</v>
      </c>
      <c r="G1417" t="s">
        <v>642</v>
      </c>
      <c r="H1417">
        <v>583153</v>
      </c>
      <c r="I1417" t="s">
        <v>722</v>
      </c>
      <c r="J1417">
        <v>202204</v>
      </c>
      <c r="K1417">
        <v>44676</v>
      </c>
      <c r="L1417" t="s">
        <v>644</v>
      </c>
      <c r="M1417">
        <v>6961.9</v>
      </c>
      <c r="N1417">
        <v>11.82</v>
      </c>
      <c r="O1417" t="s">
        <v>645</v>
      </c>
      <c r="P1417" s="428">
        <v>10.614000000000001</v>
      </c>
      <c r="Q1417">
        <v>12704618</v>
      </c>
      <c r="R1417" t="s">
        <v>646</v>
      </c>
      <c r="S1417">
        <v>8540401</v>
      </c>
      <c r="T1417" t="s">
        <v>1822</v>
      </c>
    </row>
    <row r="1418" spans="1:20" x14ac:dyDescent="0.25">
      <c r="A1418" t="s">
        <v>637</v>
      </c>
      <c r="B1418" t="s">
        <v>736</v>
      </c>
      <c r="C1418" t="s">
        <v>639</v>
      </c>
      <c r="D1418" t="s">
        <v>640</v>
      </c>
      <c r="E1418" t="s">
        <v>673</v>
      </c>
      <c r="F1418">
        <v>528004120002</v>
      </c>
      <c r="G1418" t="s">
        <v>642</v>
      </c>
      <c r="H1418">
        <v>583148</v>
      </c>
      <c r="I1418" t="s">
        <v>699</v>
      </c>
      <c r="J1418">
        <v>202204</v>
      </c>
      <c r="K1418">
        <v>44676</v>
      </c>
      <c r="L1418" t="s">
        <v>644</v>
      </c>
      <c r="M1418">
        <v>7233.64</v>
      </c>
      <c r="N1418">
        <v>12.28</v>
      </c>
      <c r="O1418" t="s">
        <v>645</v>
      </c>
      <c r="P1418" s="428">
        <v>11.026999999999999</v>
      </c>
      <c r="Q1418">
        <v>12704618</v>
      </c>
      <c r="R1418" t="s">
        <v>646</v>
      </c>
      <c r="S1418">
        <v>2013058</v>
      </c>
      <c r="T1418" t="s">
        <v>1835</v>
      </c>
    </row>
    <row r="1419" spans="1:20" x14ac:dyDescent="0.25">
      <c r="A1419" t="s">
        <v>637</v>
      </c>
      <c r="B1419" t="s">
        <v>736</v>
      </c>
      <c r="C1419" t="s">
        <v>639</v>
      </c>
      <c r="D1419" t="s">
        <v>640</v>
      </c>
      <c r="E1419" t="s">
        <v>667</v>
      </c>
      <c r="F1419">
        <v>528004120002</v>
      </c>
      <c r="G1419" t="s">
        <v>642</v>
      </c>
      <c r="H1419">
        <v>583149</v>
      </c>
      <c r="I1419" t="s">
        <v>680</v>
      </c>
      <c r="J1419">
        <v>202204</v>
      </c>
      <c r="K1419">
        <v>44676</v>
      </c>
      <c r="L1419" t="s">
        <v>644</v>
      </c>
      <c r="M1419">
        <v>30532.54</v>
      </c>
      <c r="N1419">
        <v>51.84</v>
      </c>
      <c r="O1419" t="s">
        <v>645</v>
      </c>
      <c r="P1419" s="428">
        <v>46.548999999999999</v>
      </c>
      <c r="Q1419">
        <v>12704618</v>
      </c>
      <c r="R1419" t="s">
        <v>646</v>
      </c>
      <c r="S1419">
        <v>8540392</v>
      </c>
      <c r="T1419" t="s">
        <v>1818</v>
      </c>
    </row>
    <row r="1420" spans="1:20" x14ac:dyDescent="0.25">
      <c r="A1420" t="s">
        <v>637</v>
      </c>
      <c r="B1420" t="s">
        <v>736</v>
      </c>
      <c r="C1420" t="s">
        <v>639</v>
      </c>
      <c r="D1420" t="s">
        <v>640</v>
      </c>
      <c r="E1420" t="s">
        <v>686</v>
      </c>
      <c r="F1420">
        <v>528004120002</v>
      </c>
      <c r="G1420" t="s">
        <v>642</v>
      </c>
      <c r="H1420">
        <v>583150</v>
      </c>
      <c r="I1420" t="s">
        <v>687</v>
      </c>
      <c r="J1420">
        <v>202204</v>
      </c>
      <c r="K1420">
        <v>44676</v>
      </c>
      <c r="L1420" t="s">
        <v>644</v>
      </c>
      <c r="M1420">
        <v>8062.5</v>
      </c>
      <c r="N1420">
        <v>13.69</v>
      </c>
      <c r="O1420" t="s">
        <v>645</v>
      </c>
      <c r="P1420" s="428">
        <v>12.292999999999999</v>
      </c>
      <c r="Q1420">
        <v>12704618</v>
      </c>
      <c r="R1420" t="s">
        <v>646</v>
      </c>
      <c r="S1420">
        <v>2011105</v>
      </c>
      <c r="T1420" t="s">
        <v>1831</v>
      </c>
    </row>
    <row r="1421" spans="1:20" x14ac:dyDescent="0.25">
      <c r="A1421" t="s">
        <v>637</v>
      </c>
      <c r="B1421" t="s">
        <v>736</v>
      </c>
      <c r="C1421" t="s">
        <v>639</v>
      </c>
      <c r="D1421" t="s">
        <v>640</v>
      </c>
      <c r="E1421" t="s">
        <v>673</v>
      </c>
      <c r="F1421">
        <v>528004120002</v>
      </c>
      <c r="G1421" t="s">
        <v>642</v>
      </c>
      <c r="H1421">
        <v>583146</v>
      </c>
      <c r="I1421" t="s">
        <v>683</v>
      </c>
      <c r="J1421">
        <v>202204</v>
      </c>
      <c r="K1421">
        <v>44676</v>
      </c>
      <c r="L1421" t="s">
        <v>644</v>
      </c>
      <c r="M1421">
        <v>-7256.25</v>
      </c>
      <c r="N1421">
        <v>-12.32</v>
      </c>
      <c r="O1421" t="s">
        <v>645</v>
      </c>
      <c r="P1421" s="428">
        <v>-11.063000000000001</v>
      </c>
      <c r="Q1421">
        <v>12704618</v>
      </c>
      <c r="R1421" t="s">
        <v>646</v>
      </c>
      <c r="S1421">
        <v>8540353</v>
      </c>
      <c r="T1421" t="s">
        <v>1771</v>
      </c>
    </row>
    <row r="1422" spans="1:20" x14ac:dyDescent="0.25">
      <c r="A1422" t="s">
        <v>637</v>
      </c>
      <c r="B1422" t="s">
        <v>736</v>
      </c>
      <c r="C1422" t="s">
        <v>639</v>
      </c>
      <c r="D1422" t="s">
        <v>640</v>
      </c>
      <c r="E1422" t="s">
        <v>686</v>
      </c>
      <c r="F1422">
        <v>528004120002</v>
      </c>
      <c r="G1422" t="s">
        <v>642</v>
      </c>
      <c r="H1422">
        <v>583150</v>
      </c>
      <c r="I1422" t="s">
        <v>687</v>
      </c>
      <c r="J1422">
        <v>202204</v>
      </c>
      <c r="K1422">
        <v>44676</v>
      </c>
      <c r="L1422" t="s">
        <v>644</v>
      </c>
      <c r="M1422">
        <v>8062.5</v>
      </c>
      <c r="N1422">
        <v>13.69</v>
      </c>
      <c r="O1422" t="s">
        <v>645</v>
      </c>
      <c r="P1422" s="428">
        <v>12.292999999999999</v>
      </c>
      <c r="Q1422">
        <v>12704618</v>
      </c>
      <c r="R1422" t="s">
        <v>646</v>
      </c>
      <c r="S1422">
        <v>2011105</v>
      </c>
      <c r="T1422" t="s">
        <v>1831</v>
      </c>
    </row>
    <row r="1423" spans="1:20" x14ac:dyDescent="0.25">
      <c r="A1423" t="s">
        <v>637</v>
      </c>
      <c r="B1423" t="s">
        <v>736</v>
      </c>
      <c r="C1423" t="s">
        <v>639</v>
      </c>
      <c r="D1423" t="s">
        <v>640</v>
      </c>
      <c r="E1423" t="s">
        <v>673</v>
      </c>
      <c r="F1423">
        <v>528004120002</v>
      </c>
      <c r="G1423" t="s">
        <v>642</v>
      </c>
      <c r="H1423">
        <v>583146</v>
      </c>
      <c r="I1423" t="s">
        <v>683</v>
      </c>
      <c r="J1423">
        <v>202204</v>
      </c>
      <c r="K1423">
        <v>44676</v>
      </c>
      <c r="L1423" t="s">
        <v>644</v>
      </c>
      <c r="M1423">
        <v>7256.25</v>
      </c>
      <c r="N1423">
        <v>12.32</v>
      </c>
      <c r="O1423" t="s">
        <v>645</v>
      </c>
      <c r="P1423" s="428">
        <v>11.063000000000001</v>
      </c>
      <c r="Q1423">
        <v>12704618</v>
      </c>
      <c r="R1423" t="s">
        <v>646</v>
      </c>
      <c r="S1423">
        <v>8540353</v>
      </c>
      <c r="T1423" t="s">
        <v>1771</v>
      </c>
    </row>
    <row r="1424" spans="1:20" x14ac:dyDescent="0.25">
      <c r="A1424" t="s">
        <v>637</v>
      </c>
      <c r="B1424" t="s">
        <v>736</v>
      </c>
      <c r="C1424" t="s">
        <v>639</v>
      </c>
      <c r="D1424" t="s">
        <v>640</v>
      </c>
      <c r="E1424" t="s">
        <v>673</v>
      </c>
      <c r="F1424">
        <v>528004120002</v>
      </c>
      <c r="G1424" t="s">
        <v>642</v>
      </c>
      <c r="H1424">
        <v>583148</v>
      </c>
      <c r="I1424" t="s">
        <v>699</v>
      </c>
      <c r="J1424">
        <v>202204</v>
      </c>
      <c r="K1424">
        <v>44676</v>
      </c>
      <c r="L1424" t="s">
        <v>644</v>
      </c>
      <c r="M1424">
        <v>-102955.84</v>
      </c>
      <c r="N1424">
        <v>-174.8</v>
      </c>
      <c r="O1424" t="s">
        <v>645</v>
      </c>
      <c r="P1424" s="428">
        <v>-156.959</v>
      </c>
      <c r="Q1424">
        <v>12704618</v>
      </c>
      <c r="R1424" t="s">
        <v>646</v>
      </c>
      <c r="S1424">
        <v>2029740</v>
      </c>
      <c r="T1424" t="s">
        <v>1771</v>
      </c>
    </row>
    <row r="1425" spans="1:20" x14ac:dyDescent="0.25">
      <c r="A1425" t="s">
        <v>637</v>
      </c>
      <c r="B1425" t="s">
        <v>736</v>
      </c>
      <c r="C1425" t="s">
        <v>639</v>
      </c>
      <c r="D1425" t="s">
        <v>640</v>
      </c>
      <c r="E1425" t="s">
        <v>686</v>
      </c>
      <c r="F1425">
        <v>528004120002</v>
      </c>
      <c r="G1425" t="s">
        <v>642</v>
      </c>
      <c r="H1425">
        <v>583150</v>
      </c>
      <c r="I1425" t="s">
        <v>687</v>
      </c>
      <c r="J1425">
        <v>202204</v>
      </c>
      <c r="K1425">
        <v>44676</v>
      </c>
      <c r="L1425" t="s">
        <v>644</v>
      </c>
      <c r="M1425">
        <v>8062.5</v>
      </c>
      <c r="N1425">
        <v>13.69</v>
      </c>
      <c r="O1425" t="s">
        <v>645</v>
      </c>
      <c r="P1425" s="428">
        <v>12.292999999999999</v>
      </c>
      <c r="Q1425">
        <v>12704618</v>
      </c>
      <c r="R1425" t="s">
        <v>646</v>
      </c>
      <c r="S1425">
        <v>2011105</v>
      </c>
      <c r="T1425" t="s">
        <v>1771</v>
      </c>
    </row>
    <row r="1426" spans="1:20" x14ac:dyDescent="0.25">
      <c r="A1426" t="s">
        <v>637</v>
      </c>
      <c r="B1426" t="s">
        <v>736</v>
      </c>
      <c r="C1426" t="s">
        <v>639</v>
      </c>
      <c r="D1426" t="s">
        <v>640</v>
      </c>
      <c r="E1426" t="s">
        <v>708</v>
      </c>
      <c r="F1426">
        <v>528004120002</v>
      </c>
      <c r="G1426" t="s">
        <v>642</v>
      </c>
      <c r="H1426">
        <v>583155</v>
      </c>
      <c r="I1426" t="s">
        <v>45</v>
      </c>
      <c r="J1426">
        <v>202204</v>
      </c>
      <c r="K1426">
        <v>44676</v>
      </c>
      <c r="L1426" t="s">
        <v>644</v>
      </c>
      <c r="M1426">
        <v>-4607.1400000000003</v>
      </c>
      <c r="N1426">
        <v>-7.82</v>
      </c>
      <c r="O1426" t="s">
        <v>645</v>
      </c>
      <c r="P1426" s="428">
        <v>-7.0220000000000002</v>
      </c>
      <c r="Q1426">
        <v>12704618</v>
      </c>
      <c r="R1426" t="s">
        <v>646</v>
      </c>
      <c r="S1426">
        <v>8540039</v>
      </c>
      <c r="T1426" t="s">
        <v>1771</v>
      </c>
    </row>
    <row r="1427" spans="1:20" x14ac:dyDescent="0.25">
      <c r="A1427" t="s">
        <v>637</v>
      </c>
      <c r="B1427" t="s">
        <v>736</v>
      </c>
      <c r="C1427" t="s">
        <v>639</v>
      </c>
      <c r="D1427" t="s">
        <v>640</v>
      </c>
      <c r="E1427" t="s">
        <v>673</v>
      </c>
      <c r="F1427">
        <v>528004120002</v>
      </c>
      <c r="G1427" t="s">
        <v>642</v>
      </c>
      <c r="H1427">
        <v>583148</v>
      </c>
      <c r="I1427" t="s">
        <v>699</v>
      </c>
      <c r="J1427">
        <v>202204</v>
      </c>
      <c r="K1427">
        <v>44676</v>
      </c>
      <c r="L1427" t="s">
        <v>644</v>
      </c>
      <c r="M1427">
        <v>102955.84</v>
      </c>
      <c r="N1427">
        <v>174.8</v>
      </c>
      <c r="O1427" t="s">
        <v>645</v>
      </c>
      <c r="P1427" s="428">
        <v>156.959</v>
      </c>
      <c r="Q1427">
        <v>12704618</v>
      </c>
      <c r="R1427" t="s">
        <v>646</v>
      </c>
      <c r="S1427">
        <v>2029740</v>
      </c>
      <c r="T1427" t="s">
        <v>1829</v>
      </c>
    </row>
    <row r="1428" spans="1:20" x14ac:dyDescent="0.25">
      <c r="A1428" t="s">
        <v>637</v>
      </c>
      <c r="B1428" t="s">
        <v>736</v>
      </c>
      <c r="C1428" t="s">
        <v>639</v>
      </c>
      <c r="D1428" t="s">
        <v>640</v>
      </c>
      <c r="E1428" t="s">
        <v>678</v>
      </c>
      <c r="F1428">
        <v>528004120002</v>
      </c>
      <c r="G1428" t="s">
        <v>642</v>
      </c>
      <c r="H1428">
        <v>856782</v>
      </c>
      <c r="I1428" t="s">
        <v>477</v>
      </c>
      <c r="J1428">
        <v>202204</v>
      </c>
      <c r="K1428">
        <v>44676</v>
      </c>
      <c r="L1428" t="s">
        <v>644</v>
      </c>
      <c r="M1428">
        <v>4837.5</v>
      </c>
      <c r="N1428">
        <v>8.2100000000000009</v>
      </c>
      <c r="O1428" t="s">
        <v>645</v>
      </c>
      <c r="P1428" s="428">
        <v>7.3719999999999999</v>
      </c>
      <c r="Q1428">
        <v>12704618</v>
      </c>
      <c r="R1428" t="s">
        <v>646</v>
      </c>
      <c r="S1428">
        <v>2017279</v>
      </c>
      <c r="T1428" t="s">
        <v>1771</v>
      </c>
    </row>
    <row r="1429" spans="1:20" x14ac:dyDescent="0.25">
      <c r="A1429" t="s">
        <v>637</v>
      </c>
      <c r="B1429" t="s">
        <v>736</v>
      </c>
      <c r="C1429" t="s">
        <v>639</v>
      </c>
      <c r="D1429" t="s">
        <v>640</v>
      </c>
      <c r="E1429" t="s">
        <v>686</v>
      </c>
      <c r="F1429">
        <v>528004120002</v>
      </c>
      <c r="G1429" t="s">
        <v>642</v>
      </c>
      <c r="H1429">
        <v>583153</v>
      </c>
      <c r="I1429" t="s">
        <v>722</v>
      </c>
      <c r="J1429">
        <v>202204</v>
      </c>
      <c r="K1429">
        <v>44676</v>
      </c>
      <c r="L1429" t="s">
        <v>644</v>
      </c>
      <c r="M1429">
        <v>6961.9</v>
      </c>
      <c r="N1429">
        <v>11.82</v>
      </c>
      <c r="O1429" t="s">
        <v>645</v>
      </c>
      <c r="P1429" s="428">
        <v>10.614000000000001</v>
      </c>
      <c r="Q1429">
        <v>12704618</v>
      </c>
      <c r="R1429" t="s">
        <v>646</v>
      </c>
      <c r="S1429">
        <v>8540401</v>
      </c>
      <c r="T1429" t="s">
        <v>1771</v>
      </c>
    </row>
    <row r="1430" spans="1:20" x14ac:dyDescent="0.25">
      <c r="A1430" t="s">
        <v>637</v>
      </c>
      <c r="B1430" t="s">
        <v>736</v>
      </c>
      <c r="C1430" t="s">
        <v>639</v>
      </c>
      <c r="D1430" t="s">
        <v>640</v>
      </c>
      <c r="E1430" t="s">
        <v>673</v>
      </c>
      <c r="F1430">
        <v>528004120002</v>
      </c>
      <c r="G1430" t="s">
        <v>642</v>
      </c>
      <c r="H1430">
        <v>583148</v>
      </c>
      <c r="I1430" t="s">
        <v>699</v>
      </c>
      <c r="J1430">
        <v>202204</v>
      </c>
      <c r="K1430">
        <v>44676</v>
      </c>
      <c r="L1430" t="s">
        <v>644</v>
      </c>
      <c r="M1430">
        <v>6829.41</v>
      </c>
      <c r="N1430">
        <v>11.59</v>
      </c>
      <c r="O1430" t="s">
        <v>645</v>
      </c>
      <c r="P1430" s="428">
        <v>10.407</v>
      </c>
      <c r="Q1430">
        <v>12704618</v>
      </c>
      <c r="R1430" t="s">
        <v>646</v>
      </c>
      <c r="S1430">
        <v>2012905</v>
      </c>
      <c r="T1430" t="s">
        <v>1830</v>
      </c>
    </row>
    <row r="1431" spans="1:20" x14ac:dyDescent="0.25">
      <c r="A1431" t="s">
        <v>637</v>
      </c>
      <c r="B1431" t="s">
        <v>736</v>
      </c>
      <c r="C1431" t="s">
        <v>639</v>
      </c>
      <c r="D1431" t="s">
        <v>640</v>
      </c>
      <c r="E1431" t="s">
        <v>641</v>
      </c>
      <c r="F1431">
        <v>528004120002</v>
      </c>
      <c r="G1431" t="s">
        <v>642</v>
      </c>
      <c r="H1431">
        <v>583147</v>
      </c>
      <c r="I1431" t="s">
        <v>41</v>
      </c>
      <c r="J1431">
        <v>202204</v>
      </c>
      <c r="K1431">
        <v>44676</v>
      </c>
      <c r="L1431" t="s">
        <v>644</v>
      </c>
      <c r="M1431">
        <v>-5165.42</v>
      </c>
      <c r="N1431">
        <v>-8.77</v>
      </c>
      <c r="O1431" t="s">
        <v>645</v>
      </c>
      <c r="P1431" s="428">
        <v>-7.875</v>
      </c>
      <c r="Q1431">
        <v>12704618</v>
      </c>
      <c r="R1431" t="s">
        <v>646</v>
      </c>
      <c r="S1431">
        <v>2049729</v>
      </c>
      <c r="T1431" t="s">
        <v>1771</v>
      </c>
    </row>
    <row r="1432" spans="1:20" x14ac:dyDescent="0.25">
      <c r="A1432" t="s">
        <v>637</v>
      </c>
      <c r="B1432" t="s">
        <v>736</v>
      </c>
      <c r="C1432" t="s">
        <v>639</v>
      </c>
      <c r="D1432" t="s">
        <v>640</v>
      </c>
      <c r="E1432" t="s">
        <v>678</v>
      </c>
      <c r="F1432">
        <v>528004120002</v>
      </c>
      <c r="G1432" t="s">
        <v>642</v>
      </c>
      <c r="H1432">
        <v>856782</v>
      </c>
      <c r="I1432" t="s">
        <v>477</v>
      </c>
      <c r="J1432">
        <v>202204</v>
      </c>
      <c r="K1432">
        <v>44676</v>
      </c>
      <c r="L1432" t="s">
        <v>644</v>
      </c>
      <c r="M1432">
        <v>4837.5</v>
      </c>
      <c r="N1432">
        <v>8.2100000000000009</v>
      </c>
      <c r="O1432" t="s">
        <v>645</v>
      </c>
      <c r="P1432" s="428">
        <v>7.3719999999999999</v>
      </c>
      <c r="Q1432">
        <v>12704618</v>
      </c>
      <c r="R1432" t="s">
        <v>646</v>
      </c>
      <c r="S1432">
        <v>2017279</v>
      </c>
      <c r="T1432" t="s">
        <v>1918</v>
      </c>
    </row>
    <row r="1433" spans="1:20" x14ac:dyDescent="0.25">
      <c r="A1433" t="s">
        <v>637</v>
      </c>
      <c r="B1433" t="s">
        <v>736</v>
      </c>
      <c r="C1433" t="s">
        <v>639</v>
      </c>
      <c r="D1433" t="s">
        <v>640</v>
      </c>
      <c r="E1433" t="s">
        <v>673</v>
      </c>
      <c r="F1433">
        <v>528004120002</v>
      </c>
      <c r="G1433" t="s">
        <v>642</v>
      </c>
      <c r="H1433">
        <v>583146</v>
      </c>
      <c r="I1433" t="s">
        <v>683</v>
      </c>
      <c r="J1433">
        <v>202204</v>
      </c>
      <c r="K1433">
        <v>44676</v>
      </c>
      <c r="L1433" t="s">
        <v>644</v>
      </c>
      <c r="M1433">
        <v>7256.25</v>
      </c>
      <c r="N1433">
        <v>12.32</v>
      </c>
      <c r="O1433" t="s">
        <v>645</v>
      </c>
      <c r="P1433" s="428">
        <v>11.063000000000001</v>
      </c>
      <c r="Q1433">
        <v>12704618</v>
      </c>
      <c r="R1433" t="s">
        <v>646</v>
      </c>
      <c r="S1433">
        <v>8540353</v>
      </c>
      <c r="T1433" t="s">
        <v>1819</v>
      </c>
    </row>
    <row r="1434" spans="1:20" x14ac:dyDescent="0.25">
      <c r="A1434" t="s">
        <v>637</v>
      </c>
      <c r="B1434" t="s">
        <v>736</v>
      </c>
      <c r="C1434" t="s">
        <v>639</v>
      </c>
      <c r="D1434" t="s">
        <v>640</v>
      </c>
      <c r="E1434" t="s">
        <v>686</v>
      </c>
      <c r="F1434">
        <v>528004120002</v>
      </c>
      <c r="G1434" t="s">
        <v>642</v>
      </c>
      <c r="H1434">
        <v>583153</v>
      </c>
      <c r="I1434" t="s">
        <v>722</v>
      </c>
      <c r="J1434">
        <v>202204</v>
      </c>
      <c r="K1434">
        <v>44676</v>
      </c>
      <c r="L1434" t="s">
        <v>644</v>
      </c>
      <c r="M1434">
        <v>6961.9</v>
      </c>
      <c r="N1434">
        <v>11.82</v>
      </c>
      <c r="O1434" t="s">
        <v>645</v>
      </c>
      <c r="P1434" s="428">
        <v>10.614000000000001</v>
      </c>
      <c r="Q1434">
        <v>12704618</v>
      </c>
      <c r="R1434" t="s">
        <v>646</v>
      </c>
      <c r="S1434">
        <v>8540401</v>
      </c>
      <c r="T1434" t="s">
        <v>1822</v>
      </c>
    </row>
    <row r="1435" spans="1:20" x14ac:dyDescent="0.25">
      <c r="A1435" t="s">
        <v>637</v>
      </c>
      <c r="B1435" t="s">
        <v>736</v>
      </c>
      <c r="C1435" t="s">
        <v>639</v>
      </c>
      <c r="D1435" t="s">
        <v>640</v>
      </c>
      <c r="E1435" t="s">
        <v>686</v>
      </c>
      <c r="F1435">
        <v>528004120002</v>
      </c>
      <c r="G1435" t="s">
        <v>642</v>
      </c>
      <c r="H1435">
        <v>583153</v>
      </c>
      <c r="I1435" t="s">
        <v>722</v>
      </c>
      <c r="J1435">
        <v>202204</v>
      </c>
      <c r="K1435">
        <v>44676</v>
      </c>
      <c r="L1435" t="s">
        <v>644</v>
      </c>
      <c r="M1435">
        <v>-6961.9</v>
      </c>
      <c r="N1435">
        <v>-11.82</v>
      </c>
      <c r="O1435" t="s">
        <v>645</v>
      </c>
      <c r="P1435" s="428">
        <v>-10.614000000000001</v>
      </c>
      <c r="Q1435">
        <v>12704618</v>
      </c>
      <c r="R1435" t="s">
        <v>646</v>
      </c>
      <c r="S1435">
        <v>8540401</v>
      </c>
      <c r="T1435" t="s">
        <v>1771</v>
      </c>
    </row>
    <row r="1436" spans="1:20" x14ac:dyDescent="0.25">
      <c r="A1436" t="s">
        <v>637</v>
      </c>
      <c r="B1436" t="s">
        <v>736</v>
      </c>
      <c r="C1436" t="s">
        <v>639</v>
      </c>
      <c r="D1436" t="s">
        <v>640</v>
      </c>
      <c r="E1436" t="s">
        <v>686</v>
      </c>
      <c r="F1436">
        <v>528004120002</v>
      </c>
      <c r="G1436" t="s">
        <v>642</v>
      </c>
      <c r="H1436">
        <v>583150</v>
      </c>
      <c r="I1436" t="s">
        <v>687</v>
      </c>
      <c r="J1436">
        <v>202204</v>
      </c>
      <c r="K1436">
        <v>44676</v>
      </c>
      <c r="L1436" t="s">
        <v>644</v>
      </c>
      <c r="M1436">
        <v>-8062.5</v>
      </c>
      <c r="N1436">
        <v>-13.69</v>
      </c>
      <c r="O1436" t="s">
        <v>645</v>
      </c>
      <c r="P1436" s="428">
        <v>-12.292999999999999</v>
      </c>
      <c r="Q1436">
        <v>12704618</v>
      </c>
      <c r="R1436" t="s">
        <v>646</v>
      </c>
      <c r="S1436">
        <v>2011105</v>
      </c>
      <c r="T1436" t="s">
        <v>1820</v>
      </c>
    </row>
    <row r="1437" spans="1:20" x14ac:dyDescent="0.25">
      <c r="A1437" t="s">
        <v>637</v>
      </c>
      <c r="B1437" t="s">
        <v>736</v>
      </c>
      <c r="C1437" t="s">
        <v>639</v>
      </c>
      <c r="D1437" t="s">
        <v>640</v>
      </c>
      <c r="E1437" t="s">
        <v>641</v>
      </c>
      <c r="F1437">
        <v>528004120002</v>
      </c>
      <c r="G1437" t="s">
        <v>642</v>
      </c>
      <c r="H1437">
        <v>583147</v>
      </c>
      <c r="I1437" t="s">
        <v>41</v>
      </c>
      <c r="J1437">
        <v>202204</v>
      </c>
      <c r="K1437">
        <v>44676</v>
      </c>
      <c r="L1437" t="s">
        <v>644</v>
      </c>
      <c r="M1437">
        <v>5165.42</v>
      </c>
      <c r="N1437">
        <v>8.77</v>
      </c>
      <c r="O1437" t="s">
        <v>645</v>
      </c>
      <c r="P1437" s="428">
        <v>7.875</v>
      </c>
      <c r="Q1437">
        <v>12704618</v>
      </c>
      <c r="R1437" t="s">
        <v>646</v>
      </c>
      <c r="S1437">
        <v>2049729</v>
      </c>
      <c r="T1437" t="s">
        <v>1843</v>
      </c>
    </row>
    <row r="1438" spans="1:20" x14ac:dyDescent="0.25">
      <c r="A1438" t="s">
        <v>637</v>
      </c>
      <c r="B1438" t="s">
        <v>736</v>
      </c>
      <c r="C1438" t="s">
        <v>639</v>
      </c>
      <c r="D1438" t="s">
        <v>640</v>
      </c>
      <c r="E1438" t="s">
        <v>678</v>
      </c>
      <c r="F1438">
        <v>528004120002</v>
      </c>
      <c r="G1438" t="s">
        <v>642</v>
      </c>
      <c r="H1438">
        <v>856782</v>
      </c>
      <c r="I1438" t="s">
        <v>477</v>
      </c>
      <c r="J1438">
        <v>202204</v>
      </c>
      <c r="K1438">
        <v>44676</v>
      </c>
      <c r="L1438" t="s">
        <v>644</v>
      </c>
      <c r="M1438">
        <v>4837.5</v>
      </c>
      <c r="N1438">
        <v>8.2100000000000009</v>
      </c>
      <c r="O1438" t="s">
        <v>645</v>
      </c>
      <c r="P1438" s="428">
        <v>7.3719999999999999</v>
      </c>
      <c r="Q1438">
        <v>12704618</v>
      </c>
      <c r="R1438" t="s">
        <v>646</v>
      </c>
      <c r="S1438">
        <v>2017279</v>
      </c>
      <c r="T1438" t="s">
        <v>1918</v>
      </c>
    </row>
    <row r="1439" spans="1:20" x14ac:dyDescent="0.25">
      <c r="A1439" t="s">
        <v>637</v>
      </c>
      <c r="B1439" t="s">
        <v>736</v>
      </c>
      <c r="C1439" t="s">
        <v>639</v>
      </c>
      <c r="D1439" t="s">
        <v>640</v>
      </c>
      <c r="E1439" t="s">
        <v>673</v>
      </c>
      <c r="F1439">
        <v>528004120002</v>
      </c>
      <c r="G1439" t="s">
        <v>642</v>
      </c>
      <c r="H1439">
        <v>583148</v>
      </c>
      <c r="I1439" t="s">
        <v>699</v>
      </c>
      <c r="J1439">
        <v>202204</v>
      </c>
      <c r="K1439">
        <v>44676</v>
      </c>
      <c r="L1439" t="s">
        <v>644</v>
      </c>
      <c r="M1439">
        <v>6961.68</v>
      </c>
      <c r="N1439">
        <v>11.82</v>
      </c>
      <c r="O1439" t="s">
        <v>645</v>
      </c>
      <c r="P1439" s="428">
        <v>10.614000000000001</v>
      </c>
      <c r="Q1439">
        <v>12704618</v>
      </c>
      <c r="R1439" t="s">
        <v>646</v>
      </c>
      <c r="S1439">
        <v>8540206</v>
      </c>
      <c r="T1439" t="s">
        <v>1771</v>
      </c>
    </row>
    <row r="1440" spans="1:20" x14ac:dyDescent="0.25">
      <c r="A1440" t="s">
        <v>637</v>
      </c>
      <c r="B1440" t="s">
        <v>736</v>
      </c>
      <c r="C1440" t="s">
        <v>639</v>
      </c>
      <c r="D1440" t="s">
        <v>640</v>
      </c>
      <c r="E1440" t="s">
        <v>673</v>
      </c>
      <c r="F1440">
        <v>528004120002</v>
      </c>
      <c r="G1440" t="s">
        <v>642</v>
      </c>
      <c r="H1440">
        <v>583148</v>
      </c>
      <c r="I1440" t="s">
        <v>699</v>
      </c>
      <c r="J1440">
        <v>202204</v>
      </c>
      <c r="K1440">
        <v>44676</v>
      </c>
      <c r="L1440" t="s">
        <v>644</v>
      </c>
      <c r="M1440">
        <v>7233.64</v>
      </c>
      <c r="N1440">
        <v>12.28</v>
      </c>
      <c r="O1440" t="s">
        <v>645</v>
      </c>
      <c r="P1440" s="428">
        <v>11.026999999999999</v>
      </c>
      <c r="Q1440">
        <v>12704618</v>
      </c>
      <c r="R1440" t="s">
        <v>646</v>
      </c>
      <c r="S1440">
        <v>2013058</v>
      </c>
      <c r="T1440" t="s">
        <v>1771</v>
      </c>
    </row>
    <row r="1441" spans="1:20" x14ac:dyDescent="0.25">
      <c r="A1441" t="s">
        <v>637</v>
      </c>
      <c r="B1441" t="s">
        <v>736</v>
      </c>
      <c r="C1441" t="s">
        <v>639</v>
      </c>
      <c r="D1441" t="s">
        <v>640</v>
      </c>
      <c r="E1441" t="s">
        <v>673</v>
      </c>
      <c r="F1441">
        <v>528004120002</v>
      </c>
      <c r="G1441" t="s">
        <v>642</v>
      </c>
      <c r="H1441">
        <v>583148</v>
      </c>
      <c r="I1441" t="s">
        <v>699</v>
      </c>
      <c r="J1441">
        <v>202204</v>
      </c>
      <c r="K1441">
        <v>44676</v>
      </c>
      <c r="L1441" t="s">
        <v>644</v>
      </c>
      <c r="M1441">
        <v>-6829.41</v>
      </c>
      <c r="N1441">
        <v>-11.59</v>
      </c>
      <c r="O1441" t="s">
        <v>645</v>
      </c>
      <c r="P1441" s="428">
        <v>-10.407</v>
      </c>
      <c r="Q1441">
        <v>12704618</v>
      </c>
      <c r="R1441" t="s">
        <v>646</v>
      </c>
      <c r="S1441">
        <v>2012905</v>
      </c>
      <c r="T1441" t="s">
        <v>1771</v>
      </c>
    </row>
    <row r="1442" spans="1:20" x14ac:dyDescent="0.25">
      <c r="A1442" t="s">
        <v>637</v>
      </c>
      <c r="B1442" t="s">
        <v>736</v>
      </c>
      <c r="C1442" t="s">
        <v>639</v>
      </c>
      <c r="D1442" t="s">
        <v>640</v>
      </c>
      <c r="E1442" t="s">
        <v>678</v>
      </c>
      <c r="F1442">
        <v>528004120002</v>
      </c>
      <c r="G1442" t="s">
        <v>642</v>
      </c>
      <c r="H1442">
        <v>856782</v>
      </c>
      <c r="I1442" t="s">
        <v>477</v>
      </c>
      <c r="J1442">
        <v>202204</v>
      </c>
      <c r="K1442">
        <v>44676</v>
      </c>
      <c r="L1442" t="s">
        <v>644</v>
      </c>
      <c r="M1442">
        <v>-4837.5</v>
      </c>
      <c r="N1442">
        <v>-8.2100000000000009</v>
      </c>
      <c r="O1442" t="s">
        <v>645</v>
      </c>
      <c r="P1442" s="428">
        <v>-7.3719999999999999</v>
      </c>
      <c r="Q1442">
        <v>12704618</v>
      </c>
      <c r="R1442" t="s">
        <v>646</v>
      </c>
      <c r="S1442">
        <v>2017279</v>
      </c>
      <c r="T1442" t="s">
        <v>1786</v>
      </c>
    </row>
    <row r="1443" spans="1:20" x14ac:dyDescent="0.25">
      <c r="A1443" t="s">
        <v>637</v>
      </c>
      <c r="B1443" t="s">
        <v>736</v>
      </c>
      <c r="C1443" t="s">
        <v>639</v>
      </c>
      <c r="D1443" t="s">
        <v>640</v>
      </c>
      <c r="E1443" t="s">
        <v>686</v>
      </c>
      <c r="F1443">
        <v>528004120002</v>
      </c>
      <c r="G1443" t="s">
        <v>642</v>
      </c>
      <c r="H1443">
        <v>583150</v>
      </c>
      <c r="I1443" t="s">
        <v>687</v>
      </c>
      <c r="J1443">
        <v>202204</v>
      </c>
      <c r="K1443">
        <v>44676</v>
      </c>
      <c r="L1443" t="s">
        <v>644</v>
      </c>
      <c r="M1443">
        <v>-8062.5</v>
      </c>
      <c r="N1443">
        <v>-13.69</v>
      </c>
      <c r="O1443" t="s">
        <v>645</v>
      </c>
      <c r="P1443" s="428">
        <v>-12.292999999999999</v>
      </c>
      <c r="Q1443">
        <v>12704618</v>
      </c>
      <c r="R1443" t="s">
        <v>646</v>
      </c>
      <c r="S1443">
        <v>2011105</v>
      </c>
      <c r="T1443" t="s">
        <v>1771</v>
      </c>
    </row>
    <row r="1444" spans="1:20" x14ac:dyDescent="0.25">
      <c r="A1444" t="s">
        <v>637</v>
      </c>
      <c r="B1444" t="s">
        <v>736</v>
      </c>
      <c r="C1444" t="s">
        <v>639</v>
      </c>
      <c r="D1444" t="s">
        <v>640</v>
      </c>
      <c r="E1444" t="s">
        <v>673</v>
      </c>
      <c r="F1444">
        <v>528004120002</v>
      </c>
      <c r="G1444" t="s">
        <v>642</v>
      </c>
      <c r="H1444">
        <v>583148</v>
      </c>
      <c r="I1444" t="s">
        <v>699</v>
      </c>
      <c r="J1444">
        <v>202204</v>
      </c>
      <c r="K1444">
        <v>44676</v>
      </c>
      <c r="L1444" t="s">
        <v>644</v>
      </c>
      <c r="M1444">
        <v>-6829.41</v>
      </c>
      <c r="N1444">
        <v>-11.59</v>
      </c>
      <c r="O1444" t="s">
        <v>645</v>
      </c>
      <c r="P1444" s="428">
        <v>-10.407</v>
      </c>
      <c r="Q1444">
        <v>12704618</v>
      </c>
      <c r="R1444" t="s">
        <v>646</v>
      </c>
      <c r="S1444">
        <v>2012905</v>
      </c>
      <c r="T1444" t="s">
        <v>1833</v>
      </c>
    </row>
    <row r="1445" spans="1:20" x14ac:dyDescent="0.25">
      <c r="A1445" t="s">
        <v>637</v>
      </c>
      <c r="B1445" t="s">
        <v>736</v>
      </c>
      <c r="C1445" t="s">
        <v>639</v>
      </c>
      <c r="D1445" t="s">
        <v>640</v>
      </c>
      <c r="E1445" t="s">
        <v>708</v>
      </c>
      <c r="F1445">
        <v>528004120002</v>
      </c>
      <c r="G1445" t="s">
        <v>642</v>
      </c>
      <c r="H1445">
        <v>583155</v>
      </c>
      <c r="I1445" t="s">
        <v>45</v>
      </c>
      <c r="J1445">
        <v>202204</v>
      </c>
      <c r="K1445">
        <v>44676</v>
      </c>
      <c r="L1445" t="s">
        <v>644</v>
      </c>
      <c r="M1445">
        <v>4607.1400000000003</v>
      </c>
      <c r="N1445">
        <v>7.82</v>
      </c>
      <c r="O1445" t="s">
        <v>645</v>
      </c>
      <c r="P1445" s="428">
        <v>7.0220000000000002</v>
      </c>
      <c r="Q1445">
        <v>12704618</v>
      </c>
      <c r="R1445" t="s">
        <v>646</v>
      </c>
      <c r="S1445">
        <v>8540039</v>
      </c>
      <c r="T1445" t="s">
        <v>1839</v>
      </c>
    </row>
    <row r="1446" spans="1:20" x14ac:dyDescent="0.25">
      <c r="A1446" t="s">
        <v>637</v>
      </c>
      <c r="B1446" t="s">
        <v>736</v>
      </c>
      <c r="C1446" t="s">
        <v>639</v>
      </c>
      <c r="D1446" t="s">
        <v>640</v>
      </c>
      <c r="E1446" t="s">
        <v>673</v>
      </c>
      <c r="F1446">
        <v>528004120002</v>
      </c>
      <c r="G1446" t="s">
        <v>642</v>
      </c>
      <c r="H1446">
        <v>583148</v>
      </c>
      <c r="I1446" t="s">
        <v>699</v>
      </c>
      <c r="J1446">
        <v>202204</v>
      </c>
      <c r="K1446">
        <v>44676</v>
      </c>
      <c r="L1446" t="s">
        <v>644</v>
      </c>
      <c r="M1446">
        <v>6829.41</v>
      </c>
      <c r="N1446">
        <v>11.59</v>
      </c>
      <c r="O1446" t="s">
        <v>645</v>
      </c>
      <c r="P1446" s="428">
        <v>10.407</v>
      </c>
      <c r="Q1446">
        <v>12704618</v>
      </c>
      <c r="R1446" t="s">
        <v>646</v>
      </c>
      <c r="S1446">
        <v>2012905</v>
      </c>
      <c r="T1446" t="s">
        <v>1830</v>
      </c>
    </row>
    <row r="1447" spans="1:20" x14ac:dyDescent="0.25">
      <c r="A1447" t="s">
        <v>637</v>
      </c>
      <c r="B1447" t="s">
        <v>736</v>
      </c>
      <c r="C1447" t="s">
        <v>639</v>
      </c>
      <c r="D1447" t="s">
        <v>640</v>
      </c>
      <c r="E1447" t="s">
        <v>673</v>
      </c>
      <c r="F1447">
        <v>528004120002</v>
      </c>
      <c r="G1447" t="s">
        <v>642</v>
      </c>
      <c r="H1447">
        <v>583148</v>
      </c>
      <c r="I1447" t="s">
        <v>699</v>
      </c>
      <c r="J1447">
        <v>202204</v>
      </c>
      <c r="K1447">
        <v>44676</v>
      </c>
      <c r="L1447" t="s">
        <v>644</v>
      </c>
      <c r="M1447">
        <v>102955.84</v>
      </c>
      <c r="N1447">
        <v>174.8</v>
      </c>
      <c r="O1447" t="s">
        <v>645</v>
      </c>
      <c r="P1447" s="428">
        <v>156.959</v>
      </c>
      <c r="Q1447">
        <v>12704618</v>
      </c>
      <c r="R1447" t="s">
        <v>646</v>
      </c>
      <c r="S1447">
        <v>2029740</v>
      </c>
      <c r="T1447" t="s">
        <v>1829</v>
      </c>
    </row>
    <row r="1448" spans="1:20" x14ac:dyDescent="0.25">
      <c r="A1448" t="s">
        <v>637</v>
      </c>
      <c r="B1448" t="s">
        <v>736</v>
      </c>
      <c r="C1448" t="s">
        <v>639</v>
      </c>
      <c r="D1448" t="s">
        <v>640</v>
      </c>
      <c r="E1448" t="s">
        <v>673</v>
      </c>
      <c r="F1448">
        <v>528004120002</v>
      </c>
      <c r="G1448" t="s">
        <v>642</v>
      </c>
      <c r="H1448">
        <v>583148</v>
      </c>
      <c r="I1448" t="s">
        <v>699</v>
      </c>
      <c r="J1448">
        <v>202204</v>
      </c>
      <c r="K1448">
        <v>44676</v>
      </c>
      <c r="L1448" t="s">
        <v>644</v>
      </c>
      <c r="M1448">
        <v>7233.64</v>
      </c>
      <c r="N1448">
        <v>12.28</v>
      </c>
      <c r="O1448" t="s">
        <v>645</v>
      </c>
      <c r="P1448" s="428">
        <v>11.026999999999999</v>
      </c>
      <c r="Q1448">
        <v>12704618</v>
      </c>
      <c r="R1448" t="s">
        <v>646</v>
      </c>
      <c r="S1448">
        <v>2013058</v>
      </c>
      <c r="T1448" t="s">
        <v>1835</v>
      </c>
    </row>
    <row r="1449" spans="1:20" x14ac:dyDescent="0.25">
      <c r="A1449" t="s">
        <v>637</v>
      </c>
      <c r="B1449" t="s">
        <v>736</v>
      </c>
      <c r="C1449" t="s">
        <v>639</v>
      </c>
      <c r="D1449" t="s">
        <v>640</v>
      </c>
      <c r="E1449" t="s">
        <v>673</v>
      </c>
      <c r="F1449">
        <v>528004120002</v>
      </c>
      <c r="G1449" t="s">
        <v>642</v>
      </c>
      <c r="H1449">
        <v>583148</v>
      </c>
      <c r="I1449" t="s">
        <v>699</v>
      </c>
      <c r="J1449">
        <v>202204</v>
      </c>
      <c r="K1449">
        <v>44676</v>
      </c>
      <c r="L1449" t="s">
        <v>644</v>
      </c>
      <c r="M1449">
        <v>6961.68</v>
      </c>
      <c r="N1449">
        <v>11.82</v>
      </c>
      <c r="O1449" t="s">
        <v>645</v>
      </c>
      <c r="P1449" s="428">
        <v>10.614000000000001</v>
      </c>
      <c r="Q1449">
        <v>12704618</v>
      </c>
      <c r="R1449" t="s">
        <v>646</v>
      </c>
      <c r="S1449">
        <v>8540206</v>
      </c>
      <c r="T1449" t="s">
        <v>1836</v>
      </c>
    </row>
    <row r="1450" spans="1:20" x14ac:dyDescent="0.25">
      <c r="A1450" t="s">
        <v>637</v>
      </c>
      <c r="B1450" t="s">
        <v>736</v>
      </c>
      <c r="C1450" t="s">
        <v>639</v>
      </c>
      <c r="D1450" t="s">
        <v>640</v>
      </c>
      <c r="E1450" t="s">
        <v>673</v>
      </c>
      <c r="F1450">
        <v>528004120002</v>
      </c>
      <c r="G1450" t="s">
        <v>642</v>
      </c>
      <c r="H1450">
        <v>583148</v>
      </c>
      <c r="I1450" t="s">
        <v>699</v>
      </c>
      <c r="J1450">
        <v>202204</v>
      </c>
      <c r="K1450">
        <v>44676</v>
      </c>
      <c r="L1450" t="s">
        <v>644</v>
      </c>
      <c r="M1450">
        <v>-7233.64</v>
      </c>
      <c r="N1450">
        <v>-12.28</v>
      </c>
      <c r="O1450" t="s">
        <v>645</v>
      </c>
      <c r="P1450" s="428">
        <v>-11.026999999999999</v>
      </c>
      <c r="Q1450">
        <v>12704618</v>
      </c>
      <c r="R1450" t="s">
        <v>646</v>
      </c>
      <c r="S1450">
        <v>2013058</v>
      </c>
      <c r="T1450" t="s">
        <v>1771</v>
      </c>
    </row>
    <row r="1451" spans="1:20" x14ac:dyDescent="0.25">
      <c r="A1451" t="s">
        <v>637</v>
      </c>
      <c r="B1451" t="s">
        <v>736</v>
      </c>
      <c r="C1451" t="s">
        <v>639</v>
      </c>
      <c r="D1451" t="s">
        <v>640</v>
      </c>
      <c r="E1451" t="s">
        <v>667</v>
      </c>
      <c r="F1451">
        <v>528004120002</v>
      </c>
      <c r="G1451" t="s">
        <v>642</v>
      </c>
      <c r="H1451">
        <v>583149</v>
      </c>
      <c r="I1451" t="s">
        <v>680</v>
      </c>
      <c r="J1451">
        <v>202204</v>
      </c>
      <c r="K1451">
        <v>44676</v>
      </c>
      <c r="L1451" t="s">
        <v>644</v>
      </c>
      <c r="M1451">
        <v>-30532.54</v>
      </c>
      <c r="N1451">
        <v>-51.84</v>
      </c>
      <c r="O1451" t="s">
        <v>645</v>
      </c>
      <c r="P1451" s="428">
        <v>-46.548999999999999</v>
      </c>
      <c r="Q1451">
        <v>12704618</v>
      </c>
      <c r="R1451" t="s">
        <v>646</v>
      </c>
      <c r="S1451">
        <v>8540392</v>
      </c>
      <c r="T1451" t="s">
        <v>1837</v>
      </c>
    </row>
    <row r="1452" spans="1:20" x14ac:dyDescent="0.25">
      <c r="A1452" t="s">
        <v>637</v>
      </c>
      <c r="B1452" t="s">
        <v>736</v>
      </c>
      <c r="C1452" t="s">
        <v>639</v>
      </c>
      <c r="D1452" t="s">
        <v>640</v>
      </c>
      <c r="E1452" t="s">
        <v>641</v>
      </c>
      <c r="F1452">
        <v>528004120002</v>
      </c>
      <c r="G1452" t="s">
        <v>642</v>
      </c>
      <c r="H1452">
        <v>583147</v>
      </c>
      <c r="I1452" t="s">
        <v>41</v>
      </c>
      <c r="J1452">
        <v>202204</v>
      </c>
      <c r="K1452">
        <v>44676</v>
      </c>
      <c r="L1452" t="s">
        <v>644</v>
      </c>
      <c r="M1452">
        <v>5165.42</v>
      </c>
      <c r="N1452">
        <v>8.77</v>
      </c>
      <c r="O1452" t="s">
        <v>645</v>
      </c>
      <c r="P1452" s="428">
        <v>7.875</v>
      </c>
      <c r="Q1452">
        <v>12704618</v>
      </c>
      <c r="R1452" t="s">
        <v>646</v>
      </c>
      <c r="S1452">
        <v>2049729</v>
      </c>
      <c r="T1452" t="s">
        <v>1843</v>
      </c>
    </row>
    <row r="1453" spans="1:20" x14ac:dyDescent="0.25">
      <c r="A1453" t="s">
        <v>637</v>
      </c>
      <c r="B1453" t="s">
        <v>823</v>
      </c>
      <c r="C1453" t="s">
        <v>639</v>
      </c>
      <c r="D1453" t="s">
        <v>651</v>
      </c>
      <c r="E1453" t="s">
        <v>811</v>
      </c>
      <c r="F1453">
        <v>528004120036</v>
      </c>
      <c r="G1453" t="s">
        <v>1779</v>
      </c>
      <c r="H1453">
        <v>583635</v>
      </c>
      <c r="I1453" t="s">
        <v>1780</v>
      </c>
      <c r="J1453">
        <v>202204</v>
      </c>
      <c r="K1453">
        <v>44676</v>
      </c>
      <c r="L1453" t="s">
        <v>644</v>
      </c>
      <c r="M1453">
        <v>8000</v>
      </c>
      <c r="N1453">
        <v>13.58</v>
      </c>
      <c r="O1453" t="s">
        <v>645</v>
      </c>
      <c r="P1453" s="428">
        <v>12.194000000000001</v>
      </c>
      <c r="Q1453">
        <v>30494248</v>
      </c>
      <c r="T1453" t="s">
        <v>1781</v>
      </c>
    </row>
    <row r="1454" spans="1:20" x14ac:dyDescent="0.25">
      <c r="A1454" t="s">
        <v>637</v>
      </c>
      <c r="B1454" t="s">
        <v>821</v>
      </c>
      <c r="C1454" t="s">
        <v>639</v>
      </c>
      <c r="D1454" t="s">
        <v>651</v>
      </c>
      <c r="E1454" t="s">
        <v>811</v>
      </c>
      <c r="F1454">
        <v>528004120036</v>
      </c>
      <c r="G1454" t="s">
        <v>1779</v>
      </c>
      <c r="H1454">
        <v>583635</v>
      </c>
      <c r="I1454" t="s">
        <v>1780</v>
      </c>
      <c r="J1454">
        <v>202204</v>
      </c>
      <c r="K1454">
        <v>44676</v>
      </c>
      <c r="L1454" t="s">
        <v>644</v>
      </c>
      <c r="M1454">
        <v>81500</v>
      </c>
      <c r="N1454">
        <v>138.37</v>
      </c>
      <c r="O1454" t="s">
        <v>645</v>
      </c>
      <c r="P1454" s="428">
        <v>124.247</v>
      </c>
      <c r="Q1454">
        <v>30494248</v>
      </c>
      <c r="T1454" t="s">
        <v>1782</v>
      </c>
    </row>
    <row r="1455" spans="1:20" x14ac:dyDescent="0.25">
      <c r="A1455" t="s">
        <v>637</v>
      </c>
      <c r="B1455" t="s">
        <v>821</v>
      </c>
      <c r="C1455" t="s">
        <v>639</v>
      </c>
      <c r="D1455" t="s">
        <v>651</v>
      </c>
      <c r="E1455" t="s">
        <v>811</v>
      </c>
      <c r="F1455">
        <v>528004120036</v>
      </c>
      <c r="G1455" t="s">
        <v>1779</v>
      </c>
      <c r="H1455">
        <v>583635</v>
      </c>
      <c r="I1455" t="s">
        <v>1780</v>
      </c>
      <c r="J1455">
        <v>202204</v>
      </c>
      <c r="K1455">
        <v>44676</v>
      </c>
      <c r="L1455" t="s">
        <v>644</v>
      </c>
      <c r="M1455">
        <v>81500</v>
      </c>
      <c r="N1455">
        <v>138.37</v>
      </c>
      <c r="O1455" t="s">
        <v>645</v>
      </c>
      <c r="P1455" s="428">
        <v>124.247</v>
      </c>
      <c r="Q1455">
        <v>30494248</v>
      </c>
      <c r="T1455" t="s">
        <v>1783</v>
      </c>
    </row>
    <row r="1456" spans="1:20" x14ac:dyDescent="0.25">
      <c r="A1456" t="s">
        <v>637</v>
      </c>
      <c r="B1456" t="s">
        <v>998</v>
      </c>
      <c r="C1456" t="s">
        <v>639</v>
      </c>
      <c r="D1456" t="s">
        <v>651</v>
      </c>
      <c r="E1456" t="s">
        <v>811</v>
      </c>
      <c r="F1456">
        <v>528004120036</v>
      </c>
      <c r="G1456" t="s">
        <v>1779</v>
      </c>
      <c r="H1456">
        <v>583635</v>
      </c>
      <c r="I1456" t="s">
        <v>1780</v>
      </c>
      <c r="J1456">
        <v>202204</v>
      </c>
      <c r="K1456">
        <v>44676</v>
      </c>
      <c r="L1456" t="s">
        <v>644</v>
      </c>
      <c r="M1456">
        <v>20000</v>
      </c>
      <c r="N1456">
        <v>33.96</v>
      </c>
      <c r="O1456" t="s">
        <v>645</v>
      </c>
      <c r="P1456" s="428">
        <v>30.494</v>
      </c>
      <c r="Q1456">
        <v>30494248</v>
      </c>
      <c r="T1456" t="s">
        <v>1784</v>
      </c>
    </row>
    <row r="1457" spans="1:20" x14ac:dyDescent="0.25">
      <c r="A1457" t="s">
        <v>637</v>
      </c>
      <c r="B1457" t="s">
        <v>677</v>
      </c>
      <c r="C1457" t="s">
        <v>639</v>
      </c>
      <c r="D1457" t="s">
        <v>695</v>
      </c>
      <c r="E1457" t="s">
        <v>673</v>
      </c>
      <c r="F1457">
        <v>528004120002</v>
      </c>
      <c r="G1457" t="s">
        <v>642</v>
      </c>
      <c r="H1457">
        <v>583148</v>
      </c>
      <c r="I1457" t="s">
        <v>699</v>
      </c>
      <c r="J1457">
        <v>202204</v>
      </c>
      <c r="K1457">
        <v>44676</v>
      </c>
      <c r="L1457" t="s">
        <v>644</v>
      </c>
      <c r="M1457">
        <v>218472.13</v>
      </c>
      <c r="N1457">
        <v>370.92</v>
      </c>
      <c r="O1457" t="s">
        <v>645</v>
      </c>
      <c r="P1457" s="428">
        <v>333.06099999999998</v>
      </c>
      <c r="Q1457">
        <v>12704618</v>
      </c>
      <c r="R1457" t="s">
        <v>646</v>
      </c>
      <c r="S1457">
        <v>2046481</v>
      </c>
      <c r="T1457" t="s">
        <v>1907</v>
      </c>
    </row>
    <row r="1458" spans="1:20" x14ac:dyDescent="0.25">
      <c r="A1458" t="s">
        <v>637</v>
      </c>
      <c r="B1458" t="s">
        <v>677</v>
      </c>
      <c r="C1458" t="s">
        <v>639</v>
      </c>
      <c r="D1458" t="s">
        <v>651</v>
      </c>
      <c r="E1458" t="s">
        <v>673</v>
      </c>
      <c r="F1458">
        <v>528004120002</v>
      </c>
      <c r="G1458" t="s">
        <v>642</v>
      </c>
      <c r="H1458">
        <v>583148</v>
      </c>
      <c r="I1458" t="s">
        <v>699</v>
      </c>
      <c r="J1458">
        <v>202204</v>
      </c>
      <c r="K1458">
        <v>44676</v>
      </c>
      <c r="L1458" t="s">
        <v>644</v>
      </c>
      <c r="M1458">
        <v>243052.22</v>
      </c>
      <c r="N1458">
        <v>412.65</v>
      </c>
      <c r="O1458" t="s">
        <v>645</v>
      </c>
      <c r="P1458" s="428">
        <v>370.53199999999998</v>
      </c>
      <c r="Q1458">
        <v>12704618</v>
      </c>
      <c r="R1458" t="s">
        <v>646</v>
      </c>
      <c r="S1458">
        <v>8540279</v>
      </c>
      <c r="T1458" t="s">
        <v>1900</v>
      </c>
    </row>
    <row r="1459" spans="1:20" x14ac:dyDescent="0.25">
      <c r="A1459" t="s">
        <v>637</v>
      </c>
      <c r="B1459" t="s">
        <v>677</v>
      </c>
      <c r="C1459" t="s">
        <v>639</v>
      </c>
      <c r="D1459" t="s">
        <v>651</v>
      </c>
      <c r="E1459" t="s">
        <v>667</v>
      </c>
      <c r="F1459">
        <v>528004120002</v>
      </c>
      <c r="G1459" t="s">
        <v>642</v>
      </c>
      <c r="H1459">
        <v>583149</v>
      </c>
      <c r="I1459" t="s">
        <v>680</v>
      </c>
      <c r="J1459">
        <v>202204</v>
      </c>
      <c r="K1459">
        <v>44676</v>
      </c>
      <c r="L1459" t="s">
        <v>644</v>
      </c>
      <c r="M1459">
        <v>-43655.66</v>
      </c>
      <c r="N1459">
        <v>-74.12</v>
      </c>
      <c r="O1459" t="s">
        <v>645</v>
      </c>
      <c r="P1459" s="428">
        <v>-66.555000000000007</v>
      </c>
      <c r="Q1459">
        <v>12704618</v>
      </c>
      <c r="R1459" t="s">
        <v>646</v>
      </c>
      <c r="S1459">
        <v>8540358</v>
      </c>
      <c r="T1459" t="s">
        <v>1908</v>
      </c>
    </row>
    <row r="1460" spans="1:20" x14ac:dyDescent="0.25">
      <c r="A1460" t="s">
        <v>637</v>
      </c>
      <c r="B1460" t="s">
        <v>677</v>
      </c>
      <c r="C1460" t="s">
        <v>639</v>
      </c>
      <c r="D1460" t="s">
        <v>651</v>
      </c>
      <c r="E1460" t="s">
        <v>673</v>
      </c>
      <c r="F1460">
        <v>528004120002</v>
      </c>
      <c r="G1460" t="s">
        <v>642</v>
      </c>
      <c r="H1460">
        <v>583148</v>
      </c>
      <c r="I1460" t="s">
        <v>699</v>
      </c>
      <c r="J1460">
        <v>202204</v>
      </c>
      <c r="K1460">
        <v>44676</v>
      </c>
      <c r="L1460" t="s">
        <v>644</v>
      </c>
      <c r="M1460">
        <v>-47686.36</v>
      </c>
      <c r="N1460">
        <v>-80.959999999999994</v>
      </c>
      <c r="O1460" t="s">
        <v>645</v>
      </c>
      <c r="P1460" s="428">
        <v>-72.697000000000003</v>
      </c>
      <c r="Q1460">
        <v>12704618</v>
      </c>
      <c r="R1460" t="s">
        <v>646</v>
      </c>
      <c r="S1460">
        <v>2030994</v>
      </c>
      <c r="T1460" t="s">
        <v>1771</v>
      </c>
    </row>
    <row r="1461" spans="1:20" x14ac:dyDescent="0.25">
      <c r="A1461" t="s">
        <v>637</v>
      </c>
      <c r="B1461" t="s">
        <v>677</v>
      </c>
      <c r="C1461" t="s">
        <v>639</v>
      </c>
      <c r="D1461" t="s">
        <v>651</v>
      </c>
      <c r="E1461" t="s">
        <v>673</v>
      </c>
      <c r="F1461">
        <v>528004120002</v>
      </c>
      <c r="G1461" t="s">
        <v>642</v>
      </c>
      <c r="H1461">
        <v>583148</v>
      </c>
      <c r="I1461" t="s">
        <v>699</v>
      </c>
      <c r="J1461">
        <v>202204</v>
      </c>
      <c r="K1461">
        <v>44676</v>
      </c>
      <c r="L1461" t="s">
        <v>644</v>
      </c>
      <c r="M1461">
        <v>-47686.36</v>
      </c>
      <c r="N1461">
        <v>-80.959999999999994</v>
      </c>
      <c r="O1461" t="s">
        <v>645</v>
      </c>
      <c r="P1461" s="428">
        <v>-72.697000000000003</v>
      </c>
      <c r="Q1461">
        <v>12704618</v>
      </c>
      <c r="R1461" t="s">
        <v>646</v>
      </c>
      <c r="S1461">
        <v>2030994</v>
      </c>
      <c r="T1461" t="s">
        <v>1909</v>
      </c>
    </row>
    <row r="1462" spans="1:20" x14ac:dyDescent="0.25">
      <c r="A1462" t="s">
        <v>637</v>
      </c>
      <c r="B1462" t="s">
        <v>677</v>
      </c>
      <c r="C1462" t="s">
        <v>639</v>
      </c>
      <c r="D1462" t="s">
        <v>651</v>
      </c>
      <c r="E1462" t="s">
        <v>673</v>
      </c>
      <c r="F1462">
        <v>528004120002</v>
      </c>
      <c r="G1462" t="s">
        <v>642</v>
      </c>
      <c r="H1462">
        <v>583148</v>
      </c>
      <c r="I1462" t="s">
        <v>699</v>
      </c>
      <c r="J1462">
        <v>202204</v>
      </c>
      <c r="K1462">
        <v>44676</v>
      </c>
      <c r="L1462" t="s">
        <v>644</v>
      </c>
      <c r="M1462">
        <v>-243052.22</v>
      </c>
      <c r="N1462">
        <v>-412.65</v>
      </c>
      <c r="O1462" t="s">
        <v>645</v>
      </c>
      <c r="P1462" s="428">
        <v>-370.53199999999998</v>
      </c>
      <c r="Q1462">
        <v>12704618</v>
      </c>
      <c r="R1462" t="s">
        <v>646</v>
      </c>
      <c r="S1462">
        <v>8540279</v>
      </c>
      <c r="T1462" t="s">
        <v>1911</v>
      </c>
    </row>
    <row r="1463" spans="1:20" x14ac:dyDescent="0.25">
      <c r="A1463" t="s">
        <v>637</v>
      </c>
      <c r="B1463" t="s">
        <v>677</v>
      </c>
      <c r="C1463" t="s">
        <v>639</v>
      </c>
      <c r="D1463" t="s">
        <v>651</v>
      </c>
      <c r="E1463" t="s">
        <v>667</v>
      </c>
      <c r="F1463">
        <v>528004120002</v>
      </c>
      <c r="G1463" t="s">
        <v>642</v>
      </c>
      <c r="H1463">
        <v>583149</v>
      </c>
      <c r="I1463" t="s">
        <v>680</v>
      </c>
      <c r="J1463">
        <v>202204</v>
      </c>
      <c r="K1463">
        <v>44676</v>
      </c>
      <c r="L1463" t="s">
        <v>644</v>
      </c>
      <c r="M1463">
        <v>35551.360000000001</v>
      </c>
      <c r="N1463">
        <v>60.36</v>
      </c>
      <c r="O1463" t="s">
        <v>645</v>
      </c>
      <c r="P1463" s="428">
        <v>54.198999999999998</v>
      </c>
      <c r="Q1463">
        <v>12704618</v>
      </c>
      <c r="R1463" t="s">
        <v>646</v>
      </c>
      <c r="S1463">
        <v>2036440</v>
      </c>
      <c r="T1463" t="s">
        <v>1899</v>
      </c>
    </row>
    <row r="1464" spans="1:20" x14ac:dyDescent="0.25">
      <c r="A1464" t="s">
        <v>637</v>
      </c>
      <c r="B1464" t="s">
        <v>677</v>
      </c>
      <c r="C1464" t="s">
        <v>639</v>
      </c>
      <c r="D1464" t="s">
        <v>651</v>
      </c>
      <c r="E1464" t="s">
        <v>673</v>
      </c>
      <c r="F1464">
        <v>528004120002</v>
      </c>
      <c r="G1464" t="s">
        <v>642</v>
      </c>
      <c r="H1464">
        <v>583148</v>
      </c>
      <c r="I1464" t="s">
        <v>699</v>
      </c>
      <c r="J1464">
        <v>202204</v>
      </c>
      <c r="K1464">
        <v>44676</v>
      </c>
      <c r="L1464" t="s">
        <v>644</v>
      </c>
      <c r="M1464">
        <v>61946.97</v>
      </c>
      <c r="N1464">
        <v>105.17</v>
      </c>
      <c r="O1464" t="s">
        <v>645</v>
      </c>
      <c r="P1464" s="428">
        <v>94.436000000000007</v>
      </c>
      <c r="Q1464">
        <v>12704618</v>
      </c>
      <c r="R1464" t="s">
        <v>646</v>
      </c>
      <c r="S1464">
        <v>8540386</v>
      </c>
      <c r="T1464" t="s">
        <v>1898</v>
      </c>
    </row>
    <row r="1465" spans="1:20" x14ac:dyDescent="0.25">
      <c r="A1465" t="s">
        <v>637</v>
      </c>
      <c r="B1465" t="s">
        <v>638</v>
      </c>
      <c r="C1465" t="s">
        <v>639</v>
      </c>
      <c r="D1465" t="s">
        <v>640</v>
      </c>
      <c r="E1465" t="s">
        <v>686</v>
      </c>
      <c r="F1465">
        <v>528004120002</v>
      </c>
      <c r="G1465" t="s">
        <v>642</v>
      </c>
      <c r="H1465">
        <v>583150</v>
      </c>
      <c r="I1465" t="s">
        <v>687</v>
      </c>
      <c r="J1465">
        <v>202204</v>
      </c>
      <c r="K1465">
        <v>44676</v>
      </c>
      <c r="L1465" t="s">
        <v>644</v>
      </c>
      <c r="M1465">
        <v>1806.25</v>
      </c>
      <c r="N1465">
        <v>3.07</v>
      </c>
      <c r="O1465" t="s">
        <v>645</v>
      </c>
      <c r="P1465" s="428">
        <v>2.7570000000000001</v>
      </c>
      <c r="Q1465">
        <v>12704618</v>
      </c>
      <c r="R1465" t="s">
        <v>646</v>
      </c>
      <c r="S1465">
        <v>2011105</v>
      </c>
      <c r="T1465" t="s">
        <v>1842</v>
      </c>
    </row>
    <row r="1466" spans="1:20" x14ac:dyDescent="0.25">
      <c r="A1466" t="s">
        <v>637</v>
      </c>
      <c r="B1466" t="s">
        <v>677</v>
      </c>
      <c r="C1466" t="s">
        <v>639</v>
      </c>
      <c r="D1466" t="s">
        <v>651</v>
      </c>
      <c r="E1466" t="s">
        <v>667</v>
      </c>
      <c r="F1466">
        <v>528004120002</v>
      </c>
      <c r="G1466" t="s">
        <v>642</v>
      </c>
      <c r="H1466">
        <v>583149</v>
      </c>
      <c r="I1466" t="s">
        <v>680</v>
      </c>
      <c r="J1466">
        <v>202204</v>
      </c>
      <c r="K1466">
        <v>44676</v>
      </c>
      <c r="L1466" t="s">
        <v>644</v>
      </c>
      <c r="M1466">
        <v>121878.97</v>
      </c>
      <c r="N1466">
        <v>206.92</v>
      </c>
      <c r="O1466" t="s">
        <v>645</v>
      </c>
      <c r="P1466" s="428">
        <v>185.8</v>
      </c>
      <c r="Q1466">
        <v>12704618</v>
      </c>
      <c r="R1466" t="s">
        <v>646</v>
      </c>
      <c r="S1466">
        <v>8540399</v>
      </c>
      <c r="T1466" t="s">
        <v>1896</v>
      </c>
    </row>
    <row r="1467" spans="1:20" x14ac:dyDescent="0.25">
      <c r="A1467" t="s">
        <v>637</v>
      </c>
      <c r="B1467" t="s">
        <v>677</v>
      </c>
      <c r="C1467" t="s">
        <v>639</v>
      </c>
      <c r="D1467" t="s">
        <v>651</v>
      </c>
      <c r="E1467" t="s">
        <v>667</v>
      </c>
      <c r="F1467">
        <v>528004120002</v>
      </c>
      <c r="G1467" t="s">
        <v>642</v>
      </c>
      <c r="H1467">
        <v>583149</v>
      </c>
      <c r="I1467" t="s">
        <v>680</v>
      </c>
      <c r="J1467">
        <v>202204</v>
      </c>
      <c r="K1467">
        <v>44676</v>
      </c>
      <c r="L1467" t="s">
        <v>644</v>
      </c>
      <c r="M1467">
        <v>-121878.97</v>
      </c>
      <c r="N1467">
        <v>-206.92</v>
      </c>
      <c r="O1467" t="s">
        <v>645</v>
      </c>
      <c r="P1467" s="428">
        <v>-185.8</v>
      </c>
      <c r="Q1467">
        <v>12704618</v>
      </c>
      <c r="R1467" t="s">
        <v>646</v>
      </c>
      <c r="S1467">
        <v>8540399</v>
      </c>
      <c r="T1467" t="s">
        <v>1771</v>
      </c>
    </row>
    <row r="1468" spans="1:20" x14ac:dyDescent="0.25">
      <c r="A1468" t="s">
        <v>637</v>
      </c>
      <c r="B1468" t="s">
        <v>677</v>
      </c>
      <c r="C1468" t="s">
        <v>639</v>
      </c>
      <c r="D1468" t="s">
        <v>651</v>
      </c>
      <c r="E1468" t="s">
        <v>673</v>
      </c>
      <c r="F1468">
        <v>528004120002</v>
      </c>
      <c r="G1468" t="s">
        <v>642</v>
      </c>
      <c r="H1468">
        <v>583148</v>
      </c>
      <c r="I1468" t="s">
        <v>699</v>
      </c>
      <c r="J1468">
        <v>202204</v>
      </c>
      <c r="K1468">
        <v>44676</v>
      </c>
      <c r="L1468" t="s">
        <v>644</v>
      </c>
      <c r="M1468">
        <v>-243052.22</v>
      </c>
      <c r="N1468">
        <v>-412.65</v>
      </c>
      <c r="O1468" t="s">
        <v>645</v>
      </c>
      <c r="P1468" s="428">
        <v>-370.53199999999998</v>
      </c>
      <c r="Q1468">
        <v>12704618</v>
      </c>
      <c r="R1468" t="s">
        <v>646</v>
      </c>
      <c r="S1468">
        <v>8540279</v>
      </c>
      <c r="T1468" t="s">
        <v>1771</v>
      </c>
    </row>
    <row r="1469" spans="1:20" x14ac:dyDescent="0.25">
      <c r="A1469" t="s">
        <v>637</v>
      </c>
      <c r="B1469" t="s">
        <v>677</v>
      </c>
      <c r="C1469" t="s">
        <v>639</v>
      </c>
      <c r="D1469" t="s">
        <v>651</v>
      </c>
      <c r="E1469" t="s">
        <v>667</v>
      </c>
      <c r="F1469">
        <v>528004120002</v>
      </c>
      <c r="G1469" t="s">
        <v>642</v>
      </c>
      <c r="H1469">
        <v>583149</v>
      </c>
      <c r="I1469" t="s">
        <v>680</v>
      </c>
      <c r="J1469">
        <v>202204</v>
      </c>
      <c r="K1469">
        <v>44676</v>
      </c>
      <c r="L1469" t="s">
        <v>644</v>
      </c>
      <c r="M1469">
        <v>-121878.97</v>
      </c>
      <c r="N1469">
        <v>-206.92</v>
      </c>
      <c r="O1469" t="s">
        <v>645</v>
      </c>
      <c r="P1469" s="428">
        <v>-185.8</v>
      </c>
      <c r="Q1469">
        <v>12704618</v>
      </c>
      <c r="R1469" t="s">
        <v>646</v>
      </c>
      <c r="S1469">
        <v>8540399</v>
      </c>
      <c r="T1469" t="s">
        <v>1894</v>
      </c>
    </row>
    <row r="1470" spans="1:20" x14ac:dyDescent="0.25">
      <c r="A1470" t="s">
        <v>637</v>
      </c>
      <c r="B1470" t="s">
        <v>677</v>
      </c>
      <c r="C1470" t="s">
        <v>639</v>
      </c>
      <c r="D1470" t="s">
        <v>651</v>
      </c>
      <c r="E1470" t="s">
        <v>673</v>
      </c>
      <c r="F1470">
        <v>528004120002</v>
      </c>
      <c r="G1470" t="s">
        <v>642</v>
      </c>
      <c r="H1470">
        <v>583148</v>
      </c>
      <c r="I1470" t="s">
        <v>699</v>
      </c>
      <c r="J1470">
        <v>202204</v>
      </c>
      <c r="K1470">
        <v>44676</v>
      </c>
      <c r="L1470" t="s">
        <v>644</v>
      </c>
      <c r="M1470">
        <v>47686.36</v>
      </c>
      <c r="N1470">
        <v>80.959999999999994</v>
      </c>
      <c r="O1470" t="s">
        <v>645</v>
      </c>
      <c r="P1470" s="428">
        <v>72.697000000000003</v>
      </c>
      <c r="Q1470">
        <v>12704618</v>
      </c>
      <c r="R1470" t="s">
        <v>646</v>
      </c>
      <c r="S1470">
        <v>2030994</v>
      </c>
      <c r="T1470" t="s">
        <v>1895</v>
      </c>
    </row>
    <row r="1471" spans="1:20" x14ac:dyDescent="0.25">
      <c r="A1471" t="s">
        <v>637</v>
      </c>
      <c r="B1471" t="s">
        <v>677</v>
      </c>
      <c r="C1471" t="s">
        <v>639</v>
      </c>
      <c r="D1471" t="s">
        <v>651</v>
      </c>
      <c r="E1471" t="s">
        <v>667</v>
      </c>
      <c r="F1471">
        <v>528004120002</v>
      </c>
      <c r="G1471" t="s">
        <v>642</v>
      </c>
      <c r="H1471">
        <v>583149</v>
      </c>
      <c r="I1471" t="s">
        <v>680</v>
      </c>
      <c r="J1471">
        <v>202204</v>
      </c>
      <c r="K1471">
        <v>44676</v>
      </c>
      <c r="L1471" t="s">
        <v>644</v>
      </c>
      <c r="M1471">
        <v>121878.97</v>
      </c>
      <c r="N1471">
        <v>206.92</v>
      </c>
      <c r="O1471" t="s">
        <v>645</v>
      </c>
      <c r="P1471" s="428">
        <v>185.8</v>
      </c>
      <c r="Q1471">
        <v>12704618</v>
      </c>
      <c r="R1471" t="s">
        <v>646</v>
      </c>
      <c r="S1471">
        <v>8540399</v>
      </c>
      <c r="T1471" t="s">
        <v>1896</v>
      </c>
    </row>
    <row r="1472" spans="1:20" x14ac:dyDescent="0.25">
      <c r="A1472" t="s">
        <v>637</v>
      </c>
      <c r="B1472" t="s">
        <v>677</v>
      </c>
      <c r="C1472" t="s">
        <v>639</v>
      </c>
      <c r="D1472" t="s">
        <v>651</v>
      </c>
      <c r="E1472" t="s">
        <v>673</v>
      </c>
      <c r="F1472">
        <v>528004120002</v>
      </c>
      <c r="G1472" t="s">
        <v>642</v>
      </c>
      <c r="H1472">
        <v>583148</v>
      </c>
      <c r="I1472" t="s">
        <v>699</v>
      </c>
      <c r="J1472">
        <v>202204</v>
      </c>
      <c r="K1472">
        <v>44676</v>
      </c>
      <c r="L1472" t="s">
        <v>644</v>
      </c>
      <c r="M1472">
        <v>39742.18</v>
      </c>
      <c r="N1472">
        <v>67.47</v>
      </c>
      <c r="O1472" t="s">
        <v>645</v>
      </c>
      <c r="P1472" s="428">
        <v>60.582999999999998</v>
      </c>
      <c r="Q1472">
        <v>12704618</v>
      </c>
      <c r="R1472" t="s">
        <v>646</v>
      </c>
      <c r="S1472">
        <v>2027008</v>
      </c>
      <c r="T1472" t="s">
        <v>1771</v>
      </c>
    </row>
    <row r="1473" spans="1:20" x14ac:dyDescent="0.25">
      <c r="A1473" t="s">
        <v>637</v>
      </c>
      <c r="B1473" t="s">
        <v>677</v>
      </c>
      <c r="C1473" t="s">
        <v>639</v>
      </c>
      <c r="D1473" t="s">
        <v>651</v>
      </c>
      <c r="E1473" t="s">
        <v>667</v>
      </c>
      <c r="F1473">
        <v>528004120002</v>
      </c>
      <c r="G1473" t="s">
        <v>642</v>
      </c>
      <c r="H1473">
        <v>583149</v>
      </c>
      <c r="I1473" t="s">
        <v>680</v>
      </c>
      <c r="J1473">
        <v>202204</v>
      </c>
      <c r="K1473">
        <v>44676</v>
      </c>
      <c r="L1473" t="s">
        <v>644</v>
      </c>
      <c r="M1473">
        <v>-35551.360000000001</v>
      </c>
      <c r="N1473">
        <v>-60.36</v>
      </c>
      <c r="O1473" t="s">
        <v>645</v>
      </c>
      <c r="P1473" s="428">
        <v>-54.198999999999998</v>
      </c>
      <c r="Q1473">
        <v>12704618</v>
      </c>
      <c r="R1473" t="s">
        <v>646</v>
      </c>
      <c r="S1473">
        <v>2036440</v>
      </c>
      <c r="T1473" t="s">
        <v>1771</v>
      </c>
    </row>
    <row r="1474" spans="1:20" x14ac:dyDescent="0.25">
      <c r="A1474" t="s">
        <v>637</v>
      </c>
      <c r="B1474" t="s">
        <v>677</v>
      </c>
      <c r="C1474" t="s">
        <v>639</v>
      </c>
      <c r="D1474" t="s">
        <v>651</v>
      </c>
      <c r="E1474" t="s">
        <v>673</v>
      </c>
      <c r="F1474">
        <v>528004120002</v>
      </c>
      <c r="G1474" t="s">
        <v>642</v>
      </c>
      <c r="H1474">
        <v>583148</v>
      </c>
      <c r="I1474" t="s">
        <v>699</v>
      </c>
      <c r="J1474">
        <v>202204</v>
      </c>
      <c r="K1474">
        <v>44676</v>
      </c>
      <c r="L1474" t="s">
        <v>644</v>
      </c>
      <c r="M1474">
        <v>-61946.97</v>
      </c>
      <c r="N1474">
        <v>-105.17</v>
      </c>
      <c r="O1474" t="s">
        <v>645</v>
      </c>
      <c r="P1474" s="428">
        <v>-94.436000000000007</v>
      </c>
      <c r="Q1474">
        <v>12704618</v>
      </c>
      <c r="R1474" t="s">
        <v>646</v>
      </c>
      <c r="S1474">
        <v>8540386</v>
      </c>
      <c r="T1474" t="s">
        <v>1771</v>
      </c>
    </row>
    <row r="1475" spans="1:20" x14ac:dyDescent="0.25">
      <c r="A1475" t="s">
        <v>637</v>
      </c>
      <c r="B1475" t="s">
        <v>677</v>
      </c>
      <c r="C1475" t="s">
        <v>639</v>
      </c>
      <c r="D1475" t="s">
        <v>651</v>
      </c>
      <c r="E1475" t="s">
        <v>673</v>
      </c>
      <c r="F1475">
        <v>528004120002</v>
      </c>
      <c r="G1475" t="s">
        <v>642</v>
      </c>
      <c r="H1475">
        <v>583148</v>
      </c>
      <c r="I1475" t="s">
        <v>699</v>
      </c>
      <c r="J1475">
        <v>202204</v>
      </c>
      <c r="K1475">
        <v>44676</v>
      </c>
      <c r="L1475" t="s">
        <v>644</v>
      </c>
      <c r="M1475">
        <v>-39742.18</v>
      </c>
      <c r="N1475">
        <v>-67.47</v>
      </c>
      <c r="O1475" t="s">
        <v>645</v>
      </c>
      <c r="P1475" s="428">
        <v>-60.582999999999998</v>
      </c>
      <c r="Q1475">
        <v>12704618</v>
      </c>
      <c r="R1475" t="s">
        <v>646</v>
      </c>
      <c r="S1475">
        <v>2027008</v>
      </c>
      <c r="T1475" t="s">
        <v>1897</v>
      </c>
    </row>
    <row r="1476" spans="1:20" x14ac:dyDescent="0.25">
      <c r="A1476" t="s">
        <v>637</v>
      </c>
      <c r="B1476" t="s">
        <v>677</v>
      </c>
      <c r="C1476" t="s">
        <v>639</v>
      </c>
      <c r="D1476" t="s">
        <v>651</v>
      </c>
      <c r="E1476" t="s">
        <v>673</v>
      </c>
      <c r="F1476">
        <v>528004120002</v>
      </c>
      <c r="G1476" t="s">
        <v>642</v>
      </c>
      <c r="H1476">
        <v>583148</v>
      </c>
      <c r="I1476" t="s">
        <v>699</v>
      </c>
      <c r="J1476">
        <v>202204</v>
      </c>
      <c r="K1476">
        <v>44676</v>
      </c>
      <c r="L1476" t="s">
        <v>644</v>
      </c>
      <c r="M1476">
        <v>61946.97</v>
      </c>
      <c r="N1476">
        <v>105.17</v>
      </c>
      <c r="O1476" t="s">
        <v>645</v>
      </c>
      <c r="P1476" s="428">
        <v>94.436000000000007</v>
      </c>
      <c r="Q1476">
        <v>12704618</v>
      </c>
      <c r="R1476" t="s">
        <v>646</v>
      </c>
      <c r="S1476">
        <v>8540386</v>
      </c>
      <c r="T1476" t="s">
        <v>1898</v>
      </c>
    </row>
    <row r="1477" spans="1:20" x14ac:dyDescent="0.25">
      <c r="A1477" t="s">
        <v>637</v>
      </c>
      <c r="B1477" t="s">
        <v>677</v>
      </c>
      <c r="C1477" t="s">
        <v>639</v>
      </c>
      <c r="D1477" t="s">
        <v>651</v>
      </c>
      <c r="E1477" t="s">
        <v>667</v>
      </c>
      <c r="F1477">
        <v>528004120002</v>
      </c>
      <c r="G1477" t="s">
        <v>642</v>
      </c>
      <c r="H1477">
        <v>583149</v>
      </c>
      <c r="I1477" t="s">
        <v>680</v>
      </c>
      <c r="J1477">
        <v>202204</v>
      </c>
      <c r="K1477">
        <v>44676</v>
      </c>
      <c r="L1477" t="s">
        <v>644</v>
      </c>
      <c r="M1477">
        <v>35551.360000000001</v>
      </c>
      <c r="N1477">
        <v>60.36</v>
      </c>
      <c r="O1477" t="s">
        <v>645</v>
      </c>
      <c r="P1477" s="428">
        <v>54.198999999999998</v>
      </c>
      <c r="Q1477">
        <v>12704618</v>
      </c>
      <c r="R1477" t="s">
        <v>646</v>
      </c>
      <c r="S1477">
        <v>2036440</v>
      </c>
      <c r="T1477" t="s">
        <v>1899</v>
      </c>
    </row>
    <row r="1478" spans="1:20" x14ac:dyDescent="0.25">
      <c r="A1478" t="s">
        <v>637</v>
      </c>
      <c r="B1478" t="s">
        <v>677</v>
      </c>
      <c r="C1478" t="s">
        <v>639</v>
      </c>
      <c r="D1478" t="s">
        <v>695</v>
      </c>
      <c r="E1478" t="s">
        <v>673</v>
      </c>
      <c r="F1478">
        <v>528004120002</v>
      </c>
      <c r="G1478" t="s">
        <v>642</v>
      </c>
      <c r="H1478">
        <v>583148</v>
      </c>
      <c r="I1478" t="s">
        <v>699</v>
      </c>
      <c r="J1478">
        <v>202204</v>
      </c>
      <c r="K1478">
        <v>44676</v>
      </c>
      <c r="L1478" t="s">
        <v>644</v>
      </c>
      <c r="M1478">
        <v>218472.13</v>
      </c>
      <c r="N1478">
        <v>370.92</v>
      </c>
      <c r="O1478" t="s">
        <v>645</v>
      </c>
      <c r="P1478" s="428">
        <v>333.06099999999998</v>
      </c>
      <c r="Q1478">
        <v>12704618</v>
      </c>
      <c r="R1478" t="s">
        <v>646</v>
      </c>
      <c r="S1478">
        <v>2046481</v>
      </c>
      <c r="T1478" t="s">
        <v>1771</v>
      </c>
    </row>
    <row r="1479" spans="1:20" x14ac:dyDescent="0.25">
      <c r="A1479" t="s">
        <v>637</v>
      </c>
      <c r="B1479" t="s">
        <v>677</v>
      </c>
      <c r="C1479" t="s">
        <v>639</v>
      </c>
      <c r="D1479" t="s">
        <v>651</v>
      </c>
      <c r="E1479" t="s">
        <v>667</v>
      </c>
      <c r="F1479">
        <v>528004120002</v>
      </c>
      <c r="G1479" t="s">
        <v>642</v>
      </c>
      <c r="H1479">
        <v>583149</v>
      </c>
      <c r="I1479" t="s">
        <v>680</v>
      </c>
      <c r="J1479">
        <v>202204</v>
      </c>
      <c r="K1479">
        <v>44676</v>
      </c>
      <c r="L1479" t="s">
        <v>644</v>
      </c>
      <c r="M1479">
        <v>43655.66</v>
      </c>
      <c r="N1479">
        <v>74.12</v>
      </c>
      <c r="O1479" t="s">
        <v>645</v>
      </c>
      <c r="P1479" s="428">
        <v>66.555000000000007</v>
      </c>
      <c r="Q1479">
        <v>12704618</v>
      </c>
      <c r="R1479" t="s">
        <v>646</v>
      </c>
      <c r="S1479">
        <v>8540358</v>
      </c>
      <c r="T1479" t="s">
        <v>1771</v>
      </c>
    </row>
    <row r="1480" spans="1:20" x14ac:dyDescent="0.25">
      <c r="A1480" t="s">
        <v>637</v>
      </c>
      <c r="B1480" t="s">
        <v>677</v>
      </c>
      <c r="C1480" t="s">
        <v>639</v>
      </c>
      <c r="D1480" t="s">
        <v>651</v>
      </c>
      <c r="E1480" t="s">
        <v>673</v>
      </c>
      <c r="F1480">
        <v>528004120002</v>
      </c>
      <c r="G1480" t="s">
        <v>642</v>
      </c>
      <c r="H1480">
        <v>583148</v>
      </c>
      <c r="I1480" t="s">
        <v>699</v>
      </c>
      <c r="J1480">
        <v>202204</v>
      </c>
      <c r="K1480">
        <v>44676</v>
      </c>
      <c r="L1480" t="s">
        <v>644</v>
      </c>
      <c r="M1480">
        <v>47686.36</v>
      </c>
      <c r="N1480">
        <v>80.959999999999994</v>
      </c>
      <c r="O1480" t="s">
        <v>645</v>
      </c>
      <c r="P1480" s="428">
        <v>72.697000000000003</v>
      </c>
      <c r="Q1480">
        <v>12704618</v>
      </c>
      <c r="R1480" t="s">
        <v>646</v>
      </c>
      <c r="S1480">
        <v>2030994</v>
      </c>
      <c r="T1480" t="s">
        <v>1771</v>
      </c>
    </row>
    <row r="1481" spans="1:20" x14ac:dyDescent="0.25">
      <c r="A1481" t="s">
        <v>637</v>
      </c>
      <c r="B1481" t="s">
        <v>677</v>
      </c>
      <c r="C1481" t="s">
        <v>639</v>
      </c>
      <c r="D1481" t="s">
        <v>651</v>
      </c>
      <c r="E1481" t="s">
        <v>667</v>
      </c>
      <c r="F1481">
        <v>528004120002</v>
      </c>
      <c r="G1481" t="s">
        <v>642</v>
      </c>
      <c r="H1481">
        <v>583149</v>
      </c>
      <c r="I1481" t="s">
        <v>680</v>
      </c>
      <c r="J1481">
        <v>202204</v>
      </c>
      <c r="K1481">
        <v>44676</v>
      </c>
      <c r="L1481" t="s">
        <v>644</v>
      </c>
      <c r="M1481">
        <v>121878.97</v>
      </c>
      <c r="N1481">
        <v>206.92</v>
      </c>
      <c r="O1481" t="s">
        <v>645</v>
      </c>
      <c r="P1481" s="428">
        <v>185.8</v>
      </c>
      <c r="Q1481">
        <v>12704618</v>
      </c>
      <c r="R1481" t="s">
        <v>646</v>
      </c>
      <c r="S1481">
        <v>8540399</v>
      </c>
      <c r="T1481" t="s">
        <v>1771</v>
      </c>
    </row>
    <row r="1482" spans="1:20" x14ac:dyDescent="0.25">
      <c r="A1482" t="s">
        <v>637</v>
      </c>
      <c r="B1482" t="s">
        <v>677</v>
      </c>
      <c r="C1482" t="s">
        <v>639</v>
      </c>
      <c r="D1482" t="s">
        <v>651</v>
      </c>
      <c r="E1482" t="s">
        <v>673</v>
      </c>
      <c r="F1482">
        <v>528004120002</v>
      </c>
      <c r="G1482" t="s">
        <v>642</v>
      </c>
      <c r="H1482">
        <v>583148</v>
      </c>
      <c r="I1482" t="s">
        <v>699</v>
      </c>
      <c r="J1482">
        <v>202204</v>
      </c>
      <c r="K1482">
        <v>44676</v>
      </c>
      <c r="L1482" t="s">
        <v>644</v>
      </c>
      <c r="M1482">
        <v>243052.22</v>
      </c>
      <c r="N1482">
        <v>412.65</v>
      </c>
      <c r="O1482" t="s">
        <v>645</v>
      </c>
      <c r="P1482" s="428">
        <v>370.53199999999998</v>
      </c>
      <c r="Q1482">
        <v>12704618</v>
      </c>
      <c r="R1482" t="s">
        <v>646</v>
      </c>
      <c r="S1482">
        <v>8540279</v>
      </c>
      <c r="T1482" t="s">
        <v>1900</v>
      </c>
    </row>
    <row r="1483" spans="1:20" x14ac:dyDescent="0.25">
      <c r="A1483" t="s">
        <v>637</v>
      </c>
      <c r="B1483" t="s">
        <v>677</v>
      </c>
      <c r="C1483" t="s">
        <v>639</v>
      </c>
      <c r="D1483" t="s">
        <v>651</v>
      </c>
      <c r="E1483" t="s">
        <v>667</v>
      </c>
      <c r="F1483">
        <v>528004120002</v>
      </c>
      <c r="G1483" t="s">
        <v>642</v>
      </c>
      <c r="H1483">
        <v>583149</v>
      </c>
      <c r="I1483" t="s">
        <v>680</v>
      </c>
      <c r="J1483">
        <v>202204</v>
      </c>
      <c r="K1483">
        <v>44676</v>
      </c>
      <c r="L1483" t="s">
        <v>644</v>
      </c>
      <c r="M1483">
        <v>43655.66</v>
      </c>
      <c r="N1483">
        <v>74.12</v>
      </c>
      <c r="O1483" t="s">
        <v>645</v>
      </c>
      <c r="P1483" s="428">
        <v>66.555000000000007</v>
      </c>
      <c r="Q1483">
        <v>12704618</v>
      </c>
      <c r="R1483" t="s">
        <v>646</v>
      </c>
      <c r="S1483">
        <v>8540358</v>
      </c>
      <c r="T1483" t="s">
        <v>1903</v>
      </c>
    </row>
    <row r="1484" spans="1:20" x14ac:dyDescent="0.25">
      <c r="A1484" t="s">
        <v>637</v>
      </c>
      <c r="B1484" t="s">
        <v>677</v>
      </c>
      <c r="C1484" t="s">
        <v>639</v>
      </c>
      <c r="D1484" t="s">
        <v>651</v>
      </c>
      <c r="E1484" t="s">
        <v>673</v>
      </c>
      <c r="F1484">
        <v>528004120002</v>
      </c>
      <c r="G1484" t="s">
        <v>642</v>
      </c>
      <c r="H1484">
        <v>583148</v>
      </c>
      <c r="I1484" t="s">
        <v>699</v>
      </c>
      <c r="J1484">
        <v>202204</v>
      </c>
      <c r="K1484">
        <v>44676</v>
      </c>
      <c r="L1484" t="s">
        <v>644</v>
      </c>
      <c r="M1484">
        <v>47686.36</v>
      </c>
      <c r="N1484">
        <v>80.959999999999994</v>
      </c>
      <c r="O1484" t="s">
        <v>645</v>
      </c>
      <c r="P1484" s="428">
        <v>72.697000000000003</v>
      </c>
      <c r="Q1484">
        <v>12704618</v>
      </c>
      <c r="R1484" t="s">
        <v>646</v>
      </c>
      <c r="S1484">
        <v>2030994</v>
      </c>
      <c r="T1484" t="s">
        <v>1895</v>
      </c>
    </row>
    <row r="1485" spans="1:20" x14ac:dyDescent="0.25">
      <c r="A1485" t="s">
        <v>637</v>
      </c>
      <c r="B1485" t="s">
        <v>638</v>
      </c>
      <c r="C1485" t="s">
        <v>639</v>
      </c>
      <c r="D1485" t="s">
        <v>640</v>
      </c>
      <c r="E1485" t="s">
        <v>686</v>
      </c>
      <c r="F1485">
        <v>528004120002</v>
      </c>
      <c r="G1485" t="s">
        <v>642</v>
      </c>
      <c r="H1485">
        <v>583150</v>
      </c>
      <c r="I1485" t="s">
        <v>687</v>
      </c>
      <c r="J1485">
        <v>202204</v>
      </c>
      <c r="K1485">
        <v>44676</v>
      </c>
      <c r="L1485" t="s">
        <v>644</v>
      </c>
      <c r="M1485">
        <v>1806.25</v>
      </c>
      <c r="N1485">
        <v>3.07</v>
      </c>
      <c r="O1485" t="s">
        <v>645</v>
      </c>
      <c r="P1485" s="428">
        <v>2.7570000000000001</v>
      </c>
      <c r="Q1485">
        <v>12704618</v>
      </c>
      <c r="R1485" t="s">
        <v>646</v>
      </c>
      <c r="S1485">
        <v>2011105</v>
      </c>
      <c r="T1485" t="s">
        <v>1913</v>
      </c>
    </row>
    <row r="1486" spans="1:20" x14ac:dyDescent="0.25">
      <c r="A1486" t="s">
        <v>637</v>
      </c>
      <c r="B1486" t="s">
        <v>677</v>
      </c>
      <c r="C1486" t="s">
        <v>639</v>
      </c>
      <c r="D1486" t="s">
        <v>651</v>
      </c>
      <c r="E1486" t="s">
        <v>673</v>
      </c>
      <c r="F1486">
        <v>528004120002</v>
      </c>
      <c r="G1486" t="s">
        <v>642</v>
      </c>
      <c r="H1486">
        <v>583148</v>
      </c>
      <c r="I1486" t="s">
        <v>699</v>
      </c>
      <c r="J1486">
        <v>202204</v>
      </c>
      <c r="K1486">
        <v>44676</v>
      </c>
      <c r="L1486" t="s">
        <v>644</v>
      </c>
      <c r="M1486">
        <v>-39742.18</v>
      </c>
      <c r="N1486">
        <v>-67.47</v>
      </c>
      <c r="O1486" t="s">
        <v>645</v>
      </c>
      <c r="P1486" s="428">
        <v>-60.582999999999998</v>
      </c>
      <c r="Q1486">
        <v>12704618</v>
      </c>
      <c r="R1486" t="s">
        <v>646</v>
      </c>
      <c r="S1486">
        <v>2027008</v>
      </c>
      <c r="T1486" t="s">
        <v>1771</v>
      </c>
    </row>
    <row r="1487" spans="1:20" x14ac:dyDescent="0.25">
      <c r="A1487" t="s">
        <v>637</v>
      </c>
      <c r="B1487" t="s">
        <v>677</v>
      </c>
      <c r="C1487" t="s">
        <v>639</v>
      </c>
      <c r="D1487" t="s">
        <v>651</v>
      </c>
      <c r="E1487" t="s">
        <v>673</v>
      </c>
      <c r="F1487">
        <v>528004120002</v>
      </c>
      <c r="G1487" t="s">
        <v>642</v>
      </c>
      <c r="H1487">
        <v>583148</v>
      </c>
      <c r="I1487" t="s">
        <v>699</v>
      </c>
      <c r="J1487">
        <v>202204</v>
      </c>
      <c r="K1487">
        <v>44676</v>
      </c>
      <c r="L1487" t="s">
        <v>644</v>
      </c>
      <c r="M1487">
        <v>-61946.97</v>
      </c>
      <c r="N1487">
        <v>-105.17</v>
      </c>
      <c r="O1487" t="s">
        <v>645</v>
      </c>
      <c r="P1487" s="428">
        <v>-94.436000000000007</v>
      </c>
      <c r="Q1487">
        <v>12704618</v>
      </c>
      <c r="R1487" t="s">
        <v>646</v>
      </c>
      <c r="S1487">
        <v>8540386</v>
      </c>
      <c r="T1487" t="s">
        <v>1902</v>
      </c>
    </row>
    <row r="1488" spans="1:20" x14ac:dyDescent="0.25">
      <c r="A1488" t="s">
        <v>637</v>
      </c>
      <c r="B1488" t="s">
        <v>677</v>
      </c>
      <c r="C1488" t="s">
        <v>639</v>
      </c>
      <c r="D1488" t="s">
        <v>651</v>
      </c>
      <c r="E1488" t="s">
        <v>667</v>
      </c>
      <c r="F1488">
        <v>528004120002</v>
      </c>
      <c r="G1488" t="s">
        <v>642</v>
      </c>
      <c r="H1488">
        <v>583149</v>
      </c>
      <c r="I1488" t="s">
        <v>680</v>
      </c>
      <c r="J1488">
        <v>202204</v>
      </c>
      <c r="K1488">
        <v>44676</v>
      </c>
      <c r="L1488" t="s">
        <v>644</v>
      </c>
      <c r="M1488">
        <v>-35551.360000000001</v>
      </c>
      <c r="N1488">
        <v>-60.36</v>
      </c>
      <c r="O1488" t="s">
        <v>645</v>
      </c>
      <c r="P1488" s="428">
        <v>-54.198999999999998</v>
      </c>
      <c r="Q1488">
        <v>12704618</v>
      </c>
      <c r="R1488" t="s">
        <v>646</v>
      </c>
      <c r="S1488">
        <v>2036440</v>
      </c>
      <c r="T1488" t="s">
        <v>1904</v>
      </c>
    </row>
    <row r="1489" spans="1:20" x14ac:dyDescent="0.25">
      <c r="A1489" t="s">
        <v>637</v>
      </c>
      <c r="B1489" t="s">
        <v>677</v>
      </c>
      <c r="C1489" t="s">
        <v>639</v>
      </c>
      <c r="D1489" t="s">
        <v>651</v>
      </c>
      <c r="E1489" t="s">
        <v>673</v>
      </c>
      <c r="F1489">
        <v>528004120002</v>
      </c>
      <c r="G1489" t="s">
        <v>642</v>
      </c>
      <c r="H1489">
        <v>583148</v>
      </c>
      <c r="I1489" t="s">
        <v>699</v>
      </c>
      <c r="J1489">
        <v>202204</v>
      </c>
      <c r="K1489">
        <v>44676</v>
      </c>
      <c r="L1489" t="s">
        <v>644</v>
      </c>
      <c r="M1489">
        <v>243052.22</v>
      </c>
      <c r="N1489">
        <v>412.65</v>
      </c>
      <c r="O1489" t="s">
        <v>645</v>
      </c>
      <c r="P1489" s="428">
        <v>370.53199999999998</v>
      </c>
      <c r="Q1489">
        <v>12704618</v>
      </c>
      <c r="R1489" t="s">
        <v>646</v>
      </c>
      <c r="S1489">
        <v>8540279</v>
      </c>
      <c r="T1489" t="s">
        <v>1771</v>
      </c>
    </row>
    <row r="1490" spans="1:20" x14ac:dyDescent="0.25">
      <c r="A1490" t="s">
        <v>637</v>
      </c>
      <c r="B1490" t="s">
        <v>677</v>
      </c>
      <c r="C1490" t="s">
        <v>639</v>
      </c>
      <c r="D1490" t="s">
        <v>695</v>
      </c>
      <c r="E1490" t="s">
        <v>673</v>
      </c>
      <c r="F1490">
        <v>528004120002</v>
      </c>
      <c r="G1490" t="s">
        <v>642</v>
      </c>
      <c r="H1490">
        <v>583148</v>
      </c>
      <c r="I1490" t="s">
        <v>699</v>
      </c>
      <c r="J1490">
        <v>202204</v>
      </c>
      <c r="K1490">
        <v>44676</v>
      </c>
      <c r="L1490" t="s">
        <v>644</v>
      </c>
      <c r="M1490">
        <v>-218472.13</v>
      </c>
      <c r="N1490">
        <v>-370.92</v>
      </c>
      <c r="O1490" t="s">
        <v>645</v>
      </c>
      <c r="P1490" s="428">
        <v>-333.06099999999998</v>
      </c>
      <c r="Q1490">
        <v>12704618</v>
      </c>
      <c r="R1490" t="s">
        <v>646</v>
      </c>
      <c r="S1490">
        <v>2046481</v>
      </c>
      <c r="T1490" t="s">
        <v>1905</v>
      </c>
    </row>
    <row r="1491" spans="1:20" x14ac:dyDescent="0.25">
      <c r="A1491" t="s">
        <v>637</v>
      </c>
      <c r="B1491" t="s">
        <v>677</v>
      </c>
      <c r="C1491" t="s">
        <v>639</v>
      </c>
      <c r="D1491" t="s">
        <v>651</v>
      </c>
      <c r="E1491" t="s">
        <v>673</v>
      </c>
      <c r="F1491">
        <v>528004120002</v>
      </c>
      <c r="G1491" t="s">
        <v>642</v>
      </c>
      <c r="H1491">
        <v>583148</v>
      </c>
      <c r="I1491" t="s">
        <v>699</v>
      </c>
      <c r="J1491">
        <v>202204</v>
      </c>
      <c r="K1491">
        <v>44676</v>
      </c>
      <c r="L1491" t="s">
        <v>644</v>
      </c>
      <c r="M1491">
        <v>39742.18</v>
      </c>
      <c r="N1491">
        <v>67.47</v>
      </c>
      <c r="O1491" t="s">
        <v>645</v>
      </c>
      <c r="P1491" s="428">
        <v>60.582999999999998</v>
      </c>
      <c r="Q1491">
        <v>12704618</v>
      </c>
      <c r="R1491" t="s">
        <v>646</v>
      </c>
      <c r="S1491">
        <v>2027008</v>
      </c>
      <c r="T1491" t="s">
        <v>1906</v>
      </c>
    </row>
    <row r="1492" spans="1:20" x14ac:dyDescent="0.25">
      <c r="A1492" t="s">
        <v>637</v>
      </c>
      <c r="B1492" t="s">
        <v>677</v>
      </c>
      <c r="C1492" t="s">
        <v>639</v>
      </c>
      <c r="D1492" t="s">
        <v>695</v>
      </c>
      <c r="E1492" t="s">
        <v>673</v>
      </c>
      <c r="F1492">
        <v>528004120002</v>
      </c>
      <c r="G1492" t="s">
        <v>642</v>
      </c>
      <c r="H1492">
        <v>583148</v>
      </c>
      <c r="I1492" t="s">
        <v>699</v>
      </c>
      <c r="J1492">
        <v>202204</v>
      </c>
      <c r="K1492">
        <v>44676</v>
      </c>
      <c r="L1492" t="s">
        <v>644</v>
      </c>
      <c r="M1492">
        <v>218472.13</v>
      </c>
      <c r="N1492">
        <v>370.92</v>
      </c>
      <c r="O1492" t="s">
        <v>645</v>
      </c>
      <c r="P1492" s="428">
        <v>333.06099999999998</v>
      </c>
      <c r="Q1492">
        <v>12704618</v>
      </c>
      <c r="R1492" t="s">
        <v>646</v>
      </c>
      <c r="S1492">
        <v>2046481</v>
      </c>
      <c r="T1492" t="s">
        <v>1907</v>
      </c>
    </row>
    <row r="1493" spans="1:20" x14ac:dyDescent="0.25">
      <c r="A1493" t="s">
        <v>637</v>
      </c>
      <c r="B1493" t="s">
        <v>677</v>
      </c>
      <c r="C1493" t="s">
        <v>639</v>
      </c>
      <c r="D1493" t="s">
        <v>651</v>
      </c>
      <c r="E1493" t="s">
        <v>673</v>
      </c>
      <c r="F1493">
        <v>528004120002</v>
      </c>
      <c r="G1493" t="s">
        <v>642</v>
      </c>
      <c r="H1493">
        <v>583148</v>
      </c>
      <c r="I1493" t="s">
        <v>699</v>
      </c>
      <c r="J1493">
        <v>202204</v>
      </c>
      <c r="K1493">
        <v>44676</v>
      </c>
      <c r="L1493" t="s">
        <v>644</v>
      </c>
      <c r="M1493">
        <v>39742.18</v>
      </c>
      <c r="N1493">
        <v>67.47</v>
      </c>
      <c r="O1493" t="s">
        <v>645</v>
      </c>
      <c r="P1493" s="428">
        <v>60.582999999999998</v>
      </c>
      <c r="Q1493">
        <v>12704618</v>
      </c>
      <c r="R1493" t="s">
        <v>646</v>
      </c>
      <c r="S1493">
        <v>2027008</v>
      </c>
      <c r="T1493" t="s">
        <v>1906</v>
      </c>
    </row>
    <row r="1494" spans="1:20" x14ac:dyDescent="0.25">
      <c r="A1494" t="s">
        <v>637</v>
      </c>
      <c r="B1494" t="s">
        <v>677</v>
      </c>
      <c r="C1494" t="s">
        <v>639</v>
      </c>
      <c r="D1494" t="s">
        <v>651</v>
      </c>
      <c r="E1494" t="s">
        <v>667</v>
      </c>
      <c r="F1494">
        <v>528004120002</v>
      </c>
      <c r="G1494" t="s">
        <v>642</v>
      </c>
      <c r="H1494">
        <v>583149</v>
      </c>
      <c r="I1494" t="s">
        <v>680</v>
      </c>
      <c r="J1494">
        <v>202204</v>
      </c>
      <c r="K1494">
        <v>44676</v>
      </c>
      <c r="L1494" t="s">
        <v>644</v>
      </c>
      <c r="M1494">
        <v>35551.360000000001</v>
      </c>
      <c r="N1494">
        <v>60.36</v>
      </c>
      <c r="O1494" t="s">
        <v>645</v>
      </c>
      <c r="P1494" s="428">
        <v>54.198999999999998</v>
      </c>
      <c r="Q1494">
        <v>12704618</v>
      </c>
      <c r="R1494" t="s">
        <v>646</v>
      </c>
      <c r="S1494">
        <v>2036440</v>
      </c>
      <c r="T1494" t="s">
        <v>1771</v>
      </c>
    </row>
    <row r="1495" spans="1:20" x14ac:dyDescent="0.25">
      <c r="A1495" t="s">
        <v>637</v>
      </c>
      <c r="B1495" t="s">
        <v>677</v>
      </c>
      <c r="C1495" t="s">
        <v>639</v>
      </c>
      <c r="D1495" t="s">
        <v>651</v>
      </c>
      <c r="E1495" t="s">
        <v>667</v>
      </c>
      <c r="F1495">
        <v>528004120002</v>
      </c>
      <c r="G1495" t="s">
        <v>642</v>
      </c>
      <c r="H1495">
        <v>583149</v>
      </c>
      <c r="I1495" t="s">
        <v>680</v>
      </c>
      <c r="J1495">
        <v>202204</v>
      </c>
      <c r="K1495">
        <v>44676</v>
      </c>
      <c r="L1495" t="s">
        <v>644</v>
      </c>
      <c r="M1495">
        <v>43655.66</v>
      </c>
      <c r="N1495">
        <v>74.12</v>
      </c>
      <c r="O1495" t="s">
        <v>645</v>
      </c>
      <c r="P1495" s="428">
        <v>66.555000000000007</v>
      </c>
      <c r="Q1495">
        <v>12704618</v>
      </c>
      <c r="R1495" t="s">
        <v>646</v>
      </c>
      <c r="S1495">
        <v>8540358</v>
      </c>
      <c r="T1495" t="s">
        <v>1903</v>
      </c>
    </row>
    <row r="1496" spans="1:20" x14ac:dyDescent="0.25">
      <c r="A1496" t="s">
        <v>637</v>
      </c>
      <c r="B1496" t="s">
        <v>677</v>
      </c>
      <c r="C1496" t="s">
        <v>639</v>
      </c>
      <c r="D1496" t="s">
        <v>695</v>
      </c>
      <c r="E1496" t="s">
        <v>673</v>
      </c>
      <c r="F1496">
        <v>528004120002</v>
      </c>
      <c r="G1496" t="s">
        <v>642</v>
      </c>
      <c r="H1496">
        <v>583148</v>
      </c>
      <c r="I1496" t="s">
        <v>699</v>
      </c>
      <c r="J1496">
        <v>202204</v>
      </c>
      <c r="K1496">
        <v>44676</v>
      </c>
      <c r="L1496" t="s">
        <v>644</v>
      </c>
      <c r="M1496">
        <v>-218472.13</v>
      </c>
      <c r="N1496">
        <v>-370.92</v>
      </c>
      <c r="O1496" t="s">
        <v>645</v>
      </c>
      <c r="P1496" s="428">
        <v>-333.06099999999998</v>
      </c>
      <c r="Q1496">
        <v>12704618</v>
      </c>
      <c r="R1496" t="s">
        <v>646</v>
      </c>
      <c r="S1496">
        <v>2046481</v>
      </c>
      <c r="T1496" t="s">
        <v>1771</v>
      </c>
    </row>
    <row r="1497" spans="1:20" x14ac:dyDescent="0.25">
      <c r="A1497" t="s">
        <v>637</v>
      </c>
      <c r="B1497" t="s">
        <v>677</v>
      </c>
      <c r="C1497" t="s">
        <v>639</v>
      </c>
      <c r="D1497" t="s">
        <v>651</v>
      </c>
      <c r="E1497" t="s">
        <v>667</v>
      </c>
      <c r="F1497">
        <v>528004120002</v>
      </c>
      <c r="G1497" t="s">
        <v>642</v>
      </c>
      <c r="H1497">
        <v>583149</v>
      </c>
      <c r="I1497" t="s">
        <v>680</v>
      </c>
      <c r="J1497">
        <v>202204</v>
      </c>
      <c r="K1497">
        <v>44676</v>
      </c>
      <c r="L1497" t="s">
        <v>644</v>
      </c>
      <c r="M1497">
        <v>-43655.66</v>
      </c>
      <c r="N1497">
        <v>-74.12</v>
      </c>
      <c r="O1497" t="s">
        <v>645</v>
      </c>
      <c r="P1497" s="428">
        <v>-66.555000000000007</v>
      </c>
      <c r="Q1497">
        <v>12704618</v>
      </c>
      <c r="R1497" t="s">
        <v>646</v>
      </c>
      <c r="S1497">
        <v>8540358</v>
      </c>
      <c r="T1497" t="s">
        <v>1771</v>
      </c>
    </row>
    <row r="1498" spans="1:20" x14ac:dyDescent="0.25">
      <c r="A1498" t="s">
        <v>637</v>
      </c>
      <c r="B1498" t="s">
        <v>677</v>
      </c>
      <c r="C1498" t="s">
        <v>639</v>
      </c>
      <c r="D1498" t="s">
        <v>651</v>
      </c>
      <c r="E1498" t="s">
        <v>673</v>
      </c>
      <c r="F1498">
        <v>528004120002</v>
      </c>
      <c r="G1498" t="s">
        <v>642</v>
      </c>
      <c r="H1498">
        <v>583148</v>
      </c>
      <c r="I1498" t="s">
        <v>699</v>
      </c>
      <c r="J1498">
        <v>202204</v>
      </c>
      <c r="K1498">
        <v>44676</v>
      </c>
      <c r="L1498" t="s">
        <v>644</v>
      </c>
      <c r="M1498">
        <v>61946.97</v>
      </c>
      <c r="N1498">
        <v>105.17</v>
      </c>
      <c r="O1498" t="s">
        <v>645</v>
      </c>
      <c r="P1498" s="428">
        <v>94.436000000000007</v>
      </c>
      <c r="Q1498">
        <v>12704618</v>
      </c>
      <c r="R1498" t="s">
        <v>646</v>
      </c>
      <c r="S1498">
        <v>8540386</v>
      </c>
      <c r="T1498" t="s">
        <v>1771</v>
      </c>
    </row>
    <row r="1499" spans="1:20" x14ac:dyDescent="0.25">
      <c r="A1499" t="s">
        <v>637</v>
      </c>
      <c r="B1499" t="s">
        <v>638</v>
      </c>
      <c r="C1499" t="s">
        <v>639</v>
      </c>
      <c r="D1499" t="s">
        <v>640</v>
      </c>
      <c r="E1499" t="s">
        <v>686</v>
      </c>
      <c r="F1499">
        <v>528004120002</v>
      </c>
      <c r="G1499" t="s">
        <v>642</v>
      </c>
      <c r="H1499">
        <v>583150</v>
      </c>
      <c r="I1499" t="s">
        <v>687</v>
      </c>
      <c r="J1499">
        <v>202204</v>
      </c>
      <c r="K1499">
        <v>44676</v>
      </c>
      <c r="L1499" t="s">
        <v>644</v>
      </c>
      <c r="M1499">
        <v>1806.25</v>
      </c>
      <c r="N1499">
        <v>3.07</v>
      </c>
      <c r="O1499" t="s">
        <v>645</v>
      </c>
      <c r="P1499" s="428">
        <v>2.7570000000000001</v>
      </c>
      <c r="Q1499">
        <v>12704618</v>
      </c>
      <c r="R1499" t="s">
        <v>646</v>
      </c>
      <c r="S1499">
        <v>2011105</v>
      </c>
      <c r="T1499" t="s">
        <v>1841</v>
      </c>
    </row>
    <row r="1500" spans="1:20" x14ac:dyDescent="0.25">
      <c r="A1500" t="s">
        <v>637</v>
      </c>
      <c r="B1500" t="s">
        <v>638</v>
      </c>
      <c r="C1500" t="s">
        <v>639</v>
      </c>
      <c r="D1500" t="s">
        <v>640</v>
      </c>
      <c r="E1500" t="s">
        <v>686</v>
      </c>
      <c r="F1500">
        <v>528004120002</v>
      </c>
      <c r="G1500" t="s">
        <v>642</v>
      </c>
      <c r="H1500">
        <v>583150</v>
      </c>
      <c r="I1500" t="s">
        <v>687</v>
      </c>
      <c r="J1500">
        <v>202204</v>
      </c>
      <c r="K1500">
        <v>44676</v>
      </c>
      <c r="L1500" t="s">
        <v>644</v>
      </c>
      <c r="M1500">
        <v>1806.25</v>
      </c>
      <c r="N1500">
        <v>3.07</v>
      </c>
      <c r="O1500" t="s">
        <v>645</v>
      </c>
      <c r="P1500" s="428">
        <v>2.7570000000000001</v>
      </c>
      <c r="Q1500">
        <v>12704618</v>
      </c>
      <c r="R1500" t="s">
        <v>646</v>
      </c>
      <c r="S1500">
        <v>2011105</v>
      </c>
      <c r="T1500" t="s">
        <v>1844</v>
      </c>
    </row>
    <row r="1501" spans="1:20" x14ac:dyDescent="0.25">
      <c r="A1501" t="s">
        <v>637</v>
      </c>
      <c r="B1501" t="s">
        <v>677</v>
      </c>
      <c r="C1501" t="s">
        <v>639</v>
      </c>
      <c r="D1501" t="s">
        <v>640</v>
      </c>
      <c r="E1501" t="s">
        <v>701</v>
      </c>
      <c r="F1501">
        <v>528004120002</v>
      </c>
      <c r="G1501" t="s">
        <v>642</v>
      </c>
      <c r="H1501">
        <v>583154</v>
      </c>
      <c r="I1501" t="s">
        <v>44</v>
      </c>
      <c r="J1501">
        <v>202204</v>
      </c>
      <c r="K1501">
        <v>44676</v>
      </c>
      <c r="L1501" t="s">
        <v>644</v>
      </c>
      <c r="M1501">
        <v>114456.29</v>
      </c>
      <c r="N1501">
        <v>194.32</v>
      </c>
      <c r="O1501" t="s">
        <v>645</v>
      </c>
      <c r="P1501" s="428">
        <v>174.48599999999999</v>
      </c>
      <c r="Q1501">
        <v>12704618</v>
      </c>
      <c r="R1501" t="s">
        <v>646</v>
      </c>
      <c r="S1501">
        <v>2020577</v>
      </c>
      <c r="T1501" t="s">
        <v>1771</v>
      </c>
    </row>
    <row r="1502" spans="1:20" x14ac:dyDescent="0.25">
      <c r="A1502" t="s">
        <v>637</v>
      </c>
      <c r="B1502" t="s">
        <v>677</v>
      </c>
      <c r="C1502" t="s">
        <v>639</v>
      </c>
      <c r="D1502" t="s">
        <v>640</v>
      </c>
      <c r="E1502" t="s">
        <v>686</v>
      </c>
      <c r="F1502">
        <v>528004120002</v>
      </c>
      <c r="G1502" t="s">
        <v>642</v>
      </c>
      <c r="H1502">
        <v>583153</v>
      </c>
      <c r="I1502" t="s">
        <v>722</v>
      </c>
      <c r="J1502">
        <v>202204</v>
      </c>
      <c r="K1502">
        <v>44676</v>
      </c>
      <c r="L1502" t="s">
        <v>644</v>
      </c>
      <c r="M1502">
        <v>39286.410000000003</v>
      </c>
      <c r="N1502">
        <v>66.7</v>
      </c>
      <c r="O1502" t="s">
        <v>645</v>
      </c>
      <c r="P1502" s="428">
        <v>59.892000000000003</v>
      </c>
      <c r="Q1502">
        <v>12704618</v>
      </c>
      <c r="R1502" t="s">
        <v>646</v>
      </c>
      <c r="S1502">
        <v>8540401</v>
      </c>
      <c r="T1502" t="s">
        <v>1771</v>
      </c>
    </row>
    <row r="1503" spans="1:20" x14ac:dyDescent="0.25">
      <c r="A1503" t="s">
        <v>637</v>
      </c>
      <c r="B1503" t="s">
        <v>677</v>
      </c>
      <c r="C1503" t="s">
        <v>639</v>
      </c>
      <c r="D1503" t="s">
        <v>663</v>
      </c>
      <c r="E1503" t="s">
        <v>673</v>
      </c>
      <c r="F1503">
        <v>528004120002</v>
      </c>
      <c r="G1503" t="s">
        <v>642</v>
      </c>
      <c r="H1503">
        <v>583133</v>
      </c>
      <c r="I1503" t="s">
        <v>29</v>
      </c>
      <c r="J1503">
        <v>202204</v>
      </c>
      <c r="K1503">
        <v>44676</v>
      </c>
      <c r="L1503" t="s">
        <v>644</v>
      </c>
      <c r="M1503">
        <v>-535196</v>
      </c>
      <c r="N1503">
        <v>-908.64</v>
      </c>
      <c r="O1503" t="s">
        <v>645</v>
      </c>
      <c r="P1503" s="428">
        <v>-815.89700000000005</v>
      </c>
      <c r="Q1503">
        <v>12704618</v>
      </c>
      <c r="R1503" t="s">
        <v>646</v>
      </c>
      <c r="S1503">
        <v>2014872</v>
      </c>
      <c r="T1503" t="s">
        <v>1853</v>
      </c>
    </row>
    <row r="1504" spans="1:20" x14ac:dyDescent="0.25">
      <c r="A1504" t="s">
        <v>637</v>
      </c>
      <c r="B1504" t="s">
        <v>677</v>
      </c>
      <c r="C1504" t="s">
        <v>639</v>
      </c>
      <c r="D1504" t="s">
        <v>651</v>
      </c>
      <c r="E1504" t="s">
        <v>641</v>
      </c>
      <c r="F1504">
        <v>528004120002</v>
      </c>
      <c r="G1504" t="s">
        <v>642</v>
      </c>
      <c r="H1504">
        <v>583135</v>
      </c>
      <c r="I1504" t="s">
        <v>31</v>
      </c>
      <c r="J1504">
        <v>202204</v>
      </c>
      <c r="K1504">
        <v>44676</v>
      </c>
      <c r="L1504" t="s">
        <v>644</v>
      </c>
      <c r="M1504">
        <v>-534873.79</v>
      </c>
      <c r="N1504">
        <v>-908.1</v>
      </c>
      <c r="O1504" t="s">
        <v>645</v>
      </c>
      <c r="P1504" s="428">
        <v>-815.41200000000003</v>
      </c>
      <c r="Q1504">
        <v>12704618</v>
      </c>
      <c r="R1504" t="s">
        <v>646</v>
      </c>
      <c r="S1504">
        <v>2023596</v>
      </c>
      <c r="T1504" t="s">
        <v>1771</v>
      </c>
    </row>
    <row r="1505" spans="1:20" x14ac:dyDescent="0.25">
      <c r="A1505" t="s">
        <v>637</v>
      </c>
      <c r="B1505" t="s">
        <v>677</v>
      </c>
      <c r="C1505" t="s">
        <v>639</v>
      </c>
      <c r="D1505" t="s">
        <v>651</v>
      </c>
      <c r="E1505" t="s">
        <v>641</v>
      </c>
      <c r="F1505">
        <v>528004120002</v>
      </c>
      <c r="G1505" t="s">
        <v>642</v>
      </c>
      <c r="H1505">
        <v>856778</v>
      </c>
      <c r="I1505" t="s">
        <v>27</v>
      </c>
      <c r="J1505">
        <v>202204</v>
      </c>
      <c r="K1505">
        <v>44676</v>
      </c>
      <c r="L1505" t="s">
        <v>644</v>
      </c>
      <c r="M1505">
        <v>-390639</v>
      </c>
      <c r="N1505">
        <v>-663.22</v>
      </c>
      <c r="O1505" t="s">
        <v>645</v>
      </c>
      <c r="P1505" s="428">
        <v>-595.52700000000004</v>
      </c>
      <c r="Q1505">
        <v>12704618</v>
      </c>
      <c r="R1505" t="s">
        <v>646</v>
      </c>
      <c r="S1505">
        <v>2041743</v>
      </c>
      <c r="T1505" t="s">
        <v>1771</v>
      </c>
    </row>
    <row r="1506" spans="1:20" x14ac:dyDescent="0.25">
      <c r="A1506" t="s">
        <v>637</v>
      </c>
      <c r="B1506" t="s">
        <v>677</v>
      </c>
      <c r="C1506" t="s">
        <v>639</v>
      </c>
      <c r="D1506" t="s">
        <v>640</v>
      </c>
      <c r="E1506" t="s">
        <v>701</v>
      </c>
      <c r="F1506">
        <v>528004120002</v>
      </c>
      <c r="G1506" t="s">
        <v>642</v>
      </c>
      <c r="H1506">
        <v>583154</v>
      </c>
      <c r="I1506" t="s">
        <v>44</v>
      </c>
      <c r="J1506">
        <v>202204</v>
      </c>
      <c r="K1506">
        <v>44676</v>
      </c>
      <c r="L1506" t="s">
        <v>644</v>
      </c>
      <c r="M1506">
        <v>-114456.29</v>
      </c>
      <c r="N1506">
        <v>-194.32</v>
      </c>
      <c r="O1506" t="s">
        <v>645</v>
      </c>
      <c r="P1506" s="428">
        <v>-174.48599999999999</v>
      </c>
      <c r="Q1506">
        <v>12704618</v>
      </c>
      <c r="R1506" t="s">
        <v>646</v>
      </c>
      <c r="S1506">
        <v>2020577</v>
      </c>
      <c r="T1506" t="s">
        <v>1855</v>
      </c>
    </row>
    <row r="1507" spans="1:20" x14ac:dyDescent="0.25">
      <c r="A1507" t="s">
        <v>637</v>
      </c>
      <c r="B1507" t="s">
        <v>677</v>
      </c>
      <c r="C1507" t="s">
        <v>639</v>
      </c>
      <c r="D1507" t="s">
        <v>640</v>
      </c>
      <c r="E1507" t="s">
        <v>686</v>
      </c>
      <c r="F1507">
        <v>528004120002</v>
      </c>
      <c r="G1507" t="s">
        <v>642</v>
      </c>
      <c r="H1507">
        <v>583153</v>
      </c>
      <c r="I1507" t="s">
        <v>722</v>
      </c>
      <c r="J1507">
        <v>202204</v>
      </c>
      <c r="K1507">
        <v>44676</v>
      </c>
      <c r="L1507" t="s">
        <v>644</v>
      </c>
      <c r="M1507">
        <v>-39286.410000000003</v>
      </c>
      <c r="N1507">
        <v>-66.7</v>
      </c>
      <c r="O1507" t="s">
        <v>645</v>
      </c>
      <c r="P1507" s="428">
        <v>-59.892000000000003</v>
      </c>
      <c r="Q1507">
        <v>12704618</v>
      </c>
      <c r="R1507" t="s">
        <v>646</v>
      </c>
      <c r="S1507">
        <v>8540401</v>
      </c>
      <c r="T1507" t="s">
        <v>1856</v>
      </c>
    </row>
    <row r="1508" spans="1:20" x14ac:dyDescent="0.25">
      <c r="A1508" t="s">
        <v>637</v>
      </c>
      <c r="B1508" t="s">
        <v>677</v>
      </c>
      <c r="C1508" t="s">
        <v>639</v>
      </c>
      <c r="D1508" t="s">
        <v>663</v>
      </c>
      <c r="E1508" t="s">
        <v>667</v>
      </c>
      <c r="F1508">
        <v>528004120002</v>
      </c>
      <c r="G1508" t="s">
        <v>642</v>
      </c>
      <c r="H1508">
        <v>583136</v>
      </c>
      <c r="I1508" t="s">
        <v>32</v>
      </c>
      <c r="J1508">
        <v>202204</v>
      </c>
      <c r="K1508">
        <v>44676</v>
      </c>
      <c r="L1508" t="s">
        <v>644</v>
      </c>
      <c r="M1508">
        <v>405417</v>
      </c>
      <c r="N1508">
        <v>688.31</v>
      </c>
      <c r="O1508" t="s">
        <v>645</v>
      </c>
      <c r="P1508" s="428">
        <v>618.05600000000004</v>
      </c>
      <c r="Q1508">
        <v>12704618</v>
      </c>
      <c r="R1508" t="s">
        <v>646</v>
      </c>
      <c r="S1508">
        <v>2023197</v>
      </c>
      <c r="T1508" t="s">
        <v>1771</v>
      </c>
    </row>
    <row r="1509" spans="1:20" x14ac:dyDescent="0.25">
      <c r="A1509" t="s">
        <v>637</v>
      </c>
      <c r="B1509" t="s">
        <v>677</v>
      </c>
      <c r="C1509" t="s">
        <v>639</v>
      </c>
      <c r="D1509" t="s">
        <v>651</v>
      </c>
      <c r="E1509" t="s">
        <v>641</v>
      </c>
      <c r="F1509">
        <v>528004120002</v>
      </c>
      <c r="G1509" t="s">
        <v>642</v>
      </c>
      <c r="H1509">
        <v>583136</v>
      </c>
      <c r="I1509" t="s">
        <v>32</v>
      </c>
      <c r="J1509">
        <v>202204</v>
      </c>
      <c r="K1509">
        <v>44676</v>
      </c>
      <c r="L1509" t="s">
        <v>644</v>
      </c>
      <c r="M1509">
        <v>370283.1</v>
      </c>
      <c r="N1509">
        <v>628.66</v>
      </c>
      <c r="O1509" t="s">
        <v>645</v>
      </c>
      <c r="P1509" s="428">
        <v>564.49400000000003</v>
      </c>
      <c r="Q1509">
        <v>12704618</v>
      </c>
      <c r="R1509" t="s">
        <v>646</v>
      </c>
      <c r="S1509">
        <v>2035753</v>
      </c>
      <c r="T1509" t="s">
        <v>1858</v>
      </c>
    </row>
    <row r="1510" spans="1:20" x14ac:dyDescent="0.25">
      <c r="A1510" t="s">
        <v>637</v>
      </c>
      <c r="B1510" t="s">
        <v>677</v>
      </c>
      <c r="C1510" t="s">
        <v>639</v>
      </c>
      <c r="D1510" t="s">
        <v>651</v>
      </c>
      <c r="E1510" t="s">
        <v>641</v>
      </c>
      <c r="F1510">
        <v>528004120002</v>
      </c>
      <c r="G1510" t="s">
        <v>642</v>
      </c>
      <c r="H1510">
        <v>583139</v>
      </c>
      <c r="I1510" t="s">
        <v>35</v>
      </c>
      <c r="J1510">
        <v>202204</v>
      </c>
      <c r="K1510">
        <v>44676</v>
      </c>
      <c r="L1510" t="s">
        <v>644</v>
      </c>
      <c r="M1510">
        <v>-64310.92</v>
      </c>
      <c r="N1510">
        <v>-109.19</v>
      </c>
      <c r="O1510" t="s">
        <v>645</v>
      </c>
      <c r="P1510" s="428">
        <v>-98.045000000000002</v>
      </c>
      <c r="Q1510">
        <v>12704618</v>
      </c>
      <c r="R1510" t="s">
        <v>646</v>
      </c>
      <c r="S1510">
        <v>8540222</v>
      </c>
      <c r="T1510" t="s">
        <v>1777</v>
      </c>
    </row>
    <row r="1511" spans="1:20" x14ac:dyDescent="0.25">
      <c r="A1511" t="s">
        <v>637</v>
      </c>
      <c r="B1511" t="s">
        <v>677</v>
      </c>
      <c r="C1511" t="s">
        <v>639</v>
      </c>
      <c r="D1511" t="s">
        <v>651</v>
      </c>
      <c r="E1511" t="s">
        <v>641</v>
      </c>
      <c r="F1511">
        <v>528004120002</v>
      </c>
      <c r="G1511" t="s">
        <v>642</v>
      </c>
      <c r="H1511">
        <v>583139</v>
      </c>
      <c r="I1511" t="s">
        <v>35</v>
      </c>
      <c r="J1511">
        <v>202204</v>
      </c>
      <c r="K1511">
        <v>44676</v>
      </c>
      <c r="L1511" t="s">
        <v>644</v>
      </c>
      <c r="M1511">
        <v>-64310.92</v>
      </c>
      <c r="N1511">
        <v>-109.19</v>
      </c>
      <c r="O1511" t="s">
        <v>645</v>
      </c>
      <c r="P1511" s="428">
        <v>-98.045000000000002</v>
      </c>
      <c r="Q1511">
        <v>12704618</v>
      </c>
      <c r="R1511" t="s">
        <v>646</v>
      </c>
      <c r="S1511">
        <v>8540222</v>
      </c>
      <c r="T1511" t="s">
        <v>1771</v>
      </c>
    </row>
    <row r="1512" spans="1:20" x14ac:dyDescent="0.25">
      <c r="A1512" t="s">
        <v>637</v>
      </c>
      <c r="B1512" t="s">
        <v>677</v>
      </c>
      <c r="C1512" t="s">
        <v>639</v>
      </c>
      <c r="D1512" t="s">
        <v>651</v>
      </c>
      <c r="E1512" t="s">
        <v>641</v>
      </c>
      <c r="F1512">
        <v>528004120002</v>
      </c>
      <c r="G1512" t="s">
        <v>642</v>
      </c>
      <c r="H1512">
        <v>583136</v>
      </c>
      <c r="I1512" t="s">
        <v>32</v>
      </c>
      <c r="J1512">
        <v>202204</v>
      </c>
      <c r="K1512">
        <v>44676</v>
      </c>
      <c r="L1512" t="s">
        <v>644</v>
      </c>
      <c r="M1512">
        <v>370283.1</v>
      </c>
      <c r="N1512">
        <v>628.66</v>
      </c>
      <c r="O1512" t="s">
        <v>645</v>
      </c>
      <c r="P1512" s="428">
        <v>564.49400000000003</v>
      </c>
      <c r="Q1512">
        <v>12704618</v>
      </c>
      <c r="R1512" t="s">
        <v>646</v>
      </c>
      <c r="S1512">
        <v>2035753</v>
      </c>
      <c r="T1512" t="s">
        <v>1771</v>
      </c>
    </row>
    <row r="1513" spans="1:20" x14ac:dyDescent="0.25">
      <c r="A1513" t="s">
        <v>637</v>
      </c>
      <c r="B1513" t="s">
        <v>677</v>
      </c>
      <c r="C1513" t="s">
        <v>639</v>
      </c>
      <c r="D1513" t="s">
        <v>651</v>
      </c>
      <c r="E1513" t="s">
        <v>641</v>
      </c>
      <c r="F1513">
        <v>528004120002</v>
      </c>
      <c r="G1513" t="s">
        <v>642</v>
      </c>
      <c r="H1513">
        <v>583136</v>
      </c>
      <c r="I1513" t="s">
        <v>32</v>
      </c>
      <c r="J1513">
        <v>202204</v>
      </c>
      <c r="K1513">
        <v>44676</v>
      </c>
      <c r="L1513" t="s">
        <v>644</v>
      </c>
      <c r="M1513">
        <v>-370283.1</v>
      </c>
      <c r="N1513">
        <v>-628.66</v>
      </c>
      <c r="O1513" t="s">
        <v>645</v>
      </c>
      <c r="P1513" s="428">
        <v>-564.49400000000003</v>
      </c>
      <c r="Q1513">
        <v>12704618</v>
      </c>
      <c r="R1513" t="s">
        <v>646</v>
      </c>
      <c r="S1513">
        <v>2035753</v>
      </c>
      <c r="T1513" t="s">
        <v>1860</v>
      </c>
    </row>
    <row r="1514" spans="1:20" x14ac:dyDescent="0.25">
      <c r="A1514" t="s">
        <v>637</v>
      </c>
      <c r="B1514" t="s">
        <v>677</v>
      </c>
      <c r="C1514" t="s">
        <v>639</v>
      </c>
      <c r="D1514" t="s">
        <v>651</v>
      </c>
      <c r="E1514" t="s">
        <v>641</v>
      </c>
      <c r="F1514">
        <v>528004120002</v>
      </c>
      <c r="G1514" t="s">
        <v>642</v>
      </c>
      <c r="H1514">
        <v>583135</v>
      </c>
      <c r="I1514" t="s">
        <v>31</v>
      </c>
      <c r="J1514">
        <v>202204</v>
      </c>
      <c r="K1514">
        <v>44676</v>
      </c>
      <c r="L1514" t="s">
        <v>644</v>
      </c>
      <c r="M1514">
        <v>534873.79</v>
      </c>
      <c r="N1514">
        <v>908.1</v>
      </c>
      <c r="O1514" t="s">
        <v>645</v>
      </c>
      <c r="P1514" s="428">
        <v>815.41200000000003</v>
      </c>
      <c r="Q1514">
        <v>12704618</v>
      </c>
      <c r="R1514" t="s">
        <v>646</v>
      </c>
      <c r="S1514">
        <v>2023596</v>
      </c>
      <c r="T1514" t="s">
        <v>1861</v>
      </c>
    </row>
    <row r="1515" spans="1:20" x14ac:dyDescent="0.25">
      <c r="A1515" t="s">
        <v>637</v>
      </c>
      <c r="B1515" t="s">
        <v>677</v>
      </c>
      <c r="C1515" t="s">
        <v>639</v>
      </c>
      <c r="D1515" t="s">
        <v>651</v>
      </c>
      <c r="E1515" t="s">
        <v>704</v>
      </c>
      <c r="F1515">
        <v>528004120002</v>
      </c>
      <c r="G1515" t="s">
        <v>642</v>
      </c>
      <c r="H1515">
        <v>856779</v>
      </c>
      <c r="I1515" t="s">
        <v>28</v>
      </c>
      <c r="J1515">
        <v>202204</v>
      </c>
      <c r="K1515">
        <v>44676</v>
      </c>
      <c r="L1515" t="s">
        <v>644</v>
      </c>
      <c r="M1515">
        <v>-386621</v>
      </c>
      <c r="N1515">
        <v>-656.4</v>
      </c>
      <c r="O1515" t="s">
        <v>645</v>
      </c>
      <c r="P1515" s="428">
        <v>-589.40300000000002</v>
      </c>
      <c r="Q1515">
        <v>12704618</v>
      </c>
      <c r="R1515" t="s">
        <v>646</v>
      </c>
      <c r="S1515">
        <v>2039252</v>
      </c>
      <c r="T1515" t="s">
        <v>1776</v>
      </c>
    </row>
    <row r="1516" spans="1:20" x14ac:dyDescent="0.25">
      <c r="A1516" t="s">
        <v>637</v>
      </c>
      <c r="B1516" t="s">
        <v>677</v>
      </c>
      <c r="C1516" t="s">
        <v>639</v>
      </c>
      <c r="D1516" t="s">
        <v>640</v>
      </c>
      <c r="E1516" t="s">
        <v>689</v>
      </c>
      <c r="F1516">
        <v>528004120002</v>
      </c>
      <c r="G1516" t="s">
        <v>642</v>
      </c>
      <c r="H1516">
        <v>583156</v>
      </c>
      <c r="I1516" t="s">
        <v>690</v>
      </c>
      <c r="J1516">
        <v>202204</v>
      </c>
      <c r="K1516">
        <v>44676</v>
      </c>
      <c r="L1516" t="s">
        <v>644</v>
      </c>
      <c r="M1516">
        <v>19394</v>
      </c>
      <c r="N1516">
        <v>32.93</v>
      </c>
      <c r="O1516" t="s">
        <v>645</v>
      </c>
      <c r="P1516" s="428">
        <v>29.568999999999999</v>
      </c>
      <c r="Q1516">
        <v>12704618</v>
      </c>
      <c r="R1516" t="s">
        <v>646</v>
      </c>
      <c r="S1516">
        <v>2013061</v>
      </c>
      <c r="T1516" t="s">
        <v>1864</v>
      </c>
    </row>
    <row r="1517" spans="1:20" x14ac:dyDescent="0.25">
      <c r="A1517" t="s">
        <v>637</v>
      </c>
      <c r="B1517" t="s">
        <v>677</v>
      </c>
      <c r="C1517" t="s">
        <v>639</v>
      </c>
      <c r="D1517" t="s">
        <v>651</v>
      </c>
      <c r="E1517" t="s">
        <v>704</v>
      </c>
      <c r="F1517">
        <v>528004120002</v>
      </c>
      <c r="G1517" t="s">
        <v>642</v>
      </c>
      <c r="H1517">
        <v>856779</v>
      </c>
      <c r="I1517" t="s">
        <v>28</v>
      </c>
      <c r="J1517">
        <v>202204</v>
      </c>
      <c r="K1517">
        <v>44676</v>
      </c>
      <c r="L1517" t="s">
        <v>644</v>
      </c>
      <c r="M1517">
        <v>-386621</v>
      </c>
      <c r="N1517">
        <v>-656.4</v>
      </c>
      <c r="O1517" t="s">
        <v>645</v>
      </c>
      <c r="P1517" s="428">
        <v>-589.40300000000002</v>
      </c>
      <c r="Q1517">
        <v>12704618</v>
      </c>
      <c r="R1517" t="s">
        <v>646</v>
      </c>
      <c r="S1517">
        <v>2039252</v>
      </c>
      <c r="T1517" t="s">
        <v>1771</v>
      </c>
    </row>
    <row r="1518" spans="1:20" x14ac:dyDescent="0.25">
      <c r="A1518" t="s">
        <v>637</v>
      </c>
      <c r="B1518" t="s">
        <v>677</v>
      </c>
      <c r="C1518" t="s">
        <v>639</v>
      </c>
      <c r="D1518" t="s">
        <v>651</v>
      </c>
      <c r="E1518" t="s">
        <v>641</v>
      </c>
      <c r="F1518">
        <v>528004120002</v>
      </c>
      <c r="G1518" t="s">
        <v>642</v>
      </c>
      <c r="H1518">
        <v>583136</v>
      </c>
      <c r="I1518" t="s">
        <v>32</v>
      </c>
      <c r="J1518">
        <v>202204</v>
      </c>
      <c r="K1518">
        <v>44676</v>
      </c>
      <c r="L1518" t="s">
        <v>644</v>
      </c>
      <c r="M1518">
        <v>370283.1</v>
      </c>
      <c r="N1518">
        <v>628.66</v>
      </c>
      <c r="O1518" t="s">
        <v>645</v>
      </c>
      <c r="P1518" s="428">
        <v>564.49400000000003</v>
      </c>
      <c r="Q1518">
        <v>12704618</v>
      </c>
      <c r="R1518" t="s">
        <v>646</v>
      </c>
      <c r="S1518">
        <v>2035753</v>
      </c>
      <c r="T1518" t="s">
        <v>1858</v>
      </c>
    </row>
    <row r="1519" spans="1:20" x14ac:dyDescent="0.25">
      <c r="A1519" t="s">
        <v>637</v>
      </c>
      <c r="B1519" t="s">
        <v>677</v>
      </c>
      <c r="C1519" t="s">
        <v>639</v>
      </c>
      <c r="D1519" t="s">
        <v>695</v>
      </c>
      <c r="E1519" t="s">
        <v>673</v>
      </c>
      <c r="F1519">
        <v>528004120002</v>
      </c>
      <c r="G1519" t="s">
        <v>642</v>
      </c>
      <c r="H1519">
        <v>583133</v>
      </c>
      <c r="I1519" t="s">
        <v>29</v>
      </c>
      <c r="J1519">
        <v>202204</v>
      </c>
      <c r="K1519">
        <v>44676</v>
      </c>
      <c r="L1519" t="s">
        <v>644</v>
      </c>
      <c r="M1519">
        <v>163004.54999999999</v>
      </c>
      <c r="N1519">
        <v>276.75</v>
      </c>
      <c r="O1519" t="s">
        <v>645</v>
      </c>
      <c r="P1519" s="428">
        <v>248.50299999999999</v>
      </c>
      <c r="Q1519">
        <v>12704618</v>
      </c>
      <c r="R1519" t="s">
        <v>646</v>
      </c>
      <c r="S1519">
        <v>2024413</v>
      </c>
      <c r="T1519" t="s">
        <v>1771</v>
      </c>
    </row>
    <row r="1520" spans="1:20" x14ac:dyDescent="0.25">
      <c r="A1520" t="s">
        <v>637</v>
      </c>
      <c r="B1520" t="s">
        <v>677</v>
      </c>
      <c r="C1520" t="s">
        <v>639</v>
      </c>
      <c r="D1520" t="s">
        <v>663</v>
      </c>
      <c r="E1520" t="s">
        <v>673</v>
      </c>
      <c r="F1520">
        <v>528004120002</v>
      </c>
      <c r="G1520" t="s">
        <v>642</v>
      </c>
      <c r="H1520">
        <v>583134</v>
      </c>
      <c r="I1520" t="s">
        <v>30</v>
      </c>
      <c r="J1520">
        <v>202204</v>
      </c>
      <c r="K1520">
        <v>44676</v>
      </c>
      <c r="L1520" t="s">
        <v>644</v>
      </c>
      <c r="M1520">
        <v>-356312.4</v>
      </c>
      <c r="N1520">
        <v>-604.94000000000005</v>
      </c>
      <c r="O1520" t="s">
        <v>645</v>
      </c>
      <c r="P1520" s="428">
        <v>-543.19500000000005</v>
      </c>
      <c r="Q1520">
        <v>12704618</v>
      </c>
      <c r="R1520" t="s">
        <v>646</v>
      </c>
      <c r="S1520">
        <v>2030902</v>
      </c>
      <c r="T1520" t="s">
        <v>1771</v>
      </c>
    </row>
    <row r="1521" spans="1:20" x14ac:dyDescent="0.25">
      <c r="A1521" t="s">
        <v>637</v>
      </c>
      <c r="B1521" t="s">
        <v>677</v>
      </c>
      <c r="C1521" t="s">
        <v>639</v>
      </c>
      <c r="D1521" t="s">
        <v>663</v>
      </c>
      <c r="E1521" t="s">
        <v>673</v>
      </c>
      <c r="F1521">
        <v>528004120002</v>
      </c>
      <c r="G1521" t="s">
        <v>642</v>
      </c>
      <c r="H1521">
        <v>583133</v>
      </c>
      <c r="I1521" t="s">
        <v>29</v>
      </c>
      <c r="J1521">
        <v>202204</v>
      </c>
      <c r="K1521">
        <v>44676</v>
      </c>
      <c r="L1521" t="s">
        <v>644</v>
      </c>
      <c r="M1521">
        <v>535196</v>
      </c>
      <c r="N1521">
        <v>908.64</v>
      </c>
      <c r="O1521" t="s">
        <v>645</v>
      </c>
      <c r="P1521" s="428">
        <v>815.89700000000005</v>
      </c>
      <c r="Q1521">
        <v>12704618</v>
      </c>
      <c r="R1521" t="s">
        <v>646</v>
      </c>
      <c r="S1521">
        <v>2014872</v>
      </c>
      <c r="T1521" t="s">
        <v>1865</v>
      </c>
    </row>
    <row r="1522" spans="1:20" x14ac:dyDescent="0.25">
      <c r="A1522" t="s">
        <v>637</v>
      </c>
      <c r="B1522" t="s">
        <v>677</v>
      </c>
      <c r="C1522" t="s">
        <v>639</v>
      </c>
      <c r="D1522" t="s">
        <v>663</v>
      </c>
      <c r="E1522" t="s">
        <v>673</v>
      </c>
      <c r="F1522">
        <v>528004120002</v>
      </c>
      <c r="G1522" t="s">
        <v>642</v>
      </c>
      <c r="H1522">
        <v>583134</v>
      </c>
      <c r="I1522" t="s">
        <v>30</v>
      </c>
      <c r="J1522">
        <v>202204</v>
      </c>
      <c r="K1522">
        <v>44676</v>
      </c>
      <c r="L1522" t="s">
        <v>644</v>
      </c>
      <c r="M1522">
        <v>356312.4</v>
      </c>
      <c r="N1522">
        <v>604.94000000000005</v>
      </c>
      <c r="O1522" t="s">
        <v>645</v>
      </c>
      <c r="P1522" s="428">
        <v>543.19500000000005</v>
      </c>
      <c r="Q1522">
        <v>12704618</v>
      </c>
      <c r="R1522" t="s">
        <v>646</v>
      </c>
      <c r="S1522">
        <v>2030902</v>
      </c>
      <c r="T1522" t="s">
        <v>1866</v>
      </c>
    </row>
    <row r="1523" spans="1:20" x14ac:dyDescent="0.25">
      <c r="A1523" t="s">
        <v>637</v>
      </c>
      <c r="B1523" t="s">
        <v>677</v>
      </c>
      <c r="C1523" t="s">
        <v>639</v>
      </c>
      <c r="D1523" t="s">
        <v>651</v>
      </c>
      <c r="E1523" t="s">
        <v>641</v>
      </c>
      <c r="F1523">
        <v>528004120002</v>
      </c>
      <c r="G1523" t="s">
        <v>642</v>
      </c>
      <c r="H1523">
        <v>583136</v>
      </c>
      <c r="I1523" t="s">
        <v>32</v>
      </c>
      <c r="J1523">
        <v>202204</v>
      </c>
      <c r="K1523">
        <v>44676</v>
      </c>
      <c r="L1523" t="s">
        <v>644</v>
      </c>
      <c r="M1523">
        <v>-370283.1</v>
      </c>
      <c r="N1523">
        <v>-628.66</v>
      </c>
      <c r="O1523" t="s">
        <v>645</v>
      </c>
      <c r="P1523" s="428">
        <v>-564.49400000000003</v>
      </c>
      <c r="Q1523">
        <v>12704618</v>
      </c>
      <c r="R1523" t="s">
        <v>646</v>
      </c>
      <c r="S1523">
        <v>2035753</v>
      </c>
      <c r="T1523" t="s">
        <v>1771</v>
      </c>
    </row>
    <row r="1524" spans="1:20" x14ac:dyDescent="0.25">
      <c r="A1524" t="s">
        <v>637</v>
      </c>
      <c r="B1524" t="s">
        <v>677</v>
      </c>
      <c r="C1524" t="s">
        <v>639</v>
      </c>
      <c r="D1524" t="s">
        <v>651</v>
      </c>
      <c r="E1524" t="s">
        <v>704</v>
      </c>
      <c r="F1524">
        <v>528004120002</v>
      </c>
      <c r="G1524" t="s">
        <v>642</v>
      </c>
      <c r="H1524">
        <v>856779</v>
      </c>
      <c r="I1524" t="s">
        <v>28</v>
      </c>
      <c r="J1524">
        <v>202204</v>
      </c>
      <c r="K1524">
        <v>44676</v>
      </c>
      <c r="L1524" t="s">
        <v>644</v>
      </c>
      <c r="M1524">
        <v>386621</v>
      </c>
      <c r="N1524">
        <v>656.4</v>
      </c>
      <c r="O1524" t="s">
        <v>645</v>
      </c>
      <c r="P1524" s="428">
        <v>589.40300000000002</v>
      </c>
      <c r="Q1524">
        <v>12704618</v>
      </c>
      <c r="R1524" t="s">
        <v>646</v>
      </c>
      <c r="S1524">
        <v>2039252</v>
      </c>
      <c r="T1524" t="s">
        <v>1772</v>
      </c>
    </row>
    <row r="1525" spans="1:20" x14ac:dyDescent="0.25">
      <c r="A1525" t="s">
        <v>637</v>
      </c>
      <c r="B1525" t="s">
        <v>677</v>
      </c>
      <c r="C1525" t="s">
        <v>639</v>
      </c>
      <c r="D1525" t="s">
        <v>651</v>
      </c>
      <c r="E1525" t="s">
        <v>641</v>
      </c>
      <c r="F1525">
        <v>528004120002</v>
      </c>
      <c r="G1525" t="s">
        <v>642</v>
      </c>
      <c r="H1525">
        <v>856778</v>
      </c>
      <c r="I1525" t="s">
        <v>27</v>
      </c>
      <c r="J1525">
        <v>202204</v>
      </c>
      <c r="K1525">
        <v>44676</v>
      </c>
      <c r="L1525" t="s">
        <v>644</v>
      </c>
      <c r="M1525">
        <v>390639</v>
      </c>
      <c r="N1525">
        <v>663.22</v>
      </c>
      <c r="O1525" t="s">
        <v>645</v>
      </c>
      <c r="P1525" s="428">
        <v>595.52700000000004</v>
      </c>
      <c r="Q1525">
        <v>12704618</v>
      </c>
      <c r="R1525" t="s">
        <v>646</v>
      </c>
      <c r="S1525">
        <v>2041743</v>
      </c>
      <c r="T1525" t="s">
        <v>1901</v>
      </c>
    </row>
    <row r="1526" spans="1:20" x14ac:dyDescent="0.25">
      <c r="A1526" t="s">
        <v>637</v>
      </c>
      <c r="B1526" t="s">
        <v>677</v>
      </c>
      <c r="C1526" t="s">
        <v>639</v>
      </c>
      <c r="D1526" t="s">
        <v>640</v>
      </c>
      <c r="E1526" t="s">
        <v>701</v>
      </c>
      <c r="F1526">
        <v>528004120002</v>
      </c>
      <c r="G1526" t="s">
        <v>642</v>
      </c>
      <c r="H1526">
        <v>583154</v>
      </c>
      <c r="I1526" t="s">
        <v>44</v>
      </c>
      <c r="J1526">
        <v>202204</v>
      </c>
      <c r="K1526">
        <v>44676</v>
      </c>
      <c r="L1526" t="s">
        <v>644</v>
      </c>
      <c r="M1526">
        <v>-114456.29</v>
      </c>
      <c r="N1526">
        <v>-194.32</v>
      </c>
      <c r="O1526" t="s">
        <v>645</v>
      </c>
      <c r="P1526" s="428">
        <v>-174.48599999999999</v>
      </c>
      <c r="Q1526">
        <v>12704618</v>
      </c>
      <c r="R1526" t="s">
        <v>646</v>
      </c>
      <c r="S1526">
        <v>2020577</v>
      </c>
      <c r="T1526" t="s">
        <v>1771</v>
      </c>
    </row>
    <row r="1527" spans="1:20" x14ac:dyDescent="0.25">
      <c r="A1527" t="s">
        <v>637</v>
      </c>
      <c r="B1527" t="s">
        <v>677</v>
      </c>
      <c r="C1527" t="s">
        <v>639</v>
      </c>
      <c r="D1527" t="s">
        <v>695</v>
      </c>
      <c r="E1527" t="s">
        <v>673</v>
      </c>
      <c r="F1527">
        <v>528004120002</v>
      </c>
      <c r="G1527" t="s">
        <v>642</v>
      </c>
      <c r="H1527">
        <v>583133</v>
      </c>
      <c r="I1527" t="s">
        <v>29</v>
      </c>
      <c r="J1527">
        <v>202204</v>
      </c>
      <c r="K1527">
        <v>44676</v>
      </c>
      <c r="L1527" t="s">
        <v>644</v>
      </c>
      <c r="M1527">
        <v>-163004.54999999999</v>
      </c>
      <c r="N1527">
        <v>-276.75</v>
      </c>
      <c r="O1527" t="s">
        <v>645</v>
      </c>
      <c r="P1527" s="428">
        <v>-248.50299999999999</v>
      </c>
      <c r="Q1527">
        <v>12704618</v>
      </c>
      <c r="R1527" t="s">
        <v>646</v>
      </c>
      <c r="S1527">
        <v>2024413</v>
      </c>
      <c r="T1527" t="s">
        <v>1771</v>
      </c>
    </row>
    <row r="1528" spans="1:20" x14ac:dyDescent="0.25">
      <c r="A1528" t="s">
        <v>637</v>
      </c>
      <c r="B1528" t="s">
        <v>677</v>
      </c>
      <c r="C1528" t="s">
        <v>639</v>
      </c>
      <c r="D1528" t="s">
        <v>663</v>
      </c>
      <c r="E1528" t="s">
        <v>673</v>
      </c>
      <c r="F1528">
        <v>528004120002</v>
      </c>
      <c r="G1528" t="s">
        <v>642</v>
      </c>
      <c r="H1528">
        <v>583133</v>
      </c>
      <c r="I1528" t="s">
        <v>29</v>
      </c>
      <c r="J1528">
        <v>202204</v>
      </c>
      <c r="K1528">
        <v>44676</v>
      </c>
      <c r="L1528" t="s">
        <v>644</v>
      </c>
      <c r="M1528">
        <v>535196</v>
      </c>
      <c r="N1528">
        <v>908.64</v>
      </c>
      <c r="O1528" t="s">
        <v>645</v>
      </c>
      <c r="P1528" s="428">
        <v>815.89700000000005</v>
      </c>
      <c r="Q1528">
        <v>12704618</v>
      </c>
      <c r="R1528" t="s">
        <v>646</v>
      </c>
      <c r="S1528">
        <v>2014872</v>
      </c>
      <c r="T1528" t="s">
        <v>1865</v>
      </c>
    </row>
    <row r="1529" spans="1:20" x14ac:dyDescent="0.25">
      <c r="A1529" t="s">
        <v>637</v>
      </c>
      <c r="B1529" t="s">
        <v>677</v>
      </c>
      <c r="C1529" t="s">
        <v>639</v>
      </c>
      <c r="D1529" t="s">
        <v>663</v>
      </c>
      <c r="E1529" t="s">
        <v>673</v>
      </c>
      <c r="F1529">
        <v>528004120002</v>
      </c>
      <c r="G1529" t="s">
        <v>642</v>
      </c>
      <c r="H1529">
        <v>583134</v>
      </c>
      <c r="I1529" t="s">
        <v>30</v>
      </c>
      <c r="J1529">
        <v>202204</v>
      </c>
      <c r="K1529">
        <v>44676</v>
      </c>
      <c r="L1529" t="s">
        <v>644</v>
      </c>
      <c r="M1529">
        <v>-356312.4</v>
      </c>
      <c r="N1529">
        <v>-604.94000000000005</v>
      </c>
      <c r="O1529" t="s">
        <v>645</v>
      </c>
      <c r="P1529" s="428">
        <v>-543.19500000000005</v>
      </c>
      <c r="Q1529">
        <v>12704618</v>
      </c>
      <c r="R1529" t="s">
        <v>646</v>
      </c>
      <c r="S1529">
        <v>2030902</v>
      </c>
      <c r="T1529" t="s">
        <v>1867</v>
      </c>
    </row>
    <row r="1530" spans="1:20" x14ac:dyDescent="0.25">
      <c r="A1530" t="s">
        <v>637</v>
      </c>
      <c r="B1530" t="s">
        <v>677</v>
      </c>
      <c r="C1530" t="s">
        <v>639</v>
      </c>
      <c r="D1530" t="s">
        <v>640</v>
      </c>
      <c r="E1530" t="s">
        <v>689</v>
      </c>
      <c r="F1530">
        <v>528004120002</v>
      </c>
      <c r="G1530" t="s">
        <v>642</v>
      </c>
      <c r="H1530">
        <v>583156</v>
      </c>
      <c r="I1530" t="s">
        <v>690</v>
      </c>
      <c r="J1530">
        <v>202204</v>
      </c>
      <c r="K1530">
        <v>44676</v>
      </c>
      <c r="L1530" t="s">
        <v>644</v>
      </c>
      <c r="M1530">
        <v>-19394</v>
      </c>
      <c r="N1530">
        <v>-32.93</v>
      </c>
      <c r="O1530" t="s">
        <v>645</v>
      </c>
      <c r="P1530" s="428">
        <v>-29.568999999999999</v>
      </c>
      <c r="Q1530">
        <v>12704618</v>
      </c>
      <c r="R1530" t="s">
        <v>646</v>
      </c>
      <c r="S1530">
        <v>2013061</v>
      </c>
      <c r="T1530" t="s">
        <v>1868</v>
      </c>
    </row>
    <row r="1531" spans="1:20" x14ac:dyDescent="0.25">
      <c r="A1531" t="s">
        <v>637</v>
      </c>
      <c r="B1531" t="s">
        <v>677</v>
      </c>
      <c r="C1531" t="s">
        <v>639</v>
      </c>
      <c r="D1531" t="s">
        <v>663</v>
      </c>
      <c r="E1531" t="s">
        <v>704</v>
      </c>
      <c r="F1531">
        <v>528004120002</v>
      </c>
      <c r="G1531" t="s">
        <v>642</v>
      </c>
      <c r="H1531">
        <v>583137</v>
      </c>
      <c r="I1531" t="s">
        <v>33</v>
      </c>
      <c r="J1531">
        <v>202204</v>
      </c>
      <c r="K1531">
        <v>44676</v>
      </c>
      <c r="L1531" t="s">
        <v>644</v>
      </c>
      <c r="M1531">
        <v>-473846.24</v>
      </c>
      <c r="N1531">
        <v>-804.49</v>
      </c>
      <c r="O1531" t="s">
        <v>645</v>
      </c>
      <c r="P1531" s="428">
        <v>-722.37699999999995</v>
      </c>
      <c r="Q1531">
        <v>12704618</v>
      </c>
      <c r="R1531" t="s">
        <v>646</v>
      </c>
      <c r="S1531">
        <v>2038727</v>
      </c>
      <c r="T1531" t="s">
        <v>1771</v>
      </c>
    </row>
    <row r="1532" spans="1:20" x14ac:dyDescent="0.25">
      <c r="A1532" t="s">
        <v>637</v>
      </c>
      <c r="B1532" t="s">
        <v>677</v>
      </c>
      <c r="C1532" t="s">
        <v>639</v>
      </c>
      <c r="D1532" t="s">
        <v>651</v>
      </c>
      <c r="E1532" t="s">
        <v>641</v>
      </c>
      <c r="F1532">
        <v>528004120002</v>
      </c>
      <c r="G1532" t="s">
        <v>642</v>
      </c>
      <c r="H1532">
        <v>583138</v>
      </c>
      <c r="I1532" t="s">
        <v>34</v>
      </c>
      <c r="J1532">
        <v>202204</v>
      </c>
      <c r="K1532">
        <v>44676</v>
      </c>
      <c r="L1532" t="s">
        <v>644</v>
      </c>
      <c r="M1532">
        <v>535196</v>
      </c>
      <c r="N1532">
        <v>908.64</v>
      </c>
      <c r="O1532" t="s">
        <v>645</v>
      </c>
      <c r="P1532" s="428">
        <v>815.89700000000005</v>
      </c>
      <c r="Q1532">
        <v>12704618</v>
      </c>
      <c r="R1532" t="s">
        <v>646</v>
      </c>
      <c r="S1532">
        <v>2024193</v>
      </c>
      <c r="T1532" t="s">
        <v>1771</v>
      </c>
    </row>
    <row r="1533" spans="1:20" x14ac:dyDescent="0.25">
      <c r="A1533" t="s">
        <v>637</v>
      </c>
      <c r="B1533" t="s">
        <v>677</v>
      </c>
      <c r="C1533" t="s">
        <v>639</v>
      </c>
      <c r="D1533" t="s">
        <v>640</v>
      </c>
      <c r="E1533" t="s">
        <v>689</v>
      </c>
      <c r="F1533">
        <v>528004120002</v>
      </c>
      <c r="G1533" t="s">
        <v>642</v>
      </c>
      <c r="H1533">
        <v>583156</v>
      </c>
      <c r="I1533" t="s">
        <v>690</v>
      </c>
      <c r="J1533">
        <v>202204</v>
      </c>
      <c r="K1533">
        <v>44676</v>
      </c>
      <c r="L1533" t="s">
        <v>644</v>
      </c>
      <c r="M1533">
        <v>19394</v>
      </c>
      <c r="N1533">
        <v>32.93</v>
      </c>
      <c r="O1533" t="s">
        <v>645</v>
      </c>
      <c r="P1533" s="428">
        <v>29.568999999999999</v>
      </c>
      <c r="Q1533">
        <v>12704618</v>
      </c>
      <c r="R1533" t="s">
        <v>646</v>
      </c>
      <c r="S1533">
        <v>2013061</v>
      </c>
      <c r="T1533" t="s">
        <v>1771</v>
      </c>
    </row>
    <row r="1534" spans="1:20" x14ac:dyDescent="0.25">
      <c r="A1534" t="s">
        <v>637</v>
      </c>
      <c r="B1534" t="s">
        <v>677</v>
      </c>
      <c r="C1534" t="s">
        <v>639</v>
      </c>
      <c r="D1534" t="s">
        <v>640</v>
      </c>
      <c r="E1534" t="s">
        <v>701</v>
      </c>
      <c r="F1534">
        <v>528004120002</v>
      </c>
      <c r="G1534" t="s">
        <v>642</v>
      </c>
      <c r="H1534">
        <v>583154</v>
      </c>
      <c r="I1534" t="s">
        <v>44</v>
      </c>
      <c r="J1534">
        <v>202204</v>
      </c>
      <c r="K1534">
        <v>44676</v>
      </c>
      <c r="L1534" t="s">
        <v>644</v>
      </c>
      <c r="M1534">
        <v>114456.29</v>
      </c>
      <c r="N1534">
        <v>194.32</v>
      </c>
      <c r="O1534" t="s">
        <v>645</v>
      </c>
      <c r="P1534" s="428">
        <v>174.48599999999999</v>
      </c>
      <c r="Q1534">
        <v>12704618</v>
      </c>
      <c r="R1534" t="s">
        <v>646</v>
      </c>
      <c r="S1534">
        <v>2020577</v>
      </c>
      <c r="T1534" t="s">
        <v>1869</v>
      </c>
    </row>
    <row r="1535" spans="1:20" x14ac:dyDescent="0.25">
      <c r="A1535" t="s">
        <v>637</v>
      </c>
      <c r="B1535" t="s">
        <v>677</v>
      </c>
      <c r="C1535" t="s">
        <v>639</v>
      </c>
      <c r="D1535" t="s">
        <v>640</v>
      </c>
      <c r="E1535" t="s">
        <v>686</v>
      </c>
      <c r="F1535">
        <v>528004120002</v>
      </c>
      <c r="G1535" t="s">
        <v>642</v>
      </c>
      <c r="H1535">
        <v>583153</v>
      </c>
      <c r="I1535" t="s">
        <v>722</v>
      </c>
      <c r="J1535">
        <v>202204</v>
      </c>
      <c r="K1535">
        <v>44676</v>
      </c>
      <c r="L1535" t="s">
        <v>644</v>
      </c>
      <c r="M1535">
        <v>39286.410000000003</v>
      </c>
      <c r="N1535">
        <v>66.7</v>
      </c>
      <c r="O1535" t="s">
        <v>645</v>
      </c>
      <c r="P1535" s="428">
        <v>59.892000000000003</v>
      </c>
      <c r="Q1535">
        <v>12704618</v>
      </c>
      <c r="R1535" t="s">
        <v>646</v>
      </c>
      <c r="S1535">
        <v>8540401</v>
      </c>
      <c r="T1535" t="s">
        <v>1870</v>
      </c>
    </row>
    <row r="1536" spans="1:20" x14ac:dyDescent="0.25">
      <c r="A1536" t="s">
        <v>637</v>
      </c>
      <c r="B1536" t="s">
        <v>677</v>
      </c>
      <c r="C1536" t="s">
        <v>639</v>
      </c>
      <c r="D1536" t="s">
        <v>663</v>
      </c>
      <c r="E1536" t="s">
        <v>667</v>
      </c>
      <c r="F1536">
        <v>528004120002</v>
      </c>
      <c r="G1536" t="s">
        <v>642</v>
      </c>
      <c r="H1536">
        <v>583136</v>
      </c>
      <c r="I1536" t="s">
        <v>32</v>
      </c>
      <c r="J1536">
        <v>202204</v>
      </c>
      <c r="K1536">
        <v>44676</v>
      </c>
      <c r="L1536" t="s">
        <v>644</v>
      </c>
      <c r="M1536">
        <v>-405417</v>
      </c>
      <c r="N1536">
        <v>-688.31</v>
      </c>
      <c r="O1536" t="s">
        <v>645</v>
      </c>
      <c r="P1536" s="428">
        <v>-618.05600000000004</v>
      </c>
      <c r="Q1536">
        <v>12704618</v>
      </c>
      <c r="R1536" t="s">
        <v>646</v>
      </c>
      <c r="S1536">
        <v>2023197</v>
      </c>
      <c r="T1536" t="s">
        <v>1771</v>
      </c>
    </row>
    <row r="1537" spans="1:20" x14ac:dyDescent="0.25">
      <c r="A1537" t="s">
        <v>637</v>
      </c>
      <c r="B1537" t="s">
        <v>677</v>
      </c>
      <c r="C1537" t="s">
        <v>639</v>
      </c>
      <c r="D1537" t="s">
        <v>651</v>
      </c>
      <c r="E1537" t="s">
        <v>641</v>
      </c>
      <c r="F1537">
        <v>528004120002</v>
      </c>
      <c r="G1537" t="s">
        <v>642</v>
      </c>
      <c r="H1537">
        <v>583139</v>
      </c>
      <c r="I1537" t="s">
        <v>35</v>
      </c>
      <c r="J1537">
        <v>202204</v>
      </c>
      <c r="K1537">
        <v>44676</v>
      </c>
      <c r="L1537" t="s">
        <v>644</v>
      </c>
      <c r="M1537">
        <v>64310.92</v>
      </c>
      <c r="N1537">
        <v>109.19</v>
      </c>
      <c r="O1537" t="s">
        <v>645</v>
      </c>
      <c r="P1537" s="428">
        <v>98.045000000000002</v>
      </c>
      <c r="Q1537">
        <v>12704618</v>
      </c>
      <c r="R1537" t="s">
        <v>646</v>
      </c>
      <c r="S1537">
        <v>8540222</v>
      </c>
      <c r="T1537" t="s">
        <v>1773</v>
      </c>
    </row>
    <row r="1538" spans="1:20" x14ac:dyDescent="0.25">
      <c r="A1538" t="s">
        <v>637</v>
      </c>
      <c r="B1538" t="s">
        <v>677</v>
      </c>
      <c r="C1538" t="s">
        <v>639</v>
      </c>
      <c r="D1538" t="s">
        <v>695</v>
      </c>
      <c r="E1538" t="s">
        <v>704</v>
      </c>
      <c r="F1538">
        <v>528004120001</v>
      </c>
      <c r="G1538" t="s">
        <v>705</v>
      </c>
      <c r="H1538">
        <v>583128</v>
      </c>
      <c r="I1538" t="s">
        <v>20</v>
      </c>
      <c r="J1538">
        <v>202204</v>
      </c>
      <c r="K1538">
        <v>44676</v>
      </c>
      <c r="L1538" t="s">
        <v>644</v>
      </c>
      <c r="M1538">
        <v>-744143</v>
      </c>
      <c r="N1538">
        <v>-1263.3900000000001</v>
      </c>
      <c r="O1538" t="s">
        <v>645</v>
      </c>
      <c r="P1538" s="428">
        <v>-1134.4380000000001</v>
      </c>
      <c r="Q1538">
        <v>12704618</v>
      </c>
      <c r="R1538" t="s">
        <v>646</v>
      </c>
      <c r="S1538">
        <v>2012170</v>
      </c>
      <c r="T1538" t="s">
        <v>1889</v>
      </c>
    </row>
    <row r="1539" spans="1:20" x14ac:dyDescent="0.25">
      <c r="A1539" t="s">
        <v>637</v>
      </c>
      <c r="B1539" t="s">
        <v>677</v>
      </c>
      <c r="C1539" t="s">
        <v>639</v>
      </c>
      <c r="D1539" t="s">
        <v>651</v>
      </c>
      <c r="E1539" t="s">
        <v>641</v>
      </c>
      <c r="F1539">
        <v>528004120002</v>
      </c>
      <c r="G1539" t="s">
        <v>642</v>
      </c>
      <c r="H1539">
        <v>583138</v>
      </c>
      <c r="I1539" t="s">
        <v>34</v>
      </c>
      <c r="J1539">
        <v>202204</v>
      </c>
      <c r="K1539">
        <v>44676</v>
      </c>
      <c r="L1539" t="s">
        <v>644</v>
      </c>
      <c r="M1539">
        <v>-535196</v>
      </c>
      <c r="N1539">
        <v>-908.64</v>
      </c>
      <c r="O1539" t="s">
        <v>645</v>
      </c>
      <c r="P1539" s="428">
        <v>-815.89700000000005</v>
      </c>
      <c r="Q1539">
        <v>12704618</v>
      </c>
      <c r="R1539" t="s">
        <v>646</v>
      </c>
      <c r="S1539">
        <v>2024193</v>
      </c>
      <c r="T1539" t="s">
        <v>1774</v>
      </c>
    </row>
    <row r="1540" spans="1:20" x14ac:dyDescent="0.25">
      <c r="A1540" t="s">
        <v>637</v>
      </c>
      <c r="B1540" t="s">
        <v>677</v>
      </c>
      <c r="C1540" t="s">
        <v>639</v>
      </c>
      <c r="D1540" t="s">
        <v>663</v>
      </c>
      <c r="E1540" t="s">
        <v>704</v>
      </c>
      <c r="F1540">
        <v>528004120002</v>
      </c>
      <c r="G1540" t="s">
        <v>642</v>
      </c>
      <c r="H1540">
        <v>583137</v>
      </c>
      <c r="I1540" t="s">
        <v>33</v>
      </c>
      <c r="J1540">
        <v>202204</v>
      </c>
      <c r="K1540">
        <v>44676</v>
      </c>
      <c r="L1540" t="s">
        <v>644</v>
      </c>
      <c r="M1540">
        <v>-473846.24</v>
      </c>
      <c r="N1540">
        <v>-804.49</v>
      </c>
      <c r="O1540" t="s">
        <v>645</v>
      </c>
      <c r="P1540" s="428">
        <v>-722.37699999999995</v>
      </c>
      <c r="Q1540">
        <v>12704618</v>
      </c>
      <c r="R1540" t="s">
        <v>646</v>
      </c>
      <c r="S1540">
        <v>2038727</v>
      </c>
      <c r="T1540" t="s">
        <v>1775</v>
      </c>
    </row>
    <row r="1541" spans="1:20" x14ac:dyDescent="0.25">
      <c r="A1541" t="s">
        <v>637</v>
      </c>
      <c r="B1541" t="s">
        <v>677</v>
      </c>
      <c r="C1541" t="s">
        <v>639</v>
      </c>
      <c r="D1541" t="s">
        <v>651</v>
      </c>
      <c r="E1541" t="s">
        <v>641</v>
      </c>
      <c r="F1541">
        <v>528004120002</v>
      </c>
      <c r="G1541" t="s">
        <v>642</v>
      </c>
      <c r="H1541">
        <v>856778</v>
      </c>
      <c r="I1541" t="s">
        <v>27</v>
      </c>
      <c r="J1541">
        <v>202204</v>
      </c>
      <c r="K1541">
        <v>44676</v>
      </c>
      <c r="L1541" t="s">
        <v>644</v>
      </c>
      <c r="M1541">
        <v>390639</v>
      </c>
      <c r="N1541">
        <v>663.22</v>
      </c>
      <c r="O1541" t="s">
        <v>645</v>
      </c>
      <c r="P1541" s="428">
        <v>595.52700000000004</v>
      </c>
      <c r="Q1541">
        <v>12704618</v>
      </c>
      <c r="R1541" t="s">
        <v>646</v>
      </c>
      <c r="S1541">
        <v>2041743</v>
      </c>
      <c r="T1541" t="s">
        <v>1771</v>
      </c>
    </row>
    <row r="1542" spans="1:20" x14ac:dyDescent="0.25">
      <c r="A1542" t="s">
        <v>637</v>
      </c>
      <c r="B1542" t="s">
        <v>677</v>
      </c>
      <c r="C1542" t="s">
        <v>639</v>
      </c>
      <c r="D1542" t="s">
        <v>651</v>
      </c>
      <c r="E1542" t="s">
        <v>704</v>
      </c>
      <c r="F1542">
        <v>528004120002</v>
      </c>
      <c r="G1542" t="s">
        <v>642</v>
      </c>
      <c r="H1542">
        <v>856779</v>
      </c>
      <c r="I1542" t="s">
        <v>28</v>
      </c>
      <c r="J1542">
        <v>202204</v>
      </c>
      <c r="K1542">
        <v>44676</v>
      </c>
      <c r="L1542" t="s">
        <v>644</v>
      </c>
      <c r="M1542">
        <v>386621</v>
      </c>
      <c r="N1542">
        <v>656.4</v>
      </c>
      <c r="O1542" t="s">
        <v>645</v>
      </c>
      <c r="P1542" s="428">
        <v>589.40300000000002</v>
      </c>
      <c r="Q1542">
        <v>12704618</v>
      </c>
      <c r="R1542" t="s">
        <v>646</v>
      </c>
      <c r="S1542">
        <v>2039252</v>
      </c>
      <c r="T1542" t="s">
        <v>1771</v>
      </c>
    </row>
    <row r="1543" spans="1:20" x14ac:dyDescent="0.25">
      <c r="A1543" t="s">
        <v>637</v>
      </c>
      <c r="B1543" t="s">
        <v>677</v>
      </c>
      <c r="C1543" t="s">
        <v>639</v>
      </c>
      <c r="D1543" t="s">
        <v>640</v>
      </c>
      <c r="E1543" t="s">
        <v>686</v>
      </c>
      <c r="F1543">
        <v>528004120002</v>
      </c>
      <c r="G1543" t="s">
        <v>642</v>
      </c>
      <c r="H1543">
        <v>583153</v>
      </c>
      <c r="I1543" t="s">
        <v>722</v>
      </c>
      <c r="J1543">
        <v>202204</v>
      </c>
      <c r="K1543">
        <v>44676</v>
      </c>
      <c r="L1543" t="s">
        <v>644</v>
      </c>
      <c r="M1543">
        <v>-39286.410000000003</v>
      </c>
      <c r="N1543">
        <v>-66.7</v>
      </c>
      <c r="O1543" t="s">
        <v>645</v>
      </c>
      <c r="P1543" s="428">
        <v>-59.892000000000003</v>
      </c>
      <c r="Q1543">
        <v>12704618</v>
      </c>
      <c r="R1543" t="s">
        <v>646</v>
      </c>
      <c r="S1543">
        <v>8540401</v>
      </c>
      <c r="T1543" t="s">
        <v>1771</v>
      </c>
    </row>
    <row r="1544" spans="1:20" x14ac:dyDescent="0.25">
      <c r="A1544" t="s">
        <v>637</v>
      </c>
      <c r="B1544" t="s">
        <v>677</v>
      </c>
      <c r="C1544" t="s">
        <v>639</v>
      </c>
      <c r="D1544" t="s">
        <v>651</v>
      </c>
      <c r="E1544" t="s">
        <v>641</v>
      </c>
      <c r="F1544">
        <v>528004120002</v>
      </c>
      <c r="G1544" t="s">
        <v>642</v>
      </c>
      <c r="H1544">
        <v>583135</v>
      </c>
      <c r="I1544" t="s">
        <v>31</v>
      </c>
      <c r="J1544">
        <v>202204</v>
      </c>
      <c r="K1544">
        <v>44676</v>
      </c>
      <c r="L1544" t="s">
        <v>644</v>
      </c>
      <c r="M1544">
        <v>534873.79</v>
      </c>
      <c r="N1544">
        <v>908.1</v>
      </c>
      <c r="O1544" t="s">
        <v>645</v>
      </c>
      <c r="P1544" s="428">
        <v>815.41200000000003</v>
      </c>
      <c r="Q1544">
        <v>12704618</v>
      </c>
      <c r="R1544" t="s">
        <v>646</v>
      </c>
      <c r="S1544">
        <v>2023596</v>
      </c>
      <c r="T1544" t="s">
        <v>1861</v>
      </c>
    </row>
    <row r="1545" spans="1:20" x14ac:dyDescent="0.25">
      <c r="A1545" t="s">
        <v>637</v>
      </c>
      <c r="B1545" t="s">
        <v>677</v>
      </c>
      <c r="C1545" t="s">
        <v>639</v>
      </c>
      <c r="D1545" t="s">
        <v>640</v>
      </c>
      <c r="E1545" t="s">
        <v>689</v>
      </c>
      <c r="F1545">
        <v>528004120002</v>
      </c>
      <c r="G1545" t="s">
        <v>642</v>
      </c>
      <c r="H1545">
        <v>583156</v>
      </c>
      <c r="I1545" t="s">
        <v>690</v>
      </c>
      <c r="J1545">
        <v>202204</v>
      </c>
      <c r="K1545">
        <v>44676</v>
      </c>
      <c r="L1545" t="s">
        <v>644</v>
      </c>
      <c r="M1545">
        <v>19394</v>
      </c>
      <c r="N1545">
        <v>32.93</v>
      </c>
      <c r="O1545" t="s">
        <v>645</v>
      </c>
      <c r="P1545" s="428">
        <v>29.568999999999999</v>
      </c>
      <c r="Q1545">
        <v>12704618</v>
      </c>
      <c r="R1545" t="s">
        <v>646</v>
      </c>
      <c r="S1545">
        <v>2013061</v>
      </c>
      <c r="T1545" t="s">
        <v>1864</v>
      </c>
    </row>
    <row r="1546" spans="1:20" x14ac:dyDescent="0.25">
      <c r="A1546" t="s">
        <v>637</v>
      </c>
      <c r="B1546" t="s">
        <v>677</v>
      </c>
      <c r="C1546" t="s">
        <v>639</v>
      </c>
      <c r="D1546" t="s">
        <v>651</v>
      </c>
      <c r="E1546" t="s">
        <v>641</v>
      </c>
      <c r="F1546">
        <v>528004120002</v>
      </c>
      <c r="G1546" t="s">
        <v>642</v>
      </c>
      <c r="H1546">
        <v>856778</v>
      </c>
      <c r="I1546" t="s">
        <v>27</v>
      </c>
      <c r="J1546">
        <v>202204</v>
      </c>
      <c r="K1546">
        <v>44676</v>
      </c>
      <c r="L1546" t="s">
        <v>644</v>
      </c>
      <c r="M1546">
        <v>-390639</v>
      </c>
      <c r="N1546">
        <v>-663.22</v>
      </c>
      <c r="O1546" t="s">
        <v>645</v>
      </c>
      <c r="P1546" s="428">
        <v>-595.52700000000004</v>
      </c>
      <c r="Q1546">
        <v>12704618</v>
      </c>
      <c r="R1546" t="s">
        <v>646</v>
      </c>
      <c r="S1546">
        <v>2041743</v>
      </c>
      <c r="T1546" t="s">
        <v>1910</v>
      </c>
    </row>
    <row r="1547" spans="1:20" x14ac:dyDescent="0.25">
      <c r="A1547" t="s">
        <v>637</v>
      </c>
      <c r="B1547" t="s">
        <v>677</v>
      </c>
      <c r="C1547" t="s">
        <v>639</v>
      </c>
      <c r="D1547" t="s">
        <v>651</v>
      </c>
      <c r="E1547" t="s">
        <v>641</v>
      </c>
      <c r="F1547">
        <v>528004120002</v>
      </c>
      <c r="G1547" t="s">
        <v>642</v>
      </c>
      <c r="H1547">
        <v>583138</v>
      </c>
      <c r="I1547" t="s">
        <v>34</v>
      </c>
      <c r="J1547">
        <v>202204</v>
      </c>
      <c r="K1547">
        <v>44676</v>
      </c>
      <c r="L1547" t="s">
        <v>644</v>
      </c>
      <c r="M1547">
        <v>535196</v>
      </c>
      <c r="N1547">
        <v>908.64</v>
      </c>
      <c r="O1547" t="s">
        <v>645</v>
      </c>
      <c r="P1547" s="428">
        <v>815.89700000000005</v>
      </c>
      <c r="Q1547">
        <v>12704618</v>
      </c>
      <c r="R1547" t="s">
        <v>646</v>
      </c>
      <c r="S1547">
        <v>2024193</v>
      </c>
      <c r="T1547" t="s">
        <v>1770</v>
      </c>
    </row>
    <row r="1548" spans="1:20" x14ac:dyDescent="0.25">
      <c r="A1548" t="s">
        <v>637</v>
      </c>
      <c r="B1548" t="s">
        <v>677</v>
      </c>
      <c r="C1548" t="s">
        <v>639</v>
      </c>
      <c r="D1548" t="s">
        <v>663</v>
      </c>
      <c r="E1548" t="s">
        <v>673</v>
      </c>
      <c r="F1548">
        <v>528004120002</v>
      </c>
      <c r="G1548" t="s">
        <v>642</v>
      </c>
      <c r="H1548">
        <v>583134</v>
      </c>
      <c r="I1548" t="s">
        <v>30</v>
      </c>
      <c r="J1548">
        <v>202204</v>
      </c>
      <c r="K1548">
        <v>44676</v>
      </c>
      <c r="L1548" t="s">
        <v>644</v>
      </c>
      <c r="M1548">
        <v>356312.4</v>
      </c>
      <c r="N1548">
        <v>604.94000000000005</v>
      </c>
      <c r="O1548" t="s">
        <v>645</v>
      </c>
      <c r="P1548" s="428">
        <v>543.19500000000005</v>
      </c>
      <c r="Q1548">
        <v>12704618</v>
      </c>
      <c r="R1548" t="s">
        <v>646</v>
      </c>
      <c r="S1548">
        <v>2030902</v>
      </c>
      <c r="T1548" t="s">
        <v>1771</v>
      </c>
    </row>
    <row r="1549" spans="1:20" x14ac:dyDescent="0.25">
      <c r="A1549" t="s">
        <v>637</v>
      </c>
      <c r="B1549" t="s">
        <v>677</v>
      </c>
      <c r="C1549" t="s">
        <v>639</v>
      </c>
      <c r="D1549" t="s">
        <v>651</v>
      </c>
      <c r="E1549" t="s">
        <v>704</v>
      </c>
      <c r="F1549">
        <v>528004120002</v>
      </c>
      <c r="G1549" t="s">
        <v>642</v>
      </c>
      <c r="H1549">
        <v>856779</v>
      </c>
      <c r="I1549" t="s">
        <v>28</v>
      </c>
      <c r="J1549">
        <v>202204</v>
      </c>
      <c r="K1549">
        <v>44676</v>
      </c>
      <c r="L1549" t="s">
        <v>644</v>
      </c>
      <c r="M1549">
        <v>386621</v>
      </c>
      <c r="N1549">
        <v>656.4</v>
      </c>
      <c r="O1549" t="s">
        <v>645</v>
      </c>
      <c r="P1549" s="428">
        <v>589.40300000000002</v>
      </c>
      <c r="Q1549">
        <v>12704618</v>
      </c>
      <c r="R1549" t="s">
        <v>646</v>
      </c>
      <c r="S1549">
        <v>2039252</v>
      </c>
      <c r="T1549" t="s">
        <v>1772</v>
      </c>
    </row>
    <row r="1550" spans="1:20" x14ac:dyDescent="0.25">
      <c r="A1550" t="s">
        <v>637</v>
      </c>
      <c r="B1550" t="s">
        <v>677</v>
      </c>
      <c r="C1550" t="s">
        <v>639</v>
      </c>
      <c r="D1550" t="s">
        <v>663</v>
      </c>
      <c r="E1550" t="s">
        <v>673</v>
      </c>
      <c r="F1550">
        <v>528004120002</v>
      </c>
      <c r="G1550" t="s">
        <v>642</v>
      </c>
      <c r="H1550">
        <v>583133</v>
      </c>
      <c r="I1550" t="s">
        <v>29</v>
      </c>
      <c r="J1550">
        <v>202204</v>
      </c>
      <c r="K1550">
        <v>44676</v>
      </c>
      <c r="L1550" t="s">
        <v>644</v>
      </c>
      <c r="M1550">
        <v>535196</v>
      </c>
      <c r="N1550">
        <v>908.64</v>
      </c>
      <c r="O1550" t="s">
        <v>645</v>
      </c>
      <c r="P1550" s="428">
        <v>815.89700000000005</v>
      </c>
      <c r="Q1550">
        <v>12704618</v>
      </c>
      <c r="R1550" t="s">
        <v>646</v>
      </c>
      <c r="S1550">
        <v>2014872</v>
      </c>
      <c r="T1550" t="s">
        <v>1771</v>
      </c>
    </row>
    <row r="1551" spans="1:20" x14ac:dyDescent="0.25">
      <c r="A1551" t="s">
        <v>637</v>
      </c>
      <c r="B1551" t="s">
        <v>677</v>
      </c>
      <c r="C1551" t="s">
        <v>639</v>
      </c>
      <c r="D1551" t="s">
        <v>663</v>
      </c>
      <c r="E1551" t="s">
        <v>673</v>
      </c>
      <c r="F1551">
        <v>528004120002</v>
      </c>
      <c r="G1551" t="s">
        <v>642</v>
      </c>
      <c r="H1551">
        <v>583134</v>
      </c>
      <c r="I1551" t="s">
        <v>30</v>
      </c>
      <c r="J1551">
        <v>202204</v>
      </c>
      <c r="K1551">
        <v>44676</v>
      </c>
      <c r="L1551" t="s">
        <v>644</v>
      </c>
      <c r="M1551">
        <v>356312.4</v>
      </c>
      <c r="N1551">
        <v>604.94000000000005</v>
      </c>
      <c r="O1551" t="s">
        <v>645</v>
      </c>
      <c r="P1551" s="428">
        <v>543.19500000000005</v>
      </c>
      <c r="Q1551">
        <v>12704618</v>
      </c>
      <c r="R1551" t="s">
        <v>646</v>
      </c>
      <c r="S1551">
        <v>2030902</v>
      </c>
      <c r="T1551" t="s">
        <v>1866</v>
      </c>
    </row>
    <row r="1552" spans="1:20" x14ac:dyDescent="0.25">
      <c r="A1552" t="s">
        <v>637</v>
      </c>
      <c r="B1552" t="s">
        <v>677</v>
      </c>
      <c r="C1552" t="s">
        <v>639</v>
      </c>
      <c r="D1552" t="s">
        <v>695</v>
      </c>
      <c r="E1552" t="s">
        <v>704</v>
      </c>
      <c r="F1552">
        <v>528004120001</v>
      </c>
      <c r="G1552" t="s">
        <v>705</v>
      </c>
      <c r="H1552">
        <v>583128</v>
      </c>
      <c r="I1552" t="s">
        <v>20</v>
      </c>
      <c r="J1552">
        <v>202204</v>
      </c>
      <c r="K1552">
        <v>44676</v>
      </c>
      <c r="L1552" t="s">
        <v>644</v>
      </c>
      <c r="M1552">
        <v>-744143</v>
      </c>
      <c r="N1552">
        <v>-1263.3900000000001</v>
      </c>
      <c r="O1552" t="s">
        <v>645</v>
      </c>
      <c r="P1552" s="428">
        <v>-1134.4380000000001</v>
      </c>
      <c r="Q1552">
        <v>12704618</v>
      </c>
      <c r="R1552" t="s">
        <v>646</v>
      </c>
      <c r="S1552">
        <v>2012170</v>
      </c>
      <c r="T1552" t="s">
        <v>1771</v>
      </c>
    </row>
    <row r="1553" spans="1:20" x14ac:dyDescent="0.25">
      <c r="A1553" t="s">
        <v>637</v>
      </c>
      <c r="B1553" t="s">
        <v>677</v>
      </c>
      <c r="C1553" t="s">
        <v>639</v>
      </c>
      <c r="D1553" t="s">
        <v>651</v>
      </c>
      <c r="E1553" t="s">
        <v>641</v>
      </c>
      <c r="F1553">
        <v>528004120002</v>
      </c>
      <c r="G1553" t="s">
        <v>642</v>
      </c>
      <c r="H1553">
        <v>583138</v>
      </c>
      <c r="I1553" t="s">
        <v>34</v>
      </c>
      <c r="J1553">
        <v>202204</v>
      </c>
      <c r="K1553">
        <v>44676</v>
      </c>
      <c r="L1553" t="s">
        <v>644</v>
      </c>
      <c r="M1553">
        <v>-535196</v>
      </c>
      <c r="N1553">
        <v>-908.64</v>
      </c>
      <c r="O1553" t="s">
        <v>645</v>
      </c>
      <c r="P1553" s="428">
        <v>-815.89700000000005</v>
      </c>
      <c r="Q1553">
        <v>12704618</v>
      </c>
      <c r="R1553" t="s">
        <v>646</v>
      </c>
      <c r="S1553">
        <v>2024193</v>
      </c>
      <c r="T1553" t="s">
        <v>1771</v>
      </c>
    </row>
    <row r="1554" spans="1:20" x14ac:dyDescent="0.25">
      <c r="A1554" t="s">
        <v>637</v>
      </c>
      <c r="B1554" t="s">
        <v>677</v>
      </c>
      <c r="C1554" t="s">
        <v>639</v>
      </c>
      <c r="D1554" t="s">
        <v>663</v>
      </c>
      <c r="E1554" t="s">
        <v>673</v>
      </c>
      <c r="F1554">
        <v>528004120002</v>
      </c>
      <c r="G1554" t="s">
        <v>642</v>
      </c>
      <c r="H1554">
        <v>583133</v>
      </c>
      <c r="I1554" t="s">
        <v>29</v>
      </c>
      <c r="J1554">
        <v>202204</v>
      </c>
      <c r="K1554">
        <v>44676</v>
      </c>
      <c r="L1554" t="s">
        <v>644</v>
      </c>
      <c r="M1554">
        <v>-535196</v>
      </c>
      <c r="N1554">
        <v>-908.64</v>
      </c>
      <c r="O1554" t="s">
        <v>645</v>
      </c>
      <c r="P1554" s="428">
        <v>-815.89700000000005</v>
      </c>
      <c r="Q1554">
        <v>12704618</v>
      </c>
      <c r="R1554" t="s">
        <v>646</v>
      </c>
      <c r="S1554">
        <v>2014872</v>
      </c>
      <c r="T1554" t="s">
        <v>1771</v>
      </c>
    </row>
    <row r="1555" spans="1:20" x14ac:dyDescent="0.25">
      <c r="A1555" t="s">
        <v>637</v>
      </c>
      <c r="B1555" t="s">
        <v>677</v>
      </c>
      <c r="C1555" t="s">
        <v>639</v>
      </c>
      <c r="D1555" t="s">
        <v>695</v>
      </c>
      <c r="E1555" t="s">
        <v>673</v>
      </c>
      <c r="F1555">
        <v>528004120002</v>
      </c>
      <c r="G1555" t="s">
        <v>642</v>
      </c>
      <c r="H1555">
        <v>583133</v>
      </c>
      <c r="I1555" t="s">
        <v>29</v>
      </c>
      <c r="J1555">
        <v>202204</v>
      </c>
      <c r="K1555">
        <v>44676</v>
      </c>
      <c r="L1555" t="s">
        <v>644</v>
      </c>
      <c r="M1555">
        <v>163004.54999999999</v>
      </c>
      <c r="N1555">
        <v>276.75</v>
      </c>
      <c r="O1555" t="s">
        <v>645</v>
      </c>
      <c r="P1555" s="428">
        <v>248.50299999999999</v>
      </c>
      <c r="Q1555">
        <v>12704618</v>
      </c>
      <c r="R1555" t="s">
        <v>646</v>
      </c>
      <c r="S1555">
        <v>2024413</v>
      </c>
      <c r="T1555" t="s">
        <v>1872</v>
      </c>
    </row>
    <row r="1556" spans="1:20" x14ac:dyDescent="0.25">
      <c r="A1556" t="s">
        <v>637</v>
      </c>
      <c r="B1556" t="s">
        <v>677</v>
      </c>
      <c r="C1556" t="s">
        <v>639</v>
      </c>
      <c r="D1556" t="s">
        <v>651</v>
      </c>
      <c r="E1556" t="s">
        <v>641</v>
      </c>
      <c r="F1556">
        <v>528004120002</v>
      </c>
      <c r="G1556" t="s">
        <v>642</v>
      </c>
      <c r="H1556">
        <v>583138</v>
      </c>
      <c r="I1556" t="s">
        <v>34</v>
      </c>
      <c r="J1556">
        <v>202204</v>
      </c>
      <c r="K1556">
        <v>44676</v>
      </c>
      <c r="L1556" t="s">
        <v>644</v>
      </c>
      <c r="M1556">
        <v>535196</v>
      </c>
      <c r="N1556">
        <v>908.64</v>
      </c>
      <c r="O1556" t="s">
        <v>645</v>
      </c>
      <c r="P1556" s="428">
        <v>815.89700000000005</v>
      </c>
      <c r="Q1556">
        <v>12704618</v>
      </c>
      <c r="R1556" t="s">
        <v>646</v>
      </c>
      <c r="S1556">
        <v>2024193</v>
      </c>
      <c r="T1556" t="s">
        <v>1770</v>
      </c>
    </row>
    <row r="1557" spans="1:20" x14ac:dyDescent="0.25">
      <c r="A1557" t="s">
        <v>637</v>
      </c>
      <c r="B1557" t="s">
        <v>677</v>
      </c>
      <c r="C1557" t="s">
        <v>639</v>
      </c>
      <c r="D1557" t="s">
        <v>695</v>
      </c>
      <c r="E1557" t="s">
        <v>704</v>
      </c>
      <c r="F1557">
        <v>528004120001</v>
      </c>
      <c r="G1557" t="s">
        <v>705</v>
      </c>
      <c r="H1557">
        <v>583128</v>
      </c>
      <c r="I1557" t="s">
        <v>20</v>
      </c>
      <c r="J1557">
        <v>202204</v>
      </c>
      <c r="K1557">
        <v>44676</v>
      </c>
      <c r="L1557" t="s">
        <v>644</v>
      </c>
      <c r="M1557">
        <v>744143</v>
      </c>
      <c r="N1557">
        <v>1263.3900000000001</v>
      </c>
      <c r="O1557" t="s">
        <v>645</v>
      </c>
      <c r="P1557" s="428">
        <v>1134.4380000000001</v>
      </c>
      <c r="Q1557">
        <v>12704618</v>
      </c>
      <c r="R1557" t="s">
        <v>646</v>
      </c>
      <c r="S1557">
        <v>2012170</v>
      </c>
      <c r="T1557" t="s">
        <v>1850</v>
      </c>
    </row>
    <row r="1558" spans="1:20" x14ac:dyDescent="0.25">
      <c r="A1558" t="s">
        <v>637</v>
      </c>
      <c r="B1558" t="s">
        <v>677</v>
      </c>
      <c r="C1558" t="s">
        <v>639</v>
      </c>
      <c r="D1558" t="s">
        <v>640</v>
      </c>
      <c r="E1558" t="s">
        <v>689</v>
      </c>
      <c r="F1558">
        <v>528004120002</v>
      </c>
      <c r="G1558" t="s">
        <v>642</v>
      </c>
      <c r="H1558">
        <v>583156</v>
      </c>
      <c r="I1558" t="s">
        <v>690</v>
      </c>
      <c r="J1558">
        <v>202204</v>
      </c>
      <c r="K1558">
        <v>44676</v>
      </c>
      <c r="L1558" t="s">
        <v>644</v>
      </c>
      <c r="M1558">
        <v>-19394</v>
      </c>
      <c r="N1558">
        <v>-32.93</v>
      </c>
      <c r="O1558" t="s">
        <v>645</v>
      </c>
      <c r="P1558" s="428">
        <v>-29.568999999999999</v>
      </c>
      <c r="Q1558">
        <v>12704618</v>
      </c>
      <c r="R1558" t="s">
        <v>646</v>
      </c>
      <c r="S1558">
        <v>2013061</v>
      </c>
      <c r="T1558" t="s">
        <v>1771</v>
      </c>
    </row>
    <row r="1559" spans="1:20" x14ac:dyDescent="0.25">
      <c r="A1559" t="s">
        <v>637</v>
      </c>
      <c r="B1559" t="s">
        <v>677</v>
      </c>
      <c r="C1559" t="s">
        <v>639</v>
      </c>
      <c r="D1559" t="s">
        <v>695</v>
      </c>
      <c r="E1559" t="s">
        <v>673</v>
      </c>
      <c r="F1559">
        <v>528004120002</v>
      </c>
      <c r="G1559" t="s">
        <v>642</v>
      </c>
      <c r="H1559">
        <v>583133</v>
      </c>
      <c r="I1559" t="s">
        <v>29</v>
      </c>
      <c r="J1559">
        <v>202204</v>
      </c>
      <c r="K1559">
        <v>44676</v>
      </c>
      <c r="L1559" t="s">
        <v>644</v>
      </c>
      <c r="M1559">
        <v>-163004.54999999999</v>
      </c>
      <c r="N1559">
        <v>-276.75</v>
      </c>
      <c r="O1559" t="s">
        <v>645</v>
      </c>
      <c r="P1559" s="428">
        <v>-248.50299999999999</v>
      </c>
      <c r="Q1559">
        <v>12704618</v>
      </c>
      <c r="R1559" t="s">
        <v>646</v>
      </c>
      <c r="S1559">
        <v>2024413</v>
      </c>
      <c r="T1559" t="s">
        <v>1893</v>
      </c>
    </row>
    <row r="1560" spans="1:20" x14ac:dyDescent="0.25">
      <c r="A1560" t="s">
        <v>637</v>
      </c>
      <c r="B1560" t="s">
        <v>677</v>
      </c>
      <c r="C1560" t="s">
        <v>639</v>
      </c>
      <c r="D1560" t="s">
        <v>663</v>
      </c>
      <c r="E1560" t="s">
        <v>704</v>
      </c>
      <c r="F1560">
        <v>528004120002</v>
      </c>
      <c r="G1560" t="s">
        <v>642</v>
      </c>
      <c r="H1560">
        <v>583137</v>
      </c>
      <c r="I1560" t="s">
        <v>33</v>
      </c>
      <c r="J1560">
        <v>202204</v>
      </c>
      <c r="K1560">
        <v>44676</v>
      </c>
      <c r="L1560" t="s">
        <v>644</v>
      </c>
      <c r="M1560">
        <v>473846.24</v>
      </c>
      <c r="N1560">
        <v>804.49</v>
      </c>
      <c r="O1560" t="s">
        <v>645</v>
      </c>
      <c r="P1560" s="428">
        <v>722.37699999999995</v>
      </c>
      <c r="Q1560">
        <v>12704618</v>
      </c>
      <c r="R1560" t="s">
        <v>646</v>
      </c>
      <c r="S1560">
        <v>2038727</v>
      </c>
      <c r="T1560" t="s">
        <v>1771</v>
      </c>
    </row>
    <row r="1561" spans="1:20" x14ac:dyDescent="0.25">
      <c r="A1561" t="s">
        <v>637</v>
      </c>
      <c r="B1561" t="s">
        <v>677</v>
      </c>
      <c r="C1561" t="s">
        <v>639</v>
      </c>
      <c r="D1561" t="s">
        <v>651</v>
      </c>
      <c r="E1561" t="s">
        <v>641</v>
      </c>
      <c r="F1561">
        <v>528004120002</v>
      </c>
      <c r="G1561" t="s">
        <v>642</v>
      </c>
      <c r="H1561">
        <v>583135</v>
      </c>
      <c r="I1561" t="s">
        <v>31</v>
      </c>
      <c r="J1561">
        <v>202204</v>
      </c>
      <c r="K1561">
        <v>44676</v>
      </c>
      <c r="L1561" t="s">
        <v>644</v>
      </c>
      <c r="M1561">
        <v>534873.79</v>
      </c>
      <c r="N1561">
        <v>908.1</v>
      </c>
      <c r="O1561" t="s">
        <v>645</v>
      </c>
      <c r="P1561" s="428">
        <v>815.41200000000003</v>
      </c>
      <c r="Q1561">
        <v>12704618</v>
      </c>
      <c r="R1561" t="s">
        <v>646</v>
      </c>
      <c r="S1561">
        <v>2023596</v>
      </c>
      <c r="T1561" t="s">
        <v>1771</v>
      </c>
    </row>
    <row r="1562" spans="1:20" x14ac:dyDescent="0.25">
      <c r="A1562" t="s">
        <v>637</v>
      </c>
      <c r="B1562" t="s">
        <v>677</v>
      </c>
      <c r="C1562" t="s">
        <v>639</v>
      </c>
      <c r="D1562" t="s">
        <v>651</v>
      </c>
      <c r="E1562" t="s">
        <v>641</v>
      </c>
      <c r="F1562">
        <v>528004120002</v>
      </c>
      <c r="G1562" t="s">
        <v>642</v>
      </c>
      <c r="H1562">
        <v>583152</v>
      </c>
      <c r="I1562" t="s">
        <v>43</v>
      </c>
      <c r="J1562">
        <v>202204</v>
      </c>
      <c r="K1562">
        <v>44676</v>
      </c>
      <c r="L1562" t="s">
        <v>644</v>
      </c>
      <c r="M1562">
        <v>-189613.09</v>
      </c>
      <c r="N1562">
        <v>-321.92</v>
      </c>
      <c r="O1562" t="s">
        <v>645</v>
      </c>
      <c r="P1562" s="428">
        <v>-289.06200000000001</v>
      </c>
      <c r="Q1562">
        <v>12704618</v>
      </c>
      <c r="R1562" t="s">
        <v>646</v>
      </c>
      <c r="S1562">
        <v>8540100</v>
      </c>
      <c r="T1562" t="s">
        <v>1771</v>
      </c>
    </row>
    <row r="1563" spans="1:20" x14ac:dyDescent="0.25">
      <c r="A1563" t="s">
        <v>637</v>
      </c>
      <c r="B1563" t="s">
        <v>677</v>
      </c>
      <c r="C1563" t="s">
        <v>639</v>
      </c>
      <c r="D1563" t="s">
        <v>640</v>
      </c>
      <c r="E1563" t="s">
        <v>686</v>
      </c>
      <c r="F1563">
        <v>528004120002</v>
      </c>
      <c r="G1563" t="s">
        <v>642</v>
      </c>
      <c r="H1563">
        <v>583153</v>
      </c>
      <c r="I1563" t="s">
        <v>722</v>
      </c>
      <c r="J1563">
        <v>202204</v>
      </c>
      <c r="K1563">
        <v>44676</v>
      </c>
      <c r="L1563" t="s">
        <v>644</v>
      </c>
      <c r="M1563">
        <v>39286.410000000003</v>
      </c>
      <c r="N1563">
        <v>66.7</v>
      </c>
      <c r="O1563" t="s">
        <v>645</v>
      </c>
      <c r="P1563" s="428">
        <v>59.892000000000003</v>
      </c>
      <c r="Q1563">
        <v>12704618</v>
      </c>
      <c r="R1563" t="s">
        <v>646</v>
      </c>
      <c r="S1563">
        <v>8540401</v>
      </c>
      <c r="T1563" t="s">
        <v>1870</v>
      </c>
    </row>
    <row r="1564" spans="1:20" x14ac:dyDescent="0.25">
      <c r="A1564" t="s">
        <v>637</v>
      </c>
      <c r="B1564" t="s">
        <v>677</v>
      </c>
      <c r="C1564" t="s">
        <v>639</v>
      </c>
      <c r="D1564" t="s">
        <v>695</v>
      </c>
      <c r="E1564" t="s">
        <v>704</v>
      </c>
      <c r="F1564">
        <v>528004120001</v>
      </c>
      <c r="G1564" t="s">
        <v>705</v>
      </c>
      <c r="H1564">
        <v>583128</v>
      </c>
      <c r="I1564" t="s">
        <v>20</v>
      </c>
      <c r="J1564">
        <v>202204</v>
      </c>
      <c r="K1564">
        <v>44676</v>
      </c>
      <c r="L1564" t="s">
        <v>644</v>
      </c>
      <c r="M1564">
        <v>744143</v>
      </c>
      <c r="N1564">
        <v>1263.3900000000001</v>
      </c>
      <c r="O1564" t="s">
        <v>645</v>
      </c>
      <c r="P1564" s="428">
        <v>1134.4380000000001</v>
      </c>
      <c r="Q1564">
        <v>12704618</v>
      </c>
      <c r="R1564" t="s">
        <v>646</v>
      </c>
      <c r="S1564">
        <v>2012170</v>
      </c>
      <c r="T1564" t="s">
        <v>1850</v>
      </c>
    </row>
    <row r="1565" spans="1:20" x14ac:dyDescent="0.25">
      <c r="A1565" t="s">
        <v>637</v>
      </c>
      <c r="B1565" t="s">
        <v>677</v>
      </c>
      <c r="C1565" t="s">
        <v>639</v>
      </c>
      <c r="D1565" t="s">
        <v>651</v>
      </c>
      <c r="E1565" t="s">
        <v>641</v>
      </c>
      <c r="F1565">
        <v>528004120002</v>
      </c>
      <c r="G1565" t="s">
        <v>642</v>
      </c>
      <c r="H1565">
        <v>583152</v>
      </c>
      <c r="I1565" t="s">
        <v>43</v>
      </c>
      <c r="J1565">
        <v>202204</v>
      </c>
      <c r="K1565">
        <v>44676</v>
      </c>
      <c r="L1565" t="s">
        <v>644</v>
      </c>
      <c r="M1565">
        <v>189613.09</v>
      </c>
      <c r="N1565">
        <v>321.92</v>
      </c>
      <c r="O1565" t="s">
        <v>645</v>
      </c>
      <c r="P1565" s="428">
        <v>289.06200000000001</v>
      </c>
      <c r="Q1565">
        <v>12704618</v>
      </c>
      <c r="R1565" t="s">
        <v>646</v>
      </c>
      <c r="S1565">
        <v>8540100</v>
      </c>
      <c r="T1565" t="s">
        <v>1767</v>
      </c>
    </row>
    <row r="1566" spans="1:20" x14ac:dyDescent="0.25">
      <c r="A1566" t="s">
        <v>637</v>
      </c>
      <c r="B1566" t="s">
        <v>677</v>
      </c>
      <c r="C1566" t="s">
        <v>639</v>
      </c>
      <c r="D1566" t="s">
        <v>663</v>
      </c>
      <c r="E1566" t="s">
        <v>704</v>
      </c>
      <c r="F1566">
        <v>528004120002</v>
      </c>
      <c r="G1566" t="s">
        <v>642</v>
      </c>
      <c r="H1566">
        <v>583137</v>
      </c>
      <c r="I1566" t="s">
        <v>33</v>
      </c>
      <c r="J1566">
        <v>202204</v>
      </c>
      <c r="K1566">
        <v>44676</v>
      </c>
      <c r="L1566" t="s">
        <v>644</v>
      </c>
      <c r="M1566">
        <v>473846.24</v>
      </c>
      <c r="N1566">
        <v>804.49</v>
      </c>
      <c r="O1566" t="s">
        <v>645</v>
      </c>
      <c r="P1566" s="428">
        <v>722.37699999999995</v>
      </c>
      <c r="Q1566">
        <v>12704618</v>
      </c>
      <c r="R1566" t="s">
        <v>646</v>
      </c>
      <c r="S1566">
        <v>2038727</v>
      </c>
      <c r="T1566" t="s">
        <v>1768</v>
      </c>
    </row>
    <row r="1567" spans="1:20" x14ac:dyDescent="0.25">
      <c r="A1567" t="s">
        <v>637</v>
      </c>
      <c r="B1567" t="s">
        <v>677</v>
      </c>
      <c r="C1567" t="s">
        <v>639</v>
      </c>
      <c r="D1567" t="s">
        <v>651</v>
      </c>
      <c r="E1567" t="s">
        <v>641</v>
      </c>
      <c r="F1567">
        <v>528004120002</v>
      </c>
      <c r="G1567" t="s">
        <v>642</v>
      </c>
      <c r="H1567">
        <v>583152</v>
      </c>
      <c r="I1567" t="s">
        <v>43</v>
      </c>
      <c r="J1567">
        <v>202204</v>
      </c>
      <c r="K1567">
        <v>44676</v>
      </c>
      <c r="L1567" t="s">
        <v>644</v>
      </c>
      <c r="M1567">
        <v>-189613.09</v>
      </c>
      <c r="N1567">
        <v>-321.92</v>
      </c>
      <c r="O1567" t="s">
        <v>645</v>
      </c>
      <c r="P1567" s="428">
        <v>-289.06200000000001</v>
      </c>
      <c r="Q1567">
        <v>12704618</v>
      </c>
      <c r="R1567" t="s">
        <v>646</v>
      </c>
      <c r="S1567">
        <v>8540100</v>
      </c>
      <c r="T1567" t="s">
        <v>1769</v>
      </c>
    </row>
    <row r="1568" spans="1:20" x14ac:dyDescent="0.25">
      <c r="A1568" t="s">
        <v>637</v>
      </c>
      <c r="B1568" t="s">
        <v>677</v>
      </c>
      <c r="C1568" t="s">
        <v>639</v>
      </c>
      <c r="D1568" t="s">
        <v>651</v>
      </c>
      <c r="E1568" t="s">
        <v>641</v>
      </c>
      <c r="F1568">
        <v>528004120002</v>
      </c>
      <c r="G1568" t="s">
        <v>642</v>
      </c>
      <c r="H1568">
        <v>583135</v>
      </c>
      <c r="I1568" t="s">
        <v>31</v>
      </c>
      <c r="J1568">
        <v>202204</v>
      </c>
      <c r="K1568">
        <v>44676</v>
      </c>
      <c r="L1568" t="s">
        <v>644</v>
      </c>
      <c r="M1568">
        <v>-534873.79</v>
      </c>
      <c r="N1568">
        <v>-908.1</v>
      </c>
      <c r="O1568" t="s">
        <v>645</v>
      </c>
      <c r="P1568" s="428">
        <v>-815.41200000000003</v>
      </c>
      <c r="Q1568">
        <v>12704618</v>
      </c>
      <c r="R1568" t="s">
        <v>646</v>
      </c>
      <c r="S1568">
        <v>2023596</v>
      </c>
      <c r="T1568" t="s">
        <v>1851</v>
      </c>
    </row>
    <row r="1569" spans="1:20" x14ac:dyDescent="0.25">
      <c r="A1569" t="s">
        <v>637</v>
      </c>
      <c r="B1569" t="s">
        <v>677</v>
      </c>
      <c r="C1569" t="s">
        <v>639</v>
      </c>
      <c r="D1569" t="s">
        <v>651</v>
      </c>
      <c r="E1569" t="s">
        <v>641</v>
      </c>
      <c r="F1569">
        <v>528004120002</v>
      </c>
      <c r="G1569" t="s">
        <v>642</v>
      </c>
      <c r="H1569">
        <v>856778</v>
      </c>
      <c r="I1569" t="s">
        <v>27</v>
      </c>
      <c r="J1569">
        <v>202204</v>
      </c>
      <c r="K1569">
        <v>44676</v>
      </c>
      <c r="L1569" t="s">
        <v>644</v>
      </c>
      <c r="M1569">
        <v>390639</v>
      </c>
      <c r="N1569">
        <v>663.22</v>
      </c>
      <c r="O1569" t="s">
        <v>645</v>
      </c>
      <c r="P1569" s="428">
        <v>595.52700000000004</v>
      </c>
      <c r="Q1569">
        <v>12704618</v>
      </c>
      <c r="R1569" t="s">
        <v>646</v>
      </c>
      <c r="S1569">
        <v>2041743</v>
      </c>
      <c r="T1569" t="s">
        <v>1901</v>
      </c>
    </row>
    <row r="1570" spans="1:20" x14ac:dyDescent="0.25">
      <c r="A1570" t="s">
        <v>637</v>
      </c>
      <c r="B1570" t="s">
        <v>677</v>
      </c>
      <c r="C1570" t="s">
        <v>639</v>
      </c>
      <c r="D1570" t="s">
        <v>663</v>
      </c>
      <c r="E1570" t="s">
        <v>667</v>
      </c>
      <c r="F1570">
        <v>528004120002</v>
      </c>
      <c r="G1570" t="s">
        <v>642</v>
      </c>
      <c r="H1570">
        <v>583136</v>
      </c>
      <c r="I1570" t="s">
        <v>32</v>
      </c>
      <c r="J1570">
        <v>202204</v>
      </c>
      <c r="K1570">
        <v>44676</v>
      </c>
      <c r="L1570" t="s">
        <v>644</v>
      </c>
      <c r="M1570">
        <v>405417</v>
      </c>
      <c r="N1570">
        <v>688.31</v>
      </c>
      <c r="O1570" t="s">
        <v>645</v>
      </c>
      <c r="P1570" s="428">
        <v>618.05600000000004</v>
      </c>
      <c r="Q1570">
        <v>12704618</v>
      </c>
      <c r="R1570" t="s">
        <v>646</v>
      </c>
      <c r="S1570">
        <v>2023197</v>
      </c>
      <c r="T1570" t="s">
        <v>1778</v>
      </c>
    </row>
    <row r="1571" spans="1:20" x14ac:dyDescent="0.25">
      <c r="A1571" t="s">
        <v>637</v>
      </c>
      <c r="B1571" t="s">
        <v>677</v>
      </c>
      <c r="C1571" t="s">
        <v>639</v>
      </c>
      <c r="D1571" t="s">
        <v>663</v>
      </c>
      <c r="E1571" t="s">
        <v>667</v>
      </c>
      <c r="F1571">
        <v>528004120002</v>
      </c>
      <c r="G1571" t="s">
        <v>642</v>
      </c>
      <c r="H1571">
        <v>583136</v>
      </c>
      <c r="I1571" t="s">
        <v>32</v>
      </c>
      <c r="J1571">
        <v>202204</v>
      </c>
      <c r="K1571">
        <v>44676</v>
      </c>
      <c r="L1571" t="s">
        <v>644</v>
      </c>
      <c r="M1571">
        <v>-405417</v>
      </c>
      <c r="N1571">
        <v>-688.31</v>
      </c>
      <c r="O1571" t="s">
        <v>645</v>
      </c>
      <c r="P1571" s="428">
        <v>-618.05600000000004</v>
      </c>
      <c r="Q1571">
        <v>12704618</v>
      </c>
      <c r="R1571" t="s">
        <v>646</v>
      </c>
      <c r="S1571">
        <v>2023197</v>
      </c>
      <c r="T1571" t="s">
        <v>1871</v>
      </c>
    </row>
    <row r="1572" spans="1:20" x14ac:dyDescent="0.25">
      <c r="A1572" t="s">
        <v>637</v>
      </c>
      <c r="B1572" t="s">
        <v>677</v>
      </c>
      <c r="C1572" t="s">
        <v>639</v>
      </c>
      <c r="D1572" t="s">
        <v>651</v>
      </c>
      <c r="E1572" t="s">
        <v>641</v>
      </c>
      <c r="F1572">
        <v>528004120002</v>
      </c>
      <c r="G1572" t="s">
        <v>642</v>
      </c>
      <c r="H1572">
        <v>583139</v>
      </c>
      <c r="I1572" t="s">
        <v>35</v>
      </c>
      <c r="J1572">
        <v>202204</v>
      </c>
      <c r="K1572">
        <v>44676</v>
      </c>
      <c r="L1572" t="s">
        <v>644</v>
      </c>
      <c r="M1572">
        <v>64310.92</v>
      </c>
      <c r="N1572">
        <v>109.19</v>
      </c>
      <c r="O1572" t="s">
        <v>645</v>
      </c>
      <c r="P1572" s="428">
        <v>98.045000000000002</v>
      </c>
      <c r="Q1572">
        <v>12704618</v>
      </c>
      <c r="R1572" t="s">
        <v>646</v>
      </c>
      <c r="S1572">
        <v>8540222</v>
      </c>
      <c r="T1572" t="s">
        <v>1771</v>
      </c>
    </row>
    <row r="1573" spans="1:20" x14ac:dyDescent="0.25">
      <c r="A1573" t="s">
        <v>637</v>
      </c>
      <c r="B1573" t="s">
        <v>677</v>
      </c>
      <c r="C1573" t="s">
        <v>639</v>
      </c>
      <c r="D1573" t="s">
        <v>651</v>
      </c>
      <c r="E1573" t="s">
        <v>641</v>
      </c>
      <c r="F1573">
        <v>528004120002</v>
      </c>
      <c r="G1573" t="s">
        <v>642</v>
      </c>
      <c r="H1573">
        <v>583152</v>
      </c>
      <c r="I1573" t="s">
        <v>43</v>
      </c>
      <c r="J1573">
        <v>202204</v>
      </c>
      <c r="K1573">
        <v>44676</v>
      </c>
      <c r="L1573" t="s">
        <v>644</v>
      </c>
      <c r="M1573">
        <v>189613.09</v>
      </c>
      <c r="N1573">
        <v>321.92</v>
      </c>
      <c r="O1573" t="s">
        <v>645</v>
      </c>
      <c r="P1573" s="428">
        <v>289.06200000000001</v>
      </c>
      <c r="Q1573">
        <v>12704618</v>
      </c>
      <c r="R1573" t="s">
        <v>646</v>
      </c>
      <c r="S1573">
        <v>8540100</v>
      </c>
      <c r="T1573" t="s">
        <v>1771</v>
      </c>
    </row>
    <row r="1574" spans="1:20" x14ac:dyDescent="0.25">
      <c r="A1574" t="s">
        <v>637</v>
      </c>
      <c r="B1574" t="s">
        <v>677</v>
      </c>
      <c r="C1574" t="s">
        <v>639</v>
      </c>
      <c r="D1574" t="s">
        <v>695</v>
      </c>
      <c r="E1574" t="s">
        <v>673</v>
      </c>
      <c r="F1574">
        <v>528004120002</v>
      </c>
      <c r="G1574" t="s">
        <v>642</v>
      </c>
      <c r="H1574">
        <v>583133</v>
      </c>
      <c r="I1574" t="s">
        <v>29</v>
      </c>
      <c r="J1574">
        <v>202204</v>
      </c>
      <c r="K1574">
        <v>44676</v>
      </c>
      <c r="L1574" t="s">
        <v>644</v>
      </c>
      <c r="M1574">
        <v>163004.54999999999</v>
      </c>
      <c r="N1574">
        <v>276.75</v>
      </c>
      <c r="O1574" t="s">
        <v>645</v>
      </c>
      <c r="P1574" s="428">
        <v>248.50299999999999</v>
      </c>
      <c r="Q1574">
        <v>12704618</v>
      </c>
      <c r="R1574" t="s">
        <v>646</v>
      </c>
      <c r="S1574">
        <v>2024413</v>
      </c>
      <c r="T1574" t="s">
        <v>1872</v>
      </c>
    </row>
    <row r="1575" spans="1:20" x14ac:dyDescent="0.25">
      <c r="A1575" t="s">
        <v>637</v>
      </c>
      <c r="B1575" t="s">
        <v>677</v>
      </c>
      <c r="C1575" t="s">
        <v>639</v>
      </c>
      <c r="D1575" t="s">
        <v>663</v>
      </c>
      <c r="E1575" t="s">
        <v>704</v>
      </c>
      <c r="F1575">
        <v>528004120002</v>
      </c>
      <c r="G1575" t="s">
        <v>642</v>
      </c>
      <c r="H1575">
        <v>583137</v>
      </c>
      <c r="I1575" t="s">
        <v>33</v>
      </c>
      <c r="J1575">
        <v>202204</v>
      </c>
      <c r="K1575">
        <v>44676</v>
      </c>
      <c r="L1575" t="s">
        <v>644</v>
      </c>
      <c r="M1575">
        <v>473846.24</v>
      </c>
      <c r="N1575">
        <v>804.49</v>
      </c>
      <c r="O1575" t="s">
        <v>645</v>
      </c>
      <c r="P1575" s="428">
        <v>722.37699999999995</v>
      </c>
      <c r="Q1575">
        <v>12704618</v>
      </c>
      <c r="R1575" t="s">
        <v>646</v>
      </c>
      <c r="S1575">
        <v>2038727</v>
      </c>
      <c r="T1575" t="s">
        <v>1768</v>
      </c>
    </row>
    <row r="1576" spans="1:20" x14ac:dyDescent="0.25">
      <c r="A1576" t="s">
        <v>637</v>
      </c>
      <c r="B1576" t="s">
        <v>677</v>
      </c>
      <c r="C1576" t="s">
        <v>639</v>
      </c>
      <c r="D1576" t="s">
        <v>651</v>
      </c>
      <c r="E1576" t="s">
        <v>641</v>
      </c>
      <c r="F1576">
        <v>528004120002</v>
      </c>
      <c r="G1576" t="s">
        <v>642</v>
      </c>
      <c r="H1576">
        <v>583152</v>
      </c>
      <c r="I1576" t="s">
        <v>43</v>
      </c>
      <c r="J1576">
        <v>202204</v>
      </c>
      <c r="K1576">
        <v>44676</v>
      </c>
      <c r="L1576" t="s">
        <v>644</v>
      </c>
      <c r="M1576">
        <v>189613.09</v>
      </c>
      <c r="N1576">
        <v>321.92</v>
      </c>
      <c r="O1576" t="s">
        <v>645</v>
      </c>
      <c r="P1576" s="428">
        <v>289.06200000000001</v>
      </c>
      <c r="Q1576">
        <v>12704618</v>
      </c>
      <c r="R1576" t="s">
        <v>646</v>
      </c>
      <c r="S1576">
        <v>8540100</v>
      </c>
      <c r="T1576" t="s">
        <v>1767</v>
      </c>
    </row>
    <row r="1577" spans="1:20" x14ac:dyDescent="0.25">
      <c r="A1577" t="s">
        <v>637</v>
      </c>
      <c r="B1577" t="s">
        <v>677</v>
      </c>
      <c r="C1577" t="s">
        <v>639</v>
      </c>
      <c r="D1577" t="s">
        <v>663</v>
      </c>
      <c r="E1577" t="s">
        <v>667</v>
      </c>
      <c r="F1577">
        <v>528004120002</v>
      </c>
      <c r="G1577" t="s">
        <v>642</v>
      </c>
      <c r="H1577">
        <v>583136</v>
      </c>
      <c r="I1577" t="s">
        <v>32</v>
      </c>
      <c r="J1577">
        <v>202204</v>
      </c>
      <c r="K1577">
        <v>44676</v>
      </c>
      <c r="L1577" t="s">
        <v>644</v>
      </c>
      <c r="M1577">
        <v>405417</v>
      </c>
      <c r="N1577">
        <v>688.31</v>
      </c>
      <c r="O1577" t="s">
        <v>645</v>
      </c>
      <c r="P1577" s="428">
        <v>618.05600000000004</v>
      </c>
      <c r="Q1577">
        <v>12704618</v>
      </c>
      <c r="R1577" t="s">
        <v>646</v>
      </c>
      <c r="S1577">
        <v>2023197</v>
      </c>
      <c r="T1577" t="s">
        <v>1778</v>
      </c>
    </row>
    <row r="1578" spans="1:20" x14ac:dyDescent="0.25">
      <c r="A1578" t="s">
        <v>637</v>
      </c>
      <c r="B1578" t="s">
        <v>677</v>
      </c>
      <c r="C1578" t="s">
        <v>639</v>
      </c>
      <c r="D1578" t="s">
        <v>695</v>
      </c>
      <c r="E1578" t="s">
        <v>704</v>
      </c>
      <c r="F1578">
        <v>528004120001</v>
      </c>
      <c r="G1578" t="s">
        <v>705</v>
      </c>
      <c r="H1578">
        <v>583128</v>
      </c>
      <c r="I1578" t="s">
        <v>20</v>
      </c>
      <c r="J1578">
        <v>202204</v>
      </c>
      <c r="K1578">
        <v>44676</v>
      </c>
      <c r="L1578" t="s">
        <v>644</v>
      </c>
      <c r="M1578">
        <v>744143</v>
      </c>
      <c r="N1578">
        <v>1263.3900000000001</v>
      </c>
      <c r="O1578" t="s">
        <v>645</v>
      </c>
      <c r="P1578" s="428">
        <v>1134.4380000000001</v>
      </c>
      <c r="Q1578">
        <v>12704618</v>
      </c>
      <c r="R1578" t="s">
        <v>646</v>
      </c>
      <c r="S1578">
        <v>2012170</v>
      </c>
      <c r="T1578" t="s">
        <v>1771</v>
      </c>
    </row>
    <row r="1579" spans="1:20" x14ac:dyDescent="0.25">
      <c r="A1579" t="s">
        <v>637</v>
      </c>
      <c r="B1579" t="s">
        <v>677</v>
      </c>
      <c r="C1579" t="s">
        <v>639</v>
      </c>
      <c r="D1579" t="s">
        <v>651</v>
      </c>
      <c r="E1579" t="s">
        <v>641</v>
      </c>
      <c r="F1579">
        <v>528004120002</v>
      </c>
      <c r="G1579" t="s">
        <v>642</v>
      </c>
      <c r="H1579">
        <v>583139</v>
      </c>
      <c r="I1579" t="s">
        <v>35</v>
      </c>
      <c r="J1579">
        <v>202204</v>
      </c>
      <c r="K1579">
        <v>44676</v>
      </c>
      <c r="L1579" t="s">
        <v>644</v>
      </c>
      <c r="M1579">
        <v>64310.92</v>
      </c>
      <c r="N1579">
        <v>109.19</v>
      </c>
      <c r="O1579" t="s">
        <v>645</v>
      </c>
      <c r="P1579" s="428">
        <v>98.045000000000002</v>
      </c>
      <c r="Q1579">
        <v>12704618</v>
      </c>
      <c r="R1579" t="s">
        <v>646</v>
      </c>
      <c r="S1579">
        <v>8540222</v>
      </c>
      <c r="T1579" t="s">
        <v>1773</v>
      </c>
    </row>
    <row r="1580" spans="1:20" x14ac:dyDescent="0.25">
      <c r="A1580" t="s">
        <v>637</v>
      </c>
      <c r="B1580" t="s">
        <v>677</v>
      </c>
      <c r="C1580" t="s">
        <v>639</v>
      </c>
      <c r="D1580" t="s">
        <v>640</v>
      </c>
      <c r="E1580" t="s">
        <v>701</v>
      </c>
      <c r="F1580">
        <v>528004120002</v>
      </c>
      <c r="G1580" t="s">
        <v>642</v>
      </c>
      <c r="H1580">
        <v>583154</v>
      </c>
      <c r="I1580" t="s">
        <v>44</v>
      </c>
      <c r="J1580">
        <v>202204</v>
      </c>
      <c r="K1580">
        <v>44676</v>
      </c>
      <c r="L1580" t="s">
        <v>644</v>
      </c>
      <c r="M1580">
        <v>114456.29</v>
      </c>
      <c r="N1580">
        <v>194.32</v>
      </c>
      <c r="O1580" t="s">
        <v>645</v>
      </c>
      <c r="P1580" s="428">
        <v>174.48599999999999</v>
      </c>
      <c r="Q1580">
        <v>12704618</v>
      </c>
      <c r="R1580" t="s">
        <v>646</v>
      </c>
      <c r="S1580">
        <v>2020577</v>
      </c>
      <c r="T1580" t="s">
        <v>1869</v>
      </c>
    </row>
    <row r="1581" spans="1:20" x14ac:dyDescent="0.25">
      <c r="A1581" t="s">
        <v>637</v>
      </c>
      <c r="B1581" t="s">
        <v>754</v>
      </c>
      <c r="C1581" t="s">
        <v>639</v>
      </c>
      <c r="D1581" t="s">
        <v>640</v>
      </c>
      <c r="E1581" t="s">
        <v>708</v>
      </c>
      <c r="F1581">
        <v>528004120002</v>
      </c>
      <c r="G1581" t="s">
        <v>642</v>
      </c>
      <c r="H1581">
        <v>583155</v>
      </c>
      <c r="I1581" t="s">
        <v>45</v>
      </c>
      <c r="J1581">
        <v>202204</v>
      </c>
      <c r="K1581">
        <v>44676</v>
      </c>
      <c r="L1581" t="s">
        <v>644</v>
      </c>
      <c r="M1581">
        <v>-9329.11</v>
      </c>
      <c r="N1581">
        <v>-15.84</v>
      </c>
      <c r="O1581" t="s">
        <v>645</v>
      </c>
      <c r="P1581" s="428">
        <v>-14.223000000000001</v>
      </c>
      <c r="Q1581">
        <v>12704618</v>
      </c>
      <c r="R1581" t="s">
        <v>646</v>
      </c>
      <c r="S1581">
        <v>8540039</v>
      </c>
      <c r="T1581" t="s">
        <v>1771</v>
      </c>
    </row>
    <row r="1582" spans="1:20" x14ac:dyDescent="0.25">
      <c r="A1582" t="s">
        <v>637</v>
      </c>
      <c r="B1582" t="s">
        <v>736</v>
      </c>
      <c r="C1582" t="s">
        <v>639</v>
      </c>
      <c r="D1582" t="s">
        <v>640</v>
      </c>
      <c r="E1582" t="s">
        <v>701</v>
      </c>
      <c r="F1582">
        <v>528004120002</v>
      </c>
      <c r="G1582" t="s">
        <v>642</v>
      </c>
      <c r="H1582">
        <v>583154</v>
      </c>
      <c r="I1582" t="s">
        <v>44</v>
      </c>
      <c r="J1582">
        <v>202204</v>
      </c>
      <c r="K1582">
        <v>44676</v>
      </c>
      <c r="L1582" t="s">
        <v>644</v>
      </c>
      <c r="M1582">
        <v>11690.63</v>
      </c>
      <c r="N1582">
        <v>19.850000000000001</v>
      </c>
      <c r="O1582" t="s">
        <v>645</v>
      </c>
      <c r="P1582" s="428">
        <v>17.824000000000002</v>
      </c>
      <c r="Q1582">
        <v>12704618</v>
      </c>
      <c r="R1582" t="s">
        <v>646</v>
      </c>
      <c r="S1582">
        <v>2020577</v>
      </c>
      <c r="T1582" t="s">
        <v>1821</v>
      </c>
    </row>
    <row r="1583" spans="1:20" x14ac:dyDescent="0.25">
      <c r="A1583" t="s">
        <v>637</v>
      </c>
      <c r="B1583" t="s">
        <v>736</v>
      </c>
      <c r="C1583" t="s">
        <v>639</v>
      </c>
      <c r="D1583" t="s">
        <v>695</v>
      </c>
      <c r="E1583" t="s">
        <v>704</v>
      </c>
      <c r="F1583">
        <v>528004120001</v>
      </c>
      <c r="G1583" t="s">
        <v>705</v>
      </c>
      <c r="H1583">
        <v>583128</v>
      </c>
      <c r="I1583" t="s">
        <v>20</v>
      </c>
      <c r="J1583">
        <v>202204</v>
      </c>
      <c r="K1583">
        <v>44676</v>
      </c>
      <c r="L1583" t="s">
        <v>644</v>
      </c>
      <c r="M1583">
        <v>-129000</v>
      </c>
      <c r="N1583">
        <v>-219.01</v>
      </c>
      <c r="O1583" t="s">
        <v>645</v>
      </c>
      <c r="P1583" s="428">
        <v>-196.65600000000001</v>
      </c>
      <c r="Q1583">
        <v>12704618</v>
      </c>
      <c r="R1583" t="s">
        <v>646</v>
      </c>
      <c r="S1583">
        <v>2012170</v>
      </c>
      <c r="T1583" t="s">
        <v>1771</v>
      </c>
    </row>
    <row r="1584" spans="1:20" x14ac:dyDescent="0.25">
      <c r="A1584" t="s">
        <v>637</v>
      </c>
      <c r="B1584" t="s">
        <v>736</v>
      </c>
      <c r="C1584" t="s">
        <v>639</v>
      </c>
      <c r="D1584" t="s">
        <v>640</v>
      </c>
      <c r="E1584" t="s">
        <v>701</v>
      </c>
      <c r="F1584">
        <v>528004120002</v>
      </c>
      <c r="G1584" t="s">
        <v>642</v>
      </c>
      <c r="H1584">
        <v>583154</v>
      </c>
      <c r="I1584" t="s">
        <v>44</v>
      </c>
      <c r="J1584">
        <v>202204</v>
      </c>
      <c r="K1584">
        <v>44676</v>
      </c>
      <c r="L1584" t="s">
        <v>644</v>
      </c>
      <c r="M1584">
        <v>-11690.63</v>
      </c>
      <c r="N1584">
        <v>-19.850000000000001</v>
      </c>
      <c r="O1584" t="s">
        <v>645</v>
      </c>
      <c r="P1584" s="428">
        <v>-17.824000000000002</v>
      </c>
      <c r="Q1584">
        <v>12704618</v>
      </c>
      <c r="R1584" t="s">
        <v>646</v>
      </c>
      <c r="S1584">
        <v>2020577</v>
      </c>
      <c r="T1584" t="s">
        <v>1771</v>
      </c>
    </row>
    <row r="1585" spans="1:20" x14ac:dyDescent="0.25">
      <c r="A1585" t="s">
        <v>637</v>
      </c>
      <c r="B1585" t="s">
        <v>736</v>
      </c>
      <c r="C1585" t="s">
        <v>639</v>
      </c>
      <c r="D1585" t="s">
        <v>718</v>
      </c>
      <c r="E1585" t="s">
        <v>704</v>
      </c>
      <c r="F1585">
        <v>528004120001</v>
      </c>
      <c r="G1585" t="s">
        <v>705</v>
      </c>
      <c r="H1585">
        <v>583128</v>
      </c>
      <c r="I1585" t="s">
        <v>20</v>
      </c>
      <c r="J1585">
        <v>202204</v>
      </c>
      <c r="K1585">
        <v>44676</v>
      </c>
      <c r="L1585" t="s">
        <v>644</v>
      </c>
      <c r="M1585">
        <v>-129000</v>
      </c>
      <c r="N1585">
        <v>-219.01</v>
      </c>
      <c r="O1585" t="s">
        <v>645</v>
      </c>
      <c r="P1585" s="428">
        <v>-196.65600000000001</v>
      </c>
      <c r="Q1585">
        <v>12704618</v>
      </c>
      <c r="R1585" t="s">
        <v>646</v>
      </c>
      <c r="S1585">
        <v>2031020</v>
      </c>
      <c r="T1585" t="s">
        <v>1771</v>
      </c>
    </row>
    <row r="1586" spans="1:20" x14ac:dyDescent="0.25">
      <c r="A1586" t="s">
        <v>637</v>
      </c>
      <c r="B1586" t="s">
        <v>736</v>
      </c>
      <c r="C1586" t="s">
        <v>639</v>
      </c>
      <c r="D1586" t="s">
        <v>651</v>
      </c>
      <c r="E1586" t="s">
        <v>704</v>
      </c>
      <c r="F1586">
        <v>528004120001</v>
      </c>
      <c r="G1586" t="s">
        <v>705</v>
      </c>
      <c r="H1586">
        <v>583127</v>
      </c>
      <c r="I1586" t="s">
        <v>17</v>
      </c>
      <c r="J1586">
        <v>202204</v>
      </c>
      <c r="K1586">
        <v>44676</v>
      </c>
      <c r="L1586" t="s">
        <v>644</v>
      </c>
      <c r="M1586">
        <v>129000</v>
      </c>
      <c r="N1586">
        <v>219.01</v>
      </c>
      <c r="O1586" t="s">
        <v>645</v>
      </c>
      <c r="P1586" s="428">
        <v>196.65600000000001</v>
      </c>
      <c r="Q1586">
        <v>12704618</v>
      </c>
      <c r="R1586" t="s">
        <v>646</v>
      </c>
      <c r="S1586">
        <v>2019466</v>
      </c>
      <c r="T1586" t="s">
        <v>1924</v>
      </c>
    </row>
    <row r="1587" spans="1:20" x14ac:dyDescent="0.25">
      <c r="A1587" t="s">
        <v>637</v>
      </c>
      <c r="B1587" t="s">
        <v>754</v>
      </c>
      <c r="C1587" t="s">
        <v>639</v>
      </c>
      <c r="D1587" t="s">
        <v>640</v>
      </c>
      <c r="E1587" t="s">
        <v>667</v>
      </c>
      <c r="F1587">
        <v>528004120002</v>
      </c>
      <c r="G1587" t="s">
        <v>642</v>
      </c>
      <c r="H1587">
        <v>583149</v>
      </c>
      <c r="I1587" t="s">
        <v>680</v>
      </c>
      <c r="J1587">
        <v>202204</v>
      </c>
      <c r="K1587">
        <v>44676</v>
      </c>
      <c r="L1587" t="s">
        <v>644</v>
      </c>
      <c r="M1587">
        <v>26030.77</v>
      </c>
      <c r="N1587">
        <v>44.19</v>
      </c>
      <c r="O1587" t="s">
        <v>645</v>
      </c>
      <c r="P1587" s="428">
        <v>39.68</v>
      </c>
      <c r="Q1587">
        <v>12704618</v>
      </c>
      <c r="R1587" t="s">
        <v>646</v>
      </c>
      <c r="S1587">
        <v>8540392</v>
      </c>
      <c r="T1587" t="s">
        <v>1946</v>
      </c>
    </row>
    <row r="1588" spans="1:20" x14ac:dyDescent="0.25">
      <c r="A1588" t="s">
        <v>637</v>
      </c>
      <c r="B1588" t="s">
        <v>754</v>
      </c>
      <c r="C1588" t="s">
        <v>639</v>
      </c>
      <c r="D1588" t="s">
        <v>640</v>
      </c>
      <c r="E1588" t="s">
        <v>708</v>
      </c>
      <c r="F1588">
        <v>528004120002</v>
      </c>
      <c r="G1588" t="s">
        <v>642</v>
      </c>
      <c r="H1588">
        <v>583155</v>
      </c>
      <c r="I1588" t="s">
        <v>45</v>
      </c>
      <c r="J1588">
        <v>202204</v>
      </c>
      <c r="K1588">
        <v>44676</v>
      </c>
      <c r="L1588" t="s">
        <v>644</v>
      </c>
      <c r="M1588">
        <v>9329.11</v>
      </c>
      <c r="N1588">
        <v>15.84</v>
      </c>
      <c r="O1588" t="s">
        <v>645</v>
      </c>
      <c r="P1588" s="428">
        <v>14.223000000000001</v>
      </c>
      <c r="Q1588">
        <v>12704618</v>
      </c>
      <c r="R1588" t="s">
        <v>646</v>
      </c>
      <c r="S1588">
        <v>8540039</v>
      </c>
      <c r="T1588" t="s">
        <v>1940</v>
      </c>
    </row>
    <row r="1589" spans="1:20" x14ac:dyDescent="0.25">
      <c r="A1589" t="s">
        <v>637</v>
      </c>
      <c r="B1589" t="s">
        <v>736</v>
      </c>
      <c r="C1589" t="s">
        <v>639</v>
      </c>
      <c r="D1589" t="s">
        <v>640</v>
      </c>
      <c r="E1589" t="s">
        <v>701</v>
      </c>
      <c r="F1589">
        <v>528004120002</v>
      </c>
      <c r="G1589" t="s">
        <v>642</v>
      </c>
      <c r="H1589">
        <v>583154</v>
      </c>
      <c r="I1589" t="s">
        <v>44</v>
      </c>
      <c r="J1589">
        <v>202204</v>
      </c>
      <c r="K1589">
        <v>44676</v>
      </c>
      <c r="L1589" t="s">
        <v>644</v>
      </c>
      <c r="M1589">
        <v>-11690.63</v>
      </c>
      <c r="N1589">
        <v>-19.850000000000001</v>
      </c>
      <c r="O1589" t="s">
        <v>645</v>
      </c>
      <c r="P1589" s="428">
        <v>-17.824000000000002</v>
      </c>
      <c r="Q1589">
        <v>12704618</v>
      </c>
      <c r="R1589" t="s">
        <v>646</v>
      </c>
      <c r="S1589">
        <v>2020577</v>
      </c>
      <c r="T1589" t="s">
        <v>1824</v>
      </c>
    </row>
    <row r="1590" spans="1:20" x14ac:dyDescent="0.25">
      <c r="A1590" t="s">
        <v>637</v>
      </c>
      <c r="B1590" t="s">
        <v>736</v>
      </c>
      <c r="C1590" t="s">
        <v>639</v>
      </c>
      <c r="D1590" t="s">
        <v>640</v>
      </c>
      <c r="E1590" t="s">
        <v>689</v>
      </c>
      <c r="F1590">
        <v>528004120002</v>
      </c>
      <c r="G1590" t="s">
        <v>642</v>
      </c>
      <c r="H1590">
        <v>583156</v>
      </c>
      <c r="I1590" t="s">
        <v>690</v>
      </c>
      <c r="J1590">
        <v>202204</v>
      </c>
      <c r="K1590">
        <v>44676</v>
      </c>
      <c r="L1590" t="s">
        <v>644</v>
      </c>
      <c r="M1590">
        <v>4552</v>
      </c>
      <c r="N1590">
        <v>7.73</v>
      </c>
      <c r="O1590" t="s">
        <v>645</v>
      </c>
      <c r="P1590" s="428">
        <v>6.9409999999999998</v>
      </c>
      <c r="Q1590">
        <v>12704618</v>
      </c>
      <c r="R1590" t="s">
        <v>646</v>
      </c>
      <c r="S1590">
        <v>2013061</v>
      </c>
      <c r="T1590" t="s">
        <v>1771</v>
      </c>
    </row>
    <row r="1591" spans="1:20" x14ac:dyDescent="0.25">
      <c r="A1591" t="s">
        <v>637</v>
      </c>
      <c r="B1591" t="s">
        <v>736</v>
      </c>
      <c r="C1591" t="s">
        <v>639</v>
      </c>
      <c r="D1591" t="s">
        <v>640</v>
      </c>
      <c r="E1591" t="s">
        <v>689</v>
      </c>
      <c r="F1591">
        <v>528004120002</v>
      </c>
      <c r="G1591" t="s">
        <v>642</v>
      </c>
      <c r="H1591">
        <v>583156</v>
      </c>
      <c r="I1591" t="s">
        <v>690</v>
      </c>
      <c r="J1591">
        <v>202204</v>
      </c>
      <c r="K1591">
        <v>44676</v>
      </c>
      <c r="L1591" t="s">
        <v>644</v>
      </c>
      <c r="M1591">
        <v>-4552</v>
      </c>
      <c r="N1591">
        <v>-7.73</v>
      </c>
      <c r="O1591" t="s">
        <v>645</v>
      </c>
      <c r="P1591" s="428">
        <v>-6.9409999999999998</v>
      </c>
      <c r="Q1591">
        <v>12704618</v>
      </c>
      <c r="R1591" t="s">
        <v>646</v>
      </c>
      <c r="S1591">
        <v>2013061</v>
      </c>
      <c r="T1591" t="s">
        <v>1771</v>
      </c>
    </row>
    <row r="1592" spans="1:20" x14ac:dyDescent="0.25">
      <c r="A1592" t="s">
        <v>637</v>
      </c>
      <c r="B1592" t="s">
        <v>736</v>
      </c>
      <c r="C1592" t="s">
        <v>639</v>
      </c>
      <c r="D1592" t="s">
        <v>718</v>
      </c>
      <c r="E1592" t="s">
        <v>704</v>
      </c>
      <c r="F1592">
        <v>528004120001</v>
      </c>
      <c r="G1592" t="s">
        <v>705</v>
      </c>
      <c r="H1592">
        <v>583128</v>
      </c>
      <c r="I1592" t="s">
        <v>20</v>
      </c>
      <c r="J1592">
        <v>202204</v>
      </c>
      <c r="K1592">
        <v>44676</v>
      </c>
      <c r="L1592" t="s">
        <v>644</v>
      </c>
      <c r="M1592">
        <v>129000</v>
      </c>
      <c r="N1592">
        <v>219.01</v>
      </c>
      <c r="O1592" t="s">
        <v>645</v>
      </c>
      <c r="P1592" s="428">
        <v>196.65600000000001</v>
      </c>
      <c r="Q1592">
        <v>12704618</v>
      </c>
      <c r="R1592" t="s">
        <v>646</v>
      </c>
      <c r="S1592">
        <v>2031020</v>
      </c>
      <c r="T1592" t="s">
        <v>1826</v>
      </c>
    </row>
    <row r="1593" spans="1:20" x14ac:dyDescent="0.25">
      <c r="A1593" t="s">
        <v>637</v>
      </c>
      <c r="B1593" t="s">
        <v>736</v>
      </c>
      <c r="C1593" t="s">
        <v>639</v>
      </c>
      <c r="D1593" t="s">
        <v>718</v>
      </c>
      <c r="E1593" t="s">
        <v>704</v>
      </c>
      <c r="F1593">
        <v>528004120001</v>
      </c>
      <c r="G1593" t="s">
        <v>705</v>
      </c>
      <c r="H1593">
        <v>583128</v>
      </c>
      <c r="I1593" t="s">
        <v>20</v>
      </c>
      <c r="J1593">
        <v>202204</v>
      </c>
      <c r="K1593">
        <v>44676</v>
      </c>
      <c r="L1593" t="s">
        <v>644</v>
      </c>
      <c r="M1593">
        <v>129000</v>
      </c>
      <c r="N1593">
        <v>219.01</v>
      </c>
      <c r="O1593" t="s">
        <v>645</v>
      </c>
      <c r="P1593" s="428">
        <v>196.65600000000001</v>
      </c>
      <c r="Q1593">
        <v>12704618</v>
      </c>
      <c r="R1593" t="s">
        <v>646</v>
      </c>
      <c r="S1593">
        <v>2031020</v>
      </c>
      <c r="T1593" t="s">
        <v>1826</v>
      </c>
    </row>
    <row r="1594" spans="1:20" x14ac:dyDescent="0.25">
      <c r="A1594" t="s">
        <v>637</v>
      </c>
      <c r="B1594" t="s">
        <v>736</v>
      </c>
      <c r="C1594" t="s">
        <v>639</v>
      </c>
      <c r="D1594" t="s">
        <v>640</v>
      </c>
      <c r="E1594" t="s">
        <v>689</v>
      </c>
      <c r="F1594">
        <v>528004120002</v>
      </c>
      <c r="G1594" t="s">
        <v>642</v>
      </c>
      <c r="H1594">
        <v>583156</v>
      </c>
      <c r="I1594" t="s">
        <v>690</v>
      </c>
      <c r="J1594">
        <v>202204</v>
      </c>
      <c r="K1594">
        <v>44676</v>
      </c>
      <c r="L1594" t="s">
        <v>644</v>
      </c>
      <c r="M1594">
        <v>-4552</v>
      </c>
      <c r="N1594">
        <v>-7.73</v>
      </c>
      <c r="O1594" t="s">
        <v>645</v>
      </c>
      <c r="P1594" s="428">
        <v>-6.9409999999999998</v>
      </c>
      <c r="Q1594">
        <v>12704618</v>
      </c>
      <c r="R1594" t="s">
        <v>646</v>
      </c>
      <c r="S1594">
        <v>2013061</v>
      </c>
      <c r="T1594" t="s">
        <v>1828</v>
      </c>
    </row>
    <row r="1595" spans="1:20" x14ac:dyDescent="0.25">
      <c r="A1595" t="s">
        <v>637</v>
      </c>
      <c r="B1595" t="s">
        <v>736</v>
      </c>
      <c r="C1595" t="s">
        <v>639</v>
      </c>
      <c r="D1595" t="s">
        <v>695</v>
      </c>
      <c r="E1595" t="s">
        <v>704</v>
      </c>
      <c r="F1595">
        <v>528004120001</v>
      </c>
      <c r="G1595" t="s">
        <v>705</v>
      </c>
      <c r="H1595">
        <v>583128</v>
      </c>
      <c r="I1595" t="s">
        <v>20</v>
      </c>
      <c r="J1595">
        <v>202204</v>
      </c>
      <c r="K1595">
        <v>44676</v>
      </c>
      <c r="L1595" t="s">
        <v>644</v>
      </c>
      <c r="M1595">
        <v>-129000</v>
      </c>
      <c r="N1595">
        <v>-219.01</v>
      </c>
      <c r="O1595" t="s">
        <v>645</v>
      </c>
      <c r="P1595" s="428">
        <v>-196.65600000000001</v>
      </c>
      <c r="Q1595">
        <v>12704618</v>
      </c>
      <c r="R1595" t="s">
        <v>646</v>
      </c>
      <c r="S1595">
        <v>2012170</v>
      </c>
      <c r="T1595" t="s">
        <v>1936</v>
      </c>
    </row>
    <row r="1596" spans="1:20" x14ac:dyDescent="0.25">
      <c r="A1596" t="s">
        <v>637</v>
      </c>
      <c r="B1596" t="s">
        <v>754</v>
      </c>
      <c r="C1596" t="s">
        <v>639</v>
      </c>
      <c r="D1596" t="s">
        <v>640</v>
      </c>
      <c r="E1596" t="s">
        <v>686</v>
      </c>
      <c r="F1596">
        <v>528004120002</v>
      </c>
      <c r="G1596" t="s">
        <v>642</v>
      </c>
      <c r="H1596">
        <v>583150</v>
      </c>
      <c r="I1596" t="s">
        <v>687</v>
      </c>
      <c r="J1596">
        <v>202204</v>
      </c>
      <c r="K1596">
        <v>44676</v>
      </c>
      <c r="L1596" t="s">
        <v>644</v>
      </c>
      <c r="M1596">
        <v>27990.560000000001</v>
      </c>
      <c r="N1596">
        <v>47.52</v>
      </c>
      <c r="O1596" t="s">
        <v>645</v>
      </c>
      <c r="P1596" s="428">
        <v>42.67</v>
      </c>
      <c r="Q1596">
        <v>12704618</v>
      </c>
      <c r="R1596" t="s">
        <v>646</v>
      </c>
      <c r="S1596">
        <v>2011105</v>
      </c>
      <c r="T1596" t="s">
        <v>1939</v>
      </c>
    </row>
    <row r="1597" spans="1:20" x14ac:dyDescent="0.25">
      <c r="A1597" t="s">
        <v>637</v>
      </c>
      <c r="B1597" t="s">
        <v>754</v>
      </c>
      <c r="C1597" t="s">
        <v>639</v>
      </c>
      <c r="D1597" t="s">
        <v>640</v>
      </c>
      <c r="E1597" t="s">
        <v>708</v>
      </c>
      <c r="F1597">
        <v>528004120002</v>
      </c>
      <c r="G1597" t="s">
        <v>642</v>
      </c>
      <c r="H1597">
        <v>583155</v>
      </c>
      <c r="I1597" t="s">
        <v>45</v>
      </c>
      <c r="J1597">
        <v>202204</v>
      </c>
      <c r="K1597">
        <v>44676</v>
      </c>
      <c r="L1597" t="s">
        <v>644</v>
      </c>
      <c r="M1597">
        <v>9329.11</v>
      </c>
      <c r="N1597">
        <v>15.84</v>
      </c>
      <c r="O1597" t="s">
        <v>645</v>
      </c>
      <c r="P1597" s="428">
        <v>14.223000000000001</v>
      </c>
      <c r="Q1597">
        <v>12704618</v>
      </c>
      <c r="R1597" t="s">
        <v>646</v>
      </c>
      <c r="S1597">
        <v>8540039</v>
      </c>
      <c r="T1597" t="s">
        <v>1940</v>
      </c>
    </row>
    <row r="1598" spans="1:20" x14ac:dyDescent="0.25">
      <c r="A1598" t="s">
        <v>637</v>
      </c>
      <c r="B1598" t="s">
        <v>754</v>
      </c>
      <c r="C1598" t="s">
        <v>639</v>
      </c>
      <c r="D1598" t="s">
        <v>640</v>
      </c>
      <c r="E1598" t="s">
        <v>708</v>
      </c>
      <c r="F1598">
        <v>528004120002</v>
      </c>
      <c r="G1598" t="s">
        <v>642</v>
      </c>
      <c r="H1598">
        <v>583155</v>
      </c>
      <c r="I1598" t="s">
        <v>45</v>
      </c>
      <c r="J1598">
        <v>202204</v>
      </c>
      <c r="K1598">
        <v>44676</v>
      </c>
      <c r="L1598" t="s">
        <v>644</v>
      </c>
      <c r="M1598">
        <v>-9329.11</v>
      </c>
      <c r="N1598">
        <v>-15.84</v>
      </c>
      <c r="O1598" t="s">
        <v>645</v>
      </c>
      <c r="P1598" s="428">
        <v>-14.223000000000001</v>
      </c>
      <c r="Q1598">
        <v>12704618</v>
      </c>
      <c r="R1598" t="s">
        <v>646</v>
      </c>
      <c r="S1598">
        <v>8540039</v>
      </c>
      <c r="T1598" t="s">
        <v>1941</v>
      </c>
    </row>
    <row r="1599" spans="1:20" x14ac:dyDescent="0.25">
      <c r="A1599" t="s">
        <v>637</v>
      </c>
      <c r="B1599" t="s">
        <v>736</v>
      </c>
      <c r="C1599" t="s">
        <v>639</v>
      </c>
      <c r="D1599" t="s">
        <v>651</v>
      </c>
      <c r="E1599" t="s">
        <v>704</v>
      </c>
      <c r="F1599">
        <v>528004120001</v>
      </c>
      <c r="G1599" t="s">
        <v>705</v>
      </c>
      <c r="H1599">
        <v>583127</v>
      </c>
      <c r="I1599" t="s">
        <v>17</v>
      </c>
      <c r="J1599">
        <v>202204</v>
      </c>
      <c r="K1599">
        <v>44676</v>
      </c>
      <c r="L1599" t="s">
        <v>644</v>
      </c>
      <c r="M1599">
        <v>129000</v>
      </c>
      <c r="N1599">
        <v>219.01</v>
      </c>
      <c r="O1599" t="s">
        <v>645</v>
      </c>
      <c r="P1599" s="428">
        <v>196.65600000000001</v>
      </c>
      <c r="Q1599">
        <v>12704618</v>
      </c>
      <c r="R1599" t="s">
        <v>646</v>
      </c>
      <c r="S1599">
        <v>2019466</v>
      </c>
      <c r="T1599" t="s">
        <v>1924</v>
      </c>
    </row>
    <row r="1600" spans="1:20" x14ac:dyDescent="0.25">
      <c r="A1600" t="s">
        <v>637</v>
      </c>
      <c r="B1600" t="s">
        <v>754</v>
      </c>
      <c r="C1600" t="s">
        <v>639</v>
      </c>
      <c r="D1600" t="s">
        <v>640</v>
      </c>
      <c r="E1600" t="s">
        <v>641</v>
      </c>
      <c r="F1600">
        <v>528004120002</v>
      </c>
      <c r="G1600" t="s">
        <v>642</v>
      </c>
      <c r="H1600">
        <v>583147</v>
      </c>
      <c r="I1600" t="s">
        <v>41</v>
      </c>
      <c r="J1600">
        <v>202204</v>
      </c>
      <c r="K1600">
        <v>44676</v>
      </c>
      <c r="L1600" t="s">
        <v>644</v>
      </c>
      <c r="M1600">
        <v>1517.35</v>
      </c>
      <c r="N1600">
        <v>2.58</v>
      </c>
      <c r="O1600" t="s">
        <v>645</v>
      </c>
      <c r="P1600" s="428">
        <v>2.3170000000000002</v>
      </c>
      <c r="Q1600">
        <v>12704618</v>
      </c>
      <c r="R1600" t="s">
        <v>646</v>
      </c>
      <c r="S1600">
        <v>2049729</v>
      </c>
      <c r="T1600" t="s">
        <v>1771</v>
      </c>
    </row>
    <row r="1601" spans="1:20" x14ac:dyDescent="0.25">
      <c r="A1601" t="s">
        <v>637</v>
      </c>
      <c r="B1601" t="s">
        <v>754</v>
      </c>
      <c r="C1601" t="s">
        <v>639</v>
      </c>
      <c r="D1601" t="s">
        <v>640</v>
      </c>
      <c r="E1601" t="s">
        <v>641</v>
      </c>
      <c r="F1601">
        <v>528004120002</v>
      </c>
      <c r="G1601" t="s">
        <v>642</v>
      </c>
      <c r="H1601">
        <v>583147</v>
      </c>
      <c r="I1601" t="s">
        <v>41</v>
      </c>
      <c r="J1601">
        <v>202204</v>
      </c>
      <c r="K1601">
        <v>44676</v>
      </c>
      <c r="L1601" t="s">
        <v>644</v>
      </c>
      <c r="M1601">
        <v>1517.35</v>
      </c>
      <c r="N1601">
        <v>2.58</v>
      </c>
      <c r="O1601" t="s">
        <v>645</v>
      </c>
      <c r="P1601" s="428">
        <v>2.3170000000000002</v>
      </c>
      <c r="Q1601">
        <v>12704618</v>
      </c>
      <c r="R1601" t="s">
        <v>646</v>
      </c>
      <c r="S1601">
        <v>2049729</v>
      </c>
      <c r="T1601" t="s">
        <v>1788</v>
      </c>
    </row>
    <row r="1602" spans="1:20" x14ac:dyDescent="0.25">
      <c r="A1602" t="s">
        <v>637</v>
      </c>
      <c r="B1602" t="s">
        <v>754</v>
      </c>
      <c r="C1602" t="s">
        <v>639</v>
      </c>
      <c r="D1602" t="s">
        <v>640</v>
      </c>
      <c r="E1602" t="s">
        <v>667</v>
      </c>
      <c r="F1602">
        <v>528004120002</v>
      </c>
      <c r="G1602" t="s">
        <v>642</v>
      </c>
      <c r="H1602">
        <v>583149</v>
      </c>
      <c r="I1602" t="s">
        <v>680</v>
      </c>
      <c r="J1602">
        <v>202204</v>
      </c>
      <c r="K1602">
        <v>44676</v>
      </c>
      <c r="L1602" t="s">
        <v>644</v>
      </c>
      <c r="M1602">
        <v>26030.77</v>
      </c>
      <c r="N1602">
        <v>44.19</v>
      </c>
      <c r="O1602" t="s">
        <v>645</v>
      </c>
      <c r="P1602" s="428">
        <v>39.68</v>
      </c>
      <c r="Q1602">
        <v>12704618</v>
      </c>
      <c r="R1602" t="s">
        <v>646</v>
      </c>
      <c r="S1602">
        <v>8540392</v>
      </c>
      <c r="T1602" t="s">
        <v>1771</v>
      </c>
    </row>
    <row r="1603" spans="1:20" x14ac:dyDescent="0.25">
      <c r="A1603" t="s">
        <v>637</v>
      </c>
      <c r="B1603" t="s">
        <v>736</v>
      </c>
      <c r="C1603" t="s">
        <v>639</v>
      </c>
      <c r="D1603" t="s">
        <v>718</v>
      </c>
      <c r="E1603" t="s">
        <v>704</v>
      </c>
      <c r="F1603">
        <v>528004120001</v>
      </c>
      <c r="G1603" t="s">
        <v>705</v>
      </c>
      <c r="H1603">
        <v>583128</v>
      </c>
      <c r="I1603" t="s">
        <v>20</v>
      </c>
      <c r="J1603">
        <v>202204</v>
      </c>
      <c r="K1603">
        <v>44676</v>
      </c>
      <c r="L1603" t="s">
        <v>644</v>
      </c>
      <c r="M1603">
        <v>-129000</v>
      </c>
      <c r="N1603">
        <v>-219.01</v>
      </c>
      <c r="O1603" t="s">
        <v>645</v>
      </c>
      <c r="P1603" s="428">
        <v>-196.65600000000001</v>
      </c>
      <c r="Q1603">
        <v>12704618</v>
      </c>
      <c r="R1603" t="s">
        <v>646</v>
      </c>
      <c r="S1603">
        <v>2031020</v>
      </c>
      <c r="T1603" t="s">
        <v>1832</v>
      </c>
    </row>
    <row r="1604" spans="1:20" x14ac:dyDescent="0.25">
      <c r="A1604" t="s">
        <v>637</v>
      </c>
      <c r="B1604" t="s">
        <v>736</v>
      </c>
      <c r="C1604" t="s">
        <v>639</v>
      </c>
      <c r="D1604" t="s">
        <v>718</v>
      </c>
      <c r="E1604" t="s">
        <v>704</v>
      </c>
      <c r="F1604">
        <v>528004120001</v>
      </c>
      <c r="G1604" t="s">
        <v>705</v>
      </c>
      <c r="H1604">
        <v>583128</v>
      </c>
      <c r="I1604" t="s">
        <v>20</v>
      </c>
      <c r="J1604">
        <v>202204</v>
      </c>
      <c r="K1604">
        <v>44676</v>
      </c>
      <c r="L1604" t="s">
        <v>644</v>
      </c>
      <c r="M1604">
        <v>129000</v>
      </c>
      <c r="N1604">
        <v>219.01</v>
      </c>
      <c r="O1604" t="s">
        <v>645</v>
      </c>
      <c r="P1604" s="428">
        <v>196.65600000000001</v>
      </c>
      <c r="Q1604">
        <v>12704618</v>
      </c>
      <c r="R1604" t="s">
        <v>646</v>
      </c>
      <c r="S1604">
        <v>2031020</v>
      </c>
      <c r="T1604" t="s">
        <v>1771</v>
      </c>
    </row>
    <row r="1605" spans="1:20" x14ac:dyDescent="0.25">
      <c r="A1605" t="s">
        <v>637</v>
      </c>
      <c r="B1605" t="s">
        <v>736</v>
      </c>
      <c r="C1605" t="s">
        <v>639</v>
      </c>
      <c r="D1605" t="s">
        <v>640</v>
      </c>
      <c r="E1605" t="s">
        <v>689</v>
      </c>
      <c r="F1605">
        <v>528004120002</v>
      </c>
      <c r="G1605" t="s">
        <v>642</v>
      </c>
      <c r="H1605">
        <v>583156</v>
      </c>
      <c r="I1605" t="s">
        <v>690</v>
      </c>
      <c r="J1605">
        <v>202204</v>
      </c>
      <c r="K1605">
        <v>44676</v>
      </c>
      <c r="L1605" t="s">
        <v>644</v>
      </c>
      <c r="M1605">
        <v>4552</v>
      </c>
      <c r="N1605">
        <v>7.73</v>
      </c>
      <c r="O1605" t="s">
        <v>645</v>
      </c>
      <c r="P1605" s="428">
        <v>6.9409999999999998</v>
      </c>
      <c r="Q1605">
        <v>12704618</v>
      </c>
      <c r="R1605" t="s">
        <v>646</v>
      </c>
      <c r="S1605">
        <v>2013061</v>
      </c>
      <c r="T1605" t="s">
        <v>1834</v>
      </c>
    </row>
    <row r="1606" spans="1:20" x14ac:dyDescent="0.25">
      <c r="A1606" t="s">
        <v>637</v>
      </c>
      <c r="B1606" t="s">
        <v>736</v>
      </c>
      <c r="C1606" t="s">
        <v>639</v>
      </c>
      <c r="D1606" t="s">
        <v>695</v>
      </c>
      <c r="E1606" t="s">
        <v>704</v>
      </c>
      <c r="F1606">
        <v>528004120001</v>
      </c>
      <c r="G1606" t="s">
        <v>705</v>
      </c>
      <c r="H1606">
        <v>583128</v>
      </c>
      <c r="I1606" t="s">
        <v>20</v>
      </c>
      <c r="J1606">
        <v>202204</v>
      </c>
      <c r="K1606">
        <v>44676</v>
      </c>
      <c r="L1606" t="s">
        <v>644</v>
      </c>
      <c r="M1606">
        <v>129000</v>
      </c>
      <c r="N1606">
        <v>219.01</v>
      </c>
      <c r="O1606" t="s">
        <v>645</v>
      </c>
      <c r="P1606" s="428">
        <v>196.65600000000001</v>
      </c>
      <c r="Q1606">
        <v>12704618</v>
      </c>
      <c r="R1606" t="s">
        <v>646</v>
      </c>
      <c r="S1606">
        <v>2012170</v>
      </c>
      <c r="T1606" t="s">
        <v>1811</v>
      </c>
    </row>
    <row r="1607" spans="1:20" x14ac:dyDescent="0.25">
      <c r="A1607" t="s">
        <v>637</v>
      </c>
      <c r="B1607" t="s">
        <v>754</v>
      </c>
      <c r="C1607" t="s">
        <v>639</v>
      </c>
      <c r="D1607" t="s">
        <v>640</v>
      </c>
      <c r="E1607" t="s">
        <v>641</v>
      </c>
      <c r="F1607">
        <v>528004120002</v>
      </c>
      <c r="G1607" t="s">
        <v>642</v>
      </c>
      <c r="H1607">
        <v>583147</v>
      </c>
      <c r="I1607" t="s">
        <v>41</v>
      </c>
      <c r="J1607">
        <v>202204</v>
      </c>
      <c r="K1607">
        <v>44676</v>
      </c>
      <c r="L1607" t="s">
        <v>644</v>
      </c>
      <c r="M1607">
        <v>1517.35</v>
      </c>
      <c r="N1607">
        <v>2.58</v>
      </c>
      <c r="O1607" t="s">
        <v>645</v>
      </c>
      <c r="P1607" s="428">
        <v>2.3170000000000002</v>
      </c>
      <c r="Q1607">
        <v>12704618</v>
      </c>
      <c r="R1607" t="s">
        <v>646</v>
      </c>
      <c r="S1607">
        <v>2049729</v>
      </c>
      <c r="T1607" t="s">
        <v>1788</v>
      </c>
    </row>
    <row r="1608" spans="1:20" x14ac:dyDescent="0.25">
      <c r="A1608" t="s">
        <v>637</v>
      </c>
      <c r="B1608" t="s">
        <v>754</v>
      </c>
      <c r="C1608" t="s">
        <v>639</v>
      </c>
      <c r="D1608" t="s">
        <v>640</v>
      </c>
      <c r="E1608" t="s">
        <v>686</v>
      </c>
      <c r="F1608">
        <v>528004120002</v>
      </c>
      <c r="G1608" t="s">
        <v>642</v>
      </c>
      <c r="H1608">
        <v>583150</v>
      </c>
      <c r="I1608" t="s">
        <v>687</v>
      </c>
      <c r="J1608">
        <v>202204</v>
      </c>
      <c r="K1608">
        <v>44676</v>
      </c>
      <c r="L1608" t="s">
        <v>644</v>
      </c>
      <c r="M1608">
        <v>27990.560000000001</v>
      </c>
      <c r="N1608">
        <v>47.52</v>
      </c>
      <c r="O1608" t="s">
        <v>645</v>
      </c>
      <c r="P1608" s="428">
        <v>42.67</v>
      </c>
      <c r="Q1608">
        <v>12704618</v>
      </c>
      <c r="R1608" t="s">
        <v>646</v>
      </c>
      <c r="S1608">
        <v>2011105</v>
      </c>
      <c r="T1608" t="s">
        <v>1771</v>
      </c>
    </row>
    <row r="1609" spans="1:20" x14ac:dyDescent="0.25">
      <c r="A1609" t="s">
        <v>637</v>
      </c>
      <c r="B1609" t="s">
        <v>754</v>
      </c>
      <c r="C1609" t="s">
        <v>639</v>
      </c>
      <c r="D1609" t="s">
        <v>640</v>
      </c>
      <c r="E1609" t="s">
        <v>708</v>
      </c>
      <c r="F1609">
        <v>528004120002</v>
      </c>
      <c r="G1609" t="s">
        <v>642</v>
      </c>
      <c r="H1609">
        <v>583155</v>
      </c>
      <c r="I1609" t="s">
        <v>45</v>
      </c>
      <c r="J1609">
        <v>202204</v>
      </c>
      <c r="K1609">
        <v>44676</v>
      </c>
      <c r="L1609" t="s">
        <v>644</v>
      </c>
      <c r="M1609">
        <v>9329.11</v>
      </c>
      <c r="N1609">
        <v>15.84</v>
      </c>
      <c r="O1609" t="s">
        <v>645</v>
      </c>
      <c r="P1609" s="428">
        <v>14.223000000000001</v>
      </c>
      <c r="Q1609">
        <v>12704618</v>
      </c>
      <c r="R1609" t="s">
        <v>646</v>
      </c>
      <c r="S1609">
        <v>8540039</v>
      </c>
      <c r="T1609" t="s">
        <v>1771</v>
      </c>
    </row>
    <row r="1610" spans="1:20" x14ac:dyDescent="0.25">
      <c r="A1610" t="s">
        <v>637</v>
      </c>
      <c r="B1610" t="s">
        <v>736</v>
      </c>
      <c r="C1610" t="s">
        <v>639</v>
      </c>
      <c r="D1610" t="s">
        <v>651</v>
      </c>
      <c r="E1610" t="s">
        <v>704</v>
      </c>
      <c r="F1610">
        <v>528004120001</v>
      </c>
      <c r="G1610" t="s">
        <v>705</v>
      </c>
      <c r="H1610">
        <v>583127</v>
      </c>
      <c r="I1610" t="s">
        <v>17</v>
      </c>
      <c r="J1610">
        <v>202204</v>
      </c>
      <c r="K1610">
        <v>44676</v>
      </c>
      <c r="L1610" t="s">
        <v>644</v>
      </c>
      <c r="M1610">
        <v>129000</v>
      </c>
      <c r="N1610">
        <v>219.01</v>
      </c>
      <c r="O1610" t="s">
        <v>645</v>
      </c>
      <c r="P1610" s="428">
        <v>196.65600000000001</v>
      </c>
      <c r="Q1610">
        <v>12704618</v>
      </c>
      <c r="R1610" t="s">
        <v>646</v>
      </c>
      <c r="S1610">
        <v>2019466</v>
      </c>
      <c r="T1610" t="s">
        <v>1771</v>
      </c>
    </row>
    <row r="1611" spans="1:20" x14ac:dyDescent="0.25">
      <c r="A1611" t="s">
        <v>637</v>
      </c>
      <c r="B1611" t="s">
        <v>754</v>
      </c>
      <c r="C1611" t="s">
        <v>639</v>
      </c>
      <c r="D1611" t="s">
        <v>640</v>
      </c>
      <c r="E1611" t="s">
        <v>641</v>
      </c>
      <c r="F1611">
        <v>528004120002</v>
      </c>
      <c r="G1611" t="s">
        <v>642</v>
      </c>
      <c r="H1611">
        <v>583147</v>
      </c>
      <c r="I1611" t="s">
        <v>41</v>
      </c>
      <c r="J1611">
        <v>202204</v>
      </c>
      <c r="K1611">
        <v>44676</v>
      </c>
      <c r="L1611" t="s">
        <v>644</v>
      </c>
      <c r="M1611">
        <v>-1517.35</v>
      </c>
      <c r="N1611">
        <v>-2.58</v>
      </c>
      <c r="O1611" t="s">
        <v>645</v>
      </c>
      <c r="P1611" s="428">
        <v>-2.3170000000000002</v>
      </c>
      <c r="Q1611">
        <v>12704618</v>
      </c>
      <c r="R1611" t="s">
        <v>646</v>
      </c>
      <c r="S1611">
        <v>2049729</v>
      </c>
      <c r="T1611" t="s">
        <v>1771</v>
      </c>
    </row>
    <row r="1612" spans="1:20" x14ac:dyDescent="0.25">
      <c r="A1612" t="s">
        <v>637</v>
      </c>
      <c r="B1612" t="s">
        <v>754</v>
      </c>
      <c r="C1612" t="s">
        <v>639</v>
      </c>
      <c r="D1612" t="s">
        <v>640</v>
      </c>
      <c r="E1612" t="s">
        <v>667</v>
      </c>
      <c r="F1612">
        <v>528004120002</v>
      </c>
      <c r="G1612" t="s">
        <v>642</v>
      </c>
      <c r="H1612">
        <v>583149</v>
      </c>
      <c r="I1612" t="s">
        <v>680</v>
      </c>
      <c r="J1612">
        <v>202204</v>
      </c>
      <c r="K1612">
        <v>44676</v>
      </c>
      <c r="L1612" t="s">
        <v>644</v>
      </c>
      <c r="M1612">
        <v>-26030.77</v>
      </c>
      <c r="N1612">
        <v>-44.19</v>
      </c>
      <c r="O1612" t="s">
        <v>645</v>
      </c>
      <c r="P1612" s="428">
        <v>-39.68</v>
      </c>
      <c r="Q1612">
        <v>12704618</v>
      </c>
      <c r="R1612" t="s">
        <v>646</v>
      </c>
      <c r="S1612">
        <v>8540392</v>
      </c>
      <c r="T1612" t="s">
        <v>1815</v>
      </c>
    </row>
    <row r="1613" spans="1:20" x14ac:dyDescent="0.25">
      <c r="A1613" t="s">
        <v>637</v>
      </c>
      <c r="B1613" t="s">
        <v>736</v>
      </c>
      <c r="C1613" t="s">
        <v>639</v>
      </c>
      <c r="D1613" t="s">
        <v>640</v>
      </c>
      <c r="E1613" t="s">
        <v>701</v>
      </c>
      <c r="F1613">
        <v>528004120002</v>
      </c>
      <c r="G1613" t="s">
        <v>642</v>
      </c>
      <c r="H1613">
        <v>583154</v>
      </c>
      <c r="I1613" t="s">
        <v>44</v>
      </c>
      <c r="J1613">
        <v>202204</v>
      </c>
      <c r="K1613">
        <v>44676</v>
      </c>
      <c r="L1613" t="s">
        <v>644</v>
      </c>
      <c r="M1613">
        <v>11690.63</v>
      </c>
      <c r="N1613">
        <v>19.850000000000001</v>
      </c>
      <c r="O1613" t="s">
        <v>645</v>
      </c>
      <c r="P1613" s="428">
        <v>17.824000000000002</v>
      </c>
      <c r="Q1613">
        <v>12704618</v>
      </c>
      <c r="R1613" t="s">
        <v>646</v>
      </c>
      <c r="S1613">
        <v>2020577</v>
      </c>
      <c r="T1613" t="s">
        <v>1821</v>
      </c>
    </row>
    <row r="1614" spans="1:20" x14ac:dyDescent="0.25">
      <c r="A1614" t="s">
        <v>637</v>
      </c>
      <c r="B1614" t="s">
        <v>736</v>
      </c>
      <c r="C1614" t="s">
        <v>639</v>
      </c>
      <c r="D1614" t="s">
        <v>640</v>
      </c>
      <c r="E1614" t="s">
        <v>689</v>
      </c>
      <c r="F1614">
        <v>528004120002</v>
      </c>
      <c r="G1614" t="s">
        <v>642</v>
      </c>
      <c r="H1614">
        <v>583156</v>
      </c>
      <c r="I1614" t="s">
        <v>690</v>
      </c>
      <c r="J1614">
        <v>202204</v>
      </c>
      <c r="K1614">
        <v>44676</v>
      </c>
      <c r="L1614" t="s">
        <v>644</v>
      </c>
      <c r="M1614">
        <v>4552</v>
      </c>
      <c r="N1614">
        <v>7.73</v>
      </c>
      <c r="O1614" t="s">
        <v>645</v>
      </c>
      <c r="P1614" s="428">
        <v>6.9409999999999998</v>
      </c>
      <c r="Q1614">
        <v>12704618</v>
      </c>
      <c r="R1614" t="s">
        <v>646</v>
      </c>
      <c r="S1614">
        <v>2013061</v>
      </c>
      <c r="T1614" t="s">
        <v>1834</v>
      </c>
    </row>
    <row r="1615" spans="1:20" x14ac:dyDescent="0.25">
      <c r="A1615" t="s">
        <v>637</v>
      </c>
      <c r="B1615" t="s">
        <v>754</v>
      </c>
      <c r="C1615" t="s">
        <v>639</v>
      </c>
      <c r="D1615" t="s">
        <v>640</v>
      </c>
      <c r="E1615" t="s">
        <v>686</v>
      </c>
      <c r="F1615">
        <v>528004120002</v>
      </c>
      <c r="G1615" t="s">
        <v>642</v>
      </c>
      <c r="H1615">
        <v>583150</v>
      </c>
      <c r="I1615" t="s">
        <v>687</v>
      </c>
      <c r="J1615">
        <v>202204</v>
      </c>
      <c r="K1615">
        <v>44676</v>
      </c>
      <c r="L1615" t="s">
        <v>644</v>
      </c>
      <c r="M1615">
        <v>-27990.560000000001</v>
      </c>
      <c r="N1615">
        <v>-47.52</v>
      </c>
      <c r="O1615" t="s">
        <v>645</v>
      </c>
      <c r="P1615" s="428">
        <v>-42.67</v>
      </c>
      <c r="Q1615">
        <v>12704618</v>
      </c>
      <c r="R1615" t="s">
        <v>646</v>
      </c>
      <c r="S1615">
        <v>2011105</v>
      </c>
      <c r="T1615" t="s">
        <v>1944</v>
      </c>
    </row>
    <row r="1616" spans="1:20" x14ac:dyDescent="0.25">
      <c r="A1616" t="s">
        <v>637</v>
      </c>
      <c r="B1616" t="s">
        <v>736</v>
      </c>
      <c r="C1616" t="s">
        <v>639</v>
      </c>
      <c r="D1616" t="s">
        <v>651</v>
      </c>
      <c r="E1616" t="s">
        <v>704</v>
      </c>
      <c r="F1616">
        <v>528004120001</v>
      </c>
      <c r="G1616" t="s">
        <v>705</v>
      </c>
      <c r="H1616">
        <v>583127</v>
      </c>
      <c r="I1616" t="s">
        <v>17</v>
      </c>
      <c r="J1616">
        <v>202204</v>
      </c>
      <c r="K1616">
        <v>44676</v>
      </c>
      <c r="L1616" t="s">
        <v>644</v>
      </c>
      <c r="M1616">
        <v>-129000</v>
      </c>
      <c r="N1616">
        <v>-219.01</v>
      </c>
      <c r="O1616" t="s">
        <v>645</v>
      </c>
      <c r="P1616" s="428">
        <v>-196.65600000000001</v>
      </c>
      <c r="Q1616">
        <v>12704618</v>
      </c>
      <c r="R1616" t="s">
        <v>646</v>
      </c>
      <c r="S1616">
        <v>2019466</v>
      </c>
      <c r="T1616" t="s">
        <v>1771</v>
      </c>
    </row>
    <row r="1617" spans="1:20" x14ac:dyDescent="0.25">
      <c r="A1617" t="s">
        <v>637</v>
      </c>
      <c r="B1617" t="s">
        <v>754</v>
      </c>
      <c r="C1617" t="s">
        <v>639</v>
      </c>
      <c r="D1617" t="s">
        <v>640</v>
      </c>
      <c r="E1617" t="s">
        <v>667</v>
      </c>
      <c r="F1617">
        <v>528004120002</v>
      </c>
      <c r="G1617" t="s">
        <v>642</v>
      </c>
      <c r="H1617">
        <v>583149</v>
      </c>
      <c r="I1617" t="s">
        <v>680</v>
      </c>
      <c r="J1617">
        <v>202204</v>
      </c>
      <c r="K1617">
        <v>44676</v>
      </c>
      <c r="L1617" t="s">
        <v>644</v>
      </c>
      <c r="M1617">
        <v>26030.77</v>
      </c>
      <c r="N1617">
        <v>44.19</v>
      </c>
      <c r="O1617" t="s">
        <v>645</v>
      </c>
      <c r="P1617" s="428">
        <v>39.68</v>
      </c>
      <c r="Q1617">
        <v>12704618</v>
      </c>
      <c r="R1617" t="s">
        <v>646</v>
      </c>
      <c r="S1617">
        <v>8540392</v>
      </c>
      <c r="T1617" t="s">
        <v>1946</v>
      </c>
    </row>
    <row r="1618" spans="1:20" x14ac:dyDescent="0.25">
      <c r="A1618" t="s">
        <v>637</v>
      </c>
      <c r="B1618" t="s">
        <v>736</v>
      </c>
      <c r="C1618" t="s">
        <v>639</v>
      </c>
      <c r="D1618" t="s">
        <v>651</v>
      </c>
      <c r="E1618" t="s">
        <v>704</v>
      </c>
      <c r="F1618">
        <v>528004120001</v>
      </c>
      <c r="G1618" t="s">
        <v>705</v>
      </c>
      <c r="H1618">
        <v>583127</v>
      </c>
      <c r="I1618" t="s">
        <v>17</v>
      </c>
      <c r="J1618">
        <v>202204</v>
      </c>
      <c r="K1618">
        <v>44676</v>
      </c>
      <c r="L1618" t="s">
        <v>644</v>
      </c>
      <c r="M1618">
        <v>-129000</v>
      </c>
      <c r="N1618">
        <v>-219.01</v>
      </c>
      <c r="O1618" t="s">
        <v>645</v>
      </c>
      <c r="P1618" s="428">
        <v>-196.65600000000001</v>
      </c>
      <c r="Q1618">
        <v>12704618</v>
      </c>
      <c r="R1618" t="s">
        <v>646</v>
      </c>
      <c r="S1618">
        <v>2019466</v>
      </c>
      <c r="T1618" t="s">
        <v>1947</v>
      </c>
    </row>
    <row r="1619" spans="1:20" x14ac:dyDescent="0.25">
      <c r="A1619" t="s">
        <v>637</v>
      </c>
      <c r="B1619" t="s">
        <v>736</v>
      </c>
      <c r="C1619" t="s">
        <v>639</v>
      </c>
      <c r="D1619" t="s">
        <v>695</v>
      </c>
      <c r="E1619" t="s">
        <v>704</v>
      </c>
      <c r="F1619">
        <v>528004120001</v>
      </c>
      <c r="G1619" t="s">
        <v>705</v>
      </c>
      <c r="H1619">
        <v>583128</v>
      </c>
      <c r="I1619" t="s">
        <v>20</v>
      </c>
      <c r="J1619">
        <v>202204</v>
      </c>
      <c r="K1619">
        <v>44676</v>
      </c>
      <c r="L1619" t="s">
        <v>644</v>
      </c>
      <c r="M1619">
        <v>129000</v>
      </c>
      <c r="N1619">
        <v>219.01</v>
      </c>
      <c r="O1619" t="s">
        <v>645</v>
      </c>
      <c r="P1619" s="428">
        <v>196.65600000000001</v>
      </c>
      <c r="Q1619">
        <v>12704618</v>
      </c>
      <c r="R1619" t="s">
        <v>646</v>
      </c>
      <c r="S1619">
        <v>2012170</v>
      </c>
      <c r="T1619" t="s">
        <v>1811</v>
      </c>
    </row>
    <row r="1620" spans="1:20" x14ac:dyDescent="0.25">
      <c r="A1620" t="s">
        <v>637</v>
      </c>
      <c r="B1620" t="s">
        <v>736</v>
      </c>
      <c r="C1620" t="s">
        <v>639</v>
      </c>
      <c r="D1620" t="s">
        <v>695</v>
      </c>
      <c r="E1620" t="s">
        <v>704</v>
      </c>
      <c r="F1620">
        <v>528004120001</v>
      </c>
      <c r="G1620" t="s">
        <v>705</v>
      </c>
      <c r="H1620">
        <v>583128</v>
      </c>
      <c r="I1620" t="s">
        <v>20</v>
      </c>
      <c r="J1620">
        <v>202204</v>
      </c>
      <c r="K1620">
        <v>44676</v>
      </c>
      <c r="L1620" t="s">
        <v>644</v>
      </c>
      <c r="M1620">
        <v>129000</v>
      </c>
      <c r="N1620">
        <v>219.01</v>
      </c>
      <c r="O1620" t="s">
        <v>645</v>
      </c>
      <c r="P1620" s="428">
        <v>196.65600000000001</v>
      </c>
      <c r="Q1620">
        <v>12704618</v>
      </c>
      <c r="R1620" t="s">
        <v>646</v>
      </c>
      <c r="S1620">
        <v>2012170</v>
      </c>
      <c r="T1620" t="s">
        <v>1771</v>
      </c>
    </row>
    <row r="1621" spans="1:20" x14ac:dyDescent="0.25">
      <c r="A1621" t="s">
        <v>637</v>
      </c>
      <c r="B1621" t="s">
        <v>754</v>
      </c>
      <c r="C1621" t="s">
        <v>639</v>
      </c>
      <c r="D1621" t="s">
        <v>640</v>
      </c>
      <c r="E1621" t="s">
        <v>667</v>
      </c>
      <c r="F1621">
        <v>528004120002</v>
      </c>
      <c r="G1621" t="s">
        <v>642</v>
      </c>
      <c r="H1621">
        <v>583149</v>
      </c>
      <c r="I1621" t="s">
        <v>680</v>
      </c>
      <c r="J1621">
        <v>202204</v>
      </c>
      <c r="K1621">
        <v>44676</v>
      </c>
      <c r="L1621" t="s">
        <v>644</v>
      </c>
      <c r="M1621">
        <v>-26030.77</v>
      </c>
      <c r="N1621">
        <v>-44.19</v>
      </c>
      <c r="O1621" t="s">
        <v>645</v>
      </c>
      <c r="P1621" s="428">
        <v>-39.68</v>
      </c>
      <c r="Q1621">
        <v>12704618</v>
      </c>
      <c r="R1621" t="s">
        <v>646</v>
      </c>
      <c r="S1621">
        <v>8540392</v>
      </c>
      <c r="T1621" t="s">
        <v>1771</v>
      </c>
    </row>
    <row r="1622" spans="1:20" x14ac:dyDescent="0.25">
      <c r="A1622" t="s">
        <v>637</v>
      </c>
      <c r="B1622" t="s">
        <v>736</v>
      </c>
      <c r="C1622" t="s">
        <v>639</v>
      </c>
      <c r="D1622" t="s">
        <v>640</v>
      </c>
      <c r="E1622" t="s">
        <v>701</v>
      </c>
      <c r="F1622">
        <v>528004120002</v>
      </c>
      <c r="G1622" t="s">
        <v>642</v>
      </c>
      <c r="H1622">
        <v>583154</v>
      </c>
      <c r="I1622" t="s">
        <v>44</v>
      </c>
      <c r="J1622">
        <v>202204</v>
      </c>
      <c r="K1622">
        <v>44676</v>
      </c>
      <c r="L1622" t="s">
        <v>644</v>
      </c>
      <c r="M1622">
        <v>11690.63</v>
      </c>
      <c r="N1622">
        <v>19.850000000000001</v>
      </c>
      <c r="O1622" t="s">
        <v>645</v>
      </c>
      <c r="P1622" s="428">
        <v>17.824000000000002</v>
      </c>
      <c r="Q1622">
        <v>12704618</v>
      </c>
      <c r="R1622" t="s">
        <v>646</v>
      </c>
      <c r="S1622">
        <v>2020577</v>
      </c>
      <c r="T1622" t="s">
        <v>1771</v>
      </c>
    </row>
    <row r="1623" spans="1:20" x14ac:dyDescent="0.25">
      <c r="A1623" t="s">
        <v>637</v>
      </c>
      <c r="B1623" t="s">
        <v>754</v>
      </c>
      <c r="C1623" t="s">
        <v>639</v>
      </c>
      <c r="D1623" t="s">
        <v>640</v>
      </c>
      <c r="E1623" t="s">
        <v>641</v>
      </c>
      <c r="F1623">
        <v>528004120002</v>
      </c>
      <c r="G1623" t="s">
        <v>642</v>
      </c>
      <c r="H1623">
        <v>583147</v>
      </c>
      <c r="I1623" t="s">
        <v>41</v>
      </c>
      <c r="J1623">
        <v>202204</v>
      </c>
      <c r="K1623">
        <v>44676</v>
      </c>
      <c r="L1623" t="s">
        <v>644</v>
      </c>
      <c r="M1623">
        <v>-1517.35</v>
      </c>
      <c r="N1623">
        <v>-2.58</v>
      </c>
      <c r="O1623" t="s">
        <v>645</v>
      </c>
      <c r="P1623" s="428">
        <v>-2.3170000000000002</v>
      </c>
      <c r="Q1623">
        <v>12704618</v>
      </c>
      <c r="R1623" t="s">
        <v>646</v>
      </c>
      <c r="S1623">
        <v>2049729</v>
      </c>
      <c r="T1623" t="s">
        <v>1955</v>
      </c>
    </row>
    <row r="1624" spans="1:20" x14ac:dyDescent="0.25">
      <c r="A1624" t="s">
        <v>637</v>
      </c>
      <c r="B1624" t="s">
        <v>736</v>
      </c>
      <c r="C1624" t="s">
        <v>639</v>
      </c>
      <c r="D1624" t="s">
        <v>651</v>
      </c>
      <c r="E1624" t="s">
        <v>704</v>
      </c>
      <c r="F1624">
        <v>528004120001</v>
      </c>
      <c r="G1624" t="s">
        <v>705</v>
      </c>
      <c r="H1624">
        <v>583128</v>
      </c>
      <c r="I1624" t="s">
        <v>20</v>
      </c>
      <c r="J1624">
        <v>202204</v>
      </c>
      <c r="K1624">
        <v>44676</v>
      </c>
      <c r="L1624" t="s">
        <v>644</v>
      </c>
      <c r="M1624">
        <v>129000</v>
      </c>
      <c r="N1624">
        <v>219.01</v>
      </c>
      <c r="O1624" t="s">
        <v>645</v>
      </c>
      <c r="P1624" s="428">
        <v>196.65600000000001</v>
      </c>
      <c r="Q1624">
        <v>30494934</v>
      </c>
      <c r="R1624" t="s">
        <v>646</v>
      </c>
      <c r="S1624">
        <v>2022429</v>
      </c>
      <c r="T1624" t="s">
        <v>2001</v>
      </c>
    </row>
    <row r="1625" spans="1:20" x14ac:dyDescent="0.25">
      <c r="A1625" t="s">
        <v>637</v>
      </c>
      <c r="B1625" t="s">
        <v>754</v>
      </c>
      <c r="C1625" t="s">
        <v>639</v>
      </c>
      <c r="D1625" t="s">
        <v>651</v>
      </c>
      <c r="E1625" t="s">
        <v>704</v>
      </c>
      <c r="F1625">
        <v>528004120001</v>
      </c>
      <c r="G1625" t="s">
        <v>705</v>
      </c>
      <c r="H1625">
        <v>583128</v>
      </c>
      <c r="I1625" t="s">
        <v>20</v>
      </c>
      <c r="J1625">
        <v>202204</v>
      </c>
      <c r="K1625">
        <v>44676</v>
      </c>
      <c r="L1625" t="s">
        <v>644</v>
      </c>
      <c r="M1625">
        <v>115630</v>
      </c>
      <c r="N1625">
        <v>196.31</v>
      </c>
      <c r="O1625" t="s">
        <v>645</v>
      </c>
      <c r="P1625" s="428">
        <v>176.273</v>
      </c>
      <c r="Q1625">
        <v>30494934</v>
      </c>
      <c r="R1625" t="s">
        <v>646</v>
      </c>
      <c r="S1625">
        <v>2022429</v>
      </c>
      <c r="T1625" t="s">
        <v>1845</v>
      </c>
    </row>
    <row r="1626" spans="1:20" x14ac:dyDescent="0.25">
      <c r="A1626" t="s">
        <v>637</v>
      </c>
      <c r="B1626" t="s">
        <v>754</v>
      </c>
      <c r="C1626" t="s">
        <v>639</v>
      </c>
      <c r="D1626" t="s">
        <v>651</v>
      </c>
      <c r="E1626" t="s">
        <v>704</v>
      </c>
      <c r="F1626">
        <v>528004120002</v>
      </c>
      <c r="G1626" t="s">
        <v>642</v>
      </c>
      <c r="H1626">
        <v>856779</v>
      </c>
      <c r="I1626" t="s">
        <v>28</v>
      </c>
      <c r="J1626">
        <v>202204</v>
      </c>
      <c r="K1626">
        <v>44676</v>
      </c>
      <c r="L1626" t="s">
        <v>644</v>
      </c>
      <c r="M1626">
        <v>-40180</v>
      </c>
      <c r="N1626">
        <v>-68.22</v>
      </c>
      <c r="O1626" t="s">
        <v>645</v>
      </c>
      <c r="P1626" s="428">
        <v>-61.256999999999998</v>
      </c>
      <c r="Q1626">
        <v>12704618</v>
      </c>
      <c r="R1626" t="s">
        <v>646</v>
      </c>
      <c r="S1626">
        <v>2039252</v>
      </c>
      <c r="T1626" t="s">
        <v>1846</v>
      </c>
    </row>
    <row r="1627" spans="1:20" x14ac:dyDescent="0.25">
      <c r="A1627" t="s">
        <v>637</v>
      </c>
      <c r="B1627" t="s">
        <v>754</v>
      </c>
      <c r="C1627" t="s">
        <v>639</v>
      </c>
      <c r="D1627" t="s">
        <v>651</v>
      </c>
      <c r="E1627" t="s">
        <v>641</v>
      </c>
      <c r="F1627">
        <v>528004120002</v>
      </c>
      <c r="G1627" t="s">
        <v>642</v>
      </c>
      <c r="H1627">
        <v>856778</v>
      </c>
      <c r="I1627" t="s">
        <v>27</v>
      </c>
      <c r="J1627">
        <v>202204</v>
      </c>
      <c r="K1627">
        <v>44676</v>
      </c>
      <c r="L1627" t="s">
        <v>644</v>
      </c>
      <c r="M1627">
        <v>36162</v>
      </c>
      <c r="N1627">
        <v>61.4</v>
      </c>
      <c r="O1627" t="s">
        <v>645</v>
      </c>
      <c r="P1627" s="428">
        <v>55.133000000000003</v>
      </c>
      <c r="Q1627">
        <v>12704618</v>
      </c>
      <c r="R1627" t="s">
        <v>646</v>
      </c>
      <c r="S1627">
        <v>2041743</v>
      </c>
      <c r="T1627" t="s">
        <v>1847</v>
      </c>
    </row>
    <row r="1628" spans="1:20" x14ac:dyDescent="0.25">
      <c r="A1628" t="s">
        <v>637</v>
      </c>
      <c r="B1628" t="s">
        <v>754</v>
      </c>
      <c r="C1628" t="s">
        <v>639</v>
      </c>
      <c r="D1628" t="s">
        <v>651</v>
      </c>
      <c r="E1628" t="s">
        <v>641</v>
      </c>
      <c r="F1628">
        <v>528004120002</v>
      </c>
      <c r="G1628" t="s">
        <v>642</v>
      </c>
      <c r="H1628">
        <v>856778</v>
      </c>
      <c r="I1628" t="s">
        <v>27</v>
      </c>
      <c r="J1628">
        <v>202204</v>
      </c>
      <c r="K1628">
        <v>44676</v>
      </c>
      <c r="L1628" t="s">
        <v>644</v>
      </c>
      <c r="M1628">
        <v>36162</v>
      </c>
      <c r="N1628">
        <v>61.4</v>
      </c>
      <c r="O1628" t="s">
        <v>645</v>
      </c>
      <c r="P1628" s="428">
        <v>55.133000000000003</v>
      </c>
      <c r="Q1628">
        <v>12704618</v>
      </c>
      <c r="R1628" t="s">
        <v>646</v>
      </c>
      <c r="S1628">
        <v>2041743</v>
      </c>
      <c r="T1628" t="s">
        <v>1771</v>
      </c>
    </row>
    <row r="1629" spans="1:20" x14ac:dyDescent="0.25">
      <c r="A1629" t="s">
        <v>637</v>
      </c>
      <c r="B1629" t="s">
        <v>754</v>
      </c>
      <c r="C1629" t="s">
        <v>639</v>
      </c>
      <c r="D1629" t="s">
        <v>651</v>
      </c>
      <c r="E1629" t="s">
        <v>704</v>
      </c>
      <c r="F1629">
        <v>528004120002</v>
      </c>
      <c r="G1629" t="s">
        <v>642</v>
      </c>
      <c r="H1629">
        <v>856779</v>
      </c>
      <c r="I1629" t="s">
        <v>28</v>
      </c>
      <c r="J1629">
        <v>202204</v>
      </c>
      <c r="K1629">
        <v>44676</v>
      </c>
      <c r="L1629" t="s">
        <v>644</v>
      </c>
      <c r="M1629">
        <v>40180</v>
      </c>
      <c r="N1629">
        <v>68.22</v>
      </c>
      <c r="O1629" t="s">
        <v>645</v>
      </c>
      <c r="P1629" s="428">
        <v>61.256999999999998</v>
      </c>
      <c r="Q1629">
        <v>12704618</v>
      </c>
      <c r="R1629" t="s">
        <v>646</v>
      </c>
      <c r="S1629">
        <v>2039252</v>
      </c>
      <c r="T1629" t="s">
        <v>1848</v>
      </c>
    </row>
    <row r="1630" spans="1:20" x14ac:dyDescent="0.25">
      <c r="A1630" t="s">
        <v>637</v>
      </c>
      <c r="B1630" t="s">
        <v>754</v>
      </c>
      <c r="C1630" t="s">
        <v>639</v>
      </c>
      <c r="D1630" t="s">
        <v>651</v>
      </c>
      <c r="E1630" t="s">
        <v>641</v>
      </c>
      <c r="F1630">
        <v>528004120002</v>
      </c>
      <c r="G1630" t="s">
        <v>642</v>
      </c>
      <c r="H1630">
        <v>856778</v>
      </c>
      <c r="I1630" t="s">
        <v>27</v>
      </c>
      <c r="J1630">
        <v>202204</v>
      </c>
      <c r="K1630">
        <v>44676</v>
      </c>
      <c r="L1630" t="s">
        <v>644</v>
      </c>
      <c r="M1630">
        <v>-36162</v>
      </c>
      <c r="N1630">
        <v>-61.4</v>
      </c>
      <c r="O1630" t="s">
        <v>645</v>
      </c>
      <c r="P1630" s="428">
        <v>-55.133000000000003</v>
      </c>
      <c r="Q1630">
        <v>12704618</v>
      </c>
      <c r="R1630" t="s">
        <v>646</v>
      </c>
      <c r="S1630">
        <v>2041743</v>
      </c>
      <c r="T1630" t="s">
        <v>1849</v>
      </c>
    </row>
    <row r="1631" spans="1:20" x14ac:dyDescent="0.25">
      <c r="A1631" t="s">
        <v>637</v>
      </c>
      <c r="B1631" t="s">
        <v>754</v>
      </c>
      <c r="C1631" t="s">
        <v>639</v>
      </c>
      <c r="D1631" t="s">
        <v>651</v>
      </c>
      <c r="E1631" t="s">
        <v>641</v>
      </c>
      <c r="F1631">
        <v>528004120002</v>
      </c>
      <c r="G1631" t="s">
        <v>642</v>
      </c>
      <c r="H1631">
        <v>856778</v>
      </c>
      <c r="I1631" t="s">
        <v>27</v>
      </c>
      <c r="J1631">
        <v>202204</v>
      </c>
      <c r="K1631">
        <v>44676</v>
      </c>
      <c r="L1631" t="s">
        <v>644</v>
      </c>
      <c r="M1631">
        <v>-36162</v>
      </c>
      <c r="N1631">
        <v>-61.4</v>
      </c>
      <c r="O1631" t="s">
        <v>645</v>
      </c>
      <c r="P1631" s="428">
        <v>-55.133000000000003</v>
      </c>
      <c r="Q1631">
        <v>12704618</v>
      </c>
      <c r="R1631" t="s">
        <v>646</v>
      </c>
      <c r="S1631">
        <v>2041743</v>
      </c>
      <c r="T1631" t="s">
        <v>1771</v>
      </c>
    </row>
    <row r="1632" spans="1:20" x14ac:dyDescent="0.25">
      <c r="A1632" t="s">
        <v>637</v>
      </c>
      <c r="B1632" t="s">
        <v>754</v>
      </c>
      <c r="C1632" t="s">
        <v>639</v>
      </c>
      <c r="D1632" t="s">
        <v>651</v>
      </c>
      <c r="E1632" t="s">
        <v>704</v>
      </c>
      <c r="F1632">
        <v>528004120002</v>
      </c>
      <c r="G1632" t="s">
        <v>642</v>
      </c>
      <c r="H1632">
        <v>856779</v>
      </c>
      <c r="I1632" t="s">
        <v>28</v>
      </c>
      <c r="J1632">
        <v>202204</v>
      </c>
      <c r="K1632">
        <v>44676</v>
      </c>
      <c r="L1632" t="s">
        <v>644</v>
      </c>
      <c r="M1632">
        <v>40180</v>
      </c>
      <c r="N1632">
        <v>68.22</v>
      </c>
      <c r="O1632" t="s">
        <v>645</v>
      </c>
      <c r="P1632" s="428">
        <v>61.256999999999998</v>
      </c>
      <c r="Q1632">
        <v>12704618</v>
      </c>
      <c r="R1632" t="s">
        <v>646</v>
      </c>
      <c r="S1632">
        <v>2039252</v>
      </c>
      <c r="T1632" t="s">
        <v>1848</v>
      </c>
    </row>
    <row r="1633" spans="1:20" x14ac:dyDescent="0.25">
      <c r="A1633" t="s">
        <v>637</v>
      </c>
      <c r="B1633" t="s">
        <v>754</v>
      </c>
      <c r="C1633" t="s">
        <v>639</v>
      </c>
      <c r="D1633" t="s">
        <v>651</v>
      </c>
      <c r="E1633" t="s">
        <v>704</v>
      </c>
      <c r="F1633">
        <v>528004120002</v>
      </c>
      <c r="G1633" t="s">
        <v>642</v>
      </c>
      <c r="H1633">
        <v>856779</v>
      </c>
      <c r="I1633" t="s">
        <v>28</v>
      </c>
      <c r="J1633">
        <v>202204</v>
      </c>
      <c r="K1633">
        <v>44676</v>
      </c>
      <c r="L1633" t="s">
        <v>644</v>
      </c>
      <c r="M1633">
        <v>40180</v>
      </c>
      <c r="N1633">
        <v>68.22</v>
      </c>
      <c r="O1633" t="s">
        <v>645</v>
      </c>
      <c r="P1633" s="428">
        <v>61.256999999999998</v>
      </c>
      <c r="Q1633">
        <v>12704618</v>
      </c>
      <c r="R1633" t="s">
        <v>646</v>
      </c>
      <c r="S1633">
        <v>2039252</v>
      </c>
      <c r="T1633" t="s">
        <v>1771</v>
      </c>
    </row>
    <row r="1634" spans="1:20" x14ac:dyDescent="0.25">
      <c r="A1634" t="s">
        <v>637</v>
      </c>
      <c r="B1634" t="s">
        <v>754</v>
      </c>
      <c r="C1634" t="s">
        <v>639</v>
      </c>
      <c r="D1634" t="s">
        <v>651</v>
      </c>
      <c r="E1634" t="s">
        <v>704</v>
      </c>
      <c r="F1634">
        <v>528004120002</v>
      </c>
      <c r="G1634" t="s">
        <v>642</v>
      </c>
      <c r="H1634">
        <v>856779</v>
      </c>
      <c r="I1634" t="s">
        <v>28</v>
      </c>
      <c r="J1634">
        <v>202204</v>
      </c>
      <c r="K1634">
        <v>44676</v>
      </c>
      <c r="L1634" t="s">
        <v>644</v>
      </c>
      <c r="M1634">
        <v>-40180</v>
      </c>
      <c r="N1634">
        <v>-68.22</v>
      </c>
      <c r="O1634" t="s">
        <v>645</v>
      </c>
      <c r="P1634" s="428">
        <v>-61.256999999999998</v>
      </c>
      <c r="Q1634">
        <v>12704618</v>
      </c>
      <c r="R1634" t="s">
        <v>646</v>
      </c>
      <c r="S1634">
        <v>2039252</v>
      </c>
      <c r="T1634" t="s">
        <v>1771</v>
      </c>
    </row>
    <row r="1635" spans="1:20" x14ac:dyDescent="0.25">
      <c r="A1635" t="s">
        <v>637</v>
      </c>
      <c r="B1635" t="s">
        <v>754</v>
      </c>
      <c r="C1635" t="s">
        <v>639</v>
      </c>
      <c r="D1635" t="s">
        <v>651</v>
      </c>
      <c r="E1635" t="s">
        <v>641</v>
      </c>
      <c r="F1635">
        <v>528004120002</v>
      </c>
      <c r="G1635" t="s">
        <v>642</v>
      </c>
      <c r="H1635">
        <v>856778</v>
      </c>
      <c r="I1635" t="s">
        <v>27</v>
      </c>
      <c r="J1635">
        <v>202204</v>
      </c>
      <c r="K1635">
        <v>44676</v>
      </c>
      <c r="L1635" t="s">
        <v>644</v>
      </c>
      <c r="M1635">
        <v>36162</v>
      </c>
      <c r="N1635">
        <v>61.4</v>
      </c>
      <c r="O1635" t="s">
        <v>645</v>
      </c>
      <c r="P1635" s="428">
        <v>55.133000000000003</v>
      </c>
      <c r="Q1635">
        <v>12704618</v>
      </c>
      <c r="R1635" t="s">
        <v>646</v>
      </c>
      <c r="S1635">
        <v>2041743</v>
      </c>
      <c r="T1635" t="s">
        <v>1847</v>
      </c>
    </row>
    <row r="1636" spans="1:20" x14ac:dyDescent="0.25">
      <c r="A1636" t="s">
        <v>637</v>
      </c>
      <c r="B1636" t="s">
        <v>754</v>
      </c>
      <c r="C1636" t="s">
        <v>639</v>
      </c>
      <c r="D1636" t="s">
        <v>651</v>
      </c>
      <c r="E1636" t="s">
        <v>667</v>
      </c>
      <c r="F1636">
        <v>528004120002</v>
      </c>
      <c r="G1636" t="s">
        <v>642</v>
      </c>
      <c r="H1636">
        <v>583149</v>
      </c>
      <c r="I1636" t="s">
        <v>680</v>
      </c>
      <c r="J1636">
        <v>202204</v>
      </c>
      <c r="K1636">
        <v>44676</v>
      </c>
      <c r="L1636" t="s">
        <v>644</v>
      </c>
      <c r="M1636">
        <v>3694.71</v>
      </c>
      <c r="N1636">
        <v>6.27</v>
      </c>
      <c r="O1636" t="s">
        <v>645</v>
      </c>
      <c r="P1636" s="428">
        <v>5.63</v>
      </c>
      <c r="Q1636">
        <v>12704618</v>
      </c>
      <c r="R1636" t="s">
        <v>646</v>
      </c>
      <c r="S1636">
        <v>2036440</v>
      </c>
      <c r="T1636" t="s">
        <v>1959</v>
      </c>
    </row>
    <row r="1637" spans="1:20" x14ac:dyDescent="0.25">
      <c r="A1637" t="s">
        <v>637</v>
      </c>
      <c r="B1637" t="s">
        <v>754</v>
      </c>
      <c r="C1637" t="s">
        <v>639</v>
      </c>
      <c r="D1637" t="s">
        <v>651</v>
      </c>
      <c r="E1637" t="s">
        <v>673</v>
      </c>
      <c r="F1637">
        <v>528004120002</v>
      </c>
      <c r="G1637" t="s">
        <v>642</v>
      </c>
      <c r="H1637">
        <v>583148</v>
      </c>
      <c r="I1637" t="s">
        <v>699</v>
      </c>
      <c r="J1637">
        <v>202204</v>
      </c>
      <c r="K1637">
        <v>44676</v>
      </c>
      <c r="L1637" t="s">
        <v>644</v>
      </c>
      <c r="M1637">
        <v>8660.66</v>
      </c>
      <c r="N1637">
        <v>14.7</v>
      </c>
      <c r="O1637" t="s">
        <v>645</v>
      </c>
      <c r="P1637" s="428">
        <v>13.2</v>
      </c>
      <c r="Q1637">
        <v>12704618</v>
      </c>
      <c r="R1637" t="s">
        <v>646</v>
      </c>
      <c r="S1637">
        <v>8540386</v>
      </c>
      <c r="T1637" t="s">
        <v>1960</v>
      </c>
    </row>
    <row r="1638" spans="1:20" x14ac:dyDescent="0.25">
      <c r="A1638" t="s">
        <v>637</v>
      </c>
      <c r="B1638" t="s">
        <v>754</v>
      </c>
      <c r="C1638" t="s">
        <v>639</v>
      </c>
      <c r="D1638" t="s">
        <v>695</v>
      </c>
      <c r="E1638" t="s">
        <v>673</v>
      </c>
      <c r="F1638">
        <v>528004120002</v>
      </c>
      <c r="G1638" t="s">
        <v>642</v>
      </c>
      <c r="H1638">
        <v>583148</v>
      </c>
      <c r="I1638" t="s">
        <v>699</v>
      </c>
      <c r="J1638">
        <v>202204</v>
      </c>
      <c r="K1638">
        <v>44676</v>
      </c>
      <c r="L1638" t="s">
        <v>644</v>
      </c>
      <c r="M1638">
        <v>-28438.78</v>
      </c>
      <c r="N1638">
        <v>-48.28</v>
      </c>
      <c r="O1638" t="s">
        <v>645</v>
      </c>
      <c r="P1638" s="428">
        <v>-43.351999999999997</v>
      </c>
      <c r="Q1638">
        <v>12704618</v>
      </c>
      <c r="R1638" t="s">
        <v>646</v>
      </c>
      <c r="S1638">
        <v>2046481</v>
      </c>
      <c r="T1638" t="s">
        <v>1771</v>
      </c>
    </row>
    <row r="1639" spans="1:20" x14ac:dyDescent="0.25">
      <c r="A1639" t="s">
        <v>637</v>
      </c>
      <c r="B1639" t="s">
        <v>754</v>
      </c>
      <c r="C1639" t="s">
        <v>639</v>
      </c>
      <c r="D1639" t="s">
        <v>651</v>
      </c>
      <c r="E1639" t="s">
        <v>673</v>
      </c>
      <c r="F1639">
        <v>528004120002</v>
      </c>
      <c r="G1639" t="s">
        <v>642</v>
      </c>
      <c r="H1639">
        <v>583148</v>
      </c>
      <c r="I1639" t="s">
        <v>699</v>
      </c>
      <c r="J1639">
        <v>202204</v>
      </c>
      <c r="K1639">
        <v>44676</v>
      </c>
      <c r="L1639" t="s">
        <v>644</v>
      </c>
      <c r="M1639">
        <v>4521.71</v>
      </c>
      <c r="N1639">
        <v>7.68</v>
      </c>
      <c r="O1639" t="s">
        <v>645</v>
      </c>
      <c r="P1639" s="428">
        <v>6.8959999999999999</v>
      </c>
      <c r="Q1639">
        <v>12704618</v>
      </c>
      <c r="R1639" t="s">
        <v>646</v>
      </c>
      <c r="S1639">
        <v>2030994</v>
      </c>
      <c r="T1639" t="s">
        <v>1771</v>
      </c>
    </row>
    <row r="1640" spans="1:20" x14ac:dyDescent="0.25">
      <c r="A1640" t="s">
        <v>637</v>
      </c>
      <c r="B1640" t="s">
        <v>754</v>
      </c>
      <c r="C1640" t="s">
        <v>639</v>
      </c>
      <c r="D1640" t="s">
        <v>663</v>
      </c>
      <c r="E1640" t="s">
        <v>667</v>
      </c>
      <c r="F1640">
        <v>528004120002</v>
      </c>
      <c r="G1640" t="s">
        <v>642</v>
      </c>
      <c r="H1640">
        <v>583136</v>
      </c>
      <c r="I1640" t="s">
        <v>32</v>
      </c>
      <c r="J1640">
        <v>202204</v>
      </c>
      <c r="K1640">
        <v>44676</v>
      </c>
      <c r="L1640" t="s">
        <v>644</v>
      </c>
      <c r="M1640">
        <v>38457</v>
      </c>
      <c r="N1640">
        <v>65.290000000000006</v>
      </c>
      <c r="O1640" t="s">
        <v>645</v>
      </c>
      <c r="P1640" s="428">
        <v>58.625999999999998</v>
      </c>
      <c r="Q1640">
        <v>12704618</v>
      </c>
      <c r="R1640" t="s">
        <v>646</v>
      </c>
      <c r="S1640">
        <v>2023197</v>
      </c>
      <c r="T1640" t="s">
        <v>1961</v>
      </c>
    </row>
    <row r="1641" spans="1:20" x14ac:dyDescent="0.25">
      <c r="A1641" t="s">
        <v>637</v>
      </c>
      <c r="B1641" t="s">
        <v>754</v>
      </c>
      <c r="C1641" t="s">
        <v>639</v>
      </c>
      <c r="D1641" t="s">
        <v>651</v>
      </c>
      <c r="E1641" t="s">
        <v>673</v>
      </c>
      <c r="F1641">
        <v>528004120002</v>
      </c>
      <c r="G1641" t="s">
        <v>642</v>
      </c>
      <c r="H1641">
        <v>583148</v>
      </c>
      <c r="I1641" t="s">
        <v>699</v>
      </c>
      <c r="J1641">
        <v>202204</v>
      </c>
      <c r="K1641">
        <v>44676</v>
      </c>
      <c r="L1641" t="s">
        <v>644</v>
      </c>
      <c r="M1641">
        <v>4295.7700000000004</v>
      </c>
      <c r="N1641">
        <v>7.29</v>
      </c>
      <c r="O1641" t="s">
        <v>645</v>
      </c>
      <c r="P1641" s="428">
        <v>6.5460000000000003</v>
      </c>
      <c r="Q1641">
        <v>12704618</v>
      </c>
      <c r="R1641" t="s">
        <v>646</v>
      </c>
      <c r="S1641">
        <v>2027008</v>
      </c>
      <c r="T1641" t="s">
        <v>1962</v>
      </c>
    </row>
    <row r="1642" spans="1:20" x14ac:dyDescent="0.25">
      <c r="A1642" t="s">
        <v>637</v>
      </c>
      <c r="B1642" t="s">
        <v>754</v>
      </c>
      <c r="C1642" t="s">
        <v>639</v>
      </c>
      <c r="D1642" t="s">
        <v>695</v>
      </c>
      <c r="E1642" t="s">
        <v>673</v>
      </c>
      <c r="F1642">
        <v>528004120002</v>
      </c>
      <c r="G1642" t="s">
        <v>642</v>
      </c>
      <c r="H1642">
        <v>583148</v>
      </c>
      <c r="I1642" t="s">
        <v>699</v>
      </c>
      <c r="J1642">
        <v>202204</v>
      </c>
      <c r="K1642">
        <v>44676</v>
      </c>
      <c r="L1642" t="s">
        <v>644</v>
      </c>
      <c r="M1642">
        <v>28438.78</v>
      </c>
      <c r="N1642">
        <v>48.28</v>
      </c>
      <c r="O1642" t="s">
        <v>645</v>
      </c>
      <c r="P1642" s="428">
        <v>43.351999999999997</v>
      </c>
      <c r="Q1642">
        <v>12704618</v>
      </c>
      <c r="R1642" t="s">
        <v>646</v>
      </c>
      <c r="S1642">
        <v>2046481</v>
      </c>
      <c r="T1642" t="s">
        <v>1965</v>
      </c>
    </row>
    <row r="1643" spans="1:20" x14ac:dyDescent="0.25">
      <c r="A1643" t="s">
        <v>637</v>
      </c>
      <c r="B1643" t="s">
        <v>754</v>
      </c>
      <c r="C1643" t="s">
        <v>639</v>
      </c>
      <c r="D1643" t="s">
        <v>651</v>
      </c>
      <c r="E1643" t="s">
        <v>667</v>
      </c>
      <c r="F1643">
        <v>528004120002</v>
      </c>
      <c r="G1643" t="s">
        <v>642</v>
      </c>
      <c r="H1643">
        <v>583149</v>
      </c>
      <c r="I1643" t="s">
        <v>680</v>
      </c>
      <c r="J1643">
        <v>202204</v>
      </c>
      <c r="K1643">
        <v>44676</v>
      </c>
      <c r="L1643" t="s">
        <v>644</v>
      </c>
      <c r="M1643">
        <v>16939.400000000001</v>
      </c>
      <c r="N1643">
        <v>28.76</v>
      </c>
      <c r="O1643" t="s">
        <v>645</v>
      </c>
      <c r="P1643" s="428">
        <v>25.824999999999999</v>
      </c>
      <c r="Q1643">
        <v>12704618</v>
      </c>
      <c r="R1643" t="s">
        <v>646</v>
      </c>
      <c r="S1643">
        <v>8540399</v>
      </c>
      <c r="T1643" t="s">
        <v>1966</v>
      </c>
    </row>
    <row r="1644" spans="1:20" x14ac:dyDescent="0.25">
      <c r="A1644" t="s">
        <v>637</v>
      </c>
      <c r="B1644" t="s">
        <v>754</v>
      </c>
      <c r="C1644" t="s">
        <v>639</v>
      </c>
      <c r="D1644" t="s">
        <v>651</v>
      </c>
      <c r="E1644" t="s">
        <v>667</v>
      </c>
      <c r="F1644">
        <v>528004120002</v>
      </c>
      <c r="G1644" t="s">
        <v>642</v>
      </c>
      <c r="H1644">
        <v>583149</v>
      </c>
      <c r="I1644" t="s">
        <v>680</v>
      </c>
      <c r="J1644">
        <v>202204</v>
      </c>
      <c r="K1644">
        <v>44676</v>
      </c>
      <c r="L1644" t="s">
        <v>644</v>
      </c>
      <c r="M1644">
        <v>16939.400000000001</v>
      </c>
      <c r="N1644">
        <v>28.76</v>
      </c>
      <c r="O1644" t="s">
        <v>645</v>
      </c>
      <c r="P1644" s="428">
        <v>25.824999999999999</v>
      </c>
      <c r="Q1644">
        <v>12704618</v>
      </c>
      <c r="R1644" t="s">
        <v>646</v>
      </c>
      <c r="S1644">
        <v>8540399</v>
      </c>
      <c r="T1644" t="s">
        <v>1771</v>
      </c>
    </row>
    <row r="1645" spans="1:20" x14ac:dyDescent="0.25">
      <c r="A1645" t="s">
        <v>637</v>
      </c>
      <c r="B1645" t="s">
        <v>754</v>
      </c>
      <c r="C1645" t="s">
        <v>639</v>
      </c>
      <c r="D1645" t="s">
        <v>651</v>
      </c>
      <c r="E1645" t="s">
        <v>667</v>
      </c>
      <c r="F1645">
        <v>528004120002</v>
      </c>
      <c r="G1645" t="s">
        <v>642</v>
      </c>
      <c r="H1645">
        <v>583149</v>
      </c>
      <c r="I1645" t="s">
        <v>680</v>
      </c>
      <c r="J1645">
        <v>202204</v>
      </c>
      <c r="K1645">
        <v>44676</v>
      </c>
      <c r="L1645" t="s">
        <v>644</v>
      </c>
      <c r="M1645">
        <v>16939.400000000001</v>
      </c>
      <c r="N1645">
        <v>28.76</v>
      </c>
      <c r="O1645" t="s">
        <v>645</v>
      </c>
      <c r="P1645" s="428">
        <v>25.824999999999999</v>
      </c>
      <c r="Q1645">
        <v>12704618</v>
      </c>
      <c r="R1645" t="s">
        <v>646</v>
      </c>
      <c r="S1645">
        <v>8540399</v>
      </c>
      <c r="T1645" t="s">
        <v>1966</v>
      </c>
    </row>
    <row r="1646" spans="1:20" x14ac:dyDescent="0.25">
      <c r="A1646" t="s">
        <v>637</v>
      </c>
      <c r="B1646" t="s">
        <v>754</v>
      </c>
      <c r="C1646" t="s">
        <v>639</v>
      </c>
      <c r="D1646" t="s">
        <v>663</v>
      </c>
      <c r="E1646" t="s">
        <v>667</v>
      </c>
      <c r="F1646">
        <v>528004120002</v>
      </c>
      <c r="G1646" t="s">
        <v>642</v>
      </c>
      <c r="H1646">
        <v>583136</v>
      </c>
      <c r="I1646" t="s">
        <v>32</v>
      </c>
      <c r="J1646">
        <v>202204</v>
      </c>
      <c r="K1646">
        <v>44676</v>
      </c>
      <c r="L1646" t="s">
        <v>644</v>
      </c>
      <c r="M1646">
        <v>-38457</v>
      </c>
      <c r="N1646">
        <v>-65.290000000000006</v>
      </c>
      <c r="O1646" t="s">
        <v>645</v>
      </c>
      <c r="P1646" s="428">
        <v>-58.625999999999998</v>
      </c>
      <c r="Q1646">
        <v>12704618</v>
      </c>
      <c r="R1646" t="s">
        <v>646</v>
      </c>
      <c r="S1646">
        <v>2023197</v>
      </c>
      <c r="T1646" t="s">
        <v>1771</v>
      </c>
    </row>
    <row r="1647" spans="1:20" x14ac:dyDescent="0.25">
      <c r="A1647" t="s">
        <v>637</v>
      </c>
      <c r="B1647" t="s">
        <v>754</v>
      </c>
      <c r="C1647" t="s">
        <v>639</v>
      </c>
      <c r="D1647" t="s">
        <v>651</v>
      </c>
      <c r="E1647" t="s">
        <v>673</v>
      </c>
      <c r="F1647">
        <v>528004120002</v>
      </c>
      <c r="G1647" t="s">
        <v>642</v>
      </c>
      <c r="H1647">
        <v>583148</v>
      </c>
      <c r="I1647" t="s">
        <v>699</v>
      </c>
      <c r="J1647">
        <v>202204</v>
      </c>
      <c r="K1647">
        <v>44676</v>
      </c>
      <c r="L1647" t="s">
        <v>644</v>
      </c>
      <c r="M1647">
        <v>8660.66</v>
      </c>
      <c r="N1647">
        <v>14.7</v>
      </c>
      <c r="O1647" t="s">
        <v>645</v>
      </c>
      <c r="P1647" s="428">
        <v>13.2</v>
      </c>
      <c r="Q1647">
        <v>12704618</v>
      </c>
      <c r="R1647" t="s">
        <v>646</v>
      </c>
      <c r="S1647">
        <v>8540386</v>
      </c>
      <c r="T1647" t="s">
        <v>1771</v>
      </c>
    </row>
    <row r="1648" spans="1:20" x14ac:dyDescent="0.25">
      <c r="A1648" t="s">
        <v>637</v>
      </c>
      <c r="B1648" t="s">
        <v>754</v>
      </c>
      <c r="C1648" t="s">
        <v>639</v>
      </c>
      <c r="D1648" t="s">
        <v>651</v>
      </c>
      <c r="E1648" t="s">
        <v>641</v>
      </c>
      <c r="F1648">
        <v>528004120002</v>
      </c>
      <c r="G1648" t="s">
        <v>642</v>
      </c>
      <c r="H1648">
        <v>583138</v>
      </c>
      <c r="I1648" t="s">
        <v>34</v>
      </c>
      <c r="J1648">
        <v>202204</v>
      </c>
      <c r="K1648">
        <v>44676</v>
      </c>
      <c r="L1648" t="s">
        <v>644</v>
      </c>
      <c r="M1648">
        <v>-71305</v>
      </c>
      <c r="N1648">
        <v>-121.06</v>
      </c>
      <c r="O1648" t="s">
        <v>645</v>
      </c>
      <c r="P1648" s="428">
        <v>-108.70399999999999</v>
      </c>
      <c r="Q1648">
        <v>12704618</v>
      </c>
      <c r="R1648" t="s">
        <v>646</v>
      </c>
      <c r="S1648">
        <v>2024193</v>
      </c>
      <c r="T1648" t="s">
        <v>1967</v>
      </c>
    </row>
    <row r="1649" spans="1:20" x14ac:dyDescent="0.25">
      <c r="A1649" t="s">
        <v>637</v>
      </c>
      <c r="B1649" t="s">
        <v>754</v>
      </c>
      <c r="C1649" t="s">
        <v>639</v>
      </c>
      <c r="D1649" t="s">
        <v>651</v>
      </c>
      <c r="E1649" t="s">
        <v>673</v>
      </c>
      <c r="F1649">
        <v>528004120002</v>
      </c>
      <c r="G1649" t="s">
        <v>642</v>
      </c>
      <c r="H1649">
        <v>583148</v>
      </c>
      <c r="I1649" t="s">
        <v>699</v>
      </c>
      <c r="J1649">
        <v>202204</v>
      </c>
      <c r="K1649">
        <v>44676</v>
      </c>
      <c r="L1649" t="s">
        <v>644</v>
      </c>
      <c r="M1649">
        <v>-4295.7700000000004</v>
      </c>
      <c r="N1649">
        <v>-7.29</v>
      </c>
      <c r="O1649" t="s">
        <v>645</v>
      </c>
      <c r="P1649" s="428">
        <v>-6.5460000000000003</v>
      </c>
      <c r="Q1649">
        <v>12704618</v>
      </c>
      <c r="R1649" t="s">
        <v>646</v>
      </c>
      <c r="S1649">
        <v>2027008</v>
      </c>
      <c r="T1649" t="s">
        <v>1969</v>
      </c>
    </row>
    <row r="1650" spans="1:20" x14ac:dyDescent="0.25">
      <c r="A1650" t="s">
        <v>637</v>
      </c>
      <c r="B1650" t="s">
        <v>754</v>
      </c>
      <c r="C1650" t="s">
        <v>639</v>
      </c>
      <c r="D1650" t="s">
        <v>651</v>
      </c>
      <c r="E1650" t="s">
        <v>641</v>
      </c>
      <c r="F1650">
        <v>528004120002</v>
      </c>
      <c r="G1650" t="s">
        <v>642</v>
      </c>
      <c r="H1650">
        <v>583135</v>
      </c>
      <c r="I1650" t="s">
        <v>31</v>
      </c>
      <c r="J1650">
        <v>202204</v>
      </c>
      <c r="K1650">
        <v>44676</v>
      </c>
      <c r="L1650" t="s">
        <v>644</v>
      </c>
      <c r="M1650">
        <v>71305</v>
      </c>
      <c r="N1650">
        <v>121.06</v>
      </c>
      <c r="O1650" t="s">
        <v>645</v>
      </c>
      <c r="P1650" s="428">
        <v>108.70399999999999</v>
      </c>
      <c r="Q1650">
        <v>12704618</v>
      </c>
      <c r="R1650" t="s">
        <v>646</v>
      </c>
      <c r="S1650">
        <v>2023596</v>
      </c>
      <c r="T1650" t="s">
        <v>1771</v>
      </c>
    </row>
    <row r="1651" spans="1:20" x14ac:dyDescent="0.25">
      <c r="A1651" t="s">
        <v>637</v>
      </c>
      <c r="B1651" t="s">
        <v>754</v>
      </c>
      <c r="C1651" t="s">
        <v>639</v>
      </c>
      <c r="D1651" t="s">
        <v>663</v>
      </c>
      <c r="E1651" t="s">
        <v>673</v>
      </c>
      <c r="F1651">
        <v>528004120002</v>
      </c>
      <c r="G1651" t="s">
        <v>642</v>
      </c>
      <c r="H1651">
        <v>583134</v>
      </c>
      <c r="I1651" t="s">
        <v>30</v>
      </c>
      <c r="J1651">
        <v>202204</v>
      </c>
      <c r="K1651">
        <v>44676</v>
      </c>
      <c r="L1651" t="s">
        <v>644</v>
      </c>
      <c r="M1651">
        <v>42555</v>
      </c>
      <c r="N1651">
        <v>72.25</v>
      </c>
      <c r="O1651" t="s">
        <v>645</v>
      </c>
      <c r="P1651" s="428">
        <v>64.876000000000005</v>
      </c>
      <c r="Q1651">
        <v>12704618</v>
      </c>
      <c r="R1651" t="s">
        <v>646</v>
      </c>
      <c r="S1651">
        <v>2030902</v>
      </c>
      <c r="T1651" t="s">
        <v>1771</v>
      </c>
    </row>
    <row r="1652" spans="1:20" x14ac:dyDescent="0.25">
      <c r="A1652" t="s">
        <v>637</v>
      </c>
      <c r="B1652" t="s">
        <v>754</v>
      </c>
      <c r="C1652" t="s">
        <v>639</v>
      </c>
      <c r="D1652" t="s">
        <v>651</v>
      </c>
      <c r="E1652" t="s">
        <v>641</v>
      </c>
      <c r="F1652">
        <v>528004120002</v>
      </c>
      <c r="G1652" t="s">
        <v>642</v>
      </c>
      <c r="H1652">
        <v>583135</v>
      </c>
      <c r="I1652" t="s">
        <v>31</v>
      </c>
      <c r="J1652">
        <v>202204</v>
      </c>
      <c r="K1652">
        <v>44676</v>
      </c>
      <c r="L1652" t="s">
        <v>644</v>
      </c>
      <c r="M1652">
        <v>71305</v>
      </c>
      <c r="N1652">
        <v>121.06</v>
      </c>
      <c r="O1652" t="s">
        <v>645</v>
      </c>
      <c r="P1652" s="428">
        <v>108.70399999999999</v>
      </c>
      <c r="Q1652">
        <v>12704618</v>
      </c>
      <c r="R1652" t="s">
        <v>646</v>
      </c>
      <c r="S1652">
        <v>2023596</v>
      </c>
      <c r="T1652" t="s">
        <v>1971</v>
      </c>
    </row>
    <row r="1653" spans="1:20" x14ac:dyDescent="0.25">
      <c r="A1653" t="s">
        <v>637</v>
      </c>
      <c r="B1653" t="s">
        <v>754</v>
      </c>
      <c r="C1653" t="s">
        <v>639</v>
      </c>
      <c r="D1653" t="s">
        <v>651</v>
      </c>
      <c r="E1653" t="s">
        <v>641</v>
      </c>
      <c r="F1653">
        <v>528004120002</v>
      </c>
      <c r="G1653" t="s">
        <v>642</v>
      </c>
      <c r="H1653">
        <v>583136</v>
      </c>
      <c r="I1653" t="s">
        <v>32</v>
      </c>
      <c r="J1653">
        <v>202204</v>
      </c>
      <c r="K1653">
        <v>44676</v>
      </c>
      <c r="L1653" t="s">
        <v>644</v>
      </c>
      <c r="M1653">
        <v>36965</v>
      </c>
      <c r="N1653">
        <v>62.76</v>
      </c>
      <c r="O1653" t="s">
        <v>645</v>
      </c>
      <c r="P1653" s="428">
        <v>56.353999999999999</v>
      </c>
      <c r="Q1653">
        <v>12704618</v>
      </c>
      <c r="R1653" t="s">
        <v>646</v>
      </c>
      <c r="S1653">
        <v>2035753</v>
      </c>
      <c r="T1653" t="s">
        <v>1972</v>
      </c>
    </row>
    <row r="1654" spans="1:20" x14ac:dyDescent="0.25">
      <c r="A1654" t="s">
        <v>637</v>
      </c>
      <c r="B1654" t="s">
        <v>754</v>
      </c>
      <c r="C1654" t="s">
        <v>639</v>
      </c>
      <c r="D1654" t="s">
        <v>663</v>
      </c>
      <c r="E1654" t="s">
        <v>704</v>
      </c>
      <c r="F1654">
        <v>528004120002</v>
      </c>
      <c r="G1654" t="s">
        <v>642</v>
      </c>
      <c r="H1654">
        <v>583137</v>
      </c>
      <c r="I1654" t="s">
        <v>33</v>
      </c>
      <c r="J1654">
        <v>202204</v>
      </c>
      <c r="K1654">
        <v>44676</v>
      </c>
      <c r="L1654" t="s">
        <v>644</v>
      </c>
      <c r="M1654">
        <v>-57925</v>
      </c>
      <c r="N1654">
        <v>-98.34</v>
      </c>
      <c r="O1654" t="s">
        <v>645</v>
      </c>
      <c r="P1654" s="428">
        <v>-88.302999999999997</v>
      </c>
      <c r="Q1654">
        <v>12704618</v>
      </c>
      <c r="R1654" t="s">
        <v>646</v>
      </c>
      <c r="S1654">
        <v>2038727</v>
      </c>
      <c r="T1654" t="s">
        <v>1771</v>
      </c>
    </row>
    <row r="1655" spans="1:20" x14ac:dyDescent="0.25">
      <c r="A1655" t="s">
        <v>637</v>
      </c>
      <c r="B1655" t="s">
        <v>754</v>
      </c>
      <c r="C1655" t="s">
        <v>639</v>
      </c>
      <c r="D1655" t="s">
        <v>651</v>
      </c>
      <c r="E1655" t="s">
        <v>641</v>
      </c>
      <c r="F1655">
        <v>528004120002</v>
      </c>
      <c r="G1655" t="s">
        <v>642</v>
      </c>
      <c r="H1655">
        <v>583139</v>
      </c>
      <c r="I1655" t="s">
        <v>35</v>
      </c>
      <c r="J1655">
        <v>202204</v>
      </c>
      <c r="K1655">
        <v>44676</v>
      </c>
      <c r="L1655" t="s">
        <v>644</v>
      </c>
      <c r="M1655">
        <v>7187.89</v>
      </c>
      <c r="N1655">
        <v>12.2</v>
      </c>
      <c r="O1655" t="s">
        <v>645</v>
      </c>
      <c r="P1655" s="428">
        <v>10.955</v>
      </c>
      <c r="Q1655">
        <v>12704618</v>
      </c>
      <c r="R1655" t="s">
        <v>646</v>
      </c>
      <c r="S1655">
        <v>8540222</v>
      </c>
      <c r="T1655" t="s">
        <v>1973</v>
      </c>
    </row>
    <row r="1656" spans="1:20" x14ac:dyDescent="0.25">
      <c r="A1656" t="s">
        <v>637</v>
      </c>
      <c r="B1656" t="s">
        <v>754</v>
      </c>
      <c r="C1656" t="s">
        <v>639</v>
      </c>
      <c r="D1656" t="s">
        <v>651</v>
      </c>
      <c r="E1656" t="s">
        <v>673</v>
      </c>
      <c r="F1656">
        <v>528004120002</v>
      </c>
      <c r="G1656" t="s">
        <v>642</v>
      </c>
      <c r="H1656">
        <v>583148</v>
      </c>
      <c r="I1656" t="s">
        <v>699</v>
      </c>
      <c r="J1656">
        <v>202204</v>
      </c>
      <c r="K1656">
        <v>44676</v>
      </c>
      <c r="L1656" t="s">
        <v>644</v>
      </c>
      <c r="M1656">
        <v>-8660.66</v>
      </c>
      <c r="N1656">
        <v>-14.7</v>
      </c>
      <c r="O1656" t="s">
        <v>645</v>
      </c>
      <c r="P1656" s="428">
        <v>-13.2</v>
      </c>
      <c r="Q1656">
        <v>12704618</v>
      </c>
      <c r="R1656" t="s">
        <v>646</v>
      </c>
      <c r="S1656">
        <v>8540386</v>
      </c>
      <c r="T1656" t="s">
        <v>1771</v>
      </c>
    </row>
    <row r="1657" spans="1:20" x14ac:dyDescent="0.25">
      <c r="A1657" t="s">
        <v>637</v>
      </c>
      <c r="B1657" t="s">
        <v>754</v>
      </c>
      <c r="C1657" t="s">
        <v>639</v>
      </c>
      <c r="D1657" t="s">
        <v>651</v>
      </c>
      <c r="E1657" t="s">
        <v>641</v>
      </c>
      <c r="F1657">
        <v>528004120002</v>
      </c>
      <c r="G1657" t="s">
        <v>642</v>
      </c>
      <c r="H1657">
        <v>583139</v>
      </c>
      <c r="I1657" t="s">
        <v>35</v>
      </c>
      <c r="J1657">
        <v>202204</v>
      </c>
      <c r="K1657">
        <v>44676</v>
      </c>
      <c r="L1657" t="s">
        <v>644</v>
      </c>
      <c r="M1657">
        <v>7187.89</v>
      </c>
      <c r="N1657">
        <v>12.2</v>
      </c>
      <c r="O1657" t="s">
        <v>645</v>
      </c>
      <c r="P1657" s="428">
        <v>10.955</v>
      </c>
      <c r="Q1657">
        <v>12704618</v>
      </c>
      <c r="R1657" t="s">
        <v>646</v>
      </c>
      <c r="S1657">
        <v>8540222</v>
      </c>
      <c r="T1657" t="s">
        <v>1771</v>
      </c>
    </row>
    <row r="1658" spans="1:20" x14ac:dyDescent="0.25">
      <c r="A1658" t="s">
        <v>637</v>
      </c>
      <c r="B1658" t="s">
        <v>754</v>
      </c>
      <c r="C1658" t="s">
        <v>639</v>
      </c>
      <c r="D1658" t="s">
        <v>651</v>
      </c>
      <c r="E1658" t="s">
        <v>673</v>
      </c>
      <c r="F1658">
        <v>528004120002</v>
      </c>
      <c r="G1658" t="s">
        <v>642</v>
      </c>
      <c r="H1658">
        <v>583148</v>
      </c>
      <c r="I1658" t="s">
        <v>699</v>
      </c>
      <c r="J1658">
        <v>202204</v>
      </c>
      <c r="K1658">
        <v>44676</v>
      </c>
      <c r="L1658" t="s">
        <v>644</v>
      </c>
      <c r="M1658">
        <v>41044.32</v>
      </c>
      <c r="N1658">
        <v>69.680000000000007</v>
      </c>
      <c r="O1658" t="s">
        <v>645</v>
      </c>
      <c r="P1658" s="428">
        <v>62.567999999999998</v>
      </c>
      <c r="Q1658">
        <v>12704618</v>
      </c>
      <c r="R1658" t="s">
        <v>646</v>
      </c>
      <c r="S1658">
        <v>8540279</v>
      </c>
      <c r="T1658" t="s">
        <v>1974</v>
      </c>
    </row>
    <row r="1659" spans="1:20" x14ac:dyDescent="0.25">
      <c r="A1659" t="s">
        <v>637</v>
      </c>
      <c r="B1659" t="s">
        <v>754</v>
      </c>
      <c r="C1659" t="s">
        <v>639</v>
      </c>
      <c r="D1659" t="s">
        <v>651</v>
      </c>
      <c r="E1659" t="s">
        <v>673</v>
      </c>
      <c r="F1659">
        <v>528004120002</v>
      </c>
      <c r="G1659" t="s">
        <v>642</v>
      </c>
      <c r="H1659">
        <v>583148</v>
      </c>
      <c r="I1659" t="s">
        <v>699</v>
      </c>
      <c r="J1659">
        <v>202204</v>
      </c>
      <c r="K1659">
        <v>44676</v>
      </c>
      <c r="L1659" t="s">
        <v>644</v>
      </c>
      <c r="M1659">
        <v>8660.66</v>
      </c>
      <c r="N1659">
        <v>14.7</v>
      </c>
      <c r="O1659" t="s">
        <v>645</v>
      </c>
      <c r="P1659" s="428">
        <v>13.2</v>
      </c>
      <c r="Q1659">
        <v>12704618</v>
      </c>
      <c r="R1659" t="s">
        <v>646</v>
      </c>
      <c r="S1659">
        <v>8540386</v>
      </c>
      <c r="T1659" t="s">
        <v>1960</v>
      </c>
    </row>
    <row r="1660" spans="1:20" x14ac:dyDescent="0.25">
      <c r="A1660" t="s">
        <v>637</v>
      </c>
      <c r="B1660" t="s">
        <v>754</v>
      </c>
      <c r="C1660" t="s">
        <v>639</v>
      </c>
      <c r="D1660" t="s">
        <v>651</v>
      </c>
      <c r="E1660" t="s">
        <v>673</v>
      </c>
      <c r="F1660">
        <v>528004120002</v>
      </c>
      <c r="G1660" t="s">
        <v>642</v>
      </c>
      <c r="H1660">
        <v>583148</v>
      </c>
      <c r="I1660" t="s">
        <v>699</v>
      </c>
      <c r="J1660">
        <v>202204</v>
      </c>
      <c r="K1660">
        <v>44676</v>
      </c>
      <c r="L1660" t="s">
        <v>644</v>
      </c>
      <c r="M1660">
        <v>-41044.32</v>
      </c>
      <c r="N1660">
        <v>-69.680000000000007</v>
      </c>
      <c r="O1660" t="s">
        <v>645</v>
      </c>
      <c r="P1660" s="428">
        <v>-62.567999999999998</v>
      </c>
      <c r="Q1660">
        <v>12704618</v>
      </c>
      <c r="R1660" t="s">
        <v>646</v>
      </c>
      <c r="S1660">
        <v>8540279</v>
      </c>
      <c r="T1660" t="s">
        <v>1976</v>
      </c>
    </row>
    <row r="1661" spans="1:20" x14ac:dyDescent="0.25">
      <c r="A1661" t="s">
        <v>637</v>
      </c>
      <c r="B1661" t="s">
        <v>754</v>
      </c>
      <c r="C1661" t="s">
        <v>639</v>
      </c>
      <c r="D1661" t="s">
        <v>695</v>
      </c>
      <c r="E1661" t="s">
        <v>673</v>
      </c>
      <c r="F1661">
        <v>528004120002</v>
      </c>
      <c r="G1661" t="s">
        <v>642</v>
      </c>
      <c r="H1661">
        <v>583148</v>
      </c>
      <c r="I1661" t="s">
        <v>699</v>
      </c>
      <c r="J1661">
        <v>202204</v>
      </c>
      <c r="K1661">
        <v>44676</v>
      </c>
      <c r="L1661" t="s">
        <v>644</v>
      </c>
      <c r="M1661">
        <v>-28438.78</v>
      </c>
      <c r="N1661">
        <v>-48.28</v>
      </c>
      <c r="O1661" t="s">
        <v>645</v>
      </c>
      <c r="P1661" s="428">
        <v>-43.351999999999997</v>
      </c>
      <c r="Q1661">
        <v>12704618</v>
      </c>
      <c r="R1661" t="s">
        <v>646</v>
      </c>
      <c r="S1661">
        <v>2046481</v>
      </c>
      <c r="T1661" t="s">
        <v>1977</v>
      </c>
    </row>
    <row r="1662" spans="1:20" x14ac:dyDescent="0.25">
      <c r="A1662" t="s">
        <v>637</v>
      </c>
      <c r="B1662" t="s">
        <v>754</v>
      </c>
      <c r="C1662" t="s">
        <v>639</v>
      </c>
      <c r="D1662" t="s">
        <v>663</v>
      </c>
      <c r="E1662" t="s">
        <v>704</v>
      </c>
      <c r="F1662">
        <v>528004120002</v>
      </c>
      <c r="G1662" t="s">
        <v>642</v>
      </c>
      <c r="H1662">
        <v>583137</v>
      </c>
      <c r="I1662" t="s">
        <v>33</v>
      </c>
      <c r="J1662">
        <v>202204</v>
      </c>
      <c r="K1662">
        <v>44676</v>
      </c>
      <c r="L1662" t="s">
        <v>644</v>
      </c>
      <c r="M1662">
        <v>57925</v>
      </c>
      <c r="N1662">
        <v>98.34</v>
      </c>
      <c r="O1662" t="s">
        <v>645</v>
      </c>
      <c r="P1662" s="428">
        <v>88.302999999999997</v>
      </c>
      <c r="Q1662">
        <v>12704618</v>
      </c>
      <c r="R1662" t="s">
        <v>646</v>
      </c>
      <c r="S1662">
        <v>2038727</v>
      </c>
      <c r="T1662" t="s">
        <v>1978</v>
      </c>
    </row>
    <row r="1663" spans="1:20" x14ac:dyDescent="0.25">
      <c r="A1663" t="s">
        <v>637</v>
      </c>
      <c r="B1663" t="s">
        <v>754</v>
      </c>
      <c r="C1663" t="s">
        <v>639</v>
      </c>
      <c r="D1663" t="s">
        <v>651</v>
      </c>
      <c r="E1663" t="s">
        <v>673</v>
      </c>
      <c r="F1663">
        <v>528004120002</v>
      </c>
      <c r="G1663" t="s">
        <v>642</v>
      </c>
      <c r="H1663">
        <v>583148</v>
      </c>
      <c r="I1663" t="s">
        <v>699</v>
      </c>
      <c r="J1663">
        <v>202204</v>
      </c>
      <c r="K1663">
        <v>44676</v>
      </c>
      <c r="L1663" t="s">
        <v>644</v>
      </c>
      <c r="M1663">
        <v>-4521.71</v>
      </c>
      <c r="N1663">
        <v>-7.68</v>
      </c>
      <c r="O1663" t="s">
        <v>645</v>
      </c>
      <c r="P1663" s="428">
        <v>-6.8959999999999999</v>
      </c>
      <c r="Q1663">
        <v>12704618</v>
      </c>
      <c r="R1663" t="s">
        <v>646</v>
      </c>
      <c r="S1663">
        <v>2030994</v>
      </c>
      <c r="T1663" t="s">
        <v>1771</v>
      </c>
    </row>
    <row r="1664" spans="1:20" x14ac:dyDescent="0.25">
      <c r="A1664" t="s">
        <v>637</v>
      </c>
      <c r="B1664" t="s">
        <v>754</v>
      </c>
      <c r="C1664" t="s">
        <v>639</v>
      </c>
      <c r="D1664" t="s">
        <v>651</v>
      </c>
      <c r="E1664" t="s">
        <v>673</v>
      </c>
      <c r="F1664">
        <v>528004120002</v>
      </c>
      <c r="G1664" t="s">
        <v>642</v>
      </c>
      <c r="H1664">
        <v>583148</v>
      </c>
      <c r="I1664" t="s">
        <v>699</v>
      </c>
      <c r="J1664">
        <v>202204</v>
      </c>
      <c r="K1664">
        <v>44676</v>
      </c>
      <c r="L1664" t="s">
        <v>644</v>
      </c>
      <c r="M1664">
        <v>41044.32</v>
      </c>
      <c r="N1664">
        <v>69.680000000000007</v>
      </c>
      <c r="O1664" t="s">
        <v>645</v>
      </c>
      <c r="P1664" s="428">
        <v>62.567999999999998</v>
      </c>
      <c r="Q1664">
        <v>12704618</v>
      </c>
      <c r="R1664" t="s">
        <v>646</v>
      </c>
      <c r="S1664">
        <v>8540279</v>
      </c>
      <c r="T1664" t="s">
        <v>1771</v>
      </c>
    </row>
    <row r="1665" spans="1:20" x14ac:dyDescent="0.25">
      <c r="A1665" t="s">
        <v>637</v>
      </c>
      <c r="B1665" t="s">
        <v>754</v>
      </c>
      <c r="C1665" t="s">
        <v>639</v>
      </c>
      <c r="D1665" t="s">
        <v>651</v>
      </c>
      <c r="E1665" t="s">
        <v>673</v>
      </c>
      <c r="F1665">
        <v>528004120002</v>
      </c>
      <c r="G1665" t="s">
        <v>642</v>
      </c>
      <c r="H1665">
        <v>583148</v>
      </c>
      <c r="I1665" t="s">
        <v>699</v>
      </c>
      <c r="J1665">
        <v>202204</v>
      </c>
      <c r="K1665">
        <v>44676</v>
      </c>
      <c r="L1665" t="s">
        <v>644</v>
      </c>
      <c r="M1665">
        <v>-4521.71</v>
      </c>
      <c r="N1665">
        <v>-7.68</v>
      </c>
      <c r="O1665" t="s">
        <v>645</v>
      </c>
      <c r="P1665" s="428">
        <v>-6.8959999999999999</v>
      </c>
      <c r="Q1665">
        <v>12704618</v>
      </c>
      <c r="R1665" t="s">
        <v>646</v>
      </c>
      <c r="S1665">
        <v>2030994</v>
      </c>
      <c r="T1665" t="s">
        <v>1979</v>
      </c>
    </row>
    <row r="1666" spans="1:20" x14ac:dyDescent="0.25">
      <c r="A1666" t="s">
        <v>637</v>
      </c>
      <c r="B1666" t="s">
        <v>754</v>
      </c>
      <c r="C1666" t="s">
        <v>639</v>
      </c>
      <c r="D1666" t="s">
        <v>663</v>
      </c>
      <c r="E1666" t="s">
        <v>704</v>
      </c>
      <c r="F1666">
        <v>528004120002</v>
      </c>
      <c r="G1666" t="s">
        <v>642</v>
      </c>
      <c r="H1666">
        <v>583137</v>
      </c>
      <c r="I1666" t="s">
        <v>33</v>
      </c>
      <c r="J1666">
        <v>202204</v>
      </c>
      <c r="K1666">
        <v>44676</v>
      </c>
      <c r="L1666" t="s">
        <v>644</v>
      </c>
      <c r="M1666">
        <v>-57925</v>
      </c>
      <c r="N1666">
        <v>-98.34</v>
      </c>
      <c r="O1666" t="s">
        <v>645</v>
      </c>
      <c r="P1666" s="428">
        <v>-88.302999999999997</v>
      </c>
      <c r="Q1666">
        <v>12704618</v>
      </c>
      <c r="R1666" t="s">
        <v>646</v>
      </c>
      <c r="S1666">
        <v>2038727</v>
      </c>
      <c r="T1666" t="s">
        <v>1980</v>
      </c>
    </row>
    <row r="1667" spans="1:20" x14ac:dyDescent="0.25">
      <c r="A1667" t="s">
        <v>637</v>
      </c>
      <c r="B1667" t="s">
        <v>754</v>
      </c>
      <c r="C1667" t="s">
        <v>639</v>
      </c>
      <c r="D1667" t="s">
        <v>651</v>
      </c>
      <c r="E1667" t="s">
        <v>641</v>
      </c>
      <c r="F1667">
        <v>528004120002</v>
      </c>
      <c r="G1667" t="s">
        <v>642</v>
      </c>
      <c r="H1667">
        <v>583152</v>
      </c>
      <c r="I1667" t="s">
        <v>43</v>
      </c>
      <c r="J1667">
        <v>202204</v>
      </c>
      <c r="K1667">
        <v>44676</v>
      </c>
      <c r="L1667" t="s">
        <v>644</v>
      </c>
      <c r="M1667">
        <v>-35446.49</v>
      </c>
      <c r="N1667">
        <v>-60.18</v>
      </c>
      <c r="O1667" t="s">
        <v>645</v>
      </c>
      <c r="P1667" s="428">
        <v>-54.037999999999997</v>
      </c>
      <c r="Q1667">
        <v>12704618</v>
      </c>
      <c r="R1667" t="s">
        <v>646</v>
      </c>
      <c r="S1667">
        <v>8540100</v>
      </c>
      <c r="T1667" t="s">
        <v>1981</v>
      </c>
    </row>
    <row r="1668" spans="1:20" x14ac:dyDescent="0.25">
      <c r="A1668" t="s">
        <v>637</v>
      </c>
      <c r="B1668" t="s">
        <v>754</v>
      </c>
      <c r="C1668" t="s">
        <v>639</v>
      </c>
      <c r="D1668" t="s">
        <v>651</v>
      </c>
      <c r="E1668" t="s">
        <v>667</v>
      </c>
      <c r="F1668">
        <v>528004120002</v>
      </c>
      <c r="G1668" t="s">
        <v>642</v>
      </c>
      <c r="H1668">
        <v>583149</v>
      </c>
      <c r="I1668" t="s">
        <v>680</v>
      </c>
      <c r="J1668">
        <v>202204</v>
      </c>
      <c r="K1668">
        <v>44676</v>
      </c>
      <c r="L1668" t="s">
        <v>644</v>
      </c>
      <c r="M1668">
        <v>3694.71</v>
      </c>
      <c r="N1668">
        <v>6.27</v>
      </c>
      <c r="O1668" t="s">
        <v>645</v>
      </c>
      <c r="P1668" s="428">
        <v>5.63</v>
      </c>
      <c r="Q1668">
        <v>12704618</v>
      </c>
      <c r="R1668" t="s">
        <v>646</v>
      </c>
      <c r="S1668">
        <v>2036440</v>
      </c>
      <c r="T1668" t="s">
        <v>1959</v>
      </c>
    </row>
    <row r="1669" spans="1:20" x14ac:dyDescent="0.25">
      <c r="A1669" t="s">
        <v>637</v>
      </c>
      <c r="B1669" t="s">
        <v>754</v>
      </c>
      <c r="C1669" t="s">
        <v>639</v>
      </c>
      <c r="D1669" t="s">
        <v>651</v>
      </c>
      <c r="E1669" t="s">
        <v>667</v>
      </c>
      <c r="F1669">
        <v>528004120002</v>
      </c>
      <c r="G1669" t="s">
        <v>642</v>
      </c>
      <c r="H1669">
        <v>583149</v>
      </c>
      <c r="I1669" t="s">
        <v>680</v>
      </c>
      <c r="J1669">
        <v>202204</v>
      </c>
      <c r="K1669">
        <v>44676</v>
      </c>
      <c r="L1669" t="s">
        <v>644</v>
      </c>
      <c r="M1669">
        <v>-3694.71</v>
      </c>
      <c r="N1669">
        <v>-6.27</v>
      </c>
      <c r="O1669" t="s">
        <v>645</v>
      </c>
      <c r="P1669" s="428">
        <v>-5.63</v>
      </c>
      <c r="Q1669">
        <v>12704618</v>
      </c>
      <c r="R1669" t="s">
        <v>646</v>
      </c>
      <c r="S1669">
        <v>2036440</v>
      </c>
      <c r="T1669" t="s">
        <v>1982</v>
      </c>
    </row>
    <row r="1670" spans="1:20" x14ac:dyDescent="0.25">
      <c r="A1670" t="s">
        <v>637</v>
      </c>
      <c r="B1670" t="s">
        <v>754</v>
      </c>
      <c r="C1670" t="s">
        <v>639</v>
      </c>
      <c r="D1670" t="s">
        <v>651</v>
      </c>
      <c r="E1670" t="s">
        <v>673</v>
      </c>
      <c r="F1670">
        <v>528004120002</v>
      </c>
      <c r="G1670" t="s">
        <v>642</v>
      </c>
      <c r="H1670">
        <v>583148</v>
      </c>
      <c r="I1670" t="s">
        <v>699</v>
      </c>
      <c r="J1670">
        <v>202204</v>
      </c>
      <c r="K1670">
        <v>44676</v>
      </c>
      <c r="L1670" t="s">
        <v>644</v>
      </c>
      <c r="M1670">
        <v>-8660.66</v>
      </c>
      <c r="N1670">
        <v>-14.7</v>
      </c>
      <c r="O1670" t="s">
        <v>645</v>
      </c>
      <c r="P1670" s="428">
        <v>-13.2</v>
      </c>
      <c r="Q1670">
        <v>12704618</v>
      </c>
      <c r="R1670" t="s">
        <v>646</v>
      </c>
      <c r="S1670">
        <v>8540386</v>
      </c>
      <c r="T1670" t="s">
        <v>1983</v>
      </c>
    </row>
    <row r="1671" spans="1:20" x14ac:dyDescent="0.25">
      <c r="A1671" t="s">
        <v>637</v>
      </c>
      <c r="B1671" t="s">
        <v>754</v>
      </c>
      <c r="C1671" t="s">
        <v>639</v>
      </c>
      <c r="D1671" t="s">
        <v>651</v>
      </c>
      <c r="E1671" t="s">
        <v>641</v>
      </c>
      <c r="F1671">
        <v>528004120002</v>
      </c>
      <c r="G1671" t="s">
        <v>642</v>
      </c>
      <c r="H1671">
        <v>583135</v>
      </c>
      <c r="I1671" t="s">
        <v>31</v>
      </c>
      <c r="J1671">
        <v>202204</v>
      </c>
      <c r="K1671">
        <v>44676</v>
      </c>
      <c r="L1671" t="s">
        <v>644</v>
      </c>
      <c r="M1671">
        <v>-71305</v>
      </c>
      <c r="N1671">
        <v>-121.06</v>
      </c>
      <c r="O1671" t="s">
        <v>645</v>
      </c>
      <c r="P1671" s="428">
        <v>-108.70399999999999</v>
      </c>
      <c r="Q1671">
        <v>12704618</v>
      </c>
      <c r="R1671" t="s">
        <v>646</v>
      </c>
      <c r="S1671">
        <v>2023596</v>
      </c>
      <c r="T1671" t="s">
        <v>1984</v>
      </c>
    </row>
    <row r="1672" spans="1:20" x14ac:dyDescent="0.25">
      <c r="A1672" t="s">
        <v>637</v>
      </c>
      <c r="B1672" t="s">
        <v>754</v>
      </c>
      <c r="C1672" t="s">
        <v>639</v>
      </c>
      <c r="D1672" t="s">
        <v>651</v>
      </c>
      <c r="E1672" t="s">
        <v>667</v>
      </c>
      <c r="F1672">
        <v>528004120002</v>
      </c>
      <c r="G1672" t="s">
        <v>642</v>
      </c>
      <c r="H1672">
        <v>583149</v>
      </c>
      <c r="I1672" t="s">
        <v>680</v>
      </c>
      <c r="J1672">
        <v>202204</v>
      </c>
      <c r="K1672">
        <v>44676</v>
      </c>
      <c r="L1672" t="s">
        <v>644</v>
      </c>
      <c r="M1672">
        <v>7509.08</v>
      </c>
      <c r="N1672">
        <v>12.75</v>
      </c>
      <c r="O1672" t="s">
        <v>645</v>
      </c>
      <c r="P1672" s="428">
        <v>11.449</v>
      </c>
      <c r="Q1672">
        <v>12704618</v>
      </c>
      <c r="R1672" t="s">
        <v>646</v>
      </c>
      <c r="S1672">
        <v>8540358</v>
      </c>
      <c r="T1672" t="s">
        <v>1985</v>
      </c>
    </row>
    <row r="1673" spans="1:20" x14ac:dyDescent="0.25">
      <c r="A1673" t="s">
        <v>637</v>
      </c>
      <c r="B1673" t="s">
        <v>754</v>
      </c>
      <c r="C1673" t="s">
        <v>639</v>
      </c>
      <c r="D1673" t="s">
        <v>651</v>
      </c>
      <c r="E1673" t="s">
        <v>641</v>
      </c>
      <c r="F1673">
        <v>528004120002</v>
      </c>
      <c r="G1673" t="s">
        <v>642</v>
      </c>
      <c r="H1673">
        <v>583152</v>
      </c>
      <c r="I1673" t="s">
        <v>43</v>
      </c>
      <c r="J1673">
        <v>202204</v>
      </c>
      <c r="K1673">
        <v>44676</v>
      </c>
      <c r="L1673" t="s">
        <v>644</v>
      </c>
      <c r="M1673">
        <v>35446.49</v>
      </c>
      <c r="N1673">
        <v>60.18</v>
      </c>
      <c r="O1673" t="s">
        <v>645</v>
      </c>
      <c r="P1673" s="428">
        <v>54.037999999999997</v>
      </c>
      <c r="Q1673">
        <v>12704618</v>
      </c>
      <c r="R1673" t="s">
        <v>646</v>
      </c>
      <c r="S1673">
        <v>8540100</v>
      </c>
      <c r="T1673" t="s">
        <v>1986</v>
      </c>
    </row>
    <row r="1674" spans="1:20" x14ac:dyDescent="0.25">
      <c r="A1674" t="s">
        <v>637</v>
      </c>
      <c r="B1674" t="s">
        <v>754</v>
      </c>
      <c r="C1674" t="s">
        <v>639</v>
      </c>
      <c r="D1674" t="s">
        <v>651</v>
      </c>
      <c r="E1674" t="s">
        <v>641</v>
      </c>
      <c r="F1674">
        <v>528004120002</v>
      </c>
      <c r="G1674" t="s">
        <v>642</v>
      </c>
      <c r="H1674">
        <v>583139</v>
      </c>
      <c r="I1674" t="s">
        <v>35</v>
      </c>
      <c r="J1674">
        <v>202204</v>
      </c>
      <c r="K1674">
        <v>44676</v>
      </c>
      <c r="L1674" t="s">
        <v>644</v>
      </c>
      <c r="M1674">
        <v>7187.89</v>
      </c>
      <c r="N1674">
        <v>12.2</v>
      </c>
      <c r="O1674" t="s">
        <v>645</v>
      </c>
      <c r="P1674" s="428">
        <v>10.955</v>
      </c>
      <c r="Q1674">
        <v>12704618</v>
      </c>
      <c r="R1674" t="s">
        <v>646</v>
      </c>
      <c r="S1674">
        <v>8540222</v>
      </c>
      <c r="T1674" t="s">
        <v>1973</v>
      </c>
    </row>
    <row r="1675" spans="1:20" x14ac:dyDescent="0.25">
      <c r="A1675" t="s">
        <v>637</v>
      </c>
      <c r="B1675" t="s">
        <v>754</v>
      </c>
      <c r="C1675" t="s">
        <v>639</v>
      </c>
      <c r="D1675" t="s">
        <v>651</v>
      </c>
      <c r="E1675" t="s">
        <v>673</v>
      </c>
      <c r="F1675">
        <v>528004120002</v>
      </c>
      <c r="G1675" t="s">
        <v>642</v>
      </c>
      <c r="H1675">
        <v>583148</v>
      </c>
      <c r="I1675" t="s">
        <v>699</v>
      </c>
      <c r="J1675">
        <v>202204</v>
      </c>
      <c r="K1675">
        <v>44676</v>
      </c>
      <c r="L1675" t="s">
        <v>644</v>
      </c>
      <c r="M1675">
        <v>4521.71</v>
      </c>
      <c r="N1675">
        <v>7.68</v>
      </c>
      <c r="O1675" t="s">
        <v>645</v>
      </c>
      <c r="P1675" s="428">
        <v>6.8959999999999999</v>
      </c>
      <c r="Q1675">
        <v>12704618</v>
      </c>
      <c r="R1675" t="s">
        <v>646</v>
      </c>
      <c r="S1675">
        <v>2030994</v>
      </c>
      <c r="T1675" t="s">
        <v>1987</v>
      </c>
    </row>
    <row r="1676" spans="1:20" x14ac:dyDescent="0.25">
      <c r="A1676" t="s">
        <v>637</v>
      </c>
      <c r="B1676" t="s">
        <v>754</v>
      </c>
      <c r="C1676" t="s">
        <v>639</v>
      </c>
      <c r="D1676" t="s">
        <v>651</v>
      </c>
      <c r="E1676" t="s">
        <v>641</v>
      </c>
      <c r="F1676">
        <v>528004120002</v>
      </c>
      <c r="G1676" t="s">
        <v>642</v>
      </c>
      <c r="H1676">
        <v>583138</v>
      </c>
      <c r="I1676" t="s">
        <v>34</v>
      </c>
      <c r="J1676">
        <v>202204</v>
      </c>
      <c r="K1676">
        <v>44676</v>
      </c>
      <c r="L1676" t="s">
        <v>644</v>
      </c>
      <c r="M1676">
        <v>71305</v>
      </c>
      <c r="N1676">
        <v>121.06</v>
      </c>
      <c r="O1676" t="s">
        <v>645</v>
      </c>
      <c r="P1676" s="428">
        <v>108.70399999999999</v>
      </c>
      <c r="Q1676">
        <v>12704618</v>
      </c>
      <c r="R1676" t="s">
        <v>646</v>
      </c>
      <c r="S1676">
        <v>2024193</v>
      </c>
      <c r="T1676" t="s">
        <v>1771</v>
      </c>
    </row>
    <row r="1677" spans="1:20" x14ac:dyDescent="0.25">
      <c r="A1677" t="s">
        <v>637</v>
      </c>
      <c r="B1677" t="s">
        <v>754</v>
      </c>
      <c r="C1677" t="s">
        <v>639</v>
      </c>
      <c r="D1677" t="s">
        <v>651</v>
      </c>
      <c r="E1677" t="s">
        <v>641</v>
      </c>
      <c r="F1677">
        <v>528004120002</v>
      </c>
      <c r="G1677" t="s">
        <v>642</v>
      </c>
      <c r="H1677">
        <v>583138</v>
      </c>
      <c r="I1677" t="s">
        <v>34</v>
      </c>
      <c r="J1677">
        <v>202204</v>
      </c>
      <c r="K1677">
        <v>44676</v>
      </c>
      <c r="L1677" t="s">
        <v>644</v>
      </c>
      <c r="M1677">
        <v>71305</v>
      </c>
      <c r="N1677">
        <v>121.06</v>
      </c>
      <c r="O1677" t="s">
        <v>645</v>
      </c>
      <c r="P1677" s="428">
        <v>108.70399999999999</v>
      </c>
      <c r="Q1677">
        <v>12704618</v>
      </c>
      <c r="R1677" t="s">
        <v>646</v>
      </c>
      <c r="S1677">
        <v>2024193</v>
      </c>
      <c r="T1677" t="s">
        <v>1988</v>
      </c>
    </row>
    <row r="1678" spans="1:20" x14ac:dyDescent="0.25">
      <c r="A1678" t="s">
        <v>637</v>
      </c>
      <c r="B1678" t="s">
        <v>754</v>
      </c>
      <c r="C1678" t="s">
        <v>639</v>
      </c>
      <c r="D1678" t="s">
        <v>651</v>
      </c>
      <c r="E1678" t="s">
        <v>667</v>
      </c>
      <c r="F1678">
        <v>528004120002</v>
      </c>
      <c r="G1678" t="s">
        <v>642</v>
      </c>
      <c r="H1678">
        <v>583149</v>
      </c>
      <c r="I1678" t="s">
        <v>680</v>
      </c>
      <c r="J1678">
        <v>202204</v>
      </c>
      <c r="K1678">
        <v>44676</v>
      </c>
      <c r="L1678" t="s">
        <v>644</v>
      </c>
      <c r="M1678">
        <v>-7509.08</v>
      </c>
      <c r="N1678">
        <v>-12.75</v>
      </c>
      <c r="O1678" t="s">
        <v>645</v>
      </c>
      <c r="P1678" s="428">
        <v>-11.449</v>
      </c>
      <c r="Q1678">
        <v>12704618</v>
      </c>
      <c r="R1678" t="s">
        <v>646</v>
      </c>
      <c r="S1678">
        <v>8540358</v>
      </c>
      <c r="T1678" t="s">
        <v>1771</v>
      </c>
    </row>
    <row r="1679" spans="1:20" x14ac:dyDescent="0.25">
      <c r="A1679" t="s">
        <v>637</v>
      </c>
      <c r="B1679" t="s">
        <v>754</v>
      </c>
      <c r="C1679" t="s">
        <v>639</v>
      </c>
      <c r="D1679" t="s">
        <v>651</v>
      </c>
      <c r="E1679" t="s">
        <v>641</v>
      </c>
      <c r="F1679">
        <v>528004120002</v>
      </c>
      <c r="G1679" t="s">
        <v>642</v>
      </c>
      <c r="H1679">
        <v>583138</v>
      </c>
      <c r="I1679" t="s">
        <v>34</v>
      </c>
      <c r="J1679">
        <v>202204</v>
      </c>
      <c r="K1679">
        <v>44676</v>
      </c>
      <c r="L1679" t="s">
        <v>644</v>
      </c>
      <c r="M1679">
        <v>71305</v>
      </c>
      <c r="N1679">
        <v>121.06</v>
      </c>
      <c r="O1679" t="s">
        <v>645</v>
      </c>
      <c r="P1679" s="428">
        <v>108.70399999999999</v>
      </c>
      <c r="Q1679">
        <v>12704618</v>
      </c>
      <c r="R1679" t="s">
        <v>646</v>
      </c>
      <c r="S1679">
        <v>2024193</v>
      </c>
      <c r="T1679" t="s">
        <v>1988</v>
      </c>
    </row>
    <row r="1680" spans="1:20" x14ac:dyDescent="0.25">
      <c r="A1680" t="s">
        <v>637</v>
      </c>
      <c r="B1680" t="s">
        <v>754</v>
      </c>
      <c r="C1680" t="s">
        <v>639</v>
      </c>
      <c r="D1680" t="s">
        <v>651</v>
      </c>
      <c r="E1680" t="s">
        <v>667</v>
      </c>
      <c r="F1680">
        <v>528004120002</v>
      </c>
      <c r="G1680" t="s">
        <v>642</v>
      </c>
      <c r="H1680">
        <v>583149</v>
      </c>
      <c r="I1680" t="s">
        <v>680</v>
      </c>
      <c r="J1680">
        <v>202204</v>
      </c>
      <c r="K1680">
        <v>44676</v>
      </c>
      <c r="L1680" t="s">
        <v>644</v>
      </c>
      <c r="M1680">
        <v>-3694.71</v>
      </c>
      <c r="N1680">
        <v>-6.27</v>
      </c>
      <c r="O1680" t="s">
        <v>645</v>
      </c>
      <c r="P1680" s="428">
        <v>-5.63</v>
      </c>
      <c r="Q1680">
        <v>12704618</v>
      </c>
      <c r="R1680" t="s">
        <v>646</v>
      </c>
      <c r="S1680">
        <v>2036440</v>
      </c>
      <c r="T1680" t="s">
        <v>1771</v>
      </c>
    </row>
    <row r="1681" spans="1:20" x14ac:dyDescent="0.25">
      <c r="A1681" t="s">
        <v>637</v>
      </c>
      <c r="B1681" t="s">
        <v>754</v>
      </c>
      <c r="C1681" t="s">
        <v>639</v>
      </c>
      <c r="D1681" t="s">
        <v>651</v>
      </c>
      <c r="E1681" t="s">
        <v>667</v>
      </c>
      <c r="F1681">
        <v>528004120002</v>
      </c>
      <c r="G1681" t="s">
        <v>642</v>
      </c>
      <c r="H1681">
        <v>583149</v>
      </c>
      <c r="I1681" t="s">
        <v>680</v>
      </c>
      <c r="J1681">
        <v>202204</v>
      </c>
      <c r="K1681">
        <v>44676</v>
      </c>
      <c r="L1681" t="s">
        <v>644</v>
      </c>
      <c r="M1681">
        <v>-16939.400000000001</v>
      </c>
      <c r="N1681">
        <v>-28.76</v>
      </c>
      <c r="O1681" t="s">
        <v>645</v>
      </c>
      <c r="P1681" s="428">
        <v>-25.824999999999999</v>
      </c>
      <c r="Q1681">
        <v>12704618</v>
      </c>
      <c r="R1681" t="s">
        <v>646</v>
      </c>
      <c r="S1681">
        <v>8540399</v>
      </c>
      <c r="T1681" t="s">
        <v>1771</v>
      </c>
    </row>
    <row r="1682" spans="1:20" x14ac:dyDescent="0.25">
      <c r="A1682" t="s">
        <v>637</v>
      </c>
      <c r="B1682" t="s">
        <v>754</v>
      </c>
      <c r="C1682" t="s">
        <v>639</v>
      </c>
      <c r="D1682" t="s">
        <v>695</v>
      </c>
      <c r="E1682" t="s">
        <v>673</v>
      </c>
      <c r="F1682">
        <v>528004120002</v>
      </c>
      <c r="G1682" t="s">
        <v>642</v>
      </c>
      <c r="H1682">
        <v>583148</v>
      </c>
      <c r="I1682" t="s">
        <v>699</v>
      </c>
      <c r="J1682">
        <v>202204</v>
      </c>
      <c r="K1682">
        <v>44676</v>
      </c>
      <c r="L1682" t="s">
        <v>644</v>
      </c>
      <c r="M1682">
        <v>28438.78</v>
      </c>
      <c r="N1682">
        <v>48.28</v>
      </c>
      <c r="O1682" t="s">
        <v>645</v>
      </c>
      <c r="P1682" s="428">
        <v>43.351999999999997</v>
      </c>
      <c r="Q1682">
        <v>12704618</v>
      </c>
      <c r="R1682" t="s">
        <v>646</v>
      </c>
      <c r="S1682">
        <v>2046481</v>
      </c>
      <c r="T1682" t="s">
        <v>1965</v>
      </c>
    </row>
    <row r="1683" spans="1:20" x14ac:dyDescent="0.25">
      <c r="A1683" t="s">
        <v>637</v>
      </c>
      <c r="B1683" t="s">
        <v>754</v>
      </c>
      <c r="C1683" t="s">
        <v>639</v>
      </c>
      <c r="D1683" t="s">
        <v>651</v>
      </c>
      <c r="E1683" t="s">
        <v>673</v>
      </c>
      <c r="F1683">
        <v>528004120002</v>
      </c>
      <c r="G1683" t="s">
        <v>642</v>
      </c>
      <c r="H1683">
        <v>583148</v>
      </c>
      <c r="I1683" t="s">
        <v>699</v>
      </c>
      <c r="J1683">
        <v>202204</v>
      </c>
      <c r="K1683">
        <v>44676</v>
      </c>
      <c r="L1683" t="s">
        <v>644</v>
      </c>
      <c r="M1683">
        <v>41044.32</v>
      </c>
      <c r="N1683">
        <v>69.680000000000007</v>
      </c>
      <c r="O1683" t="s">
        <v>645</v>
      </c>
      <c r="P1683" s="428">
        <v>62.567999999999998</v>
      </c>
      <c r="Q1683">
        <v>12704618</v>
      </c>
      <c r="R1683" t="s">
        <v>646</v>
      </c>
      <c r="S1683">
        <v>8540279</v>
      </c>
      <c r="T1683" t="s">
        <v>1974</v>
      </c>
    </row>
    <row r="1684" spans="1:20" x14ac:dyDescent="0.25">
      <c r="A1684" t="s">
        <v>637</v>
      </c>
      <c r="B1684" t="s">
        <v>754</v>
      </c>
      <c r="C1684" t="s">
        <v>639</v>
      </c>
      <c r="D1684" t="s">
        <v>651</v>
      </c>
      <c r="E1684" t="s">
        <v>641</v>
      </c>
      <c r="F1684">
        <v>528004120002</v>
      </c>
      <c r="G1684" t="s">
        <v>642</v>
      </c>
      <c r="H1684">
        <v>583135</v>
      </c>
      <c r="I1684" t="s">
        <v>31</v>
      </c>
      <c r="J1684">
        <v>202204</v>
      </c>
      <c r="K1684">
        <v>44676</v>
      </c>
      <c r="L1684" t="s">
        <v>644</v>
      </c>
      <c r="M1684">
        <v>-71305</v>
      </c>
      <c r="N1684">
        <v>-121.06</v>
      </c>
      <c r="O1684" t="s">
        <v>645</v>
      </c>
      <c r="P1684" s="428">
        <v>-108.70399999999999</v>
      </c>
      <c r="Q1684">
        <v>12704618</v>
      </c>
      <c r="R1684" t="s">
        <v>646</v>
      </c>
      <c r="S1684">
        <v>2023596</v>
      </c>
      <c r="T1684" t="s">
        <v>1771</v>
      </c>
    </row>
    <row r="1685" spans="1:20" x14ac:dyDescent="0.25">
      <c r="A1685" t="s">
        <v>637</v>
      </c>
      <c r="B1685" t="s">
        <v>754</v>
      </c>
      <c r="C1685" t="s">
        <v>639</v>
      </c>
      <c r="D1685" t="s">
        <v>651</v>
      </c>
      <c r="E1685" t="s">
        <v>641</v>
      </c>
      <c r="F1685">
        <v>528004120002</v>
      </c>
      <c r="G1685" t="s">
        <v>642</v>
      </c>
      <c r="H1685">
        <v>583152</v>
      </c>
      <c r="I1685" t="s">
        <v>43</v>
      </c>
      <c r="J1685">
        <v>202204</v>
      </c>
      <c r="K1685">
        <v>44676</v>
      </c>
      <c r="L1685" t="s">
        <v>644</v>
      </c>
      <c r="M1685">
        <v>-35446.49</v>
      </c>
      <c r="N1685">
        <v>-60.18</v>
      </c>
      <c r="O1685" t="s">
        <v>645</v>
      </c>
      <c r="P1685" s="428">
        <v>-54.037999999999997</v>
      </c>
      <c r="Q1685">
        <v>12704618</v>
      </c>
      <c r="R1685" t="s">
        <v>646</v>
      </c>
      <c r="S1685">
        <v>8540100</v>
      </c>
      <c r="T1685" t="s">
        <v>1771</v>
      </c>
    </row>
    <row r="1686" spans="1:20" x14ac:dyDescent="0.25">
      <c r="A1686" t="s">
        <v>637</v>
      </c>
      <c r="B1686" t="s">
        <v>754</v>
      </c>
      <c r="C1686" t="s">
        <v>639</v>
      </c>
      <c r="D1686" t="s">
        <v>651</v>
      </c>
      <c r="E1686" t="s">
        <v>673</v>
      </c>
      <c r="F1686">
        <v>528004120002</v>
      </c>
      <c r="G1686" t="s">
        <v>642</v>
      </c>
      <c r="H1686">
        <v>583148</v>
      </c>
      <c r="I1686" t="s">
        <v>699</v>
      </c>
      <c r="J1686">
        <v>202204</v>
      </c>
      <c r="K1686">
        <v>44676</v>
      </c>
      <c r="L1686" t="s">
        <v>644</v>
      </c>
      <c r="M1686">
        <v>-4295.7700000000004</v>
      </c>
      <c r="N1686">
        <v>-7.29</v>
      </c>
      <c r="O1686" t="s">
        <v>645</v>
      </c>
      <c r="P1686" s="428">
        <v>-6.5460000000000003</v>
      </c>
      <c r="Q1686">
        <v>12704618</v>
      </c>
      <c r="R1686" t="s">
        <v>646</v>
      </c>
      <c r="S1686">
        <v>2027008</v>
      </c>
      <c r="T1686" t="s">
        <v>1771</v>
      </c>
    </row>
    <row r="1687" spans="1:20" x14ac:dyDescent="0.25">
      <c r="A1687" t="s">
        <v>637</v>
      </c>
      <c r="B1687" t="s">
        <v>754</v>
      </c>
      <c r="C1687" t="s">
        <v>639</v>
      </c>
      <c r="D1687" t="s">
        <v>651</v>
      </c>
      <c r="E1687" t="s">
        <v>641</v>
      </c>
      <c r="F1687">
        <v>528004120002</v>
      </c>
      <c r="G1687" t="s">
        <v>642</v>
      </c>
      <c r="H1687">
        <v>583136</v>
      </c>
      <c r="I1687" t="s">
        <v>32</v>
      </c>
      <c r="J1687">
        <v>202204</v>
      </c>
      <c r="K1687">
        <v>44676</v>
      </c>
      <c r="L1687" t="s">
        <v>644</v>
      </c>
      <c r="M1687">
        <v>-36965</v>
      </c>
      <c r="N1687">
        <v>-62.76</v>
      </c>
      <c r="O1687" t="s">
        <v>645</v>
      </c>
      <c r="P1687" s="428">
        <v>-56.353999999999999</v>
      </c>
      <c r="Q1687">
        <v>12704618</v>
      </c>
      <c r="R1687" t="s">
        <v>646</v>
      </c>
      <c r="S1687">
        <v>2035753</v>
      </c>
      <c r="T1687" t="s">
        <v>1771</v>
      </c>
    </row>
    <row r="1688" spans="1:20" x14ac:dyDescent="0.25">
      <c r="A1688" t="s">
        <v>637</v>
      </c>
      <c r="B1688" t="s">
        <v>754</v>
      </c>
      <c r="C1688" t="s">
        <v>639</v>
      </c>
      <c r="D1688" t="s">
        <v>651</v>
      </c>
      <c r="E1688" t="s">
        <v>673</v>
      </c>
      <c r="F1688">
        <v>528004120002</v>
      </c>
      <c r="G1688" t="s">
        <v>642</v>
      </c>
      <c r="H1688">
        <v>583148</v>
      </c>
      <c r="I1688" t="s">
        <v>699</v>
      </c>
      <c r="J1688">
        <v>202204</v>
      </c>
      <c r="K1688">
        <v>44676</v>
      </c>
      <c r="L1688" t="s">
        <v>644</v>
      </c>
      <c r="M1688">
        <v>-41044.32</v>
      </c>
      <c r="N1688">
        <v>-69.680000000000007</v>
      </c>
      <c r="O1688" t="s">
        <v>645</v>
      </c>
      <c r="P1688" s="428">
        <v>-62.567999999999998</v>
      </c>
      <c r="Q1688">
        <v>12704618</v>
      </c>
      <c r="R1688" t="s">
        <v>646</v>
      </c>
      <c r="S1688">
        <v>8540279</v>
      </c>
      <c r="T1688" t="s">
        <v>1771</v>
      </c>
    </row>
    <row r="1689" spans="1:20" x14ac:dyDescent="0.25">
      <c r="A1689" t="s">
        <v>637</v>
      </c>
      <c r="B1689" t="s">
        <v>754</v>
      </c>
      <c r="C1689" t="s">
        <v>639</v>
      </c>
      <c r="D1689" t="s">
        <v>651</v>
      </c>
      <c r="E1689" t="s">
        <v>673</v>
      </c>
      <c r="F1689">
        <v>528004120002</v>
      </c>
      <c r="G1689" t="s">
        <v>642</v>
      </c>
      <c r="H1689">
        <v>583148</v>
      </c>
      <c r="I1689" t="s">
        <v>699</v>
      </c>
      <c r="J1689">
        <v>202204</v>
      </c>
      <c r="K1689">
        <v>44676</v>
      </c>
      <c r="L1689" t="s">
        <v>644</v>
      </c>
      <c r="M1689">
        <v>4521.71</v>
      </c>
      <c r="N1689">
        <v>7.68</v>
      </c>
      <c r="O1689" t="s">
        <v>645</v>
      </c>
      <c r="P1689" s="428">
        <v>6.8959999999999999</v>
      </c>
      <c r="Q1689">
        <v>12704618</v>
      </c>
      <c r="R1689" t="s">
        <v>646</v>
      </c>
      <c r="S1689">
        <v>2030994</v>
      </c>
      <c r="T1689" t="s">
        <v>1987</v>
      </c>
    </row>
    <row r="1690" spans="1:20" x14ac:dyDescent="0.25">
      <c r="A1690" t="s">
        <v>637</v>
      </c>
      <c r="B1690" t="s">
        <v>754</v>
      </c>
      <c r="C1690" t="s">
        <v>639</v>
      </c>
      <c r="D1690" t="s">
        <v>651</v>
      </c>
      <c r="E1690" t="s">
        <v>667</v>
      </c>
      <c r="F1690">
        <v>528004120002</v>
      </c>
      <c r="G1690" t="s">
        <v>642</v>
      </c>
      <c r="H1690">
        <v>583149</v>
      </c>
      <c r="I1690" t="s">
        <v>680</v>
      </c>
      <c r="J1690">
        <v>202204</v>
      </c>
      <c r="K1690">
        <v>44676</v>
      </c>
      <c r="L1690" t="s">
        <v>644</v>
      </c>
      <c r="M1690">
        <v>-7509.08</v>
      </c>
      <c r="N1690">
        <v>-12.75</v>
      </c>
      <c r="O1690" t="s">
        <v>645</v>
      </c>
      <c r="P1690" s="428">
        <v>-11.449</v>
      </c>
      <c r="Q1690">
        <v>12704618</v>
      </c>
      <c r="R1690" t="s">
        <v>646</v>
      </c>
      <c r="S1690">
        <v>8540358</v>
      </c>
      <c r="T1690" t="s">
        <v>1994</v>
      </c>
    </row>
    <row r="1691" spans="1:20" x14ac:dyDescent="0.25">
      <c r="A1691" t="s">
        <v>637</v>
      </c>
      <c r="B1691" t="s">
        <v>754</v>
      </c>
      <c r="C1691" t="s">
        <v>639</v>
      </c>
      <c r="D1691" t="s">
        <v>663</v>
      </c>
      <c r="E1691" t="s">
        <v>667</v>
      </c>
      <c r="F1691">
        <v>528004120002</v>
      </c>
      <c r="G1691" t="s">
        <v>642</v>
      </c>
      <c r="H1691">
        <v>583136</v>
      </c>
      <c r="I1691" t="s">
        <v>32</v>
      </c>
      <c r="J1691">
        <v>202204</v>
      </c>
      <c r="K1691">
        <v>44676</v>
      </c>
      <c r="L1691" t="s">
        <v>644</v>
      </c>
      <c r="M1691">
        <v>38457</v>
      </c>
      <c r="N1691">
        <v>65.290000000000006</v>
      </c>
      <c r="O1691" t="s">
        <v>645</v>
      </c>
      <c r="P1691" s="428">
        <v>58.625999999999998</v>
      </c>
      <c r="Q1691">
        <v>12704618</v>
      </c>
      <c r="R1691" t="s">
        <v>646</v>
      </c>
      <c r="S1691">
        <v>2023197</v>
      </c>
      <c r="T1691" t="s">
        <v>1961</v>
      </c>
    </row>
    <row r="1692" spans="1:20" x14ac:dyDescent="0.25">
      <c r="A1692" t="s">
        <v>637</v>
      </c>
      <c r="B1692" t="s">
        <v>754</v>
      </c>
      <c r="C1692" t="s">
        <v>639</v>
      </c>
      <c r="D1692" t="s">
        <v>651</v>
      </c>
      <c r="E1692" t="s">
        <v>667</v>
      </c>
      <c r="F1692">
        <v>528004120002</v>
      </c>
      <c r="G1692" t="s">
        <v>642</v>
      </c>
      <c r="H1692">
        <v>583149</v>
      </c>
      <c r="I1692" t="s">
        <v>680</v>
      </c>
      <c r="J1692">
        <v>202204</v>
      </c>
      <c r="K1692">
        <v>44676</v>
      </c>
      <c r="L1692" t="s">
        <v>644</v>
      </c>
      <c r="M1692">
        <v>3694.71</v>
      </c>
      <c r="N1692">
        <v>6.27</v>
      </c>
      <c r="O1692" t="s">
        <v>645</v>
      </c>
      <c r="P1692" s="428">
        <v>5.63</v>
      </c>
      <c r="Q1692">
        <v>12704618</v>
      </c>
      <c r="R1692" t="s">
        <v>646</v>
      </c>
      <c r="S1692">
        <v>2036440</v>
      </c>
      <c r="T1692" t="s">
        <v>1771</v>
      </c>
    </row>
    <row r="1693" spans="1:20" x14ac:dyDescent="0.25">
      <c r="A1693" t="s">
        <v>637</v>
      </c>
      <c r="B1693" t="s">
        <v>754</v>
      </c>
      <c r="C1693" t="s">
        <v>639</v>
      </c>
      <c r="D1693" t="s">
        <v>651</v>
      </c>
      <c r="E1693" t="s">
        <v>641</v>
      </c>
      <c r="F1693">
        <v>528004120002</v>
      </c>
      <c r="G1693" t="s">
        <v>642</v>
      </c>
      <c r="H1693">
        <v>583136</v>
      </c>
      <c r="I1693" t="s">
        <v>32</v>
      </c>
      <c r="J1693">
        <v>202204</v>
      </c>
      <c r="K1693">
        <v>44676</v>
      </c>
      <c r="L1693" t="s">
        <v>644</v>
      </c>
      <c r="M1693">
        <v>36965</v>
      </c>
      <c r="N1693">
        <v>62.76</v>
      </c>
      <c r="O1693" t="s">
        <v>645</v>
      </c>
      <c r="P1693" s="428">
        <v>56.353999999999999</v>
      </c>
      <c r="Q1693">
        <v>12704618</v>
      </c>
      <c r="R1693" t="s">
        <v>646</v>
      </c>
      <c r="S1693">
        <v>2035753</v>
      </c>
      <c r="T1693" t="s">
        <v>1771</v>
      </c>
    </row>
    <row r="1694" spans="1:20" x14ac:dyDescent="0.25">
      <c r="A1694" t="s">
        <v>637</v>
      </c>
      <c r="B1694" t="s">
        <v>754</v>
      </c>
      <c r="C1694" t="s">
        <v>639</v>
      </c>
      <c r="D1694" t="s">
        <v>695</v>
      </c>
      <c r="E1694" t="s">
        <v>673</v>
      </c>
      <c r="F1694">
        <v>528004120002</v>
      </c>
      <c r="G1694" t="s">
        <v>642</v>
      </c>
      <c r="H1694">
        <v>583148</v>
      </c>
      <c r="I1694" t="s">
        <v>699</v>
      </c>
      <c r="J1694">
        <v>202204</v>
      </c>
      <c r="K1694">
        <v>44676</v>
      </c>
      <c r="L1694" t="s">
        <v>644</v>
      </c>
      <c r="M1694">
        <v>28438.78</v>
      </c>
      <c r="N1694">
        <v>48.28</v>
      </c>
      <c r="O1694" t="s">
        <v>645</v>
      </c>
      <c r="P1694" s="428">
        <v>43.351999999999997</v>
      </c>
      <c r="Q1694">
        <v>12704618</v>
      </c>
      <c r="R1694" t="s">
        <v>646</v>
      </c>
      <c r="S1694">
        <v>2046481</v>
      </c>
      <c r="T1694" t="s">
        <v>1771</v>
      </c>
    </row>
    <row r="1695" spans="1:20" x14ac:dyDescent="0.25">
      <c r="A1695" t="s">
        <v>637</v>
      </c>
      <c r="B1695" t="s">
        <v>754</v>
      </c>
      <c r="C1695" t="s">
        <v>639</v>
      </c>
      <c r="D1695" t="s">
        <v>651</v>
      </c>
      <c r="E1695" t="s">
        <v>673</v>
      </c>
      <c r="F1695">
        <v>528004120002</v>
      </c>
      <c r="G1695" t="s">
        <v>642</v>
      </c>
      <c r="H1695">
        <v>583148</v>
      </c>
      <c r="I1695" t="s">
        <v>699</v>
      </c>
      <c r="J1695">
        <v>202204</v>
      </c>
      <c r="K1695">
        <v>44676</v>
      </c>
      <c r="L1695" t="s">
        <v>644</v>
      </c>
      <c r="M1695">
        <v>4295.7700000000004</v>
      </c>
      <c r="N1695">
        <v>7.29</v>
      </c>
      <c r="O1695" t="s">
        <v>645</v>
      </c>
      <c r="P1695" s="428">
        <v>6.5460000000000003</v>
      </c>
      <c r="Q1695">
        <v>12704618</v>
      </c>
      <c r="R1695" t="s">
        <v>646</v>
      </c>
      <c r="S1695">
        <v>2027008</v>
      </c>
      <c r="T1695" t="s">
        <v>1771</v>
      </c>
    </row>
    <row r="1696" spans="1:20" x14ac:dyDescent="0.25">
      <c r="A1696" t="s">
        <v>637</v>
      </c>
      <c r="B1696" t="s">
        <v>754</v>
      </c>
      <c r="C1696" t="s">
        <v>639</v>
      </c>
      <c r="D1696" t="s">
        <v>651</v>
      </c>
      <c r="E1696" t="s">
        <v>641</v>
      </c>
      <c r="F1696">
        <v>528004120002</v>
      </c>
      <c r="G1696" t="s">
        <v>642</v>
      </c>
      <c r="H1696">
        <v>583139</v>
      </c>
      <c r="I1696" t="s">
        <v>35</v>
      </c>
      <c r="J1696">
        <v>202204</v>
      </c>
      <c r="K1696">
        <v>44676</v>
      </c>
      <c r="L1696" t="s">
        <v>644</v>
      </c>
      <c r="M1696">
        <v>-7187.89</v>
      </c>
      <c r="N1696">
        <v>-12.2</v>
      </c>
      <c r="O1696" t="s">
        <v>645</v>
      </c>
      <c r="P1696" s="428">
        <v>-10.955</v>
      </c>
      <c r="Q1696">
        <v>12704618</v>
      </c>
      <c r="R1696" t="s">
        <v>646</v>
      </c>
      <c r="S1696">
        <v>8540222</v>
      </c>
      <c r="T1696" t="s">
        <v>1995</v>
      </c>
    </row>
    <row r="1697" spans="1:20" x14ac:dyDescent="0.25">
      <c r="A1697" t="s">
        <v>637</v>
      </c>
      <c r="B1697" t="s">
        <v>754</v>
      </c>
      <c r="C1697" t="s">
        <v>639</v>
      </c>
      <c r="D1697" t="s">
        <v>663</v>
      </c>
      <c r="E1697" t="s">
        <v>704</v>
      </c>
      <c r="F1697">
        <v>528004120002</v>
      </c>
      <c r="G1697" t="s">
        <v>642</v>
      </c>
      <c r="H1697">
        <v>583137</v>
      </c>
      <c r="I1697" t="s">
        <v>33</v>
      </c>
      <c r="J1697">
        <v>202204</v>
      </c>
      <c r="K1697">
        <v>44676</v>
      </c>
      <c r="L1697" t="s">
        <v>644</v>
      </c>
      <c r="M1697">
        <v>57925</v>
      </c>
      <c r="N1697">
        <v>98.34</v>
      </c>
      <c r="O1697" t="s">
        <v>645</v>
      </c>
      <c r="P1697" s="428">
        <v>88.302999999999997</v>
      </c>
      <c r="Q1697">
        <v>12704618</v>
      </c>
      <c r="R1697" t="s">
        <v>646</v>
      </c>
      <c r="S1697">
        <v>2038727</v>
      </c>
      <c r="T1697" t="s">
        <v>1771</v>
      </c>
    </row>
    <row r="1698" spans="1:20" x14ac:dyDescent="0.25">
      <c r="A1698" t="s">
        <v>637</v>
      </c>
      <c r="B1698" t="s">
        <v>754</v>
      </c>
      <c r="C1698" t="s">
        <v>639</v>
      </c>
      <c r="D1698" t="s">
        <v>663</v>
      </c>
      <c r="E1698" t="s">
        <v>673</v>
      </c>
      <c r="F1698">
        <v>528004120002</v>
      </c>
      <c r="G1698" t="s">
        <v>642</v>
      </c>
      <c r="H1698">
        <v>583134</v>
      </c>
      <c r="I1698" t="s">
        <v>30</v>
      </c>
      <c r="J1698">
        <v>202204</v>
      </c>
      <c r="K1698">
        <v>44676</v>
      </c>
      <c r="L1698" t="s">
        <v>644</v>
      </c>
      <c r="M1698">
        <v>-42555</v>
      </c>
      <c r="N1698">
        <v>-72.25</v>
      </c>
      <c r="O1698" t="s">
        <v>645</v>
      </c>
      <c r="P1698" s="428">
        <v>-64.876000000000005</v>
      </c>
      <c r="Q1698">
        <v>12704618</v>
      </c>
      <c r="R1698" t="s">
        <v>646</v>
      </c>
      <c r="S1698">
        <v>2030902</v>
      </c>
      <c r="T1698" t="s">
        <v>1771</v>
      </c>
    </row>
    <row r="1699" spans="1:20" x14ac:dyDescent="0.25">
      <c r="A1699" t="s">
        <v>637</v>
      </c>
      <c r="B1699" t="s">
        <v>754</v>
      </c>
      <c r="C1699" t="s">
        <v>639</v>
      </c>
      <c r="D1699" t="s">
        <v>651</v>
      </c>
      <c r="E1699" t="s">
        <v>641</v>
      </c>
      <c r="F1699">
        <v>528004120002</v>
      </c>
      <c r="G1699" t="s">
        <v>642</v>
      </c>
      <c r="H1699">
        <v>583139</v>
      </c>
      <c r="I1699" t="s">
        <v>35</v>
      </c>
      <c r="J1699">
        <v>202204</v>
      </c>
      <c r="K1699">
        <v>44676</v>
      </c>
      <c r="L1699" t="s">
        <v>644</v>
      </c>
      <c r="M1699">
        <v>-7187.89</v>
      </c>
      <c r="N1699">
        <v>-12.2</v>
      </c>
      <c r="O1699" t="s">
        <v>645</v>
      </c>
      <c r="P1699" s="428">
        <v>-10.955</v>
      </c>
      <c r="Q1699">
        <v>12704618</v>
      </c>
      <c r="R1699" t="s">
        <v>646</v>
      </c>
      <c r="S1699">
        <v>8540222</v>
      </c>
      <c r="T1699" t="s">
        <v>1771</v>
      </c>
    </row>
    <row r="1700" spans="1:20" x14ac:dyDescent="0.25">
      <c r="A1700" t="s">
        <v>637</v>
      </c>
      <c r="B1700" t="s">
        <v>754</v>
      </c>
      <c r="C1700" t="s">
        <v>639</v>
      </c>
      <c r="D1700" t="s">
        <v>651</v>
      </c>
      <c r="E1700" t="s">
        <v>641</v>
      </c>
      <c r="F1700">
        <v>528004120002</v>
      </c>
      <c r="G1700" t="s">
        <v>642</v>
      </c>
      <c r="H1700">
        <v>583135</v>
      </c>
      <c r="I1700" t="s">
        <v>31</v>
      </c>
      <c r="J1700">
        <v>202204</v>
      </c>
      <c r="K1700">
        <v>44676</v>
      </c>
      <c r="L1700" t="s">
        <v>644</v>
      </c>
      <c r="M1700">
        <v>71305</v>
      </c>
      <c r="N1700">
        <v>121.06</v>
      </c>
      <c r="O1700" t="s">
        <v>645</v>
      </c>
      <c r="P1700" s="428">
        <v>108.70399999999999</v>
      </c>
      <c r="Q1700">
        <v>12704618</v>
      </c>
      <c r="R1700" t="s">
        <v>646</v>
      </c>
      <c r="S1700">
        <v>2023596</v>
      </c>
      <c r="T1700" t="s">
        <v>1971</v>
      </c>
    </row>
    <row r="1701" spans="1:20" x14ac:dyDescent="0.25">
      <c r="A1701" t="s">
        <v>637</v>
      </c>
      <c r="B1701" t="s">
        <v>754</v>
      </c>
      <c r="C1701" t="s">
        <v>639</v>
      </c>
      <c r="D1701" t="s">
        <v>651</v>
      </c>
      <c r="E1701" t="s">
        <v>667</v>
      </c>
      <c r="F1701">
        <v>528004120002</v>
      </c>
      <c r="G1701" t="s">
        <v>642</v>
      </c>
      <c r="H1701">
        <v>583149</v>
      </c>
      <c r="I1701" t="s">
        <v>680</v>
      </c>
      <c r="J1701">
        <v>202204</v>
      </c>
      <c r="K1701">
        <v>44676</v>
      </c>
      <c r="L1701" t="s">
        <v>644</v>
      </c>
      <c r="M1701">
        <v>7509.08</v>
      </c>
      <c r="N1701">
        <v>12.75</v>
      </c>
      <c r="O1701" t="s">
        <v>645</v>
      </c>
      <c r="P1701" s="428">
        <v>11.449</v>
      </c>
      <c r="Q1701">
        <v>12704618</v>
      </c>
      <c r="R1701" t="s">
        <v>646</v>
      </c>
      <c r="S1701">
        <v>8540358</v>
      </c>
      <c r="T1701" t="s">
        <v>1985</v>
      </c>
    </row>
    <row r="1702" spans="1:20" x14ac:dyDescent="0.25">
      <c r="A1702" t="s">
        <v>637</v>
      </c>
      <c r="B1702" t="s">
        <v>754</v>
      </c>
      <c r="C1702" t="s">
        <v>639</v>
      </c>
      <c r="D1702" t="s">
        <v>651</v>
      </c>
      <c r="E1702" t="s">
        <v>641</v>
      </c>
      <c r="F1702">
        <v>528004120002</v>
      </c>
      <c r="G1702" t="s">
        <v>642</v>
      </c>
      <c r="H1702">
        <v>583136</v>
      </c>
      <c r="I1702" t="s">
        <v>32</v>
      </c>
      <c r="J1702">
        <v>202204</v>
      </c>
      <c r="K1702">
        <v>44676</v>
      </c>
      <c r="L1702" t="s">
        <v>644</v>
      </c>
      <c r="M1702">
        <v>36965</v>
      </c>
      <c r="N1702">
        <v>62.76</v>
      </c>
      <c r="O1702" t="s">
        <v>645</v>
      </c>
      <c r="P1702" s="428">
        <v>56.353999999999999</v>
      </c>
      <c r="Q1702">
        <v>12704618</v>
      </c>
      <c r="R1702" t="s">
        <v>646</v>
      </c>
      <c r="S1702">
        <v>2035753</v>
      </c>
      <c r="T1702" t="s">
        <v>1972</v>
      </c>
    </row>
    <row r="1703" spans="1:20" x14ac:dyDescent="0.25">
      <c r="A1703" t="s">
        <v>637</v>
      </c>
      <c r="B1703" t="s">
        <v>754</v>
      </c>
      <c r="C1703" t="s">
        <v>639</v>
      </c>
      <c r="D1703" t="s">
        <v>663</v>
      </c>
      <c r="E1703" t="s">
        <v>704</v>
      </c>
      <c r="F1703">
        <v>528004120002</v>
      </c>
      <c r="G1703" t="s">
        <v>642</v>
      </c>
      <c r="H1703">
        <v>583137</v>
      </c>
      <c r="I1703" t="s">
        <v>33</v>
      </c>
      <c r="J1703">
        <v>202204</v>
      </c>
      <c r="K1703">
        <v>44676</v>
      </c>
      <c r="L1703" t="s">
        <v>644</v>
      </c>
      <c r="M1703">
        <v>57925</v>
      </c>
      <c r="N1703">
        <v>98.34</v>
      </c>
      <c r="O1703" t="s">
        <v>645</v>
      </c>
      <c r="P1703" s="428">
        <v>88.302999999999997</v>
      </c>
      <c r="Q1703">
        <v>12704618</v>
      </c>
      <c r="R1703" t="s">
        <v>646</v>
      </c>
      <c r="S1703">
        <v>2038727</v>
      </c>
      <c r="T1703" t="s">
        <v>1978</v>
      </c>
    </row>
    <row r="1704" spans="1:20" x14ac:dyDescent="0.25">
      <c r="A1704" t="s">
        <v>637</v>
      </c>
      <c r="B1704" t="s">
        <v>754</v>
      </c>
      <c r="C1704" t="s">
        <v>639</v>
      </c>
      <c r="D1704" t="s">
        <v>651</v>
      </c>
      <c r="E1704" t="s">
        <v>641</v>
      </c>
      <c r="F1704">
        <v>528004120002</v>
      </c>
      <c r="G1704" t="s">
        <v>642</v>
      </c>
      <c r="H1704">
        <v>583152</v>
      </c>
      <c r="I1704" t="s">
        <v>43</v>
      </c>
      <c r="J1704">
        <v>202204</v>
      </c>
      <c r="K1704">
        <v>44676</v>
      </c>
      <c r="L1704" t="s">
        <v>644</v>
      </c>
      <c r="M1704">
        <v>35446.49</v>
      </c>
      <c r="N1704">
        <v>60.18</v>
      </c>
      <c r="O1704" t="s">
        <v>645</v>
      </c>
      <c r="P1704" s="428">
        <v>54.037999999999997</v>
      </c>
      <c r="Q1704">
        <v>12704618</v>
      </c>
      <c r="R1704" t="s">
        <v>646</v>
      </c>
      <c r="S1704">
        <v>8540100</v>
      </c>
      <c r="T1704" t="s">
        <v>1986</v>
      </c>
    </row>
    <row r="1705" spans="1:20" x14ac:dyDescent="0.25">
      <c r="A1705" t="s">
        <v>637</v>
      </c>
      <c r="B1705" t="s">
        <v>754</v>
      </c>
      <c r="C1705" t="s">
        <v>639</v>
      </c>
      <c r="D1705" t="s">
        <v>651</v>
      </c>
      <c r="E1705" t="s">
        <v>667</v>
      </c>
      <c r="F1705">
        <v>528004120002</v>
      </c>
      <c r="G1705" t="s">
        <v>642</v>
      </c>
      <c r="H1705">
        <v>583149</v>
      </c>
      <c r="I1705" t="s">
        <v>680</v>
      </c>
      <c r="J1705">
        <v>202204</v>
      </c>
      <c r="K1705">
        <v>44676</v>
      </c>
      <c r="L1705" t="s">
        <v>644</v>
      </c>
      <c r="M1705">
        <v>7509.08</v>
      </c>
      <c r="N1705">
        <v>12.75</v>
      </c>
      <c r="O1705" t="s">
        <v>645</v>
      </c>
      <c r="P1705" s="428">
        <v>11.449</v>
      </c>
      <c r="Q1705">
        <v>12704618</v>
      </c>
      <c r="R1705" t="s">
        <v>646</v>
      </c>
      <c r="S1705">
        <v>8540358</v>
      </c>
      <c r="T1705" t="s">
        <v>1771</v>
      </c>
    </row>
    <row r="1706" spans="1:20" x14ac:dyDescent="0.25">
      <c r="A1706" t="s">
        <v>637</v>
      </c>
      <c r="B1706" t="s">
        <v>754</v>
      </c>
      <c r="C1706" t="s">
        <v>639</v>
      </c>
      <c r="D1706" t="s">
        <v>651</v>
      </c>
      <c r="E1706" t="s">
        <v>641</v>
      </c>
      <c r="F1706">
        <v>528004120002</v>
      </c>
      <c r="G1706" t="s">
        <v>642</v>
      </c>
      <c r="H1706">
        <v>583152</v>
      </c>
      <c r="I1706" t="s">
        <v>43</v>
      </c>
      <c r="J1706">
        <v>202204</v>
      </c>
      <c r="K1706">
        <v>44676</v>
      </c>
      <c r="L1706" t="s">
        <v>644</v>
      </c>
      <c r="M1706">
        <v>35446.49</v>
      </c>
      <c r="N1706">
        <v>60.18</v>
      </c>
      <c r="O1706" t="s">
        <v>645</v>
      </c>
      <c r="P1706" s="428">
        <v>54.037999999999997</v>
      </c>
      <c r="Q1706">
        <v>12704618</v>
      </c>
      <c r="R1706" t="s">
        <v>646</v>
      </c>
      <c r="S1706">
        <v>8540100</v>
      </c>
      <c r="T1706" t="s">
        <v>1771</v>
      </c>
    </row>
    <row r="1707" spans="1:20" x14ac:dyDescent="0.25">
      <c r="A1707" t="s">
        <v>637</v>
      </c>
      <c r="B1707" t="s">
        <v>754</v>
      </c>
      <c r="C1707" t="s">
        <v>639</v>
      </c>
      <c r="D1707" t="s">
        <v>651</v>
      </c>
      <c r="E1707" t="s">
        <v>667</v>
      </c>
      <c r="F1707">
        <v>528004120002</v>
      </c>
      <c r="G1707" t="s">
        <v>642</v>
      </c>
      <c r="H1707">
        <v>583149</v>
      </c>
      <c r="I1707" t="s">
        <v>680</v>
      </c>
      <c r="J1707">
        <v>202204</v>
      </c>
      <c r="K1707">
        <v>44676</v>
      </c>
      <c r="L1707" t="s">
        <v>644</v>
      </c>
      <c r="M1707">
        <v>-16939.400000000001</v>
      </c>
      <c r="N1707">
        <v>-28.76</v>
      </c>
      <c r="O1707" t="s">
        <v>645</v>
      </c>
      <c r="P1707" s="428">
        <v>-25.824999999999999</v>
      </c>
      <c r="Q1707">
        <v>12704618</v>
      </c>
      <c r="R1707" t="s">
        <v>646</v>
      </c>
      <c r="S1707">
        <v>8540399</v>
      </c>
      <c r="T1707" t="s">
        <v>1998</v>
      </c>
    </row>
    <row r="1708" spans="1:20" x14ac:dyDescent="0.25">
      <c r="A1708" t="s">
        <v>637</v>
      </c>
      <c r="B1708" t="s">
        <v>754</v>
      </c>
      <c r="C1708" t="s">
        <v>639</v>
      </c>
      <c r="D1708" t="s">
        <v>651</v>
      </c>
      <c r="E1708" t="s">
        <v>641</v>
      </c>
      <c r="F1708">
        <v>528004120002</v>
      </c>
      <c r="G1708" t="s">
        <v>642</v>
      </c>
      <c r="H1708">
        <v>583138</v>
      </c>
      <c r="I1708" t="s">
        <v>34</v>
      </c>
      <c r="J1708">
        <v>202204</v>
      </c>
      <c r="K1708">
        <v>44676</v>
      </c>
      <c r="L1708" t="s">
        <v>644</v>
      </c>
      <c r="M1708">
        <v>-71305</v>
      </c>
      <c r="N1708">
        <v>-121.06</v>
      </c>
      <c r="O1708" t="s">
        <v>645</v>
      </c>
      <c r="P1708" s="428">
        <v>-108.70399999999999</v>
      </c>
      <c r="Q1708">
        <v>12704618</v>
      </c>
      <c r="R1708" t="s">
        <v>646</v>
      </c>
      <c r="S1708">
        <v>2024193</v>
      </c>
      <c r="T1708" t="s">
        <v>1771</v>
      </c>
    </row>
    <row r="1709" spans="1:20" x14ac:dyDescent="0.25">
      <c r="A1709" t="s">
        <v>637</v>
      </c>
      <c r="B1709" t="s">
        <v>754</v>
      </c>
      <c r="C1709" t="s">
        <v>639</v>
      </c>
      <c r="D1709" t="s">
        <v>651</v>
      </c>
      <c r="E1709" t="s">
        <v>641</v>
      </c>
      <c r="F1709">
        <v>528004120002</v>
      </c>
      <c r="G1709" t="s">
        <v>642</v>
      </c>
      <c r="H1709">
        <v>583136</v>
      </c>
      <c r="I1709" t="s">
        <v>32</v>
      </c>
      <c r="J1709">
        <v>202204</v>
      </c>
      <c r="K1709">
        <v>44676</v>
      </c>
      <c r="L1709" t="s">
        <v>644</v>
      </c>
      <c r="M1709">
        <v>-36965</v>
      </c>
      <c r="N1709">
        <v>-62.76</v>
      </c>
      <c r="O1709" t="s">
        <v>645</v>
      </c>
      <c r="P1709" s="428">
        <v>-56.353999999999999</v>
      </c>
      <c r="Q1709">
        <v>12704618</v>
      </c>
      <c r="R1709" t="s">
        <v>646</v>
      </c>
      <c r="S1709">
        <v>2035753</v>
      </c>
      <c r="T1709" t="s">
        <v>1999</v>
      </c>
    </row>
    <row r="1710" spans="1:20" x14ac:dyDescent="0.25">
      <c r="A1710" t="s">
        <v>637</v>
      </c>
      <c r="B1710" t="s">
        <v>754</v>
      </c>
      <c r="C1710" t="s">
        <v>639</v>
      </c>
      <c r="D1710" t="s">
        <v>663</v>
      </c>
      <c r="E1710" t="s">
        <v>667</v>
      </c>
      <c r="F1710">
        <v>528004120002</v>
      </c>
      <c r="G1710" t="s">
        <v>642</v>
      </c>
      <c r="H1710">
        <v>583136</v>
      </c>
      <c r="I1710" t="s">
        <v>32</v>
      </c>
      <c r="J1710">
        <v>202204</v>
      </c>
      <c r="K1710">
        <v>44676</v>
      </c>
      <c r="L1710" t="s">
        <v>644</v>
      </c>
      <c r="M1710">
        <v>38457</v>
      </c>
      <c r="N1710">
        <v>65.290000000000006</v>
      </c>
      <c r="O1710" t="s">
        <v>645</v>
      </c>
      <c r="P1710" s="428">
        <v>58.625999999999998</v>
      </c>
      <c r="Q1710">
        <v>12704618</v>
      </c>
      <c r="R1710" t="s">
        <v>646</v>
      </c>
      <c r="S1710">
        <v>2023197</v>
      </c>
      <c r="T1710" t="s">
        <v>1771</v>
      </c>
    </row>
    <row r="1711" spans="1:20" x14ac:dyDescent="0.25">
      <c r="A1711" t="s">
        <v>637</v>
      </c>
      <c r="B1711" t="s">
        <v>754</v>
      </c>
      <c r="C1711" t="s">
        <v>639</v>
      </c>
      <c r="D1711" t="s">
        <v>651</v>
      </c>
      <c r="E1711" t="s">
        <v>673</v>
      </c>
      <c r="F1711">
        <v>528004120002</v>
      </c>
      <c r="G1711" t="s">
        <v>642</v>
      </c>
      <c r="H1711">
        <v>583148</v>
      </c>
      <c r="I1711" t="s">
        <v>699</v>
      </c>
      <c r="J1711">
        <v>202204</v>
      </c>
      <c r="K1711">
        <v>44676</v>
      </c>
      <c r="L1711" t="s">
        <v>644</v>
      </c>
      <c r="M1711">
        <v>4295.7700000000004</v>
      </c>
      <c r="N1711">
        <v>7.29</v>
      </c>
      <c r="O1711" t="s">
        <v>645</v>
      </c>
      <c r="P1711" s="428">
        <v>6.5460000000000003</v>
      </c>
      <c r="Q1711">
        <v>12704618</v>
      </c>
      <c r="R1711" t="s">
        <v>646</v>
      </c>
      <c r="S1711">
        <v>2027008</v>
      </c>
      <c r="T1711" t="s">
        <v>1962</v>
      </c>
    </row>
    <row r="1712" spans="1:20" x14ac:dyDescent="0.25">
      <c r="A1712" t="s">
        <v>637</v>
      </c>
      <c r="B1712" t="s">
        <v>754</v>
      </c>
      <c r="C1712" t="s">
        <v>639</v>
      </c>
      <c r="D1712" t="s">
        <v>663</v>
      </c>
      <c r="E1712" t="s">
        <v>667</v>
      </c>
      <c r="F1712">
        <v>528004120002</v>
      </c>
      <c r="G1712" t="s">
        <v>642</v>
      </c>
      <c r="H1712">
        <v>583136</v>
      </c>
      <c r="I1712" t="s">
        <v>32</v>
      </c>
      <c r="J1712">
        <v>202204</v>
      </c>
      <c r="K1712">
        <v>44676</v>
      </c>
      <c r="L1712" t="s">
        <v>644</v>
      </c>
      <c r="M1712">
        <v>-38457</v>
      </c>
      <c r="N1712">
        <v>-65.290000000000006</v>
      </c>
      <c r="O1712" t="s">
        <v>645</v>
      </c>
      <c r="P1712" s="428">
        <v>-58.625999999999998</v>
      </c>
      <c r="Q1712">
        <v>12704618</v>
      </c>
      <c r="R1712" t="s">
        <v>646</v>
      </c>
      <c r="S1712">
        <v>2023197</v>
      </c>
      <c r="T1712" t="s">
        <v>2000</v>
      </c>
    </row>
    <row r="1713" spans="1:20" x14ac:dyDescent="0.25">
      <c r="A1713" t="s">
        <v>637</v>
      </c>
      <c r="B1713" t="s">
        <v>736</v>
      </c>
      <c r="C1713" t="s">
        <v>639</v>
      </c>
      <c r="D1713" t="s">
        <v>663</v>
      </c>
      <c r="E1713" t="s">
        <v>673</v>
      </c>
      <c r="F1713">
        <v>528004120002</v>
      </c>
      <c r="G1713" t="s">
        <v>642</v>
      </c>
      <c r="H1713">
        <v>583133</v>
      </c>
      <c r="I1713" t="s">
        <v>29</v>
      </c>
      <c r="J1713">
        <v>202204</v>
      </c>
      <c r="K1713">
        <v>44676</v>
      </c>
      <c r="L1713" t="s">
        <v>644</v>
      </c>
      <c r="M1713">
        <v>129000</v>
      </c>
      <c r="N1713">
        <v>219.01</v>
      </c>
      <c r="O1713" t="s">
        <v>645</v>
      </c>
      <c r="P1713" s="428">
        <v>196.65600000000001</v>
      </c>
      <c r="Q1713">
        <v>12704618</v>
      </c>
      <c r="R1713" t="s">
        <v>646</v>
      </c>
      <c r="S1713">
        <v>2014872</v>
      </c>
      <c r="T1713" t="s">
        <v>1785</v>
      </c>
    </row>
    <row r="1714" spans="1:20" x14ac:dyDescent="0.25">
      <c r="A1714" t="s">
        <v>637</v>
      </c>
      <c r="B1714" t="s">
        <v>736</v>
      </c>
      <c r="C1714" t="s">
        <v>639</v>
      </c>
      <c r="D1714" t="s">
        <v>651</v>
      </c>
      <c r="E1714" t="s">
        <v>641</v>
      </c>
      <c r="F1714">
        <v>528004120001</v>
      </c>
      <c r="G1714" t="s">
        <v>705</v>
      </c>
      <c r="H1714">
        <v>583129</v>
      </c>
      <c r="I1714" t="s">
        <v>21</v>
      </c>
      <c r="J1714">
        <v>202204</v>
      </c>
      <c r="K1714">
        <v>44676</v>
      </c>
      <c r="L1714" t="s">
        <v>644</v>
      </c>
      <c r="M1714">
        <v>-129000</v>
      </c>
      <c r="N1714">
        <v>-219.01</v>
      </c>
      <c r="O1714" t="s">
        <v>645</v>
      </c>
      <c r="P1714" s="428">
        <v>-196.65600000000001</v>
      </c>
      <c r="Q1714">
        <v>12704618</v>
      </c>
      <c r="R1714" t="s">
        <v>646</v>
      </c>
      <c r="S1714">
        <v>2034399</v>
      </c>
      <c r="T1714" t="s">
        <v>1787</v>
      </c>
    </row>
    <row r="1715" spans="1:20" x14ac:dyDescent="0.25">
      <c r="A1715" t="s">
        <v>637</v>
      </c>
      <c r="B1715" t="s">
        <v>754</v>
      </c>
      <c r="C1715" t="s">
        <v>639</v>
      </c>
      <c r="D1715" t="s">
        <v>640</v>
      </c>
      <c r="E1715" t="s">
        <v>678</v>
      </c>
      <c r="F1715">
        <v>528004120002</v>
      </c>
      <c r="G1715" t="s">
        <v>642</v>
      </c>
      <c r="H1715">
        <v>856782</v>
      </c>
      <c r="I1715" t="s">
        <v>477</v>
      </c>
      <c r="J1715">
        <v>202204</v>
      </c>
      <c r="K1715">
        <v>44676</v>
      </c>
      <c r="L1715" t="s">
        <v>644</v>
      </c>
      <c r="M1715">
        <v>-11052.45</v>
      </c>
      <c r="N1715">
        <v>-18.760000000000002</v>
      </c>
      <c r="O1715" t="s">
        <v>645</v>
      </c>
      <c r="P1715" s="428">
        <v>-16.844999999999999</v>
      </c>
      <c r="Q1715">
        <v>12704618</v>
      </c>
      <c r="R1715" t="s">
        <v>646</v>
      </c>
      <c r="S1715">
        <v>2017279</v>
      </c>
      <c r="T1715" t="s">
        <v>1789</v>
      </c>
    </row>
    <row r="1716" spans="1:20" x14ac:dyDescent="0.25">
      <c r="A1716" t="s">
        <v>637</v>
      </c>
      <c r="B1716" t="s">
        <v>754</v>
      </c>
      <c r="C1716" t="s">
        <v>639</v>
      </c>
      <c r="D1716" t="s">
        <v>651</v>
      </c>
      <c r="E1716" t="s">
        <v>641</v>
      </c>
      <c r="F1716">
        <v>528004120001</v>
      </c>
      <c r="G1716" t="s">
        <v>705</v>
      </c>
      <c r="H1716">
        <v>583129</v>
      </c>
      <c r="I1716" t="s">
        <v>21</v>
      </c>
      <c r="J1716">
        <v>202204</v>
      </c>
      <c r="K1716">
        <v>44676</v>
      </c>
      <c r="L1716" t="s">
        <v>644</v>
      </c>
      <c r="M1716">
        <v>170988</v>
      </c>
      <c r="N1716">
        <v>290.3</v>
      </c>
      <c r="O1716" t="s">
        <v>645</v>
      </c>
      <c r="P1716" s="428">
        <v>260.67</v>
      </c>
      <c r="Q1716">
        <v>12704618</v>
      </c>
      <c r="R1716" t="s">
        <v>646</v>
      </c>
      <c r="S1716">
        <v>2034399</v>
      </c>
      <c r="T1716" t="s">
        <v>1771</v>
      </c>
    </row>
    <row r="1717" spans="1:20" x14ac:dyDescent="0.25">
      <c r="A1717" t="s">
        <v>637</v>
      </c>
      <c r="B1717" t="s">
        <v>754</v>
      </c>
      <c r="C1717" t="s">
        <v>639</v>
      </c>
      <c r="D1717" t="s">
        <v>663</v>
      </c>
      <c r="E1717" t="s">
        <v>673</v>
      </c>
      <c r="F1717">
        <v>528004120002</v>
      </c>
      <c r="G1717" t="s">
        <v>642</v>
      </c>
      <c r="H1717">
        <v>583134</v>
      </c>
      <c r="I1717" t="s">
        <v>30</v>
      </c>
      <c r="J1717">
        <v>202204</v>
      </c>
      <c r="K1717">
        <v>44676</v>
      </c>
      <c r="L1717" t="s">
        <v>644</v>
      </c>
      <c r="M1717">
        <v>42555</v>
      </c>
      <c r="N1717">
        <v>72.25</v>
      </c>
      <c r="O1717" t="s">
        <v>645</v>
      </c>
      <c r="P1717" s="428">
        <v>64.876000000000005</v>
      </c>
      <c r="Q1717">
        <v>12704618</v>
      </c>
      <c r="R1717" t="s">
        <v>646</v>
      </c>
      <c r="S1717">
        <v>2030902</v>
      </c>
      <c r="T1717" t="s">
        <v>1963</v>
      </c>
    </row>
    <row r="1718" spans="1:20" x14ac:dyDescent="0.25">
      <c r="A1718" t="s">
        <v>637</v>
      </c>
      <c r="B1718" t="s">
        <v>754</v>
      </c>
      <c r="C1718" t="s">
        <v>639</v>
      </c>
      <c r="D1718" t="s">
        <v>695</v>
      </c>
      <c r="E1718" t="s">
        <v>704</v>
      </c>
      <c r="F1718">
        <v>528004120001</v>
      </c>
      <c r="G1718" t="s">
        <v>705</v>
      </c>
      <c r="H1718">
        <v>583128</v>
      </c>
      <c r="I1718" t="s">
        <v>20</v>
      </c>
      <c r="J1718">
        <v>202204</v>
      </c>
      <c r="K1718">
        <v>44676</v>
      </c>
      <c r="L1718" t="s">
        <v>644</v>
      </c>
      <c r="M1718">
        <v>99441</v>
      </c>
      <c r="N1718">
        <v>168.83</v>
      </c>
      <c r="O1718" t="s">
        <v>645</v>
      </c>
      <c r="P1718" s="428">
        <v>151.59800000000001</v>
      </c>
      <c r="Q1718">
        <v>12704618</v>
      </c>
      <c r="R1718" t="s">
        <v>646</v>
      </c>
      <c r="S1718">
        <v>2012170</v>
      </c>
      <c r="T1718" t="s">
        <v>1964</v>
      </c>
    </row>
    <row r="1719" spans="1:20" x14ac:dyDescent="0.25">
      <c r="A1719" t="s">
        <v>637</v>
      </c>
      <c r="B1719" t="s">
        <v>736</v>
      </c>
      <c r="C1719" t="s">
        <v>639</v>
      </c>
      <c r="D1719" t="s">
        <v>651</v>
      </c>
      <c r="E1719" t="s">
        <v>673</v>
      </c>
      <c r="F1719">
        <v>528004120002</v>
      </c>
      <c r="G1719" t="s">
        <v>642</v>
      </c>
      <c r="H1719">
        <v>583148</v>
      </c>
      <c r="I1719" t="s">
        <v>699</v>
      </c>
      <c r="J1719">
        <v>202204</v>
      </c>
      <c r="K1719">
        <v>44676</v>
      </c>
      <c r="L1719" t="s">
        <v>644</v>
      </c>
      <c r="M1719">
        <v>14030.21</v>
      </c>
      <c r="N1719">
        <v>23.82</v>
      </c>
      <c r="O1719" t="s">
        <v>645</v>
      </c>
      <c r="P1719" s="428">
        <v>21.388999999999999</v>
      </c>
      <c r="Q1719">
        <v>12704618</v>
      </c>
      <c r="R1719" t="s">
        <v>646</v>
      </c>
      <c r="S1719">
        <v>8540386</v>
      </c>
      <c r="T1719" t="s">
        <v>1790</v>
      </c>
    </row>
    <row r="1720" spans="1:20" x14ac:dyDescent="0.25">
      <c r="A1720" t="s">
        <v>637</v>
      </c>
      <c r="B1720" t="s">
        <v>736</v>
      </c>
      <c r="C1720" t="s">
        <v>639</v>
      </c>
      <c r="D1720" t="s">
        <v>651</v>
      </c>
      <c r="E1720" t="s">
        <v>667</v>
      </c>
      <c r="F1720">
        <v>528004120002</v>
      </c>
      <c r="G1720" t="s">
        <v>642</v>
      </c>
      <c r="H1720">
        <v>583149</v>
      </c>
      <c r="I1720" t="s">
        <v>680</v>
      </c>
      <c r="J1720">
        <v>202204</v>
      </c>
      <c r="K1720">
        <v>44676</v>
      </c>
      <c r="L1720" t="s">
        <v>644</v>
      </c>
      <c r="M1720">
        <v>8929.01</v>
      </c>
      <c r="N1720">
        <v>15.16</v>
      </c>
      <c r="O1720" t="s">
        <v>645</v>
      </c>
      <c r="P1720" s="428">
        <v>13.613</v>
      </c>
      <c r="Q1720">
        <v>12704618</v>
      </c>
      <c r="R1720" t="s">
        <v>646</v>
      </c>
      <c r="S1720">
        <v>2036440</v>
      </c>
      <c r="T1720" t="s">
        <v>1791</v>
      </c>
    </row>
    <row r="1721" spans="1:20" x14ac:dyDescent="0.25">
      <c r="A1721" t="s">
        <v>637</v>
      </c>
      <c r="B1721" t="s">
        <v>736</v>
      </c>
      <c r="C1721" t="s">
        <v>639</v>
      </c>
      <c r="D1721" t="s">
        <v>651</v>
      </c>
      <c r="E1721" t="s">
        <v>641</v>
      </c>
      <c r="F1721">
        <v>528004120002</v>
      </c>
      <c r="G1721" t="s">
        <v>642</v>
      </c>
      <c r="H1721">
        <v>583136</v>
      </c>
      <c r="I1721" t="s">
        <v>32</v>
      </c>
      <c r="J1721">
        <v>202204</v>
      </c>
      <c r="K1721">
        <v>44676</v>
      </c>
      <c r="L1721" t="s">
        <v>644</v>
      </c>
      <c r="M1721">
        <v>97103</v>
      </c>
      <c r="N1721">
        <v>164.86</v>
      </c>
      <c r="O1721" t="s">
        <v>645</v>
      </c>
      <c r="P1721" s="428">
        <v>148.03299999999999</v>
      </c>
      <c r="Q1721">
        <v>12704618</v>
      </c>
      <c r="R1721" t="s">
        <v>646</v>
      </c>
      <c r="S1721">
        <v>2035753</v>
      </c>
      <c r="T1721" t="s">
        <v>1792</v>
      </c>
    </row>
    <row r="1722" spans="1:20" x14ac:dyDescent="0.25">
      <c r="A1722" t="s">
        <v>637</v>
      </c>
      <c r="B1722" t="s">
        <v>736</v>
      </c>
      <c r="C1722" t="s">
        <v>639</v>
      </c>
      <c r="D1722" t="s">
        <v>651</v>
      </c>
      <c r="E1722" t="s">
        <v>641</v>
      </c>
      <c r="F1722">
        <v>528004120002</v>
      </c>
      <c r="G1722" t="s">
        <v>642</v>
      </c>
      <c r="H1722">
        <v>583152</v>
      </c>
      <c r="I1722" t="s">
        <v>43</v>
      </c>
      <c r="J1722">
        <v>202204</v>
      </c>
      <c r="K1722">
        <v>44676</v>
      </c>
      <c r="L1722" t="s">
        <v>644</v>
      </c>
      <c r="M1722">
        <v>-17432.43</v>
      </c>
      <c r="N1722">
        <v>-29.6</v>
      </c>
      <c r="O1722" t="s">
        <v>645</v>
      </c>
      <c r="P1722" s="428">
        <v>-26.579000000000001</v>
      </c>
      <c r="Q1722">
        <v>12704618</v>
      </c>
      <c r="R1722" t="s">
        <v>646</v>
      </c>
      <c r="S1722">
        <v>8540100</v>
      </c>
      <c r="T1722" t="s">
        <v>1793</v>
      </c>
    </row>
    <row r="1723" spans="1:20" x14ac:dyDescent="0.25">
      <c r="A1723" t="s">
        <v>637</v>
      </c>
      <c r="B1723" t="s">
        <v>754</v>
      </c>
      <c r="C1723" t="s">
        <v>639</v>
      </c>
      <c r="D1723" t="s">
        <v>695</v>
      </c>
      <c r="E1723" t="s">
        <v>673</v>
      </c>
      <c r="F1723">
        <v>528004120002</v>
      </c>
      <c r="G1723" t="s">
        <v>642</v>
      </c>
      <c r="H1723">
        <v>583133</v>
      </c>
      <c r="I1723" t="s">
        <v>29</v>
      </c>
      <c r="J1723">
        <v>202204</v>
      </c>
      <c r="K1723">
        <v>44676</v>
      </c>
      <c r="L1723" t="s">
        <v>644</v>
      </c>
      <c r="M1723">
        <v>17363.3</v>
      </c>
      <c r="N1723">
        <v>29.48</v>
      </c>
      <c r="O1723" t="s">
        <v>645</v>
      </c>
      <c r="P1723" s="428">
        <v>26.471</v>
      </c>
      <c r="Q1723">
        <v>12704618</v>
      </c>
      <c r="R1723" t="s">
        <v>646</v>
      </c>
      <c r="S1723">
        <v>2024413</v>
      </c>
      <c r="T1723" t="s">
        <v>1771</v>
      </c>
    </row>
    <row r="1724" spans="1:20" x14ac:dyDescent="0.25">
      <c r="A1724" t="s">
        <v>637</v>
      </c>
      <c r="B1724" t="s">
        <v>736</v>
      </c>
      <c r="C1724" t="s">
        <v>639</v>
      </c>
      <c r="D1724" t="s">
        <v>663</v>
      </c>
      <c r="E1724" t="s">
        <v>673</v>
      </c>
      <c r="F1724">
        <v>528004120002</v>
      </c>
      <c r="G1724" t="s">
        <v>642</v>
      </c>
      <c r="H1724">
        <v>583134</v>
      </c>
      <c r="I1724" t="s">
        <v>30</v>
      </c>
      <c r="J1724">
        <v>202204</v>
      </c>
      <c r="K1724">
        <v>44676</v>
      </c>
      <c r="L1724" t="s">
        <v>644</v>
      </c>
      <c r="M1724">
        <v>-99253</v>
      </c>
      <c r="N1724">
        <v>-168.51</v>
      </c>
      <c r="O1724" t="s">
        <v>645</v>
      </c>
      <c r="P1724" s="428">
        <v>-151.31100000000001</v>
      </c>
      <c r="Q1724">
        <v>12704618</v>
      </c>
      <c r="R1724" t="s">
        <v>646</v>
      </c>
      <c r="S1724">
        <v>2030902</v>
      </c>
      <c r="T1724" t="s">
        <v>1794</v>
      </c>
    </row>
    <row r="1725" spans="1:20" x14ac:dyDescent="0.25">
      <c r="A1725" t="s">
        <v>637</v>
      </c>
      <c r="B1725" t="s">
        <v>754</v>
      </c>
      <c r="C1725" t="s">
        <v>639</v>
      </c>
      <c r="D1725" t="s">
        <v>640</v>
      </c>
      <c r="E1725" t="s">
        <v>689</v>
      </c>
      <c r="F1725">
        <v>528004120002</v>
      </c>
      <c r="G1725" t="s">
        <v>642</v>
      </c>
      <c r="H1725">
        <v>583156</v>
      </c>
      <c r="I1725" t="s">
        <v>690</v>
      </c>
      <c r="J1725">
        <v>202204</v>
      </c>
      <c r="K1725">
        <v>44676</v>
      </c>
      <c r="L1725" t="s">
        <v>644</v>
      </c>
      <c r="M1725">
        <v>-614</v>
      </c>
      <c r="N1725">
        <v>-1.04</v>
      </c>
      <c r="O1725" t="s">
        <v>645</v>
      </c>
      <c r="P1725" s="428">
        <v>-0.93400000000000005</v>
      </c>
      <c r="Q1725">
        <v>12704618</v>
      </c>
      <c r="R1725" t="s">
        <v>646</v>
      </c>
      <c r="S1725">
        <v>2013061</v>
      </c>
      <c r="T1725" t="s">
        <v>1795</v>
      </c>
    </row>
    <row r="1726" spans="1:20" x14ac:dyDescent="0.25">
      <c r="A1726" t="s">
        <v>637</v>
      </c>
      <c r="B1726" t="s">
        <v>736</v>
      </c>
      <c r="C1726" t="s">
        <v>639</v>
      </c>
      <c r="D1726" t="s">
        <v>651</v>
      </c>
      <c r="E1726" t="s">
        <v>641</v>
      </c>
      <c r="F1726">
        <v>528004120001</v>
      </c>
      <c r="G1726" t="s">
        <v>705</v>
      </c>
      <c r="H1726">
        <v>583129</v>
      </c>
      <c r="I1726" t="s">
        <v>21</v>
      </c>
      <c r="J1726">
        <v>202204</v>
      </c>
      <c r="K1726">
        <v>44676</v>
      </c>
      <c r="L1726" t="s">
        <v>644</v>
      </c>
      <c r="M1726">
        <v>129000</v>
      </c>
      <c r="N1726">
        <v>219.01</v>
      </c>
      <c r="O1726" t="s">
        <v>645</v>
      </c>
      <c r="P1726" s="428">
        <v>196.65600000000001</v>
      </c>
      <c r="Q1726">
        <v>12704618</v>
      </c>
      <c r="R1726" t="s">
        <v>646</v>
      </c>
      <c r="S1726">
        <v>2034399</v>
      </c>
      <c r="T1726" t="s">
        <v>1802</v>
      </c>
    </row>
    <row r="1727" spans="1:20" x14ac:dyDescent="0.25">
      <c r="A1727" t="s">
        <v>637</v>
      </c>
      <c r="B1727" t="s">
        <v>754</v>
      </c>
      <c r="C1727" t="s">
        <v>639</v>
      </c>
      <c r="D1727" t="s">
        <v>640</v>
      </c>
      <c r="E1727" t="s">
        <v>673</v>
      </c>
      <c r="F1727">
        <v>528004120002</v>
      </c>
      <c r="G1727" t="s">
        <v>642</v>
      </c>
      <c r="H1727">
        <v>583146</v>
      </c>
      <c r="I1727" t="s">
        <v>683</v>
      </c>
      <c r="J1727">
        <v>202204</v>
      </c>
      <c r="K1727">
        <v>44676</v>
      </c>
      <c r="L1727" t="s">
        <v>644</v>
      </c>
      <c r="M1727">
        <v>-18420.75</v>
      </c>
      <c r="N1727">
        <v>-31.27</v>
      </c>
      <c r="O1727" t="s">
        <v>645</v>
      </c>
      <c r="P1727" s="428">
        <v>-28.077999999999999</v>
      </c>
      <c r="Q1727">
        <v>12704618</v>
      </c>
      <c r="R1727" t="s">
        <v>646</v>
      </c>
      <c r="S1727">
        <v>8540353</v>
      </c>
      <c r="T1727" t="s">
        <v>1803</v>
      </c>
    </row>
    <row r="1728" spans="1:20" x14ac:dyDescent="0.25">
      <c r="A1728" t="s">
        <v>637</v>
      </c>
      <c r="B1728" t="s">
        <v>736</v>
      </c>
      <c r="C1728" t="s">
        <v>639</v>
      </c>
      <c r="D1728" t="s">
        <v>651</v>
      </c>
      <c r="E1728" t="s">
        <v>667</v>
      </c>
      <c r="F1728">
        <v>528004120002</v>
      </c>
      <c r="G1728" t="s">
        <v>642</v>
      </c>
      <c r="H1728">
        <v>583149</v>
      </c>
      <c r="I1728" t="s">
        <v>680</v>
      </c>
      <c r="J1728">
        <v>202204</v>
      </c>
      <c r="K1728">
        <v>44676</v>
      </c>
      <c r="L1728" t="s">
        <v>644</v>
      </c>
      <c r="M1728">
        <v>27808.38</v>
      </c>
      <c r="N1728">
        <v>47.21</v>
      </c>
      <c r="O1728" t="s">
        <v>645</v>
      </c>
      <c r="P1728" s="428">
        <v>42.390999999999998</v>
      </c>
      <c r="Q1728">
        <v>12704618</v>
      </c>
      <c r="R1728" t="s">
        <v>646</v>
      </c>
      <c r="S1728">
        <v>8540399</v>
      </c>
      <c r="T1728" t="s">
        <v>1804</v>
      </c>
    </row>
    <row r="1729" spans="1:20" x14ac:dyDescent="0.25">
      <c r="A1729" t="s">
        <v>637</v>
      </c>
      <c r="B1729" t="s">
        <v>736</v>
      </c>
      <c r="C1729" t="s">
        <v>639</v>
      </c>
      <c r="D1729" t="s">
        <v>651</v>
      </c>
      <c r="E1729" t="s">
        <v>673</v>
      </c>
      <c r="F1729">
        <v>528004120002</v>
      </c>
      <c r="G1729" t="s">
        <v>642</v>
      </c>
      <c r="H1729">
        <v>583148</v>
      </c>
      <c r="I1729" t="s">
        <v>699</v>
      </c>
      <c r="J1729">
        <v>202204</v>
      </c>
      <c r="K1729">
        <v>44676</v>
      </c>
      <c r="L1729" t="s">
        <v>644</v>
      </c>
      <c r="M1729">
        <v>11878.04</v>
      </c>
      <c r="N1729">
        <v>20.170000000000002</v>
      </c>
      <c r="O1729" t="s">
        <v>645</v>
      </c>
      <c r="P1729" s="428">
        <v>18.111000000000001</v>
      </c>
      <c r="Q1729">
        <v>12704618</v>
      </c>
      <c r="R1729" t="s">
        <v>646</v>
      </c>
      <c r="S1729">
        <v>2030994</v>
      </c>
      <c r="T1729" t="s">
        <v>1805</v>
      </c>
    </row>
    <row r="1730" spans="1:20" x14ac:dyDescent="0.25">
      <c r="A1730" t="s">
        <v>637</v>
      </c>
      <c r="B1730" t="s">
        <v>736</v>
      </c>
      <c r="C1730" t="s">
        <v>639</v>
      </c>
      <c r="D1730" t="s">
        <v>651</v>
      </c>
      <c r="E1730" t="s">
        <v>667</v>
      </c>
      <c r="F1730">
        <v>528004120002</v>
      </c>
      <c r="G1730" t="s">
        <v>642</v>
      </c>
      <c r="H1730">
        <v>583149</v>
      </c>
      <c r="I1730" t="s">
        <v>680</v>
      </c>
      <c r="J1730">
        <v>202204</v>
      </c>
      <c r="K1730">
        <v>44676</v>
      </c>
      <c r="L1730" t="s">
        <v>644</v>
      </c>
      <c r="M1730">
        <v>-27808.38</v>
      </c>
      <c r="N1730">
        <v>-47.21</v>
      </c>
      <c r="O1730" t="s">
        <v>645</v>
      </c>
      <c r="P1730" s="428">
        <v>-42.390999999999998</v>
      </c>
      <c r="Q1730">
        <v>12704618</v>
      </c>
      <c r="R1730" t="s">
        <v>646</v>
      </c>
      <c r="S1730">
        <v>8540399</v>
      </c>
      <c r="T1730" t="s">
        <v>1771</v>
      </c>
    </row>
    <row r="1731" spans="1:20" x14ac:dyDescent="0.25">
      <c r="A1731" t="s">
        <v>637</v>
      </c>
      <c r="B1731" t="s">
        <v>736</v>
      </c>
      <c r="C1731" t="s">
        <v>639</v>
      </c>
      <c r="D1731" t="s">
        <v>651</v>
      </c>
      <c r="E1731" t="s">
        <v>667</v>
      </c>
      <c r="F1731">
        <v>528004120002</v>
      </c>
      <c r="G1731" t="s">
        <v>642</v>
      </c>
      <c r="H1731">
        <v>583149</v>
      </c>
      <c r="I1731" t="s">
        <v>680</v>
      </c>
      <c r="J1731">
        <v>202204</v>
      </c>
      <c r="K1731">
        <v>44676</v>
      </c>
      <c r="L1731" t="s">
        <v>644</v>
      </c>
      <c r="M1731">
        <v>-4837.5</v>
      </c>
      <c r="N1731">
        <v>-8.2100000000000009</v>
      </c>
      <c r="O1731" t="s">
        <v>645</v>
      </c>
      <c r="P1731" s="428">
        <v>-7.3719999999999999</v>
      </c>
      <c r="Q1731">
        <v>12704618</v>
      </c>
      <c r="R1731" t="s">
        <v>646</v>
      </c>
      <c r="S1731">
        <v>8540358</v>
      </c>
      <c r="T1731" t="s">
        <v>1771</v>
      </c>
    </row>
    <row r="1732" spans="1:20" x14ac:dyDescent="0.25">
      <c r="A1732" t="s">
        <v>637</v>
      </c>
      <c r="B1732" t="s">
        <v>754</v>
      </c>
      <c r="C1732" t="s">
        <v>639</v>
      </c>
      <c r="D1732" t="s">
        <v>695</v>
      </c>
      <c r="E1732" t="s">
        <v>704</v>
      </c>
      <c r="F1732">
        <v>528004120001</v>
      </c>
      <c r="G1732" t="s">
        <v>705</v>
      </c>
      <c r="H1732">
        <v>583128</v>
      </c>
      <c r="I1732" t="s">
        <v>20</v>
      </c>
      <c r="J1732">
        <v>202204</v>
      </c>
      <c r="K1732">
        <v>44676</v>
      </c>
      <c r="L1732" t="s">
        <v>644</v>
      </c>
      <c r="M1732">
        <v>99441</v>
      </c>
      <c r="N1732">
        <v>168.83</v>
      </c>
      <c r="O1732" t="s">
        <v>645</v>
      </c>
      <c r="P1732" s="428">
        <v>151.59800000000001</v>
      </c>
      <c r="Q1732">
        <v>12704618</v>
      </c>
      <c r="R1732" t="s">
        <v>646</v>
      </c>
      <c r="S1732">
        <v>2012170</v>
      </c>
      <c r="T1732" t="s">
        <v>1771</v>
      </c>
    </row>
    <row r="1733" spans="1:20" x14ac:dyDescent="0.25">
      <c r="A1733" t="s">
        <v>637</v>
      </c>
      <c r="B1733" t="s">
        <v>754</v>
      </c>
      <c r="C1733" t="s">
        <v>639</v>
      </c>
      <c r="D1733" t="s">
        <v>695</v>
      </c>
      <c r="E1733" t="s">
        <v>704</v>
      </c>
      <c r="F1733">
        <v>528004120001</v>
      </c>
      <c r="G1733" t="s">
        <v>705</v>
      </c>
      <c r="H1733">
        <v>583128</v>
      </c>
      <c r="I1733" t="s">
        <v>20</v>
      </c>
      <c r="J1733">
        <v>202204</v>
      </c>
      <c r="K1733">
        <v>44676</v>
      </c>
      <c r="L1733" t="s">
        <v>644</v>
      </c>
      <c r="M1733">
        <v>-99441</v>
      </c>
      <c r="N1733">
        <v>-168.83</v>
      </c>
      <c r="O1733" t="s">
        <v>645</v>
      </c>
      <c r="P1733" s="428">
        <v>-151.59800000000001</v>
      </c>
      <c r="Q1733">
        <v>12704618</v>
      </c>
      <c r="R1733" t="s">
        <v>646</v>
      </c>
      <c r="S1733">
        <v>2012170</v>
      </c>
      <c r="T1733" t="s">
        <v>1968</v>
      </c>
    </row>
    <row r="1734" spans="1:20" x14ac:dyDescent="0.25">
      <c r="A1734" t="s">
        <v>637</v>
      </c>
      <c r="B1734" t="s">
        <v>754</v>
      </c>
      <c r="C1734" t="s">
        <v>639</v>
      </c>
      <c r="D1734" t="s">
        <v>640</v>
      </c>
      <c r="E1734" t="s">
        <v>701</v>
      </c>
      <c r="F1734">
        <v>528004120002</v>
      </c>
      <c r="G1734" t="s">
        <v>642</v>
      </c>
      <c r="H1734">
        <v>583154</v>
      </c>
      <c r="I1734" t="s">
        <v>44</v>
      </c>
      <c r="J1734">
        <v>202204</v>
      </c>
      <c r="K1734">
        <v>44676</v>
      </c>
      <c r="L1734" t="s">
        <v>644</v>
      </c>
      <c r="M1734">
        <v>19052.64</v>
      </c>
      <c r="N1734">
        <v>32.35</v>
      </c>
      <c r="O1734" t="s">
        <v>645</v>
      </c>
      <c r="P1734" s="428">
        <v>29.047999999999998</v>
      </c>
      <c r="Q1734">
        <v>12704618</v>
      </c>
      <c r="R1734" t="s">
        <v>646</v>
      </c>
      <c r="S1734">
        <v>2020577</v>
      </c>
      <c r="T1734" t="s">
        <v>1806</v>
      </c>
    </row>
    <row r="1735" spans="1:20" x14ac:dyDescent="0.25">
      <c r="A1735" t="s">
        <v>637</v>
      </c>
      <c r="B1735" t="s">
        <v>754</v>
      </c>
      <c r="C1735" t="s">
        <v>639</v>
      </c>
      <c r="D1735" t="s">
        <v>640</v>
      </c>
      <c r="E1735" t="s">
        <v>686</v>
      </c>
      <c r="F1735">
        <v>528004120002</v>
      </c>
      <c r="G1735" t="s">
        <v>642</v>
      </c>
      <c r="H1735">
        <v>583153</v>
      </c>
      <c r="I1735" t="s">
        <v>722</v>
      </c>
      <c r="J1735">
        <v>202204</v>
      </c>
      <c r="K1735">
        <v>44676</v>
      </c>
      <c r="L1735" t="s">
        <v>644</v>
      </c>
      <c r="M1735">
        <v>6240.35</v>
      </c>
      <c r="N1735">
        <v>10.59</v>
      </c>
      <c r="O1735" t="s">
        <v>645</v>
      </c>
      <c r="P1735" s="428">
        <v>9.5090000000000003</v>
      </c>
      <c r="Q1735">
        <v>12704618</v>
      </c>
      <c r="R1735" t="s">
        <v>646</v>
      </c>
      <c r="S1735">
        <v>8540401</v>
      </c>
      <c r="T1735" t="s">
        <v>1807</v>
      </c>
    </row>
    <row r="1736" spans="1:20" x14ac:dyDescent="0.25">
      <c r="A1736" t="s">
        <v>637</v>
      </c>
      <c r="B1736" t="s">
        <v>754</v>
      </c>
      <c r="C1736" t="s">
        <v>639</v>
      </c>
      <c r="D1736" t="s">
        <v>640</v>
      </c>
      <c r="E1736" t="s">
        <v>678</v>
      </c>
      <c r="F1736">
        <v>528004120002</v>
      </c>
      <c r="G1736" t="s">
        <v>642</v>
      </c>
      <c r="H1736">
        <v>856782</v>
      </c>
      <c r="I1736" t="s">
        <v>477</v>
      </c>
      <c r="J1736">
        <v>202204</v>
      </c>
      <c r="K1736">
        <v>44676</v>
      </c>
      <c r="L1736" t="s">
        <v>644</v>
      </c>
      <c r="M1736">
        <v>11052.45</v>
      </c>
      <c r="N1736">
        <v>18.760000000000002</v>
      </c>
      <c r="O1736" t="s">
        <v>645</v>
      </c>
      <c r="P1736" s="428">
        <v>16.844999999999999</v>
      </c>
      <c r="Q1736">
        <v>12704618</v>
      </c>
      <c r="R1736" t="s">
        <v>646</v>
      </c>
      <c r="S1736">
        <v>2017279</v>
      </c>
      <c r="T1736" t="s">
        <v>1808</v>
      </c>
    </row>
    <row r="1737" spans="1:20" x14ac:dyDescent="0.25">
      <c r="A1737" t="s">
        <v>637</v>
      </c>
      <c r="B1737" t="s">
        <v>754</v>
      </c>
      <c r="C1737" t="s">
        <v>639</v>
      </c>
      <c r="D1737" t="s">
        <v>640</v>
      </c>
      <c r="E1737" t="s">
        <v>673</v>
      </c>
      <c r="F1737">
        <v>528004120002</v>
      </c>
      <c r="G1737" t="s">
        <v>642</v>
      </c>
      <c r="H1737">
        <v>583148</v>
      </c>
      <c r="I1737" t="s">
        <v>699</v>
      </c>
      <c r="J1737">
        <v>202204</v>
      </c>
      <c r="K1737">
        <v>44676</v>
      </c>
      <c r="L1737" t="s">
        <v>644</v>
      </c>
      <c r="M1737">
        <v>5835.53</v>
      </c>
      <c r="N1737">
        <v>9.91</v>
      </c>
      <c r="O1737" t="s">
        <v>645</v>
      </c>
      <c r="P1737" s="428">
        <v>8.8989999999999991</v>
      </c>
      <c r="Q1737">
        <v>12704618</v>
      </c>
      <c r="R1737" t="s">
        <v>646</v>
      </c>
      <c r="S1737">
        <v>2013058</v>
      </c>
      <c r="T1737" t="s">
        <v>1809</v>
      </c>
    </row>
    <row r="1738" spans="1:20" x14ac:dyDescent="0.25">
      <c r="A1738" t="s">
        <v>637</v>
      </c>
      <c r="B1738" t="s">
        <v>736</v>
      </c>
      <c r="C1738" t="s">
        <v>639</v>
      </c>
      <c r="D1738" t="s">
        <v>663</v>
      </c>
      <c r="E1738" t="s">
        <v>673</v>
      </c>
      <c r="F1738">
        <v>528004120002</v>
      </c>
      <c r="G1738" t="s">
        <v>642</v>
      </c>
      <c r="H1738">
        <v>583134</v>
      </c>
      <c r="I1738" t="s">
        <v>30</v>
      </c>
      <c r="J1738">
        <v>202204</v>
      </c>
      <c r="K1738">
        <v>44676</v>
      </c>
      <c r="L1738" t="s">
        <v>644</v>
      </c>
      <c r="M1738">
        <v>99253</v>
      </c>
      <c r="N1738">
        <v>168.51</v>
      </c>
      <c r="O1738" t="s">
        <v>645</v>
      </c>
      <c r="P1738" s="428">
        <v>151.31100000000001</v>
      </c>
      <c r="Q1738">
        <v>12704618</v>
      </c>
      <c r="R1738" t="s">
        <v>646</v>
      </c>
      <c r="S1738">
        <v>2030902</v>
      </c>
      <c r="T1738" t="s">
        <v>1810</v>
      </c>
    </row>
    <row r="1739" spans="1:20" x14ac:dyDescent="0.25">
      <c r="A1739" t="s">
        <v>637</v>
      </c>
      <c r="B1739" t="s">
        <v>754</v>
      </c>
      <c r="C1739" t="s">
        <v>639</v>
      </c>
      <c r="D1739" t="s">
        <v>640</v>
      </c>
      <c r="E1739" t="s">
        <v>701</v>
      </c>
      <c r="F1739">
        <v>528004120002</v>
      </c>
      <c r="G1739" t="s">
        <v>642</v>
      </c>
      <c r="H1739">
        <v>583154</v>
      </c>
      <c r="I1739" t="s">
        <v>44</v>
      </c>
      <c r="J1739">
        <v>202204</v>
      </c>
      <c r="K1739">
        <v>44676</v>
      </c>
      <c r="L1739" t="s">
        <v>644</v>
      </c>
      <c r="M1739">
        <v>19052.64</v>
      </c>
      <c r="N1739">
        <v>32.35</v>
      </c>
      <c r="O1739" t="s">
        <v>645</v>
      </c>
      <c r="P1739" s="428">
        <v>29.047999999999998</v>
      </c>
      <c r="Q1739">
        <v>12704618</v>
      </c>
      <c r="R1739" t="s">
        <v>646</v>
      </c>
      <c r="S1739">
        <v>2020577</v>
      </c>
      <c r="T1739" t="s">
        <v>1771</v>
      </c>
    </row>
    <row r="1740" spans="1:20" x14ac:dyDescent="0.25">
      <c r="A1740" t="s">
        <v>637</v>
      </c>
      <c r="B1740" t="s">
        <v>736</v>
      </c>
      <c r="C1740" t="s">
        <v>639</v>
      </c>
      <c r="D1740" t="s">
        <v>651</v>
      </c>
      <c r="E1740" t="s">
        <v>641</v>
      </c>
      <c r="F1740">
        <v>528004120002</v>
      </c>
      <c r="G1740" t="s">
        <v>642</v>
      </c>
      <c r="H1740">
        <v>583138</v>
      </c>
      <c r="I1740" t="s">
        <v>34</v>
      </c>
      <c r="J1740">
        <v>202204</v>
      </c>
      <c r="K1740">
        <v>44676</v>
      </c>
      <c r="L1740" t="s">
        <v>644</v>
      </c>
      <c r="M1740">
        <v>129000</v>
      </c>
      <c r="N1740">
        <v>219.01</v>
      </c>
      <c r="O1740" t="s">
        <v>645</v>
      </c>
      <c r="P1740" s="428">
        <v>196.65600000000001</v>
      </c>
      <c r="Q1740">
        <v>12704618</v>
      </c>
      <c r="R1740" t="s">
        <v>646</v>
      </c>
      <c r="S1740">
        <v>2024193</v>
      </c>
      <c r="T1740" t="s">
        <v>1797</v>
      </c>
    </row>
    <row r="1741" spans="1:20" x14ac:dyDescent="0.25">
      <c r="A1741" t="s">
        <v>637</v>
      </c>
      <c r="B1741" t="s">
        <v>736</v>
      </c>
      <c r="C1741" t="s">
        <v>639</v>
      </c>
      <c r="D1741" t="s">
        <v>651</v>
      </c>
      <c r="E1741" t="s">
        <v>641</v>
      </c>
      <c r="F1741">
        <v>528004120002</v>
      </c>
      <c r="G1741" t="s">
        <v>642</v>
      </c>
      <c r="H1741">
        <v>583139</v>
      </c>
      <c r="I1741" t="s">
        <v>35</v>
      </c>
      <c r="J1741">
        <v>202204</v>
      </c>
      <c r="K1741">
        <v>44676</v>
      </c>
      <c r="L1741" t="s">
        <v>644</v>
      </c>
      <c r="M1741">
        <v>26228.92</v>
      </c>
      <c r="N1741">
        <v>44.53</v>
      </c>
      <c r="O1741" t="s">
        <v>645</v>
      </c>
      <c r="P1741" s="428">
        <v>39.984999999999999</v>
      </c>
      <c r="Q1741">
        <v>12704618</v>
      </c>
      <c r="R1741" t="s">
        <v>646</v>
      </c>
      <c r="S1741">
        <v>8540222</v>
      </c>
      <c r="T1741" t="s">
        <v>1798</v>
      </c>
    </row>
    <row r="1742" spans="1:20" x14ac:dyDescent="0.25">
      <c r="A1742" t="s">
        <v>637</v>
      </c>
      <c r="B1742" t="s">
        <v>754</v>
      </c>
      <c r="C1742" t="s">
        <v>639</v>
      </c>
      <c r="D1742" t="s">
        <v>640</v>
      </c>
      <c r="E1742" t="s">
        <v>673</v>
      </c>
      <c r="F1742">
        <v>528004120002</v>
      </c>
      <c r="G1742" t="s">
        <v>642</v>
      </c>
      <c r="H1742">
        <v>583148</v>
      </c>
      <c r="I1742" t="s">
        <v>699</v>
      </c>
      <c r="J1742">
        <v>202204</v>
      </c>
      <c r="K1742">
        <v>44676</v>
      </c>
      <c r="L1742" t="s">
        <v>644</v>
      </c>
      <c r="M1742">
        <v>10213.06</v>
      </c>
      <c r="N1742">
        <v>17.34</v>
      </c>
      <c r="O1742" t="s">
        <v>645</v>
      </c>
      <c r="P1742" s="428">
        <v>15.57</v>
      </c>
      <c r="Q1742">
        <v>12704618</v>
      </c>
      <c r="R1742" t="s">
        <v>646</v>
      </c>
      <c r="S1742">
        <v>8540206</v>
      </c>
      <c r="T1742" t="s">
        <v>1799</v>
      </c>
    </row>
    <row r="1743" spans="1:20" x14ac:dyDescent="0.25">
      <c r="A1743" t="s">
        <v>637</v>
      </c>
      <c r="B1743" t="s">
        <v>736</v>
      </c>
      <c r="C1743" t="s">
        <v>639</v>
      </c>
      <c r="D1743" t="s">
        <v>695</v>
      </c>
      <c r="E1743" t="s">
        <v>673</v>
      </c>
      <c r="F1743">
        <v>528004120002</v>
      </c>
      <c r="G1743" t="s">
        <v>642</v>
      </c>
      <c r="H1743">
        <v>583133</v>
      </c>
      <c r="I1743" t="s">
        <v>29</v>
      </c>
      <c r="J1743">
        <v>202204</v>
      </c>
      <c r="K1743">
        <v>44676</v>
      </c>
      <c r="L1743" t="s">
        <v>644</v>
      </c>
      <c r="M1743">
        <v>41035.99</v>
      </c>
      <c r="N1743">
        <v>69.67</v>
      </c>
      <c r="O1743" t="s">
        <v>645</v>
      </c>
      <c r="P1743" s="428">
        <v>62.558999999999997</v>
      </c>
      <c r="Q1743">
        <v>12704618</v>
      </c>
      <c r="R1743" t="s">
        <v>646</v>
      </c>
      <c r="S1743">
        <v>2024413</v>
      </c>
      <c r="T1743" t="s">
        <v>1800</v>
      </c>
    </row>
    <row r="1744" spans="1:20" x14ac:dyDescent="0.25">
      <c r="A1744" t="s">
        <v>637</v>
      </c>
      <c r="B1744" t="s">
        <v>736</v>
      </c>
      <c r="C1744" t="s">
        <v>639</v>
      </c>
      <c r="D1744" t="s">
        <v>651</v>
      </c>
      <c r="E1744" t="s">
        <v>641</v>
      </c>
      <c r="F1744">
        <v>528004120002</v>
      </c>
      <c r="G1744" t="s">
        <v>642</v>
      </c>
      <c r="H1744">
        <v>583135</v>
      </c>
      <c r="I1744" t="s">
        <v>31</v>
      </c>
      <c r="J1744">
        <v>202204</v>
      </c>
      <c r="K1744">
        <v>44676</v>
      </c>
      <c r="L1744" t="s">
        <v>644</v>
      </c>
      <c r="M1744">
        <v>129000</v>
      </c>
      <c r="N1744">
        <v>219.01</v>
      </c>
      <c r="O1744" t="s">
        <v>645</v>
      </c>
      <c r="P1744" s="428">
        <v>196.65600000000001</v>
      </c>
      <c r="Q1744">
        <v>12704618</v>
      </c>
      <c r="R1744" t="s">
        <v>646</v>
      </c>
      <c r="S1744">
        <v>2023596</v>
      </c>
      <c r="T1744" t="s">
        <v>1801</v>
      </c>
    </row>
    <row r="1745" spans="1:20" x14ac:dyDescent="0.25">
      <c r="A1745" t="s">
        <v>637</v>
      </c>
      <c r="B1745" t="s">
        <v>736</v>
      </c>
      <c r="C1745" t="s">
        <v>639</v>
      </c>
      <c r="D1745" t="s">
        <v>651</v>
      </c>
      <c r="E1745" t="s">
        <v>641</v>
      </c>
      <c r="F1745">
        <v>528004120002</v>
      </c>
      <c r="G1745" t="s">
        <v>642</v>
      </c>
      <c r="H1745">
        <v>583136</v>
      </c>
      <c r="I1745" t="s">
        <v>32</v>
      </c>
      <c r="J1745">
        <v>202204</v>
      </c>
      <c r="K1745">
        <v>44676</v>
      </c>
      <c r="L1745" t="s">
        <v>644</v>
      </c>
      <c r="M1745">
        <v>97103</v>
      </c>
      <c r="N1745">
        <v>164.86</v>
      </c>
      <c r="O1745" t="s">
        <v>645</v>
      </c>
      <c r="P1745" s="428">
        <v>148.03299999999999</v>
      </c>
      <c r="Q1745">
        <v>12704618</v>
      </c>
      <c r="R1745" t="s">
        <v>646</v>
      </c>
      <c r="S1745">
        <v>2035753</v>
      </c>
      <c r="T1745" t="s">
        <v>1792</v>
      </c>
    </row>
    <row r="1746" spans="1:20" x14ac:dyDescent="0.25">
      <c r="A1746" t="s">
        <v>637</v>
      </c>
      <c r="B1746" t="s">
        <v>736</v>
      </c>
      <c r="C1746" t="s">
        <v>639</v>
      </c>
      <c r="D1746" t="s">
        <v>651</v>
      </c>
      <c r="E1746" t="s">
        <v>673</v>
      </c>
      <c r="F1746">
        <v>528004120002</v>
      </c>
      <c r="G1746" t="s">
        <v>642</v>
      </c>
      <c r="H1746">
        <v>583148</v>
      </c>
      <c r="I1746" t="s">
        <v>699</v>
      </c>
      <c r="J1746">
        <v>202204</v>
      </c>
      <c r="K1746">
        <v>44676</v>
      </c>
      <c r="L1746" t="s">
        <v>644</v>
      </c>
      <c r="M1746">
        <v>14030.21</v>
      </c>
      <c r="N1746">
        <v>23.82</v>
      </c>
      <c r="O1746" t="s">
        <v>645</v>
      </c>
      <c r="P1746" s="428">
        <v>21.388999999999999</v>
      </c>
      <c r="Q1746">
        <v>12704618</v>
      </c>
      <c r="R1746" t="s">
        <v>646</v>
      </c>
      <c r="S1746">
        <v>8540386</v>
      </c>
      <c r="T1746" t="s">
        <v>1790</v>
      </c>
    </row>
    <row r="1747" spans="1:20" x14ac:dyDescent="0.25">
      <c r="A1747" t="s">
        <v>637</v>
      </c>
      <c r="B1747" t="s">
        <v>736</v>
      </c>
      <c r="C1747" t="s">
        <v>639</v>
      </c>
      <c r="D1747" t="s">
        <v>651</v>
      </c>
      <c r="E1747" t="s">
        <v>667</v>
      </c>
      <c r="F1747">
        <v>528004120002</v>
      </c>
      <c r="G1747" t="s">
        <v>642</v>
      </c>
      <c r="H1747">
        <v>583149</v>
      </c>
      <c r="I1747" t="s">
        <v>680</v>
      </c>
      <c r="J1747">
        <v>202204</v>
      </c>
      <c r="K1747">
        <v>44676</v>
      </c>
      <c r="L1747" t="s">
        <v>644</v>
      </c>
      <c r="M1747">
        <v>8929.01</v>
      </c>
      <c r="N1747">
        <v>15.16</v>
      </c>
      <c r="O1747" t="s">
        <v>645</v>
      </c>
      <c r="P1747" s="428">
        <v>13.613</v>
      </c>
      <c r="Q1747">
        <v>12704618</v>
      </c>
      <c r="R1747" t="s">
        <v>646</v>
      </c>
      <c r="S1747">
        <v>2036440</v>
      </c>
      <c r="T1747" t="s">
        <v>1791</v>
      </c>
    </row>
    <row r="1748" spans="1:20" x14ac:dyDescent="0.25">
      <c r="A1748" t="s">
        <v>637</v>
      </c>
      <c r="B1748" t="s">
        <v>754</v>
      </c>
      <c r="C1748" t="s">
        <v>639</v>
      </c>
      <c r="D1748" t="s">
        <v>640</v>
      </c>
      <c r="E1748" t="s">
        <v>678</v>
      </c>
      <c r="F1748">
        <v>528004120002</v>
      </c>
      <c r="G1748" t="s">
        <v>642</v>
      </c>
      <c r="H1748">
        <v>856782</v>
      </c>
      <c r="I1748" t="s">
        <v>477</v>
      </c>
      <c r="J1748">
        <v>202204</v>
      </c>
      <c r="K1748">
        <v>44676</v>
      </c>
      <c r="L1748" t="s">
        <v>644</v>
      </c>
      <c r="M1748">
        <v>-11052.45</v>
      </c>
      <c r="N1748">
        <v>-18.760000000000002</v>
      </c>
      <c r="O1748" t="s">
        <v>645</v>
      </c>
      <c r="P1748" s="428">
        <v>-16.844999999999999</v>
      </c>
      <c r="Q1748">
        <v>12704618</v>
      </c>
      <c r="R1748" t="s">
        <v>646</v>
      </c>
      <c r="S1748">
        <v>2017279</v>
      </c>
      <c r="T1748" t="s">
        <v>1771</v>
      </c>
    </row>
    <row r="1749" spans="1:20" x14ac:dyDescent="0.25">
      <c r="A1749" t="s">
        <v>637</v>
      </c>
      <c r="B1749" t="s">
        <v>754</v>
      </c>
      <c r="C1749" t="s">
        <v>639</v>
      </c>
      <c r="D1749" t="s">
        <v>651</v>
      </c>
      <c r="E1749" t="s">
        <v>641</v>
      </c>
      <c r="F1749">
        <v>528004120001</v>
      </c>
      <c r="G1749" t="s">
        <v>705</v>
      </c>
      <c r="H1749">
        <v>583129</v>
      </c>
      <c r="I1749" t="s">
        <v>21</v>
      </c>
      <c r="J1749">
        <v>202204</v>
      </c>
      <c r="K1749">
        <v>44676</v>
      </c>
      <c r="L1749" t="s">
        <v>644</v>
      </c>
      <c r="M1749">
        <v>-170988</v>
      </c>
      <c r="N1749">
        <v>-290.3</v>
      </c>
      <c r="O1749" t="s">
        <v>645</v>
      </c>
      <c r="P1749" s="428">
        <v>-260.67</v>
      </c>
      <c r="Q1749">
        <v>12704618</v>
      </c>
      <c r="R1749" t="s">
        <v>646</v>
      </c>
      <c r="S1749">
        <v>2034399</v>
      </c>
      <c r="T1749" t="s">
        <v>1970</v>
      </c>
    </row>
    <row r="1750" spans="1:20" x14ac:dyDescent="0.25">
      <c r="A1750" t="s">
        <v>637</v>
      </c>
      <c r="B1750" t="s">
        <v>754</v>
      </c>
      <c r="C1750" t="s">
        <v>639</v>
      </c>
      <c r="D1750" t="s">
        <v>640</v>
      </c>
      <c r="E1750" t="s">
        <v>673</v>
      </c>
      <c r="F1750">
        <v>528004120002</v>
      </c>
      <c r="G1750" t="s">
        <v>642</v>
      </c>
      <c r="H1750">
        <v>583148</v>
      </c>
      <c r="I1750" t="s">
        <v>699</v>
      </c>
      <c r="J1750">
        <v>202204</v>
      </c>
      <c r="K1750">
        <v>44676</v>
      </c>
      <c r="L1750" t="s">
        <v>644</v>
      </c>
      <c r="M1750">
        <v>-46230.36</v>
      </c>
      <c r="N1750">
        <v>-78.489999999999995</v>
      </c>
      <c r="O1750" t="s">
        <v>645</v>
      </c>
      <c r="P1750" s="428">
        <v>-70.478999999999999</v>
      </c>
      <c r="Q1750">
        <v>12704618</v>
      </c>
      <c r="R1750" t="s">
        <v>646</v>
      </c>
      <c r="S1750">
        <v>2029740</v>
      </c>
      <c r="T1750" t="s">
        <v>1771</v>
      </c>
    </row>
    <row r="1751" spans="1:20" x14ac:dyDescent="0.25">
      <c r="A1751" t="s">
        <v>637</v>
      </c>
      <c r="B1751" t="s">
        <v>736</v>
      </c>
      <c r="C1751" t="s">
        <v>639</v>
      </c>
      <c r="D1751" t="s">
        <v>651</v>
      </c>
      <c r="E1751" t="s">
        <v>673</v>
      </c>
      <c r="F1751">
        <v>528004120002</v>
      </c>
      <c r="G1751" t="s">
        <v>642</v>
      </c>
      <c r="H1751">
        <v>583148</v>
      </c>
      <c r="I1751" t="s">
        <v>699</v>
      </c>
      <c r="J1751">
        <v>202204</v>
      </c>
      <c r="K1751">
        <v>44676</v>
      </c>
      <c r="L1751" t="s">
        <v>644</v>
      </c>
      <c r="M1751">
        <v>-14030.21</v>
      </c>
      <c r="N1751">
        <v>-23.82</v>
      </c>
      <c r="O1751" t="s">
        <v>645</v>
      </c>
      <c r="P1751" s="428">
        <v>-21.388999999999999</v>
      </c>
      <c r="Q1751">
        <v>12704618</v>
      </c>
      <c r="R1751" t="s">
        <v>646</v>
      </c>
      <c r="S1751">
        <v>8540386</v>
      </c>
      <c r="T1751" t="s">
        <v>1812</v>
      </c>
    </row>
    <row r="1752" spans="1:20" x14ac:dyDescent="0.25">
      <c r="A1752" t="s">
        <v>637</v>
      </c>
      <c r="B1752" t="s">
        <v>754</v>
      </c>
      <c r="C1752" t="s">
        <v>639</v>
      </c>
      <c r="D1752" t="s">
        <v>718</v>
      </c>
      <c r="E1752" t="s">
        <v>704</v>
      </c>
      <c r="F1752">
        <v>528004120001</v>
      </c>
      <c r="G1752" t="s">
        <v>705</v>
      </c>
      <c r="H1752">
        <v>583128</v>
      </c>
      <c r="I1752" t="s">
        <v>20</v>
      </c>
      <c r="J1752">
        <v>202204</v>
      </c>
      <c r="K1752">
        <v>44676</v>
      </c>
      <c r="L1752" t="s">
        <v>644</v>
      </c>
      <c r="M1752">
        <v>107782</v>
      </c>
      <c r="N1752">
        <v>182.99</v>
      </c>
      <c r="O1752" t="s">
        <v>645</v>
      </c>
      <c r="P1752" s="428">
        <v>164.31299999999999</v>
      </c>
      <c r="Q1752">
        <v>12704618</v>
      </c>
      <c r="R1752" t="s">
        <v>646</v>
      </c>
      <c r="S1752">
        <v>2031020</v>
      </c>
      <c r="T1752" t="s">
        <v>1813</v>
      </c>
    </row>
    <row r="1753" spans="1:20" x14ac:dyDescent="0.25">
      <c r="A1753" t="s">
        <v>637</v>
      </c>
      <c r="B1753" t="s">
        <v>754</v>
      </c>
      <c r="C1753" t="s">
        <v>639</v>
      </c>
      <c r="D1753" t="s">
        <v>651</v>
      </c>
      <c r="E1753" t="s">
        <v>704</v>
      </c>
      <c r="F1753">
        <v>528004120001</v>
      </c>
      <c r="G1753" t="s">
        <v>705</v>
      </c>
      <c r="H1753">
        <v>583127</v>
      </c>
      <c r="I1753" t="s">
        <v>17</v>
      </c>
      <c r="J1753">
        <v>202204</v>
      </c>
      <c r="K1753">
        <v>44676</v>
      </c>
      <c r="L1753" t="s">
        <v>644</v>
      </c>
      <c r="M1753">
        <v>-213255</v>
      </c>
      <c r="N1753">
        <v>-362.06</v>
      </c>
      <c r="O1753" t="s">
        <v>645</v>
      </c>
      <c r="P1753" s="428">
        <v>-325.10500000000002</v>
      </c>
      <c r="Q1753">
        <v>12704618</v>
      </c>
      <c r="R1753" t="s">
        <v>646</v>
      </c>
      <c r="S1753">
        <v>2019466</v>
      </c>
      <c r="T1753" t="s">
        <v>1771</v>
      </c>
    </row>
    <row r="1754" spans="1:20" x14ac:dyDescent="0.25">
      <c r="A1754" t="s">
        <v>637</v>
      </c>
      <c r="B1754" t="s">
        <v>754</v>
      </c>
      <c r="C1754" t="s">
        <v>639</v>
      </c>
      <c r="D1754" t="s">
        <v>640</v>
      </c>
      <c r="E1754" t="s">
        <v>673</v>
      </c>
      <c r="F1754">
        <v>528004120002</v>
      </c>
      <c r="G1754" t="s">
        <v>642</v>
      </c>
      <c r="H1754">
        <v>583148</v>
      </c>
      <c r="I1754" t="s">
        <v>699</v>
      </c>
      <c r="J1754">
        <v>202204</v>
      </c>
      <c r="K1754">
        <v>44676</v>
      </c>
      <c r="L1754" t="s">
        <v>644</v>
      </c>
      <c r="M1754">
        <v>-9258.0400000000009</v>
      </c>
      <c r="N1754">
        <v>-15.72</v>
      </c>
      <c r="O1754" t="s">
        <v>645</v>
      </c>
      <c r="P1754" s="428">
        <v>-14.115</v>
      </c>
      <c r="Q1754">
        <v>12704618</v>
      </c>
      <c r="R1754" t="s">
        <v>646</v>
      </c>
      <c r="S1754">
        <v>2012905</v>
      </c>
      <c r="T1754" t="s">
        <v>1796</v>
      </c>
    </row>
    <row r="1755" spans="1:20" x14ac:dyDescent="0.25">
      <c r="A1755" t="s">
        <v>637</v>
      </c>
      <c r="B1755" t="s">
        <v>736</v>
      </c>
      <c r="C1755" t="s">
        <v>639</v>
      </c>
      <c r="D1755" t="s">
        <v>651</v>
      </c>
      <c r="E1755" t="s">
        <v>641</v>
      </c>
      <c r="F1755">
        <v>528004120002</v>
      </c>
      <c r="G1755" t="s">
        <v>642</v>
      </c>
      <c r="H1755">
        <v>583139</v>
      </c>
      <c r="I1755" t="s">
        <v>35</v>
      </c>
      <c r="J1755">
        <v>202204</v>
      </c>
      <c r="K1755">
        <v>44676</v>
      </c>
      <c r="L1755" t="s">
        <v>644</v>
      </c>
      <c r="M1755">
        <v>26228.92</v>
      </c>
      <c r="N1755">
        <v>44.53</v>
      </c>
      <c r="O1755" t="s">
        <v>645</v>
      </c>
      <c r="P1755" s="428">
        <v>39.984999999999999</v>
      </c>
      <c r="Q1755">
        <v>12704618</v>
      </c>
      <c r="R1755" t="s">
        <v>646</v>
      </c>
      <c r="S1755">
        <v>8540222</v>
      </c>
      <c r="T1755" t="s">
        <v>1771</v>
      </c>
    </row>
    <row r="1756" spans="1:20" x14ac:dyDescent="0.25">
      <c r="A1756" t="s">
        <v>637</v>
      </c>
      <c r="B1756" t="s">
        <v>754</v>
      </c>
      <c r="C1756" t="s">
        <v>639</v>
      </c>
      <c r="D1756" t="s">
        <v>651</v>
      </c>
      <c r="E1756" t="s">
        <v>704</v>
      </c>
      <c r="F1756">
        <v>528004120001</v>
      </c>
      <c r="G1756" t="s">
        <v>705</v>
      </c>
      <c r="H1756">
        <v>583127</v>
      </c>
      <c r="I1756" t="s">
        <v>17</v>
      </c>
      <c r="J1756">
        <v>202204</v>
      </c>
      <c r="K1756">
        <v>44676</v>
      </c>
      <c r="L1756" t="s">
        <v>644</v>
      </c>
      <c r="M1756">
        <v>213255</v>
      </c>
      <c r="N1756">
        <v>362.06</v>
      </c>
      <c r="O1756" t="s">
        <v>645</v>
      </c>
      <c r="P1756" s="428">
        <v>325.10500000000002</v>
      </c>
      <c r="Q1756">
        <v>12704618</v>
      </c>
      <c r="R1756" t="s">
        <v>646</v>
      </c>
      <c r="S1756">
        <v>2019466</v>
      </c>
      <c r="T1756" t="s">
        <v>1771</v>
      </c>
    </row>
    <row r="1757" spans="1:20" x14ac:dyDescent="0.25">
      <c r="A1757" t="s">
        <v>637</v>
      </c>
      <c r="B1757" t="s">
        <v>736</v>
      </c>
      <c r="C1757" t="s">
        <v>639</v>
      </c>
      <c r="D1757" t="s">
        <v>663</v>
      </c>
      <c r="E1757" t="s">
        <v>704</v>
      </c>
      <c r="F1757">
        <v>528004120002</v>
      </c>
      <c r="G1757" t="s">
        <v>642</v>
      </c>
      <c r="H1757">
        <v>583137</v>
      </c>
      <c r="I1757" t="s">
        <v>33</v>
      </c>
      <c r="J1757">
        <v>202204</v>
      </c>
      <c r="K1757">
        <v>44676</v>
      </c>
      <c r="L1757" t="s">
        <v>644</v>
      </c>
      <c r="M1757">
        <v>129000</v>
      </c>
      <c r="N1757">
        <v>219.01</v>
      </c>
      <c r="O1757" t="s">
        <v>645</v>
      </c>
      <c r="P1757" s="428">
        <v>196.65600000000001</v>
      </c>
      <c r="Q1757">
        <v>12704618</v>
      </c>
      <c r="R1757" t="s">
        <v>646</v>
      </c>
      <c r="S1757">
        <v>2038727</v>
      </c>
      <c r="T1757" t="s">
        <v>1814</v>
      </c>
    </row>
    <row r="1758" spans="1:20" x14ac:dyDescent="0.25">
      <c r="A1758" t="s">
        <v>637</v>
      </c>
      <c r="B1758" t="s">
        <v>754</v>
      </c>
      <c r="C1758" t="s">
        <v>639</v>
      </c>
      <c r="D1758" t="s">
        <v>640</v>
      </c>
      <c r="E1758" t="s">
        <v>673</v>
      </c>
      <c r="F1758">
        <v>528004120002</v>
      </c>
      <c r="G1758" t="s">
        <v>642</v>
      </c>
      <c r="H1758">
        <v>583148</v>
      </c>
      <c r="I1758" t="s">
        <v>699</v>
      </c>
      <c r="J1758">
        <v>202204</v>
      </c>
      <c r="K1758">
        <v>44676</v>
      </c>
      <c r="L1758" t="s">
        <v>644</v>
      </c>
      <c r="M1758">
        <v>10213.06</v>
      </c>
      <c r="N1758">
        <v>17.34</v>
      </c>
      <c r="O1758" t="s">
        <v>645</v>
      </c>
      <c r="P1758" s="428">
        <v>15.57</v>
      </c>
      <c r="Q1758">
        <v>12704618</v>
      </c>
      <c r="R1758" t="s">
        <v>646</v>
      </c>
      <c r="S1758">
        <v>8540206</v>
      </c>
      <c r="T1758" t="s">
        <v>1799</v>
      </c>
    </row>
    <row r="1759" spans="1:20" x14ac:dyDescent="0.25">
      <c r="A1759" t="s">
        <v>637</v>
      </c>
      <c r="B1759" t="s">
        <v>736</v>
      </c>
      <c r="C1759" t="s">
        <v>639</v>
      </c>
      <c r="D1759" t="s">
        <v>651</v>
      </c>
      <c r="E1759" t="s">
        <v>641</v>
      </c>
      <c r="F1759">
        <v>528004120002</v>
      </c>
      <c r="G1759" t="s">
        <v>642</v>
      </c>
      <c r="H1759">
        <v>583138</v>
      </c>
      <c r="I1759" t="s">
        <v>34</v>
      </c>
      <c r="J1759">
        <v>202204</v>
      </c>
      <c r="K1759">
        <v>44676</v>
      </c>
      <c r="L1759" t="s">
        <v>644</v>
      </c>
      <c r="M1759">
        <v>-129000</v>
      </c>
      <c r="N1759">
        <v>-219.01</v>
      </c>
      <c r="O1759" t="s">
        <v>645</v>
      </c>
      <c r="P1759" s="428">
        <v>-196.65600000000001</v>
      </c>
      <c r="Q1759">
        <v>12704618</v>
      </c>
      <c r="R1759" t="s">
        <v>646</v>
      </c>
      <c r="S1759">
        <v>2024193</v>
      </c>
      <c r="T1759" t="s">
        <v>1771</v>
      </c>
    </row>
    <row r="1760" spans="1:20" x14ac:dyDescent="0.25">
      <c r="A1760" t="s">
        <v>637</v>
      </c>
      <c r="B1760" t="s">
        <v>736</v>
      </c>
      <c r="C1760" t="s">
        <v>639</v>
      </c>
      <c r="D1760" t="s">
        <v>651</v>
      </c>
      <c r="E1760" t="s">
        <v>673</v>
      </c>
      <c r="F1760">
        <v>528004120002</v>
      </c>
      <c r="G1760" t="s">
        <v>642</v>
      </c>
      <c r="H1760">
        <v>583148</v>
      </c>
      <c r="I1760" t="s">
        <v>699</v>
      </c>
      <c r="J1760">
        <v>202204</v>
      </c>
      <c r="K1760">
        <v>44676</v>
      </c>
      <c r="L1760" t="s">
        <v>644</v>
      </c>
      <c r="M1760">
        <v>-10019.23</v>
      </c>
      <c r="N1760">
        <v>-17.010000000000002</v>
      </c>
      <c r="O1760" t="s">
        <v>645</v>
      </c>
      <c r="P1760" s="428">
        <v>-15.273999999999999</v>
      </c>
      <c r="Q1760">
        <v>12704618</v>
      </c>
      <c r="R1760" t="s">
        <v>646</v>
      </c>
      <c r="S1760">
        <v>2027008</v>
      </c>
      <c r="T1760" t="s">
        <v>1771</v>
      </c>
    </row>
    <row r="1761" spans="1:20" x14ac:dyDescent="0.25">
      <c r="A1761" t="s">
        <v>637</v>
      </c>
      <c r="B1761" t="s">
        <v>736</v>
      </c>
      <c r="C1761" t="s">
        <v>639</v>
      </c>
      <c r="D1761" t="s">
        <v>651</v>
      </c>
      <c r="E1761" t="s">
        <v>667</v>
      </c>
      <c r="F1761">
        <v>528004120002</v>
      </c>
      <c r="G1761" t="s">
        <v>642</v>
      </c>
      <c r="H1761">
        <v>583149</v>
      </c>
      <c r="I1761" t="s">
        <v>680</v>
      </c>
      <c r="J1761">
        <v>202204</v>
      </c>
      <c r="K1761">
        <v>44676</v>
      </c>
      <c r="L1761" t="s">
        <v>644</v>
      </c>
      <c r="M1761">
        <v>27808.38</v>
      </c>
      <c r="N1761">
        <v>47.21</v>
      </c>
      <c r="O1761" t="s">
        <v>645</v>
      </c>
      <c r="P1761" s="428">
        <v>42.390999999999998</v>
      </c>
      <c r="Q1761">
        <v>12704618</v>
      </c>
      <c r="R1761" t="s">
        <v>646</v>
      </c>
      <c r="S1761">
        <v>8540399</v>
      </c>
      <c r="T1761" t="s">
        <v>1771</v>
      </c>
    </row>
    <row r="1762" spans="1:20" x14ac:dyDescent="0.25">
      <c r="A1762" t="s">
        <v>637</v>
      </c>
      <c r="B1762" t="s">
        <v>754</v>
      </c>
      <c r="C1762" t="s">
        <v>639</v>
      </c>
      <c r="D1762" t="s">
        <v>640</v>
      </c>
      <c r="E1762" t="s">
        <v>673</v>
      </c>
      <c r="F1762">
        <v>528004120002</v>
      </c>
      <c r="G1762" t="s">
        <v>642</v>
      </c>
      <c r="H1762">
        <v>583146</v>
      </c>
      <c r="I1762" t="s">
        <v>683</v>
      </c>
      <c r="J1762">
        <v>202204</v>
      </c>
      <c r="K1762">
        <v>44676</v>
      </c>
      <c r="L1762" t="s">
        <v>644</v>
      </c>
      <c r="M1762">
        <v>18420.75</v>
      </c>
      <c r="N1762">
        <v>31.27</v>
      </c>
      <c r="O1762" t="s">
        <v>645</v>
      </c>
      <c r="P1762" s="428">
        <v>28.077999999999999</v>
      </c>
      <c r="Q1762">
        <v>12704618</v>
      </c>
      <c r="R1762" t="s">
        <v>646</v>
      </c>
      <c r="S1762">
        <v>8540353</v>
      </c>
      <c r="T1762" t="s">
        <v>1938</v>
      </c>
    </row>
    <row r="1763" spans="1:20" x14ac:dyDescent="0.25">
      <c r="A1763" t="s">
        <v>637</v>
      </c>
      <c r="B1763" t="s">
        <v>754</v>
      </c>
      <c r="C1763" t="s">
        <v>639</v>
      </c>
      <c r="D1763" t="s">
        <v>640</v>
      </c>
      <c r="E1763" t="s">
        <v>673</v>
      </c>
      <c r="F1763">
        <v>528004120002</v>
      </c>
      <c r="G1763" t="s">
        <v>642</v>
      </c>
      <c r="H1763">
        <v>583148</v>
      </c>
      <c r="I1763" t="s">
        <v>699</v>
      </c>
      <c r="J1763">
        <v>202204</v>
      </c>
      <c r="K1763">
        <v>44676</v>
      </c>
      <c r="L1763" t="s">
        <v>644</v>
      </c>
      <c r="M1763">
        <v>-9258.0400000000009</v>
      </c>
      <c r="N1763">
        <v>-15.72</v>
      </c>
      <c r="O1763" t="s">
        <v>645</v>
      </c>
      <c r="P1763" s="428">
        <v>-14.115</v>
      </c>
      <c r="Q1763">
        <v>12704618</v>
      </c>
      <c r="R1763" t="s">
        <v>646</v>
      </c>
      <c r="S1763">
        <v>2012905</v>
      </c>
      <c r="T1763" t="s">
        <v>1771</v>
      </c>
    </row>
    <row r="1764" spans="1:20" x14ac:dyDescent="0.25">
      <c r="A1764" t="s">
        <v>637</v>
      </c>
      <c r="B1764" t="s">
        <v>754</v>
      </c>
      <c r="C1764" t="s">
        <v>639</v>
      </c>
      <c r="D1764" t="s">
        <v>651</v>
      </c>
      <c r="E1764" t="s">
        <v>704</v>
      </c>
      <c r="F1764">
        <v>528004120001</v>
      </c>
      <c r="G1764" t="s">
        <v>705</v>
      </c>
      <c r="H1764">
        <v>583127</v>
      </c>
      <c r="I1764" t="s">
        <v>17</v>
      </c>
      <c r="J1764">
        <v>202204</v>
      </c>
      <c r="K1764">
        <v>44676</v>
      </c>
      <c r="L1764" t="s">
        <v>644</v>
      </c>
      <c r="M1764">
        <v>213255</v>
      </c>
      <c r="N1764">
        <v>362.06</v>
      </c>
      <c r="O1764" t="s">
        <v>645</v>
      </c>
      <c r="P1764" s="428">
        <v>325.10500000000002</v>
      </c>
      <c r="Q1764">
        <v>12704618</v>
      </c>
      <c r="R1764" t="s">
        <v>646</v>
      </c>
      <c r="S1764">
        <v>2019466</v>
      </c>
      <c r="T1764" t="s">
        <v>1975</v>
      </c>
    </row>
    <row r="1765" spans="1:20" x14ac:dyDescent="0.25">
      <c r="A1765" t="s">
        <v>637</v>
      </c>
      <c r="B1765" t="s">
        <v>736</v>
      </c>
      <c r="C1765" t="s">
        <v>639</v>
      </c>
      <c r="D1765" t="s">
        <v>663</v>
      </c>
      <c r="E1765" t="s">
        <v>667</v>
      </c>
      <c r="F1765">
        <v>528004120002</v>
      </c>
      <c r="G1765" t="s">
        <v>642</v>
      </c>
      <c r="H1765">
        <v>583136</v>
      </c>
      <c r="I1765" t="s">
        <v>32</v>
      </c>
      <c r="J1765">
        <v>202204</v>
      </c>
      <c r="K1765">
        <v>44676</v>
      </c>
      <c r="L1765" t="s">
        <v>644</v>
      </c>
      <c r="M1765">
        <v>100987</v>
      </c>
      <c r="N1765">
        <v>171.45</v>
      </c>
      <c r="O1765" t="s">
        <v>645</v>
      </c>
      <c r="P1765" s="428">
        <v>153.94999999999999</v>
      </c>
      <c r="Q1765">
        <v>12704618</v>
      </c>
      <c r="R1765" t="s">
        <v>646</v>
      </c>
      <c r="S1765">
        <v>2023197</v>
      </c>
      <c r="T1765" t="s">
        <v>1916</v>
      </c>
    </row>
    <row r="1766" spans="1:20" x14ac:dyDescent="0.25">
      <c r="A1766" t="s">
        <v>637</v>
      </c>
      <c r="B1766" t="s">
        <v>736</v>
      </c>
      <c r="C1766" t="s">
        <v>639</v>
      </c>
      <c r="D1766" t="s">
        <v>651</v>
      </c>
      <c r="E1766" t="s">
        <v>704</v>
      </c>
      <c r="F1766">
        <v>528004120002</v>
      </c>
      <c r="G1766" t="s">
        <v>642</v>
      </c>
      <c r="H1766">
        <v>856779</v>
      </c>
      <c r="I1766" t="s">
        <v>28</v>
      </c>
      <c r="J1766">
        <v>202204</v>
      </c>
      <c r="K1766">
        <v>44676</v>
      </c>
      <c r="L1766" t="s">
        <v>644</v>
      </c>
      <c r="M1766">
        <v>97103</v>
      </c>
      <c r="N1766">
        <v>164.86</v>
      </c>
      <c r="O1766" t="s">
        <v>645</v>
      </c>
      <c r="P1766" s="428">
        <v>148.03299999999999</v>
      </c>
      <c r="Q1766">
        <v>12704618</v>
      </c>
      <c r="R1766" t="s">
        <v>646</v>
      </c>
      <c r="S1766">
        <v>2039252</v>
      </c>
      <c r="T1766" t="s">
        <v>1925</v>
      </c>
    </row>
    <row r="1767" spans="1:20" x14ac:dyDescent="0.25">
      <c r="A1767" t="s">
        <v>637</v>
      </c>
      <c r="B1767" t="s">
        <v>736</v>
      </c>
      <c r="C1767" t="s">
        <v>639</v>
      </c>
      <c r="D1767" t="s">
        <v>663</v>
      </c>
      <c r="E1767" t="s">
        <v>704</v>
      </c>
      <c r="F1767">
        <v>528004120002</v>
      </c>
      <c r="G1767" t="s">
        <v>642</v>
      </c>
      <c r="H1767">
        <v>583137</v>
      </c>
      <c r="I1767" t="s">
        <v>33</v>
      </c>
      <c r="J1767">
        <v>202204</v>
      </c>
      <c r="K1767">
        <v>44676</v>
      </c>
      <c r="L1767" t="s">
        <v>644</v>
      </c>
      <c r="M1767">
        <v>-129000</v>
      </c>
      <c r="N1767">
        <v>-219.01</v>
      </c>
      <c r="O1767" t="s">
        <v>645</v>
      </c>
      <c r="P1767" s="428">
        <v>-196.65600000000001</v>
      </c>
      <c r="Q1767">
        <v>12704618</v>
      </c>
      <c r="R1767" t="s">
        <v>646</v>
      </c>
      <c r="S1767">
        <v>2038727</v>
      </c>
      <c r="T1767" t="s">
        <v>1945</v>
      </c>
    </row>
    <row r="1768" spans="1:20" x14ac:dyDescent="0.25">
      <c r="A1768" t="s">
        <v>637</v>
      </c>
      <c r="B1768" t="s">
        <v>736</v>
      </c>
      <c r="C1768" t="s">
        <v>639</v>
      </c>
      <c r="D1768" t="s">
        <v>651</v>
      </c>
      <c r="E1768" t="s">
        <v>641</v>
      </c>
      <c r="F1768">
        <v>528004120002</v>
      </c>
      <c r="G1768" t="s">
        <v>642</v>
      </c>
      <c r="H1768">
        <v>583135</v>
      </c>
      <c r="I1768" t="s">
        <v>31</v>
      </c>
      <c r="J1768">
        <v>202204</v>
      </c>
      <c r="K1768">
        <v>44676</v>
      </c>
      <c r="L1768" t="s">
        <v>644</v>
      </c>
      <c r="M1768">
        <v>-129000</v>
      </c>
      <c r="N1768">
        <v>-219.01</v>
      </c>
      <c r="O1768" t="s">
        <v>645</v>
      </c>
      <c r="P1768" s="428">
        <v>-196.65600000000001</v>
      </c>
      <c r="Q1768">
        <v>12704618</v>
      </c>
      <c r="R1768" t="s">
        <v>646</v>
      </c>
      <c r="S1768">
        <v>2023596</v>
      </c>
      <c r="T1768" t="s">
        <v>1771</v>
      </c>
    </row>
    <row r="1769" spans="1:20" x14ac:dyDescent="0.25">
      <c r="A1769" t="s">
        <v>637</v>
      </c>
      <c r="B1769" t="s">
        <v>736</v>
      </c>
      <c r="C1769" t="s">
        <v>639</v>
      </c>
      <c r="D1769" t="s">
        <v>651</v>
      </c>
      <c r="E1769" t="s">
        <v>641</v>
      </c>
      <c r="F1769">
        <v>528004120002</v>
      </c>
      <c r="G1769" t="s">
        <v>642</v>
      </c>
      <c r="H1769">
        <v>856778</v>
      </c>
      <c r="I1769" t="s">
        <v>27</v>
      </c>
      <c r="J1769">
        <v>202204</v>
      </c>
      <c r="K1769">
        <v>44676</v>
      </c>
      <c r="L1769" t="s">
        <v>644</v>
      </c>
      <c r="M1769">
        <v>97103</v>
      </c>
      <c r="N1769">
        <v>164.86</v>
      </c>
      <c r="O1769" t="s">
        <v>645</v>
      </c>
      <c r="P1769" s="428">
        <v>148.03299999999999</v>
      </c>
      <c r="Q1769">
        <v>12704618</v>
      </c>
      <c r="R1769" t="s">
        <v>646</v>
      </c>
      <c r="S1769">
        <v>2041743</v>
      </c>
      <c r="T1769" t="s">
        <v>1921</v>
      </c>
    </row>
    <row r="1770" spans="1:20" x14ac:dyDescent="0.25">
      <c r="A1770" t="s">
        <v>637</v>
      </c>
      <c r="B1770" t="s">
        <v>736</v>
      </c>
      <c r="C1770" t="s">
        <v>639</v>
      </c>
      <c r="D1770" t="s">
        <v>651</v>
      </c>
      <c r="E1770" t="s">
        <v>667</v>
      </c>
      <c r="F1770">
        <v>528004120002</v>
      </c>
      <c r="G1770" t="s">
        <v>642</v>
      </c>
      <c r="H1770">
        <v>583149</v>
      </c>
      <c r="I1770" t="s">
        <v>680</v>
      </c>
      <c r="J1770">
        <v>202204</v>
      </c>
      <c r="K1770">
        <v>44676</v>
      </c>
      <c r="L1770" t="s">
        <v>644</v>
      </c>
      <c r="M1770">
        <v>-8929.01</v>
      </c>
      <c r="N1770">
        <v>-15.16</v>
      </c>
      <c r="O1770" t="s">
        <v>645</v>
      </c>
      <c r="P1770" s="428">
        <v>-13.613</v>
      </c>
      <c r="Q1770">
        <v>12704618</v>
      </c>
      <c r="R1770" t="s">
        <v>646</v>
      </c>
      <c r="S1770">
        <v>2036440</v>
      </c>
      <c r="T1770" t="s">
        <v>1948</v>
      </c>
    </row>
    <row r="1771" spans="1:20" x14ac:dyDescent="0.25">
      <c r="A1771" t="s">
        <v>637</v>
      </c>
      <c r="B1771" t="s">
        <v>736</v>
      </c>
      <c r="C1771" t="s">
        <v>639</v>
      </c>
      <c r="D1771" t="s">
        <v>651</v>
      </c>
      <c r="E1771" t="s">
        <v>673</v>
      </c>
      <c r="F1771">
        <v>528004120002</v>
      </c>
      <c r="G1771" t="s">
        <v>642</v>
      </c>
      <c r="H1771">
        <v>583148</v>
      </c>
      <c r="I1771" t="s">
        <v>699</v>
      </c>
      <c r="J1771">
        <v>202204</v>
      </c>
      <c r="K1771">
        <v>44676</v>
      </c>
      <c r="L1771" t="s">
        <v>644</v>
      </c>
      <c r="M1771">
        <v>45504.85</v>
      </c>
      <c r="N1771">
        <v>77.260000000000005</v>
      </c>
      <c r="O1771" t="s">
        <v>645</v>
      </c>
      <c r="P1771" s="428">
        <v>69.373999999999995</v>
      </c>
      <c r="Q1771">
        <v>12704618</v>
      </c>
      <c r="R1771" t="s">
        <v>646</v>
      </c>
      <c r="S1771">
        <v>8540279</v>
      </c>
      <c r="T1771" t="s">
        <v>1949</v>
      </c>
    </row>
    <row r="1772" spans="1:20" x14ac:dyDescent="0.25">
      <c r="A1772" t="s">
        <v>637</v>
      </c>
      <c r="B1772" t="s">
        <v>736</v>
      </c>
      <c r="C1772" t="s">
        <v>639</v>
      </c>
      <c r="D1772" t="s">
        <v>695</v>
      </c>
      <c r="E1772" t="s">
        <v>673</v>
      </c>
      <c r="F1772">
        <v>528004120002</v>
      </c>
      <c r="G1772" t="s">
        <v>642</v>
      </c>
      <c r="H1772">
        <v>583133</v>
      </c>
      <c r="I1772" t="s">
        <v>29</v>
      </c>
      <c r="J1772">
        <v>202204</v>
      </c>
      <c r="K1772">
        <v>44676</v>
      </c>
      <c r="L1772" t="s">
        <v>644</v>
      </c>
      <c r="M1772">
        <v>-41035.99</v>
      </c>
      <c r="N1772">
        <v>-69.67</v>
      </c>
      <c r="O1772" t="s">
        <v>645</v>
      </c>
      <c r="P1772" s="428">
        <v>-62.558999999999997</v>
      </c>
      <c r="Q1772">
        <v>12704618</v>
      </c>
      <c r="R1772" t="s">
        <v>646</v>
      </c>
      <c r="S1772">
        <v>2024413</v>
      </c>
      <c r="T1772" t="s">
        <v>1771</v>
      </c>
    </row>
    <row r="1773" spans="1:20" x14ac:dyDescent="0.25">
      <c r="A1773" t="s">
        <v>637</v>
      </c>
      <c r="B1773" t="s">
        <v>736</v>
      </c>
      <c r="C1773" t="s">
        <v>639</v>
      </c>
      <c r="D1773" t="s">
        <v>663</v>
      </c>
      <c r="E1773" t="s">
        <v>667</v>
      </c>
      <c r="F1773">
        <v>528004120002</v>
      </c>
      <c r="G1773" t="s">
        <v>642</v>
      </c>
      <c r="H1773">
        <v>583136</v>
      </c>
      <c r="I1773" t="s">
        <v>32</v>
      </c>
      <c r="J1773">
        <v>202204</v>
      </c>
      <c r="K1773">
        <v>44676</v>
      </c>
      <c r="L1773" t="s">
        <v>644</v>
      </c>
      <c r="M1773">
        <v>-100987</v>
      </c>
      <c r="N1773">
        <v>-171.45</v>
      </c>
      <c r="O1773" t="s">
        <v>645</v>
      </c>
      <c r="P1773" s="428">
        <v>-153.94999999999999</v>
      </c>
      <c r="Q1773">
        <v>12704618</v>
      </c>
      <c r="R1773" t="s">
        <v>646</v>
      </c>
      <c r="S1773">
        <v>2023197</v>
      </c>
      <c r="T1773" t="s">
        <v>1950</v>
      </c>
    </row>
    <row r="1774" spans="1:20" x14ac:dyDescent="0.25">
      <c r="A1774" t="s">
        <v>637</v>
      </c>
      <c r="B1774" t="s">
        <v>754</v>
      </c>
      <c r="C1774" t="s">
        <v>639</v>
      </c>
      <c r="D1774" t="s">
        <v>651</v>
      </c>
      <c r="E1774" t="s">
        <v>704</v>
      </c>
      <c r="F1774">
        <v>528004120001</v>
      </c>
      <c r="G1774" t="s">
        <v>705</v>
      </c>
      <c r="H1774">
        <v>583127</v>
      </c>
      <c r="I1774" t="s">
        <v>17</v>
      </c>
      <c r="J1774">
        <v>202204</v>
      </c>
      <c r="K1774">
        <v>44676</v>
      </c>
      <c r="L1774" t="s">
        <v>644</v>
      </c>
      <c r="M1774">
        <v>213255</v>
      </c>
      <c r="N1774">
        <v>362.06</v>
      </c>
      <c r="O1774" t="s">
        <v>645</v>
      </c>
      <c r="P1774" s="428">
        <v>325.10500000000002</v>
      </c>
      <c r="Q1774">
        <v>12704618</v>
      </c>
      <c r="R1774" t="s">
        <v>646</v>
      </c>
      <c r="S1774">
        <v>2019466</v>
      </c>
      <c r="T1774" t="s">
        <v>1975</v>
      </c>
    </row>
    <row r="1775" spans="1:20" x14ac:dyDescent="0.25">
      <c r="A1775" t="s">
        <v>637</v>
      </c>
      <c r="B1775" t="s">
        <v>736</v>
      </c>
      <c r="C1775" t="s">
        <v>639</v>
      </c>
      <c r="D1775" t="s">
        <v>651</v>
      </c>
      <c r="E1775" t="s">
        <v>673</v>
      </c>
      <c r="F1775">
        <v>528004120002</v>
      </c>
      <c r="G1775" t="s">
        <v>642</v>
      </c>
      <c r="H1775">
        <v>583148</v>
      </c>
      <c r="I1775" t="s">
        <v>699</v>
      </c>
      <c r="J1775">
        <v>202204</v>
      </c>
      <c r="K1775">
        <v>44676</v>
      </c>
      <c r="L1775" t="s">
        <v>644</v>
      </c>
      <c r="M1775">
        <v>10019.23</v>
      </c>
      <c r="N1775">
        <v>17.010000000000002</v>
      </c>
      <c r="O1775" t="s">
        <v>645</v>
      </c>
      <c r="P1775" s="428">
        <v>15.273999999999999</v>
      </c>
      <c r="Q1775">
        <v>12704618</v>
      </c>
      <c r="R1775" t="s">
        <v>646</v>
      </c>
      <c r="S1775">
        <v>2027008</v>
      </c>
      <c r="T1775" t="s">
        <v>1927</v>
      </c>
    </row>
    <row r="1776" spans="1:20" x14ac:dyDescent="0.25">
      <c r="A1776" t="s">
        <v>637</v>
      </c>
      <c r="B1776" t="s">
        <v>736</v>
      </c>
      <c r="C1776" t="s">
        <v>639</v>
      </c>
      <c r="D1776" t="s">
        <v>651</v>
      </c>
      <c r="E1776" t="s">
        <v>667</v>
      </c>
      <c r="F1776">
        <v>528004120002</v>
      </c>
      <c r="G1776" t="s">
        <v>642</v>
      </c>
      <c r="H1776">
        <v>583149</v>
      </c>
      <c r="I1776" t="s">
        <v>680</v>
      </c>
      <c r="J1776">
        <v>202204</v>
      </c>
      <c r="K1776">
        <v>44676</v>
      </c>
      <c r="L1776" t="s">
        <v>644</v>
      </c>
      <c r="M1776">
        <v>-27808.38</v>
      </c>
      <c r="N1776">
        <v>-47.21</v>
      </c>
      <c r="O1776" t="s">
        <v>645</v>
      </c>
      <c r="P1776" s="428">
        <v>-42.390999999999998</v>
      </c>
      <c r="Q1776">
        <v>12704618</v>
      </c>
      <c r="R1776" t="s">
        <v>646</v>
      </c>
      <c r="S1776">
        <v>8540399</v>
      </c>
      <c r="T1776" t="s">
        <v>1928</v>
      </c>
    </row>
    <row r="1777" spans="1:20" x14ac:dyDescent="0.25">
      <c r="A1777" t="s">
        <v>637</v>
      </c>
      <c r="B1777" t="s">
        <v>754</v>
      </c>
      <c r="C1777" t="s">
        <v>639</v>
      </c>
      <c r="D1777" t="s">
        <v>663</v>
      </c>
      <c r="E1777" t="s">
        <v>673</v>
      </c>
      <c r="F1777">
        <v>528004120002</v>
      </c>
      <c r="G1777" t="s">
        <v>642</v>
      </c>
      <c r="H1777">
        <v>583133</v>
      </c>
      <c r="I1777" t="s">
        <v>29</v>
      </c>
      <c r="J1777">
        <v>202204</v>
      </c>
      <c r="K1777">
        <v>44676</v>
      </c>
      <c r="L1777" t="s">
        <v>644</v>
      </c>
      <c r="M1777">
        <v>-71305</v>
      </c>
      <c r="N1777">
        <v>-121.06</v>
      </c>
      <c r="O1777" t="s">
        <v>645</v>
      </c>
      <c r="P1777" s="428">
        <v>-108.70399999999999</v>
      </c>
      <c r="Q1777">
        <v>12704618</v>
      </c>
      <c r="R1777" t="s">
        <v>646</v>
      </c>
      <c r="S1777">
        <v>2014872</v>
      </c>
      <c r="T1777" t="s">
        <v>1771</v>
      </c>
    </row>
    <row r="1778" spans="1:20" x14ac:dyDescent="0.25">
      <c r="A1778" t="s">
        <v>637</v>
      </c>
      <c r="B1778" t="s">
        <v>754</v>
      </c>
      <c r="C1778" t="s">
        <v>639</v>
      </c>
      <c r="D1778" t="s">
        <v>640</v>
      </c>
      <c r="E1778" t="s">
        <v>673</v>
      </c>
      <c r="F1778">
        <v>528004120002</v>
      </c>
      <c r="G1778" t="s">
        <v>642</v>
      </c>
      <c r="H1778">
        <v>583148</v>
      </c>
      <c r="I1778" t="s">
        <v>699</v>
      </c>
      <c r="J1778">
        <v>202204</v>
      </c>
      <c r="K1778">
        <v>44676</v>
      </c>
      <c r="L1778" t="s">
        <v>644</v>
      </c>
      <c r="M1778">
        <v>-46230.36</v>
      </c>
      <c r="N1778">
        <v>-78.489999999999995</v>
      </c>
      <c r="O1778" t="s">
        <v>645</v>
      </c>
      <c r="P1778" s="428">
        <v>-70.478999999999999</v>
      </c>
      <c r="Q1778">
        <v>12704618</v>
      </c>
      <c r="R1778" t="s">
        <v>646</v>
      </c>
      <c r="S1778">
        <v>2029740</v>
      </c>
      <c r="T1778" t="s">
        <v>1929</v>
      </c>
    </row>
    <row r="1779" spans="1:20" x14ac:dyDescent="0.25">
      <c r="A1779" t="s">
        <v>637</v>
      </c>
      <c r="B1779" t="s">
        <v>754</v>
      </c>
      <c r="C1779" t="s">
        <v>639</v>
      </c>
      <c r="D1779" t="s">
        <v>640</v>
      </c>
      <c r="E1779" t="s">
        <v>673</v>
      </c>
      <c r="F1779">
        <v>528004120002</v>
      </c>
      <c r="G1779" t="s">
        <v>642</v>
      </c>
      <c r="H1779">
        <v>583148</v>
      </c>
      <c r="I1779" t="s">
        <v>699</v>
      </c>
      <c r="J1779">
        <v>202204</v>
      </c>
      <c r="K1779">
        <v>44676</v>
      </c>
      <c r="L1779" t="s">
        <v>644</v>
      </c>
      <c r="M1779">
        <v>46230.36</v>
      </c>
      <c r="N1779">
        <v>78.489999999999995</v>
      </c>
      <c r="O1779" t="s">
        <v>645</v>
      </c>
      <c r="P1779" s="428">
        <v>70.478999999999999</v>
      </c>
      <c r="Q1779">
        <v>12704618</v>
      </c>
      <c r="R1779" t="s">
        <v>646</v>
      </c>
      <c r="S1779">
        <v>2029740</v>
      </c>
      <c r="T1779" t="s">
        <v>1930</v>
      </c>
    </row>
    <row r="1780" spans="1:20" x14ac:dyDescent="0.25">
      <c r="A1780" t="s">
        <v>637</v>
      </c>
      <c r="B1780" t="s">
        <v>754</v>
      </c>
      <c r="C1780" t="s">
        <v>639</v>
      </c>
      <c r="D1780" t="s">
        <v>718</v>
      </c>
      <c r="E1780" t="s">
        <v>704</v>
      </c>
      <c r="F1780">
        <v>528004120001</v>
      </c>
      <c r="G1780" t="s">
        <v>705</v>
      </c>
      <c r="H1780">
        <v>583128</v>
      </c>
      <c r="I1780" t="s">
        <v>20</v>
      </c>
      <c r="J1780">
        <v>202204</v>
      </c>
      <c r="K1780">
        <v>44676</v>
      </c>
      <c r="L1780" t="s">
        <v>644</v>
      </c>
      <c r="M1780">
        <v>-107782</v>
      </c>
      <c r="N1780">
        <v>-182.99</v>
      </c>
      <c r="O1780" t="s">
        <v>645</v>
      </c>
      <c r="P1780" s="428">
        <v>-164.31299999999999</v>
      </c>
      <c r="Q1780">
        <v>12704618</v>
      </c>
      <c r="R1780" t="s">
        <v>646</v>
      </c>
      <c r="S1780">
        <v>2031020</v>
      </c>
      <c r="T1780" t="s">
        <v>1931</v>
      </c>
    </row>
    <row r="1781" spans="1:20" x14ac:dyDescent="0.25">
      <c r="A1781" t="s">
        <v>637</v>
      </c>
      <c r="B1781" t="s">
        <v>754</v>
      </c>
      <c r="C1781" t="s">
        <v>639</v>
      </c>
      <c r="D1781" t="s">
        <v>640</v>
      </c>
      <c r="E1781" t="s">
        <v>673</v>
      </c>
      <c r="F1781">
        <v>528004120002</v>
      </c>
      <c r="G1781" t="s">
        <v>642</v>
      </c>
      <c r="H1781">
        <v>583146</v>
      </c>
      <c r="I1781" t="s">
        <v>683</v>
      </c>
      <c r="J1781">
        <v>202204</v>
      </c>
      <c r="K1781">
        <v>44676</v>
      </c>
      <c r="L1781" t="s">
        <v>644</v>
      </c>
      <c r="M1781">
        <v>18420.75</v>
      </c>
      <c r="N1781">
        <v>31.27</v>
      </c>
      <c r="O1781" t="s">
        <v>645</v>
      </c>
      <c r="P1781" s="428">
        <v>28.077999999999999</v>
      </c>
      <c r="Q1781">
        <v>12704618</v>
      </c>
      <c r="R1781" t="s">
        <v>646</v>
      </c>
      <c r="S1781">
        <v>8540353</v>
      </c>
      <c r="T1781" t="s">
        <v>1771</v>
      </c>
    </row>
    <row r="1782" spans="1:20" x14ac:dyDescent="0.25">
      <c r="A1782" t="s">
        <v>637</v>
      </c>
      <c r="B1782" t="s">
        <v>754</v>
      </c>
      <c r="C1782" t="s">
        <v>639</v>
      </c>
      <c r="D1782" t="s">
        <v>640</v>
      </c>
      <c r="E1782" t="s">
        <v>686</v>
      </c>
      <c r="F1782">
        <v>528004120002</v>
      </c>
      <c r="G1782" t="s">
        <v>642</v>
      </c>
      <c r="H1782">
        <v>583153</v>
      </c>
      <c r="I1782" t="s">
        <v>722</v>
      </c>
      <c r="J1782">
        <v>202204</v>
      </c>
      <c r="K1782">
        <v>44676</v>
      </c>
      <c r="L1782" t="s">
        <v>644</v>
      </c>
      <c r="M1782">
        <v>-6240.35</v>
      </c>
      <c r="N1782">
        <v>-10.59</v>
      </c>
      <c r="O1782" t="s">
        <v>645</v>
      </c>
      <c r="P1782" s="428">
        <v>-9.5090000000000003</v>
      </c>
      <c r="Q1782">
        <v>12704618</v>
      </c>
      <c r="R1782" t="s">
        <v>646</v>
      </c>
      <c r="S1782">
        <v>8540401</v>
      </c>
      <c r="T1782" t="s">
        <v>1951</v>
      </c>
    </row>
    <row r="1783" spans="1:20" x14ac:dyDescent="0.25">
      <c r="A1783" t="s">
        <v>637</v>
      </c>
      <c r="B1783" t="s">
        <v>736</v>
      </c>
      <c r="C1783" t="s">
        <v>639</v>
      </c>
      <c r="D1783" t="s">
        <v>651</v>
      </c>
      <c r="E1783" t="s">
        <v>641</v>
      </c>
      <c r="F1783">
        <v>528004120002</v>
      </c>
      <c r="G1783" t="s">
        <v>642</v>
      </c>
      <c r="H1783">
        <v>583138</v>
      </c>
      <c r="I1783" t="s">
        <v>34</v>
      </c>
      <c r="J1783">
        <v>202204</v>
      </c>
      <c r="K1783">
        <v>44676</v>
      </c>
      <c r="L1783" t="s">
        <v>644</v>
      </c>
      <c r="M1783">
        <v>129000</v>
      </c>
      <c r="N1783">
        <v>219.01</v>
      </c>
      <c r="O1783" t="s">
        <v>645</v>
      </c>
      <c r="P1783" s="428">
        <v>196.65600000000001</v>
      </c>
      <c r="Q1783">
        <v>12704618</v>
      </c>
      <c r="R1783" t="s">
        <v>646</v>
      </c>
      <c r="S1783">
        <v>2024193</v>
      </c>
      <c r="T1783" t="s">
        <v>1771</v>
      </c>
    </row>
    <row r="1784" spans="1:20" x14ac:dyDescent="0.25">
      <c r="A1784" t="s">
        <v>637</v>
      </c>
      <c r="B1784" t="s">
        <v>754</v>
      </c>
      <c r="C1784" t="s">
        <v>639</v>
      </c>
      <c r="D1784" t="s">
        <v>640</v>
      </c>
      <c r="E1784" t="s">
        <v>673</v>
      </c>
      <c r="F1784">
        <v>528004120002</v>
      </c>
      <c r="G1784" t="s">
        <v>642</v>
      </c>
      <c r="H1784">
        <v>583148</v>
      </c>
      <c r="I1784" t="s">
        <v>699</v>
      </c>
      <c r="J1784">
        <v>202204</v>
      </c>
      <c r="K1784">
        <v>44676</v>
      </c>
      <c r="L1784" t="s">
        <v>644</v>
      </c>
      <c r="M1784">
        <v>46230.36</v>
      </c>
      <c r="N1784">
        <v>78.489999999999995</v>
      </c>
      <c r="O1784" t="s">
        <v>645</v>
      </c>
      <c r="P1784" s="428">
        <v>70.478999999999999</v>
      </c>
      <c r="Q1784">
        <v>12704618</v>
      </c>
      <c r="R1784" t="s">
        <v>646</v>
      </c>
      <c r="S1784">
        <v>2029740</v>
      </c>
      <c r="T1784" t="s">
        <v>1930</v>
      </c>
    </row>
    <row r="1785" spans="1:20" x14ac:dyDescent="0.25">
      <c r="A1785" t="s">
        <v>637</v>
      </c>
      <c r="B1785" t="s">
        <v>736</v>
      </c>
      <c r="C1785" t="s">
        <v>639</v>
      </c>
      <c r="D1785" t="s">
        <v>651</v>
      </c>
      <c r="E1785" t="s">
        <v>641</v>
      </c>
      <c r="F1785">
        <v>528004120002</v>
      </c>
      <c r="G1785" t="s">
        <v>642</v>
      </c>
      <c r="H1785">
        <v>583139</v>
      </c>
      <c r="I1785" t="s">
        <v>35</v>
      </c>
      <c r="J1785">
        <v>202204</v>
      </c>
      <c r="K1785">
        <v>44676</v>
      </c>
      <c r="L1785" t="s">
        <v>644</v>
      </c>
      <c r="M1785">
        <v>-26228.92</v>
      </c>
      <c r="N1785">
        <v>-44.53</v>
      </c>
      <c r="O1785" t="s">
        <v>645</v>
      </c>
      <c r="P1785" s="428">
        <v>-39.984999999999999</v>
      </c>
      <c r="Q1785">
        <v>12704618</v>
      </c>
      <c r="R1785" t="s">
        <v>646</v>
      </c>
      <c r="S1785">
        <v>8540222</v>
      </c>
      <c r="T1785" t="s">
        <v>1771</v>
      </c>
    </row>
    <row r="1786" spans="1:20" x14ac:dyDescent="0.25">
      <c r="A1786" t="s">
        <v>637</v>
      </c>
      <c r="B1786" t="s">
        <v>736</v>
      </c>
      <c r="C1786" t="s">
        <v>639</v>
      </c>
      <c r="D1786" t="s">
        <v>651</v>
      </c>
      <c r="E1786" t="s">
        <v>673</v>
      </c>
      <c r="F1786">
        <v>528004120002</v>
      </c>
      <c r="G1786" t="s">
        <v>642</v>
      </c>
      <c r="H1786">
        <v>583148</v>
      </c>
      <c r="I1786" t="s">
        <v>699</v>
      </c>
      <c r="J1786">
        <v>202204</v>
      </c>
      <c r="K1786">
        <v>44676</v>
      </c>
      <c r="L1786" t="s">
        <v>644</v>
      </c>
      <c r="M1786">
        <v>-11878.04</v>
      </c>
      <c r="N1786">
        <v>-20.170000000000002</v>
      </c>
      <c r="O1786" t="s">
        <v>645</v>
      </c>
      <c r="P1786" s="428">
        <v>-18.111000000000001</v>
      </c>
      <c r="Q1786">
        <v>12704618</v>
      </c>
      <c r="R1786" t="s">
        <v>646</v>
      </c>
      <c r="S1786">
        <v>2030994</v>
      </c>
      <c r="T1786" t="s">
        <v>1952</v>
      </c>
    </row>
    <row r="1787" spans="1:20" x14ac:dyDescent="0.25">
      <c r="A1787" t="s">
        <v>637</v>
      </c>
      <c r="B1787" t="s">
        <v>736</v>
      </c>
      <c r="C1787" t="s">
        <v>639</v>
      </c>
      <c r="D1787" t="s">
        <v>651</v>
      </c>
      <c r="E1787" t="s">
        <v>641</v>
      </c>
      <c r="F1787">
        <v>528004120002</v>
      </c>
      <c r="G1787" t="s">
        <v>642</v>
      </c>
      <c r="H1787">
        <v>856778</v>
      </c>
      <c r="I1787" t="s">
        <v>27</v>
      </c>
      <c r="J1787">
        <v>202204</v>
      </c>
      <c r="K1787">
        <v>44676</v>
      </c>
      <c r="L1787" t="s">
        <v>644</v>
      </c>
      <c r="M1787">
        <v>-97103</v>
      </c>
      <c r="N1787">
        <v>-164.86</v>
      </c>
      <c r="O1787" t="s">
        <v>645</v>
      </c>
      <c r="P1787" s="428">
        <v>-148.03299999999999</v>
      </c>
      <c r="Q1787">
        <v>12704618</v>
      </c>
      <c r="R1787" t="s">
        <v>646</v>
      </c>
      <c r="S1787">
        <v>2041743</v>
      </c>
      <c r="T1787" t="s">
        <v>1953</v>
      </c>
    </row>
    <row r="1788" spans="1:20" x14ac:dyDescent="0.25">
      <c r="A1788" t="s">
        <v>637</v>
      </c>
      <c r="B1788" t="s">
        <v>736</v>
      </c>
      <c r="C1788" t="s">
        <v>639</v>
      </c>
      <c r="D1788" t="s">
        <v>651</v>
      </c>
      <c r="E1788" t="s">
        <v>641</v>
      </c>
      <c r="F1788">
        <v>528004120002</v>
      </c>
      <c r="G1788" t="s">
        <v>642</v>
      </c>
      <c r="H1788">
        <v>583139</v>
      </c>
      <c r="I1788" t="s">
        <v>35</v>
      </c>
      <c r="J1788">
        <v>202204</v>
      </c>
      <c r="K1788">
        <v>44676</v>
      </c>
      <c r="L1788" t="s">
        <v>644</v>
      </c>
      <c r="M1788">
        <v>26228.92</v>
      </c>
      <c r="N1788">
        <v>44.53</v>
      </c>
      <c r="O1788" t="s">
        <v>645</v>
      </c>
      <c r="P1788" s="428">
        <v>39.984999999999999</v>
      </c>
      <c r="Q1788">
        <v>12704618</v>
      </c>
      <c r="R1788" t="s">
        <v>646</v>
      </c>
      <c r="S1788">
        <v>8540222</v>
      </c>
      <c r="T1788" t="s">
        <v>1798</v>
      </c>
    </row>
    <row r="1789" spans="1:20" x14ac:dyDescent="0.25">
      <c r="A1789" t="s">
        <v>637</v>
      </c>
      <c r="B1789" t="s">
        <v>736</v>
      </c>
      <c r="C1789" t="s">
        <v>639</v>
      </c>
      <c r="D1789" t="s">
        <v>695</v>
      </c>
      <c r="E1789" t="s">
        <v>673</v>
      </c>
      <c r="F1789">
        <v>528004120002</v>
      </c>
      <c r="G1789" t="s">
        <v>642</v>
      </c>
      <c r="H1789">
        <v>583133</v>
      </c>
      <c r="I1789" t="s">
        <v>29</v>
      </c>
      <c r="J1789">
        <v>202204</v>
      </c>
      <c r="K1789">
        <v>44676</v>
      </c>
      <c r="L1789" t="s">
        <v>644</v>
      </c>
      <c r="M1789">
        <v>41035.99</v>
      </c>
      <c r="N1789">
        <v>69.67</v>
      </c>
      <c r="O1789" t="s">
        <v>645</v>
      </c>
      <c r="P1789" s="428">
        <v>62.558999999999997</v>
      </c>
      <c r="Q1789">
        <v>12704618</v>
      </c>
      <c r="R1789" t="s">
        <v>646</v>
      </c>
      <c r="S1789">
        <v>2024413</v>
      </c>
      <c r="T1789" t="s">
        <v>1771</v>
      </c>
    </row>
    <row r="1790" spans="1:20" x14ac:dyDescent="0.25">
      <c r="A1790" t="s">
        <v>637</v>
      </c>
      <c r="B1790" t="s">
        <v>736</v>
      </c>
      <c r="C1790" t="s">
        <v>639</v>
      </c>
      <c r="D1790" t="s">
        <v>651</v>
      </c>
      <c r="E1790" t="s">
        <v>641</v>
      </c>
      <c r="F1790">
        <v>528004120002</v>
      </c>
      <c r="G1790" t="s">
        <v>642</v>
      </c>
      <c r="H1790">
        <v>583138</v>
      </c>
      <c r="I1790" t="s">
        <v>34</v>
      </c>
      <c r="J1790">
        <v>202204</v>
      </c>
      <c r="K1790">
        <v>44676</v>
      </c>
      <c r="L1790" t="s">
        <v>644</v>
      </c>
      <c r="M1790">
        <v>-129000</v>
      </c>
      <c r="N1790">
        <v>-219.01</v>
      </c>
      <c r="O1790" t="s">
        <v>645</v>
      </c>
      <c r="P1790" s="428">
        <v>-196.65600000000001</v>
      </c>
      <c r="Q1790">
        <v>12704618</v>
      </c>
      <c r="R1790" t="s">
        <v>646</v>
      </c>
      <c r="S1790">
        <v>2024193</v>
      </c>
      <c r="T1790" t="s">
        <v>1954</v>
      </c>
    </row>
    <row r="1791" spans="1:20" x14ac:dyDescent="0.25">
      <c r="A1791" t="s">
        <v>637</v>
      </c>
      <c r="B1791" t="s">
        <v>754</v>
      </c>
      <c r="C1791" t="s">
        <v>639</v>
      </c>
      <c r="D1791" t="s">
        <v>695</v>
      </c>
      <c r="E1791" t="s">
        <v>704</v>
      </c>
      <c r="F1791">
        <v>528004120001</v>
      </c>
      <c r="G1791" t="s">
        <v>705</v>
      </c>
      <c r="H1791">
        <v>583128</v>
      </c>
      <c r="I1791" t="s">
        <v>20</v>
      </c>
      <c r="J1791">
        <v>202204</v>
      </c>
      <c r="K1791">
        <v>44676</v>
      </c>
      <c r="L1791" t="s">
        <v>644</v>
      </c>
      <c r="M1791">
        <v>99441</v>
      </c>
      <c r="N1791">
        <v>168.83</v>
      </c>
      <c r="O1791" t="s">
        <v>645</v>
      </c>
      <c r="P1791" s="428">
        <v>151.59800000000001</v>
      </c>
      <c r="Q1791">
        <v>12704618</v>
      </c>
      <c r="R1791" t="s">
        <v>646</v>
      </c>
      <c r="S1791">
        <v>2012170</v>
      </c>
      <c r="T1791" t="s">
        <v>1964</v>
      </c>
    </row>
    <row r="1792" spans="1:20" x14ac:dyDescent="0.25">
      <c r="A1792" t="s">
        <v>637</v>
      </c>
      <c r="B1792" t="s">
        <v>736</v>
      </c>
      <c r="C1792" t="s">
        <v>639</v>
      </c>
      <c r="D1792" t="s">
        <v>651</v>
      </c>
      <c r="E1792" t="s">
        <v>667</v>
      </c>
      <c r="F1792">
        <v>528004120002</v>
      </c>
      <c r="G1792" t="s">
        <v>642</v>
      </c>
      <c r="H1792">
        <v>583149</v>
      </c>
      <c r="I1792" t="s">
        <v>680</v>
      </c>
      <c r="J1792">
        <v>202204</v>
      </c>
      <c r="K1792">
        <v>44676</v>
      </c>
      <c r="L1792" t="s">
        <v>644</v>
      </c>
      <c r="M1792">
        <v>8929.01</v>
      </c>
      <c r="N1792">
        <v>15.16</v>
      </c>
      <c r="O1792" t="s">
        <v>645</v>
      </c>
      <c r="P1792" s="428">
        <v>13.613</v>
      </c>
      <c r="Q1792">
        <v>12704618</v>
      </c>
      <c r="R1792" t="s">
        <v>646</v>
      </c>
      <c r="S1792">
        <v>2036440</v>
      </c>
      <c r="T1792" t="s">
        <v>1771</v>
      </c>
    </row>
    <row r="1793" spans="1:20" x14ac:dyDescent="0.25">
      <c r="A1793" t="s">
        <v>637</v>
      </c>
      <c r="B1793" t="s">
        <v>736</v>
      </c>
      <c r="C1793" t="s">
        <v>639</v>
      </c>
      <c r="D1793" t="s">
        <v>651</v>
      </c>
      <c r="E1793" t="s">
        <v>641</v>
      </c>
      <c r="F1793">
        <v>528004120001</v>
      </c>
      <c r="G1793" t="s">
        <v>705</v>
      </c>
      <c r="H1793">
        <v>583129</v>
      </c>
      <c r="I1793" t="s">
        <v>21</v>
      </c>
      <c r="J1793">
        <v>202204</v>
      </c>
      <c r="K1793">
        <v>44676</v>
      </c>
      <c r="L1793" t="s">
        <v>644</v>
      </c>
      <c r="M1793">
        <v>129000</v>
      </c>
      <c r="N1793">
        <v>219.01</v>
      </c>
      <c r="O1793" t="s">
        <v>645</v>
      </c>
      <c r="P1793" s="428">
        <v>196.65600000000001</v>
      </c>
      <c r="Q1793">
        <v>12704618</v>
      </c>
      <c r="R1793" t="s">
        <v>646</v>
      </c>
      <c r="S1793">
        <v>2034399</v>
      </c>
      <c r="T1793" t="s">
        <v>1771</v>
      </c>
    </row>
    <row r="1794" spans="1:20" x14ac:dyDescent="0.25">
      <c r="A1794" t="s">
        <v>637</v>
      </c>
      <c r="B1794" t="s">
        <v>736</v>
      </c>
      <c r="C1794" t="s">
        <v>639</v>
      </c>
      <c r="D1794" t="s">
        <v>651</v>
      </c>
      <c r="E1794" t="s">
        <v>641</v>
      </c>
      <c r="F1794">
        <v>528004120002</v>
      </c>
      <c r="G1794" t="s">
        <v>642</v>
      </c>
      <c r="H1794">
        <v>583136</v>
      </c>
      <c r="I1794" t="s">
        <v>32</v>
      </c>
      <c r="J1794">
        <v>202204</v>
      </c>
      <c r="K1794">
        <v>44676</v>
      </c>
      <c r="L1794" t="s">
        <v>644</v>
      </c>
      <c r="M1794">
        <v>-97103</v>
      </c>
      <c r="N1794">
        <v>-164.86</v>
      </c>
      <c r="O1794" t="s">
        <v>645</v>
      </c>
      <c r="P1794" s="428">
        <v>-148.03299999999999</v>
      </c>
      <c r="Q1794">
        <v>12704618</v>
      </c>
      <c r="R1794" t="s">
        <v>646</v>
      </c>
      <c r="S1794">
        <v>2035753</v>
      </c>
      <c r="T1794" t="s">
        <v>1771</v>
      </c>
    </row>
    <row r="1795" spans="1:20" x14ac:dyDescent="0.25">
      <c r="A1795" t="s">
        <v>637</v>
      </c>
      <c r="B1795" t="s">
        <v>754</v>
      </c>
      <c r="C1795" t="s">
        <v>639</v>
      </c>
      <c r="D1795" t="s">
        <v>651</v>
      </c>
      <c r="E1795" t="s">
        <v>641</v>
      </c>
      <c r="F1795">
        <v>528004120001</v>
      </c>
      <c r="G1795" t="s">
        <v>705</v>
      </c>
      <c r="H1795">
        <v>583129</v>
      </c>
      <c r="I1795" t="s">
        <v>21</v>
      </c>
      <c r="J1795">
        <v>202204</v>
      </c>
      <c r="K1795">
        <v>44676</v>
      </c>
      <c r="L1795" t="s">
        <v>644</v>
      </c>
      <c r="M1795">
        <v>170988</v>
      </c>
      <c r="N1795">
        <v>290.3</v>
      </c>
      <c r="O1795" t="s">
        <v>645</v>
      </c>
      <c r="P1795" s="428">
        <v>260.67</v>
      </c>
      <c r="Q1795">
        <v>12704618</v>
      </c>
      <c r="R1795" t="s">
        <v>646</v>
      </c>
      <c r="S1795">
        <v>2034399</v>
      </c>
      <c r="T1795" t="s">
        <v>1989</v>
      </c>
    </row>
    <row r="1796" spans="1:20" x14ac:dyDescent="0.25">
      <c r="A1796" t="s">
        <v>637</v>
      </c>
      <c r="B1796" t="s">
        <v>736</v>
      </c>
      <c r="C1796" t="s">
        <v>639</v>
      </c>
      <c r="D1796" t="s">
        <v>663</v>
      </c>
      <c r="E1796" t="s">
        <v>673</v>
      </c>
      <c r="F1796">
        <v>528004120002</v>
      </c>
      <c r="G1796" t="s">
        <v>642</v>
      </c>
      <c r="H1796">
        <v>583134</v>
      </c>
      <c r="I1796" t="s">
        <v>30</v>
      </c>
      <c r="J1796">
        <v>202204</v>
      </c>
      <c r="K1796">
        <v>44676</v>
      </c>
      <c r="L1796" t="s">
        <v>644</v>
      </c>
      <c r="M1796">
        <v>-99253</v>
      </c>
      <c r="N1796">
        <v>-168.51</v>
      </c>
      <c r="O1796" t="s">
        <v>645</v>
      </c>
      <c r="P1796" s="428">
        <v>-151.31100000000001</v>
      </c>
      <c r="Q1796">
        <v>12704618</v>
      </c>
      <c r="R1796" t="s">
        <v>646</v>
      </c>
      <c r="S1796">
        <v>2030902</v>
      </c>
      <c r="T1796" t="s">
        <v>1771</v>
      </c>
    </row>
    <row r="1797" spans="1:20" x14ac:dyDescent="0.25">
      <c r="A1797" t="s">
        <v>637</v>
      </c>
      <c r="B1797" t="s">
        <v>736</v>
      </c>
      <c r="C1797" t="s">
        <v>639</v>
      </c>
      <c r="D1797" t="s">
        <v>651</v>
      </c>
      <c r="E1797" t="s">
        <v>641</v>
      </c>
      <c r="F1797">
        <v>528004120001</v>
      </c>
      <c r="G1797" t="s">
        <v>705</v>
      </c>
      <c r="H1797">
        <v>583129</v>
      </c>
      <c r="I1797" t="s">
        <v>21</v>
      </c>
      <c r="J1797">
        <v>202204</v>
      </c>
      <c r="K1797">
        <v>44676</v>
      </c>
      <c r="L1797" t="s">
        <v>644</v>
      </c>
      <c r="M1797">
        <v>-129000</v>
      </c>
      <c r="N1797">
        <v>-219.01</v>
      </c>
      <c r="O1797" t="s">
        <v>645</v>
      </c>
      <c r="P1797" s="428">
        <v>-196.65600000000001</v>
      </c>
      <c r="Q1797">
        <v>12704618</v>
      </c>
      <c r="R1797" t="s">
        <v>646</v>
      </c>
      <c r="S1797">
        <v>2034399</v>
      </c>
      <c r="T1797" t="s">
        <v>1771</v>
      </c>
    </row>
    <row r="1798" spans="1:20" x14ac:dyDescent="0.25">
      <c r="A1798" t="s">
        <v>637</v>
      </c>
      <c r="B1798" t="s">
        <v>754</v>
      </c>
      <c r="C1798" t="s">
        <v>639</v>
      </c>
      <c r="D1798" t="s">
        <v>718</v>
      </c>
      <c r="E1798" t="s">
        <v>704</v>
      </c>
      <c r="F1798">
        <v>528004120001</v>
      </c>
      <c r="G1798" t="s">
        <v>705</v>
      </c>
      <c r="H1798">
        <v>583128</v>
      </c>
      <c r="I1798" t="s">
        <v>20</v>
      </c>
      <c r="J1798">
        <v>202204</v>
      </c>
      <c r="K1798">
        <v>44676</v>
      </c>
      <c r="L1798" t="s">
        <v>644</v>
      </c>
      <c r="M1798">
        <v>107782</v>
      </c>
      <c r="N1798">
        <v>182.99</v>
      </c>
      <c r="O1798" t="s">
        <v>645</v>
      </c>
      <c r="P1798" s="428">
        <v>164.31299999999999</v>
      </c>
      <c r="Q1798">
        <v>12704618</v>
      </c>
      <c r="R1798" t="s">
        <v>646</v>
      </c>
      <c r="S1798">
        <v>2031020</v>
      </c>
      <c r="T1798" t="s">
        <v>1771</v>
      </c>
    </row>
    <row r="1799" spans="1:20" x14ac:dyDescent="0.25">
      <c r="A1799" t="s">
        <v>637</v>
      </c>
      <c r="B1799" t="s">
        <v>736</v>
      </c>
      <c r="C1799" t="s">
        <v>639</v>
      </c>
      <c r="D1799" t="s">
        <v>695</v>
      </c>
      <c r="E1799" t="s">
        <v>673</v>
      </c>
      <c r="F1799">
        <v>528004120002</v>
      </c>
      <c r="G1799" t="s">
        <v>642</v>
      </c>
      <c r="H1799">
        <v>583148</v>
      </c>
      <c r="I1799" t="s">
        <v>699</v>
      </c>
      <c r="J1799">
        <v>202204</v>
      </c>
      <c r="K1799">
        <v>44676</v>
      </c>
      <c r="L1799" t="s">
        <v>644</v>
      </c>
      <c r="M1799">
        <v>54466.67</v>
      </c>
      <c r="N1799">
        <v>92.47</v>
      </c>
      <c r="O1799" t="s">
        <v>645</v>
      </c>
      <c r="P1799" s="428">
        <v>83.031999999999996</v>
      </c>
      <c r="Q1799">
        <v>12704618</v>
      </c>
      <c r="R1799" t="s">
        <v>646</v>
      </c>
      <c r="S1799">
        <v>2046481</v>
      </c>
      <c r="T1799" t="s">
        <v>1937</v>
      </c>
    </row>
    <row r="1800" spans="1:20" x14ac:dyDescent="0.25">
      <c r="A1800" t="s">
        <v>637</v>
      </c>
      <c r="B1800" t="s">
        <v>754</v>
      </c>
      <c r="C1800" t="s">
        <v>639</v>
      </c>
      <c r="D1800" t="s">
        <v>640</v>
      </c>
      <c r="E1800" t="s">
        <v>673</v>
      </c>
      <c r="F1800">
        <v>528004120002</v>
      </c>
      <c r="G1800" t="s">
        <v>642</v>
      </c>
      <c r="H1800">
        <v>583148</v>
      </c>
      <c r="I1800" t="s">
        <v>699</v>
      </c>
      <c r="J1800">
        <v>202204</v>
      </c>
      <c r="K1800">
        <v>44676</v>
      </c>
      <c r="L1800" t="s">
        <v>644</v>
      </c>
      <c r="M1800">
        <v>46230.36</v>
      </c>
      <c r="N1800">
        <v>78.489999999999995</v>
      </c>
      <c r="O1800" t="s">
        <v>645</v>
      </c>
      <c r="P1800" s="428">
        <v>70.478999999999999</v>
      </c>
      <c r="Q1800">
        <v>12704618</v>
      </c>
      <c r="R1800" t="s">
        <v>646</v>
      </c>
      <c r="S1800">
        <v>2029740</v>
      </c>
      <c r="T1800" t="s">
        <v>1771</v>
      </c>
    </row>
    <row r="1801" spans="1:20" x14ac:dyDescent="0.25">
      <c r="A1801" t="s">
        <v>637</v>
      </c>
      <c r="B1801" t="s">
        <v>736</v>
      </c>
      <c r="C1801" t="s">
        <v>639</v>
      </c>
      <c r="D1801" t="s">
        <v>663</v>
      </c>
      <c r="E1801" t="s">
        <v>704</v>
      </c>
      <c r="F1801">
        <v>528004120002</v>
      </c>
      <c r="G1801" t="s">
        <v>642</v>
      </c>
      <c r="H1801">
        <v>583137</v>
      </c>
      <c r="I1801" t="s">
        <v>33</v>
      </c>
      <c r="J1801">
        <v>202204</v>
      </c>
      <c r="K1801">
        <v>44676</v>
      </c>
      <c r="L1801" t="s">
        <v>644</v>
      </c>
      <c r="M1801">
        <v>129000</v>
      </c>
      <c r="N1801">
        <v>219.01</v>
      </c>
      <c r="O1801" t="s">
        <v>645</v>
      </c>
      <c r="P1801" s="428">
        <v>196.65600000000001</v>
      </c>
      <c r="Q1801">
        <v>12704618</v>
      </c>
      <c r="R1801" t="s">
        <v>646</v>
      </c>
      <c r="S1801">
        <v>2038727</v>
      </c>
      <c r="T1801" t="s">
        <v>1814</v>
      </c>
    </row>
    <row r="1802" spans="1:20" x14ac:dyDescent="0.25">
      <c r="A1802" t="s">
        <v>637</v>
      </c>
      <c r="B1802" t="s">
        <v>736</v>
      </c>
      <c r="C1802" t="s">
        <v>639</v>
      </c>
      <c r="D1802" t="s">
        <v>651</v>
      </c>
      <c r="E1802" t="s">
        <v>641</v>
      </c>
      <c r="F1802">
        <v>528004120002</v>
      </c>
      <c r="G1802" t="s">
        <v>642</v>
      </c>
      <c r="H1802">
        <v>583152</v>
      </c>
      <c r="I1802" t="s">
        <v>43</v>
      </c>
      <c r="J1802">
        <v>202204</v>
      </c>
      <c r="K1802">
        <v>44676</v>
      </c>
      <c r="L1802" t="s">
        <v>644</v>
      </c>
      <c r="M1802">
        <v>17432.43</v>
      </c>
      <c r="N1802">
        <v>29.6</v>
      </c>
      <c r="O1802" t="s">
        <v>645</v>
      </c>
      <c r="P1802" s="428">
        <v>26.579000000000001</v>
      </c>
      <c r="Q1802">
        <v>12704618</v>
      </c>
      <c r="R1802" t="s">
        <v>646</v>
      </c>
      <c r="S1802">
        <v>8540100</v>
      </c>
      <c r="T1802" t="s">
        <v>1956</v>
      </c>
    </row>
    <row r="1803" spans="1:20" x14ac:dyDescent="0.25">
      <c r="A1803" t="s">
        <v>637</v>
      </c>
      <c r="B1803" t="s">
        <v>736</v>
      </c>
      <c r="C1803" t="s">
        <v>639</v>
      </c>
      <c r="D1803" t="s">
        <v>663</v>
      </c>
      <c r="E1803" t="s">
        <v>673</v>
      </c>
      <c r="F1803">
        <v>528004120002</v>
      </c>
      <c r="G1803" t="s">
        <v>642</v>
      </c>
      <c r="H1803">
        <v>583134</v>
      </c>
      <c r="I1803" t="s">
        <v>30</v>
      </c>
      <c r="J1803">
        <v>202204</v>
      </c>
      <c r="K1803">
        <v>44676</v>
      </c>
      <c r="L1803" t="s">
        <v>644</v>
      </c>
      <c r="M1803">
        <v>99253</v>
      </c>
      <c r="N1803">
        <v>168.51</v>
      </c>
      <c r="O1803" t="s">
        <v>645</v>
      </c>
      <c r="P1803" s="428">
        <v>151.31100000000001</v>
      </c>
      <c r="Q1803">
        <v>12704618</v>
      </c>
      <c r="R1803" t="s">
        <v>646</v>
      </c>
      <c r="S1803">
        <v>2030902</v>
      </c>
      <c r="T1803" t="s">
        <v>1810</v>
      </c>
    </row>
    <row r="1804" spans="1:20" x14ac:dyDescent="0.25">
      <c r="A1804" t="s">
        <v>637</v>
      </c>
      <c r="B1804" t="s">
        <v>754</v>
      </c>
      <c r="C1804" t="s">
        <v>639</v>
      </c>
      <c r="D1804" t="s">
        <v>640</v>
      </c>
      <c r="E1804" t="s">
        <v>673</v>
      </c>
      <c r="F1804">
        <v>528004120002</v>
      </c>
      <c r="G1804" t="s">
        <v>642</v>
      </c>
      <c r="H1804">
        <v>583148</v>
      </c>
      <c r="I1804" t="s">
        <v>699</v>
      </c>
      <c r="J1804">
        <v>202204</v>
      </c>
      <c r="K1804">
        <v>44676</v>
      </c>
      <c r="L1804" t="s">
        <v>644</v>
      </c>
      <c r="M1804">
        <v>-5835.53</v>
      </c>
      <c r="N1804">
        <v>-9.91</v>
      </c>
      <c r="O1804" t="s">
        <v>645</v>
      </c>
      <c r="P1804" s="428">
        <v>-8.8989999999999991</v>
      </c>
      <c r="Q1804">
        <v>12704618</v>
      </c>
      <c r="R1804" t="s">
        <v>646</v>
      </c>
      <c r="S1804">
        <v>2013058</v>
      </c>
      <c r="T1804" t="s">
        <v>1914</v>
      </c>
    </row>
    <row r="1805" spans="1:20" x14ac:dyDescent="0.25">
      <c r="A1805" t="s">
        <v>637</v>
      </c>
      <c r="B1805" t="s">
        <v>736</v>
      </c>
      <c r="C1805" t="s">
        <v>639</v>
      </c>
      <c r="D1805" t="s">
        <v>651</v>
      </c>
      <c r="E1805" t="s">
        <v>673</v>
      </c>
      <c r="F1805">
        <v>528004120002</v>
      </c>
      <c r="G1805" t="s">
        <v>642</v>
      </c>
      <c r="H1805">
        <v>583148</v>
      </c>
      <c r="I1805" t="s">
        <v>699</v>
      </c>
      <c r="J1805">
        <v>202204</v>
      </c>
      <c r="K1805">
        <v>44676</v>
      </c>
      <c r="L1805" t="s">
        <v>644</v>
      </c>
      <c r="M1805">
        <v>11878.04</v>
      </c>
      <c r="N1805">
        <v>20.170000000000002</v>
      </c>
      <c r="O1805" t="s">
        <v>645</v>
      </c>
      <c r="P1805" s="428">
        <v>18.111000000000001</v>
      </c>
      <c r="Q1805">
        <v>12704618</v>
      </c>
      <c r="R1805" t="s">
        <v>646</v>
      </c>
      <c r="S1805">
        <v>2030994</v>
      </c>
      <c r="T1805" t="s">
        <v>1805</v>
      </c>
    </row>
    <row r="1806" spans="1:20" x14ac:dyDescent="0.25">
      <c r="A1806" t="s">
        <v>637</v>
      </c>
      <c r="B1806" t="s">
        <v>736</v>
      </c>
      <c r="C1806" t="s">
        <v>639</v>
      </c>
      <c r="D1806" t="s">
        <v>695</v>
      </c>
      <c r="E1806" t="s">
        <v>673</v>
      </c>
      <c r="F1806">
        <v>528004120002</v>
      </c>
      <c r="G1806" t="s">
        <v>642</v>
      </c>
      <c r="H1806">
        <v>583148</v>
      </c>
      <c r="I1806" t="s">
        <v>699</v>
      </c>
      <c r="J1806">
        <v>202204</v>
      </c>
      <c r="K1806">
        <v>44676</v>
      </c>
      <c r="L1806" t="s">
        <v>644</v>
      </c>
      <c r="M1806">
        <v>54466.67</v>
      </c>
      <c r="N1806">
        <v>92.47</v>
      </c>
      <c r="O1806" t="s">
        <v>645</v>
      </c>
      <c r="P1806" s="428">
        <v>83.031999999999996</v>
      </c>
      <c r="Q1806">
        <v>12704618</v>
      </c>
      <c r="R1806" t="s">
        <v>646</v>
      </c>
      <c r="S1806">
        <v>2046481</v>
      </c>
      <c r="T1806" t="s">
        <v>1771</v>
      </c>
    </row>
    <row r="1807" spans="1:20" x14ac:dyDescent="0.25">
      <c r="A1807" t="s">
        <v>637</v>
      </c>
      <c r="B1807" t="s">
        <v>754</v>
      </c>
      <c r="C1807" t="s">
        <v>639</v>
      </c>
      <c r="D1807" t="s">
        <v>640</v>
      </c>
      <c r="E1807" t="s">
        <v>673</v>
      </c>
      <c r="F1807">
        <v>528004120002</v>
      </c>
      <c r="G1807" t="s">
        <v>642</v>
      </c>
      <c r="H1807">
        <v>583148</v>
      </c>
      <c r="I1807" t="s">
        <v>699</v>
      </c>
      <c r="J1807">
        <v>202204</v>
      </c>
      <c r="K1807">
        <v>44676</v>
      </c>
      <c r="L1807" t="s">
        <v>644</v>
      </c>
      <c r="M1807">
        <v>5835.53</v>
      </c>
      <c r="N1807">
        <v>9.91</v>
      </c>
      <c r="O1807" t="s">
        <v>645</v>
      </c>
      <c r="P1807" s="428">
        <v>8.8989999999999991</v>
      </c>
      <c r="Q1807">
        <v>12704618</v>
      </c>
      <c r="R1807" t="s">
        <v>646</v>
      </c>
      <c r="S1807">
        <v>2013058</v>
      </c>
      <c r="T1807" t="s">
        <v>1809</v>
      </c>
    </row>
    <row r="1808" spans="1:20" x14ac:dyDescent="0.25">
      <c r="A1808" t="s">
        <v>637</v>
      </c>
      <c r="B1808" t="s">
        <v>754</v>
      </c>
      <c r="C1808" t="s">
        <v>639</v>
      </c>
      <c r="D1808" t="s">
        <v>640</v>
      </c>
      <c r="E1808" t="s">
        <v>678</v>
      </c>
      <c r="F1808">
        <v>528004120002</v>
      </c>
      <c r="G1808" t="s">
        <v>642</v>
      </c>
      <c r="H1808">
        <v>856782</v>
      </c>
      <c r="I1808" t="s">
        <v>477</v>
      </c>
      <c r="J1808">
        <v>202204</v>
      </c>
      <c r="K1808">
        <v>44676</v>
      </c>
      <c r="L1808" t="s">
        <v>644</v>
      </c>
      <c r="M1808">
        <v>11052.45</v>
      </c>
      <c r="N1808">
        <v>18.760000000000002</v>
      </c>
      <c r="O1808" t="s">
        <v>645</v>
      </c>
      <c r="P1808" s="428">
        <v>16.844999999999999</v>
      </c>
      <c r="Q1808">
        <v>12704618</v>
      </c>
      <c r="R1808" t="s">
        <v>646</v>
      </c>
      <c r="S1808">
        <v>2017279</v>
      </c>
      <c r="T1808" t="s">
        <v>1771</v>
      </c>
    </row>
    <row r="1809" spans="1:20" x14ac:dyDescent="0.25">
      <c r="A1809" t="s">
        <v>637</v>
      </c>
      <c r="B1809" t="s">
        <v>736</v>
      </c>
      <c r="C1809" t="s">
        <v>639</v>
      </c>
      <c r="D1809" t="s">
        <v>651</v>
      </c>
      <c r="E1809" t="s">
        <v>673</v>
      </c>
      <c r="F1809">
        <v>528004120002</v>
      </c>
      <c r="G1809" t="s">
        <v>642</v>
      </c>
      <c r="H1809">
        <v>583148</v>
      </c>
      <c r="I1809" t="s">
        <v>699</v>
      </c>
      <c r="J1809">
        <v>202204</v>
      </c>
      <c r="K1809">
        <v>44676</v>
      </c>
      <c r="L1809" t="s">
        <v>644</v>
      </c>
      <c r="M1809">
        <v>45504.85</v>
      </c>
      <c r="N1809">
        <v>77.260000000000005</v>
      </c>
      <c r="O1809" t="s">
        <v>645</v>
      </c>
      <c r="P1809" s="428">
        <v>69.373999999999995</v>
      </c>
      <c r="Q1809">
        <v>12704618</v>
      </c>
      <c r="R1809" t="s">
        <v>646</v>
      </c>
      <c r="S1809">
        <v>8540279</v>
      </c>
      <c r="T1809" t="s">
        <v>1949</v>
      </c>
    </row>
    <row r="1810" spans="1:20" x14ac:dyDescent="0.25">
      <c r="A1810" t="s">
        <v>637</v>
      </c>
      <c r="B1810" t="s">
        <v>736</v>
      </c>
      <c r="C1810" t="s">
        <v>639</v>
      </c>
      <c r="D1810" t="s">
        <v>651</v>
      </c>
      <c r="E1810" t="s">
        <v>667</v>
      </c>
      <c r="F1810">
        <v>528004120002</v>
      </c>
      <c r="G1810" t="s">
        <v>642</v>
      </c>
      <c r="H1810">
        <v>583149</v>
      </c>
      <c r="I1810" t="s">
        <v>680</v>
      </c>
      <c r="J1810">
        <v>202204</v>
      </c>
      <c r="K1810">
        <v>44676</v>
      </c>
      <c r="L1810" t="s">
        <v>644</v>
      </c>
      <c r="M1810">
        <v>-8929.01</v>
      </c>
      <c r="N1810">
        <v>-15.16</v>
      </c>
      <c r="O1810" t="s">
        <v>645</v>
      </c>
      <c r="P1810" s="428">
        <v>-13.613</v>
      </c>
      <c r="Q1810">
        <v>12704618</v>
      </c>
      <c r="R1810" t="s">
        <v>646</v>
      </c>
      <c r="S1810">
        <v>2036440</v>
      </c>
      <c r="T1810" t="s">
        <v>1771</v>
      </c>
    </row>
    <row r="1811" spans="1:20" x14ac:dyDescent="0.25">
      <c r="A1811" t="s">
        <v>637</v>
      </c>
      <c r="B1811" t="s">
        <v>754</v>
      </c>
      <c r="C1811" t="s">
        <v>639</v>
      </c>
      <c r="D1811" t="s">
        <v>640</v>
      </c>
      <c r="E1811" t="s">
        <v>686</v>
      </c>
      <c r="F1811">
        <v>528004120002</v>
      </c>
      <c r="G1811" t="s">
        <v>642</v>
      </c>
      <c r="H1811">
        <v>583150</v>
      </c>
      <c r="I1811" t="s">
        <v>687</v>
      </c>
      <c r="J1811">
        <v>202204</v>
      </c>
      <c r="K1811">
        <v>44676</v>
      </c>
      <c r="L1811" t="s">
        <v>644</v>
      </c>
      <c r="M1811">
        <v>27990.560000000001</v>
      </c>
      <c r="N1811">
        <v>47.52</v>
      </c>
      <c r="O1811" t="s">
        <v>645</v>
      </c>
      <c r="P1811" s="428">
        <v>42.67</v>
      </c>
      <c r="Q1811">
        <v>12704618</v>
      </c>
      <c r="R1811" t="s">
        <v>646</v>
      </c>
      <c r="S1811">
        <v>2011105</v>
      </c>
      <c r="T1811" t="s">
        <v>1939</v>
      </c>
    </row>
    <row r="1812" spans="1:20" x14ac:dyDescent="0.25">
      <c r="A1812" t="s">
        <v>637</v>
      </c>
      <c r="B1812" t="s">
        <v>736</v>
      </c>
      <c r="C1812" t="s">
        <v>639</v>
      </c>
      <c r="D1812" t="s">
        <v>651</v>
      </c>
      <c r="E1812" t="s">
        <v>673</v>
      </c>
      <c r="F1812">
        <v>528004120002</v>
      </c>
      <c r="G1812" t="s">
        <v>642</v>
      </c>
      <c r="H1812">
        <v>583148</v>
      </c>
      <c r="I1812" t="s">
        <v>699</v>
      </c>
      <c r="J1812">
        <v>202204</v>
      </c>
      <c r="K1812">
        <v>44676</v>
      </c>
      <c r="L1812" t="s">
        <v>644</v>
      </c>
      <c r="M1812">
        <v>-14030.21</v>
      </c>
      <c r="N1812">
        <v>-23.82</v>
      </c>
      <c r="O1812" t="s">
        <v>645</v>
      </c>
      <c r="P1812" s="428">
        <v>-21.388999999999999</v>
      </c>
      <c r="Q1812">
        <v>12704618</v>
      </c>
      <c r="R1812" t="s">
        <v>646</v>
      </c>
      <c r="S1812">
        <v>8540386</v>
      </c>
      <c r="T1812" t="s">
        <v>1771</v>
      </c>
    </row>
    <row r="1813" spans="1:20" x14ac:dyDescent="0.25">
      <c r="A1813" t="s">
        <v>637</v>
      </c>
      <c r="B1813" t="s">
        <v>754</v>
      </c>
      <c r="C1813" t="s">
        <v>639</v>
      </c>
      <c r="D1813" t="s">
        <v>640</v>
      </c>
      <c r="E1813" t="s">
        <v>673</v>
      </c>
      <c r="F1813">
        <v>528004120002</v>
      </c>
      <c r="G1813" t="s">
        <v>642</v>
      </c>
      <c r="H1813">
        <v>583146</v>
      </c>
      <c r="I1813" t="s">
        <v>683</v>
      </c>
      <c r="J1813">
        <v>202204</v>
      </c>
      <c r="K1813">
        <v>44676</v>
      </c>
      <c r="L1813" t="s">
        <v>644</v>
      </c>
      <c r="M1813">
        <v>-18420.75</v>
      </c>
      <c r="N1813">
        <v>-31.27</v>
      </c>
      <c r="O1813" t="s">
        <v>645</v>
      </c>
      <c r="P1813" s="428">
        <v>-28.077999999999999</v>
      </c>
      <c r="Q1813">
        <v>12704618</v>
      </c>
      <c r="R1813" t="s">
        <v>646</v>
      </c>
      <c r="S1813">
        <v>8540353</v>
      </c>
      <c r="T1813" t="s">
        <v>1771</v>
      </c>
    </row>
    <row r="1814" spans="1:20" x14ac:dyDescent="0.25">
      <c r="A1814" t="s">
        <v>637</v>
      </c>
      <c r="B1814" t="s">
        <v>736</v>
      </c>
      <c r="C1814" t="s">
        <v>639</v>
      </c>
      <c r="D1814" t="s">
        <v>651</v>
      </c>
      <c r="E1814" t="s">
        <v>673</v>
      </c>
      <c r="F1814">
        <v>528004120002</v>
      </c>
      <c r="G1814" t="s">
        <v>642</v>
      </c>
      <c r="H1814">
        <v>583148</v>
      </c>
      <c r="I1814" t="s">
        <v>699</v>
      </c>
      <c r="J1814">
        <v>202204</v>
      </c>
      <c r="K1814">
        <v>44676</v>
      </c>
      <c r="L1814" t="s">
        <v>644</v>
      </c>
      <c r="M1814">
        <v>10019.23</v>
      </c>
      <c r="N1814">
        <v>17.010000000000002</v>
      </c>
      <c r="O1814" t="s">
        <v>645</v>
      </c>
      <c r="P1814" s="428">
        <v>15.273999999999999</v>
      </c>
      <c r="Q1814">
        <v>12704618</v>
      </c>
      <c r="R1814" t="s">
        <v>646</v>
      </c>
      <c r="S1814">
        <v>2027008</v>
      </c>
      <c r="T1814" t="s">
        <v>1927</v>
      </c>
    </row>
    <row r="1815" spans="1:20" x14ac:dyDescent="0.25">
      <c r="A1815" t="s">
        <v>637</v>
      </c>
      <c r="B1815" t="s">
        <v>754</v>
      </c>
      <c r="C1815" t="s">
        <v>639</v>
      </c>
      <c r="D1815" t="s">
        <v>640</v>
      </c>
      <c r="E1815" t="s">
        <v>673</v>
      </c>
      <c r="F1815">
        <v>528004120002</v>
      </c>
      <c r="G1815" t="s">
        <v>642</v>
      </c>
      <c r="H1815">
        <v>583148</v>
      </c>
      <c r="I1815" t="s">
        <v>699</v>
      </c>
      <c r="J1815">
        <v>202204</v>
      </c>
      <c r="K1815">
        <v>44676</v>
      </c>
      <c r="L1815" t="s">
        <v>644</v>
      </c>
      <c r="M1815">
        <v>9258.0400000000009</v>
      </c>
      <c r="N1815">
        <v>15.72</v>
      </c>
      <c r="O1815" t="s">
        <v>645</v>
      </c>
      <c r="P1815" s="428">
        <v>14.115</v>
      </c>
      <c r="Q1815">
        <v>12704618</v>
      </c>
      <c r="R1815" t="s">
        <v>646</v>
      </c>
      <c r="S1815">
        <v>2012905</v>
      </c>
      <c r="T1815" t="s">
        <v>1926</v>
      </c>
    </row>
    <row r="1816" spans="1:20" x14ac:dyDescent="0.25">
      <c r="A1816" t="s">
        <v>637</v>
      </c>
      <c r="B1816" t="s">
        <v>754</v>
      </c>
      <c r="C1816" t="s">
        <v>639</v>
      </c>
      <c r="D1816" t="s">
        <v>695</v>
      </c>
      <c r="E1816" t="s">
        <v>673</v>
      </c>
      <c r="F1816">
        <v>528004120002</v>
      </c>
      <c r="G1816" t="s">
        <v>642</v>
      </c>
      <c r="H1816">
        <v>583133</v>
      </c>
      <c r="I1816" t="s">
        <v>29</v>
      </c>
      <c r="J1816">
        <v>202204</v>
      </c>
      <c r="K1816">
        <v>44676</v>
      </c>
      <c r="L1816" t="s">
        <v>644</v>
      </c>
      <c r="M1816">
        <v>-17363.3</v>
      </c>
      <c r="N1816">
        <v>-29.48</v>
      </c>
      <c r="O1816" t="s">
        <v>645</v>
      </c>
      <c r="P1816" s="428">
        <v>-26.471</v>
      </c>
      <c r="Q1816">
        <v>12704618</v>
      </c>
      <c r="R1816" t="s">
        <v>646</v>
      </c>
      <c r="S1816">
        <v>2024413</v>
      </c>
      <c r="T1816" t="s">
        <v>1771</v>
      </c>
    </row>
    <row r="1817" spans="1:20" x14ac:dyDescent="0.25">
      <c r="A1817" t="s">
        <v>637</v>
      </c>
      <c r="B1817" t="s">
        <v>736</v>
      </c>
      <c r="C1817" t="s">
        <v>639</v>
      </c>
      <c r="D1817" t="s">
        <v>663</v>
      </c>
      <c r="E1817" t="s">
        <v>704</v>
      </c>
      <c r="F1817">
        <v>528004120002</v>
      </c>
      <c r="G1817" t="s">
        <v>642</v>
      </c>
      <c r="H1817">
        <v>583137</v>
      </c>
      <c r="I1817" t="s">
        <v>33</v>
      </c>
      <c r="J1817">
        <v>202204</v>
      </c>
      <c r="K1817">
        <v>44676</v>
      </c>
      <c r="L1817" t="s">
        <v>644</v>
      </c>
      <c r="M1817">
        <v>-129000</v>
      </c>
      <c r="N1817">
        <v>-219.01</v>
      </c>
      <c r="O1817" t="s">
        <v>645</v>
      </c>
      <c r="P1817" s="428">
        <v>-196.65600000000001</v>
      </c>
      <c r="Q1817">
        <v>12704618</v>
      </c>
      <c r="R1817" t="s">
        <v>646</v>
      </c>
      <c r="S1817">
        <v>2038727</v>
      </c>
      <c r="T1817" t="s">
        <v>1771</v>
      </c>
    </row>
    <row r="1818" spans="1:20" x14ac:dyDescent="0.25">
      <c r="A1818" t="s">
        <v>637</v>
      </c>
      <c r="B1818" t="s">
        <v>736</v>
      </c>
      <c r="C1818" t="s">
        <v>639</v>
      </c>
      <c r="D1818" t="s">
        <v>651</v>
      </c>
      <c r="E1818" t="s">
        <v>641</v>
      </c>
      <c r="F1818">
        <v>528004120002</v>
      </c>
      <c r="G1818" t="s">
        <v>642</v>
      </c>
      <c r="H1818">
        <v>583152</v>
      </c>
      <c r="I1818" t="s">
        <v>43</v>
      </c>
      <c r="J1818">
        <v>202204</v>
      </c>
      <c r="K1818">
        <v>44676</v>
      </c>
      <c r="L1818" t="s">
        <v>644</v>
      </c>
      <c r="M1818">
        <v>-17432.43</v>
      </c>
      <c r="N1818">
        <v>-29.6</v>
      </c>
      <c r="O1818" t="s">
        <v>645</v>
      </c>
      <c r="P1818" s="428">
        <v>-26.579000000000001</v>
      </c>
      <c r="Q1818">
        <v>12704618</v>
      </c>
      <c r="R1818" t="s">
        <v>646</v>
      </c>
      <c r="S1818">
        <v>8540100</v>
      </c>
      <c r="T1818" t="s">
        <v>1771</v>
      </c>
    </row>
    <row r="1819" spans="1:20" x14ac:dyDescent="0.25">
      <c r="A1819" t="s">
        <v>637</v>
      </c>
      <c r="B1819" t="s">
        <v>754</v>
      </c>
      <c r="C1819" t="s">
        <v>639</v>
      </c>
      <c r="D1819" t="s">
        <v>640</v>
      </c>
      <c r="E1819" t="s">
        <v>686</v>
      </c>
      <c r="F1819">
        <v>528004120002</v>
      </c>
      <c r="G1819" t="s">
        <v>642</v>
      </c>
      <c r="H1819">
        <v>583150</v>
      </c>
      <c r="I1819" t="s">
        <v>687</v>
      </c>
      <c r="J1819">
        <v>202204</v>
      </c>
      <c r="K1819">
        <v>44676</v>
      </c>
      <c r="L1819" t="s">
        <v>644</v>
      </c>
      <c r="M1819">
        <v>-27990.560000000001</v>
      </c>
      <c r="N1819">
        <v>-47.52</v>
      </c>
      <c r="O1819" t="s">
        <v>645</v>
      </c>
      <c r="P1819" s="428">
        <v>-42.67</v>
      </c>
      <c r="Q1819">
        <v>12704618</v>
      </c>
      <c r="R1819" t="s">
        <v>646</v>
      </c>
      <c r="S1819">
        <v>2011105</v>
      </c>
      <c r="T1819" t="s">
        <v>1771</v>
      </c>
    </row>
    <row r="1820" spans="1:20" x14ac:dyDescent="0.25">
      <c r="A1820" t="s">
        <v>637</v>
      </c>
      <c r="B1820" t="s">
        <v>754</v>
      </c>
      <c r="C1820" t="s">
        <v>639</v>
      </c>
      <c r="D1820" t="s">
        <v>663</v>
      </c>
      <c r="E1820" t="s">
        <v>673</v>
      </c>
      <c r="F1820">
        <v>528004120002</v>
      </c>
      <c r="G1820" t="s">
        <v>642</v>
      </c>
      <c r="H1820">
        <v>583133</v>
      </c>
      <c r="I1820" t="s">
        <v>29</v>
      </c>
      <c r="J1820">
        <v>202204</v>
      </c>
      <c r="K1820">
        <v>44676</v>
      </c>
      <c r="L1820" t="s">
        <v>644</v>
      </c>
      <c r="M1820">
        <v>71305</v>
      </c>
      <c r="N1820">
        <v>121.06</v>
      </c>
      <c r="O1820" t="s">
        <v>645</v>
      </c>
      <c r="P1820" s="428">
        <v>108.70399999999999</v>
      </c>
      <c r="Q1820">
        <v>12704618</v>
      </c>
      <c r="R1820" t="s">
        <v>646</v>
      </c>
      <c r="S1820">
        <v>2014872</v>
      </c>
      <c r="T1820" t="s">
        <v>1990</v>
      </c>
    </row>
    <row r="1821" spans="1:20" x14ac:dyDescent="0.25">
      <c r="A1821" t="s">
        <v>637</v>
      </c>
      <c r="B1821" t="s">
        <v>754</v>
      </c>
      <c r="C1821" t="s">
        <v>639</v>
      </c>
      <c r="D1821" t="s">
        <v>718</v>
      </c>
      <c r="E1821" t="s">
        <v>704</v>
      </c>
      <c r="F1821">
        <v>528004120001</v>
      </c>
      <c r="G1821" t="s">
        <v>705</v>
      </c>
      <c r="H1821">
        <v>583128</v>
      </c>
      <c r="I1821" t="s">
        <v>20</v>
      </c>
      <c r="J1821">
        <v>202204</v>
      </c>
      <c r="K1821">
        <v>44676</v>
      </c>
      <c r="L1821" t="s">
        <v>644</v>
      </c>
      <c r="M1821">
        <v>-107782</v>
      </c>
      <c r="N1821">
        <v>-182.99</v>
      </c>
      <c r="O1821" t="s">
        <v>645</v>
      </c>
      <c r="P1821" s="428">
        <v>-164.31299999999999</v>
      </c>
      <c r="Q1821">
        <v>12704618</v>
      </c>
      <c r="R1821" t="s">
        <v>646</v>
      </c>
      <c r="S1821">
        <v>2031020</v>
      </c>
      <c r="T1821" t="s">
        <v>1771</v>
      </c>
    </row>
    <row r="1822" spans="1:20" x14ac:dyDescent="0.25">
      <c r="A1822" t="s">
        <v>637</v>
      </c>
      <c r="B1822" t="s">
        <v>736</v>
      </c>
      <c r="C1822" t="s">
        <v>639</v>
      </c>
      <c r="D1822" t="s">
        <v>651</v>
      </c>
      <c r="E1822" t="s">
        <v>641</v>
      </c>
      <c r="F1822">
        <v>528004120002</v>
      </c>
      <c r="G1822" t="s">
        <v>642</v>
      </c>
      <c r="H1822">
        <v>856778</v>
      </c>
      <c r="I1822" t="s">
        <v>27</v>
      </c>
      <c r="J1822">
        <v>202204</v>
      </c>
      <c r="K1822">
        <v>44676</v>
      </c>
      <c r="L1822" t="s">
        <v>644</v>
      </c>
      <c r="M1822">
        <v>97103</v>
      </c>
      <c r="N1822">
        <v>164.86</v>
      </c>
      <c r="O1822" t="s">
        <v>645</v>
      </c>
      <c r="P1822" s="428">
        <v>148.03299999999999</v>
      </c>
      <c r="Q1822">
        <v>12704618</v>
      </c>
      <c r="R1822" t="s">
        <v>646</v>
      </c>
      <c r="S1822">
        <v>2041743</v>
      </c>
      <c r="T1822" t="s">
        <v>1921</v>
      </c>
    </row>
    <row r="1823" spans="1:20" x14ac:dyDescent="0.25">
      <c r="A1823" t="s">
        <v>637</v>
      </c>
      <c r="B1823" t="s">
        <v>754</v>
      </c>
      <c r="C1823" t="s">
        <v>639</v>
      </c>
      <c r="D1823" t="s">
        <v>640</v>
      </c>
      <c r="E1823" t="s">
        <v>686</v>
      </c>
      <c r="F1823">
        <v>528004120002</v>
      </c>
      <c r="G1823" t="s">
        <v>642</v>
      </c>
      <c r="H1823">
        <v>583153</v>
      </c>
      <c r="I1823" t="s">
        <v>722</v>
      </c>
      <c r="J1823">
        <v>202204</v>
      </c>
      <c r="K1823">
        <v>44676</v>
      </c>
      <c r="L1823" t="s">
        <v>644</v>
      </c>
      <c r="M1823">
        <v>-6240.35</v>
      </c>
      <c r="N1823">
        <v>-10.59</v>
      </c>
      <c r="O1823" t="s">
        <v>645</v>
      </c>
      <c r="P1823" s="428">
        <v>-9.5090000000000003</v>
      </c>
      <c r="Q1823">
        <v>12704618</v>
      </c>
      <c r="R1823" t="s">
        <v>646</v>
      </c>
      <c r="S1823">
        <v>8540401</v>
      </c>
      <c r="T1823" t="s">
        <v>1771</v>
      </c>
    </row>
    <row r="1824" spans="1:20" x14ac:dyDescent="0.25">
      <c r="A1824" t="s">
        <v>637</v>
      </c>
      <c r="B1824" t="s">
        <v>754</v>
      </c>
      <c r="C1824" t="s">
        <v>639</v>
      </c>
      <c r="D1824" t="s">
        <v>695</v>
      </c>
      <c r="E1824" t="s">
        <v>673</v>
      </c>
      <c r="F1824">
        <v>528004120002</v>
      </c>
      <c r="G1824" t="s">
        <v>642</v>
      </c>
      <c r="H1824">
        <v>583133</v>
      </c>
      <c r="I1824" t="s">
        <v>29</v>
      </c>
      <c r="J1824">
        <v>202204</v>
      </c>
      <c r="K1824">
        <v>44676</v>
      </c>
      <c r="L1824" t="s">
        <v>644</v>
      </c>
      <c r="M1824">
        <v>-17363.3</v>
      </c>
      <c r="N1824">
        <v>-29.48</v>
      </c>
      <c r="O1824" t="s">
        <v>645</v>
      </c>
      <c r="P1824" s="428">
        <v>-26.471</v>
      </c>
      <c r="Q1824">
        <v>12704618</v>
      </c>
      <c r="R1824" t="s">
        <v>646</v>
      </c>
      <c r="S1824">
        <v>2024413</v>
      </c>
      <c r="T1824" t="s">
        <v>1991</v>
      </c>
    </row>
    <row r="1825" spans="1:20" x14ac:dyDescent="0.25">
      <c r="A1825" t="s">
        <v>637</v>
      </c>
      <c r="B1825" t="s">
        <v>754</v>
      </c>
      <c r="C1825" t="s">
        <v>639</v>
      </c>
      <c r="D1825" t="s">
        <v>663</v>
      </c>
      <c r="E1825" t="s">
        <v>673</v>
      </c>
      <c r="F1825">
        <v>528004120002</v>
      </c>
      <c r="G1825" t="s">
        <v>642</v>
      </c>
      <c r="H1825">
        <v>583134</v>
      </c>
      <c r="I1825" t="s">
        <v>30</v>
      </c>
      <c r="J1825">
        <v>202204</v>
      </c>
      <c r="K1825">
        <v>44676</v>
      </c>
      <c r="L1825" t="s">
        <v>644</v>
      </c>
      <c r="M1825">
        <v>42555</v>
      </c>
      <c r="N1825">
        <v>72.25</v>
      </c>
      <c r="O1825" t="s">
        <v>645</v>
      </c>
      <c r="P1825" s="428">
        <v>64.876000000000005</v>
      </c>
      <c r="Q1825">
        <v>12704618</v>
      </c>
      <c r="R1825" t="s">
        <v>646</v>
      </c>
      <c r="S1825">
        <v>2030902</v>
      </c>
      <c r="T1825" t="s">
        <v>1963</v>
      </c>
    </row>
    <row r="1826" spans="1:20" x14ac:dyDescent="0.25">
      <c r="A1826" t="s">
        <v>637</v>
      </c>
      <c r="B1826" t="s">
        <v>754</v>
      </c>
      <c r="C1826" t="s">
        <v>639</v>
      </c>
      <c r="D1826" t="s">
        <v>651</v>
      </c>
      <c r="E1826" t="s">
        <v>641</v>
      </c>
      <c r="F1826">
        <v>528004120001</v>
      </c>
      <c r="G1826" t="s">
        <v>705</v>
      </c>
      <c r="H1826">
        <v>583129</v>
      </c>
      <c r="I1826" t="s">
        <v>21</v>
      </c>
      <c r="J1826">
        <v>202204</v>
      </c>
      <c r="K1826">
        <v>44676</v>
      </c>
      <c r="L1826" t="s">
        <v>644</v>
      </c>
      <c r="M1826">
        <v>170988</v>
      </c>
      <c r="N1826">
        <v>290.3</v>
      </c>
      <c r="O1826" t="s">
        <v>645</v>
      </c>
      <c r="P1826" s="428">
        <v>260.67</v>
      </c>
      <c r="Q1826">
        <v>12704618</v>
      </c>
      <c r="R1826" t="s">
        <v>646</v>
      </c>
      <c r="S1826">
        <v>2034399</v>
      </c>
      <c r="T1826" t="s">
        <v>1989</v>
      </c>
    </row>
    <row r="1827" spans="1:20" x14ac:dyDescent="0.25">
      <c r="A1827" t="s">
        <v>637</v>
      </c>
      <c r="B1827" t="s">
        <v>754</v>
      </c>
      <c r="C1827" t="s">
        <v>639</v>
      </c>
      <c r="D1827" t="s">
        <v>663</v>
      </c>
      <c r="E1827" t="s">
        <v>673</v>
      </c>
      <c r="F1827">
        <v>528004120002</v>
      </c>
      <c r="G1827" t="s">
        <v>642</v>
      </c>
      <c r="H1827">
        <v>583134</v>
      </c>
      <c r="I1827" t="s">
        <v>30</v>
      </c>
      <c r="J1827">
        <v>202204</v>
      </c>
      <c r="K1827">
        <v>44676</v>
      </c>
      <c r="L1827" t="s">
        <v>644</v>
      </c>
      <c r="M1827">
        <v>-42555</v>
      </c>
      <c r="N1827">
        <v>-72.25</v>
      </c>
      <c r="O1827" t="s">
        <v>645</v>
      </c>
      <c r="P1827" s="428">
        <v>-64.876000000000005</v>
      </c>
      <c r="Q1827">
        <v>12704618</v>
      </c>
      <c r="R1827" t="s">
        <v>646</v>
      </c>
      <c r="S1827">
        <v>2030902</v>
      </c>
      <c r="T1827" t="s">
        <v>1992</v>
      </c>
    </row>
    <row r="1828" spans="1:20" x14ac:dyDescent="0.25">
      <c r="A1828" t="s">
        <v>637</v>
      </c>
      <c r="B1828" t="s">
        <v>754</v>
      </c>
      <c r="C1828" t="s">
        <v>639</v>
      </c>
      <c r="D1828" t="s">
        <v>695</v>
      </c>
      <c r="E1828" t="s">
        <v>673</v>
      </c>
      <c r="F1828">
        <v>528004120002</v>
      </c>
      <c r="G1828" t="s">
        <v>642</v>
      </c>
      <c r="H1828">
        <v>583133</v>
      </c>
      <c r="I1828" t="s">
        <v>29</v>
      </c>
      <c r="J1828">
        <v>202204</v>
      </c>
      <c r="K1828">
        <v>44676</v>
      </c>
      <c r="L1828" t="s">
        <v>644</v>
      </c>
      <c r="M1828">
        <v>17363.3</v>
      </c>
      <c r="N1828">
        <v>29.48</v>
      </c>
      <c r="O1828" t="s">
        <v>645</v>
      </c>
      <c r="P1828" s="428">
        <v>26.471</v>
      </c>
      <c r="Q1828">
        <v>12704618</v>
      </c>
      <c r="R1828" t="s">
        <v>646</v>
      </c>
      <c r="S1828">
        <v>2024413</v>
      </c>
      <c r="T1828" t="s">
        <v>1993</v>
      </c>
    </row>
    <row r="1829" spans="1:20" x14ac:dyDescent="0.25">
      <c r="A1829" t="s">
        <v>637</v>
      </c>
      <c r="B1829" t="s">
        <v>736</v>
      </c>
      <c r="C1829" t="s">
        <v>639</v>
      </c>
      <c r="D1829" t="s">
        <v>695</v>
      </c>
      <c r="E1829" t="s">
        <v>673</v>
      </c>
      <c r="F1829">
        <v>528004120002</v>
      </c>
      <c r="G1829" t="s">
        <v>642</v>
      </c>
      <c r="H1829">
        <v>583148</v>
      </c>
      <c r="I1829" t="s">
        <v>699</v>
      </c>
      <c r="J1829">
        <v>202204</v>
      </c>
      <c r="K1829">
        <v>44676</v>
      </c>
      <c r="L1829" t="s">
        <v>644</v>
      </c>
      <c r="M1829">
        <v>-54466.67</v>
      </c>
      <c r="N1829">
        <v>-92.47</v>
      </c>
      <c r="O1829" t="s">
        <v>645</v>
      </c>
      <c r="P1829" s="428">
        <v>-83.031999999999996</v>
      </c>
      <c r="Q1829">
        <v>12704618</v>
      </c>
      <c r="R1829" t="s">
        <v>646</v>
      </c>
      <c r="S1829">
        <v>2046481</v>
      </c>
      <c r="T1829" t="s">
        <v>1922</v>
      </c>
    </row>
    <row r="1830" spans="1:20" x14ac:dyDescent="0.25">
      <c r="A1830" t="s">
        <v>637</v>
      </c>
      <c r="B1830" t="s">
        <v>736</v>
      </c>
      <c r="C1830" t="s">
        <v>639</v>
      </c>
      <c r="D1830" t="s">
        <v>651</v>
      </c>
      <c r="E1830" t="s">
        <v>667</v>
      </c>
      <c r="F1830">
        <v>528004120002</v>
      </c>
      <c r="G1830" t="s">
        <v>642</v>
      </c>
      <c r="H1830">
        <v>583149</v>
      </c>
      <c r="I1830" t="s">
        <v>680</v>
      </c>
      <c r="J1830">
        <v>202204</v>
      </c>
      <c r="K1830">
        <v>44676</v>
      </c>
      <c r="L1830" t="s">
        <v>644</v>
      </c>
      <c r="M1830">
        <v>4837.5</v>
      </c>
      <c r="N1830">
        <v>8.2100000000000009</v>
      </c>
      <c r="O1830" t="s">
        <v>645</v>
      </c>
      <c r="P1830" s="428">
        <v>7.3719999999999999</v>
      </c>
      <c r="Q1830">
        <v>12704618</v>
      </c>
      <c r="R1830" t="s">
        <v>646</v>
      </c>
      <c r="S1830">
        <v>8540358</v>
      </c>
      <c r="T1830" t="s">
        <v>1771</v>
      </c>
    </row>
    <row r="1831" spans="1:20" x14ac:dyDescent="0.25">
      <c r="A1831" t="s">
        <v>637</v>
      </c>
      <c r="B1831" t="s">
        <v>736</v>
      </c>
      <c r="C1831" t="s">
        <v>639</v>
      </c>
      <c r="D1831" t="s">
        <v>651</v>
      </c>
      <c r="E1831" t="s">
        <v>673</v>
      </c>
      <c r="F1831">
        <v>528004120002</v>
      </c>
      <c r="G1831" t="s">
        <v>642</v>
      </c>
      <c r="H1831">
        <v>583148</v>
      </c>
      <c r="I1831" t="s">
        <v>699</v>
      </c>
      <c r="J1831">
        <v>202204</v>
      </c>
      <c r="K1831">
        <v>44676</v>
      </c>
      <c r="L1831" t="s">
        <v>644</v>
      </c>
      <c r="M1831">
        <v>-10019.23</v>
      </c>
      <c r="N1831">
        <v>-17.010000000000002</v>
      </c>
      <c r="O1831" t="s">
        <v>645</v>
      </c>
      <c r="P1831" s="428">
        <v>-15.273999999999999</v>
      </c>
      <c r="Q1831">
        <v>12704618</v>
      </c>
      <c r="R1831" t="s">
        <v>646</v>
      </c>
      <c r="S1831">
        <v>2027008</v>
      </c>
      <c r="T1831" t="s">
        <v>1923</v>
      </c>
    </row>
    <row r="1832" spans="1:20" x14ac:dyDescent="0.25">
      <c r="A1832" t="s">
        <v>637</v>
      </c>
      <c r="B1832" t="s">
        <v>736</v>
      </c>
      <c r="C1832" t="s">
        <v>639</v>
      </c>
      <c r="D1832" t="s">
        <v>651</v>
      </c>
      <c r="E1832" t="s">
        <v>704</v>
      </c>
      <c r="F1832">
        <v>528004120002</v>
      </c>
      <c r="G1832" t="s">
        <v>642</v>
      </c>
      <c r="H1832">
        <v>856779</v>
      </c>
      <c r="I1832" t="s">
        <v>28</v>
      </c>
      <c r="J1832">
        <v>202204</v>
      </c>
      <c r="K1832">
        <v>44676</v>
      </c>
      <c r="L1832" t="s">
        <v>644</v>
      </c>
      <c r="M1832">
        <v>97103</v>
      </c>
      <c r="N1832">
        <v>164.86</v>
      </c>
      <c r="O1832" t="s">
        <v>645</v>
      </c>
      <c r="P1832" s="428">
        <v>148.03299999999999</v>
      </c>
      <c r="Q1832">
        <v>12704618</v>
      </c>
      <c r="R1832" t="s">
        <v>646</v>
      </c>
      <c r="S1832">
        <v>2039252</v>
      </c>
      <c r="T1832" t="s">
        <v>1925</v>
      </c>
    </row>
    <row r="1833" spans="1:20" x14ac:dyDescent="0.25">
      <c r="A1833" t="s">
        <v>637</v>
      </c>
      <c r="B1833" t="s">
        <v>754</v>
      </c>
      <c r="C1833" t="s">
        <v>639</v>
      </c>
      <c r="D1833" t="s">
        <v>640</v>
      </c>
      <c r="E1833" t="s">
        <v>673</v>
      </c>
      <c r="F1833">
        <v>528004120002</v>
      </c>
      <c r="G1833" t="s">
        <v>642</v>
      </c>
      <c r="H1833">
        <v>583148</v>
      </c>
      <c r="I1833" t="s">
        <v>699</v>
      </c>
      <c r="J1833">
        <v>202204</v>
      </c>
      <c r="K1833">
        <v>44676</v>
      </c>
      <c r="L1833" t="s">
        <v>644</v>
      </c>
      <c r="M1833">
        <v>9258.0400000000009</v>
      </c>
      <c r="N1833">
        <v>15.72</v>
      </c>
      <c r="O1833" t="s">
        <v>645</v>
      </c>
      <c r="P1833" s="428">
        <v>14.115</v>
      </c>
      <c r="Q1833">
        <v>12704618</v>
      </c>
      <c r="R1833" t="s">
        <v>646</v>
      </c>
      <c r="S1833">
        <v>2012905</v>
      </c>
      <c r="T1833" t="s">
        <v>1926</v>
      </c>
    </row>
    <row r="1834" spans="1:20" x14ac:dyDescent="0.25">
      <c r="A1834" t="s">
        <v>637</v>
      </c>
      <c r="B1834" t="s">
        <v>736</v>
      </c>
      <c r="C1834" t="s">
        <v>639</v>
      </c>
      <c r="D1834" t="s">
        <v>651</v>
      </c>
      <c r="E1834" t="s">
        <v>704</v>
      </c>
      <c r="F1834">
        <v>528004120002</v>
      </c>
      <c r="G1834" t="s">
        <v>642</v>
      </c>
      <c r="H1834">
        <v>856779</v>
      </c>
      <c r="I1834" t="s">
        <v>28</v>
      </c>
      <c r="J1834">
        <v>202204</v>
      </c>
      <c r="K1834">
        <v>44676</v>
      </c>
      <c r="L1834" t="s">
        <v>644</v>
      </c>
      <c r="M1834">
        <v>-97103</v>
      </c>
      <c r="N1834">
        <v>-164.86</v>
      </c>
      <c r="O1834" t="s">
        <v>645</v>
      </c>
      <c r="P1834" s="428">
        <v>-148.03299999999999</v>
      </c>
      <c r="Q1834">
        <v>12704618</v>
      </c>
      <c r="R1834" t="s">
        <v>646</v>
      </c>
      <c r="S1834">
        <v>2039252</v>
      </c>
      <c r="T1834" t="s">
        <v>1771</v>
      </c>
    </row>
    <row r="1835" spans="1:20" x14ac:dyDescent="0.25">
      <c r="A1835" t="s">
        <v>637</v>
      </c>
      <c r="B1835" t="s">
        <v>754</v>
      </c>
      <c r="C1835" t="s">
        <v>639</v>
      </c>
      <c r="D1835" t="s">
        <v>663</v>
      </c>
      <c r="E1835" t="s">
        <v>673</v>
      </c>
      <c r="F1835">
        <v>528004120002</v>
      </c>
      <c r="G1835" t="s">
        <v>642</v>
      </c>
      <c r="H1835">
        <v>583133</v>
      </c>
      <c r="I1835" t="s">
        <v>29</v>
      </c>
      <c r="J1835">
        <v>202204</v>
      </c>
      <c r="K1835">
        <v>44676</v>
      </c>
      <c r="L1835" t="s">
        <v>644</v>
      </c>
      <c r="M1835">
        <v>71305</v>
      </c>
      <c r="N1835">
        <v>121.06</v>
      </c>
      <c r="O1835" t="s">
        <v>645</v>
      </c>
      <c r="P1835" s="428">
        <v>108.70399999999999</v>
      </c>
      <c r="Q1835">
        <v>12704618</v>
      </c>
      <c r="R1835" t="s">
        <v>646</v>
      </c>
      <c r="S1835">
        <v>2014872</v>
      </c>
      <c r="T1835" t="s">
        <v>1771</v>
      </c>
    </row>
    <row r="1836" spans="1:20" x14ac:dyDescent="0.25">
      <c r="A1836" t="s">
        <v>637</v>
      </c>
      <c r="B1836" t="s">
        <v>736</v>
      </c>
      <c r="C1836" t="s">
        <v>639</v>
      </c>
      <c r="D1836" t="s">
        <v>651</v>
      </c>
      <c r="E1836" t="s">
        <v>673</v>
      </c>
      <c r="F1836">
        <v>528004120002</v>
      </c>
      <c r="G1836" t="s">
        <v>642</v>
      </c>
      <c r="H1836">
        <v>583148</v>
      </c>
      <c r="I1836" t="s">
        <v>699</v>
      </c>
      <c r="J1836">
        <v>202204</v>
      </c>
      <c r="K1836">
        <v>44676</v>
      </c>
      <c r="L1836" t="s">
        <v>644</v>
      </c>
      <c r="M1836">
        <v>11878.04</v>
      </c>
      <c r="N1836">
        <v>20.170000000000002</v>
      </c>
      <c r="O1836" t="s">
        <v>645</v>
      </c>
      <c r="P1836" s="428">
        <v>18.111000000000001</v>
      </c>
      <c r="Q1836">
        <v>12704618</v>
      </c>
      <c r="R1836" t="s">
        <v>646</v>
      </c>
      <c r="S1836">
        <v>2030994</v>
      </c>
      <c r="T1836" t="s">
        <v>1771</v>
      </c>
    </row>
    <row r="1837" spans="1:20" x14ac:dyDescent="0.25">
      <c r="A1837" t="s">
        <v>637</v>
      </c>
      <c r="B1837" t="s">
        <v>736</v>
      </c>
      <c r="C1837" t="s">
        <v>639</v>
      </c>
      <c r="D1837" t="s">
        <v>651</v>
      </c>
      <c r="E1837" t="s">
        <v>673</v>
      </c>
      <c r="F1837">
        <v>528004120002</v>
      </c>
      <c r="G1837" t="s">
        <v>642</v>
      </c>
      <c r="H1837">
        <v>583148</v>
      </c>
      <c r="I1837" t="s">
        <v>699</v>
      </c>
      <c r="J1837">
        <v>202204</v>
      </c>
      <c r="K1837">
        <v>44676</v>
      </c>
      <c r="L1837" t="s">
        <v>644</v>
      </c>
      <c r="M1837">
        <v>-45504.85</v>
      </c>
      <c r="N1837">
        <v>-77.260000000000005</v>
      </c>
      <c r="O1837" t="s">
        <v>645</v>
      </c>
      <c r="P1837" s="428">
        <v>-69.373999999999995</v>
      </c>
      <c r="Q1837">
        <v>12704618</v>
      </c>
      <c r="R1837" t="s">
        <v>646</v>
      </c>
      <c r="S1837">
        <v>8540279</v>
      </c>
      <c r="T1837" t="s">
        <v>1771</v>
      </c>
    </row>
    <row r="1838" spans="1:20" x14ac:dyDescent="0.25">
      <c r="A1838" t="s">
        <v>637</v>
      </c>
      <c r="B1838" t="s">
        <v>736</v>
      </c>
      <c r="C1838" t="s">
        <v>639</v>
      </c>
      <c r="D1838" t="s">
        <v>651</v>
      </c>
      <c r="E1838" t="s">
        <v>673</v>
      </c>
      <c r="F1838">
        <v>528004120002</v>
      </c>
      <c r="G1838" t="s">
        <v>642</v>
      </c>
      <c r="H1838">
        <v>583148</v>
      </c>
      <c r="I1838" t="s">
        <v>699</v>
      </c>
      <c r="J1838">
        <v>202204</v>
      </c>
      <c r="K1838">
        <v>44676</v>
      </c>
      <c r="L1838" t="s">
        <v>644</v>
      </c>
      <c r="M1838">
        <v>-45504.85</v>
      </c>
      <c r="N1838">
        <v>-77.260000000000005</v>
      </c>
      <c r="O1838" t="s">
        <v>645</v>
      </c>
      <c r="P1838" s="428">
        <v>-69.373999999999995</v>
      </c>
      <c r="Q1838">
        <v>12704618</v>
      </c>
      <c r="R1838" t="s">
        <v>646</v>
      </c>
      <c r="S1838">
        <v>8540279</v>
      </c>
      <c r="T1838" t="s">
        <v>1957</v>
      </c>
    </row>
    <row r="1839" spans="1:20" x14ac:dyDescent="0.25">
      <c r="A1839" t="s">
        <v>637</v>
      </c>
      <c r="B1839" t="s">
        <v>736</v>
      </c>
      <c r="C1839" t="s">
        <v>639</v>
      </c>
      <c r="D1839" t="s">
        <v>651</v>
      </c>
      <c r="E1839" t="s">
        <v>704</v>
      </c>
      <c r="F1839">
        <v>528004120002</v>
      </c>
      <c r="G1839" t="s">
        <v>642</v>
      </c>
      <c r="H1839">
        <v>856779</v>
      </c>
      <c r="I1839" t="s">
        <v>28</v>
      </c>
      <c r="J1839">
        <v>202204</v>
      </c>
      <c r="K1839">
        <v>44676</v>
      </c>
      <c r="L1839" t="s">
        <v>644</v>
      </c>
      <c r="M1839">
        <v>-97103</v>
      </c>
      <c r="N1839">
        <v>-164.86</v>
      </c>
      <c r="O1839" t="s">
        <v>645</v>
      </c>
      <c r="P1839" s="428">
        <v>-148.03299999999999</v>
      </c>
      <c r="Q1839">
        <v>12704618</v>
      </c>
      <c r="R1839" t="s">
        <v>646</v>
      </c>
      <c r="S1839">
        <v>2039252</v>
      </c>
      <c r="T1839" t="s">
        <v>1958</v>
      </c>
    </row>
    <row r="1840" spans="1:20" x14ac:dyDescent="0.25">
      <c r="A1840" t="s">
        <v>637</v>
      </c>
      <c r="B1840" t="s">
        <v>754</v>
      </c>
      <c r="C1840" t="s">
        <v>639</v>
      </c>
      <c r="D1840" t="s">
        <v>640</v>
      </c>
      <c r="E1840" t="s">
        <v>686</v>
      </c>
      <c r="F1840">
        <v>528004120002</v>
      </c>
      <c r="G1840" t="s">
        <v>642</v>
      </c>
      <c r="H1840">
        <v>583153</v>
      </c>
      <c r="I1840" t="s">
        <v>722</v>
      </c>
      <c r="J1840">
        <v>202204</v>
      </c>
      <c r="K1840">
        <v>44676</v>
      </c>
      <c r="L1840" t="s">
        <v>644</v>
      </c>
      <c r="M1840">
        <v>6240.35</v>
      </c>
      <c r="N1840">
        <v>10.59</v>
      </c>
      <c r="O1840" t="s">
        <v>645</v>
      </c>
      <c r="P1840" s="428">
        <v>9.5090000000000003</v>
      </c>
      <c r="Q1840">
        <v>12704618</v>
      </c>
      <c r="R1840" t="s">
        <v>646</v>
      </c>
      <c r="S1840">
        <v>8540401</v>
      </c>
      <c r="T1840" t="s">
        <v>1771</v>
      </c>
    </row>
    <row r="1841" spans="1:20" x14ac:dyDescent="0.25">
      <c r="A1841" t="s">
        <v>637</v>
      </c>
      <c r="B1841" t="s">
        <v>736</v>
      </c>
      <c r="C1841" t="s">
        <v>639</v>
      </c>
      <c r="D1841" t="s">
        <v>651</v>
      </c>
      <c r="E1841" t="s">
        <v>641</v>
      </c>
      <c r="F1841">
        <v>528004120002</v>
      </c>
      <c r="G1841" t="s">
        <v>642</v>
      </c>
      <c r="H1841">
        <v>583136</v>
      </c>
      <c r="I1841" t="s">
        <v>32</v>
      </c>
      <c r="J1841">
        <v>202204</v>
      </c>
      <c r="K1841">
        <v>44676</v>
      </c>
      <c r="L1841" t="s">
        <v>644</v>
      </c>
      <c r="M1841">
        <v>97103</v>
      </c>
      <c r="N1841">
        <v>164.86</v>
      </c>
      <c r="O1841" t="s">
        <v>645</v>
      </c>
      <c r="P1841" s="428">
        <v>148.03299999999999</v>
      </c>
      <c r="Q1841">
        <v>12704618</v>
      </c>
      <c r="R1841" t="s">
        <v>646</v>
      </c>
      <c r="S1841">
        <v>2035753</v>
      </c>
      <c r="T1841" t="s">
        <v>1771</v>
      </c>
    </row>
    <row r="1842" spans="1:20" x14ac:dyDescent="0.25">
      <c r="A1842" t="s">
        <v>637</v>
      </c>
      <c r="B1842" t="s">
        <v>754</v>
      </c>
      <c r="C1842" t="s">
        <v>639</v>
      </c>
      <c r="D1842" t="s">
        <v>718</v>
      </c>
      <c r="E1842" t="s">
        <v>704</v>
      </c>
      <c r="F1842">
        <v>528004120001</v>
      </c>
      <c r="G1842" t="s">
        <v>705</v>
      </c>
      <c r="H1842">
        <v>583128</v>
      </c>
      <c r="I1842" t="s">
        <v>20</v>
      </c>
      <c r="J1842">
        <v>202204</v>
      </c>
      <c r="K1842">
        <v>44676</v>
      </c>
      <c r="L1842" t="s">
        <v>644</v>
      </c>
      <c r="M1842">
        <v>107782</v>
      </c>
      <c r="N1842">
        <v>182.99</v>
      </c>
      <c r="O1842" t="s">
        <v>645</v>
      </c>
      <c r="P1842" s="428">
        <v>164.31299999999999</v>
      </c>
      <c r="Q1842">
        <v>12704618</v>
      </c>
      <c r="R1842" t="s">
        <v>646</v>
      </c>
      <c r="S1842">
        <v>2031020</v>
      </c>
      <c r="T1842" t="s">
        <v>1813</v>
      </c>
    </row>
    <row r="1843" spans="1:20" x14ac:dyDescent="0.25">
      <c r="A1843" t="s">
        <v>637</v>
      </c>
      <c r="B1843" t="s">
        <v>754</v>
      </c>
      <c r="C1843" t="s">
        <v>639</v>
      </c>
      <c r="D1843" t="s">
        <v>640</v>
      </c>
      <c r="E1843" t="s">
        <v>701</v>
      </c>
      <c r="F1843">
        <v>528004120002</v>
      </c>
      <c r="G1843" t="s">
        <v>642</v>
      </c>
      <c r="H1843">
        <v>583154</v>
      </c>
      <c r="I1843" t="s">
        <v>44</v>
      </c>
      <c r="J1843">
        <v>202204</v>
      </c>
      <c r="K1843">
        <v>44676</v>
      </c>
      <c r="L1843" t="s">
        <v>644</v>
      </c>
      <c r="M1843">
        <v>-19052.64</v>
      </c>
      <c r="N1843">
        <v>-32.35</v>
      </c>
      <c r="O1843" t="s">
        <v>645</v>
      </c>
      <c r="P1843" s="428">
        <v>-29.047999999999998</v>
      </c>
      <c r="Q1843">
        <v>12704618</v>
      </c>
      <c r="R1843" t="s">
        <v>646</v>
      </c>
      <c r="S1843">
        <v>2020577</v>
      </c>
      <c r="T1843" t="s">
        <v>1771</v>
      </c>
    </row>
    <row r="1844" spans="1:20" x14ac:dyDescent="0.25">
      <c r="A1844" t="s">
        <v>637</v>
      </c>
      <c r="B1844" t="s">
        <v>736</v>
      </c>
      <c r="C1844" t="s">
        <v>639</v>
      </c>
      <c r="D1844" t="s">
        <v>663</v>
      </c>
      <c r="E1844" t="s">
        <v>673</v>
      </c>
      <c r="F1844">
        <v>528004120002</v>
      </c>
      <c r="G1844" t="s">
        <v>642</v>
      </c>
      <c r="H1844">
        <v>583134</v>
      </c>
      <c r="I1844" t="s">
        <v>30</v>
      </c>
      <c r="J1844">
        <v>202204</v>
      </c>
      <c r="K1844">
        <v>44676</v>
      </c>
      <c r="L1844" t="s">
        <v>644</v>
      </c>
      <c r="M1844">
        <v>99253</v>
      </c>
      <c r="N1844">
        <v>168.51</v>
      </c>
      <c r="O1844" t="s">
        <v>645</v>
      </c>
      <c r="P1844" s="428">
        <v>151.31100000000001</v>
      </c>
      <c r="Q1844">
        <v>12704618</v>
      </c>
      <c r="R1844" t="s">
        <v>646</v>
      </c>
      <c r="S1844">
        <v>2030902</v>
      </c>
      <c r="T1844" t="s">
        <v>1771</v>
      </c>
    </row>
    <row r="1845" spans="1:20" x14ac:dyDescent="0.25">
      <c r="A1845" t="s">
        <v>637</v>
      </c>
      <c r="B1845" t="s">
        <v>736</v>
      </c>
      <c r="C1845" t="s">
        <v>639</v>
      </c>
      <c r="D1845" t="s">
        <v>651</v>
      </c>
      <c r="E1845" t="s">
        <v>641</v>
      </c>
      <c r="F1845">
        <v>528004120002</v>
      </c>
      <c r="G1845" t="s">
        <v>642</v>
      </c>
      <c r="H1845">
        <v>856778</v>
      </c>
      <c r="I1845" t="s">
        <v>27</v>
      </c>
      <c r="J1845">
        <v>202204</v>
      </c>
      <c r="K1845">
        <v>44676</v>
      </c>
      <c r="L1845" t="s">
        <v>644</v>
      </c>
      <c r="M1845">
        <v>-97103</v>
      </c>
      <c r="N1845">
        <v>-164.86</v>
      </c>
      <c r="O1845" t="s">
        <v>645</v>
      </c>
      <c r="P1845" s="428">
        <v>-148.03299999999999</v>
      </c>
      <c r="Q1845">
        <v>12704618</v>
      </c>
      <c r="R1845" t="s">
        <v>646</v>
      </c>
      <c r="S1845">
        <v>2041743</v>
      </c>
      <c r="T1845" t="s">
        <v>1771</v>
      </c>
    </row>
    <row r="1846" spans="1:20" x14ac:dyDescent="0.25">
      <c r="A1846" t="s">
        <v>637</v>
      </c>
      <c r="B1846" t="s">
        <v>736</v>
      </c>
      <c r="C1846" t="s">
        <v>639</v>
      </c>
      <c r="D1846" t="s">
        <v>651</v>
      </c>
      <c r="E1846" t="s">
        <v>667</v>
      </c>
      <c r="F1846">
        <v>528004120002</v>
      </c>
      <c r="G1846" t="s">
        <v>642</v>
      </c>
      <c r="H1846">
        <v>583149</v>
      </c>
      <c r="I1846" t="s">
        <v>680</v>
      </c>
      <c r="J1846">
        <v>202204</v>
      </c>
      <c r="K1846">
        <v>44676</v>
      </c>
      <c r="L1846" t="s">
        <v>644</v>
      </c>
      <c r="M1846">
        <v>4837.5</v>
      </c>
      <c r="N1846">
        <v>8.2100000000000009</v>
      </c>
      <c r="O1846" t="s">
        <v>645</v>
      </c>
      <c r="P1846" s="428">
        <v>7.3719999999999999</v>
      </c>
      <c r="Q1846">
        <v>12704618</v>
      </c>
      <c r="R1846" t="s">
        <v>646</v>
      </c>
      <c r="S1846">
        <v>8540358</v>
      </c>
      <c r="T1846" t="s">
        <v>1932</v>
      </c>
    </row>
    <row r="1847" spans="1:20" x14ac:dyDescent="0.25">
      <c r="A1847" t="s">
        <v>637</v>
      </c>
      <c r="B1847" t="s">
        <v>754</v>
      </c>
      <c r="C1847" t="s">
        <v>639</v>
      </c>
      <c r="D1847" t="s">
        <v>640</v>
      </c>
      <c r="E1847" t="s">
        <v>673</v>
      </c>
      <c r="F1847">
        <v>528004120002</v>
      </c>
      <c r="G1847" t="s">
        <v>642</v>
      </c>
      <c r="H1847">
        <v>583148</v>
      </c>
      <c r="I1847" t="s">
        <v>699</v>
      </c>
      <c r="J1847">
        <v>202204</v>
      </c>
      <c r="K1847">
        <v>44676</v>
      </c>
      <c r="L1847" t="s">
        <v>644</v>
      </c>
      <c r="M1847">
        <v>-5835.53</v>
      </c>
      <c r="N1847">
        <v>-9.91</v>
      </c>
      <c r="O1847" t="s">
        <v>645</v>
      </c>
      <c r="P1847" s="428">
        <v>-8.8989999999999991</v>
      </c>
      <c r="Q1847">
        <v>12704618</v>
      </c>
      <c r="R1847" t="s">
        <v>646</v>
      </c>
      <c r="S1847">
        <v>2013058</v>
      </c>
      <c r="T1847" t="s">
        <v>1771</v>
      </c>
    </row>
    <row r="1848" spans="1:20" x14ac:dyDescent="0.25">
      <c r="A1848" t="s">
        <v>637</v>
      </c>
      <c r="B1848" t="s">
        <v>736</v>
      </c>
      <c r="C1848" t="s">
        <v>639</v>
      </c>
      <c r="D1848" t="s">
        <v>651</v>
      </c>
      <c r="E1848" t="s">
        <v>641</v>
      </c>
      <c r="F1848">
        <v>528004120002</v>
      </c>
      <c r="G1848" t="s">
        <v>642</v>
      </c>
      <c r="H1848">
        <v>583152</v>
      </c>
      <c r="I1848" t="s">
        <v>43</v>
      </c>
      <c r="J1848">
        <v>202204</v>
      </c>
      <c r="K1848">
        <v>44676</v>
      </c>
      <c r="L1848" t="s">
        <v>644</v>
      </c>
      <c r="M1848">
        <v>17432.43</v>
      </c>
      <c r="N1848">
        <v>29.6</v>
      </c>
      <c r="O1848" t="s">
        <v>645</v>
      </c>
      <c r="P1848" s="428">
        <v>26.579000000000001</v>
      </c>
      <c r="Q1848">
        <v>12704618</v>
      </c>
      <c r="R1848" t="s">
        <v>646</v>
      </c>
      <c r="S1848">
        <v>8540100</v>
      </c>
      <c r="T1848" t="s">
        <v>1956</v>
      </c>
    </row>
    <row r="1849" spans="1:20" x14ac:dyDescent="0.25">
      <c r="A1849" t="s">
        <v>637</v>
      </c>
      <c r="B1849" t="s">
        <v>736</v>
      </c>
      <c r="C1849" t="s">
        <v>639</v>
      </c>
      <c r="D1849" t="s">
        <v>651</v>
      </c>
      <c r="E1849" t="s">
        <v>641</v>
      </c>
      <c r="F1849">
        <v>528004120002</v>
      </c>
      <c r="G1849" t="s">
        <v>642</v>
      </c>
      <c r="H1849">
        <v>856778</v>
      </c>
      <c r="I1849" t="s">
        <v>27</v>
      </c>
      <c r="J1849">
        <v>202204</v>
      </c>
      <c r="K1849">
        <v>44676</v>
      </c>
      <c r="L1849" t="s">
        <v>644</v>
      </c>
      <c r="M1849">
        <v>97103</v>
      </c>
      <c r="N1849">
        <v>164.86</v>
      </c>
      <c r="O1849" t="s">
        <v>645</v>
      </c>
      <c r="P1849" s="428">
        <v>148.03299999999999</v>
      </c>
      <c r="Q1849">
        <v>12704618</v>
      </c>
      <c r="R1849" t="s">
        <v>646</v>
      </c>
      <c r="S1849">
        <v>2041743</v>
      </c>
      <c r="T1849" t="s">
        <v>1771</v>
      </c>
    </row>
    <row r="1850" spans="1:20" x14ac:dyDescent="0.25">
      <c r="A1850" t="s">
        <v>637</v>
      </c>
      <c r="B1850" t="s">
        <v>736</v>
      </c>
      <c r="C1850" t="s">
        <v>639</v>
      </c>
      <c r="D1850" t="s">
        <v>651</v>
      </c>
      <c r="E1850" t="s">
        <v>641</v>
      </c>
      <c r="F1850">
        <v>528004120002</v>
      </c>
      <c r="G1850" t="s">
        <v>642</v>
      </c>
      <c r="H1850">
        <v>583138</v>
      </c>
      <c r="I1850" t="s">
        <v>34</v>
      </c>
      <c r="J1850">
        <v>202204</v>
      </c>
      <c r="K1850">
        <v>44676</v>
      </c>
      <c r="L1850" t="s">
        <v>644</v>
      </c>
      <c r="M1850">
        <v>129000</v>
      </c>
      <c r="N1850">
        <v>219.01</v>
      </c>
      <c r="O1850" t="s">
        <v>645</v>
      </c>
      <c r="P1850" s="428">
        <v>196.65600000000001</v>
      </c>
      <c r="Q1850">
        <v>12704618</v>
      </c>
      <c r="R1850" t="s">
        <v>646</v>
      </c>
      <c r="S1850">
        <v>2024193</v>
      </c>
      <c r="T1850" t="s">
        <v>1797</v>
      </c>
    </row>
    <row r="1851" spans="1:20" x14ac:dyDescent="0.25">
      <c r="A1851" t="s">
        <v>637</v>
      </c>
      <c r="B1851" t="s">
        <v>736</v>
      </c>
      <c r="C1851" t="s">
        <v>639</v>
      </c>
      <c r="D1851" t="s">
        <v>663</v>
      </c>
      <c r="E1851" t="s">
        <v>667</v>
      </c>
      <c r="F1851">
        <v>528004120002</v>
      </c>
      <c r="G1851" t="s">
        <v>642</v>
      </c>
      <c r="H1851">
        <v>583136</v>
      </c>
      <c r="I1851" t="s">
        <v>32</v>
      </c>
      <c r="J1851">
        <v>202204</v>
      </c>
      <c r="K1851">
        <v>44676</v>
      </c>
      <c r="L1851" t="s">
        <v>644</v>
      </c>
      <c r="M1851">
        <v>-100987</v>
      </c>
      <c r="N1851">
        <v>-171.45</v>
      </c>
      <c r="O1851" t="s">
        <v>645</v>
      </c>
      <c r="P1851" s="428">
        <v>-153.94999999999999</v>
      </c>
      <c r="Q1851">
        <v>12704618</v>
      </c>
      <c r="R1851" t="s">
        <v>646</v>
      </c>
      <c r="S1851">
        <v>2023197</v>
      </c>
      <c r="T1851" t="s">
        <v>1771</v>
      </c>
    </row>
    <row r="1852" spans="1:20" x14ac:dyDescent="0.25">
      <c r="A1852" t="s">
        <v>637</v>
      </c>
      <c r="B1852" t="s">
        <v>754</v>
      </c>
      <c r="C1852" t="s">
        <v>639</v>
      </c>
      <c r="D1852" t="s">
        <v>651</v>
      </c>
      <c r="E1852" t="s">
        <v>641</v>
      </c>
      <c r="F1852">
        <v>528004120001</v>
      </c>
      <c r="G1852" t="s">
        <v>705</v>
      </c>
      <c r="H1852">
        <v>583129</v>
      </c>
      <c r="I1852" t="s">
        <v>21</v>
      </c>
      <c r="J1852">
        <v>202204</v>
      </c>
      <c r="K1852">
        <v>44676</v>
      </c>
      <c r="L1852" t="s">
        <v>644</v>
      </c>
      <c r="M1852">
        <v>-170988</v>
      </c>
      <c r="N1852">
        <v>-290.3</v>
      </c>
      <c r="O1852" t="s">
        <v>645</v>
      </c>
      <c r="P1852" s="428">
        <v>-260.67</v>
      </c>
      <c r="Q1852">
        <v>12704618</v>
      </c>
      <c r="R1852" t="s">
        <v>646</v>
      </c>
      <c r="S1852">
        <v>2034399</v>
      </c>
      <c r="T1852" t="s">
        <v>1771</v>
      </c>
    </row>
    <row r="1853" spans="1:20" x14ac:dyDescent="0.25">
      <c r="A1853" t="s">
        <v>637</v>
      </c>
      <c r="B1853" t="s">
        <v>754</v>
      </c>
      <c r="C1853" t="s">
        <v>639</v>
      </c>
      <c r="D1853" t="s">
        <v>640</v>
      </c>
      <c r="E1853" t="s">
        <v>678</v>
      </c>
      <c r="F1853">
        <v>528004120002</v>
      </c>
      <c r="G1853" t="s">
        <v>642</v>
      </c>
      <c r="H1853">
        <v>856782</v>
      </c>
      <c r="I1853" t="s">
        <v>477</v>
      </c>
      <c r="J1853">
        <v>202204</v>
      </c>
      <c r="K1853">
        <v>44676</v>
      </c>
      <c r="L1853" t="s">
        <v>644</v>
      </c>
      <c r="M1853">
        <v>11052.45</v>
      </c>
      <c r="N1853">
        <v>18.760000000000002</v>
      </c>
      <c r="O1853" t="s">
        <v>645</v>
      </c>
      <c r="P1853" s="428">
        <v>16.844999999999999</v>
      </c>
      <c r="Q1853">
        <v>12704618</v>
      </c>
      <c r="R1853" t="s">
        <v>646</v>
      </c>
      <c r="S1853">
        <v>2017279</v>
      </c>
      <c r="T1853" t="s">
        <v>1808</v>
      </c>
    </row>
    <row r="1854" spans="1:20" x14ac:dyDescent="0.25">
      <c r="A1854" t="s">
        <v>637</v>
      </c>
      <c r="B1854" t="s">
        <v>736</v>
      </c>
      <c r="C1854" t="s">
        <v>639</v>
      </c>
      <c r="D1854" t="s">
        <v>695</v>
      </c>
      <c r="E1854" t="s">
        <v>673</v>
      </c>
      <c r="F1854">
        <v>528004120002</v>
      </c>
      <c r="G1854" t="s">
        <v>642</v>
      </c>
      <c r="H1854">
        <v>583133</v>
      </c>
      <c r="I1854" t="s">
        <v>29</v>
      </c>
      <c r="J1854">
        <v>202204</v>
      </c>
      <c r="K1854">
        <v>44676</v>
      </c>
      <c r="L1854" t="s">
        <v>644</v>
      </c>
      <c r="M1854">
        <v>41035.99</v>
      </c>
      <c r="N1854">
        <v>69.67</v>
      </c>
      <c r="O1854" t="s">
        <v>645</v>
      </c>
      <c r="P1854" s="428">
        <v>62.558999999999997</v>
      </c>
      <c r="Q1854">
        <v>12704618</v>
      </c>
      <c r="R1854" t="s">
        <v>646</v>
      </c>
      <c r="S1854">
        <v>2024413</v>
      </c>
      <c r="T1854" t="s">
        <v>1800</v>
      </c>
    </row>
    <row r="1855" spans="1:20" x14ac:dyDescent="0.25">
      <c r="A1855" t="s">
        <v>637</v>
      </c>
      <c r="B1855" t="s">
        <v>736</v>
      </c>
      <c r="C1855" t="s">
        <v>639</v>
      </c>
      <c r="D1855" t="s">
        <v>695</v>
      </c>
      <c r="E1855" t="s">
        <v>673</v>
      </c>
      <c r="F1855">
        <v>528004120002</v>
      </c>
      <c r="G1855" t="s">
        <v>642</v>
      </c>
      <c r="H1855">
        <v>583148</v>
      </c>
      <c r="I1855" t="s">
        <v>699</v>
      </c>
      <c r="J1855">
        <v>202204</v>
      </c>
      <c r="K1855">
        <v>44676</v>
      </c>
      <c r="L1855" t="s">
        <v>644</v>
      </c>
      <c r="M1855">
        <v>-54466.67</v>
      </c>
      <c r="N1855">
        <v>-92.47</v>
      </c>
      <c r="O1855" t="s">
        <v>645</v>
      </c>
      <c r="P1855" s="428">
        <v>-83.031999999999996</v>
      </c>
      <c r="Q1855">
        <v>12704618</v>
      </c>
      <c r="R1855" t="s">
        <v>646</v>
      </c>
      <c r="S1855">
        <v>2046481</v>
      </c>
      <c r="T1855" t="s">
        <v>1771</v>
      </c>
    </row>
    <row r="1856" spans="1:20" x14ac:dyDescent="0.25">
      <c r="A1856" t="s">
        <v>637</v>
      </c>
      <c r="B1856" t="s">
        <v>754</v>
      </c>
      <c r="C1856" t="s">
        <v>639</v>
      </c>
      <c r="D1856" t="s">
        <v>640</v>
      </c>
      <c r="E1856" t="s">
        <v>673</v>
      </c>
      <c r="F1856">
        <v>528004120002</v>
      </c>
      <c r="G1856" t="s">
        <v>642</v>
      </c>
      <c r="H1856">
        <v>583148</v>
      </c>
      <c r="I1856" t="s">
        <v>699</v>
      </c>
      <c r="J1856">
        <v>202204</v>
      </c>
      <c r="K1856">
        <v>44676</v>
      </c>
      <c r="L1856" t="s">
        <v>644</v>
      </c>
      <c r="M1856">
        <v>5835.53</v>
      </c>
      <c r="N1856">
        <v>9.91</v>
      </c>
      <c r="O1856" t="s">
        <v>645</v>
      </c>
      <c r="P1856" s="428">
        <v>8.8989999999999991</v>
      </c>
      <c r="Q1856">
        <v>12704618</v>
      </c>
      <c r="R1856" t="s">
        <v>646</v>
      </c>
      <c r="S1856">
        <v>2013058</v>
      </c>
      <c r="T1856" t="s">
        <v>1771</v>
      </c>
    </row>
    <row r="1857" spans="1:20" x14ac:dyDescent="0.25">
      <c r="A1857" t="s">
        <v>637</v>
      </c>
      <c r="B1857" t="s">
        <v>736</v>
      </c>
      <c r="C1857" t="s">
        <v>639</v>
      </c>
      <c r="D1857" t="s">
        <v>663</v>
      </c>
      <c r="E1857" t="s">
        <v>673</v>
      </c>
      <c r="F1857">
        <v>528004120002</v>
      </c>
      <c r="G1857" t="s">
        <v>642</v>
      </c>
      <c r="H1857">
        <v>583133</v>
      </c>
      <c r="I1857" t="s">
        <v>29</v>
      </c>
      <c r="J1857">
        <v>202204</v>
      </c>
      <c r="K1857">
        <v>44676</v>
      </c>
      <c r="L1857" t="s">
        <v>644</v>
      </c>
      <c r="M1857">
        <v>-129000</v>
      </c>
      <c r="N1857">
        <v>-219.01</v>
      </c>
      <c r="O1857" t="s">
        <v>645</v>
      </c>
      <c r="P1857" s="428">
        <v>-196.65600000000001</v>
      </c>
      <c r="Q1857">
        <v>12704618</v>
      </c>
      <c r="R1857" t="s">
        <v>646</v>
      </c>
      <c r="S1857">
        <v>2014872</v>
      </c>
      <c r="T1857" t="s">
        <v>1771</v>
      </c>
    </row>
    <row r="1858" spans="1:20" x14ac:dyDescent="0.25">
      <c r="A1858" t="s">
        <v>637</v>
      </c>
      <c r="B1858" t="s">
        <v>736</v>
      </c>
      <c r="C1858" t="s">
        <v>639</v>
      </c>
      <c r="D1858" t="s">
        <v>651</v>
      </c>
      <c r="E1858" t="s">
        <v>673</v>
      </c>
      <c r="F1858">
        <v>528004120002</v>
      </c>
      <c r="G1858" t="s">
        <v>642</v>
      </c>
      <c r="H1858">
        <v>583148</v>
      </c>
      <c r="I1858" t="s">
        <v>699</v>
      </c>
      <c r="J1858">
        <v>202204</v>
      </c>
      <c r="K1858">
        <v>44676</v>
      </c>
      <c r="L1858" t="s">
        <v>644</v>
      </c>
      <c r="M1858">
        <v>45504.85</v>
      </c>
      <c r="N1858">
        <v>77.260000000000005</v>
      </c>
      <c r="O1858" t="s">
        <v>645</v>
      </c>
      <c r="P1858" s="428">
        <v>69.373999999999995</v>
      </c>
      <c r="Q1858">
        <v>12704618</v>
      </c>
      <c r="R1858" t="s">
        <v>646</v>
      </c>
      <c r="S1858">
        <v>8540279</v>
      </c>
      <c r="T1858" t="s">
        <v>1771</v>
      </c>
    </row>
    <row r="1859" spans="1:20" x14ac:dyDescent="0.25">
      <c r="A1859" t="s">
        <v>637</v>
      </c>
      <c r="B1859" t="s">
        <v>754</v>
      </c>
      <c r="C1859" t="s">
        <v>639</v>
      </c>
      <c r="D1859" t="s">
        <v>640</v>
      </c>
      <c r="E1859" t="s">
        <v>701</v>
      </c>
      <c r="F1859">
        <v>528004120002</v>
      </c>
      <c r="G1859" t="s">
        <v>642</v>
      </c>
      <c r="H1859">
        <v>583154</v>
      </c>
      <c r="I1859" t="s">
        <v>44</v>
      </c>
      <c r="J1859">
        <v>202204</v>
      </c>
      <c r="K1859">
        <v>44676</v>
      </c>
      <c r="L1859" t="s">
        <v>644</v>
      </c>
      <c r="M1859">
        <v>-19052.64</v>
      </c>
      <c r="N1859">
        <v>-32.35</v>
      </c>
      <c r="O1859" t="s">
        <v>645</v>
      </c>
      <c r="P1859" s="428">
        <v>-29.047999999999998</v>
      </c>
      <c r="Q1859">
        <v>12704618</v>
      </c>
      <c r="R1859" t="s">
        <v>646</v>
      </c>
      <c r="S1859">
        <v>2020577</v>
      </c>
      <c r="T1859" t="s">
        <v>1935</v>
      </c>
    </row>
    <row r="1860" spans="1:20" x14ac:dyDescent="0.25">
      <c r="A1860" t="s">
        <v>637</v>
      </c>
      <c r="B1860" t="s">
        <v>736</v>
      </c>
      <c r="C1860" t="s">
        <v>639</v>
      </c>
      <c r="D1860" t="s">
        <v>663</v>
      </c>
      <c r="E1860" t="s">
        <v>704</v>
      </c>
      <c r="F1860">
        <v>528004120002</v>
      </c>
      <c r="G1860" t="s">
        <v>642</v>
      </c>
      <c r="H1860">
        <v>583137</v>
      </c>
      <c r="I1860" t="s">
        <v>33</v>
      </c>
      <c r="J1860">
        <v>202204</v>
      </c>
      <c r="K1860">
        <v>44676</v>
      </c>
      <c r="L1860" t="s">
        <v>644</v>
      </c>
      <c r="M1860">
        <v>129000</v>
      </c>
      <c r="N1860">
        <v>219.01</v>
      </c>
      <c r="O1860" t="s">
        <v>645</v>
      </c>
      <c r="P1860" s="428">
        <v>196.65600000000001</v>
      </c>
      <c r="Q1860">
        <v>12704618</v>
      </c>
      <c r="R1860" t="s">
        <v>646</v>
      </c>
      <c r="S1860">
        <v>2038727</v>
      </c>
      <c r="T1860" t="s">
        <v>1771</v>
      </c>
    </row>
    <row r="1861" spans="1:20" x14ac:dyDescent="0.25">
      <c r="A1861" t="s">
        <v>637</v>
      </c>
      <c r="B1861" t="s">
        <v>736</v>
      </c>
      <c r="C1861" t="s">
        <v>639</v>
      </c>
      <c r="D1861" t="s">
        <v>651</v>
      </c>
      <c r="E1861" t="s">
        <v>641</v>
      </c>
      <c r="F1861">
        <v>528004120002</v>
      </c>
      <c r="G1861" t="s">
        <v>642</v>
      </c>
      <c r="H1861">
        <v>583152</v>
      </c>
      <c r="I1861" t="s">
        <v>43</v>
      </c>
      <c r="J1861">
        <v>202204</v>
      </c>
      <c r="K1861">
        <v>44676</v>
      </c>
      <c r="L1861" t="s">
        <v>644</v>
      </c>
      <c r="M1861">
        <v>17432.43</v>
      </c>
      <c r="N1861">
        <v>29.6</v>
      </c>
      <c r="O1861" t="s">
        <v>645</v>
      </c>
      <c r="P1861" s="428">
        <v>26.579000000000001</v>
      </c>
      <c r="Q1861">
        <v>12704618</v>
      </c>
      <c r="R1861" t="s">
        <v>646</v>
      </c>
      <c r="S1861">
        <v>8540100</v>
      </c>
      <c r="T1861" t="s">
        <v>1771</v>
      </c>
    </row>
    <row r="1862" spans="1:20" x14ac:dyDescent="0.25">
      <c r="A1862" t="s">
        <v>637</v>
      </c>
      <c r="B1862" t="s">
        <v>754</v>
      </c>
      <c r="C1862" t="s">
        <v>639</v>
      </c>
      <c r="D1862" t="s">
        <v>640</v>
      </c>
      <c r="E1862" t="s">
        <v>701</v>
      </c>
      <c r="F1862">
        <v>528004120002</v>
      </c>
      <c r="G1862" t="s">
        <v>642</v>
      </c>
      <c r="H1862">
        <v>583154</v>
      </c>
      <c r="I1862" t="s">
        <v>44</v>
      </c>
      <c r="J1862">
        <v>202204</v>
      </c>
      <c r="K1862">
        <v>44676</v>
      </c>
      <c r="L1862" t="s">
        <v>644</v>
      </c>
      <c r="M1862">
        <v>19052.64</v>
      </c>
      <c r="N1862">
        <v>32.35</v>
      </c>
      <c r="O1862" t="s">
        <v>645</v>
      </c>
      <c r="P1862" s="428">
        <v>29.047999999999998</v>
      </c>
      <c r="Q1862">
        <v>12704618</v>
      </c>
      <c r="R1862" t="s">
        <v>646</v>
      </c>
      <c r="S1862">
        <v>2020577</v>
      </c>
      <c r="T1862" t="s">
        <v>1806</v>
      </c>
    </row>
    <row r="1863" spans="1:20" x14ac:dyDescent="0.25">
      <c r="A1863" t="s">
        <v>637</v>
      </c>
      <c r="B1863" t="s">
        <v>736</v>
      </c>
      <c r="C1863" t="s">
        <v>639</v>
      </c>
      <c r="D1863" t="s">
        <v>695</v>
      </c>
      <c r="E1863" t="s">
        <v>673</v>
      </c>
      <c r="F1863">
        <v>528004120002</v>
      </c>
      <c r="G1863" t="s">
        <v>642</v>
      </c>
      <c r="H1863">
        <v>583148</v>
      </c>
      <c r="I1863" t="s">
        <v>699</v>
      </c>
      <c r="J1863">
        <v>202204</v>
      </c>
      <c r="K1863">
        <v>44676</v>
      </c>
      <c r="L1863" t="s">
        <v>644</v>
      </c>
      <c r="M1863">
        <v>54466.67</v>
      </c>
      <c r="N1863">
        <v>92.47</v>
      </c>
      <c r="O1863" t="s">
        <v>645</v>
      </c>
      <c r="P1863" s="428">
        <v>83.031999999999996</v>
      </c>
      <c r="Q1863">
        <v>12704618</v>
      </c>
      <c r="R1863" t="s">
        <v>646</v>
      </c>
      <c r="S1863">
        <v>2046481</v>
      </c>
      <c r="T1863" t="s">
        <v>1937</v>
      </c>
    </row>
    <row r="1864" spans="1:20" x14ac:dyDescent="0.25">
      <c r="A1864" t="s">
        <v>637</v>
      </c>
      <c r="B1864" t="s">
        <v>754</v>
      </c>
      <c r="C1864" t="s">
        <v>639</v>
      </c>
      <c r="D1864" t="s">
        <v>640</v>
      </c>
      <c r="E1864" t="s">
        <v>689</v>
      </c>
      <c r="F1864">
        <v>528004120002</v>
      </c>
      <c r="G1864" t="s">
        <v>642</v>
      </c>
      <c r="H1864">
        <v>583156</v>
      </c>
      <c r="I1864" t="s">
        <v>690</v>
      </c>
      <c r="J1864">
        <v>202204</v>
      </c>
      <c r="K1864">
        <v>44676</v>
      </c>
      <c r="L1864" t="s">
        <v>644</v>
      </c>
      <c r="M1864">
        <v>614</v>
      </c>
      <c r="N1864">
        <v>1.04</v>
      </c>
      <c r="O1864" t="s">
        <v>645</v>
      </c>
      <c r="P1864" s="428">
        <v>0.93400000000000005</v>
      </c>
      <c r="Q1864">
        <v>12704618</v>
      </c>
      <c r="R1864" t="s">
        <v>646</v>
      </c>
      <c r="S1864">
        <v>2013061</v>
      </c>
      <c r="T1864" t="s">
        <v>1917</v>
      </c>
    </row>
    <row r="1865" spans="1:20" x14ac:dyDescent="0.25">
      <c r="A1865" t="s">
        <v>637</v>
      </c>
      <c r="B1865" t="s">
        <v>736</v>
      </c>
      <c r="C1865" t="s">
        <v>639</v>
      </c>
      <c r="D1865" t="s">
        <v>663</v>
      </c>
      <c r="E1865" t="s">
        <v>667</v>
      </c>
      <c r="F1865">
        <v>528004120002</v>
      </c>
      <c r="G1865" t="s">
        <v>642</v>
      </c>
      <c r="H1865">
        <v>583136</v>
      </c>
      <c r="I1865" t="s">
        <v>32</v>
      </c>
      <c r="J1865">
        <v>202204</v>
      </c>
      <c r="K1865">
        <v>44676</v>
      </c>
      <c r="L1865" t="s">
        <v>644</v>
      </c>
      <c r="M1865">
        <v>100987</v>
      </c>
      <c r="N1865">
        <v>171.45</v>
      </c>
      <c r="O1865" t="s">
        <v>645</v>
      </c>
      <c r="P1865" s="428">
        <v>153.94999999999999</v>
      </c>
      <c r="Q1865">
        <v>12704618</v>
      </c>
      <c r="R1865" t="s">
        <v>646</v>
      </c>
      <c r="S1865">
        <v>2023197</v>
      </c>
      <c r="T1865" t="s">
        <v>1771</v>
      </c>
    </row>
    <row r="1866" spans="1:20" x14ac:dyDescent="0.25">
      <c r="A1866" t="s">
        <v>637</v>
      </c>
      <c r="B1866" t="s">
        <v>754</v>
      </c>
      <c r="C1866" t="s">
        <v>639</v>
      </c>
      <c r="D1866" t="s">
        <v>640</v>
      </c>
      <c r="E1866" t="s">
        <v>673</v>
      </c>
      <c r="F1866">
        <v>528004120002</v>
      </c>
      <c r="G1866" t="s">
        <v>642</v>
      </c>
      <c r="H1866">
        <v>583146</v>
      </c>
      <c r="I1866" t="s">
        <v>683</v>
      </c>
      <c r="J1866">
        <v>202204</v>
      </c>
      <c r="K1866">
        <v>44676</v>
      </c>
      <c r="L1866" t="s">
        <v>644</v>
      </c>
      <c r="M1866">
        <v>18420.75</v>
      </c>
      <c r="N1866">
        <v>31.27</v>
      </c>
      <c r="O1866" t="s">
        <v>645</v>
      </c>
      <c r="P1866" s="428">
        <v>28.077999999999999</v>
      </c>
      <c r="Q1866">
        <v>12704618</v>
      </c>
      <c r="R1866" t="s">
        <v>646</v>
      </c>
      <c r="S1866">
        <v>8540353</v>
      </c>
      <c r="T1866" t="s">
        <v>1938</v>
      </c>
    </row>
    <row r="1867" spans="1:20" x14ac:dyDescent="0.25">
      <c r="A1867" t="s">
        <v>637</v>
      </c>
      <c r="B1867" t="s">
        <v>736</v>
      </c>
      <c r="C1867" t="s">
        <v>639</v>
      </c>
      <c r="D1867" t="s">
        <v>663</v>
      </c>
      <c r="E1867" t="s">
        <v>673</v>
      </c>
      <c r="F1867">
        <v>528004120002</v>
      </c>
      <c r="G1867" t="s">
        <v>642</v>
      </c>
      <c r="H1867">
        <v>583133</v>
      </c>
      <c r="I1867" t="s">
        <v>29</v>
      </c>
      <c r="J1867">
        <v>202204</v>
      </c>
      <c r="K1867">
        <v>44676</v>
      </c>
      <c r="L1867" t="s">
        <v>644</v>
      </c>
      <c r="M1867">
        <v>129000</v>
      </c>
      <c r="N1867">
        <v>219.01</v>
      </c>
      <c r="O1867" t="s">
        <v>645</v>
      </c>
      <c r="P1867" s="428">
        <v>196.65600000000001</v>
      </c>
      <c r="Q1867">
        <v>12704618</v>
      </c>
      <c r="R1867" t="s">
        <v>646</v>
      </c>
      <c r="S1867">
        <v>2014872</v>
      </c>
      <c r="T1867" t="s">
        <v>1785</v>
      </c>
    </row>
    <row r="1868" spans="1:20" x14ac:dyDescent="0.25">
      <c r="A1868" t="s">
        <v>637</v>
      </c>
      <c r="B1868" t="s">
        <v>736</v>
      </c>
      <c r="C1868" t="s">
        <v>639</v>
      </c>
      <c r="D1868" t="s">
        <v>651</v>
      </c>
      <c r="E1868" t="s">
        <v>704</v>
      </c>
      <c r="F1868">
        <v>528004120002</v>
      </c>
      <c r="G1868" t="s">
        <v>642</v>
      </c>
      <c r="H1868">
        <v>856779</v>
      </c>
      <c r="I1868" t="s">
        <v>28</v>
      </c>
      <c r="J1868">
        <v>202204</v>
      </c>
      <c r="K1868">
        <v>44676</v>
      </c>
      <c r="L1868" t="s">
        <v>644</v>
      </c>
      <c r="M1868">
        <v>97103</v>
      </c>
      <c r="N1868">
        <v>164.86</v>
      </c>
      <c r="O1868" t="s">
        <v>645</v>
      </c>
      <c r="P1868" s="428">
        <v>148.03299999999999</v>
      </c>
      <c r="Q1868">
        <v>12704618</v>
      </c>
      <c r="R1868" t="s">
        <v>646</v>
      </c>
      <c r="S1868">
        <v>2039252</v>
      </c>
      <c r="T1868" t="s">
        <v>1771</v>
      </c>
    </row>
    <row r="1869" spans="1:20" x14ac:dyDescent="0.25">
      <c r="A1869" t="s">
        <v>637</v>
      </c>
      <c r="B1869" t="s">
        <v>754</v>
      </c>
      <c r="C1869" t="s">
        <v>639</v>
      </c>
      <c r="D1869" t="s">
        <v>640</v>
      </c>
      <c r="E1869" t="s">
        <v>673</v>
      </c>
      <c r="F1869">
        <v>528004120002</v>
      </c>
      <c r="G1869" t="s">
        <v>642</v>
      </c>
      <c r="H1869">
        <v>583148</v>
      </c>
      <c r="I1869" t="s">
        <v>699</v>
      </c>
      <c r="J1869">
        <v>202204</v>
      </c>
      <c r="K1869">
        <v>44676</v>
      </c>
      <c r="L1869" t="s">
        <v>644</v>
      </c>
      <c r="M1869">
        <v>10213.06</v>
      </c>
      <c r="N1869">
        <v>17.34</v>
      </c>
      <c r="O1869" t="s">
        <v>645</v>
      </c>
      <c r="P1869" s="428">
        <v>15.57</v>
      </c>
      <c r="Q1869">
        <v>12704618</v>
      </c>
      <c r="R1869" t="s">
        <v>646</v>
      </c>
      <c r="S1869">
        <v>8540206</v>
      </c>
      <c r="T1869" t="s">
        <v>1771</v>
      </c>
    </row>
    <row r="1870" spans="1:20" x14ac:dyDescent="0.25">
      <c r="A1870" t="s">
        <v>637</v>
      </c>
      <c r="B1870" t="s">
        <v>736</v>
      </c>
      <c r="C1870" t="s">
        <v>639</v>
      </c>
      <c r="D1870" t="s">
        <v>651</v>
      </c>
      <c r="E1870" t="s">
        <v>641</v>
      </c>
      <c r="F1870">
        <v>528004120002</v>
      </c>
      <c r="G1870" t="s">
        <v>642</v>
      </c>
      <c r="H1870">
        <v>583135</v>
      </c>
      <c r="I1870" t="s">
        <v>31</v>
      </c>
      <c r="J1870">
        <v>202204</v>
      </c>
      <c r="K1870">
        <v>44676</v>
      </c>
      <c r="L1870" t="s">
        <v>644</v>
      </c>
      <c r="M1870">
        <v>-129000</v>
      </c>
      <c r="N1870">
        <v>-219.01</v>
      </c>
      <c r="O1870" t="s">
        <v>645</v>
      </c>
      <c r="P1870" s="428">
        <v>-196.65600000000001</v>
      </c>
      <c r="Q1870">
        <v>12704618</v>
      </c>
      <c r="R1870" t="s">
        <v>646</v>
      </c>
      <c r="S1870">
        <v>2023596</v>
      </c>
      <c r="T1870" t="s">
        <v>1942</v>
      </c>
    </row>
    <row r="1871" spans="1:20" x14ac:dyDescent="0.25">
      <c r="A1871" t="s">
        <v>637</v>
      </c>
      <c r="B1871" t="s">
        <v>736</v>
      </c>
      <c r="C1871" t="s">
        <v>639</v>
      </c>
      <c r="D1871" t="s">
        <v>651</v>
      </c>
      <c r="E1871" t="s">
        <v>673</v>
      </c>
      <c r="F1871">
        <v>528004120002</v>
      </c>
      <c r="G1871" t="s">
        <v>642</v>
      </c>
      <c r="H1871">
        <v>583148</v>
      </c>
      <c r="I1871" t="s">
        <v>699</v>
      </c>
      <c r="J1871">
        <v>202204</v>
      </c>
      <c r="K1871">
        <v>44676</v>
      </c>
      <c r="L1871" t="s">
        <v>644</v>
      </c>
      <c r="M1871">
        <v>-11878.04</v>
      </c>
      <c r="N1871">
        <v>-20.170000000000002</v>
      </c>
      <c r="O1871" t="s">
        <v>645</v>
      </c>
      <c r="P1871" s="428">
        <v>-18.111000000000001</v>
      </c>
      <c r="Q1871">
        <v>12704618</v>
      </c>
      <c r="R1871" t="s">
        <v>646</v>
      </c>
      <c r="S1871">
        <v>2030994</v>
      </c>
      <c r="T1871" t="s">
        <v>1771</v>
      </c>
    </row>
    <row r="1872" spans="1:20" x14ac:dyDescent="0.25">
      <c r="A1872" t="s">
        <v>637</v>
      </c>
      <c r="B1872" t="s">
        <v>736</v>
      </c>
      <c r="C1872" t="s">
        <v>639</v>
      </c>
      <c r="D1872" t="s">
        <v>651</v>
      </c>
      <c r="E1872" t="s">
        <v>673</v>
      </c>
      <c r="F1872">
        <v>528004120002</v>
      </c>
      <c r="G1872" t="s">
        <v>642</v>
      </c>
      <c r="H1872">
        <v>583148</v>
      </c>
      <c r="I1872" t="s">
        <v>699</v>
      </c>
      <c r="J1872">
        <v>202204</v>
      </c>
      <c r="K1872">
        <v>44676</v>
      </c>
      <c r="L1872" t="s">
        <v>644</v>
      </c>
      <c r="M1872">
        <v>14030.21</v>
      </c>
      <c r="N1872">
        <v>23.82</v>
      </c>
      <c r="O1872" t="s">
        <v>645</v>
      </c>
      <c r="P1872" s="428">
        <v>21.388999999999999</v>
      </c>
      <c r="Q1872">
        <v>12704618</v>
      </c>
      <c r="R1872" t="s">
        <v>646</v>
      </c>
      <c r="S1872">
        <v>8540386</v>
      </c>
      <c r="T1872" t="s">
        <v>1771</v>
      </c>
    </row>
    <row r="1873" spans="1:20" x14ac:dyDescent="0.25">
      <c r="A1873" t="s">
        <v>637</v>
      </c>
      <c r="B1873" t="s">
        <v>736</v>
      </c>
      <c r="C1873" t="s">
        <v>639</v>
      </c>
      <c r="D1873" t="s">
        <v>663</v>
      </c>
      <c r="E1873" t="s">
        <v>673</v>
      </c>
      <c r="F1873">
        <v>528004120002</v>
      </c>
      <c r="G1873" t="s">
        <v>642</v>
      </c>
      <c r="H1873">
        <v>583133</v>
      </c>
      <c r="I1873" t="s">
        <v>29</v>
      </c>
      <c r="J1873">
        <v>202204</v>
      </c>
      <c r="K1873">
        <v>44676</v>
      </c>
      <c r="L1873" t="s">
        <v>644</v>
      </c>
      <c r="M1873">
        <v>-129000</v>
      </c>
      <c r="N1873">
        <v>-219.01</v>
      </c>
      <c r="O1873" t="s">
        <v>645</v>
      </c>
      <c r="P1873" s="428">
        <v>-196.65600000000001</v>
      </c>
      <c r="Q1873">
        <v>12704618</v>
      </c>
      <c r="R1873" t="s">
        <v>646</v>
      </c>
      <c r="S1873">
        <v>2014872</v>
      </c>
      <c r="T1873" t="s">
        <v>1943</v>
      </c>
    </row>
    <row r="1874" spans="1:20" x14ac:dyDescent="0.25">
      <c r="A1874" t="s">
        <v>637</v>
      </c>
      <c r="B1874" t="s">
        <v>736</v>
      </c>
      <c r="C1874" t="s">
        <v>639</v>
      </c>
      <c r="D1874" t="s">
        <v>651</v>
      </c>
      <c r="E1874" t="s">
        <v>641</v>
      </c>
      <c r="F1874">
        <v>528004120002</v>
      </c>
      <c r="G1874" t="s">
        <v>642</v>
      </c>
      <c r="H1874">
        <v>583135</v>
      </c>
      <c r="I1874" t="s">
        <v>31</v>
      </c>
      <c r="J1874">
        <v>202204</v>
      </c>
      <c r="K1874">
        <v>44676</v>
      </c>
      <c r="L1874" t="s">
        <v>644</v>
      </c>
      <c r="M1874">
        <v>129000</v>
      </c>
      <c r="N1874">
        <v>219.01</v>
      </c>
      <c r="O1874" t="s">
        <v>645</v>
      </c>
      <c r="P1874" s="428">
        <v>196.65600000000001</v>
      </c>
      <c r="Q1874">
        <v>12704618</v>
      </c>
      <c r="R1874" t="s">
        <v>646</v>
      </c>
      <c r="S1874">
        <v>2023596</v>
      </c>
      <c r="T1874" t="s">
        <v>1771</v>
      </c>
    </row>
    <row r="1875" spans="1:20" x14ac:dyDescent="0.25">
      <c r="A1875" t="s">
        <v>637</v>
      </c>
      <c r="B1875" t="s">
        <v>754</v>
      </c>
      <c r="C1875" t="s">
        <v>639</v>
      </c>
      <c r="D1875" t="s">
        <v>663</v>
      </c>
      <c r="E1875" t="s">
        <v>673</v>
      </c>
      <c r="F1875">
        <v>528004120002</v>
      </c>
      <c r="G1875" t="s">
        <v>642</v>
      </c>
      <c r="H1875">
        <v>583133</v>
      </c>
      <c r="I1875" t="s">
        <v>29</v>
      </c>
      <c r="J1875">
        <v>202204</v>
      </c>
      <c r="K1875">
        <v>44676</v>
      </c>
      <c r="L1875" t="s">
        <v>644</v>
      </c>
      <c r="M1875">
        <v>71305</v>
      </c>
      <c r="N1875">
        <v>121.06</v>
      </c>
      <c r="O1875" t="s">
        <v>645</v>
      </c>
      <c r="P1875" s="428">
        <v>108.70399999999999</v>
      </c>
      <c r="Q1875">
        <v>12704618</v>
      </c>
      <c r="R1875" t="s">
        <v>646</v>
      </c>
      <c r="S1875">
        <v>2014872</v>
      </c>
      <c r="T1875" t="s">
        <v>1990</v>
      </c>
    </row>
    <row r="1876" spans="1:20" x14ac:dyDescent="0.25">
      <c r="A1876" t="s">
        <v>637</v>
      </c>
      <c r="B1876" t="s">
        <v>754</v>
      </c>
      <c r="C1876" t="s">
        <v>639</v>
      </c>
      <c r="D1876" t="s">
        <v>640</v>
      </c>
      <c r="E1876" t="s">
        <v>686</v>
      </c>
      <c r="F1876">
        <v>528004120002</v>
      </c>
      <c r="G1876" t="s">
        <v>642</v>
      </c>
      <c r="H1876">
        <v>583153</v>
      </c>
      <c r="I1876" t="s">
        <v>722</v>
      </c>
      <c r="J1876">
        <v>202204</v>
      </c>
      <c r="K1876">
        <v>44676</v>
      </c>
      <c r="L1876" t="s">
        <v>644</v>
      </c>
      <c r="M1876">
        <v>6240.35</v>
      </c>
      <c r="N1876">
        <v>10.59</v>
      </c>
      <c r="O1876" t="s">
        <v>645</v>
      </c>
      <c r="P1876" s="428">
        <v>9.5090000000000003</v>
      </c>
      <c r="Q1876">
        <v>12704618</v>
      </c>
      <c r="R1876" t="s">
        <v>646</v>
      </c>
      <c r="S1876">
        <v>8540401</v>
      </c>
      <c r="T1876" t="s">
        <v>1807</v>
      </c>
    </row>
    <row r="1877" spans="1:20" x14ac:dyDescent="0.25">
      <c r="A1877" t="s">
        <v>637</v>
      </c>
      <c r="B1877" t="s">
        <v>736</v>
      </c>
      <c r="C1877" t="s">
        <v>639</v>
      </c>
      <c r="D1877" t="s">
        <v>651</v>
      </c>
      <c r="E1877" t="s">
        <v>641</v>
      </c>
      <c r="F1877">
        <v>528004120002</v>
      </c>
      <c r="G1877" t="s">
        <v>642</v>
      </c>
      <c r="H1877">
        <v>583135</v>
      </c>
      <c r="I1877" t="s">
        <v>31</v>
      </c>
      <c r="J1877">
        <v>202204</v>
      </c>
      <c r="K1877">
        <v>44676</v>
      </c>
      <c r="L1877" t="s">
        <v>644</v>
      </c>
      <c r="M1877">
        <v>129000</v>
      </c>
      <c r="N1877">
        <v>219.01</v>
      </c>
      <c r="O1877" t="s">
        <v>645</v>
      </c>
      <c r="P1877" s="428">
        <v>196.65600000000001</v>
      </c>
      <c r="Q1877">
        <v>12704618</v>
      </c>
      <c r="R1877" t="s">
        <v>646</v>
      </c>
      <c r="S1877">
        <v>2023596</v>
      </c>
      <c r="T1877" t="s">
        <v>1801</v>
      </c>
    </row>
    <row r="1878" spans="1:20" x14ac:dyDescent="0.25">
      <c r="A1878" t="s">
        <v>637</v>
      </c>
      <c r="B1878" t="s">
        <v>754</v>
      </c>
      <c r="C1878" t="s">
        <v>639</v>
      </c>
      <c r="D1878" t="s">
        <v>651</v>
      </c>
      <c r="E1878" t="s">
        <v>704</v>
      </c>
      <c r="F1878">
        <v>528004120001</v>
      </c>
      <c r="G1878" t="s">
        <v>705</v>
      </c>
      <c r="H1878">
        <v>583127</v>
      </c>
      <c r="I1878" t="s">
        <v>17</v>
      </c>
      <c r="J1878">
        <v>202204</v>
      </c>
      <c r="K1878">
        <v>44676</v>
      </c>
      <c r="L1878" t="s">
        <v>644</v>
      </c>
      <c r="M1878">
        <v>-213255</v>
      </c>
      <c r="N1878">
        <v>-362.06</v>
      </c>
      <c r="O1878" t="s">
        <v>645</v>
      </c>
      <c r="P1878" s="428">
        <v>-325.10500000000002</v>
      </c>
      <c r="Q1878">
        <v>12704618</v>
      </c>
      <c r="R1878" t="s">
        <v>646</v>
      </c>
      <c r="S1878">
        <v>2019466</v>
      </c>
      <c r="T1878" t="s">
        <v>1996</v>
      </c>
    </row>
    <row r="1879" spans="1:20" x14ac:dyDescent="0.25">
      <c r="A1879" t="s">
        <v>637</v>
      </c>
      <c r="B1879" t="s">
        <v>736</v>
      </c>
      <c r="C1879" t="s">
        <v>639</v>
      </c>
      <c r="D1879" t="s">
        <v>651</v>
      </c>
      <c r="E1879" t="s">
        <v>667</v>
      </c>
      <c r="F1879">
        <v>528004120002</v>
      </c>
      <c r="G1879" t="s">
        <v>642</v>
      </c>
      <c r="H1879">
        <v>583149</v>
      </c>
      <c r="I1879" t="s">
        <v>680</v>
      </c>
      <c r="J1879">
        <v>202204</v>
      </c>
      <c r="K1879">
        <v>44676</v>
      </c>
      <c r="L1879" t="s">
        <v>644</v>
      </c>
      <c r="M1879">
        <v>4837.5</v>
      </c>
      <c r="N1879">
        <v>8.2100000000000009</v>
      </c>
      <c r="O1879" t="s">
        <v>645</v>
      </c>
      <c r="P1879" s="428">
        <v>7.3719999999999999</v>
      </c>
      <c r="Q1879">
        <v>12704618</v>
      </c>
      <c r="R1879" t="s">
        <v>646</v>
      </c>
      <c r="S1879">
        <v>8540358</v>
      </c>
      <c r="T1879" t="s">
        <v>1932</v>
      </c>
    </row>
    <row r="1880" spans="1:20" x14ac:dyDescent="0.25">
      <c r="A1880" t="s">
        <v>637</v>
      </c>
      <c r="B1880" t="s">
        <v>754</v>
      </c>
      <c r="C1880" t="s">
        <v>639</v>
      </c>
      <c r="D1880" t="s">
        <v>640</v>
      </c>
      <c r="E1880" t="s">
        <v>673</v>
      </c>
      <c r="F1880">
        <v>528004120002</v>
      </c>
      <c r="G1880" t="s">
        <v>642</v>
      </c>
      <c r="H1880">
        <v>583148</v>
      </c>
      <c r="I1880" t="s">
        <v>699</v>
      </c>
      <c r="J1880">
        <v>202204</v>
      </c>
      <c r="K1880">
        <v>44676</v>
      </c>
      <c r="L1880" t="s">
        <v>644</v>
      </c>
      <c r="M1880">
        <v>-10213.06</v>
      </c>
      <c r="N1880">
        <v>-17.34</v>
      </c>
      <c r="O1880" t="s">
        <v>645</v>
      </c>
      <c r="P1880" s="428">
        <v>-15.57</v>
      </c>
      <c r="Q1880">
        <v>12704618</v>
      </c>
      <c r="R1880" t="s">
        <v>646</v>
      </c>
      <c r="S1880">
        <v>8540206</v>
      </c>
      <c r="T1880" t="s">
        <v>1933</v>
      </c>
    </row>
    <row r="1881" spans="1:20" x14ac:dyDescent="0.25">
      <c r="A1881" t="s">
        <v>637</v>
      </c>
      <c r="B1881" t="s">
        <v>736</v>
      </c>
      <c r="C1881" t="s">
        <v>639</v>
      </c>
      <c r="D1881" t="s">
        <v>651</v>
      </c>
      <c r="E1881" t="s">
        <v>667</v>
      </c>
      <c r="F1881">
        <v>528004120002</v>
      </c>
      <c r="G1881" t="s">
        <v>642</v>
      </c>
      <c r="H1881">
        <v>583149</v>
      </c>
      <c r="I1881" t="s">
        <v>680</v>
      </c>
      <c r="J1881">
        <v>202204</v>
      </c>
      <c r="K1881">
        <v>44676</v>
      </c>
      <c r="L1881" t="s">
        <v>644</v>
      </c>
      <c r="M1881">
        <v>-4837.5</v>
      </c>
      <c r="N1881">
        <v>-8.2100000000000009</v>
      </c>
      <c r="O1881" t="s">
        <v>645</v>
      </c>
      <c r="P1881" s="428">
        <v>-7.3719999999999999</v>
      </c>
      <c r="Q1881">
        <v>12704618</v>
      </c>
      <c r="R1881" t="s">
        <v>646</v>
      </c>
      <c r="S1881">
        <v>8540358</v>
      </c>
      <c r="T1881" t="s">
        <v>1934</v>
      </c>
    </row>
    <row r="1882" spans="1:20" x14ac:dyDescent="0.25">
      <c r="A1882" t="s">
        <v>637</v>
      </c>
      <c r="B1882" t="s">
        <v>754</v>
      </c>
      <c r="C1882" t="s">
        <v>639</v>
      </c>
      <c r="D1882" t="s">
        <v>663</v>
      </c>
      <c r="E1882" t="s">
        <v>673</v>
      </c>
      <c r="F1882">
        <v>528004120002</v>
      </c>
      <c r="G1882" t="s">
        <v>642</v>
      </c>
      <c r="H1882">
        <v>583133</v>
      </c>
      <c r="I1882" t="s">
        <v>29</v>
      </c>
      <c r="J1882">
        <v>202204</v>
      </c>
      <c r="K1882">
        <v>44676</v>
      </c>
      <c r="L1882" t="s">
        <v>644</v>
      </c>
      <c r="M1882">
        <v>-71305</v>
      </c>
      <c r="N1882">
        <v>-121.06</v>
      </c>
      <c r="O1882" t="s">
        <v>645</v>
      </c>
      <c r="P1882" s="428">
        <v>-108.70399999999999</v>
      </c>
      <c r="Q1882">
        <v>12704618</v>
      </c>
      <c r="R1882" t="s">
        <v>646</v>
      </c>
      <c r="S1882">
        <v>2014872</v>
      </c>
      <c r="T1882" t="s">
        <v>1997</v>
      </c>
    </row>
    <row r="1883" spans="1:20" x14ac:dyDescent="0.25">
      <c r="A1883" t="s">
        <v>637</v>
      </c>
      <c r="B1883" t="s">
        <v>736</v>
      </c>
      <c r="C1883" t="s">
        <v>639</v>
      </c>
      <c r="D1883" t="s">
        <v>663</v>
      </c>
      <c r="E1883" t="s">
        <v>673</v>
      </c>
      <c r="F1883">
        <v>528004120002</v>
      </c>
      <c r="G1883" t="s">
        <v>642</v>
      </c>
      <c r="H1883">
        <v>583133</v>
      </c>
      <c r="I1883" t="s">
        <v>29</v>
      </c>
      <c r="J1883">
        <v>202204</v>
      </c>
      <c r="K1883">
        <v>44676</v>
      </c>
      <c r="L1883" t="s">
        <v>644</v>
      </c>
      <c r="M1883">
        <v>129000</v>
      </c>
      <c r="N1883">
        <v>219.01</v>
      </c>
      <c r="O1883" t="s">
        <v>645</v>
      </c>
      <c r="P1883" s="428">
        <v>196.65600000000001</v>
      </c>
      <c r="Q1883">
        <v>12704618</v>
      </c>
      <c r="R1883" t="s">
        <v>646</v>
      </c>
      <c r="S1883">
        <v>2014872</v>
      </c>
      <c r="T1883" t="s">
        <v>1771</v>
      </c>
    </row>
    <row r="1884" spans="1:20" x14ac:dyDescent="0.25">
      <c r="A1884" t="s">
        <v>637</v>
      </c>
      <c r="B1884" t="s">
        <v>736</v>
      </c>
      <c r="C1884" t="s">
        <v>639</v>
      </c>
      <c r="D1884" t="s">
        <v>651</v>
      </c>
      <c r="E1884" t="s">
        <v>667</v>
      </c>
      <c r="F1884">
        <v>528004120002</v>
      </c>
      <c r="G1884" t="s">
        <v>642</v>
      </c>
      <c r="H1884">
        <v>583149</v>
      </c>
      <c r="I1884" t="s">
        <v>680</v>
      </c>
      <c r="J1884">
        <v>202204</v>
      </c>
      <c r="K1884">
        <v>44676</v>
      </c>
      <c r="L1884" t="s">
        <v>644</v>
      </c>
      <c r="M1884">
        <v>27808.38</v>
      </c>
      <c r="N1884">
        <v>47.21</v>
      </c>
      <c r="O1884" t="s">
        <v>645</v>
      </c>
      <c r="P1884" s="428">
        <v>42.390999999999998</v>
      </c>
      <c r="Q1884">
        <v>12704618</v>
      </c>
      <c r="R1884" t="s">
        <v>646</v>
      </c>
      <c r="S1884">
        <v>8540399</v>
      </c>
      <c r="T1884" t="s">
        <v>1804</v>
      </c>
    </row>
    <row r="1885" spans="1:20" x14ac:dyDescent="0.25">
      <c r="A1885" t="s">
        <v>637</v>
      </c>
      <c r="B1885" t="s">
        <v>736</v>
      </c>
      <c r="C1885" t="s">
        <v>639</v>
      </c>
      <c r="D1885" t="s">
        <v>695</v>
      </c>
      <c r="E1885" t="s">
        <v>673</v>
      </c>
      <c r="F1885">
        <v>528004120002</v>
      </c>
      <c r="G1885" t="s">
        <v>642</v>
      </c>
      <c r="H1885">
        <v>583133</v>
      </c>
      <c r="I1885" t="s">
        <v>29</v>
      </c>
      <c r="J1885">
        <v>202204</v>
      </c>
      <c r="K1885">
        <v>44676</v>
      </c>
      <c r="L1885" t="s">
        <v>644</v>
      </c>
      <c r="M1885">
        <v>-41035.99</v>
      </c>
      <c r="N1885">
        <v>-69.67</v>
      </c>
      <c r="O1885" t="s">
        <v>645</v>
      </c>
      <c r="P1885" s="428">
        <v>-62.558999999999997</v>
      </c>
      <c r="Q1885">
        <v>12704618</v>
      </c>
      <c r="R1885" t="s">
        <v>646</v>
      </c>
      <c r="S1885">
        <v>2024413</v>
      </c>
      <c r="T1885" t="s">
        <v>1915</v>
      </c>
    </row>
    <row r="1886" spans="1:20" x14ac:dyDescent="0.25">
      <c r="A1886" t="s">
        <v>637</v>
      </c>
      <c r="B1886" t="s">
        <v>736</v>
      </c>
      <c r="C1886" t="s">
        <v>639</v>
      </c>
      <c r="D1886" t="s">
        <v>663</v>
      </c>
      <c r="E1886" t="s">
        <v>667</v>
      </c>
      <c r="F1886">
        <v>528004120002</v>
      </c>
      <c r="G1886" t="s">
        <v>642</v>
      </c>
      <c r="H1886">
        <v>583136</v>
      </c>
      <c r="I1886" t="s">
        <v>32</v>
      </c>
      <c r="J1886">
        <v>202204</v>
      </c>
      <c r="K1886">
        <v>44676</v>
      </c>
      <c r="L1886" t="s">
        <v>644</v>
      </c>
      <c r="M1886">
        <v>100987</v>
      </c>
      <c r="N1886">
        <v>171.45</v>
      </c>
      <c r="O1886" t="s">
        <v>645</v>
      </c>
      <c r="P1886" s="428">
        <v>153.94999999999999</v>
      </c>
      <c r="Q1886">
        <v>12704618</v>
      </c>
      <c r="R1886" t="s">
        <v>646</v>
      </c>
      <c r="S1886">
        <v>2023197</v>
      </c>
      <c r="T1886" t="s">
        <v>1916</v>
      </c>
    </row>
    <row r="1887" spans="1:20" x14ac:dyDescent="0.25">
      <c r="A1887" t="s">
        <v>637</v>
      </c>
      <c r="B1887" t="s">
        <v>754</v>
      </c>
      <c r="C1887" t="s">
        <v>639</v>
      </c>
      <c r="D1887" t="s">
        <v>640</v>
      </c>
      <c r="E1887" t="s">
        <v>689</v>
      </c>
      <c r="F1887">
        <v>528004120002</v>
      </c>
      <c r="G1887" t="s">
        <v>642</v>
      </c>
      <c r="H1887">
        <v>583156</v>
      </c>
      <c r="I1887" t="s">
        <v>690</v>
      </c>
      <c r="J1887">
        <v>202204</v>
      </c>
      <c r="K1887">
        <v>44676</v>
      </c>
      <c r="L1887" t="s">
        <v>644</v>
      </c>
      <c r="M1887">
        <v>614</v>
      </c>
      <c r="N1887">
        <v>1.04</v>
      </c>
      <c r="O1887" t="s">
        <v>645</v>
      </c>
      <c r="P1887" s="428">
        <v>0.93400000000000005</v>
      </c>
      <c r="Q1887">
        <v>12704618</v>
      </c>
      <c r="R1887" t="s">
        <v>646</v>
      </c>
      <c r="S1887">
        <v>2013061</v>
      </c>
      <c r="T1887" t="s">
        <v>1917</v>
      </c>
    </row>
    <row r="1888" spans="1:20" x14ac:dyDescent="0.25">
      <c r="A1888" t="s">
        <v>637</v>
      </c>
      <c r="B1888" t="s">
        <v>754</v>
      </c>
      <c r="C1888" t="s">
        <v>639</v>
      </c>
      <c r="D1888" t="s">
        <v>695</v>
      </c>
      <c r="E1888" t="s">
        <v>704</v>
      </c>
      <c r="F1888">
        <v>528004120001</v>
      </c>
      <c r="G1888" t="s">
        <v>705</v>
      </c>
      <c r="H1888">
        <v>583128</v>
      </c>
      <c r="I1888" t="s">
        <v>20</v>
      </c>
      <c r="J1888">
        <v>202204</v>
      </c>
      <c r="K1888">
        <v>44676</v>
      </c>
      <c r="L1888" t="s">
        <v>644</v>
      </c>
      <c r="M1888">
        <v>-99441</v>
      </c>
      <c r="N1888">
        <v>-168.83</v>
      </c>
      <c r="O1888" t="s">
        <v>645</v>
      </c>
      <c r="P1888" s="428">
        <v>-151.59800000000001</v>
      </c>
      <c r="Q1888">
        <v>12704618</v>
      </c>
      <c r="R1888" t="s">
        <v>646</v>
      </c>
      <c r="S1888">
        <v>2012170</v>
      </c>
      <c r="T1888" t="s">
        <v>1771</v>
      </c>
    </row>
    <row r="1889" spans="1:20" x14ac:dyDescent="0.25">
      <c r="A1889" t="s">
        <v>637</v>
      </c>
      <c r="B1889" t="s">
        <v>754</v>
      </c>
      <c r="C1889" t="s">
        <v>639</v>
      </c>
      <c r="D1889" t="s">
        <v>695</v>
      </c>
      <c r="E1889" t="s">
        <v>673</v>
      </c>
      <c r="F1889">
        <v>528004120002</v>
      </c>
      <c r="G1889" t="s">
        <v>642</v>
      </c>
      <c r="H1889">
        <v>583133</v>
      </c>
      <c r="I1889" t="s">
        <v>29</v>
      </c>
      <c r="J1889">
        <v>202204</v>
      </c>
      <c r="K1889">
        <v>44676</v>
      </c>
      <c r="L1889" t="s">
        <v>644</v>
      </c>
      <c r="M1889">
        <v>17363.3</v>
      </c>
      <c r="N1889">
        <v>29.48</v>
      </c>
      <c r="O1889" t="s">
        <v>645</v>
      </c>
      <c r="P1889" s="428">
        <v>26.471</v>
      </c>
      <c r="Q1889">
        <v>12704618</v>
      </c>
      <c r="R1889" t="s">
        <v>646</v>
      </c>
      <c r="S1889">
        <v>2024413</v>
      </c>
      <c r="T1889" t="s">
        <v>1993</v>
      </c>
    </row>
    <row r="1890" spans="1:20" x14ac:dyDescent="0.25">
      <c r="A1890" t="s">
        <v>637</v>
      </c>
      <c r="B1890" t="s">
        <v>754</v>
      </c>
      <c r="C1890" t="s">
        <v>639</v>
      </c>
      <c r="D1890" t="s">
        <v>640</v>
      </c>
      <c r="E1890" t="s">
        <v>689</v>
      </c>
      <c r="F1890">
        <v>528004120002</v>
      </c>
      <c r="G1890" t="s">
        <v>642</v>
      </c>
      <c r="H1890">
        <v>583156</v>
      </c>
      <c r="I1890" t="s">
        <v>690</v>
      </c>
      <c r="J1890">
        <v>202204</v>
      </c>
      <c r="K1890">
        <v>44676</v>
      </c>
      <c r="L1890" t="s">
        <v>644</v>
      </c>
      <c r="M1890">
        <v>-614</v>
      </c>
      <c r="N1890">
        <v>-1.04</v>
      </c>
      <c r="O1890" t="s">
        <v>645</v>
      </c>
      <c r="P1890" s="428">
        <v>-0.93400000000000005</v>
      </c>
      <c r="Q1890">
        <v>12704618</v>
      </c>
      <c r="R1890" t="s">
        <v>646</v>
      </c>
      <c r="S1890">
        <v>2013061</v>
      </c>
      <c r="T1890" t="s">
        <v>1771</v>
      </c>
    </row>
    <row r="1891" spans="1:20" x14ac:dyDescent="0.25">
      <c r="A1891" t="s">
        <v>637</v>
      </c>
      <c r="B1891" t="s">
        <v>736</v>
      </c>
      <c r="C1891" t="s">
        <v>639</v>
      </c>
      <c r="D1891" t="s">
        <v>651</v>
      </c>
      <c r="E1891" t="s">
        <v>641</v>
      </c>
      <c r="F1891">
        <v>528004120001</v>
      </c>
      <c r="G1891" t="s">
        <v>705</v>
      </c>
      <c r="H1891">
        <v>583129</v>
      </c>
      <c r="I1891" t="s">
        <v>21</v>
      </c>
      <c r="J1891">
        <v>202204</v>
      </c>
      <c r="K1891">
        <v>44676</v>
      </c>
      <c r="L1891" t="s">
        <v>644</v>
      </c>
      <c r="M1891">
        <v>129000</v>
      </c>
      <c r="N1891">
        <v>219.01</v>
      </c>
      <c r="O1891" t="s">
        <v>645</v>
      </c>
      <c r="P1891" s="428">
        <v>196.65600000000001</v>
      </c>
      <c r="Q1891">
        <v>12704618</v>
      </c>
      <c r="R1891" t="s">
        <v>646</v>
      </c>
      <c r="S1891">
        <v>2034399</v>
      </c>
      <c r="T1891" t="s">
        <v>1802</v>
      </c>
    </row>
    <row r="1892" spans="1:20" x14ac:dyDescent="0.25">
      <c r="A1892" t="s">
        <v>637</v>
      </c>
      <c r="B1892" t="s">
        <v>736</v>
      </c>
      <c r="C1892" t="s">
        <v>639</v>
      </c>
      <c r="D1892" t="s">
        <v>651</v>
      </c>
      <c r="E1892" t="s">
        <v>673</v>
      </c>
      <c r="F1892">
        <v>528004120002</v>
      </c>
      <c r="G1892" t="s">
        <v>642</v>
      </c>
      <c r="H1892">
        <v>583148</v>
      </c>
      <c r="I1892" t="s">
        <v>699</v>
      </c>
      <c r="J1892">
        <v>202204</v>
      </c>
      <c r="K1892">
        <v>44676</v>
      </c>
      <c r="L1892" t="s">
        <v>644</v>
      </c>
      <c r="M1892">
        <v>10019.23</v>
      </c>
      <c r="N1892">
        <v>17.010000000000002</v>
      </c>
      <c r="O1892" t="s">
        <v>645</v>
      </c>
      <c r="P1892" s="428">
        <v>15.273999999999999</v>
      </c>
      <c r="Q1892">
        <v>12704618</v>
      </c>
      <c r="R1892" t="s">
        <v>646</v>
      </c>
      <c r="S1892">
        <v>2027008</v>
      </c>
      <c r="T1892" t="s">
        <v>1771</v>
      </c>
    </row>
    <row r="1893" spans="1:20" x14ac:dyDescent="0.25">
      <c r="A1893" t="s">
        <v>637</v>
      </c>
      <c r="B1893" t="s">
        <v>754</v>
      </c>
      <c r="C1893" t="s">
        <v>639</v>
      </c>
      <c r="D1893" t="s">
        <v>640</v>
      </c>
      <c r="E1893" t="s">
        <v>673</v>
      </c>
      <c r="F1893">
        <v>528004120002</v>
      </c>
      <c r="G1893" t="s">
        <v>642</v>
      </c>
      <c r="H1893">
        <v>583148</v>
      </c>
      <c r="I1893" t="s">
        <v>699</v>
      </c>
      <c r="J1893">
        <v>202204</v>
      </c>
      <c r="K1893">
        <v>44676</v>
      </c>
      <c r="L1893" t="s">
        <v>644</v>
      </c>
      <c r="M1893">
        <v>9258.0400000000009</v>
      </c>
      <c r="N1893">
        <v>15.72</v>
      </c>
      <c r="O1893" t="s">
        <v>645</v>
      </c>
      <c r="P1893" s="428">
        <v>14.115</v>
      </c>
      <c r="Q1893">
        <v>12704618</v>
      </c>
      <c r="R1893" t="s">
        <v>646</v>
      </c>
      <c r="S1893">
        <v>2012905</v>
      </c>
      <c r="T1893" t="s">
        <v>1771</v>
      </c>
    </row>
    <row r="1894" spans="1:20" x14ac:dyDescent="0.25">
      <c r="A1894" t="s">
        <v>637</v>
      </c>
      <c r="B1894" t="s">
        <v>754</v>
      </c>
      <c r="C1894" t="s">
        <v>639</v>
      </c>
      <c r="D1894" t="s">
        <v>640</v>
      </c>
      <c r="E1894" t="s">
        <v>673</v>
      </c>
      <c r="F1894">
        <v>528004120002</v>
      </c>
      <c r="G1894" t="s">
        <v>642</v>
      </c>
      <c r="H1894">
        <v>583148</v>
      </c>
      <c r="I1894" t="s">
        <v>699</v>
      </c>
      <c r="J1894">
        <v>202204</v>
      </c>
      <c r="K1894">
        <v>44676</v>
      </c>
      <c r="L1894" t="s">
        <v>644</v>
      </c>
      <c r="M1894">
        <v>-10213.06</v>
      </c>
      <c r="N1894">
        <v>-17.34</v>
      </c>
      <c r="O1894" t="s">
        <v>645</v>
      </c>
      <c r="P1894" s="428">
        <v>-15.57</v>
      </c>
      <c r="Q1894">
        <v>12704618</v>
      </c>
      <c r="R1894" t="s">
        <v>646</v>
      </c>
      <c r="S1894">
        <v>8540206</v>
      </c>
      <c r="T1894" t="s">
        <v>1771</v>
      </c>
    </row>
    <row r="1895" spans="1:20" x14ac:dyDescent="0.25">
      <c r="A1895" t="s">
        <v>637</v>
      </c>
      <c r="B1895" t="s">
        <v>754</v>
      </c>
      <c r="C1895" t="s">
        <v>639</v>
      </c>
      <c r="D1895" t="s">
        <v>640</v>
      </c>
      <c r="E1895" t="s">
        <v>689</v>
      </c>
      <c r="F1895">
        <v>528004120002</v>
      </c>
      <c r="G1895" t="s">
        <v>642</v>
      </c>
      <c r="H1895">
        <v>583156</v>
      </c>
      <c r="I1895" t="s">
        <v>690</v>
      </c>
      <c r="J1895">
        <v>202204</v>
      </c>
      <c r="K1895">
        <v>44676</v>
      </c>
      <c r="L1895" t="s">
        <v>644</v>
      </c>
      <c r="M1895">
        <v>614</v>
      </c>
      <c r="N1895">
        <v>1.04</v>
      </c>
      <c r="O1895" t="s">
        <v>645</v>
      </c>
      <c r="P1895" s="428">
        <v>0.93400000000000005</v>
      </c>
      <c r="Q1895">
        <v>12704618</v>
      </c>
      <c r="R1895" t="s">
        <v>646</v>
      </c>
      <c r="S1895">
        <v>2013061</v>
      </c>
      <c r="T1895" t="s">
        <v>1771</v>
      </c>
    </row>
    <row r="1896" spans="1:20" x14ac:dyDescent="0.25">
      <c r="A1896" t="s">
        <v>637</v>
      </c>
      <c r="B1896" t="s">
        <v>736</v>
      </c>
      <c r="C1896" t="s">
        <v>639</v>
      </c>
      <c r="D1896" t="s">
        <v>651</v>
      </c>
      <c r="E1896" t="s">
        <v>641</v>
      </c>
      <c r="F1896">
        <v>528004120002</v>
      </c>
      <c r="G1896" t="s">
        <v>642</v>
      </c>
      <c r="H1896">
        <v>583136</v>
      </c>
      <c r="I1896" t="s">
        <v>32</v>
      </c>
      <c r="J1896">
        <v>202204</v>
      </c>
      <c r="K1896">
        <v>44676</v>
      </c>
      <c r="L1896" t="s">
        <v>644</v>
      </c>
      <c r="M1896">
        <v>-97103</v>
      </c>
      <c r="N1896">
        <v>-164.86</v>
      </c>
      <c r="O1896" t="s">
        <v>645</v>
      </c>
      <c r="P1896" s="428">
        <v>-148.03299999999999</v>
      </c>
      <c r="Q1896">
        <v>12704618</v>
      </c>
      <c r="R1896" t="s">
        <v>646</v>
      </c>
      <c r="S1896">
        <v>2035753</v>
      </c>
      <c r="T1896" t="s">
        <v>1919</v>
      </c>
    </row>
    <row r="1897" spans="1:20" x14ac:dyDescent="0.25">
      <c r="A1897" t="s">
        <v>637</v>
      </c>
      <c r="B1897" t="s">
        <v>736</v>
      </c>
      <c r="C1897" t="s">
        <v>639</v>
      </c>
      <c r="D1897" t="s">
        <v>651</v>
      </c>
      <c r="E1897" t="s">
        <v>641</v>
      </c>
      <c r="F1897">
        <v>528004120002</v>
      </c>
      <c r="G1897" t="s">
        <v>642</v>
      </c>
      <c r="H1897">
        <v>583139</v>
      </c>
      <c r="I1897" t="s">
        <v>35</v>
      </c>
      <c r="J1897">
        <v>202204</v>
      </c>
      <c r="K1897">
        <v>44676</v>
      </c>
      <c r="L1897" t="s">
        <v>644</v>
      </c>
      <c r="M1897">
        <v>-26228.92</v>
      </c>
      <c r="N1897">
        <v>-44.53</v>
      </c>
      <c r="O1897" t="s">
        <v>645</v>
      </c>
      <c r="P1897" s="428">
        <v>-39.984999999999999</v>
      </c>
      <c r="Q1897">
        <v>12704618</v>
      </c>
      <c r="R1897" t="s">
        <v>646</v>
      </c>
      <c r="S1897">
        <v>8540222</v>
      </c>
      <c r="T1897" t="s">
        <v>1920</v>
      </c>
    </row>
    <row r="1898" spans="1:20" x14ac:dyDescent="0.25">
      <c r="A1898" t="s">
        <v>637</v>
      </c>
      <c r="B1898" t="s">
        <v>677</v>
      </c>
      <c r="C1898" t="s">
        <v>639</v>
      </c>
      <c r="D1898" t="s">
        <v>651</v>
      </c>
      <c r="E1898" t="s">
        <v>641</v>
      </c>
      <c r="F1898">
        <v>528004120001</v>
      </c>
      <c r="G1898" t="s">
        <v>705</v>
      </c>
      <c r="H1898">
        <v>583129</v>
      </c>
      <c r="I1898" t="s">
        <v>21</v>
      </c>
      <c r="J1898">
        <v>202204</v>
      </c>
      <c r="K1898">
        <v>44676</v>
      </c>
      <c r="L1898" t="s">
        <v>644</v>
      </c>
      <c r="M1898">
        <v>-1079206</v>
      </c>
      <c r="N1898">
        <v>-1832.25</v>
      </c>
      <c r="O1898" t="s">
        <v>645</v>
      </c>
      <c r="P1898" s="428">
        <v>-1645.2360000000001</v>
      </c>
      <c r="Q1898">
        <v>12704618</v>
      </c>
      <c r="R1898" t="s">
        <v>646</v>
      </c>
      <c r="S1898">
        <v>2034399</v>
      </c>
      <c r="T1898" t="s">
        <v>1771</v>
      </c>
    </row>
    <row r="1899" spans="1:20" x14ac:dyDescent="0.25">
      <c r="A1899" t="s">
        <v>637</v>
      </c>
      <c r="B1899" t="s">
        <v>677</v>
      </c>
      <c r="C1899" t="s">
        <v>639</v>
      </c>
      <c r="D1899" t="s">
        <v>640</v>
      </c>
      <c r="E1899" t="s">
        <v>673</v>
      </c>
      <c r="F1899">
        <v>528004120002</v>
      </c>
      <c r="G1899" t="s">
        <v>642</v>
      </c>
      <c r="H1899">
        <v>583148</v>
      </c>
      <c r="I1899" t="s">
        <v>699</v>
      </c>
      <c r="J1899">
        <v>202204</v>
      </c>
      <c r="K1899">
        <v>44676</v>
      </c>
      <c r="L1899" t="s">
        <v>644</v>
      </c>
      <c r="M1899">
        <v>381938.66</v>
      </c>
      <c r="N1899">
        <v>648.45000000000005</v>
      </c>
      <c r="O1899" t="s">
        <v>645</v>
      </c>
      <c r="P1899" s="428">
        <v>582.26400000000001</v>
      </c>
      <c r="Q1899">
        <v>12704618</v>
      </c>
      <c r="R1899" t="s">
        <v>646</v>
      </c>
      <c r="S1899">
        <v>2029740</v>
      </c>
      <c r="T1899" t="s">
        <v>1888</v>
      </c>
    </row>
    <row r="1900" spans="1:20" x14ac:dyDescent="0.25">
      <c r="A1900" t="s">
        <v>637</v>
      </c>
      <c r="B1900" t="s">
        <v>677</v>
      </c>
      <c r="C1900" t="s">
        <v>639</v>
      </c>
      <c r="D1900" t="s">
        <v>651</v>
      </c>
      <c r="E1900" t="s">
        <v>704</v>
      </c>
      <c r="F1900">
        <v>528004120001</v>
      </c>
      <c r="G1900" t="s">
        <v>705</v>
      </c>
      <c r="H1900">
        <v>583127</v>
      </c>
      <c r="I1900" t="s">
        <v>17</v>
      </c>
      <c r="J1900">
        <v>202204</v>
      </c>
      <c r="K1900">
        <v>44676</v>
      </c>
      <c r="L1900" t="s">
        <v>644</v>
      </c>
      <c r="M1900">
        <v>280102.34999999998</v>
      </c>
      <c r="N1900">
        <v>475.55</v>
      </c>
      <c r="O1900" t="s">
        <v>645</v>
      </c>
      <c r="P1900" s="428">
        <v>427.012</v>
      </c>
      <c r="Q1900">
        <v>12704618</v>
      </c>
      <c r="R1900" t="s">
        <v>646</v>
      </c>
      <c r="S1900">
        <v>2019466</v>
      </c>
      <c r="T1900" t="s">
        <v>1880</v>
      </c>
    </row>
    <row r="1901" spans="1:20" x14ac:dyDescent="0.25">
      <c r="A1901" t="s">
        <v>637</v>
      </c>
      <c r="B1901" t="s">
        <v>677</v>
      </c>
      <c r="C1901" t="s">
        <v>639</v>
      </c>
      <c r="D1901" t="s">
        <v>640</v>
      </c>
      <c r="E1901" t="s">
        <v>673</v>
      </c>
      <c r="F1901">
        <v>528004120002</v>
      </c>
      <c r="G1901" t="s">
        <v>642</v>
      </c>
      <c r="H1901">
        <v>583148</v>
      </c>
      <c r="I1901" t="s">
        <v>699</v>
      </c>
      <c r="J1901">
        <v>202204</v>
      </c>
      <c r="K1901">
        <v>44676</v>
      </c>
      <c r="L1901" t="s">
        <v>644</v>
      </c>
      <c r="M1901">
        <v>-56928.71</v>
      </c>
      <c r="N1901">
        <v>-96.65</v>
      </c>
      <c r="O1901" t="s">
        <v>645</v>
      </c>
      <c r="P1901" s="428">
        <v>-86.784999999999997</v>
      </c>
      <c r="Q1901">
        <v>12704618</v>
      </c>
      <c r="R1901" t="s">
        <v>646</v>
      </c>
      <c r="S1901">
        <v>2012905</v>
      </c>
      <c r="T1901" t="s">
        <v>1890</v>
      </c>
    </row>
    <row r="1902" spans="1:20" x14ac:dyDescent="0.25">
      <c r="A1902" t="s">
        <v>637</v>
      </c>
      <c r="B1902" t="s">
        <v>677</v>
      </c>
      <c r="C1902" t="s">
        <v>639</v>
      </c>
      <c r="D1902" t="s">
        <v>651</v>
      </c>
      <c r="E1902" t="s">
        <v>704</v>
      </c>
      <c r="F1902">
        <v>528004120001</v>
      </c>
      <c r="G1902" t="s">
        <v>705</v>
      </c>
      <c r="H1902">
        <v>583127</v>
      </c>
      <c r="I1902" t="s">
        <v>17</v>
      </c>
      <c r="J1902">
        <v>202204</v>
      </c>
      <c r="K1902">
        <v>44676</v>
      </c>
      <c r="L1902" t="s">
        <v>644</v>
      </c>
      <c r="M1902">
        <v>-280102.34999999998</v>
      </c>
      <c r="N1902">
        <v>-475.55</v>
      </c>
      <c r="O1902" t="s">
        <v>645</v>
      </c>
      <c r="P1902" s="428">
        <v>-427.012</v>
      </c>
      <c r="Q1902">
        <v>12704618</v>
      </c>
      <c r="R1902" t="s">
        <v>646</v>
      </c>
      <c r="S1902">
        <v>2019466</v>
      </c>
      <c r="T1902" t="s">
        <v>1771</v>
      </c>
    </row>
    <row r="1903" spans="1:20" x14ac:dyDescent="0.25">
      <c r="A1903" t="s">
        <v>637</v>
      </c>
      <c r="B1903" t="s">
        <v>677</v>
      </c>
      <c r="C1903" t="s">
        <v>639</v>
      </c>
      <c r="D1903" t="s">
        <v>640</v>
      </c>
      <c r="E1903" t="s">
        <v>673</v>
      </c>
      <c r="F1903">
        <v>528004120002</v>
      </c>
      <c r="G1903" t="s">
        <v>642</v>
      </c>
      <c r="H1903">
        <v>583148</v>
      </c>
      <c r="I1903" t="s">
        <v>699</v>
      </c>
      <c r="J1903">
        <v>202204</v>
      </c>
      <c r="K1903">
        <v>44676</v>
      </c>
      <c r="L1903" t="s">
        <v>644</v>
      </c>
      <c r="M1903">
        <v>381938.66</v>
      </c>
      <c r="N1903">
        <v>648.45000000000005</v>
      </c>
      <c r="O1903" t="s">
        <v>645</v>
      </c>
      <c r="P1903" s="428">
        <v>582.26400000000001</v>
      </c>
      <c r="Q1903">
        <v>12704618</v>
      </c>
      <c r="R1903" t="s">
        <v>646</v>
      </c>
      <c r="S1903">
        <v>2029740</v>
      </c>
      <c r="T1903" t="s">
        <v>1888</v>
      </c>
    </row>
    <row r="1904" spans="1:20" x14ac:dyDescent="0.25">
      <c r="A1904" t="s">
        <v>637</v>
      </c>
      <c r="B1904" t="s">
        <v>677</v>
      </c>
      <c r="C1904" t="s">
        <v>639</v>
      </c>
      <c r="D1904" t="s">
        <v>640</v>
      </c>
      <c r="E1904" t="s">
        <v>708</v>
      </c>
      <c r="F1904">
        <v>528004120002</v>
      </c>
      <c r="G1904" t="s">
        <v>642</v>
      </c>
      <c r="H1904">
        <v>583155</v>
      </c>
      <c r="I1904" t="s">
        <v>45</v>
      </c>
      <c r="J1904">
        <v>202204</v>
      </c>
      <c r="K1904">
        <v>44676</v>
      </c>
      <c r="L1904" t="s">
        <v>644</v>
      </c>
      <c r="M1904">
        <v>-49366.79</v>
      </c>
      <c r="N1904">
        <v>-83.81</v>
      </c>
      <c r="O1904" t="s">
        <v>645</v>
      </c>
      <c r="P1904" s="428">
        <v>-75.256</v>
      </c>
      <c r="Q1904">
        <v>12704618</v>
      </c>
      <c r="R1904" t="s">
        <v>646</v>
      </c>
      <c r="S1904">
        <v>8540039</v>
      </c>
      <c r="T1904" t="s">
        <v>1771</v>
      </c>
    </row>
    <row r="1905" spans="1:20" x14ac:dyDescent="0.25">
      <c r="A1905" t="s">
        <v>637</v>
      </c>
      <c r="B1905" t="s">
        <v>677</v>
      </c>
      <c r="C1905" t="s">
        <v>639</v>
      </c>
      <c r="D1905" t="s">
        <v>640</v>
      </c>
      <c r="E1905" t="s">
        <v>673</v>
      </c>
      <c r="F1905">
        <v>528004120002</v>
      </c>
      <c r="G1905" t="s">
        <v>642</v>
      </c>
      <c r="H1905">
        <v>583146</v>
      </c>
      <c r="I1905" t="s">
        <v>683</v>
      </c>
      <c r="J1905">
        <v>202204</v>
      </c>
      <c r="K1905">
        <v>44676</v>
      </c>
      <c r="L1905" t="s">
        <v>644</v>
      </c>
      <c r="M1905">
        <v>89354.25</v>
      </c>
      <c r="N1905">
        <v>151.69999999999999</v>
      </c>
      <c r="O1905" t="s">
        <v>645</v>
      </c>
      <c r="P1905" s="428">
        <v>136.21600000000001</v>
      </c>
      <c r="Q1905">
        <v>12704618</v>
      </c>
      <c r="R1905" t="s">
        <v>646</v>
      </c>
      <c r="S1905">
        <v>8540353</v>
      </c>
      <c r="T1905" t="s">
        <v>1882</v>
      </c>
    </row>
    <row r="1906" spans="1:20" x14ac:dyDescent="0.25">
      <c r="A1906" t="s">
        <v>637</v>
      </c>
      <c r="B1906" t="s">
        <v>677</v>
      </c>
      <c r="C1906" t="s">
        <v>639</v>
      </c>
      <c r="D1906" t="s">
        <v>640</v>
      </c>
      <c r="E1906" t="s">
        <v>673</v>
      </c>
      <c r="F1906">
        <v>528004120002</v>
      </c>
      <c r="G1906" t="s">
        <v>642</v>
      </c>
      <c r="H1906">
        <v>583148</v>
      </c>
      <c r="I1906" t="s">
        <v>699</v>
      </c>
      <c r="J1906">
        <v>202204</v>
      </c>
      <c r="K1906">
        <v>44676</v>
      </c>
      <c r="L1906" t="s">
        <v>644</v>
      </c>
      <c r="M1906">
        <v>-41468.239999999998</v>
      </c>
      <c r="N1906">
        <v>-70.400000000000006</v>
      </c>
      <c r="O1906" t="s">
        <v>645</v>
      </c>
      <c r="P1906" s="428">
        <v>-63.213999999999999</v>
      </c>
      <c r="Q1906">
        <v>12704618</v>
      </c>
      <c r="R1906" t="s">
        <v>646</v>
      </c>
      <c r="S1906">
        <v>2013058</v>
      </c>
      <c r="T1906" t="s">
        <v>1891</v>
      </c>
    </row>
    <row r="1907" spans="1:20" x14ac:dyDescent="0.25">
      <c r="A1907" t="s">
        <v>637</v>
      </c>
      <c r="B1907" t="s">
        <v>677</v>
      </c>
      <c r="C1907" t="s">
        <v>639</v>
      </c>
      <c r="D1907" t="s">
        <v>640</v>
      </c>
      <c r="E1907" t="s">
        <v>686</v>
      </c>
      <c r="F1907">
        <v>528004120002</v>
      </c>
      <c r="G1907" t="s">
        <v>642</v>
      </c>
      <c r="H1907">
        <v>583150</v>
      </c>
      <c r="I1907" t="s">
        <v>687</v>
      </c>
      <c r="J1907">
        <v>202204</v>
      </c>
      <c r="K1907">
        <v>44676</v>
      </c>
      <c r="L1907" t="s">
        <v>644</v>
      </c>
      <c r="M1907">
        <v>145911.94</v>
      </c>
      <c r="N1907">
        <v>247.73</v>
      </c>
      <c r="O1907" t="s">
        <v>645</v>
      </c>
      <c r="P1907" s="428">
        <v>222.44499999999999</v>
      </c>
      <c r="Q1907">
        <v>12704618</v>
      </c>
      <c r="R1907" t="s">
        <v>646</v>
      </c>
      <c r="S1907">
        <v>2011105</v>
      </c>
      <c r="T1907" t="s">
        <v>1875</v>
      </c>
    </row>
    <row r="1908" spans="1:20" x14ac:dyDescent="0.25">
      <c r="A1908" t="s">
        <v>637</v>
      </c>
      <c r="B1908" t="s">
        <v>677</v>
      </c>
      <c r="C1908" t="s">
        <v>639</v>
      </c>
      <c r="D1908" t="s">
        <v>651</v>
      </c>
      <c r="E1908" t="s">
        <v>641</v>
      </c>
      <c r="F1908">
        <v>528004120001</v>
      </c>
      <c r="G1908" t="s">
        <v>705</v>
      </c>
      <c r="H1908">
        <v>583129</v>
      </c>
      <c r="I1908" t="s">
        <v>21</v>
      </c>
      <c r="J1908">
        <v>202204</v>
      </c>
      <c r="K1908">
        <v>44676</v>
      </c>
      <c r="L1908" t="s">
        <v>644</v>
      </c>
      <c r="M1908">
        <v>1079206</v>
      </c>
      <c r="N1908">
        <v>1832.25</v>
      </c>
      <c r="O1908" t="s">
        <v>645</v>
      </c>
      <c r="P1908" s="428">
        <v>1645.2360000000001</v>
      </c>
      <c r="Q1908">
        <v>12704618</v>
      </c>
      <c r="R1908" t="s">
        <v>646</v>
      </c>
      <c r="S1908">
        <v>2034399</v>
      </c>
      <c r="T1908" t="s">
        <v>1881</v>
      </c>
    </row>
    <row r="1909" spans="1:20" x14ac:dyDescent="0.25">
      <c r="A1909" t="s">
        <v>637</v>
      </c>
      <c r="B1909" t="s">
        <v>677</v>
      </c>
      <c r="C1909" t="s">
        <v>639</v>
      </c>
      <c r="D1909" t="s">
        <v>640</v>
      </c>
      <c r="E1909" t="s">
        <v>678</v>
      </c>
      <c r="F1909">
        <v>528004120002</v>
      </c>
      <c r="G1909" t="s">
        <v>642</v>
      </c>
      <c r="H1909">
        <v>856782</v>
      </c>
      <c r="I1909" t="s">
        <v>477</v>
      </c>
      <c r="J1909">
        <v>202204</v>
      </c>
      <c r="K1909">
        <v>44676</v>
      </c>
      <c r="L1909" t="s">
        <v>644</v>
      </c>
      <c r="M1909">
        <v>-60797.55</v>
      </c>
      <c r="N1909">
        <v>-103.22</v>
      </c>
      <c r="O1909" t="s">
        <v>645</v>
      </c>
      <c r="P1909" s="428">
        <v>-92.685000000000002</v>
      </c>
      <c r="Q1909">
        <v>12704618</v>
      </c>
      <c r="R1909" t="s">
        <v>646</v>
      </c>
      <c r="S1909">
        <v>2017279</v>
      </c>
      <c r="T1909" t="s">
        <v>1892</v>
      </c>
    </row>
    <row r="1910" spans="1:20" x14ac:dyDescent="0.25">
      <c r="A1910" t="s">
        <v>637</v>
      </c>
      <c r="B1910" t="s">
        <v>677</v>
      </c>
      <c r="C1910" t="s">
        <v>639</v>
      </c>
      <c r="D1910" t="s">
        <v>640</v>
      </c>
      <c r="E1910" t="s">
        <v>708</v>
      </c>
      <c r="F1910">
        <v>528004120002</v>
      </c>
      <c r="G1910" t="s">
        <v>642</v>
      </c>
      <c r="H1910">
        <v>583155</v>
      </c>
      <c r="I1910" t="s">
        <v>45</v>
      </c>
      <c r="J1910">
        <v>202204</v>
      </c>
      <c r="K1910">
        <v>44676</v>
      </c>
      <c r="L1910" t="s">
        <v>644</v>
      </c>
      <c r="M1910">
        <v>49366.79</v>
      </c>
      <c r="N1910">
        <v>83.81</v>
      </c>
      <c r="O1910" t="s">
        <v>645</v>
      </c>
      <c r="P1910" s="428">
        <v>75.256</v>
      </c>
      <c r="Q1910">
        <v>12704618</v>
      </c>
      <c r="R1910" t="s">
        <v>646</v>
      </c>
      <c r="S1910">
        <v>8540039</v>
      </c>
      <c r="T1910" t="s">
        <v>1883</v>
      </c>
    </row>
    <row r="1911" spans="1:20" x14ac:dyDescent="0.25">
      <c r="A1911" t="s">
        <v>637</v>
      </c>
      <c r="B1911" t="s">
        <v>677</v>
      </c>
      <c r="C1911" t="s">
        <v>639</v>
      </c>
      <c r="D1911" t="s">
        <v>640</v>
      </c>
      <c r="E1911" t="s">
        <v>673</v>
      </c>
      <c r="F1911">
        <v>528004120002</v>
      </c>
      <c r="G1911" t="s">
        <v>642</v>
      </c>
      <c r="H1911">
        <v>583146</v>
      </c>
      <c r="I1911" t="s">
        <v>683</v>
      </c>
      <c r="J1911">
        <v>202204</v>
      </c>
      <c r="K1911">
        <v>44676</v>
      </c>
      <c r="L1911" t="s">
        <v>644</v>
      </c>
      <c r="M1911">
        <v>-89354.25</v>
      </c>
      <c r="N1911">
        <v>-151.69999999999999</v>
      </c>
      <c r="O1911" t="s">
        <v>645</v>
      </c>
      <c r="P1911" s="428">
        <v>-136.21600000000001</v>
      </c>
      <c r="Q1911">
        <v>12704618</v>
      </c>
      <c r="R1911" t="s">
        <v>646</v>
      </c>
      <c r="S1911">
        <v>8540353</v>
      </c>
      <c r="T1911" t="s">
        <v>1771</v>
      </c>
    </row>
    <row r="1912" spans="1:20" x14ac:dyDescent="0.25">
      <c r="A1912" t="s">
        <v>637</v>
      </c>
      <c r="B1912" t="s">
        <v>677</v>
      </c>
      <c r="C1912" t="s">
        <v>639</v>
      </c>
      <c r="D1912" t="s">
        <v>640</v>
      </c>
      <c r="E1912" t="s">
        <v>708</v>
      </c>
      <c r="F1912">
        <v>528004120002</v>
      </c>
      <c r="G1912" t="s">
        <v>642</v>
      </c>
      <c r="H1912">
        <v>583155</v>
      </c>
      <c r="I1912" t="s">
        <v>45</v>
      </c>
      <c r="J1912">
        <v>202204</v>
      </c>
      <c r="K1912">
        <v>44676</v>
      </c>
      <c r="L1912" t="s">
        <v>644</v>
      </c>
      <c r="M1912">
        <v>49366.79</v>
      </c>
      <c r="N1912">
        <v>83.81</v>
      </c>
      <c r="O1912" t="s">
        <v>645</v>
      </c>
      <c r="P1912" s="428">
        <v>75.256</v>
      </c>
      <c r="Q1912">
        <v>12704618</v>
      </c>
      <c r="R1912" t="s">
        <v>646</v>
      </c>
      <c r="S1912">
        <v>8540039</v>
      </c>
      <c r="T1912" t="s">
        <v>1771</v>
      </c>
    </row>
    <row r="1913" spans="1:20" x14ac:dyDescent="0.25">
      <c r="A1913" t="s">
        <v>637</v>
      </c>
      <c r="B1913" t="s">
        <v>677</v>
      </c>
      <c r="C1913" t="s">
        <v>639</v>
      </c>
      <c r="D1913" t="s">
        <v>640</v>
      </c>
      <c r="E1913" t="s">
        <v>673</v>
      </c>
      <c r="F1913">
        <v>528004120002</v>
      </c>
      <c r="G1913" t="s">
        <v>642</v>
      </c>
      <c r="H1913">
        <v>583148</v>
      </c>
      <c r="I1913" t="s">
        <v>699</v>
      </c>
      <c r="J1913">
        <v>202204</v>
      </c>
      <c r="K1913">
        <v>44676</v>
      </c>
      <c r="L1913" t="s">
        <v>644</v>
      </c>
      <c r="M1913">
        <v>62856.99</v>
      </c>
      <c r="N1913">
        <v>106.72</v>
      </c>
      <c r="O1913" t="s">
        <v>645</v>
      </c>
      <c r="P1913" s="428">
        <v>95.826999999999998</v>
      </c>
      <c r="Q1913">
        <v>12704618</v>
      </c>
      <c r="R1913" t="s">
        <v>646</v>
      </c>
      <c r="S1913">
        <v>8540206</v>
      </c>
      <c r="T1913" t="s">
        <v>1771</v>
      </c>
    </row>
    <row r="1914" spans="1:20" x14ac:dyDescent="0.25">
      <c r="A1914" t="s">
        <v>637</v>
      </c>
      <c r="B1914" t="s">
        <v>677</v>
      </c>
      <c r="C1914" t="s">
        <v>639</v>
      </c>
      <c r="D1914" t="s">
        <v>640</v>
      </c>
      <c r="E1914" t="s">
        <v>678</v>
      </c>
      <c r="F1914">
        <v>528004120002</v>
      </c>
      <c r="G1914" t="s">
        <v>642</v>
      </c>
      <c r="H1914">
        <v>856782</v>
      </c>
      <c r="I1914" t="s">
        <v>477</v>
      </c>
      <c r="J1914">
        <v>202204</v>
      </c>
      <c r="K1914">
        <v>44676</v>
      </c>
      <c r="L1914" t="s">
        <v>644</v>
      </c>
      <c r="M1914">
        <v>60797.55</v>
      </c>
      <c r="N1914">
        <v>103.22</v>
      </c>
      <c r="O1914" t="s">
        <v>645</v>
      </c>
      <c r="P1914" s="428">
        <v>92.685000000000002</v>
      </c>
      <c r="Q1914">
        <v>12704618</v>
      </c>
      <c r="R1914" t="s">
        <v>646</v>
      </c>
      <c r="S1914">
        <v>2017279</v>
      </c>
      <c r="T1914" t="s">
        <v>1771</v>
      </c>
    </row>
    <row r="1915" spans="1:20" x14ac:dyDescent="0.25">
      <c r="A1915" t="s">
        <v>637</v>
      </c>
      <c r="B1915" t="s">
        <v>677</v>
      </c>
      <c r="C1915" t="s">
        <v>639</v>
      </c>
      <c r="D1915" t="s">
        <v>640</v>
      </c>
      <c r="E1915" t="s">
        <v>667</v>
      </c>
      <c r="F1915">
        <v>528004120002</v>
      </c>
      <c r="G1915" t="s">
        <v>642</v>
      </c>
      <c r="H1915">
        <v>583149</v>
      </c>
      <c r="I1915" t="s">
        <v>680</v>
      </c>
      <c r="J1915">
        <v>202204</v>
      </c>
      <c r="K1915">
        <v>44676</v>
      </c>
      <c r="L1915" t="s">
        <v>644</v>
      </c>
      <c r="M1915">
        <v>166609.94</v>
      </c>
      <c r="N1915">
        <v>282.87</v>
      </c>
      <c r="O1915" t="s">
        <v>645</v>
      </c>
      <c r="P1915" s="428">
        <v>253.99799999999999</v>
      </c>
      <c r="Q1915">
        <v>12704618</v>
      </c>
      <c r="R1915" t="s">
        <v>646</v>
      </c>
      <c r="S1915">
        <v>8540392</v>
      </c>
      <c r="T1915" t="s">
        <v>1852</v>
      </c>
    </row>
    <row r="1916" spans="1:20" x14ac:dyDescent="0.25">
      <c r="A1916" t="s">
        <v>637</v>
      </c>
      <c r="B1916" t="s">
        <v>677</v>
      </c>
      <c r="C1916" t="s">
        <v>639</v>
      </c>
      <c r="D1916" t="s">
        <v>651</v>
      </c>
      <c r="E1916" t="s">
        <v>704</v>
      </c>
      <c r="F1916">
        <v>528004120001</v>
      </c>
      <c r="G1916" t="s">
        <v>705</v>
      </c>
      <c r="H1916">
        <v>583127</v>
      </c>
      <c r="I1916" t="s">
        <v>17</v>
      </c>
      <c r="J1916">
        <v>202204</v>
      </c>
      <c r="K1916">
        <v>44676</v>
      </c>
      <c r="L1916" t="s">
        <v>644</v>
      </c>
      <c r="M1916">
        <v>280102.34999999998</v>
      </c>
      <c r="N1916">
        <v>475.55</v>
      </c>
      <c r="O1916" t="s">
        <v>645</v>
      </c>
      <c r="P1916" s="428">
        <v>427.012</v>
      </c>
      <c r="Q1916">
        <v>12704618</v>
      </c>
      <c r="R1916" t="s">
        <v>646</v>
      </c>
      <c r="S1916">
        <v>2019466</v>
      </c>
      <c r="T1916" t="s">
        <v>1771</v>
      </c>
    </row>
    <row r="1917" spans="1:20" x14ac:dyDescent="0.25">
      <c r="A1917" t="s">
        <v>637</v>
      </c>
      <c r="B1917" t="s">
        <v>677</v>
      </c>
      <c r="C1917" t="s">
        <v>639</v>
      </c>
      <c r="D1917" t="s">
        <v>651</v>
      </c>
      <c r="E1917" t="s">
        <v>641</v>
      </c>
      <c r="F1917">
        <v>528004120001</v>
      </c>
      <c r="G1917" t="s">
        <v>705</v>
      </c>
      <c r="H1917">
        <v>583129</v>
      </c>
      <c r="I1917" t="s">
        <v>21</v>
      </c>
      <c r="J1917">
        <v>202204</v>
      </c>
      <c r="K1917">
        <v>44676</v>
      </c>
      <c r="L1917" t="s">
        <v>644</v>
      </c>
      <c r="M1917">
        <v>-1079206</v>
      </c>
      <c r="N1917">
        <v>-1832.25</v>
      </c>
      <c r="O1917" t="s">
        <v>645</v>
      </c>
      <c r="P1917" s="428">
        <v>-1645.2360000000001</v>
      </c>
      <c r="Q1917">
        <v>12704618</v>
      </c>
      <c r="R1917" t="s">
        <v>646</v>
      </c>
      <c r="S1917">
        <v>2034399</v>
      </c>
      <c r="T1917" t="s">
        <v>1887</v>
      </c>
    </row>
    <row r="1918" spans="1:20" x14ac:dyDescent="0.25">
      <c r="A1918" t="s">
        <v>637</v>
      </c>
      <c r="B1918" t="s">
        <v>677</v>
      </c>
      <c r="C1918" t="s">
        <v>639</v>
      </c>
      <c r="D1918" t="s">
        <v>640</v>
      </c>
      <c r="E1918" t="s">
        <v>686</v>
      </c>
      <c r="F1918">
        <v>528004120002</v>
      </c>
      <c r="G1918" t="s">
        <v>642</v>
      </c>
      <c r="H1918">
        <v>583150</v>
      </c>
      <c r="I1918" t="s">
        <v>687</v>
      </c>
      <c r="J1918">
        <v>202204</v>
      </c>
      <c r="K1918">
        <v>44676</v>
      </c>
      <c r="L1918" t="s">
        <v>644</v>
      </c>
      <c r="M1918">
        <v>145911.94</v>
      </c>
      <c r="N1918">
        <v>247.73</v>
      </c>
      <c r="O1918" t="s">
        <v>645</v>
      </c>
      <c r="P1918" s="428">
        <v>222.44499999999999</v>
      </c>
      <c r="Q1918">
        <v>12704618</v>
      </c>
      <c r="R1918" t="s">
        <v>646</v>
      </c>
      <c r="S1918">
        <v>2011105</v>
      </c>
      <c r="T1918" t="s">
        <v>1771</v>
      </c>
    </row>
    <row r="1919" spans="1:20" x14ac:dyDescent="0.25">
      <c r="A1919" t="s">
        <v>637</v>
      </c>
      <c r="B1919" t="s">
        <v>677</v>
      </c>
      <c r="C1919" t="s">
        <v>639</v>
      </c>
      <c r="D1919" t="s">
        <v>640</v>
      </c>
      <c r="E1919" t="s">
        <v>667</v>
      </c>
      <c r="F1919">
        <v>528004120002</v>
      </c>
      <c r="G1919" t="s">
        <v>642</v>
      </c>
      <c r="H1919">
        <v>583149</v>
      </c>
      <c r="I1919" t="s">
        <v>680</v>
      </c>
      <c r="J1919">
        <v>202204</v>
      </c>
      <c r="K1919">
        <v>44676</v>
      </c>
      <c r="L1919" t="s">
        <v>644</v>
      </c>
      <c r="M1919">
        <v>-166609.94</v>
      </c>
      <c r="N1919">
        <v>-282.87</v>
      </c>
      <c r="O1919" t="s">
        <v>645</v>
      </c>
      <c r="P1919" s="428">
        <v>-253.99799999999999</v>
      </c>
      <c r="Q1919">
        <v>12704618</v>
      </c>
      <c r="R1919" t="s">
        <v>646</v>
      </c>
      <c r="S1919">
        <v>8540392</v>
      </c>
      <c r="T1919" t="s">
        <v>1854</v>
      </c>
    </row>
    <row r="1920" spans="1:20" x14ac:dyDescent="0.25">
      <c r="A1920" t="s">
        <v>637</v>
      </c>
      <c r="B1920" t="s">
        <v>677</v>
      </c>
      <c r="C1920" t="s">
        <v>639</v>
      </c>
      <c r="D1920" t="s">
        <v>640</v>
      </c>
      <c r="E1920" t="s">
        <v>678</v>
      </c>
      <c r="F1920">
        <v>528004120002</v>
      </c>
      <c r="G1920" t="s">
        <v>642</v>
      </c>
      <c r="H1920">
        <v>856782</v>
      </c>
      <c r="I1920" t="s">
        <v>477</v>
      </c>
      <c r="J1920">
        <v>202204</v>
      </c>
      <c r="K1920">
        <v>44676</v>
      </c>
      <c r="L1920" t="s">
        <v>644</v>
      </c>
      <c r="M1920">
        <v>60797.55</v>
      </c>
      <c r="N1920">
        <v>103.22</v>
      </c>
      <c r="O1920" t="s">
        <v>645</v>
      </c>
      <c r="P1920" s="428">
        <v>92.685000000000002</v>
      </c>
      <c r="Q1920">
        <v>12704618</v>
      </c>
      <c r="R1920" t="s">
        <v>646</v>
      </c>
      <c r="S1920">
        <v>2017279</v>
      </c>
      <c r="T1920" t="s">
        <v>1857</v>
      </c>
    </row>
    <row r="1921" spans="1:20" x14ac:dyDescent="0.25">
      <c r="A1921" t="s">
        <v>637</v>
      </c>
      <c r="B1921" t="s">
        <v>677</v>
      </c>
      <c r="C1921" t="s">
        <v>639</v>
      </c>
      <c r="D1921" t="s">
        <v>651</v>
      </c>
      <c r="E1921" t="s">
        <v>704</v>
      </c>
      <c r="F1921">
        <v>528004120001</v>
      </c>
      <c r="G1921" t="s">
        <v>705</v>
      </c>
      <c r="H1921">
        <v>583127</v>
      </c>
      <c r="I1921" t="s">
        <v>17</v>
      </c>
      <c r="J1921">
        <v>202204</v>
      </c>
      <c r="K1921">
        <v>44676</v>
      </c>
      <c r="L1921" t="s">
        <v>644</v>
      </c>
      <c r="M1921">
        <v>-280102.34999999998</v>
      </c>
      <c r="N1921">
        <v>-475.55</v>
      </c>
      <c r="O1921" t="s">
        <v>645</v>
      </c>
      <c r="P1921" s="428">
        <v>-427.012</v>
      </c>
      <c r="Q1921">
        <v>12704618</v>
      </c>
      <c r="R1921" t="s">
        <v>646</v>
      </c>
      <c r="S1921">
        <v>2019466</v>
      </c>
      <c r="T1921" t="s">
        <v>1878</v>
      </c>
    </row>
    <row r="1922" spans="1:20" x14ac:dyDescent="0.25">
      <c r="A1922" t="s">
        <v>637</v>
      </c>
      <c r="B1922" t="s">
        <v>677</v>
      </c>
      <c r="C1922" t="s">
        <v>639</v>
      </c>
      <c r="D1922" t="s">
        <v>640</v>
      </c>
      <c r="E1922" t="s">
        <v>673</v>
      </c>
      <c r="F1922">
        <v>528004120002</v>
      </c>
      <c r="G1922" t="s">
        <v>642</v>
      </c>
      <c r="H1922">
        <v>583148</v>
      </c>
      <c r="I1922" t="s">
        <v>699</v>
      </c>
      <c r="J1922">
        <v>202204</v>
      </c>
      <c r="K1922">
        <v>44676</v>
      </c>
      <c r="L1922" t="s">
        <v>644</v>
      </c>
      <c r="M1922">
        <v>41468.239999999998</v>
      </c>
      <c r="N1922">
        <v>70.400000000000006</v>
      </c>
      <c r="O1922" t="s">
        <v>645</v>
      </c>
      <c r="P1922" s="428">
        <v>63.213999999999999</v>
      </c>
      <c r="Q1922">
        <v>12704618</v>
      </c>
      <c r="R1922" t="s">
        <v>646</v>
      </c>
      <c r="S1922">
        <v>2013058</v>
      </c>
      <c r="T1922" t="s">
        <v>1859</v>
      </c>
    </row>
    <row r="1923" spans="1:20" x14ac:dyDescent="0.25">
      <c r="A1923" t="s">
        <v>637</v>
      </c>
      <c r="B1923" t="s">
        <v>677</v>
      </c>
      <c r="C1923" t="s">
        <v>639</v>
      </c>
      <c r="D1923" t="s">
        <v>640</v>
      </c>
      <c r="E1923" t="s">
        <v>673</v>
      </c>
      <c r="F1923">
        <v>528004120002</v>
      </c>
      <c r="G1923" t="s">
        <v>642</v>
      </c>
      <c r="H1923">
        <v>583146</v>
      </c>
      <c r="I1923" t="s">
        <v>683</v>
      </c>
      <c r="J1923">
        <v>202204</v>
      </c>
      <c r="K1923">
        <v>44676</v>
      </c>
      <c r="L1923" t="s">
        <v>644</v>
      </c>
      <c r="M1923">
        <v>-89354.25</v>
      </c>
      <c r="N1923">
        <v>-151.69999999999999</v>
      </c>
      <c r="O1923" t="s">
        <v>645</v>
      </c>
      <c r="P1923" s="428">
        <v>-136.21600000000001</v>
      </c>
      <c r="Q1923">
        <v>12704618</v>
      </c>
      <c r="R1923" t="s">
        <v>646</v>
      </c>
      <c r="S1923">
        <v>8540353</v>
      </c>
      <c r="T1923" t="s">
        <v>1879</v>
      </c>
    </row>
    <row r="1924" spans="1:20" x14ac:dyDescent="0.25">
      <c r="A1924" t="s">
        <v>637</v>
      </c>
      <c r="B1924" t="s">
        <v>677</v>
      </c>
      <c r="C1924" t="s">
        <v>639</v>
      </c>
      <c r="D1924" t="s">
        <v>640</v>
      </c>
      <c r="E1924" t="s">
        <v>673</v>
      </c>
      <c r="F1924">
        <v>528004120002</v>
      </c>
      <c r="G1924" t="s">
        <v>642</v>
      </c>
      <c r="H1924">
        <v>583148</v>
      </c>
      <c r="I1924" t="s">
        <v>699</v>
      </c>
      <c r="J1924">
        <v>202204</v>
      </c>
      <c r="K1924">
        <v>44676</v>
      </c>
      <c r="L1924" t="s">
        <v>644</v>
      </c>
      <c r="M1924">
        <v>56928.71</v>
      </c>
      <c r="N1924">
        <v>96.65</v>
      </c>
      <c r="O1924" t="s">
        <v>645</v>
      </c>
      <c r="P1924" s="428">
        <v>86.784999999999997</v>
      </c>
      <c r="Q1924">
        <v>12704618</v>
      </c>
      <c r="R1924" t="s">
        <v>646</v>
      </c>
      <c r="S1924">
        <v>2012905</v>
      </c>
      <c r="T1924" t="s">
        <v>1862</v>
      </c>
    </row>
    <row r="1925" spans="1:20" x14ac:dyDescent="0.25">
      <c r="A1925" t="s">
        <v>637</v>
      </c>
      <c r="B1925" t="s">
        <v>677</v>
      </c>
      <c r="C1925" t="s">
        <v>639</v>
      </c>
      <c r="D1925" t="s">
        <v>640</v>
      </c>
      <c r="E1925" t="s">
        <v>673</v>
      </c>
      <c r="F1925">
        <v>528004120002</v>
      </c>
      <c r="G1925" t="s">
        <v>642</v>
      </c>
      <c r="H1925">
        <v>583148</v>
      </c>
      <c r="I1925" t="s">
        <v>699</v>
      </c>
      <c r="J1925">
        <v>202204</v>
      </c>
      <c r="K1925">
        <v>44676</v>
      </c>
      <c r="L1925" t="s">
        <v>644</v>
      </c>
      <c r="M1925">
        <v>62856.99</v>
      </c>
      <c r="N1925">
        <v>106.72</v>
      </c>
      <c r="O1925" t="s">
        <v>645</v>
      </c>
      <c r="P1925" s="428">
        <v>95.826999999999998</v>
      </c>
      <c r="Q1925">
        <v>12704618</v>
      </c>
      <c r="R1925" t="s">
        <v>646</v>
      </c>
      <c r="S1925">
        <v>8540206</v>
      </c>
      <c r="T1925" t="s">
        <v>1863</v>
      </c>
    </row>
    <row r="1926" spans="1:20" x14ac:dyDescent="0.25">
      <c r="A1926" t="s">
        <v>637</v>
      </c>
      <c r="B1926" t="s">
        <v>677</v>
      </c>
      <c r="C1926" t="s">
        <v>639</v>
      </c>
      <c r="D1926" t="s">
        <v>651</v>
      </c>
      <c r="E1926" t="s">
        <v>641</v>
      </c>
      <c r="F1926">
        <v>528004120001</v>
      </c>
      <c r="G1926" t="s">
        <v>705</v>
      </c>
      <c r="H1926">
        <v>583129</v>
      </c>
      <c r="I1926" t="s">
        <v>21</v>
      </c>
      <c r="J1926">
        <v>202204</v>
      </c>
      <c r="K1926">
        <v>44676</v>
      </c>
      <c r="L1926" t="s">
        <v>644</v>
      </c>
      <c r="M1926">
        <v>1079206</v>
      </c>
      <c r="N1926">
        <v>1832.25</v>
      </c>
      <c r="O1926" t="s">
        <v>645</v>
      </c>
      <c r="P1926" s="428">
        <v>1645.2360000000001</v>
      </c>
      <c r="Q1926">
        <v>12704618</v>
      </c>
      <c r="R1926" t="s">
        <v>646</v>
      </c>
      <c r="S1926">
        <v>2034399</v>
      </c>
      <c r="T1926" t="s">
        <v>1771</v>
      </c>
    </row>
    <row r="1927" spans="1:20" x14ac:dyDescent="0.25">
      <c r="A1927" t="s">
        <v>637</v>
      </c>
      <c r="B1927" t="s">
        <v>677</v>
      </c>
      <c r="C1927" t="s">
        <v>639</v>
      </c>
      <c r="D1927" t="s">
        <v>640</v>
      </c>
      <c r="E1927" t="s">
        <v>678</v>
      </c>
      <c r="F1927">
        <v>528004120002</v>
      </c>
      <c r="G1927" t="s">
        <v>642</v>
      </c>
      <c r="H1927">
        <v>856782</v>
      </c>
      <c r="I1927" t="s">
        <v>477</v>
      </c>
      <c r="J1927">
        <v>202204</v>
      </c>
      <c r="K1927">
        <v>44676</v>
      </c>
      <c r="L1927" t="s">
        <v>644</v>
      </c>
      <c r="M1927">
        <v>60797.55</v>
      </c>
      <c r="N1927">
        <v>103.22</v>
      </c>
      <c r="O1927" t="s">
        <v>645</v>
      </c>
      <c r="P1927" s="428">
        <v>92.685000000000002</v>
      </c>
      <c r="Q1927">
        <v>12704618</v>
      </c>
      <c r="R1927" t="s">
        <v>646</v>
      </c>
      <c r="S1927">
        <v>2017279</v>
      </c>
      <c r="T1927" t="s">
        <v>1857</v>
      </c>
    </row>
    <row r="1928" spans="1:20" x14ac:dyDescent="0.25">
      <c r="A1928" t="s">
        <v>637</v>
      </c>
      <c r="B1928" t="s">
        <v>677</v>
      </c>
      <c r="C1928" t="s">
        <v>639</v>
      </c>
      <c r="D1928" t="s">
        <v>651</v>
      </c>
      <c r="E1928" t="s">
        <v>704</v>
      </c>
      <c r="F1928">
        <v>528004120001</v>
      </c>
      <c r="G1928" t="s">
        <v>705</v>
      </c>
      <c r="H1928">
        <v>583127</v>
      </c>
      <c r="I1928" t="s">
        <v>17</v>
      </c>
      <c r="J1928">
        <v>202204</v>
      </c>
      <c r="K1928">
        <v>44676</v>
      </c>
      <c r="L1928" t="s">
        <v>644</v>
      </c>
      <c r="M1928">
        <v>280102.34999999998</v>
      </c>
      <c r="N1928">
        <v>475.55</v>
      </c>
      <c r="O1928" t="s">
        <v>645</v>
      </c>
      <c r="P1928" s="428">
        <v>427.012</v>
      </c>
      <c r="Q1928">
        <v>12704618</v>
      </c>
      <c r="R1928" t="s">
        <v>646</v>
      </c>
      <c r="S1928">
        <v>2019466</v>
      </c>
      <c r="T1928" t="s">
        <v>1880</v>
      </c>
    </row>
    <row r="1929" spans="1:20" x14ac:dyDescent="0.25">
      <c r="A1929" t="s">
        <v>637</v>
      </c>
      <c r="B1929" t="s">
        <v>677</v>
      </c>
      <c r="C1929" t="s">
        <v>639</v>
      </c>
      <c r="D1929" t="s">
        <v>640</v>
      </c>
      <c r="E1929" t="s">
        <v>673</v>
      </c>
      <c r="F1929">
        <v>528004120002</v>
      </c>
      <c r="G1929" t="s">
        <v>642</v>
      </c>
      <c r="H1929">
        <v>583148</v>
      </c>
      <c r="I1929" t="s">
        <v>699</v>
      </c>
      <c r="J1929">
        <v>202204</v>
      </c>
      <c r="K1929">
        <v>44676</v>
      </c>
      <c r="L1929" t="s">
        <v>644</v>
      </c>
      <c r="M1929">
        <v>56928.71</v>
      </c>
      <c r="N1929">
        <v>96.65</v>
      </c>
      <c r="O1929" t="s">
        <v>645</v>
      </c>
      <c r="P1929" s="428">
        <v>86.784999999999997</v>
      </c>
      <c r="Q1929">
        <v>12704618</v>
      </c>
      <c r="R1929" t="s">
        <v>646</v>
      </c>
      <c r="S1929">
        <v>2012905</v>
      </c>
      <c r="T1929" t="s">
        <v>1771</v>
      </c>
    </row>
    <row r="1930" spans="1:20" x14ac:dyDescent="0.25">
      <c r="A1930" t="s">
        <v>637</v>
      </c>
      <c r="B1930" t="s">
        <v>677</v>
      </c>
      <c r="C1930" t="s">
        <v>639</v>
      </c>
      <c r="D1930" t="s">
        <v>640</v>
      </c>
      <c r="E1930" t="s">
        <v>673</v>
      </c>
      <c r="F1930">
        <v>528004120002</v>
      </c>
      <c r="G1930" t="s">
        <v>642</v>
      </c>
      <c r="H1930">
        <v>583148</v>
      </c>
      <c r="I1930" t="s">
        <v>699</v>
      </c>
      <c r="J1930">
        <v>202204</v>
      </c>
      <c r="K1930">
        <v>44676</v>
      </c>
      <c r="L1930" t="s">
        <v>644</v>
      </c>
      <c r="M1930">
        <v>41468.239999999998</v>
      </c>
      <c r="N1930">
        <v>70.400000000000006</v>
      </c>
      <c r="O1930" t="s">
        <v>645</v>
      </c>
      <c r="P1930" s="428">
        <v>63.213999999999999</v>
      </c>
      <c r="Q1930">
        <v>12704618</v>
      </c>
      <c r="R1930" t="s">
        <v>646</v>
      </c>
      <c r="S1930">
        <v>2013058</v>
      </c>
      <c r="T1930" t="s">
        <v>1859</v>
      </c>
    </row>
    <row r="1931" spans="1:20" x14ac:dyDescent="0.25">
      <c r="A1931" t="s">
        <v>637</v>
      </c>
      <c r="B1931" t="s">
        <v>677</v>
      </c>
      <c r="C1931" t="s">
        <v>639</v>
      </c>
      <c r="D1931" t="s">
        <v>640</v>
      </c>
      <c r="E1931" t="s">
        <v>673</v>
      </c>
      <c r="F1931">
        <v>528004120002</v>
      </c>
      <c r="G1931" t="s">
        <v>642</v>
      </c>
      <c r="H1931">
        <v>583148</v>
      </c>
      <c r="I1931" t="s">
        <v>699</v>
      </c>
      <c r="J1931">
        <v>202204</v>
      </c>
      <c r="K1931">
        <v>44676</v>
      </c>
      <c r="L1931" t="s">
        <v>644</v>
      </c>
      <c r="M1931">
        <v>62856.99</v>
      </c>
      <c r="N1931">
        <v>106.72</v>
      </c>
      <c r="O1931" t="s">
        <v>645</v>
      </c>
      <c r="P1931" s="428">
        <v>95.826999999999998</v>
      </c>
      <c r="Q1931">
        <v>12704618</v>
      </c>
      <c r="R1931" t="s">
        <v>646</v>
      </c>
      <c r="S1931">
        <v>8540206</v>
      </c>
      <c r="T1931" t="s">
        <v>1863</v>
      </c>
    </row>
    <row r="1932" spans="1:20" x14ac:dyDescent="0.25">
      <c r="A1932" t="s">
        <v>637</v>
      </c>
      <c r="B1932" t="s">
        <v>677</v>
      </c>
      <c r="C1932" t="s">
        <v>639</v>
      </c>
      <c r="D1932" t="s">
        <v>640</v>
      </c>
      <c r="E1932" t="s">
        <v>673</v>
      </c>
      <c r="F1932">
        <v>528004120002</v>
      </c>
      <c r="G1932" t="s">
        <v>642</v>
      </c>
      <c r="H1932">
        <v>583146</v>
      </c>
      <c r="I1932" t="s">
        <v>683</v>
      </c>
      <c r="J1932">
        <v>202204</v>
      </c>
      <c r="K1932">
        <v>44676</v>
      </c>
      <c r="L1932" t="s">
        <v>644</v>
      </c>
      <c r="M1932">
        <v>89354.25</v>
      </c>
      <c r="N1932">
        <v>151.69999999999999</v>
      </c>
      <c r="O1932" t="s">
        <v>645</v>
      </c>
      <c r="P1932" s="428">
        <v>136.21600000000001</v>
      </c>
      <c r="Q1932">
        <v>12704618</v>
      </c>
      <c r="R1932" t="s">
        <v>646</v>
      </c>
      <c r="S1932">
        <v>8540353</v>
      </c>
      <c r="T1932" t="s">
        <v>1882</v>
      </c>
    </row>
    <row r="1933" spans="1:20" x14ac:dyDescent="0.25">
      <c r="A1933" t="s">
        <v>637</v>
      </c>
      <c r="B1933" t="s">
        <v>677</v>
      </c>
      <c r="C1933" t="s">
        <v>639</v>
      </c>
      <c r="D1933" t="s">
        <v>640</v>
      </c>
      <c r="E1933" t="s">
        <v>673</v>
      </c>
      <c r="F1933">
        <v>528004120002</v>
      </c>
      <c r="G1933" t="s">
        <v>642</v>
      </c>
      <c r="H1933">
        <v>583148</v>
      </c>
      <c r="I1933" t="s">
        <v>699</v>
      </c>
      <c r="J1933">
        <v>202204</v>
      </c>
      <c r="K1933">
        <v>44676</v>
      </c>
      <c r="L1933" t="s">
        <v>644</v>
      </c>
      <c r="M1933">
        <v>-56928.71</v>
      </c>
      <c r="N1933">
        <v>-96.65</v>
      </c>
      <c r="O1933" t="s">
        <v>645</v>
      </c>
      <c r="P1933" s="428">
        <v>-86.784999999999997</v>
      </c>
      <c r="Q1933">
        <v>12704618</v>
      </c>
      <c r="R1933" t="s">
        <v>646</v>
      </c>
      <c r="S1933">
        <v>2012905</v>
      </c>
      <c r="T1933" t="s">
        <v>1771</v>
      </c>
    </row>
    <row r="1934" spans="1:20" x14ac:dyDescent="0.25">
      <c r="A1934" t="s">
        <v>637</v>
      </c>
      <c r="B1934" t="s">
        <v>677</v>
      </c>
      <c r="C1934" t="s">
        <v>639</v>
      </c>
      <c r="D1934" t="s">
        <v>640</v>
      </c>
      <c r="E1934" t="s">
        <v>667</v>
      </c>
      <c r="F1934">
        <v>528004120002</v>
      </c>
      <c r="G1934" t="s">
        <v>642</v>
      </c>
      <c r="H1934">
        <v>583149</v>
      </c>
      <c r="I1934" t="s">
        <v>680</v>
      </c>
      <c r="J1934">
        <v>202204</v>
      </c>
      <c r="K1934">
        <v>44676</v>
      </c>
      <c r="L1934" t="s">
        <v>644</v>
      </c>
      <c r="M1934">
        <v>-166609.94</v>
      </c>
      <c r="N1934">
        <v>-282.87</v>
      </c>
      <c r="O1934" t="s">
        <v>645</v>
      </c>
      <c r="P1934" s="428">
        <v>-253.99799999999999</v>
      </c>
      <c r="Q1934">
        <v>12704618</v>
      </c>
      <c r="R1934" t="s">
        <v>646</v>
      </c>
      <c r="S1934">
        <v>8540392</v>
      </c>
      <c r="T1934" t="s">
        <v>1771</v>
      </c>
    </row>
    <row r="1935" spans="1:20" x14ac:dyDescent="0.25">
      <c r="A1935" t="s">
        <v>637</v>
      </c>
      <c r="B1935" t="s">
        <v>677</v>
      </c>
      <c r="C1935" t="s">
        <v>639</v>
      </c>
      <c r="D1935" t="s">
        <v>640</v>
      </c>
      <c r="E1935" t="s">
        <v>673</v>
      </c>
      <c r="F1935">
        <v>528004120002</v>
      </c>
      <c r="G1935" t="s">
        <v>642</v>
      </c>
      <c r="H1935">
        <v>583148</v>
      </c>
      <c r="I1935" t="s">
        <v>699</v>
      </c>
      <c r="J1935">
        <v>202204</v>
      </c>
      <c r="K1935">
        <v>44676</v>
      </c>
      <c r="L1935" t="s">
        <v>644</v>
      </c>
      <c r="M1935">
        <v>-41468.239999999998</v>
      </c>
      <c r="N1935">
        <v>-70.400000000000006</v>
      </c>
      <c r="O1935" t="s">
        <v>645</v>
      </c>
      <c r="P1935" s="428">
        <v>-63.213999999999999</v>
      </c>
      <c r="Q1935">
        <v>12704618</v>
      </c>
      <c r="R1935" t="s">
        <v>646</v>
      </c>
      <c r="S1935">
        <v>2013058</v>
      </c>
      <c r="T1935" t="s">
        <v>1771</v>
      </c>
    </row>
    <row r="1936" spans="1:20" x14ac:dyDescent="0.25">
      <c r="A1936" t="s">
        <v>637</v>
      </c>
      <c r="B1936" t="s">
        <v>677</v>
      </c>
      <c r="C1936" t="s">
        <v>639</v>
      </c>
      <c r="D1936" t="s">
        <v>640</v>
      </c>
      <c r="E1936" t="s">
        <v>678</v>
      </c>
      <c r="F1936">
        <v>528004120002</v>
      </c>
      <c r="G1936" t="s">
        <v>642</v>
      </c>
      <c r="H1936">
        <v>856782</v>
      </c>
      <c r="I1936" t="s">
        <v>477</v>
      </c>
      <c r="J1936">
        <v>202204</v>
      </c>
      <c r="K1936">
        <v>44676</v>
      </c>
      <c r="L1936" t="s">
        <v>644</v>
      </c>
      <c r="M1936">
        <v>-60797.55</v>
      </c>
      <c r="N1936">
        <v>-103.22</v>
      </c>
      <c r="O1936" t="s">
        <v>645</v>
      </c>
      <c r="P1936" s="428">
        <v>-92.685000000000002</v>
      </c>
      <c r="Q1936">
        <v>12704618</v>
      </c>
      <c r="R1936" t="s">
        <v>646</v>
      </c>
      <c r="S1936">
        <v>2017279</v>
      </c>
      <c r="T1936" t="s">
        <v>1771</v>
      </c>
    </row>
    <row r="1937" spans="1:20" x14ac:dyDescent="0.25">
      <c r="A1937" t="s">
        <v>637</v>
      </c>
      <c r="B1937" t="s">
        <v>677</v>
      </c>
      <c r="C1937" t="s">
        <v>639</v>
      </c>
      <c r="D1937" t="s">
        <v>640</v>
      </c>
      <c r="E1937" t="s">
        <v>673</v>
      </c>
      <c r="F1937">
        <v>528004120002</v>
      </c>
      <c r="G1937" t="s">
        <v>642</v>
      </c>
      <c r="H1937">
        <v>583148</v>
      </c>
      <c r="I1937" t="s">
        <v>699</v>
      </c>
      <c r="J1937">
        <v>202204</v>
      </c>
      <c r="K1937">
        <v>44676</v>
      </c>
      <c r="L1937" t="s">
        <v>644</v>
      </c>
      <c r="M1937">
        <v>381938.66</v>
      </c>
      <c r="N1937">
        <v>648.45000000000005</v>
      </c>
      <c r="O1937" t="s">
        <v>645</v>
      </c>
      <c r="P1937" s="428">
        <v>582.26400000000001</v>
      </c>
      <c r="Q1937">
        <v>12704618</v>
      </c>
      <c r="R1937" t="s">
        <v>646</v>
      </c>
      <c r="S1937">
        <v>2029740</v>
      </c>
      <c r="T1937" t="s">
        <v>1771</v>
      </c>
    </row>
    <row r="1938" spans="1:20" x14ac:dyDescent="0.25">
      <c r="A1938" t="s">
        <v>637</v>
      </c>
      <c r="B1938" t="s">
        <v>677</v>
      </c>
      <c r="C1938" t="s">
        <v>639</v>
      </c>
      <c r="D1938" t="s">
        <v>640</v>
      </c>
      <c r="E1938" t="s">
        <v>667</v>
      </c>
      <c r="F1938">
        <v>528004120002</v>
      </c>
      <c r="G1938" t="s">
        <v>642</v>
      </c>
      <c r="H1938">
        <v>583149</v>
      </c>
      <c r="I1938" t="s">
        <v>680</v>
      </c>
      <c r="J1938">
        <v>202204</v>
      </c>
      <c r="K1938">
        <v>44676</v>
      </c>
      <c r="L1938" t="s">
        <v>644</v>
      </c>
      <c r="M1938">
        <v>166609.94</v>
      </c>
      <c r="N1938">
        <v>282.87</v>
      </c>
      <c r="O1938" t="s">
        <v>645</v>
      </c>
      <c r="P1938" s="428">
        <v>253.99799999999999</v>
      </c>
      <c r="Q1938">
        <v>12704618</v>
      </c>
      <c r="R1938" t="s">
        <v>646</v>
      </c>
      <c r="S1938">
        <v>8540392</v>
      </c>
      <c r="T1938" t="s">
        <v>1771</v>
      </c>
    </row>
    <row r="1939" spans="1:20" x14ac:dyDescent="0.25">
      <c r="A1939" t="s">
        <v>637</v>
      </c>
      <c r="B1939" t="s">
        <v>677</v>
      </c>
      <c r="C1939" t="s">
        <v>639</v>
      </c>
      <c r="D1939" t="s">
        <v>640</v>
      </c>
      <c r="E1939" t="s">
        <v>673</v>
      </c>
      <c r="F1939">
        <v>528004120002</v>
      </c>
      <c r="G1939" t="s">
        <v>642</v>
      </c>
      <c r="H1939">
        <v>583146</v>
      </c>
      <c r="I1939" t="s">
        <v>683</v>
      </c>
      <c r="J1939">
        <v>202204</v>
      </c>
      <c r="K1939">
        <v>44676</v>
      </c>
      <c r="L1939" t="s">
        <v>644</v>
      </c>
      <c r="M1939">
        <v>89354.25</v>
      </c>
      <c r="N1939">
        <v>151.69999999999999</v>
      </c>
      <c r="O1939" t="s">
        <v>645</v>
      </c>
      <c r="P1939" s="428">
        <v>136.21600000000001</v>
      </c>
      <c r="Q1939">
        <v>12704618</v>
      </c>
      <c r="R1939" t="s">
        <v>646</v>
      </c>
      <c r="S1939">
        <v>8540353</v>
      </c>
      <c r="T1939" t="s">
        <v>1771</v>
      </c>
    </row>
    <row r="1940" spans="1:20" x14ac:dyDescent="0.25">
      <c r="A1940" t="s">
        <v>637</v>
      </c>
      <c r="B1940" t="s">
        <v>677</v>
      </c>
      <c r="C1940" t="s">
        <v>639</v>
      </c>
      <c r="D1940" t="s">
        <v>640</v>
      </c>
      <c r="E1940" t="s">
        <v>667</v>
      </c>
      <c r="F1940">
        <v>528004120002</v>
      </c>
      <c r="G1940" t="s">
        <v>642</v>
      </c>
      <c r="H1940">
        <v>583149</v>
      </c>
      <c r="I1940" t="s">
        <v>680</v>
      </c>
      <c r="J1940">
        <v>202204</v>
      </c>
      <c r="K1940">
        <v>44676</v>
      </c>
      <c r="L1940" t="s">
        <v>644</v>
      </c>
      <c r="M1940">
        <v>166609.94</v>
      </c>
      <c r="N1940">
        <v>282.87</v>
      </c>
      <c r="O1940" t="s">
        <v>645</v>
      </c>
      <c r="P1940" s="428">
        <v>253.99799999999999</v>
      </c>
      <c r="Q1940">
        <v>12704618</v>
      </c>
      <c r="R1940" t="s">
        <v>646</v>
      </c>
      <c r="S1940">
        <v>8540392</v>
      </c>
      <c r="T1940" t="s">
        <v>1852</v>
      </c>
    </row>
    <row r="1941" spans="1:20" x14ac:dyDescent="0.25">
      <c r="A1941" t="s">
        <v>637</v>
      </c>
      <c r="B1941" t="s">
        <v>677</v>
      </c>
      <c r="C1941" t="s">
        <v>639</v>
      </c>
      <c r="D1941" t="s">
        <v>640</v>
      </c>
      <c r="E1941" t="s">
        <v>673</v>
      </c>
      <c r="F1941">
        <v>528004120002</v>
      </c>
      <c r="G1941" t="s">
        <v>642</v>
      </c>
      <c r="H1941">
        <v>583148</v>
      </c>
      <c r="I1941" t="s">
        <v>699</v>
      </c>
      <c r="J1941">
        <v>202204</v>
      </c>
      <c r="K1941">
        <v>44676</v>
      </c>
      <c r="L1941" t="s">
        <v>644</v>
      </c>
      <c r="M1941">
        <v>41468.239999999998</v>
      </c>
      <c r="N1941">
        <v>70.400000000000006</v>
      </c>
      <c r="O1941" t="s">
        <v>645</v>
      </c>
      <c r="P1941" s="428">
        <v>63.213999999999999</v>
      </c>
      <c r="Q1941">
        <v>12704618</v>
      </c>
      <c r="R1941" t="s">
        <v>646</v>
      </c>
      <c r="S1941">
        <v>2013058</v>
      </c>
      <c r="T1941" t="s">
        <v>1771</v>
      </c>
    </row>
    <row r="1942" spans="1:20" x14ac:dyDescent="0.25">
      <c r="A1942" t="s">
        <v>637</v>
      </c>
      <c r="B1942" t="s">
        <v>677</v>
      </c>
      <c r="C1942" t="s">
        <v>639</v>
      </c>
      <c r="D1942" t="s">
        <v>640</v>
      </c>
      <c r="E1942" t="s">
        <v>686</v>
      </c>
      <c r="F1942">
        <v>528004120002</v>
      </c>
      <c r="G1942" t="s">
        <v>642</v>
      </c>
      <c r="H1942">
        <v>583150</v>
      </c>
      <c r="I1942" t="s">
        <v>687</v>
      </c>
      <c r="J1942">
        <v>202204</v>
      </c>
      <c r="K1942">
        <v>44676</v>
      </c>
      <c r="L1942" t="s">
        <v>644</v>
      </c>
      <c r="M1942">
        <v>-145911.94</v>
      </c>
      <c r="N1942">
        <v>-247.73</v>
      </c>
      <c r="O1942" t="s">
        <v>645</v>
      </c>
      <c r="P1942" s="428">
        <v>-222.44499999999999</v>
      </c>
      <c r="Q1942">
        <v>12704618</v>
      </c>
      <c r="R1942" t="s">
        <v>646</v>
      </c>
      <c r="S1942">
        <v>2011105</v>
      </c>
      <c r="T1942" t="s">
        <v>1873</v>
      </c>
    </row>
    <row r="1943" spans="1:20" x14ac:dyDescent="0.25">
      <c r="A1943" t="s">
        <v>637</v>
      </c>
      <c r="B1943" t="s">
        <v>677</v>
      </c>
      <c r="C1943" t="s">
        <v>639</v>
      </c>
      <c r="D1943" t="s">
        <v>640</v>
      </c>
      <c r="E1943" t="s">
        <v>673</v>
      </c>
      <c r="F1943">
        <v>528004120002</v>
      </c>
      <c r="G1943" t="s">
        <v>642</v>
      </c>
      <c r="H1943">
        <v>583148</v>
      </c>
      <c r="I1943" t="s">
        <v>699</v>
      </c>
      <c r="J1943">
        <v>202204</v>
      </c>
      <c r="K1943">
        <v>44676</v>
      </c>
      <c r="L1943" t="s">
        <v>644</v>
      </c>
      <c r="M1943">
        <v>-62856.99</v>
      </c>
      <c r="N1943">
        <v>-106.72</v>
      </c>
      <c r="O1943" t="s">
        <v>645</v>
      </c>
      <c r="P1943" s="428">
        <v>-95.826999999999998</v>
      </c>
      <c r="Q1943">
        <v>12704618</v>
      </c>
      <c r="R1943" t="s">
        <v>646</v>
      </c>
      <c r="S1943">
        <v>8540206</v>
      </c>
      <c r="T1943" t="s">
        <v>1874</v>
      </c>
    </row>
    <row r="1944" spans="1:20" x14ac:dyDescent="0.25">
      <c r="A1944" t="s">
        <v>637</v>
      </c>
      <c r="B1944" t="s">
        <v>677</v>
      </c>
      <c r="C1944" t="s">
        <v>639</v>
      </c>
      <c r="D1944" t="s">
        <v>640</v>
      </c>
      <c r="E1944" t="s">
        <v>673</v>
      </c>
      <c r="F1944">
        <v>528004120002</v>
      </c>
      <c r="G1944" t="s">
        <v>642</v>
      </c>
      <c r="H1944">
        <v>583148</v>
      </c>
      <c r="I1944" t="s">
        <v>699</v>
      </c>
      <c r="J1944">
        <v>202204</v>
      </c>
      <c r="K1944">
        <v>44676</v>
      </c>
      <c r="L1944" t="s">
        <v>644</v>
      </c>
      <c r="M1944">
        <v>-62856.99</v>
      </c>
      <c r="N1944">
        <v>-106.72</v>
      </c>
      <c r="O1944" t="s">
        <v>645</v>
      </c>
      <c r="P1944" s="428">
        <v>-95.826999999999998</v>
      </c>
      <c r="Q1944">
        <v>12704618</v>
      </c>
      <c r="R1944" t="s">
        <v>646</v>
      </c>
      <c r="S1944">
        <v>8540206</v>
      </c>
      <c r="T1944" t="s">
        <v>1771</v>
      </c>
    </row>
    <row r="1945" spans="1:20" x14ac:dyDescent="0.25">
      <c r="A1945" t="s">
        <v>637</v>
      </c>
      <c r="B1945" t="s">
        <v>677</v>
      </c>
      <c r="C1945" t="s">
        <v>639</v>
      </c>
      <c r="D1945" t="s">
        <v>640</v>
      </c>
      <c r="E1945" t="s">
        <v>708</v>
      </c>
      <c r="F1945">
        <v>528004120002</v>
      </c>
      <c r="G1945" t="s">
        <v>642</v>
      </c>
      <c r="H1945">
        <v>583155</v>
      </c>
      <c r="I1945" t="s">
        <v>45</v>
      </c>
      <c r="J1945">
        <v>202204</v>
      </c>
      <c r="K1945">
        <v>44676</v>
      </c>
      <c r="L1945" t="s">
        <v>644</v>
      </c>
      <c r="M1945">
        <v>49366.79</v>
      </c>
      <c r="N1945">
        <v>83.81</v>
      </c>
      <c r="O1945" t="s">
        <v>645</v>
      </c>
      <c r="P1945" s="428">
        <v>75.256</v>
      </c>
      <c r="Q1945">
        <v>12704618</v>
      </c>
      <c r="R1945" t="s">
        <v>646</v>
      </c>
      <c r="S1945">
        <v>8540039</v>
      </c>
      <c r="T1945" t="s">
        <v>1883</v>
      </c>
    </row>
    <row r="1946" spans="1:20" x14ac:dyDescent="0.25">
      <c r="A1946" t="s">
        <v>637</v>
      </c>
      <c r="B1946" t="s">
        <v>677</v>
      </c>
      <c r="C1946" t="s">
        <v>639</v>
      </c>
      <c r="D1946" t="s">
        <v>640</v>
      </c>
      <c r="E1946" t="s">
        <v>708</v>
      </c>
      <c r="F1946">
        <v>528004120002</v>
      </c>
      <c r="G1946" t="s">
        <v>642</v>
      </c>
      <c r="H1946">
        <v>583155</v>
      </c>
      <c r="I1946" t="s">
        <v>45</v>
      </c>
      <c r="J1946">
        <v>202204</v>
      </c>
      <c r="K1946">
        <v>44676</v>
      </c>
      <c r="L1946" t="s">
        <v>644</v>
      </c>
      <c r="M1946">
        <v>-49366.79</v>
      </c>
      <c r="N1946">
        <v>-83.81</v>
      </c>
      <c r="O1946" t="s">
        <v>645</v>
      </c>
      <c r="P1946" s="428">
        <v>-75.256</v>
      </c>
      <c r="Q1946">
        <v>12704618</v>
      </c>
      <c r="R1946" t="s">
        <v>646</v>
      </c>
      <c r="S1946">
        <v>8540039</v>
      </c>
      <c r="T1946" t="s">
        <v>1884</v>
      </c>
    </row>
    <row r="1947" spans="1:20" x14ac:dyDescent="0.25">
      <c r="A1947" t="s">
        <v>637</v>
      </c>
      <c r="B1947" t="s">
        <v>677</v>
      </c>
      <c r="C1947" t="s">
        <v>639</v>
      </c>
      <c r="D1947" t="s">
        <v>640</v>
      </c>
      <c r="E1947" t="s">
        <v>673</v>
      </c>
      <c r="F1947">
        <v>528004120002</v>
      </c>
      <c r="G1947" t="s">
        <v>642</v>
      </c>
      <c r="H1947">
        <v>583148</v>
      </c>
      <c r="I1947" t="s">
        <v>699</v>
      </c>
      <c r="J1947">
        <v>202204</v>
      </c>
      <c r="K1947">
        <v>44676</v>
      </c>
      <c r="L1947" t="s">
        <v>644</v>
      </c>
      <c r="M1947">
        <v>-381938.66</v>
      </c>
      <c r="N1947">
        <v>-648.45000000000005</v>
      </c>
      <c r="O1947" t="s">
        <v>645</v>
      </c>
      <c r="P1947" s="428">
        <v>-582.26400000000001</v>
      </c>
      <c r="Q1947">
        <v>12704618</v>
      </c>
      <c r="R1947" t="s">
        <v>646</v>
      </c>
      <c r="S1947">
        <v>2029740</v>
      </c>
      <c r="T1947" t="s">
        <v>1771</v>
      </c>
    </row>
    <row r="1948" spans="1:20" x14ac:dyDescent="0.25">
      <c r="A1948" t="s">
        <v>637</v>
      </c>
      <c r="B1948" t="s">
        <v>677</v>
      </c>
      <c r="C1948" t="s">
        <v>639</v>
      </c>
      <c r="D1948" t="s">
        <v>640</v>
      </c>
      <c r="E1948" t="s">
        <v>673</v>
      </c>
      <c r="F1948">
        <v>528004120002</v>
      </c>
      <c r="G1948" t="s">
        <v>642</v>
      </c>
      <c r="H1948">
        <v>583148</v>
      </c>
      <c r="I1948" t="s">
        <v>699</v>
      </c>
      <c r="J1948">
        <v>202204</v>
      </c>
      <c r="K1948">
        <v>44676</v>
      </c>
      <c r="L1948" t="s">
        <v>644</v>
      </c>
      <c r="M1948">
        <v>56928.71</v>
      </c>
      <c r="N1948">
        <v>96.65</v>
      </c>
      <c r="O1948" t="s">
        <v>645</v>
      </c>
      <c r="P1948" s="428">
        <v>86.784999999999997</v>
      </c>
      <c r="Q1948">
        <v>12704618</v>
      </c>
      <c r="R1948" t="s">
        <v>646</v>
      </c>
      <c r="S1948">
        <v>2012905</v>
      </c>
      <c r="T1948" t="s">
        <v>1862</v>
      </c>
    </row>
    <row r="1949" spans="1:20" x14ac:dyDescent="0.25">
      <c r="A1949" t="s">
        <v>637</v>
      </c>
      <c r="B1949" t="s">
        <v>677</v>
      </c>
      <c r="C1949" t="s">
        <v>639</v>
      </c>
      <c r="D1949" t="s">
        <v>640</v>
      </c>
      <c r="E1949" t="s">
        <v>686</v>
      </c>
      <c r="F1949">
        <v>528004120002</v>
      </c>
      <c r="G1949" t="s">
        <v>642</v>
      </c>
      <c r="H1949">
        <v>583150</v>
      </c>
      <c r="I1949" t="s">
        <v>687</v>
      </c>
      <c r="J1949">
        <v>202204</v>
      </c>
      <c r="K1949">
        <v>44676</v>
      </c>
      <c r="L1949" t="s">
        <v>644</v>
      </c>
      <c r="M1949">
        <v>145911.94</v>
      </c>
      <c r="N1949">
        <v>247.73</v>
      </c>
      <c r="O1949" t="s">
        <v>645</v>
      </c>
      <c r="P1949" s="428">
        <v>222.44499999999999</v>
      </c>
      <c r="Q1949">
        <v>12704618</v>
      </c>
      <c r="R1949" t="s">
        <v>646</v>
      </c>
      <c r="S1949">
        <v>2011105</v>
      </c>
      <c r="T1949" t="s">
        <v>1875</v>
      </c>
    </row>
    <row r="1950" spans="1:20" x14ac:dyDescent="0.25">
      <c r="A1950" t="s">
        <v>637</v>
      </c>
      <c r="B1950" t="s">
        <v>677</v>
      </c>
      <c r="C1950" t="s">
        <v>639</v>
      </c>
      <c r="D1950" t="s">
        <v>640</v>
      </c>
      <c r="E1950" t="s">
        <v>686</v>
      </c>
      <c r="F1950">
        <v>528004120002</v>
      </c>
      <c r="G1950" t="s">
        <v>642</v>
      </c>
      <c r="H1950">
        <v>583150</v>
      </c>
      <c r="I1950" t="s">
        <v>687</v>
      </c>
      <c r="J1950">
        <v>202204</v>
      </c>
      <c r="K1950">
        <v>44676</v>
      </c>
      <c r="L1950" t="s">
        <v>644</v>
      </c>
      <c r="M1950">
        <v>-145911.94</v>
      </c>
      <c r="N1950">
        <v>-247.73</v>
      </c>
      <c r="O1950" t="s">
        <v>645</v>
      </c>
      <c r="P1950" s="428">
        <v>-222.44499999999999</v>
      </c>
      <c r="Q1950">
        <v>12704618</v>
      </c>
      <c r="R1950" t="s">
        <v>646</v>
      </c>
      <c r="S1950">
        <v>2011105</v>
      </c>
      <c r="T1950" t="s">
        <v>1771</v>
      </c>
    </row>
    <row r="1951" spans="1:20" x14ac:dyDescent="0.25">
      <c r="A1951" t="s">
        <v>637</v>
      </c>
      <c r="B1951" t="s">
        <v>677</v>
      </c>
      <c r="C1951" t="s">
        <v>639</v>
      </c>
      <c r="D1951" t="s">
        <v>651</v>
      </c>
      <c r="E1951" t="s">
        <v>641</v>
      </c>
      <c r="F1951">
        <v>528004120001</v>
      </c>
      <c r="G1951" t="s">
        <v>705</v>
      </c>
      <c r="H1951">
        <v>583129</v>
      </c>
      <c r="I1951" t="s">
        <v>21</v>
      </c>
      <c r="J1951">
        <v>202204</v>
      </c>
      <c r="K1951">
        <v>44676</v>
      </c>
      <c r="L1951" t="s">
        <v>644</v>
      </c>
      <c r="M1951">
        <v>1079206</v>
      </c>
      <c r="N1951">
        <v>1832.25</v>
      </c>
      <c r="O1951" t="s">
        <v>645</v>
      </c>
      <c r="P1951" s="428">
        <v>1645.2360000000001</v>
      </c>
      <c r="Q1951">
        <v>12704618</v>
      </c>
      <c r="R1951" t="s">
        <v>646</v>
      </c>
      <c r="S1951">
        <v>2034399</v>
      </c>
      <c r="T1951" t="s">
        <v>1881</v>
      </c>
    </row>
    <row r="1952" spans="1:20" x14ac:dyDescent="0.25">
      <c r="A1952" t="s">
        <v>637</v>
      </c>
      <c r="B1952" t="s">
        <v>677</v>
      </c>
      <c r="C1952" t="s">
        <v>639</v>
      </c>
      <c r="D1952" t="s">
        <v>640</v>
      </c>
      <c r="E1952" t="s">
        <v>673</v>
      </c>
      <c r="F1952">
        <v>528004120002</v>
      </c>
      <c r="G1952" t="s">
        <v>642</v>
      </c>
      <c r="H1952">
        <v>583148</v>
      </c>
      <c r="I1952" t="s">
        <v>699</v>
      </c>
      <c r="J1952">
        <v>202204</v>
      </c>
      <c r="K1952">
        <v>44676</v>
      </c>
      <c r="L1952" t="s">
        <v>644</v>
      </c>
      <c r="M1952">
        <v>-381938.66</v>
      </c>
      <c r="N1952">
        <v>-648.45000000000005</v>
      </c>
      <c r="O1952" t="s">
        <v>645</v>
      </c>
      <c r="P1952" s="428">
        <v>-582.26400000000001</v>
      </c>
      <c r="Q1952">
        <v>12704618</v>
      </c>
      <c r="R1952" t="s">
        <v>646</v>
      </c>
      <c r="S1952">
        <v>2029740</v>
      </c>
      <c r="T1952" t="s">
        <v>1876</v>
      </c>
    </row>
    <row r="1953" spans="1:20" x14ac:dyDescent="0.25">
      <c r="A1953" t="s">
        <v>637</v>
      </c>
      <c r="B1953" t="s">
        <v>677</v>
      </c>
      <c r="C1953" t="s">
        <v>639</v>
      </c>
      <c r="D1953" t="s">
        <v>718</v>
      </c>
      <c r="E1953" t="s">
        <v>704</v>
      </c>
      <c r="F1953">
        <v>528004120001</v>
      </c>
      <c r="G1953" t="s">
        <v>705</v>
      </c>
      <c r="H1953">
        <v>583128</v>
      </c>
      <c r="I1953" t="s">
        <v>20</v>
      </c>
      <c r="J1953">
        <v>202204</v>
      </c>
      <c r="K1953">
        <v>44676</v>
      </c>
      <c r="L1953" t="s">
        <v>644</v>
      </c>
      <c r="M1953">
        <v>756125</v>
      </c>
      <c r="N1953">
        <v>1283.73</v>
      </c>
      <c r="O1953" t="s">
        <v>645</v>
      </c>
      <c r="P1953" s="428">
        <v>1152.702</v>
      </c>
      <c r="Q1953">
        <v>12704618</v>
      </c>
      <c r="R1953" t="s">
        <v>646</v>
      </c>
      <c r="S1953">
        <v>2031020</v>
      </c>
      <c r="T1953" t="s">
        <v>1877</v>
      </c>
    </row>
    <row r="1954" spans="1:20" x14ac:dyDescent="0.25">
      <c r="A1954" t="s">
        <v>637</v>
      </c>
      <c r="B1954" t="s">
        <v>677</v>
      </c>
      <c r="C1954" t="s">
        <v>639</v>
      </c>
      <c r="D1954" t="s">
        <v>640</v>
      </c>
      <c r="E1954" t="s">
        <v>641</v>
      </c>
      <c r="F1954">
        <v>528004120002</v>
      </c>
      <c r="G1954" t="s">
        <v>642</v>
      </c>
      <c r="H1954">
        <v>583147</v>
      </c>
      <c r="I1954" t="s">
        <v>41</v>
      </c>
      <c r="J1954">
        <v>202204</v>
      </c>
      <c r="K1954">
        <v>44676</v>
      </c>
      <c r="L1954" t="s">
        <v>644</v>
      </c>
      <c r="M1954">
        <v>21186.47</v>
      </c>
      <c r="N1954">
        <v>35.97</v>
      </c>
      <c r="O1954" t="s">
        <v>645</v>
      </c>
      <c r="P1954" s="428">
        <v>32.298999999999999</v>
      </c>
      <c r="Q1954">
        <v>12704618</v>
      </c>
      <c r="R1954" t="s">
        <v>646</v>
      </c>
      <c r="S1954">
        <v>2049729</v>
      </c>
      <c r="T1954" t="s">
        <v>1771</v>
      </c>
    </row>
    <row r="1955" spans="1:20" x14ac:dyDescent="0.25">
      <c r="A1955" t="s">
        <v>637</v>
      </c>
      <c r="B1955" t="s">
        <v>677</v>
      </c>
      <c r="C1955" t="s">
        <v>639</v>
      </c>
      <c r="D1955" t="s">
        <v>640</v>
      </c>
      <c r="E1955" t="s">
        <v>641</v>
      </c>
      <c r="F1955">
        <v>528004120002</v>
      </c>
      <c r="G1955" t="s">
        <v>642</v>
      </c>
      <c r="H1955">
        <v>583147</v>
      </c>
      <c r="I1955" t="s">
        <v>41</v>
      </c>
      <c r="J1955">
        <v>202204</v>
      </c>
      <c r="K1955">
        <v>44676</v>
      </c>
      <c r="L1955" t="s">
        <v>644</v>
      </c>
      <c r="M1955">
        <v>-21186.47</v>
      </c>
      <c r="N1955">
        <v>-35.97</v>
      </c>
      <c r="O1955" t="s">
        <v>645</v>
      </c>
      <c r="P1955" s="428">
        <v>-32.298999999999999</v>
      </c>
      <c r="Q1955">
        <v>12704618</v>
      </c>
      <c r="R1955" t="s">
        <v>646</v>
      </c>
      <c r="S1955">
        <v>2049729</v>
      </c>
      <c r="T1955" t="s">
        <v>1771</v>
      </c>
    </row>
    <row r="1956" spans="1:20" x14ac:dyDescent="0.25">
      <c r="A1956" t="s">
        <v>637</v>
      </c>
      <c r="B1956" t="s">
        <v>677</v>
      </c>
      <c r="C1956" t="s">
        <v>639</v>
      </c>
      <c r="D1956" t="s">
        <v>718</v>
      </c>
      <c r="E1956" t="s">
        <v>704</v>
      </c>
      <c r="F1956">
        <v>528004120001</v>
      </c>
      <c r="G1956" t="s">
        <v>705</v>
      </c>
      <c r="H1956">
        <v>583128</v>
      </c>
      <c r="I1956" t="s">
        <v>20</v>
      </c>
      <c r="J1956">
        <v>202204</v>
      </c>
      <c r="K1956">
        <v>44676</v>
      </c>
      <c r="L1956" t="s">
        <v>644</v>
      </c>
      <c r="M1956">
        <v>-756125</v>
      </c>
      <c r="N1956">
        <v>-1283.73</v>
      </c>
      <c r="O1956" t="s">
        <v>645</v>
      </c>
      <c r="P1956" s="428">
        <v>-1152.702</v>
      </c>
      <c r="Q1956">
        <v>12704618</v>
      </c>
      <c r="R1956" t="s">
        <v>646</v>
      </c>
      <c r="S1956">
        <v>2031020</v>
      </c>
      <c r="T1956" t="s">
        <v>1771</v>
      </c>
    </row>
    <row r="1957" spans="1:20" x14ac:dyDescent="0.25">
      <c r="A1957" t="s">
        <v>637</v>
      </c>
      <c r="B1957" t="s">
        <v>677</v>
      </c>
      <c r="C1957" t="s">
        <v>639</v>
      </c>
      <c r="D1957" t="s">
        <v>640</v>
      </c>
      <c r="E1957" t="s">
        <v>641</v>
      </c>
      <c r="F1957">
        <v>528004120002</v>
      </c>
      <c r="G1957" t="s">
        <v>642</v>
      </c>
      <c r="H1957">
        <v>583147</v>
      </c>
      <c r="I1957" t="s">
        <v>41</v>
      </c>
      <c r="J1957">
        <v>202204</v>
      </c>
      <c r="K1957">
        <v>44676</v>
      </c>
      <c r="L1957" t="s">
        <v>644</v>
      </c>
      <c r="M1957">
        <v>21186.47</v>
      </c>
      <c r="N1957">
        <v>35.97</v>
      </c>
      <c r="O1957" t="s">
        <v>645</v>
      </c>
      <c r="P1957" s="428">
        <v>32.298999999999999</v>
      </c>
      <c r="Q1957">
        <v>12704618</v>
      </c>
      <c r="R1957" t="s">
        <v>646</v>
      </c>
      <c r="S1957">
        <v>2049729</v>
      </c>
      <c r="T1957" t="s">
        <v>1885</v>
      </c>
    </row>
    <row r="1958" spans="1:20" x14ac:dyDescent="0.25">
      <c r="A1958" t="s">
        <v>637</v>
      </c>
      <c r="B1958" t="s">
        <v>677</v>
      </c>
      <c r="C1958" t="s">
        <v>639</v>
      </c>
      <c r="D1958" t="s">
        <v>640</v>
      </c>
      <c r="E1958" t="s">
        <v>641</v>
      </c>
      <c r="F1958">
        <v>528004120002</v>
      </c>
      <c r="G1958" t="s">
        <v>642</v>
      </c>
      <c r="H1958">
        <v>583147</v>
      </c>
      <c r="I1958" t="s">
        <v>41</v>
      </c>
      <c r="J1958">
        <v>202204</v>
      </c>
      <c r="K1958">
        <v>44676</v>
      </c>
      <c r="L1958" t="s">
        <v>644</v>
      </c>
      <c r="M1958">
        <v>21186.47</v>
      </c>
      <c r="N1958">
        <v>35.97</v>
      </c>
      <c r="O1958" t="s">
        <v>645</v>
      </c>
      <c r="P1958" s="428">
        <v>32.298999999999999</v>
      </c>
      <c r="Q1958">
        <v>12704618</v>
      </c>
      <c r="R1958" t="s">
        <v>646</v>
      </c>
      <c r="S1958">
        <v>2049729</v>
      </c>
      <c r="T1958" t="s">
        <v>1885</v>
      </c>
    </row>
    <row r="1959" spans="1:20" x14ac:dyDescent="0.25">
      <c r="A1959" t="s">
        <v>637</v>
      </c>
      <c r="B1959" t="s">
        <v>677</v>
      </c>
      <c r="C1959" t="s">
        <v>639</v>
      </c>
      <c r="D1959" t="s">
        <v>640</v>
      </c>
      <c r="E1959" t="s">
        <v>641</v>
      </c>
      <c r="F1959">
        <v>528004120002</v>
      </c>
      <c r="G1959" t="s">
        <v>642</v>
      </c>
      <c r="H1959">
        <v>583147</v>
      </c>
      <c r="I1959" t="s">
        <v>41</v>
      </c>
      <c r="J1959">
        <v>202204</v>
      </c>
      <c r="K1959">
        <v>44676</v>
      </c>
      <c r="L1959" t="s">
        <v>644</v>
      </c>
      <c r="M1959">
        <v>-21186.47</v>
      </c>
      <c r="N1959">
        <v>-35.97</v>
      </c>
      <c r="O1959" t="s">
        <v>645</v>
      </c>
      <c r="P1959" s="428">
        <v>-32.298999999999999</v>
      </c>
      <c r="Q1959">
        <v>12704618</v>
      </c>
      <c r="R1959" t="s">
        <v>646</v>
      </c>
      <c r="S1959">
        <v>2049729</v>
      </c>
      <c r="T1959" t="s">
        <v>1886</v>
      </c>
    </row>
    <row r="1960" spans="1:20" x14ac:dyDescent="0.25">
      <c r="A1960" t="s">
        <v>637</v>
      </c>
      <c r="B1960" t="s">
        <v>677</v>
      </c>
      <c r="C1960" t="s">
        <v>639</v>
      </c>
      <c r="D1960" t="s">
        <v>718</v>
      </c>
      <c r="E1960" t="s">
        <v>704</v>
      </c>
      <c r="F1960">
        <v>528004120001</v>
      </c>
      <c r="G1960" t="s">
        <v>705</v>
      </c>
      <c r="H1960">
        <v>583128</v>
      </c>
      <c r="I1960" t="s">
        <v>20</v>
      </c>
      <c r="J1960">
        <v>202204</v>
      </c>
      <c r="K1960">
        <v>44676</v>
      </c>
      <c r="L1960" t="s">
        <v>644</v>
      </c>
      <c r="M1960">
        <v>756125</v>
      </c>
      <c r="N1960">
        <v>1283.73</v>
      </c>
      <c r="O1960" t="s">
        <v>645</v>
      </c>
      <c r="P1960" s="428">
        <v>1152.702</v>
      </c>
      <c r="Q1960">
        <v>12704618</v>
      </c>
      <c r="R1960" t="s">
        <v>646</v>
      </c>
      <c r="S1960">
        <v>2031020</v>
      </c>
      <c r="T1960" t="s">
        <v>1771</v>
      </c>
    </row>
    <row r="1961" spans="1:20" x14ac:dyDescent="0.25">
      <c r="A1961" t="s">
        <v>637</v>
      </c>
      <c r="B1961" t="s">
        <v>677</v>
      </c>
      <c r="C1961" t="s">
        <v>639</v>
      </c>
      <c r="D1961" t="s">
        <v>718</v>
      </c>
      <c r="E1961" t="s">
        <v>704</v>
      </c>
      <c r="F1961">
        <v>528004120001</v>
      </c>
      <c r="G1961" t="s">
        <v>705</v>
      </c>
      <c r="H1961">
        <v>583128</v>
      </c>
      <c r="I1961" t="s">
        <v>20</v>
      </c>
      <c r="J1961">
        <v>202204</v>
      </c>
      <c r="K1961">
        <v>44676</v>
      </c>
      <c r="L1961" t="s">
        <v>644</v>
      </c>
      <c r="M1961">
        <v>756125</v>
      </c>
      <c r="N1961">
        <v>1283.73</v>
      </c>
      <c r="O1961" t="s">
        <v>645</v>
      </c>
      <c r="P1961" s="428">
        <v>1152.702</v>
      </c>
      <c r="Q1961">
        <v>12704618</v>
      </c>
      <c r="R1961" t="s">
        <v>646</v>
      </c>
      <c r="S1961">
        <v>2031020</v>
      </c>
      <c r="T1961" t="s">
        <v>1877</v>
      </c>
    </row>
    <row r="1962" spans="1:20" x14ac:dyDescent="0.25">
      <c r="A1962" t="s">
        <v>637</v>
      </c>
      <c r="B1962" t="s">
        <v>677</v>
      </c>
      <c r="C1962" t="s">
        <v>639</v>
      </c>
      <c r="D1962" t="s">
        <v>718</v>
      </c>
      <c r="E1962" t="s">
        <v>704</v>
      </c>
      <c r="F1962">
        <v>528004120001</v>
      </c>
      <c r="G1962" t="s">
        <v>705</v>
      </c>
      <c r="H1962">
        <v>583128</v>
      </c>
      <c r="I1962" t="s">
        <v>20</v>
      </c>
      <c r="J1962">
        <v>202204</v>
      </c>
      <c r="K1962">
        <v>44676</v>
      </c>
      <c r="L1962" t="s">
        <v>644</v>
      </c>
      <c r="M1962">
        <v>-756125</v>
      </c>
      <c r="N1962">
        <v>-1283.73</v>
      </c>
      <c r="O1962" t="s">
        <v>645</v>
      </c>
      <c r="P1962" s="428">
        <v>-1152.702</v>
      </c>
      <c r="Q1962">
        <v>12704618</v>
      </c>
      <c r="R1962" t="s">
        <v>646</v>
      </c>
      <c r="S1962">
        <v>2031020</v>
      </c>
      <c r="T1962" t="s">
        <v>1912</v>
      </c>
    </row>
    <row r="1963" spans="1:20" x14ac:dyDescent="0.25">
      <c r="A1963" t="s">
        <v>637</v>
      </c>
      <c r="B1963" t="s">
        <v>726</v>
      </c>
      <c r="C1963" t="s">
        <v>639</v>
      </c>
      <c r="D1963" t="s">
        <v>640</v>
      </c>
      <c r="E1963" t="s">
        <v>641</v>
      </c>
      <c r="F1963">
        <v>528004120002</v>
      </c>
      <c r="G1963" t="s">
        <v>642</v>
      </c>
      <c r="H1963">
        <v>583145</v>
      </c>
      <c r="I1963" t="s">
        <v>643</v>
      </c>
      <c r="J1963">
        <v>202204</v>
      </c>
      <c r="K1963">
        <v>44677</v>
      </c>
      <c r="L1963" t="s">
        <v>727</v>
      </c>
      <c r="M1963">
        <v>220.75</v>
      </c>
      <c r="N1963">
        <v>220.75</v>
      </c>
      <c r="O1963" t="s">
        <v>645</v>
      </c>
      <c r="P1963" s="428">
        <v>198.21899999999999</v>
      </c>
      <c r="Q1963">
        <v>12704618</v>
      </c>
      <c r="R1963" t="s">
        <v>646</v>
      </c>
      <c r="S1963">
        <v>9982557</v>
      </c>
      <c r="T1963" t="s">
        <v>728</v>
      </c>
    </row>
    <row r="1964" spans="1:20" x14ac:dyDescent="0.25">
      <c r="A1964" t="s">
        <v>637</v>
      </c>
      <c r="B1964" t="s">
        <v>726</v>
      </c>
      <c r="C1964" t="s">
        <v>639</v>
      </c>
      <c r="D1964" t="s">
        <v>640</v>
      </c>
      <c r="E1964" t="s">
        <v>641</v>
      </c>
      <c r="F1964">
        <v>528004120002</v>
      </c>
      <c r="G1964" t="s">
        <v>642</v>
      </c>
      <c r="H1964">
        <v>856780</v>
      </c>
      <c r="I1964" t="s">
        <v>475</v>
      </c>
      <c r="J1964">
        <v>202204</v>
      </c>
      <c r="K1964">
        <v>44677</v>
      </c>
      <c r="L1964" t="s">
        <v>727</v>
      </c>
      <c r="M1964">
        <v>198.41</v>
      </c>
      <c r="N1964">
        <v>198.41</v>
      </c>
      <c r="O1964" t="s">
        <v>645</v>
      </c>
      <c r="P1964" s="428">
        <v>178.15899999999999</v>
      </c>
      <c r="Q1964">
        <v>12704618</v>
      </c>
      <c r="R1964" t="s">
        <v>646</v>
      </c>
      <c r="S1964">
        <v>9980783</v>
      </c>
      <c r="T1964" t="s">
        <v>2002</v>
      </c>
    </row>
    <row r="1965" spans="1:20" x14ac:dyDescent="0.25">
      <c r="A1965" t="s">
        <v>637</v>
      </c>
      <c r="B1965" t="s">
        <v>726</v>
      </c>
      <c r="C1965" t="s">
        <v>639</v>
      </c>
      <c r="D1965" t="s">
        <v>640</v>
      </c>
      <c r="E1965" t="s">
        <v>648</v>
      </c>
      <c r="F1965">
        <v>528004120002</v>
      </c>
      <c r="G1965" t="s">
        <v>642</v>
      </c>
      <c r="H1965">
        <v>583144</v>
      </c>
      <c r="I1965" t="s">
        <v>40</v>
      </c>
      <c r="J1965">
        <v>202204</v>
      </c>
      <c r="K1965">
        <v>44677</v>
      </c>
      <c r="L1965" t="s">
        <v>727</v>
      </c>
      <c r="M1965">
        <v>250</v>
      </c>
      <c r="N1965">
        <v>250</v>
      </c>
      <c r="O1965" t="s">
        <v>645</v>
      </c>
      <c r="P1965" s="428">
        <v>224.483</v>
      </c>
      <c r="Q1965">
        <v>12704618</v>
      </c>
      <c r="R1965" t="s">
        <v>646</v>
      </c>
      <c r="S1965">
        <v>9985201</v>
      </c>
      <c r="T1965" t="s">
        <v>729</v>
      </c>
    </row>
    <row r="1966" spans="1:20" x14ac:dyDescent="0.25">
      <c r="A1966" t="s">
        <v>637</v>
      </c>
      <c r="B1966" t="s">
        <v>730</v>
      </c>
      <c r="C1966" t="s">
        <v>639</v>
      </c>
      <c r="D1966" t="s">
        <v>640</v>
      </c>
      <c r="E1966" t="s">
        <v>648</v>
      </c>
      <c r="F1966">
        <v>528004120002</v>
      </c>
      <c r="G1966" t="s">
        <v>642</v>
      </c>
      <c r="H1966">
        <v>583144</v>
      </c>
      <c r="I1966" t="s">
        <v>40</v>
      </c>
      <c r="J1966">
        <v>202204</v>
      </c>
      <c r="K1966">
        <v>44677</v>
      </c>
      <c r="L1966" t="s">
        <v>727</v>
      </c>
      <c r="M1966">
        <v>6.25</v>
      </c>
      <c r="N1966">
        <v>6.25</v>
      </c>
      <c r="O1966" t="s">
        <v>645</v>
      </c>
      <c r="P1966" s="428">
        <v>5.6120000000000001</v>
      </c>
      <c r="Q1966">
        <v>12704618</v>
      </c>
      <c r="R1966" t="s">
        <v>646</v>
      </c>
      <c r="S1966">
        <v>9985201</v>
      </c>
      <c r="T1966" t="s">
        <v>735</v>
      </c>
    </row>
    <row r="1967" spans="1:20" x14ac:dyDescent="0.25">
      <c r="A1967" t="s">
        <v>637</v>
      </c>
      <c r="B1967" t="s">
        <v>730</v>
      </c>
      <c r="C1967" t="s">
        <v>639</v>
      </c>
      <c r="D1967" t="s">
        <v>640</v>
      </c>
      <c r="E1967" t="s">
        <v>641</v>
      </c>
      <c r="F1967">
        <v>528004120002</v>
      </c>
      <c r="G1967" t="s">
        <v>642</v>
      </c>
      <c r="H1967">
        <v>583145</v>
      </c>
      <c r="I1967" t="s">
        <v>643</v>
      </c>
      <c r="J1967">
        <v>202204</v>
      </c>
      <c r="K1967">
        <v>44677</v>
      </c>
      <c r="L1967" t="s">
        <v>727</v>
      </c>
      <c r="M1967">
        <v>5.52</v>
      </c>
      <c r="N1967">
        <v>5.52</v>
      </c>
      <c r="O1967" t="s">
        <v>645</v>
      </c>
      <c r="P1967" s="428">
        <v>4.9569999999999999</v>
      </c>
      <c r="Q1967">
        <v>12704618</v>
      </c>
      <c r="R1967" t="s">
        <v>646</v>
      </c>
      <c r="S1967">
        <v>9982557</v>
      </c>
      <c r="T1967" t="s">
        <v>731</v>
      </c>
    </row>
    <row r="1968" spans="1:20" x14ac:dyDescent="0.25">
      <c r="A1968" t="s">
        <v>637</v>
      </c>
      <c r="B1968" t="s">
        <v>2007</v>
      </c>
      <c r="C1968" t="s">
        <v>639</v>
      </c>
      <c r="D1968" t="s">
        <v>640</v>
      </c>
      <c r="E1968" t="s">
        <v>2008</v>
      </c>
      <c r="F1968">
        <v>528004120002</v>
      </c>
      <c r="G1968" t="s">
        <v>642</v>
      </c>
      <c r="H1968">
        <v>583155</v>
      </c>
      <c r="I1968" t="s">
        <v>45</v>
      </c>
      <c r="J1968">
        <v>202204</v>
      </c>
      <c r="K1968">
        <v>44677</v>
      </c>
      <c r="L1968" t="s">
        <v>727</v>
      </c>
      <c r="M1968">
        <v>361.82</v>
      </c>
      <c r="N1968">
        <v>361.82</v>
      </c>
      <c r="O1968" t="s">
        <v>645</v>
      </c>
      <c r="P1968" s="428">
        <v>324.89</v>
      </c>
      <c r="Q1968">
        <v>30495057</v>
      </c>
      <c r="T1968" t="s">
        <v>2009</v>
      </c>
    </row>
    <row r="1969" spans="1:20" x14ac:dyDescent="0.25">
      <c r="A1969" t="s">
        <v>637</v>
      </c>
      <c r="B1969" t="s">
        <v>2007</v>
      </c>
      <c r="C1969" t="s">
        <v>639</v>
      </c>
      <c r="D1969" t="s">
        <v>640</v>
      </c>
      <c r="E1969" t="s">
        <v>2008</v>
      </c>
      <c r="F1969">
        <v>528004120002</v>
      </c>
      <c r="G1969" t="s">
        <v>642</v>
      </c>
      <c r="H1969">
        <v>583155</v>
      </c>
      <c r="I1969" t="s">
        <v>45</v>
      </c>
      <c r="J1969">
        <v>202204</v>
      </c>
      <c r="K1969">
        <v>44677</v>
      </c>
      <c r="L1969" t="s">
        <v>727</v>
      </c>
      <c r="M1969">
        <v>22.98</v>
      </c>
      <c r="N1969">
        <v>22.98</v>
      </c>
      <c r="O1969" t="s">
        <v>645</v>
      </c>
      <c r="P1969" s="428">
        <v>20.634</v>
      </c>
      <c r="Q1969">
        <v>30495057</v>
      </c>
      <c r="T1969" t="s">
        <v>2010</v>
      </c>
    </row>
    <row r="1970" spans="1:20" x14ac:dyDescent="0.25">
      <c r="A1970" t="s">
        <v>637</v>
      </c>
      <c r="B1970" t="s">
        <v>2007</v>
      </c>
      <c r="C1970" t="s">
        <v>639</v>
      </c>
      <c r="D1970" t="s">
        <v>640</v>
      </c>
      <c r="E1970" t="s">
        <v>2008</v>
      </c>
      <c r="F1970">
        <v>528004120002</v>
      </c>
      <c r="G1970" t="s">
        <v>642</v>
      </c>
      <c r="H1970">
        <v>583155</v>
      </c>
      <c r="I1970" t="s">
        <v>45</v>
      </c>
      <c r="J1970">
        <v>202204</v>
      </c>
      <c r="K1970">
        <v>44677</v>
      </c>
      <c r="L1970" t="s">
        <v>727</v>
      </c>
      <c r="M1970">
        <v>94.98</v>
      </c>
      <c r="N1970">
        <v>94.98</v>
      </c>
      <c r="O1970" t="s">
        <v>645</v>
      </c>
      <c r="P1970" s="428">
        <v>85.286000000000001</v>
      </c>
      <c r="Q1970">
        <v>30495057</v>
      </c>
      <c r="T1970" t="s">
        <v>2011</v>
      </c>
    </row>
    <row r="1971" spans="1:20" x14ac:dyDescent="0.25">
      <c r="A1971" t="s">
        <v>637</v>
      </c>
      <c r="B1971" t="s">
        <v>2007</v>
      </c>
      <c r="C1971" t="s">
        <v>639</v>
      </c>
      <c r="D1971" t="s">
        <v>640</v>
      </c>
      <c r="E1971" t="s">
        <v>2008</v>
      </c>
      <c r="F1971">
        <v>528004120002</v>
      </c>
      <c r="G1971" t="s">
        <v>642</v>
      </c>
      <c r="H1971">
        <v>583155</v>
      </c>
      <c r="I1971" t="s">
        <v>45</v>
      </c>
      <c r="J1971">
        <v>202204</v>
      </c>
      <c r="K1971">
        <v>44677</v>
      </c>
      <c r="L1971" t="s">
        <v>727</v>
      </c>
      <c r="M1971">
        <v>9.0500000000000007</v>
      </c>
      <c r="N1971">
        <v>9.0500000000000007</v>
      </c>
      <c r="O1971" t="s">
        <v>645</v>
      </c>
      <c r="P1971" s="428">
        <v>8.1259999999999994</v>
      </c>
      <c r="Q1971">
        <v>30495057</v>
      </c>
      <c r="T1971" t="s">
        <v>2012</v>
      </c>
    </row>
    <row r="1972" spans="1:20" x14ac:dyDescent="0.25">
      <c r="A1972" t="s">
        <v>637</v>
      </c>
      <c r="B1972" t="s">
        <v>2007</v>
      </c>
      <c r="C1972" t="s">
        <v>639</v>
      </c>
      <c r="D1972" t="s">
        <v>640</v>
      </c>
      <c r="E1972" t="s">
        <v>2008</v>
      </c>
      <c r="F1972">
        <v>528004120002</v>
      </c>
      <c r="G1972" t="s">
        <v>642</v>
      </c>
      <c r="H1972">
        <v>583155</v>
      </c>
      <c r="I1972" t="s">
        <v>45</v>
      </c>
      <c r="J1972">
        <v>202204</v>
      </c>
      <c r="K1972">
        <v>44677</v>
      </c>
      <c r="L1972" t="s">
        <v>727</v>
      </c>
      <c r="M1972">
        <v>36.18</v>
      </c>
      <c r="N1972">
        <v>36.18</v>
      </c>
      <c r="O1972" t="s">
        <v>645</v>
      </c>
      <c r="P1972" s="428">
        <v>32.487000000000002</v>
      </c>
      <c r="Q1972">
        <v>30495057</v>
      </c>
      <c r="T1972" t="s">
        <v>2013</v>
      </c>
    </row>
    <row r="1973" spans="1:20" x14ac:dyDescent="0.25">
      <c r="A1973" t="s">
        <v>637</v>
      </c>
      <c r="B1973" t="s">
        <v>732</v>
      </c>
      <c r="C1973" t="s">
        <v>639</v>
      </c>
      <c r="D1973" t="s">
        <v>640</v>
      </c>
      <c r="E1973" t="s">
        <v>648</v>
      </c>
      <c r="F1973">
        <v>528004120002</v>
      </c>
      <c r="G1973" t="s">
        <v>642</v>
      </c>
      <c r="H1973">
        <v>583144</v>
      </c>
      <c r="I1973" t="s">
        <v>40</v>
      </c>
      <c r="J1973">
        <v>202204</v>
      </c>
      <c r="K1973">
        <v>44677</v>
      </c>
      <c r="L1973" t="s">
        <v>727</v>
      </c>
      <c r="M1973">
        <v>10.16</v>
      </c>
      <c r="N1973">
        <v>10.16</v>
      </c>
      <c r="O1973" t="s">
        <v>645</v>
      </c>
      <c r="P1973" s="428">
        <v>9.1229999999999993</v>
      </c>
      <c r="Q1973">
        <v>12704618</v>
      </c>
      <c r="R1973" t="s">
        <v>646</v>
      </c>
      <c r="S1973">
        <v>9985201</v>
      </c>
      <c r="T1973" t="s">
        <v>739</v>
      </c>
    </row>
    <row r="1974" spans="1:20" x14ac:dyDescent="0.25">
      <c r="A1974" t="s">
        <v>637</v>
      </c>
      <c r="B1974" t="s">
        <v>732</v>
      </c>
      <c r="C1974" t="s">
        <v>639</v>
      </c>
      <c r="D1974" t="s">
        <v>640</v>
      </c>
      <c r="E1974" t="s">
        <v>648</v>
      </c>
      <c r="F1974">
        <v>528004120002</v>
      </c>
      <c r="G1974" t="s">
        <v>642</v>
      </c>
      <c r="H1974">
        <v>583144</v>
      </c>
      <c r="I1974" t="s">
        <v>40</v>
      </c>
      <c r="J1974">
        <v>202204</v>
      </c>
      <c r="K1974">
        <v>44677</v>
      </c>
      <c r="L1974" t="s">
        <v>727</v>
      </c>
      <c r="M1974">
        <v>100</v>
      </c>
      <c r="N1974">
        <v>100</v>
      </c>
      <c r="O1974" t="s">
        <v>645</v>
      </c>
      <c r="P1974" s="428">
        <v>89.793000000000006</v>
      </c>
      <c r="Q1974">
        <v>12704618</v>
      </c>
      <c r="R1974" t="s">
        <v>646</v>
      </c>
      <c r="S1974">
        <v>9985201</v>
      </c>
      <c r="T1974" t="s">
        <v>740</v>
      </c>
    </row>
    <row r="1975" spans="1:20" x14ac:dyDescent="0.25">
      <c r="A1975" t="s">
        <v>637</v>
      </c>
      <c r="B1975" t="s">
        <v>732</v>
      </c>
      <c r="C1975" t="s">
        <v>639</v>
      </c>
      <c r="D1975" t="s">
        <v>640</v>
      </c>
      <c r="E1975" t="s">
        <v>641</v>
      </c>
      <c r="F1975">
        <v>528004120002</v>
      </c>
      <c r="G1975" t="s">
        <v>642</v>
      </c>
      <c r="H1975">
        <v>856780</v>
      </c>
      <c r="I1975" t="s">
        <v>475</v>
      </c>
      <c r="J1975">
        <v>202204</v>
      </c>
      <c r="K1975">
        <v>44677</v>
      </c>
      <c r="L1975" t="s">
        <v>727</v>
      </c>
      <c r="M1975">
        <v>33.33</v>
      </c>
      <c r="N1975">
        <v>33.33</v>
      </c>
      <c r="O1975" t="s">
        <v>645</v>
      </c>
      <c r="P1975" s="428">
        <v>29.928000000000001</v>
      </c>
      <c r="Q1975">
        <v>12704618</v>
      </c>
      <c r="R1975" t="s">
        <v>646</v>
      </c>
      <c r="S1975">
        <v>9980783</v>
      </c>
      <c r="T1975" t="s">
        <v>2005</v>
      </c>
    </row>
    <row r="1976" spans="1:20" x14ac:dyDescent="0.25">
      <c r="A1976" t="s">
        <v>637</v>
      </c>
      <c r="B1976" t="s">
        <v>732</v>
      </c>
      <c r="C1976" t="s">
        <v>639</v>
      </c>
      <c r="D1976" t="s">
        <v>640</v>
      </c>
      <c r="E1976" t="s">
        <v>648</v>
      </c>
      <c r="F1976">
        <v>528004120002</v>
      </c>
      <c r="G1976" t="s">
        <v>642</v>
      </c>
      <c r="H1976">
        <v>583144</v>
      </c>
      <c r="I1976" t="s">
        <v>40</v>
      </c>
      <c r="J1976">
        <v>202204</v>
      </c>
      <c r="K1976">
        <v>44677</v>
      </c>
      <c r="L1976" t="s">
        <v>727</v>
      </c>
      <c r="M1976">
        <v>42</v>
      </c>
      <c r="N1976">
        <v>42</v>
      </c>
      <c r="O1976" t="s">
        <v>645</v>
      </c>
      <c r="P1976" s="428">
        <v>37.713000000000001</v>
      </c>
      <c r="Q1976">
        <v>12704618</v>
      </c>
      <c r="R1976" t="s">
        <v>646</v>
      </c>
      <c r="S1976">
        <v>9985201</v>
      </c>
      <c r="T1976" t="s">
        <v>734</v>
      </c>
    </row>
    <row r="1977" spans="1:20" x14ac:dyDescent="0.25">
      <c r="A1977" t="s">
        <v>637</v>
      </c>
      <c r="B1977" t="s">
        <v>730</v>
      </c>
      <c r="C1977" t="s">
        <v>639</v>
      </c>
      <c r="D1977" t="s">
        <v>640</v>
      </c>
      <c r="E1977" t="s">
        <v>641</v>
      </c>
      <c r="F1977">
        <v>528004120002</v>
      </c>
      <c r="G1977" t="s">
        <v>642</v>
      </c>
      <c r="H1977">
        <v>856780</v>
      </c>
      <c r="I1977" t="s">
        <v>475</v>
      </c>
      <c r="J1977">
        <v>202204</v>
      </c>
      <c r="K1977">
        <v>44677</v>
      </c>
      <c r="L1977" t="s">
        <v>727</v>
      </c>
      <c r="M1977">
        <v>4.96</v>
      </c>
      <c r="N1977">
        <v>4.96</v>
      </c>
      <c r="O1977" t="s">
        <v>645</v>
      </c>
      <c r="P1977" s="428">
        <v>4.4539999999999997</v>
      </c>
      <c r="Q1977">
        <v>12704618</v>
      </c>
      <c r="R1977" t="s">
        <v>646</v>
      </c>
      <c r="S1977">
        <v>9980783</v>
      </c>
      <c r="T1977" t="s">
        <v>2004</v>
      </c>
    </row>
    <row r="1978" spans="1:20" x14ac:dyDescent="0.25">
      <c r="A1978" t="s">
        <v>637</v>
      </c>
      <c r="B1978" t="s">
        <v>732</v>
      </c>
      <c r="C1978" t="s">
        <v>639</v>
      </c>
      <c r="D1978" t="s">
        <v>640</v>
      </c>
      <c r="E1978" t="s">
        <v>641</v>
      </c>
      <c r="F1978">
        <v>528004120002</v>
      </c>
      <c r="G1978" t="s">
        <v>642</v>
      </c>
      <c r="H1978">
        <v>856780</v>
      </c>
      <c r="I1978" t="s">
        <v>475</v>
      </c>
      <c r="J1978">
        <v>202204</v>
      </c>
      <c r="K1978">
        <v>44677</v>
      </c>
      <c r="L1978" t="s">
        <v>727</v>
      </c>
      <c r="M1978">
        <v>8.06</v>
      </c>
      <c r="N1978">
        <v>8.06</v>
      </c>
      <c r="O1978" t="s">
        <v>645</v>
      </c>
      <c r="P1978" s="428">
        <v>7.2370000000000001</v>
      </c>
      <c r="Q1978">
        <v>12704618</v>
      </c>
      <c r="R1978" t="s">
        <v>646</v>
      </c>
      <c r="S1978">
        <v>9980783</v>
      </c>
      <c r="T1978" t="s">
        <v>2003</v>
      </c>
    </row>
    <row r="1979" spans="1:20" x14ac:dyDescent="0.25">
      <c r="A1979" t="s">
        <v>637</v>
      </c>
      <c r="B1979" t="s">
        <v>736</v>
      </c>
      <c r="C1979" t="s">
        <v>639</v>
      </c>
      <c r="D1979" t="s">
        <v>640</v>
      </c>
      <c r="E1979" t="s">
        <v>641</v>
      </c>
      <c r="F1979">
        <v>528004120002</v>
      </c>
      <c r="G1979" t="s">
        <v>642</v>
      </c>
      <c r="H1979">
        <v>856780</v>
      </c>
      <c r="I1979" t="s">
        <v>475</v>
      </c>
      <c r="J1979">
        <v>202204</v>
      </c>
      <c r="K1979">
        <v>44677</v>
      </c>
      <c r="L1979" t="s">
        <v>727</v>
      </c>
      <c r="M1979">
        <v>19.84</v>
      </c>
      <c r="N1979">
        <v>19.84</v>
      </c>
      <c r="O1979" t="s">
        <v>645</v>
      </c>
      <c r="P1979" s="428">
        <v>17.815000000000001</v>
      </c>
      <c r="Q1979">
        <v>12704618</v>
      </c>
      <c r="R1979" t="s">
        <v>646</v>
      </c>
      <c r="S1979">
        <v>9980783</v>
      </c>
      <c r="T1979" t="s">
        <v>2006</v>
      </c>
    </row>
    <row r="1980" spans="1:20" x14ac:dyDescent="0.25">
      <c r="A1980" t="s">
        <v>637</v>
      </c>
      <c r="B1980" t="s">
        <v>732</v>
      </c>
      <c r="C1980" t="s">
        <v>639</v>
      </c>
      <c r="D1980" t="s">
        <v>640</v>
      </c>
      <c r="E1980" t="s">
        <v>641</v>
      </c>
      <c r="F1980">
        <v>528004120002</v>
      </c>
      <c r="G1980" t="s">
        <v>642</v>
      </c>
      <c r="H1980">
        <v>583145</v>
      </c>
      <c r="I1980" t="s">
        <v>643</v>
      </c>
      <c r="J1980">
        <v>202204</v>
      </c>
      <c r="K1980">
        <v>44677</v>
      </c>
      <c r="L1980" t="s">
        <v>727</v>
      </c>
      <c r="M1980">
        <v>9.5299999999999994</v>
      </c>
      <c r="N1980">
        <v>9.5299999999999994</v>
      </c>
      <c r="O1980" t="s">
        <v>645</v>
      </c>
      <c r="P1980" s="428">
        <v>8.5570000000000004</v>
      </c>
      <c r="Q1980">
        <v>12704618</v>
      </c>
      <c r="R1980" t="s">
        <v>646</v>
      </c>
      <c r="S1980">
        <v>9982557</v>
      </c>
      <c r="T1980" t="s">
        <v>733</v>
      </c>
    </row>
    <row r="1981" spans="1:20" x14ac:dyDescent="0.25">
      <c r="A1981" t="s">
        <v>637</v>
      </c>
      <c r="B1981" t="s">
        <v>732</v>
      </c>
      <c r="C1981" t="s">
        <v>639</v>
      </c>
      <c r="D1981" t="s">
        <v>640</v>
      </c>
      <c r="E1981" t="s">
        <v>641</v>
      </c>
      <c r="F1981">
        <v>528004120002</v>
      </c>
      <c r="G1981" t="s">
        <v>642</v>
      </c>
      <c r="H1981">
        <v>583145</v>
      </c>
      <c r="I1981" t="s">
        <v>643</v>
      </c>
      <c r="J1981">
        <v>202204</v>
      </c>
      <c r="K1981">
        <v>44677</v>
      </c>
      <c r="L1981" t="s">
        <v>727</v>
      </c>
      <c r="M1981">
        <v>39.380000000000003</v>
      </c>
      <c r="N1981">
        <v>39.380000000000003</v>
      </c>
      <c r="O1981" t="s">
        <v>645</v>
      </c>
      <c r="P1981" s="428">
        <v>35.360999999999997</v>
      </c>
      <c r="Q1981">
        <v>12704618</v>
      </c>
      <c r="R1981" t="s">
        <v>646</v>
      </c>
      <c r="S1981">
        <v>9982557</v>
      </c>
      <c r="T1981" t="s">
        <v>738</v>
      </c>
    </row>
    <row r="1982" spans="1:20" x14ac:dyDescent="0.25">
      <c r="A1982" t="s">
        <v>637</v>
      </c>
      <c r="B1982" t="s">
        <v>736</v>
      </c>
      <c r="C1982" t="s">
        <v>639</v>
      </c>
      <c r="D1982" t="s">
        <v>640</v>
      </c>
      <c r="E1982" t="s">
        <v>641</v>
      </c>
      <c r="F1982">
        <v>528004120002</v>
      </c>
      <c r="G1982" t="s">
        <v>642</v>
      </c>
      <c r="H1982">
        <v>583145</v>
      </c>
      <c r="I1982" t="s">
        <v>643</v>
      </c>
      <c r="J1982">
        <v>202204</v>
      </c>
      <c r="K1982">
        <v>44677</v>
      </c>
      <c r="L1982" t="s">
        <v>727</v>
      </c>
      <c r="M1982">
        <v>22.08</v>
      </c>
      <c r="N1982">
        <v>22.08</v>
      </c>
      <c r="O1982" t="s">
        <v>645</v>
      </c>
      <c r="P1982" s="428">
        <v>19.826000000000001</v>
      </c>
      <c r="Q1982">
        <v>12704618</v>
      </c>
      <c r="R1982" t="s">
        <v>646</v>
      </c>
      <c r="S1982">
        <v>9982557</v>
      </c>
      <c r="T1982" t="s">
        <v>737</v>
      </c>
    </row>
    <row r="1983" spans="1:20" x14ac:dyDescent="0.25">
      <c r="A1983" t="s">
        <v>637</v>
      </c>
      <c r="B1983" t="s">
        <v>736</v>
      </c>
      <c r="C1983" t="s">
        <v>639</v>
      </c>
      <c r="D1983" t="s">
        <v>640</v>
      </c>
      <c r="E1983" t="s">
        <v>648</v>
      </c>
      <c r="F1983">
        <v>528004120002</v>
      </c>
      <c r="G1983" t="s">
        <v>642</v>
      </c>
      <c r="H1983">
        <v>583144</v>
      </c>
      <c r="I1983" t="s">
        <v>40</v>
      </c>
      <c r="J1983">
        <v>202204</v>
      </c>
      <c r="K1983">
        <v>44677</v>
      </c>
      <c r="L1983" t="s">
        <v>727</v>
      </c>
      <c r="M1983">
        <v>25</v>
      </c>
      <c r="N1983">
        <v>25</v>
      </c>
      <c r="O1983" t="s">
        <v>645</v>
      </c>
      <c r="P1983" s="428">
        <v>22.448</v>
      </c>
      <c r="Q1983">
        <v>12704618</v>
      </c>
      <c r="R1983" t="s">
        <v>646</v>
      </c>
      <c r="S1983">
        <v>9985201</v>
      </c>
      <c r="T1983" t="s">
        <v>741</v>
      </c>
    </row>
    <row r="1984" spans="1:20" x14ac:dyDescent="0.25">
      <c r="A1984" t="s">
        <v>637</v>
      </c>
      <c r="B1984" t="s">
        <v>2015</v>
      </c>
      <c r="C1984" t="s">
        <v>639</v>
      </c>
      <c r="D1984" t="s">
        <v>695</v>
      </c>
      <c r="E1984" t="s">
        <v>652</v>
      </c>
      <c r="F1984">
        <v>528004120010</v>
      </c>
      <c r="G1984" t="s">
        <v>653</v>
      </c>
      <c r="H1984">
        <v>583590</v>
      </c>
      <c r="I1984" t="s">
        <v>170</v>
      </c>
      <c r="J1984">
        <v>202204</v>
      </c>
      <c r="K1984">
        <v>44677</v>
      </c>
      <c r="L1984" t="s">
        <v>644</v>
      </c>
      <c r="M1984">
        <v>4502.29</v>
      </c>
      <c r="N1984">
        <v>7.64</v>
      </c>
      <c r="O1984" t="s">
        <v>645</v>
      </c>
      <c r="P1984" s="428">
        <v>6.86</v>
      </c>
      <c r="Q1984">
        <v>12708239</v>
      </c>
      <c r="R1984" t="s">
        <v>654</v>
      </c>
      <c r="S1984" t="s">
        <v>951</v>
      </c>
      <c r="T1984" t="s">
        <v>2018</v>
      </c>
    </row>
    <row r="1985" spans="1:20" x14ac:dyDescent="0.25">
      <c r="A1985" t="s">
        <v>637</v>
      </c>
      <c r="B1985" t="s">
        <v>2015</v>
      </c>
      <c r="C1985" t="s">
        <v>639</v>
      </c>
      <c r="D1985" t="s">
        <v>695</v>
      </c>
      <c r="E1985" t="s">
        <v>652</v>
      </c>
      <c r="F1985">
        <v>528004120010</v>
      </c>
      <c r="G1985" t="s">
        <v>653</v>
      </c>
      <c r="H1985">
        <v>583590</v>
      </c>
      <c r="I1985" t="s">
        <v>170</v>
      </c>
      <c r="J1985">
        <v>202204</v>
      </c>
      <c r="K1985">
        <v>44677</v>
      </c>
      <c r="L1985" t="s">
        <v>644</v>
      </c>
      <c r="M1985">
        <v>8441.7900000000009</v>
      </c>
      <c r="N1985">
        <v>14.33</v>
      </c>
      <c r="O1985" t="s">
        <v>645</v>
      </c>
      <c r="P1985" s="428">
        <v>12.867000000000001</v>
      </c>
      <c r="Q1985">
        <v>12708239</v>
      </c>
      <c r="R1985" t="s">
        <v>654</v>
      </c>
      <c r="S1985" t="s">
        <v>951</v>
      </c>
      <c r="T1985" t="s">
        <v>2017</v>
      </c>
    </row>
    <row r="1986" spans="1:20" x14ac:dyDescent="0.25">
      <c r="A1986" t="s">
        <v>637</v>
      </c>
      <c r="B1986" t="s">
        <v>2015</v>
      </c>
      <c r="C1986" t="s">
        <v>639</v>
      </c>
      <c r="D1986" t="s">
        <v>695</v>
      </c>
      <c r="E1986" t="s">
        <v>652</v>
      </c>
      <c r="F1986">
        <v>528004120010</v>
      </c>
      <c r="G1986" t="s">
        <v>653</v>
      </c>
      <c r="H1986">
        <v>583590</v>
      </c>
      <c r="I1986" t="s">
        <v>170</v>
      </c>
      <c r="J1986">
        <v>202204</v>
      </c>
      <c r="K1986">
        <v>44677</v>
      </c>
      <c r="L1986" t="s">
        <v>644</v>
      </c>
      <c r="M1986">
        <v>50650.76</v>
      </c>
      <c r="N1986">
        <v>85.99</v>
      </c>
      <c r="O1986" t="s">
        <v>645</v>
      </c>
      <c r="P1986" s="428">
        <v>77.212999999999994</v>
      </c>
      <c r="Q1986">
        <v>12708239</v>
      </c>
      <c r="R1986" t="s">
        <v>654</v>
      </c>
      <c r="S1986" t="s">
        <v>951</v>
      </c>
      <c r="T1986" t="s">
        <v>2016</v>
      </c>
    </row>
    <row r="1987" spans="1:20" x14ac:dyDescent="0.25">
      <c r="A1987" t="s">
        <v>637</v>
      </c>
      <c r="B1987" t="s">
        <v>967</v>
      </c>
      <c r="C1987" t="s">
        <v>639</v>
      </c>
      <c r="D1987" t="s">
        <v>695</v>
      </c>
      <c r="E1987" t="s">
        <v>652</v>
      </c>
      <c r="F1987">
        <v>528004120010</v>
      </c>
      <c r="G1987" t="s">
        <v>653</v>
      </c>
      <c r="H1987">
        <v>583590</v>
      </c>
      <c r="I1987" t="s">
        <v>170</v>
      </c>
      <c r="J1987">
        <v>202204</v>
      </c>
      <c r="K1987">
        <v>44677</v>
      </c>
      <c r="L1987" t="s">
        <v>644</v>
      </c>
      <c r="M1987">
        <v>6753.44</v>
      </c>
      <c r="N1987">
        <v>11.47</v>
      </c>
      <c r="O1987" t="s">
        <v>645</v>
      </c>
      <c r="P1987" s="428">
        <v>10.298999999999999</v>
      </c>
      <c r="Q1987">
        <v>12708239</v>
      </c>
      <c r="R1987" t="s">
        <v>654</v>
      </c>
      <c r="S1987" t="s">
        <v>951</v>
      </c>
      <c r="T1987" t="s">
        <v>2014</v>
      </c>
    </row>
    <row r="1988" spans="1:20" x14ac:dyDescent="0.25">
      <c r="A1988" t="s">
        <v>637</v>
      </c>
      <c r="B1988" t="s">
        <v>861</v>
      </c>
      <c r="C1988" t="s">
        <v>639</v>
      </c>
      <c r="D1988" t="s">
        <v>651</v>
      </c>
      <c r="E1988" t="s">
        <v>704</v>
      </c>
      <c r="F1988">
        <v>528004120001</v>
      </c>
      <c r="G1988" t="s">
        <v>705</v>
      </c>
      <c r="H1988">
        <v>583128</v>
      </c>
      <c r="I1988" t="s">
        <v>20</v>
      </c>
      <c r="J1988">
        <v>202204</v>
      </c>
      <c r="K1988">
        <v>44679</v>
      </c>
      <c r="L1988" t="s">
        <v>644</v>
      </c>
      <c r="M1988">
        <v>-17633</v>
      </c>
      <c r="N1988">
        <v>-29.94</v>
      </c>
      <c r="O1988" t="s">
        <v>645</v>
      </c>
      <c r="P1988" s="428">
        <v>-26.884</v>
      </c>
      <c r="Q1988">
        <v>30494934</v>
      </c>
      <c r="R1988" t="s">
        <v>646</v>
      </c>
      <c r="S1988">
        <v>2022429</v>
      </c>
      <c r="T1988" t="s">
        <v>862</v>
      </c>
    </row>
    <row r="1989" spans="1:20" x14ac:dyDescent="0.25">
      <c r="A1989" t="s">
        <v>637</v>
      </c>
      <c r="B1989" t="s">
        <v>861</v>
      </c>
      <c r="C1989" t="s">
        <v>639</v>
      </c>
      <c r="D1989" t="s">
        <v>640</v>
      </c>
      <c r="E1989" t="s">
        <v>673</v>
      </c>
      <c r="F1989">
        <v>528004120002</v>
      </c>
      <c r="G1989" t="s">
        <v>642</v>
      </c>
      <c r="H1989">
        <v>583148</v>
      </c>
      <c r="I1989" t="s">
        <v>699</v>
      </c>
      <c r="J1989">
        <v>202204</v>
      </c>
      <c r="K1989">
        <v>44679</v>
      </c>
      <c r="L1989" t="s">
        <v>644</v>
      </c>
      <c r="M1989">
        <v>15540.74</v>
      </c>
      <c r="N1989">
        <v>26.38</v>
      </c>
      <c r="O1989" t="s">
        <v>645</v>
      </c>
      <c r="P1989" s="428">
        <v>23.687000000000001</v>
      </c>
      <c r="Q1989">
        <v>12704618</v>
      </c>
      <c r="R1989" t="s">
        <v>646</v>
      </c>
      <c r="S1989">
        <v>2029740</v>
      </c>
      <c r="T1989" t="s">
        <v>2019</v>
      </c>
    </row>
    <row r="1990" spans="1:20" x14ac:dyDescent="0.25">
      <c r="A1990" t="s">
        <v>637</v>
      </c>
      <c r="B1990" t="s">
        <v>861</v>
      </c>
      <c r="C1990" t="s">
        <v>639</v>
      </c>
      <c r="D1990" t="s">
        <v>640</v>
      </c>
      <c r="E1990" t="s">
        <v>686</v>
      </c>
      <c r="F1990">
        <v>528004120002</v>
      </c>
      <c r="G1990" t="s">
        <v>642</v>
      </c>
      <c r="H1990">
        <v>583150</v>
      </c>
      <c r="I1990" t="s">
        <v>687</v>
      </c>
      <c r="J1990">
        <v>202204</v>
      </c>
      <c r="K1990">
        <v>44679</v>
      </c>
      <c r="L1990" t="s">
        <v>644</v>
      </c>
      <c r="M1990">
        <v>6503.13</v>
      </c>
      <c r="N1990">
        <v>11.04</v>
      </c>
      <c r="O1990" t="s">
        <v>645</v>
      </c>
      <c r="P1990" s="428">
        <v>9.9130000000000003</v>
      </c>
      <c r="Q1990">
        <v>12704618</v>
      </c>
      <c r="R1990" t="s">
        <v>646</v>
      </c>
      <c r="S1990">
        <v>2011105</v>
      </c>
      <c r="T1990" t="s">
        <v>919</v>
      </c>
    </row>
    <row r="1991" spans="1:20" x14ac:dyDescent="0.25">
      <c r="A1991" t="s">
        <v>637</v>
      </c>
      <c r="B1991" t="s">
        <v>861</v>
      </c>
      <c r="C1991" t="s">
        <v>639</v>
      </c>
      <c r="D1991" t="s">
        <v>718</v>
      </c>
      <c r="E1991" t="s">
        <v>704</v>
      </c>
      <c r="F1991">
        <v>528004120001</v>
      </c>
      <c r="G1991" t="s">
        <v>705</v>
      </c>
      <c r="H1991">
        <v>583128</v>
      </c>
      <c r="I1991" t="s">
        <v>20</v>
      </c>
      <c r="J1991">
        <v>202204</v>
      </c>
      <c r="K1991">
        <v>44679</v>
      </c>
      <c r="L1991" t="s">
        <v>644</v>
      </c>
      <c r="M1991">
        <v>-3567</v>
      </c>
      <c r="N1991">
        <v>-6.06</v>
      </c>
      <c r="O1991" t="s">
        <v>645</v>
      </c>
      <c r="P1991" s="428">
        <v>-5.4409999999999998</v>
      </c>
      <c r="Q1991">
        <v>12704618</v>
      </c>
      <c r="R1991" t="s">
        <v>646</v>
      </c>
      <c r="S1991">
        <v>2031020</v>
      </c>
      <c r="T1991" t="s">
        <v>905</v>
      </c>
    </row>
    <row r="1992" spans="1:20" x14ac:dyDescent="0.25">
      <c r="A1992" t="s">
        <v>637</v>
      </c>
      <c r="B1992" t="s">
        <v>861</v>
      </c>
      <c r="C1992" t="s">
        <v>639</v>
      </c>
      <c r="D1992" t="s">
        <v>640</v>
      </c>
      <c r="E1992" t="s">
        <v>673</v>
      </c>
      <c r="F1992">
        <v>528004120002</v>
      </c>
      <c r="G1992" t="s">
        <v>642</v>
      </c>
      <c r="H1992">
        <v>583148</v>
      </c>
      <c r="I1992" t="s">
        <v>699</v>
      </c>
      <c r="J1992">
        <v>202204</v>
      </c>
      <c r="K1992">
        <v>44679</v>
      </c>
      <c r="L1992" t="s">
        <v>644</v>
      </c>
      <c r="M1992">
        <v>1649.94</v>
      </c>
      <c r="N1992">
        <v>2.8</v>
      </c>
      <c r="O1992" t="s">
        <v>645</v>
      </c>
      <c r="P1992" s="428">
        <v>2.5139999999999998</v>
      </c>
      <c r="Q1992">
        <v>12704618</v>
      </c>
      <c r="R1992" t="s">
        <v>646</v>
      </c>
      <c r="S1992">
        <v>2013058</v>
      </c>
      <c r="T1992" t="s">
        <v>1131</v>
      </c>
    </row>
    <row r="1993" spans="1:20" x14ac:dyDescent="0.25">
      <c r="A1993" t="s">
        <v>637</v>
      </c>
      <c r="B1993" t="s">
        <v>861</v>
      </c>
      <c r="C1993" t="s">
        <v>639</v>
      </c>
      <c r="D1993" t="s">
        <v>695</v>
      </c>
      <c r="E1993" t="s">
        <v>704</v>
      </c>
      <c r="F1993">
        <v>528004120001</v>
      </c>
      <c r="G1993" t="s">
        <v>705</v>
      </c>
      <c r="H1993">
        <v>583128</v>
      </c>
      <c r="I1993" t="s">
        <v>20</v>
      </c>
      <c r="J1993">
        <v>202204</v>
      </c>
      <c r="K1993">
        <v>44679</v>
      </c>
      <c r="L1993" t="s">
        <v>644</v>
      </c>
      <c r="M1993">
        <v>-30996</v>
      </c>
      <c r="N1993">
        <v>-52.62</v>
      </c>
      <c r="O1993" t="s">
        <v>645</v>
      </c>
      <c r="P1993" s="428">
        <v>-47.249000000000002</v>
      </c>
      <c r="Q1993">
        <v>12704618</v>
      </c>
      <c r="R1993" t="s">
        <v>646</v>
      </c>
      <c r="S1993">
        <v>2012170</v>
      </c>
      <c r="T1993" t="s">
        <v>900</v>
      </c>
    </row>
    <row r="1994" spans="1:20" x14ac:dyDescent="0.25">
      <c r="A1994" t="s">
        <v>637</v>
      </c>
      <c r="B1994" t="s">
        <v>861</v>
      </c>
      <c r="C1994" t="s">
        <v>639</v>
      </c>
      <c r="D1994" t="s">
        <v>640</v>
      </c>
      <c r="E1994" t="s">
        <v>701</v>
      </c>
      <c r="F1994">
        <v>528004120002</v>
      </c>
      <c r="G1994" t="s">
        <v>642</v>
      </c>
      <c r="H1994">
        <v>583154</v>
      </c>
      <c r="I1994" t="s">
        <v>44</v>
      </c>
      <c r="J1994">
        <v>202204</v>
      </c>
      <c r="K1994">
        <v>44679</v>
      </c>
      <c r="L1994" t="s">
        <v>644</v>
      </c>
      <c r="M1994">
        <v>4167.75</v>
      </c>
      <c r="N1994">
        <v>7.08</v>
      </c>
      <c r="O1994" t="s">
        <v>645</v>
      </c>
      <c r="P1994" s="428">
        <v>6.3570000000000002</v>
      </c>
      <c r="Q1994">
        <v>12704618</v>
      </c>
      <c r="R1994" t="s">
        <v>646</v>
      </c>
      <c r="S1994">
        <v>2020577</v>
      </c>
      <c r="T1994" t="s">
        <v>926</v>
      </c>
    </row>
    <row r="1995" spans="1:20" x14ac:dyDescent="0.25">
      <c r="A1995" t="s">
        <v>637</v>
      </c>
      <c r="B1995" t="s">
        <v>861</v>
      </c>
      <c r="C1995" t="s">
        <v>639</v>
      </c>
      <c r="D1995" t="s">
        <v>640</v>
      </c>
      <c r="E1995" t="s">
        <v>689</v>
      </c>
      <c r="F1995">
        <v>528004120002</v>
      </c>
      <c r="G1995" t="s">
        <v>642</v>
      </c>
      <c r="H1995">
        <v>583156</v>
      </c>
      <c r="I1995" t="s">
        <v>690</v>
      </c>
      <c r="J1995">
        <v>202204</v>
      </c>
      <c r="K1995">
        <v>44679</v>
      </c>
      <c r="L1995" t="s">
        <v>644</v>
      </c>
      <c r="M1995">
        <v>-17077.25</v>
      </c>
      <c r="N1995">
        <v>-28.99</v>
      </c>
      <c r="O1995" t="s">
        <v>645</v>
      </c>
      <c r="P1995" s="428">
        <v>-26.030999999999999</v>
      </c>
      <c r="Q1995">
        <v>12704618</v>
      </c>
      <c r="R1995" t="s">
        <v>646</v>
      </c>
      <c r="S1995">
        <v>2013061</v>
      </c>
      <c r="T1995" t="s">
        <v>911</v>
      </c>
    </row>
    <row r="1996" spans="1:20" x14ac:dyDescent="0.25">
      <c r="A1996" t="s">
        <v>637</v>
      </c>
      <c r="B1996" t="s">
        <v>861</v>
      </c>
      <c r="C1996" t="s">
        <v>639</v>
      </c>
      <c r="D1996" t="s">
        <v>640</v>
      </c>
      <c r="E1996" t="s">
        <v>673</v>
      </c>
      <c r="F1996">
        <v>528004120002</v>
      </c>
      <c r="G1996" t="s">
        <v>642</v>
      </c>
      <c r="H1996">
        <v>583148</v>
      </c>
      <c r="I1996" t="s">
        <v>699</v>
      </c>
      <c r="J1996">
        <v>202204</v>
      </c>
      <c r="K1996">
        <v>44679</v>
      </c>
      <c r="L1996" t="s">
        <v>644</v>
      </c>
      <c r="M1996">
        <v>4371.1400000000003</v>
      </c>
      <c r="N1996">
        <v>7.42</v>
      </c>
      <c r="O1996" t="s">
        <v>645</v>
      </c>
      <c r="P1996" s="428">
        <v>6.6630000000000003</v>
      </c>
      <c r="Q1996">
        <v>12704618</v>
      </c>
      <c r="R1996" t="s">
        <v>646</v>
      </c>
      <c r="S1996">
        <v>2012905</v>
      </c>
      <c r="T1996" t="s">
        <v>1617</v>
      </c>
    </row>
    <row r="1997" spans="1:20" x14ac:dyDescent="0.25">
      <c r="A1997" t="s">
        <v>637</v>
      </c>
      <c r="B1997" t="s">
        <v>861</v>
      </c>
      <c r="C1997" t="s">
        <v>639</v>
      </c>
      <c r="D1997" t="s">
        <v>640</v>
      </c>
      <c r="E1997" t="s">
        <v>678</v>
      </c>
      <c r="F1997">
        <v>528004120002</v>
      </c>
      <c r="G1997" t="s">
        <v>642</v>
      </c>
      <c r="H1997">
        <v>856782</v>
      </c>
      <c r="I1997" t="s">
        <v>477</v>
      </c>
      <c r="J1997">
        <v>202204</v>
      </c>
      <c r="K1997">
        <v>44679</v>
      </c>
      <c r="L1997" t="s">
        <v>644</v>
      </c>
      <c r="M1997">
        <v>2359.5700000000002</v>
      </c>
      <c r="N1997">
        <v>4.01</v>
      </c>
      <c r="O1997" t="s">
        <v>645</v>
      </c>
      <c r="P1997" s="428">
        <v>3.601</v>
      </c>
      <c r="Q1997">
        <v>12704618</v>
      </c>
      <c r="R1997" t="s">
        <v>646</v>
      </c>
      <c r="S1997">
        <v>2017279</v>
      </c>
      <c r="T1997" t="s">
        <v>916</v>
      </c>
    </row>
    <row r="1998" spans="1:20" x14ac:dyDescent="0.25">
      <c r="A1998" t="s">
        <v>637</v>
      </c>
      <c r="B1998" t="s">
        <v>861</v>
      </c>
      <c r="C1998" t="s">
        <v>639</v>
      </c>
      <c r="D1998" t="s">
        <v>651</v>
      </c>
      <c r="E1998" t="s">
        <v>704</v>
      </c>
      <c r="F1998">
        <v>528004120001</v>
      </c>
      <c r="G1998" t="s">
        <v>705</v>
      </c>
      <c r="H1998">
        <v>583127</v>
      </c>
      <c r="I1998" t="s">
        <v>17</v>
      </c>
      <c r="J1998">
        <v>202204</v>
      </c>
      <c r="K1998">
        <v>44679</v>
      </c>
      <c r="L1998" t="s">
        <v>644</v>
      </c>
      <c r="M1998">
        <v>-8959</v>
      </c>
      <c r="N1998">
        <v>-15.21</v>
      </c>
      <c r="O1998" t="s">
        <v>645</v>
      </c>
      <c r="P1998" s="428">
        <v>-13.657999999999999</v>
      </c>
      <c r="Q1998">
        <v>12704618</v>
      </c>
      <c r="R1998" t="s">
        <v>646</v>
      </c>
      <c r="S1998">
        <v>2019466</v>
      </c>
      <c r="T1998" t="s">
        <v>891</v>
      </c>
    </row>
    <row r="1999" spans="1:20" x14ac:dyDescent="0.25">
      <c r="A1999" t="s">
        <v>637</v>
      </c>
      <c r="B1999" t="s">
        <v>861</v>
      </c>
      <c r="C1999" t="s">
        <v>639</v>
      </c>
      <c r="D1999" t="s">
        <v>663</v>
      </c>
      <c r="E1999" t="s">
        <v>667</v>
      </c>
      <c r="F1999">
        <v>528004120002</v>
      </c>
      <c r="G1999" t="s">
        <v>642</v>
      </c>
      <c r="H1999">
        <v>583136</v>
      </c>
      <c r="I1999" t="s">
        <v>32</v>
      </c>
      <c r="J1999">
        <v>202204</v>
      </c>
      <c r="K1999">
        <v>44679</v>
      </c>
      <c r="L1999" t="s">
        <v>644</v>
      </c>
      <c r="M1999">
        <v>-11171</v>
      </c>
      <c r="N1999">
        <v>-18.97</v>
      </c>
      <c r="O1999" t="s">
        <v>645</v>
      </c>
      <c r="P1999" s="428">
        <v>-17.033999999999999</v>
      </c>
      <c r="Q1999">
        <v>12704618</v>
      </c>
      <c r="R1999" t="s">
        <v>646</v>
      </c>
      <c r="S1999">
        <v>2023197</v>
      </c>
      <c r="T1999" t="s">
        <v>892</v>
      </c>
    </row>
    <row r="2000" spans="1:20" x14ac:dyDescent="0.25">
      <c r="A2000" t="s">
        <v>637</v>
      </c>
      <c r="B2000" t="s">
        <v>861</v>
      </c>
      <c r="C2000" t="s">
        <v>639</v>
      </c>
      <c r="D2000" t="s">
        <v>651</v>
      </c>
      <c r="E2000" t="s">
        <v>641</v>
      </c>
      <c r="F2000">
        <v>528004120002</v>
      </c>
      <c r="G2000" t="s">
        <v>642</v>
      </c>
      <c r="H2000">
        <v>583136</v>
      </c>
      <c r="I2000" t="s">
        <v>32</v>
      </c>
      <c r="J2000">
        <v>202204</v>
      </c>
      <c r="K2000">
        <v>44679</v>
      </c>
      <c r="L2000" t="s">
        <v>644</v>
      </c>
      <c r="M2000">
        <v>970</v>
      </c>
      <c r="N2000">
        <v>1.65</v>
      </c>
      <c r="O2000" t="s">
        <v>645</v>
      </c>
      <c r="P2000" s="428">
        <v>1.482</v>
      </c>
      <c r="Q2000">
        <v>12704618</v>
      </c>
      <c r="R2000" t="s">
        <v>646</v>
      </c>
      <c r="S2000">
        <v>2035753</v>
      </c>
      <c r="T2000" t="s">
        <v>885</v>
      </c>
    </row>
    <row r="2001" spans="1:20" x14ac:dyDescent="0.25">
      <c r="A2001" t="s">
        <v>637</v>
      </c>
      <c r="B2001" t="s">
        <v>861</v>
      </c>
      <c r="C2001" t="s">
        <v>639</v>
      </c>
      <c r="D2001" t="s">
        <v>651</v>
      </c>
      <c r="E2001" t="s">
        <v>667</v>
      </c>
      <c r="F2001">
        <v>528004120002</v>
      </c>
      <c r="G2001" t="s">
        <v>642</v>
      </c>
      <c r="H2001">
        <v>583149</v>
      </c>
      <c r="I2001" t="s">
        <v>680</v>
      </c>
      <c r="J2001">
        <v>202204</v>
      </c>
      <c r="K2001">
        <v>44679</v>
      </c>
      <c r="L2001" t="s">
        <v>644</v>
      </c>
      <c r="M2001">
        <v>1208.6400000000001</v>
      </c>
      <c r="N2001">
        <v>2.0499999999999998</v>
      </c>
      <c r="O2001" t="s">
        <v>645</v>
      </c>
      <c r="P2001" s="428">
        <v>1.841</v>
      </c>
      <c r="Q2001">
        <v>12704618</v>
      </c>
      <c r="R2001" t="s">
        <v>646</v>
      </c>
      <c r="S2001">
        <v>2036440</v>
      </c>
      <c r="T2001" t="s">
        <v>1113</v>
      </c>
    </row>
    <row r="2002" spans="1:20" x14ac:dyDescent="0.25">
      <c r="A2002" t="s">
        <v>637</v>
      </c>
      <c r="B2002" t="s">
        <v>861</v>
      </c>
      <c r="C2002" t="s">
        <v>639</v>
      </c>
      <c r="D2002" t="s">
        <v>695</v>
      </c>
      <c r="E2002" t="s">
        <v>673</v>
      </c>
      <c r="F2002">
        <v>528004120002</v>
      </c>
      <c r="G2002" t="s">
        <v>642</v>
      </c>
      <c r="H2002">
        <v>583133</v>
      </c>
      <c r="I2002" t="s">
        <v>29</v>
      </c>
      <c r="J2002">
        <v>202204</v>
      </c>
      <c r="K2002">
        <v>44679</v>
      </c>
      <c r="L2002" t="s">
        <v>644</v>
      </c>
      <c r="M2002">
        <v>-7455.29</v>
      </c>
      <c r="N2002">
        <v>-12.66</v>
      </c>
      <c r="O2002" t="s">
        <v>645</v>
      </c>
      <c r="P2002" s="428">
        <v>-11.368</v>
      </c>
      <c r="Q2002">
        <v>12704618</v>
      </c>
      <c r="R2002" t="s">
        <v>646</v>
      </c>
      <c r="S2002">
        <v>2024413</v>
      </c>
      <c r="T2002" t="s">
        <v>918</v>
      </c>
    </row>
    <row r="2003" spans="1:20" x14ac:dyDescent="0.25">
      <c r="A2003" t="s">
        <v>637</v>
      </c>
      <c r="B2003" t="s">
        <v>861</v>
      </c>
      <c r="C2003" t="s">
        <v>639</v>
      </c>
      <c r="D2003" t="s">
        <v>663</v>
      </c>
      <c r="E2003" t="s">
        <v>673</v>
      </c>
      <c r="F2003">
        <v>528004120002</v>
      </c>
      <c r="G2003" t="s">
        <v>642</v>
      </c>
      <c r="H2003">
        <v>583134</v>
      </c>
      <c r="I2003" t="s">
        <v>30</v>
      </c>
      <c r="J2003">
        <v>202204</v>
      </c>
      <c r="K2003">
        <v>44679</v>
      </c>
      <c r="L2003" t="s">
        <v>644</v>
      </c>
      <c r="M2003">
        <v>-4006</v>
      </c>
      <c r="N2003">
        <v>-6.8</v>
      </c>
      <c r="O2003" t="s">
        <v>645</v>
      </c>
      <c r="P2003" s="428">
        <v>-6.1059999999999999</v>
      </c>
      <c r="Q2003">
        <v>12704618</v>
      </c>
      <c r="R2003" t="s">
        <v>646</v>
      </c>
      <c r="S2003">
        <v>2030902</v>
      </c>
      <c r="T2003" t="s">
        <v>887</v>
      </c>
    </row>
    <row r="2004" spans="1:20" x14ac:dyDescent="0.25">
      <c r="A2004" t="s">
        <v>637</v>
      </c>
      <c r="B2004" t="s">
        <v>861</v>
      </c>
      <c r="C2004" t="s">
        <v>639</v>
      </c>
      <c r="D2004" t="s">
        <v>651</v>
      </c>
      <c r="E2004" t="s">
        <v>673</v>
      </c>
      <c r="F2004">
        <v>528004120002</v>
      </c>
      <c r="G2004" t="s">
        <v>642</v>
      </c>
      <c r="H2004">
        <v>583148</v>
      </c>
      <c r="I2004" t="s">
        <v>699</v>
      </c>
      <c r="J2004">
        <v>202204</v>
      </c>
      <c r="K2004">
        <v>44679</v>
      </c>
      <c r="L2004" t="s">
        <v>644</v>
      </c>
      <c r="M2004">
        <v>-131.43</v>
      </c>
      <c r="N2004">
        <v>-0.22</v>
      </c>
      <c r="O2004" t="s">
        <v>645</v>
      </c>
      <c r="P2004" s="428">
        <v>-0.19800000000000001</v>
      </c>
      <c r="Q2004">
        <v>12704618</v>
      </c>
      <c r="R2004" t="s">
        <v>646</v>
      </c>
      <c r="S2004">
        <v>2027008</v>
      </c>
      <c r="T2004" t="s">
        <v>895</v>
      </c>
    </row>
    <row r="2005" spans="1:20" x14ac:dyDescent="0.25">
      <c r="A2005" t="s">
        <v>637</v>
      </c>
      <c r="B2005" t="s">
        <v>861</v>
      </c>
      <c r="C2005" t="s">
        <v>639</v>
      </c>
      <c r="D2005" t="s">
        <v>663</v>
      </c>
      <c r="E2005" t="s">
        <v>704</v>
      </c>
      <c r="F2005">
        <v>528004120002</v>
      </c>
      <c r="G2005" t="s">
        <v>642</v>
      </c>
      <c r="H2005">
        <v>583137</v>
      </c>
      <c r="I2005" t="s">
        <v>33</v>
      </c>
      <c r="J2005">
        <v>202204</v>
      </c>
      <c r="K2005">
        <v>44679</v>
      </c>
      <c r="L2005" t="s">
        <v>644</v>
      </c>
      <c r="M2005">
        <v>9044</v>
      </c>
      <c r="N2005">
        <v>15.35</v>
      </c>
      <c r="O2005" t="s">
        <v>645</v>
      </c>
      <c r="P2005" s="428">
        <v>13.782999999999999</v>
      </c>
      <c r="Q2005">
        <v>12704618</v>
      </c>
      <c r="R2005" t="s">
        <v>646</v>
      </c>
      <c r="S2005">
        <v>2038727</v>
      </c>
      <c r="T2005" t="s">
        <v>898</v>
      </c>
    </row>
    <row r="2006" spans="1:20" x14ac:dyDescent="0.25">
      <c r="A2006" t="s">
        <v>637</v>
      </c>
      <c r="B2006" t="s">
        <v>861</v>
      </c>
      <c r="C2006" t="s">
        <v>639</v>
      </c>
      <c r="D2006" t="s">
        <v>651</v>
      </c>
      <c r="E2006" t="s">
        <v>641</v>
      </c>
      <c r="F2006">
        <v>528004120002</v>
      </c>
      <c r="G2006" t="s">
        <v>642</v>
      </c>
      <c r="H2006">
        <v>583138</v>
      </c>
      <c r="I2006" t="s">
        <v>34</v>
      </c>
      <c r="J2006">
        <v>202204</v>
      </c>
      <c r="K2006">
        <v>44679</v>
      </c>
      <c r="L2006" t="s">
        <v>644</v>
      </c>
      <c r="M2006">
        <v>-9737</v>
      </c>
      <c r="N2006">
        <v>-16.53</v>
      </c>
      <c r="O2006" t="s">
        <v>645</v>
      </c>
      <c r="P2006" s="428">
        <v>-14.843</v>
      </c>
      <c r="Q2006">
        <v>12704618</v>
      </c>
      <c r="R2006" t="s">
        <v>646</v>
      </c>
      <c r="S2006">
        <v>2024193</v>
      </c>
      <c r="T2006" t="s">
        <v>899</v>
      </c>
    </row>
    <row r="2007" spans="1:20" x14ac:dyDescent="0.25">
      <c r="A2007" t="s">
        <v>637</v>
      </c>
      <c r="B2007" t="s">
        <v>861</v>
      </c>
      <c r="C2007" t="s">
        <v>639</v>
      </c>
      <c r="D2007" t="s">
        <v>651</v>
      </c>
      <c r="E2007" t="s">
        <v>641</v>
      </c>
      <c r="F2007">
        <v>528004120002</v>
      </c>
      <c r="G2007" t="s">
        <v>642</v>
      </c>
      <c r="H2007">
        <v>583135</v>
      </c>
      <c r="I2007" t="s">
        <v>31</v>
      </c>
      <c r="J2007">
        <v>202204</v>
      </c>
      <c r="K2007">
        <v>44679</v>
      </c>
      <c r="L2007" t="s">
        <v>644</v>
      </c>
      <c r="M2007">
        <v>-10805</v>
      </c>
      <c r="N2007">
        <v>-18.34</v>
      </c>
      <c r="O2007" t="s">
        <v>645</v>
      </c>
      <c r="P2007" s="428">
        <v>-16.468</v>
      </c>
      <c r="Q2007">
        <v>12704618</v>
      </c>
      <c r="R2007" t="s">
        <v>646</v>
      </c>
      <c r="S2007">
        <v>2023596</v>
      </c>
      <c r="T2007" t="s">
        <v>896</v>
      </c>
    </row>
    <row r="2008" spans="1:20" x14ac:dyDescent="0.25">
      <c r="A2008" t="s">
        <v>637</v>
      </c>
      <c r="B2008" t="s">
        <v>861</v>
      </c>
      <c r="C2008" t="s">
        <v>639</v>
      </c>
      <c r="D2008" t="s">
        <v>651</v>
      </c>
      <c r="E2008" t="s">
        <v>641</v>
      </c>
      <c r="F2008">
        <v>528004120001</v>
      </c>
      <c r="G2008" t="s">
        <v>705</v>
      </c>
      <c r="H2008">
        <v>583129</v>
      </c>
      <c r="I2008" t="s">
        <v>21</v>
      </c>
      <c r="J2008">
        <v>202204</v>
      </c>
      <c r="K2008">
        <v>44679</v>
      </c>
      <c r="L2008" t="s">
        <v>644</v>
      </c>
      <c r="M2008">
        <v>1821</v>
      </c>
      <c r="N2008">
        <v>3.09</v>
      </c>
      <c r="O2008" t="s">
        <v>645</v>
      </c>
      <c r="P2008" s="428">
        <v>2.7749999999999999</v>
      </c>
      <c r="Q2008">
        <v>12704618</v>
      </c>
      <c r="R2008" t="s">
        <v>646</v>
      </c>
      <c r="S2008">
        <v>2034399</v>
      </c>
      <c r="T2008" t="s">
        <v>893</v>
      </c>
    </row>
    <row r="2009" spans="1:20" x14ac:dyDescent="0.25">
      <c r="A2009" t="s">
        <v>637</v>
      </c>
      <c r="B2009" t="s">
        <v>861</v>
      </c>
      <c r="C2009" t="s">
        <v>639</v>
      </c>
      <c r="D2009" t="s">
        <v>651</v>
      </c>
      <c r="E2009" t="s">
        <v>673</v>
      </c>
      <c r="F2009">
        <v>528004120002</v>
      </c>
      <c r="G2009" t="s">
        <v>642</v>
      </c>
      <c r="H2009">
        <v>583148</v>
      </c>
      <c r="I2009" t="s">
        <v>699</v>
      </c>
      <c r="J2009">
        <v>202204</v>
      </c>
      <c r="K2009">
        <v>44679</v>
      </c>
      <c r="L2009" t="s">
        <v>644</v>
      </c>
      <c r="M2009">
        <v>1629.24</v>
      </c>
      <c r="N2009">
        <v>2.77</v>
      </c>
      <c r="O2009" t="s">
        <v>645</v>
      </c>
      <c r="P2009" s="428">
        <v>2.4870000000000001</v>
      </c>
      <c r="Q2009">
        <v>12704618</v>
      </c>
      <c r="R2009" t="s">
        <v>646</v>
      </c>
      <c r="S2009">
        <v>2030994</v>
      </c>
      <c r="T2009" t="s">
        <v>894</v>
      </c>
    </row>
    <row r="2010" spans="1:20" x14ac:dyDescent="0.25">
      <c r="A2010" t="s">
        <v>637</v>
      </c>
      <c r="B2010" t="s">
        <v>861</v>
      </c>
      <c r="C2010" t="s">
        <v>639</v>
      </c>
      <c r="D2010" t="s">
        <v>651</v>
      </c>
      <c r="E2010" t="s">
        <v>704</v>
      </c>
      <c r="F2010">
        <v>528004120002</v>
      </c>
      <c r="G2010" t="s">
        <v>642</v>
      </c>
      <c r="H2010">
        <v>856779</v>
      </c>
      <c r="I2010" t="s">
        <v>28</v>
      </c>
      <c r="J2010">
        <v>202204</v>
      </c>
      <c r="K2010">
        <v>44679</v>
      </c>
      <c r="L2010" t="s">
        <v>644</v>
      </c>
      <c r="M2010">
        <v>8162</v>
      </c>
      <c r="N2010">
        <v>13.86</v>
      </c>
      <c r="O2010" t="s">
        <v>645</v>
      </c>
      <c r="P2010" s="428">
        <v>12.445</v>
      </c>
      <c r="Q2010">
        <v>12704618</v>
      </c>
      <c r="R2010" t="s">
        <v>646</v>
      </c>
      <c r="S2010">
        <v>2039252</v>
      </c>
      <c r="T2010" t="s">
        <v>886</v>
      </c>
    </row>
    <row r="2011" spans="1:20" x14ac:dyDescent="0.25">
      <c r="A2011" t="s">
        <v>637</v>
      </c>
      <c r="B2011" t="s">
        <v>861</v>
      </c>
      <c r="C2011" t="s">
        <v>639</v>
      </c>
      <c r="D2011" t="s">
        <v>663</v>
      </c>
      <c r="E2011" t="s">
        <v>673</v>
      </c>
      <c r="F2011">
        <v>528004120002</v>
      </c>
      <c r="G2011" t="s">
        <v>642</v>
      </c>
      <c r="H2011">
        <v>583133</v>
      </c>
      <c r="I2011" t="s">
        <v>29</v>
      </c>
      <c r="J2011">
        <v>202204</v>
      </c>
      <c r="K2011">
        <v>44679</v>
      </c>
      <c r="L2011" t="s">
        <v>644</v>
      </c>
      <c r="M2011">
        <v>-4517</v>
      </c>
      <c r="N2011">
        <v>-7.67</v>
      </c>
      <c r="O2011" t="s">
        <v>645</v>
      </c>
      <c r="P2011" s="428">
        <v>-6.8869999999999996</v>
      </c>
      <c r="Q2011">
        <v>12704618</v>
      </c>
      <c r="R2011" t="s">
        <v>646</v>
      </c>
      <c r="S2011">
        <v>2014872</v>
      </c>
      <c r="T2011" t="s">
        <v>897</v>
      </c>
    </row>
    <row r="2012" spans="1:20" x14ac:dyDescent="0.25">
      <c r="A2012" t="s">
        <v>637</v>
      </c>
      <c r="B2012" t="s">
        <v>861</v>
      </c>
      <c r="C2012" t="s">
        <v>639</v>
      </c>
      <c r="D2012" t="s">
        <v>651</v>
      </c>
      <c r="E2012" t="s">
        <v>641</v>
      </c>
      <c r="F2012">
        <v>528004120002</v>
      </c>
      <c r="G2012" t="s">
        <v>642</v>
      </c>
      <c r="H2012">
        <v>856778</v>
      </c>
      <c r="I2012" t="s">
        <v>27</v>
      </c>
      <c r="J2012">
        <v>202204</v>
      </c>
      <c r="K2012">
        <v>44679</v>
      </c>
      <c r="L2012" t="s">
        <v>644</v>
      </c>
      <c r="M2012">
        <v>9823</v>
      </c>
      <c r="N2012">
        <v>16.68</v>
      </c>
      <c r="O2012" t="s">
        <v>645</v>
      </c>
      <c r="P2012" s="428">
        <v>14.978</v>
      </c>
      <c r="Q2012">
        <v>12704618</v>
      </c>
      <c r="R2012" t="s">
        <v>646</v>
      </c>
      <c r="S2012">
        <v>2041743</v>
      </c>
      <c r="T2012" t="s">
        <v>889</v>
      </c>
    </row>
    <row r="2013" spans="1:20" x14ac:dyDescent="0.25">
      <c r="A2013" t="s">
        <v>637</v>
      </c>
      <c r="B2013" t="s">
        <v>672</v>
      </c>
      <c r="C2013" t="s">
        <v>639</v>
      </c>
      <c r="D2013" t="s">
        <v>663</v>
      </c>
      <c r="E2013" t="s">
        <v>652</v>
      </c>
      <c r="F2013">
        <v>528004120010</v>
      </c>
      <c r="G2013" t="s">
        <v>653</v>
      </c>
      <c r="H2013">
        <v>583611</v>
      </c>
      <c r="I2013" t="s">
        <v>208</v>
      </c>
      <c r="J2013">
        <v>202204</v>
      </c>
      <c r="K2013">
        <v>44680</v>
      </c>
      <c r="L2013" t="s">
        <v>644</v>
      </c>
      <c r="M2013">
        <v>2925</v>
      </c>
      <c r="N2013">
        <v>4.97</v>
      </c>
      <c r="O2013" t="s">
        <v>645</v>
      </c>
      <c r="P2013" s="428">
        <v>4.4630000000000001</v>
      </c>
      <c r="Q2013">
        <v>30492901</v>
      </c>
      <c r="R2013" t="s">
        <v>675</v>
      </c>
      <c r="S2013">
        <v>85410</v>
      </c>
      <c r="T2013" t="s">
        <v>2020</v>
      </c>
    </row>
    <row r="2014" spans="1:20" x14ac:dyDescent="0.25">
      <c r="A2014" t="s">
        <v>637</v>
      </c>
      <c r="B2014" t="s">
        <v>814</v>
      </c>
      <c r="C2014" t="s">
        <v>639</v>
      </c>
      <c r="D2014" t="s">
        <v>663</v>
      </c>
      <c r="E2014" t="s">
        <v>811</v>
      </c>
      <c r="F2014">
        <v>528004120028</v>
      </c>
      <c r="G2014" t="s">
        <v>2021</v>
      </c>
      <c r="H2014">
        <v>583627</v>
      </c>
      <c r="I2014" t="s">
        <v>2022</v>
      </c>
      <c r="J2014">
        <v>202204</v>
      </c>
      <c r="K2014">
        <v>44680</v>
      </c>
      <c r="L2014" t="s">
        <v>644</v>
      </c>
      <c r="M2014">
        <v>31500</v>
      </c>
      <c r="N2014">
        <v>53.48</v>
      </c>
      <c r="O2014" t="s">
        <v>645</v>
      </c>
      <c r="P2014" s="428">
        <v>48.021000000000001</v>
      </c>
      <c r="Q2014">
        <v>30492901</v>
      </c>
      <c r="T2014" t="s">
        <v>2024</v>
      </c>
    </row>
    <row r="2015" spans="1:20" x14ac:dyDescent="0.25">
      <c r="A2015" t="s">
        <v>637</v>
      </c>
      <c r="B2015" t="s">
        <v>1741</v>
      </c>
      <c r="C2015" t="s">
        <v>639</v>
      </c>
      <c r="D2015" t="s">
        <v>663</v>
      </c>
      <c r="E2015" t="s">
        <v>811</v>
      </c>
      <c r="F2015">
        <v>528004120028</v>
      </c>
      <c r="G2015" t="s">
        <v>2021</v>
      </c>
      <c r="H2015">
        <v>583627</v>
      </c>
      <c r="I2015" t="s">
        <v>2022</v>
      </c>
      <c r="J2015">
        <v>202204</v>
      </c>
      <c r="K2015">
        <v>44680</v>
      </c>
      <c r="L2015" t="s">
        <v>644</v>
      </c>
      <c r="M2015">
        <v>25000</v>
      </c>
      <c r="N2015">
        <v>42.44</v>
      </c>
      <c r="O2015" t="s">
        <v>645</v>
      </c>
      <c r="P2015" s="428">
        <v>38.107999999999997</v>
      </c>
      <c r="Q2015">
        <v>30492901</v>
      </c>
      <c r="T2015" t="s">
        <v>2025</v>
      </c>
    </row>
    <row r="2016" spans="1:20" x14ac:dyDescent="0.25">
      <c r="A2016" t="s">
        <v>637</v>
      </c>
      <c r="B2016" t="s">
        <v>821</v>
      </c>
      <c r="C2016" t="s">
        <v>639</v>
      </c>
      <c r="D2016" t="s">
        <v>663</v>
      </c>
      <c r="E2016" t="s">
        <v>811</v>
      </c>
      <c r="F2016">
        <v>528004120028</v>
      </c>
      <c r="G2016" t="s">
        <v>2021</v>
      </c>
      <c r="H2016">
        <v>583627</v>
      </c>
      <c r="I2016" t="s">
        <v>2022</v>
      </c>
      <c r="J2016">
        <v>202204</v>
      </c>
      <c r="K2016">
        <v>44680</v>
      </c>
      <c r="L2016" t="s">
        <v>644</v>
      </c>
      <c r="M2016">
        <v>6000</v>
      </c>
      <c r="N2016">
        <v>10.19</v>
      </c>
      <c r="O2016" t="s">
        <v>645</v>
      </c>
      <c r="P2016" s="428">
        <v>9.15</v>
      </c>
      <c r="Q2016">
        <v>30492901</v>
      </c>
      <c r="T2016" t="s">
        <v>2023</v>
      </c>
    </row>
    <row r="2017" spans="1:20" x14ac:dyDescent="0.25">
      <c r="A2017" t="s">
        <v>637</v>
      </c>
      <c r="B2017" t="s">
        <v>1741</v>
      </c>
      <c r="C2017" t="s">
        <v>639</v>
      </c>
      <c r="D2017" t="s">
        <v>651</v>
      </c>
      <c r="E2017" t="s">
        <v>641</v>
      </c>
      <c r="F2017">
        <v>528004120003</v>
      </c>
      <c r="G2017" t="s">
        <v>816</v>
      </c>
      <c r="H2017">
        <v>583561</v>
      </c>
      <c r="I2017" t="s">
        <v>982</v>
      </c>
      <c r="J2017">
        <v>202204</v>
      </c>
      <c r="K2017">
        <v>44681</v>
      </c>
      <c r="L2017" t="s">
        <v>644</v>
      </c>
      <c r="M2017">
        <v>471600</v>
      </c>
      <c r="N2017">
        <v>800.67</v>
      </c>
      <c r="O2017" t="s">
        <v>645</v>
      </c>
      <c r="P2017" s="428">
        <v>718.947</v>
      </c>
      <c r="Q2017">
        <v>30494236</v>
      </c>
      <c r="T2017" t="s">
        <v>2026</v>
      </c>
    </row>
    <row r="2018" spans="1:20" x14ac:dyDescent="0.25">
      <c r="A2018" t="s">
        <v>637</v>
      </c>
      <c r="B2018" t="s">
        <v>853</v>
      </c>
      <c r="C2018" t="s">
        <v>639</v>
      </c>
      <c r="D2018" t="s">
        <v>640</v>
      </c>
      <c r="E2018" t="s">
        <v>667</v>
      </c>
      <c r="F2018">
        <v>528004120010</v>
      </c>
      <c r="G2018" t="s">
        <v>653</v>
      </c>
      <c r="H2018" t="s">
        <v>219</v>
      </c>
      <c r="I2018" t="s">
        <v>220</v>
      </c>
      <c r="J2018">
        <v>202204</v>
      </c>
      <c r="K2018">
        <v>44681</v>
      </c>
      <c r="L2018" t="s">
        <v>727</v>
      </c>
      <c r="M2018">
        <v>101.59</v>
      </c>
      <c r="N2018">
        <v>101.59</v>
      </c>
      <c r="O2018" t="s">
        <v>645</v>
      </c>
      <c r="P2018" s="428">
        <v>91.221000000000004</v>
      </c>
      <c r="Q2018">
        <v>12708340</v>
      </c>
      <c r="T2018" t="s">
        <v>220</v>
      </c>
    </row>
    <row r="2019" spans="1:20" x14ac:dyDescent="0.25">
      <c r="A2019" t="s">
        <v>637</v>
      </c>
      <c r="B2019" t="s">
        <v>849</v>
      </c>
      <c r="C2019" t="s">
        <v>639</v>
      </c>
      <c r="D2019" t="s">
        <v>651</v>
      </c>
      <c r="E2019" t="s">
        <v>641</v>
      </c>
      <c r="F2019">
        <v>528004120010</v>
      </c>
      <c r="G2019" t="s">
        <v>653</v>
      </c>
      <c r="H2019" t="s">
        <v>213</v>
      </c>
      <c r="I2019" t="s">
        <v>850</v>
      </c>
      <c r="J2019">
        <v>202204</v>
      </c>
      <c r="K2019">
        <v>44681</v>
      </c>
      <c r="L2019" t="s">
        <v>727</v>
      </c>
      <c r="M2019">
        <v>40.75</v>
      </c>
      <c r="N2019">
        <v>40.75</v>
      </c>
      <c r="O2019" t="s">
        <v>645</v>
      </c>
      <c r="P2019" s="428">
        <v>36.591000000000001</v>
      </c>
      <c r="Q2019">
        <v>12708340</v>
      </c>
      <c r="T2019" t="s">
        <v>850</v>
      </c>
    </row>
    <row r="2020" spans="1:20" x14ac:dyDescent="0.25">
      <c r="A2020" t="s">
        <v>637</v>
      </c>
      <c r="B2020" t="s">
        <v>849</v>
      </c>
      <c r="C2020" t="s">
        <v>639</v>
      </c>
      <c r="D2020" t="s">
        <v>651</v>
      </c>
      <c r="E2020" t="s">
        <v>652</v>
      </c>
      <c r="F2020">
        <v>528004120010</v>
      </c>
      <c r="G2020" t="s">
        <v>653</v>
      </c>
      <c r="H2020" t="s">
        <v>213</v>
      </c>
      <c r="I2020" t="s">
        <v>850</v>
      </c>
      <c r="J2020">
        <v>202204</v>
      </c>
      <c r="K2020">
        <v>44681</v>
      </c>
      <c r="L2020" t="s">
        <v>727</v>
      </c>
      <c r="M2020">
        <v>6.37</v>
      </c>
      <c r="N2020">
        <v>6.37</v>
      </c>
      <c r="O2020" t="s">
        <v>645</v>
      </c>
      <c r="P2020" s="428">
        <v>5.72</v>
      </c>
      <c r="Q2020">
        <v>12708340</v>
      </c>
      <c r="T2020" t="s">
        <v>850</v>
      </c>
    </row>
    <row r="2021" spans="1:20" x14ac:dyDescent="0.25">
      <c r="A2021" t="s">
        <v>637</v>
      </c>
      <c r="B2021" t="s">
        <v>849</v>
      </c>
      <c r="C2021" t="s">
        <v>639</v>
      </c>
      <c r="D2021" t="s">
        <v>651</v>
      </c>
      <c r="E2021" t="s">
        <v>667</v>
      </c>
      <c r="F2021">
        <v>528004120010</v>
      </c>
      <c r="G2021" t="s">
        <v>653</v>
      </c>
      <c r="H2021" t="s">
        <v>213</v>
      </c>
      <c r="I2021" t="s">
        <v>850</v>
      </c>
      <c r="J2021">
        <v>202204</v>
      </c>
      <c r="K2021">
        <v>44681</v>
      </c>
      <c r="L2021" t="s">
        <v>727</v>
      </c>
      <c r="M2021">
        <v>17.77</v>
      </c>
      <c r="N2021">
        <v>17.77</v>
      </c>
      <c r="O2021" t="s">
        <v>645</v>
      </c>
      <c r="P2021" s="428">
        <v>15.956</v>
      </c>
      <c r="Q2021">
        <v>12708340</v>
      </c>
      <c r="T2021" t="s">
        <v>850</v>
      </c>
    </row>
    <row r="2022" spans="1:20" x14ac:dyDescent="0.25">
      <c r="A2022" t="s">
        <v>637</v>
      </c>
      <c r="B2022" t="s">
        <v>849</v>
      </c>
      <c r="C2022" t="s">
        <v>639</v>
      </c>
      <c r="D2022" t="s">
        <v>651</v>
      </c>
      <c r="E2022" t="s">
        <v>686</v>
      </c>
      <c r="F2022">
        <v>528004120010</v>
      </c>
      <c r="G2022" t="s">
        <v>653</v>
      </c>
      <c r="H2022" t="s">
        <v>213</v>
      </c>
      <c r="I2022" t="s">
        <v>850</v>
      </c>
      <c r="J2022">
        <v>202204</v>
      </c>
      <c r="K2022">
        <v>44681</v>
      </c>
      <c r="L2022" t="s">
        <v>727</v>
      </c>
      <c r="M2022">
        <v>15.17</v>
      </c>
      <c r="N2022">
        <v>15.17</v>
      </c>
      <c r="O2022" t="s">
        <v>645</v>
      </c>
      <c r="P2022" s="428">
        <v>13.622</v>
      </c>
      <c r="Q2022">
        <v>12708340</v>
      </c>
      <c r="T2022" t="s">
        <v>850</v>
      </c>
    </row>
    <row r="2023" spans="1:20" x14ac:dyDescent="0.25">
      <c r="A2023" t="s">
        <v>637</v>
      </c>
      <c r="B2023" t="s">
        <v>849</v>
      </c>
      <c r="C2023" t="s">
        <v>639</v>
      </c>
      <c r="D2023" t="s">
        <v>651</v>
      </c>
      <c r="E2023" t="s">
        <v>673</v>
      </c>
      <c r="F2023">
        <v>528004120010</v>
      </c>
      <c r="G2023" t="s">
        <v>653</v>
      </c>
      <c r="H2023" t="s">
        <v>213</v>
      </c>
      <c r="I2023" t="s">
        <v>850</v>
      </c>
      <c r="J2023">
        <v>202204</v>
      </c>
      <c r="K2023">
        <v>44681</v>
      </c>
      <c r="L2023" t="s">
        <v>727</v>
      </c>
      <c r="M2023">
        <v>38.26</v>
      </c>
      <c r="N2023">
        <v>38.26</v>
      </c>
      <c r="O2023" t="s">
        <v>645</v>
      </c>
      <c r="P2023" s="428">
        <v>34.354999999999997</v>
      </c>
      <c r="Q2023">
        <v>12708340</v>
      </c>
      <c r="T2023" t="s">
        <v>850</v>
      </c>
    </row>
    <row r="2024" spans="1:20" x14ac:dyDescent="0.25">
      <c r="A2024" t="s">
        <v>637</v>
      </c>
      <c r="B2024" t="s">
        <v>849</v>
      </c>
      <c r="C2024" t="s">
        <v>639</v>
      </c>
      <c r="D2024" t="s">
        <v>640</v>
      </c>
      <c r="E2024" t="s">
        <v>648</v>
      </c>
      <c r="F2024">
        <v>528004120010</v>
      </c>
      <c r="G2024" t="s">
        <v>653</v>
      </c>
      <c r="H2024" t="s">
        <v>213</v>
      </c>
      <c r="I2024" t="s">
        <v>850</v>
      </c>
      <c r="J2024">
        <v>202204</v>
      </c>
      <c r="K2024">
        <v>44681</v>
      </c>
      <c r="L2024" t="s">
        <v>727</v>
      </c>
      <c r="M2024">
        <v>229.25</v>
      </c>
      <c r="N2024">
        <v>229.25</v>
      </c>
      <c r="O2024" t="s">
        <v>645</v>
      </c>
      <c r="P2024" s="428">
        <v>205.851</v>
      </c>
      <c r="Q2024">
        <v>12708340</v>
      </c>
      <c r="T2024" t="s">
        <v>850</v>
      </c>
    </row>
    <row r="2025" spans="1:20" x14ac:dyDescent="0.25">
      <c r="A2025" t="s">
        <v>637</v>
      </c>
      <c r="B2025" t="s">
        <v>849</v>
      </c>
      <c r="C2025" t="s">
        <v>639</v>
      </c>
      <c r="D2025" t="s">
        <v>640</v>
      </c>
      <c r="E2025" t="s">
        <v>641</v>
      </c>
      <c r="F2025">
        <v>528004120010</v>
      </c>
      <c r="G2025" t="s">
        <v>653</v>
      </c>
      <c r="H2025" t="s">
        <v>213</v>
      </c>
      <c r="I2025" t="s">
        <v>850</v>
      </c>
      <c r="J2025">
        <v>202204</v>
      </c>
      <c r="K2025">
        <v>44681</v>
      </c>
      <c r="L2025" t="s">
        <v>727</v>
      </c>
      <c r="M2025">
        <v>79.209999999999994</v>
      </c>
      <c r="N2025">
        <v>79.209999999999994</v>
      </c>
      <c r="O2025" t="s">
        <v>645</v>
      </c>
      <c r="P2025" s="428">
        <v>71.125</v>
      </c>
      <c r="Q2025">
        <v>12708340</v>
      </c>
      <c r="T2025" t="s">
        <v>850</v>
      </c>
    </row>
    <row r="2026" spans="1:20" x14ac:dyDescent="0.25">
      <c r="A2026" t="s">
        <v>637</v>
      </c>
      <c r="B2026" t="s">
        <v>849</v>
      </c>
      <c r="C2026" t="s">
        <v>639</v>
      </c>
      <c r="D2026" t="s">
        <v>640</v>
      </c>
      <c r="E2026" t="s">
        <v>652</v>
      </c>
      <c r="F2026">
        <v>528004120010</v>
      </c>
      <c r="G2026" t="s">
        <v>653</v>
      </c>
      <c r="H2026" t="s">
        <v>213</v>
      </c>
      <c r="I2026" t="s">
        <v>850</v>
      </c>
      <c r="J2026">
        <v>202204</v>
      </c>
      <c r="K2026">
        <v>44681</v>
      </c>
      <c r="L2026" t="s">
        <v>727</v>
      </c>
      <c r="M2026">
        <v>20.39</v>
      </c>
      <c r="N2026">
        <v>20.39</v>
      </c>
      <c r="O2026" t="s">
        <v>645</v>
      </c>
      <c r="P2026" s="428">
        <v>18.309000000000001</v>
      </c>
      <c r="Q2026">
        <v>12708340</v>
      </c>
      <c r="T2026" t="s">
        <v>850</v>
      </c>
    </row>
    <row r="2027" spans="1:20" x14ac:dyDescent="0.25">
      <c r="A2027" t="s">
        <v>637</v>
      </c>
      <c r="B2027" t="s">
        <v>849</v>
      </c>
      <c r="C2027" t="s">
        <v>639</v>
      </c>
      <c r="D2027" t="s">
        <v>640</v>
      </c>
      <c r="E2027" t="s">
        <v>708</v>
      </c>
      <c r="F2027">
        <v>528004120010</v>
      </c>
      <c r="G2027" t="s">
        <v>653</v>
      </c>
      <c r="H2027" t="s">
        <v>213</v>
      </c>
      <c r="I2027" t="s">
        <v>850</v>
      </c>
      <c r="J2027">
        <v>202204</v>
      </c>
      <c r="K2027">
        <v>44681</v>
      </c>
      <c r="L2027" t="s">
        <v>727</v>
      </c>
      <c r="M2027">
        <v>5.93</v>
      </c>
      <c r="N2027">
        <v>5.93</v>
      </c>
      <c r="O2027" t="s">
        <v>645</v>
      </c>
      <c r="P2027" s="428">
        <v>5.3250000000000002</v>
      </c>
      <c r="Q2027">
        <v>12708340</v>
      </c>
      <c r="T2027" t="s">
        <v>850</v>
      </c>
    </row>
    <row r="2028" spans="1:20" x14ac:dyDescent="0.25">
      <c r="A2028" t="s">
        <v>637</v>
      </c>
      <c r="B2028" t="s">
        <v>849</v>
      </c>
      <c r="C2028" t="s">
        <v>639</v>
      </c>
      <c r="D2028" t="s">
        <v>640</v>
      </c>
      <c r="E2028" t="s">
        <v>667</v>
      </c>
      <c r="F2028">
        <v>528004120010</v>
      </c>
      <c r="G2028" t="s">
        <v>653</v>
      </c>
      <c r="H2028" t="s">
        <v>213</v>
      </c>
      <c r="I2028" t="s">
        <v>850</v>
      </c>
      <c r="J2028">
        <v>202204</v>
      </c>
      <c r="K2028">
        <v>44681</v>
      </c>
      <c r="L2028" t="s">
        <v>727</v>
      </c>
      <c r="M2028">
        <v>27.65</v>
      </c>
      <c r="N2028">
        <v>27.65</v>
      </c>
      <c r="O2028" t="s">
        <v>645</v>
      </c>
      <c r="P2028" s="428">
        <v>24.827999999999999</v>
      </c>
      <c r="Q2028">
        <v>12708340</v>
      </c>
      <c r="T2028" t="s">
        <v>850</v>
      </c>
    </row>
    <row r="2029" spans="1:20" x14ac:dyDescent="0.25">
      <c r="A2029" t="s">
        <v>637</v>
      </c>
      <c r="B2029" t="s">
        <v>849</v>
      </c>
      <c r="C2029" t="s">
        <v>639</v>
      </c>
      <c r="D2029" t="s">
        <v>640</v>
      </c>
      <c r="E2029" t="s">
        <v>686</v>
      </c>
      <c r="F2029">
        <v>528004120010</v>
      </c>
      <c r="G2029" t="s">
        <v>653</v>
      </c>
      <c r="H2029" t="s">
        <v>213</v>
      </c>
      <c r="I2029" t="s">
        <v>850</v>
      </c>
      <c r="J2029">
        <v>202204</v>
      </c>
      <c r="K2029">
        <v>44681</v>
      </c>
      <c r="L2029" t="s">
        <v>727</v>
      </c>
      <c r="M2029">
        <v>23.34</v>
      </c>
      <c r="N2029">
        <v>23.34</v>
      </c>
      <c r="O2029" t="s">
        <v>645</v>
      </c>
      <c r="P2029" s="428">
        <v>20.957999999999998</v>
      </c>
      <c r="Q2029">
        <v>12708340</v>
      </c>
      <c r="T2029" t="s">
        <v>850</v>
      </c>
    </row>
    <row r="2030" spans="1:20" x14ac:dyDescent="0.25">
      <c r="A2030" t="s">
        <v>637</v>
      </c>
      <c r="B2030" t="s">
        <v>849</v>
      </c>
      <c r="C2030" t="s">
        <v>639</v>
      </c>
      <c r="D2030" t="s">
        <v>640</v>
      </c>
      <c r="E2030" t="s">
        <v>673</v>
      </c>
      <c r="F2030">
        <v>528004120010</v>
      </c>
      <c r="G2030" t="s">
        <v>653</v>
      </c>
      <c r="H2030" t="s">
        <v>213</v>
      </c>
      <c r="I2030" t="s">
        <v>850</v>
      </c>
      <c r="J2030">
        <v>202204</v>
      </c>
      <c r="K2030">
        <v>44681</v>
      </c>
      <c r="L2030" t="s">
        <v>727</v>
      </c>
      <c r="M2030">
        <v>118.36</v>
      </c>
      <c r="N2030">
        <v>118.36</v>
      </c>
      <c r="O2030" t="s">
        <v>645</v>
      </c>
      <c r="P2030" s="428">
        <v>106.279</v>
      </c>
      <c r="Q2030">
        <v>12708340</v>
      </c>
      <c r="T2030" t="s">
        <v>850</v>
      </c>
    </row>
    <row r="2031" spans="1:20" x14ac:dyDescent="0.25">
      <c r="A2031" t="s">
        <v>637</v>
      </c>
      <c r="B2031" t="s">
        <v>849</v>
      </c>
      <c r="C2031" t="s">
        <v>639</v>
      </c>
      <c r="D2031" t="s">
        <v>640</v>
      </c>
      <c r="E2031" t="s">
        <v>678</v>
      </c>
      <c r="F2031">
        <v>528004120010</v>
      </c>
      <c r="G2031" t="s">
        <v>653</v>
      </c>
      <c r="H2031" t="s">
        <v>213</v>
      </c>
      <c r="I2031" t="s">
        <v>850</v>
      </c>
      <c r="J2031">
        <v>202204</v>
      </c>
      <c r="K2031">
        <v>44681</v>
      </c>
      <c r="L2031" t="s">
        <v>727</v>
      </c>
      <c r="M2031">
        <v>20.7</v>
      </c>
      <c r="N2031">
        <v>20.7</v>
      </c>
      <c r="O2031" t="s">
        <v>645</v>
      </c>
      <c r="P2031" s="428">
        <v>18.587</v>
      </c>
      <c r="Q2031">
        <v>12708340</v>
      </c>
      <c r="T2031" t="s">
        <v>850</v>
      </c>
    </row>
    <row r="2032" spans="1:20" x14ac:dyDescent="0.25">
      <c r="A2032" t="s">
        <v>637</v>
      </c>
      <c r="B2032" t="s">
        <v>849</v>
      </c>
      <c r="C2032" t="s">
        <v>639</v>
      </c>
      <c r="D2032" t="s">
        <v>640</v>
      </c>
      <c r="E2032" t="s">
        <v>701</v>
      </c>
      <c r="F2032">
        <v>528004120010</v>
      </c>
      <c r="G2032" t="s">
        <v>653</v>
      </c>
      <c r="H2032" t="s">
        <v>213</v>
      </c>
      <c r="I2032" t="s">
        <v>850</v>
      </c>
      <c r="J2032">
        <v>202204</v>
      </c>
      <c r="K2032">
        <v>44681</v>
      </c>
      <c r="L2032" t="s">
        <v>727</v>
      </c>
      <c r="M2032">
        <v>9.5399999999999991</v>
      </c>
      <c r="N2032">
        <v>9.5399999999999991</v>
      </c>
      <c r="O2032" t="s">
        <v>645</v>
      </c>
      <c r="P2032" s="428">
        <v>8.5660000000000007</v>
      </c>
      <c r="Q2032">
        <v>12708340</v>
      </c>
      <c r="T2032" t="s">
        <v>850</v>
      </c>
    </row>
    <row r="2033" spans="1:20" x14ac:dyDescent="0.25">
      <c r="A2033" t="s">
        <v>637</v>
      </c>
      <c r="B2033" t="s">
        <v>821</v>
      </c>
      <c r="C2033" t="s">
        <v>639</v>
      </c>
      <c r="D2033" t="s">
        <v>651</v>
      </c>
      <c r="E2033" t="s">
        <v>641</v>
      </c>
      <c r="F2033">
        <v>528004120003</v>
      </c>
      <c r="G2033" t="s">
        <v>816</v>
      </c>
      <c r="H2033">
        <v>583561</v>
      </c>
      <c r="I2033" t="s">
        <v>982</v>
      </c>
      <c r="J2033">
        <v>202204</v>
      </c>
      <c r="K2033">
        <v>44681</v>
      </c>
      <c r="L2033" t="s">
        <v>644</v>
      </c>
      <c r="M2033">
        <v>625400</v>
      </c>
      <c r="N2033">
        <v>1061.79</v>
      </c>
      <c r="O2033" t="s">
        <v>645</v>
      </c>
      <c r="P2033" s="428">
        <v>953.41499999999996</v>
      </c>
      <c r="Q2033">
        <v>30493538</v>
      </c>
      <c r="T2033" t="s">
        <v>2027</v>
      </c>
    </row>
    <row r="2034" spans="1:20" x14ac:dyDescent="0.25">
      <c r="A2034" t="s">
        <v>637</v>
      </c>
      <c r="B2034" t="s">
        <v>851</v>
      </c>
      <c r="C2034" t="s">
        <v>639</v>
      </c>
      <c r="D2034" t="s">
        <v>651</v>
      </c>
      <c r="E2034" t="s">
        <v>641</v>
      </c>
      <c r="F2034">
        <v>528004120010</v>
      </c>
      <c r="G2034" t="s">
        <v>653</v>
      </c>
      <c r="H2034" t="s">
        <v>211</v>
      </c>
      <c r="I2034" t="s">
        <v>212</v>
      </c>
      <c r="J2034">
        <v>202204</v>
      </c>
      <c r="K2034">
        <v>44681</v>
      </c>
      <c r="L2034" t="s">
        <v>727</v>
      </c>
      <c r="M2034">
        <v>97.23</v>
      </c>
      <c r="N2034">
        <v>97.23</v>
      </c>
      <c r="O2034" t="s">
        <v>645</v>
      </c>
      <c r="P2034" s="428">
        <v>87.305999999999997</v>
      </c>
      <c r="Q2034">
        <v>12708340</v>
      </c>
      <c r="T2034" t="s">
        <v>212</v>
      </c>
    </row>
    <row r="2035" spans="1:20" x14ac:dyDescent="0.25">
      <c r="A2035" t="s">
        <v>637</v>
      </c>
      <c r="B2035" t="s">
        <v>851</v>
      </c>
      <c r="C2035" t="s">
        <v>639</v>
      </c>
      <c r="D2035" t="s">
        <v>651</v>
      </c>
      <c r="E2035" t="s">
        <v>652</v>
      </c>
      <c r="F2035">
        <v>528004120010</v>
      </c>
      <c r="G2035" t="s">
        <v>653</v>
      </c>
      <c r="H2035" t="s">
        <v>211</v>
      </c>
      <c r="I2035" t="s">
        <v>212</v>
      </c>
      <c r="J2035">
        <v>202204</v>
      </c>
      <c r="K2035">
        <v>44681</v>
      </c>
      <c r="L2035" t="s">
        <v>727</v>
      </c>
      <c r="M2035">
        <v>23.79</v>
      </c>
      <c r="N2035">
        <v>23.79</v>
      </c>
      <c r="O2035" t="s">
        <v>645</v>
      </c>
      <c r="P2035" s="428">
        <v>21.361999999999998</v>
      </c>
      <c r="Q2035">
        <v>12708340</v>
      </c>
      <c r="T2035" t="s">
        <v>212</v>
      </c>
    </row>
    <row r="2036" spans="1:20" x14ac:dyDescent="0.25">
      <c r="A2036" t="s">
        <v>637</v>
      </c>
      <c r="B2036" t="s">
        <v>851</v>
      </c>
      <c r="C2036" t="s">
        <v>639</v>
      </c>
      <c r="D2036" t="s">
        <v>651</v>
      </c>
      <c r="E2036" t="s">
        <v>667</v>
      </c>
      <c r="F2036">
        <v>528004120010</v>
      </c>
      <c r="G2036" t="s">
        <v>653</v>
      </c>
      <c r="H2036" t="s">
        <v>211</v>
      </c>
      <c r="I2036" t="s">
        <v>212</v>
      </c>
      <c r="J2036">
        <v>202204</v>
      </c>
      <c r="K2036">
        <v>44681</v>
      </c>
      <c r="L2036" t="s">
        <v>727</v>
      </c>
      <c r="M2036">
        <v>56.22</v>
      </c>
      <c r="N2036">
        <v>56.22</v>
      </c>
      <c r="O2036" t="s">
        <v>645</v>
      </c>
      <c r="P2036" s="428">
        <v>50.481999999999999</v>
      </c>
      <c r="Q2036">
        <v>12708340</v>
      </c>
      <c r="T2036" t="s">
        <v>212</v>
      </c>
    </row>
    <row r="2037" spans="1:20" x14ac:dyDescent="0.25">
      <c r="A2037" t="s">
        <v>637</v>
      </c>
      <c r="B2037" t="s">
        <v>851</v>
      </c>
      <c r="C2037" t="s">
        <v>639</v>
      </c>
      <c r="D2037" t="s">
        <v>651</v>
      </c>
      <c r="E2037" t="s">
        <v>673</v>
      </c>
      <c r="F2037">
        <v>528004120010</v>
      </c>
      <c r="G2037" t="s">
        <v>653</v>
      </c>
      <c r="H2037" t="s">
        <v>211</v>
      </c>
      <c r="I2037" t="s">
        <v>212</v>
      </c>
      <c r="J2037">
        <v>202204</v>
      </c>
      <c r="K2037">
        <v>44681</v>
      </c>
      <c r="L2037" t="s">
        <v>727</v>
      </c>
      <c r="M2037">
        <v>23.4</v>
      </c>
      <c r="N2037">
        <v>23.4</v>
      </c>
      <c r="O2037" t="s">
        <v>645</v>
      </c>
      <c r="P2037" s="428">
        <v>21.012</v>
      </c>
      <c r="Q2037">
        <v>12708340</v>
      </c>
      <c r="T2037" t="s">
        <v>212</v>
      </c>
    </row>
    <row r="2038" spans="1:20" x14ac:dyDescent="0.25">
      <c r="A2038" t="s">
        <v>637</v>
      </c>
      <c r="B2038" t="s">
        <v>852</v>
      </c>
      <c r="C2038" t="s">
        <v>639</v>
      </c>
      <c r="D2038" t="s">
        <v>640</v>
      </c>
      <c r="E2038" t="s">
        <v>648</v>
      </c>
      <c r="F2038">
        <v>528004120010</v>
      </c>
      <c r="G2038" t="s">
        <v>653</v>
      </c>
      <c r="H2038" t="s">
        <v>209</v>
      </c>
      <c r="I2038" t="s">
        <v>210</v>
      </c>
      <c r="J2038">
        <v>202204</v>
      </c>
      <c r="K2038">
        <v>44681</v>
      </c>
      <c r="L2038" t="s">
        <v>727</v>
      </c>
      <c r="M2038">
        <v>179.12</v>
      </c>
      <c r="N2038">
        <v>179.12</v>
      </c>
      <c r="O2038" t="s">
        <v>645</v>
      </c>
      <c r="P2038" s="428">
        <v>160.83799999999999</v>
      </c>
      <c r="Q2038">
        <v>12708340</v>
      </c>
      <c r="T2038" t="s">
        <v>210</v>
      </c>
    </row>
    <row r="2039" spans="1:20" x14ac:dyDescent="0.25">
      <c r="A2039" t="s">
        <v>637</v>
      </c>
      <c r="B2039" t="s">
        <v>851</v>
      </c>
      <c r="C2039" t="s">
        <v>639</v>
      </c>
      <c r="D2039" t="s">
        <v>640</v>
      </c>
      <c r="E2039" t="s">
        <v>648</v>
      </c>
      <c r="F2039">
        <v>528004120010</v>
      </c>
      <c r="G2039" t="s">
        <v>653</v>
      </c>
      <c r="H2039" t="s">
        <v>211</v>
      </c>
      <c r="I2039" t="s">
        <v>212</v>
      </c>
      <c r="J2039">
        <v>202204</v>
      </c>
      <c r="K2039">
        <v>44681</v>
      </c>
      <c r="L2039" t="s">
        <v>727</v>
      </c>
      <c r="M2039">
        <v>59.35</v>
      </c>
      <c r="N2039">
        <v>59.35</v>
      </c>
      <c r="O2039" t="s">
        <v>645</v>
      </c>
      <c r="P2039" s="428">
        <v>53.292000000000002</v>
      </c>
      <c r="Q2039">
        <v>12708340</v>
      </c>
      <c r="T2039" t="s">
        <v>212</v>
      </c>
    </row>
    <row r="2040" spans="1:20" x14ac:dyDescent="0.25">
      <c r="A2040" t="s">
        <v>637</v>
      </c>
      <c r="B2040" t="s">
        <v>852</v>
      </c>
      <c r="C2040" t="s">
        <v>639</v>
      </c>
      <c r="D2040" t="s">
        <v>640</v>
      </c>
      <c r="E2040" t="s">
        <v>641</v>
      </c>
      <c r="F2040">
        <v>528004120010</v>
      </c>
      <c r="G2040" t="s">
        <v>653</v>
      </c>
      <c r="H2040" t="s">
        <v>209</v>
      </c>
      <c r="I2040" t="s">
        <v>210</v>
      </c>
      <c r="J2040">
        <v>202204</v>
      </c>
      <c r="K2040">
        <v>44681</v>
      </c>
      <c r="L2040" t="s">
        <v>727</v>
      </c>
      <c r="M2040">
        <v>199.99</v>
      </c>
      <c r="N2040">
        <v>199.99</v>
      </c>
      <c r="O2040" t="s">
        <v>645</v>
      </c>
      <c r="P2040" s="428">
        <v>179.577</v>
      </c>
      <c r="Q2040">
        <v>12708340</v>
      </c>
      <c r="T2040" t="s">
        <v>210</v>
      </c>
    </row>
    <row r="2041" spans="1:20" x14ac:dyDescent="0.25">
      <c r="A2041" t="s">
        <v>637</v>
      </c>
      <c r="B2041" t="s">
        <v>851</v>
      </c>
      <c r="C2041" t="s">
        <v>639</v>
      </c>
      <c r="D2041" t="s">
        <v>640</v>
      </c>
      <c r="E2041" t="s">
        <v>652</v>
      </c>
      <c r="F2041">
        <v>528004120010</v>
      </c>
      <c r="G2041" t="s">
        <v>653</v>
      </c>
      <c r="H2041" t="s">
        <v>211</v>
      </c>
      <c r="I2041" t="s">
        <v>212</v>
      </c>
      <c r="J2041">
        <v>202204</v>
      </c>
      <c r="K2041">
        <v>44681</v>
      </c>
      <c r="L2041" t="s">
        <v>727</v>
      </c>
      <c r="M2041">
        <v>69.73</v>
      </c>
      <c r="N2041">
        <v>69.73</v>
      </c>
      <c r="O2041" t="s">
        <v>645</v>
      </c>
      <c r="P2041" s="428">
        <v>62.613</v>
      </c>
      <c r="Q2041">
        <v>12708340</v>
      </c>
      <c r="T2041" t="s">
        <v>212</v>
      </c>
    </row>
    <row r="2042" spans="1:20" x14ac:dyDescent="0.25">
      <c r="A2042" t="s">
        <v>637</v>
      </c>
      <c r="B2042" t="s">
        <v>851</v>
      </c>
      <c r="C2042" t="s">
        <v>639</v>
      </c>
      <c r="D2042" t="s">
        <v>640</v>
      </c>
      <c r="E2042" t="s">
        <v>708</v>
      </c>
      <c r="F2042">
        <v>528004120010</v>
      </c>
      <c r="G2042" t="s">
        <v>653</v>
      </c>
      <c r="H2042" t="s">
        <v>211</v>
      </c>
      <c r="I2042" t="s">
        <v>212</v>
      </c>
      <c r="J2042">
        <v>202204</v>
      </c>
      <c r="K2042">
        <v>44681</v>
      </c>
      <c r="L2042" t="s">
        <v>727</v>
      </c>
      <c r="M2042">
        <v>17.3</v>
      </c>
      <c r="N2042">
        <v>17.3</v>
      </c>
      <c r="O2042" t="s">
        <v>645</v>
      </c>
      <c r="P2042" s="428">
        <v>15.534000000000001</v>
      </c>
      <c r="Q2042">
        <v>12708340</v>
      </c>
      <c r="T2042" t="s">
        <v>212</v>
      </c>
    </row>
    <row r="2043" spans="1:20" x14ac:dyDescent="0.25">
      <c r="A2043" t="s">
        <v>637</v>
      </c>
      <c r="B2043" t="s">
        <v>851</v>
      </c>
      <c r="C2043" t="s">
        <v>639</v>
      </c>
      <c r="D2043" t="s">
        <v>640</v>
      </c>
      <c r="E2043" t="s">
        <v>667</v>
      </c>
      <c r="F2043">
        <v>528004120010</v>
      </c>
      <c r="G2043" t="s">
        <v>653</v>
      </c>
      <c r="H2043" t="s">
        <v>211</v>
      </c>
      <c r="I2043" t="s">
        <v>212</v>
      </c>
      <c r="J2043">
        <v>202204</v>
      </c>
      <c r="K2043">
        <v>44681</v>
      </c>
      <c r="L2043" t="s">
        <v>727</v>
      </c>
      <c r="M2043">
        <v>85.23</v>
      </c>
      <c r="N2043">
        <v>85.23</v>
      </c>
      <c r="O2043" t="s">
        <v>645</v>
      </c>
      <c r="P2043" s="428">
        <v>76.531000000000006</v>
      </c>
      <c r="Q2043">
        <v>12708340</v>
      </c>
      <c r="T2043" t="s">
        <v>212</v>
      </c>
    </row>
    <row r="2044" spans="1:20" x14ac:dyDescent="0.25">
      <c r="A2044" t="s">
        <v>637</v>
      </c>
      <c r="B2044" t="s">
        <v>851</v>
      </c>
      <c r="C2044" t="s">
        <v>639</v>
      </c>
      <c r="D2044" t="s">
        <v>640</v>
      </c>
      <c r="E2044" t="s">
        <v>686</v>
      </c>
      <c r="F2044">
        <v>528004120010</v>
      </c>
      <c r="G2044" t="s">
        <v>653</v>
      </c>
      <c r="H2044" t="s">
        <v>211</v>
      </c>
      <c r="I2044" t="s">
        <v>212</v>
      </c>
      <c r="J2044">
        <v>202204</v>
      </c>
      <c r="K2044">
        <v>44681</v>
      </c>
      <c r="L2044" t="s">
        <v>727</v>
      </c>
      <c r="M2044">
        <v>72.95</v>
      </c>
      <c r="N2044">
        <v>72.95</v>
      </c>
      <c r="O2044" t="s">
        <v>645</v>
      </c>
      <c r="P2044" s="428">
        <v>65.504000000000005</v>
      </c>
      <c r="Q2044">
        <v>12708340</v>
      </c>
      <c r="T2044" t="s">
        <v>212</v>
      </c>
    </row>
    <row r="2045" spans="1:20" x14ac:dyDescent="0.25">
      <c r="A2045" t="s">
        <v>637</v>
      </c>
      <c r="B2045" t="s">
        <v>851</v>
      </c>
      <c r="C2045" t="s">
        <v>639</v>
      </c>
      <c r="D2045" t="s">
        <v>640</v>
      </c>
      <c r="E2045" t="s">
        <v>673</v>
      </c>
      <c r="F2045">
        <v>528004120010</v>
      </c>
      <c r="G2045" t="s">
        <v>653</v>
      </c>
      <c r="H2045" t="s">
        <v>211</v>
      </c>
      <c r="I2045" t="s">
        <v>212</v>
      </c>
      <c r="J2045">
        <v>202204</v>
      </c>
      <c r="K2045">
        <v>44681</v>
      </c>
      <c r="L2045" t="s">
        <v>727</v>
      </c>
      <c r="M2045">
        <v>133.80000000000001</v>
      </c>
      <c r="N2045">
        <v>133.80000000000001</v>
      </c>
      <c r="O2045" t="s">
        <v>645</v>
      </c>
      <c r="P2045" s="428">
        <v>120.143</v>
      </c>
      <c r="Q2045">
        <v>12708340</v>
      </c>
      <c r="T2045" t="s">
        <v>212</v>
      </c>
    </row>
    <row r="2046" spans="1:20" x14ac:dyDescent="0.25">
      <c r="A2046" t="s">
        <v>637</v>
      </c>
      <c r="B2046" t="s">
        <v>851</v>
      </c>
      <c r="C2046" t="s">
        <v>639</v>
      </c>
      <c r="D2046" t="s">
        <v>640</v>
      </c>
      <c r="E2046" t="s">
        <v>678</v>
      </c>
      <c r="F2046">
        <v>528004120010</v>
      </c>
      <c r="G2046" t="s">
        <v>653</v>
      </c>
      <c r="H2046" t="s">
        <v>211</v>
      </c>
      <c r="I2046" t="s">
        <v>212</v>
      </c>
      <c r="J2046">
        <v>202204</v>
      </c>
      <c r="K2046">
        <v>44681</v>
      </c>
      <c r="L2046" t="s">
        <v>727</v>
      </c>
      <c r="M2046">
        <v>67.87</v>
      </c>
      <c r="N2046">
        <v>67.87</v>
      </c>
      <c r="O2046" t="s">
        <v>645</v>
      </c>
      <c r="P2046" s="428">
        <v>60.942999999999998</v>
      </c>
      <c r="Q2046">
        <v>12708340</v>
      </c>
      <c r="T2046" t="s">
        <v>212</v>
      </c>
    </row>
    <row r="2047" spans="1:20" x14ac:dyDescent="0.25">
      <c r="A2047" t="s">
        <v>637</v>
      </c>
      <c r="B2047" t="s">
        <v>851</v>
      </c>
      <c r="C2047" t="s">
        <v>639</v>
      </c>
      <c r="D2047" t="s">
        <v>640</v>
      </c>
      <c r="E2047" t="s">
        <v>701</v>
      </c>
      <c r="F2047">
        <v>528004120010</v>
      </c>
      <c r="G2047" t="s">
        <v>653</v>
      </c>
      <c r="H2047" t="s">
        <v>211</v>
      </c>
      <c r="I2047" t="s">
        <v>212</v>
      </c>
      <c r="J2047">
        <v>202204</v>
      </c>
      <c r="K2047">
        <v>44681</v>
      </c>
      <c r="L2047" t="s">
        <v>727</v>
      </c>
      <c r="M2047">
        <v>30.07</v>
      </c>
      <c r="N2047">
        <v>30.07</v>
      </c>
      <c r="O2047" t="s">
        <v>645</v>
      </c>
      <c r="P2047" s="428">
        <v>27.001000000000001</v>
      </c>
      <c r="Q2047">
        <v>12708340</v>
      </c>
      <c r="T2047" t="s">
        <v>212</v>
      </c>
    </row>
    <row r="2048" spans="1:20" x14ac:dyDescent="0.25">
      <c r="A2048" t="s">
        <v>637</v>
      </c>
      <c r="B2048" t="s">
        <v>854</v>
      </c>
      <c r="C2048" t="s">
        <v>639</v>
      </c>
      <c r="D2048" t="s">
        <v>640</v>
      </c>
      <c r="E2048" t="s">
        <v>648</v>
      </c>
      <c r="F2048">
        <v>528004120010</v>
      </c>
      <c r="G2048" t="s">
        <v>653</v>
      </c>
      <c r="H2048" t="s">
        <v>221</v>
      </c>
      <c r="I2048" t="s">
        <v>222</v>
      </c>
      <c r="J2048">
        <v>202204</v>
      </c>
      <c r="K2048">
        <v>44681</v>
      </c>
      <c r="L2048" t="s">
        <v>727</v>
      </c>
      <c r="M2048">
        <v>161.22</v>
      </c>
      <c r="N2048">
        <v>161.22</v>
      </c>
      <c r="O2048" t="s">
        <v>645</v>
      </c>
      <c r="P2048" s="428">
        <v>144.76499999999999</v>
      </c>
      <c r="Q2048">
        <v>12708340</v>
      </c>
      <c r="T2048" t="s">
        <v>222</v>
      </c>
    </row>
    <row r="2049" spans="1:20" x14ac:dyDescent="0.25">
      <c r="A2049" t="s">
        <v>637</v>
      </c>
      <c r="B2049" t="s">
        <v>854</v>
      </c>
      <c r="C2049" t="s">
        <v>639</v>
      </c>
      <c r="D2049" t="s">
        <v>640</v>
      </c>
      <c r="E2049" t="s">
        <v>641</v>
      </c>
      <c r="F2049">
        <v>528004120010</v>
      </c>
      <c r="G2049" t="s">
        <v>653</v>
      </c>
      <c r="H2049" t="s">
        <v>221</v>
      </c>
      <c r="I2049" t="s">
        <v>222</v>
      </c>
      <c r="J2049">
        <v>202204</v>
      </c>
      <c r="K2049">
        <v>44681</v>
      </c>
      <c r="L2049" t="s">
        <v>727</v>
      </c>
      <c r="M2049">
        <v>21.01</v>
      </c>
      <c r="N2049">
        <v>21.01</v>
      </c>
      <c r="O2049" t="s">
        <v>645</v>
      </c>
      <c r="P2049" s="428">
        <v>18.866</v>
      </c>
      <c r="Q2049">
        <v>12708340</v>
      </c>
      <c r="T2049" t="s">
        <v>222</v>
      </c>
    </row>
    <row r="2050" spans="1:20" x14ac:dyDescent="0.25">
      <c r="A2050" t="s">
        <v>637</v>
      </c>
      <c r="B2050" t="s">
        <v>854</v>
      </c>
      <c r="C2050" t="s">
        <v>639</v>
      </c>
      <c r="D2050" t="s">
        <v>640</v>
      </c>
      <c r="E2050" t="s">
        <v>652</v>
      </c>
      <c r="F2050">
        <v>528004120010</v>
      </c>
      <c r="G2050" t="s">
        <v>653</v>
      </c>
      <c r="H2050" t="s">
        <v>221</v>
      </c>
      <c r="I2050" t="s">
        <v>222</v>
      </c>
      <c r="J2050">
        <v>202204</v>
      </c>
      <c r="K2050">
        <v>44681</v>
      </c>
      <c r="L2050" t="s">
        <v>727</v>
      </c>
      <c r="M2050">
        <v>104.92</v>
      </c>
      <c r="N2050">
        <v>104.92</v>
      </c>
      <c r="O2050" t="s">
        <v>645</v>
      </c>
      <c r="P2050" s="428">
        <v>94.210999999999999</v>
      </c>
      <c r="Q2050">
        <v>12708340</v>
      </c>
      <c r="T2050" t="s">
        <v>222</v>
      </c>
    </row>
    <row r="2051" spans="1:20" x14ac:dyDescent="0.25">
      <c r="A2051" t="s">
        <v>637</v>
      </c>
      <c r="B2051" t="s">
        <v>854</v>
      </c>
      <c r="C2051" t="s">
        <v>639</v>
      </c>
      <c r="D2051" t="s">
        <v>640</v>
      </c>
      <c r="E2051" t="s">
        <v>667</v>
      </c>
      <c r="F2051">
        <v>528004120010</v>
      </c>
      <c r="G2051" t="s">
        <v>653</v>
      </c>
      <c r="H2051" t="s">
        <v>221</v>
      </c>
      <c r="I2051" t="s">
        <v>222</v>
      </c>
      <c r="J2051">
        <v>202204</v>
      </c>
      <c r="K2051">
        <v>44681</v>
      </c>
      <c r="L2051" t="s">
        <v>727</v>
      </c>
      <c r="M2051">
        <v>561.22</v>
      </c>
      <c r="N2051">
        <v>561.22</v>
      </c>
      <c r="O2051" t="s">
        <v>645</v>
      </c>
      <c r="P2051" s="428">
        <v>503.93700000000001</v>
      </c>
      <c r="Q2051">
        <v>12708340</v>
      </c>
      <c r="T2051" t="s">
        <v>222</v>
      </c>
    </row>
    <row r="2052" spans="1:20" x14ac:dyDescent="0.25">
      <c r="A2052" t="s">
        <v>637</v>
      </c>
      <c r="B2052" t="s">
        <v>854</v>
      </c>
      <c r="C2052" t="s">
        <v>639</v>
      </c>
      <c r="D2052" t="s">
        <v>640</v>
      </c>
      <c r="E2052" t="s">
        <v>673</v>
      </c>
      <c r="F2052">
        <v>528004120010</v>
      </c>
      <c r="G2052" t="s">
        <v>653</v>
      </c>
      <c r="H2052" t="s">
        <v>221</v>
      </c>
      <c r="I2052" t="s">
        <v>222</v>
      </c>
      <c r="J2052">
        <v>202204</v>
      </c>
      <c r="K2052">
        <v>44681</v>
      </c>
      <c r="L2052" t="s">
        <v>727</v>
      </c>
      <c r="M2052">
        <v>21.68</v>
      </c>
      <c r="N2052">
        <v>21.68</v>
      </c>
      <c r="O2052" t="s">
        <v>645</v>
      </c>
      <c r="P2052" s="428">
        <v>19.466999999999999</v>
      </c>
      <c r="Q2052">
        <v>12708340</v>
      </c>
      <c r="T2052" t="s">
        <v>222</v>
      </c>
    </row>
    <row r="2053" spans="1:20" x14ac:dyDescent="0.25">
      <c r="A2053" t="s">
        <v>637</v>
      </c>
      <c r="B2053" t="s">
        <v>1313</v>
      </c>
      <c r="C2053" t="s">
        <v>639</v>
      </c>
      <c r="D2053" t="s">
        <v>651</v>
      </c>
      <c r="E2053" t="s">
        <v>641</v>
      </c>
      <c r="F2053">
        <v>528004120003</v>
      </c>
      <c r="G2053" t="s">
        <v>816</v>
      </c>
      <c r="H2053">
        <v>583561</v>
      </c>
      <c r="I2053" t="s">
        <v>982</v>
      </c>
      <c r="J2053">
        <v>202204</v>
      </c>
      <c r="K2053">
        <v>44681</v>
      </c>
      <c r="L2053" t="s">
        <v>644</v>
      </c>
      <c r="M2053">
        <v>105155.05</v>
      </c>
      <c r="N2053">
        <v>181.43</v>
      </c>
      <c r="O2053" t="s">
        <v>645</v>
      </c>
      <c r="P2053" s="428">
        <v>162.91200000000001</v>
      </c>
      <c r="Q2053">
        <v>12706237</v>
      </c>
      <c r="T2053" t="s">
        <v>1572</v>
      </c>
    </row>
    <row r="2054" spans="1:20" x14ac:dyDescent="0.25">
      <c r="A2054" t="s">
        <v>637</v>
      </c>
      <c r="B2054" t="s">
        <v>1313</v>
      </c>
      <c r="C2054" t="s">
        <v>639</v>
      </c>
      <c r="D2054" t="s">
        <v>651</v>
      </c>
      <c r="E2054" t="s">
        <v>641</v>
      </c>
      <c r="F2054">
        <v>528004120003</v>
      </c>
      <c r="G2054" t="s">
        <v>816</v>
      </c>
      <c r="H2054">
        <v>583561</v>
      </c>
      <c r="I2054" t="s">
        <v>982</v>
      </c>
      <c r="J2054">
        <v>202204</v>
      </c>
      <c r="K2054">
        <v>44681</v>
      </c>
      <c r="L2054" t="s">
        <v>644</v>
      </c>
      <c r="M2054">
        <v>116839.59</v>
      </c>
      <c r="N2054">
        <v>201.59</v>
      </c>
      <c r="O2054" t="s">
        <v>645</v>
      </c>
      <c r="P2054" s="428">
        <v>181.01400000000001</v>
      </c>
      <c r="Q2054">
        <v>12706237</v>
      </c>
      <c r="T2054" t="s">
        <v>1573</v>
      </c>
    </row>
    <row r="2055" spans="1:20" x14ac:dyDescent="0.25">
      <c r="A2055" t="s">
        <v>637</v>
      </c>
      <c r="B2055" t="s">
        <v>1313</v>
      </c>
      <c r="C2055" t="s">
        <v>639</v>
      </c>
      <c r="D2055" t="s">
        <v>651</v>
      </c>
      <c r="E2055" t="s">
        <v>641</v>
      </c>
      <c r="F2055">
        <v>528004120003</v>
      </c>
      <c r="G2055" t="s">
        <v>816</v>
      </c>
      <c r="H2055">
        <v>583561</v>
      </c>
      <c r="I2055" t="s">
        <v>982</v>
      </c>
      <c r="J2055">
        <v>202204</v>
      </c>
      <c r="K2055">
        <v>44681</v>
      </c>
      <c r="L2055" t="s">
        <v>644</v>
      </c>
      <c r="M2055">
        <v>350512.97</v>
      </c>
      <c r="N2055">
        <v>604.76</v>
      </c>
      <c r="O2055" t="s">
        <v>645</v>
      </c>
      <c r="P2055" s="428">
        <v>543.03300000000002</v>
      </c>
      <c r="Q2055">
        <v>12706237</v>
      </c>
      <c r="T2055" t="s">
        <v>1574</v>
      </c>
    </row>
    <row r="2056" spans="1:20" x14ac:dyDescent="0.25">
      <c r="A2056" t="s">
        <v>637</v>
      </c>
      <c r="B2056" t="s">
        <v>1313</v>
      </c>
      <c r="C2056" t="s">
        <v>639</v>
      </c>
      <c r="D2056" t="s">
        <v>651</v>
      </c>
      <c r="E2056" t="s">
        <v>641</v>
      </c>
      <c r="F2056">
        <v>528004120003</v>
      </c>
      <c r="G2056" t="s">
        <v>816</v>
      </c>
      <c r="H2056">
        <v>583561</v>
      </c>
      <c r="I2056" t="s">
        <v>982</v>
      </c>
      <c r="J2056">
        <v>202204</v>
      </c>
      <c r="K2056">
        <v>44681</v>
      </c>
      <c r="L2056" t="s">
        <v>644</v>
      </c>
      <c r="M2056">
        <v>46738.15</v>
      </c>
      <c r="N2056">
        <v>80.64</v>
      </c>
      <c r="O2056" t="s">
        <v>645</v>
      </c>
      <c r="P2056" s="428">
        <v>72.409000000000006</v>
      </c>
      <c r="Q2056">
        <v>12706237</v>
      </c>
      <c r="T2056" t="s">
        <v>1575</v>
      </c>
    </row>
    <row r="2057" spans="1:20" x14ac:dyDescent="0.25">
      <c r="A2057" t="s">
        <v>637</v>
      </c>
      <c r="B2057" t="s">
        <v>1313</v>
      </c>
      <c r="C2057" t="s">
        <v>639</v>
      </c>
      <c r="D2057" t="s">
        <v>651</v>
      </c>
      <c r="E2057" t="s">
        <v>641</v>
      </c>
      <c r="F2057">
        <v>528004120003</v>
      </c>
      <c r="G2057" t="s">
        <v>816</v>
      </c>
      <c r="H2057">
        <v>583561</v>
      </c>
      <c r="I2057" t="s">
        <v>982</v>
      </c>
      <c r="J2057">
        <v>202204</v>
      </c>
      <c r="K2057">
        <v>44681</v>
      </c>
      <c r="L2057" t="s">
        <v>644</v>
      </c>
      <c r="M2057">
        <v>518762.23</v>
      </c>
      <c r="N2057">
        <v>886.24</v>
      </c>
      <c r="O2057" t="s">
        <v>645</v>
      </c>
      <c r="P2057" s="428">
        <v>795.78300000000002</v>
      </c>
      <c r="Q2057">
        <v>12706237</v>
      </c>
      <c r="T2057" t="s">
        <v>1571</v>
      </c>
    </row>
    <row r="2058" spans="1:20" x14ac:dyDescent="0.25">
      <c r="A2058" t="s">
        <v>637</v>
      </c>
      <c r="B2058" t="s">
        <v>854</v>
      </c>
      <c r="C2058" t="s">
        <v>639</v>
      </c>
      <c r="D2058" t="s">
        <v>695</v>
      </c>
      <c r="E2058" t="s">
        <v>652</v>
      </c>
      <c r="F2058">
        <v>528004120010</v>
      </c>
      <c r="G2058" t="s">
        <v>653</v>
      </c>
      <c r="H2058" t="s">
        <v>221</v>
      </c>
      <c r="I2058" t="s">
        <v>222</v>
      </c>
      <c r="J2058">
        <v>202204</v>
      </c>
      <c r="K2058">
        <v>44681</v>
      </c>
      <c r="L2058" t="s">
        <v>727</v>
      </c>
      <c r="M2058">
        <v>186.27</v>
      </c>
      <c r="N2058">
        <v>186.27</v>
      </c>
      <c r="O2058" t="s">
        <v>645</v>
      </c>
      <c r="P2058" s="428">
        <v>167.25800000000001</v>
      </c>
      <c r="Q2058">
        <v>12708340</v>
      </c>
      <c r="T2058" t="s">
        <v>222</v>
      </c>
    </row>
    <row r="2059" spans="1:20" x14ac:dyDescent="0.25">
      <c r="A2059" t="s">
        <v>637</v>
      </c>
      <c r="B2059" t="s">
        <v>859</v>
      </c>
      <c r="C2059" t="s">
        <v>639</v>
      </c>
      <c r="D2059" t="s">
        <v>640</v>
      </c>
      <c r="E2059" t="s">
        <v>648</v>
      </c>
      <c r="F2059">
        <v>528004120010</v>
      </c>
      <c r="G2059" t="s">
        <v>653</v>
      </c>
      <c r="H2059" t="s">
        <v>215</v>
      </c>
      <c r="I2059" t="s">
        <v>216</v>
      </c>
      <c r="J2059">
        <v>202204</v>
      </c>
      <c r="K2059">
        <v>44681</v>
      </c>
      <c r="L2059" t="s">
        <v>727</v>
      </c>
      <c r="M2059">
        <v>7.29</v>
      </c>
      <c r="N2059">
        <v>7.29</v>
      </c>
      <c r="O2059" t="s">
        <v>645</v>
      </c>
      <c r="P2059" s="428">
        <v>6.5460000000000003</v>
      </c>
      <c r="Q2059">
        <v>12708340</v>
      </c>
      <c r="T2059" t="s">
        <v>216</v>
      </c>
    </row>
    <row r="2060" spans="1:20" x14ac:dyDescent="0.25">
      <c r="A2060" t="s">
        <v>637</v>
      </c>
      <c r="B2060" t="s">
        <v>858</v>
      </c>
      <c r="C2060" t="s">
        <v>639</v>
      </c>
      <c r="D2060" t="s">
        <v>640</v>
      </c>
      <c r="E2060" t="s">
        <v>641</v>
      </c>
      <c r="F2060">
        <v>528004120010</v>
      </c>
      <c r="G2060" t="s">
        <v>653</v>
      </c>
      <c r="H2060" t="s">
        <v>217</v>
      </c>
      <c r="I2060" t="s">
        <v>218</v>
      </c>
      <c r="J2060">
        <v>202204</v>
      </c>
      <c r="K2060">
        <v>44681</v>
      </c>
      <c r="L2060" t="s">
        <v>727</v>
      </c>
      <c r="M2060">
        <v>37.9</v>
      </c>
      <c r="N2060">
        <v>37.9</v>
      </c>
      <c r="O2060" t="s">
        <v>645</v>
      </c>
      <c r="P2060" s="428">
        <v>34.031999999999996</v>
      </c>
      <c r="Q2060">
        <v>12708340</v>
      </c>
      <c r="T2060" t="s">
        <v>218</v>
      </c>
    </row>
    <row r="2061" spans="1:20" x14ac:dyDescent="0.25">
      <c r="A2061" t="s">
        <v>637</v>
      </c>
      <c r="B2061" t="s">
        <v>859</v>
      </c>
      <c r="C2061" t="s">
        <v>639</v>
      </c>
      <c r="D2061" t="s">
        <v>640</v>
      </c>
      <c r="E2061" t="s">
        <v>652</v>
      </c>
      <c r="F2061">
        <v>528004120010</v>
      </c>
      <c r="G2061" t="s">
        <v>653</v>
      </c>
      <c r="H2061" t="s">
        <v>215</v>
      </c>
      <c r="I2061" t="s">
        <v>216</v>
      </c>
      <c r="J2061">
        <v>202204</v>
      </c>
      <c r="K2061">
        <v>44681</v>
      </c>
      <c r="L2061" t="s">
        <v>727</v>
      </c>
      <c r="M2061">
        <v>132.31</v>
      </c>
      <c r="N2061">
        <v>132.31</v>
      </c>
      <c r="O2061" t="s">
        <v>645</v>
      </c>
      <c r="P2061" s="428">
        <v>118.80500000000001</v>
      </c>
      <c r="Q2061">
        <v>12708340</v>
      </c>
      <c r="T2061" t="s">
        <v>216</v>
      </c>
    </row>
    <row r="2062" spans="1:20" x14ac:dyDescent="0.25">
      <c r="A2062" t="s">
        <v>637</v>
      </c>
      <c r="B2062" t="s">
        <v>859</v>
      </c>
      <c r="C2062" t="s">
        <v>639</v>
      </c>
      <c r="D2062" t="s">
        <v>640</v>
      </c>
      <c r="E2062" t="s">
        <v>708</v>
      </c>
      <c r="F2062">
        <v>528004120010</v>
      </c>
      <c r="G2062" t="s">
        <v>653</v>
      </c>
      <c r="H2062" t="s">
        <v>215</v>
      </c>
      <c r="I2062" t="s">
        <v>216</v>
      </c>
      <c r="J2062">
        <v>202204</v>
      </c>
      <c r="K2062">
        <v>44681</v>
      </c>
      <c r="L2062" t="s">
        <v>727</v>
      </c>
      <c r="M2062">
        <v>328.01</v>
      </c>
      <c r="N2062">
        <v>328.01</v>
      </c>
      <c r="O2062" t="s">
        <v>645</v>
      </c>
      <c r="P2062" s="428">
        <v>294.53100000000001</v>
      </c>
      <c r="Q2062">
        <v>12708340</v>
      </c>
      <c r="T2062" t="s">
        <v>216</v>
      </c>
    </row>
    <row r="2063" spans="1:20" x14ac:dyDescent="0.25">
      <c r="A2063" t="s">
        <v>637</v>
      </c>
      <c r="B2063" t="s">
        <v>858</v>
      </c>
      <c r="C2063" t="s">
        <v>639</v>
      </c>
      <c r="D2063" t="s">
        <v>640</v>
      </c>
      <c r="E2063" t="s">
        <v>667</v>
      </c>
      <c r="F2063">
        <v>528004120010</v>
      </c>
      <c r="G2063" t="s">
        <v>653</v>
      </c>
      <c r="H2063" t="s">
        <v>217</v>
      </c>
      <c r="I2063" t="s">
        <v>218</v>
      </c>
      <c r="J2063">
        <v>202204</v>
      </c>
      <c r="K2063">
        <v>44681</v>
      </c>
      <c r="L2063" t="s">
        <v>727</v>
      </c>
      <c r="M2063">
        <v>44.6</v>
      </c>
      <c r="N2063">
        <v>44.6</v>
      </c>
      <c r="O2063" t="s">
        <v>645</v>
      </c>
      <c r="P2063" s="428">
        <v>40.048000000000002</v>
      </c>
      <c r="Q2063">
        <v>12708340</v>
      </c>
      <c r="T2063" t="s">
        <v>218</v>
      </c>
    </row>
    <row r="2064" spans="1:20" x14ac:dyDescent="0.25">
      <c r="A2064" t="s">
        <v>637</v>
      </c>
      <c r="B2064" t="s">
        <v>859</v>
      </c>
      <c r="C2064" t="s">
        <v>639</v>
      </c>
      <c r="D2064" t="s">
        <v>640</v>
      </c>
      <c r="E2064" t="s">
        <v>667</v>
      </c>
      <c r="F2064">
        <v>528004120010</v>
      </c>
      <c r="G2064" t="s">
        <v>653</v>
      </c>
      <c r="H2064" t="s">
        <v>215</v>
      </c>
      <c r="I2064" t="s">
        <v>216</v>
      </c>
      <c r="J2064">
        <v>202204</v>
      </c>
      <c r="K2064">
        <v>44681</v>
      </c>
      <c r="L2064" t="s">
        <v>727</v>
      </c>
      <c r="M2064">
        <v>43.82</v>
      </c>
      <c r="N2064">
        <v>43.82</v>
      </c>
      <c r="O2064" t="s">
        <v>645</v>
      </c>
      <c r="P2064" s="428">
        <v>39.347000000000001</v>
      </c>
      <c r="Q2064">
        <v>12708340</v>
      </c>
      <c r="T2064" t="s">
        <v>216</v>
      </c>
    </row>
    <row r="2065" spans="1:20" x14ac:dyDescent="0.25">
      <c r="A2065" t="s">
        <v>637</v>
      </c>
      <c r="B2065" t="s">
        <v>858</v>
      </c>
      <c r="C2065" t="s">
        <v>639</v>
      </c>
      <c r="D2065" t="s">
        <v>640</v>
      </c>
      <c r="E2065" t="s">
        <v>673</v>
      </c>
      <c r="F2065">
        <v>528004120010</v>
      </c>
      <c r="G2065" t="s">
        <v>653</v>
      </c>
      <c r="H2065" t="s">
        <v>217</v>
      </c>
      <c r="I2065" t="s">
        <v>218</v>
      </c>
      <c r="J2065">
        <v>202204</v>
      </c>
      <c r="K2065">
        <v>44681</v>
      </c>
      <c r="L2065" t="s">
        <v>727</v>
      </c>
      <c r="M2065">
        <v>29.57</v>
      </c>
      <c r="N2065">
        <v>29.57</v>
      </c>
      <c r="O2065" t="s">
        <v>645</v>
      </c>
      <c r="P2065" s="428">
        <v>26.552</v>
      </c>
      <c r="Q2065">
        <v>12708340</v>
      </c>
      <c r="T2065" t="s">
        <v>218</v>
      </c>
    </row>
    <row r="2066" spans="1:20" x14ac:dyDescent="0.25">
      <c r="A2066" t="s">
        <v>637</v>
      </c>
      <c r="B2066" t="s">
        <v>859</v>
      </c>
      <c r="C2066" t="s">
        <v>639</v>
      </c>
      <c r="D2066" t="s">
        <v>640</v>
      </c>
      <c r="E2066" t="s">
        <v>673</v>
      </c>
      <c r="F2066">
        <v>528004120010</v>
      </c>
      <c r="G2066" t="s">
        <v>653</v>
      </c>
      <c r="H2066" t="s">
        <v>215</v>
      </c>
      <c r="I2066" t="s">
        <v>216</v>
      </c>
      <c r="J2066">
        <v>202204</v>
      </c>
      <c r="K2066">
        <v>44681</v>
      </c>
      <c r="L2066" t="s">
        <v>727</v>
      </c>
      <c r="M2066">
        <v>10.48</v>
      </c>
      <c r="N2066">
        <v>10.48</v>
      </c>
      <c r="O2066" t="s">
        <v>645</v>
      </c>
      <c r="P2066" s="428">
        <v>9.41</v>
      </c>
      <c r="Q2066">
        <v>12708340</v>
      </c>
      <c r="T2066" t="s">
        <v>216</v>
      </c>
    </row>
    <row r="2067" spans="1:20" x14ac:dyDescent="0.25">
      <c r="A2067" t="s">
        <v>637</v>
      </c>
      <c r="B2067" t="s">
        <v>858</v>
      </c>
      <c r="C2067" t="s">
        <v>639</v>
      </c>
      <c r="D2067" t="s">
        <v>640</v>
      </c>
      <c r="E2067" t="s">
        <v>678</v>
      </c>
      <c r="F2067">
        <v>528004120010</v>
      </c>
      <c r="G2067" t="s">
        <v>653</v>
      </c>
      <c r="H2067" t="s">
        <v>217</v>
      </c>
      <c r="I2067" t="s">
        <v>218</v>
      </c>
      <c r="J2067">
        <v>202204</v>
      </c>
      <c r="K2067">
        <v>44681</v>
      </c>
      <c r="L2067" t="s">
        <v>727</v>
      </c>
      <c r="M2067">
        <v>1.23</v>
      </c>
      <c r="N2067">
        <v>1.23</v>
      </c>
      <c r="O2067" t="s">
        <v>645</v>
      </c>
      <c r="P2067" s="428">
        <v>1.1040000000000001</v>
      </c>
      <c r="Q2067">
        <v>12708340</v>
      </c>
      <c r="T2067" t="s">
        <v>218</v>
      </c>
    </row>
    <row r="2068" spans="1:20" x14ac:dyDescent="0.25">
      <c r="A2068" t="s">
        <v>637</v>
      </c>
      <c r="B2068" t="s">
        <v>859</v>
      </c>
      <c r="C2068" t="s">
        <v>639</v>
      </c>
      <c r="D2068" t="s">
        <v>651</v>
      </c>
      <c r="E2068" t="s">
        <v>652</v>
      </c>
      <c r="F2068">
        <v>528004120010</v>
      </c>
      <c r="G2068" t="s">
        <v>653</v>
      </c>
      <c r="H2068" t="s">
        <v>215</v>
      </c>
      <c r="I2068" t="s">
        <v>216</v>
      </c>
      <c r="J2068">
        <v>202204</v>
      </c>
      <c r="K2068">
        <v>44681</v>
      </c>
      <c r="L2068" t="s">
        <v>727</v>
      </c>
      <c r="M2068">
        <v>0.88</v>
      </c>
      <c r="N2068">
        <v>0.88</v>
      </c>
      <c r="O2068" t="s">
        <v>645</v>
      </c>
      <c r="P2068" s="428">
        <v>0.79</v>
      </c>
      <c r="Q2068">
        <v>12708340</v>
      </c>
      <c r="T2068" t="s">
        <v>216</v>
      </c>
    </row>
    <row r="2069" spans="1:20" x14ac:dyDescent="0.25">
      <c r="A2069" t="s">
        <v>637</v>
      </c>
      <c r="B2069" t="s">
        <v>859</v>
      </c>
      <c r="C2069" t="s">
        <v>639</v>
      </c>
      <c r="D2069" t="s">
        <v>651</v>
      </c>
      <c r="E2069" t="s">
        <v>1177</v>
      </c>
      <c r="F2069">
        <v>528004120010</v>
      </c>
      <c r="G2069" t="s">
        <v>653</v>
      </c>
      <c r="H2069" t="s">
        <v>215</v>
      </c>
      <c r="I2069" t="s">
        <v>216</v>
      </c>
      <c r="J2069">
        <v>202204</v>
      </c>
      <c r="K2069">
        <v>44681</v>
      </c>
      <c r="L2069" t="s">
        <v>727</v>
      </c>
      <c r="M2069">
        <v>590.62</v>
      </c>
      <c r="N2069">
        <v>590.62</v>
      </c>
      <c r="O2069" t="s">
        <v>645</v>
      </c>
      <c r="P2069" s="428">
        <v>530.33699999999999</v>
      </c>
      <c r="Q2069">
        <v>12708340</v>
      </c>
      <c r="T2069" t="s">
        <v>216</v>
      </c>
    </row>
    <row r="2070" spans="1:20" x14ac:dyDescent="0.25">
      <c r="A2070" t="s">
        <v>637</v>
      </c>
      <c r="B2070" t="s">
        <v>859</v>
      </c>
      <c r="C2070" t="s">
        <v>639</v>
      </c>
      <c r="D2070" t="s">
        <v>651</v>
      </c>
      <c r="E2070" t="s">
        <v>667</v>
      </c>
      <c r="F2070">
        <v>528004120010</v>
      </c>
      <c r="G2070" t="s">
        <v>653</v>
      </c>
      <c r="H2070" t="s">
        <v>215</v>
      </c>
      <c r="I2070" t="s">
        <v>216</v>
      </c>
      <c r="J2070">
        <v>202204</v>
      </c>
      <c r="K2070">
        <v>44681</v>
      </c>
      <c r="L2070" t="s">
        <v>727</v>
      </c>
      <c r="M2070">
        <v>0.91</v>
      </c>
      <c r="N2070">
        <v>0.91</v>
      </c>
      <c r="O2070" t="s">
        <v>645</v>
      </c>
      <c r="P2070" s="428">
        <v>0.81699999999999995</v>
      </c>
      <c r="Q2070">
        <v>12708340</v>
      </c>
      <c r="T2070" t="s">
        <v>216</v>
      </c>
    </row>
    <row r="2071" spans="1:20" x14ac:dyDescent="0.25">
      <c r="A2071" t="s">
        <v>637</v>
      </c>
      <c r="B2071" t="s">
        <v>854</v>
      </c>
      <c r="C2071" t="s">
        <v>639</v>
      </c>
      <c r="D2071" t="s">
        <v>651</v>
      </c>
      <c r="E2071" t="s">
        <v>667</v>
      </c>
      <c r="F2071">
        <v>528004120010</v>
      </c>
      <c r="G2071" t="s">
        <v>653</v>
      </c>
      <c r="H2071" t="s">
        <v>221</v>
      </c>
      <c r="I2071" t="s">
        <v>222</v>
      </c>
      <c r="J2071">
        <v>202204</v>
      </c>
      <c r="K2071">
        <v>44681</v>
      </c>
      <c r="L2071" t="s">
        <v>727</v>
      </c>
      <c r="M2071">
        <v>49.22</v>
      </c>
      <c r="N2071">
        <v>49.22</v>
      </c>
      <c r="O2071" t="s">
        <v>645</v>
      </c>
      <c r="P2071" s="428">
        <v>44.195999999999998</v>
      </c>
      <c r="Q2071">
        <v>12708340</v>
      </c>
      <c r="T2071" t="s">
        <v>222</v>
      </c>
    </row>
    <row r="2072" spans="1:20" x14ac:dyDescent="0.25">
      <c r="A2072" t="s">
        <v>637</v>
      </c>
      <c r="B2072" t="s">
        <v>858</v>
      </c>
      <c r="C2072" t="s">
        <v>639</v>
      </c>
      <c r="D2072" t="s">
        <v>651</v>
      </c>
      <c r="E2072" t="s">
        <v>673</v>
      </c>
      <c r="F2072">
        <v>528004120010</v>
      </c>
      <c r="G2072" t="s">
        <v>653</v>
      </c>
      <c r="H2072" t="s">
        <v>217</v>
      </c>
      <c r="I2072" t="s">
        <v>218</v>
      </c>
      <c r="J2072">
        <v>202204</v>
      </c>
      <c r="K2072">
        <v>44681</v>
      </c>
      <c r="L2072" t="s">
        <v>727</v>
      </c>
      <c r="M2072">
        <v>67.989999999999995</v>
      </c>
      <c r="N2072">
        <v>67.989999999999995</v>
      </c>
      <c r="O2072" t="s">
        <v>645</v>
      </c>
      <c r="P2072" s="428">
        <v>61.05</v>
      </c>
      <c r="Q2072">
        <v>12708340</v>
      </c>
      <c r="T2072" t="s">
        <v>218</v>
      </c>
    </row>
    <row r="2073" spans="1:20" x14ac:dyDescent="0.25">
      <c r="A2073" t="s">
        <v>637</v>
      </c>
      <c r="B2073" t="s">
        <v>1313</v>
      </c>
      <c r="C2073" t="s">
        <v>639</v>
      </c>
      <c r="D2073" t="s">
        <v>651</v>
      </c>
      <c r="E2073" t="s">
        <v>641</v>
      </c>
      <c r="F2073">
        <v>528004120010</v>
      </c>
      <c r="G2073" t="s">
        <v>653</v>
      </c>
      <c r="H2073">
        <v>583610</v>
      </c>
      <c r="I2073" t="s">
        <v>205</v>
      </c>
      <c r="J2073">
        <v>202204</v>
      </c>
      <c r="K2073">
        <v>44681</v>
      </c>
      <c r="L2073" t="s">
        <v>644</v>
      </c>
      <c r="M2073">
        <v>778137.49</v>
      </c>
      <c r="N2073">
        <v>1329.35</v>
      </c>
      <c r="O2073" t="s">
        <v>645</v>
      </c>
      <c r="P2073" s="428">
        <v>1193.6659999999999</v>
      </c>
      <c r="Q2073">
        <v>12706237</v>
      </c>
      <c r="T2073" t="s">
        <v>1570</v>
      </c>
    </row>
    <row r="2074" spans="1:20" x14ac:dyDescent="0.25">
      <c r="A2074" t="s">
        <v>637</v>
      </c>
      <c r="B2074" t="s">
        <v>831</v>
      </c>
      <c r="C2074" t="s">
        <v>639</v>
      </c>
      <c r="D2074" t="s">
        <v>651</v>
      </c>
      <c r="E2074" t="s">
        <v>704</v>
      </c>
      <c r="F2074">
        <v>528004120002</v>
      </c>
      <c r="G2074" t="s">
        <v>642</v>
      </c>
      <c r="H2074">
        <v>856779</v>
      </c>
      <c r="I2074" t="s">
        <v>28</v>
      </c>
      <c r="J2074">
        <v>202204</v>
      </c>
      <c r="K2074">
        <v>44681</v>
      </c>
      <c r="L2074" t="s">
        <v>644</v>
      </c>
      <c r="M2074">
        <v>10839.38</v>
      </c>
      <c r="N2074">
        <v>18.399999999999999</v>
      </c>
      <c r="O2074" t="s">
        <v>645</v>
      </c>
      <c r="P2074" s="428">
        <v>16.521999999999998</v>
      </c>
      <c r="Q2074">
        <v>12704618</v>
      </c>
      <c r="R2074" t="s">
        <v>646</v>
      </c>
      <c r="S2074">
        <v>2039252</v>
      </c>
      <c r="T2074" t="s">
        <v>2052</v>
      </c>
    </row>
    <row r="2075" spans="1:20" x14ac:dyDescent="0.25">
      <c r="A2075" t="s">
        <v>637</v>
      </c>
      <c r="B2075" t="s">
        <v>831</v>
      </c>
      <c r="C2075" t="s">
        <v>639</v>
      </c>
      <c r="D2075" t="s">
        <v>651</v>
      </c>
      <c r="E2075" t="s">
        <v>641</v>
      </c>
      <c r="F2075">
        <v>528004120002</v>
      </c>
      <c r="G2075" t="s">
        <v>642</v>
      </c>
      <c r="H2075">
        <v>856778</v>
      </c>
      <c r="I2075" t="s">
        <v>27</v>
      </c>
      <c r="J2075">
        <v>202204</v>
      </c>
      <c r="K2075">
        <v>44681</v>
      </c>
      <c r="L2075" t="s">
        <v>644</v>
      </c>
      <c r="M2075">
        <v>7921.09</v>
      </c>
      <c r="N2075">
        <v>13.45</v>
      </c>
      <c r="O2075" t="s">
        <v>645</v>
      </c>
      <c r="P2075" s="428">
        <v>12.077</v>
      </c>
      <c r="Q2075">
        <v>12704618</v>
      </c>
      <c r="R2075" t="s">
        <v>646</v>
      </c>
      <c r="S2075">
        <v>2041743</v>
      </c>
      <c r="T2075" t="s">
        <v>2056</v>
      </c>
    </row>
    <row r="2076" spans="1:20" x14ac:dyDescent="0.25">
      <c r="A2076" t="s">
        <v>637</v>
      </c>
      <c r="B2076" t="s">
        <v>1525</v>
      </c>
      <c r="C2076" t="s">
        <v>639</v>
      </c>
      <c r="D2076" t="s">
        <v>651</v>
      </c>
      <c r="E2076" t="s">
        <v>667</v>
      </c>
      <c r="F2076">
        <v>528004120010</v>
      </c>
      <c r="G2076" t="s">
        <v>653</v>
      </c>
      <c r="H2076">
        <v>583598</v>
      </c>
      <c r="I2076" t="s">
        <v>179</v>
      </c>
      <c r="J2076">
        <v>202204</v>
      </c>
      <c r="K2076">
        <v>44681</v>
      </c>
      <c r="L2076" t="s">
        <v>644</v>
      </c>
      <c r="M2076">
        <v>302316.67</v>
      </c>
      <c r="N2076">
        <v>516.47</v>
      </c>
      <c r="O2076" t="s">
        <v>645</v>
      </c>
      <c r="P2076" s="428">
        <v>463.755</v>
      </c>
      <c r="Q2076">
        <v>12706237</v>
      </c>
      <c r="R2076" t="s">
        <v>668</v>
      </c>
      <c r="S2076" t="s">
        <v>1545</v>
      </c>
      <c r="T2076" t="s">
        <v>1546</v>
      </c>
    </row>
    <row r="2077" spans="1:20" x14ac:dyDescent="0.25">
      <c r="A2077" t="s">
        <v>637</v>
      </c>
      <c r="B2077" t="s">
        <v>1525</v>
      </c>
      <c r="C2077" t="s">
        <v>639</v>
      </c>
      <c r="D2077" t="s">
        <v>651</v>
      </c>
      <c r="E2077" t="s">
        <v>667</v>
      </c>
      <c r="F2077">
        <v>528004120010</v>
      </c>
      <c r="G2077" t="s">
        <v>653</v>
      </c>
      <c r="H2077">
        <v>583598</v>
      </c>
      <c r="I2077" t="s">
        <v>179</v>
      </c>
      <c r="J2077">
        <v>202204</v>
      </c>
      <c r="K2077">
        <v>44681</v>
      </c>
      <c r="L2077" t="s">
        <v>644</v>
      </c>
      <c r="M2077">
        <v>302316.67</v>
      </c>
      <c r="N2077">
        <v>516.47</v>
      </c>
      <c r="O2077" t="s">
        <v>645</v>
      </c>
      <c r="P2077" s="428">
        <v>463.755</v>
      </c>
      <c r="Q2077">
        <v>12706237</v>
      </c>
      <c r="R2077" t="s">
        <v>668</v>
      </c>
      <c r="S2077" t="s">
        <v>1547</v>
      </c>
      <c r="T2077" t="s">
        <v>1548</v>
      </c>
    </row>
    <row r="2078" spans="1:20" x14ac:dyDescent="0.25">
      <c r="A2078" t="s">
        <v>637</v>
      </c>
      <c r="B2078" t="s">
        <v>1525</v>
      </c>
      <c r="C2078" t="s">
        <v>639</v>
      </c>
      <c r="D2078" t="s">
        <v>651</v>
      </c>
      <c r="E2078" t="s">
        <v>667</v>
      </c>
      <c r="F2078">
        <v>528004120010</v>
      </c>
      <c r="G2078" t="s">
        <v>653</v>
      </c>
      <c r="H2078">
        <v>583598</v>
      </c>
      <c r="I2078" t="s">
        <v>179</v>
      </c>
      <c r="J2078">
        <v>202204</v>
      </c>
      <c r="K2078">
        <v>44681</v>
      </c>
      <c r="L2078" t="s">
        <v>644</v>
      </c>
      <c r="M2078">
        <v>302316.67</v>
      </c>
      <c r="N2078">
        <v>516.47</v>
      </c>
      <c r="O2078" t="s">
        <v>645</v>
      </c>
      <c r="P2078" s="428">
        <v>463.755</v>
      </c>
      <c r="Q2078">
        <v>12706237</v>
      </c>
      <c r="R2078" t="s">
        <v>668</v>
      </c>
      <c r="S2078" t="s">
        <v>1549</v>
      </c>
      <c r="T2078" t="s">
        <v>1550</v>
      </c>
    </row>
    <row r="2079" spans="1:20" x14ac:dyDescent="0.25">
      <c r="A2079" t="s">
        <v>637</v>
      </c>
      <c r="B2079" t="s">
        <v>1525</v>
      </c>
      <c r="C2079" t="s">
        <v>639</v>
      </c>
      <c r="D2079" t="s">
        <v>651</v>
      </c>
      <c r="E2079" t="s">
        <v>667</v>
      </c>
      <c r="F2079">
        <v>528004120010</v>
      </c>
      <c r="G2079" t="s">
        <v>653</v>
      </c>
      <c r="H2079">
        <v>583595</v>
      </c>
      <c r="I2079" t="s">
        <v>179</v>
      </c>
      <c r="J2079">
        <v>202204</v>
      </c>
      <c r="K2079">
        <v>44681</v>
      </c>
      <c r="L2079" t="s">
        <v>644</v>
      </c>
      <c r="M2079">
        <v>302316.67</v>
      </c>
      <c r="N2079">
        <v>516.47</v>
      </c>
      <c r="O2079" t="s">
        <v>645</v>
      </c>
      <c r="P2079" s="428">
        <v>463.755</v>
      </c>
      <c r="Q2079">
        <v>12706237</v>
      </c>
      <c r="R2079" t="s">
        <v>668</v>
      </c>
      <c r="S2079" t="s">
        <v>669</v>
      </c>
      <c r="T2079" t="s">
        <v>1526</v>
      </c>
    </row>
    <row r="2080" spans="1:20" x14ac:dyDescent="0.25">
      <c r="A2080" t="s">
        <v>637</v>
      </c>
      <c r="B2080" t="s">
        <v>672</v>
      </c>
      <c r="C2080" t="s">
        <v>639</v>
      </c>
      <c r="D2080" t="s">
        <v>695</v>
      </c>
      <c r="E2080" t="s">
        <v>704</v>
      </c>
      <c r="F2080">
        <v>528004120010</v>
      </c>
      <c r="G2080" t="s">
        <v>653</v>
      </c>
      <c r="H2080">
        <v>583611</v>
      </c>
      <c r="I2080" t="s">
        <v>208</v>
      </c>
      <c r="J2080">
        <v>202204</v>
      </c>
      <c r="K2080">
        <v>44681</v>
      </c>
      <c r="L2080" t="s">
        <v>644</v>
      </c>
      <c r="M2080">
        <v>10000</v>
      </c>
      <c r="N2080">
        <v>16.98</v>
      </c>
      <c r="O2080" t="s">
        <v>645</v>
      </c>
      <c r="P2080" s="428">
        <v>15.247</v>
      </c>
      <c r="Q2080">
        <v>30493152</v>
      </c>
      <c r="R2080" t="s">
        <v>675</v>
      </c>
      <c r="S2080">
        <v>85411</v>
      </c>
      <c r="T2080" t="s">
        <v>2041</v>
      </c>
    </row>
    <row r="2081" spans="1:20" x14ac:dyDescent="0.25">
      <c r="A2081" t="s">
        <v>637</v>
      </c>
      <c r="B2081" t="s">
        <v>672</v>
      </c>
      <c r="C2081" t="s">
        <v>639</v>
      </c>
      <c r="D2081" t="s">
        <v>695</v>
      </c>
      <c r="E2081" t="s">
        <v>704</v>
      </c>
      <c r="F2081">
        <v>528004120010</v>
      </c>
      <c r="G2081" t="s">
        <v>653</v>
      </c>
      <c r="H2081">
        <v>583611</v>
      </c>
      <c r="I2081" t="s">
        <v>208</v>
      </c>
      <c r="J2081">
        <v>202204</v>
      </c>
      <c r="K2081">
        <v>44681</v>
      </c>
      <c r="L2081" t="s">
        <v>644</v>
      </c>
      <c r="M2081">
        <v>2500</v>
      </c>
      <c r="N2081">
        <v>4.24</v>
      </c>
      <c r="O2081" t="s">
        <v>645</v>
      </c>
      <c r="P2081" s="428">
        <v>3.8069999999999999</v>
      </c>
      <c r="Q2081">
        <v>30493152</v>
      </c>
      <c r="R2081" t="s">
        <v>675</v>
      </c>
      <c r="S2081">
        <v>85411</v>
      </c>
      <c r="T2081" t="s">
        <v>2041</v>
      </c>
    </row>
    <row r="2082" spans="1:20" x14ac:dyDescent="0.25">
      <c r="A2082" t="s">
        <v>637</v>
      </c>
      <c r="B2082" t="s">
        <v>672</v>
      </c>
      <c r="C2082" t="s">
        <v>639</v>
      </c>
      <c r="D2082" t="s">
        <v>695</v>
      </c>
      <c r="E2082" t="s">
        <v>704</v>
      </c>
      <c r="F2082">
        <v>528004120010</v>
      </c>
      <c r="G2082" t="s">
        <v>653</v>
      </c>
      <c r="H2082">
        <v>583611</v>
      </c>
      <c r="I2082" t="s">
        <v>208</v>
      </c>
      <c r="J2082">
        <v>202204</v>
      </c>
      <c r="K2082">
        <v>44681</v>
      </c>
      <c r="L2082" t="s">
        <v>644</v>
      </c>
      <c r="M2082">
        <v>2500</v>
      </c>
      <c r="N2082">
        <v>4.24</v>
      </c>
      <c r="O2082" t="s">
        <v>645</v>
      </c>
      <c r="P2082" s="428">
        <v>3.8069999999999999</v>
      </c>
      <c r="Q2082">
        <v>30493152</v>
      </c>
      <c r="R2082" t="s">
        <v>675</v>
      </c>
      <c r="S2082">
        <v>85411</v>
      </c>
      <c r="T2082" t="s">
        <v>2041</v>
      </c>
    </row>
    <row r="2083" spans="1:20" x14ac:dyDescent="0.25">
      <c r="A2083" t="s">
        <v>637</v>
      </c>
      <c r="B2083" t="s">
        <v>672</v>
      </c>
      <c r="C2083" t="s">
        <v>639</v>
      </c>
      <c r="D2083" t="s">
        <v>695</v>
      </c>
      <c r="E2083" t="s">
        <v>704</v>
      </c>
      <c r="F2083">
        <v>528004120010</v>
      </c>
      <c r="G2083" t="s">
        <v>653</v>
      </c>
      <c r="H2083">
        <v>583611</v>
      </c>
      <c r="I2083" t="s">
        <v>208</v>
      </c>
      <c r="J2083">
        <v>202204</v>
      </c>
      <c r="K2083">
        <v>44681</v>
      </c>
      <c r="L2083" t="s">
        <v>644</v>
      </c>
      <c r="M2083">
        <v>1700</v>
      </c>
      <c r="N2083">
        <v>2.89</v>
      </c>
      <c r="O2083" t="s">
        <v>645</v>
      </c>
      <c r="P2083" s="428">
        <v>2.5950000000000002</v>
      </c>
      <c r="Q2083">
        <v>30493152</v>
      </c>
      <c r="R2083" t="s">
        <v>675</v>
      </c>
      <c r="S2083">
        <v>85411</v>
      </c>
      <c r="T2083" t="s">
        <v>2041</v>
      </c>
    </row>
    <row r="2084" spans="1:20" x14ac:dyDescent="0.25">
      <c r="A2084" t="s">
        <v>637</v>
      </c>
      <c r="B2084" t="s">
        <v>672</v>
      </c>
      <c r="C2084" t="s">
        <v>639</v>
      </c>
      <c r="D2084" t="s">
        <v>695</v>
      </c>
      <c r="E2084" t="s">
        <v>704</v>
      </c>
      <c r="F2084">
        <v>528004120010</v>
      </c>
      <c r="G2084" t="s">
        <v>653</v>
      </c>
      <c r="H2084">
        <v>583611</v>
      </c>
      <c r="I2084" t="s">
        <v>208</v>
      </c>
      <c r="J2084">
        <v>202204</v>
      </c>
      <c r="K2084">
        <v>44681</v>
      </c>
      <c r="L2084" t="s">
        <v>644</v>
      </c>
      <c r="M2084">
        <v>10000</v>
      </c>
      <c r="N2084">
        <v>16.98</v>
      </c>
      <c r="O2084" t="s">
        <v>645</v>
      </c>
      <c r="P2084" s="428">
        <v>15.247</v>
      </c>
      <c r="Q2084">
        <v>30493152</v>
      </c>
      <c r="R2084" t="s">
        <v>675</v>
      </c>
      <c r="S2084">
        <v>85411</v>
      </c>
      <c r="T2084" t="s">
        <v>2041</v>
      </c>
    </row>
    <row r="2085" spans="1:20" x14ac:dyDescent="0.25">
      <c r="A2085" t="s">
        <v>637</v>
      </c>
      <c r="B2085" t="s">
        <v>672</v>
      </c>
      <c r="C2085" t="s">
        <v>639</v>
      </c>
      <c r="D2085" t="s">
        <v>695</v>
      </c>
      <c r="E2085" t="s">
        <v>704</v>
      </c>
      <c r="F2085">
        <v>528004120010</v>
      </c>
      <c r="G2085" t="s">
        <v>653</v>
      </c>
      <c r="H2085">
        <v>583611</v>
      </c>
      <c r="I2085" t="s">
        <v>208</v>
      </c>
      <c r="J2085">
        <v>202204</v>
      </c>
      <c r="K2085">
        <v>44681</v>
      </c>
      <c r="L2085" t="s">
        <v>644</v>
      </c>
      <c r="M2085">
        <v>1700</v>
      </c>
      <c r="N2085">
        <v>2.89</v>
      </c>
      <c r="O2085" t="s">
        <v>645</v>
      </c>
      <c r="P2085" s="428">
        <v>2.5950000000000002</v>
      </c>
      <c r="Q2085">
        <v>30493152</v>
      </c>
      <c r="R2085" t="s">
        <v>675</v>
      </c>
      <c r="S2085">
        <v>85411</v>
      </c>
      <c r="T2085" t="s">
        <v>2041</v>
      </c>
    </row>
    <row r="2086" spans="1:20" x14ac:dyDescent="0.25">
      <c r="A2086" t="s">
        <v>637</v>
      </c>
      <c r="B2086" t="s">
        <v>831</v>
      </c>
      <c r="C2086" t="s">
        <v>639</v>
      </c>
      <c r="D2086" t="s">
        <v>651</v>
      </c>
      <c r="E2086" t="s">
        <v>704</v>
      </c>
      <c r="F2086">
        <v>528004120001</v>
      </c>
      <c r="G2086" t="s">
        <v>705</v>
      </c>
      <c r="H2086">
        <v>583128</v>
      </c>
      <c r="I2086" t="s">
        <v>20</v>
      </c>
      <c r="J2086">
        <v>202204</v>
      </c>
      <c r="K2086">
        <v>44681</v>
      </c>
      <c r="L2086" t="s">
        <v>644</v>
      </c>
      <c r="M2086">
        <v>67899.399999999994</v>
      </c>
      <c r="N2086">
        <v>115.28</v>
      </c>
      <c r="O2086" t="s">
        <v>645</v>
      </c>
      <c r="P2086" s="428">
        <v>103.514</v>
      </c>
      <c r="Q2086">
        <v>30494934</v>
      </c>
      <c r="R2086" t="s">
        <v>646</v>
      </c>
      <c r="S2086">
        <v>2022429</v>
      </c>
      <c r="T2086" t="s">
        <v>2049</v>
      </c>
    </row>
    <row r="2087" spans="1:20" x14ac:dyDescent="0.25">
      <c r="A2087" t="s">
        <v>637</v>
      </c>
      <c r="B2087" t="s">
        <v>831</v>
      </c>
      <c r="C2087" t="s">
        <v>639</v>
      </c>
      <c r="D2087" t="s">
        <v>640</v>
      </c>
      <c r="E2087" t="s">
        <v>678</v>
      </c>
      <c r="F2087">
        <v>528004120002</v>
      </c>
      <c r="G2087" t="s">
        <v>642</v>
      </c>
      <c r="H2087">
        <v>856782</v>
      </c>
      <c r="I2087" t="s">
        <v>477</v>
      </c>
      <c r="J2087">
        <v>202204</v>
      </c>
      <c r="K2087">
        <v>44681</v>
      </c>
      <c r="L2087" t="s">
        <v>644</v>
      </c>
      <c r="M2087">
        <v>6216.21</v>
      </c>
      <c r="N2087">
        <v>10.55</v>
      </c>
      <c r="O2087" t="s">
        <v>645</v>
      </c>
      <c r="P2087" s="428">
        <v>9.4730000000000008</v>
      </c>
      <c r="Q2087">
        <v>12704618</v>
      </c>
      <c r="R2087" t="s">
        <v>646</v>
      </c>
      <c r="S2087">
        <v>2017279</v>
      </c>
      <c r="T2087" t="s">
        <v>2054</v>
      </c>
    </row>
    <row r="2088" spans="1:20" x14ac:dyDescent="0.25">
      <c r="A2088" t="s">
        <v>637</v>
      </c>
      <c r="B2088" t="s">
        <v>831</v>
      </c>
      <c r="C2088" t="s">
        <v>639</v>
      </c>
      <c r="D2088" t="s">
        <v>651</v>
      </c>
      <c r="E2088" t="s">
        <v>667</v>
      </c>
      <c r="F2088">
        <v>528004120002</v>
      </c>
      <c r="G2088" t="s">
        <v>642</v>
      </c>
      <c r="H2088">
        <v>583149</v>
      </c>
      <c r="I2088" t="s">
        <v>680</v>
      </c>
      <c r="J2088">
        <v>202204</v>
      </c>
      <c r="K2088">
        <v>44681</v>
      </c>
      <c r="L2088" t="s">
        <v>644</v>
      </c>
      <c r="M2088">
        <v>10426.299999999999</v>
      </c>
      <c r="N2088">
        <v>17.7</v>
      </c>
      <c r="O2088" t="s">
        <v>645</v>
      </c>
      <c r="P2088" s="428">
        <v>15.893000000000001</v>
      </c>
      <c r="Q2088">
        <v>12704618</v>
      </c>
      <c r="R2088" t="s">
        <v>646</v>
      </c>
      <c r="S2088">
        <v>8540399</v>
      </c>
      <c r="T2088" t="s">
        <v>2055</v>
      </c>
    </row>
    <row r="2089" spans="1:20" x14ac:dyDescent="0.25">
      <c r="A2089" t="s">
        <v>637</v>
      </c>
      <c r="B2089" t="s">
        <v>831</v>
      </c>
      <c r="C2089" t="s">
        <v>639</v>
      </c>
      <c r="D2089" t="s">
        <v>640</v>
      </c>
      <c r="E2089" t="s">
        <v>673</v>
      </c>
      <c r="F2089">
        <v>528004120002</v>
      </c>
      <c r="G2089" t="s">
        <v>642</v>
      </c>
      <c r="H2089">
        <v>583146</v>
      </c>
      <c r="I2089" t="s">
        <v>683</v>
      </c>
      <c r="J2089">
        <v>202204</v>
      </c>
      <c r="K2089">
        <v>44681</v>
      </c>
      <c r="L2089" t="s">
        <v>644</v>
      </c>
      <c r="M2089">
        <v>7628.99</v>
      </c>
      <c r="N2089">
        <v>12.95</v>
      </c>
      <c r="O2089" t="s">
        <v>645</v>
      </c>
      <c r="P2089" s="428">
        <v>11.628</v>
      </c>
      <c r="Q2089">
        <v>12704618</v>
      </c>
      <c r="R2089" t="s">
        <v>646</v>
      </c>
      <c r="S2089">
        <v>8540353</v>
      </c>
      <c r="T2089" t="s">
        <v>2061</v>
      </c>
    </row>
    <row r="2090" spans="1:20" x14ac:dyDescent="0.25">
      <c r="A2090" t="s">
        <v>637</v>
      </c>
      <c r="B2090" t="s">
        <v>834</v>
      </c>
      <c r="C2090" t="s">
        <v>639</v>
      </c>
      <c r="D2090" t="s">
        <v>640</v>
      </c>
      <c r="E2090" t="s">
        <v>641</v>
      </c>
      <c r="F2090">
        <v>528004120002</v>
      </c>
      <c r="G2090" t="s">
        <v>642</v>
      </c>
      <c r="H2090">
        <v>583145</v>
      </c>
      <c r="I2090" t="s">
        <v>643</v>
      </c>
      <c r="J2090">
        <v>202204</v>
      </c>
      <c r="K2090">
        <v>44681</v>
      </c>
      <c r="L2090" t="s">
        <v>727</v>
      </c>
      <c r="M2090">
        <v>22.18</v>
      </c>
      <c r="N2090">
        <v>22.18</v>
      </c>
      <c r="O2090" t="s">
        <v>645</v>
      </c>
      <c r="P2090" s="428">
        <v>19.916</v>
      </c>
      <c r="Q2090">
        <v>12704618</v>
      </c>
      <c r="R2090" t="s">
        <v>646</v>
      </c>
      <c r="S2090">
        <v>9982557</v>
      </c>
      <c r="T2090" t="s">
        <v>2047</v>
      </c>
    </row>
    <row r="2091" spans="1:20" x14ac:dyDescent="0.25">
      <c r="A2091" t="s">
        <v>637</v>
      </c>
      <c r="B2091" t="s">
        <v>831</v>
      </c>
      <c r="C2091" t="s">
        <v>639</v>
      </c>
      <c r="D2091" t="s">
        <v>640</v>
      </c>
      <c r="E2091" t="s">
        <v>673</v>
      </c>
      <c r="F2091">
        <v>528004120002</v>
      </c>
      <c r="G2091" t="s">
        <v>642</v>
      </c>
      <c r="H2091">
        <v>583148</v>
      </c>
      <c r="I2091" t="s">
        <v>699</v>
      </c>
      <c r="J2091">
        <v>202204</v>
      </c>
      <c r="K2091">
        <v>44681</v>
      </c>
      <c r="L2091" t="s">
        <v>644</v>
      </c>
      <c r="M2091">
        <v>36389.19</v>
      </c>
      <c r="N2091">
        <v>61.78</v>
      </c>
      <c r="O2091" t="s">
        <v>645</v>
      </c>
      <c r="P2091" s="428">
        <v>55.473999999999997</v>
      </c>
      <c r="Q2091">
        <v>12704618</v>
      </c>
      <c r="R2091" t="s">
        <v>646</v>
      </c>
      <c r="S2091">
        <v>2029740</v>
      </c>
      <c r="T2091" t="s">
        <v>2063</v>
      </c>
    </row>
    <row r="2092" spans="1:20" x14ac:dyDescent="0.25">
      <c r="A2092" t="s">
        <v>637</v>
      </c>
      <c r="B2092" t="s">
        <v>831</v>
      </c>
      <c r="C2092" t="s">
        <v>639</v>
      </c>
      <c r="D2092" t="s">
        <v>651</v>
      </c>
      <c r="E2092" t="s">
        <v>673</v>
      </c>
      <c r="F2092">
        <v>528004120002</v>
      </c>
      <c r="G2092" t="s">
        <v>642</v>
      </c>
      <c r="H2092">
        <v>583148</v>
      </c>
      <c r="I2092" t="s">
        <v>699</v>
      </c>
      <c r="J2092">
        <v>202204</v>
      </c>
      <c r="K2092">
        <v>44681</v>
      </c>
      <c r="L2092" t="s">
        <v>644</v>
      </c>
      <c r="M2092">
        <v>21853.7</v>
      </c>
      <c r="N2092">
        <v>37.1</v>
      </c>
      <c r="O2092" t="s">
        <v>645</v>
      </c>
      <c r="P2092" s="428">
        <v>33.313000000000002</v>
      </c>
      <c r="Q2092">
        <v>12704618</v>
      </c>
      <c r="R2092" t="s">
        <v>646</v>
      </c>
      <c r="S2092">
        <v>8540279</v>
      </c>
      <c r="T2092" t="s">
        <v>2062</v>
      </c>
    </row>
    <row r="2093" spans="1:20" x14ac:dyDescent="0.25">
      <c r="A2093" t="s">
        <v>637</v>
      </c>
      <c r="B2093" t="s">
        <v>831</v>
      </c>
      <c r="C2093" t="s">
        <v>639</v>
      </c>
      <c r="D2093" t="s">
        <v>651</v>
      </c>
      <c r="E2093" t="s">
        <v>667</v>
      </c>
      <c r="F2093">
        <v>528004120002</v>
      </c>
      <c r="G2093" t="s">
        <v>642</v>
      </c>
      <c r="H2093">
        <v>583149</v>
      </c>
      <c r="I2093" t="s">
        <v>680</v>
      </c>
      <c r="J2093">
        <v>202204</v>
      </c>
      <c r="K2093">
        <v>44681</v>
      </c>
      <c r="L2093" t="s">
        <v>644</v>
      </c>
      <c r="M2093">
        <v>4065.56</v>
      </c>
      <c r="N2093">
        <v>6.9</v>
      </c>
      <c r="O2093" t="s">
        <v>645</v>
      </c>
      <c r="P2093" s="428">
        <v>6.1959999999999997</v>
      </c>
      <c r="Q2093">
        <v>12704618</v>
      </c>
      <c r="R2093" t="s">
        <v>646</v>
      </c>
      <c r="S2093">
        <v>8540358</v>
      </c>
      <c r="T2093" t="s">
        <v>2067</v>
      </c>
    </row>
    <row r="2094" spans="1:20" x14ac:dyDescent="0.25">
      <c r="A2094" t="s">
        <v>637</v>
      </c>
      <c r="B2094" t="s">
        <v>831</v>
      </c>
      <c r="C2094" t="s">
        <v>639</v>
      </c>
      <c r="D2094" t="s">
        <v>640</v>
      </c>
      <c r="E2094" t="s">
        <v>686</v>
      </c>
      <c r="F2094">
        <v>528004120002</v>
      </c>
      <c r="G2094" t="s">
        <v>642</v>
      </c>
      <c r="H2094">
        <v>583153</v>
      </c>
      <c r="I2094" t="s">
        <v>722</v>
      </c>
      <c r="J2094">
        <v>202204</v>
      </c>
      <c r="K2094">
        <v>44681</v>
      </c>
      <c r="L2094" t="s">
        <v>644</v>
      </c>
      <c r="M2094">
        <v>3664.41</v>
      </c>
      <c r="N2094">
        <v>6.22</v>
      </c>
      <c r="O2094" t="s">
        <v>645</v>
      </c>
      <c r="P2094" s="428">
        <v>5.585</v>
      </c>
      <c r="Q2094">
        <v>12704618</v>
      </c>
      <c r="R2094" t="s">
        <v>646</v>
      </c>
      <c r="S2094">
        <v>8540401</v>
      </c>
      <c r="T2094" t="s">
        <v>2048</v>
      </c>
    </row>
    <row r="2095" spans="1:20" x14ac:dyDescent="0.25">
      <c r="A2095" t="s">
        <v>637</v>
      </c>
      <c r="B2095" t="s">
        <v>831</v>
      </c>
      <c r="C2095" t="s">
        <v>639</v>
      </c>
      <c r="D2095" t="s">
        <v>640</v>
      </c>
      <c r="E2095" t="s">
        <v>673</v>
      </c>
      <c r="F2095">
        <v>528004120002</v>
      </c>
      <c r="G2095" t="s">
        <v>642</v>
      </c>
      <c r="H2095">
        <v>583148</v>
      </c>
      <c r="I2095" t="s">
        <v>699</v>
      </c>
      <c r="J2095">
        <v>202204</v>
      </c>
      <c r="K2095">
        <v>44681</v>
      </c>
      <c r="L2095" t="s">
        <v>644</v>
      </c>
      <c r="M2095">
        <v>5850.78</v>
      </c>
      <c r="N2095">
        <v>9.93</v>
      </c>
      <c r="O2095" t="s">
        <v>645</v>
      </c>
      <c r="P2095" s="428">
        <v>8.9160000000000004</v>
      </c>
      <c r="Q2095">
        <v>12704618</v>
      </c>
      <c r="R2095" t="s">
        <v>646</v>
      </c>
      <c r="S2095">
        <v>8540206</v>
      </c>
      <c r="T2095" t="s">
        <v>2051</v>
      </c>
    </row>
    <row r="2096" spans="1:20" x14ac:dyDescent="0.25">
      <c r="A2096" t="s">
        <v>637</v>
      </c>
      <c r="B2096" t="s">
        <v>831</v>
      </c>
      <c r="C2096" t="s">
        <v>639</v>
      </c>
      <c r="D2096" t="s">
        <v>651</v>
      </c>
      <c r="E2096" t="s">
        <v>673</v>
      </c>
      <c r="F2096">
        <v>528004120002</v>
      </c>
      <c r="G2096" t="s">
        <v>642</v>
      </c>
      <c r="H2096">
        <v>583148</v>
      </c>
      <c r="I2096" t="s">
        <v>699</v>
      </c>
      <c r="J2096">
        <v>202204</v>
      </c>
      <c r="K2096">
        <v>44681</v>
      </c>
      <c r="L2096" t="s">
        <v>644</v>
      </c>
      <c r="M2096">
        <v>3824.77</v>
      </c>
      <c r="N2096">
        <v>6.49</v>
      </c>
      <c r="O2096" t="s">
        <v>645</v>
      </c>
      <c r="P2096" s="428">
        <v>5.8280000000000003</v>
      </c>
      <c r="Q2096">
        <v>12704618</v>
      </c>
      <c r="R2096" t="s">
        <v>646</v>
      </c>
      <c r="S2096">
        <v>2030994</v>
      </c>
      <c r="T2096" t="s">
        <v>2064</v>
      </c>
    </row>
    <row r="2097" spans="1:20" x14ac:dyDescent="0.25">
      <c r="A2097" t="s">
        <v>637</v>
      </c>
      <c r="B2097" t="s">
        <v>831</v>
      </c>
      <c r="C2097" t="s">
        <v>639</v>
      </c>
      <c r="D2097" t="s">
        <v>695</v>
      </c>
      <c r="E2097" t="s">
        <v>673</v>
      </c>
      <c r="F2097">
        <v>528004120002</v>
      </c>
      <c r="G2097" t="s">
        <v>642</v>
      </c>
      <c r="H2097">
        <v>583148</v>
      </c>
      <c r="I2097" t="s">
        <v>699</v>
      </c>
      <c r="J2097">
        <v>202204</v>
      </c>
      <c r="K2097">
        <v>44681</v>
      </c>
      <c r="L2097" t="s">
        <v>644</v>
      </c>
      <c r="M2097">
        <v>19250.939999999999</v>
      </c>
      <c r="N2097">
        <v>32.68</v>
      </c>
      <c r="O2097" t="s">
        <v>645</v>
      </c>
      <c r="P2097" s="428">
        <v>29.344000000000001</v>
      </c>
      <c r="Q2097">
        <v>12704618</v>
      </c>
      <c r="R2097" t="s">
        <v>646</v>
      </c>
      <c r="S2097">
        <v>2046481</v>
      </c>
      <c r="T2097" t="s">
        <v>2065</v>
      </c>
    </row>
    <row r="2098" spans="1:20" x14ac:dyDescent="0.25">
      <c r="A2098" t="s">
        <v>637</v>
      </c>
      <c r="B2098" t="s">
        <v>831</v>
      </c>
      <c r="C2098" t="s">
        <v>639</v>
      </c>
      <c r="D2098" t="s">
        <v>651</v>
      </c>
      <c r="E2098" t="s">
        <v>673</v>
      </c>
      <c r="F2098">
        <v>528004120002</v>
      </c>
      <c r="G2098" t="s">
        <v>642</v>
      </c>
      <c r="H2098">
        <v>583148</v>
      </c>
      <c r="I2098" t="s">
        <v>699</v>
      </c>
      <c r="J2098">
        <v>202204</v>
      </c>
      <c r="K2098">
        <v>44681</v>
      </c>
      <c r="L2098" t="s">
        <v>644</v>
      </c>
      <c r="M2098">
        <v>5260.4</v>
      </c>
      <c r="N2098">
        <v>8.93</v>
      </c>
      <c r="O2098" t="s">
        <v>645</v>
      </c>
      <c r="P2098" s="428">
        <v>8.0190000000000001</v>
      </c>
      <c r="Q2098">
        <v>12704618</v>
      </c>
      <c r="R2098" t="s">
        <v>646</v>
      </c>
      <c r="S2098">
        <v>8540386</v>
      </c>
      <c r="T2098" t="s">
        <v>2066</v>
      </c>
    </row>
    <row r="2099" spans="1:20" x14ac:dyDescent="0.25">
      <c r="A2099" t="s">
        <v>637</v>
      </c>
      <c r="B2099" t="s">
        <v>831</v>
      </c>
      <c r="C2099" t="s">
        <v>639</v>
      </c>
      <c r="D2099" t="s">
        <v>640</v>
      </c>
      <c r="E2099" t="s">
        <v>701</v>
      </c>
      <c r="F2099">
        <v>528004120002</v>
      </c>
      <c r="G2099" t="s">
        <v>642</v>
      </c>
      <c r="H2099">
        <v>583154</v>
      </c>
      <c r="I2099" t="s">
        <v>44</v>
      </c>
      <c r="J2099">
        <v>202204</v>
      </c>
      <c r="K2099">
        <v>44681</v>
      </c>
      <c r="L2099" t="s">
        <v>644</v>
      </c>
      <c r="M2099">
        <v>11314.62</v>
      </c>
      <c r="N2099">
        <v>19.21</v>
      </c>
      <c r="O2099" t="s">
        <v>645</v>
      </c>
      <c r="P2099" s="428">
        <v>17.248999999999999</v>
      </c>
      <c r="Q2099">
        <v>12704618</v>
      </c>
      <c r="R2099" t="s">
        <v>646</v>
      </c>
      <c r="S2099">
        <v>2020577</v>
      </c>
      <c r="T2099" t="s">
        <v>2046</v>
      </c>
    </row>
    <row r="2100" spans="1:20" x14ac:dyDescent="0.25">
      <c r="A2100" t="s">
        <v>637</v>
      </c>
      <c r="B2100" t="s">
        <v>831</v>
      </c>
      <c r="C2100" t="s">
        <v>639</v>
      </c>
      <c r="D2100" t="s">
        <v>651</v>
      </c>
      <c r="E2100" t="s">
        <v>641</v>
      </c>
      <c r="F2100">
        <v>528004120002</v>
      </c>
      <c r="G2100" t="s">
        <v>642</v>
      </c>
      <c r="H2100">
        <v>583152</v>
      </c>
      <c r="I2100" t="s">
        <v>43</v>
      </c>
      <c r="J2100">
        <v>202204</v>
      </c>
      <c r="K2100">
        <v>44681</v>
      </c>
      <c r="L2100" t="s">
        <v>644</v>
      </c>
      <c r="M2100">
        <v>17173.91</v>
      </c>
      <c r="N2100">
        <v>29.16</v>
      </c>
      <c r="O2100" t="s">
        <v>645</v>
      </c>
      <c r="P2100" s="428">
        <v>26.184000000000001</v>
      </c>
      <c r="Q2100">
        <v>12704618</v>
      </c>
      <c r="R2100" t="s">
        <v>646</v>
      </c>
      <c r="S2100">
        <v>8540100</v>
      </c>
      <c r="T2100" t="s">
        <v>2053</v>
      </c>
    </row>
    <row r="2101" spans="1:20" x14ac:dyDescent="0.25">
      <c r="A2101" t="s">
        <v>637</v>
      </c>
      <c r="B2101" t="s">
        <v>831</v>
      </c>
      <c r="C2101" t="s">
        <v>639</v>
      </c>
      <c r="D2101" t="s">
        <v>651</v>
      </c>
      <c r="E2101" t="s">
        <v>673</v>
      </c>
      <c r="F2101">
        <v>528004120002</v>
      </c>
      <c r="G2101" t="s">
        <v>642</v>
      </c>
      <c r="H2101">
        <v>583148</v>
      </c>
      <c r="I2101" t="s">
        <v>699</v>
      </c>
      <c r="J2101">
        <v>202204</v>
      </c>
      <c r="K2101">
        <v>44681</v>
      </c>
      <c r="L2101" t="s">
        <v>644</v>
      </c>
      <c r="M2101">
        <v>3240.5</v>
      </c>
      <c r="N2101">
        <v>5.5</v>
      </c>
      <c r="O2101" t="s">
        <v>645</v>
      </c>
      <c r="P2101" s="428">
        <v>4.9390000000000001</v>
      </c>
      <c r="Q2101">
        <v>12704618</v>
      </c>
      <c r="R2101" t="s">
        <v>646</v>
      </c>
      <c r="S2101">
        <v>2027008</v>
      </c>
      <c r="T2101" t="s">
        <v>2050</v>
      </c>
    </row>
    <row r="2102" spans="1:20" x14ac:dyDescent="0.25">
      <c r="A2102" t="s">
        <v>637</v>
      </c>
      <c r="B2102" t="s">
        <v>831</v>
      </c>
      <c r="C2102" t="s">
        <v>639</v>
      </c>
      <c r="D2102" t="s">
        <v>640</v>
      </c>
      <c r="E2102" t="s">
        <v>708</v>
      </c>
      <c r="F2102">
        <v>528004120002</v>
      </c>
      <c r="G2102" t="s">
        <v>642</v>
      </c>
      <c r="H2102">
        <v>583155</v>
      </c>
      <c r="I2102" t="s">
        <v>45</v>
      </c>
      <c r="J2102">
        <v>202204</v>
      </c>
      <c r="K2102">
        <v>44681</v>
      </c>
      <c r="L2102" t="s">
        <v>644</v>
      </c>
      <c r="M2102">
        <v>3871.96</v>
      </c>
      <c r="N2102">
        <v>6.57</v>
      </c>
      <c r="O2102" t="s">
        <v>645</v>
      </c>
      <c r="P2102" s="428">
        <v>5.899</v>
      </c>
      <c r="Q2102">
        <v>12704618</v>
      </c>
      <c r="R2102" t="s">
        <v>646</v>
      </c>
      <c r="S2102">
        <v>8540039</v>
      </c>
      <c r="T2102" t="s">
        <v>2042</v>
      </c>
    </row>
    <row r="2103" spans="1:20" x14ac:dyDescent="0.25">
      <c r="A2103" t="s">
        <v>637</v>
      </c>
      <c r="B2103" t="s">
        <v>834</v>
      </c>
      <c r="C2103" t="s">
        <v>639</v>
      </c>
      <c r="D2103" t="s">
        <v>640</v>
      </c>
      <c r="E2103" t="s">
        <v>648</v>
      </c>
      <c r="F2103">
        <v>528004120002</v>
      </c>
      <c r="G2103" t="s">
        <v>642</v>
      </c>
      <c r="H2103">
        <v>583144</v>
      </c>
      <c r="I2103" t="s">
        <v>40</v>
      </c>
      <c r="J2103">
        <v>202204</v>
      </c>
      <c r="K2103">
        <v>44681</v>
      </c>
      <c r="L2103" t="s">
        <v>727</v>
      </c>
      <c r="M2103">
        <v>1.5</v>
      </c>
      <c r="N2103">
        <v>1.5</v>
      </c>
      <c r="O2103" t="s">
        <v>645</v>
      </c>
      <c r="P2103" s="428">
        <v>1.347</v>
      </c>
      <c r="Q2103">
        <v>12704618</v>
      </c>
      <c r="R2103" t="s">
        <v>646</v>
      </c>
      <c r="S2103">
        <v>9985201</v>
      </c>
      <c r="T2103" t="s">
        <v>2044</v>
      </c>
    </row>
    <row r="2104" spans="1:20" x14ac:dyDescent="0.25">
      <c r="A2104" t="s">
        <v>637</v>
      </c>
      <c r="B2104" t="s">
        <v>831</v>
      </c>
      <c r="C2104" t="s">
        <v>639</v>
      </c>
      <c r="D2104" t="s">
        <v>640</v>
      </c>
      <c r="E2104" t="s">
        <v>673</v>
      </c>
      <c r="F2104">
        <v>528004120002</v>
      </c>
      <c r="G2104" t="s">
        <v>642</v>
      </c>
      <c r="H2104">
        <v>583148</v>
      </c>
      <c r="I2104" t="s">
        <v>699</v>
      </c>
      <c r="J2104">
        <v>202204</v>
      </c>
      <c r="K2104">
        <v>44681</v>
      </c>
      <c r="L2104" t="s">
        <v>644</v>
      </c>
      <c r="M2104">
        <v>5518.86</v>
      </c>
      <c r="N2104">
        <v>9.3699999999999992</v>
      </c>
      <c r="O2104" t="s">
        <v>645</v>
      </c>
      <c r="P2104" s="428">
        <v>8.4139999999999997</v>
      </c>
      <c r="Q2104">
        <v>12704618</v>
      </c>
      <c r="R2104" t="s">
        <v>646</v>
      </c>
      <c r="S2104">
        <v>2012905</v>
      </c>
      <c r="T2104" t="s">
        <v>2058</v>
      </c>
    </row>
    <row r="2105" spans="1:20" x14ac:dyDescent="0.25">
      <c r="A2105" t="s">
        <v>637</v>
      </c>
      <c r="B2105" t="s">
        <v>831</v>
      </c>
      <c r="C2105" t="s">
        <v>639</v>
      </c>
      <c r="D2105" t="s">
        <v>651</v>
      </c>
      <c r="E2105" t="s">
        <v>667</v>
      </c>
      <c r="F2105">
        <v>528004120002</v>
      </c>
      <c r="G2105" t="s">
        <v>642</v>
      </c>
      <c r="H2105">
        <v>583149</v>
      </c>
      <c r="I2105" t="s">
        <v>680</v>
      </c>
      <c r="J2105">
        <v>202204</v>
      </c>
      <c r="K2105">
        <v>44681</v>
      </c>
      <c r="L2105" t="s">
        <v>644</v>
      </c>
      <c r="M2105">
        <v>1648.43</v>
      </c>
      <c r="N2105">
        <v>2.8</v>
      </c>
      <c r="O2105" t="s">
        <v>645</v>
      </c>
      <c r="P2105" s="428">
        <v>2.5139999999999998</v>
      </c>
      <c r="Q2105">
        <v>12704618</v>
      </c>
      <c r="R2105" t="s">
        <v>646</v>
      </c>
      <c r="S2105">
        <v>2036440</v>
      </c>
      <c r="T2105" t="s">
        <v>2059</v>
      </c>
    </row>
    <row r="2106" spans="1:20" x14ac:dyDescent="0.25">
      <c r="A2106" t="s">
        <v>637</v>
      </c>
      <c r="B2106" t="s">
        <v>831</v>
      </c>
      <c r="C2106" t="s">
        <v>639</v>
      </c>
      <c r="D2106" t="s">
        <v>640</v>
      </c>
      <c r="E2106" t="s">
        <v>686</v>
      </c>
      <c r="F2106">
        <v>528004120002</v>
      </c>
      <c r="G2106" t="s">
        <v>642</v>
      </c>
      <c r="H2106">
        <v>583150</v>
      </c>
      <c r="I2106" t="s">
        <v>687</v>
      </c>
      <c r="J2106">
        <v>202204</v>
      </c>
      <c r="K2106">
        <v>44681</v>
      </c>
      <c r="L2106" t="s">
        <v>644</v>
      </c>
      <c r="M2106">
        <v>12432.42</v>
      </c>
      <c r="N2106">
        <v>21.11</v>
      </c>
      <c r="O2106" t="s">
        <v>645</v>
      </c>
      <c r="P2106" s="428">
        <v>18.954999999999998</v>
      </c>
      <c r="Q2106">
        <v>12704618</v>
      </c>
      <c r="R2106" t="s">
        <v>646</v>
      </c>
      <c r="S2106">
        <v>2011105</v>
      </c>
      <c r="T2106" t="s">
        <v>2060</v>
      </c>
    </row>
    <row r="2107" spans="1:20" x14ac:dyDescent="0.25">
      <c r="A2107" t="s">
        <v>637</v>
      </c>
      <c r="B2107" t="s">
        <v>831</v>
      </c>
      <c r="C2107" t="s">
        <v>639</v>
      </c>
      <c r="D2107" t="s">
        <v>651</v>
      </c>
      <c r="E2107" t="s">
        <v>641</v>
      </c>
      <c r="F2107">
        <v>528004120002</v>
      </c>
      <c r="G2107" t="s">
        <v>642</v>
      </c>
      <c r="H2107">
        <v>583136</v>
      </c>
      <c r="I2107" t="s">
        <v>32</v>
      </c>
      <c r="J2107">
        <v>202204</v>
      </c>
      <c r="K2107">
        <v>44681</v>
      </c>
      <c r="L2107" t="s">
        <v>644</v>
      </c>
      <c r="M2107">
        <v>17926.669999999998</v>
      </c>
      <c r="N2107">
        <v>30.44</v>
      </c>
      <c r="O2107" t="s">
        <v>645</v>
      </c>
      <c r="P2107" s="428">
        <v>27.332999999999998</v>
      </c>
      <c r="Q2107">
        <v>12704618</v>
      </c>
      <c r="R2107" t="s">
        <v>646</v>
      </c>
      <c r="S2107">
        <v>2035753</v>
      </c>
      <c r="T2107" t="s">
        <v>2029</v>
      </c>
    </row>
    <row r="2108" spans="1:20" x14ac:dyDescent="0.25">
      <c r="A2108" t="s">
        <v>637</v>
      </c>
      <c r="B2108" t="s">
        <v>831</v>
      </c>
      <c r="C2108" t="s">
        <v>639</v>
      </c>
      <c r="D2108" t="s">
        <v>718</v>
      </c>
      <c r="E2108" t="s">
        <v>704</v>
      </c>
      <c r="F2108">
        <v>528004120001</v>
      </c>
      <c r="G2108" t="s">
        <v>705</v>
      </c>
      <c r="H2108">
        <v>583128</v>
      </c>
      <c r="I2108" t="s">
        <v>20</v>
      </c>
      <c r="J2108">
        <v>202204</v>
      </c>
      <c r="K2108">
        <v>44681</v>
      </c>
      <c r="L2108" t="s">
        <v>644</v>
      </c>
      <c r="M2108">
        <v>63592.02</v>
      </c>
      <c r="N2108">
        <v>107.97</v>
      </c>
      <c r="O2108" t="s">
        <v>645</v>
      </c>
      <c r="P2108" s="428">
        <v>96.95</v>
      </c>
      <c r="Q2108">
        <v>12704618</v>
      </c>
      <c r="R2108" t="s">
        <v>646</v>
      </c>
      <c r="S2108">
        <v>2031020</v>
      </c>
      <c r="T2108" t="s">
        <v>2030</v>
      </c>
    </row>
    <row r="2109" spans="1:20" x14ac:dyDescent="0.25">
      <c r="A2109" t="s">
        <v>637</v>
      </c>
      <c r="B2109" t="s">
        <v>831</v>
      </c>
      <c r="C2109" t="s">
        <v>639</v>
      </c>
      <c r="D2109" t="s">
        <v>663</v>
      </c>
      <c r="E2109" t="s">
        <v>673</v>
      </c>
      <c r="F2109">
        <v>528004120002</v>
      </c>
      <c r="G2109" t="s">
        <v>642</v>
      </c>
      <c r="H2109">
        <v>583133</v>
      </c>
      <c r="I2109" t="s">
        <v>29</v>
      </c>
      <c r="J2109">
        <v>202204</v>
      </c>
      <c r="K2109">
        <v>44681</v>
      </c>
      <c r="L2109" t="s">
        <v>644</v>
      </c>
      <c r="M2109">
        <v>47418.11</v>
      </c>
      <c r="N2109">
        <v>80.510000000000005</v>
      </c>
      <c r="O2109" t="s">
        <v>645</v>
      </c>
      <c r="P2109" s="428">
        <v>72.293000000000006</v>
      </c>
      <c r="Q2109">
        <v>12704618</v>
      </c>
      <c r="R2109" t="s">
        <v>646</v>
      </c>
      <c r="S2109">
        <v>2014872</v>
      </c>
      <c r="T2109" t="s">
        <v>2040</v>
      </c>
    </row>
    <row r="2110" spans="1:20" x14ac:dyDescent="0.25">
      <c r="A2110" t="s">
        <v>637</v>
      </c>
      <c r="B2110" t="s">
        <v>831</v>
      </c>
      <c r="C2110" t="s">
        <v>639</v>
      </c>
      <c r="D2110" t="s">
        <v>640</v>
      </c>
      <c r="E2110" t="s">
        <v>673</v>
      </c>
      <c r="F2110">
        <v>528004120002</v>
      </c>
      <c r="G2110" t="s">
        <v>642</v>
      </c>
      <c r="H2110">
        <v>583148</v>
      </c>
      <c r="I2110" t="s">
        <v>699</v>
      </c>
      <c r="J2110">
        <v>202204</v>
      </c>
      <c r="K2110">
        <v>44681</v>
      </c>
      <c r="L2110" t="s">
        <v>644</v>
      </c>
      <c r="M2110">
        <v>3807.44</v>
      </c>
      <c r="N2110">
        <v>6.46</v>
      </c>
      <c r="O2110" t="s">
        <v>645</v>
      </c>
      <c r="P2110" s="428">
        <v>5.8010000000000002</v>
      </c>
      <c r="Q2110">
        <v>12704618</v>
      </c>
      <c r="R2110" t="s">
        <v>646</v>
      </c>
      <c r="S2110">
        <v>2013058</v>
      </c>
      <c r="T2110" t="s">
        <v>2057</v>
      </c>
    </row>
    <row r="2111" spans="1:20" x14ac:dyDescent="0.25">
      <c r="A2111" t="s">
        <v>637</v>
      </c>
      <c r="B2111" t="s">
        <v>831</v>
      </c>
      <c r="C2111" t="s">
        <v>639</v>
      </c>
      <c r="D2111" t="s">
        <v>651</v>
      </c>
      <c r="E2111" t="s">
        <v>641</v>
      </c>
      <c r="F2111">
        <v>528004120001</v>
      </c>
      <c r="G2111" t="s">
        <v>705</v>
      </c>
      <c r="H2111">
        <v>583129</v>
      </c>
      <c r="I2111" t="s">
        <v>21</v>
      </c>
      <c r="J2111">
        <v>202204</v>
      </c>
      <c r="K2111">
        <v>44681</v>
      </c>
      <c r="L2111" t="s">
        <v>644</v>
      </c>
      <c r="M2111">
        <v>67691.64</v>
      </c>
      <c r="N2111">
        <v>114.93</v>
      </c>
      <c r="O2111" t="s">
        <v>645</v>
      </c>
      <c r="P2111" s="428">
        <v>103.199</v>
      </c>
      <c r="Q2111">
        <v>12704618</v>
      </c>
      <c r="R2111" t="s">
        <v>646</v>
      </c>
      <c r="S2111">
        <v>2034399</v>
      </c>
      <c r="T2111" t="s">
        <v>2034</v>
      </c>
    </row>
    <row r="2112" spans="1:20" x14ac:dyDescent="0.25">
      <c r="A2112" t="s">
        <v>637</v>
      </c>
      <c r="B2112" t="s">
        <v>831</v>
      </c>
      <c r="C2112" t="s">
        <v>639</v>
      </c>
      <c r="D2112" t="s">
        <v>640</v>
      </c>
      <c r="E2112" t="s">
        <v>667</v>
      </c>
      <c r="F2112">
        <v>528004120002</v>
      </c>
      <c r="G2112" t="s">
        <v>642</v>
      </c>
      <c r="H2112">
        <v>583149</v>
      </c>
      <c r="I2112" t="s">
        <v>680</v>
      </c>
      <c r="J2112">
        <v>202204</v>
      </c>
      <c r="K2112">
        <v>44681</v>
      </c>
      <c r="L2112" t="s">
        <v>644</v>
      </c>
      <c r="M2112">
        <v>15452.75</v>
      </c>
      <c r="N2112">
        <v>26.24</v>
      </c>
      <c r="O2112" t="s">
        <v>645</v>
      </c>
      <c r="P2112" s="428">
        <v>23.562000000000001</v>
      </c>
      <c r="Q2112">
        <v>12704618</v>
      </c>
      <c r="R2112" t="s">
        <v>646</v>
      </c>
      <c r="S2112">
        <v>8540392</v>
      </c>
      <c r="T2112" t="s">
        <v>2045</v>
      </c>
    </row>
    <row r="2113" spans="1:20" x14ac:dyDescent="0.25">
      <c r="A2113" t="s">
        <v>637</v>
      </c>
      <c r="B2113" t="s">
        <v>831</v>
      </c>
      <c r="C2113" t="s">
        <v>639</v>
      </c>
      <c r="D2113" t="s">
        <v>651</v>
      </c>
      <c r="E2113" t="s">
        <v>641</v>
      </c>
      <c r="F2113">
        <v>528004120002</v>
      </c>
      <c r="G2113" t="s">
        <v>642</v>
      </c>
      <c r="H2113">
        <v>583135</v>
      </c>
      <c r="I2113" t="s">
        <v>31</v>
      </c>
      <c r="J2113">
        <v>202204</v>
      </c>
      <c r="K2113">
        <v>44681</v>
      </c>
      <c r="L2113" t="s">
        <v>644</v>
      </c>
      <c r="M2113">
        <v>47418.11</v>
      </c>
      <c r="N2113">
        <v>80.510000000000005</v>
      </c>
      <c r="O2113" t="s">
        <v>645</v>
      </c>
      <c r="P2113" s="428">
        <v>72.293000000000006</v>
      </c>
      <c r="Q2113">
        <v>12704618</v>
      </c>
      <c r="R2113" t="s">
        <v>646</v>
      </c>
      <c r="S2113">
        <v>2023596</v>
      </c>
      <c r="T2113" t="s">
        <v>2031</v>
      </c>
    </row>
    <row r="2114" spans="1:20" x14ac:dyDescent="0.25">
      <c r="A2114" t="s">
        <v>637</v>
      </c>
      <c r="B2114" t="s">
        <v>831</v>
      </c>
      <c r="C2114" t="s">
        <v>639</v>
      </c>
      <c r="D2114" t="s">
        <v>663</v>
      </c>
      <c r="E2114" t="s">
        <v>704</v>
      </c>
      <c r="F2114">
        <v>528004120002</v>
      </c>
      <c r="G2114" t="s">
        <v>642</v>
      </c>
      <c r="H2114">
        <v>583137</v>
      </c>
      <c r="I2114" t="s">
        <v>33</v>
      </c>
      <c r="J2114">
        <v>202204</v>
      </c>
      <c r="K2114">
        <v>44681</v>
      </c>
      <c r="L2114" t="s">
        <v>644</v>
      </c>
      <c r="M2114">
        <v>17764.02</v>
      </c>
      <c r="N2114">
        <v>30.16</v>
      </c>
      <c r="O2114" t="s">
        <v>645</v>
      </c>
      <c r="P2114" s="428">
        <v>27.082000000000001</v>
      </c>
      <c r="Q2114">
        <v>12704618</v>
      </c>
      <c r="R2114" t="s">
        <v>646</v>
      </c>
      <c r="S2114">
        <v>2038727</v>
      </c>
      <c r="T2114" t="s">
        <v>2032</v>
      </c>
    </row>
    <row r="2115" spans="1:20" x14ac:dyDescent="0.25">
      <c r="A2115" t="s">
        <v>637</v>
      </c>
      <c r="B2115" t="s">
        <v>831</v>
      </c>
      <c r="C2115" t="s">
        <v>639</v>
      </c>
      <c r="D2115" t="s">
        <v>651</v>
      </c>
      <c r="E2115" t="s">
        <v>641</v>
      </c>
      <c r="F2115">
        <v>528004120002</v>
      </c>
      <c r="G2115" t="s">
        <v>642</v>
      </c>
      <c r="H2115">
        <v>583139</v>
      </c>
      <c r="I2115" t="s">
        <v>35</v>
      </c>
      <c r="J2115">
        <v>202204</v>
      </c>
      <c r="K2115">
        <v>44681</v>
      </c>
      <c r="L2115" t="s">
        <v>644</v>
      </c>
      <c r="M2115">
        <v>8259.11</v>
      </c>
      <c r="N2115">
        <v>14.02</v>
      </c>
      <c r="O2115" t="s">
        <v>645</v>
      </c>
      <c r="P2115" s="428">
        <v>12.589</v>
      </c>
      <c r="Q2115">
        <v>12704618</v>
      </c>
      <c r="R2115" t="s">
        <v>646</v>
      </c>
      <c r="S2115">
        <v>8540222</v>
      </c>
      <c r="T2115" t="s">
        <v>2033</v>
      </c>
    </row>
    <row r="2116" spans="1:20" x14ac:dyDescent="0.25">
      <c r="A2116" t="s">
        <v>637</v>
      </c>
      <c r="B2116" t="s">
        <v>831</v>
      </c>
      <c r="C2116" t="s">
        <v>639</v>
      </c>
      <c r="D2116" t="s">
        <v>663</v>
      </c>
      <c r="E2116" t="s">
        <v>667</v>
      </c>
      <c r="F2116">
        <v>528004120002</v>
      </c>
      <c r="G2116" t="s">
        <v>642</v>
      </c>
      <c r="H2116">
        <v>583136</v>
      </c>
      <c r="I2116" t="s">
        <v>32</v>
      </c>
      <c r="J2116">
        <v>202204</v>
      </c>
      <c r="K2116">
        <v>44681</v>
      </c>
      <c r="L2116" t="s">
        <v>644</v>
      </c>
      <c r="M2116">
        <v>33385.32</v>
      </c>
      <c r="N2116">
        <v>56.68</v>
      </c>
      <c r="O2116" t="s">
        <v>645</v>
      </c>
      <c r="P2116" s="428">
        <v>50.895000000000003</v>
      </c>
      <c r="Q2116">
        <v>12704618</v>
      </c>
      <c r="R2116" t="s">
        <v>646</v>
      </c>
      <c r="S2116">
        <v>2023197</v>
      </c>
      <c r="T2116" t="s">
        <v>2039</v>
      </c>
    </row>
    <row r="2117" spans="1:20" x14ac:dyDescent="0.25">
      <c r="A2117" t="s">
        <v>637</v>
      </c>
      <c r="B2117" t="s">
        <v>831</v>
      </c>
      <c r="C2117" t="s">
        <v>639</v>
      </c>
      <c r="D2117" t="s">
        <v>663</v>
      </c>
      <c r="E2117" t="s">
        <v>673</v>
      </c>
      <c r="F2117">
        <v>528004120002</v>
      </c>
      <c r="G2117" t="s">
        <v>642</v>
      </c>
      <c r="H2117">
        <v>583134</v>
      </c>
      <c r="I2117" t="s">
        <v>30</v>
      </c>
      <c r="J2117">
        <v>202204</v>
      </c>
      <c r="K2117">
        <v>44681</v>
      </c>
      <c r="L2117" t="s">
        <v>644</v>
      </c>
      <c r="M2117">
        <v>31267.439999999999</v>
      </c>
      <c r="N2117">
        <v>53.09</v>
      </c>
      <c r="O2117" t="s">
        <v>645</v>
      </c>
      <c r="P2117" s="428">
        <v>47.670999999999999</v>
      </c>
      <c r="Q2117">
        <v>12704618</v>
      </c>
      <c r="R2117" t="s">
        <v>646</v>
      </c>
      <c r="S2117">
        <v>2030902</v>
      </c>
      <c r="T2117" t="s">
        <v>2037</v>
      </c>
    </row>
    <row r="2118" spans="1:20" x14ac:dyDescent="0.25">
      <c r="A2118" t="s">
        <v>637</v>
      </c>
      <c r="B2118" t="s">
        <v>831</v>
      </c>
      <c r="C2118" t="s">
        <v>639</v>
      </c>
      <c r="D2118" t="s">
        <v>651</v>
      </c>
      <c r="E2118" t="s">
        <v>704</v>
      </c>
      <c r="F2118">
        <v>528004120001</v>
      </c>
      <c r="G2118" t="s">
        <v>705</v>
      </c>
      <c r="H2118">
        <v>583127</v>
      </c>
      <c r="I2118" t="s">
        <v>17</v>
      </c>
      <c r="J2118">
        <v>202204</v>
      </c>
      <c r="K2118">
        <v>44681</v>
      </c>
      <c r="L2118" t="s">
        <v>644</v>
      </c>
      <c r="M2118">
        <v>99714.2</v>
      </c>
      <c r="N2118">
        <v>169.29</v>
      </c>
      <c r="O2118" t="s">
        <v>645</v>
      </c>
      <c r="P2118" s="428">
        <v>152.011</v>
      </c>
      <c r="Q2118">
        <v>12704618</v>
      </c>
      <c r="R2118" t="s">
        <v>646</v>
      </c>
      <c r="S2118">
        <v>2019466</v>
      </c>
      <c r="T2118" t="s">
        <v>2038</v>
      </c>
    </row>
    <row r="2119" spans="1:20" x14ac:dyDescent="0.25">
      <c r="A2119" t="s">
        <v>637</v>
      </c>
      <c r="B2119" t="s">
        <v>831</v>
      </c>
      <c r="C2119" t="s">
        <v>639</v>
      </c>
      <c r="D2119" t="s">
        <v>651</v>
      </c>
      <c r="E2119" t="s">
        <v>641</v>
      </c>
      <c r="F2119">
        <v>528004120002</v>
      </c>
      <c r="G2119" t="s">
        <v>642</v>
      </c>
      <c r="H2119">
        <v>583138</v>
      </c>
      <c r="I2119" t="s">
        <v>34</v>
      </c>
      <c r="J2119">
        <v>202204</v>
      </c>
      <c r="K2119">
        <v>44681</v>
      </c>
      <c r="L2119" t="s">
        <v>644</v>
      </c>
      <c r="M2119">
        <v>47418.11</v>
      </c>
      <c r="N2119">
        <v>80.510000000000005</v>
      </c>
      <c r="O2119" t="s">
        <v>645</v>
      </c>
      <c r="P2119" s="428">
        <v>72.293000000000006</v>
      </c>
      <c r="Q2119">
        <v>12704618</v>
      </c>
      <c r="R2119" t="s">
        <v>646</v>
      </c>
      <c r="S2119">
        <v>2024193</v>
      </c>
      <c r="T2119" t="s">
        <v>2035</v>
      </c>
    </row>
    <row r="2120" spans="1:20" x14ac:dyDescent="0.25">
      <c r="A2120" t="s">
        <v>637</v>
      </c>
      <c r="B2120" t="s">
        <v>831</v>
      </c>
      <c r="C2120" t="s">
        <v>639</v>
      </c>
      <c r="D2120" t="s">
        <v>695</v>
      </c>
      <c r="E2120" t="s">
        <v>704</v>
      </c>
      <c r="F2120">
        <v>528004120001</v>
      </c>
      <c r="G2120" t="s">
        <v>705</v>
      </c>
      <c r="H2120">
        <v>583128</v>
      </c>
      <c r="I2120" t="s">
        <v>20</v>
      </c>
      <c r="J2120">
        <v>202204</v>
      </c>
      <c r="K2120">
        <v>44681</v>
      </c>
      <c r="L2120" t="s">
        <v>644</v>
      </c>
      <c r="M2120">
        <v>67899.399999999994</v>
      </c>
      <c r="N2120">
        <v>115.28</v>
      </c>
      <c r="O2120" t="s">
        <v>645</v>
      </c>
      <c r="P2120" s="428">
        <v>103.514</v>
      </c>
      <c r="Q2120">
        <v>12704618</v>
      </c>
      <c r="R2120" t="s">
        <v>646</v>
      </c>
      <c r="S2120">
        <v>2012170</v>
      </c>
      <c r="T2120" t="s">
        <v>2036</v>
      </c>
    </row>
    <row r="2121" spans="1:20" x14ac:dyDescent="0.25">
      <c r="A2121" t="s">
        <v>637</v>
      </c>
      <c r="B2121" t="s">
        <v>831</v>
      </c>
      <c r="C2121" t="s">
        <v>639</v>
      </c>
      <c r="D2121" t="s">
        <v>695</v>
      </c>
      <c r="E2121" t="s">
        <v>673</v>
      </c>
      <c r="F2121">
        <v>528004120002</v>
      </c>
      <c r="G2121" t="s">
        <v>642</v>
      </c>
      <c r="H2121">
        <v>583133</v>
      </c>
      <c r="I2121" t="s">
        <v>29</v>
      </c>
      <c r="J2121">
        <v>202204</v>
      </c>
      <c r="K2121">
        <v>44681</v>
      </c>
      <c r="L2121" t="s">
        <v>644</v>
      </c>
      <c r="M2121">
        <v>13566.1</v>
      </c>
      <c r="N2121">
        <v>23.03</v>
      </c>
      <c r="O2121" t="s">
        <v>645</v>
      </c>
      <c r="P2121" s="428">
        <v>20.678999999999998</v>
      </c>
      <c r="Q2121">
        <v>12704618</v>
      </c>
      <c r="R2121" t="s">
        <v>646</v>
      </c>
      <c r="S2121">
        <v>2024413</v>
      </c>
      <c r="T2121" t="s">
        <v>2028</v>
      </c>
    </row>
    <row r="2122" spans="1:20" x14ac:dyDescent="0.25">
      <c r="A2122" t="s">
        <v>637</v>
      </c>
      <c r="B2122" t="s">
        <v>831</v>
      </c>
      <c r="C2122" t="s">
        <v>639</v>
      </c>
      <c r="D2122" t="s">
        <v>640</v>
      </c>
      <c r="E2122" t="s">
        <v>689</v>
      </c>
      <c r="F2122">
        <v>528004120002</v>
      </c>
      <c r="G2122" t="s">
        <v>642</v>
      </c>
      <c r="H2122">
        <v>583156</v>
      </c>
      <c r="I2122" t="s">
        <v>690</v>
      </c>
      <c r="J2122">
        <v>202204</v>
      </c>
      <c r="K2122">
        <v>44681</v>
      </c>
      <c r="L2122" t="s">
        <v>644</v>
      </c>
      <c r="M2122">
        <v>16321.96</v>
      </c>
      <c r="N2122">
        <v>27.71</v>
      </c>
      <c r="O2122" t="s">
        <v>645</v>
      </c>
      <c r="P2122" s="428">
        <v>24.882000000000001</v>
      </c>
      <c r="Q2122">
        <v>12704618</v>
      </c>
      <c r="R2122" t="s">
        <v>646</v>
      </c>
      <c r="S2122">
        <v>2013061</v>
      </c>
      <c r="T2122" t="s">
        <v>2043</v>
      </c>
    </row>
    <row r="2123" spans="1:20" x14ac:dyDescent="0.25">
      <c r="A2123" t="s">
        <v>637</v>
      </c>
      <c r="B2123" t="s">
        <v>2077</v>
      </c>
      <c r="C2123" t="s">
        <v>639</v>
      </c>
      <c r="D2123" t="s">
        <v>695</v>
      </c>
      <c r="E2123" t="s">
        <v>641</v>
      </c>
      <c r="F2123">
        <v>528004120004</v>
      </c>
      <c r="G2123" t="s">
        <v>2068</v>
      </c>
      <c r="H2123">
        <v>583582</v>
      </c>
      <c r="I2123" t="s">
        <v>142</v>
      </c>
      <c r="J2123">
        <v>202204</v>
      </c>
      <c r="K2123">
        <v>44690</v>
      </c>
      <c r="L2123" t="s">
        <v>644</v>
      </c>
      <c r="M2123">
        <v>15500</v>
      </c>
      <c r="N2123">
        <v>24.82</v>
      </c>
      <c r="O2123" t="s">
        <v>645</v>
      </c>
      <c r="P2123" s="428">
        <v>23.629000000000001</v>
      </c>
      <c r="Q2123">
        <v>40260739</v>
      </c>
      <c r="R2123" t="s">
        <v>668</v>
      </c>
      <c r="S2123" t="s">
        <v>1545</v>
      </c>
      <c r="T2123" t="s">
        <v>2078</v>
      </c>
    </row>
    <row r="2124" spans="1:20" x14ac:dyDescent="0.25">
      <c r="A2124" t="s">
        <v>637</v>
      </c>
      <c r="B2124" t="s">
        <v>666</v>
      </c>
      <c r="C2124" t="s">
        <v>639</v>
      </c>
      <c r="D2124" t="s">
        <v>695</v>
      </c>
      <c r="E2124" t="s">
        <v>641</v>
      </c>
      <c r="F2124">
        <v>528004120004</v>
      </c>
      <c r="G2124" t="s">
        <v>2068</v>
      </c>
      <c r="H2124">
        <v>583582</v>
      </c>
      <c r="I2124" t="s">
        <v>142</v>
      </c>
      <c r="J2124">
        <v>202204</v>
      </c>
      <c r="K2124">
        <v>44690</v>
      </c>
      <c r="L2124" t="s">
        <v>644</v>
      </c>
      <c r="M2124">
        <v>28200</v>
      </c>
      <c r="N2124">
        <v>45.16</v>
      </c>
      <c r="O2124" t="s">
        <v>645</v>
      </c>
      <c r="P2124" s="428">
        <v>42.993000000000002</v>
      </c>
      <c r="Q2124">
        <v>40260739</v>
      </c>
      <c r="R2124" t="s">
        <v>668</v>
      </c>
      <c r="S2124" t="s">
        <v>1545</v>
      </c>
      <c r="T2124" t="s">
        <v>2076</v>
      </c>
    </row>
    <row r="2125" spans="1:20" x14ac:dyDescent="0.25">
      <c r="A2125" t="s">
        <v>637</v>
      </c>
      <c r="B2125" t="s">
        <v>666</v>
      </c>
      <c r="C2125" t="s">
        <v>639</v>
      </c>
      <c r="D2125" t="s">
        <v>695</v>
      </c>
      <c r="E2125" t="s">
        <v>641</v>
      </c>
      <c r="F2125">
        <v>528004120004</v>
      </c>
      <c r="G2125" t="s">
        <v>2068</v>
      </c>
      <c r="H2125">
        <v>583582</v>
      </c>
      <c r="I2125" t="s">
        <v>142</v>
      </c>
      <c r="J2125">
        <v>202204</v>
      </c>
      <c r="K2125">
        <v>44690</v>
      </c>
      <c r="L2125" t="s">
        <v>644</v>
      </c>
      <c r="M2125">
        <v>30500</v>
      </c>
      <c r="N2125">
        <v>48.84</v>
      </c>
      <c r="O2125" t="s">
        <v>645</v>
      </c>
      <c r="P2125" s="428">
        <v>46.496000000000002</v>
      </c>
      <c r="Q2125">
        <v>40260739</v>
      </c>
      <c r="R2125" t="s">
        <v>668</v>
      </c>
      <c r="S2125" t="s">
        <v>1545</v>
      </c>
      <c r="T2125" t="s">
        <v>2075</v>
      </c>
    </row>
    <row r="2126" spans="1:20" x14ac:dyDescent="0.25">
      <c r="A2126" t="s">
        <v>637</v>
      </c>
      <c r="B2126" t="s">
        <v>666</v>
      </c>
      <c r="C2126" t="s">
        <v>639</v>
      </c>
      <c r="D2126" t="s">
        <v>695</v>
      </c>
      <c r="E2126" t="s">
        <v>641</v>
      </c>
      <c r="F2126">
        <v>528004120004</v>
      </c>
      <c r="G2126" t="s">
        <v>2068</v>
      </c>
      <c r="H2126">
        <v>583582</v>
      </c>
      <c r="I2126" t="s">
        <v>142</v>
      </c>
      <c r="J2126">
        <v>202204</v>
      </c>
      <c r="K2126">
        <v>44690</v>
      </c>
      <c r="L2126" t="s">
        <v>644</v>
      </c>
      <c r="M2126">
        <v>20000</v>
      </c>
      <c r="N2126">
        <v>32.03</v>
      </c>
      <c r="O2126" t="s">
        <v>645</v>
      </c>
      <c r="P2126" s="428">
        <v>30.492999999999999</v>
      </c>
      <c r="Q2126">
        <v>40260739</v>
      </c>
      <c r="R2126" t="s">
        <v>668</v>
      </c>
      <c r="S2126" t="s">
        <v>1545</v>
      </c>
      <c r="T2126" t="s">
        <v>2074</v>
      </c>
    </row>
    <row r="2127" spans="1:20" x14ac:dyDescent="0.25">
      <c r="A2127" t="s">
        <v>637</v>
      </c>
      <c r="B2127" t="s">
        <v>666</v>
      </c>
      <c r="C2127" t="s">
        <v>639</v>
      </c>
      <c r="D2127" t="s">
        <v>695</v>
      </c>
      <c r="E2127" t="s">
        <v>641</v>
      </c>
      <c r="F2127">
        <v>528004120004</v>
      </c>
      <c r="G2127" t="s">
        <v>2068</v>
      </c>
      <c r="H2127">
        <v>583582</v>
      </c>
      <c r="I2127" t="s">
        <v>142</v>
      </c>
      <c r="J2127">
        <v>202204</v>
      </c>
      <c r="K2127">
        <v>44690</v>
      </c>
      <c r="L2127" t="s">
        <v>644</v>
      </c>
      <c r="M2127">
        <v>10000</v>
      </c>
      <c r="N2127">
        <v>16.010000000000002</v>
      </c>
      <c r="O2127" t="s">
        <v>645</v>
      </c>
      <c r="P2127" s="428">
        <v>15.242000000000001</v>
      </c>
      <c r="Q2127">
        <v>40260739</v>
      </c>
      <c r="R2127" t="s">
        <v>668</v>
      </c>
      <c r="S2127" t="s">
        <v>1545</v>
      </c>
      <c r="T2127" t="s">
        <v>2073</v>
      </c>
    </row>
    <row r="2128" spans="1:20" x14ac:dyDescent="0.25">
      <c r="A2128" t="s">
        <v>637</v>
      </c>
      <c r="B2128" t="s">
        <v>666</v>
      </c>
      <c r="C2128" t="s">
        <v>639</v>
      </c>
      <c r="D2128" t="s">
        <v>695</v>
      </c>
      <c r="E2128" t="s">
        <v>641</v>
      </c>
      <c r="F2128">
        <v>528004120004</v>
      </c>
      <c r="G2128" t="s">
        <v>2068</v>
      </c>
      <c r="H2128">
        <v>583582</v>
      </c>
      <c r="I2128" t="s">
        <v>142</v>
      </c>
      <c r="J2128">
        <v>202204</v>
      </c>
      <c r="K2128">
        <v>44690</v>
      </c>
      <c r="L2128" t="s">
        <v>644</v>
      </c>
      <c r="M2128">
        <v>10000</v>
      </c>
      <c r="N2128">
        <v>16.010000000000002</v>
      </c>
      <c r="O2128" t="s">
        <v>645</v>
      </c>
      <c r="P2128" s="428">
        <v>15.242000000000001</v>
      </c>
      <c r="Q2128">
        <v>40260739</v>
      </c>
      <c r="R2128" t="s">
        <v>668</v>
      </c>
      <c r="S2128" t="s">
        <v>1545</v>
      </c>
      <c r="T2128" t="s">
        <v>2072</v>
      </c>
    </row>
    <row r="2129" spans="1:20" x14ac:dyDescent="0.25">
      <c r="A2129" t="s">
        <v>637</v>
      </c>
      <c r="B2129" t="s">
        <v>666</v>
      </c>
      <c r="C2129" t="s">
        <v>639</v>
      </c>
      <c r="D2129" t="s">
        <v>695</v>
      </c>
      <c r="E2129" t="s">
        <v>641</v>
      </c>
      <c r="F2129">
        <v>528004120004</v>
      </c>
      <c r="G2129" t="s">
        <v>2068</v>
      </c>
      <c r="H2129">
        <v>583582</v>
      </c>
      <c r="I2129" t="s">
        <v>142</v>
      </c>
      <c r="J2129">
        <v>202204</v>
      </c>
      <c r="K2129">
        <v>44690</v>
      </c>
      <c r="L2129" t="s">
        <v>644</v>
      </c>
      <c r="M2129">
        <v>4000</v>
      </c>
      <c r="N2129">
        <v>6.41</v>
      </c>
      <c r="O2129" t="s">
        <v>645</v>
      </c>
      <c r="P2129" s="428">
        <v>6.1020000000000003</v>
      </c>
      <c r="Q2129">
        <v>40260739</v>
      </c>
      <c r="R2129" t="s">
        <v>668</v>
      </c>
      <c r="S2129" t="s">
        <v>1545</v>
      </c>
      <c r="T2129" t="s">
        <v>2071</v>
      </c>
    </row>
    <row r="2130" spans="1:20" x14ac:dyDescent="0.25">
      <c r="A2130" t="s">
        <v>637</v>
      </c>
      <c r="B2130" t="s">
        <v>666</v>
      </c>
      <c r="C2130" t="s">
        <v>639</v>
      </c>
      <c r="D2130" t="s">
        <v>695</v>
      </c>
      <c r="E2130" t="s">
        <v>641</v>
      </c>
      <c r="F2130">
        <v>528004120004</v>
      </c>
      <c r="G2130" t="s">
        <v>2068</v>
      </c>
      <c r="H2130">
        <v>583582</v>
      </c>
      <c r="I2130" t="s">
        <v>142</v>
      </c>
      <c r="J2130">
        <v>202204</v>
      </c>
      <c r="K2130">
        <v>44690</v>
      </c>
      <c r="L2130" t="s">
        <v>644</v>
      </c>
      <c r="M2130">
        <v>1800</v>
      </c>
      <c r="N2130">
        <v>2.88</v>
      </c>
      <c r="O2130" t="s">
        <v>645</v>
      </c>
      <c r="P2130" s="428">
        <v>2.742</v>
      </c>
      <c r="Q2130">
        <v>40260739</v>
      </c>
      <c r="R2130" t="s">
        <v>668</v>
      </c>
      <c r="S2130" t="s">
        <v>1545</v>
      </c>
      <c r="T2130" t="s">
        <v>2070</v>
      </c>
    </row>
    <row r="2131" spans="1:20" x14ac:dyDescent="0.25">
      <c r="A2131" t="s">
        <v>637</v>
      </c>
      <c r="B2131" t="s">
        <v>666</v>
      </c>
      <c r="C2131" t="s">
        <v>639</v>
      </c>
      <c r="D2131" t="s">
        <v>695</v>
      </c>
      <c r="E2131" t="s">
        <v>641</v>
      </c>
      <c r="F2131">
        <v>528004120004</v>
      </c>
      <c r="G2131" t="s">
        <v>2068</v>
      </c>
      <c r="H2131">
        <v>583582</v>
      </c>
      <c r="I2131" t="s">
        <v>142</v>
      </c>
      <c r="J2131">
        <v>202204</v>
      </c>
      <c r="K2131">
        <v>44690</v>
      </c>
      <c r="L2131" t="s">
        <v>644</v>
      </c>
      <c r="M2131">
        <v>5000</v>
      </c>
      <c r="N2131">
        <v>8.01</v>
      </c>
      <c r="O2131" t="s">
        <v>645</v>
      </c>
      <c r="P2131" s="428">
        <v>7.6260000000000003</v>
      </c>
      <c r="Q2131">
        <v>40260739</v>
      </c>
      <c r="R2131" t="s">
        <v>668</v>
      </c>
      <c r="S2131" t="s">
        <v>1545</v>
      </c>
      <c r="T2131" t="s">
        <v>2069</v>
      </c>
    </row>
    <row r="2132" spans="1:20" x14ac:dyDescent="0.25">
      <c r="A2132" t="s">
        <v>637</v>
      </c>
      <c r="B2132" t="s">
        <v>672</v>
      </c>
      <c r="C2132" t="s">
        <v>639</v>
      </c>
      <c r="D2132" t="s">
        <v>663</v>
      </c>
      <c r="E2132" t="s">
        <v>652</v>
      </c>
      <c r="F2132">
        <v>528004120010</v>
      </c>
      <c r="G2132" t="s">
        <v>653</v>
      </c>
      <c r="H2132">
        <v>583611</v>
      </c>
      <c r="I2132" t="s">
        <v>208</v>
      </c>
      <c r="J2132">
        <v>202205</v>
      </c>
      <c r="K2132">
        <v>44574</v>
      </c>
      <c r="L2132" t="s">
        <v>644</v>
      </c>
      <c r="M2132">
        <v>5850</v>
      </c>
      <c r="N2132">
        <v>10.09</v>
      </c>
      <c r="O2132" t="s">
        <v>645</v>
      </c>
      <c r="P2132" s="428">
        <v>8.9149999999999991</v>
      </c>
      <c r="Q2132">
        <v>30497084</v>
      </c>
      <c r="R2132" t="s">
        <v>675</v>
      </c>
      <c r="S2132">
        <v>85410</v>
      </c>
      <c r="T2132" t="s">
        <v>2079</v>
      </c>
    </row>
    <row r="2133" spans="1:20" x14ac:dyDescent="0.25">
      <c r="A2133" t="s">
        <v>637</v>
      </c>
      <c r="B2133" t="s">
        <v>672</v>
      </c>
      <c r="C2133" t="s">
        <v>639</v>
      </c>
      <c r="D2133" t="s">
        <v>663</v>
      </c>
      <c r="E2133" t="s">
        <v>652</v>
      </c>
      <c r="F2133">
        <v>528004120010</v>
      </c>
      <c r="G2133" t="s">
        <v>653</v>
      </c>
      <c r="H2133">
        <v>583611</v>
      </c>
      <c r="I2133" t="s">
        <v>208</v>
      </c>
      <c r="J2133">
        <v>202205</v>
      </c>
      <c r="K2133">
        <v>44582</v>
      </c>
      <c r="L2133" t="s">
        <v>644</v>
      </c>
      <c r="M2133">
        <v>2500</v>
      </c>
      <c r="N2133">
        <v>4.3099999999999996</v>
      </c>
      <c r="O2133" t="s">
        <v>645</v>
      </c>
      <c r="P2133" s="428">
        <v>3.8079999999999998</v>
      </c>
      <c r="Q2133">
        <v>30497084</v>
      </c>
      <c r="R2133" t="s">
        <v>675</v>
      </c>
      <c r="S2133">
        <v>85410</v>
      </c>
      <c r="T2133" t="s">
        <v>2080</v>
      </c>
    </row>
    <row r="2134" spans="1:20" x14ac:dyDescent="0.25">
      <c r="A2134" t="s">
        <v>637</v>
      </c>
      <c r="B2134" t="s">
        <v>672</v>
      </c>
      <c r="C2134" t="s">
        <v>639</v>
      </c>
      <c r="D2134" t="s">
        <v>663</v>
      </c>
      <c r="E2134" t="s">
        <v>652</v>
      </c>
      <c r="F2134">
        <v>528004120010</v>
      </c>
      <c r="G2134" t="s">
        <v>653</v>
      </c>
      <c r="H2134">
        <v>583611</v>
      </c>
      <c r="I2134" t="s">
        <v>208</v>
      </c>
      <c r="J2134">
        <v>202205</v>
      </c>
      <c r="K2134">
        <v>44592</v>
      </c>
      <c r="L2134" t="s">
        <v>644</v>
      </c>
      <c r="M2134">
        <v>11700</v>
      </c>
      <c r="N2134">
        <v>20.190000000000001</v>
      </c>
      <c r="O2134" t="s">
        <v>645</v>
      </c>
      <c r="P2134" s="428">
        <v>17.838999999999999</v>
      </c>
      <c r="Q2134">
        <v>30497084</v>
      </c>
      <c r="R2134" t="s">
        <v>675</v>
      </c>
      <c r="S2134">
        <v>85410</v>
      </c>
      <c r="T2134" t="s">
        <v>2081</v>
      </c>
    </row>
    <row r="2135" spans="1:20" x14ac:dyDescent="0.25">
      <c r="A2135" t="s">
        <v>637</v>
      </c>
      <c r="B2135" t="s">
        <v>2082</v>
      </c>
      <c r="C2135" t="s">
        <v>639</v>
      </c>
      <c r="D2135" t="s">
        <v>663</v>
      </c>
      <c r="E2135" t="s">
        <v>652</v>
      </c>
      <c r="F2135">
        <v>528004120010</v>
      </c>
      <c r="G2135" t="s">
        <v>653</v>
      </c>
      <c r="H2135">
        <v>583591</v>
      </c>
      <c r="I2135" t="s">
        <v>172</v>
      </c>
      <c r="J2135">
        <v>202205</v>
      </c>
      <c r="K2135">
        <v>44592</v>
      </c>
      <c r="L2135" t="s">
        <v>644</v>
      </c>
      <c r="M2135">
        <v>5998.76</v>
      </c>
      <c r="N2135">
        <v>10.35</v>
      </c>
      <c r="O2135" t="s">
        <v>645</v>
      </c>
      <c r="P2135" s="428">
        <v>9.1449999999999996</v>
      </c>
      <c r="Q2135">
        <v>30497084</v>
      </c>
      <c r="T2135" t="s">
        <v>2090</v>
      </c>
    </row>
    <row r="2136" spans="1:20" x14ac:dyDescent="0.25">
      <c r="A2136" t="s">
        <v>637</v>
      </c>
      <c r="B2136" t="s">
        <v>1360</v>
      </c>
      <c r="C2136" t="s">
        <v>639</v>
      </c>
      <c r="D2136" t="s">
        <v>663</v>
      </c>
      <c r="E2136" t="s">
        <v>652</v>
      </c>
      <c r="F2136">
        <v>528004120010</v>
      </c>
      <c r="G2136" t="s">
        <v>653</v>
      </c>
      <c r="H2136">
        <v>583591</v>
      </c>
      <c r="I2136" t="s">
        <v>172</v>
      </c>
      <c r="J2136">
        <v>202205</v>
      </c>
      <c r="K2136">
        <v>44592</v>
      </c>
      <c r="L2136" t="s">
        <v>644</v>
      </c>
      <c r="M2136">
        <v>9598.01</v>
      </c>
      <c r="N2136">
        <v>16.559999999999999</v>
      </c>
      <c r="O2136" t="s">
        <v>645</v>
      </c>
      <c r="P2136" s="428">
        <v>14.632</v>
      </c>
      <c r="Q2136">
        <v>30497084</v>
      </c>
      <c r="T2136" t="s">
        <v>2085</v>
      </c>
    </row>
    <row r="2137" spans="1:20" x14ac:dyDescent="0.25">
      <c r="A2137" t="s">
        <v>637</v>
      </c>
      <c r="B2137" t="s">
        <v>2082</v>
      </c>
      <c r="C2137" t="s">
        <v>639</v>
      </c>
      <c r="D2137" t="s">
        <v>663</v>
      </c>
      <c r="E2137" t="s">
        <v>652</v>
      </c>
      <c r="F2137">
        <v>528004120010</v>
      </c>
      <c r="G2137" t="s">
        <v>653</v>
      </c>
      <c r="H2137">
        <v>583591</v>
      </c>
      <c r="I2137" t="s">
        <v>172</v>
      </c>
      <c r="J2137">
        <v>202205</v>
      </c>
      <c r="K2137">
        <v>44592</v>
      </c>
      <c r="L2137" t="s">
        <v>644</v>
      </c>
      <c r="M2137">
        <v>24000.83</v>
      </c>
      <c r="N2137">
        <v>41.41</v>
      </c>
      <c r="O2137" t="s">
        <v>645</v>
      </c>
      <c r="P2137" s="428">
        <v>36.588999999999999</v>
      </c>
      <c r="Q2137">
        <v>30497084</v>
      </c>
      <c r="T2137" t="s">
        <v>2090</v>
      </c>
    </row>
    <row r="2138" spans="1:20" x14ac:dyDescent="0.25">
      <c r="A2138" t="s">
        <v>637</v>
      </c>
      <c r="B2138" t="s">
        <v>2082</v>
      </c>
      <c r="C2138" t="s">
        <v>639</v>
      </c>
      <c r="D2138" t="s">
        <v>663</v>
      </c>
      <c r="E2138" t="s">
        <v>652</v>
      </c>
      <c r="F2138">
        <v>528004120010</v>
      </c>
      <c r="G2138" t="s">
        <v>653</v>
      </c>
      <c r="H2138">
        <v>583591</v>
      </c>
      <c r="I2138" t="s">
        <v>172</v>
      </c>
      <c r="J2138">
        <v>202205</v>
      </c>
      <c r="K2138">
        <v>44592</v>
      </c>
      <c r="L2138" t="s">
        <v>644</v>
      </c>
      <c r="M2138">
        <v>11997.52</v>
      </c>
      <c r="N2138">
        <v>20.7</v>
      </c>
      <c r="O2138" t="s">
        <v>645</v>
      </c>
      <c r="P2138" s="428">
        <v>18.29</v>
      </c>
      <c r="Q2138">
        <v>30497084</v>
      </c>
      <c r="T2138" t="s">
        <v>2091</v>
      </c>
    </row>
    <row r="2139" spans="1:20" x14ac:dyDescent="0.25">
      <c r="A2139" t="s">
        <v>637</v>
      </c>
      <c r="B2139" t="s">
        <v>2082</v>
      </c>
      <c r="C2139" t="s">
        <v>639</v>
      </c>
      <c r="D2139" t="s">
        <v>695</v>
      </c>
      <c r="E2139" t="s">
        <v>652</v>
      </c>
      <c r="F2139">
        <v>528004120010</v>
      </c>
      <c r="G2139" t="s">
        <v>653</v>
      </c>
      <c r="H2139">
        <v>583592</v>
      </c>
      <c r="I2139" t="s">
        <v>174</v>
      </c>
      <c r="J2139">
        <v>202205</v>
      </c>
      <c r="K2139">
        <v>44592</v>
      </c>
      <c r="L2139" t="s">
        <v>644</v>
      </c>
      <c r="M2139">
        <v>35998.35</v>
      </c>
      <c r="N2139">
        <v>62.11</v>
      </c>
      <c r="O2139" t="s">
        <v>645</v>
      </c>
      <c r="P2139" s="428">
        <v>54.878999999999998</v>
      </c>
      <c r="Q2139">
        <v>30497084</v>
      </c>
      <c r="T2139" t="s">
        <v>2092</v>
      </c>
    </row>
    <row r="2140" spans="1:20" x14ac:dyDescent="0.25">
      <c r="A2140" t="s">
        <v>637</v>
      </c>
      <c r="B2140" t="s">
        <v>2082</v>
      </c>
      <c r="C2140" t="s">
        <v>639</v>
      </c>
      <c r="D2140" t="s">
        <v>663</v>
      </c>
      <c r="E2140" t="s">
        <v>652</v>
      </c>
      <c r="F2140">
        <v>528004120010</v>
      </c>
      <c r="G2140" t="s">
        <v>653</v>
      </c>
      <c r="H2140">
        <v>583591</v>
      </c>
      <c r="I2140" t="s">
        <v>172</v>
      </c>
      <c r="J2140">
        <v>202205</v>
      </c>
      <c r="K2140">
        <v>44592</v>
      </c>
      <c r="L2140" t="s">
        <v>644</v>
      </c>
      <c r="M2140">
        <v>143999.19</v>
      </c>
      <c r="N2140">
        <v>248.45</v>
      </c>
      <c r="O2140" t="s">
        <v>645</v>
      </c>
      <c r="P2140" s="428">
        <v>219.52500000000001</v>
      </c>
      <c r="Q2140">
        <v>30497084</v>
      </c>
      <c r="T2140" t="s">
        <v>2083</v>
      </c>
    </row>
    <row r="2141" spans="1:20" x14ac:dyDescent="0.25">
      <c r="A2141" t="s">
        <v>637</v>
      </c>
      <c r="B2141" t="s">
        <v>2082</v>
      </c>
      <c r="C2141" t="s">
        <v>639</v>
      </c>
      <c r="D2141" t="s">
        <v>663</v>
      </c>
      <c r="E2141" t="s">
        <v>652</v>
      </c>
      <c r="F2141">
        <v>528004120010</v>
      </c>
      <c r="G2141" t="s">
        <v>653</v>
      </c>
      <c r="H2141">
        <v>583591</v>
      </c>
      <c r="I2141" t="s">
        <v>172</v>
      </c>
      <c r="J2141">
        <v>202205</v>
      </c>
      <c r="K2141">
        <v>44592</v>
      </c>
      <c r="L2141" t="s">
        <v>644</v>
      </c>
      <c r="M2141">
        <v>54000.42</v>
      </c>
      <c r="N2141">
        <v>93.17</v>
      </c>
      <c r="O2141" t="s">
        <v>645</v>
      </c>
      <c r="P2141" s="428">
        <v>82.322999999999993</v>
      </c>
      <c r="Q2141">
        <v>30497084</v>
      </c>
      <c r="T2141" t="s">
        <v>2084</v>
      </c>
    </row>
    <row r="2142" spans="1:20" x14ac:dyDescent="0.25">
      <c r="A2142" t="s">
        <v>637</v>
      </c>
      <c r="B2142" t="s">
        <v>2082</v>
      </c>
      <c r="C2142" t="s">
        <v>639</v>
      </c>
      <c r="D2142" t="s">
        <v>663</v>
      </c>
      <c r="E2142" t="s">
        <v>652</v>
      </c>
      <c r="F2142">
        <v>528004120010</v>
      </c>
      <c r="G2142" t="s">
        <v>653</v>
      </c>
      <c r="H2142">
        <v>583591</v>
      </c>
      <c r="I2142" t="s">
        <v>172</v>
      </c>
      <c r="J2142">
        <v>202205</v>
      </c>
      <c r="K2142">
        <v>44592</v>
      </c>
      <c r="L2142" t="s">
        <v>644</v>
      </c>
      <c r="M2142">
        <v>59999.18</v>
      </c>
      <c r="N2142">
        <v>103.52</v>
      </c>
      <c r="O2142" t="s">
        <v>645</v>
      </c>
      <c r="P2142" s="428">
        <v>91.468000000000004</v>
      </c>
      <c r="Q2142">
        <v>30497084</v>
      </c>
      <c r="T2142" t="s">
        <v>2086</v>
      </c>
    </row>
    <row r="2143" spans="1:20" x14ac:dyDescent="0.25">
      <c r="A2143" t="s">
        <v>637</v>
      </c>
      <c r="B2143" t="s">
        <v>2082</v>
      </c>
      <c r="C2143" t="s">
        <v>639</v>
      </c>
      <c r="D2143" t="s">
        <v>695</v>
      </c>
      <c r="E2143" t="s">
        <v>652</v>
      </c>
      <c r="F2143">
        <v>528004120010</v>
      </c>
      <c r="G2143" t="s">
        <v>653</v>
      </c>
      <c r="H2143">
        <v>583592</v>
      </c>
      <c r="I2143" t="s">
        <v>174</v>
      </c>
      <c r="J2143">
        <v>202205</v>
      </c>
      <c r="K2143">
        <v>44592</v>
      </c>
      <c r="L2143" t="s">
        <v>644</v>
      </c>
      <c r="M2143">
        <v>9997.93</v>
      </c>
      <c r="N2143">
        <v>17.25</v>
      </c>
      <c r="O2143" t="s">
        <v>645</v>
      </c>
      <c r="P2143" s="428">
        <v>15.242000000000001</v>
      </c>
      <c r="Q2143">
        <v>30497084</v>
      </c>
      <c r="T2143" t="s">
        <v>2087</v>
      </c>
    </row>
    <row r="2144" spans="1:20" x14ac:dyDescent="0.25">
      <c r="A2144" t="s">
        <v>637</v>
      </c>
      <c r="B2144" t="s">
        <v>2082</v>
      </c>
      <c r="C2144" t="s">
        <v>639</v>
      </c>
      <c r="D2144" t="s">
        <v>695</v>
      </c>
      <c r="E2144" t="s">
        <v>652</v>
      </c>
      <c r="F2144">
        <v>528004120010</v>
      </c>
      <c r="G2144" t="s">
        <v>653</v>
      </c>
      <c r="H2144">
        <v>583592</v>
      </c>
      <c r="I2144" t="s">
        <v>174</v>
      </c>
      <c r="J2144">
        <v>202205</v>
      </c>
      <c r="K2144">
        <v>44592</v>
      </c>
      <c r="L2144" t="s">
        <v>644</v>
      </c>
      <c r="M2144">
        <v>24000.83</v>
      </c>
      <c r="N2144">
        <v>41.41</v>
      </c>
      <c r="O2144" t="s">
        <v>645</v>
      </c>
      <c r="P2144" s="428">
        <v>36.588999999999999</v>
      </c>
      <c r="Q2144">
        <v>30497084</v>
      </c>
      <c r="T2144" t="s">
        <v>2088</v>
      </c>
    </row>
    <row r="2145" spans="1:20" x14ac:dyDescent="0.25">
      <c r="A2145" t="s">
        <v>637</v>
      </c>
      <c r="B2145" t="s">
        <v>2082</v>
      </c>
      <c r="C2145" t="s">
        <v>639</v>
      </c>
      <c r="D2145" t="s">
        <v>695</v>
      </c>
      <c r="E2145" t="s">
        <v>652</v>
      </c>
      <c r="F2145">
        <v>528004120010</v>
      </c>
      <c r="G2145" t="s">
        <v>653</v>
      </c>
      <c r="H2145">
        <v>583592</v>
      </c>
      <c r="I2145" t="s">
        <v>174</v>
      </c>
      <c r="J2145">
        <v>202205</v>
      </c>
      <c r="K2145">
        <v>44592</v>
      </c>
      <c r="L2145" t="s">
        <v>644</v>
      </c>
      <c r="M2145">
        <v>35998.35</v>
      </c>
      <c r="N2145">
        <v>62.11</v>
      </c>
      <c r="O2145" t="s">
        <v>645</v>
      </c>
      <c r="P2145" s="428">
        <v>54.878999999999998</v>
      </c>
      <c r="Q2145">
        <v>30497084</v>
      </c>
      <c r="T2145" t="s">
        <v>2089</v>
      </c>
    </row>
    <row r="2146" spans="1:20" x14ac:dyDescent="0.25">
      <c r="A2146" t="s">
        <v>637</v>
      </c>
      <c r="B2146" t="s">
        <v>1360</v>
      </c>
      <c r="C2146" t="s">
        <v>639</v>
      </c>
      <c r="D2146" t="s">
        <v>695</v>
      </c>
      <c r="E2146" t="s">
        <v>652</v>
      </c>
      <c r="F2146">
        <v>528004120010</v>
      </c>
      <c r="G2146" t="s">
        <v>653</v>
      </c>
      <c r="H2146">
        <v>583592</v>
      </c>
      <c r="I2146" t="s">
        <v>174</v>
      </c>
      <c r="J2146">
        <v>202205</v>
      </c>
      <c r="K2146">
        <v>44592</v>
      </c>
      <c r="L2146" t="s">
        <v>644</v>
      </c>
      <c r="M2146">
        <v>31842.69</v>
      </c>
      <c r="N2146">
        <v>54.94</v>
      </c>
      <c r="O2146" t="s">
        <v>645</v>
      </c>
      <c r="P2146" s="428">
        <v>48.543999999999997</v>
      </c>
      <c r="Q2146">
        <v>30497084</v>
      </c>
      <c r="T2146" t="s">
        <v>2095</v>
      </c>
    </row>
    <row r="2147" spans="1:20" x14ac:dyDescent="0.25">
      <c r="A2147" t="s">
        <v>637</v>
      </c>
      <c r="B2147" t="s">
        <v>855</v>
      </c>
      <c r="C2147" t="s">
        <v>639</v>
      </c>
      <c r="D2147" t="s">
        <v>663</v>
      </c>
      <c r="E2147" t="s">
        <v>652</v>
      </c>
      <c r="F2147">
        <v>528004120010</v>
      </c>
      <c r="G2147" t="s">
        <v>653</v>
      </c>
      <c r="H2147">
        <v>583591</v>
      </c>
      <c r="I2147" t="s">
        <v>172</v>
      </c>
      <c r="J2147">
        <v>202205</v>
      </c>
      <c r="K2147">
        <v>44592</v>
      </c>
      <c r="L2147" t="s">
        <v>644</v>
      </c>
      <c r="M2147">
        <v>9997.93</v>
      </c>
      <c r="N2147">
        <v>17.25</v>
      </c>
      <c r="O2147" t="s">
        <v>645</v>
      </c>
      <c r="P2147" s="428">
        <v>15.242000000000001</v>
      </c>
      <c r="Q2147">
        <v>30497084</v>
      </c>
      <c r="T2147" t="s">
        <v>2094</v>
      </c>
    </row>
    <row r="2148" spans="1:20" x14ac:dyDescent="0.25">
      <c r="A2148" t="s">
        <v>637</v>
      </c>
      <c r="B2148" t="s">
        <v>855</v>
      </c>
      <c r="C2148" t="s">
        <v>639</v>
      </c>
      <c r="D2148" t="s">
        <v>663</v>
      </c>
      <c r="E2148" t="s">
        <v>652</v>
      </c>
      <c r="F2148">
        <v>528004120010</v>
      </c>
      <c r="G2148" t="s">
        <v>653</v>
      </c>
      <c r="H2148">
        <v>583591</v>
      </c>
      <c r="I2148" t="s">
        <v>172</v>
      </c>
      <c r="J2148">
        <v>202205</v>
      </c>
      <c r="K2148">
        <v>44592</v>
      </c>
      <c r="L2148" t="s">
        <v>644</v>
      </c>
      <c r="M2148">
        <v>24000.83</v>
      </c>
      <c r="N2148">
        <v>41.41</v>
      </c>
      <c r="O2148" t="s">
        <v>645</v>
      </c>
      <c r="P2148" s="428">
        <v>36.588999999999999</v>
      </c>
      <c r="Q2148">
        <v>30497084</v>
      </c>
      <c r="T2148" t="s">
        <v>2093</v>
      </c>
    </row>
    <row r="2149" spans="1:20" x14ac:dyDescent="0.25">
      <c r="A2149" t="s">
        <v>637</v>
      </c>
      <c r="B2149" t="s">
        <v>672</v>
      </c>
      <c r="C2149" t="s">
        <v>639</v>
      </c>
      <c r="D2149" t="s">
        <v>663</v>
      </c>
      <c r="E2149" t="s">
        <v>652</v>
      </c>
      <c r="F2149">
        <v>528004120010</v>
      </c>
      <c r="G2149" t="s">
        <v>653</v>
      </c>
      <c r="H2149">
        <v>583611</v>
      </c>
      <c r="I2149" t="s">
        <v>208</v>
      </c>
      <c r="J2149">
        <v>202205</v>
      </c>
      <c r="K2149">
        <v>44593</v>
      </c>
      <c r="L2149" t="s">
        <v>644</v>
      </c>
      <c r="M2149">
        <v>11700</v>
      </c>
      <c r="N2149">
        <v>20.190000000000001</v>
      </c>
      <c r="O2149" t="s">
        <v>645</v>
      </c>
      <c r="P2149" s="428">
        <v>17.838999999999999</v>
      </c>
      <c r="Q2149">
        <v>30497084</v>
      </c>
      <c r="R2149" t="s">
        <v>675</v>
      </c>
      <c r="S2149">
        <v>85410</v>
      </c>
      <c r="T2149" t="s">
        <v>2096</v>
      </c>
    </row>
    <row r="2150" spans="1:20" x14ac:dyDescent="0.25">
      <c r="A2150" t="s">
        <v>637</v>
      </c>
      <c r="B2150" t="s">
        <v>672</v>
      </c>
      <c r="C2150" t="s">
        <v>639</v>
      </c>
      <c r="D2150" t="s">
        <v>663</v>
      </c>
      <c r="E2150" t="s">
        <v>652</v>
      </c>
      <c r="F2150">
        <v>528004120010</v>
      </c>
      <c r="G2150" t="s">
        <v>653</v>
      </c>
      <c r="H2150">
        <v>583611</v>
      </c>
      <c r="I2150" t="s">
        <v>208</v>
      </c>
      <c r="J2150">
        <v>202205</v>
      </c>
      <c r="K2150">
        <v>44593</v>
      </c>
      <c r="L2150" t="s">
        <v>644</v>
      </c>
      <c r="M2150">
        <v>-11700</v>
      </c>
      <c r="N2150">
        <v>-20.190000000000001</v>
      </c>
      <c r="O2150" t="s">
        <v>645</v>
      </c>
      <c r="P2150" s="428">
        <v>-17.838999999999999</v>
      </c>
      <c r="Q2150">
        <v>30497084</v>
      </c>
      <c r="R2150" t="s">
        <v>675</v>
      </c>
      <c r="S2150">
        <v>85410</v>
      </c>
      <c r="T2150" t="s">
        <v>2081</v>
      </c>
    </row>
    <row r="2151" spans="1:20" x14ac:dyDescent="0.25">
      <c r="A2151" t="s">
        <v>637</v>
      </c>
      <c r="B2151" t="s">
        <v>1229</v>
      </c>
      <c r="C2151" t="s">
        <v>639</v>
      </c>
      <c r="D2151" t="s">
        <v>651</v>
      </c>
      <c r="E2151" t="s">
        <v>704</v>
      </c>
      <c r="F2151">
        <v>528004120010</v>
      </c>
      <c r="G2151" t="s">
        <v>653</v>
      </c>
      <c r="H2151">
        <v>583601</v>
      </c>
      <c r="I2151" t="s">
        <v>189</v>
      </c>
      <c r="J2151">
        <v>202205</v>
      </c>
      <c r="K2151">
        <v>44595</v>
      </c>
      <c r="L2151" t="s">
        <v>644</v>
      </c>
      <c r="M2151">
        <v>180000</v>
      </c>
      <c r="N2151">
        <v>305.88</v>
      </c>
      <c r="O2151" t="s">
        <v>645</v>
      </c>
      <c r="P2151" s="428">
        <v>274.411</v>
      </c>
      <c r="Q2151">
        <v>30499792</v>
      </c>
      <c r="R2151" t="s">
        <v>1230</v>
      </c>
      <c r="S2151">
        <v>13485</v>
      </c>
      <c r="T2151" t="s">
        <v>2120</v>
      </c>
    </row>
    <row r="2152" spans="1:20" x14ac:dyDescent="0.25">
      <c r="A2152" t="s">
        <v>637</v>
      </c>
      <c r="B2152" t="s">
        <v>1229</v>
      </c>
      <c r="C2152" t="s">
        <v>639</v>
      </c>
      <c r="D2152" t="s">
        <v>651</v>
      </c>
      <c r="E2152" t="s">
        <v>704</v>
      </c>
      <c r="F2152">
        <v>528004120020</v>
      </c>
      <c r="G2152" t="s">
        <v>1631</v>
      </c>
      <c r="H2152">
        <v>583619</v>
      </c>
      <c r="I2152" t="s">
        <v>263</v>
      </c>
      <c r="J2152">
        <v>202205</v>
      </c>
      <c r="K2152">
        <v>44595</v>
      </c>
      <c r="L2152" t="s">
        <v>644</v>
      </c>
      <c r="M2152">
        <v>190000</v>
      </c>
      <c r="N2152">
        <v>322.87</v>
      </c>
      <c r="O2152" t="s">
        <v>645</v>
      </c>
      <c r="P2152" s="428">
        <v>289.65300000000002</v>
      </c>
      <c r="Q2152">
        <v>30499792</v>
      </c>
      <c r="R2152" t="s">
        <v>1230</v>
      </c>
      <c r="S2152">
        <v>13485</v>
      </c>
      <c r="T2152" t="s">
        <v>2108</v>
      </c>
    </row>
    <row r="2153" spans="1:20" x14ac:dyDescent="0.25">
      <c r="A2153" t="s">
        <v>637</v>
      </c>
      <c r="B2153" t="s">
        <v>1229</v>
      </c>
      <c r="C2153" t="s">
        <v>639</v>
      </c>
      <c r="D2153" t="s">
        <v>651</v>
      </c>
      <c r="E2153" t="s">
        <v>704</v>
      </c>
      <c r="F2153">
        <v>528004120020</v>
      </c>
      <c r="G2153" t="s">
        <v>1631</v>
      </c>
      <c r="H2153">
        <v>583619</v>
      </c>
      <c r="I2153" t="s">
        <v>263</v>
      </c>
      <c r="J2153">
        <v>202205</v>
      </c>
      <c r="K2153">
        <v>44595</v>
      </c>
      <c r="L2153" t="s">
        <v>644</v>
      </c>
      <c r="M2153">
        <v>10000</v>
      </c>
      <c r="N2153">
        <v>16.989999999999998</v>
      </c>
      <c r="O2153" t="s">
        <v>645</v>
      </c>
      <c r="P2153" s="428">
        <v>15.242000000000001</v>
      </c>
      <c r="Q2153">
        <v>30499792</v>
      </c>
      <c r="R2153" t="s">
        <v>1230</v>
      </c>
      <c r="S2153">
        <v>13485</v>
      </c>
      <c r="T2153" t="s">
        <v>2109</v>
      </c>
    </row>
    <row r="2154" spans="1:20" x14ac:dyDescent="0.25">
      <c r="A2154" t="s">
        <v>637</v>
      </c>
      <c r="B2154" t="s">
        <v>1229</v>
      </c>
      <c r="C2154" t="s">
        <v>639</v>
      </c>
      <c r="D2154" t="s">
        <v>651</v>
      </c>
      <c r="E2154" t="s">
        <v>704</v>
      </c>
      <c r="F2154">
        <v>528004120002</v>
      </c>
      <c r="G2154" t="s">
        <v>642</v>
      </c>
      <c r="H2154">
        <v>583142</v>
      </c>
      <c r="I2154" t="s">
        <v>38</v>
      </c>
      <c r="J2154">
        <v>202205</v>
      </c>
      <c r="K2154">
        <v>44595</v>
      </c>
      <c r="L2154" t="s">
        <v>644</v>
      </c>
      <c r="M2154">
        <v>46336</v>
      </c>
      <c r="N2154">
        <v>78.739999999999995</v>
      </c>
      <c r="O2154" t="s">
        <v>645</v>
      </c>
      <c r="P2154" s="428">
        <v>70.638999999999996</v>
      </c>
      <c r="Q2154">
        <v>30499792</v>
      </c>
      <c r="R2154" t="s">
        <v>1230</v>
      </c>
      <c r="S2154">
        <v>13485</v>
      </c>
      <c r="T2154" t="s">
        <v>2105</v>
      </c>
    </row>
    <row r="2155" spans="1:20" x14ac:dyDescent="0.25">
      <c r="A2155" t="s">
        <v>637</v>
      </c>
      <c r="B2155" t="s">
        <v>1229</v>
      </c>
      <c r="C2155" t="s">
        <v>639</v>
      </c>
      <c r="D2155" t="s">
        <v>651</v>
      </c>
      <c r="E2155" t="s">
        <v>704</v>
      </c>
      <c r="F2155">
        <v>528004120010</v>
      </c>
      <c r="G2155" t="s">
        <v>653</v>
      </c>
      <c r="H2155">
        <v>605506</v>
      </c>
      <c r="I2155" t="s">
        <v>1266</v>
      </c>
      <c r="J2155">
        <v>202205</v>
      </c>
      <c r="K2155">
        <v>44595</v>
      </c>
      <c r="L2155" t="s">
        <v>644</v>
      </c>
      <c r="M2155">
        <v>80000</v>
      </c>
      <c r="N2155">
        <v>135.94999999999999</v>
      </c>
      <c r="O2155" t="s">
        <v>645</v>
      </c>
      <c r="P2155" s="428">
        <v>121.96299999999999</v>
      </c>
      <c r="Q2155">
        <v>30499792</v>
      </c>
      <c r="R2155" t="s">
        <v>1230</v>
      </c>
      <c r="S2155">
        <v>13485</v>
      </c>
      <c r="T2155" t="s">
        <v>2125</v>
      </c>
    </row>
    <row r="2156" spans="1:20" x14ac:dyDescent="0.25">
      <c r="A2156" t="s">
        <v>637</v>
      </c>
      <c r="B2156" t="s">
        <v>1229</v>
      </c>
      <c r="C2156" t="s">
        <v>639</v>
      </c>
      <c r="D2156" t="s">
        <v>651</v>
      </c>
      <c r="E2156" t="s">
        <v>704</v>
      </c>
      <c r="F2156">
        <v>528004120010</v>
      </c>
      <c r="G2156" t="s">
        <v>653</v>
      </c>
      <c r="H2156">
        <v>583597</v>
      </c>
      <c r="I2156" t="s">
        <v>1268</v>
      </c>
      <c r="J2156">
        <v>202205</v>
      </c>
      <c r="K2156">
        <v>44595</v>
      </c>
      <c r="L2156" t="s">
        <v>644</v>
      </c>
      <c r="M2156">
        <v>40000</v>
      </c>
      <c r="N2156">
        <v>67.97</v>
      </c>
      <c r="O2156" t="s">
        <v>645</v>
      </c>
      <c r="P2156" s="428">
        <v>60.976999999999997</v>
      </c>
      <c r="Q2156">
        <v>30499792</v>
      </c>
      <c r="R2156" t="s">
        <v>1230</v>
      </c>
      <c r="S2156">
        <v>13485</v>
      </c>
      <c r="T2156" t="s">
        <v>2106</v>
      </c>
    </row>
    <row r="2157" spans="1:20" x14ac:dyDescent="0.25">
      <c r="A2157" t="s">
        <v>637</v>
      </c>
      <c r="B2157" t="s">
        <v>1229</v>
      </c>
      <c r="C2157" t="s">
        <v>639</v>
      </c>
      <c r="D2157" t="s">
        <v>651</v>
      </c>
      <c r="E2157" t="s">
        <v>704</v>
      </c>
      <c r="F2157">
        <v>528004120003</v>
      </c>
      <c r="G2157" t="s">
        <v>816</v>
      </c>
      <c r="H2157">
        <v>583560</v>
      </c>
      <c r="I2157" t="s">
        <v>963</v>
      </c>
      <c r="J2157">
        <v>202205</v>
      </c>
      <c r="K2157">
        <v>44595</v>
      </c>
      <c r="L2157" t="s">
        <v>644</v>
      </c>
      <c r="M2157">
        <v>29500</v>
      </c>
      <c r="N2157">
        <v>50.13</v>
      </c>
      <c r="O2157" t="s">
        <v>645</v>
      </c>
      <c r="P2157" s="428">
        <v>44.972999999999999</v>
      </c>
      <c r="Q2157">
        <v>30499792</v>
      </c>
      <c r="R2157" t="s">
        <v>1230</v>
      </c>
      <c r="S2157">
        <v>13485</v>
      </c>
      <c r="T2157" t="s">
        <v>2106</v>
      </c>
    </row>
    <row r="2158" spans="1:20" x14ac:dyDescent="0.25">
      <c r="A2158" t="s">
        <v>637</v>
      </c>
      <c r="B2158" t="s">
        <v>1229</v>
      </c>
      <c r="C2158" t="s">
        <v>639</v>
      </c>
      <c r="D2158" t="s">
        <v>651</v>
      </c>
      <c r="E2158" t="s">
        <v>704</v>
      </c>
      <c r="F2158">
        <v>528004120010</v>
      </c>
      <c r="G2158" t="s">
        <v>653</v>
      </c>
      <c r="H2158">
        <v>605506</v>
      </c>
      <c r="I2158" t="s">
        <v>1266</v>
      </c>
      <c r="J2158">
        <v>202205</v>
      </c>
      <c r="K2158">
        <v>44595</v>
      </c>
      <c r="L2158" t="s">
        <v>644</v>
      </c>
      <c r="M2158">
        <v>2925</v>
      </c>
      <c r="N2158">
        <v>4.97</v>
      </c>
      <c r="O2158" t="s">
        <v>645</v>
      </c>
      <c r="P2158" s="428">
        <v>4.4589999999999996</v>
      </c>
      <c r="Q2158">
        <v>30499792</v>
      </c>
      <c r="R2158" t="s">
        <v>1230</v>
      </c>
      <c r="S2158">
        <v>13485</v>
      </c>
      <c r="T2158" t="s">
        <v>2128</v>
      </c>
    </row>
    <row r="2159" spans="1:20" x14ac:dyDescent="0.25">
      <c r="A2159" t="s">
        <v>637</v>
      </c>
      <c r="B2159" t="s">
        <v>1229</v>
      </c>
      <c r="C2159" t="s">
        <v>639</v>
      </c>
      <c r="D2159" t="s">
        <v>651</v>
      </c>
      <c r="E2159" t="s">
        <v>704</v>
      </c>
      <c r="F2159">
        <v>528004120026</v>
      </c>
      <c r="G2159" t="s">
        <v>1241</v>
      </c>
      <c r="H2159">
        <v>583625</v>
      </c>
      <c r="I2159" t="s">
        <v>303</v>
      </c>
      <c r="J2159">
        <v>202205</v>
      </c>
      <c r="K2159">
        <v>44595</v>
      </c>
      <c r="L2159" t="s">
        <v>644</v>
      </c>
      <c r="M2159">
        <v>3580000</v>
      </c>
      <c r="N2159">
        <v>6083.56</v>
      </c>
      <c r="O2159" t="s">
        <v>645</v>
      </c>
      <c r="P2159" s="428">
        <v>5457.674</v>
      </c>
      <c r="Q2159">
        <v>30499792</v>
      </c>
      <c r="R2159" t="s">
        <v>1230</v>
      </c>
      <c r="S2159">
        <v>13485</v>
      </c>
      <c r="T2159" t="s">
        <v>2130</v>
      </c>
    </row>
    <row r="2160" spans="1:20" x14ac:dyDescent="0.25">
      <c r="A2160" t="s">
        <v>637</v>
      </c>
      <c r="B2160" t="s">
        <v>1229</v>
      </c>
      <c r="C2160" t="s">
        <v>639</v>
      </c>
      <c r="D2160" t="s">
        <v>651</v>
      </c>
      <c r="E2160" t="s">
        <v>704</v>
      </c>
      <c r="F2160">
        <v>528004120026</v>
      </c>
      <c r="G2160" t="s">
        <v>1241</v>
      </c>
      <c r="H2160">
        <v>583625</v>
      </c>
      <c r="I2160" t="s">
        <v>303</v>
      </c>
      <c r="J2160">
        <v>202205</v>
      </c>
      <c r="K2160">
        <v>44595</v>
      </c>
      <c r="L2160" t="s">
        <v>644</v>
      </c>
      <c r="M2160">
        <v>4150000</v>
      </c>
      <c r="N2160">
        <v>7052.17</v>
      </c>
      <c r="O2160" t="s">
        <v>645</v>
      </c>
      <c r="P2160" s="428">
        <v>6326.6319999999996</v>
      </c>
      <c r="Q2160">
        <v>30499792</v>
      </c>
      <c r="R2160" t="s">
        <v>1230</v>
      </c>
      <c r="S2160">
        <v>13485</v>
      </c>
      <c r="T2160" t="s">
        <v>2107</v>
      </c>
    </row>
    <row r="2161" spans="1:20" x14ac:dyDescent="0.25">
      <c r="A2161" t="s">
        <v>637</v>
      </c>
      <c r="B2161" t="s">
        <v>1229</v>
      </c>
      <c r="C2161" t="s">
        <v>639</v>
      </c>
      <c r="D2161" t="s">
        <v>651</v>
      </c>
      <c r="E2161" t="s">
        <v>704</v>
      </c>
      <c r="F2161">
        <v>528004120001</v>
      </c>
      <c r="G2161" t="s">
        <v>705</v>
      </c>
      <c r="H2161">
        <v>583131</v>
      </c>
      <c r="I2161" t="s">
        <v>1254</v>
      </c>
      <c r="J2161">
        <v>202205</v>
      </c>
      <c r="K2161">
        <v>44595</v>
      </c>
      <c r="L2161" t="s">
        <v>644</v>
      </c>
      <c r="M2161">
        <v>74138</v>
      </c>
      <c r="N2161">
        <v>125.98</v>
      </c>
      <c r="O2161" t="s">
        <v>645</v>
      </c>
      <c r="P2161" s="428">
        <v>113.01900000000001</v>
      </c>
      <c r="Q2161">
        <v>30499792</v>
      </c>
      <c r="R2161" t="s">
        <v>1230</v>
      </c>
      <c r="S2161">
        <v>13485</v>
      </c>
      <c r="T2161" t="s">
        <v>2105</v>
      </c>
    </row>
    <row r="2162" spans="1:20" x14ac:dyDescent="0.25">
      <c r="A2162" t="s">
        <v>637</v>
      </c>
      <c r="B2162" t="s">
        <v>1229</v>
      </c>
      <c r="C2162" t="s">
        <v>639</v>
      </c>
      <c r="D2162" t="s">
        <v>651</v>
      </c>
      <c r="E2162" t="s">
        <v>704</v>
      </c>
      <c r="F2162">
        <v>528004120032</v>
      </c>
      <c r="G2162" t="s">
        <v>812</v>
      </c>
      <c r="H2162">
        <v>583631</v>
      </c>
      <c r="I2162" t="s">
        <v>333</v>
      </c>
      <c r="J2162">
        <v>202205</v>
      </c>
      <c r="K2162">
        <v>44595</v>
      </c>
      <c r="L2162" t="s">
        <v>644</v>
      </c>
      <c r="M2162">
        <v>2280000</v>
      </c>
      <c r="N2162">
        <v>3874.45</v>
      </c>
      <c r="O2162" t="s">
        <v>645</v>
      </c>
      <c r="P2162" s="428">
        <v>3475.8409999999999</v>
      </c>
      <c r="Q2162">
        <v>30499792</v>
      </c>
      <c r="R2162" t="s">
        <v>1230</v>
      </c>
      <c r="S2162">
        <v>13485</v>
      </c>
      <c r="T2162" t="s">
        <v>2111</v>
      </c>
    </row>
    <row r="2163" spans="1:20" x14ac:dyDescent="0.25">
      <c r="A2163" t="s">
        <v>637</v>
      </c>
      <c r="B2163" t="s">
        <v>1229</v>
      </c>
      <c r="C2163" t="s">
        <v>639</v>
      </c>
      <c r="D2163" t="s">
        <v>651</v>
      </c>
      <c r="E2163" t="s">
        <v>704</v>
      </c>
      <c r="F2163">
        <v>528004120032</v>
      </c>
      <c r="G2163" t="s">
        <v>812</v>
      </c>
      <c r="H2163">
        <v>583631</v>
      </c>
      <c r="I2163" t="s">
        <v>333</v>
      </c>
      <c r="J2163">
        <v>202205</v>
      </c>
      <c r="K2163">
        <v>44595</v>
      </c>
      <c r="L2163" t="s">
        <v>644</v>
      </c>
      <c r="M2163">
        <v>1140000</v>
      </c>
      <c r="N2163">
        <v>1937.22</v>
      </c>
      <c r="O2163" t="s">
        <v>645</v>
      </c>
      <c r="P2163" s="428">
        <v>1737.9159999999999</v>
      </c>
      <c r="Q2163">
        <v>30499792</v>
      </c>
      <c r="R2163" t="s">
        <v>1230</v>
      </c>
      <c r="S2163">
        <v>13485</v>
      </c>
      <c r="T2163" t="s">
        <v>2111</v>
      </c>
    </row>
    <row r="2164" spans="1:20" x14ac:dyDescent="0.25">
      <c r="A2164" t="s">
        <v>637</v>
      </c>
      <c r="B2164" t="s">
        <v>1229</v>
      </c>
      <c r="C2164" t="s">
        <v>639</v>
      </c>
      <c r="D2164" t="s">
        <v>651</v>
      </c>
      <c r="E2164" t="s">
        <v>704</v>
      </c>
      <c r="F2164">
        <v>528004120030</v>
      </c>
      <c r="G2164" t="s">
        <v>1644</v>
      </c>
      <c r="H2164">
        <v>583629</v>
      </c>
      <c r="I2164" t="s">
        <v>327</v>
      </c>
      <c r="J2164">
        <v>202205</v>
      </c>
      <c r="K2164">
        <v>44595</v>
      </c>
      <c r="L2164" t="s">
        <v>644</v>
      </c>
      <c r="M2164">
        <v>1140000</v>
      </c>
      <c r="N2164">
        <v>1937.22</v>
      </c>
      <c r="O2164" t="s">
        <v>645</v>
      </c>
      <c r="P2164" s="428">
        <v>1737.9159999999999</v>
      </c>
      <c r="Q2164">
        <v>30499792</v>
      </c>
      <c r="R2164" t="s">
        <v>1230</v>
      </c>
      <c r="S2164">
        <v>13485</v>
      </c>
      <c r="T2164" t="s">
        <v>2111</v>
      </c>
    </row>
    <row r="2165" spans="1:20" x14ac:dyDescent="0.25">
      <c r="A2165" t="s">
        <v>637</v>
      </c>
      <c r="B2165" t="s">
        <v>1229</v>
      </c>
      <c r="C2165" t="s">
        <v>639</v>
      </c>
      <c r="D2165" t="s">
        <v>651</v>
      </c>
      <c r="E2165" t="s">
        <v>704</v>
      </c>
      <c r="F2165">
        <v>528004120032</v>
      </c>
      <c r="G2165" t="s">
        <v>812</v>
      </c>
      <c r="H2165">
        <v>583631</v>
      </c>
      <c r="I2165" t="s">
        <v>333</v>
      </c>
      <c r="J2165">
        <v>202205</v>
      </c>
      <c r="K2165">
        <v>44595</v>
      </c>
      <c r="L2165" t="s">
        <v>644</v>
      </c>
      <c r="M2165">
        <v>60000</v>
      </c>
      <c r="N2165">
        <v>101.96</v>
      </c>
      <c r="O2165" t="s">
        <v>645</v>
      </c>
      <c r="P2165" s="428">
        <v>91.47</v>
      </c>
      <c r="Q2165">
        <v>30499792</v>
      </c>
      <c r="R2165" t="s">
        <v>1230</v>
      </c>
      <c r="S2165">
        <v>13485</v>
      </c>
      <c r="T2165" t="s">
        <v>2124</v>
      </c>
    </row>
    <row r="2166" spans="1:20" x14ac:dyDescent="0.25">
      <c r="A2166" t="s">
        <v>637</v>
      </c>
      <c r="B2166" t="s">
        <v>1229</v>
      </c>
      <c r="C2166" t="s">
        <v>639</v>
      </c>
      <c r="D2166" t="s">
        <v>651</v>
      </c>
      <c r="E2166" t="s">
        <v>704</v>
      </c>
      <c r="F2166">
        <v>528004120010</v>
      </c>
      <c r="G2166" t="s">
        <v>653</v>
      </c>
      <c r="H2166">
        <v>605506</v>
      </c>
      <c r="I2166" t="s">
        <v>1266</v>
      </c>
      <c r="J2166">
        <v>202205</v>
      </c>
      <c r="K2166">
        <v>44595</v>
      </c>
      <c r="L2166" t="s">
        <v>644</v>
      </c>
      <c r="M2166">
        <v>54600</v>
      </c>
      <c r="N2166">
        <v>92.78</v>
      </c>
      <c r="O2166" t="s">
        <v>645</v>
      </c>
      <c r="P2166" s="428">
        <v>83.234999999999999</v>
      </c>
      <c r="Q2166">
        <v>30499792</v>
      </c>
      <c r="R2166" t="s">
        <v>1230</v>
      </c>
      <c r="S2166">
        <v>13485</v>
      </c>
      <c r="T2166" t="s">
        <v>2121</v>
      </c>
    </row>
    <row r="2167" spans="1:20" x14ac:dyDescent="0.25">
      <c r="A2167" t="s">
        <v>637</v>
      </c>
      <c r="B2167" t="s">
        <v>1229</v>
      </c>
      <c r="C2167" t="s">
        <v>639</v>
      </c>
      <c r="D2167" t="s">
        <v>651</v>
      </c>
      <c r="E2167" t="s">
        <v>704</v>
      </c>
      <c r="F2167">
        <v>528004120010</v>
      </c>
      <c r="G2167" t="s">
        <v>653</v>
      </c>
      <c r="H2167">
        <v>605506</v>
      </c>
      <c r="I2167" t="s">
        <v>1266</v>
      </c>
      <c r="J2167">
        <v>202205</v>
      </c>
      <c r="K2167">
        <v>44595</v>
      </c>
      <c r="L2167" t="s">
        <v>644</v>
      </c>
      <c r="M2167">
        <v>5400</v>
      </c>
      <c r="N2167">
        <v>9.18</v>
      </c>
      <c r="O2167" t="s">
        <v>645</v>
      </c>
      <c r="P2167" s="428">
        <v>8.2360000000000007</v>
      </c>
      <c r="Q2167">
        <v>30499792</v>
      </c>
      <c r="R2167" t="s">
        <v>1230</v>
      </c>
      <c r="S2167">
        <v>13485</v>
      </c>
      <c r="T2167" t="s">
        <v>2122</v>
      </c>
    </row>
    <row r="2168" spans="1:20" x14ac:dyDescent="0.25">
      <c r="A2168" t="s">
        <v>637</v>
      </c>
      <c r="B2168" t="s">
        <v>1229</v>
      </c>
      <c r="C2168" t="s">
        <v>639</v>
      </c>
      <c r="D2168" t="s">
        <v>651</v>
      </c>
      <c r="E2168" t="s">
        <v>704</v>
      </c>
      <c r="F2168">
        <v>528004120010</v>
      </c>
      <c r="G2168" t="s">
        <v>653</v>
      </c>
      <c r="H2168">
        <v>605506</v>
      </c>
      <c r="I2168" t="s">
        <v>1266</v>
      </c>
      <c r="J2168">
        <v>202205</v>
      </c>
      <c r="K2168">
        <v>44595</v>
      </c>
      <c r="L2168" t="s">
        <v>644</v>
      </c>
      <c r="M2168">
        <v>181160</v>
      </c>
      <c r="N2168">
        <v>307.85000000000002</v>
      </c>
      <c r="O2168" t="s">
        <v>645</v>
      </c>
      <c r="P2168" s="428">
        <v>276.178</v>
      </c>
      <c r="Q2168">
        <v>30499792</v>
      </c>
      <c r="R2168" t="s">
        <v>1230</v>
      </c>
      <c r="S2168">
        <v>13485</v>
      </c>
      <c r="T2168" t="s">
        <v>2123</v>
      </c>
    </row>
    <row r="2169" spans="1:20" x14ac:dyDescent="0.25">
      <c r="A2169" t="s">
        <v>637</v>
      </c>
      <c r="B2169" t="s">
        <v>1229</v>
      </c>
      <c r="C2169" t="s">
        <v>639</v>
      </c>
      <c r="D2169" t="s">
        <v>651</v>
      </c>
      <c r="E2169" t="s">
        <v>704</v>
      </c>
      <c r="F2169">
        <v>528004120020</v>
      </c>
      <c r="G2169" t="s">
        <v>1631</v>
      </c>
      <c r="H2169">
        <v>583619</v>
      </c>
      <c r="I2169" t="s">
        <v>263</v>
      </c>
      <c r="J2169">
        <v>202205</v>
      </c>
      <c r="K2169">
        <v>44595</v>
      </c>
      <c r="L2169" t="s">
        <v>644</v>
      </c>
      <c r="M2169">
        <v>1767700</v>
      </c>
      <c r="N2169">
        <v>3003.89</v>
      </c>
      <c r="O2169" t="s">
        <v>645</v>
      </c>
      <c r="P2169" s="428">
        <v>2694.8449999999998</v>
      </c>
      <c r="Q2169">
        <v>30499792</v>
      </c>
      <c r="R2169" t="s">
        <v>1230</v>
      </c>
      <c r="S2169">
        <v>13485</v>
      </c>
      <c r="T2169" t="s">
        <v>2097</v>
      </c>
    </row>
    <row r="2170" spans="1:20" x14ac:dyDescent="0.25">
      <c r="A2170" t="s">
        <v>637</v>
      </c>
      <c r="B2170" t="s">
        <v>1229</v>
      </c>
      <c r="C2170" t="s">
        <v>639</v>
      </c>
      <c r="D2170" t="s">
        <v>651</v>
      </c>
      <c r="E2170" t="s">
        <v>704</v>
      </c>
      <c r="F2170">
        <v>528004120020</v>
      </c>
      <c r="G2170" t="s">
        <v>1631</v>
      </c>
      <c r="H2170">
        <v>583619</v>
      </c>
      <c r="I2170" t="s">
        <v>263</v>
      </c>
      <c r="J2170">
        <v>202205</v>
      </c>
      <c r="K2170">
        <v>44595</v>
      </c>
      <c r="L2170" t="s">
        <v>644</v>
      </c>
      <c r="M2170">
        <v>75000</v>
      </c>
      <c r="N2170">
        <v>127.45</v>
      </c>
      <c r="O2170" t="s">
        <v>645</v>
      </c>
      <c r="P2170" s="428">
        <v>114.33799999999999</v>
      </c>
      <c r="Q2170">
        <v>30499792</v>
      </c>
      <c r="R2170" t="s">
        <v>1230</v>
      </c>
      <c r="S2170">
        <v>13485</v>
      </c>
      <c r="T2170" t="s">
        <v>2098</v>
      </c>
    </row>
    <row r="2171" spans="1:20" x14ac:dyDescent="0.25">
      <c r="A2171" t="s">
        <v>637</v>
      </c>
      <c r="B2171" t="s">
        <v>1229</v>
      </c>
      <c r="C2171" t="s">
        <v>639</v>
      </c>
      <c r="D2171" t="s">
        <v>651</v>
      </c>
      <c r="E2171" t="s">
        <v>704</v>
      </c>
      <c r="F2171">
        <v>528004120020</v>
      </c>
      <c r="G2171" t="s">
        <v>1631</v>
      </c>
      <c r="H2171">
        <v>583619</v>
      </c>
      <c r="I2171" t="s">
        <v>263</v>
      </c>
      <c r="J2171">
        <v>202205</v>
      </c>
      <c r="K2171">
        <v>44595</v>
      </c>
      <c r="L2171" t="s">
        <v>644</v>
      </c>
      <c r="M2171">
        <v>40000</v>
      </c>
      <c r="N2171">
        <v>67.97</v>
      </c>
      <c r="O2171" t="s">
        <v>645</v>
      </c>
      <c r="P2171" s="428">
        <v>60.976999999999997</v>
      </c>
      <c r="Q2171">
        <v>30499792</v>
      </c>
      <c r="R2171" t="s">
        <v>1230</v>
      </c>
      <c r="S2171">
        <v>13485</v>
      </c>
      <c r="T2171" t="s">
        <v>2099</v>
      </c>
    </row>
    <row r="2172" spans="1:20" x14ac:dyDescent="0.25">
      <c r="A2172" t="s">
        <v>637</v>
      </c>
      <c r="B2172" t="s">
        <v>1229</v>
      </c>
      <c r="C2172" t="s">
        <v>639</v>
      </c>
      <c r="D2172" t="s">
        <v>651</v>
      </c>
      <c r="E2172" t="s">
        <v>704</v>
      </c>
      <c r="F2172">
        <v>528004120001</v>
      </c>
      <c r="G2172" t="s">
        <v>705</v>
      </c>
      <c r="H2172">
        <v>583131</v>
      </c>
      <c r="I2172" t="s">
        <v>1254</v>
      </c>
      <c r="J2172">
        <v>202205</v>
      </c>
      <c r="K2172">
        <v>44595</v>
      </c>
      <c r="L2172" t="s">
        <v>644</v>
      </c>
      <c r="M2172">
        <v>296870</v>
      </c>
      <c r="N2172">
        <v>504.48</v>
      </c>
      <c r="O2172" t="s">
        <v>645</v>
      </c>
      <c r="P2172" s="428">
        <v>452.57799999999997</v>
      </c>
      <c r="Q2172">
        <v>30499792</v>
      </c>
      <c r="R2172" t="s">
        <v>1230</v>
      </c>
      <c r="S2172">
        <v>13485</v>
      </c>
      <c r="T2172" t="s">
        <v>2115</v>
      </c>
    </row>
    <row r="2173" spans="1:20" x14ac:dyDescent="0.25">
      <c r="A2173" t="s">
        <v>637</v>
      </c>
      <c r="B2173" t="s">
        <v>1229</v>
      </c>
      <c r="C2173" t="s">
        <v>639</v>
      </c>
      <c r="D2173" t="s">
        <v>651</v>
      </c>
      <c r="E2173" t="s">
        <v>704</v>
      </c>
      <c r="F2173">
        <v>528004120002</v>
      </c>
      <c r="G2173" t="s">
        <v>642</v>
      </c>
      <c r="H2173">
        <v>583141</v>
      </c>
      <c r="I2173" t="s">
        <v>37</v>
      </c>
      <c r="J2173">
        <v>202205</v>
      </c>
      <c r="K2173">
        <v>44595</v>
      </c>
      <c r="L2173" t="s">
        <v>644</v>
      </c>
      <c r="M2173">
        <v>337107</v>
      </c>
      <c r="N2173">
        <v>572.85</v>
      </c>
      <c r="O2173" t="s">
        <v>645</v>
      </c>
      <c r="P2173" s="428">
        <v>513.91399999999999</v>
      </c>
      <c r="Q2173">
        <v>30499792</v>
      </c>
      <c r="R2173" t="s">
        <v>1230</v>
      </c>
      <c r="S2173">
        <v>13485</v>
      </c>
      <c r="T2173" t="s">
        <v>2100</v>
      </c>
    </row>
    <row r="2174" spans="1:20" x14ac:dyDescent="0.25">
      <c r="A2174" t="s">
        <v>637</v>
      </c>
      <c r="B2174" t="s">
        <v>1229</v>
      </c>
      <c r="C2174" t="s">
        <v>639</v>
      </c>
      <c r="D2174" t="s">
        <v>651</v>
      </c>
      <c r="E2174" t="s">
        <v>704</v>
      </c>
      <c r="F2174">
        <v>528004120002</v>
      </c>
      <c r="G2174" t="s">
        <v>642</v>
      </c>
      <c r="H2174">
        <v>583140</v>
      </c>
      <c r="I2174" t="s">
        <v>36</v>
      </c>
      <c r="J2174">
        <v>202205</v>
      </c>
      <c r="K2174">
        <v>44595</v>
      </c>
      <c r="L2174" t="s">
        <v>644</v>
      </c>
      <c r="M2174">
        <v>339030</v>
      </c>
      <c r="N2174">
        <v>576.12</v>
      </c>
      <c r="O2174" t="s">
        <v>645</v>
      </c>
      <c r="P2174" s="428">
        <v>516.84799999999996</v>
      </c>
      <c r="Q2174">
        <v>30499792</v>
      </c>
      <c r="R2174" t="s">
        <v>1230</v>
      </c>
      <c r="S2174">
        <v>13485</v>
      </c>
      <c r="T2174" t="s">
        <v>2116</v>
      </c>
    </row>
    <row r="2175" spans="1:20" x14ac:dyDescent="0.25">
      <c r="A2175" t="s">
        <v>637</v>
      </c>
      <c r="B2175" t="s">
        <v>1229</v>
      </c>
      <c r="C2175" t="s">
        <v>639</v>
      </c>
      <c r="D2175" t="s">
        <v>651</v>
      </c>
      <c r="E2175" t="s">
        <v>704</v>
      </c>
      <c r="F2175">
        <v>528004120001</v>
      </c>
      <c r="G2175" t="s">
        <v>705</v>
      </c>
      <c r="H2175">
        <v>583132</v>
      </c>
      <c r="I2175" t="s">
        <v>25</v>
      </c>
      <c r="J2175">
        <v>202205</v>
      </c>
      <c r="K2175">
        <v>44595</v>
      </c>
      <c r="L2175" t="s">
        <v>644</v>
      </c>
      <c r="M2175">
        <v>796820</v>
      </c>
      <c r="N2175">
        <v>1354.05</v>
      </c>
      <c r="O2175" t="s">
        <v>645</v>
      </c>
      <c r="P2175" s="428">
        <v>1214.7429999999999</v>
      </c>
      <c r="Q2175">
        <v>30499792</v>
      </c>
      <c r="R2175" t="s">
        <v>1230</v>
      </c>
      <c r="S2175">
        <v>13485</v>
      </c>
      <c r="T2175" t="s">
        <v>2117</v>
      </c>
    </row>
    <row r="2176" spans="1:20" x14ac:dyDescent="0.25">
      <c r="A2176" t="s">
        <v>637</v>
      </c>
      <c r="B2176" t="s">
        <v>1229</v>
      </c>
      <c r="C2176" t="s">
        <v>639</v>
      </c>
      <c r="D2176" t="s">
        <v>651</v>
      </c>
      <c r="E2176" t="s">
        <v>704</v>
      </c>
      <c r="F2176">
        <v>528004120002</v>
      </c>
      <c r="G2176" t="s">
        <v>642</v>
      </c>
      <c r="H2176">
        <v>583142</v>
      </c>
      <c r="I2176" t="s">
        <v>38</v>
      </c>
      <c r="J2176">
        <v>202205</v>
      </c>
      <c r="K2176">
        <v>44595</v>
      </c>
      <c r="L2176" t="s">
        <v>644</v>
      </c>
      <c r="M2176">
        <v>191965</v>
      </c>
      <c r="N2176">
        <v>326.20999999999998</v>
      </c>
      <c r="O2176" t="s">
        <v>645</v>
      </c>
      <c r="P2176" s="428">
        <v>292.649</v>
      </c>
      <c r="Q2176">
        <v>30499792</v>
      </c>
      <c r="R2176" t="s">
        <v>1230</v>
      </c>
      <c r="S2176">
        <v>13485</v>
      </c>
      <c r="T2176" t="s">
        <v>2101</v>
      </c>
    </row>
    <row r="2177" spans="1:20" x14ac:dyDescent="0.25">
      <c r="A2177" t="s">
        <v>637</v>
      </c>
      <c r="B2177" t="s">
        <v>1229</v>
      </c>
      <c r="C2177" t="s">
        <v>639</v>
      </c>
      <c r="D2177" t="s">
        <v>651</v>
      </c>
      <c r="E2177" t="s">
        <v>704</v>
      </c>
      <c r="F2177">
        <v>528004120002</v>
      </c>
      <c r="G2177" t="s">
        <v>642</v>
      </c>
      <c r="H2177">
        <v>583143</v>
      </c>
      <c r="I2177" t="s">
        <v>39</v>
      </c>
      <c r="J2177">
        <v>202205</v>
      </c>
      <c r="K2177">
        <v>44595</v>
      </c>
      <c r="L2177" t="s">
        <v>644</v>
      </c>
      <c r="M2177">
        <v>158450</v>
      </c>
      <c r="N2177">
        <v>269.26</v>
      </c>
      <c r="O2177" t="s">
        <v>645</v>
      </c>
      <c r="P2177" s="428">
        <v>241.55799999999999</v>
      </c>
      <c r="Q2177">
        <v>30499792</v>
      </c>
      <c r="R2177" t="s">
        <v>1230</v>
      </c>
      <c r="S2177">
        <v>13485</v>
      </c>
      <c r="T2177" t="s">
        <v>2102</v>
      </c>
    </row>
    <row r="2178" spans="1:20" x14ac:dyDescent="0.25">
      <c r="A2178" t="s">
        <v>637</v>
      </c>
      <c r="B2178" t="s">
        <v>1229</v>
      </c>
      <c r="C2178" t="s">
        <v>639</v>
      </c>
      <c r="D2178" t="s">
        <v>651</v>
      </c>
      <c r="E2178" t="s">
        <v>704</v>
      </c>
      <c r="F2178">
        <v>528004120001</v>
      </c>
      <c r="G2178" t="s">
        <v>705</v>
      </c>
      <c r="H2178">
        <v>583131</v>
      </c>
      <c r="I2178" t="s">
        <v>1254</v>
      </c>
      <c r="J2178">
        <v>202205</v>
      </c>
      <c r="K2178">
        <v>44595</v>
      </c>
      <c r="L2178" t="s">
        <v>644</v>
      </c>
      <c r="M2178">
        <v>28992</v>
      </c>
      <c r="N2178">
        <v>49.27</v>
      </c>
      <c r="O2178" t="s">
        <v>645</v>
      </c>
      <c r="P2178" s="428">
        <v>44.201000000000001</v>
      </c>
      <c r="Q2178">
        <v>30499792</v>
      </c>
      <c r="R2178" t="s">
        <v>1230</v>
      </c>
      <c r="S2178">
        <v>13485</v>
      </c>
      <c r="T2178" t="s">
        <v>2104</v>
      </c>
    </row>
    <row r="2179" spans="1:20" x14ac:dyDescent="0.25">
      <c r="A2179" t="s">
        <v>637</v>
      </c>
      <c r="B2179" t="s">
        <v>1229</v>
      </c>
      <c r="C2179" t="s">
        <v>639</v>
      </c>
      <c r="D2179" t="s">
        <v>651</v>
      </c>
      <c r="E2179" t="s">
        <v>704</v>
      </c>
      <c r="F2179">
        <v>528004120002</v>
      </c>
      <c r="G2179" t="s">
        <v>642</v>
      </c>
      <c r="H2179">
        <v>583141</v>
      </c>
      <c r="I2179" t="s">
        <v>37</v>
      </c>
      <c r="J2179">
        <v>202205</v>
      </c>
      <c r="K2179">
        <v>44595</v>
      </c>
      <c r="L2179" t="s">
        <v>644</v>
      </c>
      <c r="M2179">
        <v>29488</v>
      </c>
      <c r="N2179">
        <v>50.11</v>
      </c>
      <c r="O2179" t="s">
        <v>645</v>
      </c>
      <c r="P2179" s="428">
        <v>44.954999999999998</v>
      </c>
      <c r="Q2179">
        <v>30499792</v>
      </c>
      <c r="R2179" t="s">
        <v>1230</v>
      </c>
      <c r="S2179">
        <v>13485</v>
      </c>
      <c r="T2179" t="s">
        <v>2103</v>
      </c>
    </row>
    <row r="2180" spans="1:20" x14ac:dyDescent="0.25">
      <c r="A2180" t="s">
        <v>637</v>
      </c>
      <c r="B2180" t="s">
        <v>1229</v>
      </c>
      <c r="C2180" t="s">
        <v>639</v>
      </c>
      <c r="D2180" t="s">
        <v>651</v>
      </c>
      <c r="E2180" t="s">
        <v>704</v>
      </c>
      <c r="F2180">
        <v>528004120002</v>
      </c>
      <c r="G2180" t="s">
        <v>642</v>
      </c>
      <c r="H2180">
        <v>583140</v>
      </c>
      <c r="I2180" t="s">
        <v>36</v>
      </c>
      <c r="J2180">
        <v>202205</v>
      </c>
      <c r="K2180">
        <v>44595</v>
      </c>
      <c r="L2180" t="s">
        <v>644</v>
      </c>
      <c r="M2180">
        <v>27565</v>
      </c>
      <c r="N2180">
        <v>46.84</v>
      </c>
      <c r="O2180" t="s">
        <v>645</v>
      </c>
      <c r="P2180" s="428">
        <v>42.021000000000001</v>
      </c>
      <c r="Q2180">
        <v>30499792</v>
      </c>
      <c r="R2180" t="s">
        <v>1230</v>
      </c>
      <c r="S2180">
        <v>13485</v>
      </c>
      <c r="T2180" t="s">
        <v>2104</v>
      </c>
    </row>
    <row r="2181" spans="1:20" x14ac:dyDescent="0.25">
      <c r="A2181" t="s">
        <v>637</v>
      </c>
      <c r="B2181" t="s">
        <v>1229</v>
      </c>
      <c r="C2181" t="s">
        <v>639</v>
      </c>
      <c r="D2181" t="s">
        <v>651</v>
      </c>
      <c r="E2181" t="s">
        <v>704</v>
      </c>
      <c r="F2181">
        <v>528004120001</v>
      </c>
      <c r="G2181" t="s">
        <v>705</v>
      </c>
      <c r="H2181">
        <v>583132</v>
      </c>
      <c r="I2181" t="s">
        <v>25</v>
      </c>
      <c r="J2181">
        <v>202205</v>
      </c>
      <c r="K2181">
        <v>44595</v>
      </c>
      <c r="L2181" t="s">
        <v>644</v>
      </c>
      <c r="M2181">
        <v>58556</v>
      </c>
      <c r="N2181">
        <v>99.51</v>
      </c>
      <c r="O2181" t="s">
        <v>645</v>
      </c>
      <c r="P2181" s="428">
        <v>89.272000000000006</v>
      </c>
      <c r="Q2181">
        <v>30499792</v>
      </c>
      <c r="R2181" t="s">
        <v>1230</v>
      </c>
      <c r="S2181">
        <v>13485</v>
      </c>
      <c r="T2181" t="s">
        <v>2104</v>
      </c>
    </row>
    <row r="2182" spans="1:20" x14ac:dyDescent="0.25">
      <c r="A2182" t="s">
        <v>637</v>
      </c>
      <c r="B2182" t="s">
        <v>1229</v>
      </c>
      <c r="C2182" t="s">
        <v>639</v>
      </c>
      <c r="D2182" t="s">
        <v>651</v>
      </c>
      <c r="E2182" t="s">
        <v>704</v>
      </c>
      <c r="F2182">
        <v>528004120002</v>
      </c>
      <c r="G2182" t="s">
        <v>642</v>
      </c>
      <c r="H2182">
        <v>583142</v>
      </c>
      <c r="I2182" t="s">
        <v>38</v>
      </c>
      <c r="J2182">
        <v>202205</v>
      </c>
      <c r="K2182">
        <v>44595</v>
      </c>
      <c r="L2182" t="s">
        <v>644</v>
      </c>
      <c r="M2182">
        <v>11699</v>
      </c>
      <c r="N2182">
        <v>19.88</v>
      </c>
      <c r="O2182" t="s">
        <v>645</v>
      </c>
      <c r="P2182" s="428">
        <v>17.835000000000001</v>
      </c>
      <c r="Q2182">
        <v>30499792</v>
      </c>
      <c r="R2182" t="s">
        <v>1230</v>
      </c>
      <c r="S2182">
        <v>13485</v>
      </c>
      <c r="T2182" t="s">
        <v>2104</v>
      </c>
    </row>
    <row r="2183" spans="1:20" x14ac:dyDescent="0.25">
      <c r="A2183" t="s">
        <v>637</v>
      </c>
      <c r="B2183" t="s">
        <v>1229</v>
      </c>
      <c r="C2183" t="s">
        <v>639</v>
      </c>
      <c r="D2183" t="s">
        <v>651</v>
      </c>
      <c r="E2183" t="s">
        <v>704</v>
      </c>
      <c r="F2183">
        <v>528004120002</v>
      </c>
      <c r="G2183" t="s">
        <v>642</v>
      </c>
      <c r="H2183">
        <v>583143</v>
      </c>
      <c r="I2183" t="s">
        <v>39</v>
      </c>
      <c r="J2183">
        <v>202205</v>
      </c>
      <c r="K2183">
        <v>44595</v>
      </c>
      <c r="L2183" t="s">
        <v>644</v>
      </c>
      <c r="M2183">
        <v>16550</v>
      </c>
      <c r="N2183">
        <v>28.12</v>
      </c>
      <c r="O2183" t="s">
        <v>645</v>
      </c>
      <c r="P2183" s="428">
        <v>25.227</v>
      </c>
      <c r="Q2183">
        <v>30499792</v>
      </c>
      <c r="R2183" t="s">
        <v>1230</v>
      </c>
      <c r="S2183">
        <v>13485</v>
      </c>
      <c r="T2183" t="s">
        <v>2104</v>
      </c>
    </row>
    <row r="2184" spans="1:20" x14ac:dyDescent="0.25">
      <c r="A2184" t="s">
        <v>637</v>
      </c>
      <c r="B2184" t="s">
        <v>1229</v>
      </c>
      <c r="C2184" t="s">
        <v>639</v>
      </c>
      <c r="D2184" t="s">
        <v>651</v>
      </c>
      <c r="E2184" t="s">
        <v>704</v>
      </c>
      <c r="F2184">
        <v>528004120002</v>
      </c>
      <c r="G2184" t="s">
        <v>642</v>
      </c>
      <c r="H2184">
        <v>583141</v>
      </c>
      <c r="I2184" t="s">
        <v>37</v>
      </c>
      <c r="J2184">
        <v>202205</v>
      </c>
      <c r="K2184">
        <v>44595</v>
      </c>
      <c r="L2184" t="s">
        <v>644</v>
      </c>
      <c r="M2184">
        <v>83405</v>
      </c>
      <c r="N2184">
        <v>141.72999999999999</v>
      </c>
      <c r="O2184" t="s">
        <v>645</v>
      </c>
      <c r="P2184" s="428">
        <v>127.149</v>
      </c>
      <c r="Q2184">
        <v>30499792</v>
      </c>
      <c r="R2184" t="s">
        <v>1230</v>
      </c>
      <c r="S2184">
        <v>13485</v>
      </c>
      <c r="T2184" t="s">
        <v>2105</v>
      </c>
    </row>
    <row r="2185" spans="1:20" x14ac:dyDescent="0.25">
      <c r="A2185" t="s">
        <v>637</v>
      </c>
      <c r="B2185" t="s">
        <v>1229</v>
      </c>
      <c r="C2185" t="s">
        <v>639</v>
      </c>
      <c r="D2185" t="s">
        <v>651</v>
      </c>
      <c r="E2185" t="s">
        <v>704</v>
      </c>
      <c r="F2185">
        <v>528004120002</v>
      </c>
      <c r="G2185" t="s">
        <v>642</v>
      </c>
      <c r="H2185">
        <v>583140</v>
      </c>
      <c r="I2185" t="s">
        <v>36</v>
      </c>
      <c r="J2185">
        <v>202205</v>
      </c>
      <c r="K2185">
        <v>44595</v>
      </c>
      <c r="L2185" t="s">
        <v>644</v>
      </c>
      <c r="M2185">
        <v>83405</v>
      </c>
      <c r="N2185">
        <v>141.72999999999999</v>
      </c>
      <c r="O2185" t="s">
        <v>645</v>
      </c>
      <c r="P2185" s="428">
        <v>127.149</v>
      </c>
      <c r="Q2185">
        <v>30499792</v>
      </c>
      <c r="R2185" t="s">
        <v>1230</v>
      </c>
      <c r="S2185">
        <v>13485</v>
      </c>
      <c r="T2185" t="s">
        <v>2105</v>
      </c>
    </row>
    <row r="2186" spans="1:20" x14ac:dyDescent="0.25">
      <c r="A2186" t="s">
        <v>637</v>
      </c>
      <c r="B2186" t="s">
        <v>1229</v>
      </c>
      <c r="C2186" t="s">
        <v>639</v>
      </c>
      <c r="D2186" t="s">
        <v>651</v>
      </c>
      <c r="E2186" t="s">
        <v>704</v>
      </c>
      <c r="F2186">
        <v>528004120001</v>
      </c>
      <c r="G2186" t="s">
        <v>705</v>
      </c>
      <c r="H2186">
        <v>583132</v>
      </c>
      <c r="I2186" t="s">
        <v>25</v>
      </c>
      <c r="J2186">
        <v>202205</v>
      </c>
      <c r="K2186">
        <v>44595</v>
      </c>
      <c r="L2186" t="s">
        <v>644</v>
      </c>
      <c r="M2186">
        <v>194610</v>
      </c>
      <c r="N2186">
        <v>330.7</v>
      </c>
      <c r="O2186" t="s">
        <v>645</v>
      </c>
      <c r="P2186" s="428">
        <v>296.67700000000002</v>
      </c>
      <c r="Q2186">
        <v>30499792</v>
      </c>
      <c r="R2186" t="s">
        <v>1230</v>
      </c>
      <c r="S2186">
        <v>13485</v>
      </c>
      <c r="T2186" t="s">
        <v>2105</v>
      </c>
    </row>
    <row r="2187" spans="1:20" x14ac:dyDescent="0.25">
      <c r="A2187" t="s">
        <v>637</v>
      </c>
      <c r="B2187" t="s">
        <v>1229</v>
      </c>
      <c r="C2187" t="s">
        <v>639</v>
      </c>
      <c r="D2187" t="s">
        <v>651</v>
      </c>
      <c r="E2187" t="s">
        <v>704</v>
      </c>
      <c r="F2187">
        <v>528004120036</v>
      </c>
      <c r="G2187" t="s">
        <v>1779</v>
      </c>
      <c r="H2187">
        <v>583635</v>
      </c>
      <c r="I2187" t="s">
        <v>1780</v>
      </c>
      <c r="J2187">
        <v>202205</v>
      </c>
      <c r="K2187">
        <v>44595</v>
      </c>
      <c r="L2187" t="s">
        <v>644</v>
      </c>
      <c r="M2187">
        <v>5200000</v>
      </c>
      <c r="N2187">
        <v>8836.4599999999991</v>
      </c>
      <c r="O2187" t="s">
        <v>645</v>
      </c>
      <c r="P2187" s="428">
        <v>7927.3509999999997</v>
      </c>
      <c r="Q2187">
        <v>30499792</v>
      </c>
      <c r="R2187" t="s">
        <v>1230</v>
      </c>
      <c r="S2187">
        <v>13485</v>
      </c>
      <c r="T2187" t="s">
        <v>2118</v>
      </c>
    </row>
    <row r="2188" spans="1:20" x14ac:dyDescent="0.25">
      <c r="A2188" t="s">
        <v>637</v>
      </c>
      <c r="B2188" t="s">
        <v>1229</v>
      </c>
      <c r="C2188" t="s">
        <v>639</v>
      </c>
      <c r="D2188" t="s">
        <v>651</v>
      </c>
      <c r="E2188" t="s">
        <v>704</v>
      </c>
      <c r="F2188">
        <v>528004120036</v>
      </c>
      <c r="G2188" t="s">
        <v>1779</v>
      </c>
      <c r="H2188">
        <v>583635</v>
      </c>
      <c r="I2188" t="s">
        <v>1780</v>
      </c>
      <c r="J2188">
        <v>202205</v>
      </c>
      <c r="K2188">
        <v>44595</v>
      </c>
      <c r="L2188" t="s">
        <v>644</v>
      </c>
      <c r="M2188">
        <v>4400000</v>
      </c>
      <c r="N2188">
        <v>7477</v>
      </c>
      <c r="O2188" t="s">
        <v>645</v>
      </c>
      <c r="P2188" s="428">
        <v>6707.7550000000001</v>
      </c>
      <c r="Q2188">
        <v>30499792</v>
      </c>
      <c r="R2188" t="s">
        <v>1230</v>
      </c>
      <c r="S2188">
        <v>13485</v>
      </c>
      <c r="T2188" t="s">
        <v>2119</v>
      </c>
    </row>
    <row r="2189" spans="1:20" x14ac:dyDescent="0.25">
      <c r="A2189" t="s">
        <v>637</v>
      </c>
      <c r="B2189" t="s">
        <v>1229</v>
      </c>
      <c r="C2189" t="s">
        <v>639</v>
      </c>
      <c r="D2189" t="s">
        <v>651</v>
      </c>
      <c r="E2189" t="s">
        <v>704</v>
      </c>
      <c r="F2189">
        <v>528004120026</v>
      </c>
      <c r="G2189" t="s">
        <v>1241</v>
      </c>
      <c r="H2189">
        <v>583625</v>
      </c>
      <c r="I2189" t="s">
        <v>303</v>
      </c>
      <c r="J2189">
        <v>202205</v>
      </c>
      <c r="K2189">
        <v>44595</v>
      </c>
      <c r="L2189" t="s">
        <v>644</v>
      </c>
      <c r="M2189">
        <v>727500</v>
      </c>
      <c r="N2189">
        <v>1236.25</v>
      </c>
      <c r="O2189" t="s">
        <v>645</v>
      </c>
      <c r="P2189" s="428">
        <v>1109.0630000000001</v>
      </c>
      <c r="Q2189">
        <v>30499792</v>
      </c>
      <c r="R2189" t="s">
        <v>1230</v>
      </c>
      <c r="S2189">
        <v>13485</v>
      </c>
      <c r="T2189" t="s">
        <v>2110</v>
      </c>
    </row>
    <row r="2190" spans="1:20" x14ac:dyDescent="0.25">
      <c r="A2190" t="s">
        <v>637</v>
      </c>
      <c r="B2190" t="s">
        <v>1229</v>
      </c>
      <c r="C2190" t="s">
        <v>639</v>
      </c>
      <c r="D2190" t="s">
        <v>651</v>
      </c>
      <c r="E2190" t="s">
        <v>704</v>
      </c>
      <c r="F2190">
        <v>528004120032</v>
      </c>
      <c r="G2190" t="s">
        <v>812</v>
      </c>
      <c r="H2190">
        <v>583631</v>
      </c>
      <c r="I2190" t="s">
        <v>333</v>
      </c>
      <c r="J2190">
        <v>202205</v>
      </c>
      <c r="K2190">
        <v>44595</v>
      </c>
      <c r="L2190" t="s">
        <v>644</v>
      </c>
      <c r="M2190">
        <v>5130000</v>
      </c>
      <c r="N2190">
        <v>8717.5</v>
      </c>
      <c r="O2190" t="s">
        <v>645</v>
      </c>
      <c r="P2190" s="428">
        <v>7820.63</v>
      </c>
      <c r="Q2190">
        <v>30499792</v>
      </c>
      <c r="R2190" t="s">
        <v>1230</v>
      </c>
      <c r="S2190">
        <v>13485</v>
      </c>
      <c r="T2190" t="s">
        <v>2111</v>
      </c>
    </row>
    <row r="2191" spans="1:20" x14ac:dyDescent="0.25">
      <c r="A2191" t="s">
        <v>637</v>
      </c>
      <c r="B2191" t="s">
        <v>1229</v>
      </c>
      <c r="C2191" t="s">
        <v>639</v>
      </c>
      <c r="D2191" t="s">
        <v>651</v>
      </c>
      <c r="E2191" t="s">
        <v>704</v>
      </c>
      <c r="F2191">
        <v>528004120032</v>
      </c>
      <c r="G2191" t="s">
        <v>812</v>
      </c>
      <c r="H2191">
        <v>583631</v>
      </c>
      <c r="I2191" t="s">
        <v>333</v>
      </c>
      <c r="J2191">
        <v>202205</v>
      </c>
      <c r="K2191">
        <v>44595</v>
      </c>
      <c r="L2191" t="s">
        <v>644</v>
      </c>
      <c r="M2191">
        <v>570000</v>
      </c>
      <c r="N2191">
        <v>968.61</v>
      </c>
      <c r="O2191" t="s">
        <v>645</v>
      </c>
      <c r="P2191" s="428">
        <v>868.95799999999997</v>
      </c>
      <c r="Q2191">
        <v>30499792</v>
      </c>
      <c r="R2191" t="s">
        <v>1230</v>
      </c>
      <c r="S2191">
        <v>13485</v>
      </c>
      <c r="T2191" t="s">
        <v>2111</v>
      </c>
    </row>
    <row r="2192" spans="1:20" x14ac:dyDescent="0.25">
      <c r="A2192" t="s">
        <v>637</v>
      </c>
      <c r="B2192" t="s">
        <v>1229</v>
      </c>
      <c r="C2192" t="s">
        <v>639</v>
      </c>
      <c r="D2192" t="s">
        <v>651</v>
      </c>
      <c r="E2192" t="s">
        <v>704</v>
      </c>
      <c r="F2192">
        <v>528004120030</v>
      </c>
      <c r="G2192" t="s">
        <v>1644</v>
      </c>
      <c r="H2192">
        <v>583629</v>
      </c>
      <c r="I2192" t="s">
        <v>327</v>
      </c>
      <c r="J2192">
        <v>202205</v>
      </c>
      <c r="K2192">
        <v>44595</v>
      </c>
      <c r="L2192" t="s">
        <v>644</v>
      </c>
      <c r="M2192">
        <v>8550000</v>
      </c>
      <c r="N2192">
        <v>14529.17</v>
      </c>
      <c r="O2192" t="s">
        <v>645</v>
      </c>
      <c r="P2192" s="428">
        <v>13034.387000000001</v>
      </c>
      <c r="Q2192">
        <v>30499792</v>
      </c>
      <c r="R2192" t="s">
        <v>1230</v>
      </c>
      <c r="S2192">
        <v>13485</v>
      </c>
      <c r="T2192" t="s">
        <v>2111</v>
      </c>
    </row>
    <row r="2193" spans="1:20" x14ac:dyDescent="0.25">
      <c r="A2193" t="s">
        <v>637</v>
      </c>
      <c r="B2193" t="s">
        <v>1229</v>
      </c>
      <c r="C2193" t="s">
        <v>639</v>
      </c>
      <c r="D2193" t="s">
        <v>651</v>
      </c>
      <c r="E2193" t="s">
        <v>704</v>
      </c>
      <c r="F2193">
        <v>528004120030</v>
      </c>
      <c r="G2193" t="s">
        <v>1644</v>
      </c>
      <c r="H2193">
        <v>583629</v>
      </c>
      <c r="I2193" t="s">
        <v>327</v>
      </c>
      <c r="J2193">
        <v>202205</v>
      </c>
      <c r="K2193">
        <v>44595</v>
      </c>
      <c r="L2193" t="s">
        <v>644</v>
      </c>
      <c r="M2193">
        <v>120000</v>
      </c>
      <c r="N2193">
        <v>203.92</v>
      </c>
      <c r="O2193" t="s">
        <v>645</v>
      </c>
      <c r="P2193" s="428">
        <v>182.94</v>
      </c>
      <c r="Q2193">
        <v>30499792</v>
      </c>
      <c r="R2193" t="s">
        <v>1230</v>
      </c>
      <c r="S2193">
        <v>13485</v>
      </c>
      <c r="T2193" t="s">
        <v>2126</v>
      </c>
    </row>
    <row r="2194" spans="1:20" x14ac:dyDescent="0.25">
      <c r="A2194" t="s">
        <v>637</v>
      </c>
      <c r="B2194" t="s">
        <v>1229</v>
      </c>
      <c r="C2194" t="s">
        <v>639</v>
      </c>
      <c r="D2194" t="s">
        <v>651</v>
      </c>
      <c r="E2194" t="s">
        <v>704</v>
      </c>
      <c r="F2194">
        <v>528004120032</v>
      </c>
      <c r="G2194" t="s">
        <v>812</v>
      </c>
      <c r="H2194">
        <v>583631</v>
      </c>
      <c r="I2194" t="s">
        <v>333</v>
      </c>
      <c r="J2194">
        <v>202205</v>
      </c>
      <c r="K2194">
        <v>44595</v>
      </c>
      <c r="L2194" t="s">
        <v>644</v>
      </c>
      <c r="M2194">
        <v>60000</v>
      </c>
      <c r="N2194">
        <v>101.96</v>
      </c>
      <c r="O2194" t="s">
        <v>645</v>
      </c>
      <c r="P2194" s="428">
        <v>91.47</v>
      </c>
      <c r="Q2194">
        <v>30499792</v>
      </c>
      <c r="R2194" t="s">
        <v>1230</v>
      </c>
      <c r="S2194">
        <v>13485</v>
      </c>
      <c r="T2194" t="s">
        <v>2126</v>
      </c>
    </row>
    <row r="2195" spans="1:20" x14ac:dyDescent="0.25">
      <c r="A2195" t="s">
        <v>637</v>
      </c>
      <c r="B2195" t="s">
        <v>1229</v>
      </c>
      <c r="C2195" t="s">
        <v>639</v>
      </c>
      <c r="D2195" t="s">
        <v>651</v>
      </c>
      <c r="E2195" t="s">
        <v>704</v>
      </c>
      <c r="F2195">
        <v>528004120032</v>
      </c>
      <c r="G2195" t="s">
        <v>812</v>
      </c>
      <c r="H2195">
        <v>583631</v>
      </c>
      <c r="I2195" t="s">
        <v>333</v>
      </c>
      <c r="J2195">
        <v>202205</v>
      </c>
      <c r="K2195">
        <v>44595</v>
      </c>
      <c r="L2195" t="s">
        <v>644</v>
      </c>
      <c r="M2195">
        <v>1710000</v>
      </c>
      <c r="N2195">
        <v>2905.83</v>
      </c>
      <c r="O2195" t="s">
        <v>645</v>
      </c>
      <c r="P2195" s="428">
        <v>2606.8739999999998</v>
      </c>
      <c r="Q2195">
        <v>30499792</v>
      </c>
      <c r="R2195" t="s">
        <v>1230</v>
      </c>
      <c r="S2195">
        <v>13485</v>
      </c>
      <c r="T2195" t="s">
        <v>2112</v>
      </c>
    </row>
    <row r="2196" spans="1:20" x14ac:dyDescent="0.25">
      <c r="A2196" t="s">
        <v>637</v>
      </c>
      <c r="B2196" t="s">
        <v>1229</v>
      </c>
      <c r="C2196" t="s">
        <v>639</v>
      </c>
      <c r="D2196" t="s">
        <v>651</v>
      </c>
      <c r="E2196" t="s">
        <v>704</v>
      </c>
      <c r="F2196">
        <v>528004120026</v>
      </c>
      <c r="G2196" t="s">
        <v>1241</v>
      </c>
      <c r="H2196">
        <v>583625</v>
      </c>
      <c r="I2196" t="s">
        <v>303</v>
      </c>
      <c r="J2196">
        <v>202205</v>
      </c>
      <c r="K2196">
        <v>44595</v>
      </c>
      <c r="L2196" t="s">
        <v>644</v>
      </c>
      <c r="M2196">
        <v>290000</v>
      </c>
      <c r="N2196">
        <v>492.8</v>
      </c>
      <c r="O2196" t="s">
        <v>645</v>
      </c>
      <c r="P2196" s="428">
        <v>442.1</v>
      </c>
      <c r="Q2196">
        <v>30499792</v>
      </c>
      <c r="R2196" t="s">
        <v>1230</v>
      </c>
      <c r="S2196">
        <v>13485</v>
      </c>
      <c r="T2196" t="s">
        <v>2113</v>
      </c>
    </row>
    <row r="2197" spans="1:20" x14ac:dyDescent="0.25">
      <c r="A2197" t="s">
        <v>637</v>
      </c>
      <c r="B2197" t="s">
        <v>1229</v>
      </c>
      <c r="C2197" t="s">
        <v>639</v>
      </c>
      <c r="D2197" t="s">
        <v>651</v>
      </c>
      <c r="E2197" t="s">
        <v>704</v>
      </c>
      <c r="F2197">
        <v>528004120036</v>
      </c>
      <c r="G2197" t="s">
        <v>1779</v>
      </c>
      <c r="H2197">
        <v>583635</v>
      </c>
      <c r="I2197" t="s">
        <v>1780</v>
      </c>
      <c r="J2197">
        <v>202205</v>
      </c>
      <c r="K2197">
        <v>44595</v>
      </c>
      <c r="L2197" t="s">
        <v>644</v>
      </c>
      <c r="M2197">
        <v>250000</v>
      </c>
      <c r="N2197">
        <v>424.83</v>
      </c>
      <c r="O2197" t="s">
        <v>645</v>
      </c>
      <c r="P2197" s="428">
        <v>381.12299999999999</v>
      </c>
      <c r="Q2197">
        <v>30499792</v>
      </c>
      <c r="R2197" t="s">
        <v>1230</v>
      </c>
      <c r="S2197">
        <v>13485</v>
      </c>
      <c r="T2197" t="s">
        <v>2127</v>
      </c>
    </row>
    <row r="2198" spans="1:20" x14ac:dyDescent="0.25">
      <c r="A2198" t="s">
        <v>637</v>
      </c>
      <c r="B2198" t="s">
        <v>1229</v>
      </c>
      <c r="C2198" t="s">
        <v>639</v>
      </c>
      <c r="D2198" t="s">
        <v>651</v>
      </c>
      <c r="E2198" t="s">
        <v>704</v>
      </c>
      <c r="F2198">
        <v>528004120030</v>
      </c>
      <c r="G2198" t="s">
        <v>1644</v>
      </c>
      <c r="H2198">
        <v>583629</v>
      </c>
      <c r="I2198" t="s">
        <v>327</v>
      </c>
      <c r="J2198">
        <v>202205</v>
      </c>
      <c r="K2198">
        <v>44595</v>
      </c>
      <c r="L2198" t="s">
        <v>644</v>
      </c>
      <c r="M2198">
        <v>75000</v>
      </c>
      <c r="N2198">
        <v>127.45</v>
      </c>
      <c r="O2198" t="s">
        <v>645</v>
      </c>
      <c r="P2198" s="428">
        <v>114.33799999999999</v>
      </c>
      <c r="Q2198">
        <v>30499792</v>
      </c>
      <c r="R2198" t="s">
        <v>1230</v>
      </c>
      <c r="S2198">
        <v>13485</v>
      </c>
      <c r="T2198" t="s">
        <v>2124</v>
      </c>
    </row>
    <row r="2199" spans="1:20" x14ac:dyDescent="0.25">
      <c r="A2199" t="s">
        <v>637</v>
      </c>
      <c r="B2199" t="s">
        <v>1229</v>
      </c>
      <c r="C2199" t="s">
        <v>639</v>
      </c>
      <c r="D2199" t="s">
        <v>651</v>
      </c>
      <c r="E2199" t="s">
        <v>704</v>
      </c>
      <c r="F2199">
        <v>528004120036</v>
      </c>
      <c r="G2199" t="s">
        <v>1779</v>
      </c>
      <c r="H2199">
        <v>583635</v>
      </c>
      <c r="I2199" t="s">
        <v>1780</v>
      </c>
      <c r="J2199">
        <v>202205</v>
      </c>
      <c r="K2199">
        <v>44595</v>
      </c>
      <c r="L2199" t="s">
        <v>644</v>
      </c>
      <c r="M2199">
        <v>4000000</v>
      </c>
      <c r="N2199">
        <v>6797.27</v>
      </c>
      <c r="O2199" t="s">
        <v>645</v>
      </c>
      <c r="P2199" s="428">
        <v>6097.9560000000001</v>
      </c>
      <c r="Q2199">
        <v>30499792</v>
      </c>
      <c r="R2199" t="s">
        <v>1230</v>
      </c>
      <c r="S2199">
        <v>13485</v>
      </c>
      <c r="T2199" t="s">
        <v>2129</v>
      </c>
    </row>
    <row r="2200" spans="1:20" x14ac:dyDescent="0.25">
      <c r="A2200" t="s">
        <v>637</v>
      </c>
      <c r="B2200" t="s">
        <v>1229</v>
      </c>
      <c r="C2200" t="s">
        <v>639</v>
      </c>
      <c r="D2200" t="s">
        <v>651</v>
      </c>
      <c r="E2200" t="s">
        <v>704</v>
      </c>
      <c r="F2200">
        <v>528004120036</v>
      </c>
      <c r="G2200" t="s">
        <v>1779</v>
      </c>
      <c r="H2200">
        <v>583635</v>
      </c>
      <c r="I2200" t="s">
        <v>1780</v>
      </c>
      <c r="J2200">
        <v>202205</v>
      </c>
      <c r="K2200">
        <v>44595</v>
      </c>
      <c r="L2200" t="s">
        <v>644</v>
      </c>
      <c r="M2200">
        <v>1920000</v>
      </c>
      <c r="N2200">
        <v>3262.69</v>
      </c>
      <c r="O2200" t="s">
        <v>645</v>
      </c>
      <c r="P2200" s="428">
        <v>2927.0189999999998</v>
      </c>
      <c r="Q2200">
        <v>30499792</v>
      </c>
      <c r="R2200" t="s">
        <v>1230</v>
      </c>
      <c r="S2200">
        <v>13485</v>
      </c>
      <c r="T2200" t="s">
        <v>2114</v>
      </c>
    </row>
    <row r="2201" spans="1:20" x14ac:dyDescent="0.25">
      <c r="A2201" t="s">
        <v>637</v>
      </c>
      <c r="B2201" t="s">
        <v>1360</v>
      </c>
      <c r="C2201" t="s">
        <v>639</v>
      </c>
      <c r="D2201" t="s">
        <v>695</v>
      </c>
      <c r="E2201" t="s">
        <v>652</v>
      </c>
      <c r="F2201">
        <v>528004120010</v>
      </c>
      <c r="G2201" t="s">
        <v>653</v>
      </c>
      <c r="H2201">
        <v>583592</v>
      </c>
      <c r="I2201" t="s">
        <v>174</v>
      </c>
      <c r="J2201">
        <v>202205</v>
      </c>
      <c r="K2201">
        <v>44620</v>
      </c>
      <c r="L2201" t="s">
        <v>644</v>
      </c>
      <c r="M2201">
        <v>31842.69</v>
      </c>
      <c r="N2201">
        <v>54.11</v>
      </c>
      <c r="O2201" t="s">
        <v>645</v>
      </c>
      <c r="P2201" s="428">
        <v>48.542999999999999</v>
      </c>
      <c r="Q2201">
        <v>30497084</v>
      </c>
      <c r="T2201" t="s">
        <v>2131</v>
      </c>
    </row>
    <row r="2202" spans="1:20" x14ac:dyDescent="0.25">
      <c r="A2202" t="s">
        <v>637</v>
      </c>
      <c r="B2202" t="s">
        <v>666</v>
      </c>
      <c r="C2202" t="s">
        <v>639</v>
      </c>
      <c r="D2202" t="s">
        <v>718</v>
      </c>
      <c r="E2202" t="s">
        <v>667</v>
      </c>
      <c r="F2202">
        <v>528004120010</v>
      </c>
      <c r="G2202" t="s">
        <v>653</v>
      </c>
      <c r="H2202">
        <v>583592</v>
      </c>
      <c r="I2202" t="s">
        <v>174</v>
      </c>
      <c r="J2202">
        <v>202205</v>
      </c>
      <c r="K2202">
        <v>44652</v>
      </c>
      <c r="L2202" t="s">
        <v>644</v>
      </c>
      <c r="M2202">
        <v>105000</v>
      </c>
      <c r="N2202">
        <v>178.27</v>
      </c>
      <c r="O2202" t="s">
        <v>645</v>
      </c>
      <c r="P2202" s="428">
        <v>160.07400000000001</v>
      </c>
      <c r="Q2202">
        <v>30497084</v>
      </c>
      <c r="R2202" t="s">
        <v>668</v>
      </c>
      <c r="S2202" t="s">
        <v>2132</v>
      </c>
      <c r="T2202" t="s">
        <v>2133</v>
      </c>
    </row>
    <row r="2203" spans="1:20" x14ac:dyDescent="0.25">
      <c r="A2203" t="s">
        <v>637</v>
      </c>
      <c r="B2203" t="s">
        <v>666</v>
      </c>
      <c r="C2203" t="s">
        <v>639</v>
      </c>
      <c r="D2203" t="s">
        <v>718</v>
      </c>
      <c r="E2203" t="s">
        <v>667</v>
      </c>
      <c r="F2203">
        <v>528004120010</v>
      </c>
      <c r="G2203" t="s">
        <v>653</v>
      </c>
      <c r="H2203">
        <v>583592</v>
      </c>
      <c r="I2203" t="s">
        <v>174</v>
      </c>
      <c r="J2203">
        <v>202205</v>
      </c>
      <c r="K2203">
        <v>44652</v>
      </c>
      <c r="L2203" t="s">
        <v>644</v>
      </c>
      <c r="M2203">
        <v>3000</v>
      </c>
      <c r="N2203">
        <v>5.09</v>
      </c>
      <c r="O2203" t="s">
        <v>645</v>
      </c>
      <c r="P2203" s="428">
        <v>4.57</v>
      </c>
      <c r="Q2203">
        <v>30497084</v>
      </c>
      <c r="R2203" t="s">
        <v>668</v>
      </c>
      <c r="S2203" t="s">
        <v>2132</v>
      </c>
      <c r="T2203" t="s">
        <v>2134</v>
      </c>
    </row>
    <row r="2204" spans="1:20" x14ac:dyDescent="0.25">
      <c r="A2204" t="s">
        <v>637</v>
      </c>
      <c r="B2204" t="s">
        <v>1360</v>
      </c>
      <c r="C2204" t="s">
        <v>639</v>
      </c>
      <c r="D2204" t="s">
        <v>695</v>
      </c>
      <c r="E2204" t="s">
        <v>652</v>
      </c>
      <c r="F2204">
        <v>528004120010</v>
      </c>
      <c r="G2204" t="s">
        <v>653</v>
      </c>
      <c r="H2204">
        <v>583592</v>
      </c>
      <c r="I2204" t="s">
        <v>174</v>
      </c>
      <c r="J2204">
        <v>202205</v>
      </c>
      <c r="K2204">
        <v>44655</v>
      </c>
      <c r="L2204" t="s">
        <v>644</v>
      </c>
      <c r="M2204">
        <v>60000</v>
      </c>
      <c r="N2204">
        <v>101.87</v>
      </c>
      <c r="O2204" t="s">
        <v>645</v>
      </c>
      <c r="P2204" s="428">
        <v>91.471999999999994</v>
      </c>
      <c r="Q2204">
        <v>30497084</v>
      </c>
      <c r="T2204" t="s">
        <v>2136</v>
      </c>
    </row>
    <row r="2205" spans="1:20" x14ac:dyDescent="0.25">
      <c r="A2205" t="s">
        <v>637</v>
      </c>
      <c r="B2205" t="s">
        <v>1360</v>
      </c>
      <c r="C2205" t="s">
        <v>639</v>
      </c>
      <c r="D2205" t="s">
        <v>695</v>
      </c>
      <c r="E2205" t="s">
        <v>652</v>
      </c>
      <c r="F2205">
        <v>528004120010</v>
      </c>
      <c r="G2205" t="s">
        <v>653</v>
      </c>
      <c r="H2205">
        <v>583592</v>
      </c>
      <c r="I2205" t="s">
        <v>174</v>
      </c>
      <c r="J2205">
        <v>202205</v>
      </c>
      <c r="K2205">
        <v>44655</v>
      </c>
      <c r="L2205" t="s">
        <v>644</v>
      </c>
      <c r="M2205">
        <v>60000</v>
      </c>
      <c r="N2205">
        <v>101.87</v>
      </c>
      <c r="O2205" t="s">
        <v>645</v>
      </c>
      <c r="P2205" s="428">
        <v>91.471999999999994</v>
      </c>
      <c r="Q2205">
        <v>30497084</v>
      </c>
      <c r="T2205" t="s">
        <v>2135</v>
      </c>
    </row>
    <row r="2206" spans="1:20" x14ac:dyDescent="0.25">
      <c r="A2206" t="s">
        <v>637</v>
      </c>
      <c r="B2206" t="s">
        <v>1313</v>
      </c>
      <c r="C2206" t="s">
        <v>639</v>
      </c>
      <c r="D2206" t="s">
        <v>651</v>
      </c>
      <c r="E2206" t="s">
        <v>641</v>
      </c>
      <c r="F2206">
        <v>528004120003</v>
      </c>
      <c r="G2206" t="s">
        <v>816</v>
      </c>
      <c r="H2206">
        <v>583561</v>
      </c>
      <c r="I2206" t="s">
        <v>982</v>
      </c>
      <c r="J2206">
        <v>202205</v>
      </c>
      <c r="K2206">
        <v>44681</v>
      </c>
      <c r="L2206" t="s">
        <v>644</v>
      </c>
      <c r="M2206">
        <v>-105155.05</v>
      </c>
      <c r="N2206">
        <v>-181.43</v>
      </c>
      <c r="O2206" t="s">
        <v>645</v>
      </c>
      <c r="P2206" s="428">
        <v>-162.91200000000001</v>
      </c>
      <c r="Q2206">
        <v>12706238</v>
      </c>
      <c r="T2206" t="s">
        <v>1669</v>
      </c>
    </row>
    <row r="2207" spans="1:20" x14ac:dyDescent="0.25">
      <c r="A2207" t="s">
        <v>637</v>
      </c>
      <c r="B2207" t="s">
        <v>1313</v>
      </c>
      <c r="C2207" t="s">
        <v>639</v>
      </c>
      <c r="D2207" t="s">
        <v>651</v>
      </c>
      <c r="E2207" t="s">
        <v>641</v>
      </c>
      <c r="F2207">
        <v>528004120003</v>
      </c>
      <c r="G2207" t="s">
        <v>816</v>
      </c>
      <c r="H2207">
        <v>583561</v>
      </c>
      <c r="I2207" t="s">
        <v>982</v>
      </c>
      <c r="J2207">
        <v>202205</v>
      </c>
      <c r="K2207">
        <v>44681</v>
      </c>
      <c r="L2207" t="s">
        <v>644</v>
      </c>
      <c r="M2207">
        <v>-116839.59</v>
      </c>
      <c r="N2207">
        <v>-201.59</v>
      </c>
      <c r="O2207" t="s">
        <v>645</v>
      </c>
      <c r="P2207" s="428">
        <v>-181.01400000000001</v>
      </c>
      <c r="Q2207">
        <v>12706238</v>
      </c>
      <c r="T2207" t="s">
        <v>1670</v>
      </c>
    </row>
    <row r="2208" spans="1:20" x14ac:dyDescent="0.25">
      <c r="A2208" t="s">
        <v>637</v>
      </c>
      <c r="B2208" t="s">
        <v>1313</v>
      </c>
      <c r="C2208" t="s">
        <v>639</v>
      </c>
      <c r="D2208" t="s">
        <v>651</v>
      </c>
      <c r="E2208" t="s">
        <v>641</v>
      </c>
      <c r="F2208">
        <v>528004120003</v>
      </c>
      <c r="G2208" t="s">
        <v>816</v>
      </c>
      <c r="H2208">
        <v>583561</v>
      </c>
      <c r="I2208" t="s">
        <v>982</v>
      </c>
      <c r="J2208">
        <v>202205</v>
      </c>
      <c r="K2208">
        <v>44681</v>
      </c>
      <c r="L2208" t="s">
        <v>644</v>
      </c>
      <c r="M2208">
        <v>-350512.97</v>
      </c>
      <c r="N2208">
        <v>-604.76</v>
      </c>
      <c r="O2208" t="s">
        <v>645</v>
      </c>
      <c r="P2208" s="428">
        <v>-543.03300000000002</v>
      </c>
      <c r="Q2208">
        <v>12706238</v>
      </c>
      <c r="T2208" t="s">
        <v>1671</v>
      </c>
    </row>
    <row r="2209" spans="1:20" x14ac:dyDescent="0.25">
      <c r="A2209" t="s">
        <v>637</v>
      </c>
      <c r="B2209" t="s">
        <v>1313</v>
      </c>
      <c r="C2209" t="s">
        <v>639</v>
      </c>
      <c r="D2209" t="s">
        <v>651</v>
      </c>
      <c r="E2209" t="s">
        <v>641</v>
      </c>
      <c r="F2209">
        <v>528004120003</v>
      </c>
      <c r="G2209" t="s">
        <v>816</v>
      </c>
      <c r="H2209">
        <v>583561</v>
      </c>
      <c r="I2209" t="s">
        <v>982</v>
      </c>
      <c r="J2209">
        <v>202205</v>
      </c>
      <c r="K2209">
        <v>44681</v>
      </c>
      <c r="L2209" t="s">
        <v>644</v>
      </c>
      <c r="M2209">
        <v>-46738.15</v>
      </c>
      <c r="N2209">
        <v>-80.64</v>
      </c>
      <c r="O2209" t="s">
        <v>645</v>
      </c>
      <c r="P2209" s="428">
        <v>-72.409000000000006</v>
      </c>
      <c r="Q2209">
        <v>12706238</v>
      </c>
      <c r="T2209" t="s">
        <v>1667</v>
      </c>
    </row>
    <row r="2210" spans="1:20" x14ac:dyDescent="0.25">
      <c r="A2210" t="s">
        <v>637</v>
      </c>
      <c r="B2210" t="s">
        <v>1313</v>
      </c>
      <c r="C2210" t="s">
        <v>639</v>
      </c>
      <c r="D2210" t="s">
        <v>651</v>
      </c>
      <c r="E2210" t="s">
        <v>641</v>
      </c>
      <c r="F2210">
        <v>528004120003</v>
      </c>
      <c r="G2210" t="s">
        <v>816</v>
      </c>
      <c r="H2210">
        <v>583561</v>
      </c>
      <c r="I2210" t="s">
        <v>982</v>
      </c>
      <c r="J2210">
        <v>202205</v>
      </c>
      <c r="K2210">
        <v>44681</v>
      </c>
      <c r="L2210" t="s">
        <v>644</v>
      </c>
      <c r="M2210">
        <v>-518762.23</v>
      </c>
      <c r="N2210">
        <v>-886.24</v>
      </c>
      <c r="O2210" t="s">
        <v>645</v>
      </c>
      <c r="P2210" s="428">
        <v>-795.78300000000002</v>
      </c>
      <c r="Q2210">
        <v>12706238</v>
      </c>
      <c r="T2210" t="s">
        <v>1668</v>
      </c>
    </row>
    <row r="2211" spans="1:20" x14ac:dyDescent="0.25">
      <c r="A2211" t="s">
        <v>637</v>
      </c>
      <c r="B2211" t="s">
        <v>1313</v>
      </c>
      <c r="C2211" t="s">
        <v>639</v>
      </c>
      <c r="D2211" t="s">
        <v>651</v>
      </c>
      <c r="E2211" t="s">
        <v>641</v>
      </c>
      <c r="F2211">
        <v>528004120010</v>
      </c>
      <c r="G2211" t="s">
        <v>653</v>
      </c>
      <c r="H2211">
        <v>583610</v>
      </c>
      <c r="I2211" t="s">
        <v>205</v>
      </c>
      <c r="J2211">
        <v>202205</v>
      </c>
      <c r="K2211">
        <v>44681</v>
      </c>
      <c r="L2211" t="s">
        <v>644</v>
      </c>
      <c r="M2211">
        <v>-778137.49</v>
      </c>
      <c r="N2211">
        <v>-1329.35</v>
      </c>
      <c r="O2211" t="s">
        <v>645</v>
      </c>
      <c r="P2211" s="428">
        <v>-1193.6659999999999</v>
      </c>
      <c r="Q2211">
        <v>12706238</v>
      </c>
      <c r="T2211" t="s">
        <v>1672</v>
      </c>
    </row>
    <row r="2212" spans="1:20" x14ac:dyDescent="0.25">
      <c r="A2212" t="s">
        <v>637</v>
      </c>
      <c r="B2212" t="s">
        <v>1525</v>
      </c>
      <c r="C2212" t="s">
        <v>639</v>
      </c>
      <c r="D2212" t="s">
        <v>651</v>
      </c>
      <c r="E2212" t="s">
        <v>667</v>
      </c>
      <c r="F2212">
        <v>528004120010</v>
      </c>
      <c r="G2212" t="s">
        <v>653</v>
      </c>
      <c r="H2212">
        <v>583598</v>
      </c>
      <c r="I2212" t="s">
        <v>179</v>
      </c>
      <c r="J2212">
        <v>202205</v>
      </c>
      <c r="K2212">
        <v>44681</v>
      </c>
      <c r="L2212" t="s">
        <v>644</v>
      </c>
      <c r="M2212">
        <v>-302316.67</v>
      </c>
      <c r="N2212">
        <v>-516.47</v>
      </c>
      <c r="O2212" t="s">
        <v>645</v>
      </c>
      <c r="P2212" s="428">
        <v>-463.755</v>
      </c>
      <c r="Q2212">
        <v>12706238</v>
      </c>
      <c r="R2212" t="s">
        <v>668</v>
      </c>
      <c r="S2212" t="s">
        <v>1545</v>
      </c>
      <c r="T2212" t="s">
        <v>1682</v>
      </c>
    </row>
    <row r="2213" spans="1:20" x14ac:dyDescent="0.25">
      <c r="A2213" t="s">
        <v>637</v>
      </c>
      <c r="B2213" t="s">
        <v>1525</v>
      </c>
      <c r="C2213" t="s">
        <v>639</v>
      </c>
      <c r="D2213" t="s">
        <v>651</v>
      </c>
      <c r="E2213" t="s">
        <v>667</v>
      </c>
      <c r="F2213">
        <v>528004120010</v>
      </c>
      <c r="G2213" t="s">
        <v>653</v>
      </c>
      <c r="H2213">
        <v>583598</v>
      </c>
      <c r="I2213" t="s">
        <v>179</v>
      </c>
      <c r="J2213">
        <v>202205</v>
      </c>
      <c r="K2213">
        <v>44681</v>
      </c>
      <c r="L2213" t="s">
        <v>644</v>
      </c>
      <c r="M2213">
        <v>-302316.67</v>
      </c>
      <c r="N2213">
        <v>-516.47</v>
      </c>
      <c r="O2213" t="s">
        <v>645</v>
      </c>
      <c r="P2213" s="428">
        <v>-463.755</v>
      </c>
      <c r="Q2213">
        <v>12706238</v>
      </c>
      <c r="R2213" t="s">
        <v>668</v>
      </c>
      <c r="S2213" t="s">
        <v>1547</v>
      </c>
      <c r="T2213" t="s">
        <v>1683</v>
      </c>
    </row>
    <row r="2214" spans="1:20" x14ac:dyDescent="0.25">
      <c r="A2214" t="s">
        <v>637</v>
      </c>
      <c r="B2214" t="s">
        <v>1525</v>
      </c>
      <c r="C2214" t="s">
        <v>639</v>
      </c>
      <c r="D2214" t="s">
        <v>651</v>
      </c>
      <c r="E2214" t="s">
        <v>667</v>
      </c>
      <c r="F2214">
        <v>528004120010</v>
      </c>
      <c r="G2214" t="s">
        <v>653</v>
      </c>
      <c r="H2214">
        <v>583598</v>
      </c>
      <c r="I2214" t="s">
        <v>179</v>
      </c>
      <c r="J2214">
        <v>202205</v>
      </c>
      <c r="K2214">
        <v>44681</v>
      </c>
      <c r="L2214" t="s">
        <v>644</v>
      </c>
      <c r="M2214">
        <v>-302316.67</v>
      </c>
      <c r="N2214">
        <v>-516.47</v>
      </c>
      <c r="O2214" t="s">
        <v>645</v>
      </c>
      <c r="P2214" s="428">
        <v>-463.755</v>
      </c>
      <c r="Q2214">
        <v>12706238</v>
      </c>
      <c r="R2214" t="s">
        <v>668</v>
      </c>
      <c r="S2214" t="s">
        <v>1549</v>
      </c>
      <c r="T2214" t="s">
        <v>1684</v>
      </c>
    </row>
    <row r="2215" spans="1:20" x14ac:dyDescent="0.25">
      <c r="A2215" t="s">
        <v>637</v>
      </c>
      <c r="B2215" t="s">
        <v>1525</v>
      </c>
      <c r="C2215" t="s">
        <v>639</v>
      </c>
      <c r="D2215" t="s">
        <v>651</v>
      </c>
      <c r="E2215" t="s">
        <v>667</v>
      </c>
      <c r="F2215">
        <v>528004120010</v>
      </c>
      <c r="G2215" t="s">
        <v>653</v>
      </c>
      <c r="H2215">
        <v>583595</v>
      </c>
      <c r="I2215" t="s">
        <v>179</v>
      </c>
      <c r="J2215">
        <v>202205</v>
      </c>
      <c r="K2215">
        <v>44681</v>
      </c>
      <c r="L2215" t="s">
        <v>644</v>
      </c>
      <c r="M2215">
        <v>-302316.67</v>
      </c>
      <c r="N2215">
        <v>-516.47</v>
      </c>
      <c r="O2215" t="s">
        <v>645</v>
      </c>
      <c r="P2215" s="428">
        <v>-463.755</v>
      </c>
      <c r="Q2215">
        <v>12706238</v>
      </c>
      <c r="R2215" t="s">
        <v>668</v>
      </c>
      <c r="S2215" t="s">
        <v>669</v>
      </c>
      <c r="T2215" t="s">
        <v>1685</v>
      </c>
    </row>
    <row r="2216" spans="1:20" x14ac:dyDescent="0.25">
      <c r="A2216" t="s">
        <v>637</v>
      </c>
      <c r="B2216" t="s">
        <v>657</v>
      </c>
      <c r="C2216" t="s">
        <v>639</v>
      </c>
      <c r="D2216" t="s">
        <v>695</v>
      </c>
      <c r="E2216" t="s">
        <v>652</v>
      </c>
      <c r="F2216">
        <v>528004120010</v>
      </c>
      <c r="G2216" t="s">
        <v>653</v>
      </c>
      <c r="H2216">
        <v>583590</v>
      </c>
      <c r="I2216" t="s">
        <v>170</v>
      </c>
      <c r="J2216">
        <v>202205</v>
      </c>
      <c r="K2216">
        <v>44681</v>
      </c>
      <c r="L2216" t="s">
        <v>644</v>
      </c>
      <c r="M2216">
        <v>-13203.89</v>
      </c>
      <c r="N2216">
        <v>-22.42</v>
      </c>
      <c r="O2216" t="s">
        <v>645</v>
      </c>
      <c r="P2216" s="428">
        <v>-20.132000000000001</v>
      </c>
      <c r="Q2216">
        <v>12740497</v>
      </c>
      <c r="R2216" t="s">
        <v>654</v>
      </c>
      <c r="S2216" t="s">
        <v>951</v>
      </c>
      <c r="T2216" t="s">
        <v>2139</v>
      </c>
    </row>
    <row r="2217" spans="1:20" x14ac:dyDescent="0.25">
      <c r="A2217" t="s">
        <v>637</v>
      </c>
      <c r="B2217" t="s">
        <v>657</v>
      </c>
      <c r="C2217" t="s">
        <v>639</v>
      </c>
      <c r="D2217" t="s">
        <v>695</v>
      </c>
      <c r="E2217" t="s">
        <v>652</v>
      </c>
      <c r="F2217">
        <v>528004120010</v>
      </c>
      <c r="G2217" t="s">
        <v>653</v>
      </c>
      <c r="H2217">
        <v>583590</v>
      </c>
      <c r="I2217" t="s">
        <v>170</v>
      </c>
      <c r="J2217">
        <v>202205</v>
      </c>
      <c r="K2217">
        <v>44681</v>
      </c>
      <c r="L2217" t="s">
        <v>644</v>
      </c>
      <c r="M2217">
        <v>-13203.89</v>
      </c>
      <c r="N2217">
        <v>-22.42</v>
      </c>
      <c r="O2217" t="s">
        <v>645</v>
      </c>
      <c r="P2217" s="428">
        <v>-20.132000000000001</v>
      </c>
      <c r="Q2217">
        <v>12740497</v>
      </c>
      <c r="R2217" t="s">
        <v>654</v>
      </c>
      <c r="S2217" t="s">
        <v>951</v>
      </c>
      <c r="T2217" t="s">
        <v>2137</v>
      </c>
    </row>
    <row r="2218" spans="1:20" x14ac:dyDescent="0.25">
      <c r="A2218" t="s">
        <v>637</v>
      </c>
      <c r="B2218" t="s">
        <v>657</v>
      </c>
      <c r="C2218" t="s">
        <v>639</v>
      </c>
      <c r="D2218" t="s">
        <v>695</v>
      </c>
      <c r="E2218" t="s">
        <v>652</v>
      </c>
      <c r="F2218">
        <v>528004120010</v>
      </c>
      <c r="G2218" t="s">
        <v>653</v>
      </c>
      <c r="H2218">
        <v>583590</v>
      </c>
      <c r="I2218" t="s">
        <v>170</v>
      </c>
      <c r="J2218">
        <v>202205</v>
      </c>
      <c r="K2218">
        <v>44681</v>
      </c>
      <c r="L2218" t="s">
        <v>644</v>
      </c>
      <c r="M2218">
        <v>13203.89</v>
      </c>
      <c r="N2218">
        <v>22.42</v>
      </c>
      <c r="O2218" t="s">
        <v>645</v>
      </c>
      <c r="P2218" s="428">
        <v>20.132000000000001</v>
      </c>
      <c r="Q2218">
        <v>12740497</v>
      </c>
      <c r="R2218" t="s">
        <v>654</v>
      </c>
      <c r="S2218" t="s">
        <v>951</v>
      </c>
      <c r="T2218" t="s">
        <v>2138</v>
      </c>
    </row>
    <row r="2219" spans="1:20" x14ac:dyDescent="0.25">
      <c r="A2219" t="s">
        <v>637</v>
      </c>
      <c r="B2219" t="s">
        <v>1220</v>
      </c>
      <c r="C2219" t="s">
        <v>639</v>
      </c>
      <c r="D2219" t="s">
        <v>663</v>
      </c>
      <c r="E2219" t="s">
        <v>652</v>
      </c>
      <c r="F2219">
        <v>528004120010</v>
      </c>
      <c r="G2219" t="s">
        <v>653</v>
      </c>
      <c r="H2219">
        <v>583608</v>
      </c>
      <c r="I2219" t="s">
        <v>203</v>
      </c>
      <c r="J2219">
        <v>202205</v>
      </c>
      <c r="K2219">
        <v>44682</v>
      </c>
      <c r="L2219" t="s">
        <v>644</v>
      </c>
      <c r="M2219">
        <v>25923.9</v>
      </c>
      <c r="N2219">
        <v>44.01</v>
      </c>
      <c r="O2219" t="s">
        <v>645</v>
      </c>
      <c r="P2219" s="428">
        <v>39.518000000000001</v>
      </c>
      <c r="Q2219">
        <v>12740497</v>
      </c>
      <c r="T2219" t="s">
        <v>2140</v>
      </c>
    </row>
    <row r="2220" spans="1:20" x14ac:dyDescent="0.25">
      <c r="A2220" t="s">
        <v>637</v>
      </c>
      <c r="B2220" t="s">
        <v>1220</v>
      </c>
      <c r="C2220" t="s">
        <v>639</v>
      </c>
      <c r="D2220" t="s">
        <v>651</v>
      </c>
      <c r="E2220" t="s">
        <v>652</v>
      </c>
      <c r="F2220">
        <v>528004120010</v>
      </c>
      <c r="G2220" t="s">
        <v>653</v>
      </c>
      <c r="H2220">
        <v>583608</v>
      </c>
      <c r="I2220" t="s">
        <v>203</v>
      </c>
      <c r="J2220">
        <v>202205</v>
      </c>
      <c r="K2220">
        <v>44682</v>
      </c>
      <c r="L2220" t="s">
        <v>644</v>
      </c>
      <c r="M2220">
        <v>6249.74</v>
      </c>
      <c r="N2220">
        <v>10.61</v>
      </c>
      <c r="O2220" t="s">
        <v>645</v>
      </c>
      <c r="P2220" s="428">
        <v>9.5269999999999992</v>
      </c>
      <c r="Q2220">
        <v>12740497</v>
      </c>
      <c r="T2220" t="s">
        <v>2141</v>
      </c>
    </row>
    <row r="2221" spans="1:20" x14ac:dyDescent="0.25">
      <c r="A2221" t="s">
        <v>637</v>
      </c>
      <c r="B2221" t="s">
        <v>1220</v>
      </c>
      <c r="C2221" t="s">
        <v>639</v>
      </c>
      <c r="D2221" t="s">
        <v>695</v>
      </c>
      <c r="E2221" t="s">
        <v>652</v>
      </c>
      <c r="F2221">
        <v>528004120010</v>
      </c>
      <c r="G2221" t="s">
        <v>653</v>
      </c>
      <c r="H2221">
        <v>583608</v>
      </c>
      <c r="I2221" t="s">
        <v>203</v>
      </c>
      <c r="J2221">
        <v>202205</v>
      </c>
      <c r="K2221">
        <v>44682</v>
      </c>
      <c r="L2221" t="s">
        <v>644</v>
      </c>
      <c r="M2221">
        <v>22019.81</v>
      </c>
      <c r="N2221">
        <v>37.380000000000003</v>
      </c>
      <c r="O2221" t="s">
        <v>645</v>
      </c>
      <c r="P2221" s="428">
        <v>33.564999999999998</v>
      </c>
      <c r="Q2221">
        <v>12740497</v>
      </c>
      <c r="T2221" t="s">
        <v>2142</v>
      </c>
    </row>
    <row r="2222" spans="1:20" x14ac:dyDescent="0.25">
      <c r="A2222" t="s">
        <v>637</v>
      </c>
      <c r="B2222" t="s">
        <v>1220</v>
      </c>
      <c r="C2222" t="s">
        <v>639</v>
      </c>
      <c r="D2222" t="s">
        <v>695</v>
      </c>
      <c r="E2222" t="s">
        <v>652</v>
      </c>
      <c r="F2222">
        <v>528004120010</v>
      </c>
      <c r="G2222" t="s">
        <v>653</v>
      </c>
      <c r="H2222">
        <v>583608</v>
      </c>
      <c r="I2222" t="s">
        <v>203</v>
      </c>
      <c r="J2222">
        <v>202205</v>
      </c>
      <c r="K2222">
        <v>44682</v>
      </c>
      <c r="L2222" t="s">
        <v>644</v>
      </c>
      <c r="M2222">
        <v>7339.94</v>
      </c>
      <c r="N2222">
        <v>12.46</v>
      </c>
      <c r="O2222" t="s">
        <v>645</v>
      </c>
      <c r="P2222" s="428">
        <v>11.188000000000001</v>
      </c>
      <c r="Q2222">
        <v>12740497</v>
      </c>
      <c r="T2222" t="s">
        <v>2143</v>
      </c>
    </row>
    <row r="2223" spans="1:20" x14ac:dyDescent="0.25">
      <c r="A2223" t="s">
        <v>637</v>
      </c>
      <c r="B2223" t="s">
        <v>1220</v>
      </c>
      <c r="C2223" t="s">
        <v>639</v>
      </c>
      <c r="D2223" t="s">
        <v>651</v>
      </c>
      <c r="E2223" t="s">
        <v>652</v>
      </c>
      <c r="F2223">
        <v>528004120010</v>
      </c>
      <c r="G2223" t="s">
        <v>653</v>
      </c>
      <c r="H2223">
        <v>583608</v>
      </c>
      <c r="I2223" t="s">
        <v>203</v>
      </c>
      <c r="J2223">
        <v>202205</v>
      </c>
      <c r="K2223">
        <v>44682</v>
      </c>
      <c r="L2223" t="s">
        <v>644</v>
      </c>
      <c r="M2223">
        <v>22320.5</v>
      </c>
      <c r="N2223">
        <v>37.9</v>
      </c>
      <c r="O2223" t="s">
        <v>645</v>
      </c>
      <c r="P2223" s="428">
        <v>34.031999999999996</v>
      </c>
      <c r="Q2223">
        <v>12740497</v>
      </c>
      <c r="T2223" t="s">
        <v>2144</v>
      </c>
    </row>
    <row r="2224" spans="1:20" x14ac:dyDescent="0.25">
      <c r="A2224" t="s">
        <v>637</v>
      </c>
      <c r="B2224" t="s">
        <v>1220</v>
      </c>
      <c r="C2224" t="s">
        <v>639</v>
      </c>
      <c r="D2224" t="s">
        <v>663</v>
      </c>
      <c r="E2224" t="s">
        <v>652</v>
      </c>
      <c r="F2224">
        <v>528004120010</v>
      </c>
      <c r="G2224" t="s">
        <v>653</v>
      </c>
      <c r="H2224">
        <v>583608</v>
      </c>
      <c r="I2224" t="s">
        <v>203</v>
      </c>
      <c r="J2224">
        <v>202205</v>
      </c>
      <c r="K2224">
        <v>44682</v>
      </c>
      <c r="L2224" t="s">
        <v>644</v>
      </c>
      <c r="M2224">
        <v>5184.78</v>
      </c>
      <c r="N2224">
        <v>8.8000000000000007</v>
      </c>
      <c r="O2224" t="s">
        <v>645</v>
      </c>
      <c r="P2224" s="428">
        <v>7.9020000000000001</v>
      </c>
      <c r="Q2224">
        <v>12740497</v>
      </c>
      <c r="T2224" t="s">
        <v>2145</v>
      </c>
    </row>
    <row r="2225" spans="1:20" x14ac:dyDescent="0.25">
      <c r="A2225" t="s">
        <v>637</v>
      </c>
      <c r="B2225" t="s">
        <v>1220</v>
      </c>
      <c r="C2225" t="s">
        <v>639</v>
      </c>
      <c r="D2225" t="s">
        <v>663</v>
      </c>
      <c r="E2225" t="s">
        <v>652</v>
      </c>
      <c r="F2225">
        <v>528004120010</v>
      </c>
      <c r="G2225" t="s">
        <v>653</v>
      </c>
      <c r="H2225">
        <v>583608</v>
      </c>
      <c r="I2225" t="s">
        <v>203</v>
      </c>
      <c r="J2225">
        <v>202205</v>
      </c>
      <c r="K2225">
        <v>44682</v>
      </c>
      <c r="L2225" t="s">
        <v>644</v>
      </c>
      <c r="M2225">
        <v>62217.36</v>
      </c>
      <c r="N2225">
        <v>105.63</v>
      </c>
      <c r="O2225" t="s">
        <v>645</v>
      </c>
      <c r="P2225" s="428">
        <v>94.849000000000004</v>
      </c>
      <c r="Q2225">
        <v>12740497</v>
      </c>
      <c r="T2225" t="s">
        <v>2146</v>
      </c>
    </row>
    <row r="2226" spans="1:20" x14ac:dyDescent="0.25">
      <c r="A2226" t="s">
        <v>637</v>
      </c>
      <c r="B2226" t="s">
        <v>998</v>
      </c>
      <c r="C2226" t="s">
        <v>639</v>
      </c>
      <c r="D2226" t="s">
        <v>651</v>
      </c>
      <c r="E2226" t="s">
        <v>652</v>
      </c>
      <c r="F2226">
        <v>528004120010</v>
      </c>
      <c r="G2226" t="s">
        <v>653</v>
      </c>
      <c r="H2226">
        <v>583608</v>
      </c>
      <c r="I2226" t="s">
        <v>203</v>
      </c>
      <c r="J2226">
        <v>202205</v>
      </c>
      <c r="K2226">
        <v>44682</v>
      </c>
      <c r="L2226" t="s">
        <v>644</v>
      </c>
      <c r="M2226">
        <v>585000</v>
      </c>
      <c r="N2226">
        <v>993.2</v>
      </c>
      <c r="O2226" t="s">
        <v>645</v>
      </c>
      <c r="P2226" s="428">
        <v>891.82600000000002</v>
      </c>
      <c r="Q2226">
        <v>30498766</v>
      </c>
      <c r="T2226" t="s">
        <v>2147</v>
      </c>
    </row>
    <row r="2227" spans="1:20" x14ac:dyDescent="0.25">
      <c r="A2227" t="s">
        <v>637</v>
      </c>
      <c r="B2227" t="s">
        <v>998</v>
      </c>
      <c r="C2227" t="s">
        <v>639</v>
      </c>
      <c r="D2227" t="s">
        <v>651</v>
      </c>
      <c r="E2227" t="s">
        <v>652</v>
      </c>
      <c r="F2227">
        <v>528004120010</v>
      </c>
      <c r="G2227" t="s">
        <v>653</v>
      </c>
      <c r="H2227">
        <v>583608</v>
      </c>
      <c r="I2227" t="s">
        <v>203</v>
      </c>
      <c r="J2227">
        <v>202205</v>
      </c>
      <c r="K2227">
        <v>44682</v>
      </c>
      <c r="L2227" t="s">
        <v>644</v>
      </c>
      <c r="M2227">
        <v>125000</v>
      </c>
      <c r="N2227">
        <v>212.22</v>
      </c>
      <c r="O2227" t="s">
        <v>645</v>
      </c>
      <c r="P2227" s="428">
        <v>190.559</v>
      </c>
      <c r="Q2227">
        <v>30498766</v>
      </c>
      <c r="T2227" t="s">
        <v>2148</v>
      </c>
    </row>
    <row r="2228" spans="1:20" x14ac:dyDescent="0.25">
      <c r="A2228" t="s">
        <v>637</v>
      </c>
      <c r="B2228" t="s">
        <v>657</v>
      </c>
      <c r="C2228" t="s">
        <v>639</v>
      </c>
      <c r="D2228" t="s">
        <v>695</v>
      </c>
      <c r="E2228" t="s">
        <v>652</v>
      </c>
      <c r="F2228">
        <v>528004120010</v>
      </c>
      <c r="G2228" t="s">
        <v>653</v>
      </c>
      <c r="H2228">
        <v>583590</v>
      </c>
      <c r="I2228" t="s">
        <v>170</v>
      </c>
      <c r="J2228">
        <v>202205</v>
      </c>
      <c r="K2228">
        <v>44685</v>
      </c>
      <c r="L2228" t="s">
        <v>644</v>
      </c>
      <c r="M2228">
        <v>2376.64</v>
      </c>
      <c r="N2228">
        <v>3.81</v>
      </c>
      <c r="O2228" t="s">
        <v>645</v>
      </c>
      <c r="P2228" s="428">
        <v>3.6269999999999998</v>
      </c>
      <c r="Q2228">
        <v>12740497</v>
      </c>
      <c r="R2228" t="s">
        <v>654</v>
      </c>
      <c r="S2228" t="s">
        <v>951</v>
      </c>
      <c r="T2228" t="s">
        <v>2150</v>
      </c>
    </row>
    <row r="2229" spans="1:20" x14ac:dyDescent="0.25">
      <c r="A2229" t="s">
        <v>637</v>
      </c>
      <c r="B2229" t="s">
        <v>657</v>
      </c>
      <c r="C2229" t="s">
        <v>639</v>
      </c>
      <c r="D2229" t="s">
        <v>695</v>
      </c>
      <c r="E2229" t="s">
        <v>652</v>
      </c>
      <c r="F2229">
        <v>528004120010</v>
      </c>
      <c r="G2229" t="s">
        <v>653</v>
      </c>
      <c r="H2229">
        <v>583590</v>
      </c>
      <c r="I2229" t="s">
        <v>170</v>
      </c>
      <c r="J2229">
        <v>202205</v>
      </c>
      <c r="K2229">
        <v>44685</v>
      </c>
      <c r="L2229" t="s">
        <v>644</v>
      </c>
      <c r="M2229">
        <v>2376.64</v>
      </c>
      <c r="N2229">
        <v>3.81</v>
      </c>
      <c r="O2229" t="s">
        <v>645</v>
      </c>
      <c r="P2229" s="428">
        <v>3.6269999999999998</v>
      </c>
      <c r="Q2229">
        <v>12740497</v>
      </c>
      <c r="R2229" t="s">
        <v>654</v>
      </c>
      <c r="S2229" t="s">
        <v>951</v>
      </c>
      <c r="T2229" t="s">
        <v>2153</v>
      </c>
    </row>
    <row r="2230" spans="1:20" x14ac:dyDescent="0.25">
      <c r="A2230" t="s">
        <v>637</v>
      </c>
      <c r="B2230" t="s">
        <v>657</v>
      </c>
      <c r="C2230" t="s">
        <v>639</v>
      </c>
      <c r="D2230" t="s">
        <v>695</v>
      </c>
      <c r="E2230" t="s">
        <v>652</v>
      </c>
      <c r="F2230">
        <v>528004120010</v>
      </c>
      <c r="G2230" t="s">
        <v>653</v>
      </c>
      <c r="H2230">
        <v>583590</v>
      </c>
      <c r="I2230" t="s">
        <v>170</v>
      </c>
      <c r="J2230">
        <v>202205</v>
      </c>
      <c r="K2230">
        <v>44685</v>
      </c>
      <c r="L2230" t="s">
        <v>644</v>
      </c>
      <c r="M2230">
        <v>-2376.64</v>
      </c>
      <c r="N2230">
        <v>-3.81</v>
      </c>
      <c r="O2230" t="s">
        <v>645</v>
      </c>
      <c r="P2230" s="428">
        <v>-3.6269999999999998</v>
      </c>
      <c r="Q2230">
        <v>12740497</v>
      </c>
      <c r="R2230" t="s">
        <v>654</v>
      </c>
      <c r="S2230" t="s">
        <v>951</v>
      </c>
      <c r="T2230" t="s">
        <v>2152</v>
      </c>
    </row>
    <row r="2231" spans="1:20" x14ac:dyDescent="0.25">
      <c r="A2231" t="s">
        <v>637</v>
      </c>
      <c r="B2231" t="s">
        <v>657</v>
      </c>
      <c r="C2231" t="s">
        <v>639</v>
      </c>
      <c r="D2231" t="s">
        <v>695</v>
      </c>
      <c r="E2231" t="s">
        <v>652</v>
      </c>
      <c r="F2231">
        <v>528004120010</v>
      </c>
      <c r="G2231" t="s">
        <v>653</v>
      </c>
      <c r="H2231">
        <v>583590</v>
      </c>
      <c r="I2231" t="s">
        <v>170</v>
      </c>
      <c r="J2231">
        <v>202205</v>
      </c>
      <c r="K2231">
        <v>44685</v>
      </c>
      <c r="L2231" t="s">
        <v>644</v>
      </c>
      <c r="M2231">
        <v>13203.56</v>
      </c>
      <c r="N2231">
        <v>21.14</v>
      </c>
      <c r="O2231" t="s">
        <v>645</v>
      </c>
      <c r="P2231" s="428">
        <v>20.125</v>
      </c>
      <c r="Q2231">
        <v>12740497</v>
      </c>
      <c r="R2231" t="s">
        <v>654</v>
      </c>
      <c r="S2231" t="s">
        <v>951</v>
      </c>
      <c r="T2231" t="s">
        <v>2151</v>
      </c>
    </row>
    <row r="2232" spans="1:20" x14ac:dyDescent="0.25">
      <c r="A2232" t="s">
        <v>637</v>
      </c>
      <c r="B2232" t="s">
        <v>657</v>
      </c>
      <c r="C2232" t="s">
        <v>639</v>
      </c>
      <c r="D2232" t="s">
        <v>695</v>
      </c>
      <c r="E2232" t="s">
        <v>652</v>
      </c>
      <c r="F2232">
        <v>528004120010</v>
      </c>
      <c r="G2232" t="s">
        <v>653</v>
      </c>
      <c r="H2232">
        <v>583590</v>
      </c>
      <c r="I2232" t="s">
        <v>170</v>
      </c>
      <c r="J2232">
        <v>202205</v>
      </c>
      <c r="K2232">
        <v>44685</v>
      </c>
      <c r="L2232" t="s">
        <v>644</v>
      </c>
      <c r="M2232">
        <v>29359.62</v>
      </c>
      <c r="N2232">
        <v>47.01</v>
      </c>
      <c r="O2232" t="s">
        <v>645</v>
      </c>
      <c r="P2232" s="428">
        <v>44.753999999999998</v>
      </c>
      <c r="Q2232">
        <v>12740497</v>
      </c>
      <c r="R2232" t="s">
        <v>654</v>
      </c>
      <c r="S2232" t="s">
        <v>951</v>
      </c>
      <c r="T2232" t="s">
        <v>2149</v>
      </c>
    </row>
    <row r="2233" spans="1:20" x14ac:dyDescent="0.25">
      <c r="A2233" t="s">
        <v>637</v>
      </c>
      <c r="B2233" t="s">
        <v>657</v>
      </c>
      <c r="C2233" t="s">
        <v>639</v>
      </c>
      <c r="D2233" t="s">
        <v>695</v>
      </c>
      <c r="E2233" t="s">
        <v>652</v>
      </c>
      <c r="F2233">
        <v>528004120010</v>
      </c>
      <c r="G2233" t="s">
        <v>653</v>
      </c>
      <c r="H2233">
        <v>583590</v>
      </c>
      <c r="I2233" t="s">
        <v>170</v>
      </c>
      <c r="J2233">
        <v>202205</v>
      </c>
      <c r="K2233">
        <v>44685</v>
      </c>
      <c r="L2233" t="s">
        <v>644</v>
      </c>
      <c r="M2233">
        <v>-13203.56</v>
      </c>
      <c r="N2233">
        <v>-21.14</v>
      </c>
      <c r="O2233" t="s">
        <v>645</v>
      </c>
      <c r="P2233" s="428">
        <v>-20.125</v>
      </c>
      <c r="Q2233">
        <v>12740497</v>
      </c>
      <c r="R2233" t="s">
        <v>654</v>
      </c>
      <c r="S2233" t="s">
        <v>951</v>
      </c>
      <c r="T2233" t="s">
        <v>2155</v>
      </c>
    </row>
    <row r="2234" spans="1:20" x14ac:dyDescent="0.25">
      <c r="A2234" t="s">
        <v>637</v>
      </c>
      <c r="B2234" t="s">
        <v>657</v>
      </c>
      <c r="C2234" t="s">
        <v>639</v>
      </c>
      <c r="D2234" t="s">
        <v>695</v>
      </c>
      <c r="E2234" t="s">
        <v>652</v>
      </c>
      <c r="F2234">
        <v>528004120010</v>
      </c>
      <c r="G2234" t="s">
        <v>653</v>
      </c>
      <c r="H2234">
        <v>583590</v>
      </c>
      <c r="I2234" t="s">
        <v>170</v>
      </c>
      <c r="J2234">
        <v>202205</v>
      </c>
      <c r="K2234">
        <v>44685</v>
      </c>
      <c r="L2234" t="s">
        <v>644</v>
      </c>
      <c r="M2234">
        <v>13203.56</v>
      </c>
      <c r="N2234">
        <v>21.14</v>
      </c>
      <c r="O2234" t="s">
        <v>645</v>
      </c>
      <c r="P2234" s="428">
        <v>20.125</v>
      </c>
      <c r="Q2234">
        <v>12740497</v>
      </c>
      <c r="R2234" t="s">
        <v>654</v>
      </c>
      <c r="S2234" t="s">
        <v>951</v>
      </c>
      <c r="T2234" t="s">
        <v>2154</v>
      </c>
    </row>
    <row r="2235" spans="1:20" x14ac:dyDescent="0.25">
      <c r="A2235" t="s">
        <v>637</v>
      </c>
      <c r="B2235" t="s">
        <v>638</v>
      </c>
      <c r="C2235" t="s">
        <v>639</v>
      </c>
      <c r="D2235" t="s">
        <v>640</v>
      </c>
      <c r="E2235" t="s">
        <v>648</v>
      </c>
      <c r="F2235">
        <v>528004120002</v>
      </c>
      <c r="G2235" t="s">
        <v>642</v>
      </c>
      <c r="H2235">
        <v>583144</v>
      </c>
      <c r="I2235" t="s">
        <v>40</v>
      </c>
      <c r="J2235">
        <v>202205</v>
      </c>
      <c r="K2235">
        <v>44686</v>
      </c>
      <c r="L2235" t="s">
        <v>644</v>
      </c>
      <c r="M2235">
        <v>34653.47</v>
      </c>
      <c r="N2235">
        <v>55.49</v>
      </c>
      <c r="O2235" t="s">
        <v>645</v>
      </c>
      <c r="P2235" s="428">
        <v>52.826999999999998</v>
      </c>
      <c r="Q2235">
        <v>12740302</v>
      </c>
      <c r="R2235" t="s">
        <v>646</v>
      </c>
      <c r="S2235">
        <v>9985201</v>
      </c>
      <c r="T2235" t="s">
        <v>2156</v>
      </c>
    </row>
    <row r="2236" spans="1:20" x14ac:dyDescent="0.25">
      <c r="A2236" t="s">
        <v>637</v>
      </c>
      <c r="B2236" t="s">
        <v>823</v>
      </c>
      <c r="C2236" t="s">
        <v>639</v>
      </c>
      <c r="D2236" t="s">
        <v>663</v>
      </c>
      <c r="E2236" t="s">
        <v>704</v>
      </c>
      <c r="F2236">
        <v>528004120003</v>
      </c>
      <c r="G2236" t="s">
        <v>816</v>
      </c>
      <c r="H2236">
        <v>583556</v>
      </c>
      <c r="I2236" t="s">
        <v>73</v>
      </c>
      <c r="J2236">
        <v>202205</v>
      </c>
      <c r="K2236">
        <v>44690</v>
      </c>
      <c r="L2236" t="s">
        <v>644</v>
      </c>
      <c r="M2236">
        <v>8000</v>
      </c>
      <c r="N2236">
        <v>12.81</v>
      </c>
      <c r="O2236" t="s">
        <v>645</v>
      </c>
      <c r="P2236" s="428">
        <v>12.195</v>
      </c>
      <c r="Q2236">
        <v>30495991</v>
      </c>
      <c r="T2236" t="s">
        <v>2161</v>
      </c>
    </row>
    <row r="2237" spans="1:20" x14ac:dyDescent="0.25">
      <c r="A2237" t="s">
        <v>637</v>
      </c>
      <c r="B2237" t="s">
        <v>821</v>
      </c>
      <c r="C2237" t="s">
        <v>639</v>
      </c>
      <c r="D2237" t="s">
        <v>695</v>
      </c>
      <c r="E2237" t="s">
        <v>704</v>
      </c>
      <c r="F2237">
        <v>528004120003</v>
      </c>
      <c r="G2237" t="s">
        <v>816</v>
      </c>
      <c r="H2237">
        <v>583562</v>
      </c>
      <c r="I2237" t="s">
        <v>88</v>
      </c>
      <c r="J2237">
        <v>202205</v>
      </c>
      <c r="K2237">
        <v>44690</v>
      </c>
      <c r="L2237" t="s">
        <v>644</v>
      </c>
      <c r="M2237">
        <v>59000</v>
      </c>
      <c r="N2237">
        <v>94.48</v>
      </c>
      <c r="O2237" t="s">
        <v>645</v>
      </c>
      <c r="P2237" s="428">
        <v>89.945999999999998</v>
      </c>
      <c r="Q2237">
        <v>30495722</v>
      </c>
      <c r="T2237" t="s">
        <v>2157</v>
      </c>
    </row>
    <row r="2238" spans="1:20" x14ac:dyDescent="0.25">
      <c r="A2238" t="s">
        <v>637</v>
      </c>
      <c r="B2238" t="s">
        <v>821</v>
      </c>
      <c r="C2238" t="s">
        <v>639</v>
      </c>
      <c r="D2238" t="s">
        <v>695</v>
      </c>
      <c r="E2238" t="s">
        <v>704</v>
      </c>
      <c r="F2238">
        <v>528004120003</v>
      </c>
      <c r="G2238" t="s">
        <v>816</v>
      </c>
      <c r="H2238">
        <v>583562</v>
      </c>
      <c r="I2238" t="s">
        <v>88</v>
      </c>
      <c r="J2238">
        <v>202205</v>
      </c>
      <c r="K2238">
        <v>44690</v>
      </c>
      <c r="L2238" t="s">
        <v>644</v>
      </c>
      <c r="M2238">
        <v>6500</v>
      </c>
      <c r="N2238">
        <v>10.41</v>
      </c>
      <c r="O2238" t="s">
        <v>645</v>
      </c>
      <c r="P2238" s="428">
        <v>9.91</v>
      </c>
      <c r="Q2238">
        <v>30495722</v>
      </c>
      <c r="T2238" t="s">
        <v>2158</v>
      </c>
    </row>
    <row r="2239" spans="1:20" x14ac:dyDescent="0.25">
      <c r="A2239" t="s">
        <v>637</v>
      </c>
      <c r="B2239" t="s">
        <v>821</v>
      </c>
      <c r="C2239" t="s">
        <v>639</v>
      </c>
      <c r="D2239" t="s">
        <v>695</v>
      </c>
      <c r="E2239" t="s">
        <v>704</v>
      </c>
      <c r="F2239">
        <v>528004120003</v>
      </c>
      <c r="G2239" t="s">
        <v>816</v>
      </c>
      <c r="H2239">
        <v>583562</v>
      </c>
      <c r="I2239" t="s">
        <v>88</v>
      </c>
      <c r="J2239">
        <v>202205</v>
      </c>
      <c r="K2239">
        <v>44690</v>
      </c>
      <c r="L2239" t="s">
        <v>644</v>
      </c>
      <c r="M2239">
        <v>7500</v>
      </c>
      <c r="N2239">
        <v>12.01</v>
      </c>
      <c r="O2239" t="s">
        <v>645</v>
      </c>
      <c r="P2239" s="428">
        <v>11.433999999999999</v>
      </c>
      <c r="Q2239">
        <v>30495722</v>
      </c>
      <c r="T2239" t="s">
        <v>2159</v>
      </c>
    </row>
    <row r="2240" spans="1:20" x14ac:dyDescent="0.25">
      <c r="A2240" t="s">
        <v>637</v>
      </c>
      <c r="B2240" t="s">
        <v>814</v>
      </c>
      <c r="C2240" t="s">
        <v>639</v>
      </c>
      <c r="D2240" t="s">
        <v>663</v>
      </c>
      <c r="E2240" t="s">
        <v>704</v>
      </c>
      <c r="F2240">
        <v>528004120003</v>
      </c>
      <c r="G2240" t="s">
        <v>816</v>
      </c>
      <c r="H2240">
        <v>583556</v>
      </c>
      <c r="I2240" t="s">
        <v>73</v>
      </c>
      <c r="J2240">
        <v>202205</v>
      </c>
      <c r="K2240">
        <v>44690</v>
      </c>
      <c r="L2240" t="s">
        <v>644</v>
      </c>
      <c r="M2240">
        <v>27500</v>
      </c>
      <c r="N2240">
        <v>44.04</v>
      </c>
      <c r="O2240" t="s">
        <v>645</v>
      </c>
      <c r="P2240" s="428">
        <v>41.926000000000002</v>
      </c>
      <c r="Q2240">
        <v>30495991</v>
      </c>
      <c r="T2240" t="s">
        <v>2160</v>
      </c>
    </row>
    <row r="2241" spans="1:20" x14ac:dyDescent="0.25">
      <c r="A2241" t="s">
        <v>637</v>
      </c>
      <c r="B2241" t="s">
        <v>814</v>
      </c>
      <c r="C2241" t="s">
        <v>639</v>
      </c>
      <c r="D2241" t="s">
        <v>695</v>
      </c>
      <c r="E2241" t="s">
        <v>704</v>
      </c>
      <c r="F2241">
        <v>528004120010</v>
      </c>
      <c r="G2241" t="s">
        <v>653</v>
      </c>
      <c r="H2241">
        <v>583592</v>
      </c>
      <c r="I2241" t="s">
        <v>174</v>
      </c>
      <c r="J2241">
        <v>202205</v>
      </c>
      <c r="K2241">
        <v>44691</v>
      </c>
      <c r="L2241" t="s">
        <v>644</v>
      </c>
      <c r="M2241">
        <v>37500</v>
      </c>
      <c r="N2241">
        <v>60.05</v>
      </c>
      <c r="O2241" t="s">
        <v>645</v>
      </c>
      <c r="P2241" s="428">
        <v>57.167999999999999</v>
      </c>
      <c r="Q2241">
        <v>30499044</v>
      </c>
      <c r="T2241" t="s">
        <v>2162</v>
      </c>
    </row>
    <row r="2242" spans="1:20" x14ac:dyDescent="0.25">
      <c r="A2242" t="s">
        <v>637</v>
      </c>
      <c r="B2242" t="s">
        <v>823</v>
      </c>
      <c r="C2242" t="s">
        <v>639</v>
      </c>
      <c r="D2242" t="s">
        <v>695</v>
      </c>
      <c r="E2242" t="s">
        <v>704</v>
      </c>
      <c r="F2242">
        <v>528004120010</v>
      </c>
      <c r="G2242" t="s">
        <v>653</v>
      </c>
      <c r="H2242">
        <v>583592</v>
      </c>
      <c r="I2242" t="s">
        <v>174</v>
      </c>
      <c r="J2242">
        <v>202205</v>
      </c>
      <c r="K2242">
        <v>44691</v>
      </c>
      <c r="L2242" t="s">
        <v>644</v>
      </c>
      <c r="M2242">
        <v>6000</v>
      </c>
      <c r="N2242">
        <v>9.61</v>
      </c>
      <c r="O2242" t="s">
        <v>645</v>
      </c>
      <c r="P2242" s="428">
        <v>9.1489999999999991</v>
      </c>
      <c r="Q2242">
        <v>30499044</v>
      </c>
      <c r="T2242" t="s">
        <v>2163</v>
      </c>
    </row>
    <row r="2243" spans="1:20" x14ac:dyDescent="0.25">
      <c r="A2243" t="s">
        <v>637</v>
      </c>
      <c r="B2243" t="s">
        <v>823</v>
      </c>
      <c r="C2243" t="s">
        <v>639</v>
      </c>
      <c r="D2243" t="s">
        <v>695</v>
      </c>
      <c r="E2243" t="s">
        <v>704</v>
      </c>
      <c r="F2243">
        <v>528004120010</v>
      </c>
      <c r="G2243" t="s">
        <v>653</v>
      </c>
      <c r="H2243">
        <v>583592</v>
      </c>
      <c r="I2243" t="s">
        <v>174</v>
      </c>
      <c r="J2243">
        <v>202205</v>
      </c>
      <c r="K2243">
        <v>44691</v>
      </c>
      <c r="L2243" t="s">
        <v>644</v>
      </c>
      <c r="M2243">
        <v>6000</v>
      </c>
      <c r="N2243">
        <v>9.61</v>
      </c>
      <c r="O2243" t="s">
        <v>645</v>
      </c>
      <c r="P2243" s="428">
        <v>9.1489999999999991</v>
      </c>
      <c r="Q2243">
        <v>30499044</v>
      </c>
      <c r="T2243" t="s">
        <v>2164</v>
      </c>
    </row>
    <row r="2244" spans="1:20" x14ac:dyDescent="0.25">
      <c r="A2244" t="s">
        <v>637</v>
      </c>
      <c r="B2244" t="s">
        <v>814</v>
      </c>
      <c r="C2244" t="s">
        <v>639</v>
      </c>
      <c r="D2244" t="s">
        <v>695</v>
      </c>
      <c r="E2244" t="s">
        <v>704</v>
      </c>
      <c r="F2244">
        <v>528004120010</v>
      </c>
      <c r="G2244" t="s">
        <v>653</v>
      </c>
      <c r="H2244">
        <v>583592</v>
      </c>
      <c r="I2244" t="s">
        <v>174</v>
      </c>
      <c r="J2244">
        <v>202205</v>
      </c>
      <c r="K2244">
        <v>44691</v>
      </c>
      <c r="L2244" t="s">
        <v>644</v>
      </c>
      <c r="M2244">
        <v>37500</v>
      </c>
      <c r="N2244">
        <v>60.05</v>
      </c>
      <c r="O2244" t="s">
        <v>645</v>
      </c>
      <c r="P2244" s="428">
        <v>57.167999999999999</v>
      </c>
      <c r="Q2244">
        <v>30499044</v>
      </c>
      <c r="T2244" t="s">
        <v>2165</v>
      </c>
    </row>
    <row r="2245" spans="1:20" x14ac:dyDescent="0.25">
      <c r="A2245" t="s">
        <v>637</v>
      </c>
      <c r="B2245" t="s">
        <v>965</v>
      </c>
      <c r="C2245" t="s">
        <v>639</v>
      </c>
      <c r="D2245" t="s">
        <v>651</v>
      </c>
      <c r="E2245" t="s">
        <v>652</v>
      </c>
      <c r="F2245">
        <v>528004120010</v>
      </c>
      <c r="G2245" t="s">
        <v>653</v>
      </c>
      <c r="H2245">
        <v>583590</v>
      </c>
      <c r="I2245" t="s">
        <v>170</v>
      </c>
      <c r="J2245">
        <v>202205</v>
      </c>
      <c r="K2245">
        <v>44691</v>
      </c>
      <c r="L2245" t="s">
        <v>644</v>
      </c>
      <c r="M2245">
        <v>696.4</v>
      </c>
      <c r="N2245">
        <v>1.1200000000000001</v>
      </c>
      <c r="O2245" t="s">
        <v>645</v>
      </c>
      <c r="P2245" s="428">
        <v>1.0660000000000001</v>
      </c>
      <c r="Q2245">
        <v>12740497</v>
      </c>
      <c r="R2245" t="s">
        <v>654</v>
      </c>
      <c r="S2245" t="s">
        <v>655</v>
      </c>
      <c r="T2245" t="s">
        <v>2166</v>
      </c>
    </row>
    <row r="2246" spans="1:20" x14ac:dyDescent="0.25">
      <c r="A2246" t="s">
        <v>637</v>
      </c>
      <c r="B2246" t="s">
        <v>672</v>
      </c>
      <c r="C2246" t="s">
        <v>639</v>
      </c>
      <c r="D2246" t="s">
        <v>663</v>
      </c>
      <c r="E2246" t="s">
        <v>704</v>
      </c>
      <c r="F2246">
        <v>528004120010</v>
      </c>
      <c r="G2246" t="s">
        <v>653</v>
      </c>
      <c r="H2246">
        <v>583611</v>
      </c>
      <c r="I2246" t="s">
        <v>208</v>
      </c>
      <c r="J2246">
        <v>202205</v>
      </c>
      <c r="K2246">
        <v>44692</v>
      </c>
      <c r="L2246" t="s">
        <v>644</v>
      </c>
      <c r="M2246">
        <v>625</v>
      </c>
      <c r="N2246">
        <v>1</v>
      </c>
      <c r="O2246" t="s">
        <v>645</v>
      </c>
      <c r="P2246" s="428">
        <v>0.95199999999999996</v>
      </c>
      <c r="Q2246">
        <v>30496926</v>
      </c>
      <c r="R2246" t="s">
        <v>675</v>
      </c>
      <c r="S2246">
        <v>85410</v>
      </c>
      <c r="T2246" t="s">
        <v>2167</v>
      </c>
    </row>
    <row r="2247" spans="1:20" x14ac:dyDescent="0.25">
      <c r="A2247" t="s">
        <v>637</v>
      </c>
      <c r="B2247" t="s">
        <v>638</v>
      </c>
      <c r="C2247" t="s">
        <v>639</v>
      </c>
      <c r="D2247" t="s">
        <v>640</v>
      </c>
      <c r="E2247" t="s">
        <v>686</v>
      </c>
      <c r="F2247">
        <v>528004120002</v>
      </c>
      <c r="G2247" t="s">
        <v>642</v>
      </c>
      <c r="H2247">
        <v>583150</v>
      </c>
      <c r="I2247" t="s">
        <v>687</v>
      </c>
      <c r="J2247">
        <v>202205</v>
      </c>
      <c r="K2247">
        <v>44693</v>
      </c>
      <c r="L2247" t="s">
        <v>644</v>
      </c>
      <c r="M2247">
        <v>1642.05</v>
      </c>
      <c r="N2247">
        <v>2.63</v>
      </c>
      <c r="O2247" t="s">
        <v>645</v>
      </c>
      <c r="P2247" s="428">
        <v>2.504</v>
      </c>
      <c r="Q2247">
        <v>12740302</v>
      </c>
      <c r="R2247" t="s">
        <v>646</v>
      </c>
      <c r="S2247">
        <v>2011105</v>
      </c>
      <c r="T2247" t="s">
        <v>2168</v>
      </c>
    </row>
    <row r="2248" spans="1:20" x14ac:dyDescent="0.25">
      <c r="A2248" t="s">
        <v>637</v>
      </c>
      <c r="B2248" t="s">
        <v>638</v>
      </c>
      <c r="C2248" t="s">
        <v>639</v>
      </c>
      <c r="D2248" t="s">
        <v>640</v>
      </c>
      <c r="E2248" t="s">
        <v>641</v>
      </c>
      <c r="F2248">
        <v>528004120002</v>
      </c>
      <c r="G2248" t="s">
        <v>642</v>
      </c>
      <c r="H2248">
        <v>583145</v>
      </c>
      <c r="I2248" t="s">
        <v>643</v>
      </c>
      <c r="J2248">
        <v>202205</v>
      </c>
      <c r="K2248">
        <v>44694</v>
      </c>
      <c r="L2248" t="s">
        <v>644</v>
      </c>
      <c r="M2248">
        <v>5625</v>
      </c>
      <c r="N2248">
        <v>9.01</v>
      </c>
      <c r="O2248" t="s">
        <v>645</v>
      </c>
      <c r="P2248" s="428">
        <v>8.5779999999999994</v>
      </c>
      <c r="Q2248">
        <v>12740302</v>
      </c>
      <c r="R2248" t="s">
        <v>646</v>
      </c>
      <c r="S2248">
        <v>9982557</v>
      </c>
      <c r="T2248" t="s">
        <v>2169</v>
      </c>
    </row>
    <row r="2249" spans="1:20" x14ac:dyDescent="0.25">
      <c r="A2249" t="s">
        <v>637</v>
      </c>
      <c r="B2249" t="s">
        <v>666</v>
      </c>
      <c r="C2249" t="s">
        <v>639</v>
      </c>
      <c r="D2249" t="s">
        <v>695</v>
      </c>
      <c r="E2249" t="s">
        <v>704</v>
      </c>
      <c r="F2249">
        <v>528004120010</v>
      </c>
      <c r="G2249" t="s">
        <v>653</v>
      </c>
      <c r="H2249">
        <v>583604</v>
      </c>
      <c r="I2249" t="s">
        <v>195</v>
      </c>
      <c r="J2249">
        <v>202205</v>
      </c>
      <c r="K2249">
        <v>44694</v>
      </c>
      <c r="L2249" t="s">
        <v>644</v>
      </c>
      <c r="M2249">
        <v>8800</v>
      </c>
      <c r="N2249">
        <v>14.09</v>
      </c>
      <c r="O2249" t="s">
        <v>645</v>
      </c>
      <c r="P2249" s="428">
        <v>13.414</v>
      </c>
      <c r="Q2249">
        <v>30495692</v>
      </c>
      <c r="R2249" t="s">
        <v>668</v>
      </c>
      <c r="S2249" t="s">
        <v>1540</v>
      </c>
      <c r="T2249" t="s">
        <v>2170</v>
      </c>
    </row>
    <row r="2250" spans="1:20" x14ac:dyDescent="0.25">
      <c r="A2250" t="s">
        <v>637</v>
      </c>
      <c r="B2250" t="s">
        <v>666</v>
      </c>
      <c r="C2250" t="s">
        <v>639</v>
      </c>
      <c r="D2250" t="s">
        <v>695</v>
      </c>
      <c r="E2250" t="s">
        <v>704</v>
      </c>
      <c r="F2250">
        <v>528004120010</v>
      </c>
      <c r="G2250" t="s">
        <v>653</v>
      </c>
      <c r="H2250">
        <v>583604</v>
      </c>
      <c r="I2250" t="s">
        <v>195</v>
      </c>
      <c r="J2250">
        <v>202205</v>
      </c>
      <c r="K2250">
        <v>44694</v>
      </c>
      <c r="L2250" t="s">
        <v>644</v>
      </c>
      <c r="M2250">
        <v>9300</v>
      </c>
      <c r="N2250">
        <v>14.89</v>
      </c>
      <c r="O2250" t="s">
        <v>645</v>
      </c>
      <c r="P2250" s="428">
        <v>14.175000000000001</v>
      </c>
      <c r="Q2250">
        <v>30495692</v>
      </c>
      <c r="R2250" t="s">
        <v>668</v>
      </c>
      <c r="S2250" t="s">
        <v>1537</v>
      </c>
      <c r="T2250" t="s">
        <v>2171</v>
      </c>
    </row>
    <row r="2251" spans="1:20" x14ac:dyDescent="0.25">
      <c r="A2251" t="s">
        <v>637</v>
      </c>
      <c r="B2251" t="s">
        <v>814</v>
      </c>
      <c r="C2251" t="s">
        <v>639</v>
      </c>
      <c r="D2251" t="s">
        <v>663</v>
      </c>
      <c r="E2251" t="s">
        <v>704</v>
      </c>
      <c r="F2251">
        <v>528004120003</v>
      </c>
      <c r="G2251" t="s">
        <v>816</v>
      </c>
      <c r="H2251">
        <v>583556</v>
      </c>
      <c r="I2251" t="s">
        <v>73</v>
      </c>
      <c r="J2251">
        <v>202205</v>
      </c>
      <c r="K2251">
        <v>44694</v>
      </c>
      <c r="L2251" t="s">
        <v>644</v>
      </c>
      <c r="M2251">
        <v>27500</v>
      </c>
      <c r="N2251">
        <v>44.04</v>
      </c>
      <c r="O2251" t="s">
        <v>645</v>
      </c>
      <c r="P2251" s="428">
        <v>41.926000000000002</v>
      </c>
      <c r="Q2251">
        <v>30496544</v>
      </c>
      <c r="T2251" t="s">
        <v>2172</v>
      </c>
    </row>
    <row r="2252" spans="1:20" x14ac:dyDescent="0.25">
      <c r="A2252" t="s">
        <v>637</v>
      </c>
      <c r="B2252" t="s">
        <v>823</v>
      </c>
      <c r="C2252" t="s">
        <v>639</v>
      </c>
      <c r="D2252" t="s">
        <v>663</v>
      </c>
      <c r="E2252" t="s">
        <v>704</v>
      </c>
      <c r="F2252">
        <v>528004120003</v>
      </c>
      <c r="G2252" t="s">
        <v>816</v>
      </c>
      <c r="H2252">
        <v>583556</v>
      </c>
      <c r="I2252" t="s">
        <v>73</v>
      </c>
      <c r="J2252">
        <v>202205</v>
      </c>
      <c r="K2252">
        <v>44694</v>
      </c>
      <c r="L2252" t="s">
        <v>644</v>
      </c>
      <c r="M2252">
        <v>8000</v>
      </c>
      <c r="N2252">
        <v>12.81</v>
      </c>
      <c r="O2252" t="s">
        <v>645</v>
      </c>
      <c r="P2252" s="428">
        <v>12.195</v>
      </c>
      <c r="Q2252">
        <v>30496544</v>
      </c>
      <c r="T2252" t="s">
        <v>2176</v>
      </c>
    </row>
    <row r="2253" spans="1:20" x14ac:dyDescent="0.25">
      <c r="A2253" t="s">
        <v>637</v>
      </c>
      <c r="B2253" t="s">
        <v>821</v>
      </c>
      <c r="C2253" t="s">
        <v>639</v>
      </c>
      <c r="D2253" t="s">
        <v>663</v>
      </c>
      <c r="E2253" t="s">
        <v>704</v>
      </c>
      <c r="F2253">
        <v>528004120003</v>
      </c>
      <c r="G2253" t="s">
        <v>816</v>
      </c>
      <c r="H2253">
        <v>583556</v>
      </c>
      <c r="I2253" t="s">
        <v>73</v>
      </c>
      <c r="J2253">
        <v>202205</v>
      </c>
      <c r="K2253">
        <v>44694</v>
      </c>
      <c r="L2253" t="s">
        <v>644</v>
      </c>
      <c r="M2253">
        <v>15000</v>
      </c>
      <c r="N2253">
        <v>24.02</v>
      </c>
      <c r="O2253" t="s">
        <v>645</v>
      </c>
      <c r="P2253" s="428">
        <v>22.867000000000001</v>
      </c>
      <c r="Q2253">
        <v>30496544</v>
      </c>
      <c r="T2253" t="s">
        <v>2173</v>
      </c>
    </row>
    <row r="2254" spans="1:20" x14ac:dyDescent="0.25">
      <c r="A2254" t="s">
        <v>637</v>
      </c>
      <c r="B2254" t="s">
        <v>821</v>
      </c>
      <c r="C2254" t="s">
        <v>639</v>
      </c>
      <c r="D2254" t="s">
        <v>695</v>
      </c>
      <c r="E2254" t="s">
        <v>704</v>
      </c>
      <c r="F2254">
        <v>528004120003</v>
      </c>
      <c r="G2254" t="s">
        <v>816</v>
      </c>
      <c r="H2254">
        <v>583558</v>
      </c>
      <c r="I2254" t="s">
        <v>79</v>
      </c>
      <c r="J2254">
        <v>202205</v>
      </c>
      <c r="K2254">
        <v>44694</v>
      </c>
      <c r="L2254" t="s">
        <v>644</v>
      </c>
      <c r="M2254">
        <v>131500</v>
      </c>
      <c r="N2254">
        <v>210.58</v>
      </c>
      <c r="O2254" t="s">
        <v>645</v>
      </c>
      <c r="P2254" s="428">
        <v>200.47399999999999</v>
      </c>
      <c r="Q2254">
        <v>30496777</v>
      </c>
      <c r="T2254" t="s">
        <v>2174</v>
      </c>
    </row>
    <row r="2255" spans="1:20" x14ac:dyDescent="0.25">
      <c r="A2255" t="s">
        <v>637</v>
      </c>
      <c r="B2255" t="s">
        <v>821</v>
      </c>
      <c r="C2255" t="s">
        <v>639</v>
      </c>
      <c r="D2255" t="s">
        <v>695</v>
      </c>
      <c r="E2255" t="s">
        <v>704</v>
      </c>
      <c r="F2255">
        <v>528004120003</v>
      </c>
      <c r="G2255" t="s">
        <v>816</v>
      </c>
      <c r="H2255">
        <v>583558</v>
      </c>
      <c r="I2255" t="s">
        <v>79</v>
      </c>
      <c r="J2255">
        <v>202205</v>
      </c>
      <c r="K2255">
        <v>44694</v>
      </c>
      <c r="L2255" t="s">
        <v>644</v>
      </c>
      <c r="M2255">
        <v>6500</v>
      </c>
      <c r="N2255">
        <v>10.41</v>
      </c>
      <c r="O2255" t="s">
        <v>645</v>
      </c>
      <c r="P2255" s="428">
        <v>9.91</v>
      </c>
      <c r="Q2255">
        <v>30496777</v>
      </c>
      <c r="T2255" t="s">
        <v>2175</v>
      </c>
    </row>
    <row r="2256" spans="1:20" x14ac:dyDescent="0.25">
      <c r="A2256" t="s">
        <v>637</v>
      </c>
      <c r="B2256" t="s">
        <v>672</v>
      </c>
      <c r="C2256" t="s">
        <v>639</v>
      </c>
      <c r="D2256" t="s">
        <v>663</v>
      </c>
      <c r="E2256" t="s">
        <v>704</v>
      </c>
      <c r="F2256">
        <v>528004120010</v>
      </c>
      <c r="G2256" t="s">
        <v>653</v>
      </c>
      <c r="H2256">
        <v>583611</v>
      </c>
      <c r="I2256" t="s">
        <v>208</v>
      </c>
      <c r="J2256">
        <v>202205</v>
      </c>
      <c r="K2256">
        <v>44697</v>
      </c>
      <c r="L2256" t="s">
        <v>644</v>
      </c>
      <c r="M2256">
        <v>625</v>
      </c>
      <c r="N2256">
        <v>1</v>
      </c>
      <c r="O2256" t="s">
        <v>645</v>
      </c>
      <c r="P2256" s="428">
        <v>0.95199999999999996</v>
      </c>
      <c r="Q2256">
        <v>30496926</v>
      </c>
      <c r="R2256" t="s">
        <v>675</v>
      </c>
      <c r="S2256">
        <v>85410</v>
      </c>
      <c r="T2256" t="s">
        <v>2177</v>
      </c>
    </row>
    <row r="2257" spans="1:20" x14ac:dyDescent="0.25">
      <c r="A2257" t="s">
        <v>637</v>
      </c>
      <c r="B2257" t="s">
        <v>638</v>
      </c>
      <c r="C2257" t="s">
        <v>639</v>
      </c>
      <c r="D2257" t="s">
        <v>640</v>
      </c>
      <c r="E2257" t="s">
        <v>641</v>
      </c>
      <c r="F2257">
        <v>528004120002</v>
      </c>
      <c r="G2257" t="s">
        <v>642</v>
      </c>
      <c r="H2257">
        <v>856780</v>
      </c>
      <c r="I2257" t="s">
        <v>475</v>
      </c>
      <c r="J2257">
        <v>202205</v>
      </c>
      <c r="K2257">
        <v>44699</v>
      </c>
      <c r="L2257" t="s">
        <v>644</v>
      </c>
      <c r="M2257">
        <v>3281.25</v>
      </c>
      <c r="N2257">
        <v>5.25</v>
      </c>
      <c r="O2257" t="s">
        <v>645</v>
      </c>
      <c r="P2257" s="428">
        <v>4.9980000000000002</v>
      </c>
      <c r="Q2257">
        <v>12740302</v>
      </c>
      <c r="R2257" t="s">
        <v>646</v>
      </c>
      <c r="S2257">
        <v>9980783</v>
      </c>
      <c r="T2257" t="s">
        <v>2178</v>
      </c>
    </row>
    <row r="2258" spans="1:20" x14ac:dyDescent="0.25">
      <c r="A2258" t="s">
        <v>637</v>
      </c>
      <c r="B2258" t="s">
        <v>638</v>
      </c>
      <c r="C2258" t="s">
        <v>639</v>
      </c>
      <c r="D2258" t="s">
        <v>640</v>
      </c>
      <c r="E2258" t="s">
        <v>648</v>
      </c>
      <c r="F2258">
        <v>528004120002</v>
      </c>
      <c r="G2258" t="s">
        <v>642</v>
      </c>
      <c r="H2258">
        <v>583144</v>
      </c>
      <c r="I2258" t="s">
        <v>40</v>
      </c>
      <c r="J2258">
        <v>202205</v>
      </c>
      <c r="K2258">
        <v>44699</v>
      </c>
      <c r="L2258" t="s">
        <v>644</v>
      </c>
      <c r="M2258">
        <v>12267.33</v>
      </c>
      <c r="N2258">
        <v>19.64</v>
      </c>
      <c r="O2258" t="s">
        <v>645</v>
      </c>
      <c r="P2258" s="428">
        <v>18.696999999999999</v>
      </c>
      <c r="Q2258">
        <v>12740302</v>
      </c>
      <c r="R2258" t="s">
        <v>646</v>
      </c>
      <c r="S2258">
        <v>9985201</v>
      </c>
      <c r="T2258" t="s">
        <v>2179</v>
      </c>
    </row>
    <row r="2259" spans="1:20" x14ac:dyDescent="0.25">
      <c r="A2259" t="s">
        <v>637</v>
      </c>
      <c r="B2259" t="s">
        <v>821</v>
      </c>
      <c r="C2259" t="s">
        <v>639</v>
      </c>
      <c r="D2259" t="s">
        <v>651</v>
      </c>
      <c r="E2259" t="s">
        <v>704</v>
      </c>
      <c r="F2259">
        <v>528004120019</v>
      </c>
      <c r="G2259" t="s">
        <v>2180</v>
      </c>
      <c r="H2259">
        <v>583618</v>
      </c>
      <c r="I2259" t="s">
        <v>2181</v>
      </c>
      <c r="J2259">
        <v>202205</v>
      </c>
      <c r="K2259">
        <v>44699</v>
      </c>
      <c r="L2259" t="s">
        <v>644</v>
      </c>
      <c r="M2259">
        <v>360000</v>
      </c>
      <c r="N2259">
        <v>576.48</v>
      </c>
      <c r="O2259" t="s">
        <v>645</v>
      </c>
      <c r="P2259" s="428">
        <v>548.81399999999996</v>
      </c>
      <c r="Q2259">
        <v>30495835</v>
      </c>
      <c r="T2259" t="s">
        <v>2182</v>
      </c>
    </row>
    <row r="2260" spans="1:20" x14ac:dyDescent="0.25">
      <c r="A2260" t="s">
        <v>637</v>
      </c>
      <c r="B2260" t="s">
        <v>821</v>
      </c>
      <c r="C2260" t="s">
        <v>639</v>
      </c>
      <c r="D2260" t="s">
        <v>651</v>
      </c>
      <c r="E2260" t="s">
        <v>704</v>
      </c>
      <c r="F2260">
        <v>528004120019</v>
      </c>
      <c r="G2260" t="s">
        <v>2180</v>
      </c>
      <c r="H2260">
        <v>583618</v>
      </c>
      <c r="I2260" t="s">
        <v>2181</v>
      </c>
      <c r="J2260">
        <v>202205</v>
      </c>
      <c r="K2260">
        <v>44699</v>
      </c>
      <c r="L2260" t="s">
        <v>644</v>
      </c>
      <c r="M2260">
        <v>450000</v>
      </c>
      <c r="N2260">
        <v>720.6</v>
      </c>
      <c r="O2260" t="s">
        <v>645</v>
      </c>
      <c r="P2260" s="428">
        <v>686.01800000000003</v>
      </c>
      <c r="Q2260">
        <v>30495835</v>
      </c>
      <c r="T2260" t="s">
        <v>2183</v>
      </c>
    </row>
    <row r="2261" spans="1:20" x14ac:dyDescent="0.25">
      <c r="A2261" t="s">
        <v>637</v>
      </c>
      <c r="B2261" t="s">
        <v>821</v>
      </c>
      <c r="C2261" t="s">
        <v>639</v>
      </c>
      <c r="D2261" t="s">
        <v>651</v>
      </c>
      <c r="E2261" t="s">
        <v>704</v>
      </c>
      <c r="F2261">
        <v>528004120019</v>
      </c>
      <c r="G2261" t="s">
        <v>2180</v>
      </c>
      <c r="H2261">
        <v>583618</v>
      </c>
      <c r="I2261" t="s">
        <v>2181</v>
      </c>
      <c r="J2261">
        <v>202205</v>
      </c>
      <c r="K2261">
        <v>44699</v>
      </c>
      <c r="L2261" t="s">
        <v>644</v>
      </c>
      <c r="M2261">
        <v>270000</v>
      </c>
      <c r="N2261">
        <v>432.36</v>
      </c>
      <c r="O2261" t="s">
        <v>645</v>
      </c>
      <c r="P2261" s="428">
        <v>411.61099999999999</v>
      </c>
      <c r="Q2261">
        <v>30495835</v>
      </c>
      <c r="T2261" t="s">
        <v>2183</v>
      </c>
    </row>
    <row r="2262" spans="1:20" x14ac:dyDescent="0.25">
      <c r="A2262" t="s">
        <v>637</v>
      </c>
      <c r="B2262" t="s">
        <v>821</v>
      </c>
      <c r="C2262" t="s">
        <v>639</v>
      </c>
      <c r="D2262" t="s">
        <v>651</v>
      </c>
      <c r="E2262" t="s">
        <v>704</v>
      </c>
      <c r="F2262">
        <v>528004120019</v>
      </c>
      <c r="G2262" t="s">
        <v>2180</v>
      </c>
      <c r="H2262">
        <v>583618</v>
      </c>
      <c r="I2262" t="s">
        <v>2181</v>
      </c>
      <c r="J2262">
        <v>202205</v>
      </c>
      <c r="K2262">
        <v>44699</v>
      </c>
      <c r="L2262" t="s">
        <v>644</v>
      </c>
      <c r="M2262">
        <v>180000</v>
      </c>
      <c r="N2262">
        <v>288.24</v>
      </c>
      <c r="O2262" t="s">
        <v>645</v>
      </c>
      <c r="P2262" s="428">
        <v>274.40699999999998</v>
      </c>
      <c r="Q2262">
        <v>30495835</v>
      </c>
      <c r="T2262" t="s">
        <v>2184</v>
      </c>
    </row>
    <row r="2263" spans="1:20" x14ac:dyDescent="0.25">
      <c r="A2263" t="s">
        <v>637</v>
      </c>
      <c r="B2263" t="s">
        <v>821</v>
      </c>
      <c r="C2263" t="s">
        <v>639</v>
      </c>
      <c r="D2263" t="s">
        <v>651</v>
      </c>
      <c r="E2263" t="s">
        <v>704</v>
      </c>
      <c r="F2263">
        <v>528004120019</v>
      </c>
      <c r="G2263" t="s">
        <v>2180</v>
      </c>
      <c r="H2263">
        <v>583618</v>
      </c>
      <c r="I2263" t="s">
        <v>2181</v>
      </c>
      <c r="J2263">
        <v>202205</v>
      </c>
      <c r="K2263">
        <v>44699</v>
      </c>
      <c r="L2263" t="s">
        <v>644</v>
      </c>
      <c r="M2263">
        <v>450000</v>
      </c>
      <c r="N2263">
        <v>720.6</v>
      </c>
      <c r="O2263" t="s">
        <v>645</v>
      </c>
      <c r="P2263" s="428">
        <v>686.01800000000003</v>
      </c>
      <c r="Q2263">
        <v>30495835</v>
      </c>
      <c r="T2263" t="s">
        <v>2185</v>
      </c>
    </row>
    <row r="2264" spans="1:20" x14ac:dyDescent="0.25">
      <c r="A2264" t="s">
        <v>637</v>
      </c>
      <c r="B2264" t="s">
        <v>821</v>
      </c>
      <c r="C2264" t="s">
        <v>639</v>
      </c>
      <c r="D2264" t="s">
        <v>651</v>
      </c>
      <c r="E2264" t="s">
        <v>704</v>
      </c>
      <c r="F2264">
        <v>528004120019</v>
      </c>
      <c r="G2264" t="s">
        <v>2180</v>
      </c>
      <c r="H2264">
        <v>583618</v>
      </c>
      <c r="I2264" t="s">
        <v>2181</v>
      </c>
      <c r="J2264">
        <v>202205</v>
      </c>
      <c r="K2264">
        <v>44699</v>
      </c>
      <c r="L2264" t="s">
        <v>644</v>
      </c>
      <c r="M2264">
        <v>360000</v>
      </c>
      <c r="N2264">
        <v>576.48</v>
      </c>
      <c r="O2264" t="s">
        <v>645</v>
      </c>
      <c r="P2264" s="428">
        <v>548.81399999999996</v>
      </c>
      <c r="Q2264">
        <v>30495835</v>
      </c>
      <c r="T2264" t="s">
        <v>2186</v>
      </c>
    </row>
    <row r="2265" spans="1:20" x14ac:dyDescent="0.25">
      <c r="A2265" t="s">
        <v>637</v>
      </c>
      <c r="B2265" t="s">
        <v>821</v>
      </c>
      <c r="C2265" t="s">
        <v>639</v>
      </c>
      <c r="D2265" t="s">
        <v>651</v>
      </c>
      <c r="E2265" t="s">
        <v>704</v>
      </c>
      <c r="F2265">
        <v>528004120019</v>
      </c>
      <c r="G2265" t="s">
        <v>2180</v>
      </c>
      <c r="H2265">
        <v>583618</v>
      </c>
      <c r="I2265" t="s">
        <v>2181</v>
      </c>
      <c r="J2265">
        <v>202205</v>
      </c>
      <c r="K2265">
        <v>44699</v>
      </c>
      <c r="L2265" t="s">
        <v>644</v>
      </c>
      <c r="M2265">
        <v>100000</v>
      </c>
      <c r="N2265">
        <v>160.13</v>
      </c>
      <c r="O2265" t="s">
        <v>645</v>
      </c>
      <c r="P2265" s="428">
        <v>152.44499999999999</v>
      </c>
      <c r="Q2265">
        <v>30495835</v>
      </c>
      <c r="T2265" t="s">
        <v>2186</v>
      </c>
    </row>
    <row r="2266" spans="1:20" x14ac:dyDescent="0.25">
      <c r="A2266" t="s">
        <v>637</v>
      </c>
      <c r="B2266" t="s">
        <v>821</v>
      </c>
      <c r="C2266" t="s">
        <v>639</v>
      </c>
      <c r="D2266" t="s">
        <v>651</v>
      </c>
      <c r="E2266" t="s">
        <v>704</v>
      </c>
      <c r="F2266">
        <v>528004120019</v>
      </c>
      <c r="G2266" t="s">
        <v>2180</v>
      </c>
      <c r="H2266">
        <v>583618</v>
      </c>
      <c r="I2266" t="s">
        <v>2181</v>
      </c>
      <c r="J2266">
        <v>202205</v>
      </c>
      <c r="K2266">
        <v>44699</v>
      </c>
      <c r="L2266" t="s">
        <v>644</v>
      </c>
      <c r="M2266">
        <v>270000</v>
      </c>
      <c r="N2266">
        <v>432.36</v>
      </c>
      <c r="O2266" t="s">
        <v>645</v>
      </c>
      <c r="P2266" s="428">
        <v>411.61099999999999</v>
      </c>
      <c r="Q2266">
        <v>30495835</v>
      </c>
      <c r="T2266" t="s">
        <v>2186</v>
      </c>
    </row>
    <row r="2267" spans="1:20" x14ac:dyDescent="0.25">
      <c r="A2267" t="s">
        <v>637</v>
      </c>
      <c r="B2267" t="s">
        <v>821</v>
      </c>
      <c r="C2267" t="s">
        <v>639</v>
      </c>
      <c r="D2267" t="s">
        <v>651</v>
      </c>
      <c r="E2267" t="s">
        <v>704</v>
      </c>
      <c r="F2267">
        <v>528004120019</v>
      </c>
      <c r="G2267" t="s">
        <v>2180</v>
      </c>
      <c r="H2267">
        <v>583618</v>
      </c>
      <c r="I2267" t="s">
        <v>2181</v>
      </c>
      <c r="J2267">
        <v>202205</v>
      </c>
      <c r="K2267">
        <v>44699</v>
      </c>
      <c r="L2267" t="s">
        <v>644</v>
      </c>
      <c r="M2267">
        <v>360000</v>
      </c>
      <c r="N2267">
        <v>576.48</v>
      </c>
      <c r="O2267" t="s">
        <v>645</v>
      </c>
      <c r="P2267" s="428">
        <v>548.81399999999996</v>
      </c>
      <c r="Q2267">
        <v>30495835</v>
      </c>
      <c r="T2267" t="s">
        <v>2186</v>
      </c>
    </row>
    <row r="2268" spans="1:20" x14ac:dyDescent="0.25">
      <c r="A2268" t="s">
        <v>637</v>
      </c>
      <c r="B2268" t="s">
        <v>821</v>
      </c>
      <c r="C2268" t="s">
        <v>639</v>
      </c>
      <c r="D2268" t="s">
        <v>651</v>
      </c>
      <c r="E2268" t="s">
        <v>704</v>
      </c>
      <c r="F2268">
        <v>528004120019</v>
      </c>
      <c r="G2268" t="s">
        <v>2180</v>
      </c>
      <c r="H2268">
        <v>583618</v>
      </c>
      <c r="I2268" t="s">
        <v>2181</v>
      </c>
      <c r="J2268">
        <v>202205</v>
      </c>
      <c r="K2268">
        <v>44699</v>
      </c>
      <c r="L2268" t="s">
        <v>644</v>
      </c>
      <c r="M2268">
        <v>132000</v>
      </c>
      <c r="N2268">
        <v>211.38</v>
      </c>
      <c r="O2268" t="s">
        <v>645</v>
      </c>
      <c r="P2268" s="428">
        <v>201.23599999999999</v>
      </c>
      <c r="Q2268">
        <v>30495835</v>
      </c>
      <c r="T2268" t="s">
        <v>2187</v>
      </c>
    </row>
    <row r="2269" spans="1:20" x14ac:dyDescent="0.25">
      <c r="A2269" t="s">
        <v>637</v>
      </c>
      <c r="B2269" t="s">
        <v>821</v>
      </c>
      <c r="C2269" t="s">
        <v>639</v>
      </c>
      <c r="D2269" t="s">
        <v>651</v>
      </c>
      <c r="E2269" t="s">
        <v>704</v>
      </c>
      <c r="F2269">
        <v>528004120019</v>
      </c>
      <c r="G2269" t="s">
        <v>2180</v>
      </c>
      <c r="H2269">
        <v>583618</v>
      </c>
      <c r="I2269" t="s">
        <v>2181</v>
      </c>
      <c r="J2269">
        <v>202205</v>
      </c>
      <c r="K2269">
        <v>44699</v>
      </c>
      <c r="L2269" t="s">
        <v>644</v>
      </c>
      <c r="M2269">
        <v>450000</v>
      </c>
      <c r="N2269">
        <v>720.6</v>
      </c>
      <c r="O2269" t="s">
        <v>645</v>
      </c>
      <c r="P2269" s="428">
        <v>686.01800000000003</v>
      </c>
      <c r="Q2269">
        <v>30495835</v>
      </c>
      <c r="T2269" t="s">
        <v>2186</v>
      </c>
    </row>
    <row r="2270" spans="1:20" x14ac:dyDescent="0.25">
      <c r="A2270" t="s">
        <v>637</v>
      </c>
      <c r="B2270" t="s">
        <v>821</v>
      </c>
      <c r="C2270" t="s">
        <v>639</v>
      </c>
      <c r="D2270" t="s">
        <v>651</v>
      </c>
      <c r="E2270" t="s">
        <v>704</v>
      </c>
      <c r="F2270">
        <v>528004120019</v>
      </c>
      <c r="G2270" t="s">
        <v>2180</v>
      </c>
      <c r="H2270">
        <v>583618</v>
      </c>
      <c r="I2270" t="s">
        <v>2181</v>
      </c>
      <c r="J2270">
        <v>202205</v>
      </c>
      <c r="K2270">
        <v>44699</v>
      </c>
      <c r="L2270" t="s">
        <v>644</v>
      </c>
      <c r="M2270">
        <v>450000</v>
      </c>
      <c r="N2270">
        <v>720.6</v>
      </c>
      <c r="O2270" t="s">
        <v>645</v>
      </c>
      <c r="P2270" s="428">
        <v>686.01800000000003</v>
      </c>
      <c r="Q2270">
        <v>30495835</v>
      </c>
      <c r="T2270" t="s">
        <v>2186</v>
      </c>
    </row>
    <row r="2271" spans="1:20" x14ac:dyDescent="0.25">
      <c r="A2271" t="s">
        <v>637</v>
      </c>
      <c r="B2271" t="s">
        <v>998</v>
      </c>
      <c r="C2271" t="s">
        <v>639</v>
      </c>
      <c r="D2271" t="s">
        <v>651</v>
      </c>
      <c r="E2271" t="s">
        <v>641</v>
      </c>
      <c r="F2271">
        <v>528004120035</v>
      </c>
      <c r="G2271" t="s">
        <v>2188</v>
      </c>
      <c r="H2271">
        <v>583634</v>
      </c>
      <c r="I2271" t="s">
        <v>2189</v>
      </c>
      <c r="J2271">
        <v>202205</v>
      </c>
      <c r="K2271">
        <v>44700</v>
      </c>
      <c r="L2271" t="s">
        <v>644</v>
      </c>
      <c r="M2271">
        <v>797500</v>
      </c>
      <c r="N2271">
        <v>1277.07</v>
      </c>
      <c r="O2271" t="s">
        <v>645</v>
      </c>
      <c r="P2271" s="428">
        <v>1215.7819999999999</v>
      </c>
      <c r="Q2271">
        <v>30496783</v>
      </c>
      <c r="T2271" t="s">
        <v>2190</v>
      </c>
    </row>
    <row r="2272" spans="1:20" x14ac:dyDescent="0.25">
      <c r="A2272" t="s">
        <v>637</v>
      </c>
      <c r="B2272" t="s">
        <v>657</v>
      </c>
      <c r="C2272" t="s">
        <v>639</v>
      </c>
      <c r="D2272" t="s">
        <v>651</v>
      </c>
      <c r="E2272" t="s">
        <v>652</v>
      </c>
      <c r="F2272">
        <v>528004120010</v>
      </c>
      <c r="G2272" t="s">
        <v>653</v>
      </c>
      <c r="H2272">
        <v>583590</v>
      </c>
      <c r="I2272" t="s">
        <v>170</v>
      </c>
      <c r="J2272">
        <v>202205</v>
      </c>
      <c r="K2272">
        <v>44700</v>
      </c>
      <c r="L2272" t="s">
        <v>644</v>
      </c>
      <c r="M2272">
        <v>82.14</v>
      </c>
      <c r="N2272">
        <v>0.13</v>
      </c>
      <c r="O2272" t="s">
        <v>645</v>
      </c>
      <c r="P2272" s="428">
        <v>0.124</v>
      </c>
      <c r="Q2272">
        <v>12740497</v>
      </c>
      <c r="R2272" t="s">
        <v>654</v>
      </c>
      <c r="S2272" t="s">
        <v>655</v>
      </c>
      <c r="T2272" t="s">
        <v>2191</v>
      </c>
    </row>
    <row r="2273" spans="1:20" x14ac:dyDescent="0.25">
      <c r="A2273" t="s">
        <v>637</v>
      </c>
      <c r="B2273" t="s">
        <v>662</v>
      </c>
      <c r="C2273" t="s">
        <v>639</v>
      </c>
      <c r="D2273" t="s">
        <v>663</v>
      </c>
      <c r="E2273" t="s">
        <v>652</v>
      </c>
      <c r="F2273">
        <v>528004120010</v>
      </c>
      <c r="G2273" t="s">
        <v>653</v>
      </c>
      <c r="H2273">
        <v>583591</v>
      </c>
      <c r="I2273" t="s">
        <v>172</v>
      </c>
      <c r="J2273">
        <v>202205</v>
      </c>
      <c r="K2273">
        <v>44700</v>
      </c>
      <c r="L2273" t="s">
        <v>644</v>
      </c>
      <c r="M2273">
        <v>25042.49</v>
      </c>
      <c r="N2273">
        <v>40.1</v>
      </c>
      <c r="O2273" t="s">
        <v>645</v>
      </c>
      <c r="P2273" s="428">
        <v>38.176000000000002</v>
      </c>
      <c r="Q2273">
        <v>12740497</v>
      </c>
      <c r="R2273" t="s">
        <v>654</v>
      </c>
      <c r="S2273" t="s">
        <v>664</v>
      </c>
      <c r="T2273" t="s">
        <v>2192</v>
      </c>
    </row>
    <row r="2274" spans="1:20" x14ac:dyDescent="0.25">
      <c r="A2274" t="s">
        <v>637</v>
      </c>
      <c r="B2274" t="s">
        <v>657</v>
      </c>
      <c r="C2274" t="s">
        <v>639</v>
      </c>
      <c r="D2274" t="s">
        <v>651</v>
      </c>
      <c r="E2274" t="s">
        <v>652</v>
      </c>
      <c r="F2274">
        <v>528004120010</v>
      </c>
      <c r="G2274" t="s">
        <v>653</v>
      </c>
      <c r="H2274">
        <v>583590</v>
      </c>
      <c r="I2274" t="s">
        <v>170</v>
      </c>
      <c r="J2274">
        <v>202205</v>
      </c>
      <c r="K2274">
        <v>44701</v>
      </c>
      <c r="L2274" t="s">
        <v>644</v>
      </c>
      <c r="M2274">
        <v>3482</v>
      </c>
      <c r="N2274">
        <v>5.58</v>
      </c>
      <c r="O2274" t="s">
        <v>645</v>
      </c>
      <c r="P2274" s="428">
        <v>5.3120000000000003</v>
      </c>
      <c r="Q2274">
        <v>12740497</v>
      </c>
      <c r="R2274" t="s">
        <v>654</v>
      </c>
      <c r="S2274" t="s">
        <v>655</v>
      </c>
      <c r="T2274" t="s">
        <v>2193</v>
      </c>
    </row>
    <row r="2275" spans="1:20" x14ac:dyDescent="0.25">
      <c r="A2275" t="s">
        <v>637</v>
      </c>
      <c r="B2275" t="s">
        <v>1525</v>
      </c>
      <c r="C2275" t="s">
        <v>639</v>
      </c>
      <c r="D2275" t="s">
        <v>651</v>
      </c>
      <c r="E2275" t="s">
        <v>667</v>
      </c>
      <c r="F2275">
        <v>528004120010</v>
      </c>
      <c r="G2275" t="s">
        <v>653</v>
      </c>
      <c r="H2275">
        <v>583598</v>
      </c>
      <c r="I2275" t="s">
        <v>179</v>
      </c>
      <c r="J2275">
        <v>202205</v>
      </c>
      <c r="K2275">
        <v>44701</v>
      </c>
      <c r="L2275" t="s">
        <v>644</v>
      </c>
      <c r="M2275">
        <v>302319</v>
      </c>
      <c r="N2275">
        <v>484.12</v>
      </c>
      <c r="O2275" t="s">
        <v>645</v>
      </c>
      <c r="P2275" s="428">
        <v>460.887</v>
      </c>
      <c r="Q2275">
        <v>40265169</v>
      </c>
      <c r="R2275" t="s">
        <v>668</v>
      </c>
      <c r="S2275" t="s">
        <v>1549</v>
      </c>
      <c r="T2275" t="s">
        <v>2195</v>
      </c>
    </row>
    <row r="2276" spans="1:20" x14ac:dyDescent="0.25">
      <c r="A2276" t="s">
        <v>637</v>
      </c>
      <c r="B2276" t="s">
        <v>1525</v>
      </c>
      <c r="C2276" t="s">
        <v>639</v>
      </c>
      <c r="D2276" t="s">
        <v>651</v>
      </c>
      <c r="E2276" t="s">
        <v>667</v>
      </c>
      <c r="F2276">
        <v>528004120010</v>
      </c>
      <c r="G2276" t="s">
        <v>653</v>
      </c>
      <c r="H2276">
        <v>583598</v>
      </c>
      <c r="I2276" t="s">
        <v>179</v>
      </c>
      <c r="J2276">
        <v>202205</v>
      </c>
      <c r="K2276">
        <v>44701</v>
      </c>
      <c r="L2276" t="s">
        <v>644</v>
      </c>
      <c r="M2276">
        <v>302319</v>
      </c>
      <c r="N2276">
        <v>484.12</v>
      </c>
      <c r="O2276" t="s">
        <v>645</v>
      </c>
      <c r="P2276" s="428">
        <v>460.887</v>
      </c>
      <c r="Q2276">
        <v>40265169</v>
      </c>
      <c r="R2276" t="s">
        <v>668</v>
      </c>
      <c r="S2276" t="s">
        <v>1547</v>
      </c>
      <c r="T2276" t="s">
        <v>2196</v>
      </c>
    </row>
    <row r="2277" spans="1:20" x14ac:dyDescent="0.25">
      <c r="A2277" t="s">
        <v>637</v>
      </c>
      <c r="B2277" t="s">
        <v>1525</v>
      </c>
      <c r="C2277" t="s">
        <v>639</v>
      </c>
      <c r="D2277" t="s">
        <v>651</v>
      </c>
      <c r="E2277" t="s">
        <v>667</v>
      </c>
      <c r="F2277">
        <v>528004120010</v>
      </c>
      <c r="G2277" t="s">
        <v>653</v>
      </c>
      <c r="H2277">
        <v>583598</v>
      </c>
      <c r="I2277" t="s">
        <v>179</v>
      </c>
      <c r="J2277">
        <v>202205</v>
      </c>
      <c r="K2277">
        <v>44701</v>
      </c>
      <c r="L2277" t="s">
        <v>644</v>
      </c>
      <c r="M2277">
        <v>302319</v>
      </c>
      <c r="N2277">
        <v>484.12</v>
      </c>
      <c r="O2277" t="s">
        <v>645</v>
      </c>
      <c r="P2277" s="428">
        <v>460.887</v>
      </c>
      <c r="Q2277">
        <v>40265169</v>
      </c>
      <c r="R2277" t="s">
        <v>668</v>
      </c>
      <c r="S2277" t="s">
        <v>1545</v>
      </c>
      <c r="T2277" t="s">
        <v>2197</v>
      </c>
    </row>
    <row r="2278" spans="1:20" x14ac:dyDescent="0.25">
      <c r="A2278" t="s">
        <v>637</v>
      </c>
      <c r="B2278" t="s">
        <v>1525</v>
      </c>
      <c r="C2278" t="s">
        <v>639</v>
      </c>
      <c r="D2278" t="s">
        <v>651</v>
      </c>
      <c r="E2278" t="s">
        <v>667</v>
      </c>
      <c r="F2278">
        <v>528004120010</v>
      </c>
      <c r="G2278" t="s">
        <v>653</v>
      </c>
      <c r="H2278">
        <v>583595</v>
      </c>
      <c r="I2278" t="s">
        <v>179</v>
      </c>
      <c r="J2278">
        <v>202205</v>
      </c>
      <c r="K2278">
        <v>44701</v>
      </c>
      <c r="L2278" t="s">
        <v>644</v>
      </c>
      <c r="M2278">
        <v>302319</v>
      </c>
      <c r="N2278">
        <v>484.12</v>
      </c>
      <c r="O2278" t="s">
        <v>645</v>
      </c>
      <c r="P2278" s="428">
        <v>460.887</v>
      </c>
      <c r="Q2278">
        <v>40265169</v>
      </c>
      <c r="R2278" t="s">
        <v>668</v>
      </c>
      <c r="S2278" t="s">
        <v>669</v>
      </c>
      <c r="T2278" t="s">
        <v>2194</v>
      </c>
    </row>
    <row r="2279" spans="1:20" x14ac:dyDescent="0.25">
      <c r="A2279" t="s">
        <v>637</v>
      </c>
      <c r="B2279" t="s">
        <v>821</v>
      </c>
      <c r="C2279" t="s">
        <v>639</v>
      </c>
      <c r="D2279" t="s">
        <v>651</v>
      </c>
      <c r="E2279" t="s">
        <v>704</v>
      </c>
      <c r="F2279">
        <v>528004120019</v>
      </c>
      <c r="G2279" t="s">
        <v>2180</v>
      </c>
      <c r="H2279">
        <v>583618</v>
      </c>
      <c r="I2279" t="s">
        <v>2181</v>
      </c>
      <c r="J2279">
        <v>202205</v>
      </c>
      <c r="K2279">
        <v>44701</v>
      </c>
      <c r="L2279" t="s">
        <v>644</v>
      </c>
      <c r="M2279">
        <v>430000</v>
      </c>
      <c r="N2279">
        <v>688.58</v>
      </c>
      <c r="O2279" t="s">
        <v>645</v>
      </c>
      <c r="P2279" s="428">
        <v>655.53499999999997</v>
      </c>
      <c r="Q2279">
        <v>30496148</v>
      </c>
      <c r="T2279" t="s">
        <v>2198</v>
      </c>
    </row>
    <row r="2280" spans="1:20" x14ac:dyDescent="0.25">
      <c r="A2280" t="s">
        <v>637</v>
      </c>
      <c r="B2280" t="s">
        <v>821</v>
      </c>
      <c r="C2280" t="s">
        <v>639</v>
      </c>
      <c r="D2280" t="s">
        <v>651</v>
      </c>
      <c r="E2280" t="s">
        <v>704</v>
      </c>
      <c r="F2280">
        <v>528004120019</v>
      </c>
      <c r="G2280" t="s">
        <v>2180</v>
      </c>
      <c r="H2280">
        <v>583618</v>
      </c>
      <c r="I2280" t="s">
        <v>2181</v>
      </c>
      <c r="J2280">
        <v>202205</v>
      </c>
      <c r="K2280">
        <v>44701</v>
      </c>
      <c r="L2280" t="s">
        <v>644</v>
      </c>
      <c r="M2280">
        <v>120000</v>
      </c>
      <c r="N2280">
        <v>192.16</v>
      </c>
      <c r="O2280" t="s">
        <v>645</v>
      </c>
      <c r="P2280" s="428">
        <v>182.93799999999999</v>
      </c>
      <c r="Q2280">
        <v>30496148</v>
      </c>
      <c r="T2280" t="s">
        <v>2203</v>
      </c>
    </row>
    <row r="2281" spans="1:20" x14ac:dyDescent="0.25">
      <c r="A2281" t="s">
        <v>637</v>
      </c>
      <c r="B2281" t="s">
        <v>821</v>
      </c>
      <c r="C2281" t="s">
        <v>639</v>
      </c>
      <c r="D2281" t="s">
        <v>651</v>
      </c>
      <c r="E2281" t="s">
        <v>704</v>
      </c>
      <c r="F2281">
        <v>528004120019</v>
      </c>
      <c r="G2281" t="s">
        <v>2180</v>
      </c>
      <c r="H2281">
        <v>583618</v>
      </c>
      <c r="I2281" t="s">
        <v>2181</v>
      </c>
      <c r="J2281">
        <v>202205</v>
      </c>
      <c r="K2281">
        <v>44701</v>
      </c>
      <c r="L2281" t="s">
        <v>644</v>
      </c>
      <c r="M2281">
        <v>404000</v>
      </c>
      <c r="N2281">
        <v>646.94000000000005</v>
      </c>
      <c r="O2281" t="s">
        <v>645</v>
      </c>
      <c r="P2281" s="428">
        <v>615.89300000000003</v>
      </c>
      <c r="Q2281">
        <v>30496148</v>
      </c>
      <c r="T2281" t="s">
        <v>2200</v>
      </c>
    </row>
    <row r="2282" spans="1:20" x14ac:dyDescent="0.25">
      <c r="A2282" t="s">
        <v>637</v>
      </c>
      <c r="B2282" t="s">
        <v>821</v>
      </c>
      <c r="C2282" t="s">
        <v>639</v>
      </c>
      <c r="D2282" t="s">
        <v>651</v>
      </c>
      <c r="E2282" t="s">
        <v>704</v>
      </c>
      <c r="F2282">
        <v>528004120019</v>
      </c>
      <c r="G2282" t="s">
        <v>2180</v>
      </c>
      <c r="H2282">
        <v>583618</v>
      </c>
      <c r="I2282" t="s">
        <v>2181</v>
      </c>
      <c r="J2282">
        <v>202205</v>
      </c>
      <c r="K2282">
        <v>44701</v>
      </c>
      <c r="L2282" t="s">
        <v>644</v>
      </c>
      <c r="M2282">
        <v>54000</v>
      </c>
      <c r="N2282">
        <v>86.47</v>
      </c>
      <c r="O2282" t="s">
        <v>645</v>
      </c>
      <c r="P2282" s="428">
        <v>82.32</v>
      </c>
      <c r="Q2282">
        <v>30496148</v>
      </c>
      <c r="T2282" t="s">
        <v>2204</v>
      </c>
    </row>
    <row r="2283" spans="1:20" x14ac:dyDescent="0.25">
      <c r="A2283" t="s">
        <v>637</v>
      </c>
      <c r="B2283" t="s">
        <v>821</v>
      </c>
      <c r="C2283" t="s">
        <v>639</v>
      </c>
      <c r="D2283" t="s">
        <v>651</v>
      </c>
      <c r="E2283" t="s">
        <v>704</v>
      </c>
      <c r="F2283">
        <v>528004120019</v>
      </c>
      <c r="G2283" t="s">
        <v>2180</v>
      </c>
      <c r="H2283">
        <v>583618</v>
      </c>
      <c r="I2283" t="s">
        <v>2181</v>
      </c>
      <c r="J2283">
        <v>202205</v>
      </c>
      <c r="K2283">
        <v>44701</v>
      </c>
      <c r="L2283" t="s">
        <v>644</v>
      </c>
      <c r="M2283">
        <v>430000</v>
      </c>
      <c r="N2283">
        <v>688.58</v>
      </c>
      <c r="O2283" t="s">
        <v>645</v>
      </c>
      <c r="P2283" s="428">
        <v>655.53499999999997</v>
      </c>
      <c r="Q2283">
        <v>30496148</v>
      </c>
      <c r="T2283" t="s">
        <v>2205</v>
      </c>
    </row>
    <row r="2284" spans="1:20" x14ac:dyDescent="0.25">
      <c r="A2284" t="s">
        <v>637</v>
      </c>
      <c r="B2284" t="s">
        <v>821</v>
      </c>
      <c r="C2284" t="s">
        <v>639</v>
      </c>
      <c r="D2284" t="s">
        <v>651</v>
      </c>
      <c r="E2284" t="s">
        <v>704</v>
      </c>
      <c r="F2284">
        <v>528004120019</v>
      </c>
      <c r="G2284" t="s">
        <v>2180</v>
      </c>
      <c r="H2284">
        <v>583618</v>
      </c>
      <c r="I2284" t="s">
        <v>2181</v>
      </c>
      <c r="J2284">
        <v>202205</v>
      </c>
      <c r="K2284">
        <v>44701</v>
      </c>
      <c r="L2284" t="s">
        <v>644</v>
      </c>
      <c r="M2284">
        <v>344000</v>
      </c>
      <c r="N2284">
        <v>550.86</v>
      </c>
      <c r="O2284" t="s">
        <v>645</v>
      </c>
      <c r="P2284" s="428">
        <v>524.42399999999998</v>
      </c>
      <c r="Q2284">
        <v>30496148</v>
      </c>
      <c r="T2284" t="s">
        <v>2202</v>
      </c>
    </row>
    <row r="2285" spans="1:20" x14ac:dyDescent="0.25">
      <c r="A2285" t="s">
        <v>637</v>
      </c>
      <c r="B2285" t="s">
        <v>821</v>
      </c>
      <c r="C2285" t="s">
        <v>639</v>
      </c>
      <c r="D2285" t="s">
        <v>651</v>
      </c>
      <c r="E2285" t="s">
        <v>704</v>
      </c>
      <c r="F2285">
        <v>528004120019</v>
      </c>
      <c r="G2285" t="s">
        <v>2180</v>
      </c>
      <c r="H2285">
        <v>583618</v>
      </c>
      <c r="I2285" t="s">
        <v>2181</v>
      </c>
      <c r="J2285">
        <v>202205</v>
      </c>
      <c r="K2285">
        <v>44701</v>
      </c>
      <c r="L2285" t="s">
        <v>644</v>
      </c>
      <c r="M2285">
        <v>90000</v>
      </c>
      <c r="N2285">
        <v>144.12</v>
      </c>
      <c r="O2285" t="s">
        <v>645</v>
      </c>
      <c r="P2285" s="428">
        <v>137.20400000000001</v>
      </c>
      <c r="Q2285">
        <v>30496148</v>
      </c>
      <c r="T2285" t="s">
        <v>2198</v>
      </c>
    </row>
    <row r="2286" spans="1:20" x14ac:dyDescent="0.25">
      <c r="A2286" t="s">
        <v>637</v>
      </c>
      <c r="B2286" t="s">
        <v>821</v>
      </c>
      <c r="C2286" t="s">
        <v>639</v>
      </c>
      <c r="D2286" t="s">
        <v>651</v>
      </c>
      <c r="E2286" t="s">
        <v>704</v>
      </c>
      <c r="F2286">
        <v>528004120019</v>
      </c>
      <c r="G2286" t="s">
        <v>2180</v>
      </c>
      <c r="H2286">
        <v>583618</v>
      </c>
      <c r="I2286" t="s">
        <v>2181</v>
      </c>
      <c r="J2286">
        <v>202205</v>
      </c>
      <c r="K2286">
        <v>44701</v>
      </c>
      <c r="L2286" t="s">
        <v>644</v>
      </c>
      <c r="M2286">
        <v>430000</v>
      </c>
      <c r="N2286">
        <v>688.58</v>
      </c>
      <c r="O2286" t="s">
        <v>645</v>
      </c>
      <c r="P2286" s="428">
        <v>655.53499999999997</v>
      </c>
      <c r="Q2286">
        <v>30496148</v>
      </c>
      <c r="T2286" t="s">
        <v>2198</v>
      </c>
    </row>
    <row r="2287" spans="1:20" x14ac:dyDescent="0.25">
      <c r="A2287" t="s">
        <v>637</v>
      </c>
      <c r="B2287" t="s">
        <v>821</v>
      </c>
      <c r="C2287" t="s">
        <v>639</v>
      </c>
      <c r="D2287" t="s">
        <v>651</v>
      </c>
      <c r="E2287" t="s">
        <v>704</v>
      </c>
      <c r="F2287">
        <v>528004120019</v>
      </c>
      <c r="G2287" t="s">
        <v>2180</v>
      </c>
      <c r="H2287">
        <v>583618</v>
      </c>
      <c r="I2287" t="s">
        <v>2181</v>
      </c>
      <c r="J2287">
        <v>202205</v>
      </c>
      <c r="K2287">
        <v>44701</v>
      </c>
      <c r="L2287" t="s">
        <v>644</v>
      </c>
      <c r="M2287">
        <v>258000</v>
      </c>
      <c r="N2287">
        <v>413.15</v>
      </c>
      <c r="O2287" t="s">
        <v>645</v>
      </c>
      <c r="P2287" s="428">
        <v>393.32299999999998</v>
      </c>
      <c r="Q2287">
        <v>30496148</v>
      </c>
      <c r="T2287" t="s">
        <v>2199</v>
      </c>
    </row>
    <row r="2288" spans="1:20" x14ac:dyDescent="0.25">
      <c r="A2288" t="s">
        <v>637</v>
      </c>
      <c r="B2288" t="s">
        <v>821</v>
      </c>
      <c r="C2288" t="s">
        <v>639</v>
      </c>
      <c r="D2288" t="s">
        <v>651</v>
      </c>
      <c r="E2288" t="s">
        <v>704</v>
      </c>
      <c r="F2288">
        <v>528004120019</v>
      </c>
      <c r="G2288" t="s">
        <v>2180</v>
      </c>
      <c r="H2288">
        <v>583618</v>
      </c>
      <c r="I2288" t="s">
        <v>2181</v>
      </c>
      <c r="J2288">
        <v>202205</v>
      </c>
      <c r="K2288">
        <v>44701</v>
      </c>
      <c r="L2288" t="s">
        <v>644</v>
      </c>
      <c r="M2288">
        <v>344000</v>
      </c>
      <c r="N2288">
        <v>550.86</v>
      </c>
      <c r="O2288" t="s">
        <v>645</v>
      </c>
      <c r="P2288" s="428">
        <v>524.42399999999998</v>
      </c>
      <c r="Q2288">
        <v>30496148</v>
      </c>
      <c r="T2288" t="s">
        <v>2199</v>
      </c>
    </row>
    <row r="2289" spans="1:20" x14ac:dyDescent="0.25">
      <c r="A2289" t="s">
        <v>637</v>
      </c>
      <c r="B2289" t="s">
        <v>821</v>
      </c>
      <c r="C2289" t="s">
        <v>639</v>
      </c>
      <c r="D2289" t="s">
        <v>651</v>
      </c>
      <c r="E2289" t="s">
        <v>704</v>
      </c>
      <c r="F2289">
        <v>528004120019</v>
      </c>
      <c r="G2289" t="s">
        <v>2180</v>
      </c>
      <c r="H2289">
        <v>583618</v>
      </c>
      <c r="I2289" t="s">
        <v>2181</v>
      </c>
      <c r="J2289">
        <v>202205</v>
      </c>
      <c r="K2289">
        <v>44701</v>
      </c>
      <c r="L2289" t="s">
        <v>644</v>
      </c>
      <c r="M2289">
        <v>508000</v>
      </c>
      <c r="N2289">
        <v>813.48</v>
      </c>
      <c r="O2289" t="s">
        <v>645</v>
      </c>
      <c r="P2289" s="428">
        <v>774.44</v>
      </c>
      <c r="Q2289">
        <v>30496148</v>
      </c>
      <c r="T2289" t="s">
        <v>2201</v>
      </c>
    </row>
    <row r="2290" spans="1:20" x14ac:dyDescent="0.25">
      <c r="A2290" t="s">
        <v>637</v>
      </c>
      <c r="B2290" t="s">
        <v>821</v>
      </c>
      <c r="C2290" t="s">
        <v>639</v>
      </c>
      <c r="D2290" t="s">
        <v>651</v>
      </c>
      <c r="E2290" t="s">
        <v>704</v>
      </c>
      <c r="F2290">
        <v>528004120019</v>
      </c>
      <c r="G2290" t="s">
        <v>2180</v>
      </c>
      <c r="H2290">
        <v>583618</v>
      </c>
      <c r="I2290" t="s">
        <v>2181</v>
      </c>
      <c r="J2290">
        <v>202205</v>
      </c>
      <c r="K2290">
        <v>44701</v>
      </c>
      <c r="L2290" t="s">
        <v>644</v>
      </c>
      <c r="M2290">
        <v>288000</v>
      </c>
      <c r="N2290">
        <v>461.19</v>
      </c>
      <c r="O2290" t="s">
        <v>645</v>
      </c>
      <c r="P2290" s="428">
        <v>439.05700000000002</v>
      </c>
      <c r="Q2290">
        <v>30496148</v>
      </c>
      <c r="T2290" t="s">
        <v>2201</v>
      </c>
    </row>
    <row r="2291" spans="1:20" x14ac:dyDescent="0.25">
      <c r="A2291" t="s">
        <v>637</v>
      </c>
      <c r="B2291" t="s">
        <v>659</v>
      </c>
      <c r="C2291" t="s">
        <v>639</v>
      </c>
      <c r="D2291" t="s">
        <v>695</v>
      </c>
      <c r="E2291" t="s">
        <v>652</v>
      </c>
      <c r="F2291">
        <v>528004120010</v>
      </c>
      <c r="G2291" t="s">
        <v>653</v>
      </c>
      <c r="H2291">
        <v>583590</v>
      </c>
      <c r="I2291" t="s">
        <v>170</v>
      </c>
      <c r="J2291">
        <v>202205</v>
      </c>
      <c r="K2291">
        <v>44705</v>
      </c>
      <c r="L2291" t="s">
        <v>644</v>
      </c>
      <c r="M2291">
        <v>109388.03</v>
      </c>
      <c r="N2291">
        <v>175.17</v>
      </c>
      <c r="O2291" t="s">
        <v>645</v>
      </c>
      <c r="P2291" s="428">
        <v>166.76300000000001</v>
      </c>
      <c r="Q2291">
        <v>12740497</v>
      </c>
      <c r="R2291" t="s">
        <v>654</v>
      </c>
      <c r="S2291" t="s">
        <v>951</v>
      </c>
      <c r="T2291" t="s">
        <v>2207</v>
      </c>
    </row>
    <row r="2292" spans="1:20" x14ac:dyDescent="0.25">
      <c r="A2292" t="s">
        <v>637</v>
      </c>
      <c r="B2292" t="s">
        <v>659</v>
      </c>
      <c r="C2292" t="s">
        <v>639</v>
      </c>
      <c r="D2292" t="s">
        <v>695</v>
      </c>
      <c r="E2292" t="s">
        <v>652</v>
      </c>
      <c r="F2292">
        <v>528004120010</v>
      </c>
      <c r="G2292" t="s">
        <v>653</v>
      </c>
      <c r="H2292">
        <v>583590</v>
      </c>
      <c r="I2292" t="s">
        <v>170</v>
      </c>
      <c r="J2292">
        <v>202205</v>
      </c>
      <c r="K2292">
        <v>44705</v>
      </c>
      <c r="L2292" t="s">
        <v>644</v>
      </c>
      <c r="M2292">
        <v>109388.03</v>
      </c>
      <c r="N2292">
        <v>175.17</v>
      </c>
      <c r="O2292" t="s">
        <v>645</v>
      </c>
      <c r="P2292" s="428">
        <v>166.76300000000001</v>
      </c>
      <c r="Q2292">
        <v>12740497</v>
      </c>
      <c r="R2292" t="s">
        <v>654</v>
      </c>
      <c r="S2292" t="s">
        <v>951</v>
      </c>
      <c r="T2292" t="s">
        <v>2206</v>
      </c>
    </row>
    <row r="2293" spans="1:20" x14ac:dyDescent="0.25">
      <c r="A2293" t="s">
        <v>637</v>
      </c>
      <c r="B2293" t="s">
        <v>659</v>
      </c>
      <c r="C2293" t="s">
        <v>639</v>
      </c>
      <c r="D2293" t="s">
        <v>695</v>
      </c>
      <c r="E2293" t="s">
        <v>652</v>
      </c>
      <c r="F2293">
        <v>528004120010</v>
      </c>
      <c r="G2293" t="s">
        <v>653</v>
      </c>
      <c r="H2293">
        <v>583590</v>
      </c>
      <c r="I2293" t="s">
        <v>170</v>
      </c>
      <c r="J2293">
        <v>202205</v>
      </c>
      <c r="K2293">
        <v>44705</v>
      </c>
      <c r="L2293" t="s">
        <v>644</v>
      </c>
      <c r="M2293">
        <v>-109388.03</v>
      </c>
      <c r="N2293">
        <v>-175.17</v>
      </c>
      <c r="O2293" t="s">
        <v>645</v>
      </c>
      <c r="P2293" s="428">
        <v>-166.76300000000001</v>
      </c>
      <c r="Q2293">
        <v>12740497</v>
      </c>
      <c r="R2293" t="s">
        <v>654</v>
      </c>
      <c r="S2293" t="s">
        <v>951</v>
      </c>
      <c r="T2293" t="s">
        <v>2208</v>
      </c>
    </row>
    <row r="2294" spans="1:20" x14ac:dyDescent="0.25">
      <c r="A2294" t="s">
        <v>637</v>
      </c>
      <c r="B2294" t="s">
        <v>736</v>
      </c>
      <c r="C2294" t="s">
        <v>639</v>
      </c>
      <c r="D2294" t="s">
        <v>651</v>
      </c>
      <c r="E2294" t="s">
        <v>704</v>
      </c>
      <c r="F2294">
        <v>528004120001</v>
      </c>
      <c r="G2294" t="s">
        <v>705</v>
      </c>
      <c r="H2294">
        <v>583127</v>
      </c>
      <c r="I2294" t="s">
        <v>17</v>
      </c>
      <c r="J2294">
        <v>202205</v>
      </c>
      <c r="K2294">
        <v>44706</v>
      </c>
      <c r="L2294" t="s">
        <v>644</v>
      </c>
      <c r="M2294">
        <v>129000</v>
      </c>
      <c r="N2294">
        <v>206.57</v>
      </c>
      <c r="O2294" t="s">
        <v>645</v>
      </c>
      <c r="P2294" s="428">
        <v>196.65700000000001</v>
      </c>
      <c r="Q2294">
        <v>12740302</v>
      </c>
      <c r="R2294" t="s">
        <v>646</v>
      </c>
      <c r="S2294">
        <v>2019466</v>
      </c>
      <c r="T2294" t="s">
        <v>2261</v>
      </c>
    </row>
    <row r="2295" spans="1:20" x14ac:dyDescent="0.25">
      <c r="A2295" t="s">
        <v>637</v>
      </c>
      <c r="B2295" t="s">
        <v>736</v>
      </c>
      <c r="C2295" t="s">
        <v>639</v>
      </c>
      <c r="D2295" t="s">
        <v>640</v>
      </c>
      <c r="E2295" t="s">
        <v>667</v>
      </c>
      <c r="F2295">
        <v>528004120002</v>
      </c>
      <c r="G2295" t="s">
        <v>642</v>
      </c>
      <c r="H2295">
        <v>583149</v>
      </c>
      <c r="I2295" t="s">
        <v>680</v>
      </c>
      <c r="J2295">
        <v>202205</v>
      </c>
      <c r="K2295">
        <v>44706</v>
      </c>
      <c r="L2295" t="s">
        <v>644</v>
      </c>
      <c r="M2295">
        <v>30259.26</v>
      </c>
      <c r="N2295">
        <v>48.46</v>
      </c>
      <c r="O2295" t="s">
        <v>645</v>
      </c>
      <c r="P2295" s="428">
        <v>46.134</v>
      </c>
      <c r="Q2295">
        <v>12740302</v>
      </c>
      <c r="R2295" t="s">
        <v>646</v>
      </c>
      <c r="S2295">
        <v>8540392</v>
      </c>
      <c r="T2295" t="s">
        <v>2267</v>
      </c>
    </row>
    <row r="2296" spans="1:20" x14ac:dyDescent="0.25">
      <c r="A2296" t="s">
        <v>637</v>
      </c>
      <c r="B2296" t="s">
        <v>736</v>
      </c>
      <c r="C2296" t="s">
        <v>639</v>
      </c>
      <c r="D2296" t="s">
        <v>640</v>
      </c>
      <c r="E2296" t="s">
        <v>678</v>
      </c>
      <c r="F2296">
        <v>528004120002</v>
      </c>
      <c r="G2296" t="s">
        <v>642</v>
      </c>
      <c r="H2296">
        <v>583147</v>
      </c>
      <c r="I2296" t="s">
        <v>41</v>
      </c>
      <c r="J2296">
        <v>202205</v>
      </c>
      <c r="K2296">
        <v>44706</v>
      </c>
      <c r="L2296" t="s">
        <v>644</v>
      </c>
      <c r="M2296">
        <v>4837.5</v>
      </c>
      <c r="N2296">
        <v>7.75</v>
      </c>
      <c r="O2296" t="s">
        <v>645</v>
      </c>
      <c r="P2296" s="428">
        <v>7.3780000000000001</v>
      </c>
      <c r="Q2296">
        <v>12740302</v>
      </c>
      <c r="R2296" t="s">
        <v>646</v>
      </c>
      <c r="S2296">
        <v>2049729</v>
      </c>
      <c r="T2296" t="s">
        <v>2263</v>
      </c>
    </row>
    <row r="2297" spans="1:20" x14ac:dyDescent="0.25">
      <c r="A2297" t="s">
        <v>637</v>
      </c>
      <c r="B2297" t="s">
        <v>736</v>
      </c>
      <c r="C2297" t="s">
        <v>639</v>
      </c>
      <c r="D2297" t="s">
        <v>640</v>
      </c>
      <c r="E2297" t="s">
        <v>673</v>
      </c>
      <c r="F2297">
        <v>528004120002</v>
      </c>
      <c r="G2297" t="s">
        <v>642</v>
      </c>
      <c r="H2297">
        <v>856783</v>
      </c>
      <c r="I2297" t="s">
        <v>478</v>
      </c>
      <c r="J2297">
        <v>202205</v>
      </c>
      <c r="K2297">
        <v>44706</v>
      </c>
      <c r="L2297" t="s">
        <v>644</v>
      </c>
      <c r="M2297">
        <v>7166.67</v>
      </c>
      <c r="N2297">
        <v>11.48</v>
      </c>
      <c r="O2297" t="s">
        <v>645</v>
      </c>
      <c r="P2297" s="428">
        <v>10.929</v>
      </c>
      <c r="Q2297">
        <v>12740302</v>
      </c>
      <c r="R2297" t="s">
        <v>646</v>
      </c>
      <c r="S2297">
        <v>8540353</v>
      </c>
      <c r="T2297" t="s">
        <v>2290</v>
      </c>
    </row>
    <row r="2298" spans="1:20" x14ac:dyDescent="0.25">
      <c r="A2298" t="s">
        <v>637</v>
      </c>
      <c r="B2298" t="s">
        <v>736</v>
      </c>
      <c r="C2298" t="s">
        <v>639</v>
      </c>
      <c r="D2298" t="s">
        <v>640</v>
      </c>
      <c r="E2298" t="s">
        <v>686</v>
      </c>
      <c r="F2298">
        <v>528004120002</v>
      </c>
      <c r="G2298" t="s">
        <v>642</v>
      </c>
      <c r="H2298">
        <v>583150</v>
      </c>
      <c r="I2298" t="s">
        <v>687</v>
      </c>
      <c r="J2298">
        <v>202205</v>
      </c>
      <c r="K2298">
        <v>44706</v>
      </c>
      <c r="L2298" t="s">
        <v>644</v>
      </c>
      <c r="M2298">
        <v>7329.55</v>
      </c>
      <c r="N2298">
        <v>11.74</v>
      </c>
      <c r="O2298" t="s">
        <v>645</v>
      </c>
      <c r="P2298" s="428">
        <v>11.177</v>
      </c>
      <c r="Q2298">
        <v>12740302</v>
      </c>
      <c r="R2298" t="s">
        <v>646</v>
      </c>
      <c r="S2298">
        <v>2011105</v>
      </c>
      <c r="T2298" t="s">
        <v>2273</v>
      </c>
    </row>
    <row r="2299" spans="1:20" x14ac:dyDescent="0.25">
      <c r="A2299" t="s">
        <v>637</v>
      </c>
      <c r="B2299" t="s">
        <v>736</v>
      </c>
      <c r="C2299" t="s">
        <v>639</v>
      </c>
      <c r="D2299" t="s">
        <v>640</v>
      </c>
      <c r="E2299" t="s">
        <v>673</v>
      </c>
      <c r="F2299">
        <v>528004120002</v>
      </c>
      <c r="G2299" t="s">
        <v>642</v>
      </c>
      <c r="H2299">
        <v>583148</v>
      </c>
      <c r="I2299" t="s">
        <v>699</v>
      </c>
      <c r="J2299">
        <v>202205</v>
      </c>
      <c r="K2299">
        <v>44706</v>
      </c>
      <c r="L2299" t="s">
        <v>644</v>
      </c>
      <c r="M2299">
        <v>80342.11</v>
      </c>
      <c r="N2299">
        <v>128.66</v>
      </c>
      <c r="O2299" t="s">
        <v>645</v>
      </c>
      <c r="P2299" s="428">
        <v>122.486</v>
      </c>
      <c r="Q2299">
        <v>12740302</v>
      </c>
      <c r="R2299" t="s">
        <v>646</v>
      </c>
      <c r="S2299">
        <v>2029740</v>
      </c>
      <c r="T2299" t="s">
        <v>2276</v>
      </c>
    </row>
    <row r="2300" spans="1:20" x14ac:dyDescent="0.25">
      <c r="A2300" t="s">
        <v>637</v>
      </c>
      <c r="B2300" t="s">
        <v>736</v>
      </c>
      <c r="C2300" t="s">
        <v>639</v>
      </c>
      <c r="D2300" t="s">
        <v>640</v>
      </c>
      <c r="E2300" t="s">
        <v>678</v>
      </c>
      <c r="F2300">
        <v>528004120002</v>
      </c>
      <c r="G2300" t="s">
        <v>642</v>
      </c>
      <c r="H2300">
        <v>583147</v>
      </c>
      <c r="I2300" t="s">
        <v>41</v>
      </c>
      <c r="J2300">
        <v>202205</v>
      </c>
      <c r="K2300">
        <v>44706</v>
      </c>
      <c r="L2300" t="s">
        <v>644</v>
      </c>
      <c r="M2300">
        <v>20093.46</v>
      </c>
      <c r="N2300">
        <v>32.18</v>
      </c>
      <c r="O2300" t="s">
        <v>645</v>
      </c>
      <c r="P2300" s="428">
        <v>30.635999999999999</v>
      </c>
      <c r="Q2300">
        <v>12740302</v>
      </c>
      <c r="R2300" t="s">
        <v>646</v>
      </c>
      <c r="S2300">
        <v>2027008</v>
      </c>
      <c r="T2300" t="s">
        <v>2277</v>
      </c>
    </row>
    <row r="2301" spans="1:20" x14ac:dyDescent="0.25">
      <c r="A2301" t="s">
        <v>637</v>
      </c>
      <c r="B2301" t="s">
        <v>736</v>
      </c>
      <c r="C2301" t="s">
        <v>639</v>
      </c>
      <c r="D2301" t="s">
        <v>640</v>
      </c>
      <c r="E2301" t="s">
        <v>708</v>
      </c>
      <c r="F2301">
        <v>528004120002</v>
      </c>
      <c r="G2301" t="s">
        <v>642</v>
      </c>
      <c r="H2301">
        <v>583155</v>
      </c>
      <c r="I2301" t="s">
        <v>45</v>
      </c>
      <c r="J2301">
        <v>202205</v>
      </c>
      <c r="K2301">
        <v>44706</v>
      </c>
      <c r="L2301" t="s">
        <v>644</v>
      </c>
      <c r="M2301">
        <v>2609.83</v>
      </c>
      <c r="N2301">
        <v>4.18</v>
      </c>
      <c r="O2301" t="s">
        <v>645</v>
      </c>
      <c r="P2301" s="428">
        <v>3.9790000000000001</v>
      </c>
      <c r="Q2301">
        <v>12740302</v>
      </c>
      <c r="R2301" t="s">
        <v>646</v>
      </c>
      <c r="S2301">
        <v>8540039</v>
      </c>
      <c r="T2301" t="s">
        <v>2260</v>
      </c>
    </row>
    <row r="2302" spans="1:20" x14ac:dyDescent="0.25">
      <c r="A2302" t="s">
        <v>637</v>
      </c>
      <c r="B2302" t="s">
        <v>2213</v>
      </c>
      <c r="C2302" t="s">
        <v>639</v>
      </c>
      <c r="D2302" t="s">
        <v>651</v>
      </c>
      <c r="E2302" t="s">
        <v>641</v>
      </c>
      <c r="F2302">
        <v>528004120004</v>
      </c>
      <c r="G2302" t="s">
        <v>2068</v>
      </c>
      <c r="H2302">
        <v>583566</v>
      </c>
      <c r="I2302" t="s">
        <v>100</v>
      </c>
      <c r="J2302">
        <v>202205</v>
      </c>
      <c r="K2302">
        <v>44706</v>
      </c>
      <c r="L2302" t="s">
        <v>644</v>
      </c>
      <c r="M2302">
        <v>9091</v>
      </c>
      <c r="N2302">
        <v>14.56</v>
      </c>
      <c r="O2302" t="s">
        <v>645</v>
      </c>
      <c r="P2302" s="428">
        <v>13.861000000000001</v>
      </c>
      <c r="Q2302">
        <v>30496271</v>
      </c>
      <c r="T2302" t="s">
        <v>2214</v>
      </c>
    </row>
    <row r="2303" spans="1:20" x14ac:dyDescent="0.25">
      <c r="A2303" t="s">
        <v>637</v>
      </c>
      <c r="B2303" t="s">
        <v>998</v>
      </c>
      <c r="C2303" t="s">
        <v>639</v>
      </c>
      <c r="D2303" t="s">
        <v>651</v>
      </c>
      <c r="E2303" t="s">
        <v>667</v>
      </c>
      <c r="F2303">
        <v>528004120005</v>
      </c>
      <c r="G2303" t="s">
        <v>674</v>
      </c>
      <c r="H2303">
        <v>605504</v>
      </c>
      <c r="I2303" t="s">
        <v>160</v>
      </c>
      <c r="J2303">
        <v>202205</v>
      </c>
      <c r="K2303">
        <v>44706</v>
      </c>
      <c r="L2303" t="s">
        <v>644</v>
      </c>
      <c r="M2303">
        <v>33627775</v>
      </c>
      <c r="N2303">
        <v>53849.49</v>
      </c>
      <c r="O2303" t="s">
        <v>645</v>
      </c>
      <c r="P2303" s="428">
        <v>51265.211000000003</v>
      </c>
      <c r="Q2303">
        <v>30496271</v>
      </c>
      <c r="T2303" t="s">
        <v>2215</v>
      </c>
    </row>
    <row r="2304" spans="1:20" x14ac:dyDescent="0.25">
      <c r="A2304" t="s">
        <v>637</v>
      </c>
      <c r="B2304" t="s">
        <v>677</v>
      </c>
      <c r="C2304" t="s">
        <v>639</v>
      </c>
      <c r="D2304" t="s">
        <v>663</v>
      </c>
      <c r="E2304" t="s">
        <v>673</v>
      </c>
      <c r="F2304">
        <v>528004120002</v>
      </c>
      <c r="G2304" t="s">
        <v>642</v>
      </c>
      <c r="H2304">
        <v>583133</v>
      </c>
      <c r="I2304" t="s">
        <v>29</v>
      </c>
      <c r="J2304">
        <v>202205</v>
      </c>
      <c r="K2304">
        <v>44706</v>
      </c>
      <c r="L2304" t="s">
        <v>644</v>
      </c>
      <c r="M2304">
        <v>535196</v>
      </c>
      <c r="N2304">
        <v>857.03</v>
      </c>
      <c r="O2304" t="s">
        <v>645</v>
      </c>
      <c r="P2304" s="428">
        <v>815.9</v>
      </c>
      <c r="Q2304">
        <v>12740302</v>
      </c>
      <c r="R2304" t="s">
        <v>646</v>
      </c>
      <c r="S2304">
        <v>2014872</v>
      </c>
      <c r="T2304" t="s">
        <v>2236</v>
      </c>
    </row>
    <row r="2305" spans="1:20" x14ac:dyDescent="0.25">
      <c r="A2305" t="s">
        <v>637</v>
      </c>
      <c r="B2305" t="s">
        <v>677</v>
      </c>
      <c r="C2305" t="s">
        <v>639</v>
      </c>
      <c r="D2305" t="s">
        <v>663</v>
      </c>
      <c r="E2305" t="s">
        <v>673</v>
      </c>
      <c r="F2305">
        <v>528004120002</v>
      </c>
      <c r="G2305" t="s">
        <v>642</v>
      </c>
      <c r="H2305">
        <v>583134</v>
      </c>
      <c r="I2305" t="s">
        <v>30</v>
      </c>
      <c r="J2305">
        <v>202205</v>
      </c>
      <c r="K2305">
        <v>44706</v>
      </c>
      <c r="L2305" t="s">
        <v>644</v>
      </c>
      <c r="M2305">
        <v>393696</v>
      </c>
      <c r="N2305">
        <v>630.44000000000005</v>
      </c>
      <c r="O2305" t="s">
        <v>645</v>
      </c>
      <c r="P2305" s="428">
        <v>600.18499999999995</v>
      </c>
      <c r="Q2305">
        <v>12740302</v>
      </c>
      <c r="R2305" t="s">
        <v>646</v>
      </c>
      <c r="S2305">
        <v>2030902</v>
      </c>
      <c r="T2305" t="s">
        <v>2237</v>
      </c>
    </row>
    <row r="2306" spans="1:20" x14ac:dyDescent="0.25">
      <c r="A2306" t="s">
        <v>637</v>
      </c>
      <c r="B2306" t="s">
        <v>677</v>
      </c>
      <c r="C2306" t="s">
        <v>639</v>
      </c>
      <c r="D2306" t="s">
        <v>695</v>
      </c>
      <c r="E2306" t="s">
        <v>704</v>
      </c>
      <c r="F2306">
        <v>528004120001</v>
      </c>
      <c r="G2306" t="s">
        <v>705</v>
      </c>
      <c r="H2306">
        <v>583128</v>
      </c>
      <c r="I2306" t="s">
        <v>20</v>
      </c>
      <c r="J2306">
        <v>202205</v>
      </c>
      <c r="K2306">
        <v>44706</v>
      </c>
      <c r="L2306" t="s">
        <v>644</v>
      </c>
      <c r="M2306">
        <v>744143</v>
      </c>
      <c r="N2306">
        <v>1191.6300000000001</v>
      </c>
      <c r="O2306" t="s">
        <v>645</v>
      </c>
      <c r="P2306" s="428">
        <v>1134.443</v>
      </c>
      <c r="Q2306">
        <v>12740302</v>
      </c>
      <c r="R2306" t="s">
        <v>646</v>
      </c>
      <c r="S2306">
        <v>2012170</v>
      </c>
      <c r="T2306" t="s">
        <v>2238</v>
      </c>
    </row>
    <row r="2307" spans="1:20" x14ac:dyDescent="0.25">
      <c r="A2307" t="s">
        <v>637</v>
      </c>
      <c r="B2307" t="s">
        <v>677</v>
      </c>
      <c r="C2307" t="s">
        <v>639</v>
      </c>
      <c r="D2307" t="s">
        <v>651</v>
      </c>
      <c r="E2307" t="s">
        <v>641</v>
      </c>
      <c r="F2307">
        <v>528004120002</v>
      </c>
      <c r="G2307" t="s">
        <v>642</v>
      </c>
      <c r="H2307">
        <v>583136</v>
      </c>
      <c r="I2307" t="s">
        <v>32</v>
      </c>
      <c r="J2307">
        <v>202205</v>
      </c>
      <c r="K2307">
        <v>44706</v>
      </c>
      <c r="L2307" t="s">
        <v>644</v>
      </c>
      <c r="M2307">
        <v>389836</v>
      </c>
      <c r="N2307">
        <v>624.26</v>
      </c>
      <c r="O2307" t="s">
        <v>645</v>
      </c>
      <c r="P2307" s="428">
        <v>594.30100000000004</v>
      </c>
      <c r="Q2307">
        <v>12740302</v>
      </c>
      <c r="R2307" t="s">
        <v>646</v>
      </c>
      <c r="S2307">
        <v>2035753</v>
      </c>
      <c r="T2307" t="s">
        <v>2239</v>
      </c>
    </row>
    <row r="2308" spans="1:20" x14ac:dyDescent="0.25">
      <c r="A2308" t="s">
        <v>637</v>
      </c>
      <c r="B2308" t="s">
        <v>677</v>
      </c>
      <c r="C2308" t="s">
        <v>639</v>
      </c>
      <c r="D2308" t="s">
        <v>651</v>
      </c>
      <c r="E2308" t="s">
        <v>704</v>
      </c>
      <c r="F2308">
        <v>528004120002</v>
      </c>
      <c r="G2308" t="s">
        <v>642</v>
      </c>
      <c r="H2308">
        <v>856779</v>
      </c>
      <c r="I2308" t="s">
        <v>28</v>
      </c>
      <c r="J2308">
        <v>202205</v>
      </c>
      <c r="K2308">
        <v>44706</v>
      </c>
      <c r="L2308" t="s">
        <v>644</v>
      </c>
      <c r="M2308">
        <v>386621</v>
      </c>
      <c r="N2308">
        <v>619.11</v>
      </c>
      <c r="O2308" t="s">
        <v>645</v>
      </c>
      <c r="P2308" s="428">
        <v>589.39800000000002</v>
      </c>
      <c r="Q2308">
        <v>12740302</v>
      </c>
      <c r="R2308" t="s">
        <v>646</v>
      </c>
      <c r="S2308">
        <v>2039252</v>
      </c>
      <c r="T2308" t="s">
        <v>2209</v>
      </c>
    </row>
    <row r="2309" spans="1:20" x14ac:dyDescent="0.25">
      <c r="A2309" t="s">
        <v>637</v>
      </c>
      <c r="B2309" t="s">
        <v>677</v>
      </c>
      <c r="C2309" t="s">
        <v>639</v>
      </c>
      <c r="D2309" t="s">
        <v>651</v>
      </c>
      <c r="E2309" t="s">
        <v>641</v>
      </c>
      <c r="F2309">
        <v>528004120002</v>
      </c>
      <c r="G2309" t="s">
        <v>642</v>
      </c>
      <c r="H2309">
        <v>856778</v>
      </c>
      <c r="I2309" t="s">
        <v>27</v>
      </c>
      <c r="J2309">
        <v>202205</v>
      </c>
      <c r="K2309">
        <v>44706</v>
      </c>
      <c r="L2309" t="s">
        <v>644</v>
      </c>
      <c r="M2309">
        <v>390639</v>
      </c>
      <c r="N2309">
        <v>625.54999999999995</v>
      </c>
      <c r="O2309" t="s">
        <v>645</v>
      </c>
      <c r="P2309" s="428">
        <v>595.529</v>
      </c>
      <c r="Q2309">
        <v>12740302</v>
      </c>
      <c r="R2309" t="s">
        <v>646</v>
      </c>
      <c r="S2309">
        <v>2041743</v>
      </c>
      <c r="T2309" t="s">
        <v>2218</v>
      </c>
    </row>
    <row r="2310" spans="1:20" x14ac:dyDescent="0.25">
      <c r="A2310" t="s">
        <v>637</v>
      </c>
      <c r="B2310" t="s">
        <v>677</v>
      </c>
      <c r="C2310" t="s">
        <v>639</v>
      </c>
      <c r="D2310" t="s">
        <v>640</v>
      </c>
      <c r="E2310" t="s">
        <v>701</v>
      </c>
      <c r="F2310">
        <v>528004120002</v>
      </c>
      <c r="G2310" t="s">
        <v>642</v>
      </c>
      <c r="H2310">
        <v>583154</v>
      </c>
      <c r="I2310" t="s">
        <v>44</v>
      </c>
      <c r="J2310">
        <v>202205</v>
      </c>
      <c r="K2310">
        <v>44706</v>
      </c>
      <c r="L2310" t="s">
        <v>644</v>
      </c>
      <c r="M2310">
        <v>105247.17</v>
      </c>
      <c r="N2310">
        <v>168.54</v>
      </c>
      <c r="O2310" t="s">
        <v>645</v>
      </c>
      <c r="P2310" s="428">
        <v>160.452</v>
      </c>
      <c r="Q2310">
        <v>12740302</v>
      </c>
      <c r="R2310" t="s">
        <v>646</v>
      </c>
      <c r="S2310">
        <v>2020577</v>
      </c>
      <c r="T2310" t="s">
        <v>2242</v>
      </c>
    </row>
    <row r="2311" spans="1:20" x14ac:dyDescent="0.25">
      <c r="A2311" t="s">
        <v>637</v>
      </c>
      <c r="B2311" t="s">
        <v>677</v>
      </c>
      <c r="C2311" t="s">
        <v>639</v>
      </c>
      <c r="D2311" t="s">
        <v>640</v>
      </c>
      <c r="E2311" t="s">
        <v>686</v>
      </c>
      <c r="F2311">
        <v>528004120002</v>
      </c>
      <c r="G2311" t="s">
        <v>642</v>
      </c>
      <c r="H2311">
        <v>583153</v>
      </c>
      <c r="I2311" t="s">
        <v>722</v>
      </c>
      <c r="J2311">
        <v>202205</v>
      </c>
      <c r="K2311">
        <v>44706</v>
      </c>
      <c r="L2311" t="s">
        <v>644</v>
      </c>
      <c r="M2311">
        <v>45497.13</v>
      </c>
      <c r="N2311">
        <v>72.86</v>
      </c>
      <c r="O2311" t="s">
        <v>645</v>
      </c>
      <c r="P2311" s="428">
        <v>69.363</v>
      </c>
      <c r="Q2311">
        <v>12740302</v>
      </c>
      <c r="R2311" t="s">
        <v>646</v>
      </c>
      <c r="S2311">
        <v>8540401</v>
      </c>
      <c r="T2311" t="s">
        <v>2243</v>
      </c>
    </row>
    <row r="2312" spans="1:20" x14ac:dyDescent="0.25">
      <c r="A2312" t="s">
        <v>637</v>
      </c>
      <c r="B2312" t="s">
        <v>677</v>
      </c>
      <c r="C2312" t="s">
        <v>639</v>
      </c>
      <c r="D2312" t="s">
        <v>663</v>
      </c>
      <c r="E2312" t="s">
        <v>667</v>
      </c>
      <c r="F2312">
        <v>528004120002</v>
      </c>
      <c r="G2312" t="s">
        <v>642</v>
      </c>
      <c r="H2312">
        <v>583136</v>
      </c>
      <c r="I2312" t="s">
        <v>32</v>
      </c>
      <c r="J2312">
        <v>202205</v>
      </c>
      <c r="K2312">
        <v>44706</v>
      </c>
      <c r="L2312" t="s">
        <v>644</v>
      </c>
      <c r="M2312">
        <v>405417</v>
      </c>
      <c r="N2312">
        <v>649.21</v>
      </c>
      <c r="O2312" t="s">
        <v>645</v>
      </c>
      <c r="P2312" s="428">
        <v>618.05399999999997</v>
      </c>
      <c r="Q2312">
        <v>12740302</v>
      </c>
      <c r="R2312" t="s">
        <v>646</v>
      </c>
      <c r="S2312">
        <v>2023197</v>
      </c>
      <c r="T2312" t="s">
        <v>2234</v>
      </c>
    </row>
    <row r="2313" spans="1:20" x14ac:dyDescent="0.25">
      <c r="A2313" t="s">
        <v>637</v>
      </c>
      <c r="B2313" t="s">
        <v>677</v>
      </c>
      <c r="C2313" t="s">
        <v>639</v>
      </c>
      <c r="D2313" t="s">
        <v>651</v>
      </c>
      <c r="E2313" t="s">
        <v>641</v>
      </c>
      <c r="F2313">
        <v>528004120002</v>
      </c>
      <c r="G2313" t="s">
        <v>642</v>
      </c>
      <c r="H2313">
        <v>583138</v>
      </c>
      <c r="I2313" t="s">
        <v>34</v>
      </c>
      <c r="J2313">
        <v>202205</v>
      </c>
      <c r="K2313">
        <v>44706</v>
      </c>
      <c r="L2313" t="s">
        <v>644</v>
      </c>
      <c r="M2313">
        <v>535196</v>
      </c>
      <c r="N2313">
        <v>857.03</v>
      </c>
      <c r="O2313" t="s">
        <v>645</v>
      </c>
      <c r="P2313" s="428">
        <v>815.9</v>
      </c>
      <c r="Q2313">
        <v>12740302</v>
      </c>
      <c r="R2313" t="s">
        <v>646</v>
      </c>
      <c r="S2313">
        <v>2024193</v>
      </c>
      <c r="T2313" t="s">
        <v>2211</v>
      </c>
    </row>
    <row r="2314" spans="1:20" x14ac:dyDescent="0.25">
      <c r="A2314" t="s">
        <v>637</v>
      </c>
      <c r="B2314" t="s">
        <v>677</v>
      </c>
      <c r="C2314" t="s">
        <v>639</v>
      </c>
      <c r="D2314" t="s">
        <v>651</v>
      </c>
      <c r="E2314" t="s">
        <v>641</v>
      </c>
      <c r="F2314">
        <v>528004120002</v>
      </c>
      <c r="G2314" t="s">
        <v>642</v>
      </c>
      <c r="H2314">
        <v>583139</v>
      </c>
      <c r="I2314" t="s">
        <v>35</v>
      </c>
      <c r="J2314">
        <v>202205</v>
      </c>
      <c r="K2314">
        <v>44706</v>
      </c>
      <c r="L2314" t="s">
        <v>644</v>
      </c>
      <c r="M2314">
        <v>250892</v>
      </c>
      <c r="N2314">
        <v>401.76</v>
      </c>
      <c r="O2314" t="s">
        <v>645</v>
      </c>
      <c r="P2314" s="428">
        <v>382.47899999999998</v>
      </c>
      <c r="Q2314">
        <v>12740302</v>
      </c>
      <c r="R2314" t="s">
        <v>646</v>
      </c>
      <c r="S2314">
        <v>8540222</v>
      </c>
      <c r="T2314" t="s">
        <v>2212</v>
      </c>
    </row>
    <row r="2315" spans="1:20" x14ac:dyDescent="0.25">
      <c r="A2315" t="s">
        <v>637</v>
      </c>
      <c r="B2315" t="s">
        <v>677</v>
      </c>
      <c r="C2315" t="s">
        <v>639</v>
      </c>
      <c r="D2315" t="s">
        <v>663</v>
      </c>
      <c r="E2315" t="s">
        <v>704</v>
      </c>
      <c r="F2315">
        <v>528004120002</v>
      </c>
      <c r="G2315" t="s">
        <v>642</v>
      </c>
      <c r="H2315">
        <v>583137</v>
      </c>
      <c r="I2315" t="s">
        <v>33</v>
      </c>
      <c r="J2315">
        <v>202205</v>
      </c>
      <c r="K2315">
        <v>44706</v>
      </c>
      <c r="L2315" t="s">
        <v>644</v>
      </c>
      <c r="M2315">
        <v>500846.02</v>
      </c>
      <c r="N2315">
        <v>802.02</v>
      </c>
      <c r="O2315" t="s">
        <v>645</v>
      </c>
      <c r="P2315" s="428">
        <v>763.53</v>
      </c>
      <c r="Q2315">
        <v>12740302</v>
      </c>
      <c r="R2315" t="s">
        <v>646</v>
      </c>
      <c r="S2315">
        <v>2038727</v>
      </c>
      <c r="T2315" t="s">
        <v>2210</v>
      </c>
    </row>
    <row r="2316" spans="1:20" x14ac:dyDescent="0.25">
      <c r="A2316" t="s">
        <v>637</v>
      </c>
      <c r="B2316" t="s">
        <v>677</v>
      </c>
      <c r="C2316" t="s">
        <v>639</v>
      </c>
      <c r="D2316" t="s">
        <v>695</v>
      </c>
      <c r="E2316" t="s">
        <v>673</v>
      </c>
      <c r="F2316">
        <v>528004120002</v>
      </c>
      <c r="G2316" t="s">
        <v>642</v>
      </c>
      <c r="H2316">
        <v>583133</v>
      </c>
      <c r="I2316" t="s">
        <v>29</v>
      </c>
      <c r="J2316">
        <v>202205</v>
      </c>
      <c r="K2316">
        <v>44706</v>
      </c>
      <c r="L2316" t="s">
        <v>644</v>
      </c>
      <c r="M2316">
        <v>148852.18</v>
      </c>
      <c r="N2316">
        <v>238.36</v>
      </c>
      <c r="O2316" t="s">
        <v>645</v>
      </c>
      <c r="P2316" s="428">
        <v>226.92099999999999</v>
      </c>
      <c r="Q2316">
        <v>12740302</v>
      </c>
      <c r="R2316" t="s">
        <v>646</v>
      </c>
      <c r="S2316">
        <v>2024413</v>
      </c>
      <c r="T2316" t="s">
        <v>2247</v>
      </c>
    </row>
    <row r="2317" spans="1:20" x14ac:dyDescent="0.25">
      <c r="A2317" t="s">
        <v>637</v>
      </c>
      <c r="B2317" t="s">
        <v>736</v>
      </c>
      <c r="C2317" t="s">
        <v>639</v>
      </c>
      <c r="D2317" t="s">
        <v>651</v>
      </c>
      <c r="E2317" t="s">
        <v>641</v>
      </c>
      <c r="F2317">
        <v>528004120002</v>
      </c>
      <c r="G2317" t="s">
        <v>642</v>
      </c>
      <c r="H2317">
        <v>583139</v>
      </c>
      <c r="I2317" t="s">
        <v>35</v>
      </c>
      <c r="J2317">
        <v>202205</v>
      </c>
      <c r="K2317">
        <v>44706</v>
      </c>
      <c r="L2317" t="s">
        <v>644</v>
      </c>
      <c r="M2317">
        <v>60877</v>
      </c>
      <c r="N2317">
        <v>97.48</v>
      </c>
      <c r="O2317" t="s">
        <v>645</v>
      </c>
      <c r="P2317" s="428">
        <v>92.802000000000007</v>
      </c>
      <c r="Q2317">
        <v>12740302</v>
      </c>
      <c r="R2317" t="s">
        <v>646</v>
      </c>
      <c r="S2317">
        <v>8540222</v>
      </c>
      <c r="T2317" t="s">
        <v>2262</v>
      </c>
    </row>
    <row r="2318" spans="1:20" x14ac:dyDescent="0.25">
      <c r="A2318" t="s">
        <v>637</v>
      </c>
      <c r="B2318" t="s">
        <v>736</v>
      </c>
      <c r="C2318" t="s">
        <v>639</v>
      </c>
      <c r="D2318" t="s">
        <v>651</v>
      </c>
      <c r="E2318" t="s">
        <v>641</v>
      </c>
      <c r="F2318">
        <v>528004120001</v>
      </c>
      <c r="G2318" t="s">
        <v>705</v>
      </c>
      <c r="H2318">
        <v>583129</v>
      </c>
      <c r="I2318" t="s">
        <v>21</v>
      </c>
      <c r="J2318">
        <v>202205</v>
      </c>
      <c r="K2318">
        <v>44706</v>
      </c>
      <c r="L2318" t="s">
        <v>644</v>
      </c>
      <c r="M2318">
        <v>110626.11</v>
      </c>
      <c r="N2318">
        <v>177.15</v>
      </c>
      <c r="O2318" t="s">
        <v>645</v>
      </c>
      <c r="P2318" s="428">
        <v>168.648</v>
      </c>
      <c r="Q2318">
        <v>12740302</v>
      </c>
      <c r="R2318" t="s">
        <v>646</v>
      </c>
      <c r="S2318">
        <v>2034399</v>
      </c>
      <c r="T2318" t="s">
        <v>2264</v>
      </c>
    </row>
    <row r="2319" spans="1:20" x14ac:dyDescent="0.25">
      <c r="A2319" t="s">
        <v>637</v>
      </c>
      <c r="B2319" t="s">
        <v>736</v>
      </c>
      <c r="C2319" t="s">
        <v>639</v>
      </c>
      <c r="D2319" t="s">
        <v>651</v>
      </c>
      <c r="E2319" t="s">
        <v>641</v>
      </c>
      <c r="F2319">
        <v>528004120001</v>
      </c>
      <c r="G2319" t="s">
        <v>705</v>
      </c>
      <c r="H2319">
        <v>583129</v>
      </c>
      <c r="I2319" t="s">
        <v>21</v>
      </c>
      <c r="J2319">
        <v>202205</v>
      </c>
      <c r="K2319">
        <v>44706</v>
      </c>
      <c r="L2319" t="s">
        <v>644</v>
      </c>
      <c r="M2319">
        <v>18373.89</v>
      </c>
      <c r="N2319">
        <v>29.42</v>
      </c>
      <c r="O2319" t="s">
        <v>645</v>
      </c>
      <c r="P2319" s="428">
        <v>28.007999999999999</v>
      </c>
      <c r="Q2319">
        <v>12740302</v>
      </c>
      <c r="R2319" t="s">
        <v>646</v>
      </c>
      <c r="S2319">
        <v>2034399</v>
      </c>
      <c r="T2319" t="s">
        <v>2265</v>
      </c>
    </row>
    <row r="2320" spans="1:20" x14ac:dyDescent="0.25">
      <c r="A2320" t="s">
        <v>637</v>
      </c>
      <c r="B2320" t="s">
        <v>754</v>
      </c>
      <c r="C2320" t="s">
        <v>639</v>
      </c>
      <c r="D2320" t="s">
        <v>695</v>
      </c>
      <c r="E2320" t="s">
        <v>704</v>
      </c>
      <c r="F2320">
        <v>528004120001</v>
      </c>
      <c r="G2320" t="s">
        <v>705</v>
      </c>
      <c r="H2320">
        <v>583128</v>
      </c>
      <c r="I2320" t="s">
        <v>20</v>
      </c>
      <c r="J2320">
        <v>202205</v>
      </c>
      <c r="K2320">
        <v>44706</v>
      </c>
      <c r="L2320" t="s">
        <v>644</v>
      </c>
      <c r="M2320">
        <v>99441</v>
      </c>
      <c r="N2320">
        <v>159.24</v>
      </c>
      <c r="O2320" t="s">
        <v>645</v>
      </c>
      <c r="P2320" s="428">
        <v>151.59800000000001</v>
      </c>
      <c r="Q2320">
        <v>12740302</v>
      </c>
      <c r="R2320" t="s">
        <v>646</v>
      </c>
      <c r="S2320">
        <v>2012170</v>
      </c>
      <c r="T2320" t="s">
        <v>2307</v>
      </c>
    </row>
    <row r="2321" spans="1:20" x14ac:dyDescent="0.25">
      <c r="A2321" t="s">
        <v>637</v>
      </c>
      <c r="B2321" t="s">
        <v>736</v>
      </c>
      <c r="C2321" t="s">
        <v>639</v>
      </c>
      <c r="D2321" t="s">
        <v>640</v>
      </c>
      <c r="E2321" t="s">
        <v>701</v>
      </c>
      <c r="F2321">
        <v>528004120002</v>
      </c>
      <c r="G2321" t="s">
        <v>642</v>
      </c>
      <c r="H2321">
        <v>583154</v>
      </c>
      <c r="I2321" t="s">
        <v>44</v>
      </c>
      <c r="J2321">
        <v>202205</v>
      </c>
      <c r="K2321">
        <v>44706</v>
      </c>
      <c r="L2321" t="s">
        <v>644</v>
      </c>
      <c r="M2321">
        <v>10750</v>
      </c>
      <c r="N2321">
        <v>17.21</v>
      </c>
      <c r="O2321" t="s">
        <v>645</v>
      </c>
      <c r="P2321" s="428">
        <v>16.384</v>
      </c>
      <c r="Q2321">
        <v>12740302</v>
      </c>
      <c r="R2321" t="s">
        <v>646</v>
      </c>
      <c r="S2321">
        <v>2020577</v>
      </c>
      <c r="T2321" t="s">
        <v>2266</v>
      </c>
    </row>
    <row r="2322" spans="1:20" x14ac:dyDescent="0.25">
      <c r="A2322" t="s">
        <v>637</v>
      </c>
      <c r="B2322" t="s">
        <v>736</v>
      </c>
      <c r="C2322" t="s">
        <v>639</v>
      </c>
      <c r="D2322" t="s">
        <v>640</v>
      </c>
      <c r="E2322" t="s">
        <v>689</v>
      </c>
      <c r="F2322">
        <v>528004120002</v>
      </c>
      <c r="G2322" t="s">
        <v>642</v>
      </c>
      <c r="H2322">
        <v>856784</v>
      </c>
      <c r="I2322" t="s">
        <v>479</v>
      </c>
      <c r="J2322">
        <v>202205</v>
      </c>
      <c r="K2322">
        <v>44706</v>
      </c>
      <c r="L2322" t="s">
        <v>644</v>
      </c>
      <c r="M2322">
        <v>1573.17</v>
      </c>
      <c r="N2322">
        <v>2.52</v>
      </c>
      <c r="O2322" t="s">
        <v>645</v>
      </c>
      <c r="P2322" s="428">
        <v>2.399</v>
      </c>
      <c r="Q2322">
        <v>12740302</v>
      </c>
      <c r="R2322" t="s">
        <v>646</v>
      </c>
      <c r="S2322">
        <v>8540396</v>
      </c>
      <c r="T2322" t="s">
        <v>2289</v>
      </c>
    </row>
    <row r="2323" spans="1:20" x14ac:dyDescent="0.25">
      <c r="A2323" t="s">
        <v>637</v>
      </c>
      <c r="B2323" t="s">
        <v>754</v>
      </c>
      <c r="C2323" t="s">
        <v>639</v>
      </c>
      <c r="D2323" t="s">
        <v>640</v>
      </c>
      <c r="E2323" t="s">
        <v>667</v>
      </c>
      <c r="F2323">
        <v>528004120002</v>
      </c>
      <c r="G2323" t="s">
        <v>642</v>
      </c>
      <c r="H2323">
        <v>583149</v>
      </c>
      <c r="I2323" t="s">
        <v>680</v>
      </c>
      <c r="J2323">
        <v>202205</v>
      </c>
      <c r="K2323">
        <v>44706</v>
      </c>
      <c r="L2323" t="s">
        <v>644</v>
      </c>
      <c r="M2323">
        <v>25797.78</v>
      </c>
      <c r="N2323">
        <v>41.31</v>
      </c>
      <c r="O2323" t="s">
        <v>645</v>
      </c>
      <c r="P2323" s="428">
        <v>39.328000000000003</v>
      </c>
      <c r="Q2323">
        <v>12740302</v>
      </c>
      <c r="R2323" t="s">
        <v>646</v>
      </c>
      <c r="S2323">
        <v>8540392</v>
      </c>
      <c r="T2323" t="s">
        <v>2301</v>
      </c>
    </row>
    <row r="2324" spans="1:20" x14ac:dyDescent="0.25">
      <c r="A2324" t="s">
        <v>637</v>
      </c>
      <c r="B2324" t="s">
        <v>736</v>
      </c>
      <c r="C2324" t="s">
        <v>639</v>
      </c>
      <c r="D2324" t="s">
        <v>651</v>
      </c>
      <c r="E2324" t="s">
        <v>667</v>
      </c>
      <c r="F2324">
        <v>528004120002</v>
      </c>
      <c r="G2324" t="s">
        <v>642</v>
      </c>
      <c r="H2324">
        <v>583149</v>
      </c>
      <c r="I2324" t="s">
        <v>680</v>
      </c>
      <c r="J2324">
        <v>202205</v>
      </c>
      <c r="K2324">
        <v>44706</v>
      </c>
      <c r="L2324" t="s">
        <v>644</v>
      </c>
      <c r="M2324">
        <v>10084.69</v>
      </c>
      <c r="N2324">
        <v>16.149999999999999</v>
      </c>
      <c r="O2324" t="s">
        <v>645</v>
      </c>
      <c r="P2324" s="428">
        <v>15.375</v>
      </c>
      <c r="Q2324">
        <v>12740302</v>
      </c>
      <c r="R2324" t="s">
        <v>646</v>
      </c>
      <c r="S2324">
        <v>8540358</v>
      </c>
      <c r="T2324" t="s">
        <v>2274</v>
      </c>
    </row>
    <row r="2325" spans="1:20" x14ac:dyDescent="0.25">
      <c r="A2325" t="s">
        <v>637</v>
      </c>
      <c r="B2325" t="s">
        <v>736</v>
      </c>
      <c r="C2325" t="s">
        <v>639</v>
      </c>
      <c r="D2325" t="s">
        <v>651</v>
      </c>
      <c r="E2325" t="s">
        <v>641</v>
      </c>
      <c r="F2325">
        <v>528004120002</v>
      </c>
      <c r="G2325" t="s">
        <v>642</v>
      </c>
      <c r="H2325">
        <v>583138</v>
      </c>
      <c r="I2325" t="s">
        <v>34</v>
      </c>
      <c r="J2325">
        <v>202205</v>
      </c>
      <c r="K2325">
        <v>44706</v>
      </c>
      <c r="L2325" t="s">
        <v>644</v>
      </c>
      <c r="M2325">
        <v>129000</v>
      </c>
      <c r="N2325">
        <v>206.57</v>
      </c>
      <c r="O2325" t="s">
        <v>645</v>
      </c>
      <c r="P2325" s="428">
        <v>196.65700000000001</v>
      </c>
      <c r="Q2325">
        <v>12740302</v>
      </c>
      <c r="R2325" t="s">
        <v>646</v>
      </c>
      <c r="S2325">
        <v>2024193</v>
      </c>
      <c r="T2325" t="s">
        <v>2278</v>
      </c>
    </row>
    <row r="2326" spans="1:20" x14ac:dyDescent="0.25">
      <c r="A2326" t="s">
        <v>637</v>
      </c>
      <c r="B2326" t="s">
        <v>736</v>
      </c>
      <c r="C2326" t="s">
        <v>639</v>
      </c>
      <c r="D2326" t="s">
        <v>651</v>
      </c>
      <c r="E2326" t="s">
        <v>667</v>
      </c>
      <c r="F2326">
        <v>528004120002</v>
      </c>
      <c r="G2326" t="s">
        <v>642</v>
      </c>
      <c r="H2326">
        <v>583149</v>
      </c>
      <c r="I2326" t="s">
        <v>680</v>
      </c>
      <c r="J2326">
        <v>202205</v>
      </c>
      <c r="K2326">
        <v>44706</v>
      </c>
      <c r="L2326" t="s">
        <v>644</v>
      </c>
      <c r="M2326">
        <v>31084.34</v>
      </c>
      <c r="N2326">
        <v>49.78</v>
      </c>
      <c r="O2326" t="s">
        <v>645</v>
      </c>
      <c r="P2326" s="428">
        <v>47.390999999999998</v>
      </c>
      <c r="Q2326">
        <v>12740302</v>
      </c>
      <c r="R2326" t="s">
        <v>646</v>
      </c>
      <c r="S2326">
        <v>8540399</v>
      </c>
      <c r="T2326" t="s">
        <v>2279</v>
      </c>
    </row>
    <row r="2327" spans="1:20" x14ac:dyDescent="0.25">
      <c r="A2327" t="s">
        <v>637</v>
      </c>
      <c r="B2327" t="s">
        <v>736</v>
      </c>
      <c r="C2327" t="s">
        <v>639</v>
      </c>
      <c r="D2327" t="s">
        <v>695</v>
      </c>
      <c r="E2327" t="s">
        <v>673</v>
      </c>
      <c r="F2327">
        <v>528004120002</v>
      </c>
      <c r="G2327" t="s">
        <v>642</v>
      </c>
      <c r="H2327">
        <v>583133</v>
      </c>
      <c r="I2327" t="s">
        <v>29</v>
      </c>
      <c r="J2327">
        <v>202205</v>
      </c>
      <c r="K2327">
        <v>44706</v>
      </c>
      <c r="L2327" t="s">
        <v>644</v>
      </c>
      <c r="M2327">
        <v>41665.97</v>
      </c>
      <c r="N2327">
        <v>66.72</v>
      </c>
      <c r="O2327" t="s">
        <v>645</v>
      </c>
      <c r="P2327" s="428">
        <v>63.518000000000001</v>
      </c>
      <c r="Q2327">
        <v>12740302</v>
      </c>
      <c r="R2327" t="s">
        <v>646</v>
      </c>
      <c r="S2327">
        <v>2024413</v>
      </c>
      <c r="T2327" t="s">
        <v>2280</v>
      </c>
    </row>
    <row r="2328" spans="1:20" x14ac:dyDescent="0.25">
      <c r="A2328" t="s">
        <v>637</v>
      </c>
      <c r="B2328" t="s">
        <v>736</v>
      </c>
      <c r="C2328" t="s">
        <v>639</v>
      </c>
      <c r="D2328" t="s">
        <v>651</v>
      </c>
      <c r="E2328" t="s">
        <v>673</v>
      </c>
      <c r="F2328">
        <v>528004120002</v>
      </c>
      <c r="G2328" t="s">
        <v>642</v>
      </c>
      <c r="H2328">
        <v>583148</v>
      </c>
      <c r="I2328" t="s">
        <v>699</v>
      </c>
      <c r="J2328">
        <v>202205</v>
      </c>
      <c r="K2328">
        <v>44706</v>
      </c>
      <c r="L2328" t="s">
        <v>644</v>
      </c>
      <c r="M2328">
        <v>7818.18</v>
      </c>
      <c r="N2328">
        <v>12.52</v>
      </c>
      <c r="O2328" t="s">
        <v>645</v>
      </c>
      <c r="P2328" s="428">
        <v>11.919</v>
      </c>
      <c r="Q2328">
        <v>12740302</v>
      </c>
      <c r="R2328" t="s">
        <v>646</v>
      </c>
      <c r="S2328">
        <v>8540279</v>
      </c>
      <c r="T2328" t="s">
        <v>2281</v>
      </c>
    </row>
    <row r="2329" spans="1:20" x14ac:dyDescent="0.25">
      <c r="A2329" t="s">
        <v>637</v>
      </c>
      <c r="B2329" t="s">
        <v>736</v>
      </c>
      <c r="C2329" t="s">
        <v>639</v>
      </c>
      <c r="D2329" t="s">
        <v>651</v>
      </c>
      <c r="E2329" t="s">
        <v>704</v>
      </c>
      <c r="F2329">
        <v>528004120002</v>
      </c>
      <c r="G2329" t="s">
        <v>642</v>
      </c>
      <c r="H2329">
        <v>856779</v>
      </c>
      <c r="I2329" t="s">
        <v>28</v>
      </c>
      <c r="J2329">
        <v>202205</v>
      </c>
      <c r="K2329">
        <v>44706</v>
      </c>
      <c r="L2329" t="s">
        <v>644</v>
      </c>
      <c r="M2329">
        <v>97103</v>
      </c>
      <c r="N2329">
        <v>155.49</v>
      </c>
      <c r="O2329" t="s">
        <v>645</v>
      </c>
      <c r="P2329" s="428">
        <v>148.02799999999999</v>
      </c>
      <c r="Q2329">
        <v>12740302</v>
      </c>
      <c r="R2329" t="s">
        <v>646</v>
      </c>
      <c r="S2329">
        <v>2039252</v>
      </c>
      <c r="T2329" t="s">
        <v>2294</v>
      </c>
    </row>
    <row r="2330" spans="1:20" x14ac:dyDescent="0.25">
      <c r="A2330" t="s">
        <v>637</v>
      </c>
      <c r="B2330" t="s">
        <v>754</v>
      </c>
      <c r="C2330" t="s">
        <v>639</v>
      </c>
      <c r="D2330" t="s">
        <v>640</v>
      </c>
      <c r="E2330" t="s">
        <v>686</v>
      </c>
      <c r="F2330">
        <v>528004120002</v>
      </c>
      <c r="G2330" t="s">
        <v>642</v>
      </c>
      <c r="H2330">
        <v>583153</v>
      </c>
      <c r="I2330" t="s">
        <v>722</v>
      </c>
      <c r="J2330">
        <v>202205</v>
      </c>
      <c r="K2330">
        <v>44706</v>
      </c>
      <c r="L2330" t="s">
        <v>644</v>
      </c>
      <c r="M2330">
        <v>7226.88</v>
      </c>
      <c r="N2330">
        <v>11.57</v>
      </c>
      <c r="O2330" t="s">
        <v>645</v>
      </c>
      <c r="P2330" s="428">
        <v>11.015000000000001</v>
      </c>
      <c r="Q2330">
        <v>12740302</v>
      </c>
      <c r="R2330" t="s">
        <v>646</v>
      </c>
      <c r="S2330">
        <v>8540401</v>
      </c>
      <c r="T2330" t="s">
        <v>2270</v>
      </c>
    </row>
    <row r="2331" spans="1:20" x14ac:dyDescent="0.25">
      <c r="A2331" t="s">
        <v>637</v>
      </c>
      <c r="B2331" t="s">
        <v>754</v>
      </c>
      <c r="C2331" t="s">
        <v>639</v>
      </c>
      <c r="D2331" t="s">
        <v>640</v>
      </c>
      <c r="E2331" t="s">
        <v>686</v>
      </c>
      <c r="F2331">
        <v>528004120002</v>
      </c>
      <c r="G2331" t="s">
        <v>642</v>
      </c>
      <c r="H2331">
        <v>583150</v>
      </c>
      <c r="I2331" t="s">
        <v>687</v>
      </c>
      <c r="J2331">
        <v>202205</v>
      </c>
      <c r="K2331">
        <v>44706</v>
      </c>
      <c r="L2331" t="s">
        <v>644</v>
      </c>
      <c r="M2331">
        <v>25445.97</v>
      </c>
      <c r="N2331">
        <v>40.75</v>
      </c>
      <c r="O2331" t="s">
        <v>645</v>
      </c>
      <c r="P2331" s="428">
        <v>38.793999999999997</v>
      </c>
      <c r="Q2331">
        <v>12740302</v>
      </c>
      <c r="R2331" t="s">
        <v>646</v>
      </c>
      <c r="S2331">
        <v>2011105</v>
      </c>
      <c r="T2331" t="s">
        <v>2295</v>
      </c>
    </row>
    <row r="2332" spans="1:20" x14ac:dyDescent="0.25">
      <c r="A2332" t="s">
        <v>637</v>
      </c>
      <c r="B2332" t="s">
        <v>736</v>
      </c>
      <c r="C2332" t="s">
        <v>639</v>
      </c>
      <c r="D2332" t="s">
        <v>695</v>
      </c>
      <c r="E2332" t="s">
        <v>673</v>
      </c>
      <c r="F2332">
        <v>528004120002</v>
      </c>
      <c r="G2332" t="s">
        <v>642</v>
      </c>
      <c r="H2332">
        <v>583148</v>
      </c>
      <c r="I2332" t="s">
        <v>699</v>
      </c>
      <c r="J2332">
        <v>202205</v>
      </c>
      <c r="K2332">
        <v>44706</v>
      </c>
      <c r="L2332" t="s">
        <v>644</v>
      </c>
      <c r="M2332">
        <v>69337.5</v>
      </c>
      <c r="N2332">
        <v>111.03</v>
      </c>
      <c r="O2332" t="s">
        <v>645</v>
      </c>
      <c r="P2332" s="428">
        <v>105.702</v>
      </c>
      <c r="Q2332">
        <v>12740302</v>
      </c>
      <c r="R2332" t="s">
        <v>646</v>
      </c>
      <c r="S2332">
        <v>2046481</v>
      </c>
      <c r="T2332" t="s">
        <v>2271</v>
      </c>
    </row>
    <row r="2333" spans="1:20" x14ac:dyDescent="0.25">
      <c r="A2333" t="s">
        <v>637</v>
      </c>
      <c r="B2333" t="s">
        <v>754</v>
      </c>
      <c r="C2333" t="s">
        <v>639</v>
      </c>
      <c r="D2333" t="s">
        <v>640</v>
      </c>
      <c r="E2333" t="s">
        <v>708</v>
      </c>
      <c r="F2333">
        <v>528004120002</v>
      </c>
      <c r="G2333" t="s">
        <v>642</v>
      </c>
      <c r="H2333">
        <v>583155</v>
      </c>
      <c r="I2333" t="s">
        <v>45</v>
      </c>
      <c r="J2333">
        <v>202205</v>
      </c>
      <c r="K2333">
        <v>44706</v>
      </c>
      <c r="L2333" t="s">
        <v>644</v>
      </c>
      <c r="M2333">
        <v>5284.7</v>
      </c>
      <c r="N2333">
        <v>8.4600000000000009</v>
      </c>
      <c r="O2333" t="s">
        <v>645</v>
      </c>
      <c r="P2333" s="428">
        <v>8.0540000000000003</v>
      </c>
      <c r="Q2333">
        <v>12740302</v>
      </c>
      <c r="R2333" t="s">
        <v>646</v>
      </c>
      <c r="S2333">
        <v>8540039</v>
      </c>
      <c r="T2333" t="s">
        <v>2296</v>
      </c>
    </row>
    <row r="2334" spans="1:20" x14ac:dyDescent="0.25">
      <c r="A2334" t="s">
        <v>637</v>
      </c>
      <c r="B2334" t="s">
        <v>736</v>
      </c>
      <c r="C2334" t="s">
        <v>639</v>
      </c>
      <c r="D2334" t="s">
        <v>651</v>
      </c>
      <c r="E2334" t="s">
        <v>641</v>
      </c>
      <c r="F2334">
        <v>528004120002</v>
      </c>
      <c r="G2334" t="s">
        <v>642</v>
      </c>
      <c r="H2334">
        <v>583136</v>
      </c>
      <c r="I2334" t="s">
        <v>32</v>
      </c>
      <c r="J2334">
        <v>202205</v>
      </c>
      <c r="K2334">
        <v>44706</v>
      </c>
      <c r="L2334" t="s">
        <v>644</v>
      </c>
      <c r="M2334">
        <v>97103</v>
      </c>
      <c r="N2334">
        <v>155.49</v>
      </c>
      <c r="O2334" t="s">
        <v>645</v>
      </c>
      <c r="P2334" s="428">
        <v>148.02799999999999</v>
      </c>
      <c r="Q2334">
        <v>12740302</v>
      </c>
      <c r="R2334" t="s">
        <v>646</v>
      </c>
      <c r="S2334">
        <v>2035753</v>
      </c>
      <c r="T2334" t="s">
        <v>2272</v>
      </c>
    </row>
    <row r="2335" spans="1:20" x14ac:dyDescent="0.25">
      <c r="A2335" t="s">
        <v>637</v>
      </c>
      <c r="B2335" t="s">
        <v>736</v>
      </c>
      <c r="C2335" t="s">
        <v>639</v>
      </c>
      <c r="D2335" t="s">
        <v>663</v>
      </c>
      <c r="E2335" t="s">
        <v>704</v>
      </c>
      <c r="F2335">
        <v>528004120002</v>
      </c>
      <c r="G2335" t="s">
        <v>642</v>
      </c>
      <c r="H2335">
        <v>583137</v>
      </c>
      <c r="I2335" t="s">
        <v>33</v>
      </c>
      <c r="J2335">
        <v>202205</v>
      </c>
      <c r="K2335">
        <v>44706</v>
      </c>
      <c r="L2335" t="s">
        <v>644</v>
      </c>
      <c r="M2335">
        <v>129000</v>
      </c>
      <c r="N2335">
        <v>206.57</v>
      </c>
      <c r="O2335" t="s">
        <v>645</v>
      </c>
      <c r="P2335" s="428">
        <v>196.65700000000001</v>
      </c>
      <c r="Q2335">
        <v>12740302</v>
      </c>
      <c r="R2335" t="s">
        <v>646</v>
      </c>
      <c r="S2335">
        <v>2038727</v>
      </c>
      <c r="T2335" t="s">
        <v>2268</v>
      </c>
    </row>
    <row r="2336" spans="1:20" x14ac:dyDescent="0.25">
      <c r="A2336" t="s">
        <v>637</v>
      </c>
      <c r="B2336" t="s">
        <v>736</v>
      </c>
      <c r="C2336" t="s">
        <v>639</v>
      </c>
      <c r="D2336" t="s">
        <v>651</v>
      </c>
      <c r="E2336" t="s">
        <v>673</v>
      </c>
      <c r="F2336">
        <v>528004120002</v>
      </c>
      <c r="G2336" t="s">
        <v>642</v>
      </c>
      <c r="H2336">
        <v>583148</v>
      </c>
      <c r="I2336" t="s">
        <v>699</v>
      </c>
      <c r="J2336">
        <v>202205</v>
      </c>
      <c r="K2336">
        <v>44706</v>
      </c>
      <c r="L2336" t="s">
        <v>644</v>
      </c>
      <c r="M2336">
        <v>13658.82</v>
      </c>
      <c r="N2336">
        <v>21.87</v>
      </c>
      <c r="O2336" t="s">
        <v>645</v>
      </c>
      <c r="P2336" s="428">
        <v>20.82</v>
      </c>
      <c r="Q2336">
        <v>12740302</v>
      </c>
      <c r="R2336" t="s">
        <v>646</v>
      </c>
      <c r="S2336">
        <v>8540386</v>
      </c>
      <c r="T2336" t="s">
        <v>2269</v>
      </c>
    </row>
    <row r="2337" spans="1:20" x14ac:dyDescent="0.25">
      <c r="A2337" t="s">
        <v>637</v>
      </c>
      <c r="B2337" t="s">
        <v>736</v>
      </c>
      <c r="C2337" t="s">
        <v>639</v>
      </c>
      <c r="D2337" t="s">
        <v>663</v>
      </c>
      <c r="E2337" t="s">
        <v>673</v>
      </c>
      <c r="F2337">
        <v>528004120002</v>
      </c>
      <c r="G2337" t="s">
        <v>642</v>
      </c>
      <c r="H2337">
        <v>583134</v>
      </c>
      <c r="I2337" t="s">
        <v>30</v>
      </c>
      <c r="J2337">
        <v>202205</v>
      </c>
      <c r="K2337">
        <v>44706</v>
      </c>
      <c r="L2337" t="s">
        <v>644</v>
      </c>
      <c r="M2337">
        <v>99253</v>
      </c>
      <c r="N2337">
        <v>158.94</v>
      </c>
      <c r="O2337" t="s">
        <v>645</v>
      </c>
      <c r="P2337" s="428">
        <v>151.31200000000001</v>
      </c>
      <c r="Q2337">
        <v>12740302</v>
      </c>
      <c r="R2337" t="s">
        <v>646</v>
      </c>
      <c r="S2337">
        <v>2030902</v>
      </c>
      <c r="T2337" t="s">
        <v>2275</v>
      </c>
    </row>
    <row r="2338" spans="1:20" x14ac:dyDescent="0.25">
      <c r="A2338" t="s">
        <v>637</v>
      </c>
      <c r="B2338" t="s">
        <v>736</v>
      </c>
      <c r="C2338" t="s">
        <v>639</v>
      </c>
      <c r="D2338" t="s">
        <v>695</v>
      </c>
      <c r="E2338" t="s">
        <v>704</v>
      </c>
      <c r="F2338">
        <v>528004120001</v>
      </c>
      <c r="G2338" t="s">
        <v>705</v>
      </c>
      <c r="H2338">
        <v>583128</v>
      </c>
      <c r="I2338" t="s">
        <v>20</v>
      </c>
      <c r="J2338">
        <v>202205</v>
      </c>
      <c r="K2338">
        <v>44706</v>
      </c>
      <c r="L2338" t="s">
        <v>644</v>
      </c>
      <c r="M2338">
        <v>129000</v>
      </c>
      <c r="N2338">
        <v>206.57</v>
      </c>
      <c r="O2338" t="s">
        <v>645</v>
      </c>
      <c r="P2338" s="428">
        <v>196.65700000000001</v>
      </c>
      <c r="Q2338">
        <v>12740302</v>
      </c>
      <c r="R2338" t="s">
        <v>646</v>
      </c>
      <c r="S2338">
        <v>2012170</v>
      </c>
      <c r="T2338" t="s">
        <v>2302</v>
      </c>
    </row>
    <row r="2339" spans="1:20" x14ac:dyDescent="0.25">
      <c r="A2339" t="s">
        <v>637</v>
      </c>
      <c r="B2339" t="s">
        <v>736</v>
      </c>
      <c r="C2339" t="s">
        <v>639</v>
      </c>
      <c r="D2339" t="s">
        <v>651</v>
      </c>
      <c r="E2339" t="s">
        <v>641</v>
      </c>
      <c r="F2339">
        <v>528004120002</v>
      </c>
      <c r="G2339" t="s">
        <v>642</v>
      </c>
      <c r="H2339">
        <v>583135</v>
      </c>
      <c r="I2339" t="s">
        <v>31</v>
      </c>
      <c r="J2339">
        <v>202205</v>
      </c>
      <c r="K2339">
        <v>44706</v>
      </c>
      <c r="L2339" t="s">
        <v>644</v>
      </c>
      <c r="M2339">
        <v>129000</v>
      </c>
      <c r="N2339">
        <v>206.57</v>
      </c>
      <c r="O2339" t="s">
        <v>645</v>
      </c>
      <c r="P2339" s="428">
        <v>196.65700000000001</v>
      </c>
      <c r="Q2339">
        <v>12740302</v>
      </c>
      <c r="R2339" t="s">
        <v>646</v>
      </c>
      <c r="S2339">
        <v>2023596</v>
      </c>
      <c r="T2339" t="s">
        <v>2287</v>
      </c>
    </row>
    <row r="2340" spans="1:20" x14ac:dyDescent="0.25">
      <c r="A2340" t="s">
        <v>637</v>
      </c>
      <c r="B2340" t="s">
        <v>736</v>
      </c>
      <c r="C2340" t="s">
        <v>639</v>
      </c>
      <c r="D2340" t="s">
        <v>718</v>
      </c>
      <c r="E2340" t="s">
        <v>704</v>
      </c>
      <c r="F2340">
        <v>528004120001</v>
      </c>
      <c r="G2340" t="s">
        <v>705</v>
      </c>
      <c r="H2340">
        <v>583128</v>
      </c>
      <c r="I2340" t="s">
        <v>20</v>
      </c>
      <c r="J2340">
        <v>202205</v>
      </c>
      <c r="K2340">
        <v>44706</v>
      </c>
      <c r="L2340" t="s">
        <v>644</v>
      </c>
      <c r="M2340">
        <v>129000</v>
      </c>
      <c r="N2340">
        <v>206.57</v>
      </c>
      <c r="O2340" t="s">
        <v>645</v>
      </c>
      <c r="P2340" s="428">
        <v>196.65700000000001</v>
      </c>
      <c r="Q2340">
        <v>30499174</v>
      </c>
      <c r="R2340" t="s">
        <v>646</v>
      </c>
      <c r="S2340">
        <v>2031020</v>
      </c>
      <c r="T2340" t="s">
        <v>2282</v>
      </c>
    </row>
    <row r="2341" spans="1:20" x14ac:dyDescent="0.25">
      <c r="A2341" t="s">
        <v>637</v>
      </c>
      <c r="B2341" t="s">
        <v>754</v>
      </c>
      <c r="C2341" t="s">
        <v>639</v>
      </c>
      <c r="D2341" t="s">
        <v>718</v>
      </c>
      <c r="E2341" t="s">
        <v>704</v>
      </c>
      <c r="F2341">
        <v>528004120001</v>
      </c>
      <c r="G2341" t="s">
        <v>705</v>
      </c>
      <c r="H2341">
        <v>583128</v>
      </c>
      <c r="I2341" t="s">
        <v>20</v>
      </c>
      <c r="J2341">
        <v>202205</v>
      </c>
      <c r="K2341">
        <v>44706</v>
      </c>
      <c r="L2341" t="s">
        <v>644</v>
      </c>
      <c r="M2341">
        <v>107782</v>
      </c>
      <c r="N2341">
        <v>172.6</v>
      </c>
      <c r="O2341" t="s">
        <v>645</v>
      </c>
      <c r="P2341" s="428">
        <v>164.31700000000001</v>
      </c>
      <c r="Q2341">
        <v>30499174</v>
      </c>
      <c r="R2341" t="s">
        <v>646</v>
      </c>
      <c r="S2341">
        <v>2031020</v>
      </c>
      <c r="T2341" t="s">
        <v>2222</v>
      </c>
    </row>
    <row r="2342" spans="1:20" x14ac:dyDescent="0.25">
      <c r="A2342" t="s">
        <v>637</v>
      </c>
      <c r="B2342" t="s">
        <v>754</v>
      </c>
      <c r="C2342" t="s">
        <v>639</v>
      </c>
      <c r="D2342" t="s">
        <v>651</v>
      </c>
      <c r="E2342" t="s">
        <v>704</v>
      </c>
      <c r="F2342">
        <v>528004120001</v>
      </c>
      <c r="G2342" t="s">
        <v>705</v>
      </c>
      <c r="H2342">
        <v>583128</v>
      </c>
      <c r="I2342" t="s">
        <v>20</v>
      </c>
      <c r="J2342">
        <v>202205</v>
      </c>
      <c r="K2342">
        <v>44706</v>
      </c>
      <c r="L2342" t="s">
        <v>644</v>
      </c>
      <c r="M2342">
        <v>115630</v>
      </c>
      <c r="N2342">
        <v>185.16</v>
      </c>
      <c r="O2342" t="s">
        <v>645</v>
      </c>
      <c r="P2342" s="428">
        <v>176.274</v>
      </c>
      <c r="Q2342">
        <v>30499174</v>
      </c>
      <c r="R2342" t="s">
        <v>646</v>
      </c>
      <c r="S2342">
        <v>2022429</v>
      </c>
      <c r="T2342" t="s">
        <v>2233</v>
      </c>
    </row>
    <row r="2343" spans="1:20" x14ac:dyDescent="0.25">
      <c r="A2343" t="s">
        <v>637</v>
      </c>
      <c r="B2343" t="s">
        <v>736</v>
      </c>
      <c r="C2343" t="s">
        <v>639</v>
      </c>
      <c r="D2343" t="s">
        <v>640</v>
      </c>
      <c r="E2343" t="s">
        <v>673</v>
      </c>
      <c r="F2343">
        <v>528004120002</v>
      </c>
      <c r="G2343" t="s">
        <v>642</v>
      </c>
      <c r="H2343">
        <v>583148</v>
      </c>
      <c r="I2343" t="s">
        <v>699</v>
      </c>
      <c r="J2343">
        <v>202205</v>
      </c>
      <c r="K2343">
        <v>44706</v>
      </c>
      <c r="L2343" t="s">
        <v>644</v>
      </c>
      <c r="M2343">
        <v>6318.66</v>
      </c>
      <c r="N2343">
        <v>10.119999999999999</v>
      </c>
      <c r="O2343" t="s">
        <v>645</v>
      </c>
      <c r="P2343" s="428">
        <v>9.6340000000000003</v>
      </c>
      <c r="Q2343">
        <v>12740302</v>
      </c>
      <c r="R2343" t="s">
        <v>646</v>
      </c>
      <c r="S2343">
        <v>8540206</v>
      </c>
      <c r="T2343" t="s">
        <v>2259</v>
      </c>
    </row>
    <row r="2344" spans="1:20" x14ac:dyDescent="0.25">
      <c r="A2344" t="s">
        <v>637</v>
      </c>
      <c r="B2344" t="s">
        <v>736</v>
      </c>
      <c r="C2344" t="s">
        <v>639</v>
      </c>
      <c r="D2344" t="s">
        <v>640</v>
      </c>
      <c r="E2344" t="s">
        <v>686</v>
      </c>
      <c r="F2344">
        <v>528004120002</v>
      </c>
      <c r="G2344" t="s">
        <v>642</v>
      </c>
      <c r="H2344">
        <v>583153</v>
      </c>
      <c r="I2344" t="s">
        <v>722</v>
      </c>
      <c r="J2344">
        <v>202205</v>
      </c>
      <c r="K2344">
        <v>44706</v>
      </c>
      <c r="L2344" t="s">
        <v>644</v>
      </c>
      <c r="M2344">
        <v>8062.5</v>
      </c>
      <c r="N2344">
        <v>12.91</v>
      </c>
      <c r="O2344" t="s">
        <v>645</v>
      </c>
      <c r="P2344" s="428">
        <v>12.29</v>
      </c>
      <c r="Q2344">
        <v>12740302</v>
      </c>
      <c r="R2344" t="s">
        <v>646</v>
      </c>
      <c r="S2344">
        <v>8540401</v>
      </c>
      <c r="T2344" t="s">
        <v>2258</v>
      </c>
    </row>
    <row r="2345" spans="1:20" x14ac:dyDescent="0.25">
      <c r="A2345" t="s">
        <v>637</v>
      </c>
      <c r="B2345" t="s">
        <v>736</v>
      </c>
      <c r="C2345" t="s">
        <v>639</v>
      </c>
      <c r="D2345" t="s">
        <v>640</v>
      </c>
      <c r="E2345" t="s">
        <v>673</v>
      </c>
      <c r="F2345">
        <v>528004120002</v>
      </c>
      <c r="G2345" t="s">
        <v>642</v>
      </c>
      <c r="H2345">
        <v>583148</v>
      </c>
      <c r="I2345" t="s">
        <v>699</v>
      </c>
      <c r="J2345">
        <v>202205</v>
      </c>
      <c r="K2345">
        <v>44706</v>
      </c>
      <c r="L2345" t="s">
        <v>644</v>
      </c>
      <c r="M2345">
        <v>7413.79</v>
      </c>
      <c r="N2345">
        <v>11.87</v>
      </c>
      <c r="O2345" t="s">
        <v>645</v>
      </c>
      <c r="P2345" s="428">
        <v>11.3</v>
      </c>
      <c r="Q2345">
        <v>12740302</v>
      </c>
      <c r="R2345" t="s">
        <v>646</v>
      </c>
      <c r="S2345">
        <v>2012905</v>
      </c>
      <c r="T2345" t="s">
        <v>2257</v>
      </c>
    </row>
    <row r="2346" spans="1:20" x14ac:dyDescent="0.25">
      <c r="A2346" t="s">
        <v>637</v>
      </c>
      <c r="B2346" t="s">
        <v>677</v>
      </c>
      <c r="C2346" t="s">
        <v>639</v>
      </c>
      <c r="D2346" t="s">
        <v>651</v>
      </c>
      <c r="E2346" t="s">
        <v>667</v>
      </c>
      <c r="F2346">
        <v>528004120002</v>
      </c>
      <c r="G2346" t="s">
        <v>642</v>
      </c>
      <c r="H2346">
        <v>583149</v>
      </c>
      <c r="I2346" t="s">
        <v>680</v>
      </c>
      <c r="J2346">
        <v>202205</v>
      </c>
      <c r="K2346">
        <v>44706</v>
      </c>
      <c r="L2346" t="s">
        <v>644</v>
      </c>
      <c r="M2346">
        <v>137245.29999999999</v>
      </c>
      <c r="N2346">
        <v>219.78</v>
      </c>
      <c r="O2346" t="s">
        <v>645</v>
      </c>
      <c r="P2346" s="428">
        <v>209.233</v>
      </c>
      <c r="Q2346">
        <v>12740302</v>
      </c>
      <c r="R2346" t="s">
        <v>646</v>
      </c>
      <c r="S2346">
        <v>8540399</v>
      </c>
      <c r="T2346" t="s">
        <v>2216</v>
      </c>
    </row>
    <row r="2347" spans="1:20" x14ac:dyDescent="0.25">
      <c r="A2347" t="s">
        <v>637</v>
      </c>
      <c r="B2347" t="s">
        <v>677</v>
      </c>
      <c r="C2347" t="s">
        <v>639</v>
      </c>
      <c r="D2347" t="s">
        <v>695</v>
      </c>
      <c r="E2347" t="s">
        <v>673</v>
      </c>
      <c r="F2347">
        <v>528004120002</v>
      </c>
      <c r="G2347" t="s">
        <v>642</v>
      </c>
      <c r="H2347">
        <v>583148</v>
      </c>
      <c r="I2347" t="s">
        <v>699</v>
      </c>
      <c r="J2347">
        <v>202205</v>
      </c>
      <c r="K2347">
        <v>44706</v>
      </c>
      <c r="L2347" t="s">
        <v>644</v>
      </c>
      <c r="M2347">
        <v>278120.77</v>
      </c>
      <c r="N2347">
        <v>445.37</v>
      </c>
      <c r="O2347" t="s">
        <v>645</v>
      </c>
      <c r="P2347" s="428">
        <v>423.99599999999998</v>
      </c>
      <c r="Q2347">
        <v>12740302</v>
      </c>
      <c r="R2347" t="s">
        <v>646</v>
      </c>
      <c r="S2347">
        <v>2046481</v>
      </c>
      <c r="T2347" t="s">
        <v>2217</v>
      </c>
    </row>
    <row r="2348" spans="1:20" x14ac:dyDescent="0.25">
      <c r="A2348" t="s">
        <v>637</v>
      </c>
      <c r="B2348" t="s">
        <v>677</v>
      </c>
      <c r="C2348" t="s">
        <v>639</v>
      </c>
      <c r="D2348" t="s">
        <v>651</v>
      </c>
      <c r="E2348" t="s">
        <v>667</v>
      </c>
      <c r="F2348">
        <v>528004120002</v>
      </c>
      <c r="G2348" t="s">
        <v>642</v>
      </c>
      <c r="H2348">
        <v>583149</v>
      </c>
      <c r="I2348" t="s">
        <v>680</v>
      </c>
      <c r="J2348">
        <v>202205</v>
      </c>
      <c r="K2348">
        <v>44706</v>
      </c>
      <c r="L2348" t="s">
        <v>644</v>
      </c>
      <c r="M2348">
        <v>91756.77</v>
      </c>
      <c r="N2348">
        <v>146.93</v>
      </c>
      <c r="O2348" t="s">
        <v>645</v>
      </c>
      <c r="P2348" s="428">
        <v>139.87899999999999</v>
      </c>
      <c r="Q2348">
        <v>12740302</v>
      </c>
      <c r="R2348" t="s">
        <v>646</v>
      </c>
      <c r="S2348">
        <v>8540358</v>
      </c>
      <c r="T2348" t="s">
        <v>2220</v>
      </c>
    </row>
    <row r="2349" spans="1:20" x14ac:dyDescent="0.25">
      <c r="A2349" t="s">
        <v>637</v>
      </c>
      <c r="B2349" t="s">
        <v>677</v>
      </c>
      <c r="C2349" t="s">
        <v>639</v>
      </c>
      <c r="D2349" t="s">
        <v>651</v>
      </c>
      <c r="E2349" t="s">
        <v>673</v>
      </c>
      <c r="F2349">
        <v>528004120002</v>
      </c>
      <c r="G2349" t="s">
        <v>642</v>
      </c>
      <c r="H2349">
        <v>583148</v>
      </c>
      <c r="I2349" t="s">
        <v>699</v>
      </c>
      <c r="J2349">
        <v>202205</v>
      </c>
      <c r="K2349">
        <v>44706</v>
      </c>
      <c r="L2349" t="s">
        <v>644</v>
      </c>
      <c r="M2349">
        <v>43921.03</v>
      </c>
      <c r="N2349">
        <v>70.33</v>
      </c>
      <c r="O2349" t="s">
        <v>645</v>
      </c>
      <c r="P2349" s="428">
        <v>66.954999999999998</v>
      </c>
      <c r="Q2349">
        <v>12740302</v>
      </c>
      <c r="R2349" t="s">
        <v>646</v>
      </c>
      <c r="S2349">
        <v>8540279</v>
      </c>
      <c r="T2349" t="s">
        <v>2219</v>
      </c>
    </row>
    <row r="2350" spans="1:20" x14ac:dyDescent="0.25">
      <c r="A2350" t="s">
        <v>637</v>
      </c>
      <c r="B2350" t="s">
        <v>677</v>
      </c>
      <c r="C2350" t="s">
        <v>639</v>
      </c>
      <c r="D2350" t="s">
        <v>651</v>
      </c>
      <c r="E2350" t="s">
        <v>673</v>
      </c>
      <c r="F2350">
        <v>528004120002</v>
      </c>
      <c r="G2350" t="s">
        <v>642</v>
      </c>
      <c r="H2350">
        <v>583148</v>
      </c>
      <c r="I2350" t="s">
        <v>699</v>
      </c>
      <c r="J2350">
        <v>202205</v>
      </c>
      <c r="K2350">
        <v>44706</v>
      </c>
      <c r="L2350" t="s">
        <v>644</v>
      </c>
      <c r="M2350">
        <v>60307.199999999997</v>
      </c>
      <c r="N2350">
        <v>96.57</v>
      </c>
      <c r="O2350" t="s">
        <v>645</v>
      </c>
      <c r="P2350" s="428">
        <v>91.936000000000007</v>
      </c>
      <c r="Q2350">
        <v>12740302</v>
      </c>
      <c r="R2350" t="s">
        <v>646</v>
      </c>
      <c r="S2350">
        <v>8540386</v>
      </c>
      <c r="T2350" t="s">
        <v>2221</v>
      </c>
    </row>
    <row r="2351" spans="1:20" x14ac:dyDescent="0.25">
      <c r="A2351" t="s">
        <v>637</v>
      </c>
      <c r="B2351" t="s">
        <v>677</v>
      </c>
      <c r="C2351" t="s">
        <v>639</v>
      </c>
      <c r="D2351" t="s">
        <v>640</v>
      </c>
      <c r="E2351" t="s">
        <v>673</v>
      </c>
      <c r="F2351">
        <v>528004120002</v>
      </c>
      <c r="G2351" t="s">
        <v>642</v>
      </c>
      <c r="H2351">
        <v>583148</v>
      </c>
      <c r="I2351" t="s">
        <v>699</v>
      </c>
      <c r="J2351">
        <v>202205</v>
      </c>
      <c r="K2351">
        <v>44706</v>
      </c>
      <c r="L2351" t="s">
        <v>644</v>
      </c>
      <c r="M2351">
        <v>61800</v>
      </c>
      <c r="N2351">
        <v>98.96</v>
      </c>
      <c r="O2351" t="s">
        <v>645</v>
      </c>
      <c r="P2351" s="428">
        <v>94.210999999999999</v>
      </c>
      <c r="Q2351">
        <v>12740302</v>
      </c>
      <c r="R2351" t="s">
        <v>646</v>
      </c>
      <c r="S2351">
        <v>2012905</v>
      </c>
      <c r="T2351" t="s">
        <v>2235</v>
      </c>
    </row>
    <row r="2352" spans="1:20" x14ac:dyDescent="0.25">
      <c r="A2352" t="s">
        <v>637</v>
      </c>
      <c r="B2352" t="s">
        <v>677</v>
      </c>
      <c r="C2352" t="s">
        <v>639</v>
      </c>
      <c r="D2352" t="s">
        <v>640</v>
      </c>
      <c r="E2352" t="s">
        <v>673</v>
      </c>
      <c r="F2352">
        <v>528004120002</v>
      </c>
      <c r="G2352" t="s">
        <v>642</v>
      </c>
      <c r="H2352">
        <v>856783</v>
      </c>
      <c r="I2352" t="s">
        <v>478</v>
      </c>
      <c r="J2352">
        <v>202205</v>
      </c>
      <c r="K2352">
        <v>44706</v>
      </c>
      <c r="L2352" t="s">
        <v>644</v>
      </c>
      <c r="M2352">
        <v>79426</v>
      </c>
      <c r="N2352">
        <v>127.19</v>
      </c>
      <c r="O2352" t="s">
        <v>645</v>
      </c>
      <c r="P2352" s="428">
        <v>121.086</v>
      </c>
      <c r="Q2352">
        <v>12740302</v>
      </c>
      <c r="R2352" t="s">
        <v>646</v>
      </c>
      <c r="S2352">
        <v>8540353</v>
      </c>
      <c r="T2352" t="s">
        <v>2240</v>
      </c>
    </row>
    <row r="2353" spans="1:20" x14ac:dyDescent="0.25">
      <c r="A2353" t="s">
        <v>637</v>
      </c>
      <c r="B2353" t="s">
        <v>677</v>
      </c>
      <c r="C2353" t="s">
        <v>639</v>
      </c>
      <c r="D2353" t="s">
        <v>640</v>
      </c>
      <c r="E2353" t="s">
        <v>678</v>
      </c>
      <c r="F2353">
        <v>528004120002</v>
      </c>
      <c r="G2353" t="s">
        <v>642</v>
      </c>
      <c r="H2353">
        <v>583147</v>
      </c>
      <c r="I2353" t="s">
        <v>41</v>
      </c>
      <c r="J2353">
        <v>202205</v>
      </c>
      <c r="K2353">
        <v>44706</v>
      </c>
      <c r="L2353" t="s">
        <v>644</v>
      </c>
      <c r="M2353">
        <v>19656.38</v>
      </c>
      <c r="N2353">
        <v>31.48</v>
      </c>
      <c r="O2353" t="s">
        <v>645</v>
      </c>
      <c r="P2353" s="428">
        <v>29.969000000000001</v>
      </c>
      <c r="Q2353">
        <v>12740302</v>
      </c>
      <c r="R2353" t="s">
        <v>646</v>
      </c>
      <c r="S2353">
        <v>2049729</v>
      </c>
      <c r="T2353" t="s">
        <v>2241</v>
      </c>
    </row>
    <row r="2354" spans="1:20" x14ac:dyDescent="0.25">
      <c r="A2354" t="s">
        <v>637</v>
      </c>
      <c r="B2354" t="s">
        <v>677</v>
      </c>
      <c r="C2354" t="s">
        <v>639</v>
      </c>
      <c r="D2354" t="s">
        <v>640</v>
      </c>
      <c r="E2354" t="s">
        <v>689</v>
      </c>
      <c r="F2354">
        <v>528004120002</v>
      </c>
      <c r="G2354" t="s">
        <v>642</v>
      </c>
      <c r="H2354">
        <v>856784</v>
      </c>
      <c r="I2354" t="s">
        <v>479</v>
      </c>
      <c r="J2354">
        <v>202205</v>
      </c>
      <c r="K2354">
        <v>44706</v>
      </c>
      <c r="L2354" t="s">
        <v>644</v>
      </c>
      <c r="M2354">
        <v>16298.01</v>
      </c>
      <c r="N2354">
        <v>26.1</v>
      </c>
      <c r="O2354" t="s">
        <v>645</v>
      </c>
      <c r="P2354" s="428">
        <v>24.847000000000001</v>
      </c>
      <c r="Q2354">
        <v>12740302</v>
      </c>
      <c r="R2354" t="s">
        <v>646</v>
      </c>
      <c r="S2354">
        <v>8540396</v>
      </c>
      <c r="T2354" t="s">
        <v>2244</v>
      </c>
    </row>
    <row r="2355" spans="1:20" x14ac:dyDescent="0.25">
      <c r="A2355" t="s">
        <v>637</v>
      </c>
      <c r="B2355" t="s">
        <v>677</v>
      </c>
      <c r="C2355" t="s">
        <v>639</v>
      </c>
      <c r="D2355" t="s">
        <v>640</v>
      </c>
      <c r="E2355" t="s">
        <v>708</v>
      </c>
      <c r="F2355">
        <v>528004120002</v>
      </c>
      <c r="G2355" t="s">
        <v>642</v>
      </c>
      <c r="H2355">
        <v>583155</v>
      </c>
      <c r="I2355" t="s">
        <v>45</v>
      </c>
      <c r="J2355">
        <v>202205</v>
      </c>
      <c r="K2355">
        <v>44706</v>
      </c>
      <c r="L2355" t="s">
        <v>644</v>
      </c>
      <c r="M2355">
        <v>27965</v>
      </c>
      <c r="N2355">
        <v>44.78</v>
      </c>
      <c r="O2355" t="s">
        <v>645</v>
      </c>
      <c r="P2355" s="428">
        <v>42.631</v>
      </c>
      <c r="Q2355">
        <v>12740302</v>
      </c>
      <c r="R2355" t="s">
        <v>646</v>
      </c>
      <c r="S2355">
        <v>8540039</v>
      </c>
      <c r="T2355" t="s">
        <v>2252</v>
      </c>
    </row>
    <row r="2356" spans="1:20" x14ac:dyDescent="0.25">
      <c r="A2356" t="s">
        <v>637</v>
      </c>
      <c r="B2356" t="s">
        <v>677</v>
      </c>
      <c r="C2356" t="s">
        <v>639</v>
      </c>
      <c r="D2356" t="s">
        <v>651</v>
      </c>
      <c r="E2356" t="s">
        <v>641</v>
      </c>
      <c r="F2356">
        <v>528004120001</v>
      </c>
      <c r="G2356" t="s">
        <v>705</v>
      </c>
      <c r="H2356">
        <v>583129</v>
      </c>
      <c r="I2356" t="s">
        <v>21</v>
      </c>
      <c r="J2356">
        <v>202205</v>
      </c>
      <c r="K2356">
        <v>44706</v>
      </c>
      <c r="L2356" t="s">
        <v>644</v>
      </c>
      <c r="M2356">
        <v>925491.19999999995</v>
      </c>
      <c r="N2356">
        <v>1482.03</v>
      </c>
      <c r="O2356" t="s">
        <v>645</v>
      </c>
      <c r="P2356" s="428">
        <v>1410.9059999999999</v>
      </c>
      <c r="Q2356">
        <v>12740302</v>
      </c>
      <c r="R2356" t="s">
        <v>646</v>
      </c>
      <c r="S2356">
        <v>2034399</v>
      </c>
      <c r="T2356" t="s">
        <v>2255</v>
      </c>
    </row>
    <row r="2357" spans="1:20" x14ac:dyDescent="0.25">
      <c r="A2357" t="s">
        <v>637</v>
      </c>
      <c r="B2357" t="s">
        <v>677</v>
      </c>
      <c r="C2357" t="s">
        <v>639</v>
      </c>
      <c r="D2357" t="s">
        <v>651</v>
      </c>
      <c r="E2357" t="s">
        <v>641</v>
      </c>
      <c r="F2357">
        <v>528004120001</v>
      </c>
      <c r="G2357" t="s">
        <v>705</v>
      </c>
      <c r="H2357">
        <v>583129</v>
      </c>
      <c r="I2357" t="s">
        <v>21</v>
      </c>
      <c r="J2357">
        <v>202205</v>
      </c>
      <c r="K2357">
        <v>44706</v>
      </c>
      <c r="L2357" t="s">
        <v>644</v>
      </c>
      <c r="M2357">
        <v>153714.79999999999</v>
      </c>
      <c r="N2357">
        <v>246.15</v>
      </c>
      <c r="O2357" t="s">
        <v>645</v>
      </c>
      <c r="P2357" s="428">
        <v>234.33699999999999</v>
      </c>
      <c r="Q2357">
        <v>12740302</v>
      </c>
      <c r="R2357" t="s">
        <v>646</v>
      </c>
      <c r="S2357">
        <v>2034399</v>
      </c>
      <c r="T2357" t="s">
        <v>2249</v>
      </c>
    </row>
    <row r="2358" spans="1:20" x14ac:dyDescent="0.25">
      <c r="A2358" t="s">
        <v>637</v>
      </c>
      <c r="B2358" t="s">
        <v>677</v>
      </c>
      <c r="C2358" t="s">
        <v>639</v>
      </c>
      <c r="D2358" t="s">
        <v>640</v>
      </c>
      <c r="E2358" t="s">
        <v>678</v>
      </c>
      <c r="F2358">
        <v>528004120002</v>
      </c>
      <c r="G2358" t="s">
        <v>642</v>
      </c>
      <c r="H2358">
        <v>583147</v>
      </c>
      <c r="I2358" t="s">
        <v>41</v>
      </c>
      <c r="J2358">
        <v>202205</v>
      </c>
      <c r="K2358">
        <v>44706</v>
      </c>
      <c r="L2358" t="s">
        <v>644</v>
      </c>
      <c r="M2358">
        <v>80597.2</v>
      </c>
      <c r="N2358">
        <v>129.06</v>
      </c>
      <c r="O2358" t="s">
        <v>645</v>
      </c>
      <c r="P2358" s="428">
        <v>122.866</v>
      </c>
      <c r="Q2358">
        <v>12740302</v>
      </c>
      <c r="R2358" t="s">
        <v>646</v>
      </c>
      <c r="S2358">
        <v>2027008</v>
      </c>
      <c r="T2358" t="s">
        <v>2245</v>
      </c>
    </row>
    <row r="2359" spans="1:20" x14ac:dyDescent="0.25">
      <c r="A2359" t="s">
        <v>637</v>
      </c>
      <c r="B2359" t="s">
        <v>677</v>
      </c>
      <c r="C2359" t="s">
        <v>639</v>
      </c>
      <c r="D2359" t="s">
        <v>640</v>
      </c>
      <c r="E2359" t="s">
        <v>686</v>
      </c>
      <c r="F2359">
        <v>528004120002</v>
      </c>
      <c r="G2359" t="s">
        <v>642</v>
      </c>
      <c r="H2359">
        <v>583150</v>
      </c>
      <c r="I2359" t="s">
        <v>687</v>
      </c>
      <c r="J2359">
        <v>202205</v>
      </c>
      <c r="K2359">
        <v>44706</v>
      </c>
      <c r="L2359" t="s">
        <v>644</v>
      </c>
      <c r="M2359">
        <v>132647.22</v>
      </c>
      <c r="N2359">
        <v>212.41</v>
      </c>
      <c r="O2359" t="s">
        <v>645</v>
      </c>
      <c r="P2359" s="428">
        <v>202.21600000000001</v>
      </c>
      <c r="Q2359">
        <v>12740302</v>
      </c>
      <c r="R2359" t="s">
        <v>646</v>
      </c>
      <c r="S2359">
        <v>2011105</v>
      </c>
      <c r="T2359" t="s">
        <v>2246</v>
      </c>
    </row>
    <row r="2360" spans="1:20" x14ac:dyDescent="0.25">
      <c r="A2360" t="s">
        <v>637</v>
      </c>
      <c r="B2360" t="s">
        <v>677</v>
      </c>
      <c r="C2360" t="s">
        <v>639</v>
      </c>
      <c r="D2360" t="s">
        <v>651</v>
      </c>
      <c r="E2360" t="s">
        <v>641</v>
      </c>
      <c r="F2360">
        <v>528004120002</v>
      </c>
      <c r="G2360" t="s">
        <v>642</v>
      </c>
      <c r="H2360">
        <v>583135</v>
      </c>
      <c r="I2360" t="s">
        <v>31</v>
      </c>
      <c r="J2360">
        <v>202205</v>
      </c>
      <c r="K2360">
        <v>44706</v>
      </c>
      <c r="L2360" t="s">
        <v>644</v>
      </c>
      <c r="M2360">
        <v>534878.56000000006</v>
      </c>
      <c r="N2360">
        <v>856.52</v>
      </c>
      <c r="O2360" t="s">
        <v>645</v>
      </c>
      <c r="P2360" s="428">
        <v>815.41499999999996</v>
      </c>
      <c r="Q2360">
        <v>12740302</v>
      </c>
      <c r="R2360" t="s">
        <v>646</v>
      </c>
      <c r="S2360">
        <v>2023596</v>
      </c>
      <c r="T2360" t="s">
        <v>2248</v>
      </c>
    </row>
    <row r="2361" spans="1:20" x14ac:dyDescent="0.25">
      <c r="A2361" t="s">
        <v>637</v>
      </c>
      <c r="B2361" t="s">
        <v>677</v>
      </c>
      <c r="C2361" t="s">
        <v>639</v>
      </c>
      <c r="D2361" t="s">
        <v>718</v>
      </c>
      <c r="E2361" t="s">
        <v>704</v>
      </c>
      <c r="F2361">
        <v>528004120001</v>
      </c>
      <c r="G2361" t="s">
        <v>705</v>
      </c>
      <c r="H2361">
        <v>583128</v>
      </c>
      <c r="I2361" t="s">
        <v>20</v>
      </c>
      <c r="J2361">
        <v>202205</v>
      </c>
      <c r="K2361">
        <v>44706</v>
      </c>
      <c r="L2361" t="s">
        <v>644</v>
      </c>
      <c r="M2361">
        <v>756125</v>
      </c>
      <c r="N2361">
        <v>1210.81</v>
      </c>
      <c r="O2361" t="s">
        <v>645</v>
      </c>
      <c r="P2361" s="428">
        <v>1152.702</v>
      </c>
      <c r="Q2361">
        <v>30499174</v>
      </c>
      <c r="R2361" t="s">
        <v>646</v>
      </c>
      <c r="S2361">
        <v>2031020</v>
      </c>
      <c r="T2361" t="s">
        <v>2253</v>
      </c>
    </row>
    <row r="2362" spans="1:20" x14ac:dyDescent="0.25">
      <c r="A2362" t="s">
        <v>637</v>
      </c>
      <c r="B2362" t="s">
        <v>677</v>
      </c>
      <c r="C2362" t="s">
        <v>639</v>
      </c>
      <c r="D2362" t="s">
        <v>640</v>
      </c>
      <c r="E2362" t="s">
        <v>673</v>
      </c>
      <c r="F2362">
        <v>528004120002</v>
      </c>
      <c r="G2362" t="s">
        <v>642</v>
      </c>
      <c r="H2362">
        <v>583148</v>
      </c>
      <c r="I2362" t="s">
        <v>699</v>
      </c>
      <c r="J2362">
        <v>202205</v>
      </c>
      <c r="K2362">
        <v>44706</v>
      </c>
      <c r="L2362" t="s">
        <v>644</v>
      </c>
      <c r="M2362">
        <v>328134.59999999998</v>
      </c>
      <c r="N2362">
        <v>525.45000000000005</v>
      </c>
      <c r="O2362" t="s">
        <v>645</v>
      </c>
      <c r="P2362" s="428">
        <v>500.233</v>
      </c>
      <c r="Q2362">
        <v>12740302</v>
      </c>
      <c r="R2362" t="s">
        <v>646</v>
      </c>
      <c r="S2362">
        <v>2029740</v>
      </c>
      <c r="T2362" t="s">
        <v>2254</v>
      </c>
    </row>
    <row r="2363" spans="1:20" x14ac:dyDescent="0.25">
      <c r="A2363" t="s">
        <v>637</v>
      </c>
      <c r="B2363" t="s">
        <v>677</v>
      </c>
      <c r="C2363" t="s">
        <v>639</v>
      </c>
      <c r="D2363" t="s">
        <v>640</v>
      </c>
      <c r="E2363" t="s">
        <v>667</v>
      </c>
      <c r="F2363">
        <v>528004120002</v>
      </c>
      <c r="G2363" t="s">
        <v>642</v>
      </c>
      <c r="H2363">
        <v>583149</v>
      </c>
      <c r="I2363" t="s">
        <v>680</v>
      </c>
      <c r="J2363">
        <v>202205</v>
      </c>
      <c r="K2363">
        <v>44706</v>
      </c>
      <c r="L2363" t="s">
        <v>644</v>
      </c>
      <c r="M2363">
        <v>157348.39000000001</v>
      </c>
      <c r="N2363">
        <v>251.97</v>
      </c>
      <c r="O2363" t="s">
        <v>645</v>
      </c>
      <c r="P2363" s="428">
        <v>239.87799999999999</v>
      </c>
      <c r="Q2363">
        <v>12740302</v>
      </c>
      <c r="R2363" t="s">
        <v>646</v>
      </c>
      <c r="S2363">
        <v>8540392</v>
      </c>
      <c r="T2363" t="s">
        <v>2250</v>
      </c>
    </row>
    <row r="2364" spans="1:20" x14ac:dyDescent="0.25">
      <c r="A2364" t="s">
        <v>637</v>
      </c>
      <c r="B2364" t="s">
        <v>677</v>
      </c>
      <c r="C2364" t="s">
        <v>639</v>
      </c>
      <c r="D2364" t="s">
        <v>640</v>
      </c>
      <c r="E2364" t="s">
        <v>673</v>
      </c>
      <c r="F2364">
        <v>528004120002</v>
      </c>
      <c r="G2364" t="s">
        <v>642</v>
      </c>
      <c r="H2364">
        <v>583148</v>
      </c>
      <c r="I2364" t="s">
        <v>699</v>
      </c>
      <c r="J2364">
        <v>202205</v>
      </c>
      <c r="K2364">
        <v>44706</v>
      </c>
      <c r="L2364" t="s">
        <v>644</v>
      </c>
      <c r="M2364">
        <v>57051.11</v>
      </c>
      <c r="N2364">
        <v>91.36</v>
      </c>
      <c r="O2364" t="s">
        <v>645</v>
      </c>
      <c r="P2364" s="428">
        <v>86.975999999999999</v>
      </c>
      <c r="Q2364">
        <v>12740302</v>
      </c>
      <c r="R2364" t="s">
        <v>646</v>
      </c>
      <c r="S2364">
        <v>8540206</v>
      </c>
      <c r="T2364" t="s">
        <v>2251</v>
      </c>
    </row>
    <row r="2365" spans="1:20" x14ac:dyDescent="0.25">
      <c r="A2365" t="s">
        <v>637</v>
      </c>
      <c r="B2365" t="s">
        <v>677</v>
      </c>
      <c r="C2365" t="s">
        <v>639</v>
      </c>
      <c r="D2365" t="s">
        <v>651</v>
      </c>
      <c r="E2365" t="s">
        <v>704</v>
      </c>
      <c r="F2365">
        <v>528004120001</v>
      </c>
      <c r="G2365" t="s">
        <v>705</v>
      </c>
      <c r="H2365">
        <v>583127</v>
      </c>
      <c r="I2365" t="s">
        <v>17</v>
      </c>
      <c r="J2365">
        <v>202205</v>
      </c>
      <c r="K2365">
        <v>44706</v>
      </c>
      <c r="L2365" t="s">
        <v>644</v>
      </c>
      <c r="M2365">
        <v>1102903</v>
      </c>
      <c r="N2365">
        <v>1766.12</v>
      </c>
      <c r="O2365" t="s">
        <v>645</v>
      </c>
      <c r="P2365" s="428">
        <v>1681.3630000000001</v>
      </c>
      <c r="Q2365">
        <v>12740302</v>
      </c>
      <c r="R2365" t="s">
        <v>646</v>
      </c>
      <c r="S2365">
        <v>2019466</v>
      </c>
      <c r="T2365" t="s">
        <v>2256</v>
      </c>
    </row>
    <row r="2366" spans="1:20" x14ac:dyDescent="0.25">
      <c r="A2366" t="s">
        <v>637</v>
      </c>
      <c r="B2366" t="s">
        <v>754</v>
      </c>
      <c r="C2366" t="s">
        <v>639</v>
      </c>
      <c r="D2366" t="s">
        <v>640</v>
      </c>
      <c r="E2366" t="s">
        <v>673</v>
      </c>
      <c r="F2366">
        <v>528004120002</v>
      </c>
      <c r="G2366" t="s">
        <v>642</v>
      </c>
      <c r="H2366">
        <v>583148</v>
      </c>
      <c r="I2366" t="s">
        <v>699</v>
      </c>
      <c r="J2366">
        <v>202205</v>
      </c>
      <c r="K2366">
        <v>44706</v>
      </c>
      <c r="L2366" t="s">
        <v>644</v>
      </c>
      <c r="M2366">
        <v>36076.1</v>
      </c>
      <c r="N2366">
        <v>57.77</v>
      </c>
      <c r="O2366" t="s">
        <v>645</v>
      </c>
      <c r="P2366" s="428">
        <v>54.997999999999998</v>
      </c>
      <c r="Q2366">
        <v>12740302</v>
      </c>
      <c r="R2366" t="s">
        <v>646</v>
      </c>
      <c r="S2366">
        <v>2029740</v>
      </c>
      <c r="T2366" t="s">
        <v>2283</v>
      </c>
    </row>
    <row r="2367" spans="1:20" x14ac:dyDescent="0.25">
      <c r="A2367" t="s">
        <v>637</v>
      </c>
      <c r="B2367" t="s">
        <v>754</v>
      </c>
      <c r="C2367" t="s">
        <v>639</v>
      </c>
      <c r="D2367" t="s">
        <v>663</v>
      </c>
      <c r="E2367" t="s">
        <v>673</v>
      </c>
      <c r="F2367">
        <v>528004120002</v>
      </c>
      <c r="G2367" t="s">
        <v>642</v>
      </c>
      <c r="H2367">
        <v>583133</v>
      </c>
      <c r="I2367" t="s">
        <v>29</v>
      </c>
      <c r="J2367">
        <v>202205</v>
      </c>
      <c r="K2367">
        <v>44706</v>
      </c>
      <c r="L2367" t="s">
        <v>644</v>
      </c>
      <c r="M2367">
        <v>71305</v>
      </c>
      <c r="N2367">
        <v>114.18</v>
      </c>
      <c r="O2367" t="s">
        <v>645</v>
      </c>
      <c r="P2367" s="428">
        <v>108.7</v>
      </c>
      <c r="Q2367">
        <v>12740302</v>
      </c>
      <c r="R2367" t="s">
        <v>646</v>
      </c>
      <c r="S2367">
        <v>2014872</v>
      </c>
      <c r="T2367" t="s">
        <v>2284</v>
      </c>
    </row>
    <row r="2368" spans="1:20" x14ac:dyDescent="0.25">
      <c r="A2368" t="s">
        <v>637</v>
      </c>
      <c r="B2368" t="s">
        <v>754</v>
      </c>
      <c r="C2368" t="s">
        <v>639</v>
      </c>
      <c r="D2368" t="s">
        <v>640</v>
      </c>
      <c r="E2368" t="s">
        <v>673</v>
      </c>
      <c r="F2368">
        <v>528004120002</v>
      </c>
      <c r="G2368" t="s">
        <v>642</v>
      </c>
      <c r="H2368">
        <v>856783</v>
      </c>
      <c r="I2368" t="s">
        <v>478</v>
      </c>
      <c r="J2368">
        <v>202205</v>
      </c>
      <c r="K2368">
        <v>44706</v>
      </c>
      <c r="L2368" t="s">
        <v>644</v>
      </c>
      <c r="M2368">
        <v>18193.330000000002</v>
      </c>
      <c r="N2368">
        <v>29.13</v>
      </c>
      <c r="O2368" t="s">
        <v>645</v>
      </c>
      <c r="P2368" s="428">
        <v>27.731999999999999</v>
      </c>
      <c r="Q2368">
        <v>12740302</v>
      </c>
      <c r="R2368" t="s">
        <v>646</v>
      </c>
      <c r="S2368">
        <v>8540353</v>
      </c>
      <c r="T2368" t="s">
        <v>2291</v>
      </c>
    </row>
    <row r="2369" spans="1:20" x14ac:dyDescent="0.25">
      <c r="A2369" t="s">
        <v>637</v>
      </c>
      <c r="B2369" t="s">
        <v>736</v>
      </c>
      <c r="C2369" t="s">
        <v>639</v>
      </c>
      <c r="D2369" t="s">
        <v>651</v>
      </c>
      <c r="E2369" t="s">
        <v>641</v>
      </c>
      <c r="F2369">
        <v>528004120002</v>
      </c>
      <c r="G2369" t="s">
        <v>642</v>
      </c>
      <c r="H2369">
        <v>856778</v>
      </c>
      <c r="I2369" t="s">
        <v>27</v>
      </c>
      <c r="J2369">
        <v>202205</v>
      </c>
      <c r="K2369">
        <v>44706</v>
      </c>
      <c r="L2369" t="s">
        <v>644</v>
      </c>
      <c r="M2369">
        <v>97103</v>
      </c>
      <c r="N2369">
        <v>155.49</v>
      </c>
      <c r="O2369" t="s">
        <v>645</v>
      </c>
      <c r="P2369" s="428">
        <v>148.02799999999999</v>
      </c>
      <c r="Q2369">
        <v>12740302</v>
      </c>
      <c r="R2369" t="s">
        <v>646</v>
      </c>
      <c r="S2369">
        <v>2041743</v>
      </c>
      <c r="T2369" t="s">
        <v>2292</v>
      </c>
    </row>
    <row r="2370" spans="1:20" x14ac:dyDescent="0.25">
      <c r="A2370" t="s">
        <v>637</v>
      </c>
      <c r="B2370" t="s">
        <v>754</v>
      </c>
      <c r="C2370" t="s">
        <v>639</v>
      </c>
      <c r="D2370" t="s">
        <v>640</v>
      </c>
      <c r="E2370" t="s">
        <v>701</v>
      </c>
      <c r="F2370">
        <v>528004120002</v>
      </c>
      <c r="G2370" t="s">
        <v>642</v>
      </c>
      <c r="H2370">
        <v>583154</v>
      </c>
      <c r="I2370" t="s">
        <v>44</v>
      </c>
      <c r="J2370">
        <v>202205</v>
      </c>
      <c r="K2370">
        <v>44706</v>
      </c>
      <c r="L2370" t="s">
        <v>644</v>
      </c>
      <c r="M2370">
        <v>17519.669999999998</v>
      </c>
      <c r="N2370">
        <v>28.05</v>
      </c>
      <c r="O2370" t="s">
        <v>645</v>
      </c>
      <c r="P2370" s="428">
        <v>26.704000000000001</v>
      </c>
      <c r="Q2370">
        <v>12740302</v>
      </c>
      <c r="R2370" t="s">
        <v>646</v>
      </c>
      <c r="S2370">
        <v>2020577</v>
      </c>
      <c r="T2370" t="s">
        <v>2293</v>
      </c>
    </row>
    <row r="2371" spans="1:20" x14ac:dyDescent="0.25">
      <c r="A2371" t="s">
        <v>637</v>
      </c>
      <c r="B2371" t="s">
        <v>754</v>
      </c>
      <c r="C2371" t="s">
        <v>639</v>
      </c>
      <c r="D2371" t="s">
        <v>640</v>
      </c>
      <c r="E2371" t="s">
        <v>678</v>
      </c>
      <c r="F2371">
        <v>528004120002</v>
      </c>
      <c r="G2371" t="s">
        <v>642</v>
      </c>
      <c r="H2371">
        <v>583147</v>
      </c>
      <c r="I2371" t="s">
        <v>41</v>
      </c>
      <c r="J2371">
        <v>202205</v>
      </c>
      <c r="K2371">
        <v>44706</v>
      </c>
      <c r="L2371" t="s">
        <v>644</v>
      </c>
      <c r="M2371">
        <v>2273.21</v>
      </c>
      <c r="N2371">
        <v>3.64</v>
      </c>
      <c r="O2371" t="s">
        <v>645</v>
      </c>
      <c r="P2371" s="428">
        <v>3.4649999999999999</v>
      </c>
      <c r="Q2371">
        <v>12740302</v>
      </c>
      <c r="R2371" t="s">
        <v>646</v>
      </c>
      <c r="S2371">
        <v>2049729</v>
      </c>
      <c r="T2371" t="s">
        <v>2297</v>
      </c>
    </row>
    <row r="2372" spans="1:20" x14ac:dyDescent="0.25">
      <c r="A2372" t="s">
        <v>637</v>
      </c>
      <c r="B2372" t="s">
        <v>754</v>
      </c>
      <c r="C2372" t="s">
        <v>639</v>
      </c>
      <c r="D2372" t="s">
        <v>651</v>
      </c>
      <c r="E2372" t="s">
        <v>667</v>
      </c>
      <c r="F2372">
        <v>528004120002</v>
      </c>
      <c r="G2372" t="s">
        <v>642</v>
      </c>
      <c r="H2372">
        <v>583149</v>
      </c>
      <c r="I2372" t="s">
        <v>680</v>
      </c>
      <c r="J2372">
        <v>202205</v>
      </c>
      <c r="K2372">
        <v>44706</v>
      </c>
      <c r="L2372" t="s">
        <v>644</v>
      </c>
      <c r="M2372">
        <v>19187.95</v>
      </c>
      <c r="N2372">
        <v>30.73</v>
      </c>
      <c r="O2372" t="s">
        <v>645</v>
      </c>
      <c r="P2372" s="428">
        <v>29.254999999999999</v>
      </c>
      <c r="Q2372">
        <v>12740302</v>
      </c>
      <c r="R2372" t="s">
        <v>646</v>
      </c>
      <c r="S2372">
        <v>8540399</v>
      </c>
      <c r="T2372" t="s">
        <v>2298</v>
      </c>
    </row>
    <row r="2373" spans="1:20" x14ac:dyDescent="0.25">
      <c r="A2373" t="s">
        <v>637</v>
      </c>
      <c r="B2373" t="s">
        <v>754</v>
      </c>
      <c r="C2373" t="s">
        <v>639</v>
      </c>
      <c r="D2373" t="s">
        <v>640</v>
      </c>
      <c r="E2373" t="s">
        <v>673</v>
      </c>
      <c r="F2373">
        <v>528004120002</v>
      </c>
      <c r="G2373" t="s">
        <v>642</v>
      </c>
      <c r="H2373">
        <v>583148</v>
      </c>
      <c r="I2373" t="s">
        <v>699</v>
      </c>
      <c r="J2373">
        <v>202205</v>
      </c>
      <c r="K2373">
        <v>44706</v>
      </c>
      <c r="L2373" t="s">
        <v>644</v>
      </c>
      <c r="M2373">
        <v>10050.23</v>
      </c>
      <c r="N2373">
        <v>16.09</v>
      </c>
      <c r="O2373" t="s">
        <v>645</v>
      </c>
      <c r="P2373" s="428">
        <v>15.318</v>
      </c>
      <c r="Q2373">
        <v>12740302</v>
      </c>
      <c r="R2373" t="s">
        <v>646</v>
      </c>
      <c r="S2373">
        <v>2012905</v>
      </c>
      <c r="T2373" t="s">
        <v>2299</v>
      </c>
    </row>
    <row r="2374" spans="1:20" x14ac:dyDescent="0.25">
      <c r="A2374" t="s">
        <v>637</v>
      </c>
      <c r="B2374" t="s">
        <v>754</v>
      </c>
      <c r="C2374" t="s">
        <v>639</v>
      </c>
      <c r="D2374" t="s">
        <v>651</v>
      </c>
      <c r="E2374" t="s">
        <v>704</v>
      </c>
      <c r="F2374">
        <v>528004120002</v>
      </c>
      <c r="G2374" t="s">
        <v>642</v>
      </c>
      <c r="H2374">
        <v>856779</v>
      </c>
      <c r="I2374" t="s">
        <v>28</v>
      </c>
      <c r="J2374">
        <v>202205</v>
      </c>
      <c r="K2374">
        <v>44706</v>
      </c>
      <c r="L2374" t="s">
        <v>644</v>
      </c>
      <c r="M2374">
        <v>40180</v>
      </c>
      <c r="N2374">
        <v>64.34</v>
      </c>
      <c r="O2374" t="s">
        <v>645</v>
      </c>
      <c r="P2374" s="428">
        <v>61.252000000000002</v>
      </c>
      <c r="Q2374">
        <v>12740302</v>
      </c>
      <c r="R2374" t="s">
        <v>646</v>
      </c>
      <c r="S2374">
        <v>2039252</v>
      </c>
      <c r="T2374" t="s">
        <v>2300</v>
      </c>
    </row>
    <row r="2375" spans="1:20" x14ac:dyDescent="0.25">
      <c r="A2375" t="s">
        <v>637</v>
      </c>
      <c r="B2375" t="s">
        <v>754</v>
      </c>
      <c r="C2375" t="s">
        <v>639</v>
      </c>
      <c r="D2375" t="s">
        <v>651</v>
      </c>
      <c r="E2375" t="s">
        <v>641</v>
      </c>
      <c r="F2375">
        <v>528004120001</v>
      </c>
      <c r="G2375" t="s">
        <v>705</v>
      </c>
      <c r="H2375">
        <v>583129</v>
      </c>
      <c r="I2375" t="s">
        <v>21</v>
      </c>
      <c r="J2375">
        <v>202205</v>
      </c>
      <c r="K2375">
        <v>44706</v>
      </c>
      <c r="L2375" t="s">
        <v>644</v>
      </c>
      <c r="M2375">
        <v>146633.63</v>
      </c>
      <c r="N2375">
        <v>234.81</v>
      </c>
      <c r="O2375" t="s">
        <v>645</v>
      </c>
      <c r="P2375" s="428">
        <v>223.541</v>
      </c>
      <c r="Q2375">
        <v>12740302</v>
      </c>
      <c r="R2375" t="s">
        <v>646</v>
      </c>
      <c r="S2375">
        <v>2034399</v>
      </c>
      <c r="T2375" t="s">
        <v>2303</v>
      </c>
    </row>
    <row r="2376" spans="1:20" x14ac:dyDescent="0.25">
      <c r="A2376" t="s">
        <v>637</v>
      </c>
      <c r="B2376" t="s">
        <v>754</v>
      </c>
      <c r="C2376" t="s">
        <v>639</v>
      </c>
      <c r="D2376" t="s">
        <v>651</v>
      </c>
      <c r="E2376" t="s">
        <v>641</v>
      </c>
      <c r="F2376">
        <v>528004120001</v>
      </c>
      <c r="G2376" t="s">
        <v>705</v>
      </c>
      <c r="H2376">
        <v>583129</v>
      </c>
      <c r="I2376" t="s">
        <v>21</v>
      </c>
      <c r="J2376">
        <v>202205</v>
      </c>
      <c r="K2376">
        <v>44706</v>
      </c>
      <c r="L2376" t="s">
        <v>644</v>
      </c>
      <c r="M2376">
        <v>24354.37</v>
      </c>
      <c r="N2376">
        <v>39</v>
      </c>
      <c r="O2376" t="s">
        <v>645</v>
      </c>
      <c r="P2376" s="428">
        <v>37.128</v>
      </c>
      <c r="Q2376">
        <v>12740302</v>
      </c>
      <c r="R2376" t="s">
        <v>646</v>
      </c>
      <c r="S2376">
        <v>2034399</v>
      </c>
      <c r="T2376" t="s">
        <v>2228</v>
      </c>
    </row>
    <row r="2377" spans="1:20" x14ac:dyDescent="0.25">
      <c r="A2377" t="s">
        <v>637</v>
      </c>
      <c r="B2377" t="s">
        <v>736</v>
      </c>
      <c r="C2377" t="s">
        <v>639</v>
      </c>
      <c r="D2377" t="s">
        <v>663</v>
      </c>
      <c r="E2377" t="s">
        <v>673</v>
      </c>
      <c r="F2377">
        <v>528004120002</v>
      </c>
      <c r="G2377" t="s">
        <v>642</v>
      </c>
      <c r="H2377">
        <v>583133</v>
      </c>
      <c r="I2377" t="s">
        <v>29</v>
      </c>
      <c r="J2377">
        <v>202205</v>
      </c>
      <c r="K2377">
        <v>44706</v>
      </c>
      <c r="L2377" t="s">
        <v>644</v>
      </c>
      <c r="M2377">
        <v>129000</v>
      </c>
      <c r="N2377">
        <v>206.57</v>
      </c>
      <c r="O2377" t="s">
        <v>645</v>
      </c>
      <c r="P2377" s="428">
        <v>196.65700000000001</v>
      </c>
      <c r="Q2377">
        <v>12740302</v>
      </c>
      <c r="R2377" t="s">
        <v>646</v>
      </c>
      <c r="S2377">
        <v>2014872</v>
      </c>
      <c r="T2377" t="s">
        <v>2304</v>
      </c>
    </row>
    <row r="2378" spans="1:20" x14ac:dyDescent="0.25">
      <c r="A2378" t="s">
        <v>637</v>
      </c>
      <c r="B2378" t="s">
        <v>754</v>
      </c>
      <c r="C2378" t="s">
        <v>639</v>
      </c>
      <c r="D2378" t="s">
        <v>663</v>
      </c>
      <c r="E2378" t="s">
        <v>673</v>
      </c>
      <c r="F2378">
        <v>528004120002</v>
      </c>
      <c r="G2378" t="s">
        <v>642</v>
      </c>
      <c r="H2378">
        <v>583134</v>
      </c>
      <c r="I2378" t="s">
        <v>30</v>
      </c>
      <c r="J2378">
        <v>202205</v>
      </c>
      <c r="K2378">
        <v>44706</v>
      </c>
      <c r="L2378" t="s">
        <v>644</v>
      </c>
      <c r="M2378">
        <v>42555</v>
      </c>
      <c r="N2378">
        <v>68.150000000000006</v>
      </c>
      <c r="O2378" t="s">
        <v>645</v>
      </c>
      <c r="P2378" s="428">
        <v>64.879000000000005</v>
      </c>
      <c r="Q2378">
        <v>12740302</v>
      </c>
      <c r="R2378" t="s">
        <v>646</v>
      </c>
      <c r="S2378">
        <v>2030902</v>
      </c>
      <c r="T2378" t="s">
        <v>2286</v>
      </c>
    </row>
    <row r="2379" spans="1:20" x14ac:dyDescent="0.25">
      <c r="A2379" t="s">
        <v>637</v>
      </c>
      <c r="B2379" t="s">
        <v>754</v>
      </c>
      <c r="C2379" t="s">
        <v>639</v>
      </c>
      <c r="D2379" t="s">
        <v>651</v>
      </c>
      <c r="E2379" t="s">
        <v>641</v>
      </c>
      <c r="F2379">
        <v>528004120002</v>
      </c>
      <c r="G2379" t="s">
        <v>642</v>
      </c>
      <c r="H2379">
        <v>583135</v>
      </c>
      <c r="I2379" t="s">
        <v>31</v>
      </c>
      <c r="J2379">
        <v>202205</v>
      </c>
      <c r="K2379">
        <v>44706</v>
      </c>
      <c r="L2379" t="s">
        <v>644</v>
      </c>
      <c r="M2379">
        <v>71305</v>
      </c>
      <c r="N2379">
        <v>114.18</v>
      </c>
      <c r="O2379" t="s">
        <v>645</v>
      </c>
      <c r="P2379" s="428">
        <v>108.7</v>
      </c>
      <c r="Q2379">
        <v>12740302</v>
      </c>
      <c r="R2379" t="s">
        <v>646</v>
      </c>
      <c r="S2379">
        <v>2023596</v>
      </c>
      <c r="T2379" t="s">
        <v>2288</v>
      </c>
    </row>
    <row r="2380" spans="1:20" x14ac:dyDescent="0.25">
      <c r="A2380" t="s">
        <v>637</v>
      </c>
      <c r="B2380" t="s">
        <v>754</v>
      </c>
      <c r="C2380" t="s">
        <v>639</v>
      </c>
      <c r="D2380" t="s">
        <v>651</v>
      </c>
      <c r="E2380" t="s">
        <v>704</v>
      </c>
      <c r="F2380">
        <v>528004120001</v>
      </c>
      <c r="G2380" t="s">
        <v>705</v>
      </c>
      <c r="H2380">
        <v>583127</v>
      </c>
      <c r="I2380" t="s">
        <v>17</v>
      </c>
      <c r="J2380">
        <v>202205</v>
      </c>
      <c r="K2380">
        <v>44706</v>
      </c>
      <c r="L2380" t="s">
        <v>644</v>
      </c>
      <c r="M2380">
        <v>213255</v>
      </c>
      <c r="N2380">
        <v>341.49</v>
      </c>
      <c r="O2380" t="s">
        <v>645</v>
      </c>
      <c r="P2380" s="428">
        <v>325.10199999999998</v>
      </c>
      <c r="Q2380">
        <v>12740302</v>
      </c>
      <c r="R2380" t="s">
        <v>646</v>
      </c>
      <c r="S2380">
        <v>2019466</v>
      </c>
      <c r="T2380" t="s">
        <v>2229</v>
      </c>
    </row>
    <row r="2381" spans="1:20" x14ac:dyDescent="0.25">
      <c r="A2381" t="s">
        <v>637</v>
      </c>
      <c r="B2381" t="s">
        <v>754</v>
      </c>
      <c r="C2381" t="s">
        <v>639</v>
      </c>
      <c r="D2381" t="s">
        <v>695</v>
      </c>
      <c r="E2381" t="s">
        <v>673</v>
      </c>
      <c r="F2381">
        <v>528004120002</v>
      </c>
      <c r="G2381" t="s">
        <v>642</v>
      </c>
      <c r="H2381">
        <v>583133</v>
      </c>
      <c r="I2381" t="s">
        <v>29</v>
      </c>
      <c r="J2381">
        <v>202205</v>
      </c>
      <c r="K2381">
        <v>44706</v>
      </c>
      <c r="L2381" t="s">
        <v>644</v>
      </c>
      <c r="M2381">
        <v>17629.86</v>
      </c>
      <c r="N2381">
        <v>28.23</v>
      </c>
      <c r="O2381" t="s">
        <v>645</v>
      </c>
      <c r="P2381" s="428">
        <v>26.875</v>
      </c>
      <c r="Q2381">
        <v>12740302</v>
      </c>
      <c r="R2381" t="s">
        <v>646</v>
      </c>
      <c r="S2381">
        <v>2024413</v>
      </c>
      <c r="T2381" t="s">
        <v>2231</v>
      </c>
    </row>
    <row r="2382" spans="1:20" x14ac:dyDescent="0.25">
      <c r="A2382" t="s">
        <v>637</v>
      </c>
      <c r="B2382" t="s">
        <v>754</v>
      </c>
      <c r="C2382" t="s">
        <v>639</v>
      </c>
      <c r="D2382" t="s">
        <v>651</v>
      </c>
      <c r="E2382" t="s">
        <v>641</v>
      </c>
      <c r="F2382">
        <v>528004120002</v>
      </c>
      <c r="G2382" t="s">
        <v>642</v>
      </c>
      <c r="H2382">
        <v>856778</v>
      </c>
      <c r="I2382" t="s">
        <v>27</v>
      </c>
      <c r="J2382">
        <v>202205</v>
      </c>
      <c r="K2382">
        <v>44706</v>
      </c>
      <c r="L2382" t="s">
        <v>644</v>
      </c>
      <c r="M2382">
        <v>36162</v>
      </c>
      <c r="N2382">
        <v>57.91</v>
      </c>
      <c r="O2382" t="s">
        <v>645</v>
      </c>
      <c r="P2382" s="428">
        <v>55.131</v>
      </c>
      <c r="Q2382">
        <v>12740302</v>
      </c>
      <c r="R2382" t="s">
        <v>646</v>
      </c>
      <c r="S2382">
        <v>2041743</v>
      </c>
      <c r="T2382" t="s">
        <v>2232</v>
      </c>
    </row>
    <row r="2383" spans="1:20" x14ac:dyDescent="0.25">
      <c r="A2383" t="s">
        <v>637</v>
      </c>
      <c r="B2383" t="s">
        <v>754</v>
      </c>
      <c r="C2383" t="s">
        <v>639</v>
      </c>
      <c r="D2383" t="s">
        <v>663</v>
      </c>
      <c r="E2383" t="s">
        <v>704</v>
      </c>
      <c r="F2383">
        <v>528004120002</v>
      </c>
      <c r="G2383" t="s">
        <v>642</v>
      </c>
      <c r="H2383">
        <v>583137</v>
      </c>
      <c r="I2383" t="s">
        <v>33</v>
      </c>
      <c r="J2383">
        <v>202205</v>
      </c>
      <c r="K2383">
        <v>44706</v>
      </c>
      <c r="L2383" t="s">
        <v>644</v>
      </c>
      <c r="M2383">
        <v>57925</v>
      </c>
      <c r="N2383">
        <v>92.76</v>
      </c>
      <c r="O2383" t="s">
        <v>645</v>
      </c>
      <c r="P2383" s="428">
        <v>88.308000000000007</v>
      </c>
      <c r="Q2383">
        <v>12740302</v>
      </c>
      <c r="R2383" t="s">
        <v>646</v>
      </c>
      <c r="S2383">
        <v>2038727</v>
      </c>
      <c r="T2383" t="s">
        <v>2285</v>
      </c>
    </row>
    <row r="2384" spans="1:20" x14ac:dyDescent="0.25">
      <c r="A2384" t="s">
        <v>637</v>
      </c>
      <c r="B2384" t="s">
        <v>754</v>
      </c>
      <c r="C2384" t="s">
        <v>639</v>
      </c>
      <c r="D2384" t="s">
        <v>640</v>
      </c>
      <c r="E2384" t="s">
        <v>678</v>
      </c>
      <c r="F2384">
        <v>528004120002</v>
      </c>
      <c r="G2384" t="s">
        <v>642</v>
      </c>
      <c r="H2384">
        <v>583147</v>
      </c>
      <c r="I2384" t="s">
        <v>41</v>
      </c>
      <c r="J2384">
        <v>202205</v>
      </c>
      <c r="K2384">
        <v>44706</v>
      </c>
      <c r="L2384" t="s">
        <v>644</v>
      </c>
      <c r="M2384">
        <v>10491.43</v>
      </c>
      <c r="N2384">
        <v>16.8</v>
      </c>
      <c r="O2384" t="s">
        <v>645</v>
      </c>
      <c r="P2384" s="428">
        <v>15.994</v>
      </c>
      <c r="Q2384">
        <v>12740302</v>
      </c>
      <c r="R2384" t="s">
        <v>646</v>
      </c>
      <c r="S2384">
        <v>2027008</v>
      </c>
      <c r="T2384" t="s">
        <v>2305</v>
      </c>
    </row>
    <row r="2385" spans="1:20" x14ac:dyDescent="0.25">
      <c r="A2385" t="s">
        <v>637</v>
      </c>
      <c r="B2385" t="s">
        <v>754</v>
      </c>
      <c r="C2385" t="s">
        <v>639</v>
      </c>
      <c r="D2385" t="s">
        <v>640</v>
      </c>
      <c r="E2385" t="s">
        <v>673</v>
      </c>
      <c r="F2385">
        <v>528004120002</v>
      </c>
      <c r="G2385" t="s">
        <v>642</v>
      </c>
      <c r="H2385">
        <v>583148</v>
      </c>
      <c r="I2385" t="s">
        <v>699</v>
      </c>
      <c r="J2385">
        <v>202205</v>
      </c>
      <c r="K2385">
        <v>44706</v>
      </c>
      <c r="L2385" t="s">
        <v>644</v>
      </c>
      <c r="M2385">
        <v>9269.7099999999991</v>
      </c>
      <c r="N2385">
        <v>14.84</v>
      </c>
      <c r="O2385" t="s">
        <v>645</v>
      </c>
      <c r="P2385" s="428">
        <v>14.128</v>
      </c>
      <c r="Q2385">
        <v>12740302</v>
      </c>
      <c r="R2385" t="s">
        <v>646</v>
      </c>
      <c r="S2385">
        <v>8540206</v>
      </c>
      <c r="T2385" t="s">
        <v>2306</v>
      </c>
    </row>
    <row r="2386" spans="1:20" x14ac:dyDescent="0.25">
      <c r="A2386" t="s">
        <v>637</v>
      </c>
      <c r="B2386" t="s">
        <v>754</v>
      </c>
      <c r="C2386" t="s">
        <v>639</v>
      </c>
      <c r="D2386" t="s">
        <v>651</v>
      </c>
      <c r="E2386" t="s">
        <v>641</v>
      </c>
      <c r="F2386">
        <v>528004120002</v>
      </c>
      <c r="G2386" t="s">
        <v>642</v>
      </c>
      <c r="H2386">
        <v>583138</v>
      </c>
      <c r="I2386" t="s">
        <v>34</v>
      </c>
      <c r="J2386">
        <v>202205</v>
      </c>
      <c r="K2386">
        <v>44706</v>
      </c>
      <c r="L2386" t="s">
        <v>644</v>
      </c>
      <c r="M2386">
        <v>71305</v>
      </c>
      <c r="N2386">
        <v>114.18</v>
      </c>
      <c r="O2386" t="s">
        <v>645</v>
      </c>
      <c r="P2386" s="428">
        <v>108.7</v>
      </c>
      <c r="Q2386">
        <v>12740302</v>
      </c>
      <c r="R2386" t="s">
        <v>646</v>
      </c>
      <c r="S2386">
        <v>2024193</v>
      </c>
      <c r="T2386" t="s">
        <v>2308</v>
      </c>
    </row>
    <row r="2387" spans="1:20" x14ac:dyDescent="0.25">
      <c r="A2387" t="s">
        <v>637</v>
      </c>
      <c r="B2387" t="s">
        <v>754</v>
      </c>
      <c r="C2387" t="s">
        <v>639</v>
      </c>
      <c r="D2387" t="s">
        <v>640</v>
      </c>
      <c r="E2387" t="s">
        <v>689</v>
      </c>
      <c r="F2387">
        <v>528004120002</v>
      </c>
      <c r="G2387" t="s">
        <v>642</v>
      </c>
      <c r="H2387">
        <v>856784</v>
      </c>
      <c r="I2387" t="s">
        <v>479</v>
      </c>
      <c r="J2387">
        <v>202205</v>
      </c>
      <c r="K2387">
        <v>44706</v>
      </c>
      <c r="L2387" t="s">
        <v>644</v>
      </c>
      <c r="M2387">
        <v>2841.91</v>
      </c>
      <c r="N2387">
        <v>4.55</v>
      </c>
      <c r="O2387" t="s">
        <v>645</v>
      </c>
      <c r="P2387" s="428">
        <v>4.3319999999999999</v>
      </c>
      <c r="Q2387">
        <v>12740302</v>
      </c>
      <c r="R2387" t="s">
        <v>646</v>
      </c>
      <c r="S2387">
        <v>8540396</v>
      </c>
      <c r="T2387" t="s">
        <v>2309</v>
      </c>
    </row>
    <row r="2388" spans="1:20" x14ac:dyDescent="0.25">
      <c r="A2388" t="s">
        <v>637</v>
      </c>
      <c r="B2388" t="s">
        <v>736</v>
      </c>
      <c r="C2388" t="s">
        <v>639</v>
      </c>
      <c r="D2388" t="s">
        <v>663</v>
      </c>
      <c r="E2388" t="s">
        <v>667</v>
      </c>
      <c r="F2388">
        <v>528004120002</v>
      </c>
      <c r="G2388" t="s">
        <v>642</v>
      </c>
      <c r="H2388">
        <v>583136</v>
      </c>
      <c r="I2388" t="s">
        <v>32</v>
      </c>
      <c r="J2388">
        <v>202205</v>
      </c>
      <c r="K2388">
        <v>44706</v>
      </c>
      <c r="L2388" t="s">
        <v>644</v>
      </c>
      <c r="M2388">
        <v>100987</v>
      </c>
      <c r="N2388">
        <v>161.71</v>
      </c>
      <c r="O2388" t="s">
        <v>645</v>
      </c>
      <c r="P2388" s="428">
        <v>153.94900000000001</v>
      </c>
      <c r="Q2388">
        <v>12740302</v>
      </c>
      <c r="R2388" t="s">
        <v>646</v>
      </c>
      <c r="S2388">
        <v>2023197</v>
      </c>
      <c r="T2388" t="s">
        <v>2310</v>
      </c>
    </row>
    <row r="2389" spans="1:20" x14ac:dyDescent="0.25">
      <c r="A2389" t="s">
        <v>637</v>
      </c>
      <c r="B2389" t="s">
        <v>754</v>
      </c>
      <c r="C2389" t="s">
        <v>639</v>
      </c>
      <c r="D2389" t="s">
        <v>663</v>
      </c>
      <c r="E2389" t="s">
        <v>667</v>
      </c>
      <c r="F2389">
        <v>528004120002</v>
      </c>
      <c r="G2389" t="s">
        <v>642</v>
      </c>
      <c r="H2389">
        <v>583136</v>
      </c>
      <c r="I2389" t="s">
        <v>32</v>
      </c>
      <c r="J2389">
        <v>202205</v>
      </c>
      <c r="K2389">
        <v>44706</v>
      </c>
      <c r="L2389" t="s">
        <v>644</v>
      </c>
      <c r="M2389">
        <v>38457</v>
      </c>
      <c r="N2389">
        <v>61.58</v>
      </c>
      <c r="O2389" t="s">
        <v>645</v>
      </c>
      <c r="P2389" s="428">
        <v>58.625</v>
      </c>
      <c r="Q2389">
        <v>12740302</v>
      </c>
      <c r="R2389" t="s">
        <v>646</v>
      </c>
      <c r="S2389">
        <v>2023197</v>
      </c>
      <c r="T2389" t="s">
        <v>2311</v>
      </c>
    </row>
    <row r="2390" spans="1:20" x14ac:dyDescent="0.25">
      <c r="A2390" t="s">
        <v>637</v>
      </c>
      <c r="B2390" t="s">
        <v>754</v>
      </c>
      <c r="C2390" t="s">
        <v>639</v>
      </c>
      <c r="D2390" t="s">
        <v>651</v>
      </c>
      <c r="E2390" t="s">
        <v>667</v>
      </c>
      <c r="F2390">
        <v>528004120002</v>
      </c>
      <c r="G2390" t="s">
        <v>642</v>
      </c>
      <c r="H2390">
        <v>583149</v>
      </c>
      <c r="I2390" t="s">
        <v>680</v>
      </c>
      <c r="J2390">
        <v>202205</v>
      </c>
      <c r="K2390">
        <v>44706</v>
      </c>
      <c r="L2390" t="s">
        <v>644</v>
      </c>
      <c r="M2390">
        <v>15823.11</v>
      </c>
      <c r="N2390">
        <v>25.34</v>
      </c>
      <c r="O2390" t="s">
        <v>645</v>
      </c>
      <c r="P2390" s="428">
        <v>24.123999999999999</v>
      </c>
      <c r="Q2390">
        <v>12740302</v>
      </c>
      <c r="R2390" t="s">
        <v>646</v>
      </c>
      <c r="S2390">
        <v>8540358</v>
      </c>
      <c r="T2390" t="s">
        <v>2223</v>
      </c>
    </row>
    <row r="2391" spans="1:20" x14ac:dyDescent="0.25">
      <c r="A2391" t="s">
        <v>637</v>
      </c>
      <c r="B2391" t="s">
        <v>754</v>
      </c>
      <c r="C2391" t="s">
        <v>639</v>
      </c>
      <c r="D2391" t="s">
        <v>651</v>
      </c>
      <c r="E2391" t="s">
        <v>673</v>
      </c>
      <c r="F2391">
        <v>528004120002</v>
      </c>
      <c r="G2391" t="s">
        <v>642</v>
      </c>
      <c r="H2391">
        <v>583148</v>
      </c>
      <c r="I2391" t="s">
        <v>699</v>
      </c>
      <c r="J2391">
        <v>202205</v>
      </c>
      <c r="K2391">
        <v>44706</v>
      </c>
      <c r="L2391" t="s">
        <v>644</v>
      </c>
      <c r="M2391">
        <v>8431.41</v>
      </c>
      <c r="N2391">
        <v>13.5</v>
      </c>
      <c r="O2391" t="s">
        <v>645</v>
      </c>
      <c r="P2391" s="428">
        <v>12.852</v>
      </c>
      <c r="Q2391">
        <v>12740302</v>
      </c>
      <c r="R2391" t="s">
        <v>646</v>
      </c>
      <c r="S2391">
        <v>8540386</v>
      </c>
      <c r="T2391" t="s">
        <v>2224</v>
      </c>
    </row>
    <row r="2392" spans="1:20" x14ac:dyDescent="0.25">
      <c r="A2392" t="s">
        <v>637</v>
      </c>
      <c r="B2392" t="s">
        <v>754</v>
      </c>
      <c r="C2392" t="s">
        <v>639</v>
      </c>
      <c r="D2392" t="s">
        <v>695</v>
      </c>
      <c r="E2392" t="s">
        <v>673</v>
      </c>
      <c r="F2392">
        <v>528004120002</v>
      </c>
      <c r="G2392" t="s">
        <v>642</v>
      </c>
      <c r="H2392">
        <v>583148</v>
      </c>
      <c r="I2392" t="s">
        <v>699</v>
      </c>
      <c r="J2392">
        <v>202205</v>
      </c>
      <c r="K2392">
        <v>44706</v>
      </c>
      <c r="L2392" t="s">
        <v>644</v>
      </c>
      <c r="M2392">
        <v>36203.31</v>
      </c>
      <c r="N2392">
        <v>57.97</v>
      </c>
      <c r="O2392" t="s">
        <v>645</v>
      </c>
      <c r="P2392" s="428">
        <v>55.188000000000002</v>
      </c>
      <c r="Q2392">
        <v>12740302</v>
      </c>
      <c r="R2392" t="s">
        <v>646</v>
      </c>
      <c r="S2392">
        <v>2046481</v>
      </c>
      <c r="T2392" t="s">
        <v>2225</v>
      </c>
    </row>
    <row r="2393" spans="1:20" x14ac:dyDescent="0.25">
      <c r="A2393" t="s">
        <v>637</v>
      </c>
      <c r="B2393" t="s">
        <v>754</v>
      </c>
      <c r="C2393" t="s">
        <v>639</v>
      </c>
      <c r="D2393" t="s">
        <v>651</v>
      </c>
      <c r="E2393" t="s">
        <v>641</v>
      </c>
      <c r="F2393">
        <v>528004120002</v>
      </c>
      <c r="G2393" t="s">
        <v>642</v>
      </c>
      <c r="H2393">
        <v>583136</v>
      </c>
      <c r="I2393" t="s">
        <v>32</v>
      </c>
      <c r="J2393">
        <v>202205</v>
      </c>
      <c r="K2393">
        <v>44706</v>
      </c>
      <c r="L2393" t="s">
        <v>644</v>
      </c>
      <c r="M2393">
        <v>36965</v>
      </c>
      <c r="N2393">
        <v>59.19</v>
      </c>
      <c r="O2393" t="s">
        <v>645</v>
      </c>
      <c r="P2393" s="428">
        <v>56.348999999999997</v>
      </c>
      <c r="Q2393">
        <v>12740302</v>
      </c>
      <c r="R2393" t="s">
        <v>646</v>
      </c>
      <c r="S2393">
        <v>2035753</v>
      </c>
      <c r="T2393" t="s">
        <v>2226</v>
      </c>
    </row>
    <row r="2394" spans="1:20" x14ac:dyDescent="0.25">
      <c r="A2394" t="s">
        <v>637</v>
      </c>
      <c r="B2394" t="s">
        <v>754</v>
      </c>
      <c r="C2394" t="s">
        <v>639</v>
      </c>
      <c r="D2394" t="s">
        <v>651</v>
      </c>
      <c r="E2394" t="s">
        <v>641</v>
      </c>
      <c r="F2394">
        <v>528004120002</v>
      </c>
      <c r="G2394" t="s">
        <v>642</v>
      </c>
      <c r="H2394">
        <v>583139</v>
      </c>
      <c r="I2394" t="s">
        <v>35</v>
      </c>
      <c r="J2394">
        <v>202205</v>
      </c>
      <c r="K2394">
        <v>44706</v>
      </c>
      <c r="L2394" t="s">
        <v>644</v>
      </c>
      <c r="M2394">
        <v>16683</v>
      </c>
      <c r="N2394">
        <v>26.72</v>
      </c>
      <c r="O2394" t="s">
        <v>645</v>
      </c>
      <c r="P2394" s="428">
        <v>25.437999999999999</v>
      </c>
      <c r="Q2394">
        <v>12740302</v>
      </c>
      <c r="R2394" t="s">
        <v>646</v>
      </c>
      <c r="S2394">
        <v>8540222</v>
      </c>
      <c r="T2394" t="s">
        <v>2227</v>
      </c>
    </row>
    <row r="2395" spans="1:20" x14ac:dyDescent="0.25">
      <c r="A2395" t="s">
        <v>637</v>
      </c>
      <c r="B2395" t="s">
        <v>754</v>
      </c>
      <c r="C2395" t="s">
        <v>639</v>
      </c>
      <c r="D2395" t="s">
        <v>651</v>
      </c>
      <c r="E2395" t="s">
        <v>673</v>
      </c>
      <c r="F2395">
        <v>528004120002</v>
      </c>
      <c r="G2395" t="s">
        <v>642</v>
      </c>
      <c r="H2395">
        <v>583148</v>
      </c>
      <c r="I2395" t="s">
        <v>699</v>
      </c>
      <c r="J2395">
        <v>202205</v>
      </c>
      <c r="K2395">
        <v>44706</v>
      </c>
      <c r="L2395" t="s">
        <v>644</v>
      </c>
      <c r="M2395">
        <v>7051.82</v>
      </c>
      <c r="N2395">
        <v>11.29</v>
      </c>
      <c r="O2395" t="s">
        <v>645</v>
      </c>
      <c r="P2395" s="428">
        <v>10.747999999999999</v>
      </c>
      <c r="Q2395">
        <v>12740302</v>
      </c>
      <c r="R2395" t="s">
        <v>646</v>
      </c>
      <c r="S2395">
        <v>8540279</v>
      </c>
      <c r="T2395" t="s">
        <v>2230</v>
      </c>
    </row>
    <row r="2396" spans="1:20" x14ac:dyDescent="0.25">
      <c r="A2396" t="s">
        <v>637</v>
      </c>
      <c r="B2396" t="s">
        <v>736</v>
      </c>
      <c r="C2396" t="s">
        <v>639</v>
      </c>
      <c r="D2396" t="s">
        <v>651</v>
      </c>
      <c r="E2396" t="s">
        <v>704</v>
      </c>
      <c r="F2396">
        <v>528004120001</v>
      </c>
      <c r="G2396" t="s">
        <v>705</v>
      </c>
      <c r="H2396">
        <v>583128</v>
      </c>
      <c r="I2396" t="s">
        <v>20</v>
      </c>
      <c r="J2396">
        <v>202205</v>
      </c>
      <c r="K2396">
        <v>44706</v>
      </c>
      <c r="L2396" t="s">
        <v>644</v>
      </c>
      <c r="M2396">
        <v>129000</v>
      </c>
      <c r="N2396">
        <v>206.57</v>
      </c>
      <c r="O2396" t="s">
        <v>645</v>
      </c>
      <c r="P2396" s="428">
        <v>196.65700000000001</v>
      </c>
      <c r="Q2396">
        <v>30499174</v>
      </c>
      <c r="R2396" t="s">
        <v>646</v>
      </c>
      <c r="S2396">
        <v>2022429</v>
      </c>
      <c r="T2396" t="s">
        <v>2312</v>
      </c>
    </row>
    <row r="2397" spans="1:20" x14ac:dyDescent="0.25">
      <c r="A2397" t="s">
        <v>637</v>
      </c>
      <c r="B2397" t="s">
        <v>726</v>
      </c>
      <c r="C2397" t="s">
        <v>639</v>
      </c>
      <c r="D2397" t="s">
        <v>640</v>
      </c>
      <c r="E2397" t="s">
        <v>648</v>
      </c>
      <c r="F2397">
        <v>528004120002</v>
      </c>
      <c r="G2397" t="s">
        <v>642</v>
      </c>
      <c r="H2397">
        <v>583144</v>
      </c>
      <c r="I2397" t="s">
        <v>40</v>
      </c>
      <c r="J2397">
        <v>202205</v>
      </c>
      <c r="K2397">
        <v>44707</v>
      </c>
      <c r="L2397" t="s">
        <v>727</v>
      </c>
      <c r="M2397">
        <v>223.08</v>
      </c>
      <c r="N2397">
        <v>223.08</v>
      </c>
      <c r="O2397" t="s">
        <v>645</v>
      </c>
      <c r="P2397" s="428">
        <v>212.374</v>
      </c>
      <c r="Q2397">
        <v>12740302</v>
      </c>
      <c r="R2397" t="s">
        <v>646</v>
      </c>
      <c r="S2397">
        <v>9985201</v>
      </c>
      <c r="T2397" t="s">
        <v>729</v>
      </c>
    </row>
    <row r="2398" spans="1:20" x14ac:dyDescent="0.25">
      <c r="A2398" t="s">
        <v>637</v>
      </c>
      <c r="B2398" t="s">
        <v>726</v>
      </c>
      <c r="C2398" t="s">
        <v>639</v>
      </c>
      <c r="D2398" t="s">
        <v>640</v>
      </c>
      <c r="E2398" t="s">
        <v>641</v>
      </c>
      <c r="F2398">
        <v>528004120002</v>
      </c>
      <c r="G2398" t="s">
        <v>642</v>
      </c>
      <c r="H2398">
        <v>583145</v>
      </c>
      <c r="I2398" t="s">
        <v>643</v>
      </c>
      <c r="J2398">
        <v>202205</v>
      </c>
      <c r="K2398">
        <v>44707</v>
      </c>
      <c r="L2398" t="s">
        <v>727</v>
      </c>
      <c r="M2398">
        <v>227.37</v>
      </c>
      <c r="N2398">
        <v>227.37</v>
      </c>
      <c r="O2398" t="s">
        <v>645</v>
      </c>
      <c r="P2398" s="428">
        <v>216.458</v>
      </c>
      <c r="Q2398">
        <v>12740302</v>
      </c>
      <c r="R2398" t="s">
        <v>646</v>
      </c>
      <c r="S2398">
        <v>9982557</v>
      </c>
      <c r="T2398" t="s">
        <v>728</v>
      </c>
    </row>
    <row r="2399" spans="1:20" x14ac:dyDescent="0.25">
      <c r="A2399" t="s">
        <v>637</v>
      </c>
      <c r="B2399" t="s">
        <v>726</v>
      </c>
      <c r="C2399" t="s">
        <v>639</v>
      </c>
      <c r="D2399" t="s">
        <v>640</v>
      </c>
      <c r="E2399" t="s">
        <v>641</v>
      </c>
      <c r="F2399">
        <v>528004120002</v>
      </c>
      <c r="G2399" t="s">
        <v>642</v>
      </c>
      <c r="H2399">
        <v>856780</v>
      </c>
      <c r="I2399" t="s">
        <v>475</v>
      </c>
      <c r="J2399">
        <v>202205</v>
      </c>
      <c r="K2399">
        <v>44707</v>
      </c>
      <c r="L2399" t="s">
        <v>727</v>
      </c>
      <c r="M2399">
        <v>195.31</v>
      </c>
      <c r="N2399">
        <v>195.31</v>
      </c>
      <c r="O2399" t="s">
        <v>645</v>
      </c>
      <c r="P2399" s="428">
        <v>185.93700000000001</v>
      </c>
      <c r="Q2399">
        <v>12740302</v>
      </c>
      <c r="R2399" t="s">
        <v>646</v>
      </c>
      <c r="S2399">
        <v>9980783</v>
      </c>
      <c r="T2399" t="s">
        <v>2002</v>
      </c>
    </row>
    <row r="2400" spans="1:20" x14ac:dyDescent="0.25">
      <c r="A2400" t="s">
        <v>637</v>
      </c>
      <c r="B2400" t="s">
        <v>726</v>
      </c>
      <c r="C2400" t="s">
        <v>639</v>
      </c>
      <c r="D2400" t="s">
        <v>640</v>
      </c>
      <c r="E2400" t="s">
        <v>648</v>
      </c>
      <c r="F2400">
        <v>528004120002</v>
      </c>
      <c r="G2400" t="s">
        <v>642</v>
      </c>
      <c r="H2400">
        <v>583144</v>
      </c>
      <c r="I2400" t="s">
        <v>40</v>
      </c>
      <c r="J2400">
        <v>202205</v>
      </c>
      <c r="K2400">
        <v>44707</v>
      </c>
      <c r="L2400" t="s">
        <v>727</v>
      </c>
      <c r="M2400">
        <v>25.99</v>
      </c>
      <c r="N2400">
        <v>25.99</v>
      </c>
      <c r="O2400" t="s">
        <v>645</v>
      </c>
      <c r="P2400" s="428">
        <v>24.742999999999999</v>
      </c>
      <c r="Q2400">
        <v>12740302</v>
      </c>
      <c r="R2400" t="s">
        <v>646</v>
      </c>
      <c r="S2400">
        <v>9985201</v>
      </c>
      <c r="T2400" t="s">
        <v>2314</v>
      </c>
    </row>
    <row r="2401" spans="1:20" x14ac:dyDescent="0.25">
      <c r="A2401" t="s">
        <v>637</v>
      </c>
      <c r="B2401" t="s">
        <v>726</v>
      </c>
      <c r="C2401" t="s">
        <v>639</v>
      </c>
      <c r="D2401" t="s">
        <v>640</v>
      </c>
      <c r="E2401" t="s">
        <v>641</v>
      </c>
      <c r="F2401">
        <v>528004120002</v>
      </c>
      <c r="G2401" t="s">
        <v>642</v>
      </c>
      <c r="H2401">
        <v>583145</v>
      </c>
      <c r="I2401" t="s">
        <v>643</v>
      </c>
      <c r="J2401">
        <v>202205</v>
      </c>
      <c r="K2401">
        <v>44707</v>
      </c>
      <c r="L2401" t="s">
        <v>727</v>
      </c>
      <c r="M2401">
        <v>26.49</v>
      </c>
      <c r="N2401">
        <v>26.49</v>
      </c>
      <c r="O2401" t="s">
        <v>645</v>
      </c>
      <c r="P2401" s="428">
        <v>25.219000000000001</v>
      </c>
      <c r="Q2401">
        <v>12740302</v>
      </c>
      <c r="R2401" t="s">
        <v>646</v>
      </c>
      <c r="S2401">
        <v>9982557</v>
      </c>
      <c r="T2401" t="s">
        <v>2313</v>
      </c>
    </row>
    <row r="2402" spans="1:20" x14ac:dyDescent="0.25">
      <c r="A2402" t="s">
        <v>637</v>
      </c>
      <c r="B2402" t="s">
        <v>730</v>
      </c>
      <c r="C2402" t="s">
        <v>639</v>
      </c>
      <c r="D2402" t="s">
        <v>640</v>
      </c>
      <c r="E2402" t="s">
        <v>641</v>
      </c>
      <c r="F2402">
        <v>528004120002</v>
      </c>
      <c r="G2402" t="s">
        <v>642</v>
      </c>
      <c r="H2402">
        <v>583145</v>
      </c>
      <c r="I2402" t="s">
        <v>643</v>
      </c>
      <c r="J2402">
        <v>202205</v>
      </c>
      <c r="K2402">
        <v>44707</v>
      </c>
      <c r="L2402" t="s">
        <v>727</v>
      </c>
      <c r="M2402">
        <v>6.35</v>
      </c>
      <c r="N2402">
        <v>6.35</v>
      </c>
      <c r="O2402" t="s">
        <v>645</v>
      </c>
      <c r="P2402" s="428">
        <v>6.0449999999999999</v>
      </c>
      <c r="Q2402">
        <v>12740302</v>
      </c>
      <c r="R2402" t="s">
        <v>646</v>
      </c>
      <c r="S2402">
        <v>9982557</v>
      </c>
      <c r="T2402" t="s">
        <v>731</v>
      </c>
    </row>
    <row r="2403" spans="1:20" x14ac:dyDescent="0.25">
      <c r="A2403" t="s">
        <v>637</v>
      </c>
      <c r="B2403" t="s">
        <v>736</v>
      </c>
      <c r="C2403" t="s">
        <v>639</v>
      </c>
      <c r="D2403" t="s">
        <v>640</v>
      </c>
      <c r="E2403" t="s">
        <v>641</v>
      </c>
      <c r="F2403">
        <v>528004120002</v>
      </c>
      <c r="G2403" t="s">
        <v>642</v>
      </c>
      <c r="H2403">
        <v>583145</v>
      </c>
      <c r="I2403" t="s">
        <v>643</v>
      </c>
      <c r="J2403">
        <v>202205</v>
      </c>
      <c r="K2403">
        <v>44707</v>
      </c>
      <c r="L2403" t="s">
        <v>727</v>
      </c>
      <c r="M2403">
        <v>25.39</v>
      </c>
      <c r="N2403">
        <v>25.39</v>
      </c>
      <c r="O2403" t="s">
        <v>645</v>
      </c>
      <c r="P2403" s="428">
        <v>24.172000000000001</v>
      </c>
      <c r="Q2403">
        <v>12740302</v>
      </c>
      <c r="R2403" t="s">
        <v>646</v>
      </c>
      <c r="S2403">
        <v>9982557</v>
      </c>
      <c r="T2403" t="s">
        <v>737</v>
      </c>
    </row>
    <row r="2404" spans="1:20" x14ac:dyDescent="0.25">
      <c r="A2404" t="s">
        <v>637</v>
      </c>
      <c r="B2404" t="s">
        <v>732</v>
      </c>
      <c r="C2404" t="s">
        <v>639</v>
      </c>
      <c r="D2404" t="s">
        <v>640</v>
      </c>
      <c r="E2404" t="s">
        <v>641</v>
      </c>
      <c r="F2404">
        <v>528004120002</v>
      </c>
      <c r="G2404" t="s">
        <v>642</v>
      </c>
      <c r="H2404">
        <v>583145</v>
      </c>
      <c r="I2404" t="s">
        <v>643</v>
      </c>
      <c r="J2404">
        <v>202205</v>
      </c>
      <c r="K2404">
        <v>44707</v>
      </c>
      <c r="L2404" t="s">
        <v>727</v>
      </c>
      <c r="M2404">
        <v>9.5299999999999994</v>
      </c>
      <c r="N2404">
        <v>9.5299999999999994</v>
      </c>
      <c r="O2404" t="s">
        <v>645</v>
      </c>
      <c r="P2404" s="428">
        <v>9.0730000000000004</v>
      </c>
      <c r="Q2404">
        <v>12740302</v>
      </c>
      <c r="R2404" t="s">
        <v>646</v>
      </c>
      <c r="S2404">
        <v>9982557</v>
      </c>
      <c r="T2404" t="s">
        <v>733</v>
      </c>
    </row>
    <row r="2405" spans="1:20" x14ac:dyDescent="0.25">
      <c r="A2405" t="s">
        <v>637</v>
      </c>
      <c r="B2405" t="s">
        <v>732</v>
      </c>
      <c r="C2405" t="s">
        <v>639</v>
      </c>
      <c r="D2405" t="s">
        <v>640</v>
      </c>
      <c r="E2405" t="s">
        <v>641</v>
      </c>
      <c r="F2405">
        <v>528004120002</v>
      </c>
      <c r="G2405" t="s">
        <v>642</v>
      </c>
      <c r="H2405">
        <v>583145</v>
      </c>
      <c r="I2405" t="s">
        <v>643</v>
      </c>
      <c r="J2405">
        <v>202205</v>
      </c>
      <c r="K2405">
        <v>44707</v>
      </c>
      <c r="L2405" t="s">
        <v>727</v>
      </c>
      <c r="M2405">
        <v>39.380000000000003</v>
      </c>
      <c r="N2405">
        <v>39.380000000000003</v>
      </c>
      <c r="O2405" t="s">
        <v>645</v>
      </c>
      <c r="P2405" s="428">
        <v>37.49</v>
      </c>
      <c r="Q2405">
        <v>12740302</v>
      </c>
      <c r="R2405" t="s">
        <v>646</v>
      </c>
      <c r="S2405">
        <v>9982557</v>
      </c>
      <c r="T2405" t="s">
        <v>738</v>
      </c>
    </row>
    <row r="2406" spans="1:20" x14ac:dyDescent="0.25">
      <c r="A2406" t="s">
        <v>637</v>
      </c>
      <c r="B2406" t="s">
        <v>730</v>
      </c>
      <c r="C2406" t="s">
        <v>639</v>
      </c>
      <c r="D2406" t="s">
        <v>640</v>
      </c>
      <c r="E2406" t="s">
        <v>648</v>
      </c>
      <c r="F2406">
        <v>528004120002</v>
      </c>
      <c r="G2406" t="s">
        <v>642</v>
      </c>
      <c r="H2406">
        <v>583144</v>
      </c>
      <c r="I2406" t="s">
        <v>40</v>
      </c>
      <c r="J2406">
        <v>202205</v>
      </c>
      <c r="K2406">
        <v>44707</v>
      </c>
      <c r="L2406" t="s">
        <v>727</v>
      </c>
      <c r="M2406">
        <v>6.23</v>
      </c>
      <c r="N2406">
        <v>6.23</v>
      </c>
      <c r="O2406" t="s">
        <v>645</v>
      </c>
      <c r="P2406" s="428">
        <v>5.931</v>
      </c>
      <c r="Q2406">
        <v>12740302</v>
      </c>
      <c r="R2406" t="s">
        <v>646</v>
      </c>
      <c r="S2406">
        <v>9985201</v>
      </c>
      <c r="T2406" t="s">
        <v>735</v>
      </c>
    </row>
    <row r="2407" spans="1:20" x14ac:dyDescent="0.25">
      <c r="A2407" t="s">
        <v>637</v>
      </c>
      <c r="B2407" t="s">
        <v>732</v>
      </c>
      <c r="C2407" t="s">
        <v>639</v>
      </c>
      <c r="D2407" t="s">
        <v>640</v>
      </c>
      <c r="E2407" t="s">
        <v>641</v>
      </c>
      <c r="F2407">
        <v>528004120002</v>
      </c>
      <c r="G2407" t="s">
        <v>642</v>
      </c>
      <c r="H2407">
        <v>856780</v>
      </c>
      <c r="I2407" t="s">
        <v>475</v>
      </c>
      <c r="J2407">
        <v>202205</v>
      </c>
      <c r="K2407">
        <v>44707</v>
      </c>
      <c r="L2407" t="s">
        <v>727</v>
      </c>
      <c r="M2407">
        <v>7.94</v>
      </c>
      <c r="N2407">
        <v>7.94</v>
      </c>
      <c r="O2407" t="s">
        <v>645</v>
      </c>
      <c r="P2407" s="428">
        <v>7.5590000000000002</v>
      </c>
      <c r="Q2407">
        <v>12740302</v>
      </c>
      <c r="R2407" t="s">
        <v>646</v>
      </c>
      <c r="S2407">
        <v>9980783</v>
      </c>
      <c r="T2407" t="s">
        <v>2003</v>
      </c>
    </row>
    <row r="2408" spans="1:20" x14ac:dyDescent="0.25">
      <c r="A2408" t="s">
        <v>637</v>
      </c>
      <c r="B2408" t="s">
        <v>732</v>
      </c>
      <c r="C2408" t="s">
        <v>639</v>
      </c>
      <c r="D2408" t="s">
        <v>640</v>
      </c>
      <c r="E2408" t="s">
        <v>641</v>
      </c>
      <c r="F2408">
        <v>528004120002</v>
      </c>
      <c r="G2408" t="s">
        <v>642</v>
      </c>
      <c r="H2408">
        <v>856780</v>
      </c>
      <c r="I2408" t="s">
        <v>475</v>
      </c>
      <c r="J2408">
        <v>202205</v>
      </c>
      <c r="K2408">
        <v>44707</v>
      </c>
      <c r="L2408" t="s">
        <v>727</v>
      </c>
      <c r="M2408">
        <v>32.81</v>
      </c>
      <c r="N2408">
        <v>32.81</v>
      </c>
      <c r="O2408" t="s">
        <v>645</v>
      </c>
      <c r="P2408" s="428">
        <v>31.234999999999999</v>
      </c>
      <c r="Q2408">
        <v>12740302</v>
      </c>
      <c r="R2408" t="s">
        <v>646</v>
      </c>
      <c r="S2408">
        <v>9980783</v>
      </c>
      <c r="T2408" t="s">
        <v>2005</v>
      </c>
    </row>
    <row r="2409" spans="1:20" x14ac:dyDescent="0.25">
      <c r="A2409" t="s">
        <v>637</v>
      </c>
      <c r="B2409" t="s">
        <v>730</v>
      </c>
      <c r="C2409" t="s">
        <v>639</v>
      </c>
      <c r="D2409" t="s">
        <v>640</v>
      </c>
      <c r="E2409" t="s">
        <v>641</v>
      </c>
      <c r="F2409">
        <v>528004120002</v>
      </c>
      <c r="G2409" t="s">
        <v>642</v>
      </c>
      <c r="H2409">
        <v>856780</v>
      </c>
      <c r="I2409" t="s">
        <v>475</v>
      </c>
      <c r="J2409">
        <v>202205</v>
      </c>
      <c r="K2409">
        <v>44707</v>
      </c>
      <c r="L2409" t="s">
        <v>727</v>
      </c>
      <c r="M2409">
        <v>4.88</v>
      </c>
      <c r="N2409">
        <v>4.88</v>
      </c>
      <c r="O2409" t="s">
        <v>645</v>
      </c>
      <c r="P2409" s="428">
        <v>4.6459999999999999</v>
      </c>
      <c r="Q2409">
        <v>12740302</v>
      </c>
      <c r="R2409" t="s">
        <v>646</v>
      </c>
      <c r="S2409">
        <v>9980783</v>
      </c>
      <c r="T2409" t="s">
        <v>2004</v>
      </c>
    </row>
    <row r="2410" spans="1:20" x14ac:dyDescent="0.25">
      <c r="A2410" t="s">
        <v>637</v>
      </c>
      <c r="B2410" t="s">
        <v>732</v>
      </c>
      <c r="C2410" t="s">
        <v>639</v>
      </c>
      <c r="D2410" t="s">
        <v>640</v>
      </c>
      <c r="E2410" t="s">
        <v>648</v>
      </c>
      <c r="F2410">
        <v>528004120002</v>
      </c>
      <c r="G2410" t="s">
        <v>642</v>
      </c>
      <c r="H2410">
        <v>583144</v>
      </c>
      <c r="I2410" t="s">
        <v>40</v>
      </c>
      <c r="J2410">
        <v>202205</v>
      </c>
      <c r="K2410">
        <v>44707</v>
      </c>
      <c r="L2410" t="s">
        <v>727</v>
      </c>
      <c r="M2410">
        <v>86.63</v>
      </c>
      <c r="N2410">
        <v>86.63</v>
      </c>
      <c r="O2410" t="s">
        <v>645</v>
      </c>
      <c r="P2410" s="428">
        <v>82.472999999999999</v>
      </c>
      <c r="Q2410">
        <v>12740302</v>
      </c>
      <c r="R2410" t="s">
        <v>646</v>
      </c>
      <c r="S2410">
        <v>9985201</v>
      </c>
      <c r="T2410" t="s">
        <v>740</v>
      </c>
    </row>
    <row r="2411" spans="1:20" x14ac:dyDescent="0.25">
      <c r="A2411" t="s">
        <v>637</v>
      </c>
      <c r="B2411" t="s">
        <v>732</v>
      </c>
      <c r="C2411" t="s">
        <v>639</v>
      </c>
      <c r="D2411" t="s">
        <v>640</v>
      </c>
      <c r="E2411" t="s">
        <v>648</v>
      </c>
      <c r="F2411">
        <v>528004120002</v>
      </c>
      <c r="G2411" t="s">
        <v>642</v>
      </c>
      <c r="H2411">
        <v>583144</v>
      </c>
      <c r="I2411" t="s">
        <v>40</v>
      </c>
      <c r="J2411">
        <v>202205</v>
      </c>
      <c r="K2411">
        <v>44707</v>
      </c>
      <c r="L2411" t="s">
        <v>727</v>
      </c>
      <c r="M2411">
        <v>8.8000000000000007</v>
      </c>
      <c r="N2411">
        <v>8.8000000000000007</v>
      </c>
      <c r="O2411" t="s">
        <v>645</v>
      </c>
      <c r="P2411" s="428">
        <v>8.3780000000000001</v>
      </c>
      <c r="Q2411">
        <v>12740302</v>
      </c>
      <c r="R2411" t="s">
        <v>646</v>
      </c>
      <c r="S2411">
        <v>9985201</v>
      </c>
      <c r="T2411" t="s">
        <v>739</v>
      </c>
    </row>
    <row r="2412" spans="1:20" x14ac:dyDescent="0.25">
      <c r="A2412" t="s">
        <v>637</v>
      </c>
      <c r="B2412" t="s">
        <v>736</v>
      </c>
      <c r="C2412" t="s">
        <v>639</v>
      </c>
      <c r="D2412" t="s">
        <v>640</v>
      </c>
      <c r="E2412" t="s">
        <v>648</v>
      </c>
      <c r="F2412">
        <v>528004120002</v>
      </c>
      <c r="G2412" t="s">
        <v>642</v>
      </c>
      <c r="H2412">
        <v>583144</v>
      </c>
      <c r="I2412" t="s">
        <v>40</v>
      </c>
      <c r="J2412">
        <v>202205</v>
      </c>
      <c r="K2412">
        <v>44707</v>
      </c>
      <c r="L2412" t="s">
        <v>727</v>
      </c>
      <c r="M2412">
        <v>24.91</v>
      </c>
      <c r="N2412">
        <v>24.91</v>
      </c>
      <c r="O2412" t="s">
        <v>645</v>
      </c>
      <c r="P2412" s="428">
        <v>23.715</v>
      </c>
      <c r="Q2412">
        <v>12740302</v>
      </c>
      <c r="R2412" t="s">
        <v>646</v>
      </c>
      <c r="S2412">
        <v>9985201</v>
      </c>
      <c r="T2412" t="s">
        <v>741</v>
      </c>
    </row>
    <row r="2413" spans="1:20" x14ac:dyDescent="0.25">
      <c r="A2413" t="s">
        <v>637</v>
      </c>
      <c r="B2413" t="s">
        <v>732</v>
      </c>
      <c r="C2413" t="s">
        <v>639</v>
      </c>
      <c r="D2413" t="s">
        <v>640</v>
      </c>
      <c r="E2413" t="s">
        <v>648</v>
      </c>
      <c r="F2413">
        <v>528004120002</v>
      </c>
      <c r="G2413" t="s">
        <v>642</v>
      </c>
      <c r="H2413">
        <v>583144</v>
      </c>
      <c r="I2413" t="s">
        <v>40</v>
      </c>
      <c r="J2413">
        <v>202205</v>
      </c>
      <c r="K2413">
        <v>44707</v>
      </c>
      <c r="L2413" t="s">
        <v>727</v>
      </c>
      <c r="M2413">
        <v>36.39</v>
      </c>
      <c r="N2413">
        <v>36.39</v>
      </c>
      <c r="O2413" t="s">
        <v>645</v>
      </c>
      <c r="P2413" s="428">
        <v>34.643999999999998</v>
      </c>
      <c r="Q2413">
        <v>12740302</v>
      </c>
      <c r="R2413" t="s">
        <v>646</v>
      </c>
      <c r="S2413">
        <v>9985201</v>
      </c>
      <c r="T2413" t="s">
        <v>734</v>
      </c>
    </row>
    <row r="2414" spans="1:20" x14ac:dyDescent="0.25">
      <c r="A2414" t="s">
        <v>637</v>
      </c>
      <c r="B2414" t="s">
        <v>736</v>
      </c>
      <c r="C2414" t="s">
        <v>639</v>
      </c>
      <c r="D2414" t="s">
        <v>640</v>
      </c>
      <c r="E2414" t="s">
        <v>641</v>
      </c>
      <c r="F2414">
        <v>528004120002</v>
      </c>
      <c r="G2414" t="s">
        <v>642</v>
      </c>
      <c r="H2414">
        <v>856780</v>
      </c>
      <c r="I2414" t="s">
        <v>475</v>
      </c>
      <c r="J2414">
        <v>202205</v>
      </c>
      <c r="K2414">
        <v>44707</v>
      </c>
      <c r="L2414" t="s">
        <v>727</v>
      </c>
      <c r="M2414">
        <v>19.53</v>
      </c>
      <c r="N2414">
        <v>19.53</v>
      </c>
      <c r="O2414" t="s">
        <v>645</v>
      </c>
      <c r="P2414" s="428">
        <v>18.593</v>
      </c>
      <c r="Q2414">
        <v>12740302</v>
      </c>
      <c r="R2414" t="s">
        <v>646</v>
      </c>
      <c r="S2414">
        <v>9980783</v>
      </c>
      <c r="T2414" t="s">
        <v>2006</v>
      </c>
    </row>
    <row r="2415" spans="1:20" x14ac:dyDescent="0.25">
      <c r="A2415" t="s">
        <v>637</v>
      </c>
      <c r="B2415" t="s">
        <v>828</v>
      </c>
      <c r="C2415" t="s">
        <v>639</v>
      </c>
      <c r="D2415" t="s">
        <v>651</v>
      </c>
      <c r="E2415" t="s">
        <v>652</v>
      </c>
      <c r="F2415">
        <v>528004120010</v>
      </c>
      <c r="G2415" t="s">
        <v>653</v>
      </c>
      <c r="H2415">
        <v>583590</v>
      </c>
      <c r="I2415" t="s">
        <v>170</v>
      </c>
      <c r="J2415">
        <v>202205</v>
      </c>
      <c r="K2415">
        <v>44711</v>
      </c>
      <c r="L2415" t="s">
        <v>727</v>
      </c>
      <c r="M2415">
        <v>-150.71</v>
      </c>
      <c r="N2415">
        <v>-150.71</v>
      </c>
      <c r="O2415" t="s">
        <v>645</v>
      </c>
      <c r="P2415" s="428">
        <v>-143.477</v>
      </c>
      <c r="Q2415">
        <v>12740497</v>
      </c>
      <c r="R2415" t="s">
        <v>654</v>
      </c>
      <c r="S2415" t="s">
        <v>655</v>
      </c>
      <c r="T2415" t="s">
        <v>2321</v>
      </c>
    </row>
    <row r="2416" spans="1:20" x14ac:dyDescent="0.25">
      <c r="A2416" t="s">
        <v>637</v>
      </c>
      <c r="B2416" t="s">
        <v>828</v>
      </c>
      <c r="C2416" t="s">
        <v>639</v>
      </c>
      <c r="D2416" t="s">
        <v>651</v>
      </c>
      <c r="E2416" t="s">
        <v>652</v>
      </c>
      <c r="F2416">
        <v>528004120010</v>
      </c>
      <c r="G2416" t="s">
        <v>653</v>
      </c>
      <c r="H2416">
        <v>583590</v>
      </c>
      <c r="I2416" t="s">
        <v>170</v>
      </c>
      <c r="J2416">
        <v>202205</v>
      </c>
      <c r="K2416">
        <v>44711</v>
      </c>
      <c r="L2416" t="s">
        <v>727</v>
      </c>
      <c r="M2416">
        <v>-301.42</v>
      </c>
      <c r="N2416">
        <v>-301.42</v>
      </c>
      <c r="O2416" t="s">
        <v>645</v>
      </c>
      <c r="P2416" s="428">
        <v>-286.95499999999998</v>
      </c>
      <c r="Q2416">
        <v>12740497</v>
      </c>
      <c r="R2416" t="s">
        <v>654</v>
      </c>
      <c r="S2416" t="s">
        <v>655</v>
      </c>
      <c r="T2416" t="s">
        <v>2322</v>
      </c>
    </row>
    <row r="2417" spans="1:20" x14ac:dyDescent="0.25">
      <c r="A2417" t="s">
        <v>637</v>
      </c>
      <c r="B2417" t="s">
        <v>659</v>
      </c>
      <c r="C2417" t="s">
        <v>639</v>
      </c>
      <c r="D2417" t="s">
        <v>651</v>
      </c>
      <c r="E2417" t="s">
        <v>652</v>
      </c>
      <c r="F2417">
        <v>528004120010</v>
      </c>
      <c r="G2417" t="s">
        <v>653</v>
      </c>
      <c r="H2417">
        <v>583590</v>
      </c>
      <c r="I2417" t="s">
        <v>170</v>
      </c>
      <c r="J2417">
        <v>202205</v>
      </c>
      <c r="K2417">
        <v>44711</v>
      </c>
      <c r="L2417" t="s">
        <v>644</v>
      </c>
      <c r="M2417">
        <v>102671.09</v>
      </c>
      <c r="N2417">
        <v>164.41</v>
      </c>
      <c r="O2417" t="s">
        <v>645</v>
      </c>
      <c r="P2417" s="428">
        <v>156.52000000000001</v>
      </c>
      <c r="Q2417">
        <v>12740497</v>
      </c>
      <c r="R2417" t="s">
        <v>654</v>
      </c>
      <c r="S2417" t="s">
        <v>655</v>
      </c>
      <c r="T2417" t="s">
        <v>2323</v>
      </c>
    </row>
    <row r="2418" spans="1:20" x14ac:dyDescent="0.25">
      <c r="A2418" t="s">
        <v>637</v>
      </c>
      <c r="B2418" t="s">
        <v>823</v>
      </c>
      <c r="C2418" t="s">
        <v>639</v>
      </c>
      <c r="D2418" t="s">
        <v>663</v>
      </c>
      <c r="E2418" t="s">
        <v>652</v>
      </c>
      <c r="F2418">
        <v>528004120010</v>
      </c>
      <c r="G2418" t="s">
        <v>653</v>
      </c>
      <c r="H2418">
        <v>583591</v>
      </c>
      <c r="I2418" t="s">
        <v>172</v>
      </c>
      <c r="J2418">
        <v>202205</v>
      </c>
      <c r="K2418">
        <v>44711</v>
      </c>
      <c r="L2418" t="s">
        <v>644</v>
      </c>
      <c r="M2418">
        <v>1750</v>
      </c>
      <c r="N2418">
        <v>2.8</v>
      </c>
      <c r="O2418" t="s">
        <v>645</v>
      </c>
      <c r="P2418" s="428">
        <v>2.6659999999999999</v>
      </c>
      <c r="Q2418">
        <v>30497740</v>
      </c>
      <c r="T2418" t="s">
        <v>2318</v>
      </c>
    </row>
    <row r="2419" spans="1:20" x14ac:dyDescent="0.25">
      <c r="A2419" t="s">
        <v>637</v>
      </c>
      <c r="B2419" t="s">
        <v>821</v>
      </c>
      <c r="C2419" t="s">
        <v>639</v>
      </c>
      <c r="D2419" t="s">
        <v>663</v>
      </c>
      <c r="E2419" t="s">
        <v>652</v>
      </c>
      <c r="F2419">
        <v>528004120010</v>
      </c>
      <c r="G2419" t="s">
        <v>653</v>
      </c>
      <c r="H2419">
        <v>583591</v>
      </c>
      <c r="I2419" t="s">
        <v>172</v>
      </c>
      <c r="J2419">
        <v>202205</v>
      </c>
      <c r="K2419">
        <v>44711</v>
      </c>
      <c r="L2419" t="s">
        <v>644</v>
      </c>
      <c r="M2419">
        <v>2500</v>
      </c>
      <c r="N2419">
        <v>4</v>
      </c>
      <c r="O2419" t="s">
        <v>645</v>
      </c>
      <c r="P2419" s="428">
        <v>3.8079999999999998</v>
      </c>
      <c r="Q2419">
        <v>30497740</v>
      </c>
      <c r="T2419" t="s">
        <v>2319</v>
      </c>
    </row>
    <row r="2420" spans="1:20" x14ac:dyDescent="0.25">
      <c r="A2420" t="s">
        <v>637</v>
      </c>
      <c r="B2420" t="s">
        <v>814</v>
      </c>
      <c r="C2420" t="s">
        <v>639</v>
      </c>
      <c r="D2420" t="s">
        <v>663</v>
      </c>
      <c r="E2420" t="s">
        <v>652</v>
      </c>
      <c r="F2420">
        <v>528004120010</v>
      </c>
      <c r="G2420" t="s">
        <v>653</v>
      </c>
      <c r="H2420">
        <v>583591</v>
      </c>
      <c r="I2420" t="s">
        <v>172</v>
      </c>
      <c r="J2420">
        <v>202205</v>
      </c>
      <c r="K2420">
        <v>44711</v>
      </c>
      <c r="L2420" t="s">
        <v>644</v>
      </c>
      <c r="M2420">
        <v>13250</v>
      </c>
      <c r="N2420">
        <v>21.22</v>
      </c>
      <c r="O2420" t="s">
        <v>645</v>
      </c>
      <c r="P2420" s="428">
        <v>20.202000000000002</v>
      </c>
      <c r="Q2420">
        <v>30497740</v>
      </c>
      <c r="T2420" t="s">
        <v>2320</v>
      </c>
    </row>
    <row r="2421" spans="1:20" x14ac:dyDescent="0.25">
      <c r="A2421" t="s">
        <v>637</v>
      </c>
      <c r="B2421" t="s">
        <v>638</v>
      </c>
      <c r="C2421" t="s">
        <v>639</v>
      </c>
      <c r="D2421" t="s">
        <v>640</v>
      </c>
      <c r="E2421" t="s">
        <v>686</v>
      </c>
      <c r="F2421">
        <v>528004120002</v>
      </c>
      <c r="G2421" t="s">
        <v>642</v>
      </c>
      <c r="H2421">
        <v>583150</v>
      </c>
      <c r="I2421" t="s">
        <v>687</v>
      </c>
      <c r="J2421">
        <v>202205</v>
      </c>
      <c r="K2421">
        <v>44711</v>
      </c>
      <c r="L2421" t="s">
        <v>644</v>
      </c>
      <c r="M2421">
        <v>1642.05</v>
      </c>
      <c r="N2421">
        <v>2.63</v>
      </c>
      <c r="O2421" t="s">
        <v>645</v>
      </c>
      <c r="P2421" s="428">
        <v>2.504</v>
      </c>
      <c r="Q2421">
        <v>12740302</v>
      </c>
      <c r="R2421" t="s">
        <v>646</v>
      </c>
      <c r="S2421">
        <v>2011105</v>
      </c>
      <c r="T2421" t="s">
        <v>2316</v>
      </c>
    </row>
    <row r="2422" spans="1:20" x14ac:dyDescent="0.25">
      <c r="A2422" t="s">
        <v>637</v>
      </c>
      <c r="B2422" t="s">
        <v>638</v>
      </c>
      <c r="C2422" t="s">
        <v>639</v>
      </c>
      <c r="D2422" t="s">
        <v>640</v>
      </c>
      <c r="E2422" t="s">
        <v>641</v>
      </c>
      <c r="F2422">
        <v>528004120002</v>
      </c>
      <c r="G2422" t="s">
        <v>642</v>
      </c>
      <c r="H2422">
        <v>583145</v>
      </c>
      <c r="I2422" t="s">
        <v>643</v>
      </c>
      <c r="J2422">
        <v>202205</v>
      </c>
      <c r="K2422">
        <v>44711</v>
      </c>
      <c r="L2422" t="s">
        <v>644</v>
      </c>
      <c r="M2422">
        <v>959.66</v>
      </c>
      <c r="N2422">
        <v>1.54</v>
      </c>
      <c r="O2422" t="s">
        <v>645</v>
      </c>
      <c r="P2422" s="428">
        <v>1.466</v>
      </c>
      <c r="Q2422">
        <v>12740302</v>
      </c>
      <c r="R2422" t="s">
        <v>646</v>
      </c>
      <c r="S2422">
        <v>9982557</v>
      </c>
      <c r="T2422" t="s">
        <v>2317</v>
      </c>
    </row>
    <row r="2423" spans="1:20" x14ac:dyDescent="0.25">
      <c r="A2423" t="s">
        <v>637</v>
      </c>
      <c r="B2423" t="s">
        <v>638</v>
      </c>
      <c r="C2423" t="s">
        <v>639</v>
      </c>
      <c r="D2423" t="s">
        <v>640</v>
      </c>
      <c r="E2423" t="s">
        <v>641</v>
      </c>
      <c r="F2423">
        <v>528004120002</v>
      </c>
      <c r="G2423" t="s">
        <v>642</v>
      </c>
      <c r="H2423">
        <v>583145</v>
      </c>
      <c r="I2423" t="s">
        <v>643</v>
      </c>
      <c r="J2423">
        <v>202205</v>
      </c>
      <c r="K2423">
        <v>44711</v>
      </c>
      <c r="L2423" t="s">
        <v>644</v>
      </c>
      <c r="M2423">
        <v>959.66</v>
      </c>
      <c r="N2423">
        <v>1.54</v>
      </c>
      <c r="O2423" t="s">
        <v>645</v>
      </c>
      <c r="P2423" s="428">
        <v>1.466</v>
      </c>
      <c r="Q2423">
        <v>12740302</v>
      </c>
      <c r="R2423" t="s">
        <v>646</v>
      </c>
      <c r="S2423">
        <v>9982557</v>
      </c>
      <c r="T2423" t="s">
        <v>2315</v>
      </c>
    </row>
    <row r="2424" spans="1:20" x14ac:dyDescent="0.25">
      <c r="A2424" t="s">
        <v>637</v>
      </c>
      <c r="B2424" t="s">
        <v>831</v>
      </c>
      <c r="C2424" t="s">
        <v>639</v>
      </c>
      <c r="D2424" t="s">
        <v>663</v>
      </c>
      <c r="E2424" t="s">
        <v>667</v>
      </c>
      <c r="F2424">
        <v>528004120002</v>
      </c>
      <c r="G2424" t="s">
        <v>642</v>
      </c>
      <c r="H2424">
        <v>583136</v>
      </c>
      <c r="I2424" t="s">
        <v>32</v>
      </c>
      <c r="J2424">
        <v>202205</v>
      </c>
      <c r="K2424">
        <v>44712</v>
      </c>
      <c r="L2424" t="s">
        <v>644</v>
      </c>
      <c r="M2424">
        <v>33385.32</v>
      </c>
      <c r="N2424">
        <v>53.46</v>
      </c>
      <c r="O2424" t="s">
        <v>645</v>
      </c>
      <c r="P2424" s="428">
        <v>50.893999999999998</v>
      </c>
      <c r="Q2424">
        <v>12740302</v>
      </c>
      <c r="R2424" t="s">
        <v>646</v>
      </c>
      <c r="S2424">
        <v>2023197</v>
      </c>
      <c r="T2424" t="s">
        <v>2342</v>
      </c>
    </row>
    <row r="2425" spans="1:20" x14ac:dyDescent="0.25">
      <c r="A2425" t="s">
        <v>637</v>
      </c>
      <c r="B2425" t="s">
        <v>831</v>
      </c>
      <c r="C2425" t="s">
        <v>639</v>
      </c>
      <c r="D2425" t="s">
        <v>651</v>
      </c>
      <c r="E2425" t="s">
        <v>641</v>
      </c>
      <c r="F2425">
        <v>528004120002</v>
      </c>
      <c r="G2425" t="s">
        <v>642</v>
      </c>
      <c r="H2425">
        <v>583138</v>
      </c>
      <c r="I2425" t="s">
        <v>34</v>
      </c>
      <c r="J2425">
        <v>202205</v>
      </c>
      <c r="K2425">
        <v>44712</v>
      </c>
      <c r="L2425" t="s">
        <v>644</v>
      </c>
      <c r="M2425">
        <v>47418.11</v>
      </c>
      <c r="N2425">
        <v>75.930000000000007</v>
      </c>
      <c r="O2425" t="s">
        <v>645</v>
      </c>
      <c r="P2425" s="428">
        <v>72.286000000000001</v>
      </c>
      <c r="Q2425">
        <v>12740302</v>
      </c>
      <c r="R2425" t="s">
        <v>646</v>
      </c>
      <c r="S2425">
        <v>2024193</v>
      </c>
      <c r="T2425" t="s">
        <v>2343</v>
      </c>
    </row>
    <row r="2426" spans="1:20" x14ac:dyDescent="0.25">
      <c r="A2426" t="s">
        <v>637</v>
      </c>
      <c r="B2426" t="s">
        <v>831</v>
      </c>
      <c r="C2426" t="s">
        <v>639</v>
      </c>
      <c r="D2426" t="s">
        <v>663</v>
      </c>
      <c r="E2426" t="s">
        <v>704</v>
      </c>
      <c r="F2426">
        <v>528004120002</v>
      </c>
      <c r="G2426" t="s">
        <v>642</v>
      </c>
      <c r="H2426">
        <v>583137</v>
      </c>
      <c r="I2426" t="s">
        <v>33</v>
      </c>
      <c r="J2426">
        <v>202205</v>
      </c>
      <c r="K2426">
        <v>44712</v>
      </c>
      <c r="L2426" t="s">
        <v>644</v>
      </c>
      <c r="M2426">
        <v>45594.32</v>
      </c>
      <c r="N2426">
        <v>73.010000000000005</v>
      </c>
      <c r="O2426" t="s">
        <v>645</v>
      </c>
      <c r="P2426" s="428">
        <v>69.506</v>
      </c>
      <c r="Q2426">
        <v>12740302</v>
      </c>
      <c r="R2426" t="s">
        <v>646</v>
      </c>
      <c r="S2426">
        <v>2038727</v>
      </c>
      <c r="T2426" t="s">
        <v>2344</v>
      </c>
    </row>
    <row r="2427" spans="1:20" x14ac:dyDescent="0.25">
      <c r="A2427" t="s">
        <v>637</v>
      </c>
      <c r="B2427" t="s">
        <v>831</v>
      </c>
      <c r="C2427" t="s">
        <v>639</v>
      </c>
      <c r="D2427" t="s">
        <v>651</v>
      </c>
      <c r="E2427" t="s">
        <v>641</v>
      </c>
      <c r="F2427">
        <v>528004120002</v>
      </c>
      <c r="G2427" t="s">
        <v>642</v>
      </c>
      <c r="H2427">
        <v>583139</v>
      </c>
      <c r="I2427" t="s">
        <v>35</v>
      </c>
      <c r="J2427">
        <v>202205</v>
      </c>
      <c r="K2427">
        <v>44712</v>
      </c>
      <c r="L2427" t="s">
        <v>644</v>
      </c>
      <c r="M2427">
        <v>19169.3</v>
      </c>
      <c r="N2427">
        <v>30.7</v>
      </c>
      <c r="O2427" t="s">
        <v>645</v>
      </c>
      <c r="P2427" s="428">
        <v>29.227</v>
      </c>
      <c r="Q2427">
        <v>12740302</v>
      </c>
      <c r="R2427" t="s">
        <v>646</v>
      </c>
      <c r="S2427">
        <v>8540222</v>
      </c>
      <c r="T2427" t="s">
        <v>2351</v>
      </c>
    </row>
    <row r="2428" spans="1:20" x14ac:dyDescent="0.25">
      <c r="A2428" t="s">
        <v>637</v>
      </c>
      <c r="B2428" t="s">
        <v>831</v>
      </c>
      <c r="C2428" t="s">
        <v>639</v>
      </c>
      <c r="D2428" t="s">
        <v>640</v>
      </c>
      <c r="E2428" t="s">
        <v>673</v>
      </c>
      <c r="F2428">
        <v>528004120002</v>
      </c>
      <c r="G2428" t="s">
        <v>642</v>
      </c>
      <c r="H2428">
        <v>583148</v>
      </c>
      <c r="I2428" t="s">
        <v>699</v>
      </c>
      <c r="J2428">
        <v>202205</v>
      </c>
      <c r="K2428">
        <v>44712</v>
      </c>
      <c r="L2428" t="s">
        <v>644</v>
      </c>
      <c r="M2428">
        <v>5991.1</v>
      </c>
      <c r="N2428">
        <v>9.59</v>
      </c>
      <c r="O2428" t="s">
        <v>645</v>
      </c>
      <c r="P2428" s="428">
        <v>9.1300000000000008</v>
      </c>
      <c r="Q2428">
        <v>12740302</v>
      </c>
      <c r="R2428" t="s">
        <v>646</v>
      </c>
      <c r="S2428">
        <v>2012905</v>
      </c>
      <c r="T2428" t="s">
        <v>2381</v>
      </c>
    </row>
    <row r="2429" spans="1:20" x14ac:dyDescent="0.25">
      <c r="A2429" t="s">
        <v>637</v>
      </c>
      <c r="B2429" t="s">
        <v>831</v>
      </c>
      <c r="C2429" t="s">
        <v>639</v>
      </c>
      <c r="D2429" t="s">
        <v>640</v>
      </c>
      <c r="E2429" t="s">
        <v>708</v>
      </c>
      <c r="F2429">
        <v>528004120002</v>
      </c>
      <c r="G2429" t="s">
        <v>642</v>
      </c>
      <c r="H2429">
        <v>583155</v>
      </c>
      <c r="I2429" t="s">
        <v>45</v>
      </c>
      <c r="J2429">
        <v>202205</v>
      </c>
      <c r="K2429">
        <v>44712</v>
      </c>
      <c r="L2429" t="s">
        <v>644</v>
      </c>
      <c r="M2429">
        <v>2193.37</v>
      </c>
      <c r="N2429">
        <v>3.51</v>
      </c>
      <c r="O2429" t="s">
        <v>645</v>
      </c>
      <c r="P2429" s="428">
        <v>3.3420000000000001</v>
      </c>
      <c r="Q2429">
        <v>12740302</v>
      </c>
      <c r="R2429" t="s">
        <v>646</v>
      </c>
      <c r="S2429">
        <v>8540039</v>
      </c>
      <c r="T2429" t="s">
        <v>2376</v>
      </c>
    </row>
    <row r="2430" spans="1:20" x14ac:dyDescent="0.25">
      <c r="A2430" t="s">
        <v>637</v>
      </c>
      <c r="B2430" t="s">
        <v>831</v>
      </c>
      <c r="C2430" t="s">
        <v>639</v>
      </c>
      <c r="D2430" t="s">
        <v>663</v>
      </c>
      <c r="E2430" t="s">
        <v>673</v>
      </c>
      <c r="F2430">
        <v>528004120002</v>
      </c>
      <c r="G2430" t="s">
        <v>642</v>
      </c>
      <c r="H2430">
        <v>583134</v>
      </c>
      <c r="I2430" t="s">
        <v>30</v>
      </c>
      <c r="J2430">
        <v>202205</v>
      </c>
      <c r="K2430">
        <v>44712</v>
      </c>
      <c r="L2430" t="s">
        <v>644</v>
      </c>
      <c r="M2430">
        <v>32101.24</v>
      </c>
      <c r="N2430">
        <v>51.4</v>
      </c>
      <c r="O2430" t="s">
        <v>645</v>
      </c>
      <c r="P2430" s="428">
        <v>48.933</v>
      </c>
      <c r="Q2430">
        <v>12740302</v>
      </c>
      <c r="R2430" t="s">
        <v>646</v>
      </c>
      <c r="S2430">
        <v>2030902</v>
      </c>
      <c r="T2430" t="s">
        <v>2345</v>
      </c>
    </row>
    <row r="2431" spans="1:20" x14ac:dyDescent="0.25">
      <c r="A2431" t="s">
        <v>637</v>
      </c>
      <c r="B2431" t="s">
        <v>831</v>
      </c>
      <c r="C2431" t="s">
        <v>639</v>
      </c>
      <c r="D2431" t="s">
        <v>640</v>
      </c>
      <c r="E2431" t="s">
        <v>667</v>
      </c>
      <c r="F2431">
        <v>528004120002</v>
      </c>
      <c r="G2431" t="s">
        <v>642</v>
      </c>
      <c r="H2431">
        <v>583149</v>
      </c>
      <c r="I2431" t="s">
        <v>680</v>
      </c>
      <c r="J2431">
        <v>202205</v>
      </c>
      <c r="K2431">
        <v>44712</v>
      </c>
      <c r="L2431" t="s">
        <v>644</v>
      </c>
      <c r="M2431">
        <v>15314.43</v>
      </c>
      <c r="N2431">
        <v>24.52</v>
      </c>
      <c r="O2431" t="s">
        <v>645</v>
      </c>
      <c r="P2431" s="428">
        <v>23.343</v>
      </c>
      <c r="Q2431">
        <v>12740302</v>
      </c>
      <c r="R2431" t="s">
        <v>646</v>
      </c>
      <c r="S2431">
        <v>8540392</v>
      </c>
      <c r="T2431" t="s">
        <v>2377</v>
      </c>
    </row>
    <row r="2432" spans="1:20" x14ac:dyDescent="0.25">
      <c r="A2432" t="s">
        <v>637</v>
      </c>
      <c r="B2432" t="s">
        <v>831</v>
      </c>
      <c r="C2432" t="s">
        <v>639</v>
      </c>
      <c r="D2432" t="s">
        <v>640</v>
      </c>
      <c r="E2432" t="s">
        <v>701</v>
      </c>
      <c r="F2432">
        <v>528004120002</v>
      </c>
      <c r="G2432" t="s">
        <v>642</v>
      </c>
      <c r="H2432">
        <v>583154</v>
      </c>
      <c r="I2432" t="s">
        <v>44</v>
      </c>
      <c r="J2432">
        <v>202205</v>
      </c>
      <c r="K2432">
        <v>44712</v>
      </c>
      <c r="L2432" t="s">
        <v>644</v>
      </c>
      <c r="M2432">
        <v>10404.25</v>
      </c>
      <c r="N2432">
        <v>16.66</v>
      </c>
      <c r="O2432" t="s">
        <v>645</v>
      </c>
      <c r="P2432" s="428">
        <v>15.86</v>
      </c>
      <c r="Q2432">
        <v>12740302</v>
      </c>
      <c r="R2432" t="s">
        <v>646</v>
      </c>
      <c r="S2432">
        <v>2020577</v>
      </c>
      <c r="T2432" t="s">
        <v>2378</v>
      </c>
    </row>
    <row r="2433" spans="1:20" x14ac:dyDescent="0.25">
      <c r="A2433" t="s">
        <v>637</v>
      </c>
      <c r="B2433" t="s">
        <v>831</v>
      </c>
      <c r="C2433" t="s">
        <v>639</v>
      </c>
      <c r="D2433" t="s">
        <v>695</v>
      </c>
      <c r="E2433" t="s">
        <v>704</v>
      </c>
      <c r="F2433">
        <v>528004120001</v>
      </c>
      <c r="G2433" t="s">
        <v>705</v>
      </c>
      <c r="H2433">
        <v>583128</v>
      </c>
      <c r="I2433" t="s">
        <v>20</v>
      </c>
      <c r="J2433">
        <v>202205</v>
      </c>
      <c r="K2433">
        <v>44712</v>
      </c>
      <c r="L2433" t="s">
        <v>644</v>
      </c>
      <c r="M2433">
        <v>67899.399999999994</v>
      </c>
      <c r="N2433">
        <v>108.73</v>
      </c>
      <c r="O2433" t="s">
        <v>645</v>
      </c>
      <c r="P2433" s="428">
        <v>103.512</v>
      </c>
      <c r="Q2433">
        <v>12740302</v>
      </c>
      <c r="R2433" t="s">
        <v>646</v>
      </c>
      <c r="S2433">
        <v>2012170</v>
      </c>
      <c r="T2433" t="s">
        <v>2341</v>
      </c>
    </row>
    <row r="2434" spans="1:20" x14ac:dyDescent="0.25">
      <c r="A2434" t="s">
        <v>637</v>
      </c>
      <c r="B2434" t="s">
        <v>831</v>
      </c>
      <c r="C2434" t="s">
        <v>639</v>
      </c>
      <c r="D2434" t="s">
        <v>640</v>
      </c>
      <c r="E2434" t="s">
        <v>678</v>
      </c>
      <c r="F2434">
        <v>528004120002</v>
      </c>
      <c r="G2434" t="s">
        <v>642</v>
      </c>
      <c r="H2434">
        <v>583147</v>
      </c>
      <c r="I2434" t="s">
        <v>41</v>
      </c>
      <c r="J2434">
        <v>202205</v>
      </c>
      <c r="K2434">
        <v>44712</v>
      </c>
      <c r="L2434" t="s">
        <v>644</v>
      </c>
      <c r="M2434">
        <v>1665.38</v>
      </c>
      <c r="N2434">
        <v>2.67</v>
      </c>
      <c r="O2434" t="s">
        <v>645</v>
      </c>
      <c r="P2434" s="428">
        <v>2.5419999999999998</v>
      </c>
      <c r="Q2434">
        <v>12740302</v>
      </c>
      <c r="R2434" t="s">
        <v>646</v>
      </c>
      <c r="S2434">
        <v>2049729</v>
      </c>
      <c r="T2434" t="s">
        <v>2380</v>
      </c>
    </row>
    <row r="2435" spans="1:20" x14ac:dyDescent="0.25">
      <c r="A2435" t="s">
        <v>637</v>
      </c>
      <c r="B2435" t="s">
        <v>831</v>
      </c>
      <c r="C2435" t="s">
        <v>639</v>
      </c>
      <c r="D2435" t="s">
        <v>695</v>
      </c>
      <c r="E2435" t="s">
        <v>673</v>
      </c>
      <c r="F2435">
        <v>528004120002</v>
      </c>
      <c r="G2435" t="s">
        <v>642</v>
      </c>
      <c r="H2435">
        <v>583133</v>
      </c>
      <c r="I2435" t="s">
        <v>29</v>
      </c>
      <c r="J2435">
        <v>202205</v>
      </c>
      <c r="K2435">
        <v>44712</v>
      </c>
      <c r="L2435" t="s">
        <v>644</v>
      </c>
      <c r="M2435">
        <v>13774.36</v>
      </c>
      <c r="N2435">
        <v>22.06</v>
      </c>
      <c r="O2435" t="s">
        <v>645</v>
      </c>
      <c r="P2435" s="428">
        <v>21.001000000000001</v>
      </c>
      <c r="Q2435">
        <v>12740302</v>
      </c>
      <c r="R2435" t="s">
        <v>646</v>
      </c>
      <c r="S2435">
        <v>2024413</v>
      </c>
      <c r="T2435" t="s">
        <v>2350</v>
      </c>
    </row>
    <row r="2436" spans="1:20" x14ac:dyDescent="0.25">
      <c r="A2436" t="s">
        <v>637</v>
      </c>
      <c r="B2436" t="s">
        <v>831</v>
      </c>
      <c r="C2436" t="s">
        <v>639</v>
      </c>
      <c r="D2436" t="s">
        <v>651</v>
      </c>
      <c r="E2436" t="s">
        <v>641</v>
      </c>
      <c r="F2436">
        <v>528004120002</v>
      </c>
      <c r="G2436" t="s">
        <v>642</v>
      </c>
      <c r="H2436">
        <v>583135</v>
      </c>
      <c r="I2436" t="s">
        <v>31</v>
      </c>
      <c r="J2436">
        <v>202205</v>
      </c>
      <c r="K2436">
        <v>44712</v>
      </c>
      <c r="L2436" t="s">
        <v>644</v>
      </c>
      <c r="M2436">
        <v>47418.11</v>
      </c>
      <c r="N2436">
        <v>75.930000000000007</v>
      </c>
      <c r="O2436" t="s">
        <v>645</v>
      </c>
      <c r="P2436" s="428">
        <v>72.286000000000001</v>
      </c>
      <c r="Q2436">
        <v>12740302</v>
      </c>
      <c r="R2436" t="s">
        <v>646</v>
      </c>
      <c r="S2436">
        <v>2023596</v>
      </c>
      <c r="T2436" t="s">
        <v>2346</v>
      </c>
    </row>
    <row r="2437" spans="1:20" x14ac:dyDescent="0.25">
      <c r="A2437" t="s">
        <v>637</v>
      </c>
      <c r="B2437" t="s">
        <v>831</v>
      </c>
      <c r="C2437" t="s">
        <v>639</v>
      </c>
      <c r="D2437" t="s">
        <v>651</v>
      </c>
      <c r="E2437" t="s">
        <v>704</v>
      </c>
      <c r="F2437">
        <v>528004120001</v>
      </c>
      <c r="G2437" t="s">
        <v>705</v>
      </c>
      <c r="H2437">
        <v>583127</v>
      </c>
      <c r="I2437" t="s">
        <v>17</v>
      </c>
      <c r="J2437">
        <v>202205</v>
      </c>
      <c r="K2437">
        <v>44712</v>
      </c>
      <c r="L2437" t="s">
        <v>644</v>
      </c>
      <c r="M2437">
        <v>99714.2</v>
      </c>
      <c r="N2437">
        <v>159.68</v>
      </c>
      <c r="O2437" t="s">
        <v>645</v>
      </c>
      <c r="P2437" s="428">
        <v>152.017</v>
      </c>
      <c r="Q2437">
        <v>12740302</v>
      </c>
      <c r="R2437" t="s">
        <v>646</v>
      </c>
      <c r="S2437">
        <v>2019466</v>
      </c>
      <c r="T2437" t="s">
        <v>2347</v>
      </c>
    </row>
    <row r="2438" spans="1:20" x14ac:dyDescent="0.25">
      <c r="A2438" t="s">
        <v>637</v>
      </c>
      <c r="B2438" t="s">
        <v>831</v>
      </c>
      <c r="C2438" t="s">
        <v>639</v>
      </c>
      <c r="D2438" t="s">
        <v>640</v>
      </c>
      <c r="E2438" t="s">
        <v>686</v>
      </c>
      <c r="F2438">
        <v>528004120002</v>
      </c>
      <c r="G2438" t="s">
        <v>642</v>
      </c>
      <c r="H2438">
        <v>583153</v>
      </c>
      <c r="I2438" t="s">
        <v>722</v>
      </c>
      <c r="J2438">
        <v>202205</v>
      </c>
      <c r="K2438">
        <v>44712</v>
      </c>
      <c r="L2438" t="s">
        <v>644</v>
      </c>
      <c r="M2438">
        <v>4243.71</v>
      </c>
      <c r="N2438">
        <v>6.8</v>
      </c>
      <c r="O2438" t="s">
        <v>645</v>
      </c>
      <c r="P2438" s="428">
        <v>6.4740000000000002</v>
      </c>
      <c r="Q2438">
        <v>12740302</v>
      </c>
      <c r="R2438" t="s">
        <v>646</v>
      </c>
      <c r="S2438">
        <v>8540401</v>
      </c>
      <c r="T2438" t="s">
        <v>2348</v>
      </c>
    </row>
    <row r="2439" spans="1:20" x14ac:dyDescent="0.25">
      <c r="A2439" t="s">
        <v>637</v>
      </c>
      <c r="B2439" t="s">
        <v>834</v>
      </c>
      <c r="C2439" t="s">
        <v>639</v>
      </c>
      <c r="D2439" t="s">
        <v>640</v>
      </c>
      <c r="E2439" t="s">
        <v>641</v>
      </c>
      <c r="F2439">
        <v>528004120002</v>
      </c>
      <c r="G2439" t="s">
        <v>642</v>
      </c>
      <c r="H2439">
        <v>583145</v>
      </c>
      <c r="I2439" t="s">
        <v>643</v>
      </c>
      <c r="J2439">
        <v>202205</v>
      </c>
      <c r="K2439">
        <v>44712</v>
      </c>
      <c r="L2439" t="s">
        <v>727</v>
      </c>
      <c r="M2439">
        <v>22.18</v>
      </c>
      <c r="N2439">
        <v>22.18</v>
      </c>
      <c r="O2439" t="s">
        <v>645</v>
      </c>
      <c r="P2439" s="428">
        <v>21.116</v>
      </c>
      <c r="Q2439">
        <v>12740302</v>
      </c>
      <c r="R2439" t="s">
        <v>646</v>
      </c>
      <c r="S2439">
        <v>9982557</v>
      </c>
      <c r="T2439" t="s">
        <v>2368</v>
      </c>
    </row>
    <row r="2440" spans="1:20" x14ac:dyDescent="0.25">
      <c r="A2440" t="s">
        <v>637</v>
      </c>
      <c r="B2440" t="s">
        <v>831</v>
      </c>
      <c r="C2440" t="s">
        <v>639</v>
      </c>
      <c r="D2440" t="s">
        <v>651</v>
      </c>
      <c r="E2440" t="s">
        <v>673</v>
      </c>
      <c r="F2440">
        <v>528004120002</v>
      </c>
      <c r="G2440" t="s">
        <v>642</v>
      </c>
      <c r="H2440">
        <v>583148</v>
      </c>
      <c r="I2440" t="s">
        <v>699</v>
      </c>
      <c r="J2440">
        <v>202205</v>
      </c>
      <c r="K2440">
        <v>44712</v>
      </c>
      <c r="L2440" t="s">
        <v>644</v>
      </c>
      <c r="M2440">
        <v>3754.68</v>
      </c>
      <c r="N2440">
        <v>6.01</v>
      </c>
      <c r="O2440" t="s">
        <v>645</v>
      </c>
      <c r="P2440" s="428">
        <v>5.7220000000000004</v>
      </c>
      <c r="Q2440">
        <v>12740302</v>
      </c>
      <c r="R2440" t="s">
        <v>646</v>
      </c>
      <c r="S2440">
        <v>8540279</v>
      </c>
      <c r="T2440" t="s">
        <v>2387</v>
      </c>
    </row>
    <row r="2441" spans="1:20" x14ac:dyDescent="0.25">
      <c r="A2441" t="s">
        <v>637</v>
      </c>
      <c r="B2441" t="s">
        <v>831</v>
      </c>
      <c r="C2441" t="s">
        <v>639</v>
      </c>
      <c r="D2441" t="s">
        <v>663</v>
      </c>
      <c r="E2441" t="s">
        <v>673</v>
      </c>
      <c r="F2441">
        <v>528004120002</v>
      </c>
      <c r="G2441" t="s">
        <v>642</v>
      </c>
      <c r="H2441">
        <v>583133</v>
      </c>
      <c r="I2441" t="s">
        <v>29</v>
      </c>
      <c r="J2441">
        <v>202205</v>
      </c>
      <c r="K2441">
        <v>44712</v>
      </c>
      <c r="L2441" t="s">
        <v>644</v>
      </c>
      <c r="M2441">
        <v>47418.11</v>
      </c>
      <c r="N2441">
        <v>75.930000000000007</v>
      </c>
      <c r="O2441" t="s">
        <v>645</v>
      </c>
      <c r="P2441" s="428">
        <v>72.286000000000001</v>
      </c>
      <c r="Q2441">
        <v>12740302</v>
      </c>
      <c r="R2441" t="s">
        <v>646</v>
      </c>
      <c r="S2441">
        <v>2014872</v>
      </c>
      <c r="T2441" t="s">
        <v>2369</v>
      </c>
    </row>
    <row r="2442" spans="1:20" x14ac:dyDescent="0.25">
      <c r="A2442" t="s">
        <v>637</v>
      </c>
      <c r="B2442" t="s">
        <v>831</v>
      </c>
      <c r="C2442" t="s">
        <v>639</v>
      </c>
      <c r="D2442" t="s">
        <v>640</v>
      </c>
      <c r="E2442" t="s">
        <v>689</v>
      </c>
      <c r="F2442">
        <v>528004120002</v>
      </c>
      <c r="G2442" t="s">
        <v>642</v>
      </c>
      <c r="H2442">
        <v>856784</v>
      </c>
      <c r="I2442" t="s">
        <v>479</v>
      </c>
      <c r="J2442">
        <v>202205</v>
      </c>
      <c r="K2442">
        <v>44712</v>
      </c>
      <c r="L2442" t="s">
        <v>644</v>
      </c>
      <c r="M2442">
        <v>1522.57</v>
      </c>
      <c r="N2442">
        <v>2.44</v>
      </c>
      <c r="O2442" t="s">
        <v>645</v>
      </c>
      <c r="P2442" s="428">
        <v>2.323</v>
      </c>
      <c r="Q2442">
        <v>12740302</v>
      </c>
      <c r="R2442" t="s">
        <v>646</v>
      </c>
      <c r="S2442">
        <v>8540396</v>
      </c>
      <c r="T2442" t="s">
        <v>2370</v>
      </c>
    </row>
    <row r="2443" spans="1:20" x14ac:dyDescent="0.25">
      <c r="A2443" t="s">
        <v>637</v>
      </c>
      <c r="B2443" t="s">
        <v>831</v>
      </c>
      <c r="C2443" t="s">
        <v>639</v>
      </c>
      <c r="D2443" t="s">
        <v>651</v>
      </c>
      <c r="E2443" t="s">
        <v>641</v>
      </c>
      <c r="F2443">
        <v>528004120001</v>
      </c>
      <c r="G2443" t="s">
        <v>705</v>
      </c>
      <c r="H2443">
        <v>583129</v>
      </c>
      <c r="I2443" t="s">
        <v>21</v>
      </c>
      <c r="J2443">
        <v>202205</v>
      </c>
      <c r="K2443">
        <v>44712</v>
      </c>
      <c r="L2443" t="s">
        <v>644</v>
      </c>
      <c r="M2443">
        <v>89397.16</v>
      </c>
      <c r="N2443">
        <v>143.16</v>
      </c>
      <c r="O2443" t="s">
        <v>645</v>
      </c>
      <c r="P2443" s="428">
        <v>136.29</v>
      </c>
      <c r="Q2443">
        <v>12740302</v>
      </c>
      <c r="R2443" t="s">
        <v>646</v>
      </c>
      <c r="S2443">
        <v>2034399</v>
      </c>
      <c r="T2443" t="s">
        <v>2371</v>
      </c>
    </row>
    <row r="2444" spans="1:20" x14ac:dyDescent="0.25">
      <c r="A2444" t="s">
        <v>637</v>
      </c>
      <c r="B2444" t="s">
        <v>831</v>
      </c>
      <c r="C2444" t="s">
        <v>639</v>
      </c>
      <c r="D2444" t="s">
        <v>651</v>
      </c>
      <c r="E2444" t="s">
        <v>641</v>
      </c>
      <c r="F2444">
        <v>528004120001</v>
      </c>
      <c r="G2444" t="s">
        <v>705</v>
      </c>
      <c r="H2444">
        <v>583129</v>
      </c>
      <c r="I2444" t="s">
        <v>21</v>
      </c>
      <c r="J2444">
        <v>202205</v>
      </c>
      <c r="K2444">
        <v>44712</v>
      </c>
      <c r="L2444" t="s">
        <v>644</v>
      </c>
      <c r="M2444">
        <v>14847.97</v>
      </c>
      <c r="N2444">
        <v>23.78</v>
      </c>
      <c r="O2444" t="s">
        <v>645</v>
      </c>
      <c r="P2444" s="428">
        <v>22.638999999999999</v>
      </c>
      <c r="Q2444">
        <v>12740302</v>
      </c>
      <c r="R2444" t="s">
        <v>646</v>
      </c>
      <c r="S2444">
        <v>2034399</v>
      </c>
      <c r="T2444" t="s">
        <v>2372</v>
      </c>
    </row>
    <row r="2445" spans="1:20" x14ac:dyDescent="0.25">
      <c r="A2445" t="s">
        <v>637</v>
      </c>
      <c r="B2445" t="s">
        <v>831</v>
      </c>
      <c r="C2445" t="s">
        <v>639</v>
      </c>
      <c r="D2445" t="s">
        <v>651</v>
      </c>
      <c r="E2445" t="s">
        <v>667</v>
      </c>
      <c r="F2445">
        <v>528004120002</v>
      </c>
      <c r="G2445" t="s">
        <v>642</v>
      </c>
      <c r="H2445">
        <v>583149</v>
      </c>
      <c r="I2445" t="s">
        <v>680</v>
      </c>
      <c r="J2445">
        <v>202205</v>
      </c>
      <c r="K2445">
        <v>44712</v>
      </c>
      <c r="L2445" t="s">
        <v>644</v>
      </c>
      <c r="M2445">
        <v>11654.57</v>
      </c>
      <c r="N2445">
        <v>18.66</v>
      </c>
      <c r="O2445" t="s">
        <v>645</v>
      </c>
      <c r="P2445" s="428">
        <v>17.763999999999999</v>
      </c>
      <c r="Q2445">
        <v>12740302</v>
      </c>
      <c r="R2445" t="s">
        <v>646</v>
      </c>
      <c r="S2445">
        <v>8540399</v>
      </c>
      <c r="T2445" t="s">
        <v>2385</v>
      </c>
    </row>
    <row r="2446" spans="1:20" x14ac:dyDescent="0.25">
      <c r="A2446" t="s">
        <v>637</v>
      </c>
      <c r="B2446" t="s">
        <v>831</v>
      </c>
      <c r="C2446" t="s">
        <v>639</v>
      </c>
      <c r="D2446" t="s">
        <v>640</v>
      </c>
      <c r="E2446" t="s">
        <v>678</v>
      </c>
      <c r="F2446">
        <v>528004120002</v>
      </c>
      <c r="G2446" t="s">
        <v>642</v>
      </c>
      <c r="H2446">
        <v>583147</v>
      </c>
      <c r="I2446" t="s">
        <v>41</v>
      </c>
      <c r="J2446">
        <v>202205</v>
      </c>
      <c r="K2446">
        <v>44712</v>
      </c>
      <c r="L2446" t="s">
        <v>644</v>
      </c>
      <c r="M2446">
        <v>5000.1899999999996</v>
      </c>
      <c r="N2446">
        <v>8.01</v>
      </c>
      <c r="O2446" t="s">
        <v>645</v>
      </c>
      <c r="P2446" s="428">
        <v>7.6260000000000003</v>
      </c>
      <c r="Q2446">
        <v>12740302</v>
      </c>
      <c r="R2446" t="s">
        <v>646</v>
      </c>
      <c r="S2446">
        <v>2027008</v>
      </c>
      <c r="T2446" t="s">
        <v>2388</v>
      </c>
    </row>
    <row r="2447" spans="1:20" x14ac:dyDescent="0.25">
      <c r="A2447" t="s">
        <v>637</v>
      </c>
      <c r="B2447" t="s">
        <v>831</v>
      </c>
      <c r="C2447" t="s">
        <v>639</v>
      </c>
      <c r="D2447" t="s">
        <v>640</v>
      </c>
      <c r="E2447" t="s">
        <v>673</v>
      </c>
      <c r="F2447">
        <v>528004120002</v>
      </c>
      <c r="G2447" t="s">
        <v>642</v>
      </c>
      <c r="H2447">
        <v>583148</v>
      </c>
      <c r="I2447" t="s">
        <v>699</v>
      </c>
      <c r="J2447">
        <v>202205</v>
      </c>
      <c r="K2447">
        <v>44712</v>
      </c>
      <c r="L2447" t="s">
        <v>644</v>
      </c>
      <c r="M2447">
        <v>28396.49</v>
      </c>
      <c r="N2447">
        <v>45.47</v>
      </c>
      <c r="O2447" t="s">
        <v>645</v>
      </c>
      <c r="P2447" s="428">
        <v>43.287999999999997</v>
      </c>
      <c r="Q2447">
        <v>12740302</v>
      </c>
      <c r="R2447" t="s">
        <v>646</v>
      </c>
      <c r="S2447">
        <v>2029740</v>
      </c>
      <c r="T2447" t="s">
        <v>2389</v>
      </c>
    </row>
    <row r="2448" spans="1:20" x14ac:dyDescent="0.25">
      <c r="A2448" t="s">
        <v>637</v>
      </c>
      <c r="B2448" t="s">
        <v>831</v>
      </c>
      <c r="C2448" t="s">
        <v>639</v>
      </c>
      <c r="D2448" t="s">
        <v>640</v>
      </c>
      <c r="E2448" t="s">
        <v>686</v>
      </c>
      <c r="F2448">
        <v>528004120002</v>
      </c>
      <c r="G2448" t="s">
        <v>642</v>
      </c>
      <c r="H2448">
        <v>583150</v>
      </c>
      <c r="I2448" t="s">
        <v>687</v>
      </c>
      <c r="J2448">
        <v>202205</v>
      </c>
      <c r="K2448">
        <v>44712</v>
      </c>
      <c r="L2448" t="s">
        <v>644</v>
      </c>
      <c r="M2448">
        <v>11302.2</v>
      </c>
      <c r="N2448">
        <v>18.100000000000001</v>
      </c>
      <c r="O2448" t="s">
        <v>645</v>
      </c>
      <c r="P2448" s="428">
        <v>17.231000000000002</v>
      </c>
      <c r="Q2448">
        <v>12740302</v>
      </c>
      <c r="R2448" t="s">
        <v>646</v>
      </c>
      <c r="S2448">
        <v>2011105</v>
      </c>
      <c r="T2448" t="s">
        <v>2379</v>
      </c>
    </row>
    <row r="2449" spans="1:20" x14ac:dyDescent="0.25">
      <c r="A2449" t="s">
        <v>637</v>
      </c>
      <c r="B2449" t="s">
        <v>831</v>
      </c>
      <c r="C2449" t="s">
        <v>639</v>
      </c>
      <c r="D2449" t="s">
        <v>651</v>
      </c>
      <c r="E2449" t="s">
        <v>673</v>
      </c>
      <c r="F2449">
        <v>528004120002</v>
      </c>
      <c r="G2449" t="s">
        <v>642</v>
      </c>
      <c r="H2449">
        <v>583148</v>
      </c>
      <c r="I2449" t="s">
        <v>699</v>
      </c>
      <c r="J2449">
        <v>202205</v>
      </c>
      <c r="K2449">
        <v>44712</v>
      </c>
      <c r="L2449" t="s">
        <v>644</v>
      </c>
      <c r="M2449">
        <v>5121.16</v>
      </c>
      <c r="N2449">
        <v>8.1999999999999993</v>
      </c>
      <c r="O2449" t="s">
        <v>645</v>
      </c>
      <c r="P2449" s="428">
        <v>7.806</v>
      </c>
      <c r="Q2449">
        <v>12740302</v>
      </c>
      <c r="R2449" t="s">
        <v>646</v>
      </c>
      <c r="S2449">
        <v>8540386</v>
      </c>
      <c r="T2449" t="s">
        <v>2391</v>
      </c>
    </row>
    <row r="2450" spans="1:20" x14ac:dyDescent="0.25">
      <c r="A2450" t="s">
        <v>637</v>
      </c>
      <c r="B2450" t="s">
        <v>831</v>
      </c>
      <c r="C2450" t="s">
        <v>639</v>
      </c>
      <c r="D2450" t="s">
        <v>640</v>
      </c>
      <c r="E2450" t="s">
        <v>673</v>
      </c>
      <c r="F2450">
        <v>528004120002</v>
      </c>
      <c r="G2450" t="s">
        <v>642</v>
      </c>
      <c r="H2450">
        <v>583148</v>
      </c>
      <c r="I2450" t="s">
        <v>699</v>
      </c>
      <c r="J2450">
        <v>202205</v>
      </c>
      <c r="K2450">
        <v>44712</v>
      </c>
      <c r="L2450" t="s">
        <v>644</v>
      </c>
      <c r="M2450">
        <v>5310.36</v>
      </c>
      <c r="N2450">
        <v>8.5</v>
      </c>
      <c r="O2450" t="s">
        <v>645</v>
      </c>
      <c r="P2450" s="428">
        <v>8.0920000000000005</v>
      </c>
      <c r="Q2450">
        <v>12740302</v>
      </c>
      <c r="R2450" t="s">
        <v>646</v>
      </c>
      <c r="S2450">
        <v>8540206</v>
      </c>
      <c r="T2450" t="s">
        <v>2392</v>
      </c>
    </row>
    <row r="2451" spans="1:20" x14ac:dyDescent="0.25">
      <c r="A2451" t="s">
        <v>637</v>
      </c>
      <c r="B2451" t="s">
        <v>831</v>
      </c>
      <c r="C2451" t="s">
        <v>639</v>
      </c>
      <c r="D2451" t="s">
        <v>695</v>
      </c>
      <c r="E2451" t="s">
        <v>673</v>
      </c>
      <c r="F2451">
        <v>528004120002</v>
      </c>
      <c r="G2451" t="s">
        <v>642</v>
      </c>
      <c r="H2451">
        <v>583148</v>
      </c>
      <c r="I2451" t="s">
        <v>699</v>
      </c>
      <c r="J2451">
        <v>202205</v>
      </c>
      <c r="K2451">
        <v>44712</v>
      </c>
      <c r="L2451" t="s">
        <v>644</v>
      </c>
      <c r="M2451">
        <v>24506.95</v>
      </c>
      <c r="N2451">
        <v>39.24</v>
      </c>
      <c r="O2451" t="s">
        <v>645</v>
      </c>
      <c r="P2451" s="428">
        <v>37.356999999999999</v>
      </c>
      <c r="Q2451">
        <v>12740302</v>
      </c>
      <c r="R2451" t="s">
        <v>646</v>
      </c>
      <c r="S2451">
        <v>2046481</v>
      </c>
      <c r="T2451" t="s">
        <v>2393</v>
      </c>
    </row>
    <row r="2452" spans="1:20" x14ac:dyDescent="0.25">
      <c r="A2452" t="s">
        <v>637</v>
      </c>
      <c r="B2452" t="s">
        <v>834</v>
      </c>
      <c r="C2452" t="s">
        <v>639</v>
      </c>
      <c r="D2452" t="s">
        <v>640</v>
      </c>
      <c r="E2452" t="s">
        <v>2008</v>
      </c>
      <c r="F2452">
        <v>528004120002</v>
      </c>
      <c r="G2452" t="s">
        <v>642</v>
      </c>
      <c r="H2452">
        <v>583155</v>
      </c>
      <c r="I2452" t="s">
        <v>45</v>
      </c>
      <c r="J2452">
        <v>202205</v>
      </c>
      <c r="K2452">
        <v>44712</v>
      </c>
      <c r="L2452" t="s">
        <v>727</v>
      </c>
      <c r="M2452">
        <v>22.94</v>
      </c>
      <c r="N2452">
        <v>22.94</v>
      </c>
      <c r="O2452" t="s">
        <v>645</v>
      </c>
      <c r="P2452" s="428">
        <v>21.838999999999999</v>
      </c>
      <c r="Q2452">
        <v>12740302</v>
      </c>
      <c r="R2452" t="s">
        <v>646</v>
      </c>
      <c r="S2452">
        <v>9985235</v>
      </c>
      <c r="T2452" t="s">
        <v>2374</v>
      </c>
    </row>
    <row r="2453" spans="1:20" x14ac:dyDescent="0.25">
      <c r="A2453" t="s">
        <v>637</v>
      </c>
      <c r="B2453" t="s">
        <v>831</v>
      </c>
      <c r="C2453" t="s">
        <v>639</v>
      </c>
      <c r="D2453" t="s">
        <v>640</v>
      </c>
      <c r="E2453" t="s">
        <v>673</v>
      </c>
      <c r="F2453">
        <v>528004120002</v>
      </c>
      <c r="G2453" t="s">
        <v>642</v>
      </c>
      <c r="H2453">
        <v>856783</v>
      </c>
      <c r="I2453" t="s">
        <v>478</v>
      </c>
      <c r="J2453">
        <v>202205</v>
      </c>
      <c r="K2453">
        <v>44712</v>
      </c>
      <c r="L2453" t="s">
        <v>644</v>
      </c>
      <c r="M2453">
        <v>9209.2000000000007</v>
      </c>
      <c r="N2453">
        <v>14.75</v>
      </c>
      <c r="O2453" t="s">
        <v>645</v>
      </c>
      <c r="P2453" s="428">
        <v>14.042</v>
      </c>
      <c r="Q2453">
        <v>12740302</v>
      </c>
      <c r="R2453" t="s">
        <v>646</v>
      </c>
      <c r="S2453">
        <v>8540353</v>
      </c>
      <c r="T2453" t="s">
        <v>2375</v>
      </c>
    </row>
    <row r="2454" spans="1:20" x14ac:dyDescent="0.25">
      <c r="A2454" t="s">
        <v>637</v>
      </c>
      <c r="B2454" t="s">
        <v>831</v>
      </c>
      <c r="C2454" t="s">
        <v>639</v>
      </c>
      <c r="D2454" t="s">
        <v>651</v>
      </c>
      <c r="E2454" t="s">
        <v>667</v>
      </c>
      <c r="F2454">
        <v>528004120002</v>
      </c>
      <c r="G2454" t="s">
        <v>642</v>
      </c>
      <c r="H2454">
        <v>583149</v>
      </c>
      <c r="I2454" t="s">
        <v>680</v>
      </c>
      <c r="J2454">
        <v>202205</v>
      </c>
      <c r="K2454">
        <v>44712</v>
      </c>
      <c r="L2454" t="s">
        <v>644</v>
      </c>
      <c r="M2454">
        <v>8475.44</v>
      </c>
      <c r="N2454">
        <v>13.57</v>
      </c>
      <c r="O2454" t="s">
        <v>645</v>
      </c>
      <c r="P2454" s="428">
        <v>12.919</v>
      </c>
      <c r="Q2454">
        <v>12740302</v>
      </c>
      <c r="R2454" t="s">
        <v>646</v>
      </c>
      <c r="S2454">
        <v>8540358</v>
      </c>
      <c r="T2454" t="s">
        <v>2394</v>
      </c>
    </row>
    <row r="2455" spans="1:20" x14ac:dyDescent="0.25">
      <c r="A2455" t="s">
        <v>637</v>
      </c>
      <c r="B2455" t="s">
        <v>831</v>
      </c>
      <c r="C2455" t="s">
        <v>639</v>
      </c>
      <c r="D2455" t="s">
        <v>718</v>
      </c>
      <c r="E2455" t="s">
        <v>704</v>
      </c>
      <c r="F2455">
        <v>528004120001</v>
      </c>
      <c r="G2455" t="s">
        <v>705</v>
      </c>
      <c r="H2455">
        <v>583128</v>
      </c>
      <c r="I2455" t="s">
        <v>20</v>
      </c>
      <c r="J2455">
        <v>202205</v>
      </c>
      <c r="K2455">
        <v>44712</v>
      </c>
      <c r="L2455" t="s">
        <v>644</v>
      </c>
      <c r="M2455">
        <v>65287.81</v>
      </c>
      <c r="N2455">
        <v>104.55</v>
      </c>
      <c r="O2455" t="s">
        <v>645</v>
      </c>
      <c r="P2455" s="428">
        <v>99.533000000000001</v>
      </c>
      <c r="Q2455">
        <v>30499174</v>
      </c>
      <c r="R2455" t="s">
        <v>646</v>
      </c>
      <c r="S2455">
        <v>2031020</v>
      </c>
      <c r="T2455" t="s">
        <v>2382</v>
      </c>
    </row>
    <row r="2456" spans="1:20" x14ac:dyDescent="0.25">
      <c r="A2456" t="s">
        <v>637</v>
      </c>
      <c r="B2456" t="s">
        <v>834</v>
      </c>
      <c r="C2456" t="s">
        <v>639</v>
      </c>
      <c r="D2456" t="s">
        <v>640</v>
      </c>
      <c r="E2456" t="s">
        <v>648</v>
      </c>
      <c r="F2456">
        <v>528004120002</v>
      </c>
      <c r="G2456" t="s">
        <v>642</v>
      </c>
      <c r="H2456">
        <v>583144</v>
      </c>
      <c r="I2456" t="s">
        <v>40</v>
      </c>
      <c r="J2456">
        <v>202205</v>
      </c>
      <c r="K2456">
        <v>44712</v>
      </c>
      <c r="L2456" t="s">
        <v>727</v>
      </c>
      <c r="M2456">
        <v>24.95</v>
      </c>
      <c r="N2456">
        <v>24.95</v>
      </c>
      <c r="O2456" t="s">
        <v>645</v>
      </c>
      <c r="P2456" s="428">
        <v>23.753</v>
      </c>
      <c r="Q2456">
        <v>12740302</v>
      </c>
      <c r="R2456" t="s">
        <v>646</v>
      </c>
      <c r="S2456">
        <v>9985201</v>
      </c>
      <c r="T2456" t="s">
        <v>2349</v>
      </c>
    </row>
    <row r="2457" spans="1:20" x14ac:dyDescent="0.25">
      <c r="A2457" t="s">
        <v>637</v>
      </c>
      <c r="B2457" t="s">
        <v>831</v>
      </c>
      <c r="C2457" t="s">
        <v>639</v>
      </c>
      <c r="D2457" t="s">
        <v>651</v>
      </c>
      <c r="E2457" t="s">
        <v>704</v>
      </c>
      <c r="F2457">
        <v>528004120001</v>
      </c>
      <c r="G2457" t="s">
        <v>705</v>
      </c>
      <c r="H2457">
        <v>583128</v>
      </c>
      <c r="I2457" t="s">
        <v>20</v>
      </c>
      <c r="J2457">
        <v>202205</v>
      </c>
      <c r="K2457">
        <v>44712</v>
      </c>
      <c r="L2457" t="s">
        <v>644</v>
      </c>
      <c r="M2457">
        <v>67899.399999999994</v>
      </c>
      <c r="N2457">
        <v>108.73</v>
      </c>
      <c r="O2457" t="s">
        <v>645</v>
      </c>
      <c r="P2457" s="428">
        <v>103.512</v>
      </c>
      <c r="Q2457">
        <v>30499174</v>
      </c>
      <c r="R2457" t="s">
        <v>646</v>
      </c>
      <c r="S2457">
        <v>2022429</v>
      </c>
      <c r="T2457" t="s">
        <v>2398</v>
      </c>
    </row>
    <row r="2458" spans="1:20" x14ac:dyDescent="0.25">
      <c r="A2458" t="s">
        <v>637</v>
      </c>
      <c r="B2458" t="s">
        <v>861</v>
      </c>
      <c r="C2458" t="s">
        <v>639</v>
      </c>
      <c r="D2458" t="s">
        <v>695</v>
      </c>
      <c r="E2458" t="s">
        <v>673</v>
      </c>
      <c r="F2458">
        <v>528004120002</v>
      </c>
      <c r="G2458" t="s">
        <v>642</v>
      </c>
      <c r="H2458">
        <v>583133</v>
      </c>
      <c r="I2458" t="s">
        <v>29</v>
      </c>
      <c r="J2458">
        <v>202205</v>
      </c>
      <c r="K2458">
        <v>44712</v>
      </c>
      <c r="L2458" t="s">
        <v>644</v>
      </c>
      <c r="M2458">
        <v>5429.65</v>
      </c>
      <c r="N2458">
        <v>8.69</v>
      </c>
      <c r="O2458" t="s">
        <v>645</v>
      </c>
      <c r="P2458" s="428">
        <v>8.2729999999999997</v>
      </c>
      <c r="Q2458">
        <v>12740302</v>
      </c>
      <c r="R2458" t="s">
        <v>646</v>
      </c>
      <c r="S2458">
        <v>2024413</v>
      </c>
      <c r="T2458" t="s">
        <v>918</v>
      </c>
    </row>
    <row r="2459" spans="1:20" x14ac:dyDescent="0.25">
      <c r="A2459" t="s">
        <v>637</v>
      </c>
      <c r="B2459" t="s">
        <v>861</v>
      </c>
      <c r="C2459" t="s">
        <v>639</v>
      </c>
      <c r="D2459" t="s">
        <v>640</v>
      </c>
      <c r="E2459" t="s">
        <v>673</v>
      </c>
      <c r="F2459">
        <v>528004120002</v>
      </c>
      <c r="G2459" t="s">
        <v>642</v>
      </c>
      <c r="H2459">
        <v>583148</v>
      </c>
      <c r="I2459" t="s">
        <v>699</v>
      </c>
      <c r="J2459">
        <v>202205</v>
      </c>
      <c r="K2459">
        <v>44712</v>
      </c>
      <c r="L2459" t="s">
        <v>644</v>
      </c>
      <c r="M2459">
        <v>1407.01</v>
      </c>
      <c r="N2459">
        <v>2.25</v>
      </c>
      <c r="O2459" t="s">
        <v>645</v>
      </c>
      <c r="P2459" s="428">
        <v>2.1419999999999999</v>
      </c>
      <c r="Q2459">
        <v>12740302</v>
      </c>
      <c r="R2459" t="s">
        <v>646</v>
      </c>
      <c r="S2459">
        <v>2012905</v>
      </c>
      <c r="T2459" t="s">
        <v>1617</v>
      </c>
    </row>
    <row r="2460" spans="1:20" x14ac:dyDescent="0.25">
      <c r="A2460" t="s">
        <v>637</v>
      </c>
      <c r="B2460" t="s">
        <v>861</v>
      </c>
      <c r="C2460" t="s">
        <v>639</v>
      </c>
      <c r="D2460" t="s">
        <v>640</v>
      </c>
      <c r="E2460" t="s">
        <v>678</v>
      </c>
      <c r="F2460">
        <v>528004120002</v>
      </c>
      <c r="G2460" t="s">
        <v>642</v>
      </c>
      <c r="H2460">
        <v>583147</v>
      </c>
      <c r="I2460" t="s">
        <v>41</v>
      </c>
      <c r="J2460">
        <v>202205</v>
      </c>
      <c r="K2460">
        <v>44712</v>
      </c>
      <c r="L2460" t="s">
        <v>644</v>
      </c>
      <c r="M2460">
        <v>-1028.6600000000001</v>
      </c>
      <c r="N2460">
        <v>-1.65</v>
      </c>
      <c r="O2460" t="s">
        <v>645</v>
      </c>
      <c r="P2460" s="428">
        <v>-1.571</v>
      </c>
      <c r="Q2460">
        <v>12740302</v>
      </c>
      <c r="R2460" t="s">
        <v>646</v>
      </c>
      <c r="S2460">
        <v>2027008</v>
      </c>
      <c r="T2460" t="s">
        <v>895</v>
      </c>
    </row>
    <row r="2461" spans="1:20" x14ac:dyDescent="0.25">
      <c r="A2461" t="s">
        <v>637</v>
      </c>
      <c r="B2461" t="s">
        <v>861</v>
      </c>
      <c r="C2461" t="s">
        <v>639</v>
      </c>
      <c r="D2461" t="s">
        <v>663</v>
      </c>
      <c r="E2461" t="s">
        <v>673</v>
      </c>
      <c r="F2461">
        <v>528004120002</v>
      </c>
      <c r="G2461" t="s">
        <v>642</v>
      </c>
      <c r="H2461">
        <v>583134</v>
      </c>
      <c r="I2461" t="s">
        <v>30</v>
      </c>
      <c r="J2461">
        <v>202205</v>
      </c>
      <c r="K2461">
        <v>44712</v>
      </c>
      <c r="L2461" t="s">
        <v>644</v>
      </c>
      <c r="M2461">
        <v>11900</v>
      </c>
      <c r="N2461">
        <v>19.059999999999999</v>
      </c>
      <c r="O2461" t="s">
        <v>645</v>
      </c>
      <c r="P2461" s="428">
        <v>18.145</v>
      </c>
      <c r="Q2461">
        <v>12740302</v>
      </c>
      <c r="R2461" t="s">
        <v>646</v>
      </c>
      <c r="S2461">
        <v>2030902</v>
      </c>
      <c r="T2461" t="s">
        <v>887</v>
      </c>
    </row>
    <row r="2462" spans="1:20" x14ac:dyDescent="0.25">
      <c r="A2462" t="s">
        <v>637</v>
      </c>
      <c r="B2462" t="s">
        <v>861</v>
      </c>
      <c r="C2462" t="s">
        <v>639</v>
      </c>
      <c r="D2462" t="s">
        <v>651</v>
      </c>
      <c r="E2462" t="s">
        <v>641</v>
      </c>
      <c r="F2462">
        <v>528004120001</v>
      </c>
      <c r="G2462" t="s">
        <v>705</v>
      </c>
      <c r="H2462">
        <v>583129</v>
      </c>
      <c r="I2462" t="s">
        <v>21</v>
      </c>
      <c r="J2462">
        <v>202205</v>
      </c>
      <c r="K2462">
        <v>44712</v>
      </c>
      <c r="L2462" t="s">
        <v>644</v>
      </c>
      <c r="M2462">
        <v>28366.59</v>
      </c>
      <c r="N2462">
        <v>45.42</v>
      </c>
      <c r="O2462" t="s">
        <v>645</v>
      </c>
      <c r="P2462" s="428">
        <v>43.24</v>
      </c>
      <c r="Q2462">
        <v>12740302</v>
      </c>
      <c r="R2462" t="s">
        <v>646</v>
      </c>
      <c r="S2462">
        <v>2034399</v>
      </c>
      <c r="T2462" t="s">
        <v>893</v>
      </c>
    </row>
    <row r="2463" spans="1:20" x14ac:dyDescent="0.25">
      <c r="A2463" t="s">
        <v>637</v>
      </c>
      <c r="B2463" t="s">
        <v>861</v>
      </c>
      <c r="C2463" t="s">
        <v>639</v>
      </c>
      <c r="D2463" t="s">
        <v>651</v>
      </c>
      <c r="E2463" t="s">
        <v>641</v>
      </c>
      <c r="F2463">
        <v>528004120001</v>
      </c>
      <c r="G2463" t="s">
        <v>705</v>
      </c>
      <c r="H2463">
        <v>583129</v>
      </c>
      <c r="I2463" t="s">
        <v>21</v>
      </c>
      <c r="J2463">
        <v>202205</v>
      </c>
      <c r="K2463">
        <v>44712</v>
      </c>
      <c r="L2463" t="s">
        <v>644</v>
      </c>
      <c r="M2463">
        <v>4711.41</v>
      </c>
      <c r="N2463">
        <v>7.54</v>
      </c>
      <c r="O2463" t="s">
        <v>645</v>
      </c>
      <c r="P2463" s="428">
        <v>7.1779999999999999</v>
      </c>
      <c r="Q2463">
        <v>12740302</v>
      </c>
      <c r="R2463" t="s">
        <v>646</v>
      </c>
      <c r="S2463">
        <v>2034399</v>
      </c>
      <c r="T2463" t="s">
        <v>2395</v>
      </c>
    </row>
    <row r="2464" spans="1:20" x14ac:dyDescent="0.25">
      <c r="A2464" t="s">
        <v>637</v>
      </c>
      <c r="B2464" t="s">
        <v>861</v>
      </c>
      <c r="C2464" t="s">
        <v>639</v>
      </c>
      <c r="D2464" t="s">
        <v>640</v>
      </c>
      <c r="E2464" t="s">
        <v>686</v>
      </c>
      <c r="F2464">
        <v>528004120002</v>
      </c>
      <c r="G2464" t="s">
        <v>642</v>
      </c>
      <c r="H2464">
        <v>583150</v>
      </c>
      <c r="I2464" t="s">
        <v>687</v>
      </c>
      <c r="J2464">
        <v>202205</v>
      </c>
      <c r="K2464">
        <v>44712</v>
      </c>
      <c r="L2464" t="s">
        <v>644</v>
      </c>
      <c r="M2464">
        <v>-5973.01</v>
      </c>
      <c r="N2464">
        <v>-9.56</v>
      </c>
      <c r="O2464" t="s">
        <v>645</v>
      </c>
      <c r="P2464" s="428">
        <v>-9.1010000000000009</v>
      </c>
      <c r="Q2464">
        <v>12740302</v>
      </c>
      <c r="R2464" t="s">
        <v>646</v>
      </c>
      <c r="S2464">
        <v>2011105</v>
      </c>
      <c r="T2464" t="s">
        <v>919</v>
      </c>
    </row>
    <row r="2465" spans="1:20" x14ac:dyDescent="0.25">
      <c r="A2465" t="s">
        <v>637</v>
      </c>
      <c r="B2465" t="s">
        <v>861</v>
      </c>
      <c r="C2465" t="s">
        <v>639</v>
      </c>
      <c r="D2465" t="s">
        <v>651</v>
      </c>
      <c r="E2465" t="s">
        <v>641</v>
      </c>
      <c r="F2465">
        <v>528004120002</v>
      </c>
      <c r="G2465" t="s">
        <v>642</v>
      </c>
      <c r="H2465">
        <v>583136</v>
      </c>
      <c r="I2465" t="s">
        <v>32</v>
      </c>
      <c r="J2465">
        <v>202205</v>
      </c>
      <c r="K2465">
        <v>44712</v>
      </c>
      <c r="L2465" t="s">
        <v>644</v>
      </c>
      <c r="M2465">
        <v>11642</v>
      </c>
      <c r="N2465">
        <v>18.64</v>
      </c>
      <c r="O2465" t="s">
        <v>645</v>
      </c>
      <c r="P2465" s="428">
        <v>17.745000000000001</v>
      </c>
      <c r="Q2465">
        <v>12740302</v>
      </c>
      <c r="R2465" t="s">
        <v>646</v>
      </c>
      <c r="S2465">
        <v>2035753</v>
      </c>
      <c r="T2465" t="s">
        <v>885</v>
      </c>
    </row>
    <row r="2466" spans="1:20" x14ac:dyDescent="0.25">
      <c r="A2466" t="s">
        <v>637</v>
      </c>
      <c r="B2466" t="s">
        <v>861</v>
      </c>
      <c r="C2466" t="s">
        <v>639</v>
      </c>
      <c r="D2466" t="s">
        <v>651</v>
      </c>
      <c r="E2466" t="s">
        <v>667</v>
      </c>
      <c r="F2466">
        <v>528004120002</v>
      </c>
      <c r="G2466" t="s">
        <v>642</v>
      </c>
      <c r="H2466">
        <v>583149</v>
      </c>
      <c r="I2466" t="s">
        <v>680</v>
      </c>
      <c r="J2466">
        <v>202205</v>
      </c>
      <c r="K2466">
        <v>44712</v>
      </c>
      <c r="L2466" t="s">
        <v>644</v>
      </c>
      <c r="M2466">
        <v>5725.21</v>
      </c>
      <c r="N2466">
        <v>9.17</v>
      </c>
      <c r="O2466" t="s">
        <v>645</v>
      </c>
      <c r="P2466" s="428">
        <v>8.73</v>
      </c>
      <c r="Q2466">
        <v>12740302</v>
      </c>
      <c r="R2466" t="s">
        <v>646</v>
      </c>
      <c r="S2466">
        <v>8540358</v>
      </c>
      <c r="T2466" t="s">
        <v>890</v>
      </c>
    </row>
    <row r="2467" spans="1:20" x14ac:dyDescent="0.25">
      <c r="A2467" t="s">
        <v>637</v>
      </c>
      <c r="B2467" t="s">
        <v>861</v>
      </c>
      <c r="C2467" t="s">
        <v>639</v>
      </c>
      <c r="D2467" t="s">
        <v>663</v>
      </c>
      <c r="E2467" t="s">
        <v>667</v>
      </c>
      <c r="F2467">
        <v>528004120002</v>
      </c>
      <c r="G2467" t="s">
        <v>642</v>
      </c>
      <c r="H2467">
        <v>583136</v>
      </c>
      <c r="I2467" t="s">
        <v>32</v>
      </c>
      <c r="J2467">
        <v>202205</v>
      </c>
      <c r="K2467">
        <v>44712</v>
      </c>
      <c r="L2467" t="s">
        <v>644</v>
      </c>
      <c r="M2467">
        <v>12109</v>
      </c>
      <c r="N2467">
        <v>19.39</v>
      </c>
      <c r="O2467" t="s">
        <v>645</v>
      </c>
      <c r="P2467" s="428">
        <v>18.459</v>
      </c>
      <c r="Q2467">
        <v>12740302</v>
      </c>
      <c r="R2467" t="s">
        <v>646</v>
      </c>
      <c r="S2467">
        <v>2023197</v>
      </c>
      <c r="T2467" t="s">
        <v>892</v>
      </c>
    </row>
    <row r="2468" spans="1:20" x14ac:dyDescent="0.25">
      <c r="A2468" t="s">
        <v>637</v>
      </c>
      <c r="B2468" t="s">
        <v>861</v>
      </c>
      <c r="C2468" t="s">
        <v>639</v>
      </c>
      <c r="D2468" t="s">
        <v>640</v>
      </c>
      <c r="E2468" t="s">
        <v>678</v>
      </c>
      <c r="F2468">
        <v>528004120002</v>
      </c>
      <c r="G2468" t="s">
        <v>642</v>
      </c>
      <c r="H2468">
        <v>583147</v>
      </c>
      <c r="I2468" t="s">
        <v>41</v>
      </c>
      <c r="J2468">
        <v>202205</v>
      </c>
      <c r="K2468">
        <v>44712</v>
      </c>
      <c r="L2468" t="s">
        <v>644</v>
      </c>
      <c r="M2468">
        <v>178.54</v>
      </c>
      <c r="N2468">
        <v>0.28999999999999998</v>
      </c>
      <c r="O2468" t="s">
        <v>645</v>
      </c>
      <c r="P2468" s="428">
        <v>0.27600000000000002</v>
      </c>
      <c r="Q2468">
        <v>12740302</v>
      </c>
      <c r="R2468" t="s">
        <v>646</v>
      </c>
      <c r="S2468">
        <v>2049729</v>
      </c>
      <c r="T2468" t="s">
        <v>2396</v>
      </c>
    </row>
    <row r="2469" spans="1:20" x14ac:dyDescent="0.25">
      <c r="A2469" t="s">
        <v>637</v>
      </c>
      <c r="B2469" t="s">
        <v>861</v>
      </c>
      <c r="C2469" t="s">
        <v>639</v>
      </c>
      <c r="D2469" t="s">
        <v>651</v>
      </c>
      <c r="E2469" t="s">
        <v>673</v>
      </c>
      <c r="F2469">
        <v>528004120002</v>
      </c>
      <c r="G2469" t="s">
        <v>642</v>
      </c>
      <c r="H2469">
        <v>583148</v>
      </c>
      <c r="I2469" t="s">
        <v>699</v>
      </c>
      <c r="J2469">
        <v>202205</v>
      </c>
      <c r="K2469">
        <v>44712</v>
      </c>
      <c r="L2469" t="s">
        <v>644</v>
      </c>
      <c r="M2469">
        <v>3821.72</v>
      </c>
      <c r="N2469">
        <v>6.12</v>
      </c>
      <c r="O2469" t="s">
        <v>645</v>
      </c>
      <c r="P2469" s="428">
        <v>5.8259999999999996</v>
      </c>
      <c r="Q2469">
        <v>12740302</v>
      </c>
      <c r="R2469" t="s">
        <v>646</v>
      </c>
      <c r="S2469">
        <v>8540386</v>
      </c>
      <c r="T2469" t="s">
        <v>901</v>
      </c>
    </row>
    <row r="2470" spans="1:20" x14ac:dyDescent="0.25">
      <c r="A2470" t="s">
        <v>637</v>
      </c>
      <c r="B2470" t="s">
        <v>861</v>
      </c>
      <c r="C2470" t="s">
        <v>639</v>
      </c>
      <c r="D2470" t="s">
        <v>695</v>
      </c>
      <c r="E2470" t="s">
        <v>673</v>
      </c>
      <c r="F2470">
        <v>528004120002</v>
      </c>
      <c r="G2470" t="s">
        <v>642</v>
      </c>
      <c r="H2470">
        <v>583148</v>
      </c>
      <c r="I2470" t="s">
        <v>699</v>
      </c>
      <c r="J2470">
        <v>202205</v>
      </c>
      <c r="K2470">
        <v>44712</v>
      </c>
      <c r="L2470" t="s">
        <v>644</v>
      </c>
      <c r="M2470">
        <v>16854.919999999998</v>
      </c>
      <c r="N2470">
        <v>26.99</v>
      </c>
      <c r="O2470" t="s">
        <v>645</v>
      </c>
      <c r="P2470" s="428">
        <v>25.695</v>
      </c>
      <c r="Q2470">
        <v>12740302</v>
      </c>
      <c r="R2470" t="s">
        <v>646</v>
      </c>
      <c r="S2470">
        <v>2046481</v>
      </c>
      <c r="T2470" t="s">
        <v>2383</v>
      </c>
    </row>
    <row r="2471" spans="1:20" x14ac:dyDescent="0.25">
      <c r="A2471" t="s">
        <v>637</v>
      </c>
      <c r="B2471" t="s">
        <v>861</v>
      </c>
      <c r="C2471" t="s">
        <v>639</v>
      </c>
      <c r="D2471" t="s">
        <v>663</v>
      </c>
      <c r="E2471" t="s">
        <v>673</v>
      </c>
      <c r="F2471">
        <v>528004120002</v>
      </c>
      <c r="G2471" t="s">
        <v>642</v>
      </c>
      <c r="H2471">
        <v>583133</v>
      </c>
      <c r="I2471" t="s">
        <v>29</v>
      </c>
      <c r="J2471">
        <v>202205</v>
      </c>
      <c r="K2471">
        <v>44712</v>
      </c>
      <c r="L2471" t="s">
        <v>644</v>
      </c>
      <c r="M2471">
        <v>16485</v>
      </c>
      <c r="N2471">
        <v>26.4</v>
      </c>
      <c r="O2471" t="s">
        <v>645</v>
      </c>
      <c r="P2471" s="428">
        <v>25.132999999999999</v>
      </c>
      <c r="Q2471">
        <v>12740302</v>
      </c>
      <c r="R2471" t="s">
        <v>646</v>
      </c>
      <c r="S2471">
        <v>2014872</v>
      </c>
      <c r="T2471" t="s">
        <v>897</v>
      </c>
    </row>
    <row r="2472" spans="1:20" x14ac:dyDescent="0.25">
      <c r="A2472" t="s">
        <v>637</v>
      </c>
      <c r="B2472" t="s">
        <v>861</v>
      </c>
      <c r="C2472" t="s">
        <v>639</v>
      </c>
      <c r="D2472" t="s">
        <v>640</v>
      </c>
      <c r="E2472" t="s">
        <v>667</v>
      </c>
      <c r="F2472">
        <v>528004120002</v>
      </c>
      <c r="G2472" t="s">
        <v>642</v>
      </c>
      <c r="H2472">
        <v>583149</v>
      </c>
      <c r="I2472" t="s">
        <v>680</v>
      </c>
      <c r="J2472">
        <v>202205</v>
      </c>
      <c r="K2472">
        <v>44712</v>
      </c>
      <c r="L2472" t="s">
        <v>644</v>
      </c>
      <c r="M2472">
        <v>16483.560000000001</v>
      </c>
      <c r="N2472">
        <v>26.4</v>
      </c>
      <c r="O2472" t="s">
        <v>645</v>
      </c>
      <c r="P2472" s="428">
        <v>25.132999999999999</v>
      </c>
      <c r="Q2472">
        <v>12740302</v>
      </c>
      <c r="R2472" t="s">
        <v>646</v>
      </c>
      <c r="S2472">
        <v>8540392</v>
      </c>
      <c r="T2472" t="s">
        <v>922</v>
      </c>
    </row>
    <row r="2473" spans="1:20" x14ac:dyDescent="0.25">
      <c r="A2473" t="s">
        <v>637</v>
      </c>
      <c r="B2473" t="s">
        <v>861</v>
      </c>
      <c r="C2473" t="s">
        <v>639</v>
      </c>
      <c r="D2473" t="s">
        <v>651</v>
      </c>
      <c r="E2473" t="s">
        <v>667</v>
      </c>
      <c r="F2473">
        <v>528004120002</v>
      </c>
      <c r="G2473" t="s">
        <v>642</v>
      </c>
      <c r="H2473">
        <v>583149</v>
      </c>
      <c r="I2473" t="s">
        <v>680</v>
      </c>
      <c r="J2473">
        <v>202205</v>
      </c>
      <c r="K2473">
        <v>44712</v>
      </c>
      <c r="L2473" t="s">
        <v>644</v>
      </c>
      <c r="M2473">
        <v>8500.24</v>
      </c>
      <c r="N2473">
        <v>13.61</v>
      </c>
      <c r="O2473" t="s">
        <v>645</v>
      </c>
      <c r="P2473" s="428">
        <v>12.957000000000001</v>
      </c>
      <c r="Q2473">
        <v>12740302</v>
      </c>
      <c r="R2473" t="s">
        <v>646</v>
      </c>
      <c r="S2473">
        <v>8540399</v>
      </c>
      <c r="T2473" t="s">
        <v>884</v>
      </c>
    </row>
    <row r="2474" spans="1:20" x14ac:dyDescent="0.25">
      <c r="A2474" t="s">
        <v>637</v>
      </c>
      <c r="B2474" t="s">
        <v>861</v>
      </c>
      <c r="C2474" t="s">
        <v>639</v>
      </c>
      <c r="D2474" t="s">
        <v>640</v>
      </c>
      <c r="E2474" t="s">
        <v>686</v>
      </c>
      <c r="F2474">
        <v>528004120002</v>
      </c>
      <c r="G2474" t="s">
        <v>642</v>
      </c>
      <c r="H2474">
        <v>583153</v>
      </c>
      <c r="I2474" t="s">
        <v>722</v>
      </c>
      <c r="J2474">
        <v>202205</v>
      </c>
      <c r="K2474">
        <v>44712</v>
      </c>
      <c r="L2474" t="s">
        <v>644</v>
      </c>
      <c r="M2474">
        <v>3295.44</v>
      </c>
      <c r="N2474">
        <v>5.28</v>
      </c>
      <c r="O2474" t="s">
        <v>645</v>
      </c>
      <c r="P2474" s="428">
        <v>5.0270000000000001</v>
      </c>
      <c r="Q2474">
        <v>12740302</v>
      </c>
      <c r="R2474" t="s">
        <v>646</v>
      </c>
      <c r="S2474">
        <v>8540401</v>
      </c>
      <c r="T2474" t="s">
        <v>902</v>
      </c>
    </row>
    <row r="2475" spans="1:20" x14ac:dyDescent="0.25">
      <c r="A2475" t="s">
        <v>637</v>
      </c>
      <c r="B2475" t="s">
        <v>861</v>
      </c>
      <c r="C2475" t="s">
        <v>639</v>
      </c>
      <c r="D2475" t="s">
        <v>695</v>
      </c>
      <c r="E2475" t="s">
        <v>704</v>
      </c>
      <c r="F2475">
        <v>528004120001</v>
      </c>
      <c r="G2475" t="s">
        <v>705</v>
      </c>
      <c r="H2475">
        <v>583128</v>
      </c>
      <c r="I2475" t="s">
        <v>20</v>
      </c>
      <c r="J2475">
        <v>202205</v>
      </c>
      <c r="K2475">
        <v>44712</v>
      </c>
      <c r="L2475" t="s">
        <v>644</v>
      </c>
      <c r="M2475">
        <v>19480</v>
      </c>
      <c r="N2475">
        <v>31.19</v>
      </c>
      <c r="O2475" t="s">
        <v>645</v>
      </c>
      <c r="P2475" s="428">
        <v>29.693000000000001</v>
      </c>
      <c r="Q2475">
        <v>12740302</v>
      </c>
      <c r="R2475" t="s">
        <v>646</v>
      </c>
      <c r="S2475">
        <v>2012170</v>
      </c>
      <c r="T2475" t="s">
        <v>900</v>
      </c>
    </row>
    <row r="2476" spans="1:20" x14ac:dyDescent="0.25">
      <c r="A2476" t="s">
        <v>637</v>
      </c>
      <c r="B2476" t="s">
        <v>861</v>
      </c>
      <c r="C2476" t="s">
        <v>639</v>
      </c>
      <c r="D2476" t="s">
        <v>651</v>
      </c>
      <c r="E2476" t="s">
        <v>641</v>
      </c>
      <c r="F2476">
        <v>528004120002</v>
      </c>
      <c r="G2476" t="s">
        <v>642</v>
      </c>
      <c r="H2476">
        <v>856778</v>
      </c>
      <c r="I2476" t="s">
        <v>27</v>
      </c>
      <c r="J2476">
        <v>202205</v>
      </c>
      <c r="K2476">
        <v>44712</v>
      </c>
      <c r="L2476" t="s">
        <v>644</v>
      </c>
      <c r="M2476">
        <v>11642</v>
      </c>
      <c r="N2476">
        <v>18.64</v>
      </c>
      <c r="O2476" t="s">
        <v>645</v>
      </c>
      <c r="P2476" s="428">
        <v>17.745000000000001</v>
      </c>
      <c r="Q2476">
        <v>12740302</v>
      </c>
      <c r="R2476" t="s">
        <v>646</v>
      </c>
      <c r="S2476">
        <v>2041743</v>
      </c>
      <c r="T2476" t="s">
        <v>889</v>
      </c>
    </row>
    <row r="2477" spans="1:20" x14ac:dyDescent="0.25">
      <c r="A2477" t="s">
        <v>637</v>
      </c>
      <c r="B2477" t="s">
        <v>861</v>
      </c>
      <c r="C2477" t="s">
        <v>639</v>
      </c>
      <c r="D2477" t="s">
        <v>651</v>
      </c>
      <c r="E2477" t="s">
        <v>704</v>
      </c>
      <c r="F2477">
        <v>528004120002</v>
      </c>
      <c r="G2477" t="s">
        <v>642</v>
      </c>
      <c r="H2477">
        <v>856779</v>
      </c>
      <c r="I2477" t="s">
        <v>28</v>
      </c>
      <c r="J2477">
        <v>202205</v>
      </c>
      <c r="K2477">
        <v>44712</v>
      </c>
      <c r="L2477" t="s">
        <v>644</v>
      </c>
      <c r="M2477">
        <v>11642</v>
      </c>
      <c r="N2477">
        <v>18.64</v>
      </c>
      <c r="O2477" t="s">
        <v>645</v>
      </c>
      <c r="P2477" s="428">
        <v>17.745000000000001</v>
      </c>
      <c r="Q2477">
        <v>12740302</v>
      </c>
      <c r="R2477" t="s">
        <v>646</v>
      </c>
      <c r="S2477">
        <v>2039252</v>
      </c>
      <c r="T2477" t="s">
        <v>886</v>
      </c>
    </row>
    <row r="2478" spans="1:20" x14ac:dyDescent="0.25">
      <c r="A2478" t="s">
        <v>637</v>
      </c>
      <c r="B2478" t="s">
        <v>672</v>
      </c>
      <c r="C2478" t="s">
        <v>639</v>
      </c>
      <c r="D2478" t="s">
        <v>663</v>
      </c>
      <c r="E2478" t="s">
        <v>704</v>
      </c>
      <c r="F2478">
        <v>528004120010</v>
      </c>
      <c r="G2478" t="s">
        <v>653</v>
      </c>
      <c r="H2478">
        <v>583611</v>
      </c>
      <c r="I2478" t="s">
        <v>208</v>
      </c>
      <c r="J2478">
        <v>202205</v>
      </c>
      <c r="K2478">
        <v>44712</v>
      </c>
      <c r="L2478" t="s">
        <v>644</v>
      </c>
      <c r="M2478">
        <v>2925</v>
      </c>
      <c r="N2478">
        <v>4.68</v>
      </c>
      <c r="O2478" t="s">
        <v>645</v>
      </c>
      <c r="P2478" s="428">
        <v>4.4550000000000001</v>
      </c>
      <c r="Q2478">
        <v>30497740</v>
      </c>
      <c r="R2478" t="s">
        <v>675</v>
      </c>
      <c r="S2478">
        <v>85410</v>
      </c>
      <c r="T2478" t="s">
        <v>2384</v>
      </c>
    </row>
    <row r="2479" spans="1:20" x14ac:dyDescent="0.25">
      <c r="A2479" t="s">
        <v>637</v>
      </c>
      <c r="B2479" t="s">
        <v>672</v>
      </c>
      <c r="C2479" t="s">
        <v>639</v>
      </c>
      <c r="D2479" t="s">
        <v>695</v>
      </c>
      <c r="E2479" t="s">
        <v>704</v>
      </c>
      <c r="F2479">
        <v>528004120010</v>
      </c>
      <c r="G2479" t="s">
        <v>653</v>
      </c>
      <c r="H2479">
        <v>583611</v>
      </c>
      <c r="I2479" t="s">
        <v>208</v>
      </c>
      <c r="J2479">
        <v>202205</v>
      </c>
      <c r="K2479">
        <v>44712</v>
      </c>
      <c r="L2479" t="s">
        <v>644</v>
      </c>
      <c r="M2479">
        <v>2500</v>
      </c>
      <c r="N2479">
        <v>4</v>
      </c>
      <c r="O2479" t="s">
        <v>645</v>
      </c>
      <c r="P2479" s="428">
        <v>3.8079999999999998</v>
      </c>
      <c r="Q2479">
        <v>30497870</v>
      </c>
      <c r="R2479" t="s">
        <v>675</v>
      </c>
      <c r="S2479">
        <v>85411</v>
      </c>
      <c r="T2479" t="s">
        <v>1602</v>
      </c>
    </row>
    <row r="2480" spans="1:20" x14ac:dyDescent="0.25">
      <c r="A2480" t="s">
        <v>637</v>
      </c>
      <c r="B2480" t="s">
        <v>672</v>
      </c>
      <c r="C2480" t="s">
        <v>639</v>
      </c>
      <c r="D2480" t="s">
        <v>695</v>
      </c>
      <c r="E2480" t="s">
        <v>704</v>
      </c>
      <c r="F2480">
        <v>528004120010</v>
      </c>
      <c r="G2480" t="s">
        <v>653</v>
      </c>
      <c r="H2480">
        <v>583611</v>
      </c>
      <c r="I2480" t="s">
        <v>208</v>
      </c>
      <c r="J2480">
        <v>202205</v>
      </c>
      <c r="K2480">
        <v>44712</v>
      </c>
      <c r="L2480" t="s">
        <v>644</v>
      </c>
      <c r="M2480">
        <v>2500</v>
      </c>
      <c r="N2480">
        <v>4</v>
      </c>
      <c r="O2480" t="s">
        <v>645</v>
      </c>
      <c r="P2480" s="428">
        <v>3.8079999999999998</v>
      </c>
      <c r="Q2480">
        <v>30497870</v>
      </c>
      <c r="R2480" t="s">
        <v>675</v>
      </c>
      <c r="S2480">
        <v>85411</v>
      </c>
      <c r="T2480" t="s">
        <v>1602</v>
      </c>
    </row>
    <row r="2481" spans="1:20" x14ac:dyDescent="0.25">
      <c r="A2481" t="s">
        <v>637</v>
      </c>
      <c r="B2481" t="s">
        <v>672</v>
      </c>
      <c r="C2481" t="s">
        <v>639</v>
      </c>
      <c r="D2481" t="s">
        <v>695</v>
      </c>
      <c r="E2481" t="s">
        <v>704</v>
      </c>
      <c r="F2481">
        <v>528004120010</v>
      </c>
      <c r="G2481" t="s">
        <v>653</v>
      </c>
      <c r="H2481">
        <v>583611</v>
      </c>
      <c r="I2481" t="s">
        <v>208</v>
      </c>
      <c r="J2481">
        <v>202205</v>
      </c>
      <c r="K2481">
        <v>44712</v>
      </c>
      <c r="L2481" t="s">
        <v>644</v>
      </c>
      <c r="M2481">
        <v>2500</v>
      </c>
      <c r="N2481">
        <v>4</v>
      </c>
      <c r="O2481" t="s">
        <v>645</v>
      </c>
      <c r="P2481" s="428">
        <v>3.8079999999999998</v>
      </c>
      <c r="Q2481">
        <v>30497870</v>
      </c>
      <c r="R2481" t="s">
        <v>675</v>
      </c>
      <c r="S2481">
        <v>85411</v>
      </c>
      <c r="T2481" t="s">
        <v>1602</v>
      </c>
    </row>
    <row r="2482" spans="1:20" x14ac:dyDescent="0.25">
      <c r="A2482" t="s">
        <v>637</v>
      </c>
      <c r="B2482" t="s">
        <v>861</v>
      </c>
      <c r="C2482" t="s">
        <v>639</v>
      </c>
      <c r="D2482" t="s">
        <v>651</v>
      </c>
      <c r="E2482" t="s">
        <v>704</v>
      </c>
      <c r="F2482">
        <v>528004120001</v>
      </c>
      <c r="G2482" t="s">
        <v>705</v>
      </c>
      <c r="H2482">
        <v>583128</v>
      </c>
      <c r="I2482" t="s">
        <v>20</v>
      </c>
      <c r="J2482">
        <v>202205</v>
      </c>
      <c r="K2482">
        <v>44712</v>
      </c>
      <c r="L2482" t="s">
        <v>644</v>
      </c>
      <c r="M2482">
        <v>22596</v>
      </c>
      <c r="N2482">
        <v>36.18</v>
      </c>
      <c r="O2482" t="s">
        <v>645</v>
      </c>
      <c r="P2482" s="428">
        <v>34.444000000000003</v>
      </c>
      <c r="Q2482">
        <v>30499174</v>
      </c>
      <c r="R2482" t="s">
        <v>646</v>
      </c>
      <c r="S2482">
        <v>2022429</v>
      </c>
      <c r="T2482" t="s">
        <v>862</v>
      </c>
    </row>
    <row r="2483" spans="1:20" x14ac:dyDescent="0.25">
      <c r="A2483" t="s">
        <v>637</v>
      </c>
      <c r="B2483" t="s">
        <v>861</v>
      </c>
      <c r="C2483" t="s">
        <v>639</v>
      </c>
      <c r="D2483" t="s">
        <v>718</v>
      </c>
      <c r="E2483" t="s">
        <v>704</v>
      </c>
      <c r="F2483">
        <v>528004120001</v>
      </c>
      <c r="G2483" t="s">
        <v>705</v>
      </c>
      <c r="H2483">
        <v>583128</v>
      </c>
      <c r="I2483" t="s">
        <v>20</v>
      </c>
      <c r="J2483">
        <v>202205</v>
      </c>
      <c r="K2483">
        <v>44712</v>
      </c>
      <c r="L2483" t="s">
        <v>644</v>
      </c>
      <c r="M2483">
        <v>23121</v>
      </c>
      <c r="N2483">
        <v>37.020000000000003</v>
      </c>
      <c r="O2483" t="s">
        <v>645</v>
      </c>
      <c r="P2483" s="428">
        <v>35.243000000000002</v>
      </c>
      <c r="Q2483">
        <v>30499174</v>
      </c>
      <c r="R2483" t="s">
        <v>646</v>
      </c>
      <c r="S2483">
        <v>2031020</v>
      </c>
      <c r="T2483" t="s">
        <v>2397</v>
      </c>
    </row>
    <row r="2484" spans="1:20" x14ac:dyDescent="0.25">
      <c r="A2484" t="s">
        <v>637</v>
      </c>
      <c r="B2484" t="s">
        <v>861</v>
      </c>
      <c r="C2484" t="s">
        <v>639</v>
      </c>
      <c r="D2484" t="s">
        <v>651</v>
      </c>
      <c r="E2484" t="s">
        <v>641</v>
      </c>
      <c r="F2484">
        <v>528004120002</v>
      </c>
      <c r="G2484" t="s">
        <v>642</v>
      </c>
      <c r="H2484">
        <v>583138</v>
      </c>
      <c r="I2484" t="s">
        <v>34</v>
      </c>
      <c r="J2484">
        <v>202205</v>
      </c>
      <c r="K2484">
        <v>44712</v>
      </c>
      <c r="L2484" t="s">
        <v>644</v>
      </c>
      <c r="M2484">
        <v>16485</v>
      </c>
      <c r="N2484">
        <v>26.4</v>
      </c>
      <c r="O2484" t="s">
        <v>645</v>
      </c>
      <c r="P2484" s="428">
        <v>25.132999999999999</v>
      </c>
      <c r="Q2484">
        <v>12740302</v>
      </c>
      <c r="R2484" t="s">
        <v>646</v>
      </c>
      <c r="S2484">
        <v>2024193</v>
      </c>
      <c r="T2484" t="s">
        <v>899</v>
      </c>
    </row>
    <row r="2485" spans="1:20" x14ac:dyDescent="0.25">
      <c r="A2485" t="s">
        <v>637</v>
      </c>
      <c r="B2485" t="s">
        <v>861</v>
      </c>
      <c r="C2485" t="s">
        <v>639</v>
      </c>
      <c r="D2485" t="s">
        <v>651</v>
      </c>
      <c r="E2485" t="s">
        <v>641</v>
      </c>
      <c r="F2485">
        <v>528004120002</v>
      </c>
      <c r="G2485" t="s">
        <v>642</v>
      </c>
      <c r="H2485">
        <v>583135</v>
      </c>
      <c r="I2485" t="s">
        <v>31</v>
      </c>
      <c r="J2485">
        <v>202205</v>
      </c>
      <c r="K2485">
        <v>44712</v>
      </c>
      <c r="L2485" t="s">
        <v>644</v>
      </c>
      <c r="M2485">
        <v>16485</v>
      </c>
      <c r="N2485">
        <v>26.4</v>
      </c>
      <c r="O2485" t="s">
        <v>645</v>
      </c>
      <c r="P2485" s="428">
        <v>25.132999999999999</v>
      </c>
      <c r="Q2485">
        <v>12740302</v>
      </c>
      <c r="R2485" t="s">
        <v>646</v>
      </c>
      <c r="S2485">
        <v>2023596</v>
      </c>
      <c r="T2485" t="s">
        <v>896</v>
      </c>
    </row>
    <row r="2486" spans="1:20" x14ac:dyDescent="0.25">
      <c r="A2486" t="s">
        <v>637</v>
      </c>
      <c r="B2486" t="s">
        <v>861</v>
      </c>
      <c r="C2486" t="s">
        <v>639</v>
      </c>
      <c r="D2486" t="s">
        <v>663</v>
      </c>
      <c r="E2486" t="s">
        <v>704</v>
      </c>
      <c r="F2486">
        <v>528004120002</v>
      </c>
      <c r="G2486" t="s">
        <v>642</v>
      </c>
      <c r="H2486">
        <v>583137</v>
      </c>
      <c r="I2486" t="s">
        <v>33</v>
      </c>
      <c r="J2486">
        <v>202205</v>
      </c>
      <c r="K2486">
        <v>44712</v>
      </c>
      <c r="L2486" t="s">
        <v>644</v>
      </c>
      <c r="M2486">
        <v>15926</v>
      </c>
      <c r="N2486">
        <v>25.5</v>
      </c>
      <c r="O2486" t="s">
        <v>645</v>
      </c>
      <c r="P2486" s="428">
        <v>24.276</v>
      </c>
      <c r="Q2486">
        <v>12740302</v>
      </c>
      <c r="R2486" t="s">
        <v>646</v>
      </c>
      <c r="S2486">
        <v>2038727</v>
      </c>
      <c r="T2486" t="s">
        <v>898</v>
      </c>
    </row>
    <row r="2487" spans="1:20" x14ac:dyDescent="0.25">
      <c r="A2487" t="s">
        <v>637</v>
      </c>
      <c r="B2487" t="s">
        <v>1741</v>
      </c>
      <c r="C2487" t="s">
        <v>639</v>
      </c>
      <c r="D2487" t="s">
        <v>663</v>
      </c>
      <c r="E2487" t="s">
        <v>704</v>
      </c>
      <c r="F2487">
        <v>528004120010</v>
      </c>
      <c r="G2487" t="s">
        <v>653</v>
      </c>
      <c r="H2487">
        <v>583591</v>
      </c>
      <c r="I2487" t="s">
        <v>172</v>
      </c>
      <c r="J2487">
        <v>202205</v>
      </c>
      <c r="K2487">
        <v>44712</v>
      </c>
      <c r="L2487" t="s">
        <v>644</v>
      </c>
      <c r="M2487">
        <v>220000</v>
      </c>
      <c r="N2487">
        <v>352.29</v>
      </c>
      <c r="O2487" t="s">
        <v>645</v>
      </c>
      <c r="P2487" s="428">
        <v>335.38299999999998</v>
      </c>
      <c r="Q2487">
        <v>30498590</v>
      </c>
      <c r="T2487" t="s">
        <v>2353</v>
      </c>
    </row>
    <row r="2488" spans="1:20" x14ac:dyDescent="0.25">
      <c r="A2488" t="s">
        <v>637</v>
      </c>
      <c r="B2488" t="s">
        <v>1741</v>
      </c>
      <c r="C2488" t="s">
        <v>639</v>
      </c>
      <c r="D2488" t="s">
        <v>651</v>
      </c>
      <c r="E2488" t="s">
        <v>704</v>
      </c>
      <c r="F2488">
        <v>528004120003</v>
      </c>
      <c r="G2488" t="s">
        <v>816</v>
      </c>
      <c r="H2488">
        <v>583556</v>
      </c>
      <c r="I2488" t="s">
        <v>73</v>
      </c>
      <c r="J2488">
        <v>202205</v>
      </c>
      <c r="K2488">
        <v>44712</v>
      </c>
      <c r="L2488" t="s">
        <v>644</v>
      </c>
      <c r="M2488">
        <v>57640</v>
      </c>
      <c r="N2488">
        <v>92.3</v>
      </c>
      <c r="O2488" t="s">
        <v>645</v>
      </c>
      <c r="P2488" s="428">
        <v>87.87</v>
      </c>
      <c r="Q2488">
        <v>30497199</v>
      </c>
      <c r="T2488" t="s">
        <v>2354</v>
      </c>
    </row>
    <row r="2489" spans="1:20" x14ac:dyDescent="0.25">
      <c r="A2489" t="s">
        <v>637</v>
      </c>
      <c r="B2489" t="s">
        <v>1741</v>
      </c>
      <c r="C2489" t="s">
        <v>639</v>
      </c>
      <c r="D2489" t="s">
        <v>651</v>
      </c>
      <c r="E2489" t="s">
        <v>704</v>
      </c>
      <c r="F2489">
        <v>528004120003</v>
      </c>
      <c r="G2489" t="s">
        <v>816</v>
      </c>
      <c r="H2489">
        <v>583557</v>
      </c>
      <c r="I2489" t="s">
        <v>76</v>
      </c>
      <c r="J2489">
        <v>202205</v>
      </c>
      <c r="K2489">
        <v>44712</v>
      </c>
      <c r="L2489" t="s">
        <v>644</v>
      </c>
      <c r="M2489">
        <v>57640</v>
      </c>
      <c r="N2489">
        <v>92.3</v>
      </c>
      <c r="O2489" t="s">
        <v>645</v>
      </c>
      <c r="P2489" s="428">
        <v>87.87</v>
      </c>
      <c r="Q2489">
        <v>30497199</v>
      </c>
      <c r="T2489" t="s">
        <v>2359</v>
      </c>
    </row>
    <row r="2490" spans="1:20" x14ac:dyDescent="0.25">
      <c r="A2490" t="s">
        <v>637</v>
      </c>
      <c r="B2490" t="s">
        <v>1741</v>
      </c>
      <c r="C2490" t="s">
        <v>639</v>
      </c>
      <c r="D2490" t="s">
        <v>663</v>
      </c>
      <c r="E2490" t="s">
        <v>704</v>
      </c>
      <c r="F2490">
        <v>528004120003</v>
      </c>
      <c r="G2490" t="s">
        <v>816</v>
      </c>
      <c r="H2490">
        <v>583559</v>
      </c>
      <c r="I2490" t="s">
        <v>81</v>
      </c>
      <c r="J2490">
        <v>202205</v>
      </c>
      <c r="K2490">
        <v>44712</v>
      </c>
      <c r="L2490" t="s">
        <v>644</v>
      </c>
      <c r="M2490">
        <v>37500</v>
      </c>
      <c r="N2490">
        <v>60.05</v>
      </c>
      <c r="O2490" t="s">
        <v>645</v>
      </c>
      <c r="P2490" s="428">
        <v>57.167999999999999</v>
      </c>
      <c r="Q2490">
        <v>30498590</v>
      </c>
      <c r="T2490" t="s">
        <v>2361</v>
      </c>
    </row>
    <row r="2491" spans="1:20" x14ac:dyDescent="0.25">
      <c r="A2491" t="s">
        <v>637</v>
      </c>
      <c r="B2491" t="s">
        <v>814</v>
      </c>
      <c r="C2491" t="s">
        <v>639</v>
      </c>
      <c r="D2491" t="s">
        <v>663</v>
      </c>
      <c r="E2491" t="s">
        <v>704</v>
      </c>
      <c r="F2491">
        <v>528004120003</v>
      </c>
      <c r="G2491" t="s">
        <v>816</v>
      </c>
      <c r="H2491">
        <v>583558</v>
      </c>
      <c r="I2491" t="s">
        <v>79</v>
      </c>
      <c r="J2491">
        <v>202205</v>
      </c>
      <c r="K2491">
        <v>44712</v>
      </c>
      <c r="L2491" t="s">
        <v>644</v>
      </c>
      <c r="M2491">
        <v>125500</v>
      </c>
      <c r="N2491">
        <v>200.97</v>
      </c>
      <c r="O2491" t="s">
        <v>645</v>
      </c>
      <c r="P2491" s="428">
        <v>191.32499999999999</v>
      </c>
      <c r="Q2491">
        <v>30499793</v>
      </c>
      <c r="T2491" t="s">
        <v>2357</v>
      </c>
    </row>
    <row r="2492" spans="1:20" x14ac:dyDescent="0.25">
      <c r="A2492" t="s">
        <v>637</v>
      </c>
      <c r="B2492" t="s">
        <v>1741</v>
      </c>
      <c r="C2492" t="s">
        <v>639</v>
      </c>
      <c r="D2492" t="s">
        <v>663</v>
      </c>
      <c r="E2492" t="s">
        <v>704</v>
      </c>
      <c r="F2492">
        <v>528004120003</v>
      </c>
      <c r="G2492" t="s">
        <v>816</v>
      </c>
      <c r="H2492">
        <v>583559</v>
      </c>
      <c r="I2492" t="s">
        <v>81</v>
      </c>
      <c r="J2492">
        <v>202205</v>
      </c>
      <c r="K2492">
        <v>44712</v>
      </c>
      <c r="L2492" t="s">
        <v>644</v>
      </c>
      <c r="M2492">
        <v>112500</v>
      </c>
      <c r="N2492">
        <v>180.15</v>
      </c>
      <c r="O2492" t="s">
        <v>645</v>
      </c>
      <c r="P2492" s="428">
        <v>171.50399999999999</v>
      </c>
      <c r="Q2492">
        <v>30499793</v>
      </c>
      <c r="T2492" t="s">
        <v>2357</v>
      </c>
    </row>
    <row r="2493" spans="1:20" x14ac:dyDescent="0.25">
      <c r="A2493" t="s">
        <v>637</v>
      </c>
      <c r="B2493" t="s">
        <v>1741</v>
      </c>
      <c r="C2493" t="s">
        <v>639</v>
      </c>
      <c r="D2493" t="s">
        <v>663</v>
      </c>
      <c r="E2493" t="s">
        <v>704</v>
      </c>
      <c r="F2493">
        <v>528004120003</v>
      </c>
      <c r="G2493" t="s">
        <v>816</v>
      </c>
      <c r="H2493">
        <v>583559</v>
      </c>
      <c r="I2493" t="s">
        <v>81</v>
      </c>
      <c r="J2493">
        <v>202205</v>
      </c>
      <c r="K2493">
        <v>44712</v>
      </c>
      <c r="L2493" t="s">
        <v>644</v>
      </c>
      <c r="M2493">
        <v>75000</v>
      </c>
      <c r="N2493">
        <v>120.1</v>
      </c>
      <c r="O2493" t="s">
        <v>645</v>
      </c>
      <c r="P2493" s="428">
        <v>114.336</v>
      </c>
      <c r="Q2493">
        <v>30499793</v>
      </c>
      <c r="T2493" t="s">
        <v>2358</v>
      </c>
    </row>
    <row r="2494" spans="1:20" x14ac:dyDescent="0.25">
      <c r="A2494" t="s">
        <v>637</v>
      </c>
      <c r="B2494" t="s">
        <v>1741</v>
      </c>
      <c r="C2494" t="s">
        <v>639</v>
      </c>
      <c r="D2494" t="s">
        <v>663</v>
      </c>
      <c r="E2494" t="s">
        <v>704</v>
      </c>
      <c r="F2494">
        <v>528004120003</v>
      </c>
      <c r="G2494" t="s">
        <v>816</v>
      </c>
      <c r="H2494">
        <v>583559</v>
      </c>
      <c r="I2494" t="s">
        <v>81</v>
      </c>
      <c r="J2494">
        <v>202205</v>
      </c>
      <c r="K2494">
        <v>44712</v>
      </c>
      <c r="L2494" t="s">
        <v>644</v>
      </c>
      <c r="M2494">
        <v>65000</v>
      </c>
      <c r="N2494">
        <v>104.09</v>
      </c>
      <c r="O2494" t="s">
        <v>645</v>
      </c>
      <c r="P2494" s="428">
        <v>99.094999999999999</v>
      </c>
      <c r="Q2494">
        <v>30499793</v>
      </c>
      <c r="T2494" t="s">
        <v>2358</v>
      </c>
    </row>
    <row r="2495" spans="1:20" x14ac:dyDescent="0.25">
      <c r="A2495" t="s">
        <v>637</v>
      </c>
      <c r="B2495" t="s">
        <v>821</v>
      </c>
      <c r="C2495" t="s">
        <v>639</v>
      </c>
      <c r="D2495" t="s">
        <v>663</v>
      </c>
      <c r="E2495" t="s">
        <v>704</v>
      </c>
      <c r="F2495">
        <v>528004120003</v>
      </c>
      <c r="G2495" t="s">
        <v>816</v>
      </c>
      <c r="H2495">
        <v>583558</v>
      </c>
      <c r="I2495" t="s">
        <v>79</v>
      </c>
      <c r="J2495">
        <v>202205</v>
      </c>
      <c r="K2495">
        <v>44712</v>
      </c>
      <c r="L2495" t="s">
        <v>644</v>
      </c>
      <c r="M2495">
        <v>9000</v>
      </c>
      <c r="N2495">
        <v>14.41</v>
      </c>
      <c r="O2495" t="s">
        <v>645</v>
      </c>
      <c r="P2495" s="428">
        <v>13.718</v>
      </c>
      <c r="Q2495">
        <v>30499793</v>
      </c>
      <c r="T2495" t="s">
        <v>2357</v>
      </c>
    </row>
    <row r="2496" spans="1:20" x14ac:dyDescent="0.25">
      <c r="A2496" t="s">
        <v>637</v>
      </c>
      <c r="B2496" t="s">
        <v>821</v>
      </c>
      <c r="C2496" t="s">
        <v>639</v>
      </c>
      <c r="D2496" t="s">
        <v>663</v>
      </c>
      <c r="E2496" t="s">
        <v>704</v>
      </c>
      <c r="F2496">
        <v>528004120003</v>
      </c>
      <c r="G2496" t="s">
        <v>816</v>
      </c>
      <c r="H2496">
        <v>583558</v>
      </c>
      <c r="I2496" t="s">
        <v>79</v>
      </c>
      <c r="J2496">
        <v>202205</v>
      </c>
      <c r="K2496">
        <v>44712</v>
      </c>
      <c r="L2496" t="s">
        <v>644</v>
      </c>
      <c r="M2496">
        <v>22000</v>
      </c>
      <c r="N2496">
        <v>35.229999999999997</v>
      </c>
      <c r="O2496" t="s">
        <v>645</v>
      </c>
      <c r="P2496" s="428">
        <v>33.539000000000001</v>
      </c>
      <c r="Q2496">
        <v>30499793</v>
      </c>
      <c r="T2496" t="s">
        <v>2358</v>
      </c>
    </row>
    <row r="2497" spans="1:20" x14ac:dyDescent="0.25">
      <c r="A2497" t="s">
        <v>637</v>
      </c>
      <c r="B2497" t="s">
        <v>821</v>
      </c>
      <c r="C2497" t="s">
        <v>639</v>
      </c>
      <c r="D2497" t="s">
        <v>663</v>
      </c>
      <c r="E2497" t="s">
        <v>704</v>
      </c>
      <c r="F2497">
        <v>528004120003</v>
      </c>
      <c r="G2497" t="s">
        <v>816</v>
      </c>
      <c r="H2497">
        <v>583558</v>
      </c>
      <c r="I2497" t="s">
        <v>79</v>
      </c>
      <c r="J2497">
        <v>202205</v>
      </c>
      <c r="K2497">
        <v>44712</v>
      </c>
      <c r="L2497" t="s">
        <v>644</v>
      </c>
      <c r="M2497">
        <v>30500</v>
      </c>
      <c r="N2497">
        <v>48.84</v>
      </c>
      <c r="O2497" t="s">
        <v>645</v>
      </c>
      <c r="P2497" s="428">
        <v>46.496000000000002</v>
      </c>
      <c r="Q2497">
        <v>30499793</v>
      </c>
      <c r="T2497" t="s">
        <v>2358</v>
      </c>
    </row>
    <row r="2498" spans="1:20" x14ac:dyDescent="0.25">
      <c r="A2498" t="s">
        <v>637</v>
      </c>
      <c r="B2498" t="s">
        <v>819</v>
      </c>
      <c r="C2498" t="s">
        <v>639</v>
      </c>
      <c r="D2498" t="s">
        <v>663</v>
      </c>
      <c r="E2498" t="s">
        <v>704</v>
      </c>
      <c r="F2498">
        <v>528004120003</v>
      </c>
      <c r="G2498" t="s">
        <v>816</v>
      </c>
      <c r="H2498">
        <v>583558</v>
      </c>
      <c r="I2498" t="s">
        <v>79</v>
      </c>
      <c r="J2498">
        <v>202205</v>
      </c>
      <c r="K2498">
        <v>44712</v>
      </c>
      <c r="L2498" t="s">
        <v>644</v>
      </c>
      <c r="M2498">
        <v>15000</v>
      </c>
      <c r="N2498">
        <v>24.02</v>
      </c>
      <c r="O2498" t="s">
        <v>645</v>
      </c>
      <c r="P2498" s="428">
        <v>22.867000000000001</v>
      </c>
      <c r="Q2498">
        <v>30498590</v>
      </c>
      <c r="T2498" t="s">
        <v>2362</v>
      </c>
    </row>
    <row r="2499" spans="1:20" x14ac:dyDescent="0.25">
      <c r="A2499" t="s">
        <v>637</v>
      </c>
      <c r="B2499" t="s">
        <v>849</v>
      </c>
      <c r="C2499" t="s">
        <v>639</v>
      </c>
      <c r="D2499" t="s">
        <v>651</v>
      </c>
      <c r="E2499" t="s">
        <v>652</v>
      </c>
      <c r="F2499">
        <v>528004120010</v>
      </c>
      <c r="G2499" t="s">
        <v>653</v>
      </c>
      <c r="H2499" t="s">
        <v>213</v>
      </c>
      <c r="I2499" t="s">
        <v>850</v>
      </c>
      <c r="J2499">
        <v>202205</v>
      </c>
      <c r="K2499">
        <v>44712</v>
      </c>
      <c r="L2499" t="s">
        <v>727</v>
      </c>
      <c r="M2499">
        <v>28.49</v>
      </c>
      <c r="N2499">
        <v>28.49</v>
      </c>
      <c r="O2499" t="s">
        <v>645</v>
      </c>
      <c r="P2499" s="428">
        <v>27.123000000000001</v>
      </c>
      <c r="Q2499">
        <v>12746010</v>
      </c>
      <c r="T2499" t="s">
        <v>850</v>
      </c>
    </row>
    <row r="2500" spans="1:20" x14ac:dyDescent="0.25">
      <c r="A2500" t="s">
        <v>637</v>
      </c>
      <c r="B2500" t="s">
        <v>849</v>
      </c>
      <c r="C2500" t="s">
        <v>639</v>
      </c>
      <c r="D2500" t="s">
        <v>651</v>
      </c>
      <c r="E2500" t="s">
        <v>673</v>
      </c>
      <c r="F2500">
        <v>528004120010</v>
      </c>
      <c r="G2500" t="s">
        <v>653</v>
      </c>
      <c r="H2500" t="s">
        <v>213</v>
      </c>
      <c r="I2500" t="s">
        <v>850</v>
      </c>
      <c r="J2500">
        <v>202205</v>
      </c>
      <c r="K2500">
        <v>44712</v>
      </c>
      <c r="L2500" t="s">
        <v>727</v>
      </c>
      <c r="M2500">
        <v>145.01</v>
      </c>
      <c r="N2500">
        <v>145.01</v>
      </c>
      <c r="O2500" t="s">
        <v>645</v>
      </c>
      <c r="P2500" s="428">
        <v>138.05099999999999</v>
      </c>
      <c r="Q2500">
        <v>12746010</v>
      </c>
      <c r="T2500" t="s">
        <v>850</v>
      </c>
    </row>
    <row r="2501" spans="1:20" x14ac:dyDescent="0.25">
      <c r="A2501" t="s">
        <v>637</v>
      </c>
      <c r="B2501" t="s">
        <v>849</v>
      </c>
      <c r="C2501" t="s">
        <v>639</v>
      </c>
      <c r="D2501" t="s">
        <v>640</v>
      </c>
      <c r="E2501" t="s">
        <v>708</v>
      </c>
      <c r="F2501">
        <v>528004120010</v>
      </c>
      <c r="G2501" t="s">
        <v>653</v>
      </c>
      <c r="H2501" t="s">
        <v>213</v>
      </c>
      <c r="I2501" t="s">
        <v>850</v>
      </c>
      <c r="J2501">
        <v>202205</v>
      </c>
      <c r="K2501">
        <v>44712</v>
      </c>
      <c r="L2501" t="s">
        <v>727</v>
      </c>
      <c r="M2501">
        <v>60.5</v>
      </c>
      <c r="N2501">
        <v>60.5</v>
      </c>
      <c r="O2501" t="s">
        <v>645</v>
      </c>
      <c r="P2501" s="428">
        <v>57.597000000000001</v>
      </c>
      <c r="Q2501">
        <v>12746010</v>
      </c>
      <c r="T2501" t="s">
        <v>850</v>
      </c>
    </row>
    <row r="2502" spans="1:20" x14ac:dyDescent="0.25">
      <c r="A2502" t="s">
        <v>637</v>
      </c>
      <c r="B2502" t="s">
        <v>849</v>
      </c>
      <c r="C2502" t="s">
        <v>639</v>
      </c>
      <c r="D2502" t="s">
        <v>640</v>
      </c>
      <c r="E2502" t="s">
        <v>673</v>
      </c>
      <c r="F2502">
        <v>528004120010</v>
      </c>
      <c r="G2502" t="s">
        <v>653</v>
      </c>
      <c r="H2502" t="s">
        <v>213</v>
      </c>
      <c r="I2502" t="s">
        <v>850</v>
      </c>
      <c r="J2502">
        <v>202205</v>
      </c>
      <c r="K2502">
        <v>44712</v>
      </c>
      <c r="L2502" t="s">
        <v>727</v>
      </c>
      <c r="M2502">
        <v>65.91</v>
      </c>
      <c r="N2502">
        <v>65.91</v>
      </c>
      <c r="O2502" t="s">
        <v>645</v>
      </c>
      <c r="P2502" s="428">
        <v>62.747</v>
      </c>
      <c r="Q2502">
        <v>12746010</v>
      </c>
      <c r="T2502" t="s">
        <v>850</v>
      </c>
    </row>
    <row r="2503" spans="1:20" x14ac:dyDescent="0.25">
      <c r="A2503" t="s">
        <v>637</v>
      </c>
      <c r="B2503" t="s">
        <v>849</v>
      </c>
      <c r="C2503" t="s">
        <v>639</v>
      </c>
      <c r="D2503" t="s">
        <v>640</v>
      </c>
      <c r="E2503" t="s">
        <v>678</v>
      </c>
      <c r="F2503">
        <v>528004120010</v>
      </c>
      <c r="G2503" t="s">
        <v>653</v>
      </c>
      <c r="H2503" t="s">
        <v>213</v>
      </c>
      <c r="I2503" t="s">
        <v>850</v>
      </c>
      <c r="J2503">
        <v>202205</v>
      </c>
      <c r="K2503">
        <v>44712</v>
      </c>
      <c r="L2503" t="s">
        <v>727</v>
      </c>
      <c r="M2503">
        <v>48.05</v>
      </c>
      <c r="N2503">
        <v>48.05</v>
      </c>
      <c r="O2503" t="s">
        <v>645</v>
      </c>
      <c r="P2503" s="428">
        <v>45.744</v>
      </c>
      <c r="Q2503">
        <v>12746010</v>
      </c>
      <c r="T2503" t="s">
        <v>850</v>
      </c>
    </row>
    <row r="2504" spans="1:20" x14ac:dyDescent="0.25">
      <c r="A2504" t="s">
        <v>637</v>
      </c>
      <c r="B2504" t="s">
        <v>849</v>
      </c>
      <c r="C2504" t="s">
        <v>639</v>
      </c>
      <c r="D2504" t="s">
        <v>640</v>
      </c>
      <c r="E2504" t="s">
        <v>648</v>
      </c>
      <c r="F2504">
        <v>528004120010</v>
      </c>
      <c r="G2504" t="s">
        <v>653</v>
      </c>
      <c r="H2504" t="s">
        <v>213</v>
      </c>
      <c r="I2504" t="s">
        <v>850</v>
      </c>
      <c r="J2504">
        <v>202205</v>
      </c>
      <c r="K2504">
        <v>44712</v>
      </c>
      <c r="L2504" t="s">
        <v>727</v>
      </c>
      <c r="M2504">
        <v>595.75</v>
      </c>
      <c r="N2504">
        <v>595.75</v>
      </c>
      <c r="O2504" t="s">
        <v>645</v>
      </c>
      <c r="P2504" s="428">
        <v>567.15899999999999</v>
      </c>
      <c r="Q2504">
        <v>12746010</v>
      </c>
      <c r="T2504" t="s">
        <v>850</v>
      </c>
    </row>
    <row r="2505" spans="1:20" x14ac:dyDescent="0.25">
      <c r="A2505" t="s">
        <v>637</v>
      </c>
      <c r="B2505" t="s">
        <v>849</v>
      </c>
      <c r="C2505" t="s">
        <v>639</v>
      </c>
      <c r="D2505" t="s">
        <v>640</v>
      </c>
      <c r="E2505" t="s">
        <v>652</v>
      </c>
      <c r="F2505">
        <v>528004120010</v>
      </c>
      <c r="G2505" t="s">
        <v>653</v>
      </c>
      <c r="H2505" t="s">
        <v>213</v>
      </c>
      <c r="I2505" t="s">
        <v>850</v>
      </c>
      <c r="J2505">
        <v>202205</v>
      </c>
      <c r="K2505">
        <v>44712</v>
      </c>
      <c r="L2505" t="s">
        <v>727</v>
      </c>
      <c r="M2505">
        <v>55.95</v>
      </c>
      <c r="N2505">
        <v>55.95</v>
      </c>
      <c r="O2505" t="s">
        <v>645</v>
      </c>
      <c r="P2505" s="428">
        <v>53.265000000000001</v>
      </c>
      <c r="Q2505">
        <v>12746010</v>
      </c>
      <c r="T2505" t="s">
        <v>850</v>
      </c>
    </row>
    <row r="2506" spans="1:20" x14ac:dyDescent="0.25">
      <c r="A2506" t="s">
        <v>637</v>
      </c>
      <c r="B2506" t="s">
        <v>849</v>
      </c>
      <c r="C2506" t="s">
        <v>639</v>
      </c>
      <c r="D2506" t="s">
        <v>640</v>
      </c>
      <c r="E2506" t="s">
        <v>686</v>
      </c>
      <c r="F2506">
        <v>528004120010</v>
      </c>
      <c r="G2506" t="s">
        <v>653</v>
      </c>
      <c r="H2506" t="s">
        <v>213</v>
      </c>
      <c r="I2506" t="s">
        <v>850</v>
      </c>
      <c r="J2506">
        <v>202205</v>
      </c>
      <c r="K2506">
        <v>44712</v>
      </c>
      <c r="L2506" t="s">
        <v>727</v>
      </c>
      <c r="M2506">
        <v>84.73</v>
      </c>
      <c r="N2506">
        <v>84.73</v>
      </c>
      <c r="O2506" t="s">
        <v>645</v>
      </c>
      <c r="P2506" s="428">
        <v>80.664000000000001</v>
      </c>
      <c r="Q2506">
        <v>12746010</v>
      </c>
      <c r="T2506" t="s">
        <v>850</v>
      </c>
    </row>
    <row r="2507" spans="1:20" x14ac:dyDescent="0.25">
      <c r="A2507" t="s">
        <v>637</v>
      </c>
      <c r="B2507" t="s">
        <v>849</v>
      </c>
      <c r="C2507" t="s">
        <v>639</v>
      </c>
      <c r="D2507" t="s">
        <v>640</v>
      </c>
      <c r="E2507" t="s">
        <v>701</v>
      </c>
      <c r="F2507">
        <v>528004120010</v>
      </c>
      <c r="G2507" t="s">
        <v>653</v>
      </c>
      <c r="H2507" t="s">
        <v>213</v>
      </c>
      <c r="I2507" t="s">
        <v>850</v>
      </c>
      <c r="J2507">
        <v>202205</v>
      </c>
      <c r="K2507">
        <v>44712</v>
      </c>
      <c r="L2507" t="s">
        <v>727</v>
      </c>
      <c r="M2507">
        <v>19.329999999999998</v>
      </c>
      <c r="N2507">
        <v>19.329999999999998</v>
      </c>
      <c r="O2507" t="s">
        <v>645</v>
      </c>
      <c r="P2507" s="428">
        <v>18.402000000000001</v>
      </c>
      <c r="Q2507">
        <v>12746010</v>
      </c>
      <c r="T2507" t="s">
        <v>850</v>
      </c>
    </row>
    <row r="2508" spans="1:20" x14ac:dyDescent="0.25">
      <c r="A2508" t="s">
        <v>637</v>
      </c>
      <c r="B2508" t="s">
        <v>849</v>
      </c>
      <c r="C2508" t="s">
        <v>639</v>
      </c>
      <c r="D2508" t="s">
        <v>640</v>
      </c>
      <c r="E2508" t="s">
        <v>641</v>
      </c>
      <c r="F2508">
        <v>528004120010</v>
      </c>
      <c r="G2508" t="s">
        <v>653</v>
      </c>
      <c r="H2508" t="s">
        <v>213</v>
      </c>
      <c r="I2508" t="s">
        <v>850</v>
      </c>
      <c r="J2508">
        <v>202205</v>
      </c>
      <c r="K2508">
        <v>44712</v>
      </c>
      <c r="L2508" t="s">
        <v>727</v>
      </c>
      <c r="M2508">
        <v>236.02</v>
      </c>
      <c r="N2508">
        <v>236.02</v>
      </c>
      <c r="O2508" t="s">
        <v>645</v>
      </c>
      <c r="P2508" s="428">
        <v>224.69300000000001</v>
      </c>
      <c r="Q2508">
        <v>12746010</v>
      </c>
      <c r="T2508" t="s">
        <v>850</v>
      </c>
    </row>
    <row r="2509" spans="1:20" x14ac:dyDescent="0.25">
      <c r="A2509" t="s">
        <v>637</v>
      </c>
      <c r="B2509" t="s">
        <v>849</v>
      </c>
      <c r="C2509" t="s">
        <v>639</v>
      </c>
      <c r="D2509" t="s">
        <v>640</v>
      </c>
      <c r="E2509" t="s">
        <v>667</v>
      </c>
      <c r="F2509">
        <v>528004120010</v>
      </c>
      <c r="G2509" t="s">
        <v>653</v>
      </c>
      <c r="H2509" t="s">
        <v>213</v>
      </c>
      <c r="I2509" t="s">
        <v>850</v>
      </c>
      <c r="J2509">
        <v>202205</v>
      </c>
      <c r="K2509">
        <v>44712</v>
      </c>
      <c r="L2509" t="s">
        <v>727</v>
      </c>
      <c r="M2509">
        <v>54.41</v>
      </c>
      <c r="N2509">
        <v>54.41</v>
      </c>
      <c r="O2509" t="s">
        <v>645</v>
      </c>
      <c r="P2509" s="428">
        <v>51.798999999999999</v>
      </c>
      <c r="Q2509">
        <v>12746010</v>
      </c>
      <c r="T2509" t="s">
        <v>850</v>
      </c>
    </row>
    <row r="2510" spans="1:20" x14ac:dyDescent="0.25">
      <c r="A2510" t="s">
        <v>637</v>
      </c>
      <c r="B2510" t="s">
        <v>849</v>
      </c>
      <c r="C2510" t="s">
        <v>639</v>
      </c>
      <c r="D2510" t="s">
        <v>651</v>
      </c>
      <c r="E2510" t="s">
        <v>667</v>
      </c>
      <c r="F2510">
        <v>528004120010</v>
      </c>
      <c r="G2510" t="s">
        <v>653</v>
      </c>
      <c r="H2510" t="s">
        <v>213</v>
      </c>
      <c r="I2510" t="s">
        <v>850</v>
      </c>
      <c r="J2510">
        <v>202205</v>
      </c>
      <c r="K2510">
        <v>44712</v>
      </c>
      <c r="L2510" t="s">
        <v>727</v>
      </c>
      <c r="M2510">
        <v>93.34</v>
      </c>
      <c r="N2510">
        <v>93.34</v>
      </c>
      <c r="O2510" t="s">
        <v>645</v>
      </c>
      <c r="P2510" s="428">
        <v>88.861000000000004</v>
      </c>
      <c r="Q2510">
        <v>12746010</v>
      </c>
      <c r="T2510" t="s">
        <v>850</v>
      </c>
    </row>
    <row r="2511" spans="1:20" x14ac:dyDescent="0.25">
      <c r="A2511" t="s">
        <v>637</v>
      </c>
      <c r="B2511" t="s">
        <v>814</v>
      </c>
      <c r="C2511" t="s">
        <v>639</v>
      </c>
      <c r="D2511" t="s">
        <v>663</v>
      </c>
      <c r="E2511" t="s">
        <v>704</v>
      </c>
      <c r="F2511">
        <v>528004120003</v>
      </c>
      <c r="G2511" t="s">
        <v>816</v>
      </c>
      <c r="H2511">
        <v>583558</v>
      </c>
      <c r="I2511" t="s">
        <v>79</v>
      </c>
      <c r="J2511">
        <v>202205</v>
      </c>
      <c r="K2511">
        <v>44712</v>
      </c>
      <c r="L2511" t="s">
        <v>644</v>
      </c>
      <c r="M2511">
        <v>44000</v>
      </c>
      <c r="N2511">
        <v>70.459999999999994</v>
      </c>
      <c r="O2511" t="s">
        <v>645</v>
      </c>
      <c r="P2511" s="428">
        <v>67.078999999999994</v>
      </c>
      <c r="Q2511">
        <v>30498590</v>
      </c>
      <c r="T2511" t="s">
        <v>2360</v>
      </c>
    </row>
    <row r="2512" spans="1:20" x14ac:dyDescent="0.25">
      <c r="A2512" t="s">
        <v>637</v>
      </c>
      <c r="B2512" t="s">
        <v>814</v>
      </c>
      <c r="C2512" t="s">
        <v>639</v>
      </c>
      <c r="D2512" t="s">
        <v>651</v>
      </c>
      <c r="E2512" t="s">
        <v>704</v>
      </c>
      <c r="F2512">
        <v>528004120019</v>
      </c>
      <c r="G2512" t="s">
        <v>2180</v>
      </c>
      <c r="H2512">
        <v>583618</v>
      </c>
      <c r="I2512" t="s">
        <v>2181</v>
      </c>
      <c r="J2512">
        <v>202205</v>
      </c>
      <c r="K2512">
        <v>44712</v>
      </c>
      <c r="L2512" t="s">
        <v>644</v>
      </c>
      <c r="M2512">
        <v>123000</v>
      </c>
      <c r="N2512">
        <v>196.96</v>
      </c>
      <c r="O2512" t="s">
        <v>645</v>
      </c>
      <c r="P2512" s="428">
        <v>187.50800000000001</v>
      </c>
      <c r="Q2512">
        <v>30497686</v>
      </c>
      <c r="T2512" t="s">
        <v>2355</v>
      </c>
    </row>
    <row r="2513" spans="1:20" x14ac:dyDescent="0.25">
      <c r="A2513" t="s">
        <v>637</v>
      </c>
      <c r="B2513" t="s">
        <v>853</v>
      </c>
      <c r="C2513" t="s">
        <v>639</v>
      </c>
      <c r="D2513" t="s">
        <v>651</v>
      </c>
      <c r="E2513" t="s">
        <v>641</v>
      </c>
      <c r="F2513">
        <v>528004120010</v>
      </c>
      <c r="G2513" t="s">
        <v>653</v>
      </c>
      <c r="H2513" t="s">
        <v>219</v>
      </c>
      <c r="I2513" t="s">
        <v>220</v>
      </c>
      <c r="J2513">
        <v>202205</v>
      </c>
      <c r="K2513">
        <v>44712</v>
      </c>
      <c r="L2513" t="s">
        <v>727</v>
      </c>
      <c r="M2513">
        <v>362.43</v>
      </c>
      <c r="N2513">
        <v>362.43</v>
      </c>
      <c r="O2513" t="s">
        <v>645</v>
      </c>
      <c r="P2513" s="428">
        <v>345.03699999999998</v>
      </c>
      <c r="Q2513">
        <v>12746010</v>
      </c>
      <c r="T2513" t="s">
        <v>220</v>
      </c>
    </row>
    <row r="2514" spans="1:20" x14ac:dyDescent="0.25">
      <c r="A2514" t="s">
        <v>637</v>
      </c>
      <c r="B2514" t="s">
        <v>853</v>
      </c>
      <c r="C2514" t="s">
        <v>639</v>
      </c>
      <c r="D2514" t="s">
        <v>640</v>
      </c>
      <c r="E2514" t="s">
        <v>667</v>
      </c>
      <c r="F2514">
        <v>528004120010</v>
      </c>
      <c r="G2514" t="s">
        <v>653</v>
      </c>
      <c r="H2514" t="s">
        <v>219</v>
      </c>
      <c r="I2514" t="s">
        <v>220</v>
      </c>
      <c r="J2514">
        <v>202205</v>
      </c>
      <c r="K2514">
        <v>44712</v>
      </c>
      <c r="L2514" t="s">
        <v>727</v>
      </c>
      <c r="M2514">
        <v>363.68</v>
      </c>
      <c r="N2514">
        <v>363.68</v>
      </c>
      <c r="O2514" t="s">
        <v>645</v>
      </c>
      <c r="P2514" s="428">
        <v>346.22699999999998</v>
      </c>
      <c r="Q2514">
        <v>12746010</v>
      </c>
      <c r="T2514" t="s">
        <v>220</v>
      </c>
    </row>
    <row r="2515" spans="1:20" x14ac:dyDescent="0.25">
      <c r="A2515" t="s">
        <v>637</v>
      </c>
      <c r="B2515" t="s">
        <v>821</v>
      </c>
      <c r="C2515" t="s">
        <v>639</v>
      </c>
      <c r="D2515" t="s">
        <v>663</v>
      </c>
      <c r="E2515" t="s">
        <v>704</v>
      </c>
      <c r="F2515">
        <v>528004120003</v>
      </c>
      <c r="G2515" t="s">
        <v>816</v>
      </c>
      <c r="H2515">
        <v>583558</v>
      </c>
      <c r="I2515" t="s">
        <v>79</v>
      </c>
      <c r="J2515">
        <v>202205</v>
      </c>
      <c r="K2515">
        <v>44712</v>
      </c>
      <c r="L2515" t="s">
        <v>644</v>
      </c>
      <c r="M2515">
        <v>8000</v>
      </c>
      <c r="N2515">
        <v>12.81</v>
      </c>
      <c r="O2515" t="s">
        <v>645</v>
      </c>
      <c r="P2515" s="428">
        <v>12.195</v>
      </c>
      <c r="Q2515">
        <v>30499793</v>
      </c>
      <c r="T2515" t="s">
        <v>2357</v>
      </c>
    </row>
    <row r="2516" spans="1:20" x14ac:dyDescent="0.25">
      <c r="A2516" t="s">
        <v>637</v>
      </c>
      <c r="B2516" t="s">
        <v>821</v>
      </c>
      <c r="C2516" t="s">
        <v>639</v>
      </c>
      <c r="D2516" t="s">
        <v>663</v>
      </c>
      <c r="E2516" t="s">
        <v>704</v>
      </c>
      <c r="F2516">
        <v>528004120003</v>
      </c>
      <c r="G2516" t="s">
        <v>816</v>
      </c>
      <c r="H2516">
        <v>583558</v>
      </c>
      <c r="I2516" t="s">
        <v>79</v>
      </c>
      <c r="J2516">
        <v>202205</v>
      </c>
      <c r="K2516">
        <v>44712</v>
      </c>
      <c r="L2516" t="s">
        <v>644</v>
      </c>
      <c r="M2516">
        <v>20000</v>
      </c>
      <c r="N2516">
        <v>32.03</v>
      </c>
      <c r="O2516" t="s">
        <v>645</v>
      </c>
      <c r="P2516" s="428">
        <v>30.492999999999999</v>
      </c>
      <c r="Q2516">
        <v>30499793</v>
      </c>
      <c r="T2516" t="s">
        <v>2357</v>
      </c>
    </row>
    <row r="2517" spans="1:20" x14ac:dyDescent="0.25">
      <c r="A2517" t="s">
        <v>637</v>
      </c>
      <c r="B2517" t="s">
        <v>821</v>
      </c>
      <c r="C2517" t="s">
        <v>639</v>
      </c>
      <c r="D2517" t="s">
        <v>663</v>
      </c>
      <c r="E2517" t="s">
        <v>704</v>
      </c>
      <c r="F2517">
        <v>528004120003</v>
      </c>
      <c r="G2517" t="s">
        <v>816</v>
      </c>
      <c r="H2517">
        <v>583558</v>
      </c>
      <c r="I2517" t="s">
        <v>79</v>
      </c>
      <c r="J2517">
        <v>202205</v>
      </c>
      <c r="K2517">
        <v>44712</v>
      </c>
      <c r="L2517" t="s">
        <v>644</v>
      </c>
      <c r="M2517">
        <v>8000</v>
      </c>
      <c r="N2517">
        <v>12.81</v>
      </c>
      <c r="O2517" t="s">
        <v>645</v>
      </c>
      <c r="P2517" s="428">
        <v>12.195</v>
      </c>
      <c r="Q2517">
        <v>30499793</v>
      </c>
      <c r="T2517" t="s">
        <v>2357</v>
      </c>
    </row>
    <row r="2518" spans="1:20" x14ac:dyDescent="0.25">
      <c r="A2518" t="s">
        <v>637</v>
      </c>
      <c r="B2518" t="s">
        <v>821</v>
      </c>
      <c r="C2518" t="s">
        <v>639</v>
      </c>
      <c r="D2518" t="s">
        <v>663</v>
      </c>
      <c r="E2518" t="s">
        <v>704</v>
      </c>
      <c r="F2518">
        <v>528004120003</v>
      </c>
      <c r="G2518" t="s">
        <v>816</v>
      </c>
      <c r="H2518">
        <v>583558</v>
      </c>
      <c r="I2518" t="s">
        <v>79</v>
      </c>
      <c r="J2518">
        <v>202205</v>
      </c>
      <c r="K2518">
        <v>44712</v>
      </c>
      <c r="L2518" t="s">
        <v>644</v>
      </c>
      <c r="M2518">
        <v>18000</v>
      </c>
      <c r="N2518">
        <v>28.82</v>
      </c>
      <c r="O2518" t="s">
        <v>645</v>
      </c>
      <c r="P2518" s="428">
        <v>27.437000000000001</v>
      </c>
      <c r="Q2518">
        <v>30499793</v>
      </c>
      <c r="T2518" t="s">
        <v>2357</v>
      </c>
    </row>
    <row r="2519" spans="1:20" x14ac:dyDescent="0.25">
      <c r="A2519" t="s">
        <v>637</v>
      </c>
      <c r="B2519" t="s">
        <v>814</v>
      </c>
      <c r="C2519" t="s">
        <v>639</v>
      </c>
      <c r="D2519" t="s">
        <v>663</v>
      </c>
      <c r="E2519" t="s">
        <v>704</v>
      </c>
      <c r="F2519">
        <v>528004120003</v>
      </c>
      <c r="G2519" t="s">
        <v>816</v>
      </c>
      <c r="H2519">
        <v>583558</v>
      </c>
      <c r="I2519" t="s">
        <v>79</v>
      </c>
      <c r="J2519">
        <v>202205</v>
      </c>
      <c r="K2519">
        <v>44712</v>
      </c>
      <c r="L2519" t="s">
        <v>644</v>
      </c>
      <c r="M2519">
        <v>176000</v>
      </c>
      <c r="N2519">
        <v>281.83999999999997</v>
      </c>
      <c r="O2519" t="s">
        <v>645</v>
      </c>
      <c r="P2519" s="428">
        <v>268.31400000000002</v>
      </c>
      <c r="Q2519">
        <v>30499793</v>
      </c>
      <c r="T2519" t="s">
        <v>2358</v>
      </c>
    </row>
    <row r="2520" spans="1:20" x14ac:dyDescent="0.25">
      <c r="A2520" t="s">
        <v>637</v>
      </c>
      <c r="B2520" t="s">
        <v>821</v>
      </c>
      <c r="C2520" t="s">
        <v>639</v>
      </c>
      <c r="D2520" t="s">
        <v>663</v>
      </c>
      <c r="E2520" t="s">
        <v>704</v>
      </c>
      <c r="F2520">
        <v>528004120003</v>
      </c>
      <c r="G2520" t="s">
        <v>816</v>
      </c>
      <c r="H2520">
        <v>583558</v>
      </c>
      <c r="I2520" t="s">
        <v>79</v>
      </c>
      <c r="J2520">
        <v>202205</v>
      </c>
      <c r="K2520">
        <v>44712</v>
      </c>
      <c r="L2520" t="s">
        <v>644</v>
      </c>
      <c r="M2520">
        <v>2000</v>
      </c>
      <c r="N2520">
        <v>3.2</v>
      </c>
      <c r="O2520" t="s">
        <v>645</v>
      </c>
      <c r="P2520" s="428">
        <v>3.0459999999999998</v>
      </c>
      <c r="Q2520">
        <v>30499793</v>
      </c>
      <c r="T2520" t="s">
        <v>2358</v>
      </c>
    </row>
    <row r="2521" spans="1:20" x14ac:dyDescent="0.25">
      <c r="A2521" t="s">
        <v>637</v>
      </c>
      <c r="B2521" t="s">
        <v>821</v>
      </c>
      <c r="C2521" t="s">
        <v>639</v>
      </c>
      <c r="D2521" t="s">
        <v>663</v>
      </c>
      <c r="E2521" t="s">
        <v>704</v>
      </c>
      <c r="F2521">
        <v>528004120003</v>
      </c>
      <c r="G2521" t="s">
        <v>816</v>
      </c>
      <c r="H2521">
        <v>583558</v>
      </c>
      <c r="I2521" t="s">
        <v>79</v>
      </c>
      <c r="J2521">
        <v>202205</v>
      </c>
      <c r="K2521">
        <v>44712</v>
      </c>
      <c r="L2521" t="s">
        <v>644</v>
      </c>
      <c r="M2521">
        <v>10000</v>
      </c>
      <c r="N2521">
        <v>16.010000000000002</v>
      </c>
      <c r="O2521" t="s">
        <v>645</v>
      </c>
      <c r="P2521" s="428">
        <v>15.242000000000001</v>
      </c>
      <c r="Q2521">
        <v>30499793</v>
      </c>
      <c r="T2521" t="s">
        <v>2358</v>
      </c>
    </row>
    <row r="2522" spans="1:20" x14ac:dyDescent="0.25">
      <c r="A2522" t="s">
        <v>637</v>
      </c>
      <c r="B2522" t="s">
        <v>859</v>
      </c>
      <c r="C2522" t="s">
        <v>639</v>
      </c>
      <c r="D2522" t="s">
        <v>651</v>
      </c>
      <c r="E2522" t="s">
        <v>641</v>
      </c>
      <c r="F2522">
        <v>528004120010</v>
      </c>
      <c r="G2522" t="s">
        <v>653</v>
      </c>
      <c r="H2522" t="s">
        <v>215</v>
      </c>
      <c r="I2522" t="s">
        <v>216</v>
      </c>
      <c r="J2522">
        <v>202205</v>
      </c>
      <c r="K2522">
        <v>44712</v>
      </c>
      <c r="L2522" t="s">
        <v>727</v>
      </c>
      <c r="M2522">
        <v>35.57</v>
      </c>
      <c r="N2522">
        <v>35.57</v>
      </c>
      <c r="O2522" t="s">
        <v>645</v>
      </c>
      <c r="P2522" s="428">
        <v>33.863</v>
      </c>
      <c r="Q2522">
        <v>12746010</v>
      </c>
      <c r="T2522" t="s">
        <v>216</v>
      </c>
    </row>
    <row r="2523" spans="1:20" x14ac:dyDescent="0.25">
      <c r="A2523" t="s">
        <v>637</v>
      </c>
      <c r="B2523" t="s">
        <v>854</v>
      </c>
      <c r="C2523" t="s">
        <v>639</v>
      </c>
      <c r="D2523" t="s">
        <v>651</v>
      </c>
      <c r="E2523" t="s">
        <v>641</v>
      </c>
      <c r="F2523">
        <v>528004120010</v>
      </c>
      <c r="G2523" t="s">
        <v>653</v>
      </c>
      <c r="H2523" t="s">
        <v>221</v>
      </c>
      <c r="I2523" t="s">
        <v>222</v>
      </c>
      <c r="J2523">
        <v>202205</v>
      </c>
      <c r="K2523">
        <v>44712</v>
      </c>
      <c r="L2523" t="s">
        <v>727</v>
      </c>
      <c r="M2523">
        <v>1914.08</v>
      </c>
      <c r="N2523">
        <v>1914.08</v>
      </c>
      <c r="O2523" t="s">
        <v>645</v>
      </c>
      <c r="P2523" s="428">
        <v>1822.222</v>
      </c>
      <c r="Q2523">
        <v>12746010</v>
      </c>
      <c r="T2523" t="s">
        <v>222</v>
      </c>
    </row>
    <row r="2524" spans="1:20" x14ac:dyDescent="0.25">
      <c r="A2524" t="s">
        <v>637</v>
      </c>
      <c r="B2524" t="s">
        <v>859</v>
      </c>
      <c r="C2524" t="s">
        <v>639</v>
      </c>
      <c r="D2524" t="s">
        <v>651</v>
      </c>
      <c r="E2524" t="s">
        <v>652</v>
      </c>
      <c r="F2524">
        <v>528004120010</v>
      </c>
      <c r="G2524" t="s">
        <v>653</v>
      </c>
      <c r="H2524" t="s">
        <v>215</v>
      </c>
      <c r="I2524" t="s">
        <v>216</v>
      </c>
      <c r="J2524">
        <v>202205</v>
      </c>
      <c r="K2524">
        <v>44712</v>
      </c>
      <c r="L2524" t="s">
        <v>727</v>
      </c>
      <c r="M2524">
        <v>22.03</v>
      </c>
      <c r="N2524">
        <v>22.03</v>
      </c>
      <c r="O2524" t="s">
        <v>645</v>
      </c>
      <c r="P2524" s="428">
        <v>20.972999999999999</v>
      </c>
      <c r="Q2524">
        <v>12746010</v>
      </c>
      <c r="T2524" t="s">
        <v>216</v>
      </c>
    </row>
    <row r="2525" spans="1:20" x14ac:dyDescent="0.25">
      <c r="A2525" t="s">
        <v>637</v>
      </c>
      <c r="B2525" t="s">
        <v>854</v>
      </c>
      <c r="C2525" t="s">
        <v>639</v>
      </c>
      <c r="D2525" t="s">
        <v>651</v>
      </c>
      <c r="E2525" t="s">
        <v>667</v>
      </c>
      <c r="F2525">
        <v>528004120010</v>
      </c>
      <c r="G2525" t="s">
        <v>653</v>
      </c>
      <c r="H2525" t="s">
        <v>221</v>
      </c>
      <c r="I2525" t="s">
        <v>222</v>
      </c>
      <c r="J2525">
        <v>202205</v>
      </c>
      <c r="K2525">
        <v>44712</v>
      </c>
      <c r="L2525" t="s">
        <v>727</v>
      </c>
      <c r="M2525">
        <v>183.27</v>
      </c>
      <c r="N2525">
        <v>183.27</v>
      </c>
      <c r="O2525" t="s">
        <v>645</v>
      </c>
      <c r="P2525" s="428">
        <v>174.47499999999999</v>
      </c>
      <c r="Q2525">
        <v>12746010</v>
      </c>
      <c r="T2525" t="s">
        <v>222</v>
      </c>
    </row>
    <row r="2526" spans="1:20" x14ac:dyDescent="0.25">
      <c r="A2526" t="s">
        <v>637</v>
      </c>
      <c r="B2526" t="s">
        <v>859</v>
      </c>
      <c r="C2526" t="s">
        <v>639</v>
      </c>
      <c r="D2526" t="s">
        <v>640</v>
      </c>
      <c r="E2526" t="s">
        <v>667</v>
      </c>
      <c r="F2526">
        <v>528004120010</v>
      </c>
      <c r="G2526" t="s">
        <v>653</v>
      </c>
      <c r="H2526" t="s">
        <v>215</v>
      </c>
      <c r="I2526" t="s">
        <v>216</v>
      </c>
      <c r="J2526">
        <v>202205</v>
      </c>
      <c r="K2526">
        <v>44712</v>
      </c>
      <c r="L2526" t="s">
        <v>727</v>
      </c>
      <c r="M2526">
        <v>138.22999999999999</v>
      </c>
      <c r="N2526">
        <v>138.22999999999999</v>
      </c>
      <c r="O2526" t="s">
        <v>645</v>
      </c>
      <c r="P2526" s="428">
        <v>131.596</v>
      </c>
      <c r="Q2526">
        <v>12746010</v>
      </c>
      <c r="T2526" t="s">
        <v>216</v>
      </c>
    </row>
    <row r="2527" spans="1:20" x14ac:dyDescent="0.25">
      <c r="A2527" t="s">
        <v>637</v>
      </c>
      <c r="B2527" t="s">
        <v>858</v>
      </c>
      <c r="C2527" t="s">
        <v>639</v>
      </c>
      <c r="D2527" t="s">
        <v>640</v>
      </c>
      <c r="E2527" t="s">
        <v>673</v>
      </c>
      <c r="F2527">
        <v>528004120010</v>
      </c>
      <c r="G2527" t="s">
        <v>653</v>
      </c>
      <c r="H2527" t="s">
        <v>217</v>
      </c>
      <c r="I2527" t="s">
        <v>218</v>
      </c>
      <c r="J2527">
        <v>202205</v>
      </c>
      <c r="K2527">
        <v>44712</v>
      </c>
      <c r="L2527" t="s">
        <v>727</v>
      </c>
      <c r="M2527">
        <v>45.09</v>
      </c>
      <c r="N2527">
        <v>45.09</v>
      </c>
      <c r="O2527" t="s">
        <v>645</v>
      </c>
      <c r="P2527" s="428">
        <v>42.926000000000002</v>
      </c>
      <c r="Q2527">
        <v>12746010</v>
      </c>
      <c r="T2527" t="s">
        <v>218</v>
      </c>
    </row>
    <row r="2528" spans="1:20" x14ac:dyDescent="0.25">
      <c r="A2528" t="s">
        <v>637</v>
      </c>
      <c r="B2528" t="s">
        <v>1313</v>
      </c>
      <c r="C2528" t="s">
        <v>639</v>
      </c>
      <c r="D2528" t="s">
        <v>663</v>
      </c>
      <c r="E2528" t="s">
        <v>704</v>
      </c>
      <c r="F2528">
        <v>528004120019</v>
      </c>
      <c r="G2528" t="s">
        <v>2180</v>
      </c>
      <c r="H2528">
        <v>583618</v>
      </c>
      <c r="I2528" t="s">
        <v>2181</v>
      </c>
      <c r="J2528">
        <v>202205</v>
      </c>
      <c r="K2528">
        <v>44712</v>
      </c>
      <c r="L2528" t="s">
        <v>644</v>
      </c>
      <c r="M2528">
        <v>299998.8</v>
      </c>
      <c r="N2528">
        <v>480.4</v>
      </c>
      <c r="O2528" t="s">
        <v>645</v>
      </c>
      <c r="P2528" s="428">
        <v>457.34500000000003</v>
      </c>
      <c r="Q2528">
        <v>12733396</v>
      </c>
      <c r="T2528" t="s">
        <v>2363</v>
      </c>
    </row>
    <row r="2529" spans="1:20" x14ac:dyDescent="0.25">
      <c r="A2529" t="s">
        <v>637</v>
      </c>
      <c r="B2529" t="s">
        <v>1313</v>
      </c>
      <c r="C2529" t="s">
        <v>639</v>
      </c>
      <c r="D2529" t="s">
        <v>651</v>
      </c>
      <c r="E2529" t="s">
        <v>641</v>
      </c>
      <c r="F2529">
        <v>528004120010</v>
      </c>
      <c r="G2529" t="s">
        <v>653</v>
      </c>
      <c r="H2529">
        <v>583610</v>
      </c>
      <c r="I2529" t="s">
        <v>205</v>
      </c>
      <c r="J2529">
        <v>202205</v>
      </c>
      <c r="K2529">
        <v>44712</v>
      </c>
      <c r="L2529" t="s">
        <v>644</v>
      </c>
      <c r="M2529">
        <v>778137.49</v>
      </c>
      <c r="N2529">
        <v>1329.35</v>
      </c>
      <c r="O2529" t="s">
        <v>645</v>
      </c>
      <c r="P2529" s="428">
        <v>1265.5530000000001</v>
      </c>
      <c r="Q2529">
        <v>12733396</v>
      </c>
      <c r="T2529" t="s">
        <v>1570</v>
      </c>
    </row>
    <row r="2530" spans="1:20" x14ac:dyDescent="0.25">
      <c r="A2530" t="s">
        <v>637</v>
      </c>
      <c r="B2530" t="s">
        <v>1313</v>
      </c>
      <c r="C2530" t="s">
        <v>639</v>
      </c>
      <c r="D2530" t="s">
        <v>663</v>
      </c>
      <c r="E2530" t="s">
        <v>704</v>
      </c>
      <c r="F2530">
        <v>528004120019</v>
      </c>
      <c r="G2530" t="s">
        <v>2180</v>
      </c>
      <c r="H2530">
        <v>583618</v>
      </c>
      <c r="I2530" t="s">
        <v>2181</v>
      </c>
      <c r="J2530">
        <v>202205</v>
      </c>
      <c r="K2530">
        <v>44712</v>
      </c>
      <c r="L2530" t="s">
        <v>644</v>
      </c>
      <c r="M2530">
        <v>599997.61</v>
      </c>
      <c r="N2530">
        <v>960.8</v>
      </c>
      <c r="O2530" t="s">
        <v>645</v>
      </c>
      <c r="P2530" s="428">
        <v>914.69</v>
      </c>
      <c r="Q2530">
        <v>12733396</v>
      </c>
      <c r="T2530" t="s">
        <v>2364</v>
      </c>
    </row>
    <row r="2531" spans="1:20" x14ac:dyDescent="0.25">
      <c r="A2531" t="s">
        <v>637</v>
      </c>
      <c r="B2531" t="s">
        <v>859</v>
      </c>
      <c r="C2531" t="s">
        <v>639</v>
      </c>
      <c r="D2531" t="s">
        <v>640</v>
      </c>
      <c r="E2531" t="s">
        <v>678</v>
      </c>
      <c r="F2531">
        <v>528004120010</v>
      </c>
      <c r="G2531" t="s">
        <v>653</v>
      </c>
      <c r="H2531" t="s">
        <v>215</v>
      </c>
      <c r="I2531" t="s">
        <v>216</v>
      </c>
      <c r="J2531">
        <v>202205</v>
      </c>
      <c r="K2531">
        <v>44712</v>
      </c>
      <c r="L2531" t="s">
        <v>727</v>
      </c>
      <c r="M2531">
        <v>94.87</v>
      </c>
      <c r="N2531">
        <v>94.87</v>
      </c>
      <c r="O2531" t="s">
        <v>645</v>
      </c>
      <c r="P2531" s="428">
        <v>90.316999999999993</v>
      </c>
      <c r="Q2531">
        <v>12746010</v>
      </c>
      <c r="T2531" t="s">
        <v>216</v>
      </c>
    </row>
    <row r="2532" spans="1:20" x14ac:dyDescent="0.25">
      <c r="A2532" t="s">
        <v>637</v>
      </c>
      <c r="B2532" t="s">
        <v>854</v>
      </c>
      <c r="C2532" t="s">
        <v>639</v>
      </c>
      <c r="D2532" t="s">
        <v>640</v>
      </c>
      <c r="E2532" t="s">
        <v>667</v>
      </c>
      <c r="F2532">
        <v>528004120010</v>
      </c>
      <c r="G2532" t="s">
        <v>653</v>
      </c>
      <c r="H2532" t="s">
        <v>221</v>
      </c>
      <c r="I2532" t="s">
        <v>222</v>
      </c>
      <c r="J2532">
        <v>202205</v>
      </c>
      <c r="K2532">
        <v>44712</v>
      </c>
      <c r="L2532" t="s">
        <v>727</v>
      </c>
      <c r="M2532">
        <v>1878.88</v>
      </c>
      <c r="N2532">
        <v>1878.88</v>
      </c>
      <c r="O2532" t="s">
        <v>645</v>
      </c>
      <c r="P2532" s="428">
        <v>1788.711</v>
      </c>
      <c r="Q2532">
        <v>12746010</v>
      </c>
      <c r="T2532" t="s">
        <v>222</v>
      </c>
    </row>
    <row r="2533" spans="1:20" x14ac:dyDescent="0.25">
      <c r="A2533" t="s">
        <v>637</v>
      </c>
      <c r="B2533" t="s">
        <v>854</v>
      </c>
      <c r="C2533" t="s">
        <v>639</v>
      </c>
      <c r="D2533" t="s">
        <v>640</v>
      </c>
      <c r="E2533" t="s">
        <v>648</v>
      </c>
      <c r="F2533">
        <v>528004120010</v>
      </c>
      <c r="G2533" t="s">
        <v>653</v>
      </c>
      <c r="H2533" t="s">
        <v>221</v>
      </c>
      <c r="I2533" t="s">
        <v>222</v>
      </c>
      <c r="J2533">
        <v>202205</v>
      </c>
      <c r="K2533">
        <v>44712</v>
      </c>
      <c r="L2533" t="s">
        <v>727</v>
      </c>
      <c r="M2533">
        <v>21.12</v>
      </c>
      <c r="N2533">
        <v>21.12</v>
      </c>
      <c r="O2533" t="s">
        <v>645</v>
      </c>
      <c r="P2533" s="428">
        <v>20.106000000000002</v>
      </c>
      <c r="Q2533">
        <v>12746010</v>
      </c>
      <c r="T2533" t="s">
        <v>222</v>
      </c>
    </row>
    <row r="2534" spans="1:20" x14ac:dyDescent="0.25">
      <c r="A2534" t="s">
        <v>637</v>
      </c>
      <c r="B2534" t="s">
        <v>854</v>
      </c>
      <c r="C2534" t="s">
        <v>639</v>
      </c>
      <c r="D2534" t="s">
        <v>640</v>
      </c>
      <c r="E2534" t="s">
        <v>641</v>
      </c>
      <c r="F2534">
        <v>528004120010</v>
      </c>
      <c r="G2534" t="s">
        <v>653</v>
      </c>
      <c r="H2534" t="s">
        <v>221</v>
      </c>
      <c r="I2534" t="s">
        <v>222</v>
      </c>
      <c r="J2534">
        <v>202205</v>
      </c>
      <c r="K2534">
        <v>44712</v>
      </c>
      <c r="L2534" t="s">
        <v>727</v>
      </c>
      <c r="M2534">
        <v>359.39</v>
      </c>
      <c r="N2534">
        <v>359.39</v>
      </c>
      <c r="O2534" t="s">
        <v>645</v>
      </c>
      <c r="P2534" s="428">
        <v>342.14299999999997</v>
      </c>
      <c r="Q2534">
        <v>12746010</v>
      </c>
      <c r="T2534" t="s">
        <v>222</v>
      </c>
    </row>
    <row r="2535" spans="1:20" x14ac:dyDescent="0.25">
      <c r="A2535" t="s">
        <v>637</v>
      </c>
      <c r="B2535" t="s">
        <v>858</v>
      </c>
      <c r="C2535" t="s">
        <v>639</v>
      </c>
      <c r="D2535" t="s">
        <v>640</v>
      </c>
      <c r="E2535" t="s">
        <v>652</v>
      </c>
      <c r="F2535">
        <v>528004120010</v>
      </c>
      <c r="G2535" t="s">
        <v>653</v>
      </c>
      <c r="H2535" t="s">
        <v>217</v>
      </c>
      <c r="I2535" t="s">
        <v>218</v>
      </c>
      <c r="J2535">
        <v>202205</v>
      </c>
      <c r="K2535">
        <v>44712</v>
      </c>
      <c r="L2535" t="s">
        <v>727</v>
      </c>
      <c r="M2535">
        <v>158.82</v>
      </c>
      <c r="N2535">
        <v>158.82</v>
      </c>
      <c r="O2535" t="s">
        <v>645</v>
      </c>
      <c r="P2535" s="428">
        <v>151.19800000000001</v>
      </c>
      <c r="Q2535">
        <v>12746010</v>
      </c>
      <c r="T2535" t="s">
        <v>218</v>
      </c>
    </row>
    <row r="2536" spans="1:20" x14ac:dyDescent="0.25">
      <c r="A2536" t="s">
        <v>637</v>
      </c>
      <c r="B2536" t="s">
        <v>859</v>
      </c>
      <c r="C2536" t="s">
        <v>639</v>
      </c>
      <c r="D2536" t="s">
        <v>640</v>
      </c>
      <c r="E2536" t="s">
        <v>652</v>
      </c>
      <c r="F2536">
        <v>528004120010</v>
      </c>
      <c r="G2536" t="s">
        <v>653</v>
      </c>
      <c r="H2536" t="s">
        <v>215</v>
      </c>
      <c r="I2536" t="s">
        <v>216</v>
      </c>
      <c r="J2536">
        <v>202205</v>
      </c>
      <c r="K2536">
        <v>44712</v>
      </c>
      <c r="L2536" t="s">
        <v>727</v>
      </c>
      <c r="M2536">
        <v>693.79</v>
      </c>
      <c r="N2536">
        <v>693.79</v>
      </c>
      <c r="O2536" t="s">
        <v>645</v>
      </c>
      <c r="P2536" s="428">
        <v>660.49400000000003</v>
      </c>
      <c r="Q2536">
        <v>12746010</v>
      </c>
      <c r="T2536" t="s">
        <v>216</v>
      </c>
    </row>
    <row r="2537" spans="1:20" x14ac:dyDescent="0.25">
      <c r="A2537" t="s">
        <v>637</v>
      </c>
      <c r="B2537" t="s">
        <v>854</v>
      </c>
      <c r="C2537" t="s">
        <v>639</v>
      </c>
      <c r="D2537" t="s">
        <v>640</v>
      </c>
      <c r="E2537" t="s">
        <v>652</v>
      </c>
      <c r="F2537">
        <v>528004120010</v>
      </c>
      <c r="G2537" t="s">
        <v>653</v>
      </c>
      <c r="H2537" t="s">
        <v>221</v>
      </c>
      <c r="I2537" t="s">
        <v>222</v>
      </c>
      <c r="J2537">
        <v>202205</v>
      </c>
      <c r="K2537">
        <v>44712</v>
      </c>
      <c r="L2537" t="s">
        <v>727</v>
      </c>
      <c r="M2537">
        <v>161.96</v>
      </c>
      <c r="N2537">
        <v>161.96</v>
      </c>
      <c r="O2537" t="s">
        <v>645</v>
      </c>
      <c r="P2537" s="428">
        <v>154.18700000000001</v>
      </c>
      <c r="Q2537">
        <v>12746010</v>
      </c>
      <c r="T2537" t="s">
        <v>222</v>
      </c>
    </row>
    <row r="2538" spans="1:20" x14ac:dyDescent="0.25">
      <c r="A2538" t="s">
        <v>637</v>
      </c>
      <c r="B2538" t="s">
        <v>859</v>
      </c>
      <c r="C2538" t="s">
        <v>639</v>
      </c>
      <c r="D2538" t="s">
        <v>640</v>
      </c>
      <c r="E2538" t="s">
        <v>708</v>
      </c>
      <c r="F2538">
        <v>528004120010</v>
      </c>
      <c r="G2538" t="s">
        <v>653</v>
      </c>
      <c r="H2538" t="s">
        <v>215</v>
      </c>
      <c r="I2538" t="s">
        <v>216</v>
      </c>
      <c r="J2538">
        <v>202205</v>
      </c>
      <c r="K2538">
        <v>44712</v>
      </c>
      <c r="L2538" t="s">
        <v>727</v>
      </c>
      <c r="M2538">
        <v>3196.24</v>
      </c>
      <c r="N2538">
        <v>3196.24</v>
      </c>
      <c r="O2538" t="s">
        <v>645</v>
      </c>
      <c r="P2538" s="428">
        <v>3042.85</v>
      </c>
      <c r="Q2538">
        <v>12746010</v>
      </c>
      <c r="T2538" t="s">
        <v>216</v>
      </c>
    </row>
    <row r="2539" spans="1:20" x14ac:dyDescent="0.25">
      <c r="A2539" t="s">
        <v>637</v>
      </c>
      <c r="B2539" t="s">
        <v>858</v>
      </c>
      <c r="C2539" t="s">
        <v>639</v>
      </c>
      <c r="D2539" t="s">
        <v>640</v>
      </c>
      <c r="E2539" t="s">
        <v>667</v>
      </c>
      <c r="F2539">
        <v>528004120010</v>
      </c>
      <c r="G2539" t="s">
        <v>653</v>
      </c>
      <c r="H2539" t="s">
        <v>217</v>
      </c>
      <c r="I2539" t="s">
        <v>218</v>
      </c>
      <c r="J2539">
        <v>202205</v>
      </c>
      <c r="K2539">
        <v>44712</v>
      </c>
      <c r="L2539" t="s">
        <v>727</v>
      </c>
      <c r="M2539">
        <v>25.53</v>
      </c>
      <c r="N2539">
        <v>25.53</v>
      </c>
      <c r="O2539" t="s">
        <v>645</v>
      </c>
      <c r="P2539" s="428">
        <v>24.305</v>
      </c>
      <c r="Q2539">
        <v>12746010</v>
      </c>
      <c r="T2539" t="s">
        <v>218</v>
      </c>
    </row>
    <row r="2540" spans="1:20" x14ac:dyDescent="0.25">
      <c r="A2540" t="s">
        <v>637</v>
      </c>
      <c r="B2540" t="s">
        <v>854</v>
      </c>
      <c r="C2540" t="s">
        <v>639</v>
      </c>
      <c r="D2540" t="s">
        <v>640</v>
      </c>
      <c r="E2540" t="s">
        <v>673</v>
      </c>
      <c r="F2540">
        <v>528004120010</v>
      </c>
      <c r="G2540" t="s">
        <v>653</v>
      </c>
      <c r="H2540" t="s">
        <v>221</v>
      </c>
      <c r="I2540" t="s">
        <v>222</v>
      </c>
      <c r="J2540">
        <v>202205</v>
      </c>
      <c r="K2540">
        <v>44712</v>
      </c>
      <c r="L2540" t="s">
        <v>727</v>
      </c>
      <c r="M2540">
        <v>53.54</v>
      </c>
      <c r="N2540">
        <v>53.54</v>
      </c>
      <c r="O2540" t="s">
        <v>645</v>
      </c>
      <c r="P2540" s="428">
        <v>50.970999999999997</v>
      </c>
      <c r="Q2540">
        <v>12746010</v>
      </c>
      <c r="T2540" t="s">
        <v>222</v>
      </c>
    </row>
    <row r="2541" spans="1:20" x14ac:dyDescent="0.25">
      <c r="A2541" t="s">
        <v>637</v>
      </c>
      <c r="B2541" t="s">
        <v>859</v>
      </c>
      <c r="C2541" t="s">
        <v>639</v>
      </c>
      <c r="D2541" t="s">
        <v>640</v>
      </c>
      <c r="E2541" t="s">
        <v>673</v>
      </c>
      <c r="F2541">
        <v>528004120010</v>
      </c>
      <c r="G2541" t="s">
        <v>653</v>
      </c>
      <c r="H2541" t="s">
        <v>215</v>
      </c>
      <c r="I2541" t="s">
        <v>216</v>
      </c>
      <c r="J2541">
        <v>202205</v>
      </c>
      <c r="K2541">
        <v>44712</v>
      </c>
      <c r="L2541" t="s">
        <v>727</v>
      </c>
      <c r="M2541">
        <v>247.97</v>
      </c>
      <c r="N2541">
        <v>247.97</v>
      </c>
      <c r="O2541" t="s">
        <v>645</v>
      </c>
      <c r="P2541" s="428">
        <v>236.07</v>
      </c>
      <c r="Q2541">
        <v>12746010</v>
      </c>
      <c r="T2541" t="s">
        <v>216</v>
      </c>
    </row>
    <row r="2542" spans="1:20" x14ac:dyDescent="0.25">
      <c r="A2542" t="s">
        <v>637</v>
      </c>
      <c r="B2542" t="s">
        <v>1313</v>
      </c>
      <c r="C2542" t="s">
        <v>639</v>
      </c>
      <c r="D2542" t="s">
        <v>651</v>
      </c>
      <c r="E2542" t="s">
        <v>704</v>
      </c>
      <c r="F2542">
        <v>528004120003</v>
      </c>
      <c r="G2542" t="s">
        <v>816</v>
      </c>
      <c r="H2542">
        <v>583556</v>
      </c>
      <c r="I2542" t="s">
        <v>73</v>
      </c>
      <c r="J2542">
        <v>202205</v>
      </c>
      <c r="K2542">
        <v>44712</v>
      </c>
      <c r="L2542" t="s">
        <v>644</v>
      </c>
      <c r="M2542">
        <v>57639.24</v>
      </c>
      <c r="N2542">
        <v>92.3</v>
      </c>
      <c r="O2542" t="s">
        <v>645</v>
      </c>
      <c r="P2542" s="428">
        <v>87.87</v>
      </c>
      <c r="Q2542">
        <v>12733396</v>
      </c>
      <c r="T2542" t="s">
        <v>2365</v>
      </c>
    </row>
    <row r="2543" spans="1:20" x14ac:dyDescent="0.25">
      <c r="A2543" t="s">
        <v>637</v>
      </c>
      <c r="B2543" t="s">
        <v>1313</v>
      </c>
      <c r="C2543" t="s">
        <v>639</v>
      </c>
      <c r="D2543" t="s">
        <v>651</v>
      </c>
      <c r="E2543" t="s">
        <v>641</v>
      </c>
      <c r="F2543">
        <v>528004120003</v>
      </c>
      <c r="G2543" t="s">
        <v>816</v>
      </c>
      <c r="H2543">
        <v>583561</v>
      </c>
      <c r="I2543" t="s">
        <v>982</v>
      </c>
      <c r="J2543">
        <v>202205</v>
      </c>
      <c r="K2543">
        <v>44712</v>
      </c>
      <c r="L2543" t="s">
        <v>644</v>
      </c>
      <c r="M2543">
        <v>518762.23</v>
      </c>
      <c r="N2543">
        <v>886.24</v>
      </c>
      <c r="O2543" t="s">
        <v>645</v>
      </c>
      <c r="P2543" s="428">
        <v>843.70899999999995</v>
      </c>
      <c r="Q2543">
        <v>12733396</v>
      </c>
      <c r="T2543" t="s">
        <v>1571</v>
      </c>
    </row>
    <row r="2544" spans="1:20" x14ac:dyDescent="0.25">
      <c r="A2544" t="s">
        <v>637</v>
      </c>
      <c r="B2544" t="s">
        <v>1313</v>
      </c>
      <c r="C2544" t="s">
        <v>639</v>
      </c>
      <c r="D2544" t="s">
        <v>651</v>
      </c>
      <c r="E2544" t="s">
        <v>641</v>
      </c>
      <c r="F2544">
        <v>528004120003</v>
      </c>
      <c r="G2544" t="s">
        <v>816</v>
      </c>
      <c r="H2544">
        <v>583561</v>
      </c>
      <c r="I2544" t="s">
        <v>982</v>
      </c>
      <c r="J2544">
        <v>202205</v>
      </c>
      <c r="K2544">
        <v>44712</v>
      </c>
      <c r="L2544" t="s">
        <v>644</v>
      </c>
      <c r="M2544">
        <v>105155.05</v>
      </c>
      <c r="N2544">
        <v>181.43</v>
      </c>
      <c r="O2544" t="s">
        <v>645</v>
      </c>
      <c r="P2544" s="428">
        <v>172.72300000000001</v>
      </c>
      <c r="Q2544">
        <v>12733396</v>
      </c>
      <c r="T2544" t="s">
        <v>1572</v>
      </c>
    </row>
    <row r="2545" spans="1:20" x14ac:dyDescent="0.25">
      <c r="A2545" t="s">
        <v>637</v>
      </c>
      <c r="B2545" t="s">
        <v>1313</v>
      </c>
      <c r="C2545" t="s">
        <v>639</v>
      </c>
      <c r="D2545" t="s">
        <v>651</v>
      </c>
      <c r="E2545" t="s">
        <v>641</v>
      </c>
      <c r="F2545">
        <v>528004120003</v>
      </c>
      <c r="G2545" t="s">
        <v>816</v>
      </c>
      <c r="H2545">
        <v>583561</v>
      </c>
      <c r="I2545" t="s">
        <v>982</v>
      </c>
      <c r="J2545">
        <v>202205</v>
      </c>
      <c r="K2545">
        <v>44712</v>
      </c>
      <c r="L2545" t="s">
        <v>644</v>
      </c>
      <c r="M2545">
        <v>116839.59</v>
      </c>
      <c r="N2545">
        <v>201.59</v>
      </c>
      <c r="O2545" t="s">
        <v>645</v>
      </c>
      <c r="P2545" s="428">
        <v>191.916</v>
      </c>
      <c r="Q2545">
        <v>12733396</v>
      </c>
      <c r="T2545" t="s">
        <v>1573</v>
      </c>
    </row>
    <row r="2546" spans="1:20" x14ac:dyDescent="0.25">
      <c r="A2546" t="s">
        <v>637</v>
      </c>
      <c r="B2546" t="s">
        <v>1313</v>
      </c>
      <c r="C2546" t="s">
        <v>639</v>
      </c>
      <c r="D2546" t="s">
        <v>651</v>
      </c>
      <c r="E2546" t="s">
        <v>641</v>
      </c>
      <c r="F2546">
        <v>528004120003</v>
      </c>
      <c r="G2546" t="s">
        <v>816</v>
      </c>
      <c r="H2546">
        <v>583561</v>
      </c>
      <c r="I2546" t="s">
        <v>982</v>
      </c>
      <c r="J2546">
        <v>202205</v>
      </c>
      <c r="K2546">
        <v>44712</v>
      </c>
      <c r="L2546" t="s">
        <v>644</v>
      </c>
      <c r="M2546">
        <v>350512.97</v>
      </c>
      <c r="N2546">
        <v>604.76</v>
      </c>
      <c r="O2546" t="s">
        <v>645</v>
      </c>
      <c r="P2546" s="428">
        <v>575.73699999999997</v>
      </c>
      <c r="Q2546">
        <v>12733396</v>
      </c>
      <c r="T2546" t="s">
        <v>1574</v>
      </c>
    </row>
    <row r="2547" spans="1:20" x14ac:dyDescent="0.25">
      <c r="A2547" t="s">
        <v>637</v>
      </c>
      <c r="B2547" t="s">
        <v>1313</v>
      </c>
      <c r="C2547" t="s">
        <v>639</v>
      </c>
      <c r="D2547" t="s">
        <v>651</v>
      </c>
      <c r="E2547" t="s">
        <v>641</v>
      </c>
      <c r="F2547">
        <v>528004120003</v>
      </c>
      <c r="G2547" t="s">
        <v>816</v>
      </c>
      <c r="H2547">
        <v>583561</v>
      </c>
      <c r="I2547" t="s">
        <v>982</v>
      </c>
      <c r="J2547">
        <v>202205</v>
      </c>
      <c r="K2547">
        <v>44712</v>
      </c>
      <c r="L2547" t="s">
        <v>644</v>
      </c>
      <c r="M2547">
        <v>46738.15</v>
      </c>
      <c r="N2547">
        <v>80.64</v>
      </c>
      <c r="O2547" t="s">
        <v>645</v>
      </c>
      <c r="P2547" s="428">
        <v>76.77</v>
      </c>
      <c r="Q2547">
        <v>12733396</v>
      </c>
      <c r="T2547" t="s">
        <v>1575</v>
      </c>
    </row>
    <row r="2548" spans="1:20" x14ac:dyDescent="0.25">
      <c r="A2548" t="s">
        <v>637</v>
      </c>
      <c r="B2548" t="s">
        <v>1313</v>
      </c>
      <c r="C2548" t="s">
        <v>639</v>
      </c>
      <c r="D2548" t="s">
        <v>663</v>
      </c>
      <c r="E2548" t="s">
        <v>704</v>
      </c>
      <c r="F2548">
        <v>528004120003</v>
      </c>
      <c r="G2548" t="s">
        <v>816</v>
      </c>
      <c r="H2548">
        <v>583557</v>
      </c>
      <c r="I2548" t="s">
        <v>76</v>
      </c>
      <c r="J2548">
        <v>202205</v>
      </c>
      <c r="K2548">
        <v>44712</v>
      </c>
      <c r="L2548" t="s">
        <v>644</v>
      </c>
      <c r="M2548">
        <v>57639.24</v>
      </c>
      <c r="N2548">
        <v>92.3</v>
      </c>
      <c r="O2548" t="s">
        <v>645</v>
      </c>
      <c r="P2548" s="428">
        <v>87.87</v>
      </c>
      <c r="Q2548">
        <v>12733396</v>
      </c>
      <c r="T2548" t="s">
        <v>2366</v>
      </c>
    </row>
    <row r="2549" spans="1:20" x14ac:dyDescent="0.25">
      <c r="A2549" t="s">
        <v>637</v>
      </c>
      <c r="B2549" t="s">
        <v>1741</v>
      </c>
      <c r="C2549" t="s">
        <v>639</v>
      </c>
      <c r="D2549" t="s">
        <v>695</v>
      </c>
      <c r="E2549" t="s">
        <v>641</v>
      </c>
      <c r="F2549">
        <v>528004120003</v>
      </c>
      <c r="G2549" t="s">
        <v>816</v>
      </c>
      <c r="H2549">
        <v>583559</v>
      </c>
      <c r="I2549" t="s">
        <v>81</v>
      </c>
      <c r="J2549">
        <v>202205</v>
      </c>
      <c r="K2549">
        <v>44712</v>
      </c>
      <c r="L2549" t="s">
        <v>644</v>
      </c>
      <c r="M2549">
        <v>157499.37</v>
      </c>
      <c r="N2549">
        <v>252.21</v>
      </c>
      <c r="O2549" t="s">
        <v>645</v>
      </c>
      <c r="P2549" s="428">
        <v>240.10599999999999</v>
      </c>
      <c r="Q2549">
        <v>12733396</v>
      </c>
      <c r="T2549" t="s">
        <v>2367</v>
      </c>
    </row>
    <row r="2550" spans="1:20" x14ac:dyDescent="0.25">
      <c r="A2550" t="s">
        <v>637</v>
      </c>
      <c r="B2550" t="s">
        <v>851</v>
      </c>
      <c r="C2550" t="s">
        <v>639</v>
      </c>
      <c r="D2550" t="s">
        <v>651</v>
      </c>
      <c r="E2550" t="s">
        <v>652</v>
      </c>
      <c r="F2550">
        <v>528004120010</v>
      </c>
      <c r="G2550" t="s">
        <v>653</v>
      </c>
      <c r="H2550" t="s">
        <v>211</v>
      </c>
      <c r="I2550" t="s">
        <v>212</v>
      </c>
      <c r="J2550">
        <v>202205</v>
      </c>
      <c r="K2550">
        <v>44712</v>
      </c>
      <c r="L2550" t="s">
        <v>727</v>
      </c>
      <c r="M2550">
        <v>88.6</v>
      </c>
      <c r="N2550">
        <v>88.6</v>
      </c>
      <c r="O2550" t="s">
        <v>645</v>
      </c>
      <c r="P2550" s="428">
        <v>84.347999999999999</v>
      </c>
      <c r="Q2550">
        <v>12746010</v>
      </c>
      <c r="T2550" t="s">
        <v>212</v>
      </c>
    </row>
    <row r="2551" spans="1:20" x14ac:dyDescent="0.25">
      <c r="A2551" t="s">
        <v>637</v>
      </c>
      <c r="B2551" t="s">
        <v>851</v>
      </c>
      <c r="C2551" t="s">
        <v>639</v>
      </c>
      <c r="D2551" t="s">
        <v>651</v>
      </c>
      <c r="E2551" t="s">
        <v>667</v>
      </c>
      <c r="F2551">
        <v>528004120010</v>
      </c>
      <c r="G2551" t="s">
        <v>653</v>
      </c>
      <c r="H2551" t="s">
        <v>211</v>
      </c>
      <c r="I2551" t="s">
        <v>212</v>
      </c>
      <c r="J2551">
        <v>202205</v>
      </c>
      <c r="K2551">
        <v>44712</v>
      </c>
      <c r="L2551" t="s">
        <v>727</v>
      </c>
      <c r="M2551">
        <v>244.37</v>
      </c>
      <c r="N2551">
        <v>244.37</v>
      </c>
      <c r="O2551" t="s">
        <v>645</v>
      </c>
      <c r="P2551" s="428">
        <v>232.642</v>
      </c>
      <c r="Q2551">
        <v>12746010</v>
      </c>
      <c r="T2551" t="s">
        <v>212</v>
      </c>
    </row>
    <row r="2552" spans="1:20" x14ac:dyDescent="0.25">
      <c r="A2552" t="s">
        <v>637</v>
      </c>
      <c r="B2552" t="s">
        <v>851</v>
      </c>
      <c r="C2552" t="s">
        <v>639</v>
      </c>
      <c r="D2552" t="s">
        <v>651</v>
      </c>
      <c r="E2552" t="s">
        <v>673</v>
      </c>
      <c r="F2552">
        <v>528004120010</v>
      </c>
      <c r="G2552" t="s">
        <v>653</v>
      </c>
      <c r="H2552" t="s">
        <v>211</v>
      </c>
      <c r="I2552" t="s">
        <v>212</v>
      </c>
      <c r="J2552">
        <v>202205</v>
      </c>
      <c r="K2552">
        <v>44712</v>
      </c>
      <c r="L2552" t="s">
        <v>727</v>
      </c>
      <c r="M2552">
        <v>89.89</v>
      </c>
      <c r="N2552">
        <v>89.89</v>
      </c>
      <c r="O2552" t="s">
        <v>645</v>
      </c>
      <c r="P2552" s="428">
        <v>85.575999999999993</v>
      </c>
      <c r="Q2552">
        <v>12746010</v>
      </c>
      <c r="T2552" t="s">
        <v>212</v>
      </c>
    </row>
    <row r="2553" spans="1:20" x14ac:dyDescent="0.25">
      <c r="A2553" t="s">
        <v>637</v>
      </c>
      <c r="B2553" t="s">
        <v>852</v>
      </c>
      <c r="C2553" t="s">
        <v>639</v>
      </c>
      <c r="D2553" t="s">
        <v>640</v>
      </c>
      <c r="E2553" t="s">
        <v>648</v>
      </c>
      <c r="F2553">
        <v>528004120010</v>
      </c>
      <c r="G2553" t="s">
        <v>653</v>
      </c>
      <c r="H2553" t="s">
        <v>209</v>
      </c>
      <c r="I2553" t="s">
        <v>210</v>
      </c>
      <c r="J2553">
        <v>202205</v>
      </c>
      <c r="K2553">
        <v>44712</v>
      </c>
      <c r="L2553" t="s">
        <v>727</v>
      </c>
      <c r="M2553">
        <v>646.09</v>
      </c>
      <c r="N2553">
        <v>646.09</v>
      </c>
      <c r="O2553" t="s">
        <v>645</v>
      </c>
      <c r="P2553" s="428">
        <v>615.08399999999995</v>
      </c>
      <c r="Q2553">
        <v>12746010</v>
      </c>
      <c r="T2553" t="s">
        <v>210</v>
      </c>
    </row>
    <row r="2554" spans="1:20" x14ac:dyDescent="0.25">
      <c r="A2554" t="s">
        <v>637</v>
      </c>
      <c r="B2554" t="s">
        <v>851</v>
      </c>
      <c r="C2554" t="s">
        <v>639</v>
      </c>
      <c r="D2554" t="s">
        <v>640</v>
      </c>
      <c r="E2554" t="s">
        <v>678</v>
      </c>
      <c r="F2554">
        <v>528004120010</v>
      </c>
      <c r="G2554" t="s">
        <v>653</v>
      </c>
      <c r="H2554" t="s">
        <v>211</v>
      </c>
      <c r="I2554" t="s">
        <v>212</v>
      </c>
      <c r="J2554">
        <v>202205</v>
      </c>
      <c r="K2554">
        <v>44712</v>
      </c>
      <c r="L2554" t="s">
        <v>727</v>
      </c>
      <c r="M2554">
        <v>222.09</v>
      </c>
      <c r="N2554">
        <v>222.09</v>
      </c>
      <c r="O2554" t="s">
        <v>645</v>
      </c>
      <c r="P2554" s="428">
        <v>211.43199999999999</v>
      </c>
      <c r="Q2554">
        <v>12746010</v>
      </c>
      <c r="T2554" t="s">
        <v>212</v>
      </c>
    </row>
    <row r="2555" spans="1:20" x14ac:dyDescent="0.25">
      <c r="A2555" t="s">
        <v>637</v>
      </c>
      <c r="B2555" t="s">
        <v>851</v>
      </c>
      <c r="C2555" t="s">
        <v>639</v>
      </c>
      <c r="D2555" t="s">
        <v>640</v>
      </c>
      <c r="E2555" t="s">
        <v>701</v>
      </c>
      <c r="F2555">
        <v>528004120010</v>
      </c>
      <c r="G2555" t="s">
        <v>653</v>
      </c>
      <c r="H2555" t="s">
        <v>211</v>
      </c>
      <c r="I2555" t="s">
        <v>212</v>
      </c>
      <c r="J2555">
        <v>202205</v>
      </c>
      <c r="K2555">
        <v>44712</v>
      </c>
      <c r="L2555" t="s">
        <v>727</v>
      </c>
      <c r="M2555">
        <v>90.95</v>
      </c>
      <c r="N2555">
        <v>90.95</v>
      </c>
      <c r="O2555" t="s">
        <v>645</v>
      </c>
      <c r="P2555" s="428">
        <v>86.584999999999994</v>
      </c>
      <c r="Q2555">
        <v>12746010</v>
      </c>
      <c r="T2555" t="s">
        <v>212</v>
      </c>
    </row>
    <row r="2556" spans="1:20" x14ac:dyDescent="0.25">
      <c r="A2556" t="s">
        <v>637</v>
      </c>
      <c r="B2556" t="s">
        <v>851</v>
      </c>
      <c r="C2556" t="s">
        <v>639</v>
      </c>
      <c r="D2556" t="s">
        <v>640</v>
      </c>
      <c r="E2556" t="s">
        <v>648</v>
      </c>
      <c r="F2556">
        <v>528004120010</v>
      </c>
      <c r="G2556" t="s">
        <v>653</v>
      </c>
      <c r="H2556" t="s">
        <v>211</v>
      </c>
      <c r="I2556" t="s">
        <v>212</v>
      </c>
      <c r="J2556">
        <v>202205</v>
      </c>
      <c r="K2556">
        <v>44712</v>
      </c>
      <c r="L2556" t="s">
        <v>727</v>
      </c>
      <c r="M2556">
        <v>145.54</v>
      </c>
      <c r="N2556">
        <v>145.54</v>
      </c>
      <c r="O2556" t="s">
        <v>645</v>
      </c>
      <c r="P2556" s="428">
        <v>138.55500000000001</v>
      </c>
      <c r="Q2556">
        <v>12746010</v>
      </c>
      <c r="T2556" t="s">
        <v>212</v>
      </c>
    </row>
    <row r="2557" spans="1:20" x14ac:dyDescent="0.25">
      <c r="A2557" t="s">
        <v>637</v>
      </c>
      <c r="B2557" t="s">
        <v>851</v>
      </c>
      <c r="C2557" t="s">
        <v>639</v>
      </c>
      <c r="D2557" t="s">
        <v>640</v>
      </c>
      <c r="E2557" t="s">
        <v>641</v>
      </c>
      <c r="F2557">
        <v>528004120010</v>
      </c>
      <c r="G2557" t="s">
        <v>653</v>
      </c>
      <c r="H2557" t="s">
        <v>211</v>
      </c>
      <c r="I2557" t="s">
        <v>212</v>
      </c>
      <c r="J2557">
        <v>202205</v>
      </c>
      <c r="K2557">
        <v>44712</v>
      </c>
      <c r="L2557" t="s">
        <v>727</v>
      </c>
      <c r="M2557">
        <v>49.43</v>
      </c>
      <c r="N2557">
        <v>49.43</v>
      </c>
      <c r="O2557" t="s">
        <v>645</v>
      </c>
      <c r="P2557" s="428">
        <v>47.058</v>
      </c>
      <c r="Q2557">
        <v>12746010</v>
      </c>
      <c r="T2557" t="s">
        <v>212</v>
      </c>
    </row>
    <row r="2558" spans="1:20" x14ac:dyDescent="0.25">
      <c r="A2558" t="s">
        <v>637</v>
      </c>
      <c r="B2558" t="s">
        <v>852</v>
      </c>
      <c r="C2558" t="s">
        <v>639</v>
      </c>
      <c r="D2558" t="s">
        <v>640</v>
      </c>
      <c r="E2558" t="s">
        <v>641</v>
      </c>
      <c r="F2558">
        <v>528004120010</v>
      </c>
      <c r="G2558" t="s">
        <v>653</v>
      </c>
      <c r="H2558" t="s">
        <v>209</v>
      </c>
      <c r="I2558" t="s">
        <v>210</v>
      </c>
      <c r="J2558">
        <v>202205</v>
      </c>
      <c r="K2558">
        <v>44712</v>
      </c>
      <c r="L2558" t="s">
        <v>727</v>
      </c>
      <c r="M2558">
        <v>648.20000000000005</v>
      </c>
      <c r="N2558">
        <v>648.20000000000005</v>
      </c>
      <c r="O2558" t="s">
        <v>645</v>
      </c>
      <c r="P2558" s="428">
        <v>617.09199999999998</v>
      </c>
      <c r="Q2558">
        <v>12746010</v>
      </c>
      <c r="T2558" t="s">
        <v>210</v>
      </c>
    </row>
    <row r="2559" spans="1:20" x14ac:dyDescent="0.25">
      <c r="A2559" t="s">
        <v>637</v>
      </c>
      <c r="B2559" t="s">
        <v>851</v>
      </c>
      <c r="C2559" t="s">
        <v>639</v>
      </c>
      <c r="D2559" t="s">
        <v>640</v>
      </c>
      <c r="E2559" t="s">
        <v>652</v>
      </c>
      <c r="F2559">
        <v>528004120010</v>
      </c>
      <c r="G2559" t="s">
        <v>653</v>
      </c>
      <c r="H2559" t="s">
        <v>211</v>
      </c>
      <c r="I2559" t="s">
        <v>212</v>
      </c>
      <c r="J2559">
        <v>202205</v>
      </c>
      <c r="K2559">
        <v>44712</v>
      </c>
      <c r="L2559" t="s">
        <v>727</v>
      </c>
      <c r="M2559">
        <v>178.47</v>
      </c>
      <c r="N2559">
        <v>178.47</v>
      </c>
      <c r="O2559" t="s">
        <v>645</v>
      </c>
      <c r="P2559" s="428">
        <v>169.905</v>
      </c>
      <c r="Q2559">
        <v>12746010</v>
      </c>
      <c r="T2559" t="s">
        <v>212</v>
      </c>
    </row>
    <row r="2560" spans="1:20" x14ac:dyDescent="0.25">
      <c r="A2560" t="s">
        <v>637</v>
      </c>
      <c r="B2560" t="s">
        <v>851</v>
      </c>
      <c r="C2560" t="s">
        <v>639</v>
      </c>
      <c r="D2560" t="s">
        <v>640</v>
      </c>
      <c r="E2560" t="s">
        <v>708</v>
      </c>
      <c r="F2560">
        <v>528004120010</v>
      </c>
      <c r="G2560" t="s">
        <v>653</v>
      </c>
      <c r="H2560" t="s">
        <v>211</v>
      </c>
      <c r="I2560" t="s">
        <v>212</v>
      </c>
      <c r="J2560">
        <v>202205</v>
      </c>
      <c r="K2560">
        <v>44712</v>
      </c>
      <c r="L2560" t="s">
        <v>727</v>
      </c>
      <c r="M2560">
        <v>160.58000000000001</v>
      </c>
      <c r="N2560">
        <v>160.58000000000001</v>
      </c>
      <c r="O2560" t="s">
        <v>645</v>
      </c>
      <c r="P2560" s="428">
        <v>152.874</v>
      </c>
      <c r="Q2560">
        <v>12746010</v>
      </c>
      <c r="T2560" t="s">
        <v>212</v>
      </c>
    </row>
    <row r="2561" spans="1:20" x14ac:dyDescent="0.25">
      <c r="A2561" t="s">
        <v>637</v>
      </c>
      <c r="B2561" t="s">
        <v>851</v>
      </c>
      <c r="C2561" t="s">
        <v>639</v>
      </c>
      <c r="D2561" t="s">
        <v>640</v>
      </c>
      <c r="E2561" t="s">
        <v>667</v>
      </c>
      <c r="F2561">
        <v>528004120010</v>
      </c>
      <c r="G2561" t="s">
        <v>653</v>
      </c>
      <c r="H2561" t="s">
        <v>211</v>
      </c>
      <c r="I2561" t="s">
        <v>212</v>
      </c>
      <c r="J2561">
        <v>202205</v>
      </c>
      <c r="K2561">
        <v>44712</v>
      </c>
      <c r="L2561" t="s">
        <v>727</v>
      </c>
      <c r="M2561">
        <v>171.27</v>
      </c>
      <c r="N2561">
        <v>171.27</v>
      </c>
      <c r="O2561" t="s">
        <v>645</v>
      </c>
      <c r="P2561" s="428">
        <v>163.05099999999999</v>
      </c>
      <c r="Q2561">
        <v>12746010</v>
      </c>
      <c r="T2561" t="s">
        <v>212</v>
      </c>
    </row>
    <row r="2562" spans="1:20" x14ac:dyDescent="0.25">
      <c r="A2562" t="s">
        <v>637</v>
      </c>
      <c r="B2562" t="s">
        <v>851</v>
      </c>
      <c r="C2562" t="s">
        <v>639</v>
      </c>
      <c r="D2562" t="s">
        <v>640</v>
      </c>
      <c r="E2562" t="s">
        <v>686</v>
      </c>
      <c r="F2562">
        <v>528004120010</v>
      </c>
      <c r="G2562" t="s">
        <v>653</v>
      </c>
      <c r="H2562" t="s">
        <v>211</v>
      </c>
      <c r="I2562" t="s">
        <v>212</v>
      </c>
      <c r="J2562">
        <v>202205</v>
      </c>
      <c r="K2562">
        <v>44712</v>
      </c>
      <c r="L2562" t="s">
        <v>727</v>
      </c>
      <c r="M2562">
        <v>314.02999999999997</v>
      </c>
      <c r="N2562">
        <v>314.02999999999997</v>
      </c>
      <c r="O2562" t="s">
        <v>645</v>
      </c>
      <c r="P2562" s="428">
        <v>298.959</v>
      </c>
      <c r="Q2562">
        <v>12746010</v>
      </c>
      <c r="T2562" t="s">
        <v>212</v>
      </c>
    </row>
    <row r="2563" spans="1:20" x14ac:dyDescent="0.25">
      <c r="A2563" t="s">
        <v>637</v>
      </c>
      <c r="B2563" t="s">
        <v>851</v>
      </c>
      <c r="C2563" t="s">
        <v>639</v>
      </c>
      <c r="D2563" t="s">
        <v>640</v>
      </c>
      <c r="E2563" t="s">
        <v>673</v>
      </c>
      <c r="F2563">
        <v>528004120010</v>
      </c>
      <c r="G2563" t="s">
        <v>653</v>
      </c>
      <c r="H2563" t="s">
        <v>211</v>
      </c>
      <c r="I2563" t="s">
        <v>212</v>
      </c>
      <c r="J2563">
        <v>202205</v>
      </c>
      <c r="K2563">
        <v>44712</v>
      </c>
      <c r="L2563" t="s">
        <v>727</v>
      </c>
      <c r="M2563">
        <v>223.78</v>
      </c>
      <c r="N2563">
        <v>223.78</v>
      </c>
      <c r="O2563" t="s">
        <v>645</v>
      </c>
      <c r="P2563" s="428">
        <v>213.041</v>
      </c>
      <c r="Q2563">
        <v>12746010</v>
      </c>
      <c r="T2563" t="s">
        <v>212</v>
      </c>
    </row>
    <row r="2564" spans="1:20" x14ac:dyDescent="0.25">
      <c r="A2564" t="s">
        <v>637</v>
      </c>
      <c r="B2564" t="s">
        <v>823</v>
      </c>
      <c r="C2564" t="s">
        <v>639</v>
      </c>
      <c r="D2564" t="s">
        <v>651</v>
      </c>
      <c r="E2564" t="s">
        <v>704</v>
      </c>
      <c r="F2564">
        <v>528004120019</v>
      </c>
      <c r="G2564" t="s">
        <v>2180</v>
      </c>
      <c r="H2564">
        <v>583618</v>
      </c>
      <c r="I2564" t="s">
        <v>2181</v>
      </c>
      <c r="J2564">
        <v>202205</v>
      </c>
      <c r="K2564">
        <v>44712</v>
      </c>
      <c r="L2564" t="s">
        <v>644</v>
      </c>
      <c r="M2564">
        <v>11000</v>
      </c>
      <c r="N2564">
        <v>17.61</v>
      </c>
      <c r="O2564" t="s">
        <v>645</v>
      </c>
      <c r="P2564" s="428">
        <v>16.765000000000001</v>
      </c>
      <c r="Q2564">
        <v>30497686</v>
      </c>
      <c r="T2564" t="s">
        <v>2356</v>
      </c>
    </row>
    <row r="2565" spans="1:20" x14ac:dyDescent="0.25">
      <c r="A2565" t="s">
        <v>637</v>
      </c>
      <c r="B2565" t="s">
        <v>828</v>
      </c>
      <c r="C2565" t="s">
        <v>639</v>
      </c>
      <c r="D2565" t="s">
        <v>663</v>
      </c>
      <c r="E2565" t="s">
        <v>667</v>
      </c>
      <c r="F2565">
        <v>528004120010</v>
      </c>
      <c r="G2565" t="s">
        <v>653</v>
      </c>
      <c r="H2565">
        <v>583591</v>
      </c>
      <c r="I2565" t="s">
        <v>172</v>
      </c>
      <c r="J2565">
        <v>202205</v>
      </c>
      <c r="K2565">
        <v>44712</v>
      </c>
      <c r="L2565" t="s">
        <v>644</v>
      </c>
      <c r="M2565">
        <v>134293.25</v>
      </c>
      <c r="N2565">
        <v>215.05</v>
      </c>
      <c r="O2565" t="s">
        <v>645</v>
      </c>
      <c r="P2565" s="428">
        <v>204.73</v>
      </c>
      <c r="Q2565">
        <v>12740497</v>
      </c>
      <c r="R2565" t="s">
        <v>654</v>
      </c>
      <c r="S2565" t="s">
        <v>664</v>
      </c>
      <c r="T2565" t="s">
        <v>2324</v>
      </c>
    </row>
    <row r="2566" spans="1:20" x14ac:dyDescent="0.25">
      <c r="A2566" t="s">
        <v>637</v>
      </c>
      <c r="B2566" t="s">
        <v>965</v>
      </c>
      <c r="C2566" t="s">
        <v>639</v>
      </c>
      <c r="D2566" t="s">
        <v>651</v>
      </c>
      <c r="E2566" t="s">
        <v>652</v>
      </c>
      <c r="F2566">
        <v>528004120010</v>
      </c>
      <c r="G2566" t="s">
        <v>653</v>
      </c>
      <c r="H2566">
        <v>583590</v>
      </c>
      <c r="I2566" t="s">
        <v>170</v>
      </c>
      <c r="J2566">
        <v>202205</v>
      </c>
      <c r="K2566">
        <v>44712</v>
      </c>
      <c r="L2566" t="s">
        <v>644</v>
      </c>
      <c r="M2566">
        <v>696.4</v>
      </c>
      <c r="N2566">
        <v>1.1200000000000001</v>
      </c>
      <c r="O2566" t="s">
        <v>645</v>
      </c>
      <c r="P2566" s="428">
        <v>1.0660000000000001</v>
      </c>
      <c r="Q2566">
        <v>12740497</v>
      </c>
      <c r="R2566" t="s">
        <v>654</v>
      </c>
      <c r="S2566" t="s">
        <v>655</v>
      </c>
      <c r="T2566" t="s">
        <v>2352</v>
      </c>
    </row>
    <row r="2567" spans="1:20" x14ac:dyDescent="0.25">
      <c r="A2567" t="s">
        <v>637</v>
      </c>
      <c r="B2567" t="s">
        <v>967</v>
      </c>
      <c r="C2567" t="s">
        <v>639</v>
      </c>
      <c r="D2567" t="s">
        <v>695</v>
      </c>
      <c r="E2567" t="s">
        <v>652</v>
      </c>
      <c r="F2567">
        <v>528004120010</v>
      </c>
      <c r="G2567" t="s">
        <v>653</v>
      </c>
      <c r="H2567">
        <v>583590</v>
      </c>
      <c r="I2567" t="s">
        <v>170</v>
      </c>
      <c r="J2567">
        <v>202205</v>
      </c>
      <c r="K2567">
        <v>44712</v>
      </c>
      <c r="L2567" t="s">
        <v>644</v>
      </c>
      <c r="M2567">
        <v>29359.62</v>
      </c>
      <c r="N2567">
        <v>47.01</v>
      </c>
      <c r="O2567" t="s">
        <v>645</v>
      </c>
      <c r="P2567" s="428">
        <v>44.753999999999998</v>
      </c>
      <c r="Q2567">
        <v>12740497</v>
      </c>
      <c r="R2567" t="s">
        <v>654</v>
      </c>
      <c r="S2567" t="s">
        <v>951</v>
      </c>
      <c r="T2567" t="s">
        <v>2340</v>
      </c>
    </row>
    <row r="2568" spans="1:20" x14ac:dyDescent="0.25">
      <c r="A2568" t="s">
        <v>637</v>
      </c>
      <c r="B2568" t="s">
        <v>861</v>
      </c>
      <c r="C2568" t="s">
        <v>639</v>
      </c>
      <c r="D2568" t="s">
        <v>640</v>
      </c>
      <c r="E2568" t="s">
        <v>701</v>
      </c>
      <c r="F2568">
        <v>528004120002</v>
      </c>
      <c r="G2568" t="s">
        <v>642</v>
      </c>
      <c r="H2568">
        <v>583154</v>
      </c>
      <c r="I2568" t="s">
        <v>44</v>
      </c>
      <c r="J2568">
        <v>202205</v>
      </c>
      <c r="K2568">
        <v>44712</v>
      </c>
      <c r="L2568" t="s">
        <v>644</v>
      </c>
      <c r="M2568">
        <v>-3687.33</v>
      </c>
      <c r="N2568">
        <v>-5.9</v>
      </c>
      <c r="O2568" t="s">
        <v>645</v>
      </c>
      <c r="P2568" s="428">
        <v>-5.617</v>
      </c>
      <c r="Q2568">
        <v>12740302</v>
      </c>
      <c r="R2568" t="s">
        <v>646</v>
      </c>
      <c r="S2568">
        <v>2020577</v>
      </c>
      <c r="T2568" t="s">
        <v>926</v>
      </c>
    </row>
    <row r="2569" spans="1:20" x14ac:dyDescent="0.25">
      <c r="A2569" t="s">
        <v>637</v>
      </c>
      <c r="B2569" t="s">
        <v>831</v>
      </c>
      <c r="C2569" t="s">
        <v>639</v>
      </c>
      <c r="D2569" t="s">
        <v>651</v>
      </c>
      <c r="E2569" t="s">
        <v>704</v>
      </c>
      <c r="F2569">
        <v>528004120002</v>
      </c>
      <c r="G2569" t="s">
        <v>642</v>
      </c>
      <c r="H2569">
        <v>856779</v>
      </c>
      <c r="I2569" t="s">
        <v>28</v>
      </c>
      <c r="J2569">
        <v>202205</v>
      </c>
      <c r="K2569">
        <v>44712</v>
      </c>
      <c r="L2569" t="s">
        <v>644</v>
      </c>
      <c r="M2569">
        <v>32101.24</v>
      </c>
      <c r="N2569">
        <v>51.4</v>
      </c>
      <c r="O2569" t="s">
        <v>645</v>
      </c>
      <c r="P2569" s="428">
        <v>48.933</v>
      </c>
      <c r="Q2569">
        <v>12740302</v>
      </c>
      <c r="R2569" t="s">
        <v>646</v>
      </c>
      <c r="S2569">
        <v>2039252</v>
      </c>
      <c r="T2569" t="s">
        <v>2390</v>
      </c>
    </row>
    <row r="2570" spans="1:20" x14ac:dyDescent="0.25">
      <c r="A2570" t="s">
        <v>637</v>
      </c>
      <c r="B2570" t="s">
        <v>861</v>
      </c>
      <c r="C2570" t="s">
        <v>639</v>
      </c>
      <c r="D2570" t="s">
        <v>640</v>
      </c>
      <c r="E2570" t="s">
        <v>673</v>
      </c>
      <c r="F2570">
        <v>528004120002</v>
      </c>
      <c r="G2570" t="s">
        <v>642</v>
      </c>
      <c r="H2570">
        <v>856783</v>
      </c>
      <c r="I2570" t="s">
        <v>478</v>
      </c>
      <c r="J2570">
        <v>202205</v>
      </c>
      <c r="K2570">
        <v>44712</v>
      </c>
      <c r="L2570" t="s">
        <v>644</v>
      </c>
      <c r="M2570">
        <v>13130.5</v>
      </c>
      <c r="N2570">
        <v>21.03</v>
      </c>
      <c r="O2570" t="s">
        <v>645</v>
      </c>
      <c r="P2570" s="428">
        <v>20.021000000000001</v>
      </c>
      <c r="Q2570">
        <v>12740302</v>
      </c>
      <c r="R2570" t="s">
        <v>646</v>
      </c>
      <c r="S2570">
        <v>8540353</v>
      </c>
      <c r="T2570" t="s">
        <v>923</v>
      </c>
    </row>
    <row r="2571" spans="1:20" x14ac:dyDescent="0.25">
      <c r="A2571" t="s">
        <v>637</v>
      </c>
      <c r="B2571" t="s">
        <v>831</v>
      </c>
      <c r="C2571" t="s">
        <v>639</v>
      </c>
      <c r="D2571" t="s">
        <v>651</v>
      </c>
      <c r="E2571" t="s">
        <v>641</v>
      </c>
      <c r="F2571">
        <v>528004120002</v>
      </c>
      <c r="G2571" t="s">
        <v>642</v>
      </c>
      <c r="H2571">
        <v>583136</v>
      </c>
      <c r="I2571" t="s">
        <v>32</v>
      </c>
      <c r="J2571">
        <v>202205</v>
      </c>
      <c r="K2571">
        <v>44712</v>
      </c>
      <c r="L2571" t="s">
        <v>644</v>
      </c>
      <c r="M2571">
        <v>32101.24</v>
      </c>
      <c r="N2571">
        <v>51.4</v>
      </c>
      <c r="O2571" t="s">
        <v>645</v>
      </c>
      <c r="P2571" s="428">
        <v>48.933</v>
      </c>
      <c r="Q2571">
        <v>12740302</v>
      </c>
      <c r="R2571" t="s">
        <v>646</v>
      </c>
      <c r="S2571">
        <v>2035753</v>
      </c>
      <c r="T2571" t="s">
        <v>2373</v>
      </c>
    </row>
    <row r="2572" spans="1:20" x14ac:dyDescent="0.25">
      <c r="A2572" t="s">
        <v>637</v>
      </c>
      <c r="B2572" t="s">
        <v>831</v>
      </c>
      <c r="C2572" t="s">
        <v>639</v>
      </c>
      <c r="D2572" t="s">
        <v>651</v>
      </c>
      <c r="E2572" t="s">
        <v>641</v>
      </c>
      <c r="F2572">
        <v>528004120002</v>
      </c>
      <c r="G2572" t="s">
        <v>642</v>
      </c>
      <c r="H2572">
        <v>856778</v>
      </c>
      <c r="I2572" t="s">
        <v>27</v>
      </c>
      <c r="J2572">
        <v>202205</v>
      </c>
      <c r="K2572">
        <v>44712</v>
      </c>
      <c r="L2572" t="s">
        <v>644</v>
      </c>
      <c r="M2572">
        <v>32101.24</v>
      </c>
      <c r="N2572">
        <v>51.4</v>
      </c>
      <c r="O2572" t="s">
        <v>645</v>
      </c>
      <c r="P2572" s="428">
        <v>48.933</v>
      </c>
      <c r="Q2572">
        <v>12740302</v>
      </c>
      <c r="R2572" t="s">
        <v>646</v>
      </c>
      <c r="S2572">
        <v>2041743</v>
      </c>
      <c r="T2572" t="s">
        <v>2386</v>
      </c>
    </row>
    <row r="2573" spans="1:20" x14ac:dyDescent="0.25">
      <c r="A2573" t="s">
        <v>637</v>
      </c>
      <c r="B2573" t="s">
        <v>861</v>
      </c>
      <c r="C2573" t="s">
        <v>639</v>
      </c>
      <c r="D2573" t="s">
        <v>640</v>
      </c>
      <c r="E2573" t="s">
        <v>708</v>
      </c>
      <c r="F2573">
        <v>528004120002</v>
      </c>
      <c r="G2573" t="s">
        <v>642</v>
      </c>
      <c r="H2573">
        <v>583155</v>
      </c>
      <c r="I2573" t="s">
        <v>45</v>
      </c>
      <c r="J2573">
        <v>202205</v>
      </c>
      <c r="K2573">
        <v>44712</v>
      </c>
      <c r="L2573" t="s">
        <v>644</v>
      </c>
      <c r="M2573">
        <v>1232.4000000000001</v>
      </c>
      <c r="N2573">
        <v>1.97</v>
      </c>
      <c r="O2573" t="s">
        <v>645</v>
      </c>
      <c r="P2573" s="428">
        <v>1.875</v>
      </c>
      <c r="Q2573">
        <v>12740302</v>
      </c>
      <c r="R2573" t="s">
        <v>646</v>
      </c>
      <c r="S2573">
        <v>8540039</v>
      </c>
      <c r="T2573" t="s">
        <v>917</v>
      </c>
    </row>
    <row r="2574" spans="1:20" x14ac:dyDescent="0.25">
      <c r="A2574" t="s">
        <v>637</v>
      </c>
      <c r="B2574" t="s">
        <v>861</v>
      </c>
      <c r="C2574" t="s">
        <v>639</v>
      </c>
      <c r="D2574" t="s">
        <v>640</v>
      </c>
      <c r="E2574" t="s">
        <v>689</v>
      </c>
      <c r="F2574">
        <v>528004120002</v>
      </c>
      <c r="G2574" t="s">
        <v>642</v>
      </c>
      <c r="H2574">
        <v>856784</v>
      </c>
      <c r="I2574" t="s">
        <v>479</v>
      </c>
      <c r="J2574">
        <v>202205</v>
      </c>
      <c r="K2574">
        <v>44712</v>
      </c>
      <c r="L2574" t="s">
        <v>644</v>
      </c>
      <c r="M2574">
        <v>1016.89</v>
      </c>
      <c r="N2574">
        <v>1.63</v>
      </c>
      <c r="O2574" t="s">
        <v>645</v>
      </c>
      <c r="P2574" s="428">
        <v>1.552</v>
      </c>
      <c r="Q2574">
        <v>12740302</v>
      </c>
      <c r="R2574" t="s">
        <v>646</v>
      </c>
      <c r="S2574">
        <v>8540396</v>
      </c>
      <c r="T2574" t="s">
        <v>921</v>
      </c>
    </row>
    <row r="2575" spans="1:20" x14ac:dyDescent="0.25">
      <c r="A2575" t="s">
        <v>637</v>
      </c>
      <c r="B2575" t="s">
        <v>861</v>
      </c>
      <c r="C2575" t="s">
        <v>639</v>
      </c>
      <c r="D2575" t="s">
        <v>640</v>
      </c>
      <c r="E2575" t="s">
        <v>673</v>
      </c>
      <c r="F2575">
        <v>528004120002</v>
      </c>
      <c r="G2575" t="s">
        <v>642</v>
      </c>
      <c r="H2575">
        <v>583148</v>
      </c>
      <c r="I2575" t="s">
        <v>699</v>
      </c>
      <c r="J2575">
        <v>202205</v>
      </c>
      <c r="K2575">
        <v>44712</v>
      </c>
      <c r="L2575" t="s">
        <v>644</v>
      </c>
      <c r="M2575">
        <v>-5680.62</v>
      </c>
      <c r="N2575">
        <v>-9.1</v>
      </c>
      <c r="O2575" t="s">
        <v>645</v>
      </c>
      <c r="P2575" s="428">
        <v>-8.6630000000000003</v>
      </c>
      <c r="Q2575">
        <v>12740302</v>
      </c>
      <c r="R2575" t="s">
        <v>646</v>
      </c>
      <c r="S2575">
        <v>2029740</v>
      </c>
      <c r="T2575" t="s">
        <v>2019</v>
      </c>
    </row>
    <row r="2576" spans="1:20" x14ac:dyDescent="0.25">
      <c r="A2576" t="s">
        <v>637</v>
      </c>
      <c r="B2576" t="s">
        <v>861</v>
      </c>
      <c r="C2576" t="s">
        <v>639</v>
      </c>
      <c r="D2576" t="s">
        <v>651</v>
      </c>
      <c r="E2576" t="s">
        <v>704</v>
      </c>
      <c r="F2576">
        <v>528004120001</v>
      </c>
      <c r="G2576" t="s">
        <v>705</v>
      </c>
      <c r="H2576">
        <v>583127</v>
      </c>
      <c r="I2576" t="s">
        <v>17</v>
      </c>
      <c r="J2576">
        <v>202205</v>
      </c>
      <c r="K2576">
        <v>44712</v>
      </c>
      <c r="L2576" t="s">
        <v>644</v>
      </c>
      <c r="M2576">
        <v>29982</v>
      </c>
      <c r="N2576">
        <v>48.01</v>
      </c>
      <c r="O2576" t="s">
        <v>645</v>
      </c>
      <c r="P2576" s="428">
        <v>45.706000000000003</v>
      </c>
      <c r="Q2576">
        <v>12740302</v>
      </c>
      <c r="R2576" t="s">
        <v>646</v>
      </c>
      <c r="S2576">
        <v>2019466</v>
      </c>
      <c r="T2576" t="s">
        <v>891</v>
      </c>
    </row>
    <row r="2577" spans="1:20" x14ac:dyDescent="0.25">
      <c r="A2577" t="s">
        <v>637</v>
      </c>
      <c r="B2577" t="s">
        <v>1525</v>
      </c>
      <c r="C2577" t="s">
        <v>639</v>
      </c>
      <c r="D2577" t="s">
        <v>651</v>
      </c>
      <c r="E2577" t="s">
        <v>667</v>
      </c>
      <c r="F2577">
        <v>528004120010</v>
      </c>
      <c r="G2577" t="s">
        <v>653</v>
      </c>
      <c r="H2577">
        <v>583603</v>
      </c>
      <c r="I2577" t="s">
        <v>193</v>
      </c>
      <c r="J2577">
        <v>202205</v>
      </c>
      <c r="K2577">
        <v>44712</v>
      </c>
      <c r="L2577" t="s">
        <v>644</v>
      </c>
      <c r="M2577">
        <v>17497.849999999999</v>
      </c>
      <c r="N2577">
        <v>28.02</v>
      </c>
      <c r="O2577" t="s">
        <v>645</v>
      </c>
      <c r="P2577" s="428">
        <v>26.675000000000001</v>
      </c>
      <c r="Q2577">
        <v>12733396</v>
      </c>
      <c r="R2577" t="s">
        <v>668</v>
      </c>
      <c r="S2577" t="s">
        <v>1551</v>
      </c>
      <c r="T2577" t="s">
        <v>2325</v>
      </c>
    </row>
    <row r="2578" spans="1:20" x14ac:dyDescent="0.25">
      <c r="A2578" t="s">
        <v>637</v>
      </c>
      <c r="B2578" t="s">
        <v>1525</v>
      </c>
      <c r="C2578" t="s">
        <v>639</v>
      </c>
      <c r="D2578" t="s">
        <v>651</v>
      </c>
      <c r="E2578" t="s">
        <v>667</v>
      </c>
      <c r="F2578">
        <v>528004120010</v>
      </c>
      <c r="G2578" t="s">
        <v>653</v>
      </c>
      <c r="H2578">
        <v>583603</v>
      </c>
      <c r="I2578" t="s">
        <v>193</v>
      </c>
      <c r="J2578">
        <v>202205</v>
      </c>
      <c r="K2578">
        <v>44712</v>
      </c>
      <c r="L2578" t="s">
        <v>644</v>
      </c>
      <c r="M2578">
        <v>17360.46</v>
      </c>
      <c r="N2578">
        <v>27.8</v>
      </c>
      <c r="O2578" t="s">
        <v>645</v>
      </c>
      <c r="P2578" s="428">
        <v>26.466000000000001</v>
      </c>
      <c r="Q2578">
        <v>12733396</v>
      </c>
      <c r="R2578" t="s">
        <v>668</v>
      </c>
      <c r="S2578" t="s">
        <v>1542</v>
      </c>
      <c r="T2578" t="s">
        <v>2326</v>
      </c>
    </row>
    <row r="2579" spans="1:20" x14ac:dyDescent="0.25">
      <c r="A2579" t="s">
        <v>637</v>
      </c>
      <c r="B2579" t="s">
        <v>1525</v>
      </c>
      <c r="C2579" t="s">
        <v>639</v>
      </c>
      <c r="D2579" t="s">
        <v>651</v>
      </c>
      <c r="E2579" t="s">
        <v>667</v>
      </c>
      <c r="F2579">
        <v>528004120010</v>
      </c>
      <c r="G2579" t="s">
        <v>653</v>
      </c>
      <c r="H2579">
        <v>583602</v>
      </c>
      <c r="I2579" t="s">
        <v>191</v>
      </c>
      <c r="J2579">
        <v>202205</v>
      </c>
      <c r="K2579">
        <v>44712</v>
      </c>
      <c r="L2579" t="s">
        <v>644</v>
      </c>
      <c r="M2579">
        <v>25054.02</v>
      </c>
      <c r="N2579">
        <v>40.119999999999997</v>
      </c>
      <c r="O2579" t="s">
        <v>645</v>
      </c>
      <c r="P2579" s="428">
        <v>38.195</v>
      </c>
      <c r="Q2579">
        <v>12733396</v>
      </c>
      <c r="R2579" t="s">
        <v>668</v>
      </c>
      <c r="S2579" t="s">
        <v>1559</v>
      </c>
      <c r="T2579" t="s">
        <v>2335</v>
      </c>
    </row>
    <row r="2580" spans="1:20" x14ac:dyDescent="0.25">
      <c r="A2580" t="s">
        <v>637</v>
      </c>
      <c r="B2580" t="s">
        <v>1525</v>
      </c>
      <c r="C2580" t="s">
        <v>639</v>
      </c>
      <c r="D2580" t="s">
        <v>651</v>
      </c>
      <c r="E2580" t="s">
        <v>667</v>
      </c>
      <c r="F2580">
        <v>528004120010</v>
      </c>
      <c r="G2580" t="s">
        <v>653</v>
      </c>
      <c r="H2580">
        <v>583603</v>
      </c>
      <c r="I2580" t="s">
        <v>193</v>
      </c>
      <c r="J2580">
        <v>202205</v>
      </c>
      <c r="K2580">
        <v>44712</v>
      </c>
      <c r="L2580" t="s">
        <v>644</v>
      </c>
      <c r="M2580">
        <v>17360.46</v>
      </c>
      <c r="N2580">
        <v>27.8</v>
      </c>
      <c r="O2580" t="s">
        <v>645</v>
      </c>
      <c r="P2580" s="428">
        <v>26.466000000000001</v>
      </c>
      <c r="Q2580">
        <v>12733396</v>
      </c>
      <c r="R2580" t="s">
        <v>668</v>
      </c>
      <c r="S2580" t="s">
        <v>1535</v>
      </c>
      <c r="T2580" t="s">
        <v>2327</v>
      </c>
    </row>
    <row r="2581" spans="1:20" x14ac:dyDescent="0.25">
      <c r="A2581" t="s">
        <v>637</v>
      </c>
      <c r="B2581" t="s">
        <v>1525</v>
      </c>
      <c r="C2581" t="s">
        <v>639</v>
      </c>
      <c r="D2581" t="s">
        <v>651</v>
      </c>
      <c r="E2581" t="s">
        <v>667</v>
      </c>
      <c r="F2581">
        <v>528004120010</v>
      </c>
      <c r="G2581" t="s">
        <v>653</v>
      </c>
      <c r="H2581">
        <v>583595</v>
      </c>
      <c r="I2581" t="s">
        <v>179</v>
      </c>
      <c r="J2581">
        <v>202205</v>
      </c>
      <c r="K2581">
        <v>44712</v>
      </c>
      <c r="L2581" t="s">
        <v>644</v>
      </c>
      <c r="M2581">
        <v>302316.67</v>
      </c>
      <c r="N2581">
        <v>516.47</v>
      </c>
      <c r="O2581" t="s">
        <v>645</v>
      </c>
      <c r="P2581" s="428">
        <v>491.68400000000003</v>
      </c>
      <c r="Q2581">
        <v>12733396</v>
      </c>
      <c r="R2581" t="s">
        <v>668</v>
      </c>
      <c r="S2581" t="s">
        <v>669</v>
      </c>
      <c r="T2581" t="s">
        <v>1526</v>
      </c>
    </row>
    <row r="2582" spans="1:20" x14ac:dyDescent="0.25">
      <c r="A2582" t="s">
        <v>637</v>
      </c>
      <c r="B2582" t="s">
        <v>1525</v>
      </c>
      <c r="C2582" t="s">
        <v>639</v>
      </c>
      <c r="D2582" t="s">
        <v>651</v>
      </c>
      <c r="E2582" t="s">
        <v>667</v>
      </c>
      <c r="F2582">
        <v>528004120010</v>
      </c>
      <c r="G2582" t="s">
        <v>653</v>
      </c>
      <c r="H2582">
        <v>583603</v>
      </c>
      <c r="I2582" t="s">
        <v>193</v>
      </c>
      <c r="J2582">
        <v>202205</v>
      </c>
      <c r="K2582">
        <v>44712</v>
      </c>
      <c r="L2582" t="s">
        <v>644</v>
      </c>
      <c r="M2582">
        <v>17360.46</v>
      </c>
      <c r="N2582">
        <v>27.8</v>
      </c>
      <c r="O2582" t="s">
        <v>645</v>
      </c>
      <c r="P2582" s="428">
        <v>26.466000000000001</v>
      </c>
      <c r="Q2582">
        <v>12733396</v>
      </c>
      <c r="R2582" t="s">
        <v>668</v>
      </c>
      <c r="S2582" t="s">
        <v>1529</v>
      </c>
      <c r="T2582" t="s">
        <v>2331</v>
      </c>
    </row>
    <row r="2583" spans="1:20" x14ac:dyDescent="0.25">
      <c r="A2583" t="s">
        <v>637</v>
      </c>
      <c r="B2583" t="s">
        <v>1525</v>
      </c>
      <c r="C2583" t="s">
        <v>639</v>
      </c>
      <c r="D2583" t="s">
        <v>651</v>
      </c>
      <c r="E2583" t="s">
        <v>667</v>
      </c>
      <c r="F2583">
        <v>528004120010</v>
      </c>
      <c r="G2583" t="s">
        <v>653</v>
      </c>
      <c r="H2583">
        <v>583603</v>
      </c>
      <c r="I2583" t="s">
        <v>193</v>
      </c>
      <c r="J2583">
        <v>202205</v>
      </c>
      <c r="K2583">
        <v>44712</v>
      </c>
      <c r="L2583" t="s">
        <v>644</v>
      </c>
      <c r="M2583">
        <v>17491.599999999999</v>
      </c>
      <c r="N2583">
        <v>28.01</v>
      </c>
      <c r="O2583" t="s">
        <v>645</v>
      </c>
      <c r="P2583" s="428">
        <v>26.666</v>
      </c>
      <c r="Q2583">
        <v>12733396</v>
      </c>
      <c r="R2583" t="s">
        <v>668</v>
      </c>
      <c r="S2583" t="s">
        <v>1553</v>
      </c>
      <c r="T2583" t="s">
        <v>2328</v>
      </c>
    </row>
    <row r="2584" spans="1:20" x14ac:dyDescent="0.25">
      <c r="A2584" t="s">
        <v>637</v>
      </c>
      <c r="B2584" t="s">
        <v>1525</v>
      </c>
      <c r="C2584" t="s">
        <v>639</v>
      </c>
      <c r="D2584" t="s">
        <v>651</v>
      </c>
      <c r="E2584" t="s">
        <v>667</v>
      </c>
      <c r="F2584">
        <v>528004120010</v>
      </c>
      <c r="G2584" t="s">
        <v>653</v>
      </c>
      <c r="H2584">
        <v>583603</v>
      </c>
      <c r="I2584" t="s">
        <v>193</v>
      </c>
      <c r="J2584">
        <v>202205</v>
      </c>
      <c r="K2584">
        <v>44712</v>
      </c>
      <c r="L2584" t="s">
        <v>644</v>
      </c>
      <c r="M2584">
        <v>17079.45</v>
      </c>
      <c r="N2584">
        <v>27.35</v>
      </c>
      <c r="O2584" t="s">
        <v>645</v>
      </c>
      <c r="P2584" s="428">
        <v>26.036999999999999</v>
      </c>
      <c r="Q2584">
        <v>12733396</v>
      </c>
      <c r="R2584" t="s">
        <v>668</v>
      </c>
      <c r="S2584" t="s">
        <v>1555</v>
      </c>
      <c r="T2584" t="s">
        <v>2329</v>
      </c>
    </row>
    <row r="2585" spans="1:20" x14ac:dyDescent="0.25">
      <c r="A2585" t="s">
        <v>637</v>
      </c>
      <c r="B2585" t="s">
        <v>1525</v>
      </c>
      <c r="C2585" t="s">
        <v>639</v>
      </c>
      <c r="D2585" t="s">
        <v>651</v>
      </c>
      <c r="E2585" t="s">
        <v>667</v>
      </c>
      <c r="F2585">
        <v>528004120010</v>
      </c>
      <c r="G2585" t="s">
        <v>653</v>
      </c>
      <c r="H2585">
        <v>583603</v>
      </c>
      <c r="I2585" t="s">
        <v>193</v>
      </c>
      <c r="J2585">
        <v>202205</v>
      </c>
      <c r="K2585">
        <v>44712</v>
      </c>
      <c r="L2585" t="s">
        <v>644</v>
      </c>
      <c r="M2585">
        <v>17360.46</v>
      </c>
      <c r="N2585">
        <v>27.8</v>
      </c>
      <c r="O2585" t="s">
        <v>645</v>
      </c>
      <c r="P2585" s="428">
        <v>26.466000000000001</v>
      </c>
      <c r="Q2585">
        <v>12733396</v>
      </c>
      <c r="R2585" t="s">
        <v>668</v>
      </c>
      <c r="S2585" t="s">
        <v>1527</v>
      </c>
      <c r="T2585" t="s">
        <v>2337</v>
      </c>
    </row>
    <row r="2586" spans="1:20" x14ac:dyDescent="0.25">
      <c r="A2586" t="s">
        <v>637</v>
      </c>
      <c r="B2586" t="s">
        <v>1525</v>
      </c>
      <c r="C2586" t="s">
        <v>639</v>
      </c>
      <c r="D2586" t="s">
        <v>651</v>
      </c>
      <c r="E2586" t="s">
        <v>667</v>
      </c>
      <c r="F2586">
        <v>528004120010</v>
      </c>
      <c r="G2586" t="s">
        <v>653</v>
      </c>
      <c r="H2586">
        <v>583603</v>
      </c>
      <c r="I2586" t="s">
        <v>193</v>
      </c>
      <c r="J2586">
        <v>202205</v>
      </c>
      <c r="K2586">
        <v>44712</v>
      </c>
      <c r="L2586" t="s">
        <v>644</v>
      </c>
      <c r="M2586">
        <v>17360.46</v>
      </c>
      <c r="N2586">
        <v>27.8</v>
      </c>
      <c r="O2586" t="s">
        <v>645</v>
      </c>
      <c r="P2586" s="428">
        <v>26.466000000000001</v>
      </c>
      <c r="Q2586">
        <v>12733396</v>
      </c>
      <c r="R2586" t="s">
        <v>668</v>
      </c>
      <c r="S2586" t="s">
        <v>1531</v>
      </c>
      <c r="T2586" t="s">
        <v>2338</v>
      </c>
    </row>
    <row r="2587" spans="1:20" x14ac:dyDescent="0.25">
      <c r="A2587" t="s">
        <v>637</v>
      </c>
      <c r="B2587" t="s">
        <v>1525</v>
      </c>
      <c r="C2587" t="s">
        <v>639</v>
      </c>
      <c r="D2587" t="s">
        <v>651</v>
      </c>
      <c r="E2587" t="s">
        <v>667</v>
      </c>
      <c r="F2587">
        <v>528004120010</v>
      </c>
      <c r="G2587" t="s">
        <v>653</v>
      </c>
      <c r="H2587">
        <v>583603</v>
      </c>
      <c r="I2587" t="s">
        <v>193</v>
      </c>
      <c r="J2587">
        <v>202205</v>
      </c>
      <c r="K2587">
        <v>44712</v>
      </c>
      <c r="L2587" t="s">
        <v>644</v>
      </c>
      <c r="M2587">
        <v>17360.46</v>
      </c>
      <c r="N2587">
        <v>27.8</v>
      </c>
      <c r="O2587" t="s">
        <v>645</v>
      </c>
      <c r="P2587" s="428">
        <v>26.466000000000001</v>
      </c>
      <c r="Q2587">
        <v>12733396</v>
      </c>
      <c r="R2587" t="s">
        <v>668</v>
      </c>
      <c r="S2587" t="s">
        <v>1533</v>
      </c>
      <c r="T2587" t="s">
        <v>2339</v>
      </c>
    </row>
    <row r="2588" spans="1:20" x14ac:dyDescent="0.25">
      <c r="A2588" t="s">
        <v>637</v>
      </c>
      <c r="B2588" t="s">
        <v>1525</v>
      </c>
      <c r="C2588" t="s">
        <v>639</v>
      </c>
      <c r="D2588" t="s">
        <v>651</v>
      </c>
      <c r="E2588" t="s">
        <v>667</v>
      </c>
      <c r="F2588">
        <v>528004120010</v>
      </c>
      <c r="G2588" t="s">
        <v>653</v>
      </c>
      <c r="H2588">
        <v>583603</v>
      </c>
      <c r="I2588" t="s">
        <v>193</v>
      </c>
      <c r="J2588">
        <v>202205</v>
      </c>
      <c r="K2588">
        <v>44712</v>
      </c>
      <c r="L2588" t="s">
        <v>644</v>
      </c>
      <c r="M2588">
        <v>17360.46</v>
      </c>
      <c r="N2588">
        <v>27.8</v>
      </c>
      <c r="O2588" t="s">
        <v>645</v>
      </c>
      <c r="P2588" s="428">
        <v>26.466000000000001</v>
      </c>
      <c r="Q2588">
        <v>12733396</v>
      </c>
      <c r="R2588" t="s">
        <v>668</v>
      </c>
      <c r="S2588" t="s">
        <v>1561</v>
      </c>
      <c r="T2588" t="s">
        <v>2330</v>
      </c>
    </row>
    <row r="2589" spans="1:20" x14ac:dyDescent="0.25">
      <c r="A2589" t="s">
        <v>637</v>
      </c>
      <c r="B2589" t="s">
        <v>1525</v>
      </c>
      <c r="C2589" t="s">
        <v>639</v>
      </c>
      <c r="D2589" t="s">
        <v>651</v>
      </c>
      <c r="E2589" t="s">
        <v>667</v>
      </c>
      <c r="F2589">
        <v>528004120010</v>
      </c>
      <c r="G2589" t="s">
        <v>653</v>
      </c>
      <c r="H2589">
        <v>583602</v>
      </c>
      <c r="I2589" t="s">
        <v>191</v>
      </c>
      <c r="J2589">
        <v>202205</v>
      </c>
      <c r="K2589">
        <v>44712</v>
      </c>
      <c r="L2589" t="s">
        <v>644</v>
      </c>
      <c r="M2589">
        <v>25054.02</v>
      </c>
      <c r="N2589">
        <v>40.119999999999997</v>
      </c>
      <c r="O2589" t="s">
        <v>645</v>
      </c>
      <c r="P2589" s="428">
        <v>38.195</v>
      </c>
      <c r="Q2589">
        <v>12733396</v>
      </c>
      <c r="R2589" t="s">
        <v>668</v>
      </c>
      <c r="S2589" t="s">
        <v>1540</v>
      </c>
      <c r="T2589" t="s">
        <v>2332</v>
      </c>
    </row>
    <row r="2590" spans="1:20" x14ac:dyDescent="0.25">
      <c r="A2590" t="s">
        <v>637</v>
      </c>
      <c r="B2590" t="s">
        <v>1525</v>
      </c>
      <c r="C2590" t="s">
        <v>639</v>
      </c>
      <c r="D2590" t="s">
        <v>651</v>
      </c>
      <c r="E2590" t="s">
        <v>667</v>
      </c>
      <c r="F2590">
        <v>528004120010</v>
      </c>
      <c r="G2590" t="s">
        <v>653</v>
      </c>
      <c r="H2590">
        <v>583602</v>
      </c>
      <c r="I2590" t="s">
        <v>191</v>
      </c>
      <c r="J2590">
        <v>202205</v>
      </c>
      <c r="K2590">
        <v>44712</v>
      </c>
      <c r="L2590" t="s">
        <v>644</v>
      </c>
      <c r="M2590">
        <v>25054.02</v>
      </c>
      <c r="N2590">
        <v>40.119999999999997</v>
      </c>
      <c r="O2590" t="s">
        <v>645</v>
      </c>
      <c r="P2590" s="428">
        <v>38.195</v>
      </c>
      <c r="Q2590">
        <v>12733396</v>
      </c>
      <c r="R2590" t="s">
        <v>668</v>
      </c>
      <c r="S2590" t="s">
        <v>1509</v>
      </c>
      <c r="T2590" t="s">
        <v>2333</v>
      </c>
    </row>
    <row r="2591" spans="1:20" x14ac:dyDescent="0.25">
      <c r="A2591" t="s">
        <v>637</v>
      </c>
      <c r="B2591" t="s">
        <v>1525</v>
      </c>
      <c r="C2591" t="s">
        <v>639</v>
      </c>
      <c r="D2591" t="s">
        <v>651</v>
      </c>
      <c r="E2591" t="s">
        <v>667</v>
      </c>
      <c r="F2591">
        <v>528004120010</v>
      </c>
      <c r="G2591" t="s">
        <v>653</v>
      </c>
      <c r="H2591">
        <v>583602</v>
      </c>
      <c r="I2591" t="s">
        <v>191</v>
      </c>
      <c r="J2591">
        <v>202205</v>
      </c>
      <c r="K2591">
        <v>44712</v>
      </c>
      <c r="L2591" t="s">
        <v>644</v>
      </c>
      <c r="M2591">
        <v>25054.02</v>
      </c>
      <c r="N2591">
        <v>40.119999999999997</v>
      </c>
      <c r="O2591" t="s">
        <v>645</v>
      </c>
      <c r="P2591" s="428">
        <v>38.195</v>
      </c>
      <c r="Q2591">
        <v>12733396</v>
      </c>
      <c r="R2591" t="s">
        <v>668</v>
      </c>
      <c r="S2591" t="s">
        <v>1537</v>
      </c>
      <c r="T2591" t="s">
        <v>2334</v>
      </c>
    </row>
    <row r="2592" spans="1:20" x14ac:dyDescent="0.25">
      <c r="A2592" t="s">
        <v>637</v>
      </c>
      <c r="B2592" t="s">
        <v>1525</v>
      </c>
      <c r="C2592" t="s">
        <v>639</v>
      </c>
      <c r="D2592" t="s">
        <v>651</v>
      </c>
      <c r="E2592" t="s">
        <v>667</v>
      </c>
      <c r="F2592">
        <v>528004120010</v>
      </c>
      <c r="G2592" t="s">
        <v>653</v>
      </c>
      <c r="H2592">
        <v>583603</v>
      </c>
      <c r="I2592" t="s">
        <v>193</v>
      </c>
      <c r="J2592">
        <v>202205</v>
      </c>
      <c r="K2592">
        <v>44712</v>
      </c>
      <c r="L2592" t="s">
        <v>644</v>
      </c>
      <c r="M2592">
        <v>17360.46</v>
      </c>
      <c r="N2592">
        <v>27.8</v>
      </c>
      <c r="O2592" t="s">
        <v>645</v>
      </c>
      <c r="P2592" s="428">
        <v>26.466000000000001</v>
      </c>
      <c r="Q2592">
        <v>12733396</v>
      </c>
      <c r="R2592" t="s">
        <v>668</v>
      </c>
      <c r="S2592" t="s">
        <v>1557</v>
      </c>
      <c r="T2592" t="s">
        <v>2336</v>
      </c>
    </row>
    <row r="2593" spans="1:20" x14ac:dyDescent="0.25">
      <c r="A2593" t="s">
        <v>637</v>
      </c>
      <c r="B2593" t="s">
        <v>1525</v>
      </c>
      <c r="C2593" t="s">
        <v>639</v>
      </c>
      <c r="D2593" t="s">
        <v>651</v>
      </c>
      <c r="E2593" t="s">
        <v>667</v>
      </c>
      <c r="F2593">
        <v>528004120010</v>
      </c>
      <c r="G2593" t="s">
        <v>653</v>
      </c>
      <c r="H2593">
        <v>583598</v>
      </c>
      <c r="I2593" t="s">
        <v>179</v>
      </c>
      <c r="J2593">
        <v>202205</v>
      </c>
      <c r="K2593">
        <v>44712</v>
      </c>
      <c r="L2593" t="s">
        <v>644</v>
      </c>
      <c r="M2593">
        <v>302316.67</v>
      </c>
      <c r="N2593">
        <v>516.47</v>
      </c>
      <c r="O2593" t="s">
        <v>645</v>
      </c>
      <c r="P2593" s="428">
        <v>491.68400000000003</v>
      </c>
      <c r="Q2593">
        <v>12733396</v>
      </c>
      <c r="R2593" t="s">
        <v>668</v>
      </c>
      <c r="S2593" t="s">
        <v>1545</v>
      </c>
      <c r="T2593" t="s">
        <v>1546</v>
      </c>
    </row>
    <row r="2594" spans="1:20" x14ac:dyDescent="0.25">
      <c r="A2594" t="s">
        <v>637</v>
      </c>
      <c r="B2594" t="s">
        <v>1525</v>
      </c>
      <c r="C2594" t="s">
        <v>639</v>
      </c>
      <c r="D2594" t="s">
        <v>651</v>
      </c>
      <c r="E2594" t="s">
        <v>667</v>
      </c>
      <c r="F2594">
        <v>528004120010</v>
      </c>
      <c r="G2594" t="s">
        <v>653</v>
      </c>
      <c r="H2594">
        <v>583598</v>
      </c>
      <c r="I2594" t="s">
        <v>179</v>
      </c>
      <c r="J2594">
        <v>202205</v>
      </c>
      <c r="K2594">
        <v>44712</v>
      </c>
      <c r="L2594" t="s">
        <v>644</v>
      </c>
      <c r="M2594">
        <v>302316.67</v>
      </c>
      <c r="N2594">
        <v>516.47</v>
      </c>
      <c r="O2594" t="s">
        <v>645</v>
      </c>
      <c r="P2594" s="428">
        <v>491.68400000000003</v>
      </c>
      <c r="Q2594">
        <v>12733396</v>
      </c>
      <c r="R2594" t="s">
        <v>668</v>
      </c>
      <c r="S2594" t="s">
        <v>1547</v>
      </c>
      <c r="T2594" t="s">
        <v>1548</v>
      </c>
    </row>
    <row r="2595" spans="1:20" x14ac:dyDescent="0.25">
      <c r="A2595" t="s">
        <v>637</v>
      </c>
      <c r="B2595" t="s">
        <v>1525</v>
      </c>
      <c r="C2595" t="s">
        <v>639</v>
      </c>
      <c r="D2595" t="s">
        <v>651</v>
      </c>
      <c r="E2595" t="s">
        <v>667</v>
      </c>
      <c r="F2595">
        <v>528004120010</v>
      </c>
      <c r="G2595" t="s">
        <v>653</v>
      </c>
      <c r="H2595">
        <v>583598</v>
      </c>
      <c r="I2595" t="s">
        <v>179</v>
      </c>
      <c r="J2595">
        <v>202205</v>
      </c>
      <c r="K2595">
        <v>44712</v>
      </c>
      <c r="L2595" t="s">
        <v>644</v>
      </c>
      <c r="M2595">
        <v>302316.67</v>
      </c>
      <c r="N2595">
        <v>516.47</v>
      </c>
      <c r="O2595" t="s">
        <v>645</v>
      </c>
      <c r="P2595" s="428">
        <v>491.68400000000003</v>
      </c>
      <c r="Q2595">
        <v>12733396</v>
      </c>
      <c r="R2595" t="s">
        <v>668</v>
      </c>
      <c r="S2595" t="s">
        <v>1549</v>
      </c>
      <c r="T2595" t="s">
        <v>1550</v>
      </c>
    </row>
    <row r="2596" spans="1:20" x14ac:dyDescent="0.25">
      <c r="A2596" t="s">
        <v>637</v>
      </c>
      <c r="B2596" t="s">
        <v>1229</v>
      </c>
      <c r="C2596" t="s">
        <v>639</v>
      </c>
      <c r="D2596" t="s">
        <v>651</v>
      </c>
      <c r="E2596" t="s">
        <v>811</v>
      </c>
      <c r="F2596">
        <v>528004120001</v>
      </c>
      <c r="G2596" t="s">
        <v>705</v>
      </c>
      <c r="H2596">
        <v>583131</v>
      </c>
      <c r="I2596" t="s">
        <v>1254</v>
      </c>
      <c r="J2596">
        <v>202206</v>
      </c>
      <c r="K2596">
        <v>44588</v>
      </c>
      <c r="L2596" t="s">
        <v>644</v>
      </c>
      <c r="M2596">
        <v>863500</v>
      </c>
      <c r="N2596">
        <v>1489.85</v>
      </c>
      <c r="O2596" t="s">
        <v>645</v>
      </c>
      <c r="P2596" s="428">
        <v>1316.4010000000001</v>
      </c>
      <c r="Q2596">
        <v>30504616</v>
      </c>
      <c r="R2596" t="s">
        <v>1230</v>
      </c>
      <c r="S2596">
        <v>13486</v>
      </c>
      <c r="T2596" t="s">
        <v>2417</v>
      </c>
    </row>
    <row r="2597" spans="1:20" x14ac:dyDescent="0.25">
      <c r="A2597" t="s">
        <v>637</v>
      </c>
      <c r="B2597" t="s">
        <v>1229</v>
      </c>
      <c r="C2597" t="s">
        <v>639</v>
      </c>
      <c r="D2597" t="s">
        <v>651</v>
      </c>
      <c r="E2597" t="s">
        <v>811</v>
      </c>
      <c r="F2597">
        <v>528004120002</v>
      </c>
      <c r="G2597" t="s">
        <v>642</v>
      </c>
      <c r="H2597">
        <v>583140</v>
      </c>
      <c r="I2597" t="s">
        <v>36</v>
      </c>
      <c r="J2597">
        <v>202206</v>
      </c>
      <c r="K2597">
        <v>44588</v>
      </c>
      <c r="L2597" t="s">
        <v>644</v>
      </c>
      <c r="M2597">
        <v>706500</v>
      </c>
      <c r="N2597">
        <v>1218.96</v>
      </c>
      <c r="O2597" t="s">
        <v>645</v>
      </c>
      <c r="P2597" s="428">
        <v>1077.048</v>
      </c>
      <c r="Q2597">
        <v>30504616</v>
      </c>
      <c r="R2597" t="s">
        <v>1230</v>
      </c>
      <c r="S2597">
        <v>13486</v>
      </c>
      <c r="T2597" t="s">
        <v>2419</v>
      </c>
    </row>
    <row r="2598" spans="1:20" x14ac:dyDescent="0.25">
      <c r="A2598" t="s">
        <v>637</v>
      </c>
      <c r="B2598" t="s">
        <v>1229</v>
      </c>
      <c r="C2598" t="s">
        <v>639</v>
      </c>
      <c r="D2598" t="s">
        <v>651</v>
      </c>
      <c r="E2598" t="s">
        <v>811</v>
      </c>
      <c r="F2598">
        <v>528004120002</v>
      </c>
      <c r="G2598" t="s">
        <v>642</v>
      </c>
      <c r="H2598">
        <v>583141</v>
      </c>
      <c r="I2598" t="s">
        <v>37</v>
      </c>
      <c r="J2598">
        <v>202206</v>
      </c>
      <c r="K2598">
        <v>44588</v>
      </c>
      <c r="L2598" t="s">
        <v>644</v>
      </c>
      <c r="M2598">
        <v>706500</v>
      </c>
      <c r="N2598">
        <v>1218.96</v>
      </c>
      <c r="O2598" t="s">
        <v>645</v>
      </c>
      <c r="P2598" s="428">
        <v>1077.048</v>
      </c>
      <c r="Q2598">
        <v>30504616</v>
      </c>
      <c r="R2598" t="s">
        <v>1230</v>
      </c>
      <c r="S2598">
        <v>13486</v>
      </c>
      <c r="T2598" t="s">
        <v>2416</v>
      </c>
    </row>
    <row r="2599" spans="1:20" x14ac:dyDescent="0.25">
      <c r="A2599" t="s">
        <v>637</v>
      </c>
      <c r="B2599" t="s">
        <v>1229</v>
      </c>
      <c r="C2599" t="s">
        <v>639</v>
      </c>
      <c r="D2599" t="s">
        <v>651</v>
      </c>
      <c r="E2599" t="s">
        <v>811</v>
      </c>
      <c r="F2599">
        <v>528004120002</v>
      </c>
      <c r="G2599" t="s">
        <v>642</v>
      </c>
      <c r="H2599">
        <v>583142</v>
      </c>
      <c r="I2599" t="s">
        <v>38</v>
      </c>
      <c r="J2599">
        <v>202206</v>
      </c>
      <c r="K2599">
        <v>44588</v>
      </c>
      <c r="L2599" t="s">
        <v>644</v>
      </c>
      <c r="M2599">
        <v>392500</v>
      </c>
      <c r="N2599">
        <v>677.2</v>
      </c>
      <c r="O2599" t="s">
        <v>645</v>
      </c>
      <c r="P2599" s="428">
        <v>598.36</v>
      </c>
      <c r="Q2599">
        <v>30504616</v>
      </c>
      <c r="R2599" t="s">
        <v>1230</v>
      </c>
      <c r="S2599">
        <v>13486</v>
      </c>
      <c r="T2599" t="s">
        <v>2420</v>
      </c>
    </row>
    <row r="2600" spans="1:20" x14ac:dyDescent="0.25">
      <c r="A2600" t="s">
        <v>637</v>
      </c>
      <c r="B2600" t="s">
        <v>1229</v>
      </c>
      <c r="C2600" t="s">
        <v>639</v>
      </c>
      <c r="D2600" t="s">
        <v>651</v>
      </c>
      <c r="E2600" t="s">
        <v>811</v>
      </c>
      <c r="F2600">
        <v>528004120002</v>
      </c>
      <c r="G2600" t="s">
        <v>642</v>
      </c>
      <c r="H2600">
        <v>583143</v>
      </c>
      <c r="I2600" t="s">
        <v>39</v>
      </c>
      <c r="J2600">
        <v>202206</v>
      </c>
      <c r="K2600">
        <v>44588</v>
      </c>
      <c r="L2600" t="s">
        <v>644</v>
      </c>
      <c r="M2600">
        <v>350000</v>
      </c>
      <c r="N2600">
        <v>603.87</v>
      </c>
      <c r="O2600" t="s">
        <v>645</v>
      </c>
      <c r="P2600" s="428">
        <v>533.56700000000001</v>
      </c>
      <c r="Q2600">
        <v>30504616</v>
      </c>
      <c r="R2600" t="s">
        <v>1230</v>
      </c>
      <c r="S2600">
        <v>13486</v>
      </c>
      <c r="T2600" t="s">
        <v>2421</v>
      </c>
    </row>
    <row r="2601" spans="1:20" x14ac:dyDescent="0.25">
      <c r="A2601" t="s">
        <v>637</v>
      </c>
      <c r="B2601" t="s">
        <v>1229</v>
      </c>
      <c r="C2601" t="s">
        <v>639</v>
      </c>
      <c r="D2601" t="s">
        <v>651</v>
      </c>
      <c r="E2601" t="s">
        <v>811</v>
      </c>
      <c r="F2601">
        <v>528004120010</v>
      </c>
      <c r="G2601" t="s">
        <v>653</v>
      </c>
      <c r="H2601">
        <v>583601</v>
      </c>
      <c r="I2601" t="s">
        <v>189</v>
      </c>
      <c r="J2601">
        <v>202206</v>
      </c>
      <c r="K2601">
        <v>44588</v>
      </c>
      <c r="L2601" t="s">
        <v>644</v>
      </c>
      <c r="M2601">
        <v>134200</v>
      </c>
      <c r="N2601">
        <v>231.54</v>
      </c>
      <c r="O2601" t="s">
        <v>645</v>
      </c>
      <c r="P2601" s="428">
        <v>204.584</v>
      </c>
      <c r="Q2601">
        <v>30504616</v>
      </c>
      <c r="R2601" t="s">
        <v>1230</v>
      </c>
      <c r="S2601">
        <v>13486</v>
      </c>
      <c r="T2601" t="s">
        <v>2422</v>
      </c>
    </row>
    <row r="2602" spans="1:20" x14ac:dyDescent="0.25">
      <c r="A2602" t="s">
        <v>637</v>
      </c>
      <c r="B2602" t="s">
        <v>1229</v>
      </c>
      <c r="C2602" t="s">
        <v>639</v>
      </c>
      <c r="D2602" t="s">
        <v>651</v>
      </c>
      <c r="E2602" t="s">
        <v>811</v>
      </c>
      <c r="F2602">
        <v>528004120024</v>
      </c>
      <c r="G2602" t="s">
        <v>2405</v>
      </c>
      <c r="H2602">
        <v>583623</v>
      </c>
      <c r="I2602" t="s">
        <v>2406</v>
      </c>
      <c r="J2602">
        <v>202206</v>
      </c>
      <c r="K2602">
        <v>44588</v>
      </c>
      <c r="L2602" t="s">
        <v>644</v>
      </c>
      <c r="M2602">
        <v>12402900</v>
      </c>
      <c r="N2602">
        <v>21399.43</v>
      </c>
      <c r="O2602" t="s">
        <v>645</v>
      </c>
      <c r="P2602" s="428">
        <v>18908.098999999998</v>
      </c>
      <c r="Q2602">
        <v>30504616</v>
      </c>
      <c r="R2602" t="s">
        <v>1230</v>
      </c>
      <c r="S2602">
        <v>13486</v>
      </c>
      <c r="T2602" t="s">
        <v>2414</v>
      </c>
    </row>
    <row r="2603" spans="1:20" x14ac:dyDescent="0.25">
      <c r="A2603" t="s">
        <v>637</v>
      </c>
      <c r="B2603" t="s">
        <v>1229</v>
      </c>
      <c r="C2603" t="s">
        <v>639</v>
      </c>
      <c r="D2603" t="s">
        <v>651</v>
      </c>
      <c r="E2603" t="s">
        <v>811</v>
      </c>
      <c r="F2603">
        <v>528004120002</v>
      </c>
      <c r="G2603" t="s">
        <v>642</v>
      </c>
      <c r="H2603">
        <v>583140</v>
      </c>
      <c r="I2603" t="s">
        <v>36</v>
      </c>
      <c r="J2603">
        <v>202206</v>
      </c>
      <c r="K2603">
        <v>44588</v>
      </c>
      <c r="L2603" t="s">
        <v>644</v>
      </c>
      <c r="M2603">
        <v>643500</v>
      </c>
      <c r="N2603">
        <v>1110.27</v>
      </c>
      <c r="O2603" t="s">
        <v>645</v>
      </c>
      <c r="P2603" s="428">
        <v>981.01199999999994</v>
      </c>
      <c r="Q2603">
        <v>30504616</v>
      </c>
      <c r="R2603" t="s">
        <v>1230</v>
      </c>
      <c r="S2603">
        <v>13486</v>
      </c>
      <c r="T2603" t="s">
        <v>2425</v>
      </c>
    </row>
    <row r="2604" spans="1:20" x14ac:dyDescent="0.25">
      <c r="A2604" t="s">
        <v>637</v>
      </c>
      <c r="B2604" t="s">
        <v>1229</v>
      </c>
      <c r="C2604" t="s">
        <v>639</v>
      </c>
      <c r="D2604" t="s">
        <v>651</v>
      </c>
      <c r="E2604" t="s">
        <v>811</v>
      </c>
      <c r="F2604">
        <v>528004120002</v>
      </c>
      <c r="G2604" t="s">
        <v>642</v>
      </c>
      <c r="H2604">
        <v>583141</v>
      </c>
      <c r="I2604" t="s">
        <v>37</v>
      </c>
      <c r="J2604">
        <v>202206</v>
      </c>
      <c r="K2604">
        <v>44588</v>
      </c>
      <c r="L2604" t="s">
        <v>644</v>
      </c>
      <c r="M2604">
        <v>643500</v>
      </c>
      <c r="N2604">
        <v>1110.27</v>
      </c>
      <c r="O2604" t="s">
        <v>645</v>
      </c>
      <c r="P2604" s="428">
        <v>981.01199999999994</v>
      </c>
      <c r="Q2604">
        <v>30504616</v>
      </c>
      <c r="R2604" t="s">
        <v>1230</v>
      </c>
      <c r="S2604">
        <v>13486</v>
      </c>
      <c r="T2604" t="s">
        <v>2426</v>
      </c>
    </row>
    <row r="2605" spans="1:20" x14ac:dyDescent="0.25">
      <c r="A2605" t="s">
        <v>637</v>
      </c>
      <c r="B2605" t="s">
        <v>1229</v>
      </c>
      <c r="C2605" t="s">
        <v>639</v>
      </c>
      <c r="D2605" t="s">
        <v>651</v>
      </c>
      <c r="E2605" t="s">
        <v>811</v>
      </c>
      <c r="F2605">
        <v>528004120002</v>
      </c>
      <c r="G2605" t="s">
        <v>642</v>
      </c>
      <c r="H2605">
        <v>583142</v>
      </c>
      <c r="I2605" t="s">
        <v>38</v>
      </c>
      <c r="J2605">
        <v>202206</v>
      </c>
      <c r="K2605">
        <v>44588</v>
      </c>
      <c r="L2605" t="s">
        <v>644</v>
      </c>
      <c r="M2605">
        <v>357500</v>
      </c>
      <c r="N2605">
        <v>616.82000000000005</v>
      </c>
      <c r="O2605" t="s">
        <v>645</v>
      </c>
      <c r="P2605" s="428">
        <v>545.01</v>
      </c>
      <c r="Q2605">
        <v>30504616</v>
      </c>
      <c r="R2605" t="s">
        <v>1230</v>
      </c>
      <c r="S2605">
        <v>13486</v>
      </c>
      <c r="T2605" t="s">
        <v>2427</v>
      </c>
    </row>
    <row r="2606" spans="1:20" x14ac:dyDescent="0.25">
      <c r="A2606" t="s">
        <v>637</v>
      </c>
      <c r="B2606" t="s">
        <v>1229</v>
      </c>
      <c r="C2606" t="s">
        <v>639</v>
      </c>
      <c r="D2606" t="s">
        <v>651</v>
      </c>
      <c r="E2606" t="s">
        <v>811</v>
      </c>
      <c r="F2606">
        <v>528004120002</v>
      </c>
      <c r="G2606" t="s">
        <v>642</v>
      </c>
      <c r="H2606">
        <v>583143</v>
      </c>
      <c r="I2606" t="s">
        <v>39</v>
      </c>
      <c r="J2606">
        <v>202206</v>
      </c>
      <c r="K2606">
        <v>44588</v>
      </c>
      <c r="L2606" t="s">
        <v>644</v>
      </c>
      <c r="M2606">
        <v>175000</v>
      </c>
      <c r="N2606">
        <v>301.94</v>
      </c>
      <c r="O2606" t="s">
        <v>645</v>
      </c>
      <c r="P2606" s="428">
        <v>266.78800000000001</v>
      </c>
      <c r="Q2606">
        <v>30504616</v>
      </c>
      <c r="R2606" t="s">
        <v>1230</v>
      </c>
      <c r="S2606">
        <v>13486</v>
      </c>
      <c r="T2606" t="s">
        <v>2428</v>
      </c>
    </row>
    <row r="2607" spans="1:20" x14ac:dyDescent="0.25">
      <c r="A2607" t="s">
        <v>637</v>
      </c>
      <c r="B2607" t="s">
        <v>1229</v>
      </c>
      <c r="C2607" t="s">
        <v>639</v>
      </c>
      <c r="D2607" t="s">
        <v>651</v>
      </c>
      <c r="E2607" t="s">
        <v>811</v>
      </c>
      <c r="F2607">
        <v>528004120010</v>
      </c>
      <c r="G2607" t="s">
        <v>653</v>
      </c>
      <c r="H2607">
        <v>583599</v>
      </c>
      <c r="I2607" t="s">
        <v>181</v>
      </c>
      <c r="J2607">
        <v>202206</v>
      </c>
      <c r="K2607">
        <v>44588</v>
      </c>
      <c r="L2607" t="s">
        <v>644</v>
      </c>
      <c r="M2607">
        <v>40000</v>
      </c>
      <c r="N2607">
        <v>69.010000000000005</v>
      </c>
      <c r="O2607" t="s">
        <v>645</v>
      </c>
      <c r="P2607" s="428">
        <v>60.975999999999999</v>
      </c>
      <c r="Q2607">
        <v>30504616</v>
      </c>
      <c r="R2607" t="s">
        <v>1230</v>
      </c>
      <c r="S2607">
        <v>13486</v>
      </c>
      <c r="T2607" t="s">
        <v>2429</v>
      </c>
    </row>
    <row r="2608" spans="1:20" x14ac:dyDescent="0.25">
      <c r="A2608" t="s">
        <v>637</v>
      </c>
      <c r="B2608" t="s">
        <v>1229</v>
      </c>
      <c r="C2608" t="s">
        <v>639</v>
      </c>
      <c r="D2608" t="s">
        <v>651</v>
      </c>
      <c r="E2608" t="s">
        <v>811</v>
      </c>
      <c r="F2608">
        <v>528004120010</v>
      </c>
      <c r="G2608" t="s">
        <v>653</v>
      </c>
      <c r="H2608">
        <v>583601</v>
      </c>
      <c r="I2608" t="s">
        <v>189</v>
      </c>
      <c r="J2608">
        <v>202206</v>
      </c>
      <c r="K2608">
        <v>44588</v>
      </c>
      <c r="L2608" t="s">
        <v>644</v>
      </c>
      <c r="M2608">
        <v>138250</v>
      </c>
      <c r="N2608">
        <v>238.53</v>
      </c>
      <c r="O2608" t="s">
        <v>645</v>
      </c>
      <c r="P2608" s="428">
        <v>210.76</v>
      </c>
      <c r="Q2608">
        <v>30504616</v>
      </c>
      <c r="R2608" t="s">
        <v>1230</v>
      </c>
      <c r="S2608">
        <v>13486</v>
      </c>
      <c r="T2608" t="s">
        <v>2430</v>
      </c>
    </row>
    <row r="2609" spans="1:20" x14ac:dyDescent="0.25">
      <c r="A2609" t="s">
        <v>637</v>
      </c>
      <c r="B2609" t="s">
        <v>1229</v>
      </c>
      <c r="C2609" t="s">
        <v>639</v>
      </c>
      <c r="D2609" t="s">
        <v>651</v>
      </c>
      <c r="E2609" t="s">
        <v>811</v>
      </c>
      <c r="F2609">
        <v>528004120010</v>
      </c>
      <c r="G2609" t="s">
        <v>653</v>
      </c>
      <c r="H2609">
        <v>583605</v>
      </c>
      <c r="I2609" t="s">
        <v>197</v>
      </c>
      <c r="J2609">
        <v>202206</v>
      </c>
      <c r="K2609">
        <v>44588</v>
      </c>
      <c r="L2609" t="s">
        <v>644</v>
      </c>
      <c r="M2609">
        <v>149000</v>
      </c>
      <c r="N2609">
        <v>257.08</v>
      </c>
      <c r="O2609" t="s">
        <v>645</v>
      </c>
      <c r="P2609" s="428">
        <v>227.15100000000001</v>
      </c>
      <c r="Q2609">
        <v>30504616</v>
      </c>
      <c r="R2609" t="s">
        <v>1230</v>
      </c>
      <c r="S2609">
        <v>13486</v>
      </c>
      <c r="T2609" t="s">
        <v>2412</v>
      </c>
    </row>
    <row r="2610" spans="1:20" x14ac:dyDescent="0.25">
      <c r="A2610" t="s">
        <v>637</v>
      </c>
      <c r="B2610" t="s">
        <v>1229</v>
      </c>
      <c r="C2610" t="s">
        <v>639</v>
      </c>
      <c r="D2610" t="s">
        <v>651</v>
      </c>
      <c r="E2610" t="s">
        <v>811</v>
      </c>
      <c r="F2610">
        <v>528004120002</v>
      </c>
      <c r="G2610" t="s">
        <v>642</v>
      </c>
      <c r="H2610">
        <v>583140</v>
      </c>
      <c r="I2610" t="s">
        <v>36</v>
      </c>
      <c r="J2610">
        <v>202206</v>
      </c>
      <c r="K2610">
        <v>44588</v>
      </c>
      <c r="L2610" t="s">
        <v>644</v>
      </c>
      <c r="M2610">
        <v>353250</v>
      </c>
      <c r="N2610">
        <v>609.48</v>
      </c>
      <c r="O2610" t="s">
        <v>645</v>
      </c>
      <c r="P2610" s="428">
        <v>538.524</v>
      </c>
      <c r="Q2610">
        <v>30504617</v>
      </c>
      <c r="R2610" t="s">
        <v>1230</v>
      </c>
      <c r="S2610">
        <v>13486</v>
      </c>
      <c r="T2610" t="s">
        <v>2411</v>
      </c>
    </row>
    <row r="2611" spans="1:20" x14ac:dyDescent="0.25">
      <c r="A2611" t="s">
        <v>637</v>
      </c>
      <c r="B2611" t="s">
        <v>1229</v>
      </c>
      <c r="C2611" t="s">
        <v>639</v>
      </c>
      <c r="D2611" t="s">
        <v>651</v>
      </c>
      <c r="E2611" t="s">
        <v>811</v>
      </c>
      <c r="F2611">
        <v>528004120002</v>
      </c>
      <c r="G2611" t="s">
        <v>642</v>
      </c>
      <c r="H2611">
        <v>583141</v>
      </c>
      <c r="I2611" t="s">
        <v>37</v>
      </c>
      <c r="J2611">
        <v>202206</v>
      </c>
      <c r="K2611">
        <v>44588</v>
      </c>
      <c r="L2611" t="s">
        <v>644</v>
      </c>
      <c r="M2611">
        <v>353250</v>
      </c>
      <c r="N2611">
        <v>609.48</v>
      </c>
      <c r="O2611" t="s">
        <v>645</v>
      </c>
      <c r="P2611" s="428">
        <v>538.524</v>
      </c>
      <c r="Q2611">
        <v>30504617</v>
      </c>
      <c r="R2611" t="s">
        <v>1230</v>
      </c>
      <c r="S2611">
        <v>13486</v>
      </c>
      <c r="T2611" t="s">
        <v>2432</v>
      </c>
    </row>
    <row r="2612" spans="1:20" x14ac:dyDescent="0.25">
      <c r="A2612" t="s">
        <v>637</v>
      </c>
      <c r="B2612" t="s">
        <v>1229</v>
      </c>
      <c r="C2612" t="s">
        <v>639</v>
      </c>
      <c r="D2612" t="s">
        <v>651</v>
      </c>
      <c r="E2612" t="s">
        <v>811</v>
      </c>
      <c r="F2612">
        <v>528004120002</v>
      </c>
      <c r="G2612" t="s">
        <v>642</v>
      </c>
      <c r="H2612">
        <v>583142</v>
      </c>
      <c r="I2612" t="s">
        <v>38</v>
      </c>
      <c r="J2612">
        <v>202206</v>
      </c>
      <c r="K2612">
        <v>44588</v>
      </c>
      <c r="L2612" t="s">
        <v>644</v>
      </c>
      <c r="M2612">
        <v>196250</v>
      </c>
      <c r="N2612">
        <v>338.6</v>
      </c>
      <c r="O2612" t="s">
        <v>645</v>
      </c>
      <c r="P2612" s="428">
        <v>299.18</v>
      </c>
      <c r="Q2612">
        <v>30504617</v>
      </c>
      <c r="R2612" t="s">
        <v>1230</v>
      </c>
      <c r="S2612">
        <v>13486</v>
      </c>
      <c r="T2612" t="s">
        <v>2433</v>
      </c>
    </row>
    <row r="2613" spans="1:20" x14ac:dyDescent="0.25">
      <c r="A2613" t="s">
        <v>637</v>
      </c>
      <c r="B2613" t="s">
        <v>1229</v>
      </c>
      <c r="C2613" t="s">
        <v>639</v>
      </c>
      <c r="D2613" t="s">
        <v>651</v>
      </c>
      <c r="E2613" t="s">
        <v>811</v>
      </c>
      <c r="F2613">
        <v>528004120002</v>
      </c>
      <c r="G2613" t="s">
        <v>642</v>
      </c>
      <c r="H2613">
        <v>583143</v>
      </c>
      <c r="I2613" t="s">
        <v>39</v>
      </c>
      <c r="J2613">
        <v>202206</v>
      </c>
      <c r="K2613">
        <v>44588</v>
      </c>
      <c r="L2613" t="s">
        <v>644</v>
      </c>
      <c r="M2613">
        <v>175000</v>
      </c>
      <c r="N2613">
        <v>301.94</v>
      </c>
      <c r="O2613" t="s">
        <v>645</v>
      </c>
      <c r="P2613" s="428">
        <v>266.78800000000001</v>
      </c>
      <c r="Q2613">
        <v>30504617</v>
      </c>
      <c r="R2613" t="s">
        <v>1230</v>
      </c>
      <c r="S2613">
        <v>13486</v>
      </c>
      <c r="T2613" t="s">
        <v>2410</v>
      </c>
    </row>
    <row r="2614" spans="1:20" x14ac:dyDescent="0.25">
      <c r="A2614" t="s">
        <v>637</v>
      </c>
      <c r="B2614" t="s">
        <v>1229</v>
      </c>
      <c r="C2614" t="s">
        <v>639</v>
      </c>
      <c r="D2614" t="s">
        <v>651</v>
      </c>
      <c r="E2614" t="s">
        <v>811</v>
      </c>
      <c r="F2614">
        <v>528004120010</v>
      </c>
      <c r="G2614" t="s">
        <v>653</v>
      </c>
      <c r="H2614">
        <v>583599</v>
      </c>
      <c r="I2614" t="s">
        <v>181</v>
      </c>
      <c r="J2614">
        <v>202206</v>
      </c>
      <c r="K2614">
        <v>44588</v>
      </c>
      <c r="L2614" t="s">
        <v>644</v>
      </c>
      <c r="M2614">
        <v>88600</v>
      </c>
      <c r="N2614">
        <v>152.87</v>
      </c>
      <c r="O2614" t="s">
        <v>645</v>
      </c>
      <c r="P2614" s="428">
        <v>135.07300000000001</v>
      </c>
      <c r="Q2614">
        <v>30504617</v>
      </c>
      <c r="R2614" t="s">
        <v>1230</v>
      </c>
      <c r="S2614">
        <v>13486</v>
      </c>
      <c r="T2614" t="s">
        <v>2434</v>
      </c>
    </row>
    <row r="2615" spans="1:20" x14ac:dyDescent="0.25">
      <c r="A2615" t="s">
        <v>637</v>
      </c>
      <c r="B2615" t="s">
        <v>1229</v>
      </c>
      <c r="C2615" t="s">
        <v>639</v>
      </c>
      <c r="D2615" t="s">
        <v>651</v>
      </c>
      <c r="E2615" t="s">
        <v>811</v>
      </c>
      <c r="F2615">
        <v>528004120010</v>
      </c>
      <c r="G2615" t="s">
        <v>653</v>
      </c>
      <c r="H2615">
        <v>583601</v>
      </c>
      <c r="I2615" t="s">
        <v>189</v>
      </c>
      <c r="J2615">
        <v>202206</v>
      </c>
      <c r="K2615">
        <v>44588</v>
      </c>
      <c r="L2615" t="s">
        <v>644</v>
      </c>
      <c r="M2615">
        <v>145000</v>
      </c>
      <c r="N2615">
        <v>250.18</v>
      </c>
      <c r="O2615" t="s">
        <v>645</v>
      </c>
      <c r="P2615" s="428">
        <v>221.054</v>
      </c>
      <c r="Q2615">
        <v>30504617</v>
      </c>
      <c r="R2615" t="s">
        <v>1230</v>
      </c>
      <c r="S2615">
        <v>13486</v>
      </c>
      <c r="T2615" t="s">
        <v>2435</v>
      </c>
    </row>
    <row r="2616" spans="1:20" x14ac:dyDescent="0.25">
      <c r="A2616" t="s">
        <v>637</v>
      </c>
      <c r="B2616" t="s">
        <v>1229</v>
      </c>
      <c r="C2616" t="s">
        <v>639</v>
      </c>
      <c r="D2616" t="s">
        <v>651</v>
      </c>
      <c r="E2616" t="s">
        <v>811</v>
      </c>
      <c r="F2616">
        <v>528004120010</v>
      </c>
      <c r="G2616" t="s">
        <v>653</v>
      </c>
      <c r="H2616">
        <v>583605</v>
      </c>
      <c r="I2616" t="s">
        <v>197</v>
      </c>
      <c r="J2616">
        <v>202206</v>
      </c>
      <c r="K2616">
        <v>44588</v>
      </c>
      <c r="L2616" t="s">
        <v>644</v>
      </c>
      <c r="M2616">
        <v>29000</v>
      </c>
      <c r="N2616">
        <v>50.04</v>
      </c>
      <c r="O2616" t="s">
        <v>645</v>
      </c>
      <c r="P2616" s="428">
        <v>44.213999999999999</v>
      </c>
      <c r="Q2616">
        <v>30504617</v>
      </c>
      <c r="R2616" t="s">
        <v>1230</v>
      </c>
      <c r="S2616">
        <v>13486</v>
      </c>
      <c r="T2616" t="s">
        <v>2409</v>
      </c>
    </row>
    <row r="2617" spans="1:20" x14ac:dyDescent="0.25">
      <c r="A2617" t="s">
        <v>637</v>
      </c>
      <c r="B2617" t="s">
        <v>1229</v>
      </c>
      <c r="C2617" t="s">
        <v>639</v>
      </c>
      <c r="D2617" t="s">
        <v>651</v>
      </c>
      <c r="E2617" t="s">
        <v>811</v>
      </c>
      <c r="F2617">
        <v>528004120024</v>
      </c>
      <c r="G2617" t="s">
        <v>2405</v>
      </c>
      <c r="H2617">
        <v>583623</v>
      </c>
      <c r="I2617" t="s">
        <v>2406</v>
      </c>
      <c r="J2617">
        <v>202206</v>
      </c>
      <c r="K2617">
        <v>44588</v>
      </c>
      <c r="L2617" t="s">
        <v>644</v>
      </c>
      <c r="M2617">
        <v>1086400</v>
      </c>
      <c r="N2617">
        <v>1874.43</v>
      </c>
      <c r="O2617" t="s">
        <v>645</v>
      </c>
      <c r="P2617" s="428">
        <v>1656.2080000000001</v>
      </c>
      <c r="Q2617">
        <v>30504617</v>
      </c>
      <c r="R2617" t="s">
        <v>1230</v>
      </c>
      <c r="S2617">
        <v>13486</v>
      </c>
      <c r="T2617" t="s">
        <v>2407</v>
      </c>
    </row>
    <row r="2618" spans="1:20" x14ac:dyDescent="0.25">
      <c r="A2618" t="s">
        <v>637</v>
      </c>
      <c r="B2618" t="s">
        <v>1229</v>
      </c>
      <c r="C2618" t="s">
        <v>639</v>
      </c>
      <c r="D2618" t="s">
        <v>651</v>
      </c>
      <c r="E2618" t="s">
        <v>811</v>
      </c>
      <c r="F2618">
        <v>528004120026</v>
      </c>
      <c r="G2618" t="s">
        <v>1241</v>
      </c>
      <c r="H2618">
        <v>583625</v>
      </c>
      <c r="I2618" t="s">
        <v>303</v>
      </c>
      <c r="J2618">
        <v>202206</v>
      </c>
      <c r="K2618">
        <v>44588</v>
      </c>
      <c r="L2618" t="s">
        <v>644</v>
      </c>
      <c r="M2618">
        <v>16163100</v>
      </c>
      <c r="N2618">
        <v>27887.119999999999</v>
      </c>
      <c r="O2618" t="s">
        <v>645</v>
      </c>
      <c r="P2618" s="428">
        <v>24640.489000000001</v>
      </c>
      <c r="Q2618">
        <v>30504617</v>
      </c>
      <c r="R2618" t="s">
        <v>1230</v>
      </c>
      <c r="S2618">
        <v>13486</v>
      </c>
      <c r="T2618" t="s">
        <v>2404</v>
      </c>
    </row>
    <row r="2619" spans="1:20" x14ac:dyDescent="0.25">
      <c r="A2619" t="s">
        <v>637</v>
      </c>
      <c r="B2619" t="s">
        <v>1229</v>
      </c>
      <c r="C2619" t="s">
        <v>639</v>
      </c>
      <c r="D2619" t="s">
        <v>651</v>
      </c>
      <c r="E2619" t="s">
        <v>811</v>
      </c>
      <c r="F2619">
        <v>528004120028</v>
      </c>
      <c r="G2619" t="s">
        <v>2021</v>
      </c>
      <c r="H2619">
        <v>583627</v>
      </c>
      <c r="I2619" t="s">
        <v>2022</v>
      </c>
      <c r="J2619">
        <v>202206</v>
      </c>
      <c r="K2619">
        <v>44588</v>
      </c>
      <c r="L2619" t="s">
        <v>644</v>
      </c>
      <c r="M2619">
        <v>2518100</v>
      </c>
      <c r="N2619">
        <v>4344.62</v>
      </c>
      <c r="O2619" t="s">
        <v>645</v>
      </c>
      <c r="P2619" s="428">
        <v>3838.817</v>
      </c>
      <c r="Q2619">
        <v>30504617</v>
      </c>
      <c r="R2619" t="s">
        <v>1230</v>
      </c>
      <c r="S2619">
        <v>13486</v>
      </c>
      <c r="T2619" t="s">
        <v>2403</v>
      </c>
    </row>
    <row r="2620" spans="1:20" x14ac:dyDescent="0.25">
      <c r="A2620" t="s">
        <v>637</v>
      </c>
      <c r="B2620" t="s">
        <v>1229</v>
      </c>
      <c r="C2620" t="s">
        <v>639</v>
      </c>
      <c r="D2620" t="s">
        <v>651</v>
      </c>
      <c r="E2620" t="s">
        <v>811</v>
      </c>
      <c r="F2620">
        <v>528004120001</v>
      </c>
      <c r="G2620" t="s">
        <v>705</v>
      </c>
      <c r="H2620">
        <v>583131</v>
      </c>
      <c r="I2620" t="s">
        <v>1254</v>
      </c>
      <c r="J2620">
        <v>202206</v>
      </c>
      <c r="K2620">
        <v>44588</v>
      </c>
      <c r="L2620" t="s">
        <v>644</v>
      </c>
      <c r="M2620">
        <v>431750</v>
      </c>
      <c r="N2620">
        <v>744.92</v>
      </c>
      <c r="O2620" t="s">
        <v>645</v>
      </c>
      <c r="P2620" s="428">
        <v>658.19600000000003</v>
      </c>
      <c r="Q2620">
        <v>30504617</v>
      </c>
      <c r="R2620" t="s">
        <v>1230</v>
      </c>
      <c r="S2620">
        <v>13486</v>
      </c>
      <c r="T2620" t="s">
        <v>2436</v>
      </c>
    </row>
    <row r="2621" spans="1:20" x14ac:dyDescent="0.25">
      <c r="A2621" t="s">
        <v>637</v>
      </c>
      <c r="B2621" t="s">
        <v>1229</v>
      </c>
      <c r="C2621" t="s">
        <v>639</v>
      </c>
      <c r="D2621" t="s">
        <v>651</v>
      </c>
      <c r="E2621" t="s">
        <v>811</v>
      </c>
      <c r="F2621">
        <v>528004120002</v>
      </c>
      <c r="G2621" t="s">
        <v>642</v>
      </c>
      <c r="H2621">
        <v>583140</v>
      </c>
      <c r="I2621" t="s">
        <v>36</v>
      </c>
      <c r="J2621">
        <v>202206</v>
      </c>
      <c r="K2621">
        <v>44588</v>
      </c>
      <c r="L2621" t="s">
        <v>644</v>
      </c>
      <c r="M2621">
        <v>353250</v>
      </c>
      <c r="N2621">
        <v>609.48</v>
      </c>
      <c r="O2621" t="s">
        <v>645</v>
      </c>
      <c r="P2621" s="428">
        <v>538.524</v>
      </c>
      <c r="Q2621">
        <v>30504617</v>
      </c>
      <c r="R2621" t="s">
        <v>1230</v>
      </c>
      <c r="S2621">
        <v>13486</v>
      </c>
      <c r="T2621" t="s">
        <v>2438</v>
      </c>
    </row>
    <row r="2622" spans="1:20" x14ac:dyDescent="0.25">
      <c r="A2622" t="s">
        <v>637</v>
      </c>
      <c r="B2622" t="s">
        <v>1229</v>
      </c>
      <c r="C2622" t="s">
        <v>639</v>
      </c>
      <c r="D2622" t="s">
        <v>651</v>
      </c>
      <c r="E2622" t="s">
        <v>811</v>
      </c>
      <c r="F2622">
        <v>528004120002</v>
      </c>
      <c r="G2622" t="s">
        <v>642</v>
      </c>
      <c r="H2622">
        <v>583141</v>
      </c>
      <c r="I2622" t="s">
        <v>37</v>
      </c>
      <c r="J2622">
        <v>202206</v>
      </c>
      <c r="K2622">
        <v>44588</v>
      </c>
      <c r="L2622" t="s">
        <v>644</v>
      </c>
      <c r="M2622">
        <v>353250</v>
      </c>
      <c r="N2622">
        <v>609.48</v>
      </c>
      <c r="O2622" t="s">
        <v>645</v>
      </c>
      <c r="P2622" s="428">
        <v>538.524</v>
      </c>
      <c r="Q2622">
        <v>30504617</v>
      </c>
      <c r="R2622" t="s">
        <v>1230</v>
      </c>
      <c r="S2622">
        <v>13486</v>
      </c>
      <c r="T2622" t="s">
        <v>2402</v>
      </c>
    </row>
    <row r="2623" spans="1:20" x14ac:dyDescent="0.25">
      <c r="A2623" t="s">
        <v>637</v>
      </c>
      <c r="B2623" t="s">
        <v>1229</v>
      </c>
      <c r="C2623" t="s">
        <v>639</v>
      </c>
      <c r="D2623" t="s">
        <v>651</v>
      </c>
      <c r="E2623" t="s">
        <v>811</v>
      </c>
      <c r="F2623">
        <v>528004120002</v>
      </c>
      <c r="G2623" t="s">
        <v>642</v>
      </c>
      <c r="H2623">
        <v>583142</v>
      </c>
      <c r="I2623" t="s">
        <v>38</v>
      </c>
      <c r="J2623">
        <v>202206</v>
      </c>
      <c r="K2623">
        <v>44588</v>
      </c>
      <c r="L2623" t="s">
        <v>644</v>
      </c>
      <c r="M2623">
        <v>196250</v>
      </c>
      <c r="N2623">
        <v>338.6</v>
      </c>
      <c r="O2623" t="s">
        <v>645</v>
      </c>
      <c r="P2623" s="428">
        <v>299.18</v>
      </c>
      <c r="Q2623">
        <v>30504617</v>
      </c>
      <c r="R2623" t="s">
        <v>1230</v>
      </c>
      <c r="S2623">
        <v>13486</v>
      </c>
      <c r="T2623" t="s">
        <v>2439</v>
      </c>
    </row>
    <row r="2624" spans="1:20" x14ac:dyDescent="0.25">
      <c r="A2624" t="s">
        <v>637</v>
      </c>
      <c r="B2624" t="s">
        <v>1229</v>
      </c>
      <c r="C2624" t="s">
        <v>639</v>
      </c>
      <c r="D2624" t="s">
        <v>651</v>
      </c>
      <c r="E2624" t="s">
        <v>811</v>
      </c>
      <c r="F2624">
        <v>528004120002</v>
      </c>
      <c r="G2624" t="s">
        <v>642</v>
      </c>
      <c r="H2624">
        <v>583143</v>
      </c>
      <c r="I2624" t="s">
        <v>39</v>
      </c>
      <c r="J2624">
        <v>202206</v>
      </c>
      <c r="K2624">
        <v>44588</v>
      </c>
      <c r="L2624" t="s">
        <v>644</v>
      </c>
      <c r="M2624">
        <v>175000</v>
      </c>
      <c r="N2624">
        <v>301.94</v>
      </c>
      <c r="O2624" t="s">
        <v>645</v>
      </c>
      <c r="P2624" s="428">
        <v>266.78800000000001</v>
      </c>
      <c r="Q2624">
        <v>30504617</v>
      </c>
      <c r="R2624" t="s">
        <v>1230</v>
      </c>
      <c r="S2624">
        <v>13486</v>
      </c>
      <c r="T2624" t="s">
        <v>2440</v>
      </c>
    </row>
    <row r="2625" spans="1:20" x14ac:dyDescent="0.25">
      <c r="A2625" t="s">
        <v>637</v>
      </c>
      <c r="B2625" t="s">
        <v>1229</v>
      </c>
      <c r="C2625" t="s">
        <v>639</v>
      </c>
      <c r="D2625" t="s">
        <v>651</v>
      </c>
      <c r="E2625" t="s">
        <v>811</v>
      </c>
      <c r="F2625">
        <v>528004120010</v>
      </c>
      <c r="G2625" t="s">
        <v>653</v>
      </c>
      <c r="H2625">
        <v>583597</v>
      </c>
      <c r="I2625" t="s">
        <v>1268</v>
      </c>
      <c r="J2625">
        <v>202206</v>
      </c>
      <c r="K2625">
        <v>44588</v>
      </c>
      <c r="L2625" t="s">
        <v>644</v>
      </c>
      <c r="M2625">
        <v>70000</v>
      </c>
      <c r="N2625">
        <v>120.77</v>
      </c>
      <c r="O2625" t="s">
        <v>645</v>
      </c>
      <c r="P2625" s="428">
        <v>106.71</v>
      </c>
      <c r="Q2625">
        <v>30504617</v>
      </c>
      <c r="R2625" t="s">
        <v>1230</v>
      </c>
      <c r="S2625">
        <v>13486</v>
      </c>
      <c r="T2625" t="s">
        <v>2441</v>
      </c>
    </row>
    <row r="2626" spans="1:20" x14ac:dyDescent="0.25">
      <c r="A2626" t="s">
        <v>637</v>
      </c>
      <c r="B2626" t="s">
        <v>1229</v>
      </c>
      <c r="C2626" t="s">
        <v>639</v>
      </c>
      <c r="D2626" t="s">
        <v>651</v>
      </c>
      <c r="E2626" t="s">
        <v>811</v>
      </c>
      <c r="F2626">
        <v>528004120010</v>
      </c>
      <c r="G2626" t="s">
        <v>653</v>
      </c>
      <c r="H2626">
        <v>583601</v>
      </c>
      <c r="I2626" t="s">
        <v>189</v>
      </c>
      <c r="J2626">
        <v>202206</v>
      </c>
      <c r="K2626">
        <v>44588</v>
      </c>
      <c r="L2626" t="s">
        <v>644</v>
      </c>
      <c r="M2626">
        <v>144800</v>
      </c>
      <c r="N2626">
        <v>249.83</v>
      </c>
      <c r="O2626" t="s">
        <v>645</v>
      </c>
      <c r="P2626" s="428">
        <v>220.745</v>
      </c>
      <c r="Q2626">
        <v>30504617</v>
      </c>
      <c r="R2626" t="s">
        <v>1230</v>
      </c>
      <c r="S2626">
        <v>13486</v>
      </c>
      <c r="T2626" t="s">
        <v>2442</v>
      </c>
    </row>
    <row r="2627" spans="1:20" x14ac:dyDescent="0.25">
      <c r="A2627" t="s">
        <v>637</v>
      </c>
      <c r="B2627" t="s">
        <v>1229</v>
      </c>
      <c r="C2627" t="s">
        <v>639</v>
      </c>
      <c r="D2627" t="s">
        <v>651</v>
      </c>
      <c r="E2627" t="s">
        <v>811</v>
      </c>
      <c r="F2627">
        <v>528004120026</v>
      </c>
      <c r="G2627" t="s">
        <v>1241</v>
      </c>
      <c r="H2627">
        <v>583625</v>
      </c>
      <c r="I2627" t="s">
        <v>303</v>
      </c>
      <c r="J2627">
        <v>202206</v>
      </c>
      <c r="K2627">
        <v>44588</v>
      </c>
      <c r="L2627" t="s">
        <v>644</v>
      </c>
      <c r="M2627">
        <v>5990275</v>
      </c>
      <c r="N2627">
        <v>10335.36</v>
      </c>
      <c r="O2627" t="s">
        <v>645</v>
      </c>
      <c r="P2627" s="428">
        <v>9132.1129999999994</v>
      </c>
      <c r="Q2627">
        <v>30504617</v>
      </c>
      <c r="R2627" t="s">
        <v>1230</v>
      </c>
      <c r="S2627">
        <v>13486</v>
      </c>
      <c r="T2627" t="s">
        <v>2400</v>
      </c>
    </row>
    <row r="2628" spans="1:20" x14ac:dyDescent="0.25">
      <c r="A2628" t="s">
        <v>637</v>
      </c>
      <c r="B2628" t="s">
        <v>1229</v>
      </c>
      <c r="C2628" t="s">
        <v>639</v>
      </c>
      <c r="D2628" t="s">
        <v>651</v>
      </c>
      <c r="E2628" t="s">
        <v>811</v>
      </c>
      <c r="F2628">
        <v>528004120028</v>
      </c>
      <c r="G2628" t="s">
        <v>2021</v>
      </c>
      <c r="H2628">
        <v>583627</v>
      </c>
      <c r="I2628" t="s">
        <v>2022</v>
      </c>
      <c r="J2628">
        <v>202206</v>
      </c>
      <c r="K2628">
        <v>44588</v>
      </c>
      <c r="L2628" t="s">
        <v>644</v>
      </c>
      <c r="M2628">
        <v>1146000</v>
      </c>
      <c r="N2628">
        <v>1977.26</v>
      </c>
      <c r="O2628" t="s">
        <v>645</v>
      </c>
      <c r="P2628" s="428">
        <v>1747.067</v>
      </c>
      <c r="Q2628">
        <v>30504617</v>
      </c>
      <c r="R2628" t="s">
        <v>1230</v>
      </c>
      <c r="S2628">
        <v>13486</v>
      </c>
      <c r="T2628" t="s">
        <v>2399</v>
      </c>
    </row>
    <row r="2629" spans="1:20" x14ac:dyDescent="0.25">
      <c r="A2629" t="s">
        <v>637</v>
      </c>
      <c r="B2629" t="s">
        <v>1229</v>
      </c>
      <c r="C2629" t="s">
        <v>639</v>
      </c>
      <c r="D2629" t="s">
        <v>651</v>
      </c>
      <c r="E2629" t="s">
        <v>811</v>
      </c>
      <c r="F2629">
        <v>528004120001</v>
      </c>
      <c r="G2629" t="s">
        <v>705</v>
      </c>
      <c r="H2629">
        <v>583131</v>
      </c>
      <c r="I2629" t="s">
        <v>1254</v>
      </c>
      <c r="J2629">
        <v>202206</v>
      </c>
      <c r="K2629">
        <v>44588</v>
      </c>
      <c r="L2629" t="s">
        <v>644</v>
      </c>
      <c r="M2629">
        <v>786500</v>
      </c>
      <c r="N2629">
        <v>1356.99</v>
      </c>
      <c r="O2629" t="s">
        <v>645</v>
      </c>
      <c r="P2629" s="428">
        <v>1199.009</v>
      </c>
      <c r="Q2629">
        <v>30504616</v>
      </c>
      <c r="R2629" t="s">
        <v>1230</v>
      </c>
      <c r="S2629">
        <v>13486</v>
      </c>
      <c r="T2629" t="s">
        <v>2423</v>
      </c>
    </row>
    <row r="2630" spans="1:20" x14ac:dyDescent="0.25">
      <c r="A2630" t="s">
        <v>637</v>
      </c>
      <c r="B2630" t="s">
        <v>1229</v>
      </c>
      <c r="C2630" t="s">
        <v>639</v>
      </c>
      <c r="D2630" t="s">
        <v>651</v>
      </c>
      <c r="E2630" t="s">
        <v>811</v>
      </c>
      <c r="F2630">
        <v>528004120001</v>
      </c>
      <c r="G2630" t="s">
        <v>705</v>
      </c>
      <c r="H2630">
        <v>583132</v>
      </c>
      <c r="I2630" t="s">
        <v>25</v>
      </c>
      <c r="J2630">
        <v>202206</v>
      </c>
      <c r="K2630">
        <v>44588</v>
      </c>
      <c r="L2630" t="s">
        <v>644</v>
      </c>
      <c r="M2630">
        <v>1001000</v>
      </c>
      <c r="N2630">
        <v>1727.08</v>
      </c>
      <c r="O2630" t="s">
        <v>645</v>
      </c>
      <c r="P2630" s="428">
        <v>1526.0129999999999</v>
      </c>
      <c r="Q2630">
        <v>30504616</v>
      </c>
      <c r="R2630" t="s">
        <v>1230</v>
      </c>
      <c r="S2630">
        <v>13486</v>
      </c>
      <c r="T2630" t="s">
        <v>2424</v>
      </c>
    </row>
    <row r="2631" spans="1:20" x14ac:dyDescent="0.25">
      <c r="A2631" t="s">
        <v>637</v>
      </c>
      <c r="B2631" t="s">
        <v>1229</v>
      </c>
      <c r="C2631" t="s">
        <v>639</v>
      </c>
      <c r="D2631" t="s">
        <v>651</v>
      </c>
      <c r="E2631" t="s">
        <v>811</v>
      </c>
      <c r="F2631">
        <v>528004120001</v>
      </c>
      <c r="G2631" t="s">
        <v>705</v>
      </c>
      <c r="H2631">
        <v>583131</v>
      </c>
      <c r="I2631" t="s">
        <v>1254</v>
      </c>
      <c r="J2631">
        <v>202206</v>
      </c>
      <c r="K2631">
        <v>44588</v>
      </c>
      <c r="L2631" t="s">
        <v>644</v>
      </c>
      <c r="M2631">
        <v>431750</v>
      </c>
      <c r="N2631">
        <v>744.92</v>
      </c>
      <c r="O2631" t="s">
        <v>645</v>
      </c>
      <c r="P2631" s="428">
        <v>658.19600000000003</v>
      </c>
      <c r="Q2631">
        <v>30504617</v>
      </c>
      <c r="R2631" t="s">
        <v>1230</v>
      </c>
      <c r="S2631">
        <v>13486</v>
      </c>
      <c r="T2631" t="s">
        <v>2423</v>
      </c>
    </row>
    <row r="2632" spans="1:20" x14ac:dyDescent="0.25">
      <c r="A2632" t="s">
        <v>637</v>
      </c>
      <c r="B2632" t="s">
        <v>1229</v>
      </c>
      <c r="C2632" t="s">
        <v>639</v>
      </c>
      <c r="D2632" t="s">
        <v>651</v>
      </c>
      <c r="E2632" t="s">
        <v>811</v>
      </c>
      <c r="F2632">
        <v>528004120001</v>
      </c>
      <c r="G2632" t="s">
        <v>705</v>
      </c>
      <c r="H2632">
        <v>583132</v>
      </c>
      <c r="I2632" t="s">
        <v>25</v>
      </c>
      <c r="J2632">
        <v>202206</v>
      </c>
      <c r="K2632">
        <v>44588</v>
      </c>
      <c r="L2632" t="s">
        <v>644</v>
      </c>
      <c r="M2632">
        <v>549500</v>
      </c>
      <c r="N2632">
        <v>948.08</v>
      </c>
      <c r="O2632" t="s">
        <v>645</v>
      </c>
      <c r="P2632" s="428">
        <v>837.70399999999995</v>
      </c>
      <c r="Q2632">
        <v>30504617</v>
      </c>
      <c r="R2632" t="s">
        <v>1230</v>
      </c>
      <c r="S2632">
        <v>13486</v>
      </c>
      <c r="T2632" t="s">
        <v>2431</v>
      </c>
    </row>
    <row r="2633" spans="1:20" x14ac:dyDescent="0.25">
      <c r="A2633" t="s">
        <v>637</v>
      </c>
      <c r="B2633" t="s">
        <v>1229</v>
      </c>
      <c r="C2633" t="s">
        <v>639</v>
      </c>
      <c r="D2633" t="s">
        <v>651</v>
      </c>
      <c r="E2633" t="s">
        <v>811</v>
      </c>
      <c r="F2633">
        <v>528004120001</v>
      </c>
      <c r="G2633" t="s">
        <v>705</v>
      </c>
      <c r="H2633">
        <v>583132</v>
      </c>
      <c r="I2633" t="s">
        <v>25</v>
      </c>
      <c r="J2633">
        <v>202206</v>
      </c>
      <c r="K2633">
        <v>44588</v>
      </c>
      <c r="L2633" t="s">
        <v>644</v>
      </c>
      <c r="M2633">
        <v>549500</v>
      </c>
      <c r="N2633">
        <v>948.08</v>
      </c>
      <c r="O2633" t="s">
        <v>645</v>
      </c>
      <c r="P2633" s="428">
        <v>837.70399999999995</v>
      </c>
      <c r="Q2633">
        <v>30504617</v>
      </c>
      <c r="R2633" t="s">
        <v>1230</v>
      </c>
      <c r="S2633">
        <v>13486</v>
      </c>
      <c r="T2633" t="s">
        <v>2437</v>
      </c>
    </row>
    <row r="2634" spans="1:20" x14ac:dyDescent="0.25">
      <c r="A2634" t="s">
        <v>637</v>
      </c>
      <c r="B2634" t="s">
        <v>1229</v>
      </c>
      <c r="C2634" t="s">
        <v>639</v>
      </c>
      <c r="D2634" t="s">
        <v>651</v>
      </c>
      <c r="E2634" t="s">
        <v>811</v>
      </c>
      <c r="F2634">
        <v>528004120001</v>
      </c>
      <c r="G2634" t="s">
        <v>705</v>
      </c>
      <c r="H2634">
        <v>583132</v>
      </c>
      <c r="I2634" t="s">
        <v>25</v>
      </c>
      <c r="J2634">
        <v>202206</v>
      </c>
      <c r="K2634">
        <v>44588</v>
      </c>
      <c r="L2634" t="s">
        <v>644</v>
      </c>
      <c r="M2634">
        <v>1099000</v>
      </c>
      <c r="N2634">
        <v>1896.17</v>
      </c>
      <c r="O2634" t="s">
        <v>645</v>
      </c>
      <c r="P2634" s="428">
        <v>1675.4169999999999</v>
      </c>
      <c r="Q2634">
        <v>30504616</v>
      </c>
      <c r="R2634" t="s">
        <v>1230</v>
      </c>
      <c r="S2634">
        <v>13486</v>
      </c>
      <c r="T2634" t="s">
        <v>2418</v>
      </c>
    </row>
    <row r="2635" spans="1:20" x14ac:dyDescent="0.25">
      <c r="A2635" t="s">
        <v>637</v>
      </c>
      <c r="B2635" t="s">
        <v>1229</v>
      </c>
      <c r="C2635" t="s">
        <v>639</v>
      </c>
      <c r="D2635" t="s">
        <v>651</v>
      </c>
      <c r="E2635" t="s">
        <v>811</v>
      </c>
      <c r="F2635">
        <v>528004120010</v>
      </c>
      <c r="G2635" t="s">
        <v>653</v>
      </c>
      <c r="H2635">
        <v>605506</v>
      </c>
      <c r="I2635" t="s">
        <v>1266</v>
      </c>
      <c r="J2635">
        <v>202206</v>
      </c>
      <c r="K2635">
        <v>44588</v>
      </c>
      <c r="L2635" t="s">
        <v>644</v>
      </c>
      <c r="M2635">
        <v>840790</v>
      </c>
      <c r="N2635">
        <v>1450.66</v>
      </c>
      <c r="O2635" t="s">
        <v>645</v>
      </c>
      <c r="P2635" s="428">
        <v>1281.7739999999999</v>
      </c>
      <c r="Q2635">
        <v>30504616</v>
      </c>
      <c r="R2635" t="s">
        <v>1230</v>
      </c>
      <c r="S2635">
        <v>13486</v>
      </c>
      <c r="T2635" t="s">
        <v>2415</v>
      </c>
    </row>
    <row r="2636" spans="1:20" x14ac:dyDescent="0.25">
      <c r="A2636" t="s">
        <v>637</v>
      </c>
      <c r="B2636" t="s">
        <v>1229</v>
      </c>
      <c r="C2636" t="s">
        <v>639</v>
      </c>
      <c r="D2636" t="s">
        <v>651</v>
      </c>
      <c r="E2636" t="s">
        <v>811</v>
      </c>
      <c r="F2636">
        <v>528004120010</v>
      </c>
      <c r="G2636" t="s">
        <v>653</v>
      </c>
      <c r="H2636">
        <v>605506</v>
      </c>
      <c r="I2636" t="s">
        <v>1266</v>
      </c>
      <c r="J2636">
        <v>202206</v>
      </c>
      <c r="K2636">
        <v>44588</v>
      </c>
      <c r="L2636" t="s">
        <v>644</v>
      </c>
      <c r="M2636">
        <v>510665</v>
      </c>
      <c r="N2636">
        <v>881.08</v>
      </c>
      <c r="O2636" t="s">
        <v>645</v>
      </c>
      <c r="P2636" s="428">
        <v>778.50400000000002</v>
      </c>
      <c r="Q2636">
        <v>30504616</v>
      </c>
      <c r="R2636" t="s">
        <v>1230</v>
      </c>
      <c r="S2636">
        <v>13486</v>
      </c>
      <c r="T2636" t="s">
        <v>2408</v>
      </c>
    </row>
    <row r="2637" spans="1:20" x14ac:dyDescent="0.25">
      <c r="A2637" t="s">
        <v>637</v>
      </c>
      <c r="B2637" t="s">
        <v>1229</v>
      </c>
      <c r="C2637" t="s">
        <v>639</v>
      </c>
      <c r="D2637" t="s">
        <v>651</v>
      </c>
      <c r="E2637" t="s">
        <v>811</v>
      </c>
      <c r="F2637">
        <v>528004120010</v>
      </c>
      <c r="G2637" t="s">
        <v>653</v>
      </c>
      <c r="H2637">
        <v>605506</v>
      </c>
      <c r="I2637" t="s">
        <v>1266</v>
      </c>
      <c r="J2637">
        <v>202206</v>
      </c>
      <c r="K2637">
        <v>44588</v>
      </c>
      <c r="L2637" t="s">
        <v>644</v>
      </c>
      <c r="M2637">
        <v>2340</v>
      </c>
      <c r="N2637">
        <v>4.04</v>
      </c>
      <c r="O2637" t="s">
        <v>645</v>
      </c>
      <c r="P2637" s="428">
        <v>3.57</v>
      </c>
      <c r="Q2637">
        <v>30504616</v>
      </c>
      <c r="R2637" t="s">
        <v>1230</v>
      </c>
      <c r="S2637">
        <v>13486</v>
      </c>
      <c r="T2637" t="s">
        <v>2413</v>
      </c>
    </row>
    <row r="2638" spans="1:20" x14ac:dyDescent="0.25">
      <c r="A2638" t="s">
        <v>637</v>
      </c>
      <c r="B2638" t="s">
        <v>1229</v>
      </c>
      <c r="C2638" t="s">
        <v>639</v>
      </c>
      <c r="D2638" t="s">
        <v>651</v>
      </c>
      <c r="E2638" t="s">
        <v>811</v>
      </c>
      <c r="F2638">
        <v>528004120010</v>
      </c>
      <c r="G2638" t="s">
        <v>653</v>
      </c>
      <c r="H2638">
        <v>605506</v>
      </c>
      <c r="I2638" t="s">
        <v>1266</v>
      </c>
      <c r="J2638">
        <v>202206</v>
      </c>
      <c r="K2638">
        <v>44588</v>
      </c>
      <c r="L2638" t="s">
        <v>644</v>
      </c>
      <c r="M2638">
        <v>352165</v>
      </c>
      <c r="N2638">
        <v>607.61</v>
      </c>
      <c r="O2638" t="s">
        <v>645</v>
      </c>
      <c r="P2638" s="428">
        <v>536.87199999999996</v>
      </c>
      <c r="Q2638">
        <v>30504617</v>
      </c>
      <c r="R2638" t="s">
        <v>1230</v>
      </c>
      <c r="S2638">
        <v>13486</v>
      </c>
      <c r="T2638" t="s">
        <v>2408</v>
      </c>
    </row>
    <row r="2639" spans="1:20" x14ac:dyDescent="0.25">
      <c r="A2639" t="s">
        <v>637</v>
      </c>
      <c r="B2639" t="s">
        <v>1229</v>
      </c>
      <c r="C2639" t="s">
        <v>639</v>
      </c>
      <c r="D2639" t="s">
        <v>651</v>
      </c>
      <c r="E2639" t="s">
        <v>811</v>
      </c>
      <c r="F2639">
        <v>528004120010</v>
      </c>
      <c r="G2639" t="s">
        <v>653</v>
      </c>
      <c r="H2639">
        <v>605506</v>
      </c>
      <c r="I2639" t="s">
        <v>1266</v>
      </c>
      <c r="J2639">
        <v>202206</v>
      </c>
      <c r="K2639">
        <v>44588</v>
      </c>
      <c r="L2639" t="s">
        <v>644</v>
      </c>
      <c r="M2639">
        <v>571065</v>
      </c>
      <c r="N2639">
        <v>985.29</v>
      </c>
      <c r="O2639" t="s">
        <v>645</v>
      </c>
      <c r="P2639" s="428">
        <v>870.58199999999999</v>
      </c>
      <c r="Q2639">
        <v>30504617</v>
      </c>
      <c r="R2639" t="s">
        <v>1230</v>
      </c>
      <c r="S2639">
        <v>13486</v>
      </c>
      <c r="T2639" t="s">
        <v>2401</v>
      </c>
    </row>
    <row r="2640" spans="1:20" x14ac:dyDescent="0.25">
      <c r="A2640" t="s">
        <v>637</v>
      </c>
      <c r="B2640" t="s">
        <v>1229</v>
      </c>
      <c r="C2640" t="s">
        <v>639</v>
      </c>
      <c r="D2640" t="s">
        <v>651</v>
      </c>
      <c r="E2640" t="s">
        <v>704</v>
      </c>
      <c r="F2640">
        <v>528004120002</v>
      </c>
      <c r="G2640" t="s">
        <v>642</v>
      </c>
      <c r="H2640">
        <v>583143</v>
      </c>
      <c r="I2640" t="s">
        <v>39</v>
      </c>
      <c r="J2640">
        <v>202206</v>
      </c>
      <c r="K2640">
        <v>44595</v>
      </c>
      <c r="L2640" t="s">
        <v>644</v>
      </c>
      <c r="M2640">
        <v>16550</v>
      </c>
      <c r="N2640">
        <v>28.12</v>
      </c>
      <c r="O2640" t="s">
        <v>645</v>
      </c>
      <c r="P2640" s="428">
        <v>25.227</v>
      </c>
      <c r="Q2640">
        <v>30504856</v>
      </c>
      <c r="R2640" t="s">
        <v>1230</v>
      </c>
      <c r="S2640">
        <v>13485</v>
      </c>
      <c r="T2640" t="s">
        <v>2469</v>
      </c>
    </row>
    <row r="2641" spans="1:20" x14ac:dyDescent="0.25">
      <c r="A2641" t="s">
        <v>637</v>
      </c>
      <c r="B2641" t="s">
        <v>1229</v>
      </c>
      <c r="C2641" t="s">
        <v>639</v>
      </c>
      <c r="D2641" t="s">
        <v>651</v>
      </c>
      <c r="E2641" t="s">
        <v>704</v>
      </c>
      <c r="F2641">
        <v>528004120001</v>
      </c>
      <c r="G2641" t="s">
        <v>705</v>
      </c>
      <c r="H2641">
        <v>583131</v>
      </c>
      <c r="I2641" t="s">
        <v>1254</v>
      </c>
      <c r="J2641">
        <v>202206</v>
      </c>
      <c r="K2641">
        <v>44595</v>
      </c>
      <c r="L2641" t="s">
        <v>644</v>
      </c>
      <c r="M2641">
        <v>28992</v>
      </c>
      <c r="N2641">
        <v>49.27</v>
      </c>
      <c r="O2641" t="s">
        <v>645</v>
      </c>
      <c r="P2641" s="428">
        <v>44.201000000000001</v>
      </c>
      <c r="Q2641">
        <v>30504856</v>
      </c>
      <c r="R2641" t="s">
        <v>1230</v>
      </c>
      <c r="S2641">
        <v>13485</v>
      </c>
      <c r="T2641" t="s">
        <v>2446</v>
      </c>
    </row>
    <row r="2642" spans="1:20" x14ac:dyDescent="0.25">
      <c r="A2642" t="s">
        <v>637</v>
      </c>
      <c r="B2642" t="s">
        <v>1229</v>
      </c>
      <c r="C2642" t="s">
        <v>639</v>
      </c>
      <c r="D2642" t="s">
        <v>651</v>
      </c>
      <c r="E2642" t="s">
        <v>704</v>
      </c>
      <c r="F2642">
        <v>528004120001</v>
      </c>
      <c r="G2642" t="s">
        <v>705</v>
      </c>
      <c r="H2642">
        <v>583132</v>
      </c>
      <c r="I2642" t="s">
        <v>25</v>
      </c>
      <c r="J2642">
        <v>202206</v>
      </c>
      <c r="K2642">
        <v>44595</v>
      </c>
      <c r="L2642" t="s">
        <v>644</v>
      </c>
      <c r="M2642">
        <v>58556</v>
      </c>
      <c r="N2642">
        <v>99.51</v>
      </c>
      <c r="O2642" t="s">
        <v>645</v>
      </c>
      <c r="P2642" s="428">
        <v>89.272000000000006</v>
      </c>
      <c r="Q2642">
        <v>30504856</v>
      </c>
      <c r="R2642" t="s">
        <v>1230</v>
      </c>
      <c r="S2642">
        <v>13485</v>
      </c>
      <c r="T2642" t="s">
        <v>2448</v>
      </c>
    </row>
    <row r="2643" spans="1:20" x14ac:dyDescent="0.25">
      <c r="A2643" t="s">
        <v>637</v>
      </c>
      <c r="B2643" t="s">
        <v>1229</v>
      </c>
      <c r="C2643" t="s">
        <v>639</v>
      </c>
      <c r="D2643" t="s">
        <v>651</v>
      </c>
      <c r="E2643" t="s">
        <v>704</v>
      </c>
      <c r="F2643">
        <v>528004120001</v>
      </c>
      <c r="G2643" t="s">
        <v>705</v>
      </c>
      <c r="H2643">
        <v>583131</v>
      </c>
      <c r="I2643" t="s">
        <v>1254</v>
      </c>
      <c r="J2643">
        <v>202206</v>
      </c>
      <c r="K2643">
        <v>44595</v>
      </c>
      <c r="L2643" t="s">
        <v>644</v>
      </c>
      <c r="M2643">
        <v>74138</v>
      </c>
      <c r="N2643">
        <v>125.98</v>
      </c>
      <c r="O2643" t="s">
        <v>645</v>
      </c>
      <c r="P2643" s="428">
        <v>113.01900000000001</v>
      </c>
      <c r="Q2643">
        <v>30504856</v>
      </c>
      <c r="R2643" t="s">
        <v>1230</v>
      </c>
      <c r="S2643">
        <v>13485</v>
      </c>
      <c r="T2643" t="s">
        <v>2449</v>
      </c>
    </row>
    <row r="2644" spans="1:20" x14ac:dyDescent="0.25">
      <c r="A2644" t="s">
        <v>637</v>
      </c>
      <c r="B2644" t="s">
        <v>1229</v>
      </c>
      <c r="C2644" t="s">
        <v>639</v>
      </c>
      <c r="D2644" t="s">
        <v>651</v>
      </c>
      <c r="E2644" t="s">
        <v>704</v>
      </c>
      <c r="F2644">
        <v>528004120001</v>
      </c>
      <c r="G2644" t="s">
        <v>705</v>
      </c>
      <c r="H2644">
        <v>583131</v>
      </c>
      <c r="I2644" t="s">
        <v>1254</v>
      </c>
      <c r="J2644">
        <v>202206</v>
      </c>
      <c r="K2644">
        <v>44595</v>
      </c>
      <c r="L2644" t="s">
        <v>644</v>
      </c>
      <c r="M2644">
        <v>296870</v>
      </c>
      <c r="N2644">
        <v>504.48</v>
      </c>
      <c r="O2644" t="s">
        <v>645</v>
      </c>
      <c r="P2644" s="428">
        <v>452.57799999999997</v>
      </c>
      <c r="Q2644">
        <v>30504856</v>
      </c>
      <c r="R2644" t="s">
        <v>1230</v>
      </c>
      <c r="S2644">
        <v>13485</v>
      </c>
      <c r="T2644" t="s">
        <v>2450</v>
      </c>
    </row>
    <row r="2645" spans="1:20" x14ac:dyDescent="0.25">
      <c r="A2645" t="s">
        <v>637</v>
      </c>
      <c r="B2645" t="s">
        <v>1229</v>
      </c>
      <c r="C2645" t="s">
        <v>639</v>
      </c>
      <c r="D2645" t="s">
        <v>651</v>
      </c>
      <c r="E2645" t="s">
        <v>704</v>
      </c>
      <c r="F2645">
        <v>528004120030</v>
      </c>
      <c r="G2645" t="s">
        <v>1644</v>
      </c>
      <c r="H2645">
        <v>583629</v>
      </c>
      <c r="I2645" t="s">
        <v>327</v>
      </c>
      <c r="J2645">
        <v>202206</v>
      </c>
      <c r="K2645">
        <v>44595</v>
      </c>
      <c r="L2645" t="s">
        <v>644</v>
      </c>
      <c r="M2645">
        <v>1140000</v>
      </c>
      <c r="N2645">
        <v>1937.22</v>
      </c>
      <c r="O2645" t="s">
        <v>645</v>
      </c>
      <c r="P2645" s="428">
        <v>1737.9159999999999</v>
      </c>
      <c r="Q2645">
        <v>30504856</v>
      </c>
      <c r="R2645" t="s">
        <v>1230</v>
      </c>
      <c r="S2645">
        <v>13485</v>
      </c>
      <c r="T2645" t="s">
        <v>2465</v>
      </c>
    </row>
    <row r="2646" spans="1:20" x14ac:dyDescent="0.25">
      <c r="A2646" t="s">
        <v>637</v>
      </c>
      <c r="B2646" t="s">
        <v>1229</v>
      </c>
      <c r="C2646" t="s">
        <v>639</v>
      </c>
      <c r="D2646" t="s">
        <v>651</v>
      </c>
      <c r="E2646" t="s">
        <v>704</v>
      </c>
      <c r="F2646">
        <v>528004120030</v>
      </c>
      <c r="G2646" t="s">
        <v>1644</v>
      </c>
      <c r="H2646">
        <v>583629</v>
      </c>
      <c r="I2646" t="s">
        <v>327</v>
      </c>
      <c r="J2646">
        <v>202206</v>
      </c>
      <c r="K2646">
        <v>44595</v>
      </c>
      <c r="L2646" t="s">
        <v>644</v>
      </c>
      <c r="M2646">
        <v>2280000</v>
      </c>
      <c r="N2646">
        <v>3874.45</v>
      </c>
      <c r="O2646" t="s">
        <v>645</v>
      </c>
      <c r="P2646" s="428">
        <v>3475.8409999999999</v>
      </c>
      <c r="Q2646">
        <v>30504856</v>
      </c>
      <c r="R2646" t="s">
        <v>1230</v>
      </c>
      <c r="S2646">
        <v>13485</v>
      </c>
      <c r="T2646" t="s">
        <v>2465</v>
      </c>
    </row>
    <row r="2647" spans="1:20" x14ac:dyDescent="0.25">
      <c r="A2647" t="s">
        <v>637</v>
      </c>
      <c r="B2647" t="s">
        <v>1229</v>
      </c>
      <c r="C2647" t="s">
        <v>639</v>
      </c>
      <c r="D2647" t="s">
        <v>651</v>
      </c>
      <c r="E2647" t="s">
        <v>704</v>
      </c>
      <c r="F2647">
        <v>528004120032</v>
      </c>
      <c r="G2647" t="s">
        <v>812</v>
      </c>
      <c r="H2647">
        <v>583631</v>
      </c>
      <c r="I2647" t="s">
        <v>333</v>
      </c>
      <c r="J2647">
        <v>202206</v>
      </c>
      <c r="K2647">
        <v>44595</v>
      </c>
      <c r="L2647" t="s">
        <v>644</v>
      </c>
      <c r="M2647">
        <v>2280000</v>
      </c>
      <c r="N2647">
        <v>3874.45</v>
      </c>
      <c r="O2647" t="s">
        <v>645</v>
      </c>
      <c r="P2647" s="428">
        <v>3475.8409999999999</v>
      </c>
      <c r="Q2647">
        <v>30504856</v>
      </c>
      <c r="R2647" t="s">
        <v>1230</v>
      </c>
      <c r="S2647">
        <v>13485</v>
      </c>
      <c r="T2647" t="s">
        <v>2466</v>
      </c>
    </row>
    <row r="2648" spans="1:20" x14ac:dyDescent="0.25">
      <c r="A2648" t="s">
        <v>637</v>
      </c>
      <c r="B2648" t="s">
        <v>1229</v>
      </c>
      <c r="C2648" t="s">
        <v>639</v>
      </c>
      <c r="D2648" t="s">
        <v>651</v>
      </c>
      <c r="E2648" t="s">
        <v>704</v>
      </c>
      <c r="F2648">
        <v>528004120001</v>
      </c>
      <c r="G2648" t="s">
        <v>705</v>
      </c>
      <c r="H2648">
        <v>583132</v>
      </c>
      <c r="I2648" t="s">
        <v>25</v>
      </c>
      <c r="J2648">
        <v>202206</v>
      </c>
      <c r="K2648">
        <v>44595</v>
      </c>
      <c r="L2648" t="s">
        <v>644</v>
      </c>
      <c r="M2648">
        <v>796820</v>
      </c>
      <c r="N2648">
        <v>1354.05</v>
      </c>
      <c r="O2648" t="s">
        <v>645</v>
      </c>
      <c r="P2648" s="428">
        <v>1214.7429999999999</v>
      </c>
      <c r="Q2648">
        <v>30504856</v>
      </c>
      <c r="R2648" t="s">
        <v>1230</v>
      </c>
      <c r="S2648">
        <v>13485</v>
      </c>
      <c r="T2648" t="s">
        <v>2445</v>
      </c>
    </row>
    <row r="2649" spans="1:20" x14ac:dyDescent="0.25">
      <c r="A2649" t="s">
        <v>637</v>
      </c>
      <c r="B2649" t="s">
        <v>1229</v>
      </c>
      <c r="C2649" t="s">
        <v>639</v>
      </c>
      <c r="D2649" t="s">
        <v>651</v>
      </c>
      <c r="E2649" t="s">
        <v>704</v>
      </c>
      <c r="F2649">
        <v>528004120001</v>
      </c>
      <c r="G2649" t="s">
        <v>705</v>
      </c>
      <c r="H2649">
        <v>583132</v>
      </c>
      <c r="I2649" t="s">
        <v>25</v>
      </c>
      <c r="J2649">
        <v>202206</v>
      </c>
      <c r="K2649">
        <v>44595</v>
      </c>
      <c r="L2649" t="s">
        <v>644</v>
      </c>
      <c r="M2649">
        <v>194610</v>
      </c>
      <c r="N2649">
        <v>330.7</v>
      </c>
      <c r="O2649" t="s">
        <v>645</v>
      </c>
      <c r="P2649" s="428">
        <v>296.67700000000002</v>
      </c>
      <c r="Q2649">
        <v>30504856</v>
      </c>
      <c r="R2649" t="s">
        <v>1230</v>
      </c>
      <c r="S2649">
        <v>13485</v>
      </c>
      <c r="T2649" t="s">
        <v>2449</v>
      </c>
    </row>
    <row r="2650" spans="1:20" x14ac:dyDescent="0.25">
      <c r="A2650" t="s">
        <v>637</v>
      </c>
      <c r="B2650" t="s">
        <v>1229</v>
      </c>
      <c r="C2650" t="s">
        <v>639</v>
      </c>
      <c r="D2650" t="s">
        <v>651</v>
      </c>
      <c r="E2650" t="s">
        <v>704</v>
      </c>
      <c r="F2650">
        <v>528004120010</v>
      </c>
      <c r="G2650" t="s">
        <v>653</v>
      </c>
      <c r="H2650">
        <v>583601</v>
      </c>
      <c r="I2650" t="s">
        <v>189</v>
      </c>
      <c r="J2650">
        <v>202206</v>
      </c>
      <c r="K2650">
        <v>44595</v>
      </c>
      <c r="L2650" t="s">
        <v>644</v>
      </c>
      <c r="M2650">
        <v>180000</v>
      </c>
      <c r="N2650">
        <v>305.88</v>
      </c>
      <c r="O2650" t="s">
        <v>645</v>
      </c>
      <c r="P2650" s="428">
        <v>274.411</v>
      </c>
      <c r="Q2650">
        <v>30504856</v>
      </c>
      <c r="R2650" t="s">
        <v>1230</v>
      </c>
      <c r="S2650">
        <v>13485</v>
      </c>
      <c r="T2650" t="s">
        <v>2458</v>
      </c>
    </row>
    <row r="2651" spans="1:20" x14ac:dyDescent="0.25">
      <c r="A2651" t="s">
        <v>637</v>
      </c>
      <c r="B2651" t="s">
        <v>1229</v>
      </c>
      <c r="C2651" t="s">
        <v>639</v>
      </c>
      <c r="D2651" t="s">
        <v>651</v>
      </c>
      <c r="E2651" t="s">
        <v>704</v>
      </c>
      <c r="F2651">
        <v>528004120024</v>
      </c>
      <c r="G2651" t="s">
        <v>2405</v>
      </c>
      <c r="H2651">
        <v>583623</v>
      </c>
      <c r="I2651" t="s">
        <v>2406</v>
      </c>
      <c r="J2651">
        <v>202206</v>
      </c>
      <c r="K2651">
        <v>44595</v>
      </c>
      <c r="L2651" t="s">
        <v>644</v>
      </c>
      <c r="M2651">
        <v>245100</v>
      </c>
      <c r="N2651">
        <v>416.5</v>
      </c>
      <c r="O2651" t="s">
        <v>645</v>
      </c>
      <c r="P2651" s="428">
        <v>373.65</v>
      </c>
      <c r="Q2651">
        <v>30504856</v>
      </c>
      <c r="R2651" t="s">
        <v>1230</v>
      </c>
      <c r="S2651">
        <v>13485</v>
      </c>
      <c r="T2651" t="s">
        <v>2451</v>
      </c>
    </row>
    <row r="2652" spans="1:20" x14ac:dyDescent="0.25">
      <c r="A2652" t="s">
        <v>637</v>
      </c>
      <c r="B2652" t="s">
        <v>1229</v>
      </c>
      <c r="C2652" t="s">
        <v>639</v>
      </c>
      <c r="D2652" t="s">
        <v>651</v>
      </c>
      <c r="E2652" t="s">
        <v>704</v>
      </c>
      <c r="F2652">
        <v>528004120024</v>
      </c>
      <c r="G2652" t="s">
        <v>2405</v>
      </c>
      <c r="H2652">
        <v>583623</v>
      </c>
      <c r="I2652" t="s">
        <v>2406</v>
      </c>
      <c r="J2652">
        <v>202206</v>
      </c>
      <c r="K2652">
        <v>44595</v>
      </c>
      <c r="L2652" t="s">
        <v>644</v>
      </c>
      <c r="M2652">
        <v>273220</v>
      </c>
      <c r="N2652">
        <v>464.29</v>
      </c>
      <c r="O2652" t="s">
        <v>645</v>
      </c>
      <c r="P2652" s="428">
        <v>416.52300000000002</v>
      </c>
      <c r="Q2652">
        <v>30504856</v>
      </c>
      <c r="R2652" t="s">
        <v>1230</v>
      </c>
      <c r="S2652">
        <v>13485</v>
      </c>
      <c r="T2652" t="s">
        <v>2451</v>
      </c>
    </row>
    <row r="2653" spans="1:20" x14ac:dyDescent="0.25">
      <c r="A2653" t="s">
        <v>637</v>
      </c>
      <c r="B2653" t="s">
        <v>1229</v>
      </c>
      <c r="C2653" t="s">
        <v>639</v>
      </c>
      <c r="D2653" t="s">
        <v>651</v>
      </c>
      <c r="E2653" t="s">
        <v>704</v>
      </c>
      <c r="F2653">
        <v>528004120024</v>
      </c>
      <c r="G2653" t="s">
        <v>2405</v>
      </c>
      <c r="H2653">
        <v>583623</v>
      </c>
      <c r="I2653" t="s">
        <v>2406</v>
      </c>
      <c r="J2653">
        <v>202206</v>
      </c>
      <c r="K2653">
        <v>44595</v>
      </c>
      <c r="L2653" t="s">
        <v>644</v>
      </c>
      <c r="M2653">
        <v>27280</v>
      </c>
      <c r="N2653">
        <v>46.36</v>
      </c>
      <c r="O2653" t="s">
        <v>645</v>
      </c>
      <c r="P2653" s="428">
        <v>41.59</v>
      </c>
      <c r="Q2653">
        <v>30504856</v>
      </c>
      <c r="R2653" t="s">
        <v>1230</v>
      </c>
      <c r="S2653">
        <v>13485</v>
      </c>
      <c r="T2653" t="s">
        <v>2452</v>
      </c>
    </row>
    <row r="2654" spans="1:20" x14ac:dyDescent="0.25">
      <c r="A2654" t="s">
        <v>637</v>
      </c>
      <c r="B2654" t="s">
        <v>1229</v>
      </c>
      <c r="C2654" t="s">
        <v>639</v>
      </c>
      <c r="D2654" t="s">
        <v>651</v>
      </c>
      <c r="E2654" t="s">
        <v>704</v>
      </c>
      <c r="F2654">
        <v>528004120025</v>
      </c>
      <c r="G2654" t="s">
        <v>2453</v>
      </c>
      <c r="H2654">
        <v>583624</v>
      </c>
      <c r="I2654" t="s">
        <v>298</v>
      </c>
      <c r="J2654">
        <v>202206</v>
      </c>
      <c r="K2654">
        <v>44595</v>
      </c>
      <c r="L2654" t="s">
        <v>644</v>
      </c>
      <c r="M2654">
        <v>202600</v>
      </c>
      <c r="N2654">
        <v>344.28</v>
      </c>
      <c r="O2654" t="s">
        <v>645</v>
      </c>
      <c r="P2654" s="428">
        <v>308.86</v>
      </c>
      <c r="Q2654">
        <v>30504856</v>
      </c>
      <c r="R2654" t="s">
        <v>1230</v>
      </c>
      <c r="S2654">
        <v>13485</v>
      </c>
      <c r="T2654" t="s">
        <v>2454</v>
      </c>
    </row>
    <row r="2655" spans="1:20" x14ac:dyDescent="0.25">
      <c r="A2655" t="s">
        <v>637</v>
      </c>
      <c r="B2655" t="s">
        <v>1229</v>
      </c>
      <c r="C2655" t="s">
        <v>639</v>
      </c>
      <c r="D2655" t="s">
        <v>651</v>
      </c>
      <c r="E2655" t="s">
        <v>704</v>
      </c>
      <c r="F2655">
        <v>528004120002</v>
      </c>
      <c r="G2655" t="s">
        <v>642</v>
      </c>
      <c r="H2655">
        <v>583141</v>
      </c>
      <c r="I2655" t="s">
        <v>37</v>
      </c>
      <c r="J2655">
        <v>202206</v>
      </c>
      <c r="K2655">
        <v>44595</v>
      </c>
      <c r="L2655" t="s">
        <v>644</v>
      </c>
      <c r="M2655">
        <v>337107</v>
      </c>
      <c r="N2655">
        <v>572.85</v>
      </c>
      <c r="O2655" t="s">
        <v>645</v>
      </c>
      <c r="P2655" s="428">
        <v>513.91399999999999</v>
      </c>
      <c r="Q2655">
        <v>30504856</v>
      </c>
      <c r="R2655" t="s">
        <v>1230</v>
      </c>
      <c r="S2655">
        <v>13485</v>
      </c>
      <c r="T2655" t="s">
        <v>2443</v>
      </c>
    </row>
    <row r="2656" spans="1:20" x14ac:dyDescent="0.25">
      <c r="A2656" t="s">
        <v>637</v>
      </c>
      <c r="B2656" t="s">
        <v>1229</v>
      </c>
      <c r="C2656" t="s">
        <v>639</v>
      </c>
      <c r="D2656" t="s">
        <v>651</v>
      </c>
      <c r="E2656" t="s">
        <v>704</v>
      </c>
      <c r="F2656">
        <v>528004120002</v>
      </c>
      <c r="G2656" t="s">
        <v>642</v>
      </c>
      <c r="H2656">
        <v>583140</v>
      </c>
      <c r="I2656" t="s">
        <v>36</v>
      </c>
      <c r="J2656">
        <v>202206</v>
      </c>
      <c r="K2656">
        <v>44595</v>
      </c>
      <c r="L2656" t="s">
        <v>644</v>
      </c>
      <c r="M2656">
        <v>339030</v>
      </c>
      <c r="N2656">
        <v>576.12</v>
      </c>
      <c r="O2656" t="s">
        <v>645</v>
      </c>
      <c r="P2656" s="428">
        <v>516.84799999999996</v>
      </c>
      <c r="Q2656">
        <v>30504856</v>
      </c>
      <c r="R2656" t="s">
        <v>1230</v>
      </c>
      <c r="S2656">
        <v>13485</v>
      </c>
      <c r="T2656" t="s">
        <v>2444</v>
      </c>
    </row>
    <row r="2657" spans="1:20" x14ac:dyDescent="0.25">
      <c r="A2657" t="s">
        <v>637</v>
      </c>
      <c r="B2657" t="s">
        <v>1229</v>
      </c>
      <c r="C2657" t="s">
        <v>639</v>
      </c>
      <c r="D2657" t="s">
        <v>651</v>
      </c>
      <c r="E2657" t="s">
        <v>704</v>
      </c>
      <c r="F2657">
        <v>528004120002</v>
      </c>
      <c r="G2657" t="s">
        <v>642</v>
      </c>
      <c r="H2657">
        <v>583142</v>
      </c>
      <c r="I2657" t="s">
        <v>38</v>
      </c>
      <c r="J2657">
        <v>202206</v>
      </c>
      <c r="K2657">
        <v>44595</v>
      </c>
      <c r="L2657" t="s">
        <v>644</v>
      </c>
      <c r="M2657">
        <v>191965</v>
      </c>
      <c r="N2657">
        <v>326.20999999999998</v>
      </c>
      <c r="O2657" t="s">
        <v>645</v>
      </c>
      <c r="P2657" s="428">
        <v>292.649</v>
      </c>
      <c r="Q2657">
        <v>30504856</v>
      </c>
      <c r="R2657" t="s">
        <v>1230</v>
      </c>
      <c r="S2657">
        <v>13485</v>
      </c>
      <c r="T2657" t="s">
        <v>2455</v>
      </c>
    </row>
    <row r="2658" spans="1:20" x14ac:dyDescent="0.25">
      <c r="A2658" t="s">
        <v>637</v>
      </c>
      <c r="B2658" t="s">
        <v>1229</v>
      </c>
      <c r="C2658" t="s">
        <v>639</v>
      </c>
      <c r="D2658" t="s">
        <v>651</v>
      </c>
      <c r="E2658" t="s">
        <v>704</v>
      </c>
      <c r="F2658">
        <v>528004120002</v>
      </c>
      <c r="G2658" t="s">
        <v>642</v>
      </c>
      <c r="H2658">
        <v>583143</v>
      </c>
      <c r="I2658" t="s">
        <v>39</v>
      </c>
      <c r="J2658">
        <v>202206</v>
      </c>
      <c r="K2658">
        <v>44595</v>
      </c>
      <c r="L2658" t="s">
        <v>644</v>
      </c>
      <c r="M2658">
        <v>158450</v>
      </c>
      <c r="N2658">
        <v>269.26</v>
      </c>
      <c r="O2658" t="s">
        <v>645</v>
      </c>
      <c r="P2658" s="428">
        <v>241.55799999999999</v>
      </c>
      <c r="Q2658">
        <v>30504856</v>
      </c>
      <c r="R2658" t="s">
        <v>1230</v>
      </c>
      <c r="S2658">
        <v>13485</v>
      </c>
      <c r="T2658" t="s">
        <v>2471</v>
      </c>
    </row>
    <row r="2659" spans="1:20" x14ac:dyDescent="0.25">
      <c r="A2659" t="s">
        <v>637</v>
      </c>
      <c r="B2659" t="s">
        <v>1229</v>
      </c>
      <c r="C2659" t="s">
        <v>639</v>
      </c>
      <c r="D2659" t="s">
        <v>651</v>
      </c>
      <c r="E2659" t="s">
        <v>704</v>
      </c>
      <c r="F2659">
        <v>528004120002</v>
      </c>
      <c r="G2659" t="s">
        <v>642</v>
      </c>
      <c r="H2659">
        <v>583141</v>
      </c>
      <c r="I2659" t="s">
        <v>37</v>
      </c>
      <c r="J2659">
        <v>202206</v>
      </c>
      <c r="K2659">
        <v>44595</v>
      </c>
      <c r="L2659" t="s">
        <v>644</v>
      </c>
      <c r="M2659">
        <v>29488</v>
      </c>
      <c r="N2659">
        <v>50.11</v>
      </c>
      <c r="O2659" t="s">
        <v>645</v>
      </c>
      <c r="P2659" s="428">
        <v>44.954999999999998</v>
      </c>
      <c r="Q2659">
        <v>30504856</v>
      </c>
      <c r="R2659" t="s">
        <v>1230</v>
      </c>
      <c r="S2659">
        <v>13485</v>
      </c>
      <c r="T2659" t="s">
        <v>2447</v>
      </c>
    </row>
    <row r="2660" spans="1:20" x14ac:dyDescent="0.25">
      <c r="A2660" t="s">
        <v>637</v>
      </c>
      <c r="B2660" t="s">
        <v>1229</v>
      </c>
      <c r="C2660" t="s">
        <v>639</v>
      </c>
      <c r="D2660" t="s">
        <v>651</v>
      </c>
      <c r="E2660" t="s">
        <v>704</v>
      </c>
      <c r="F2660">
        <v>528004120002</v>
      </c>
      <c r="G2660" t="s">
        <v>642</v>
      </c>
      <c r="H2660">
        <v>583140</v>
      </c>
      <c r="I2660" t="s">
        <v>36</v>
      </c>
      <c r="J2660">
        <v>202206</v>
      </c>
      <c r="K2660">
        <v>44595</v>
      </c>
      <c r="L2660" t="s">
        <v>644</v>
      </c>
      <c r="M2660">
        <v>27565</v>
      </c>
      <c r="N2660">
        <v>46.84</v>
      </c>
      <c r="O2660" t="s">
        <v>645</v>
      </c>
      <c r="P2660" s="428">
        <v>42.021000000000001</v>
      </c>
      <c r="Q2660">
        <v>30504856</v>
      </c>
      <c r="R2660" t="s">
        <v>1230</v>
      </c>
      <c r="S2660">
        <v>13485</v>
      </c>
      <c r="T2660" t="s">
        <v>2470</v>
      </c>
    </row>
    <row r="2661" spans="1:20" x14ac:dyDescent="0.25">
      <c r="A2661" t="s">
        <v>637</v>
      </c>
      <c r="B2661" t="s">
        <v>1229</v>
      </c>
      <c r="C2661" t="s">
        <v>639</v>
      </c>
      <c r="D2661" t="s">
        <v>651</v>
      </c>
      <c r="E2661" t="s">
        <v>704</v>
      </c>
      <c r="F2661">
        <v>528004120002</v>
      </c>
      <c r="G2661" t="s">
        <v>642</v>
      </c>
      <c r="H2661">
        <v>583142</v>
      </c>
      <c r="I2661" t="s">
        <v>38</v>
      </c>
      <c r="J2661">
        <v>202206</v>
      </c>
      <c r="K2661">
        <v>44595</v>
      </c>
      <c r="L2661" t="s">
        <v>644</v>
      </c>
      <c r="M2661">
        <v>11699</v>
      </c>
      <c r="N2661">
        <v>19.88</v>
      </c>
      <c r="O2661" t="s">
        <v>645</v>
      </c>
      <c r="P2661" s="428">
        <v>17.835000000000001</v>
      </c>
      <c r="Q2661">
        <v>30504856</v>
      </c>
      <c r="R2661" t="s">
        <v>1230</v>
      </c>
      <c r="S2661">
        <v>13485</v>
      </c>
      <c r="T2661" t="s">
        <v>2456</v>
      </c>
    </row>
    <row r="2662" spans="1:20" x14ac:dyDescent="0.25">
      <c r="A2662" t="s">
        <v>637</v>
      </c>
      <c r="B2662" t="s">
        <v>1229</v>
      </c>
      <c r="C2662" t="s">
        <v>639</v>
      </c>
      <c r="D2662" t="s">
        <v>651</v>
      </c>
      <c r="E2662" t="s">
        <v>704</v>
      </c>
      <c r="F2662">
        <v>528004120002</v>
      </c>
      <c r="G2662" t="s">
        <v>642</v>
      </c>
      <c r="H2662">
        <v>583141</v>
      </c>
      <c r="I2662" t="s">
        <v>37</v>
      </c>
      <c r="J2662">
        <v>202206</v>
      </c>
      <c r="K2662">
        <v>44595</v>
      </c>
      <c r="L2662" t="s">
        <v>644</v>
      </c>
      <c r="M2662">
        <v>83405</v>
      </c>
      <c r="N2662">
        <v>141.72999999999999</v>
      </c>
      <c r="O2662" t="s">
        <v>645</v>
      </c>
      <c r="P2662" s="428">
        <v>127.149</v>
      </c>
      <c r="Q2662">
        <v>30504856</v>
      </c>
      <c r="R2662" t="s">
        <v>1230</v>
      </c>
      <c r="S2662">
        <v>13485</v>
      </c>
      <c r="T2662" t="s">
        <v>2449</v>
      </c>
    </row>
    <row r="2663" spans="1:20" x14ac:dyDescent="0.25">
      <c r="A2663" t="s">
        <v>637</v>
      </c>
      <c r="B2663" t="s">
        <v>1229</v>
      </c>
      <c r="C2663" t="s">
        <v>639</v>
      </c>
      <c r="D2663" t="s">
        <v>651</v>
      </c>
      <c r="E2663" t="s">
        <v>704</v>
      </c>
      <c r="F2663">
        <v>528004120002</v>
      </c>
      <c r="G2663" t="s">
        <v>642</v>
      </c>
      <c r="H2663">
        <v>583140</v>
      </c>
      <c r="I2663" t="s">
        <v>36</v>
      </c>
      <c r="J2663">
        <v>202206</v>
      </c>
      <c r="K2663">
        <v>44595</v>
      </c>
      <c r="L2663" t="s">
        <v>644</v>
      </c>
      <c r="M2663">
        <v>83405</v>
      </c>
      <c r="N2663">
        <v>141.72999999999999</v>
      </c>
      <c r="O2663" t="s">
        <v>645</v>
      </c>
      <c r="P2663" s="428">
        <v>127.149</v>
      </c>
      <c r="Q2663">
        <v>30504856</v>
      </c>
      <c r="R2663" t="s">
        <v>1230</v>
      </c>
      <c r="S2663">
        <v>13485</v>
      </c>
      <c r="T2663" t="s">
        <v>2449</v>
      </c>
    </row>
    <row r="2664" spans="1:20" x14ac:dyDescent="0.25">
      <c r="A2664" t="s">
        <v>637</v>
      </c>
      <c r="B2664" t="s">
        <v>1229</v>
      </c>
      <c r="C2664" t="s">
        <v>639</v>
      </c>
      <c r="D2664" t="s">
        <v>651</v>
      </c>
      <c r="E2664" t="s">
        <v>704</v>
      </c>
      <c r="F2664">
        <v>528004120002</v>
      </c>
      <c r="G2664" t="s">
        <v>642</v>
      </c>
      <c r="H2664">
        <v>583142</v>
      </c>
      <c r="I2664" t="s">
        <v>38</v>
      </c>
      <c r="J2664">
        <v>202206</v>
      </c>
      <c r="K2664">
        <v>44595</v>
      </c>
      <c r="L2664" t="s">
        <v>644</v>
      </c>
      <c r="M2664">
        <v>46336</v>
      </c>
      <c r="N2664">
        <v>78.739999999999995</v>
      </c>
      <c r="O2664" t="s">
        <v>645</v>
      </c>
      <c r="P2664" s="428">
        <v>70.638999999999996</v>
      </c>
      <c r="Q2664">
        <v>30504856</v>
      </c>
      <c r="R2664" t="s">
        <v>1230</v>
      </c>
      <c r="S2664">
        <v>13485</v>
      </c>
      <c r="T2664" t="s">
        <v>2449</v>
      </c>
    </row>
    <row r="2665" spans="1:20" x14ac:dyDescent="0.25">
      <c r="A2665" t="s">
        <v>637</v>
      </c>
      <c r="B2665" t="s">
        <v>1229</v>
      </c>
      <c r="C2665" t="s">
        <v>639</v>
      </c>
      <c r="D2665" t="s">
        <v>651</v>
      </c>
      <c r="E2665" t="s">
        <v>704</v>
      </c>
      <c r="F2665">
        <v>528004120010</v>
      </c>
      <c r="G2665" t="s">
        <v>653</v>
      </c>
      <c r="H2665">
        <v>583599</v>
      </c>
      <c r="I2665" t="s">
        <v>181</v>
      </c>
      <c r="J2665">
        <v>202206</v>
      </c>
      <c r="K2665">
        <v>44595</v>
      </c>
      <c r="L2665" t="s">
        <v>644</v>
      </c>
      <c r="M2665">
        <v>21000</v>
      </c>
      <c r="N2665">
        <v>35.69</v>
      </c>
      <c r="O2665" t="s">
        <v>645</v>
      </c>
      <c r="P2665" s="428">
        <v>32.018000000000001</v>
      </c>
      <c r="Q2665">
        <v>30504856</v>
      </c>
      <c r="R2665" t="s">
        <v>1230</v>
      </c>
      <c r="S2665">
        <v>13485</v>
      </c>
      <c r="T2665" t="s">
        <v>2457</v>
      </c>
    </row>
    <row r="2666" spans="1:20" x14ac:dyDescent="0.25">
      <c r="A2666" t="s">
        <v>637</v>
      </c>
      <c r="B2666" t="s">
        <v>1229</v>
      </c>
      <c r="C2666" t="s">
        <v>639</v>
      </c>
      <c r="D2666" t="s">
        <v>651</v>
      </c>
      <c r="E2666" t="s">
        <v>704</v>
      </c>
      <c r="F2666">
        <v>528004120027</v>
      </c>
      <c r="G2666" t="s">
        <v>2459</v>
      </c>
      <c r="H2666">
        <v>583626</v>
      </c>
      <c r="I2666" t="s">
        <v>2460</v>
      </c>
      <c r="J2666">
        <v>202206</v>
      </c>
      <c r="K2666">
        <v>44595</v>
      </c>
      <c r="L2666" t="s">
        <v>644</v>
      </c>
      <c r="M2666">
        <v>445000</v>
      </c>
      <c r="N2666">
        <v>756.2</v>
      </c>
      <c r="O2666" t="s">
        <v>645</v>
      </c>
      <c r="P2666" s="428">
        <v>678.40099999999995</v>
      </c>
      <c r="Q2666">
        <v>30504856</v>
      </c>
      <c r="R2666" t="s">
        <v>1230</v>
      </c>
      <c r="S2666">
        <v>13485</v>
      </c>
      <c r="T2666" t="s">
        <v>2461</v>
      </c>
    </row>
    <row r="2667" spans="1:20" x14ac:dyDescent="0.25">
      <c r="A2667" t="s">
        <v>637</v>
      </c>
      <c r="B2667" t="s">
        <v>1229</v>
      </c>
      <c r="C2667" t="s">
        <v>639</v>
      </c>
      <c r="D2667" t="s">
        <v>651</v>
      </c>
      <c r="E2667" t="s">
        <v>704</v>
      </c>
      <c r="F2667">
        <v>528004120010</v>
      </c>
      <c r="G2667" t="s">
        <v>653</v>
      </c>
      <c r="H2667">
        <v>605506</v>
      </c>
      <c r="I2667" t="s">
        <v>1266</v>
      </c>
      <c r="J2667">
        <v>202206</v>
      </c>
      <c r="K2667">
        <v>44595</v>
      </c>
      <c r="L2667" t="s">
        <v>644</v>
      </c>
      <c r="M2667">
        <v>1500000</v>
      </c>
      <c r="N2667">
        <v>2548.98</v>
      </c>
      <c r="O2667" t="s">
        <v>645</v>
      </c>
      <c r="P2667" s="428">
        <v>2286.7370000000001</v>
      </c>
      <c r="Q2667">
        <v>30504856</v>
      </c>
      <c r="R2667" t="s">
        <v>1230</v>
      </c>
      <c r="S2667">
        <v>13485</v>
      </c>
      <c r="T2667" t="s">
        <v>2462</v>
      </c>
    </row>
    <row r="2668" spans="1:20" x14ac:dyDescent="0.25">
      <c r="A2668" t="s">
        <v>637</v>
      </c>
      <c r="B2668" t="s">
        <v>1229</v>
      </c>
      <c r="C2668" t="s">
        <v>639</v>
      </c>
      <c r="D2668" t="s">
        <v>651</v>
      </c>
      <c r="E2668" t="s">
        <v>704</v>
      </c>
      <c r="F2668">
        <v>528004120010</v>
      </c>
      <c r="G2668" t="s">
        <v>653</v>
      </c>
      <c r="H2668">
        <v>605506</v>
      </c>
      <c r="I2668" t="s">
        <v>1266</v>
      </c>
      <c r="J2668">
        <v>202206</v>
      </c>
      <c r="K2668">
        <v>44595</v>
      </c>
      <c r="L2668" t="s">
        <v>644</v>
      </c>
      <c r="M2668">
        <v>54600</v>
      </c>
      <c r="N2668">
        <v>92.78</v>
      </c>
      <c r="O2668" t="s">
        <v>645</v>
      </c>
      <c r="P2668" s="428">
        <v>83.234999999999999</v>
      </c>
      <c r="Q2668">
        <v>30504856</v>
      </c>
      <c r="R2668" t="s">
        <v>1230</v>
      </c>
      <c r="S2668">
        <v>13485</v>
      </c>
      <c r="T2668" t="s">
        <v>2463</v>
      </c>
    </row>
    <row r="2669" spans="1:20" x14ac:dyDescent="0.25">
      <c r="A2669" t="s">
        <v>637</v>
      </c>
      <c r="B2669" t="s">
        <v>1229</v>
      </c>
      <c r="C2669" t="s">
        <v>639</v>
      </c>
      <c r="D2669" t="s">
        <v>651</v>
      </c>
      <c r="E2669" t="s">
        <v>704</v>
      </c>
      <c r="F2669">
        <v>528004120010</v>
      </c>
      <c r="G2669" t="s">
        <v>653</v>
      </c>
      <c r="H2669">
        <v>605506</v>
      </c>
      <c r="I2669" t="s">
        <v>1266</v>
      </c>
      <c r="J2669">
        <v>202206</v>
      </c>
      <c r="K2669">
        <v>44595</v>
      </c>
      <c r="L2669" t="s">
        <v>644</v>
      </c>
      <c r="M2669">
        <v>5400</v>
      </c>
      <c r="N2669">
        <v>9.18</v>
      </c>
      <c r="O2669" t="s">
        <v>645</v>
      </c>
      <c r="P2669" s="428">
        <v>8.2360000000000007</v>
      </c>
      <c r="Q2669">
        <v>30504856</v>
      </c>
      <c r="R2669" t="s">
        <v>1230</v>
      </c>
      <c r="S2669">
        <v>13485</v>
      </c>
      <c r="T2669" t="s">
        <v>2464</v>
      </c>
    </row>
    <row r="2670" spans="1:20" x14ac:dyDescent="0.25">
      <c r="A2670" t="s">
        <v>637</v>
      </c>
      <c r="B2670" t="s">
        <v>1229</v>
      </c>
      <c r="C2670" t="s">
        <v>639</v>
      </c>
      <c r="D2670" t="s">
        <v>651</v>
      </c>
      <c r="E2670" t="s">
        <v>704</v>
      </c>
      <c r="F2670">
        <v>528004120032</v>
      </c>
      <c r="G2670" t="s">
        <v>812</v>
      </c>
      <c r="H2670">
        <v>583631</v>
      </c>
      <c r="I2670" t="s">
        <v>333</v>
      </c>
      <c r="J2670">
        <v>202206</v>
      </c>
      <c r="K2670">
        <v>44595</v>
      </c>
      <c r="L2670" t="s">
        <v>644</v>
      </c>
      <c r="M2670">
        <v>1140000</v>
      </c>
      <c r="N2670">
        <v>1937.22</v>
      </c>
      <c r="O2670" t="s">
        <v>645</v>
      </c>
      <c r="P2670" s="428">
        <v>1737.9159999999999</v>
      </c>
      <c r="Q2670">
        <v>30504856</v>
      </c>
      <c r="R2670" t="s">
        <v>1230</v>
      </c>
      <c r="S2670">
        <v>13485</v>
      </c>
      <c r="T2670" t="s">
        <v>2466</v>
      </c>
    </row>
    <row r="2671" spans="1:20" x14ac:dyDescent="0.25">
      <c r="A2671" t="s">
        <v>637</v>
      </c>
      <c r="B2671" t="s">
        <v>1229</v>
      </c>
      <c r="C2671" t="s">
        <v>639</v>
      </c>
      <c r="D2671" t="s">
        <v>651</v>
      </c>
      <c r="E2671" t="s">
        <v>704</v>
      </c>
      <c r="F2671">
        <v>528004120010</v>
      </c>
      <c r="G2671" t="s">
        <v>653</v>
      </c>
      <c r="H2671">
        <v>605506</v>
      </c>
      <c r="I2671" t="s">
        <v>1266</v>
      </c>
      <c r="J2671">
        <v>202206</v>
      </c>
      <c r="K2671">
        <v>44595</v>
      </c>
      <c r="L2671" t="s">
        <v>644</v>
      </c>
      <c r="M2671">
        <v>33491</v>
      </c>
      <c r="N2671">
        <v>56.91</v>
      </c>
      <c r="O2671" t="s">
        <v>645</v>
      </c>
      <c r="P2671" s="428">
        <v>51.055</v>
      </c>
      <c r="Q2671">
        <v>30504856</v>
      </c>
      <c r="R2671" t="s">
        <v>1230</v>
      </c>
      <c r="S2671">
        <v>13485</v>
      </c>
      <c r="T2671" t="s">
        <v>2467</v>
      </c>
    </row>
    <row r="2672" spans="1:20" x14ac:dyDescent="0.25">
      <c r="A2672" t="s">
        <v>637</v>
      </c>
      <c r="B2672" t="s">
        <v>1229</v>
      </c>
      <c r="C2672" t="s">
        <v>639</v>
      </c>
      <c r="D2672" t="s">
        <v>651</v>
      </c>
      <c r="E2672" t="s">
        <v>704</v>
      </c>
      <c r="F2672">
        <v>528004120010</v>
      </c>
      <c r="G2672" t="s">
        <v>653</v>
      </c>
      <c r="H2672">
        <v>605506</v>
      </c>
      <c r="I2672" t="s">
        <v>1266</v>
      </c>
      <c r="J2672">
        <v>202206</v>
      </c>
      <c r="K2672">
        <v>44595</v>
      </c>
      <c r="L2672" t="s">
        <v>644</v>
      </c>
      <c r="M2672">
        <v>5425</v>
      </c>
      <c r="N2672">
        <v>9.2200000000000006</v>
      </c>
      <c r="O2672" t="s">
        <v>645</v>
      </c>
      <c r="P2672" s="428">
        <v>8.2710000000000008</v>
      </c>
      <c r="Q2672">
        <v>30504856</v>
      </c>
      <c r="R2672" t="s">
        <v>1230</v>
      </c>
      <c r="S2672">
        <v>13485</v>
      </c>
      <c r="T2672" t="s">
        <v>2468</v>
      </c>
    </row>
    <row r="2673" spans="1:20" x14ac:dyDescent="0.25">
      <c r="A2673" t="s">
        <v>637</v>
      </c>
      <c r="B2673" t="s">
        <v>1360</v>
      </c>
      <c r="C2673" t="s">
        <v>639</v>
      </c>
      <c r="D2673" t="s">
        <v>695</v>
      </c>
      <c r="E2673" t="s">
        <v>652</v>
      </c>
      <c r="F2673">
        <v>528004120010</v>
      </c>
      <c r="G2673" t="s">
        <v>653</v>
      </c>
      <c r="H2673">
        <v>583592</v>
      </c>
      <c r="I2673" t="s">
        <v>174</v>
      </c>
      <c r="J2673">
        <v>202206</v>
      </c>
      <c r="K2673">
        <v>44620</v>
      </c>
      <c r="L2673" t="s">
        <v>644</v>
      </c>
      <c r="M2673">
        <v>-31842.69</v>
      </c>
      <c r="N2673">
        <v>-54.11</v>
      </c>
      <c r="O2673" t="s">
        <v>645</v>
      </c>
      <c r="P2673" s="428">
        <v>-48.542999999999999</v>
      </c>
      <c r="Q2673">
        <v>30501322</v>
      </c>
      <c r="T2673" t="s">
        <v>2131</v>
      </c>
    </row>
    <row r="2674" spans="1:20" x14ac:dyDescent="0.25">
      <c r="A2674" t="s">
        <v>637</v>
      </c>
      <c r="B2674" t="s">
        <v>730</v>
      </c>
      <c r="C2674" t="s">
        <v>639</v>
      </c>
      <c r="D2674" t="s">
        <v>695</v>
      </c>
      <c r="E2674" t="s">
        <v>641</v>
      </c>
      <c r="F2674">
        <v>528004120001</v>
      </c>
      <c r="G2674" t="s">
        <v>705</v>
      </c>
      <c r="H2674">
        <v>583128</v>
      </c>
      <c r="I2674" t="s">
        <v>20</v>
      </c>
      <c r="J2674">
        <v>202206</v>
      </c>
      <c r="K2674">
        <v>44650</v>
      </c>
      <c r="L2674" t="s">
        <v>644</v>
      </c>
      <c r="M2674">
        <v>191963.68</v>
      </c>
      <c r="N2674">
        <v>327.95</v>
      </c>
      <c r="O2674" t="s">
        <v>645</v>
      </c>
      <c r="P2674" s="428">
        <v>292.64999999999998</v>
      </c>
      <c r="Q2674">
        <v>30501349</v>
      </c>
      <c r="R2674" t="s">
        <v>646</v>
      </c>
      <c r="S2674">
        <v>2031020</v>
      </c>
      <c r="T2674" t="s">
        <v>2472</v>
      </c>
    </row>
    <row r="2675" spans="1:20" x14ac:dyDescent="0.25">
      <c r="A2675" t="s">
        <v>637</v>
      </c>
      <c r="B2675" t="s">
        <v>666</v>
      </c>
      <c r="C2675" t="s">
        <v>639</v>
      </c>
      <c r="D2675" t="s">
        <v>663</v>
      </c>
      <c r="E2675" t="s">
        <v>667</v>
      </c>
      <c r="F2675">
        <v>528004120010</v>
      </c>
      <c r="G2675" t="s">
        <v>653</v>
      </c>
      <c r="H2675">
        <v>583591</v>
      </c>
      <c r="I2675" t="s">
        <v>172</v>
      </c>
      <c r="J2675">
        <v>202206</v>
      </c>
      <c r="K2675">
        <v>44651</v>
      </c>
      <c r="L2675" t="s">
        <v>644</v>
      </c>
      <c r="M2675">
        <v>-40102.46</v>
      </c>
      <c r="N2675">
        <v>-68.510000000000005</v>
      </c>
      <c r="O2675" t="s">
        <v>645</v>
      </c>
      <c r="P2675" s="428">
        <v>-61.136000000000003</v>
      </c>
      <c r="Q2675">
        <v>30501322</v>
      </c>
      <c r="R2675" t="s">
        <v>668</v>
      </c>
      <c r="S2675" t="s">
        <v>2473</v>
      </c>
      <c r="T2675" t="s">
        <v>2474</v>
      </c>
    </row>
    <row r="2676" spans="1:20" x14ac:dyDescent="0.25">
      <c r="A2676" t="s">
        <v>637</v>
      </c>
      <c r="B2676" t="s">
        <v>666</v>
      </c>
      <c r="C2676" t="s">
        <v>639</v>
      </c>
      <c r="D2676" t="s">
        <v>663</v>
      </c>
      <c r="E2676" t="s">
        <v>667</v>
      </c>
      <c r="F2676">
        <v>528004120010</v>
      </c>
      <c r="G2676" t="s">
        <v>653</v>
      </c>
      <c r="H2676">
        <v>583591</v>
      </c>
      <c r="I2676" t="s">
        <v>172</v>
      </c>
      <c r="J2676">
        <v>202206</v>
      </c>
      <c r="K2676">
        <v>44651</v>
      </c>
      <c r="L2676" t="s">
        <v>644</v>
      </c>
      <c r="M2676">
        <v>-6550.09</v>
      </c>
      <c r="N2676">
        <v>-11.19</v>
      </c>
      <c r="O2676" t="s">
        <v>645</v>
      </c>
      <c r="P2676" s="428">
        <v>-9.9860000000000007</v>
      </c>
      <c r="Q2676">
        <v>30501322</v>
      </c>
      <c r="R2676" t="s">
        <v>668</v>
      </c>
      <c r="S2676" t="s">
        <v>2473</v>
      </c>
      <c r="T2676" t="s">
        <v>2475</v>
      </c>
    </row>
    <row r="2677" spans="1:20" x14ac:dyDescent="0.25">
      <c r="A2677" t="s">
        <v>637</v>
      </c>
      <c r="B2677" t="s">
        <v>666</v>
      </c>
      <c r="C2677" t="s">
        <v>639</v>
      </c>
      <c r="D2677" t="s">
        <v>663</v>
      </c>
      <c r="E2677" t="s">
        <v>667</v>
      </c>
      <c r="F2677">
        <v>528004120010</v>
      </c>
      <c r="G2677" t="s">
        <v>653</v>
      </c>
      <c r="H2677">
        <v>583591</v>
      </c>
      <c r="I2677" t="s">
        <v>172</v>
      </c>
      <c r="J2677">
        <v>202206</v>
      </c>
      <c r="K2677">
        <v>44651</v>
      </c>
      <c r="L2677" t="s">
        <v>644</v>
      </c>
      <c r="M2677">
        <v>-40102.46</v>
      </c>
      <c r="N2677">
        <v>-68.510000000000005</v>
      </c>
      <c r="O2677" t="s">
        <v>645</v>
      </c>
      <c r="P2677" s="428">
        <v>-61.136000000000003</v>
      </c>
      <c r="Q2677">
        <v>30501322</v>
      </c>
      <c r="R2677" t="s">
        <v>668</v>
      </c>
      <c r="S2677" t="s">
        <v>2476</v>
      </c>
      <c r="T2677" t="s">
        <v>2474</v>
      </c>
    </row>
    <row r="2678" spans="1:20" x14ac:dyDescent="0.25">
      <c r="A2678" t="s">
        <v>637</v>
      </c>
      <c r="B2678" t="s">
        <v>666</v>
      </c>
      <c r="C2678" t="s">
        <v>639</v>
      </c>
      <c r="D2678" t="s">
        <v>663</v>
      </c>
      <c r="E2678" t="s">
        <v>667</v>
      </c>
      <c r="F2678">
        <v>528004120010</v>
      </c>
      <c r="G2678" t="s">
        <v>653</v>
      </c>
      <c r="H2678">
        <v>583591</v>
      </c>
      <c r="I2678" t="s">
        <v>172</v>
      </c>
      <c r="J2678">
        <v>202206</v>
      </c>
      <c r="K2678">
        <v>44651</v>
      </c>
      <c r="L2678" t="s">
        <v>644</v>
      </c>
      <c r="M2678">
        <v>-6550.09</v>
      </c>
      <c r="N2678">
        <v>-11.19</v>
      </c>
      <c r="O2678" t="s">
        <v>645</v>
      </c>
      <c r="P2678" s="428">
        <v>-9.9860000000000007</v>
      </c>
      <c r="Q2678">
        <v>30501322</v>
      </c>
      <c r="R2678" t="s">
        <v>668</v>
      </c>
      <c r="S2678" t="s">
        <v>2476</v>
      </c>
      <c r="T2678" t="s">
        <v>2475</v>
      </c>
    </row>
    <row r="2679" spans="1:20" x14ac:dyDescent="0.25">
      <c r="A2679" t="s">
        <v>637</v>
      </c>
      <c r="B2679" t="s">
        <v>1360</v>
      </c>
      <c r="C2679" t="s">
        <v>639</v>
      </c>
      <c r="D2679" t="s">
        <v>695</v>
      </c>
      <c r="E2679" t="s">
        <v>652</v>
      </c>
      <c r="F2679">
        <v>528004120010</v>
      </c>
      <c r="G2679" t="s">
        <v>653</v>
      </c>
      <c r="H2679">
        <v>583592</v>
      </c>
      <c r="I2679" t="s">
        <v>174</v>
      </c>
      <c r="J2679">
        <v>202206</v>
      </c>
      <c r="K2679">
        <v>44655</v>
      </c>
      <c r="L2679" t="s">
        <v>644</v>
      </c>
      <c r="M2679">
        <v>-60000</v>
      </c>
      <c r="N2679">
        <v>-101.87</v>
      </c>
      <c r="O2679" t="s">
        <v>645</v>
      </c>
      <c r="P2679" s="428">
        <v>-91.471999999999994</v>
      </c>
      <c r="Q2679">
        <v>30501322</v>
      </c>
      <c r="T2679" t="s">
        <v>2136</v>
      </c>
    </row>
    <row r="2680" spans="1:20" x14ac:dyDescent="0.25">
      <c r="A2680" t="s">
        <v>637</v>
      </c>
      <c r="B2680" t="s">
        <v>2477</v>
      </c>
      <c r="C2680" t="s">
        <v>639</v>
      </c>
      <c r="D2680" t="s">
        <v>651</v>
      </c>
      <c r="E2680" t="s">
        <v>641</v>
      </c>
      <c r="F2680">
        <v>528004120009</v>
      </c>
      <c r="G2680" t="s">
        <v>2478</v>
      </c>
      <c r="H2680">
        <v>583589</v>
      </c>
      <c r="I2680" t="s">
        <v>164</v>
      </c>
      <c r="J2680">
        <v>202206</v>
      </c>
      <c r="K2680">
        <v>44677</v>
      </c>
      <c r="L2680" t="s">
        <v>644</v>
      </c>
      <c r="M2680">
        <v>2388800</v>
      </c>
      <c r="N2680">
        <v>4055.65</v>
      </c>
      <c r="O2680" t="s">
        <v>645</v>
      </c>
      <c r="P2680" s="428">
        <v>3641.6979999999999</v>
      </c>
      <c r="Q2680">
        <v>40271750</v>
      </c>
      <c r="T2680" t="s">
        <v>2479</v>
      </c>
    </row>
    <row r="2681" spans="1:20" x14ac:dyDescent="0.25">
      <c r="A2681" t="s">
        <v>637</v>
      </c>
      <c r="B2681" t="s">
        <v>1360</v>
      </c>
      <c r="C2681" t="s">
        <v>639</v>
      </c>
      <c r="D2681" t="s">
        <v>695</v>
      </c>
      <c r="E2681" t="s">
        <v>652</v>
      </c>
      <c r="F2681">
        <v>528004120010</v>
      </c>
      <c r="G2681" t="s">
        <v>653</v>
      </c>
      <c r="H2681">
        <v>583592</v>
      </c>
      <c r="I2681" t="s">
        <v>174</v>
      </c>
      <c r="J2681">
        <v>202206</v>
      </c>
      <c r="K2681">
        <v>44681</v>
      </c>
      <c r="L2681" t="s">
        <v>644</v>
      </c>
      <c r="M2681">
        <v>26983.66</v>
      </c>
      <c r="N2681">
        <v>45.81</v>
      </c>
      <c r="O2681" t="s">
        <v>645</v>
      </c>
      <c r="P2681" s="428">
        <v>41.134</v>
      </c>
      <c r="Q2681">
        <v>30501322</v>
      </c>
      <c r="T2681" t="s">
        <v>2480</v>
      </c>
    </row>
    <row r="2682" spans="1:20" x14ac:dyDescent="0.25">
      <c r="A2682" t="s">
        <v>637</v>
      </c>
      <c r="B2682" t="s">
        <v>1360</v>
      </c>
      <c r="C2682" t="s">
        <v>639</v>
      </c>
      <c r="D2682" t="s">
        <v>695</v>
      </c>
      <c r="E2682" t="s">
        <v>652</v>
      </c>
      <c r="F2682">
        <v>528004120010</v>
      </c>
      <c r="G2682" t="s">
        <v>653</v>
      </c>
      <c r="H2682">
        <v>583592</v>
      </c>
      <c r="I2682" t="s">
        <v>174</v>
      </c>
      <c r="J2682">
        <v>202206</v>
      </c>
      <c r="K2682">
        <v>44685</v>
      </c>
      <c r="L2682" t="s">
        <v>644</v>
      </c>
      <c r="M2682">
        <v>-59999.76</v>
      </c>
      <c r="N2682">
        <v>-96.08</v>
      </c>
      <c r="O2682" t="s">
        <v>645</v>
      </c>
      <c r="P2682" s="428">
        <v>-91.468999999999994</v>
      </c>
      <c r="Q2682">
        <v>30501322</v>
      </c>
      <c r="T2682" t="s">
        <v>2481</v>
      </c>
    </row>
    <row r="2683" spans="1:20" x14ac:dyDescent="0.25">
      <c r="A2683" t="s">
        <v>637</v>
      </c>
      <c r="B2683" t="s">
        <v>657</v>
      </c>
      <c r="C2683" t="s">
        <v>639</v>
      </c>
      <c r="D2683" t="s">
        <v>695</v>
      </c>
      <c r="E2683" t="s">
        <v>652</v>
      </c>
      <c r="F2683">
        <v>528004120010</v>
      </c>
      <c r="G2683" t="s">
        <v>653</v>
      </c>
      <c r="H2683">
        <v>583590</v>
      </c>
      <c r="I2683" t="s">
        <v>170</v>
      </c>
      <c r="J2683">
        <v>202206</v>
      </c>
      <c r="K2683">
        <v>44686</v>
      </c>
      <c r="L2683" t="s">
        <v>644</v>
      </c>
      <c r="M2683">
        <v>1483.9</v>
      </c>
      <c r="N2683">
        <v>2.38</v>
      </c>
      <c r="O2683" t="s">
        <v>645</v>
      </c>
      <c r="P2683" s="428">
        <v>2.266</v>
      </c>
      <c r="Q2683">
        <v>12788620</v>
      </c>
      <c r="R2683" t="s">
        <v>654</v>
      </c>
      <c r="S2683" t="s">
        <v>951</v>
      </c>
      <c r="T2683" t="s">
        <v>2482</v>
      </c>
    </row>
    <row r="2684" spans="1:20" x14ac:dyDescent="0.25">
      <c r="A2684" t="s">
        <v>637</v>
      </c>
      <c r="B2684" t="s">
        <v>657</v>
      </c>
      <c r="C2684" t="s">
        <v>639</v>
      </c>
      <c r="D2684" t="s">
        <v>718</v>
      </c>
      <c r="E2684" t="s">
        <v>652</v>
      </c>
      <c r="F2684">
        <v>528004120010</v>
      </c>
      <c r="G2684" t="s">
        <v>653</v>
      </c>
      <c r="H2684">
        <v>583593</v>
      </c>
      <c r="I2684" t="s">
        <v>176</v>
      </c>
      <c r="J2684">
        <v>202206</v>
      </c>
      <c r="K2684">
        <v>44690</v>
      </c>
      <c r="L2684" t="s">
        <v>644</v>
      </c>
      <c r="M2684">
        <v>44.01</v>
      </c>
      <c r="N2684">
        <v>7.0000000000000007E-2</v>
      </c>
      <c r="O2684" t="s">
        <v>645</v>
      </c>
      <c r="P2684" s="428">
        <v>6.7000000000000004E-2</v>
      </c>
      <c r="Q2684">
        <v>12788620</v>
      </c>
      <c r="R2684" t="s">
        <v>654</v>
      </c>
      <c r="S2684" t="s">
        <v>825</v>
      </c>
      <c r="T2684" t="s">
        <v>2483</v>
      </c>
    </row>
    <row r="2685" spans="1:20" x14ac:dyDescent="0.25">
      <c r="A2685" t="s">
        <v>637</v>
      </c>
      <c r="B2685" t="s">
        <v>662</v>
      </c>
      <c r="C2685" t="s">
        <v>639</v>
      </c>
      <c r="D2685" t="s">
        <v>718</v>
      </c>
      <c r="E2685" t="s">
        <v>652</v>
      </c>
      <c r="F2685">
        <v>528004120010</v>
      </c>
      <c r="G2685" t="s">
        <v>653</v>
      </c>
      <c r="H2685">
        <v>583593</v>
      </c>
      <c r="I2685" t="s">
        <v>176</v>
      </c>
      <c r="J2685">
        <v>202206</v>
      </c>
      <c r="K2685">
        <v>44699</v>
      </c>
      <c r="L2685" t="s">
        <v>644</v>
      </c>
      <c r="M2685">
        <v>3729.8</v>
      </c>
      <c r="N2685">
        <v>5.97</v>
      </c>
      <c r="O2685" t="s">
        <v>645</v>
      </c>
      <c r="P2685" s="428">
        <v>5.6829999999999998</v>
      </c>
      <c r="Q2685">
        <v>12788620</v>
      </c>
      <c r="R2685" t="s">
        <v>654</v>
      </c>
      <c r="S2685" t="s">
        <v>825</v>
      </c>
      <c r="T2685" t="s">
        <v>2484</v>
      </c>
    </row>
    <row r="2686" spans="1:20" x14ac:dyDescent="0.25">
      <c r="A2686" t="s">
        <v>637</v>
      </c>
      <c r="B2686" t="s">
        <v>650</v>
      </c>
      <c r="C2686" t="s">
        <v>639</v>
      </c>
      <c r="D2686" t="s">
        <v>663</v>
      </c>
      <c r="E2686" t="s">
        <v>652</v>
      </c>
      <c r="F2686">
        <v>528004120010</v>
      </c>
      <c r="G2686" t="s">
        <v>653</v>
      </c>
      <c r="H2686">
        <v>583591</v>
      </c>
      <c r="I2686" t="s">
        <v>172</v>
      </c>
      <c r="J2686">
        <v>202206</v>
      </c>
      <c r="K2686">
        <v>44701</v>
      </c>
      <c r="L2686" t="s">
        <v>644</v>
      </c>
      <c r="M2686">
        <v>191219.85</v>
      </c>
      <c r="N2686">
        <v>306.20999999999998</v>
      </c>
      <c r="O2686" t="s">
        <v>645</v>
      </c>
      <c r="P2686" s="428">
        <v>291.51499999999999</v>
      </c>
      <c r="Q2686">
        <v>12788620</v>
      </c>
      <c r="R2686" t="s">
        <v>654</v>
      </c>
      <c r="S2686" t="s">
        <v>664</v>
      </c>
      <c r="T2686" t="s">
        <v>2486</v>
      </c>
    </row>
    <row r="2687" spans="1:20" x14ac:dyDescent="0.25">
      <c r="A2687" t="s">
        <v>637</v>
      </c>
      <c r="B2687" t="s">
        <v>666</v>
      </c>
      <c r="C2687" t="s">
        <v>639</v>
      </c>
      <c r="D2687" t="s">
        <v>718</v>
      </c>
      <c r="E2687" t="s">
        <v>641</v>
      </c>
      <c r="F2687">
        <v>528004120010</v>
      </c>
      <c r="G2687" t="s">
        <v>653</v>
      </c>
      <c r="H2687">
        <v>583598</v>
      </c>
      <c r="I2687" t="s">
        <v>179</v>
      </c>
      <c r="J2687">
        <v>202206</v>
      </c>
      <c r="K2687">
        <v>44701</v>
      </c>
      <c r="L2687" t="s">
        <v>644</v>
      </c>
      <c r="M2687">
        <v>115513</v>
      </c>
      <c r="N2687">
        <v>184.98</v>
      </c>
      <c r="O2687" t="s">
        <v>645</v>
      </c>
      <c r="P2687" s="428">
        <v>176.10300000000001</v>
      </c>
      <c r="Q2687">
        <v>40270064</v>
      </c>
      <c r="R2687" t="s">
        <v>668</v>
      </c>
      <c r="S2687" t="s">
        <v>1547</v>
      </c>
      <c r="T2687" t="s">
        <v>2487</v>
      </c>
    </row>
    <row r="2688" spans="1:20" x14ac:dyDescent="0.25">
      <c r="A2688" t="s">
        <v>637</v>
      </c>
      <c r="B2688" t="s">
        <v>666</v>
      </c>
      <c r="C2688" t="s">
        <v>639</v>
      </c>
      <c r="D2688" t="s">
        <v>718</v>
      </c>
      <c r="E2688" t="s">
        <v>641</v>
      </c>
      <c r="F2688">
        <v>528004120010</v>
      </c>
      <c r="G2688" t="s">
        <v>653</v>
      </c>
      <c r="H2688">
        <v>583598</v>
      </c>
      <c r="I2688" t="s">
        <v>179</v>
      </c>
      <c r="J2688">
        <v>202206</v>
      </c>
      <c r="K2688">
        <v>44701</v>
      </c>
      <c r="L2688" t="s">
        <v>644</v>
      </c>
      <c r="M2688">
        <v>641740</v>
      </c>
      <c r="N2688">
        <v>1027.6400000000001</v>
      </c>
      <c r="O2688" t="s">
        <v>645</v>
      </c>
      <c r="P2688" s="428">
        <v>978.32299999999998</v>
      </c>
      <c r="Q2688">
        <v>40270064</v>
      </c>
      <c r="R2688" t="s">
        <v>668</v>
      </c>
      <c r="S2688" t="s">
        <v>1547</v>
      </c>
      <c r="T2688" t="s">
        <v>2485</v>
      </c>
    </row>
    <row r="2689" spans="1:20" x14ac:dyDescent="0.25">
      <c r="A2689" t="s">
        <v>637</v>
      </c>
      <c r="B2689" t="s">
        <v>1741</v>
      </c>
      <c r="C2689" t="s">
        <v>639</v>
      </c>
      <c r="D2689" t="s">
        <v>695</v>
      </c>
      <c r="E2689" t="s">
        <v>641</v>
      </c>
      <c r="F2689">
        <v>528004120003</v>
      </c>
      <c r="G2689" t="s">
        <v>816</v>
      </c>
      <c r="H2689">
        <v>583559</v>
      </c>
      <c r="I2689" t="s">
        <v>81</v>
      </c>
      <c r="J2689">
        <v>202206</v>
      </c>
      <c r="K2689">
        <v>44702</v>
      </c>
      <c r="L2689" t="s">
        <v>644</v>
      </c>
      <c r="M2689">
        <v>157500</v>
      </c>
      <c r="N2689">
        <v>252.21</v>
      </c>
      <c r="O2689" t="s">
        <v>645</v>
      </c>
      <c r="P2689" s="428">
        <v>240.10599999999999</v>
      </c>
      <c r="Q2689">
        <v>40268228</v>
      </c>
      <c r="T2689" t="s">
        <v>2492</v>
      </c>
    </row>
    <row r="2690" spans="1:20" x14ac:dyDescent="0.25">
      <c r="A2690" t="s">
        <v>637</v>
      </c>
      <c r="B2690" t="s">
        <v>1313</v>
      </c>
      <c r="C2690" t="s">
        <v>639</v>
      </c>
      <c r="D2690" t="s">
        <v>663</v>
      </c>
      <c r="E2690" t="s">
        <v>704</v>
      </c>
      <c r="F2690">
        <v>528004120019</v>
      </c>
      <c r="G2690" t="s">
        <v>2180</v>
      </c>
      <c r="H2690">
        <v>583618</v>
      </c>
      <c r="I2690" t="s">
        <v>2181</v>
      </c>
      <c r="J2690">
        <v>202206</v>
      </c>
      <c r="K2690">
        <v>44702</v>
      </c>
      <c r="L2690" t="s">
        <v>644</v>
      </c>
      <c r="M2690">
        <v>300000</v>
      </c>
      <c r="N2690">
        <v>480.4</v>
      </c>
      <c r="O2690" t="s">
        <v>645</v>
      </c>
      <c r="P2690" s="428">
        <v>457.34500000000003</v>
      </c>
      <c r="Q2690">
        <v>40269216</v>
      </c>
      <c r="T2690" t="s">
        <v>2491</v>
      </c>
    </row>
    <row r="2691" spans="1:20" x14ac:dyDescent="0.25">
      <c r="A2691" t="s">
        <v>637</v>
      </c>
      <c r="B2691" t="s">
        <v>1313</v>
      </c>
      <c r="C2691" t="s">
        <v>639</v>
      </c>
      <c r="D2691" t="s">
        <v>663</v>
      </c>
      <c r="E2691" t="s">
        <v>704</v>
      </c>
      <c r="F2691">
        <v>528004120019</v>
      </c>
      <c r="G2691" t="s">
        <v>2180</v>
      </c>
      <c r="H2691">
        <v>583618</v>
      </c>
      <c r="I2691" t="s">
        <v>2181</v>
      </c>
      <c r="J2691">
        <v>202206</v>
      </c>
      <c r="K2691">
        <v>44702</v>
      </c>
      <c r="L2691" t="s">
        <v>644</v>
      </c>
      <c r="M2691">
        <v>600000</v>
      </c>
      <c r="N2691">
        <v>960.8</v>
      </c>
      <c r="O2691" t="s">
        <v>645</v>
      </c>
      <c r="P2691" s="428">
        <v>914.69</v>
      </c>
      <c r="Q2691">
        <v>40269216</v>
      </c>
      <c r="T2691" t="s">
        <v>2488</v>
      </c>
    </row>
    <row r="2692" spans="1:20" x14ac:dyDescent="0.25">
      <c r="A2692" t="s">
        <v>637</v>
      </c>
      <c r="B2692" t="s">
        <v>1313</v>
      </c>
      <c r="C2692" t="s">
        <v>639</v>
      </c>
      <c r="D2692" t="s">
        <v>663</v>
      </c>
      <c r="E2692" t="s">
        <v>704</v>
      </c>
      <c r="F2692">
        <v>528004120019</v>
      </c>
      <c r="G2692" t="s">
        <v>2180</v>
      </c>
      <c r="H2692">
        <v>583618</v>
      </c>
      <c r="I2692" t="s">
        <v>2181</v>
      </c>
      <c r="J2692">
        <v>202206</v>
      </c>
      <c r="K2692">
        <v>44702</v>
      </c>
      <c r="L2692" t="s">
        <v>644</v>
      </c>
      <c r="M2692">
        <v>54000</v>
      </c>
      <c r="N2692">
        <v>86.47</v>
      </c>
      <c r="O2692" t="s">
        <v>645</v>
      </c>
      <c r="P2692" s="428">
        <v>82.32</v>
      </c>
      <c r="Q2692">
        <v>40269216</v>
      </c>
      <c r="T2692" t="s">
        <v>2489</v>
      </c>
    </row>
    <row r="2693" spans="1:20" x14ac:dyDescent="0.25">
      <c r="A2693" t="s">
        <v>637</v>
      </c>
      <c r="B2693" t="s">
        <v>1313</v>
      </c>
      <c r="C2693" t="s">
        <v>639</v>
      </c>
      <c r="D2693" t="s">
        <v>663</v>
      </c>
      <c r="E2693" t="s">
        <v>704</v>
      </c>
      <c r="F2693">
        <v>528004120019</v>
      </c>
      <c r="G2693" t="s">
        <v>2180</v>
      </c>
      <c r="H2693">
        <v>583618</v>
      </c>
      <c r="I2693" t="s">
        <v>2181</v>
      </c>
      <c r="J2693">
        <v>202206</v>
      </c>
      <c r="K2693">
        <v>44702</v>
      </c>
      <c r="L2693" t="s">
        <v>644</v>
      </c>
      <c r="M2693">
        <v>108000</v>
      </c>
      <c r="N2693">
        <v>172.94</v>
      </c>
      <c r="O2693" t="s">
        <v>645</v>
      </c>
      <c r="P2693" s="428">
        <v>164.64</v>
      </c>
      <c r="Q2693">
        <v>40269216</v>
      </c>
      <c r="T2693" t="s">
        <v>2490</v>
      </c>
    </row>
    <row r="2694" spans="1:20" x14ac:dyDescent="0.25">
      <c r="A2694" t="s">
        <v>637</v>
      </c>
      <c r="B2694" t="s">
        <v>1525</v>
      </c>
      <c r="C2694" t="s">
        <v>639</v>
      </c>
      <c r="D2694" t="s">
        <v>651</v>
      </c>
      <c r="E2694" t="s">
        <v>667</v>
      </c>
      <c r="F2694">
        <v>528004120010</v>
      </c>
      <c r="G2694" t="s">
        <v>653</v>
      </c>
      <c r="H2694">
        <v>583603</v>
      </c>
      <c r="I2694" t="s">
        <v>193</v>
      </c>
      <c r="J2694">
        <v>202206</v>
      </c>
      <c r="K2694">
        <v>44705</v>
      </c>
      <c r="L2694" t="s">
        <v>644</v>
      </c>
      <c r="M2694">
        <v>17500</v>
      </c>
      <c r="N2694">
        <v>28.02</v>
      </c>
      <c r="O2694" t="s">
        <v>645</v>
      </c>
      <c r="P2694" s="428">
        <v>26.675000000000001</v>
      </c>
      <c r="Q2694">
        <v>40271806</v>
      </c>
      <c r="R2694" t="s">
        <v>668</v>
      </c>
      <c r="S2694" t="s">
        <v>1551</v>
      </c>
      <c r="T2694" t="s">
        <v>2493</v>
      </c>
    </row>
    <row r="2695" spans="1:20" x14ac:dyDescent="0.25">
      <c r="A2695" t="s">
        <v>637</v>
      </c>
      <c r="B2695" t="s">
        <v>1525</v>
      </c>
      <c r="C2695" t="s">
        <v>639</v>
      </c>
      <c r="D2695" t="s">
        <v>651</v>
      </c>
      <c r="E2695" t="s">
        <v>667</v>
      </c>
      <c r="F2695">
        <v>528004120010</v>
      </c>
      <c r="G2695" t="s">
        <v>653</v>
      </c>
      <c r="H2695">
        <v>583603</v>
      </c>
      <c r="I2695" t="s">
        <v>193</v>
      </c>
      <c r="J2695">
        <v>202206</v>
      </c>
      <c r="K2695">
        <v>44705</v>
      </c>
      <c r="L2695" t="s">
        <v>644</v>
      </c>
      <c r="M2695">
        <v>17492</v>
      </c>
      <c r="N2695">
        <v>28.01</v>
      </c>
      <c r="O2695" t="s">
        <v>645</v>
      </c>
      <c r="P2695" s="428">
        <v>26.666</v>
      </c>
      <c r="Q2695">
        <v>40271806</v>
      </c>
      <c r="R2695" t="s">
        <v>668</v>
      </c>
      <c r="S2695" t="s">
        <v>1553</v>
      </c>
      <c r="T2695" t="s">
        <v>2494</v>
      </c>
    </row>
    <row r="2696" spans="1:20" x14ac:dyDescent="0.25">
      <c r="A2696" t="s">
        <v>637</v>
      </c>
      <c r="B2696" t="s">
        <v>1525</v>
      </c>
      <c r="C2696" t="s">
        <v>639</v>
      </c>
      <c r="D2696" t="s">
        <v>651</v>
      </c>
      <c r="E2696" t="s">
        <v>667</v>
      </c>
      <c r="F2696">
        <v>528004120010</v>
      </c>
      <c r="G2696" t="s">
        <v>653</v>
      </c>
      <c r="H2696">
        <v>583603</v>
      </c>
      <c r="I2696" t="s">
        <v>193</v>
      </c>
      <c r="J2696">
        <v>202206</v>
      </c>
      <c r="K2696">
        <v>44705</v>
      </c>
      <c r="L2696" t="s">
        <v>644</v>
      </c>
      <c r="M2696">
        <v>17080</v>
      </c>
      <c r="N2696">
        <v>27.35</v>
      </c>
      <c r="O2696" t="s">
        <v>645</v>
      </c>
      <c r="P2696" s="428">
        <v>26.036999999999999</v>
      </c>
      <c r="Q2696">
        <v>40271806</v>
      </c>
      <c r="R2696" t="s">
        <v>668</v>
      </c>
      <c r="S2696" t="s">
        <v>1555</v>
      </c>
      <c r="T2696" t="s">
        <v>2495</v>
      </c>
    </row>
    <row r="2697" spans="1:20" x14ac:dyDescent="0.25">
      <c r="A2697" t="s">
        <v>637</v>
      </c>
      <c r="B2697" t="s">
        <v>1525</v>
      </c>
      <c r="C2697" t="s">
        <v>639</v>
      </c>
      <c r="D2697" t="s">
        <v>651</v>
      </c>
      <c r="E2697" t="s">
        <v>667</v>
      </c>
      <c r="F2697">
        <v>528004120010</v>
      </c>
      <c r="G2697" t="s">
        <v>653</v>
      </c>
      <c r="H2697">
        <v>583603</v>
      </c>
      <c r="I2697" t="s">
        <v>193</v>
      </c>
      <c r="J2697">
        <v>202206</v>
      </c>
      <c r="K2697">
        <v>44705</v>
      </c>
      <c r="L2697" t="s">
        <v>644</v>
      </c>
      <c r="M2697">
        <v>17359</v>
      </c>
      <c r="N2697">
        <v>27.8</v>
      </c>
      <c r="O2697" t="s">
        <v>645</v>
      </c>
      <c r="P2697" s="428">
        <v>26.466000000000001</v>
      </c>
      <c r="Q2697">
        <v>40271806</v>
      </c>
      <c r="R2697" t="s">
        <v>668</v>
      </c>
      <c r="S2697" t="s">
        <v>1527</v>
      </c>
      <c r="T2697" t="s">
        <v>2498</v>
      </c>
    </row>
    <row r="2698" spans="1:20" x14ac:dyDescent="0.25">
      <c r="A2698" t="s">
        <v>637</v>
      </c>
      <c r="B2698" t="s">
        <v>1525</v>
      </c>
      <c r="C2698" t="s">
        <v>639</v>
      </c>
      <c r="D2698" t="s">
        <v>651</v>
      </c>
      <c r="E2698" t="s">
        <v>667</v>
      </c>
      <c r="F2698">
        <v>528004120010</v>
      </c>
      <c r="G2698" t="s">
        <v>653</v>
      </c>
      <c r="H2698">
        <v>583603</v>
      </c>
      <c r="I2698" t="s">
        <v>193</v>
      </c>
      <c r="J2698">
        <v>202206</v>
      </c>
      <c r="K2698">
        <v>44705</v>
      </c>
      <c r="L2698" t="s">
        <v>644</v>
      </c>
      <c r="M2698">
        <v>17359</v>
      </c>
      <c r="N2698">
        <v>27.8</v>
      </c>
      <c r="O2698" t="s">
        <v>645</v>
      </c>
      <c r="P2698" s="428">
        <v>26.466000000000001</v>
      </c>
      <c r="Q2698">
        <v>40271806</v>
      </c>
      <c r="R2698" t="s">
        <v>668</v>
      </c>
      <c r="S2698" t="s">
        <v>1561</v>
      </c>
      <c r="T2698" t="s">
        <v>2499</v>
      </c>
    </row>
    <row r="2699" spans="1:20" x14ac:dyDescent="0.25">
      <c r="A2699" t="s">
        <v>637</v>
      </c>
      <c r="B2699" t="s">
        <v>1525</v>
      </c>
      <c r="C2699" t="s">
        <v>639</v>
      </c>
      <c r="D2699" t="s">
        <v>651</v>
      </c>
      <c r="E2699" t="s">
        <v>667</v>
      </c>
      <c r="F2699">
        <v>528004120010</v>
      </c>
      <c r="G2699" t="s">
        <v>653</v>
      </c>
      <c r="H2699">
        <v>583603</v>
      </c>
      <c r="I2699" t="s">
        <v>193</v>
      </c>
      <c r="J2699">
        <v>202206</v>
      </c>
      <c r="K2699">
        <v>44705</v>
      </c>
      <c r="L2699" t="s">
        <v>644</v>
      </c>
      <c r="M2699">
        <v>17359</v>
      </c>
      <c r="N2699">
        <v>27.8</v>
      </c>
      <c r="O2699" t="s">
        <v>645</v>
      </c>
      <c r="P2699" s="428">
        <v>26.466000000000001</v>
      </c>
      <c r="Q2699">
        <v>40271806</v>
      </c>
      <c r="R2699" t="s">
        <v>668</v>
      </c>
      <c r="S2699" t="s">
        <v>1542</v>
      </c>
      <c r="T2699" t="s">
        <v>2500</v>
      </c>
    </row>
    <row r="2700" spans="1:20" x14ac:dyDescent="0.25">
      <c r="A2700" t="s">
        <v>637</v>
      </c>
      <c r="B2700" t="s">
        <v>1525</v>
      </c>
      <c r="C2700" t="s">
        <v>639</v>
      </c>
      <c r="D2700" t="s">
        <v>651</v>
      </c>
      <c r="E2700" t="s">
        <v>667</v>
      </c>
      <c r="F2700">
        <v>528004120010</v>
      </c>
      <c r="G2700" t="s">
        <v>653</v>
      </c>
      <c r="H2700">
        <v>583602</v>
      </c>
      <c r="I2700" t="s">
        <v>191</v>
      </c>
      <c r="J2700">
        <v>202206</v>
      </c>
      <c r="K2700">
        <v>44705</v>
      </c>
      <c r="L2700" t="s">
        <v>644</v>
      </c>
      <c r="M2700">
        <v>25054</v>
      </c>
      <c r="N2700">
        <v>40.119999999999997</v>
      </c>
      <c r="O2700" t="s">
        <v>645</v>
      </c>
      <c r="P2700" s="428">
        <v>38.195</v>
      </c>
      <c r="Q2700">
        <v>40271806</v>
      </c>
      <c r="R2700" t="s">
        <v>668</v>
      </c>
      <c r="S2700" t="s">
        <v>1540</v>
      </c>
      <c r="T2700" t="s">
        <v>2501</v>
      </c>
    </row>
    <row r="2701" spans="1:20" x14ac:dyDescent="0.25">
      <c r="A2701" t="s">
        <v>637</v>
      </c>
      <c r="B2701" t="s">
        <v>1525</v>
      </c>
      <c r="C2701" t="s">
        <v>639</v>
      </c>
      <c r="D2701" t="s">
        <v>651</v>
      </c>
      <c r="E2701" t="s">
        <v>667</v>
      </c>
      <c r="F2701">
        <v>528004120010</v>
      </c>
      <c r="G2701" t="s">
        <v>653</v>
      </c>
      <c r="H2701">
        <v>583602</v>
      </c>
      <c r="I2701" t="s">
        <v>191</v>
      </c>
      <c r="J2701">
        <v>202206</v>
      </c>
      <c r="K2701">
        <v>44705</v>
      </c>
      <c r="L2701" t="s">
        <v>644</v>
      </c>
      <c r="M2701">
        <v>25054</v>
      </c>
      <c r="N2701">
        <v>40.119999999999997</v>
      </c>
      <c r="O2701" t="s">
        <v>645</v>
      </c>
      <c r="P2701" s="428">
        <v>38.195</v>
      </c>
      <c r="Q2701">
        <v>40271806</v>
      </c>
      <c r="R2701" t="s">
        <v>668</v>
      </c>
      <c r="S2701" t="s">
        <v>1509</v>
      </c>
      <c r="T2701" t="s">
        <v>2502</v>
      </c>
    </row>
    <row r="2702" spans="1:20" x14ac:dyDescent="0.25">
      <c r="A2702" t="s">
        <v>637</v>
      </c>
      <c r="B2702" t="s">
        <v>1525</v>
      </c>
      <c r="C2702" t="s">
        <v>639</v>
      </c>
      <c r="D2702" t="s">
        <v>651</v>
      </c>
      <c r="E2702" t="s">
        <v>667</v>
      </c>
      <c r="F2702">
        <v>528004120010</v>
      </c>
      <c r="G2702" t="s">
        <v>653</v>
      </c>
      <c r="H2702">
        <v>583602</v>
      </c>
      <c r="I2702" t="s">
        <v>191</v>
      </c>
      <c r="J2702">
        <v>202206</v>
      </c>
      <c r="K2702">
        <v>44705</v>
      </c>
      <c r="L2702" t="s">
        <v>644</v>
      </c>
      <c r="M2702">
        <v>25054</v>
      </c>
      <c r="N2702">
        <v>40.119999999999997</v>
      </c>
      <c r="O2702" t="s">
        <v>645</v>
      </c>
      <c r="P2702" s="428">
        <v>38.195</v>
      </c>
      <c r="Q2702">
        <v>40271806</v>
      </c>
      <c r="R2702" t="s">
        <v>668</v>
      </c>
      <c r="S2702" t="s">
        <v>1537</v>
      </c>
      <c r="T2702" t="s">
        <v>2503</v>
      </c>
    </row>
    <row r="2703" spans="1:20" x14ac:dyDescent="0.25">
      <c r="A2703" t="s">
        <v>637</v>
      </c>
      <c r="B2703" t="s">
        <v>1525</v>
      </c>
      <c r="C2703" t="s">
        <v>639</v>
      </c>
      <c r="D2703" t="s">
        <v>651</v>
      </c>
      <c r="E2703" t="s">
        <v>667</v>
      </c>
      <c r="F2703">
        <v>528004120010</v>
      </c>
      <c r="G2703" t="s">
        <v>653</v>
      </c>
      <c r="H2703">
        <v>583602</v>
      </c>
      <c r="I2703" t="s">
        <v>191</v>
      </c>
      <c r="J2703">
        <v>202206</v>
      </c>
      <c r="K2703">
        <v>44705</v>
      </c>
      <c r="L2703" t="s">
        <v>644</v>
      </c>
      <c r="M2703">
        <v>25054</v>
      </c>
      <c r="N2703">
        <v>40.119999999999997</v>
      </c>
      <c r="O2703" t="s">
        <v>645</v>
      </c>
      <c r="P2703" s="428">
        <v>38.195</v>
      </c>
      <c r="Q2703">
        <v>40271806</v>
      </c>
      <c r="R2703" t="s">
        <v>668</v>
      </c>
      <c r="S2703" t="s">
        <v>1559</v>
      </c>
      <c r="T2703" t="s">
        <v>2504</v>
      </c>
    </row>
    <row r="2704" spans="1:20" x14ac:dyDescent="0.25">
      <c r="A2704" t="s">
        <v>637</v>
      </c>
      <c r="B2704" t="s">
        <v>1525</v>
      </c>
      <c r="C2704" t="s">
        <v>639</v>
      </c>
      <c r="D2704" t="s">
        <v>651</v>
      </c>
      <c r="E2704" t="s">
        <v>667</v>
      </c>
      <c r="F2704">
        <v>528004120010</v>
      </c>
      <c r="G2704" t="s">
        <v>653</v>
      </c>
      <c r="H2704">
        <v>583603</v>
      </c>
      <c r="I2704" t="s">
        <v>193</v>
      </c>
      <c r="J2704">
        <v>202206</v>
      </c>
      <c r="K2704">
        <v>44705</v>
      </c>
      <c r="L2704" t="s">
        <v>644</v>
      </c>
      <c r="M2704">
        <v>17359</v>
      </c>
      <c r="N2704">
        <v>27.8</v>
      </c>
      <c r="O2704" t="s">
        <v>645</v>
      </c>
      <c r="P2704" s="428">
        <v>26.466000000000001</v>
      </c>
      <c r="Q2704">
        <v>40271806</v>
      </c>
      <c r="R2704" t="s">
        <v>668</v>
      </c>
      <c r="S2704" t="s">
        <v>1535</v>
      </c>
      <c r="T2704" t="s">
        <v>2505</v>
      </c>
    </row>
    <row r="2705" spans="1:20" x14ac:dyDescent="0.25">
      <c r="A2705" t="s">
        <v>637</v>
      </c>
      <c r="B2705" t="s">
        <v>1525</v>
      </c>
      <c r="C2705" t="s">
        <v>639</v>
      </c>
      <c r="D2705" t="s">
        <v>651</v>
      </c>
      <c r="E2705" t="s">
        <v>667</v>
      </c>
      <c r="F2705">
        <v>528004120010</v>
      </c>
      <c r="G2705" t="s">
        <v>653</v>
      </c>
      <c r="H2705">
        <v>583603</v>
      </c>
      <c r="I2705" t="s">
        <v>193</v>
      </c>
      <c r="J2705">
        <v>202206</v>
      </c>
      <c r="K2705">
        <v>44705</v>
      </c>
      <c r="L2705" t="s">
        <v>644</v>
      </c>
      <c r="M2705">
        <v>17359</v>
      </c>
      <c r="N2705">
        <v>27.8</v>
      </c>
      <c r="O2705" t="s">
        <v>645</v>
      </c>
      <c r="P2705" s="428">
        <v>26.466000000000001</v>
      </c>
      <c r="Q2705">
        <v>40271806</v>
      </c>
      <c r="R2705" t="s">
        <v>668</v>
      </c>
      <c r="S2705" t="s">
        <v>1557</v>
      </c>
      <c r="T2705" t="s">
        <v>2506</v>
      </c>
    </row>
    <row r="2706" spans="1:20" x14ac:dyDescent="0.25">
      <c r="A2706" t="s">
        <v>637</v>
      </c>
      <c r="B2706" t="s">
        <v>1525</v>
      </c>
      <c r="C2706" t="s">
        <v>639</v>
      </c>
      <c r="D2706" t="s">
        <v>651</v>
      </c>
      <c r="E2706" t="s">
        <v>667</v>
      </c>
      <c r="F2706">
        <v>528004120010</v>
      </c>
      <c r="G2706" t="s">
        <v>653</v>
      </c>
      <c r="H2706">
        <v>583603</v>
      </c>
      <c r="I2706" t="s">
        <v>193</v>
      </c>
      <c r="J2706">
        <v>202206</v>
      </c>
      <c r="K2706">
        <v>44705</v>
      </c>
      <c r="L2706" t="s">
        <v>644</v>
      </c>
      <c r="M2706">
        <v>17359</v>
      </c>
      <c r="N2706">
        <v>27.8</v>
      </c>
      <c r="O2706" t="s">
        <v>645</v>
      </c>
      <c r="P2706" s="428">
        <v>26.466000000000001</v>
      </c>
      <c r="Q2706">
        <v>40271806</v>
      </c>
      <c r="R2706" t="s">
        <v>668</v>
      </c>
      <c r="S2706" t="s">
        <v>1533</v>
      </c>
      <c r="T2706" t="s">
        <v>2507</v>
      </c>
    </row>
    <row r="2707" spans="1:20" x14ac:dyDescent="0.25">
      <c r="A2707" t="s">
        <v>637</v>
      </c>
      <c r="B2707" t="s">
        <v>1525</v>
      </c>
      <c r="C2707" t="s">
        <v>639</v>
      </c>
      <c r="D2707" t="s">
        <v>651</v>
      </c>
      <c r="E2707" t="s">
        <v>667</v>
      </c>
      <c r="F2707">
        <v>528004120010</v>
      </c>
      <c r="G2707" t="s">
        <v>653</v>
      </c>
      <c r="H2707">
        <v>583603</v>
      </c>
      <c r="I2707" t="s">
        <v>193</v>
      </c>
      <c r="J2707">
        <v>202206</v>
      </c>
      <c r="K2707">
        <v>44705</v>
      </c>
      <c r="L2707" t="s">
        <v>644</v>
      </c>
      <c r="M2707">
        <v>17359</v>
      </c>
      <c r="N2707">
        <v>27.8</v>
      </c>
      <c r="O2707" t="s">
        <v>645</v>
      </c>
      <c r="P2707" s="428">
        <v>26.466000000000001</v>
      </c>
      <c r="Q2707">
        <v>40271806</v>
      </c>
      <c r="R2707" t="s">
        <v>668</v>
      </c>
      <c r="S2707" t="s">
        <v>1531</v>
      </c>
      <c r="T2707" t="s">
        <v>2496</v>
      </c>
    </row>
    <row r="2708" spans="1:20" x14ac:dyDescent="0.25">
      <c r="A2708" t="s">
        <v>637</v>
      </c>
      <c r="B2708" t="s">
        <v>1525</v>
      </c>
      <c r="C2708" t="s">
        <v>639</v>
      </c>
      <c r="D2708" t="s">
        <v>651</v>
      </c>
      <c r="E2708" t="s">
        <v>667</v>
      </c>
      <c r="F2708">
        <v>528004120010</v>
      </c>
      <c r="G2708" t="s">
        <v>653</v>
      </c>
      <c r="H2708">
        <v>583603</v>
      </c>
      <c r="I2708" t="s">
        <v>193</v>
      </c>
      <c r="J2708">
        <v>202206</v>
      </c>
      <c r="K2708">
        <v>44705</v>
      </c>
      <c r="L2708" t="s">
        <v>644</v>
      </c>
      <c r="M2708">
        <v>17359</v>
      </c>
      <c r="N2708">
        <v>27.8</v>
      </c>
      <c r="O2708" t="s">
        <v>645</v>
      </c>
      <c r="P2708" s="428">
        <v>26.466000000000001</v>
      </c>
      <c r="Q2708">
        <v>40271806</v>
      </c>
      <c r="R2708" t="s">
        <v>668</v>
      </c>
      <c r="S2708" t="s">
        <v>1529</v>
      </c>
      <c r="T2708" t="s">
        <v>2497</v>
      </c>
    </row>
    <row r="2709" spans="1:20" x14ac:dyDescent="0.25">
      <c r="A2709" t="s">
        <v>637</v>
      </c>
      <c r="B2709" t="s">
        <v>657</v>
      </c>
      <c r="C2709" t="s">
        <v>639</v>
      </c>
      <c r="D2709" t="s">
        <v>695</v>
      </c>
      <c r="E2709" t="s">
        <v>652</v>
      </c>
      <c r="F2709">
        <v>528004120010</v>
      </c>
      <c r="G2709" t="s">
        <v>653</v>
      </c>
      <c r="H2709">
        <v>583590</v>
      </c>
      <c r="I2709" t="s">
        <v>170</v>
      </c>
      <c r="J2709">
        <v>202206</v>
      </c>
      <c r="K2709">
        <v>44705</v>
      </c>
      <c r="L2709" t="s">
        <v>644</v>
      </c>
      <c r="M2709">
        <v>30893.040000000001</v>
      </c>
      <c r="N2709">
        <v>49.47</v>
      </c>
      <c r="O2709" t="s">
        <v>645</v>
      </c>
      <c r="P2709" s="428">
        <v>47.095999999999997</v>
      </c>
      <c r="Q2709">
        <v>12788620</v>
      </c>
      <c r="R2709" t="s">
        <v>654</v>
      </c>
      <c r="S2709" t="s">
        <v>951</v>
      </c>
      <c r="T2709" t="s">
        <v>2508</v>
      </c>
    </row>
    <row r="2710" spans="1:20" x14ac:dyDescent="0.25">
      <c r="A2710" t="s">
        <v>637</v>
      </c>
      <c r="B2710" t="s">
        <v>732</v>
      </c>
      <c r="C2710" t="s">
        <v>639</v>
      </c>
      <c r="D2710" t="s">
        <v>640</v>
      </c>
      <c r="E2710" t="s">
        <v>2008</v>
      </c>
      <c r="F2710">
        <v>528004120002</v>
      </c>
      <c r="G2710" t="s">
        <v>642</v>
      </c>
      <c r="H2710">
        <v>583155</v>
      </c>
      <c r="I2710" t="s">
        <v>45</v>
      </c>
      <c r="J2710">
        <v>202206</v>
      </c>
      <c r="K2710">
        <v>44707</v>
      </c>
      <c r="L2710" t="s">
        <v>727</v>
      </c>
      <c r="M2710">
        <v>12.78</v>
      </c>
      <c r="N2710">
        <v>12.78</v>
      </c>
      <c r="O2710" t="s">
        <v>645</v>
      </c>
      <c r="P2710" s="428">
        <v>12.167</v>
      </c>
      <c r="Q2710">
        <v>30500690</v>
      </c>
      <c r="R2710" t="s">
        <v>646</v>
      </c>
      <c r="S2710">
        <v>9985235</v>
      </c>
      <c r="T2710" t="s">
        <v>2509</v>
      </c>
    </row>
    <row r="2711" spans="1:20" x14ac:dyDescent="0.25">
      <c r="A2711" t="s">
        <v>637</v>
      </c>
      <c r="B2711" t="s">
        <v>736</v>
      </c>
      <c r="C2711" t="s">
        <v>639</v>
      </c>
      <c r="D2711" t="s">
        <v>640</v>
      </c>
      <c r="E2711" t="s">
        <v>2008</v>
      </c>
      <c r="F2711">
        <v>528004120002</v>
      </c>
      <c r="G2711" t="s">
        <v>642</v>
      </c>
      <c r="H2711">
        <v>583155</v>
      </c>
      <c r="I2711" t="s">
        <v>45</v>
      </c>
      <c r="J2711">
        <v>202206</v>
      </c>
      <c r="K2711">
        <v>44707</v>
      </c>
      <c r="L2711" t="s">
        <v>727</v>
      </c>
      <c r="M2711">
        <v>20.13</v>
      </c>
      <c r="N2711">
        <v>20.13</v>
      </c>
      <c r="O2711" t="s">
        <v>645</v>
      </c>
      <c r="P2711" s="428">
        <v>19.164000000000001</v>
      </c>
      <c r="Q2711">
        <v>30500690</v>
      </c>
      <c r="R2711" t="s">
        <v>646</v>
      </c>
      <c r="S2711">
        <v>9985235</v>
      </c>
      <c r="T2711" t="s">
        <v>2510</v>
      </c>
    </row>
    <row r="2712" spans="1:20" x14ac:dyDescent="0.25">
      <c r="A2712" t="s">
        <v>637</v>
      </c>
      <c r="B2712" t="s">
        <v>732</v>
      </c>
      <c r="C2712" t="s">
        <v>639</v>
      </c>
      <c r="D2712" t="s">
        <v>640</v>
      </c>
      <c r="E2712" t="s">
        <v>2008</v>
      </c>
      <c r="F2712">
        <v>528004120002</v>
      </c>
      <c r="G2712" t="s">
        <v>642</v>
      </c>
      <c r="H2712">
        <v>583155</v>
      </c>
      <c r="I2712" t="s">
        <v>45</v>
      </c>
      <c r="J2712">
        <v>202206</v>
      </c>
      <c r="K2712">
        <v>44707</v>
      </c>
      <c r="L2712" t="s">
        <v>727</v>
      </c>
      <c r="M2712">
        <v>52.83</v>
      </c>
      <c r="N2712">
        <v>52.83</v>
      </c>
      <c r="O2712" t="s">
        <v>645</v>
      </c>
      <c r="P2712" s="428">
        <v>50.295000000000002</v>
      </c>
      <c r="Q2712">
        <v>30500690</v>
      </c>
      <c r="R2712" t="s">
        <v>646</v>
      </c>
      <c r="S2712">
        <v>9985235</v>
      </c>
      <c r="T2712" t="s">
        <v>2511</v>
      </c>
    </row>
    <row r="2713" spans="1:20" x14ac:dyDescent="0.25">
      <c r="A2713" t="s">
        <v>637</v>
      </c>
      <c r="B2713" t="s">
        <v>730</v>
      </c>
      <c r="C2713" t="s">
        <v>639</v>
      </c>
      <c r="D2713" t="s">
        <v>640</v>
      </c>
      <c r="E2713" t="s">
        <v>2008</v>
      </c>
      <c r="F2713">
        <v>528004120002</v>
      </c>
      <c r="G2713" t="s">
        <v>642</v>
      </c>
      <c r="H2713">
        <v>583155</v>
      </c>
      <c r="I2713" t="s">
        <v>45</v>
      </c>
      <c r="J2713">
        <v>202206</v>
      </c>
      <c r="K2713">
        <v>44707</v>
      </c>
      <c r="L2713" t="s">
        <v>727</v>
      </c>
      <c r="M2713">
        <v>5.03</v>
      </c>
      <c r="N2713">
        <v>5.03</v>
      </c>
      <c r="O2713" t="s">
        <v>645</v>
      </c>
      <c r="P2713" s="428">
        <v>4.7889999999999997</v>
      </c>
      <c r="Q2713">
        <v>30500690</v>
      </c>
      <c r="R2713" t="s">
        <v>646</v>
      </c>
      <c r="S2713">
        <v>9985235</v>
      </c>
      <c r="T2713" t="s">
        <v>2512</v>
      </c>
    </row>
    <row r="2714" spans="1:20" x14ac:dyDescent="0.25">
      <c r="A2714" t="s">
        <v>637</v>
      </c>
      <c r="B2714" t="s">
        <v>677</v>
      </c>
      <c r="C2714" t="s">
        <v>639</v>
      </c>
      <c r="D2714" t="s">
        <v>640</v>
      </c>
      <c r="E2714" t="s">
        <v>2008</v>
      </c>
      <c r="F2714">
        <v>528004120002</v>
      </c>
      <c r="G2714" t="s">
        <v>642</v>
      </c>
      <c r="H2714">
        <v>583155</v>
      </c>
      <c r="I2714" t="s">
        <v>45</v>
      </c>
      <c r="J2714">
        <v>202206</v>
      </c>
      <c r="K2714">
        <v>44707</v>
      </c>
      <c r="L2714" t="s">
        <v>727</v>
      </c>
      <c r="M2714">
        <v>201.26</v>
      </c>
      <c r="N2714">
        <v>201.26</v>
      </c>
      <c r="O2714" t="s">
        <v>645</v>
      </c>
      <c r="P2714" s="428">
        <v>191.601</v>
      </c>
      <c r="Q2714">
        <v>30500690</v>
      </c>
      <c r="R2714" t="s">
        <v>646</v>
      </c>
      <c r="S2714">
        <v>9985235</v>
      </c>
      <c r="T2714" t="s">
        <v>2513</v>
      </c>
    </row>
    <row r="2715" spans="1:20" x14ac:dyDescent="0.25">
      <c r="A2715" t="s">
        <v>637</v>
      </c>
      <c r="B2715" t="s">
        <v>662</v>
      </c>
      <c r="C2715" t="s">
        <v>639</v>
      </c>
      <c r="D2715" t="s">
        <v>695</v>
      </c>
      <c r="E2715" t="s">
        <v>652</v>
      </c>
      <c r="F2715">
        <v>528004120010</v>
      </c>
      <c r="G2715" t="s">
        <v>653</v>
      </c>
      <c r="H2715">
        <v>583590</v>
      </c>
      <c r="I2715" t="s">
        <v>170</v>
      </c>
      <c r="J2715">
        <v>202206</v>
      </c>
      <c r="K2715">
        <v>44712</v>
      </c>
      <c r="L2715" t="s">
        <v>644</v>
      </c>
      <c r="M2715">
        <v>36041.879999999997</v>
      </c>
      <c r="N2715">
        <v>57.72</v>
      </c>
      <c r="O2715" t="s">
        <v>645</v>
      </c>
      <c r="P2715" s="428">
        <v>54.95</v>
      </c>
      <c r="Q2715">
        <v>12788620</v>
      </c>
      <c r="R2715" t="s">
        <v>654</v>
      </c>
      <c r="S2715" t="s">
        <v>951</v>
      </c>
      <c r="T2715" t="s">
        <v>2516</v>
      </c>
    </row>
    <row r="2716" spans="1:20" x14ac:dyDescent="0.25">
      <c r="A2716" t="s">
        <v>637</v>
      </c>
      <c r="B2716" t="s">
        <v>650</v>
      </c>
      <c r="C2716" t="s">
        <v>639</v>
      </c>
      <c r="D2716" t="s">
        <v>695</v>
      </c>
      <c r="E2716" t="s">
        <v>652</v>
      </c>
      <c r="F2716">
        <v>528004120010</v>
      </c>
      <c r="G2716" t="s">
        <v>653</v>
      </c>
      <c r="H2716">
        <v>583590</v>
      </c>
      <c r="I2716" t="s">
        <v>170</v>
      </c>
      <c r="J2716">
        <v>202206</v>
      </c>
      <c r="K2716">
        <v>44712</v>
      </c>
      <c r="L2716" t="s">
        <v>644</v>
      </c>
      <c r="M2716">
        <v>93561.63</v>
      </c>
      <c r="N2716">
        <v>149.82</v>
      </c>
      <c r="O2716" t="s">
        <v>645</v>
      </c>
      <c r="P2716" s="428">
        <v>142.63</v>
      </c>
      <c r="Q2716">
        <v>12788620</v>
      </c>
      <c r="R2716" t="s">
        <v>654</v>
      </c>
      <c r="S2716" t="s">
        <v>951</v>
      </c>
      <c r="T2716" t="s">
        <v>2515</v>
      </c>
    </row>
    <row r="2717" spans="1:20" x14ac:dyDescent="0.25">
      <c r="A2717" t="s">
        <v>637</v>
      </c>
      <c r="B2717" t="s">
        <v>650</v>
      </c>
      <c r="C2717" t="s">
        <v>639</v>
      </c>
      <c r="D2717" t="s">
        <v>695</v>
      </c>
      <c r="E2717" t="s">
        <v>652</v>
      </c>
      <c r="F2717">
        <v>528004120010</v>
      </c>
      <c r="G2717" t="s">
        <v>653</v>
      </c>
      <c r="H2717">
        <v>583590</v>
      </c>
      <c r="I2717" t="s">
        <v>170</v>
      </c>
      <c r="J2717">
        <v>202206</v>
      </c>
      <c r="K2717">
        <v>44712</v>
      </c>
      <c r="L2717" t="s">
        <v>644</v>
      </c>
      <c r="M2717">
        <v>51488.4</v>
      </c>
      <c r="N2717">
        <v>82.45</v>
      </c>
      <c r="O2717" t="s">
        <v>645</v>
      </c>
      <c r="P2717" s="428">
        <v>78.492999999999995</v>
      </c>
      <c r="Q2717">
        <v>12788620</v>
      </c>
      <c r="R2717" t="s">
        <v>654</v>
      </c>
      <c r="S2717" t="s">
        <v>951</v>
      </c>
      <c r="T2717" t="s">
        <v>2517</v>
      </c>
    </row>
    <row r="2718" spans="1:20" x14ac:dyDescent="0.25">
      <c r="A2718" t="s">
        <v>637</v>
      </c>
      <c r="B2718" t="s">
        <v>650</v>
      </c>
      <c r="C2718" t="s">
        <v>639</v>
      </c>
      <c r="D2718" t="s">
        <v>695</v>
      </c>
      <c r="E2718" t="s">
        <v>652</v>
      </c>
      <c r="F2718">
        <v>528004120010</v>
      </c>
      <c r="G2718" t="s">
        <v>653</v>
      </c>
      <c r="H2718">
        <v>583590</v>
      </c>
      <c r="I2718" t="s">
        <v>170</v>
      </c>
      <c r="J2718">
        <v>202206</v>
      </c>
      <c r="K2718">
        <v>44712</v>
      </c>
      <c r="L2718" t="s">
        <v>644</v>
      </c>
      <c r="M2718">
        <v>42073.23</v>
      </c>
      <c r="N2718">
        <v>67.37</v>
      </c>
      <c r="O2718" t="s">
        <v>645</v>
      </c>
      <c r="P2718" s="428">
        <v>64.137</v>
      </c>
      <c r="Q2718">
        <v>12788620</v>
      </c>
      <c r="R2718" t="s">
        <v>654</v>
      </c>
      <c r="S2718" t="s">
        <v>951</v>
      </c>
      <c r="T2718" t="s">
        <v>2514</v>
      </c>
    </row>
    <row r="2719" spans="1:20" x14ac:dyDescent="0.25">
      <c r="A2719" t="s">
        <v>637</v>
      </c>
      <c r="B2719" t="s">
        <v>657</v>
      </c>
      <c r="C2719" t="s">
        <v>639</v>
      </c>
      <c r="D2719" t="s">
        <v>695</v>
      </c>
      <c r="E2719" t="s">
        <v>652</v>
      </c>
      <c r="F2719">
        <v>528004120010</v>
      </c>
      <c r="G2719" t="s">
        <v>653</v>
      </c>
      <c r="H2719">
        <v>583590</v>
      </c>
      <c r="I2719" t="s">
        <v>170</v>
      </c>
      <c r="J2719">
        <v>202206</v>
      </c>
      <c r="K2719">
        <v>44713</v>
      </c>
      <c r="L2719" t="s">
        <v>644</v>
      </c>
      <c r="M2719">
        <v>-30892.92</v>
      </c>
      <c r="N2719">
        <v>-50.69</v>
      </c>
      <c r="O2719" t="s">
        <v>645</v>
      </c>
      <c r="P2719" s="428">
        <v>-47.093000000000004</v>
      </c>
      <c r="Q2719">
        <v>12788620</v>
      </c>
      <c r="R2719" t="s">
        <v>654</v>
      </c>
      <c r="S2719" t="s">
        <v>951</v>
      </c>
      <c r="T2719" t="s">
        <v>2518</v>
      </c>
    </row>
    <row r="2720" spans="1:20" x14ac:dyDescent="0.25">
      <c r="A2720" t="s">
        <v>637</v>
      </c>
      <c r="B2720" t="s">
        <v>1525</v>
      </c>
      <c r="C2720" t="s">
        <v>639</v>
      </c>
      <c r="D2720" t="s">
        <v>651</v>
      </c>
      <c r="E2720" t="s">
        <v>667</v>
      </c>
      <c r="F2720">
        <v>528004120010</v>
      </c>
      <c r="G2720" t="s">
        <v>653</v>
      </c>
      <c r="H2720">
        <v>583603</v>
      </c>
      <c r="I2720" t="s">
        <v>193</v>
      </c>
      <c r="J2720">
        <v>202206</v>
      </c>
      <c r="K2720">
        <v>44713</v>
      </c>
      <c r="L2720" t="s">
        <v>644</v>
      </c>
      <c r="M2720">
        <v>-17360.46</v>
      </c>
      <c r="N2720">
        <v>-27.8</v>
      </c>
      <c r="O2720" t="s">
        <v>645</v>
      </c>
      <c r="P2720" s="428">
        <v>-25.827000000000002</v>
      </c>
      <c r="Q2720">
        <v>12733397</v>
      </c>
      <c r="R2720" t="s">
        <v>668</v>
      </c>
      <c r="S2720" t="s">
        <v>1527</v>
      </c>
      <c r="T2720" t="s">
        <v>2519</v>
      </c>
    </row>
    <row r="2721" spans="1:20" x14ac:dyDescent="0.25">
      <c r="A2721" t="s">
        <v>637</v>
      </c>
      <c r="B2721" t="s">
        <v>1525</v>
      </c>
      <c r="C2721" t="s">
        <v>639</v>
      </c>
      <c r="D2721" t="s">
        <v>651</v>
      </c>
      <c r="E2721" t="s">
        <v>667</v>
      </c>
      <c r="F2721">
        <v>528004120010</v>
      </c>
      <c r="G2721" t="s">
        <v>653</v>
      </c>
      <c r="H2721">
        <v>583603</v>
      </c>
      <c r="I2721" t="s">
        <v>193</v>
      </c>
      <c r="J2721">
        <v>202206</v>
      </c>
      <c r="K2721">
        <v>44713</v>
      </c>
      <c r="L2721" t="s">
        <v>644</v>
      </c>
      <c r="M2721">
        <v>-17079.45</v>
      </c>
      <c r="N2721">
        <v>-27.35</v>
      </c>
      <c r="O2721" t="s">
        <v>645</v>
      </c>
      <c r="P2721" s="428">
        <v>-25.408999999999999</v>
      </c>
      <c r="Q2721">
        <v>12733397</v>
      </c>
      <c r="R2721" t="s">
        <v>668</v>
      </c>
      <c r="S2721" t="s">
        <v>1555</v>
      </c>
      <c r="T2721" t="s">
        <v>2520</v>
      </c>
    </row>
    <row r="2722" spans="1:20" x14ac:dyDescent="0.25">
      <c r="A2722" t="s">
        <v>637</v>
      </c>
      <c r="B2722" t="s">
        <v>1525</v>
      </c>
      <c r="C2722" t="s">
        <v>639</v>
      </c>
      <c r="D2722" t="s">
        <v>651</v>
      </c>
      <c r="E2722" t="s">
        <v>667</v>
      </c>
      <c r="F2722">
        <v>528004120010</v>
      </c>
      <c r="G2722" t="s">
        <v>653</v>
      </c>
      <c r="H2722">
        <v>583603</v>
      </c>
      <c r="I2722" t="s">
        <v>193</v>
      </c>
      <c r="J2722">
        <v>202206</v>
      </c>
      <c r="K2722">
        <v>44713</v>
      </c>
      <c r="L2722" t="s">
        <v>644</v>
      </c>
      <c r="M2722">
        <v>-17491.599999999999</v>
      </c>
      <c r="N2722">
        <v>-28.01</v>
      </c>
      <c r="O2722" t="s">
        <v>645</v>
      </c>
      <c r="P2722" s="428">
        <v>-26.021999999999998</v>
      </c>
      <c r="Q2722">
        <v>12733397</v>
      </c>
      <c r="R2722" t="s">
        <v>668</v>
      </c>
      <c r="S2722" t="s">
        <v>1553</v>
      </c>
      <c r="T2722" t="s">
        <v>2533</v>
      </c>
    </row>
    <row r="2723" spans="1:20" x14ac:dyDescent="0.25">
      <c r="A2723" t="s">
        <v>637</v>
      </c>
      <c r="B2723" t="s">
        <v>1525</v>
      </c>
      <c r="C2723" t="s">
        <v>639</v>
      </c>
      <c r="D2723" t="s">
        <v>651</v>
      </c>
      <c r="E2723" t="s">
        <v>667</v>
      </c>
      <c r="F2723">
        <v>528004120010</v>
      </c>
      <c r="G2723" t="s">
        <v>653</v>
      </c>
      <c r="H2723">
        <v>583603</v>
      </c>
      <c r="I2723" t="s">
        <v>193</v>
      </c>
      <c r="J2723">
        <v>202206</v>
      </c>
      <c r="K2723">
        <v>44713</v>
      </c>
      <c r="L2723" t="s">
        <v>644</v>
      </c>
      <c r="M2723">
        <v>-17497.849999999999</v>
      </c>
      <c r="N2723">
        <v>-28.02</v>
      </c>
      <c r="O2723" t="s">
        <v>645</v>
      </c>
      <c r="P2723" s="428">
        <v>-26.032</v>
      </c>
      <c r="Q2723">
        <v>12733397</v>
      </c>
      <c r="R2723" t="s">
        <v>668</v>
      </c>
      <c r="S2723" t="s">
        <v>1551</v>
      </c>
      <c r="T2723" t="s">
        <v>2530</v>
      </c>
    </row>
    <row r="2724" spans="1:20" x14ac:dyDescent="0.25">
      <c r="A2724" t="s">
        <v>637</v>
      </c>
      <c r="B2724" t="s">
        <v>1525</v>
      </c>
      <c r="C2724" t="s">
        <v>639</v>
      </c>
      <c r="D2724" t="s">
        <v>651</v>
      </c>
      <c r="E2724" t="s">
        <v>667</v>
      </c>
      <c r="F2724">
        <v>528004120010</v>
      </c>
      <c r="G2724" t="s">
        <v>653</v>
      </c>
      <c r="H2724">
        <v>583595</v>
      </c>
      <c r="I2724" t="s">
        <v>179</v>
      </c>
      <c r="J2724">
        <v>202206</v>
      </c>
      <c r="K2724">
        <v>44713</v>
      </c>
      <c r="L2724" t="s">
        <v>644</v>
      </c>
      <c r="M2724">
        <v>-302316.67</v>
      </c>
      <c r="N2724">
        <v>-516.47</v>
      </c>
      <c r="O2724" t="s">
        <v>645</v>
      </c>
      <c r="P2724" s="428">
        <v>-479.82100000000003</v>
      </c>
      <c r="Q2724">
        <v>12733397</v>
      </c>
      <c r="R2724" t="s">
        <v>668</v>
      </c>
      <c r="S2724" t="s">
        <v>669</v>
      </c>
      <c r="T2724" t="s">
        <v>1685</v>
      </c>
    </row>
    <row r="2725" spans="1:20" x14ac:dyDescent="0.25">
      <c r="A2725" t="s">
        <v>637</v>
      </c>
      <c r="B2725" t="s">
        <v>1525</v>
      </c>
      <c r="C2725" t="s">
        <v>639</v>
      </c>
      <c r="D2725" t="s">
        <v>651</v>
      </c>
      <c r="E2725" t="s">
        <v>667</v>
      </c>
      <c r="F2725">
        <v>528004120010</v>
      </c>
      <c r="G2725" t="s">
        <v>653</v>
      </c>
      <c r="H2725">
        <v>583598</v>
      </c>
      <c r="I2725" t="s">
        <v>179</v>
      </c>
      <c r="J2725">
        <v>202206</v>
      </c>
      <c r="K2725">
        <v>44713</v>
      </c>
      <c r="L2725" t="s">
        <v>644</v>
      </c>
      <c r="M2725">
        <v>-302316.67</v>
      </c>
      <c r="N2725">
        <v>-516.47</v>
      </c>
      <c r="O2725" t="s">
        <v>645</v>
      </c>
      <c r="P2725" s="428">
        <v>-479.82100000000003</v>
      </c>
      <c r="Q2725">
        <v>12733397</v>
      </c>
      <c r="R2725" t="s">
        <v>668</v>
      </c>
      <c r="S2725" t="s">
        <v>1549</v>
      </c>
      <c r="T2725" t="s">
        <v>1684</v>
      </c>
    </row>
    <row r="2726" spans="1:20" x14ac:dyDescent="0.25">
      <c r="A2726" t="s">
        <v>637</v>
      </c>
      <c r="B2726" t="s">
        <v>1525</v>
      </c>
      <c r="C2726" t="s">
        <v>639</v>
      </c>
      <c r="D2726" t="s">
        <v>651</v>
      </c>
      <c r="E2726" t="s">
        <v>667</v>
      </c>
      <c r="F2726">
        <v>528004120010</v>
      </c>
      <c r="G2726" t="s">
        <v>653</v>
      </c>
      <c r="H2726">
        <v>583598</v>
      </c>
      <c r="I2726" t="s">
        <v>179</v>
      </c>
      <c r="J2726">
        <v>202206</v>
      </c>
      <c r="K2726">
        <v>44713</v>
      </c>
      <c r="L2726" t="s">
        <v>644</v>
      </c>
      <c r="M2726">
        <v>-302316.67</v>
      </c>
      <c r="N2726">
        <v>-516.47</v>
      </c>
      <c r="O2726" t="s">
        <v>645</v>
      </c>
      <c r="P2726" s="428">
        <v>-479.82100000000003</v>
      </c>
      <c r="Q2726">
        <v>12733397</v>
      </c>
      <c r="R2726" t="s">
        <v>668</v>
      </c>
      <c r="S2726" t="s">
        <v>1547</v>
      </c>
      <c r="T2726" t="s">
        <v>1683</v>
      </c>
    </row>
    <row r="2727" spans="1:20" x14ac:dyDescent="0.25">
      <c r="A2727" t="s">
        <v>637</v>
      </c>
      <c r="B2727" t="s">
        <v>1525</v>
      </c>
      <c r="C2727" t="s">
        <v>639</v>
      </c>
      <c r="D2727" t="s">
        <v>651</v>
      </c>
      <c r="E2727" t="s">
        <v>667</v>
      </c>
      <c r="F2727">
        <v>528004120010</v>
      </c>
      <c r="G2727" t="s">
        <v>653</v>
      </c>
      <c r="H2727">
        <v>583598</v>
      </c>
      <c r="I2727" t="s">
        <v>179</v>
      </c>
      <c r="J2727">
        <v>202206</v>
      </c>
      <c r="K2727">
        <v>44713</v>
      </c>
      <c r="L2727" t="s">
        <v>644</v>
      </c>
      <c r="M2727">
        <v>-302316.67</v>
      </c>
      <c r="N2727">
        <v>-516.47</v>
      </c>
      <c r="O2727" t="s">
        <v>645</v>
      </c>
      <c r="P2727" s="428">
        <v>-479.82100000000003</v>
      </c>
      <c r="Q2727">
        <v>12733397</v>
      </c>
      <c r="R2727" t="s">
        <v>668</v>
      </c>
      <c r="S2727" t="s">
        <v>1545</v>
      </c>
      <c r="T2727" t="s">
        <v>1682</v>
      </c>
    </row>
    <row r="2728" spans="1:20" x14ac:dyDescent="0.25">
      <c r="A2728" t="s">
        <v>637</v>
      </c>
      <c r="B2728" t="s">
        <v>1525</v>
      </c>
      <c r="C2728" t="s">
        <v>639</v>
      </c>
      <c r="D2728" t="s">
        <v>651</v>
      </c>
      <c r="E2728" t="s">
        <v>667</v>
      </c>
      <c r="F2728">
        <v>528004120010</v>
      </c>
      <c r="G2728" t="s">
        <v>653</v>
      </c>
      <c r="H2728">
        <v>583603</v>
      </c>
      <c r="I2728" t="s">
        <v>193</v>
      </c>
      <c r="J2728">
        <v>202206</v>
      </c>
      <c r="K2728">
        <v>44713</v>
      </c>
      <c r="L2728" t="s">
        <v>644</v>
      </c>
      <c r="M2728">
        <v>-17360.46</v>
      </c>
      <c r="N2728">
        <v>-27.8</v>
      </c>
      <c r="O2728" t="s">
        <v>645</v>
      </c>
      <c r="P2728" s="428">
        <v>-25.827000000000002</v>
      </c>
      <c r="Q2728">
        <v>12733397</v>
      </c>
      <c r="R2728" t="s">
        <v>668</v>
      </c>
      <c r="S2728" t="s">
        <v>1561</v>
      </c>
      <c r="T2728" t="s">
        <v>2531</v>
      </c>
    </row>
    <row r="2729" spans="1:20" x14ac:dyDescent="0.25">
      <c r="A2729" t="s">
        <v>637</v>
      </c>
      <c r="B2729" t="s">
        <v>1525</v>
      </c>
      <c r="C2729" t="s">
        <v>639</v>
      </c>
      <c r="D2729" t="s">
        <v>651</v>
      </c>
      <c r="E2729" t="s">
        <v>667</v>
      </c>
      <c r="F2729">
        <v>528004120010</v>
      </c>
      <c r="G2729" t="s">
        <v>653</v>
      </c>
      <c r="H2729">
        <v>583603</v>
      </c>
      <c r="I2729" t="s">
        <v>193</v>
      </c>
      <c r="J2729">
        <v>202206</v>
      </c>
      <c r="K2729">
        <v>44713</v>
      </c>
      <c r="L2729" t="s">
        <v>644</v>
      </c>
      <c r="M2729">
        <v>-17360.46</v>
      </c>
      <c r="N2729">
        <v>-27.8</v>
      </c>
      <c r="O2729" t="s">
        <v>645</v>
      </c>
      <c r="P2729" s="428">
        <v>-25.827000000000002</v>
      </c>
      <c r="Q2729">
        <v>12733397</v>
      </c>
      <c r="R2729" t="s">
        <v>668</v>
      </c>
      <c r="S2729" t="s">
        <v>1542</v>
      </c>
      <c r="T2729" t="s">
        <v>2521</v>
      </c>
    </row>
    <row r="2730" spans="1:20" x14ac:dyDescent="0.25">
      <c r="A2730" t="s">
        <v>637</v>
      </c>
      <c r="B2730" t="s">
        <v>1525</v>
      </c>
      <c r="C2730" t="s">
        <v>639</v>
      </c>
      <c r="D2730" t="s">
        <v>651</v>
      </c>
      <c r="E2730" t="s">
        <v>667</v>
      </c>
      <c r="F2730">
        <v>528004120010</v>
      </c>
      <c r="G2730" t="s">
        <v>653</v>
      </c>
      <c r="H2730">
        <v>583602</v>
      </c>
      <c r="I2730" t="s">
        <v>191</v>
      </c>
      <c r="J2730">
        <v>202206</v>
      </c>
      <c r="K2730">
        <v>44713</v>
      </c>
      <c r="L2730" t="s">
        <v>644</v>
      </c>
      <c r="M2730">
        <v>-25054.02</v>
      </c>
      <c r="N2730">
        <v>-40.119999999999997</v>
      </c>
      <c r="O2730" t="s">
        <v>645</v>
      </c>
      <c r="P2730" s="428">
        <v>-37.273000000000003</v>
      </c>
      <c r="Q2730">
        <v>12733397</v>
      </c>
      <c r="R2730" t="s">
        <v>668</v>
      </c>
      <c r="S2730" t="s">
        <v>1509</v>
      </c>
      <c r="T2730" t="s">
        <v>2532</v>
      </c>
    </row>
    <row r="2731" spans="1:20" x14ac:dyDescent="0.25">
      <c r="A2731" t="s">
        <v>637</v>
      </c>
      <c r="B2731" t="s">
        <v>1525</v>
      </c>
      <c r="C2731" t="s">
        <v>639</v>
      </c>
      <c r="D2731" t="s">
        <v>651</v>
      </c>
      <c r="E2731" t="s">
        <v>667</v>
      </c>
      <c r="F2731">
        <v>528004120010</v>
      </c>
      <c r="G2731" t="s">
        <v>653</v>
      </c>
      <c r="H2731">
        <v>583603</v>
      </c>
      <c r="I2731" t="s">
        <v>193</v>
      </c>
      <c r="J2731">
        <v>202206</v>
      </c>
      <c r="K2731">
        <v>44713</v>
      </c>
      <c r="L2731" t="s">
        <v>644</v>
      </c>
      <c r="M2731">
        <v>-17360.46</v>
      </c>
      <c r="N2731">
        <v>-27.8</v>
      </c>
      <c r="O2731" t="s">
        <v>645</v>
      </c>
      <c r="P2731" s="428">
        <v>-25.827000000000002</v>
      </c>
      <c r="Q2731">
        <v>12733397</v>
      </c>
      <c r="R2731" t="s">
        <v>668</v>
      </c>
      <c r="S2731" t="s">
        <v>1533</v>
      </c>
      <c r="T2731" t="s">
        <v>2522</v>
      </c>
    </row>
    <row r="2732" spans="1:20" x14ac:dyDescent="0.25">
      <c r="A2732" t="s">
        <v>637</v>
      </c>
      <c r="B2732" t="s">
        <v>1525</v>
      </c>
      <c r="C2732" t="s">
        <v>639</v>
      </c>
      <c r="D2732" t="s">
        <v>651</v>
      </c>
      <c r="E2732" t="s">
        <v>667</v>
      </c>
      <c r="F2732">
        <v>528004120010</v>
      </c>
      <c r="G2732" t="s">
        <v>653</v>
      </c>
      <c r="H2732">
        <v>583603</v>
      </c>
      <c r="I2732" t="s">
        <v>193</v>
      </c>
      <c r="J2732">
        <v>202206</v>
      </c>
      <c r="K2732">
        <v>44713</v>
      </c>
      <c r="L2732" t="s">
        <v>644</v>
      </c>
      <c r="M2732">
        <v>-17360.46</v>
      </c>
      <c r="N2732">
        <v>-27.8</v>
      </c>
      <c r="O2732" t="s">
        <v>645</v>
      </c>
      <c r="P2732" s="428">
        <v>-25.827000000000002</v>
      </c>
      <c r="Q2732">
        <v>12733397</v>
      </c>
      <c r="R2732" t="s">
        <v>668</v>
      </c>
      <c r="S2732" t="s">
        <v>1531</v>
      </c>
      <c r="T2732" t="s">
        <v>2523</v>
      </c>
    </row>
    <row r="2733" spans="1:20" x14ac:dyDescent="0.25">
      <c r="A2733" t="s">
        <v>637</v>
      </c>
      <c r="B2733" t="s">
        <v>1525</v>
      </c>
      <c r="C2733" t="s">
        <v>639</v>
      </c>
      <c r="D2733" t="s">
        <v>651</v>
      </c>
      <c r="E2733" t="s">
        <v>667</v>
      </c>
      <c r="F2733">
        <v>528004120010</v>
      </c>
      <c r="G2733" t="s">
        <v>653</v>
      </c>
      <c r="H2733">
        <v>583603</v>
      </c>
      <c r="I2733" t="s">
        <v>193</v>
      </c>
      <c r="J2733">
        <v>202206</v>
      </c>
      <c r="K2733">
        <v>44713</v>
      </c>
      <c r="L2733" t="s">
        <v>644</v>
      </c>
      <c r="M2733">
        <v>-17360.46</v>
      </c>
      <c r="N2733">
        <v>-27.8</v>
      </c>
      <c r="O2733" t="s">
        <v>645</v>
      </c>
      <c r="P2733" s="428">
        <v>-25.827000000000002</v>
      </c>
      <c r="Q2733">
        <v>12733397</v>
      </c>
      <c r="R2733" t="s">
        <v>668</v>
      </c>
      <c r="S2733" t="s">
        <v>1529</v>
      </c>
      <c r="T2733" t="s">
        <v>2524</v>
      </c>
    </row>
    <row r="2734" spans="1:20" x14ac:dyDescent="0.25">
      <c r="A2734" t="s">
        <v>637</v>
      </c>
      <c r="B2734" t="s">
        <v>1525</v>
      </c>
      <c r="C2734" t="s">
        <v>639</v>
      </c>
      <c r="D2734" t="s">
        <v>651</v>
      </c>
      <c r="E2734" t="s">
        <v>667</v>
      </c>
      <c r="F2734">
        <v>528004120010</v>
      </c>
      <c r="G2734" t="s">
        <v>653</v>
      </c>
      <c r="H2734">
        <v>583602</v>
      </c>
      <c r="I2734" t="s">
        <v>191</v>
      </c>
      <c r="J2734">
        <v>202206</v>
      </c>
      <c r="K2734">
        <v>44713</v>
      </c>
      <c r="L2734" t="s">
        <v>644</v>
      </c>
      <c r="M2734">
        <v>-25054.02</v>
      </c>
      <c r="N2734">
        <v>-40.119999999999997</v>
      </c>
      <c r="O2734" t="s">
        <v>645</v>
      </c>
      <c r="P2734" s="428">
        <v>-37.273000000000003</v>
      </c>
      <c r="Q2734">
        <v>12733397</v>
      </c>
      <c r="R2734" t="s">
        <v>668</v>
      </c>
      <c r="S2734" t="s">
        <v>1540</v>
      </c>
      <c r="T2734" t="s">
        <v>2525</v>
      </c>
    </row>
    <row r="2735" spans="1:20" x14ac:dyDescent="0.25">
      <c r="A2735" t="s">
        <v>637</v>
      </c>
      <c r="B2735" t="s">
        <v>1525</v>
      </c>
      <c r="C2735" t="s">
        <v>639</v>
      </c>
      <c r="D2735" t="s">
        <v>651</v>
      </c>
      <c r="E2735" t="s">
        <v>667</v>
      </c>
      <c r="F2735">
        <v>528004120010</v>
      </c>
      <c r="G2735" t="s">
        <v>653</v>
      </c>
      <c r="H2735">
        <v>583602</v>
      </c>
      <c r="I2735" t="s">
        <v>191</v>
      </c>
      <c r="J2735">
        <v>202206</v>
      </c>
      <c r="K2735">
        <v>44713</v>
      </c>
      <c r="L2735" t="s">
        <v>644</v>
      </c>
      <c r="M2735">
        <v>-25054.02</v>
      </c>
      <c r="N2735">
        <v>-40.119999999999997</v>
      </c>
      <c r="O2735" t="s">
        <v>645</v>
      </c>
      <c r="P2735" s="428">
        <v>-37.273000000000003</v>
      </c>
      <c r="Q2735">
        <v>12733397</v>
      </c>
      <c r="R2735" t="s">
        <v>668</v>
      </c>
      <c r="S2735" t="s">
        <v>1537</v>
      </c>
      <c r="T2735" t="s">
        <v>2526</v>
      </c>
    </row>
    <row r="2736" spans="1:20" x14ac:dyDescent="0.25">
      <c r="A2736" t="s">
        <v>637</v>
      </c>
      <c r="B2736" t="s">
        <v>1525</v>
      </c>
      <c r="C2736" t="s">
        <v>639</v>
      </c>
      <c r="D2736" t="s">
        <v>651</v>
      </c>
      <c r="E2736" t="s">
        <v>667</v>
      </c>
      <c r="F2736">
        <v>528004120010</v>
      </c>
      <c r="G2736" t="s">
        <v>653</v>
      </c>
      <c r="H2736">
        <v>583602</v>
      </c>
      <c r="I2736" t="s">
        <v>191</v>
      </c>
      <c r="J2736">
        <v>202206</v>
      </c>
      <c r="K2736">
        <v>44713</v>
      </c>
      <c r="L2736" t="s">
        <v>644</v>
      </c>
      <c r="M2736">
        <v>-25054.02</v>
      </c>
      <c r="N2736">
        <v>-40.119999999999997</v>
      </c>
      <c r="O2736" t="s">
        <v>645</v>
      </c>
      <c r="P2736" s="428">
        <v>-37.273000000000003</v>
      </c>
      <c r="Q2736">
        <v>12733397</v>
      </c>
      <c r="R2736" t="s">
        <v>668</v>
      </c>
      <c r="S2736" t="s">
        <v>1559</v>
      </c>
      <c r="T2736" t="s">
        <v>2527</v>
      </c>
    </row>
    <row r="2737" spans="1:20" x14ac:dyDescent="0.25">
      <c r="A2737" t="s">
        <v>637</v>
      </c>
      <c r="B2737" t="s">
        <v>1525</v>
      </c>
      <c r="C2737" t="s">
        <v>639</v>
      </c>
      <c r="D2737" t="s">
        <v>651</v>
      </c>
      <c r="E2737" t="s">
        <v>667</v>
      </c>
      <c r="F2737">
        <v>528004120010</v>
      </c>
      <c r="G2737" t="s">
        <v>653</v>
      </c>
      <c r="H2737">
        <v>583603</v>
      </c>
      <c r="I2737" t="s">
        <v>193</v>
      </c>
      <c r="J2737">
        <v>202206</v>
      </c>
      <c r="K2737">
        <v>44713</v>
      </c>
      <c r="L2737" t="s">
        <v>644</v>
      </c>
      <c r="M2737">
        <v>-17360.46</v>
      </c>
      <c r="N2737">
        <v>-27.8</v>
      </c>
      <c r="O2737" t="s">
        <v>645</v>
      </c>
      <c r="P2737" s="428">
        <v>-25.827000000000002</v>
      </c>
      <c r="Q2737">
        <v>12733397</v>
      </c>
      <c r="R2737" t="s">
        <v>668</v>
      </c>
      <c r="S2737" t="s">
        <v>1535</v>
      </c>
      <c r="T2737" t="s">
        <v>2528</v>
      </c>
    </row>
    <row r="2738" spans="1:20" x14ac:dyDescent="0.25">
      <c r="A2738" t="s">
        <v>637</v>
      </c>
      <c r="B2738" t="s">
        <v>1525</v>
      </c>
      <c r="C2738" t="s">
        <v>639</v>
      </c>
      <c r="D2738" t="s">
        <v>651</v>
      </c>
      <c r="E2738" t="s">
        <v>667</v>
      </c>
      <c r="F2738">
        <v>528004120010</v>
      </c>
      <c r="G2738" t="s">
        <v>653</v>
      </c>
      <c r="H2738">
        <v>583603</v>
      </c>
      <c r="I2738" t="s">
        <v>193</v>
      </c>
      <c r="J2738">
        <v>202206</v>
      </c>
      <c r="K2738">
        <v>44713</v>
      </c>
      <c r="L2738" t="s">
        <v>644</v>
      </c>
      <c r="M2738">
        <v>-17360.46</v>
      </c>
      <c r="N2738">
        <v>-27.8</v>
      </c>
      <c r="O2738" t="s">
        <v>645</v>
      </c>
      <c r="P2738" s="428">
        <v>-25.827000000000002</v>
      </c>
      <c r="Q2738">
        <v>12733397</v>
      </c>
      <c r="R2738" t="s">
        <v>668</v>
      </c>
      <c r="S2738" t="s">
        <v>1557</v>
      </c>
      <c r="T2738" t="s">
        <v>2529</v>
      </c>
    </row>
    <row r="2739" spans="1:20" x14ac:dyDescent="0.25">
      <c r="A2739" t="s">
        <v>637</v>
      </c>
      <c r="B2739" t="s">
        <v>1741</v>
      </c>
      <c r="C2739" t="s">
        <v>639</v>
      </c>
      <c r="D2739" t="s">
        <v>663</v>
      </c>
      <c r="E2739" t="s">
        <v>704</v>
      </c>
      <c r="F2739">
        <v>528004120019</v>
      </c>
      <c r="G2739" t="s">
        <v>2180</v>
      </c>
      <c r="H2739">
        <v>583618</v>
      </c>
      <c r="I2739" t="s">
        <v>2181</v>
      </c>
      <c r="J2739">
        <v>202206</v>
      </c>
      <c r="K2739">
        <v>44713</v>
      </c>
      <c r="L2739" t="s">
        <v>644</v>
      </c>
      <c r="M2739">
        <v>216000</v>
      </c>
      <c r="N2739">
        <v>354.44</v>
      </c>
      <c r="O2739" t="s">
        <v>645</v>
      </c>
      <c r="P2739" s="428">
        <v>329.28899999999999</v>
      </c>
      <c r="Q2739">
        <v>30500736</v>
      </c>
      <c r="T2739" t="s">
        <v>2539</v>
      </c>
    </row>
    <row r="2740" spans="1:20" x14ac:dyDescent="0.25">
      <c r="A2740" t="s">
        <v>637</v>
      </c>
      <c r="B2740" t="s">
        <v>1741</v>
      </c>
      <c r="C2740" t="s">
        <v>639</v>
      </c>
      <c r="D2740" t="s">
        <v>695</v>
      </c>
      <c r="E2740" t="s">
        <v>641</v>
      </c>
      <c r="F2740">
        <v>528004120003</v>
      </c>
      <c r="G2740" t="s">
        <v>816</v>
      </c>
      <c r="H2740">
        <v>583559</v>
      </c>
      <c r="I2740" t="s">
        <v>81</v>
      </c>
      <c r="J2740">
        <v>202206</v>
      </c>
      <c r="K2740">
        <v>44713</v>
      </c>
      <c r="L2740" t="s">
        <v>644</v>
      </c>
      <c r="M2740">
        <v>-157499.37</v>
      </c>
      <c r="N2740">
        <v>-252.21</v>
      </c>
      <c r="O2740" t="s">
        <v>645</v>
      </c>
      <c r="P2740" s="428">
        <v>-234.31299999999999</v>
      </c>
      <c r="Q2740">
        <v>12733397</v>
      </c>
      <c r="T2740" t="s">
        <v>2534</v>
      </c>
    </row>
    <row r="2741" spans="1:20" x14ac:dyDescent="0.25">
      <c r="A2741" t="s">
        <v>637</v>
      </c>
      <c r="B2741" t="s">
        <v>1313</v>
      </c>
      <c r="C2741" t="s">
        <v>639</v>
      </c>
      <c r="D2741" t="s">
        <v>651</v>
      </c>
      <c r="E2741" t="s">
        <v>704</v>
      </c>
      <c r="F2741">
        <v>528004120003</v>
      </c>
      <c r="G2741" t="s">
        <v>816</v>
      </c>
      <c r="H2741">
        <v>583556</v>
      </c>
      <c r="I2741" t="s">
        <v>73</v>
      </c>
      <c r="J2741">
        <v>202206</v>
      </c>
      <c r="K2741">
        <v>44713</v>
      </c>
      <c r="L2741" t="s">
        <v>644</v>
      </c>
      <c r="M2741">
        <v>-57639.24</v>
      </c>
      <c r="N2741">
        <v>-92.3</v>
      </c>
      <c r="O2741" t="s">
        <v>645</v>
      </c>
      <c r="P2741" s="428">
        <v>-85.75</v>
      </c>
      <c r="Q2741">
        <v>12733397</v>
      </c>
      <c r="T2741" t="s">
        <v>2535</v>
      </c>
    </row>
    <row r="2742" spans="1:20" x14ac:dyDescent="0.25">
      <c r="A2742" t="s">
        <v>637</v>
      </c>
      <c r="B2742" t="s">
        <v>1313</v>
      </c>
      <c r="C2742" t="s">
        <v>639</v>
      </c>
      <c r="D2742" t="s">
        <v>651</v>
      </c>
      <c r="E2742" t="s">
        <v>641</v>
      </c>
      <c r="F2742">
        <v>528004120003</v>
      </c>
      <c r="G2742" t="s">
        <v>816</v>
      </c>
      <c r="H2742">
        <v>583561</v>
      </c>
      <c r="I2742" t="s">
        <v>982</v>
      </c>
      <c r="J2742">
        <v>202206</v>
      </c>
      <c r="K2742">
        <v>44713</v>
      </c>
      <c r="L2742" t="s">
        <v>644</v>
      </c>
      <c r="M2742">
        <v>-116839.59</v>
      </c>
      <c r="N2742">
        <v>-201.59</v>
      </c>
      <c r="O2742" t="s">
        <v>645</v>
      </c>
      <c r="P2742" s="428">
        <v>-187.285</v>
      </c>
      <c r="Q2742">
        <v>12733397</v>
      </c>
      <c r="T2742" t="s">
        <v>1670</v>
      </c>
    </row>
    <row r="2743" spans="1:20" x14ac:dyDescent="0.25">
      <c r="A2743" t="s">
        <v>637</v>
      </c>
      <c r="B2743" t="s">
        <v>1313</v>
      </c>
      <c r="C2743" t="s">
        <v>639</v>
      </c>
      <c r="D2743" t="s">
        <v>651</v>
      </c>
      <c r="E2743" t="s">
        <v>641</v>
      </c>
      <c r="F2743">
        <v>528004120003</v>
      </c>
      <c r="G2743" t="s">
        <v>816</v>
      </c>
      <c r="H2743">
        <v>583561</v>
      </c>
      <c r="I2743" t="s">
        <v>982</v>
      </c>
      <c r="J2743">
        <v>202206</v>
      </c>
      <c r="K2743">
        <v>44713</v>
      </c>
      <c r="L2743" t="s">
        <v>644</v>
      </c>
      <c r="M2743">
        <v>-105155.05</v>
      </c>
      <c r="N2743">
        <v>-181.43</v>
      </c>
      <c r="O2743" t="s">
        <v>645</v>
      </c>
      <c r="P2743" s="428">
        <v>-168.55600000000001</v>
      </c>
      <c r="Q2743">
        <v>12733397</v>
      </c>
      <c r="T2743" t="s">
        <v>1669</v>
      </c>
    </row>
    <row r="2744" spans="1:20" x14ac:dyDescent="0.25">
      <c r="A2744" t="s">
        <v>637</v>
      </c>
      <c r="B2744" t="s">
        <v>1313</v>
      </c>
      <c r="C2744" t="s">
        <v>639</v>
      </c>
      <c r="D2744" t="s">
        <v>651</v>
      </c>
      <c r="E2744" t="s">
        <v>641</v>
      </c>
      <c r="F2744">
        <v>528004120003</v>
      </c>
      <c r="G2744" t="s">
        <v>816</v>
      </c>
      <c r="H2744">
        <v>583561</v>
      </c>
      <c r="I2744" t="s">
        <v>982</v>
      </c>
      <c r="J2744">
        <v>202206</v>
      </c>
      <c r="K2744">
        <v>44713</v>
      </c>
      <c r="L2744" t="s">
        <v>644</v>
      </c>
      <c r="M2744">
        <v>-518762.23</v>
      </c>
      <c r="N2744">
        <v>-886.24</v>
      </c>
      <c r="O2744" t="s">
        <v>645</v>
      </c>
      <c r="P2744" s="428">
        <v>-823.35199999999998</v>
      </c>
      <c r="Q2744">
        <v>12733397</v>
      </c>
      <c r="T2744" t="s">
        <v>1668</v>
      </c>
    </row>
    <row r="2745" spans="1:20" x14ac:dyDescent="0.25">
      <c r="A2745" t="s">
        <v>637</v>
      </c>
      <c r="B2745" t="s">
        <v>1313</v>
      </c>
      <c r="C2745" t="s">
        <v>639</v>
      </c>
      <c r="D2745" t="s">
        <v>663</v>
      </c>
      <c r="E2745" t="s">
        <v>704</v>
      </c>
      <c r="F2745">
        <v>528004120003</v>
      </c>
      <c r="G2745" t="s">
        <v>816</v>
      </c>
      <c r="H2745">
        <v>583557</v>
      </c>
      <c r="I2745" t="s">
        <v>76</v>
      </c>
      <c r="J2745">
        <v>202206</v>
      </c>
      <c r="K2745">
        <v>44713</v>
      </c>
      <c r="L2745" t="s">
        <v>644</v>
      </c>
      <c r="M2745">
        <v>-57639.24</v>
      </c>
      <c r="N2745">
        <v>-92.3</v>
      </c>
      <c r="O2745" t="s">
        <v>645</v>
      </c>
      <c r="P2745" s="428">
        <v>-85.75</v>
      </c>
      <c r="Q2745">
        <v>12733397</v>
      </c>
      <c r="T2745" t="s">
        <v>2536</v>
      </c>
    </row>
    <row r="2746" spans="1:20" x14ac:dyDescent="0.25">
      <c r="A2746" t="s">
        <v>637</v>
      </c>
      <c r="B2746" t="s">
        <v>1313</v>
      </c>
      <c r="C2746" t="s">
        <v>639</v>
      </c>
      <c r="D2746" t="s">
        <v>651</v>
      </c>
      <c r="E2746" t="s">
        <v>641</v>
      </c>
      <c r="F2746">
        <v>528004120003</v>
      </c>
      <c r="G2746" t="s">
        <v>816</v>
      </c>
      <c r="H2746">
        <v>583561</v>
      </c>
      <c r="I2746" t="s">
        <v>982</v>
      </c>
      <c r="J2746">
        <v>202206</v>
      </c>
      <c r="K2746">
        <v>44713</v>
      </c>
      <c r="L2746" t="s">
        <v>644</v>
      </c>
      <c r="M2746">
        <v>-46738.15</v>
      </c>
      <c r="N2746">
        <v>-80.64</v>
      </c>
      <c r="O2746" t="s">
        <v>645</v>
      </c>
      <c r="P2746" s="428">
        <v>-74.918000000000006</v>
      </c>
      <c r="Q2746">
        <v>12733397</v>
      </c>
      <c r="T2746" t="s">
        <v>1667</v>
      </c>
    </row>
    <row r="2747" spans="1:20" x14ac:dyDescent="0.25">
      <c r="A2747" t="s">
        <v>637</v>
      </c>
      <c r="B2747" t="s">
        <v>1313</v>
      </c>
      <c r="C2747" t="s">
        <v>639</v>
      </c>
      <c r="D2747" t="s">
        <v>651</v>
      </c>
      <c r="E2747" t="s">
        <v>641</v>
      </c>
      <c r="F2747">
        <v>528004120003</v>
      </c>
      <c r="G2747" t="s">
        <v>816</v>
      </c>
      <c r="H2747">
        <v>583561</v>
      </c>
      <c r="I2747" t="s">
        <v>982</v>
      </c>
      <c r="J2747">
        <v>202206</v>
      </c>
      <c r="K2747">
        <v>44713</v>
      </c>
      <c r="L2747" t="s">
        <v>644</v>
      </c>
      <c r="M2747">
        <v>-350512.97</v>
      </c>
      <c r="N2747">
        <v>-604.76</v>
      </c>
      <c r="O2747" t="s">
        <v>645</v>
      </c>
      <c r="P2747" s="428">
        <v>-561.846</v>
      </c>
      <c r="Q2747">
        <v>12733397</v>
      </c>
      <c r="T2747" t="s">
        <v>1671</v>
      </c>
    </row>
    <row r="2748" spans="1:20" x14ac:dyDescent="0.25">
      <c r="A2748" t="s">
        <v>637</v>
      </c>
      <c r="B2748" t="s">
        <v>1313</v>
      </c>
      <c r="C2748" t="s">
        <v>639</v>
      </c>
      <c r="D2748" t="s">
        <v>651</v>
      </c>
      <c r="E2748" t="s">
        <v>641</v>
      </c>
      <c r="F2748">
        <v>528004120010</v>
      </c>
      <c r="G2748" t="s">
        <v>653</v>
      </c>
      <c r="H2748">
        <v>583610</v>
      </c>
      <c r="I2748" t="s">
        <v>205</v>
      </c>
      <c r="J2748">
        <v>202206</v>
      </c>
      <c r="K2748">
        <v>44713</v>
      </c>
      <c r="L2748" t="s">
        <v>644</v>
      </c>
      <c r="M2748">
        <v>-778137.49</v>
      </c>
      <c r="N2748">
        <v>-1329.35</v>
      </c>
      <c r="O2748" t="s">
        <v>645</v>
      </c>
      <c r="P2748" s="428">
        <v>-1235.019</v>
      </c>
      <c r="Q2748">
        <v>12733397</v>
      </c>
      <c r="T2748" t="s">
        <v>1672</v>
      </c>
    </row>
    <row r="2749" spans="1:20" x14ac:dyDescent="0.25">
      <c r="A2749" t="s">
        <v>637</v>
      </c>
      <c r="B2749" t="s">
        <v>1313</v>
      </c>
      <c r="C2749" t="s">
        <v>639</v>
      </c>
      <c r="D2749" t="s">
        <v>663</v>
      </c>
      <c r="E2749" t="s">
        <v>704</v>
      </c>
      <c r="F2749">
        <v>528004120019</v>
      </c>
      <c r="G2749" t="s">
        <v>2180</v>
      </c>
      <c r="H2749">
        <v>583618</v>
      </c>
      <c r="I2749" t="s">
        <v>2181</v>
      </c>
      <c r="J2749">
        <v>202206</v>
      </c>
      <c r="K2749">
        <v>44713</v>
      </c>
      <c r="L2749" t="s">
        <v>644</v>
      </c>
      <c r="M2749">
        <v>-299998.8</v>
      </c>
      <c r="N2749">
        <v>-480.4</v>
      </c>
      <c r="O2749" t="s">
        <v>645</v>
      </c>
      <c r="P2749" s="428">
        <v>-446.31099999999998</v>
      </c>
      <c r="Q2749">
        <v>12733397</v>
      </c>
      <c r="T2749" t="s">
        <v>2537</v>
      </c>
    </row>
    <row r="2750" spans="1:20" x14ac:dyDescent="0.25">
      <c r="A2750" t="s">
        <v>637</v>
      </c>
      <c r="B2750" t="s">
        <v>1313</v>
      </c>
      <c r="C2750" t="s">
        <v>639</v>
      </c>
      <c r="D2750" t="s">
        <v>663</v>
      </c>
      <c r="E2750" t="s">
        <v>704</v>
      </c>
      <c r="F2750">
        <v>528004120019</v>
      </c>
      <c r="G2750" t="s">
        <v>2180</v>
      </c>
      <c r="H2750">
        <v>583618</v>
      </c>
      <c r="I2750" t="s">
        <v>2181</v>
      </c>
      <c r="J2750">
        <v>202206</v>
      </c>
      <c r="K2750">
        <v>44713</v>
      </c>
      <c r="L2750" t="s">
        <v>644</v>
      </c>
      <c r="M2750">
        <v>-599997.61</v>
      </c>
      <c r="N2750">
        <v>-960.8</v>
      </c>
      <c r="O2750" t="s">
        <v>645</v>
      </c>
      <c r="P2750" s="428">
        <v>-892.62199999999996</v>
      </c>
      <c r="Q2750">
        <v>12733397</v>
      </c>
      <c r="T2750" t="s">
        <v>2538</v>
      </c>
    </row>
    <row r="2751" spans="1:20" x14ac:dyDescent="0.25">
      <c r="A2751" t="s">
        <v>637</v>
      </c>
      <c r="B2751" t="s">
        <v>657</v>
      </c>
      <c r="C2751" t="s">
        <v>639</v>
      </c>
      <c r="D2751" t="s">
        <v>718</v>
      </c>
      <c r="E2751" t="s">
        <v>652</v>
      </c>
      <c r="F2751">
        <v>528004120010</v>
      </c>
      <c r="G2751" t="s">
        <v>653</v>
      </c>
      <c r="H2751">
        <v>583593</v>
      </c>
      <c r="I2751" t="s">
        <v>176</v>
      </c>
      <c r="J2751">
        <v>202206</v>
      </c>
      <c r="K2751">
        <v>44714</v>
      </c>
      <c r="L2751" t="s">
        <v>644</v>
      </c>
      <c r="M2751">
        <v>44.01</v>
      </c>
      <c r="N2751">
        <v>7.0000000000000007E-2</v>
      </c>
      <c r="O2751" t="s">
        <v>645</v>
      </c>
      <c r="P2751" s="428">
        <v>6.5000000000000002E-2</v>
      </c>
      <c r="Q2751">
        <v>12788620</v>
      </c>
      <c r="R2751" t="s">
        <v>654</v>
      </c>
      <c r="S2751" t="s">
        <v>825</v>
      </c>
      <c r="T2751" t="s">
        <v>2540</v>
      </c>
    </row>
    <row r="2752" spans="1:20" x14ac:dyDescent="0.25">
      <c r="A2752" t="s">
        <v>637</v>
      </c>
      <c r="B2752" t="s">
        <v>672</v>
      </c>
      <c r="C2752" t="s">
        <v>639</v>
      </c>
      <c r="D2752" t="s">
        <v>640</v>
      </c>
      <c r="E2752" t="s">
        <v>673</v>
      </c>
      <c r="F2752">
        <v>528004120005</v>
      </c>
      <c r="G2752" t="s">
        <v>674</v>
      </c>
      <c r="H2752">
        <v>605504</v>
      </c>
      <c r="I2752" t="s">
        <v>160</v>
      </c>
      <c r="J2752">
        <v>202206</v>
      </c>
      <c r="K2752">
        <v>44714</v>
      </c>
      <c r="L2752" t="s">
        <v>644</v>
      </c>
      <c r="M2752">
        <v>46800</v>
      </c>
      <c r="N2752">
        <v>76.8</v>
      </c>
      <c r="O2752" t="s">
        <v>645</v>
      </c>
      <c r="P2752" s="428">
        <v>71.349999999999994</v>
      </c>
      <c r="Q2752">
        <v>30504324</v>
      </c>
      <c r="R2752" t="s">
        <v>675</v>
      </c>
      <c r="S2752">
        <v>85401</v>
      </c>
      <c r="T2752" t="s">
        <v>2541</v>
      </c>
    </row>
    <row r="2753" spans="1:20" x14ac:dyDescent="0.25">
      <c r="A2753" t="s">
        <v>637</v>
      </c>
      <c r="B2753" t="s">
        <v>657</v>
      </c>
      <c r="C2753" t="s">
        <v>639</v>
      </c>
      <c r="D2753" t="s">
        <v>695</v>
      </c>
      <c r="E2753" t="s">
        <v>652</v>
      </c>
      <c r="F2753">
        <v>528004120010</v>
      </c>
      <c r="G2753" t="s">
        <v>653</v>
      </c>
      <c r="H2753">
        <v>583590</v>
      </c>
      <c r="I2753" t="s">
        <v>170</v>
      </c>
      <c r="J2753">
        <v>202206</v>
      </c>
      <c r="K2753">
        <v>44717</v>
      </c>
      <c r="L2753" t="s">
        <v>644</v>
      </c>
      <c r="M2753">
        <v>1374.23</v>
      </c>
      <c r="N2753">
        <v>2.2599999999999998</v>
      </c>
      <c r="O2753" t="s">
        <v>645</v>
      </c>
      <c r="P2753" s="428">
        <v>2.1</v>
      </c>
      <c r="Q2753">
        <v>12788620</v>
      </c>
      <c r="R2753" t="s">
        <v>654</v>
      </c>
      <c r="S2753" t="s">
        <v>951</v>
      </c>
      <c r="T2753" t="s">
        <v>2542</v>
      </c>
    </row>
    <row r="2754" spans="1:20" x14ac:dyDescent="0.25">
      <c r="A2754" t="s">
        <v>637</v>
      </c>
      <c r="B2754" t="s">
        <v>659</v>
      </c>
      <c r="C2754" t="s">
        <v>639</v>
      </c>
      <c r="D2754" t="s">
        <v>663</v>
      </c>
      <c r="E2754" t="s">
        <v>652</v>
      </c>
      <c r="F2754">
        <v>528004120010</v>
      </c>
      <c r="G2754" t="s">
        <v>653</v>
      </c>
      <c r="H2754">
        <v>583591</v>
      </c>
      <c r="I2754" t="s">
        <v>172</v>
      </c>
      <c r="J2754">
        <v>202206</v>
      </c>
      <c r="K2754">
        <v>44718</v>
      </c>
      <c r="L2754" t="s">
        <v>644</v>
      </c>
      <c r="M2754">
        <v>62443.9</v>
      </c>
      <c r="N2754">
        <v>102.47</v>
      </c>
      <c r="O2754" t="s">
        <v>645</v>
      </c>
      <c r="P2754" s="428">
        <v>95.198999999999998</v>
      </c>
      <c r="Q2754">
        <v>12788620</v>
      </c>
      <c r="R2754" t="s">
        <v>654</v>
      </c>
      <c r="S2754" t="s">
        <v>664</v>
      </c>
      <c r="T2754" t="s">
        <v>2543</v>
      </c>
    </row>
    <row r="2755" spans="1:20" x14ac:dyDescent="0.25">
      <c r="A2755" t="s">
        <v>637</v>
      </c>
      <c r="B2755" t="s">
        <v>638</v>
      </c>
      <c r="C2755" t="s">
        <v>639</v>
      </c>
      <c r="D2755" t="s">
        <v>640</v>
      </c>
      <c r="E2755" t="s">
        <v>641</v>
      </c>
      <c r="F2755">
        <v>528004120002</v>
      </c>
      <c r="G2755" t="s">
        <v>642</v>
      </c>
      <c r="H2755">
        <v>856780</v>
      </c>
      <c r="I2755" t="s">
        <v>475</v>
      </c>
      <c r="J2755">
        <v>202206</v>
      </c>
      <c r="K2755">
        <v>44718</v>
      </c>
      <c r="L2755" t="s">
        <v>644</v>
      </c>
      <c r="M2755">
        <v>7320.85</v>
      </c>
      <c r="N2755">
        <v>12.01</v>
      </c>
      <c r="O2755" t="s">
        <v>645</v>
      </c>
      <c r="P2755" s="428">
        <v>11.157999999999999</v>
      </c>
      <c r="Q2755">
        <v>12786520</v>
      </c>
      <c r="R2755" t="s">
        <v>646</v>
      </c>
      <c r="S2755">
        <v>9980783</v>
      </c>
      <c r="T2755" t="s">
        <v>2544</v>
      </c>
    </row>
    <row r="2756" spans="1:20" x14ac:dyDescent="0.25">
      <c r="A2756" t="s">
        <v>637</v>
      </c>
      <c r="B2756" t="s">
        <v>638</v>
      </c>
      <c r="C2756" t="s">
        <v>639</v>
      </c>
      <c r="D2756" t="s">
        <v>640</v>
      </c>
      <c r="E2756" t="s">
        <v>641</v>
      </c>
      <c r="F2756">
        <v>528004120002</v>
      </c>
      <c r="G2756" t="s">
        <v>642</v>
      </c>
      <c r="H2756">
        <v>583145</v>
      </c>
      <c r="I2756" t="s">
        <v>643</v>
      </c>
      <c r="J2756">
        <v>202206</v>
      </c>
      <c r="K2756">
        <v>44720</v>
      </c>
      <c r="L2756" t="s">
        <v>644</v>
      </c>
      <c r="M2756">
        <v>5113.6400000000003</v>
      </c>
      <c r="N2756">
        <v>8.39</v>
      </c>
      <c r="O2756" t="s">
        <v>645</v>
      </c>
      <c r="P2756" s="428">
        <v>7.7949999999999999</v>
      </c>
      <c r="Q2756">
        <v>12786520</v>
      </c>
      <c r="R2756" t="s">
        <v>646</v>
      </c>
      <c r="S2756">
        <v>9982557</v>
      </c>
      <c r="T2756" t="s">
        <v>2545</v>
      </c>
    </row>
    <row r="2757" spans="1:20" x14ac:dyDescent="0.25">
      <c r="A2757" t="s">
        <v>637</v>
      </c>
      <c r="B2757" t="s">
        <v>638</v>
      </c>
      <c r="C2757" t="s">
        <v>639</v>
      </c>
      <c r="D2757" t="s">
        <v>640</v>
      </c>
      <c r="E2757" t="s">
        <v>641</v>
      </c>
      <c r="F2757">
        <v>528004120002</v>
      </c>
      <c r="G2757" t="s">
        <v>642</v>
      </c>
      <c r="H2757">
        <v>583145</v>
      </c>
      <c r="I2757" t="s">
        <v>643</v>
      </c>
      <c r="J2757">
        <v>202206</v>
      </c>
      <c r="K2757">
        <v>44721</v>
      </c>
      <c r="L2757" t="s">
        <v>644</v>
      </c>
      <c r="M2757">
        <v>1431.82</v>
      </c>
      <c r="N2757">
        <v>2.35</v>
      </c>
      <c r="O2757" t="s">
        <v>645</v>
      </c>
      <c r="P2757" s="428">
        <v>2.1829999999999998</v>
      </c>
      <c r="Q2757">
        <v>12786520</v>
      </c>
      <c r="R2757" t="s">
        <v>646</v>
      </c>
      <c r="S2757">
        <v>9982557</v>
      </c>
      <c r="T2757" t="s">
        <v>2546</v>
      </c>
    </row>
    <row r="2758" spans="1:20" x14ac:dyDescent="0.25">
      <c r="A2758" t="s">
        <v>637</v>
      </c>
      <c r="B2758" t="s">
        <v>828</v>
      </c>
      <c r="C2758" t="s">
        <v>639</v>
      </c>
      <c r="D2758" t="s">
        <v>651</v>
      </c>
      <c r="E2758" t="s">
        <v>652</v>
      </c>
      <c r="F2758">
        <v>528004120010</v>
      </c>
      <c r="G2758" t="s">
        <v>653</v>
      </c>
      <c r="H2758">
        <v>583590</v>
      </c>
      <c r="I2758" t="s">
        <v>170</v>
      </c>
      <c r="J2758">
        <v>202206</v>
      </c>
      <c r="K2758">
        <v>44721</v>
      </c>
      <c r="L2758" t="s">
        <v>644</v>
      </c>
      <c r="M2758">
        <v>2471.16</v>
      </c>
      <c r="N2758">
        <v>4.0599999999999996</v>
      </c>
      <c r="O2758" t="s">
        <v>645</v>
      </c>
      <c r="P2758" s="428">
        <v>3.7719999999999998</v>
      </c>
      <c r="Q2758">
        <v>12788620</v>
      </c>
      <c r="R2758" t="s">
        <v>654</v>
      </c>
      <c r="S2758" t="s">
        <v>655</v>
      </c>
      <c r="T2758" t="s">
        <v>2547</v>
      </c>
    </row>
    <row r="2759" spans="1:20" x14ac:dyDescent="0.25">
      <c r="A2759" t="s">
        <v>637</v>
      </c>
      <c r="B2759" t="s">
        <v>730</v>
      </c>
      <c r="C2759" t="s">
        <v>639</v>
      </c>
      <c r="D2759" t="s">
        <v>651</v>
      </c>
      <c r="E2759" t="s">
        <v>667</v>
      </c>
      <c r="F2759">
        <v>528004120002</v>
      </c>
      <c r="G2759" t="s">
        <v>642</v>
      </c>
      <c r="H2759">
        <v>583139</v>
      </c>
      <c r="I2759" t="s">
        <v>35</v>
      </c>
      <c r="J2759">
        <v>202206</v>
      </c>
      <c r="K2759">
        <v>44726</v>
      </c>
      <c r="L2759" t="s">
        <v>644</v>
      </c>
      <c r="M2759">
        <v>38643.64</v>
      </c>
      <c r="N2759">
        <v>63.41</v>
      </c>
      <c r="O2759" t="s">
        <v>645</v>
      </c>
      <c r="P2759" s="428">
        <v>58.91</v>
      </c>
      <c r="Q2759">
        <v>30501203</v>
      </c>
      <c r="R2759" t="s">
        <v>646</v>
      </c>
      <c r="S2759">
        <v>2023587</v>
      </c>
      <c r="T2759" t="s">
        <v>2548</v>
      </c>
    </row>
    <row r="2760" spans="1:20" x14ac:dyDescent="0.25">
      <c r="A2760" t="s">
        <v>637</v>
      </c>
      <c r="B2760" t="s">
        <v>638</v>
      </c>
      <c r="C2760" t="s">
        <v>639</v>
      </c>
      <c r="D2760" t="s">
        <v>640</v>
      </c>
      <c r="E2760" t="s">
        <v>641</v>
      </c>
      <c r="F2760">
        <v>528004120002</v>
      </c>
      <c r="G2760" t="s">
        <v>642</v>
      </c>
      <c r="H2760">
        <v>583145</v>
      </c>
      <c r="I2760" t="s">
        <v>643</v>
      </c>
      <c r="J2760">
        <v>202206</v>
      </c>
      <c r="K2760">
        <v>44729</v>
      </c>
      <c r="L2760" t="s">
        <v>644</v>
      </c>
      <c r="M2760">
        <v>5113.6400000000003</v>
      </c>
      <c r="N2760">
        <v>8.39</v>
      </c>
      <c r="O2760" t="s">
        <v>645</v>
      </c>
      <c r="P2760" s="428">
        <v>7.7949999999999999</v>
      </c>
      <c r="Q2760">
        <v>12786520</v>
      </c>
      <c r="R2760" t="s">
        <v>646</v>
      </c>
      <c r="S2760">
        <v>9982557</v>
      </c>
      <c r="T2760" t="s">
        <v>2549</v>
      </c>
    </row>
    <row r="2761" spans="1:20" x14ac:dyDescent="0.25">
      <c r="A2761" t="s">
        <v>637</v>
      </c>
      <c r="B2761" t="s">
        <v>1506</v>
      </c>
      <c r="C2761" t="s">
        <v>639</v>
      </c>
      <c r="D2761" t="s">
        <v>695</v>
      </c>
      <c r="E2761" t="s">
        <v>641</v>
      </c>
      <c r="F2761">
        <v>528004120004</v>
      </c>
      <c r="G2761" t="s">
        <v>2068</v>
      </c>
      <c r="H2761">
        <v>583583</v>
      </c>
      <c r="I2761" t="s">
        <v>144</v>
      </c>
      <c r="J2761">
        <v>202206</v>
      </c>
      <c r="K2761">
        <v>44729</v>
      </c>
      <c r="L2761" t="s">
        <v>644</v>
      </c>
      <c r="M2761">
        <v>100000</v>
      </c>
      <c r="N2761">
        <v>164.09</v>
      </c>
      <c r="O2761" t="s">
        <v>645</v>
      </c>
      <c r="P2761" s="428">
        <v>152.446</v>
      </c>
      <c r="Q2761">
        <v>40273630</v>
      </c>
      <c r="R2761" t="s">
        <v>668</v>
      </c>
      <c r="S2761" t="s">
        <v>1540</v>
      </c>
      <c r="T2761" t="s">
        <v>2550</v>
      </c>
    </row>
    <row r="2762" spans="1:20" x14ac:dyDescent="0.25">
      <c r="A2762" t="s">
        <v>637</v>
      </c>
      <c r="B2762" t="s">
        <v>662</v>
      </c>
      <c r="C2762" t="s">
        <v>639</v>
      </c>
      <c r="D2762" t="s">
        <v>663</v>
      </c>
      <c r="E2762" t="s">
        <v>652</v>
      </c>
      <c r="F2762">
        <v>528004120010</v>
      </c>
      <c r="G2762" t="s">
        <v>653</v>
      </c>
      <c r="H2762">
        <v>583591</v>
      </c>
      <c r="I2762" t="s">
        <v>172</v>
      </c>
      <c r="J2762">
        <v>202206</v>
      </c>
      <c r="K2762">
        <v>44729</v>
      </c>
      <c r="L2762" t="s">
        <v>644</v>
      </c>
      <c r="M2762">
        <v>20524.259999999998</v>
      </c>
      <c r="N2762">
        <v>33.68</v>
      </c>
      <c r="O2762" t="s">
        <v>645</v>
      </c>
      <c r="P2762" s="428">
        <v>31.29</v>
      </c>
      <c r="Q2762">
        <v>12788620</v>
      </c>
      <c r="R2762" t="s">
        <v>654</v>
      </c>
      <c r="S2762" t="s">
        <v>664</v>
      </c>
      <c r="T2762" t="s">
        <v>2551</v>
      </c>
    </row>
    <row r="2763" spans="1:20" x14ac:dyDescent="0.25">
      <c r="A2763" t="s">
        <v>637</v>
      </c>
      <c r="B2763" t="s">
        <v>828</v>
      </c>
      <c r="C2763" t="s">
        <v>639</v>
      </c>
      <c r="D2763" t="s">
        <v>651</v>
      </c>
      <c r="E2763" t="s">
        <v>652</v>
      </c>
      <c r="F2763">
        <v>528004120010</v>
      </c>
      <c r="G2763" t="s">
        <v>653</v>
      </c>
      <c r="H2763">
        <v>583590</v>
      </c>
      <c r="I2763" t="s">
        <v>170</v>
      </c>
      <c r="J2763">
        <v>202206</v>
      </c>
      <c r="K2763">
        <v>44732</v>
      </c>
      <c r="L2763" t="s">
        <v>727</v>
      </c>
      <c r="M2763">
        <v>-260.87</v>
      </c>
      <c r="N2763">
        <v>-260.87</v>
      </c>
      <c r="O2763" t="s">
        <v>645</v>
      </c>
      <c r="P2763" s="428">
        <v>-242.35900000000001</v>
      </c>
      <c r="Q2763">
        <v>12788620</v>
      </c>
      <c r="R2763" t="s">
        <v>654</v>
      </c>
      <c r="S2763" t="s">
        <v>655</v>
      </c>
      <c r="T2763" t="s">
        <v>2552</v>
      </c>
    </row>
    <row r="2764" spans="1:20" x14ac:dyDescent="0.25">
      <c r="A2764" t="s">
        <v>637</v>
      </c>
      <c r="B2764" t="s">
        <v>828</v>
      </c>
      <c r="C2764" t="s">
        <v>639</v>
      </c>
      <c r="D2764" t="s">
        <v>651</v>
      </c>
      <c r="E2764" t="s">
        <v>652</v>
      </c>
      <c r="F2764">
        <v>528004120010</v>
      </c>
      <c r="G2764" t="s">
        <v>653</v>
      </c>
      <c r="H2764">
        <v>583590</v>
      </c>
      <c r="I2764" t="s">
        <v>170</v>
      </c>
      <c r="J2764">
        <v>202206</v>
      </c>
      <c r="K2764">
        <v>44732</v>
      </c>
      <c r="L2764" t="s">
        <v>727</v>
      </c>
      <c r="M2764">
        <v>-130.44</v>
      </c>
      <c r="N2764">
        <v>-130.44</v>
      </c>
      <c r="O2764" t="s">
        <v>645</v>
      </c>
      <c r="P2764" s="428">
        <v>-121.184</v>
      </c>
      <c r="Q2764">
        <v>12788620</v>
      </c>
      <c r="R2764" t="s">
        <v>654</v>
      </c>
      <c r="S2764" t="s">
        <v>655</v>
      </c>
      <c r="T2764" t="s">
        <v>2553</v>
      </c>
    </row>
    <row r="2765" spans="1:20" x14ac:dyDescent="0.25">
      <c r="A2765" t="s">
        <v>637</v>
      </c>
      <c r="B2765" t="s">
        <v>659</v>
      </c>
      <c r="C2765" t="s">
        <v>639</v>
      </c>
      <c r="D2765" t="s">
        <v>718</v>
      </c>
      <c r="E2765" t="s">
        <v>652</v>
      </c>
      <c r="F2765">
        <v>528004120010</v>
      </c>
      <c r="G2765" t="s">
        <v>653</v>
      </c>
      <c r="H2765">
        <v>583593</v>
      </c>
      <c r="I2765" t="s">
        <v>176</v>
      </c>
      <c r="J2765">
        <v>202206</v>
      </c>
      <c r="K2765">
        <v>44732</v>
      </c>
      <c r="L2765" t="s">
        <v>644</v>
      </c>
      <c r="M2765">
        <v>11019.4</v>
      </c>
      <c r="N2765">
        <v>18.079999999999998</v>
      </c>
      <c r="O2765" t="s">
        <v>645</v>
      </c>
      <c r="P2765" s="428">
        <v>16.797000000000001</v>
      </c>
      <c r="Q2765">
        <v>12788620</v>
      </c>
      <c r="R2765" t="s">
        <v>654</v>
      </c>
      <c r="S2765" t="s">
        <v>825</v>
      </c>
      <c r="T2765" t="s">
        <v>2554</v>
      </c>
    </row>
    <row r="2766" spans="1:20" x14ac:dyDescent="0.25">
      <c r="A2766" t="s">
        <v>637</v>
      </c>
      <c r="B2766" t="s">
        <v>659</v>
      </c>
      <c r="C2766" t="s">
        <v>639</v>
      </c>
      <c r="D2766" t="s">
        <v>651</v>
      </c>
      <c r="E2766" t="s">
        <v>652</v>
      </c>
      <c r="F2766">
        <v>528004120010</v>
      </c>
      <c r="G2766" t="s">
        <v>653</v>
      </c>
      <c r="H2766">
        <v>583590</v>
      </c>
      <c r="I2766" t="s">
        <v>170</v>
      </c>
      <c r="J2766">
        <v>202206</v>
      </c>
      <c r="K2766">
        <v>44733</v>
      </c>
      <c r="L2766" t="s">
        <v>644</v>
      </c>
      <c r="M2766">
        <v>127021.1</v>
      </c>
      <c r="N2766">
        <v>208.43</v>
      </c>
      <c r="O2766" t="s">
        <v>645</v>
      </c>
      <c r="P2766" s="428">
        <v>193.64</v>
      </c>
      <c r="Q2766">
        <v>12788620</v>
      </c>
      <c r="R2766" t="s">
        <v>654</v>
      </c>
      <c r="S2766" t="s">
        <v>655</v>
      </c>
      <c r="T2766" t="s">
        <v>2555</v>
      </c>
    </row>
    <row r="2767" spans="1:20" x14ac:dyDescent="0.25">
      <c r="A2767" t="s">
        <v>637</v>
      </c>
      <c r="B2767" t="s">
        <v>821</v>
      </c>
      <c r="C2767" t="s">
        <v>639</v>
      </c>
      <c r="D2767" t="s">
        <v>718</v>
      </c>
      <c r="E2767" t="s">
        <v>704</v>
      </c>
      <c r="F2767">
        <v>528004120003</v>
      </c>
      <c r="G2767" t="s">
        <v>816</v>
      </c>
      <c r="H2767">
        <v>583562</v>
      </c>
      <c r="I2767" t="s">
        <v>88</v>
      </c>
      <c r="J2767">
        <v>202206</v>
      </c>
      <c r="K2767">
        <v>44733</v>
      </c>
      <c r="L2767" t="s">
        <v>644</v>
      </c>
      <c r="M2767">
        <v>50</v>
      </c>
      <c r="N2767">
        <v>0.08</v>
      </c>
      <c r="O2767" t="s">
        <v>645</v>
      </c>
      <c r="P2767" s="428">
        <v>7.3999999999999996E-2</v>
      </c>
      <c r="Q2767">
        <v>30502142</v>
      </c>
      <c r="T2767" t="s">
        <v>2556</v>
      </c>
    </row>
    <row r="2768" spans="1:20" x14ac:dyDescent="0.25">
      <c r="A2768" t="s">
        <v>637</v>
      </c>
      <c r="B2768" t="s">
        <v>638</v>
      </c>
      <c r="C2768" t="s">
        <v>639</v>
      </c>
      <c r="D2768" t="s">
        <v>640</v>
      </c>
      <c r="E2768" t="s">
        <v>648</v>
      </c>
      <c r="F2768">
        <v>528004120002</v>
      </c>
      <c r="G2768" t="s">
        <v>642</v>
      </c>
      <c r="H2768">
        <v>583144</v>
      </c>
      <c r="I2768" t="s">
        <v>40</v>
      </c>
      <c r="J2768">
        <v>202206</v>
      </c>
      <c r="K2768">
        <v>44733</v>
      </c>
      <c r="L2768" t="s">
        <v>644</v>
      </c>
      <c r="M2768">
        <v>15789.25</v>
      </c>
      <c r="N2768">
        <v>25.91</v>
      </c>
      <c r="O2768" t="s">
        <v>645</v>
      </c>
      <c r="P2768" s="428">
        <v>24.071000000000002</v>
      </c>
      <c r="Q2768">
        <v>12786520</v>
      </c>
      <c r="R2768" t="s">
        <v>646</v>
      </c>
      <c r="S2768">
        <v>9985201</v>
      </c>
      <c r="T2768" t="s">
        <v>2557</v>
      </c>
    </row>
    <row r="2769" spans="1:20" x14ac:dyDescent="0.25">
      <c r="A2769" t="s">
        <v>637</v>
      </c>
      <c r="B2769" t="s">
        <v>638</v>
      </c>
      <c r="C2769" t="s">
        <v>639</v>
      </c>
      <c r="D2769" t="s">
        <v>640</v>
      </c>
      <c r="E2769" t="s">
        <v>648</v>
      </c>
      <c r="F2769">
        <v>528004120002</v>
      </c>
      <c r="G2769" t="s">
        <v>642</v>
      </c>
      <c r="H2769">
        <v>583144</v>
      </c>
      <c r="I2769" t="s">
        <v>40</v>
      </c>
      <c r="J2769">
        <v>202206</v>
      </c>
      <c r="K2769">
        <v>44733</v>
      </c>
      <c r="L2769" t="s">
        <v>644</v>
      </c>
      <c r="M2769">
        <v>35714.29</v>
      </c>
      <c r="N2769">
        <v>58.6</v>
      </c>
      <c r="O2769" t="s">
        <v>645</v>
      </c>
      <c r="P2769" s="428">
        <v>54.442</v>
      </c>
      <c r="Q2769">
        <v>12786520</v>
      </c>
      <c r="R2769" t="s">
        <v>646</v>
      </c>
      <c r="S2769">
        <v>9985201</v>
      </c>
      <c r="T2769" t="s">
        <v>2558</v>
      </c>
    </row>
    <row r="2770" spans="1:20" x14ac:dyDescent="0.25">
      <c r="A2770" t="s">
        <v>637</v>
      </c>
      <c r="B2770" t="s">
        <v>638</v>
      </c>
      <c r="C2770" t="s">
        <v>639</v>
      </c>
      <c r="D2770" t="s">
        <v>640</v>
      </c>
      <c r="E2770" t="s">
        <v>648</v>
      </c>
      <c r="F2770">
        <v>528004120002</v>
      </c>
      <c r="G2770" t="s">
        <v>642</v>
      </c>
      <c r="H2770">
        <v>583144</v>
      </c>
      <c r="I2770" t="s">
        <v>40</v>
      </c>
      <c r="J2770">
        <v>202206</v>
      </c>
      <c r="K2770">
        <v>44733</v>
      </c>
      <c r="L2770" t="s">
        <v>644</v>
      </c>
      <c r="M2770">
        <v>12500</v>
      </c>
      <c r="N2770">
        <v>20.51</v>
      </c>
      <c r="O2770" t="s">
        <v>645</v>
      </c>
      <c r="P2770" s="428">
        <v>19.055</v>
      </c>
      <c r="Q2770">
        <v>12786520</v>
      </c>
      <c r="R2770" t="s">
        <v>646</v>
      </c>
      <c r="S2770">
        <v>9985201</v>
      </c>
      <c r="T2770" t="s">
        <v>2559</v>
      </c>
    </row>
    <row r="2771" spans="1:20" x14ac:dyDescent="0.25">
      <c r="A2771" t="s">
        <v>637</v>
      </c>
      <c r="B2771" t="s">
        <v>638</v>
      </c>
      <c r="C2771" t="s">
        <v>639</v>
      </c>
      <c r="D2771" t="s">
        <v>640</v>
      </c>
      <c r="E2771" t="s">
        <v>2008</v>
      </c>
      <c r="F2771">
        <v>528004120002</v>
      </c>
      <c r="G2771" t="s">
        <v>642</v>
      </c>
      <c r="H2771">
        <v>583155</v>
      </c>
      <c r="I2771" t="s">
        <v>45</v>
      </c>
      <c r="J2771">
        <v>202206</v>
      </c>
      <c r="K2771">
        <v>44734</v>
      </c>
      <c r="L2771" t="s">
        <v>644</v>
      </c>
      <c r="M2771">
        <v>7344.63</v>
      </c>
      <c r="N2771">
        <v>12.05</v>
      </c>
      <c r="O2771" t="s">
        <v>645</v>
      </c>
      <c r="P2771" s="428">
        <v>11.195</v>
      </c>
      <c r="Q2771">
        <v>12786520</v>
      </c>
      <c r="R2771" t="s">
        <v>646</v>
      </c>
      <c r="S2771">
        <v>9985235</v>
      </c>
      <c r="T2771" t="s">
        <v>2564</v>
      </c>
    </row>
    <row r="2772" spans="1:20" x14ac:dyDescent="0.25">
      <c r="A2772" t="s">
        <v>637</v>
      </c>
      <c r="B2772" t="s">
        <v>638</v>
      </c>
      <c r="C2772" t="s">
        <v>639</v>
      </c>
      <c r="D2772" t="s">
        <v>640</v>
      </c>
      <c r="E2772" t="s">
        <v>2008</v>
      </c>
      <c r="F2772">
        <v>528004120002</v>
      </c>
      <c r="G2772" t="s">
        <v>642</v>
      </c>
      <c r="H2772">
        <v>583155</v>
      </c>
      <c r="I2772" t="s">
        <v>45</v>
      </c>
      <c r="J2772">
        <v>202206</v>
      </c>
      <c r="K2772">
        <v>44734</v>
      </c>
      <c r="L2772" t="s">
        <v>644</v>
      </c>
      <c r="M2772">
        <v>7344.63</v>
      </c>
      <c r="N2772">
        <v>12.05</v>
      </c>
      <c r="O2772" t="s">
        <v>645</v>
      </c>
      <c r="P2772" s="428">
        <v>11.195</v>
      </c>
      <c r="Q2772">
        <v>12786520</v>
      </c>
      <c r="R2772" t="s">
        <v>646</v>
      </c>
      <c r="S2772">
        <v>9985235</v>
      </c>
      <c r="T2772" t="s">
        <v>2560</v>
      </c>
    </row>
    <row r="2773" spans="1:20" x14ac:dyDescent="0.25">
      <c r="A2773" t="s">
        <v>637</v>
      </c>
      <c r="B2773" t="s">
        <v>638</v>
      </c>
      <c r="C2773" t="s">
        <v>639</v>
      </c>
      <c r="D2773" t="s">
        <v>640</v>
      </c>
      <c r="E2773" t="s">
        <v>2008</v>
      </c>
      <c r="F2773">
        <v>528004120002</v>
      </c>
      <c r="G2773" t="s">
        <v>642</v>
      </c>
      <c r="H2773">
        <v>583155</v>
      </c>
      <c r="I2773" t="s">
        <v>45</v>
      </c>
      <c r="J2773">
        <v>202206</v>
      </c>
      <c r="K2773">
        <v>44734</v>
      </c>
      <c r="L2773" t="s">
        <v>644</v>
      </c>
      <c r="M2773">
        <v>2259.89</v>
      </c>
      <c r="N2773">
        <v>3.71</v>
      </c>
      <c r="O2773" t="s">
        <v>645</v>
      </c>
      <c r="P2773" s="428">
        <v>3.4470000000000001</v>
      </c>
      <c r="Q2773">
        <v>12786520</v>
      </c>
      <c r="R2773" t="s">
        <v>646</v>
      </c>
      <c r="S2773">
        <v>9985235</v>
      </c>
      <c r="T2773" t="s">
        <v>2561</v>
      </c>
    </row>
    <row r="2774" spans="1:20" x14ac:dyDescent="0.25">
      <c r="A2774" t="s">
        <v>637</v>
      </c>
      <c r="B2774" t="s">
        <v>638</v>
      </c>
      <c r="C2774" t="s">
        <v>639</v>
      </c>
      <c r="D2774" t="s">
        <v>640</v>
      </c>
      <c r="E2774" t="s">
        <v>2008</v>
      </c>
      <c r="F2774">
        <v>528004120002</v>
      </c>
      <c r="G2774" t="s">
        <v>642</v>
      </c>
      <c r="H2774">
        <v>583155</v>
      </c>
      <c r="I2774" t="s">
        <v>45</v>
      </c>
      <c r="J2774">
        <v>202206</v>
      </c>
      <c r="K2774">
        <v>44734</v>
      </c>
      <c r="L2774" t="s">
        <v>644</v>
      </c>
      <c r="M2774">
        <v>1016.95</v>
      </c>
      <c r="N2774">
        <v>1.67</v>
      </c>
      <c r="O2774" t="s">
        <v>645</v>
      </c>
      <c r="P2774" s="428">
        <v>1.5509999999999999</v>
      </c>
      <c r="Q2774">
        <v>12786520</v>
      </c>
      <c r="R2774" t="s">
        <v>646</v>
      </c>
      <c r="S2774">
        <v>9985235</v>
      </c>
      <c r="T2774" t="s">
        <v>2563</v>
      </c>
    </row>
    <row r="2775" spans="1:20" x14ac:dyDescent="0.25">
      <c r="A2775" t="s">
        <v>637</v>
      </c>
      <c r="B2775" t="s">
        <v>638</v>
      </c>
      <c r="C2775" t="s">
        <v>639</v>
      </c>
      <c r="D2775" t="s">
        <v>640</v>
      </c>
      <c r="E2775" t="s">
        <v>2008</v>
      </c>
      <c r="F2775">
        <v>528004120002</v>
      </c>
      <c r="G2775" t="s">
        <v>642</v>
      </c>
      <c r="H2775">
        <v>583155</v>
      </c>
      <c r="I2775" t="s">
        <v>45</v>
      </c>
      <c r="J2775">
        <v>202206</v>
      </c>
      <c r="K2775">
        <v>44734</v>
      </c>
      <c r="L2775" t="s">
        <v>644</v>
      </c>
      <c r="M2775">
        <v>474.58</v>
      </c>
      <c r="N2775">
        <v>0.78</v>
      </c>
      <c r="O2775" t="s">
        <v>645</v>
      </c>
      <c r="P2775" s="428">
        <v>0.72499999999999998</v>
      </c>
      <c r="Q2775">
        <v>12786520</v>
      </c>
      <c r="R2775" t="s">
        <v>646</v>
      </c>
      <c r="S2775">
        <v>9985235</v>
      </c>
      <c r="T2775" t="s">
        <v>2562</v>
      </c>
    </row>
    <row r="2776" spans="1:20" x14ac:dyDescent="0.25">
      <c r="A2776" t="s">
        <v>637</v>
      </c>
      <c r="B2776" t="s">
        <v>732</v>
      </c>
      <c r="C2776" t="s">
        <v>639</v>
      </c>
      <c r="D2776" t="s">
        <v>695</v>
      </c>
      <c r="E2776" t="s">
        <v>673</v>
      </c>
      <c r="F2776">
        <v>528004120002</v>
      </c>
      <c r="G2776" t="s">
        <v>642</v>
      </c>
      <c r="H2776">
        <v>583148</v>
      </c>
      <c r="I2776" t="s">
        <v>699</v>
      </c>
      <c r="J2776">
        <v>202206</v>
      </c>
      <c r="K2776">
        <v>44734</v>
      </c>
      <c r="L2776" t="s">
        <v>644</v>
      </c>
      <c r="M2776">
        <v>98728.81</v>
      </c>
      <c r="N2776">
        <v>162.01</v>
      </c>
      <c r="O2776" t="s">
        <v>645</v>
      </c>
      <c r="P2776" s="428">
        <v>150.51400000000001</v>
      </c>
      <c r="Q2776">
        <v>12786520</v>
      </c>
      <c r="R2776" t="s">
        <v>646</v>
      </c>
      <c r="S2776">
        <v>2046481</v>
      </c>
      <c r="T2776" t="s">
        <v>2566</v>
      </c>
    </row>
    <row r="2777" spans="1:20" x14ac:dyDescent="0.25">
      <c r="A2777" t="s">
        <v>637</v>
      </c>
      <c r="B2777" t="s">
        <v>821</v>
      </c>
      <c r="C2777" t="s">
        <v>639</v>
      </c>
      <c r="D2777" t="s">
        <v>663</v>
      </c>
      <c r="E2777" t="s">
        <v>652</v>
      </c>
      <c r="F2777">
        <v>528004120010</v>
      </c>
      <c r="G2777" t="s">
        <v>653</v>
      </c>
      <c r="H2777">
        <v>583591</v>
      </c>
      <c r="I2777" t="s">
        <v>172</v>
      </c>
      <c r="J2777">
        <v>202206</v>
      </c>
      <c r="K2777">
        <v>44734</v>
      </c>
      <c r="L2777" t="s">
        <v>644</v>
      </c>
      <c r="M2777">
        <v>2500</v>
      </c>
      <c r="N2777">
        <v>4.0999999999999996</v>
      </c>
      <c r="O2777" t="s">
        <v>645</v>
      </c>
      <c r="P2777" s="428">
        <v>3.8090000000000002</v>
      </c>
      <c r="Q2777">
        <v>30502017</v>
      </c>
      <c r="T2777" t="s">
        <v>2568</v>
      </c>
    </row>
    <row r="2778" spans="1:20" x14ac:dyDescent="0.25">
      <c r="A2778" t="s">
        <v>637</v>
      </c>
      <c r="B2778" t="s">
        <v>814</v>
      </c>
      <c r="C2778" t="s">
        <v>639</v>
      </c>
      <c r="D2778" t="s">
        <v>663</v>
      </c>
      <c r="E2778" t="s">
        <v>652</v>
      </c>
      <c r="F2778">
        <v>528004120010</v>
      </c>
      <c r="G2778" t="s">
        <v>653</v>
      </c>
      <c r="H2778">
        <v>583591</v>
      </c>
      <c r="I2778" t="s">
        <v>172</v>
      </c>
      <c r="J2778">
        <v>202206</v>
      </c>
      <c r="K2778">
        <v>44734</v>
      </c>
      <c r="L2778" t="s">
        <v>644</v>
      </c>
      <c r="M2778">
        <v>13250</v>
      </c>
      <c r="N2778">
        <v>21.74</v>
      </c>
      <c r="O2778" t="s">
        <v>645</v>
      </c>
      <c r="P2778" s="428">
        <v>20.196999999999999</v>
      </c>
      <c r="Q2778">
        <v>30502017</v>
      </c>
      <c r="T2778" t="s">
        <v>2567</v>
      </c>
    </row>
    <row r="2779" spans="1:20" x14ac:dyDescent="0.25">
      <c r="A2779" t="s">
        <v>637</v>
      </c>
      <c r="B2779" t="s">
        <v>823</v>
      </c>
      <c r="C2779" t="s">
        <v>639</v>
      </c>
      <c r="D2779" t="s">
        <v>663</v>
      </c>
      <c r="E2779" t="s">
        <v>652</v>
      </c>
      <c r="F2779">
        <v>528004120010</v>
      </c>
      <c r="G2779" t="s">
        <v>653</v>
      </c>
      <c r="H2779">
        <v>583591</v>
      </c>
      <c r="I2779" t="s">
        <v>172</v>
      </c>
      <c r="J2779">
        <v>202206</v>
      </c>
      <c r="K2779">
        <v>44734</v>
      </c>
      <c r="L2779" t="s">
        <v>644</v>
      </c>
      <c r="M2779">
        <v>1750</v>
      </c>
      <c r="N2779">
        <v>2.87</v>
      </c>
      <c r="O2779" t="s">
        <v>645</v>
      </c>
      <c r="P2779" s="428">
        <v>2.6659999999999999</v>
      </c>
      <c r="Q2779">
        <v>30502017</v>
      </c>
      <c r="T2779" t="s">
        <v>2569</v>
      </c>
    </row>
    <row r="2780" spans="1:20" x14ac:dyDescent="0.25">
      <c r="A2780" t="s">
        <v>637</v>
      </c>
      <c r="B2780" t="s">
        <v>659</v>
      </c>
      <c r="C2780" t="s">
        <v>639</v>
      </c>
      <c r="D2780" t="s">
        <v>695</v>
      </c>
      <c r="E2780" t="s">
        <v>652</v>
      </c>
      <c r="F2780">
        <v>528004120010</v>
      </c>
      <c r="G2780" t="s">
        <v>653</v>
      </c>
      <c r="H2780">
        <v>583590</v>
      </c>
      <c r="I2780" t="s">
        <v>170</v>
      </c>
      <c r="J2780">
        <v>202206</v>
      </c>
      <c r="K2780">
        <v>44734</v>
      </c>
      <c r="L2780" t="s">
        <v>644</v>
      </c>
      <c r="M2780">
        <v>129199.33</v>
      </c>
      <c r="N2780">
        <v>212.01</v>
      </c>
      <c r="O2780" t="s">
        <v>645</v>
      </c>
      <c r="P2780" s="428">
        <v>196.96600000000001</v>
      </c>
      <c r="Q2780">
        <v>12788620</v>
      </c>
      <c r="R2780" t="s">
        <v>654</v>
      </c>
      <c r="S2780" t="s">
        <v>951</v>
      </c>
      <c r="T2780" t="s">
        <v>2570</v>
      </c>
    </row>
    <row r="2781" spans="1:20" x14ac:dyDescent="0.25">
      <c r="A2781" t="s">
        <v>637</v>
      </c>
      <c r="B2781" t="s">
        <v>732</v>
      </c>
      <c r="C2781" t="s">
        <v>639</v>
      </c>
      <c r="D2781" t="s">
        <v>640</v>
      </c>
      <c r="E2781" t="s">
        <v>673</v>
      </c>
      <c r="F2781">
        <v>528004120002</v>
      </c>
      <c r="G2781" t="s">
        <v>642</v>
      </c>
      <c r="H2781">
        <v>583148</v>
      </c>
      <c r="I2781" t="s">
        <v>699</v>
      </c>
      <c r="J2781">
        <v>202206</v>
      </c>
      <c r="K2781">
        <v>44734</v>
      </c>
      <c r="L2781" t="s">
        <v>644</v>
      </c>
      <c r="M2781">
        <v>6779.66</v>
      </c>
      <c r="N2781">
        <v>11.12</v>
      </c>
      <c r="O2781" t="s">
        <v>645</v>
      </c>
      <c r="P2781" s="428">
        <v>10.331</v>
      </c>
      <c r="Q2781">
        <v>12786520</v>
      </c>
      <c r="R2781" t="s">
        <v>646</v>
      </c>
      <c r="S2781">
        <v>2012905</v>
      </c>
      <c r="T2781" t="s">
        <v>2565</v>
      </c>
    </row>
    <row r="2782" spans="1:20" x14ac:dyDescent="0.25">
      <c r="A2782" t="s">
        <v>637</v>
      </c>
      <c r="B2782" t="s">
        <v>736</v>
      </c>
      <c r="C2782" t="s">
        <v>639</v>
      </c>
      <c r="D2782" t="s">
        <v>640</v>
      </c>
      <c r="E2782" t="s">
        <v>673</v>
      </c>
      <c r="F2782">
        <v>528004120002</v>
      </c>
      <c r="G2782" t="s">
        <v>642</v>
      </c>
      <c r="H2782">
        <v>583148</v>
      </c>
      <c r="I2782" t="s">
        <v>699</v>
      </c>
      <c r="J2782">
        <v>202206</v>
      </c>
      <c r="K2782">
        <v>44735</v>
      </c>
      <c r="L2782" t="s">
        <v>644</v>
      </c>
      <c r="M2782">
        <v>77871.95</v>
      </c>
      <c r="N2782">
        <v>127.78</v>
      </c>
      <c r="O2782" t="s">
        <v>645</v>
      </c>
      <c r="P2782" s="428">
        <v>118.71299999999999</v>
      </c>
      <c r="Q2782">
        <v>12786520</v>
      </c>
      <c r="R2782" t="s">
        <v>646</v>
      </c>
      <c r="S2782">
        <v>2029740</v>
      </c>
      <c r="T2782" t="s">
        <v>2578</v>
      </c>
    </row>
    <row r="2783" spans="1:20" x14ac:dyDescent="0.25">
      <c r="A2783" t="s">
        <v>637</v>
      </c>
      <c r="B2783" t="s">
        <v>736</v>
      </c>
      <c r="C2783" t="s">
        <v>639</v>
      </c>
      <c r="D2783" t="s">
        <v>640</v>
      </c>
      <c r="E2783" t="s">
        <v>667</v>
      </c>
      <c r="F2783">
        <v>528004120002</v>
      </c>
      <c r="G2783" t="s">
        <v>642</v>
      </c>
      <c r="H2783">
        <v>583149</v>
      </c>
      <c r="I2783" t="s">
        <v>680</v>
      </c>
      <c r="J2783">
        <v>202206</v>
      </c>
      <c r="K2783">
        <v>44735</v>
      </c>
      <c r="L2783" t="s">
        <v>644</v>
      </c>
      <c r="M2783">
        <v>19586.39</v>
      </c>
      <c r="N2783">
        <v>32.14</v>
      </c>
      <c r="O2783" t="s">
        <v>645</v>
      </c>
      <c r="P2783" s="428">
        <v>29.859000000000002</v>
      </c>
      <c r="Q2783">
        <v>12786520</v>
      </c>
      <c r="R2783" t="s">
        <v>646</v>
      </c>
      <c r="S2783">
        <v>8540392</v>
      </c>
      <c r="T2783" t="s">
        <v>2585</v>
      </c>
    </row>
    <row r="2784" spans="1:20" x14ac:dyDescent="0.25">
      <c r="A2784" t="s">
        <v>637</v>
      </c>
      <c r="B2784" t="s">
        <v>736</v>
      </c>
      <c r="C2784" t="s">
        <v>639</v>
      </c>
      <c r="D2784" t="s">
        <v>640</v>
      </c>
      <c r="E2784" t="s">
        <v>708</v>
      </c>
      <c r="F2784">
        <v>528004120002</v>
      </c>
      <c r="G2784" t="s">
        <v>642</v>
      </c>
      <c r="H2784">
        <v>583155</v>
      </c>
      <c r="I2784" t="s">
        <v>45</v>
      </c>
      <c r="J2784">
        <v>202206</v>
      </c>
      <c r="K2784">
        <v>44735</v>
      </c>
      <c r="L2784" t="s">
        <v>644</v>
      </c>
      <c r="M2784">
        <v>2789.19</v>
      </c>
      <c r="N2784">
        <v>4.58</v>
      </c>
      <c r="O2784" t="s">
        <v>645</v>
      </c>
      <c r="P2784" s="428">
        <v>4.2549999999999999</v>
      </c>
      <c r="Q2784">
        <v>12786520</v>
      </c>
      <c r="R2784" t="s">
        <v>646</v>
      </c>
      <c r="S2784">
        <v>8540039</v>
      </c>
      <c r="T2784" t="s">
        <v>2592</v>
      </c>
    </row>
    <row r="2785" spans="1:20" x14ac:dyDescent="0.25">
      <c r="A2785" t="s">
        <v>637</v>
      </c>
      <c r="B2785" t="s">
        <v>736</v>
      </c>
      <c r="C2785" t="s">
        <v>639</v>
      </c>
      <c r="D2785" t="s">
        <v>640</v>
      </c>
      <c r="E2785" t="s">
        <v>673</v>
      </c>
      <c r="F2785">
        <v>528004120002</v>
      </c>
      <c r="G2785" t="s">
        <v>642</v>
      </c>
      <c r="H2785">
        <v>856783</v>
      </c>
      <c r="I2785" t="s">
        <v>478</v>
      </c>
      <c r="J2785">
        <v>202206</v>
      </c>
      <c r="K2785">
        <v>44735</v>
      </c>
      <c r="L2785" t="s">
        <v>644</v>
      </c>
      <c r="M2785">
        <v>3644.07</v>
      </c>
      <c r="N2785">
        <v>5.98</v>
      </c>
      <c r="O2785" t="s">
        <v>645</v>
      </c>
      <c r="P2785" s="428">
        <v>5.556</v>
      </c>
      <c r="Q2785">
        <v>12786520</v>
      </c>
      <c r="R2785" t="s">
        <v>646</v>
      </c>
      <c r="S2785">
        <v>8540353</v>
      </c>
      <c r="T2785" t="s">
        <v>2618</v>
      </c>
    </row>
    <row r="2786" spans="1:20" x14ac:dyDescent="0.25">
      <c r="A2786" t="s">
        <v>637</v>
      </c>
      <c r="B2786" t="s">
        <v>736</v>
      </c>
      <c r="C2786" t="s">
        <v>639</v>
      </c>
      <c r="D2786" t="s">
        <v>640</v>
      </c>
      <c r="E2786" t="s">
        <v>673</v>
      </c>
      <c r="F2786">
        <v>528004120002</v>
      </c>
      <c r="G2786" t="s">
        <v>642</v>
      </c>
      <c r="H2786">
        <v>583148</v>
      </c>
      <c r="I2786" t="s">
        <v>699</v>
      </c>
      <c r="J2786">
        <v>202206</v>
      </c>
      <c r="K2786">
        <v>44735</v>
      </c>
      <c r="L2786" t="s">
        <v>644</v>
      </c>
      <c r="M2786">
        <v>9194.9699999999993</v>
      </c>
      <c r="N2786">
        <v>15.09</v>
      </c>
      <c r="O2786" t="s">
        <v>645</v>
      </c>
      <c r="P2786" s="428">
        <v>14.019</v>
      </c>
      <c r="Q2786">
        <v>12786520</v>
      </c>
      <c r="R2786" t="s">
        <v>646</v>
      </c>
      <c r="S2786">
        <v>8540206</v>
      </c>
      <c r="T2786" t="s">
        <v>2586</v>
      </c>
    </row>
    <row r="2787" spans="1:20" x14ac:dyDescent="0.25">
      <c r="A2787" t="s">
        <v>637</v>
      </c>
      <c r="B2787" t="s">
        <v>736</v>
      </c>
      <c r="C2787" t="s">
        <v>639</v>
      </c>
      <c r="D2787" t="s">
        <v>640</v>
      </c>
      <c r="E2787" t="s">
        <v>686</v>
      </c>
      <c r="F2787">
        <v>528004120002</v>
      </c>
      <c r="G2787" t="s">
        <v>642</v>
      </c>
      <c r="H2787">
        <v>583153</v>
      </c>
      <c r="I2787" t="s">
        <v>722</v>
      </c>
      <c r="J2787">
        <v>202206</v>
      </c>
      <c r="K2787">
        <v>44735</v>
      </c>
      <c r="L2787" t="s">
        <v>644</v>
      </c>
      <c r="M2787">
        <v>7652.54</v>
      </c>
      <c r="N2787">
        <v>12.56</v>
      </c>
      <c r="O2787" t="s">
        <v>645</v>
      </c>
      <c r="P2787" s="428">
        <v>11.669</v>
      </c>
      <c r="Q2787">
        <v>12786520</v>
      </c>
      <c r="R2787" t="s">
        <v>646</v>
      </c>
      <c r="S2787">
        <v>8540401</v>
      </c>
      <c r="T2787" t="s">
        <v>2584</v>
      </c>
    </row>
    <row r="2788" spans="1:20" x14ac:dyDescent="0.25">
      <c r="A2788" t="s">
        <v>637</v>
      </c>
      <c r="B2788" t="s">
        <v>736</v>
      </c>
      <c r="C2788" t="s">
        <v>639</v>
      </c>
      <c r="D2788" t="s">
        <v>640</v>
      </c>
      <c r="E2788" t="s">
        <v>673</v>
      </c>
      <c r="F2788">
        <v>528004120002</v>
      </c>
      <c r="G2788" t="s">
        <v>642</v>
      </c>
      <c r="H2788">
        <v>583148</v>
      </c>
      <c r="I2788" t="s">
        <v>699</v>
      </c>
      <c r="J2788">
        <v>202206</v>
      </c>
      <c r="K2788">
        <v>44735</v>
      </c>
      <c r="L2788" t="s">
        <v>644</v>
      </c>
      <c r="M2788">
        <v>5830.51</v>
      </c>
      <c r="N2788">
        <v>9.57</v>
      </c>
      <c r="O2788" t="s">
        <v>645</v>
      </c>
      <c r="P2788" s="428">
        <v>8.891</v>
      </c>
      <c r="Q2788">
        <v>12786520</v>
      </c>
      <c r="R2788" t="s">
        <v>646</v>
      </c>
      <c r="S2788">
        <v>2012905</v>
      </c>
      <c r="T2788" t="s">
        <v>2582</v>
      </c>
    </row>
    <row r="2789" spans="1:20" x14ac:dyDescent="0.25">
      <c r="A2789" t="s">
        <v>637</v>
      </c>
      <c r="B2789" t="s">
        <v>736</v>
      </c>
      <c r="C2789" t="s">
        <v>639</v>
      </c>
      <c r="D2789" t="s">
        <v>640</v>
      </c>
      <c r="E2789" t="s">
        <v>686</v>
      </c>
      <c r="F2789">
        <v>528004120002</v>
      </c>
      <c r="G2789" t="s">
        <v>642</v>
      </c>
      <c r="H2789">
        <v>583150</v>
      </c>
      <c r="I2789" t="s">
        <v>687</v>
      </c>
      <c r="J2789">
        <v>202206</v>
      </c>
      <c r="K2789">
        <v>44735</v>
      </c>
      <c r="L2789" t="s">
        <v>644</v>
      </c>
      <c r="M2789">
        <v>9309.2800000000007</v>
      </c>
      <c r="N2789">
        <v>15.28</v>
      </c>
      <c r="O2789" t="s">
        <v>645</v>
      </c>
      <c r="P2789" s="428">
        <v>14.196</v>
      </c>
      <c r="Q2789">
        <v>12786520</v>
      </c>
      <c r="R2789" t="s">
        <v>646</v>
      </c>
      <c r="S2789">
        <v>2011105</v>
      </c>
      <c r="T2789" t="s">
        <v>2579</v>
      </c>
    </row>
    <row r="2790" spans="1:20" x14ac:dyDescent="0.25">
      <c r="A2790" t="s">
        <v>637</v>
      </c>
      <c r="B2790" t="s">
        <v>814</v>
      </c>
      <c r="C2790" t="s">
        <v>639</v>
      </c>
      <c r="D2790" t="s">
        <v>663</v>
      </c>
      <c r="E2790" t="s">
        <v>652</v>
      </c>
      <c r="F2790">
        <v>528004120010</v>
      </c>
      <c r="G2790" t="s">
        <v>653</v>
      </c>
      <c r="H2790">
        <v>583591</v>
      </c>
      <c r="I2790" t="s">
        <v>172</v>
      </c>
      <c r="J2790">
        <v>202206</v>
      </c>
      <c r="K2790">
        <v>44735</v>
      </c>
      <c r="L2790" t="s">
        <v>644</v>
      </c>
      <c r="M2790">
        <v>11625</v>
      </c>
      <c r="N2790">
        <v>19.079999999999998</v>
      </c>
      <c r="O2790" t="s">
        <v>645</v>
      </c>
      <c r="P2790" s="428">
        <v>17.725999999999999</v>
      </c>
      <c r="Q2790">
        <v>30502017</v>
      </c>
      <c r="T2790" t="s">
        <v>2577</v>
      </c>
    </row>
    <row r="2791" spans="1:20" x14ac:dyDescent="0.25">
      <c r="A2791" t="s">
        <v>637</v>
      </c>
      <c r="B2791" t="s">
        <v>736</v>
      </c>
      <c r="C2791" t="s">
        <v>639</v>
      </c>
      <c r="D2791" t="s">
        <v>640</v>
      </c>
      <c r="E2791" t="s">
        <v>689</v>
      </c>
      <c r="F2791">
        <v>528004120002</v>
      </c>
      <c r="G2791" t="s">
        <v>642</v>
      </c>
      <c r="H2791">
        <v>856784</v>
      </c>
      <c r="I2791" t="s">
        <v>479</v>
      </c>
      <c r="J2791">
        <v>202206</v>
      </c>
      <c r="K2791">
        <v>44735</v>
      </c>
      <c r="L2791" t="s">
        <v>644</v>
      </c>
      <c r="M2791">
        <v>2447.15</v>
      </c>
      <c r="N2791">
        <v>4.0199999999999996</v>
      </c>
      <c r="O2791" t="s">
        <v>645</v>
      </c>
      <c r="P2791" s="428">
        <v>3.7349999999999999</v>
      </c>
      <c r="Q2791">
        <v>12786520</v>
      </c>
      <c r="R2791" t="s">
        <v>646</v>
      </c>
      <c r="S2791">
        <v>8540396</v>
      </c>
      <c r="T2791" t="s">
        <v>2601</v>
      </c>
    </row>
    <row r="2792" spans="1:20" x14ac:dyDescent="0.25">
      <c r="A2792" t="s">
        <v>637</v>
      </c>
      <c r="B2792" t="s">
        <v>736</v>
      </c>
      <c r="C2792" t="s">
        <v>639</v>
      </c>
      <c r="D2792" t="s">
        <v>651</v>
      </c>
      <c r="E2792" t="s">
        <v>704</v>
      </c>
      <c r="F2792">
        <v>528004120001</v>
      </c>
      <c r="G2792" t="s">
        <v>705</v>
      </c>
      <c r="H2792">
        <v>583127</v>
      </c>
      <c r="I2792" t="s">
        <v>17</v>
      </c>
      <c r="J2792">
        <v>202206</v>
      </c>
      <c r="K2792">
        <v>44735</v>
      </c>
      <c r="L2792" t="s">
        <v>644</v>
      </c>
      <c r="M2792">
        <v>129000</v>
      </c>
      <c r="N2792">
        <v>211.68</v>
      </c>
      <c r="O2792" t="s">
        <v>645</v>
      </c>
      <c r="P2792" s="428">
        <v>196.65899999999999</v>
      </c>
      <c r="Q2792">
        <v>12786520</v>
      </c>
      <c r="R2792" t="s">
        <v>646</v>
      </c>
      <c r="S2792">
        <v>2019466</v>
      </c>
      <c r="T2792" t="s">
        <v>2602</v>
      </c>
    </row>
    <row r="2793" spans="1:20" x14ac:dyDescent="0.25">
      <c r="A2793" t="s">
        <v>637</v>
      </c>
      <c r="B2793" t="s">
        <v>736</v>
      </c>
      <c r="C2793" t="s">
        <v>639</v>
      </c>
      <c r="D2793" t="s">
        <v>695</v>
      </c>
      <c r="E2793" t="s">
        <v>704</v>
      </c>
      <c r="F2793">
        <v>528004120001</v>
      </c>
      <c r="G2793" t="s">
        <v>705</v>
      </c>
      <c r="H2793">
        <v>583128</v>
      </c>
      <c r="I2793" t="s">
        <v>20</v>
      </c>
      <c r="J2793">
        <v>202206</v>
      </c>
      <c r="K2793">
        <v>44735</v>
      </c>
      <c r="L2793" t="s">
        <v>644</v>
      </c>
      <c r="M2793">
        <v>129000</v>
      </c>
      <c r="N2793">
        <v>211.68</v>
      </c>
      <c r="O2793" t="s">
        <v>645</v>
      </c>
      <c r="P2793" s="428">
        <v>196.65899999999999</v>
      </c>
      <c r="Q2793">
        <v>12786520</v>
      </c>
      <c r="R2793" t="s">
        <v>646</v>
      </c>
      <c r="S2793">
        <v>2012170</v>
      </c>
      <c r="T2793" t="s">
        <v>2596</v>
      </c>
    </row>
    <row r="2794" spans="1:20" x14ac:dyDescent="0.25">
      <c r="A2794" t="s">
        <v>637</v>
      </c>
      <c r="B2794" t="s">
        <v>754</v>
      </c>
      <c r="C2794" t="s">
        <v>639</v>
      </c>
      <c r="D2794" t="s">
        <v>640</v>
      </c>
      <c r="E2794" t="s">
        <v>708</v>
      </c>
      <c r="F2794">
        <v>528004120002</v>
      </c>
      <c r="G2794" t="s">
        <v>642</v>
      </c>
      <c r="H2794">
        <v>583155</v>
      </c>
      <c r="I2794" t="s">
        <v>45</v>
      </c>
      <c r="J2794">
        <v>202206</v>
      </c>
      <c r="K2794">
        <v>44735</v>
      </c>
      <c r="L2794" t="s">
        <v>644</v>
      </c>
      <c r="M2794">
        <v>5647.89</v>
      </c>
      <c r="N2794">
        <v>9.27</v>
      </c>
      <c r="O2794" t="s">
        <v>645</v>
      </c>
      <c r="P2794" s="428">
        <v>8.6120000000000001</v>
      </c>
      <c r="Q2794">
        <v>12786520</v>
      </c>
      <c r="R2794" t="s">
        <v>646</v>
      </c>
      <c r="S2794">
        <v>8540039</v>
      </c>
      <c r="T2794" t="s">
        <v>2610</v>
      </c>
    </row>
    <row r="2795" spans="1:20" x14ac:dyDescent="0.25">
      <c r="A2795" t="s">
        <v>637</v>
      </c>
      <c r="B2795" t="s">
        <v>736</v>
      </c>
      <c r="C2795" t="s">
        <v>639</v>
      </c>
      <c r="D2795" t="s">
        <v>640</v>
      </c>
      <c r="E2795" t="s">
        <v>689</v>
      </c>
      <c r="F2795">
        <v>528004120002</v>
      </c>
      <c r="G2795" t="s">
        <v>642</v>
      </c>
      <c r="H2795">
        <v>583156</v>
      </c>
      <c r="I2795" t="s">
        <v>690</v>
      </c>
      <c r="J2795">
        <v>202206</v>
      </c>
      <c r="K2795">
        <v>44735</v>
      </c>
      <c r="L2795" t="s">
        <v>644</v>
      </c>
      <c r="M2795">
        <v>11296.61</v>
      </c>
      <c r="N2795">
        <v>18.54</v>
      </c>
      <c r="O2795" t="s">
        <v>645</v>
      </c>
      <c r="P2795" s="428">
        <v>17.224</v>
      </c>
      <c r="Q2795">
        <v>12786520</v>
      </c>
      <c r="R2795" t="s">
        <v>646</v>
      </c>
      <c r="S2795">
        <v>2032465</v>
      </c>
      <c r="T2795" t="s">
        <v>2580</v>
      </c>
    </row>
    <row r="2796" spans="1:20" x14ac:dyDescent="0.25">
      <c r="A2796" t="s">
        <v>637</v>
      </c>
      <c r="B2796" t="s">
        <v>754</v>
      </c>
      <c r="C2796" t="s">
        <v>639</v>
      </c>
      <c r="D2796" t="s">
        <v>640</v>
      </c>
      <c r="E2796" t="s">
        <v>667</v>
      </c>
      <c r="F2796">
        <v>528004120002</v>
      </c>
      <c r="G2796" t="s">
        <v>642</v>
      </c>
      <c r="H2796">
        <v>583149</v>
      </c>
      <c r="I2796" t="s">
        <v>680</v>
      </c>
      <c r="J2796">
        <v>202206</v>
      </c>
      <c r="K2796">
        <v>44735</v>
      </c>
      <c r="L2796" t="s">
        <v>644</v>
      </c>
      <c r="M2796">
        <v>16698.53</v>
      </c>
      <c r="N2796">
        <v>27.4</v>
      </c>
      <c r="O2796" t="s">
        <v>645</v>
      </c>
      <c r="P2796" s="428">
        <v>25.456</v>
      </c>
      <c r="Q2796">
        <v>12786520</v>
      </c>
      <c r="R2796" t="s">
        <v>646</v>
      </c>
      <c r="S2796">
        <v>8540392</v>
      </c>
      <c r="T2796" t="s">
        <v>2594</v>
      </c>
    </row>
    <row r="2797" spans="1:20" x14ac:dyDescent="0.25">
      <c r="A2797" t="s">
        <v>637</v>
      </c>
      <c r="B2797" t="s">
        <v>736</v>
      </c>
      <c r="C2797" t="s">
        <v>639</v>
      </c>
      <c r="D2797" t="s">
        <v>718</v>
      </c>
      <c r="E2797" t="s">
        <v>704</v>
      </c>
      <c r="F2797">
        <v>528004120001</v>
      </c>
      <c r="G2797" t="s">
        <v>705</v>
      </c>
      <c r="H2797">
        <v>583128</v>
      </c>
      <c r="I2797" t="s">
        <v>20</v>
      </c>
      <c r="J2797">
        <v>202206</v>
      </c>
      <c r="K2797">
        <v>44735</v>
      </c>
      <c r="L2797" t="s">
        <v>644</v>
      </c>
      <c r="M2797">
        <v>129000</v>
      </c>
      <c r="N2797">
        <v>211.68</v>
      </c>
      <c r="O2797" t="s">
        <v>645</v>
      </c>
      <c r="P2797" s="428">
        <v>196.65899999999999</v>
      </c>
      <c r="Q2797">
        <v>12786520</v>
      </c>
      <c r="R2797" t="s">
        <v>646</v>
      </c>
      <c r="S2797">
        <v>2031020</v>
      </c>
      <c r="T2797" t="s">
        <v>2583</v>
      </c>
    </row>
    <row r="2798" spans="1:20" x14ac:dyDescent="0.25">
      <c r="A2798" t="s">
        <v>637</v>
      </c>
      <c r="B2798" t="s">
        <v>736</v>
      </c>
      <c r="C2798" t="s">
        <v>639</v>
      </c>
      <c r="D2798" t="s">
        <v>640</v>
      </c>
      <c r="E2798" t="s">
        <v>701</v>
      </c>
      <c r="F2798">
        <v>528004120002</v>
      </c>
      <c r="G2798" t="s">
        <v>642</v>
      </c>
      <c r="H2798">
        <v>583154</v>
      </c>
      <c r="I2798" t="s">
        <v>44</v>
      </c>
      <c r="J2798">
        <v>202206</v>
      </c>
      <c r="K2798">
        <v>44735</v>
      </c>
      <c r="L2798" t="s">
        <v>644</v>
      </c>
      <c r="M2798">
        <v>10481.25</v>
      </c>
      <c r="N2798">
        <v>17.2</v>
      </c>
      <c r="O2798" t="s">
        <v>645</v>
      </c>
      <c r="P2798" s="428">
        <v>15.978999999999999</v>
      </c>
      <c r="Q2798">
        <v>12786520</v>
      </c>
      <c r="R2798" t="s">
        <v>646</v>
      </c>
      <c r="S2798">
        <v>2020577</v>
      </c>
      <c r="T2798" t="s">
        <v>2581</v>
      </c>
    </row>
    <row r="2799" spans="1:20" x14ac:dyDescent="0.25">
      <c r="A2799" t="s">
        <v>637</v>
      </c>
      <c r="B2799" t="s">
        <v>754</v>
      </c>
      <c r="C2799" t="s">
        <v>639</v>
      </c>
      <c r="D2799" t="s">
        <v>651</v>
      </c>
      <c r="E2799" t="s">
        <v>704</v>
      </c>
      <c r="F2799">
        <v>528004120001</v>
      </c>
      <c r="G2799" t="s">
        <v>705</v>
      </c>
      <c r="H2799">
        <v>583128</v>
      </c>
      <c r="I2799" t="s">
        <v>20</v>
      </c>
      <c r="J2799">
        <v>202206</v>
      </c>
      <c r="K2799">
        <v>44735</v>
      </c>
      <c r="L2799" t="s">
        <v>644</v>
      </c>
      <c r="M2799">
        <v>115630</v>
      </c>
      <c r="N2799">
        <v>189.74</v>
      </c>
      <c r="O2799" t="s">
        <v>645</v>
      </c>
      <c r="P2799" s="428">
        <v>176.27600000000001</v>
      </c>
      <c r="Q2799">
        <v>30504554</v>
      </c>
      <c r="R2799" t="s">
        <v>646</v>
      </c>
      <c r="S2799">
        <v>2022429</v>
      </c>
      <c r="T2799" t="s">
        <v>2652</v>
      </c>
    </row>
    <row r="2800" spans="1:20" x14ac:dyDescent="0.25">
      <c r="A2800" t="s">
        <v>637</v>
      </c>
      <c r="B2800" t="s">
        <v>754</v>
      </c>
      <c r="C2800" t="s">
        <v>639</v>
      </c>
      <c r="D2800" t="s">
        <v>640</v>
      </c>
      <c r="E2800" t="s">
        <v>678</v>
      </c>
      <c r="F2800">
        <v>528004120002</v>
      </c>
      <c r="G2800" t="s">
        <v>642</v>
      </c>
      <c r="H2800">
        <v>583147</v>
      </c>
      <c r="I2800" t="s">
        <v>41</v>
      </c>
      <c r="J2800">
        <v>202206</v>
      </c>
      <c r="K2800">
        <v>44735</v>
      </c>
      <c r="L2800" t="s">
        <v>644</v>
      </c>
      <c r="M2800">
        <v>9132.8799999999992</v>
      </c>
      <c r="N2800">
        <v>14.99</v>
      </c>
      <c r="O2800" t="s">
        <v>645</v>
      </c>
      <c r="P2800" s="428">
        <v>13.926</v>
      </c>
      <c r="Q2800">
        <v>30505142</v>
      </c>
      <c r="R2800" t="s">
        <v>646</v>
      </c>
      <c r="S2800">
        <v>2027008</v>
      </c>
      <c r="T2800" t="s">
        <v>2651</v>
      </c>
    </row>
    <row r="2801" spans="1:20" x14ac:dyDescent="0.25">
      <c r="A2801" t="s">
        <v>637</v>
      </c>
      <c r="B2801" t="s">
        <v>736</v>
      </c>
      <c r="C2801" t="s">
        <v>639</v>
      </c>
      <c r="D2801" t="s">
        <v>651</v>
      </c>
      <c r="E2801" t="s">
        <v>667</v>
      </c>
      <c r="F2801">
        <v>528004120002</v>
      </c>
      <c r="G2801" t="s">
        <v>642</v>
      </c>
      <c r="H2801">
        <v>583139</v>
      </c>
      <c r="I2801" t="s">
        <v>35</v>
      </c>
      <c r="J2801">
        <v>202206</v>
      </c>
      <c r="K2801">
        <v>44735</v>
      </c>
      <c r="L2801" t="s">
        <v>644</v>
      </c>
      <c r="M2801">
        <v>60877</v>
      </c>
      <c r="N2801">
        <v>99.89</v>
      </c>
      <c r="O2801" t="s">
        <v>645</v>
      </c>
      <c r="P2801" s="428">
        <v>92.802000000000007</v>
      </c>
      <c r="Q2801">
        <v>30505290</v>
      </c>
      <c r="R2801" t="s">
        <v>646</v>
      </c>
      <c r="S2801">
        <v>8540222</v>
      </c>
      <c r="T2801" t="s">
        <v>2591</v>
      </c>
    </row>
    <row r="2802" spans="1:20" x14ac:dyDescent="0.25">
      <c r="A2802" t="s">
        <v>637</v>
      </c>
      <c r="B2802" t="s">
        <v>736</v>
      </c>
      <c r="C2802" t="s">
        <v>639</v>
      </c>
      <c r="D2802" t="s">
        <v>651</v>
      </c>
      <c r="E2802" t="s">
        <v>673</v>
      </c>
      <c r="F2802">
        <v>528004120002</v>
      </c>
      <c r="G2802" t="s">
        <v>642</v>
      </c>
      <c r="H2802">
        <v>583148</v>
      </c>
      <c r="I2802" t="s">
        <v>699</v>
      </c>
      <c r="J2802">
        <v>202206</v>
      </c>
      <c r="K2802">
        <v>44735</v>
      </c>
      <c r="L2802" t="s">
        <v>644</v>
      </c>
      <c r="M2802">
        <v>6715.07</v>
      </c>
      <c r="N2802">
        <v>11.02</v>
      </c>
      <c r="O2802" t="s">
        <v>645</v>
      </c>
      <c r="P2802" s="428">
        <v>10.238</v>
      </c>
      <c r="Q2802">
        <v>30505142</v>
      </c>
      <c r="R2802" t="s">
        <v>646</v>
      </c>
      <c r="S2802">
        <v>8540279</v>
      </c>
      <c r="T2802" t="s">
        <v>2633</v>
      </c>
    </row>
    <row r="2803" spans="1:20" x14ac:dyDescent="0.25">
      <c r="A2803" t="s">
        <v>637</v>
      </c>
      <c r="B2803" t="s">
        <v>754</v>
      </c>
      <c r="C2803" t="s">
        <v>639</v>
      </c>
      <c r="D2803" t="s">
        <v>640</v>
      </c>
      <c r="E2803" t="s">
        <v>678</v>
      </c>
      <c r="F2803">
        <v>528004120002</v>
      </c>
      <c r="G2803" t="s">
        <v>642</v>
      </c>
      <c r="H2803">
        <v>583147</v>
      </c>
      <c r="I2803" t="s">
        <v>41</v>
      </c>
      <c r="J2803">
        <v>202206</v>
      </c>
      <c r="K2803">
        <v>44735</v>
      </c>
      <c r="L2803" t="s">
        <v>644</v>
      </c>
      <c r="M2803">
        <v>7577.38</v>
      </c>
      <c r="N2803">
        <v>12.43</v>
      </c>
      <c r="O2803" t="s">
        <v>645</v>
      </c>
      <c r="P2803" s="428">
        <v>11.548</v>
      </c>
      <c r="Q2803">
        <v>30505142</v>
      </c>
      <c r="R2803" t="s">
        <v>646</v>
      </c>
      <c r="S2803">
        <v>2049729</v>
      </c>
      <c r="T2803" t="s">
        <v>2634</v>
      </c>
    </row>
    <row r="2804" spans="1:20" x14ac:dyDescent="0.25">
      <c r="A2804" t="s">
        <v>637</v>
      </c>
      <c r="B2804" t="s">
        <v>754</v>
      </c>
      <c r="C2804" t="s">
        <v>639</v>
      </c>
      <c r="D2804" t="s">
        <v>640</v>
      </c>
      <c r="E2804" t="s">
        <v>686</v>
      </c>
      <c r="F2804">
        <v>528004120002</v>
      </c>
      <c r="G2804" t="s">
        <v>642</v>
      </c>
      <c r="H2804">
        <v>583153</v>
      </c>
      <c r="I2804" t="s">
        <v>722</v>
      </c>
      <c r="J2804">
        <v>202206</v>
      </c>
      <c r="K2804">
        <v>44735</v>
      </c>
      <c r="L2804" t="s">
        <v>644</v>
      </c>
      <c r="M2804">
        <v>3805.37</v>
      </c>
      <c r="N2804">
        <v>6.24</v>
      </c>
      <c r="O2804" t="s">
        <v>645</v>
      </c>
      <c r="P2804" s="428">
        <v>5.7969999999999997</v>
      </c>
      <c r="Q2804">
        <v>30505142</v>
      </c>
      <c r="R2804" t="s">
        <v>646</v>
      </c>
      <c r="S2804">
        <v>2052844</v>
      </c>
      <c r="T2804" t="s">
        <v>2635</v>
      </c>
    </row>
    <row r="2805" spans="1:20" x14ac:dyDescent="0.25">
      <c r="A2805" t="s">
        <v>637</v>
      </c>
      <c r="B2805" t="s">
        <v>736</v>
      </c>
      <c r="C2805" t="s">
        <v>639</v>
      </c>
      <c r="D2805" t="s">
        <v>651</v>
      </c>
      <c r="E2805" t="s">
        <v>641</v>
      </c>
      <c r="F2805">
        <v>528004120002</v>
      </c>
      <c r="G2805" t="s">
        <v>642</v>
      </c>
      <c r="H2805">
        <v>583139</v>
      </c>
      <c r="I2805" t="s">
        <v>35</v>
      </c>
      <c r="J2805">
        <v>202206</v>
      </c>
      <c r="K2805">
        <v>44735</v>
      </c>
      <c r="L2805" t="s">
        <v>644</v>
      </c>
      <c r="M2805">
        <v>17393.43</v>
      </c>
      <c r="N2805">
        <v>28.54</v>
      </c>
      <c r="O2805" t="s">
        <v>645</v>
      </c>
      <c r="P2805" s="428">
        <v>26.515000000000001</v>
      </c>
      <c r="Q2805">
        <v>30505142</v>
      </c>
      <c r="R2805" t="s">
        <v>646</v>
      </c>
      <c r="S2805">
        <v>8540222</v>
      </c>
      <c r="T2805" t="s">
        <v>2591</v>
      </c>
    </row>
    <row r="2806" spans="1:20" x14ac:dyDescent="0.25">
      <c r="A2806" t="s">
        <v>637</v>
      </c>
      <c r="B2806" t="s">
        <v>754</v>
      </c>
      <c r="C2806" t="s">
        <v>639</v>
      </c>
      <c r="D2806" t="s">
        <v>2590</v>
      </c>
      <c r="E2806" t="s">
        <v>667</v>
      </c>
      <c r="F2806">
        <v>528004120002</v>
      </c>
      <c r="G2806" t="s">
        <v>642</v>
      </c>
      <c r="H2806">
        <v>583139</v>
      </c>
      <c r="I2806" t="s">
        <v>35</v>
      </c>
      <c r="J2806">
        <v>202206</v>
      </c>
      <c r="K2806">
        <v>44735</v>
      </c>
      <c r="L2806" t="s">
        <v>644</v>
      </c>
      <c r="M2806">
        <v>3574.93</v>
      </c>
      <c r="N2806">
        <v>5.87</v>
      </c>
      <c r="O2806" t="s">
        <v>645</v>
      </c>
      <c r="P2806" s="428">
        <v>5.4530000000000003</v>
      </c>
      <c r="Q2806">
        <v>30505142</v>
      </c>
      <c r="R2806" t="s">
        <v>646</v>
      </c>
      <c r="S2806">
        <v>8540222</v>
      </c>
      <c r="T2806" t="s">
        <v>2654</v>
      </c>
    </row>
    <row r="2807" spans="1:20" x14ac:dyDescent="0.25">
      <c r="A2807" t="s">
        <v>637</v>
      </c>
      <c r="B2807" t="s">
        <v>754</v>
      </c>
      <c r="C2807" t="s">
        <v>639</v>
      </c>
      <c r="D2807" t="s">
        <v>2590</v>
      </c>
      <c r="E2807" t="s">
        <v>667</v>
      </c>
      <c r="F2807">
        <v>528004120002</v>
      </c>
      <c r="G2807" t="s">
        <v>642</v>
      </c>
      <c r="H2807">
        <v>583139</v>
      </c>
      <c r="I2807" t="s">
        <v>35</v>
      </c>
      <c r="J2807">
        <v>202206</v>
      </c>
      <c r="K2807">
        <v>44735</v>
      </c>
      <c r="L2807" t="s">
        <v>644</v>
      </c>
      <c r="M2807">
        <v>1489.55</v>
      </c>
      <c r="N2807">
        <v>2.44</v>
      </c>
      <c r="O2807" t="s">
        <v>645</v>
      </c>
      <c r="P2807" s="428">
        <v>2.2669999999999999</v>
      </c>
      <c r="Q2807">
        <v>30505142</v>
      </c>
      <c r="R2807" t="s">
        <v>646</v>
      </c>
      <c r="S2807">
        <v>8540222</v>
      </c>
      <c r="T2807" t="s">
        <v>2654</v>
      </c>
    </row>
    <row r="2808" spans="1:20" x14ac:dyDescent="0.25">
      <c r="A2808" t="s">
        <v>637</v>
      </c>
      <c r="B2808" t="s">
        <v>754</v>
      </c>
      <c r="C2808" t="s">
        <v>639</v>
      </c>
      <c r="D2808" t="s">
        <v>2590</v>
      </c>
      <c r="E2808" t="s">
        <v>667</v>
      </c>
      <c r="F2808">
        <v>528004120002</v>
      </c>
      <c r="G2808" t="s">
        <v>642</v>
      </c>
      <c r="H2808">
        <v>583139</v>
      </c>
      <c r="I2808" t="s">
        <v>35</v>
      </c>
      <c r="J2808">
        <v>202206</v>
      </c>
      <c r="K2808">
        <v>44735</v>
      </c>
      <c r="L2808" t="s">
        <v>644</v>
      </c>
      <c r="M2808">
        <v>6851.95</v>
      </c>
      <c r="N2808">
        <v>11.24</v>
      </c>
      <c r="O2808" t="s">
        <v>645</v>
      </c>
      <c r="P2808" s="428">
        <v>10.442</v>
      </c>
      <c r="Q2808">
        <v>30505142</v>
      </c>
      <c r="R2808" t="s">
        <v>646</v>
      </c>
      <c r="S2808">
        <v>8540222</v>
      </c>
      <c r="T2808" t="s">
        <v>2654</v>
      </c>
    </row>
    <row r="2809" spans="1:20" x14ac:dyDescent="0.25">
      <c r="A2809" t="s">
        <v>637</v>
      </c>
      <c r="B2809" t="s">
        <v>736</v>
      </c>
      <c r="C2809" t="s">
        <v>639</v>
      </c>
      <c r="D2809" t="s">
        <v>651</v>
      </c>
      <c r="E2809" t="s">
        <v>704</v>
      </c>
      <c r="F2809">
        <v>528004120001</v>
      </c>
      <c r="G2809" t="s">
        <v>705</v>
      </c>
      <c r="H2809">
        <v>583128</v>
      </c>
      <c r="I2809" t="s">
        <v>20</v>
      </c>
      <c r="J2809">
        <v>202206</v>
      </c>
      <c r="K2809">
        <v>44735</v>
      </c>
      <c r="L2809" t="s">
        <v>644</v>
      </c>
      <c r="M2809">
        <v>129000</v>
      </c>
      <c r="N2809">
        <v>211.68</v>
      </c>
      <c r="O2809" t="s">
        <v>645</v>
      </c>
      <c r="P2809" s="428">
        <v>196.65899999999999</v>
      </c>
      <c r="Q2809">
        <v>30504554</v>
      </c>
      <c r="R2809" t="s">
        <v>646</v>
      </c>
      <c r="S2809">
        <v>2022429</v>
      </c>
      <c r="T2809" t="s">
        <v>2632</v>
      </c>
    </row>
    <row r="2810" spans="1:20" x14ac:dyDescent="0.25">
      <c r="A2810" t="s">
        <v>637</v>
      </c>
      <c r="B2810" t="s">
        <v>736</v>
      </c>
      <c r="C2810" t="s">
        <v>639</v>
      </c>
      <c r="D2810" t="s">
        <v>2590</v>
      </c>
      <c r="E2810" t="s">
        <v>667</v>
      </c>
      <c r="F2810">
        <v>528004120002</v>
      </c>
      <c r="G2810" t="s">
        <v>642</v>
      </c>
      <c r="H2810">
        <v>583139</v>
      </c>
      <c r="I2810" t="s">
        <v>35</v>
      </c>
      <c r="J2810">
        <v>202206</v>
      </c>
      <c r="K2810">
        <v>44735</v>
      </c>
      <c r="L2810" t="s">
        <v>644</v>
      </c>
      <c r="M2810">
        <v>13045.07</v>
      </c>
      <c r="N2810">
        <v>21.41</v>
      </c>
      <c r="O2810" t="s">
        <v>645</v>
      </c>
      <c r="P2810" s="428">
        <v>19.890999999999998</v>
      </c>
      <c r="Q2810">
        <v>30505142</v>
      </c>
      <c r="R2810" t="s">
        <v>646</v>
      </c>
      <c r="S2810">
        <v>8540222</v>
      </c>
      <c r="T2810" t="s">
        <v>2591</v>
      </c>
    </row>
    <row r="2811" spans="1:20" x14ac:dyDescent="0.25">
      <c r="A2811" t="s">
        <v>637</v>
      </c>
      <c r="B2811" t="s">
        <v>736</v>
      </c>
      <c r="C2811" t="s">
        <v>639</v>
      </c>
      <c r="D2811" t="s">
        <v>2590</v>
      </c>
      <c r="E2811" t="s">
        <v>667</v>
      </c>
      <c r="F2811">
        <v>528004120002</v>
      </c>
      <c r="G2811" t="s">
        <v>642</v>
      </c>
      <c r="H2811">
        <v>583139</v>
      </c>
      <c r="I2811" t="s">
        <v>35</v>
      </c>
      <c r="J2811">
        <v>202206</v>
      </c>
      <c r="K2811">
        <v>44735</v>
      </c>
      <c r="L2811" t="s">
        <v>644</v>
      </c>
      <c r="M2811">
        <v>5435.45</v>
      </c>
      <c r="N2811">
        <v>8.92</v>
      </c>
      <c r="O2811" t="s">
        <v>645</v>
      </c>
      <c r="P2811" s="428">
        <v>8.2870000000000008</v>
      </c>
      <c r="Q2811">
        <v>30505142</v>
      </c>
      <c r="R2811" t="s">
        <v>646</v>
      </c>
      <c r="S2811">
        <v>8540222</v>
      </c>
      <c r="T2811" t="s">
        <v>2591</v>
      </c>
    </row>
    <row r="2812" spans="1:20" x14ac:dyDescent="0.25">
      <c r="A2812" t="s">
        <v>637</v>
      </c>
      <c r="B2812" t="s">
        <v>736</v>
      </c>
      <c r="C2812" t="s">
        <v>639</v>
      </c>
      <c r="D2812" t="s">
        <v>2590</v>
      </c>
      <c r="E2812" t="s">
        <v>667</v>
      </c>
      <c r="F2812">
        <v>528004120002</v>
      </c>
      <c r="G2812" t="s">
        <v>642</v>
      </c>
      <c r="H2812">
        <v>583139</v>
      </c>
      <c r="I2812" t="s">
        <v>35</v>
      </c>
      <c r="J2812">
        <v>202206</v>
      </c>
      <c r="K2812">
        <v>44735</v>
      </c>
      <c r="L2812" t="s">
        <v>644</v>
      </c>
      <c r="M2812">
        <v>25003.05</v>
      </c>
      <c r="N2812">
        <v>41.03</v>
      </c>
      <c r="O2812" t="s">
        <v>645</v>
      </c>
      <c r="P2812" s="428">
        <v>38.119</v>
      </c>
      <c r="Q2812">
        <v>30505142</v>
      </c>
      <c r="R2812" t="s">
        <v>646</v>
      </c>
      <c r="S2812">
        <v>8540222</v>
      </c>
      <c r="T2812" t="s">
        <v>2591</v>
      </c>
    </row>
    <row r="2813" spans="1:20" x14ac:dyDescent="0.25">
      <c r="A2813" t="s">
        <v>637</v>
      </c>
      <c r="B2813" t="s">
        <v>677</v>
      </c>
      <c r="C2813" t="s">
        <v>639</v>
      </c>
      <c r="D2813" t="s">
        <v>651</v>
      </c>
      <c r="E2813" t="s">
        <v>673</v>
      </c>
      <c r="F2813">
        <v>528004120002</v>
      </c>
      <c r="G2813" t="s">
        <v>642</v>
      </c>
      <c r="H2813">
        <v>583148</v>
      </c>
      <c r="I2813" t="s">
        <v>699</v>
      </c>
      <c r="J2813">
        <v>202206</v>
      </c>
      <c r="K2813">
        <v>44735</v>
      </c>
      <c r="L2813" t="s">
        <v>644</v>
      </c>
      <c r="M2813">
        <v>37723.949999999997</v>
      </c>
      <c r="N2813">
        <v>61.9</v>
      </c>
      <c r="O2813" t="s">
        <v>645</v>
      </c>
      <c r="P2813" s="428">
        <v>57.508000000000003</v>
      </c>
      <c r="Q2813">
        <v>30505142</v>
      </c>
      <c r="R2813" t="s">
        <v>646</v>
      </c>
      <c r="S2813">
        <v>8540279</v>
      </c>
      <c r="T2813" t="s">
        <v>2631</v>
      </c>
    </row>
    <row r="2814" spans="1:20" x14ac:dyDescent="0.25">
      <c r="A2814" t="s">
        <v>637</v>
      </c>
      <c r="B2814" t="s">
        <v>677</v>
      </c>
      <c r="C2814" t="s">
        <v>639</v>
      </c>
      <c r="D2814" t="s">
        <v>651</v>
      </c>
      <c r="E2814" t="s">
        <v>704</v>
      </c>
      <c r="F2814">
        <v>528004120002</v>
      </c>
      <c r="G2814" t="s">
        <v>642</v>
      </c>
      <c r="H2814">
        <v>856779</v>
      </c>
      <c r="I2814" t="s">
        <v>28</v>
      </c>
      <c r="J2814">
        <v>202206</v>
      </c>
      <c r="K2814">
        <v>44735</v>
      </c>
      <c r="L2814" t="s">
        <v>644</v>
      </c>
      <c r="M2814">
        <v>386621</v>
      </c>
      <c r="N2814">
        <v>634.41999999999996</v>
      </c>
      <c r="O2814" t="s">
        <v>645</v>
      </c>
      <c r="P2814" s="428">
        <v>589.40200000000004</v>
      </c>
      <c r="Q2814">
        <v>12786520</v>
      </c>
      <c r="R2814" t="s">
        <v>646</v>
      </c>
      <c r="S2814">
        <v>2039252</v>
      </c>
      <c r="T2814" t="s">
        <v>2572</v>
      </c>
    </row>
    <row r="2815" spans="1:20" x14ac:dyDescent="0.25">
      <c r="A2815" t="s">
        <v>637</v>
      </c>
      <c r="B2815" t="s">
        <v>677</v>
      </c>
      <c r="C2815" t="s">
        <v>639</v>
      </c>
      <c r="D2815" t="s">
        <v>640</v>
      </c>
      <c r="E2815" t="s">
        <v>701</v>
      </c>
      <c r="F2815">
        <v>528004120002</v>
      </c>
      <c r="G2815" t="s">
        <v>642</v>
      </c>
      <c r="H2815">
        <v>583154</v>
      </c>
      <c r="I2815" t="s">
        <v>44</v>
      </c>
      <c r="J2815">
        <v>202206</v>
      </c>
      <c r="K2815">
        <v>44735</v>
      </c>
      <c r="L2815" t="s">
        <v>644</v>
      </c>
      <c r="M2815">
        <v>93287.26</v>
      </c>
      <c r="N2815">
        <v>153.08000000000001</v>
      </c>
      <c r="O2815" t="s">
        <v>645</v>
      </c>
      <c r="P2815" s="428">
        <v>142.21700000000001</v>
      </c>
      <c r="Q2815">
        <v>12786520</v>
      </c>
      <c r="R2815" t="s">
        <v>646</v>
      </c>
      <c r="S2815">
        <v>2020577</v>
      </c>
      <c r="T2815" t="s">
        <v>2660</v>
      </c>
    </row>
    <row r="2816" spans="1:20" x14ac:dyDescent="0.25">
      <c r="A2816" t="s">
        <v>637</v>
      </c>
      <c r="B2816" t="s">
        <v>677</v>
      </c>
      <c r="C2816" t="s">
        <v>639</v>
      </c>
      <c r="D2816" t="s">
        <v>651</v>
      </c>
      <c r="E2816" t="s">
        <v>641</v>
      </c>
      <c r="F2816">
        <v>528004120002</v>
      </c>
      <c r="G2816" t="s">
        <v>642</v>
      </c>
      <c r="H2816">
        <v>583135</v>
      </c>
      <c r="I2816" t="s">
        <v>31</v>
      </c>
      <c r="J2816">
        <v>202206</v>
      </c>
      <c r="K2816">
        <v>44735</v>
      </c>
      <c r="L2816" t="s">
        <v>644</v>
      </c>
      <c r="M2816">
        <v>534893.80000000005</v>
      </c>
      <c r="N2816">
        <v>877.72</v>
      </c>
      <c r="O2816" t="s">
        <v>645</v>
      </c>
      <c r="P2816" s="428">
        <v>815.43700000000001</v>
      </c>
      <c r="Q2816">
        <v>12786520</v>
      </c>
      <c r="R2816" t="s">
        <v>646</v>
      </c>
      <c r="S2816">
        <v>2023596</v>
      </c>
      <c r="T2816" t="s">
        <v>2661</v>
      </c>
    </row>
    <row r="2817" spans="1:20" x14ac:dyDescent="0.25">
      <c r="A2817" t="s">
        <v>637</v>
      </c>
      <c r="B2817" t="s">
        <v>677</v>
      </c>
      <c r="C2817" t="s">
        <v>639</v>
      </c>
      <c r="D2817" t="s">
        <v>651</v>
      </c>
      <c r="E2817" t="s">
        <v>641</v>
      </c>
      <c r="F2817">
        <v>528004120002</v>
      </c>
      <c r="G2817" t="s">
        <v>642</v>
      </c>
      <c r="H2817">
        <v>856778</v>
      </c>
      <c r="I2817" t="s">
        <v>27</v>
      </c>
      <c r="J2817">
        <v>202206</v>
      </c>
      <c r="K2817">
        <v>44735</v>
      </c>
      <c r="L2817" t="s">
        <v>644</v>
      </c>
      <c r="M2817">
        <v>390639</v>
      </c>
      <c r="N2817">
        <v>641.01</v>
      </c>
      <c r="O2817" t="s">
        <v>645</v>
      </c>
      <c r="P2817" s="428">
        <v>595.524</v>
      </c>
      <c r="Q2817">
        <v>12786520</v>
      </c>
      <c r="R2817" t="s">
        <v>646</v>
      </c>
      <c r="S2817">
        <v>2041743</v>
      </c>
      <c r="T2817" t="s">
        <v>2626</v>
      </c>
    </row>
    <row r="2818" spans="1:20" x14ac:dyDescent="0.25">
      <c r="A2818" t="s">
        <v>637</v>
      </c>
      <c r="B2818" t="s">
        <v>677</v>
      </c>
      <c r="C2818" t="s">
        <v>639</v>
      </c>
      <c r="D2818" t="s">
        <v>663</v>
      </c>
      <c r="E2818" t="s">
        <v>673</v>
      </c>
      <c r="F2818">
        <v>528004120002</v>
      </c>
      <c r="G2818" t="s">
        <v>642</v>
      </c>
      <c r="H2818">
        <v>583133</v>
      </c>
      <c r="I2818" t="s">
        <v>29</v>
      </c>
      <c r="J2818">
        <v>202206</v>
      </c>
      <c r="K2818">
        <v>44735</v>
      </c>
      <c r="L2818" t="s">
        <v>644</v>
      </c>
      <c r="M2818">
        <v>535196</v>
      </c>
      <c r="N2818">
        <v>878.22</v>
      </c>
      <c r="O2818" t="s">
        <v>645</v>
      </c>
      <c r="P2818" s="428">
        <v>815.90099999999995</v>
      </c>
      <c r="Q2818">
        <v>12786520</v>
      </c>
      <c r="R2818" t="s">
        <v>646</v>
      </c>
      <c r="S2818">
        <v>2014872</v>
      </c>
      <c r="T2818" t="s">
        <v>2663</v>
      </c>
    </row>
    <row r="2819" spans="1:20" x14ac:dyDescent="0.25">
      <c r="A2819" t="s">
        <v>637</v>
      </c>
      <c r="B2819" t="s">
        <v>677</v>
      </c>
      <c r="C2819" t="s">
        <v>639</v>
      </c>
      <c r="D2819" t="s">
        <v>640</v>
      </c>
      <c r="E2819" t="s">
        <v>686</v>
      </c>
      <c r="F2819">
        <v>528004120002</v>
      </c>
      <c r="G2819" t="s">
        <v>642</v>
      </c>
      <c r="H2819">
        <v>583153</v>
      </c>
      <c r="I2819" t="s">
        <v>722</v>
      </c>
      <c r="J2819">
        <v>202206</v>
      </c>
      <c r="K2819">
        <v>44735</v>
      </c>
      <c r="L2819" t="s">
        <v>644</v>
      </c>
      <c r="M2819">
        <v>43183.71</v>
      </c>
      <c r="N2819">
        <v>70.86</v>
      </c>
      <c r="O2819" t="s">
        <v>645</v>
      </c>
      <c r="P2819" s="428">
        <v>65.831999999999994</v>
      </c>
      <c r="Q2819">
        <v>12786520</v>
      </c>
      <c r="R2819" t="s">
        <v>646</v>
      </c>
      <c r="S2819">
        <v>8540401</v>
      </c>
      <c r="T2819" t="s">
        <v>2666</v>
      </c>
    </row>
    <row r="2820" spans="1:20" x14ac:dyDescent="0.25">
      <c r="A2820" t="s">
        <v>637</v>
      </c>
      <c r="B2820" t="s">
        <v>677</v>
      </c>
      <c r="C2820" t="s">
        <v>639</v>
      </c>
      <c r="D2820" t="s">
        <v>663</v>
      </c>
      <c r="E2820" t="s">
        <v>704</v>
      </c>
      <c r="F2820">
        <v>528004120002</v>
      </c>
      <c r="G2820" t="s">
        <v>642</v>
      </c>
      <c r="H2820">
        <v>583137</v>
      </c>
      <c r="I2820" t="s">
        <v>33</v>
      </c>
      <c r="J2820">
        <v>202206</v>
      </c>
      <c r="K2820">
        <v>44735</v>
      </c>
      <c r="L2820" t="s">
        <v>644</v>
      </c>
      <c r="M2820">
        <v>526864</v>
      </c>
      <c r="N2820">
        <v>864.55</v>
      </c>
      <c r="O2820" t="s">
        <v>645</v>
      </c>
      <c r="P2820" s="428">
        <v>803.20100000000002</v>
      </c>
      <c r="Q2820">
        <v>12786520</v>
      </c>
      <c r="R2820" t="s">
        <v>646</v>
      </c>
      <c r="S2820">
        <v>2038727</v>
      </c>
      <c r="T2820" t="s">
        <v>2571</v>
      </c>
    </row>
    <row r="2821" spans="1:20" x14ac:dyDescent="0.25">
      <c r="A2821" t="s">
        <v>637</v>
      </c>
      <c r="B2821" t="s">
        <v>677</v>
      </c>
      <c r="C2821" t="s">
        <v>639</v>
      </c>
      <c r="D2821" t="s">
        <v>640</v>
      </c>
      <c r="E2821" t="s">
        <v>689</v>
      </c>
      <c r="F2821">
        <v>528004120002</v>
      </c>
      <c r="G2821" t="s">
        <v>642</v>
      </c>
      <c r="H2821">
        <v>583156</v>
      </c>
      <c r="I2821" t="s">
        <v>690</v>
      </c>
      <c r="J2821">
        <v>202206</v>
      </c>
      <c r="K2821">
        <v>44735</v>
      </c>
      <c r="L2821" t="s">
        <v>644</v>
      </c>
      <c r="M2821">
        <v>61643.32</v>
      </c>
      <c r="N2821">
        <v>101.15</v>
      </c>
      <c r="O2821" t="s">
        <v>645</v>
      </c>
      <c r="P2821" s="428">
        <v>93.971999999999994</v>
      </c>
      <c r="Q2821">
        <v>12786520</v>
      </c>
      <c r="R2821" t="s">
        <v>646</v>
      </c>
      <c r="S2821">
        <v>2032465</v>
      </c>
      <c r="T2821" t="s">
        <v>2667</v>
      </c>
    </row>
    <row r="2822" spans="1:20" x14ac:dyDescent="0.25">
      <c r="A2822" t="s">
        <v>637</v>
      </c>
      <c r="B2822" t="s">
        <v>677</v>
      </c>
      <c r="C2822" t="s">
        <v>639</v>
      </c>
      <c r="D2822" t="s">
        <v>651</v>
      </c>
      <c r="E2822" t="s">
        <v>641</v>
      </c>
      <c r="F2822">
        <v>528004120002</v>
      </c>
      <c r="G2822" t="s">
        <v>642</v>
      </c>
      <c r="H2822">
        <v>583138</v>
      </c>
      <c r="I2822" t="s">
        <v>34</v>
      </c>
      <c r="J2822">
        <v>202206</v>
      </c>
      <c r="K2822">
        <v>44735</v>
      </c>
      <c r="L2822" t="s">
        <v>644</v>
      </c>
      <c r="M2822">
        <v>535196</v>
      </c>
      <c r="N2822">
        <v>878.22</v>
      </c>
      <c r="O2822" t="s">
        <v>645</v>
      </c>
      <c r="P2822" s="428">
        <v>815.90099999999995</v>
      </c>
      <c r="Q2822">
        <v>12786520</v>
      </c>
      <c r="R2822" t="s">
        <v>646</v>
      </c>
      <c r="S2822">
        <v>2024193</v>
      </c>
      <c r="T2822" t="s">
        <v>2573</v>
      </c>
    </row>
    <row r="2823" spans="1:20" x14ac:dyDescent="0.25">
      <c r="A2823" t="s">
        <v>637</v>
      </c>
      <c r="B2823" t="s">
        <v>677</v>
      </c>
      <c r="C2823" t="s">
        <v>639</v>
      </c>
      <c r="D2823" t="s">
        <v>695</v>
      </c>
      <c r="E2823" t="s">
        <v>704</v>
      </c>
      <c r="F2823">
        <v>528004120001</v>
      </c>
      <c r="G2823" t="s">
        <v>705</v>
      </c>
      <c r="H2823">
        <v>583128</v>
      </c>
      <c r="I2823" t="s">
        <v>20</v>
      </c>
      <c r="J2823">
        <v>202206</v>
      </c>
      <c r="K2823">
        <v>44735</v>
      </c>
      <c r="L2823" t="s">
        <v>644</v>
      </c>
      <c r="M2823">
        <v>744143</v>
      </c>
      <c r="N2823">
        <v>1221.0899999999999</v>
      </c>
      <c r="O2823" t="s">
        <v>645</v>
      </c>
      <c r="P2823" s="428">
        <v>1134.441</v>
      </c>
      <c r="Q2823">
        <v>12786520</v>
      </c>
      <c r="R2823" t="s">
        <v>646</v>
      </c>
      <c r="S2823">
        <v>2012170</v>
      </c>
      <c r="T2823" t="s">
        <v>2668</v>
      </c>
    </row>
    <row r="2824" spans="1:20" x14ac:dyDescent="0.25">
      <c r="A2824" t="s">
        <v>637</v>
      </c>
      <c r="B2824" t="s">
        <v>677</v>
      </c>
      <c r="C2824" t="s">
        <v>639</v>
      </c>
      <c r="D2824" t="s">
        <v>663</v>
      </c>
      <c r="E2824" t="s">
        <v>667</v>
      </c>
      <c r="F2824">
        <v>528004120002</v>
      </c>
      <c r="G2824" t="s">
        <v>642</v>
      </c>
      <c r="H2824">
        <v>583136</v>
      </c>
      <c r="I2824" t="s">
        <v>32</v>
      </c>
      <c r="J2824">
        <v>202206</v>
      </c>
      <c r="K2824">
        <v>44735</v>
      </c>
      <c r="L2824" t="s">
        <v>644</v>
      </c>
      <c r="M2824">
        <v>406272</v>
      </c>
      <c r="N2824">
        <v>666.66</v>
      </c>
      <c r="O2824" t="s">
        <v>645</v>
      </c>
      <c r="P2824" s="428">
        <v>619.35400000000004</v>
      </c>
      <c r="Q2824">
        <v>12786520</v>
      </c>
      <c r="R2824" t="s">
        <v>646</v>
      </c>
      <c r="S2824">
        <v>2023197</v>
      </c>
      <c r="T2824" t="s">
        <v>2669</v>
      </c>
    </row>
    <row r="2825" spans="1:20" x14ac:dyDescent="0.25">
      <c r="A2825" t="s">
        <v>637</v>
      </c>
      <c r="B2825" t="s">
        <v>677</v>
      </c>
      <c r="C2825" t="s">
        <v>639</v>
      </c>
      <c r="D2825" t="s">
        <v>695</v>
      </c>
      <c r="E2825" t="s">
        <v>673</v>
      </c>
      <c r="F2825">
        <v>528004120002</v>
      </c>
      <c r="G2825" t="s">
        <v>642</v>
      </c>
      <c r="H2825">
        <v>583133</v>
      </c>
      <c r="I2825" t="s">
        <v>29</v>
      </c>
      <c r="J2825">
        <v>202206</v>
      </c>
      <c r="K2825">
        <v>44735</v>
      </c>
      <c r="L2825" t="s">
        <v>644</v>
      </c>
      <c r="M2825">
        <v>184707.55</v>
      </c>
      <c r="N2825">
        <v>303.08999999999997</v>
      </c>
      <c r="O2825" t="s">
        <v>645</v>
      </c>
      <c r="P2825" s="428">
        <v>281.58300000000003</v>
      </c>
      <c r="Q2825">
        <v>12786520</v>
      </c>
      <c r="R2825" t="s">
        <v>646</v>
      </c>
      <c r="S2825">
        <v>2024413</v>
      </c>
      <c r="T2825" t="s">
        <v>2670</v>
      </c>
    </row>
    <row r="2826" spans="1:20" x14ac:dyDescent="0.25">
      <c r="A2826" t="s">
        <v>637</v>
      </c>
      <c r="B2826" t="s">
        <v>677</v>
      </c>
      <c r="C2826" t="s">
        <v>639</v>
      </c>
      <c r="D2826" t="s">
        <v>651</v>
      </c>
      <c r="E2826" t="s">
        <v>641</v>
      </c>
      <c r="F2826">
        <v>528004120002</v>
      </c>
      <c r="G2826" t="s">
        <v>642</v>
      </c>
      <c r="H2826">
        <v>583136</v>
      </c>
      <c r="I2826" t="s">
        <v>32</v>
      </c>
      <c r="J2826">
        <v>202206</v>
      </c>
      <c r="K2826">
        <v>44735</v>
      </c>
      <c r="L2826" t="s">
        <v>644</v>
      </c>
      <c r="M2826">
        <v>389836</v>
      </c>
      <c r="N2826">
        <v>639.69000000000005</v>
      </c>
      <c r="O2826" t="s">
        <v>645</v>
      </c>
      <c r="P2826" s="428">
        <v>594.298</v>
      </c>
      <c r="Q2826">
        <v>12786520</v>
      </c>
      <c r="R2826" t="s">
        <v>646</v>
      </c>
      <c r="S2826">
        <v>2035753</v>
      </c>
      <c r="T2826" t="s">
        <v>2672</v>
      </c>
    </row>
    <row r="2827" spans="1:20" x14ac:dyDescent="0.25">
      <c r="A2827" t="s">
        <v>637</v>
      </c>
      <c r="B2827" t="s">
        <v>677</v>
      </c>
      <c r="C2827" t="s">
        <v>639</v>
      </c>
      <c r="D2827" t="s">
        <v>663</v>
      </c>
      <c r="E2827" t="s">
        <v>673</v>
      </c>
      <c r="F2827">
        <v>528004120002</v>
      </c>
      <c r="G2827" t="s">
        <v>642</v>
      </c>
      <c r="H2827">
        <v>583134</v>
      </c>
      <c r="I2827" t="s">
        <v>30</v>
      </c>
      <c r="J2827">
        <v>202206</v>
      </c>
      <c r="K2827">
        <v>44735</v>
      </c>
      <c r="L2827" t="s">
        <v>644</v>
      </c>
      <c r="M2827">
        <v>361057.99</v>
      </c>
      <c r="N2827">
        <v>592.47</v>
      </c>
      <c r="O2827" t="s">
        <v>645</v>
      </c>
      <c r="P2827" s="428">
        <v>550.428</v>
      </c>
      <c r="Q2827">
        <v>12786520</v>
      </c>
      <c r="R2827" t="s">
        <v>646</v>
      </c>
      <c r="S2827">
        <v>2030902</v>
      </c>
      <c r="T2827" t="s">
        <v>2673</v>
      </c>
    </row>
    <row r="2828" spans="1:20" x14ac:dyDescent="0.25">
      <c r="A2828" t="s">
        <v>637</v>
      </c>
      <c r="B2828" t="s">
        <v>677</v>
      </c>
      <c r="C2828" t="s">
        <v>639</v>
      </c>
      <c r="D2828" t="s">
        <v>640</v>
      </c>
      <c r="E2828" t="s">
        <v>686</v>
      </c>
      <c r="F2828">
        <v>528004120002</v>
      </c>
      <c r="G2828" t="s">
        <v>642</v>
      </c>
      <c r="H2828">
        <v>583153</v>
      </c>
      <c r="I2828" t="s">
        <v>722</v>
      </c>
      <c r="J2828">
        <v>202206</v>
      </c>
      <c r="K2828">
        <v>44735</v>
      </c>
      <c r="L2828" t="s">
        <v>644</v>
      </c>
      <c r="M2828">
        <v>29233.56</v>
      </c>
      <c r="N2828">
        <v>47.97</v>
      </c>
      <c r="O2828" t="s">
        <v>645</v>
      </c>
      <c r="P2828" s="428">
        <v>44.566000000000003</v>
      </c>
      <c r="Q2828">
        <v>30505142</v>
      </c>
      <c r="R2828" t="s">
        <v>646</v>
      </c>
      <c r="S2828">
        <v>2052844</v>
      </c>
      <c r="T2828" t="s">
        <v>2575</v>
      </c>
    </row>
    <row r="2829" spans="1:20" x14ac:dyDescent="0.25">
      <c r="A2829" t="s">
        <v>637</v>
      </c>
      <c r="B2829" t="s">
        <v>677</v>
      </c>
      <c r="C2829" t="s">
        <v>639</v>
      </c>
      <c r="D2829" t="s">
        <v>651</v>
      </c>
      <c r="E2829" t="s">
        <v>641</v>
      </c>
      <c r="F2829">
        <v>528004120002</v>
      </c>
      <c r="G2829" t="s">
        <v>642</v>
      </c>
      <c r="H2829">
        <v>583139</v>
      </c>
      <c r="I2829" t="s">
        <v>35</v>
      </c>
      <c r="J2829">
        <v>202206</v>
      </c>
      <c r="K2829">
        <v>44735</v>
      </c>
      <c r="L2829" t="s">
        <v>644</v>
      </c>
      <c r="M2829">
        <v>71683.429999999993</v>
      </c>
      <c r="N2829">
        <v>117.63</v>
      </c>
      <c r="O2829" t="s">
        <v>645</v>
      </c>
      <c r="P2829" s="428">
        <v>109.283</v>
      </c>
      <c r="Q2829">
        <v>30505142</v>
      </c>
      <c r="R2829" t="s">
        <v>646</v>
      </c>
      <c r="S2829">
        <v>8540222</v>
      </c>
      <c r="T2829" t="s">
        <v>2624</v>
      </c>
    </row>
    <row r="2830" spans="1:20" x14ac:dyDescent="0.25">
      <c r="A2830" t="s">
        <v>637</v>
      </c>
      <c r="B2830" t="s">
        <v>677</v>
      </c>
      <c r="C2830" t="s">
        <v>639</v>
      </c>
      <c r="D2830" t="s">
        <v>651</v>
      </c>
      <c r="E2830" t="s">
        <v>667</v>
      </c>
      <c r="F2830">
        <v>528004120002</v>
      </c>
      <c r="G2830" t="s">
        <v>642</v>
      </c>
      <c r="H2830">
        <v>583139</v>
      </c>
      <c r="I2830" t="s">
        <v>35</v>
      </c>
      <c r="J2830">
        <v>202206</v>
      </c>
      <c r="K2830">
        <v>44735</v>
      </c>
      <c r="L2830" t="s">
        <v>644</v>
      </c>
      <c r="M2830">
        <v>250892</v>
      </c>
      <c r="N2830">
        <v>411.7</v>
      </c>
      <c r="O2830" t="s">
        <v>645</v>
      </c>
      <c r="P2830" s="428">
        <v>382.48599999999999</v>
      </c>
      <c r="Q2830">
        <v>30505290</v>
      </c>
      <c r="R2830" t="s">
        <v>646</v>
      </c>
      <c r="S2830">
        <v>8540222</v>
      </c>
      <c r="T2830" t="s">
        <v>2624</v>
      </c>
    </row>
    <row r="2831" spans="1:20" x14ac:dyDescent="0.25">
      <c r="A2831" t="s">
        <v>637</v>
      </c>
      <c r="B2831" t="s">
        <v>677</v>
      </c>
      <c r="C2831" t="s">
        <v>639</v>
      </c>
      <c r="D2831" t="s">
        <v>651</v>
      </c>
      <c r="E2831" t="s">
        <v>667</v>
      </c>
      <c r="F2831">
        <v>528004120002</v>
      </c>
      <c r="G2831" t="s">
        <v>642</v>
      </c>
      <c r="H2831">
        <v>583149</v>
      </c>
      <c r="I2831" t="s">
        <v>680</v>
      </c>
      <c r="J2831">
        <v>202206</v>
      </c>
      <c r="K2831">
        <v>44735</v>
      </c>
      <c r="L2831" t="s">
        <v>644</v>
      </c>
      <c r="M2831">
        <v>127608.13</v>
      </c>
      <c r="N2831">
        <v>209.4</v>
      </c>
      <c r="O2831" t="s">
        <v>645</v>
      </c>
      <c r="P2831" s="428">
        <v>194.541</v>
      </c>
      <c r="Q2831">
        <v>12786520</v>
      </c>
      <c r="R2831" t="s">
        <v>646</v>
      </c>
      <c r="S2831">
        <v>8540399</v>
      </c>
      <c r="T2831" t="s">
        <v>2625</v>
      </c>
    </row>
    <row r="2832" spans="1:20" x14ac:dyDescent="0.25">
      <c r="A2832" t="s">
        <v>637</v>
      </c>
      <c r="B2832" t="s">
        <v>677</v>
      </c>
      <c r="C2832" t="s">
        <v>639</v>
      </c>
      <c r="D2832" t="s">
        <v>651</v>
      </c>
      <c r="E2832" t="s">
        <v>667</v>
      </c>
      <c r="F2832">
        <v>528004120002</v>
      </c>
      <c r="G2832" t="s">
        <v>642</v>
      </c>
      <c r="H2832">
        <v>583149</v>
      </c>
      <c r="I2832" t="s">
        <v>680</v>
      </c>
      <c r="J2832">
        <v>202206</v>
      </c>
      <c r="K2832">
        <v>44735</v>
      </c>
      <c r="L2832" t="s">
        <v>644</v>
      </c>
      <c r="M2832">
        <v>51877.22</v>
      </c>
      <c r="N2832">
        <v>85.13</v>
      </c>
      <c r="O2832" t="s">
        <v>645</v>
      </c>
      <c r="P2832" s="428">
        <v>79.088999999999999</v>
      </c>
      <c r="Q2832">
        <v>12786520</v>
      </c>
      <c r="R2832" t="s">
        <v>646</v>
      </c>
      <c r="S2832">
        <v>8540358</v>
      </c>
      <c r="T2832" t="s">
        <v>2629</v>
      </c>
    </row>
    <row r="2833" spans="1:20" x14ac:dyDescent="0.25">
      <c r="A2833" t="s">
        <v>637</v>
      </c>
      <c r="B2833" t="s">
        <v>677</v>
      </c>
      <c r="C2833" t="s">
        <v>639</v>
      </c>
      <c r="D2833" t="s">
        <v>651</v>
      </c>
      <c r="E2833" t="s">
        <v>673</v>
      </c>
      <c r="F2833">
        <v>528004120002</v>
      </c>
      <c r="G2833" t="s">
        <v>642</v>
      </c>
      <c r="H2833">
        <v>583148</v>
      </c>
      <c r="I2833" t="s">
        <v>699</v>
      </c>
      <c r="J2833">
        <v>202206</v>
      </c>
      <c r="K2833">
        <v>44735</v>
      </c>
      <c r="L2833" t="s">
        <v>644</v>
      </c>
      <c r="M2833">
        <v>51075.39</v>
      </c>
      <c r="N2833">
        <v>83.81</v>
      </c>
      <c r="O2833" t="s">
        <v>645</v>
      </c>
      <c r="P2833" s="428">
        <v>77.863</v>
      </c>
      <c r="Q2833">
        <v>12786520</v>
      </c>
      <c r="R2833" t="s">
        <v>646</v>
      </c>
      <c r="S2833">
        <v>8540386</v>
      </c>
      <c r="T2833" t="s">
        <v>2628</v>
      </c>
    </row>
    <row r="2834" spans="1:20" x14ac:dyDescent="0.25">
      <c r="A2834" t="s">
        <v>637</v>
      </c>
      <c r="B2834" t="s">
        <v>677</v>
      </c>
      <c r="C2834" t="s">
        <v>639</v>
      </c>
      <c r="D2834" t="s">
        <v>695</v>
      </c>
      <c r="E2834" t="s">
        <v>673</v>
      </c>
      <c r="F2834">
        <v>528004120002</v>
      </c>
      <c r="G2834" t="s">
        <v>642</v>
      </c>
      <c r="H2834">
        <v>583148</v>
      </c>
      <c r="I2834" t="s">
        <v>699</v>
      </c>
      <c r="J2834">
        <v>202206</v>
      </c>
      <c r="K2834">
        <v>44735</v>
      </c>
      <c r="L2834" t="s">
        <v>644</v>
      </c>
      <c r="M2834">
        <v>340570.97</v>
      </c>
      <c r="N2834">
        <v>558.85</v>
      </c>
      <c r="O2834" t="s">
        <v>645</v>
      </c>
      <c r="P2834" s="428">
        <v>519.19399999999996</v>
      </c>
      <c r="Q2834">
        <v>12786520</v>
      </c>
      <c r="R2834" t="s">
        <v>646</v>
      </c>
      <c r="S2834">
        <v>2046481</v>
      </c>
      <c r="T2834" t="s">
        <v>2627</v>
      </c>
    </row>
    <row r="2835" spans="1:20" x14ac:dyDescent="0.25">
      <c r="A2835" t="s">
        <v>637</v>
      </c>
      <c r="B2835" t="s">
        <v>672</v>
      </c>
      <c r="C2835" t="s">
        <v>639</v>
      </c>
      <c r="D2835" t="s">
        <v>640</v>
      </c>
      <c r="E2835" t="s">
        <v>673</v>
      </c>
      <c r="F2835">
        <v>528004120009</v>
      </c>
      <c r="G2835" t="s">
        <v>2478</v>
      </c>
      <c r="H2835">
        <v>583589</v>
      </c>
      <c r="I2835" t="s">
        <v>164</v>
      </c>
      <c r="J2835">
        <v>202206</v>
      </c>
      <c r="K2835">
        <v>44735</v>
      </c>
      <c r="L2835" t="s">
        <v>644</v>
      </c>
      <c r="M2835">
        <v>46800</v>
      </c>
      <c r="N2835">
        <v>76.8</v>
      </c>
      <c r="O2835" t="s">
        <v>645</v>
      </c>
      <c r="P2835" s="428">
        <v>71.349999999999994</v>
      </c>
      <c r="Q2835">
        <v>30504324</v>
      </c>
      <c r="R2835" t="s">
        <v>675</v>
      </c>
      <c r="S2835">
        <v>85401</v>
      </c>
      <c r="T2835" t="s">
        <v>2677</v>
      </c>
    </row>
    <row r="2836" spans="1:20" x14ac:dyDescent="0.25">
      <c r="A2836" t="s">
        <v>637</v>
      </c>
      <c r="B2836" t="s">
        <v>677</v>
      </c>
      <c r="C2836" t="s">
        <v>639</v>
      </c>
      <c r="D2836" t="s">
        <v>640</v>
      </c>
      <c r="E2836" t="s">
        <v>678</v>
      </c>
      <c r="F2836">
        <v>528004120002</v>
      </c>
      <c r="G2836" t="s">
        <v>642</v>
      </c>
      <c r="H2836">
        <v>583147</v>
      </c>
      <c r="I2836" t="s">
        <v>41</v>
      </c>
      <c r="J2836">
        <v>202206</v>
      </c>
      <c r="K2836">
        <v>44735</v>
      </c>
      <c r="L2836" t="s">
        <v>644</v>
      </c>
      <c r="M2836">
        <v>65521.25</v>
      </c>
      <c r="N2836">
        <v>107.52</v>
      </c>
      <c r="O2836" t="s">
        <v>645</v>
      </c>
      <c r="P2836" s="428">
        <v>99.89</v>
      </c>
      <c r="Q2836">
        <v>30505142</v>
      </c>
      <c r="R2836" t="s">
        <v>646</v>
      </c>
      <c r="S2836">
        <v>2049729</v>
      </c>
      <c r="T2836" t="s">
        <v>2574</v>
      </c>
    </row>
    <row r="2837" spans="1:20" x14ac:dyDescent="0.25">
      <c r="A2837" t="s">
        <v>637</v>
      </c>
      <c r="B2837" t="s">
        <v>677</v>
      </c>
      <c r="C2837" t="s">
        <v>639</v>
      </c>
      <c r="D2837" t="s">
        <v>640</v>
      </c>
      <c r="E2837" t="s">
        <v>678</v>
      </c>
      <c r="F2837">
        <v>528004120002</v>
      </c>
      <c r="G2837" t="s">
        <v>642</v>
      </c>
      <c r="H2837">
        <v>583147</v>
      </c>
      <c r="I2837" t="s">
        <v>41</v>
      </c>
      <c r="J2837">
        <v>202206</v>
      </c>
      <c r="K2837">
        <v>44735</v>
      </c>
      <c r="L2837" t="s">
        <v>644</v>
      </c>
      <c r="M2837">
        <v>70160.539999999994</v>
      </c>
      <c r="N2837">
        <v>115.13</v>
      </c>
      <c r="O2837" t="s">
        <v>645</v>
      </c>
      <c r="P2837" s="428">
        <v>106.96</v>
      </c>
      <c r="Q2837">
        <v>30505142</v>
      </c>
      <c r="R2837" t="s">
        <v>646</v>
      </c>
      <c r="S2837">
        <v>2027008</v>
      </c>
      <c r="T2837" t="s">
        <v>2576</v>
      </c>
    </row>
    <row r="2838" spans="1:20" x14ac:dyDescent="0.25">
      <c r="A2838" t="s">
        <v>637</v>
      </c>
      <c r="B2838" t="s">
        <v>677</v>
      </c>
      <c r="C2838" t="s">
        <v>639</v>
      </c>
      <c r="D2838" t="s">
        <v>2590</v>
      </c>
      <c r="E2838" t="s">
        <v>667</v>
      </c>
      <c r="F2838">
        <v>528004120002</v>
      </c>
      <c r="G2838" t="s">
        <v>642</v>
      </c>
      <c r="H2838">
        <v>583139</v>
      </c>
      <c r="I2838" t="s">
        <v>35</v>
      </c>
      <c r="J2838">
        <v>202206</v>
      </c>
      <c r="K2838">
        <v>44735</v>
      </c>
      <c r="L2838" t="s">
        <v>644</v>
      </c>
      <c r="M2838">
        <v>53762.57</v>
      </c>
      <c r="N2838">
        <v>88.22</v>
      </c>
      <c r="O2838" t="s">
        <v>645</v>
      </c>
      <c r="P2838" s="428">
        <v>81.96</v>
      </c>
      <c r="Q2838">
        <v>30505142</v>
      </c>
      <c r="R2838" t="s">
        <v>646</v>
      </c>
      <c r="S2838">
        <v>8540222</v>
      </c>
      <c r="T2838" t="s">
        <v>2624</v>
      </c>
    </row>
    <row r="2839" spans="1:20" x14ac:dyDescent="0.25">
      <c r="A2839" t="s">
        <v>637</v>
      </c>
      <c r="B2839" t="s">
        <v>677</v>
      </c>
      <c r="C2839" t="s">
        <v>639</v>
      </c>
      <c r="D2839" t="s">
        <v>2590</v>
      </c>
      <c r="E2839" t="s">
        <v>667</v>
      </c>
      <c r="F2839">
        <v>528004120002</v>
      </c>
      <c r="G2839" t="s">
        <v>642</v>
      </c>
      <c r="H2839">
        <v>583139</v>
      </c>
      <c r="I2839" t="s">
        <v>35</v>
      </c>
      <c r="J2839">
        <v>202206</v>
      </c>
      <c r="K2839">
        <v>44735</v>
      </c>
      <c r="L2839" t="s">
        <v>644</v>
      </c>
      <c r="M2839">
        <v>22401.07</v>
      </c>
      <c r="N2839">
        <v>36.76</v>
      </c>
      <c r="O2839" t="s">
        <v>645</v>
      </c>
      <c r="P2839" s="428">
        <v>34.152000000000001</v>
      </c>
      <c r="Q2839">
        <v>30505142</v>
      </c>
      <c r="R2839" t="s">
        <v>646</v>
      </c>
      <c r="S2839">
        <v>8540222</v>
      </c>
      <c r="T2839" t="s">
        <v>2624</v>
      </c>
    </row>
    <row r="2840" spans="1:20" x14ac:dyDescent="0.25">
      <c r="A2840" t="s">
        <v>637</v>
      </c>
      <c r="B2840" t="s">
        <v>677</v>
      </c>
      <c r="C2840" t="s">
        <v>639</v>
      </c>
      <c r="D2840" t="s">
        <v>2590</v>
      </c>
      <c r="E2840" t="s">
        <v>667</v>
      </c>
      <c r="F2840">
        <v>528004120002</v>
      </c>
      <c r="G2840" t="s">
        <v>642</v>
      </c>
      <c r="H2840">
        <v>583139</v>
      </c>
      <c r="I2840" t="s">
        <v>35</v>
      </c>
      <c r="J2840">
        <v>202206</v>
      </c>
      <c r="K2840">
        <v>44735</v>
      </c>
      <c r="L2840" t="s">
        <v>644</v>
      </c>
      <c r="M2840">
        <v>103044.93</v>
      </c>
      <c r="N2840">
        <v>169.09</v>
      </c>
      <c r="O2840" t="s">
        <v>645</v>
      </c>
      <c r="P2840" s="428">
        <v>157.09100000000001</v>
      </c>
      <c r="Q2840">
        <v>30505142</v>
      </c>
      <c r="R2840" t="s">
        <v>646</v>
      </c>
      <c r="S2840">
        <v>8540222</v>
      </c>
      <c r="T2840" t="s">
        <v>2624</v>
      </c>
    </row>
    <row r="2841" spans="1:20" x14ac:dyDescent="0.25">
      <c r="A2841" t="s">
        <v>637</v>
      </c>
      <c r="B2841" t="s">
        <v>677</v>
      </c>
      <c r="C2841" t="s">
        <v>639</v>
      </c>
      <c r="D2841" t="s">
        <v>718</v>
      </c>
      <c r="E2841" t="s">
        <v>704</v>
      </c>
      <c r="F2841">
        <v>528004120001</v>
      </c>
      <c r="G2841" t="s">
        <v>705</v>
      </c>
      <c r="H2841">
        <v>583128</v>
      </c>
      <c r="I2841" t="s">
        <v>20</v>
      </c>
      <c r="J2841">
        <v>202206</v>
      </c>
      <c r="K2841">
        <v>44735</v>
      </c>
      <c r="L2841" t="s">
        <v>644</v>
      </c>
      <c r="M2841">
        <v>756125</v>
      </c>
      <c r="N2841">
        <v>1240.75</v>
      </c>
      <c r="O2841" t="s">
        <v>645</v>
      </c>
      <c r="P2841" s="428">
        <v>1152.7059999999999</v>
      </c>
      <c r="Q2841">
        <v>12786520</v>
      </c>
      <c r="R2841" t="s">
        <v>646</v>
      </c>
      <c r="S2841">
        <v>2031020</v>
      </c>
      <c r="T2841" t="s">
        <v>2630</v>
      </c>
    </row>
    <row r="2842" spans="1:20" x14ac:dyDescent="0.25">
      <c r="A2842" t="s">
        <v>637</v>
      </c>
      <c r="B2842" t="s">
        <v>677</v>
      </c>
      <c r="C2842" t="s">
        <v>639</v>
      </c>
      <c r="D2842" t="s">
        <v>640</v>
      </c>
      <c r="E2842" t="s">
        <v>689</v>
      </c>
      <c r="F2842">
        <v>528004120002</v>
      </c>
      <c r="G2842" t="s">
        <v>642</v>
      </c>
      <c r="H2842">
        <v>856784</v>
      </c>
      <c r="I2842" t="s">
        <v>479</v>
      </c>
      <c r="J2842">
        <v>202206</v>
      </c>
      <c r="K2842">
        <v>44735</v>
      </c>
      <c r="L2842" t="s">
        <v>644</v>
      </c>
      <c r="M2842">
        <v>25352.47</v>
      </c>
      <c r="N2842">
        <v>41.6</v>
      </c>
      <c r="O2842" t="s">
        <v>645</v>
      </c>
      <c r="P2842" s="428">
        <v>38.648000000000003</v>
      </c>
      <c r="Q2842">
        <v>12786520</v>
      </c>
      <c r="R2842" t="s">
        <v>646</v>
      </c>
      <c r="S2842">
        <v>8540396</v>
      </c>
      <c r="T2842" t="s">
        <v>2657</v>
      </c>
    </row>
    <row r="2843" spans="1:20" x14ac:dyDescent="0.25">
      <c r="A2843" t="s">
        <v>637</v>
      </c>
      <c r="B2843" t="s">
        <v>677</v>
      </c>
      <c r="C2843" t="s">
        <v>639</v>
      </c>
      <c r="D2843" t="s">
        <v>640</v>
      </c>
      <c r="E2843" t="s">
        <v>673</v>
      </c>
      <c r="F2843">
        <v>528004120002</v>
      </c>
      <c r="G2843" t="s">
        <v>642</v>
      </c>
      <c r="H2843">
        <v>583148</v>
      </c>
      <c r="I2843" t="s">
        <v>699</v>
      </c>
      <c r="J2843">
        <v>202206</v>
      </c>
      <c r="K2843">
        <v>44735</v>
      </c>
      <c r="L2843" t="s">
        <v>644</v>
      </c>
      <c r="M2843">
        <v>64884.480000000003</v>
      </c>
      <c r="N2843">
        <v>106.47</v>
      </c>
      <c r="O2843" t="s">
        <v>645</v>
      </c>
      <c r="P2843" s="428">
        <v>98.915000000000006</v>
      </c>
      <c r="Q2843">
        <v>12786520</v>
      </c>
      <c r="R2843" t="s">
        <v>646</v>
      </c>
      <c r="S2843">
        <v>8540206</v>
      </c>
      <c r="T2843" t="s">
        <v>2658</v>
      </c>
    </row>
    <row r="2844" spans="1:20" x14ac:dyDescent="0.25">
      <c r="A2844" t="s">
        <v>637</v>
      </c>
      <c r="B2844" t="s">
        <v>677</v>
      </c>
      <c r="C2844" t="s">
        <v>639</v>
      </c>
      <c r="D2844" t="s">
        <v>640</v>
      </c>
      <c r="E2844" t="s">
        <v>673</v>
      </c>
      <c r="F2844">
        <v>528004120002</v>
      </c>
      <c r="G2844" t="s">
        <v>642</v>
      </c>
      <c r="H2844">
        <v>583148</v>
      </c>
      <c r="I2844" t="s">
        <v>699</v>
      </c>
      <c r="J2844">
        <v>202206</v>
      </c>
      <c r="K2844">
        <v>44735</v>
      </c>
      <c r="L2844" t="s">
        <v>644</v>
      </c>
      <c r="M2844">
        <v>46500.32</v>
      </c>
      <c r="N2844">
        <v>76.3</v>
      </c>
      <c r="O2844" t="s">
        <v>645</v>
      </c>
      <c r="P2844" s="428">
        <v>70.885999999999996</v>
      </c>
      <c r="Q2844">
        <v>12786520</v>
      </c>
      <c r="R2844" t="s">
        <v>646</v>
      </c>
      <c r="S2844">
        <v>2012905</v>
      </c>
      <c r="T2844" t="s">
        <v>2659</v>
      </c>
    </row>
    <row r="2845" spans="1:20" x14ac:dyDescent="0.25">
      <c r="A2845" t="s">
        <v>637</v>
      </c>
      <c r="B2845" t="s">
        <v>677</v>
      </c>
      <c r="C2845" t="s">
        <v>639</v>
      </c>
      <c r="D2845" t="s">
        <v>640</v>
      </c>
      <c r="E2845" t="s">
        <v>673</v>
      </c>
      <c r="F2845">
        <v>528004120002</v>
      </c>
      <c r="G2845" t="s">
        <v>642</v>
      </c>
      <c r="H2845">
        <v>856783</v>
      </c>
      <c r="I2845" t="s">
        <v>478</v>
      </c>
      <c r="J2845">
        <v>202206</v>
      </c>
      <c r="K2845">
        <v>44735</v>
      </c>
      <c r="L2845" t="s">
        <v>644</v>
      </c>
      <c r="M2845">
        <v>44873.45</v>
      </c>
      <c r="N2845">
        <v>73.63</v>
      </c>
      <c r="O2845" t="s">
        <v>645</v>
      </c>
      <c r="P2845" s="428">
        <v>68.405000000000001</v>
      </c>
      <c r="Q2845">
        <v>12786520</v>
      </c>
      <c r="R2845" t="s">
        <v>646</v>
      </c>
      <c r="S2845">
        <v>8540353</v>
      </c>
      <c r="T2845" t="s">
        <v>2662</v>
      </c>
    </row>
    <row r="2846" spans="1:20" x14ac:dyDescent="0.25">
      <c r="A2846" t="s">
        <v>637</v>
      </c>
      <c r="B2846" t="s">
        <v>677</v>
      </c>
      <c r="C2846" t="s">
        <v>639</v>
      </c>
      <c r="D2846" t="s">
        <v>640</v>
      </c>
      <c r="E2846" t="s">
        <v>708</v>
      </c>
      <c r="F2846">
        <v>528004120002</v>
      </c>
      <c r="G2846" t="s">
        <v>642</v>
      </c>
      <c r="H2846">
        <v>583155</v>
      </c>
      <c r="I2846" t="s">
        <v>45</v>
      </c>
      <c r="J2846">
        <v>202206</v>
      </c>
      <c r="K2846">
        <v>44735</v>
      </c>
      <c r="L2846" t="s">
        <v>644</v>
      </c>
      <c r="M2846">
        <v>29886.92</v>
      </c>
      <c r="N2846">
        <v>49.04</v>
      </c>
      <c r="O2846" t="s">
        <v>645</v>
      </c>
      <c r="P2846" s="428">
        <v>45.56</v>
      </c>
      <c r="Q2846">
        <v>12786520</v>
      </c>
      <c r="R2846" t="s">
        <v>646</v>
      </c>
      <c r="S2846">
        <v>8540039</v>
      </c>
      <c r="T2846" t="s">
        <v>2674</v>
      </c>
    </row>
    <row r="2847" spans="1:20" x14ac:dyDescent="0.25">
      <c r="A2847" t="s">
        <v>637</v>
      </c>
      <c r="B2847" t="s">
        <v>677</v>
      </c>
      <c r="C2847" t="s">
        <v>639</v>
      </c>
      <c r="D2847" t="s">
        <v>640</v>
      </c>
      <c r="E2847" t="s">
        <v>686</v>
      </c>
      <c r="F2847">
        <v>528004120002</v>
      </c>
      <c r="G2847" t="s">
        <v>642</v>
      </c>
      <c r="H2847">
        <v>583150</v>
      </c>
      <c r="I2847" t="s">
        <v>687</v>
      </c>
      <c r="J2847">
        <v>202206</v>
      </c>
      <c r="K2847">
        <v>44735</v>
      </c>
      <c r="L2847" t="s">
        <v>644</v>
      </c>
      <c r="M2847">
        <v>168475.64</v>
      </c>
      <c r="N2847">
        <v>276.45999999999998</v>
      </c>
      <c r="O2847" t="s">
        <v>645</v>
      </c>
      <c r="P2847" s="428">
        <v>256.84199999999998</v>
      </c>
      <c r="Q2847">
        <v>12786520</v>
      </c>
      <c r="R2847" t="s">
        <v>646</v>
      </c>
      <c r="S2847">
        <v>2011105</v>
      </c>
      <c r="T2847" t="s">
        <v>2664</v>
      </c>
    </row>
    <row r="2848" spans="1:20" x14ac:dyDescent="0.25">
      <c r="A2848" t="s">
        <v>637</v>
      </c>
      <c r="B2848" t="s">
        <v>677</v>
      </c>
      <c r="C2848" t="s">
        <v>639</v>
      </c>
      <c r="D2848" t="s">
        <v>640</v>
      </c>
      <c r="E2848" t="s">
        <v>667</v>
      </c>
      <c r="F2848">
        <v>528004120002</v>
      </c>
      <c r="G2848" t="s">
        <v>642</v>
      </c>
      <c r="H2848">
        <v>583149</v>
      </c>
      <c r="I2848" t="s">
        <v>680</v>
      </c>
      <c r="J2848">
        <v>202206</v>
      </c>
      <c r="K2848">
        <v>44735</v>
      </c>
      <c r="L2848" t="s">
        <v>644</v>
      </c>
      <c r="M2848">
        <v>106878.97</v>
      </c>
      <c r="N2848">
        <v>175.38</v>
      </c>
      <c r="O2848" t="s">
        <v>645</v>
      </c>
      <c r="P2848" s="428">
        <v>162.935</v>
      </c>
      <c r="Q2848">
        <v>12786520</v>
      </c>
      <c r="R2848" t="s">
        <v>646</v>
      </c>
      <c r="S2848">
        <v>8540392</v>
      </c>
      <c r="T2848" t="s">
        <v>2665</v>
      </c>
    </row>
    <row r="2849" spans="1:20" x14ac:dyDescent="0.25">
      <c r="A2849" t="s">
        <v>637</v>
      </c>
      <c r="B2849" t="s">
        <v>677</v>
      </c>
      <c r="C2849" t="s">
        <v>639</v>
      </c>
      <c r="D2849" t="s">
        <v>651</v>
      </c>
      <c r="E2849" t="s">
        <v>704</v>
      </c>
      <c r="F2849">
        <v>528004120001</v>
      </c>
      <c r="G2849" t="s">
        <v>705</v>
      </c>
      <c r="H2849">
        <v>583127</v>
      </c>
      <c r="I2849" t="s">
        <v>17</v>
      </c>
      <c r="J2849">
        <v>202206</v>
      </c>
      <c r="K2849">
        <v>44735</v>
      </c>
      <c r="L2849" t="s">
        <v>644</v>
      </c>
      <c r="M2849">
        <v>1102903</v>
      </c>
      <c r="N2849">
        <v>1809.79</v>
      </c>
      <c r="O2849" t="s">
        <v>645</v>
      </c>
      <c r="P2849" s="428">
        <v>1681.367</v>
      </c>
      <c r="Q2849">
        <v>12786520</v>
      </c>
      <c r="R2849" t="s">
        <v>646</v>
      </c>
      <c r="S2849">
        <v>2019466</v>
      </c>
      <c r="T2849" t="s">
        <v>2675</v>
      </c>
    </row>
    <row r="2850" spans="1:20" x14ac:dyDescent="0.25">
      <c r="A2850" t="s">
        <v>637</v>
      </c>
      <c r="B2850" t="s">
        <v>677</v>
      </c>
      <c r="C2850" t="s">
        <v>639</v>
      </c>
      <c r="D2850" t="s">
        <v>651</v>
      </c>
      <c r="E2850" t="s">
        <v>641</v>
      </c>
      <c r="F2850">
        <v>528004120001</v>
      </c>
      <c r="G2850" t="s">
        <v>705</v>
      </c>
      <c r="H2850">
        <v>583129</v>
      </c>
      <c r="I2850" t="s">
        <v>21</v>
      </c>
      <c r="J2850">
        <v>202206</v>
      </c>
      <c r="K2850">
        <v>44735</v>
      </c>
      <c r="L2850" t="s">
        <v>644</v>
      </c>
      <c r="M2850">
        <v>1079206</v>
      </c>
      <c r="N2850">
        <v>1770.9</v>
      </c>
      <c r="O2850" t="s">
        <v>645</v>
      </c>
      <c r="P2850" s="428">
        <v>1645.2370000000001</v>
      </c>
      <c r="Q2850">
        <v>12786520</v>
      </c>
      <c r="R2850" t="s">
        <v>646</v>
      </c>
      <c r="S2850">
        <v>2034399</v>
      </c>
      <c r="T2850" t="s">
        <v>2676</v>
      </c>
    </row>
    <row r="2851" spans="1:20" x14ac:dyDescent="0.25">
      <c r="A2851" t="s">
        <v>637</v>
      </c>
      <c r="B2851" t="s">
        <v>677</v>
      </c>
      <c r="C2851" t="s">
        <v>639</v>
      </c>
      <c r="D2851" t="s">
        <v>640</v>
      </c>
      <c r="E2851" t="s">
        <v>673</v>
      </c>
      <c r="F2851">
        <v>528004120002</v>
      </c>
      <c r="G2851" t="s">
        <v>642</v>
      </c>
      <c r="H2851">
        <v>583148</v>
      </c>
      <c r="I2851" t="s">
        <v>699</v>
      </c>
      <c r="J2851">
        <v>202206</v>
      </c>
      <c r="K2851">
        <v>44735</v>
      </c>
      <c r="L2851" t="s">
        <v>644</v>
      </c>
      <c r="M2851">
        <v>146515.54999999999</v>
      </c>
      <c r="N2851">
        <v>240.42</v>
      </c>
      <c r="O2851" t="s">
        <v>645</v>
      </c>
      <c r="P2851" s="428">
        <v>223.36</v>
      </c>
      <c r="Q2851">
        <v>12786520</v>
      </c>
      <c r="R2851" t="s">
        <v>646</v>
      </c>
      <c r="S2851">
        <v>2029740</v>
      </c>
      <c r="T2851" t="s">
        <v>2671</v>
      </c>
    </row>
    <row r="2852" spans="1:20" x14ac:dyDescent="0.25">
      <c r="A2852" t="s">
        <v>637</v>
      </c>
      <c r="B2852" t="s">
        <v>736</v>
      </c>
      <c r="C2852" t="s">
        <v>639</v>
      </c>
      <c r="D2852" t="s">
        <v>640</v>
      </c>
      <c r="E2852" t="s">
        <v>678</v>
      </c>
      <c r="F2852">
        <v>528004120002</v>
      </c>
      <c r="G2852" t="s">
        <v>642</v>
      </c>
      <c r="H2852">
        <v>583147</v>
      </c>
      <c r="I2852" t="s">
        <v>41</v>
      </c>
      <c r="J2852">
        <v>202206</v>
      </c>
      <c r="K2852">
        <v>44735</v>
      </c>
      <c r="L2852" t="s">
        <v>644</v>
      </c>
      <c r="M2852">
        <v>17491.53</v>
      </c>
      <c r="N2852">
        <v>28.7</v>
      </c>
      <c r="O2852" t="s">
        <v>645</v>
      </c>
      <c r="P2852" s="428">
        <v>26.663</v>
      </c>
      <c r="Q2852">
        <v>30505142</v>
      </c>
      <c r="R2852" t="s">
        <v>646</v>
      </c>
      <c r="S2852">
        <v>2027008</v>
      </c>
      <c r="T2852" t="s">
        <v>2588</v>
      </c>
    </row>
    <row r="2853" spans="1:20" x14ac:dyDescent="0.25">
      <c r="A2853" t="s">
        <v>637</v>
      </c>
      <c r="B2853" t="s">
        <v>736</v>
      </c>
      <c r="C2853" t="s">
        <v>639</v>
      </c>
      <c r="D2853" t="s">
        <v>640</v>
      </c>
      <c r="E2853" t="s">
        <v>686</v>
      </c>
      <c r="F2853">
        <v>528004120002</v>
      </c>
      <c r="G2853" t="s">
        <v>642</v>
      </c>
      <c r="H2853">
        <v>583153</v>
      </c>
      <c r="I2853" t="s">
        <v>722</v>
      </c>
      <c r="J2853">
        <v>202206</v>
      </c>
      <c r="K2853">
        <v>44735</v>
      </c>
      <c r="L2853" t="s">
        <v>644</v>
      </c>
      <c r="M2853">
        <v>7288.14</v>
      </c>
      <c r="N2853">
        <v>11.96</v>
      </c>
      <c r="O2853" t="s">
        <v>645</v>
      </c>
      <c r="P2853" s="428">
        <v>11.111000000000001</v>
      </c>
      <c r="Q2853">
        <v>30505142</v>
      </c>
      <c r="R2853" t="s">
        <v>646</v>
      </c>
      <c r="S2853">
        <v>2052844</v>
      </c>
      <c r="T2853" t="s">
        <v>2589</v>
      </c>
    </row>
    <row r="2854" spans="1:20" x14ac:dyDescent="0.25">
      <c r="A2854" t="s">
        <v>637</v>
      </c>
      <c r="B2854" t="s">
        <v>736</v>
      </c>
      <c r="C2854" t="s">
        <v>639</v>
      </c>
      <c r="D2854" t="s">
        <v>640</v>
      </c>
      <c r="E2854" t="s">
        <v>678</v>
      </c>
      <c r="F2854">
        <v>528004120002</v>
      </c>
      <c r="G2854" t="s">
        <v>642</v>
      </c>
      <c r="H2854">
        <v>583147</v>
      </c>
      <c r="I2854" t="s">
        <v>41</v>
      </c>
      <c r="J2854">
        <v>202206</v>
      </c>
      <c r="K2854">
        <v>44735</v>
      </c>
      <c r="L2854" t="s">
        <v>644</v>
      </c>
      <c r="M2854">
        <v>16125</v>
      </c>
      <c r="N2854">
        <v>26.46</v>
      </c>
      <c r="O2854" t="s">
        <v>645</v>
      </c>
      <c r="P2854" s="428">
        <v>24.582000000000001</v>
      </c>
      <c r="Q2854">
        <v>30505142</v>
      </c>
      <c r="R2854" t="s">
        <v>646</v>
      </c>
      <c r="S2854">
        <v>2049729</v>
      </c>
      <c r="T2854" t="s">
        <v>2587</v>
      </c>
    </row>
    <row r="2855" spans="1:20" x14ac:dyDescent="0.25">
      <c r="A2855" t="s">
        <v>637</v>
      </c>
      <c r="B2855" t="s">
        <v>754</v>
      </c>
      <c r="C2855" t="s">
        <v>639</v>
      </c>
      <c r="D2855" t="s">
        <v>640</v>
      </c>
      <c r="E2855" t="s">
        <v>686</v>
      </c>
      <c r="F2855">
        <v>528004120002</v>
      </c>
      <c r="G2855" t="s">
        <v>642</v>
      </c>
      <c r="H2855">
        <v>583150</v>
      </c>
      <c r="I2855" t="s">
        <v>687</v>
      </c>
      <c r="J2855">
        <v>202206</v>
      </c>
      <c r="K2855">
        <v>44735</v>
      </c>
      <c r="L2855" t="s">
        <v>644</v>
      </c>
      <c r="M2855">
        <v>32319</v>
      </c>
      <c r="N2855">
        <v>53.03</v>
      </c>
      <c r="O2855" t="s">
        <v>645</v>
      </c>
      <c r="P2855" s="428">
        <v>49.267000000000003</v>
      </c>
      <c r="Q2855">
        <v>12786520</v>
      </c>
      <c r="R2855" t="s">
        <v>646</v>
      </c>
      <c r="S2855">
        <v>2011105</v>
      </c>
      <c r="T2855" t="s">
        <v>2593</v>
      </c>
    </row>
    <row r="2856" spans="1:20" x14ac:dyDescent="0.25">
      <c r="A2856" t="s">
        <v>637</v>
      </c>
      <c r="B2856" t="s">
        <v>754</v>
      </c>
      <c r="C2856" t="s">
        <v>639</v>
      </c>
      <c r="D2856" t="s">
        <v>651</v>
      </c>
      <c r="E2856" t="s">
        <v>704</v>
      </c>
      <c r="F2856">
        <v>528004120001</v>
      </c>
      <c r="G2856" t="s">
        <v>705</v>
      </c>
      <c r="H2856">
        <v>583127</v>
      </c>
      <c r="I2856" t="s">
        <v>17</v>
      </c>
      <c r="J2856">
        <v>202206</v>
      </c>
      <c r="K2856">
        <v>44735</v>
      </c>
      <c r="L2856" t="s">
        <v>644</v>
      </c>
      <c r="M2856">
        <v>213255</v>
      </c>
      <c r="N2856">
        <v>349.94</v>
      </c>
      <c r="O2856" t="s">
        <v>645</v>
      </c>
      <c r="P2856" s="428">
        <v>325.108</v>
      </c>
      <c r="Q2856">
        <v>12786520</v>
      </c>
      <c r="R2856" t="s">
        <v>646</v>
      </c>
      <c r="S2856">
        <v>2019466</v>
      </c>
      <c r="T2856" t="s">
        <v>2646</v>
      </c>
    </row>
    <row r="2857" spans="1:20" x14ac:dyDescent="0.25">
      <c r="A2857" t="s">
        <v>637</v>
      </c>
      <c r="B2857" t="s">
        <v>754</v>
      </c>
      <c r="C2857" t="s">
        <v>639</v>
      </c>
      <c r="D2857" t="s">
        <v>651</v>
      </c>
      <c r="E2857" t="s">
        <v>641</v>
      </c>
      <c r="F2857">
        <v>528004120001</v>
      </c>
      <c r="G2857" t="s">
        <v>705</v>
      </c>
      <c r="H2857">
        <v>583129</v>
      </c>
      <c r="I2857" t="s">
        <v>21</v>
      </c>
      <c r="J2857">
        <v>202206</v>
      </c>
      <c r="K2857">
        <v>44735</v>
      </c>
      <c r="L2857" t="s">
        <v>644</v>
      </c>
      <c r="M2857">
        <v>170988</v>
      </c>
      <c r="N2857">
        <v>280.58</v>
      </c>
      <c r="O2857" t="s">
        <v>645</v>
      </c>
      <c r="P2857" s="428">
        <v>260.67</v>
      </c>
      <c r="Q2857">
        <v>12786520</v>
      </c>
      <c r="R2857" t="s">
        <v>646</v>
      </c>
      <c r="S2857">
        <v>2034399</v>
      </c>
      <c r="T2857" t="s">
        <v>2647</v>
      </c>
    </row>
    <row r="2858" spans="1:20" x14ac:dyDescent="0.25">
      <c r="A2858" t="s">
        <v>637</v>
      </c>
      <c r="B2858" t="s">
        <v>754</v>
      </c>
      <c r="C2858" t="s">
        <v>639</v>
      </c>
      <c r="D2858" t="s">
        <v>695</v>
      </c>
      <c r="E2858" t="s">
        <v>704</v>
      </c>
      <c r="F2858">
        <v>528004120001</v>
      </c>
      <c r="G2858" t="s">
        <v>705</v>
      </c>
      <c r="H2858">
        <v>583128</v>
      </c>
      <c r="I2858" t="s">
        <v>20</v>
      </c>
      <c r="J2858">
        <v>202206</v>
      </c>
      <c r="K2858">
        <v>44735</v>
      </c>
      <c r="L2858" t="s">
        <v>644</v>
      </c>
      <c r="M2858">
        <v>99441</v>
      </c>
      <c r="N2858">
        <v>163.18</v>
      </c>
      <c r="O2858" t="s">
        <v>645</v>
      </c>
      <c r="P2858" s="428">
        <v>151.601</v>
      </c>
      <c r="Q2858">
        <v>12786520</v>
      </c>
      <c r="R2858" t="s">
        <v>646</v>
      </c>
      <c r="S2858">
        <v>2012170</v>
      </c>
      <c r="T2858" t="s">
        <v>2648</v>
      </c>
    </row>
    <row r="2859" spans="1:20" x14ac:dyDescent="0.25">
      <c r="A2859" t="s">
        <v>637</v>
      </c>
      <c r="B2859" t="s">
        <v>736</v>
      </c>
      <c r="C2859" t="s">
        <v>639</v>
      </c>
      <c r="D2859" t="s">
        <v>651</v>
      </c>
      <c r="E2859" t="s">
        <v>641</v>
      </c>
      <c r="F2859">
        <v>528004120002</v>
      </c>
      <c r="G2859" t="s">
        <v>642</v>
      </c>
      <c r="H2859">
        <v>856778</v>
      </c>
      <c r="I2859" t="s">
        <v>27</v>
      </c>
      <c r="J2859">
        <v>202206</v>
      </c>
      <c r="K2859">
        <v>44735</v>
      </c>
      <c r="L2859" t="s">
        <v>644</v>
      </c>
      <c r="M2859">
        <v>97103</v>
      </c>
      <c r="N2859">
        <v>159.34</v>
      </c>
      <c r="O2859" t="s">
        <v>645</v>
      </c>
      <c r="P2859" s="428">
        <v>148.03299999999999</v>
      </c>
      <c r="Q2859">
        <v>12786520</v>
      </c>
      <c r="R2859" t="s">
        <v>646</v>
      </c>
      <c r="S2859">
        <v>2041743</v>
      </c>
      <c r="T2859" t="s">
        <v>2598</v>
      </c>
    </row>
    <row r="2860" spans="1:20" x14ac:dyDescent="0.25">
      <c r="A2860" t="s">
        <v>637</v>
      </c>
      <c r="B2860" t="s">
        <v>754</v>
      </c>
      <c r="C2860" t="s">
        <v>639</v>
      </c>
      <c r="D2860" t="s">
        <v>640</v>
      </c>
      <c r="E2860" t="s">
        <v>701</v>
      </c>
      <c r="F2860">
        <v>528004120002</v>
      </c>
      <c r="G2860" t="s">
        <v>642</v>
      </c>
      <c r="H2860">
        <v>583154</v>
      </c>
      <c r="I2860" t="s">
        <v>44</v>
      </c>
      <c r="J2860">
        <v>202206</v>
      </c>
      <c r="K2860">
        <v>44735</v>
      </c>
      <c r="L2860" t="s">
        <v>644</v>
      </c>
      <c r="M2860">
        <v>17081.68</v>
      </c>
      <c r="N2860">
        <v>28.03</v>
      </c>
      <c r="O2860" t="s">
        <v>645</v>
      </c>
      <c r="P2860" s="428">
        <v>26.041</v>
      </c>
      <c r="Q2860">
        <v>12786520</v>
      </c>
      <c r="R2860" t="s">
        <v>646</v>
      </c>
      <c r="S2860">
        <v>2020577</v>
      </c>
      <c r="T2860" t="s">
        <v>2599</v>
      </c>
    </row>
    <row r="2861" spans="1:20" x14ac:dyDescent="0.25">
      <c r="A2861" t="s">
        <v>637</v>
      </c>
      <c r="B2861" t="s">
        <v>736</v>
      </c>
      <c r="C2861" t="s">
        <v>639</v>
      </c>
      <c r="D2861" t="s">
        <v>651</v>
      </c>
      <c r="E2861" t="s">
        <v>641</v>
      </c>
      <c r="F2861">
        <v>528004120002</v>
      </c>
      <c r="G2861" t="s">
        <v>642</v>
      </c>
      <c r="H2861">
        <v>583138</v>
      </c>
      <c r="I2861" t="s">
        <v>34</v>
      </c>
      <c r="J2861">
        <v>202206</v>
      </c>
      <c r="K2861">
        <v>44735</v>
      </c>
      <c r="L2861" t="s">
        <v>644</v>
      </c>
      <c r="M2861">
        <v>129000</v>
      </c>
      <c r="N2861">
        <v>211.68</v>
      </c>
      <c r="O2861" t="s">
        <v>645</v>
      </c>
      <c r="P2861" s="428">
        <v>196.65899999999999</v>
      </c>
      <c r="Q2861">
        <v>12786520</v>
      </c>
      <c r="R2861" t="s">
        <v>646</v>
      </c>
      <c r="S2861">
        <v>2024193</v>
      </c>
      <c r="T2861" t="s">
        <v>2595</v>
      </c>
    </row>
    <row r="2862" spans="1:20" x14ac:dyDescent="0.25">
      <c r="A2862" t="s">
        <v>637</v>
      </c>
      <c r="B2862" t="s">
        <v>754</v>
      </c>
      <c r="C2862" t="s">
        <v>639</v>
      </c>
      <c r="D2862" t="s">
        <v>640</v>
      </c>
      <c r="E2862" t="s">
        <v>673</v>
      </c>
      <c r="F2862">
        <v>528004120002</v>
      </c>
      <c r="G2862" t="s">
        <v>642</v>
      </c>
      <c r="H2862">
        <v>583148</v>
      </c>
      <c r="I2862" t="s">
        <v>699</v>
      </c>
      <c r="J2862">
        <v>202206</v>
      </c>
      <c r="K2862">
        <v>44735</v>
      </c>
      <c r="L2862" t="s">
        <v>644</v>
      </c>
      <c r="M2862">
        <v>34966.92</v>
      </c>
      <c r="N2862">
        <v>57.38</v>
      </c>
      <c r="O2862" t="s">
        <v>645</v>
      </c>
      <c r="P2862" s="428">
        <v>53.308</v>
      </c>
      <c r="Q2862">
        <v>12786520</v>
      </c>
      <c r="R2862" t="s">
        <v>646</v>
      </c>
      <c r="S2862">
        <v>2029740</v>
      </c>
      <c r="T2862" t="s">
        <v>2614</v>
      </c>
    </row>
    <row r="2863" spans="1:20" x14ac:dyDescent="0.25">
      <c r="A2863" t="s">
        <v>637</v>
      </c>
      <c r="B2863" t="s">
        <v>736</v>
      </c>
      <c r="C2863" t="s">
        <v>639</v>
      </c>
      <c r="D2863" t="s">
        <v>651</v>
      </c>
      <c r="E2863" t="s">
        <v>673</v>
      </c>
      <c r="F2863">
        <v>528004120002</v>
      </c>
      <c r="G2863" t="s">
        <v>642</v>
      </c>
      <c r="H2863">
        <v>583148</v>
      </c>
      <c r="I2863" t="s">
        <v>699</v>
      </c>
      <c r="J2863">
        <v>202206</v>
      </c>
      <c r="K2863">
        <v>44735</v>
      </c>
      <c r="L2863" t="s">
        <v>644</v>
      </c>
      <c r="M2863">
        <v>11567.93</v>
      </c>
      <c r="N2863">
        <v>18.98</v>
      </c>
      <c r="O2863" t="s">
        <v>645</v>
      </c>
      <c r="P2863" s="428">
        <v>17.632999999999999</v>
      </c>
      <c r="Q2863">
        <v>12786520</v>
      </c>
      <c r="R2863" t="s">
        <v>646</v>
      </c>
      <c r="S2863">
        <v>8540386</v>
      </c>
      <c r="T2863" t="s">
        <v>2615</v>
      </c>
    </row>
    <row r="2864" spans="1:20" x14ac:dyDescent="0.25">
      <c r="A2864" t="s">
        <v>637</v>
      </c>
      <c r="B2864" t="s">
        <v>754</v>
      </c>
      <c r="C2864" t="s">
        <v>639</v>
      </c>
      <c r="D2864" t="s">
        <v>640</v>
      </c>
      <c r="E2864" t="s">
        <v>673</v>
      </c>
      <c r="F2864">
        <v>528004120002</v>
      </c>
      <c r="G2864" t="s">
        <v>642</v>
      </c>
      <c r="H2864">
        <v>583148</v>
      </c>
      <c r="I2864" t="s">
        <v>699</v>
      </c>
      <c r="J2864">
        <v>202206</v>
      </c>
      <c r="K2864">
        <v>44735</v>
      </c>
      <c r="L2864" t="s">
        <v>644</v>
      </c>
      <c r="M2864">
        <v>7903.91</v>
      </c>
      <c r="N2864">
        <v>12.97</v>
      </c>
      <c r="O2864" t="s">
        <v>645</v>
      </c>
      <c r="P2864" s="428">
        <v>12.05</v>
      </c>
      <c r="Q2864">
        <v>12786520</v>
      </c>
      <c r="R2864" t="s">
        <v>646</v>
      </c>
      <c r="S2864">
        <v>2012905</v>
      </c>
      <c r="T2864" t="s">
        <v>2616</v>
      </c>
    </row>
    <row r="2865" spans="1:20" x14ac:dyDescent="0.25">
      <c r="A2865" t="s">
        <v>637</v>
      </c>
      <c r="B2865" t="s">
        <v>736</v>
      </c>
      <c r="C2865" t="s">
        <v>639</v>
      </c>
      <c r="D2865" t="s">
        <v>663</v>
      </c>
      <c r="E2865" t="s">
        <v>673</v>
      </c>
      <c r="F2865">
        <v>528004120002</v>
      </c>
      <c r="G2865" t="s">
        <v>642</v>
      </c>
      <c r="H2865">
        <v>583133</v>
      </c>
      <c r="I2865" t="s">
        <v>29</v>
      </c>
      <c r="J2865">
        <v>202206</v>
      </c>
      <c r="K2865">
        <v>44735</v>
      </c>
      <c r="L2865" t="s">
        <v>644</v>
      </c>
      <c r="M2865">
        <v>129000</v>
      </c>
      <c r="N2865">
        <v>211.68</v>
      </c>
      <c r="O2865" t="s">
        <v>645</v>
      </c>
      <c r="P2865" s="428">
        <v>196.65899999999999</v>
      </c>
      <c r="Q2865">
        <v>12786520</v>
      </c>
      <c r="R2865" t="s">
        <v>646</v>
      </c>
      <c r="S2865">
        <v>2014872</v>
      </c>
      <c r="T2865" t="s">
        <v>2600</v>
      </c>
    </row>
    <row r="2866" spans="1:20" x14ac:dyDescent="0.25">
      <c r="A2866" t="s">
        <v>637</v>
      </c>
      <c r="B2866" t="s">
        <v>736</v>
      </c>
      <c r="C2866" t="s">
        <v>639</v>
      </c>
      <c r="D2866" t="s">
        <v>651</v>
      </c>
      <c r="E2866" t="s">
        <v>667</v>
      </c>
      <c r="F2866">
        <v>528004120002</v>
      </c>
      <c r="G2866" t="s">
        <v>642</v>
      </c>
      <c r="H2866">
        <v>583149</v>
      </c>
      <c r="I2866" t="s">
        <v>680</v>
      </c>
      <c r="J2866">
        <v>202206</v>
      </c>
      <c r="K2866">
        <v>44735</v>
      </c>
      <c r="L2866" t="s">
        <v>644</v>
      </c>
      <c r="M2866">
        <v>28901.64</v>
      </c>
      <c r="N2866">
        <v>47.43</v>
      </c>
      <c r="O2866" t="s">
        <v>645</v>
      </c>
      <c r="P2866" s="428">
        <v>44.064</v>
      </c>
      <c r="Q2866">
        <v>12786520</v>
      </c>
      <c r="R2866" t="s">
        <v>646</v>
      </c>
      <c r="S2866">
        <v>8540399</v>
      </c>
      <c r="T2866" t="s">
        <v>2603</v>
      </c>
    </row>
    <row r="2867" spans="1:20" x14ac:dyDescent="0.25">
      <c r="A2867" t="s">
        <v>637</v>
      </c>
      <c r="B2867" t="s">
        <v>736</v>
      </c>
      <c r="C2867" t="s">
        <v>639</v>
      </c>
      <c r="D2867" t="s">
        <v>663</v>
      </c>
      <c r="E2867" t="s">
        <v>673</v>
      </c>
      <c r="F2867">
        <v>528004120002</v>
      </c>
      <c r="G2867" t="s">
        <v>642</v>
      </c>
      <c r="H2867">
        <v>583134</v>
      </c>
      <c r="I2867" t="s">
        <v>30</v>
      </c>
      <c r="J2867">
        <v>202206</v>
      </c>
      <c r="K2867">
        <v>44735</v>
      </c>
      <c r="L2867" t="s">
        <v>644</v>
      </c>
      <c r="M2867">
        <v>99253</v>
      </c>
      <c r="N2867">
        <v>162.87</v>
      </c>
      <c r="O2867" t="s">
        <v>645</v>
      </c>
      <c r="P2867" s="428">
        <v>151.31299999999999</v>
      </c>
      <c r="Q2867">
        <v>12786520</v>
      </c>
      <c r="R2867" t="s">
        <v>646</v>
      </c>
      <c r="S2867">
        <v>2030902</v>
      </c>
      <c r="T2867" t="s">
        <v>2604</v>
      </c>
    </row>
    <row r="2868" spans="1:20" x14ac:dyDescent="0.25">
      <c r="A2868" t="s">
        <v>637</v>
      </c>
      <c r="B2868" t="s">
        <v>736</v>
      </c>
      <c r="C2868" t="s">
        <v>639</v>
      </c>
      <c r="D2868" t="s">
        <v>695</v>
      </c>
      <c r="E2868" t="s">
        <v>673</v>
      </c>
      <c r="F2868">
        <v>528004120002</v>
      </c>
      <c r="G2868" t="s">
        <v>642</v>
      </c>
      <c r="H2868">
        <v>583148</v>
      </c>
      <c r="I2868" t="s">
        <v>699</v>
      </c>
      <c r="J2868">
        <v>202206</v>
      </c>
      <c r="K2868">
        <v>44735</v>
      </c>
      <c r="L2868" t="s">
        <v>644</v>
      </c>
      <c r="M2868">
        <v>84906.78</v>
      </c>
      <c r="N2868">
        <v>139.33000000000001</v>
      </c>
      <c r="O2868" t="s">
        <v>645</v>
      </c>
      <c r="P2868" s="428">
        <v>129.44300000000001</v>
      </c>
      <c r="Q2868">
        <v>12786520</v>
      </c>
      <c r="R2868" t="s">
        <v>646</v>
      </c>
      <c r="S2868">
        <v>2046481</v>
      </c>
      <c r="T2868" t="s">
        <v>2605</v>
      </c>
    </row>
    <row r="2869" spans="1:20" x14ac:dyDescent="0.25">
      <c r="A2869" t="s">
        <v>637</v>
      </c>
      <c r="B2869" t="s">
        <v>754</v>
      </c>
      <c r="C2869" t="s">
        <v>639</v>
      </c>
      <c r="D2869" t="s">
        <v>640</v>
      </c>
      <c r="E2869" t="s">
        <v>686</v>
      </c>
      <c r="F2869">
        <v>528004120002</v>
      </c>
      <c r="G2869" t="s">
        <v>642</v>
      </c>
      <c r="H2869">
        <v>583153</v>
      </c>
      <c r="I2869" t="s">
        <v>722</v>
      </c>
      <c r="J2869">
        <v>202206</v>
      </c>
      <c r="K2869">
        <v>44735</v>
      </c>
      <c r="L2869" t="s">
        <v>644</v>
      </c>
      <c r="M2869">
        <v>6859.41</v>
      </c>
      <c r="N2869">
        <v>11.26</v>
      </c>
      <c r="O2869" t="s">
        <v>645</v>
      </c>
      <c r="P2869" s="428">
        <v>10.461</v>
      </c>
      <c r="Q2869">
        <v>12786520</v>
      </c>
      <c r="R2869" t="s">
        <v>646</v>
      </c>
      <c r="S2869">
        <v>8540401</v>
      </c>
      <c r="T2869" t="s">
        <v>2606</v>
      </c>
    </row>
    <row r="2870" spans="1:20" x14ac:dyDescent="0.25">
      <c r="A2870" t="s">
        <v>637</v>
      </c>
      <c r="B2870" t="s">
        <v>754</v>
      </c>
      <c r="C2870" t="s">
        <v>639</v>
      </c>
      <c r="D2870" t="s">
        <v>640</v>
      </c>
      <c r="E2870" t="s">
        <v>689</v>
      </c>
      <c r="F2870">
        <v>528004120002</v>
      </c>
      <c r="G2870" t="s">
        <v>642</v>
      </c>
      <c r="H2870">
        <v>583156</v>
      </c>
      <c r="I2870" t="s">
        <v>690</v>
      </c>
      <c r="J2870">
        <v>202206</v>
      </c>
      <c r="K2870">
        <v>44735</v>
      </c>
      <c r="L2870" t="s">
        <v>644</v>
      </c>
      <c r="M2870">
        <v>9631.02</v>
      </c>
      <c r="N2870">
        <v>15.8</v>
      </c>
      <c r="O2870" t="s">
        <v>645</v>
      </c>
      <c r="P2870" s="428">
        <v>14.679</v>
      </c>
      <c r="Q2870">
        <v>12786520</v>
      </c>
      <c r="R2870" t="s">
        <v>646</v>
      </c>
      <c r="S2870">
        <v>2032465</v>
      </c>
      <c r="T2870" t="s">
        <v>2607</v>
      </c>
    </row>
    <row r="2871" spans="1:20" x14ac:dyDescent="0.25">
      <c r="A2871" t="s">
        <v>637</v>
      </c>
      <c r="B2871" t="s">
        <v>736</v>
      </c>
      <c r="C2871" t="s">
        <v>639</v>
      </c>
      <c r="D2871" t="s">
        <v>651</v>
      </c>
      <c r="E2871" t="s">
        <v>641</v>
      </c>
      <c r="F2871">
        <v>528004120001</v>
      </c>
      <c r="G2871" t="s">
        <v>705</v>
      </c>
      <c r="H2871">
        <v>583129</v>
      </c>
      <c r="I2871" t="s">
        <v>21</v>
      </c>
      <c r="J2871">
        <v>202206</v>
      </c>
      <c r="K2871">
        <v>44735</v>
      </c>
      <c r="L2871" t="s">
        <v>644</v>
      </c>
      <c r="M2871">
        <v>129000</v>
      </c>
      <c r="N2871">
        <v>211.68</v>
      </c>
      <c r="O2871" t="s">
        <v>645</v>
      </c>
      <c r="P2871" s="428">
        <v>196.65899999999999</v>
      </c>
      <c r="Q2871">
        <v>12786520</v>
      </c>
      <c r="R2871" t="s">
        <v>646</v>
      </c>
      <c r="S2871">
        <v>2034399</v>
      </c>
      <c r="T2871" t="s">
        <v>2608</v>
      </c>
    </row>
    <row r="2872" spans="1:20" x14ac:dyDescent="0.25">
      <c r="A2872" t="s">
        <v>637</v>
      </c>
      <c r="B2872" t="s">
        <v>754</v>
      </c>
      <c r="C2872" t="s">
        <v>639</v>
      </c>
      <c r="D2872" t="s">
        <v>695</v>
      </c>
      <c r="E2872" t="s">
        <v>673</v>
      </c>
      <c r="F2872">
        <v>528004120002</v>
      </c>
      <c r="G2872" t="s">
        <v>642</v>
      </c>
      <c r="H2872">
        <v>583133</v>
      </c>
      <c r="I2872" t="s">
        <v>29</v>
      </c>
      <c r="J2872">
        <v>202206</v>
      </c>
      <c r="K2872">
        <v>44735</v>
      </c>
      <c r="L2872" t="s">
        <v>644</v>
      </c>
      <c r="M2872">
        <v>19675.11</v>
      </c>
      <c r="N2872">
        <v>32.29</v>
      </c>
      <c r="O2872" t="s">
        <v>645</v>
      </c>
      <c r="P2872" s="428">
        <v>29.998999999999999</v>
      </c>
      <c r="Q2872">
        <v>12786520</v>
      </c>
      <c r="R2872" t="s">
        <v>646</v>
      </c>
      <c r="S2872">
        <v>2024413</v>
      </c>
      <c r="T2872" t="s">
        <v>2644</v>
      </c>
    </row>
    <row r="2873" spans="1:20" x14ac:dyDescent="0.25">
      <c r="A2873" t="s">
        <v>637</v>
      </c>
      <c r="B2873" t="s">
        <v>754</v>
      </c>
      <c r="C2873" t="s">
        <v>639</v>
      </c>
      <c r="D2873" t="s">
        <v>640</v>
      </c>
      <c r="E2873" t="s">
        <v>689</v>
      </c>
      <c r="F2873">
        <v>528004120002</v>
      </c>
      <c r="G2873" t="s">
        <v>642</v>
      </c>
      <c r="H2873">
        <v>856784</v>
      </c>
      <c r="I2873" t="s">
        <v>479</v>
      </c>
      <c r="J2873">
        <v>202206</v>
      </c>
      <c r="K2873">
        <v>44735</v>
      </c>
      <c r="L2873" t="s">
        <v>644</v>
      </c>
      <c r="M2873">
        <v>4420.7700000000004</v>
      </c>
      <c r="N2873">
        <v>7.25</v>
      </c>
      <c r="O2873" t="s">
        <v>645</v>
      </c>
      <c r="P2873" s="428">
        <v>6.7359999999999998</v>
      </c>
      <c r="Q2873">
        <v>12786520</v>
      </c>
      <c r="R2873" t="s">
        <v>646</v>
      </c>
      <c r="S2873">
        <v>8540396</v>
      </c>
      <c r="T2873" t="s">
        <v>2609</v>
      </c>
    </row>
    <row r="2874" spans="1:20" x14ac:dyDescent="0.25">
      <c r="A2874" t="s">
        <v>637</v>
      </c>
      <c r="B2874" t="s">
        <v>736</v>
      </c>
      <c r="C2874" t="s">
        <v>639</v>
      </c>
      <c r="D2874" t="s">
        <v>651</v>
      </c>
      <c r="E2874" t="s">
        <v>667</v>
      </c>
      <c r="F2874">
        <v>528004120002</v>
      </c>
      <c r="G2874" t="s">
        <v>642</v>
      </c>
      <c r="H2874">
        <v>583149</v>
      </c>
      <c r="I2874" t="s">
        <v>680</v>
      </c>
      <c r="J2874">
        <v>202206</v>
      </c>
      <c r="K2874">
        <v>44735</v>
      </c>
      <c r="L2874" t="s">
        <v>644</v>
      </c>
      <c r="M2874">
        <v>5965.32</v>
      </c>
      <c r="N2874">
        <v>9.7899999999999991</v>
      </c>
      <c r="O2874" t="s">
        <v>645</v>
      </c>
      <c r="P2874" s="428">
        <v>9.0950000000000006</v>
      </c>
      <c r="Q2874">
        <v>12786520</v>
      </c>
      <c r="R2874" t="s">
        <v>646</v>
      </c>
      <c r="S2874">
        <v>8540358</v>
      </c>
      <c r="T2874" t="s">
        <v>2611</v>
      </c>
    </row>
    <row r="2875" spans="1:20" x14ac:dyDescent="0.25">
      <c r="A2875" t="s">
        <v>637</v>
      </c>
      <c r="B2875" t="s">
        <v>736</v>
      </c>
      <c r="C2875" t="s">
        <v>639</v>
      </c>
      <c r="D2875" t="s">
        <v>651</v>
      </c>
      <c r="E2875" t="s">
        <v>641</v>
      </c>
      <c r="F2875">
        <v>528004120002</v>
      </c>
      <c r="G2875" t="s">
        <v>642</v>
      </c>
      <c r="H2875">
        <v>583135</v>
      </c>
      <c r="I2875" t="s">
        <v>31</v>
      </c>
      <c r="J2875">
        <v>202206</v>
      </c>
      <c r="K2875">
        <v>44735</v>
      </c>
      <c r="L2875" t="s">
        <v>644</v>
      </c>
      <c r="M2875">
        <v>129000</v>
      </c>
      <c r="N2875">
        <v>211.68</v>
      </c>
      <c r="O2875" t="s">
        <v>645</v>
      </c>
      <c r="P2875" s="428">
        <v>196.65899999999999</v>
      </c>
      <c r="Q2875">
        <v>12786520</v>
      </c>
      <c r="R2875" t="s">
        <v>646</v>
      </c>
      <c r="S2875">
        <v>2023596</v>
      </c>
      <c r="T2875" t="s">
        <v>2612</v>
      </c>
    </row>
    <row r="2876" spans="1:20" x14ac:dyDescent="0.25">
      <c r="A2876" t="s">
        <v>637</v>
      </c>
      <c r="B2876" t="s">
        <v>736</v>
      </c>
      <c r="C2876" t="s">
        <v>639</v>
      </c>
      <c r="D2876" t="s">
        <v>651</v>
      </c>
      <c r="E2876" t="s">
        <v>641</v>
      </c>
      <c r="F2876">
        <v>528004120002</v>
      </c>
      <c r="G2876" t="s">
        <v>642</v>
      </c>
      <c r="H2876">
        <v>583136</v>
      </c>
      <c r="I2876" t="s">
        <v>32</v>
      </c>
      <c r="J2876">
        <v>202206</v>
      </c>
      <c r="K2876">
        <v>44735</v>
      </c>
      <c r="L2876" t="s">
        <v>644</v>
      </c>
      <c r="M2876">
        <v>97103</v>
      </c>
      <c r="N2876">
        <v>159.34</v>
      </c>
      <c r="O2876" t="s">
        <v>645</v>
      </c>
      <c r="P2876" s="428">
        <v>148.03299999999999</v>
      </c>
      <c r="Q2876">
        <v>12786520</v>
      </c>
      <c r="R2876" t="s">
        <v>646</v>
      </c>
      <c r="S2876">
        <v>2035753</v>
      </c>
      <c r="T2876" t="s">
        <v>2613</v>
      </c>
    </row>
    <row r="2877" spans="1:20" x14ac:dyDescent="0.25">
      <c r="A2877" t="s">
        <v>637</v>
      </c>
      <c r="B2877" t="s">
        <v>754</v>
      </c>
      <c r="C2877" t="s">
        <v>639</v>
      </c>
      <c r="D2877" t="s">
        <v>651</v>
      </c>
      <c r="E2877" t="s">
        <v>704</v>
      </c>
      <c r="F2877">
        <v>528004120002</v>
      </c>
      <c r="G2877" t="s">
        <v>642</v>
      </c>
      <c r="H2877">
        <v>856779</v>
      </c>
      <c r="I2877" t="s">
        <v>28</v>
      </c>
      <c r="J2877">
        <v>202206</v>
      </c>
      <c r="K2877">
        <v>44735</v>
      </c>
      <c r="L2877" t="s">
        <v>644</v>
      </c>
      <c r="M2877">
        <v>40180</v>
      </c>
      <c r="N2877">
        <v>65.930000000000007</v>
      </c>
      <c r="O2877" t="s">
        <v>645</v>
      </c>
      <c r="P2877" s="428">
        <v>61.252000000000002</v>
      </c>
      <c r="Q2877">
        <v>12786520</v>
      </c>
      <c r="R2877" t="s">
        <v>646</v>
      </c>
      <c r="S2877">
        <v>2039252</v>
      </c>
      <c r="T2877" t="s">
        <v>2655</v>
      </c>
    </row>
    <row r="2878" spans="1:20" x14ac:dyDescent="0.25">
      <c r="A2878" t="s">
        <v>637</v>
      </c>
      <c r="B2878" t="s">
        <v>754</v>
      </c>
      <c r="C2878" t="s">
        <v>639</v>
      </c>
      <c r="D2878" t="s">
        <v>651</v>
      </c>
      <c r="E2878" t="s">
        <v>641</v>
      </c>
      <c r="F2878">
        <v>528004120002</v>
      </c>
      <c r="G2878" t="s">
        <v>642</v>
      </c>
      <c r="H2878">
        <v>856778</v>
      </c>
      <c r="I2878" t="s">
        <v>27</v>
      </c>
      <c r="J2878">
        <v>202206</v>
      </c>
      <c r="K2878">
        <v>44735</v>
      </c>
      <c r="L2878" t="s">
        <v>644</v>
      </c>
      <c r="M2878">
        <v>36162</v>
      </c>
      <c r="N2878">
        <v>59.34</v>
      </c>
      <c r="O2878" t="s">
        <v>645</v>
      </c>
      <c r="P2878" s="428">
        <v>55.128999999999998</v>
      </c>
      <c r="Q2878">
        <v>12786520</v>
      </c>
      <c r="R2878" t="s">
        <v>646</v>
      </c>
      <c r="S2878">
        <v>2041743</v>
      </c>
      <c r="T2878" t="s">
        <v>2656</v>
      </c>
    </row>
    <row r="2879" spans="1:20" x14ac:dyDescent="0.25">
      <c r="A2879" t="s">
        <v>637</v>
      </c>
      <c r="B2879" t="s">
        <v>754</v>
      </c>
      <c r="C2879" t="s">
        <v>639</v>
      </c>
      <c r="D2879" t="s">
        <v>640</v>
      </c>
      <c r="E2879" t="s">
        <v>673</v>
      </c>
      <c r="F2879">
        <v>528004120002</v>
      </c>
      <c r="G2879" t="s">
        <v>642</v>
      </c>
      <c r="H2879">
        <v>856783</v>
      </c>
      <c r="I2879" t="s">
        <v>478</v>
      </c>
      <c r="J2879">
        <v>202206</v>
      </c>
      <c r="K2879">
        <v>44735</v>
      </c>
      <c r="L2879" t="s">
        <v>644</v>
      </c>
      <c r="M2879">
        <v>9250.85</v>
      </c>
      <c r="N2879">
        <v>15.18</v>
      </c>
      <c r="O2879" t="s">
        <v>645</v>
      </c>
      <c r="P2879" s="428">
        <v>14.103</v>
      </c>
      <c r="Q2879">
        <v>12786520</v>
      </c>
      <c r="R2879" t="s">
        <v>646</v>
      </c>
      <c r="S2879">
        <v>8540353</v>
      </c>
      <c r="T2879" t="s">
        <v>2619</v>
      </c>
    </row>
    <row r="2880" spans="1:20" x14ac:dyDescent="0.25">
      <c r="A2880" t="s">
        <v>637</v>
      </c>
      <c r="B2880" t="s">
        <v>736</v>
      </c>
      <c r="C2880" t="s">
        <v>639</v>
      </c>
      <c r="D2880" t="s">
        <v>663</v>
      </c>
      <c r="E2880" t="s">
        <v>704</v>
      </c>
      <c r="F2880">
        <v>528004120002</v>
      </c>
      <c r="G2880" t="s">
        <v>642</v>
      </c>
      <c r="H2880">
        <v>583137</v>
      </c>
      <c r="I2880" t="s">
        <v>33</v>
      </c>
      <c r="J2880">
        <v>202206</v>
      </c>
      <c r="K2880">
        <v>44735</v>
      </c>
      <c r="L2880" t="s">
        <v>644</v>
      </c>
      <c r="M2880">
        <v>129000</v>
      </c>
      <c r="N2880">
        <v>211.68</v>
      </c>
      <c r="O2880" t="s">
        <v>645</v>
      </c>
      <c r="P2880" s="428">
        <v>196.65899999999999</v>
      </c>
      <c r="Q2880">
        <v>12786520</v>
      </c>
      <c r="R2880" t="s">
        <v>646</v>
      </c>
      <c r="S2880">
        <v>2038727</v>
      </c>
      <c r="T2880" t="s">
        <v>2620</v>
      </c>
    </row>
    <row r="2881" spans="1:20" x14ac:dyDescent="0.25">
      <c r="A2881" t="s">
        <v>637</v>
      </c>
      <c r="B2881" t="s">
        <v>754</v>
      </c>
      <c r="C2881" t="s">
        <v>639</v>
      </c>
      <c r="D2881" t="s">
        <v>718</v>
      </c>
      <c r="E2881" t="s">
        <v>704</v>
      </c>
      <c r="F2881">
        <v>528004120001</v>
      </c>
      <c r="G2881" t="s">
        <v>705</v>
      </c>
      <c r="H2881">
        <v>583128</v>
      </c>
      <c r="I2881" t="s">
        <v>20</v>
      </c>
      <c r="J2881">
        <v>202206</v>
      </c>
      <c r="K2881">
        <v>44735</v>
      </c>
      <c r="L2881" t="s">
        <v>644</v>
      </c>
      <c r="M2881">
        <v>107782</v>
      </c>
      <c r="N2881">
        <v>176.86</v>
      </c>
      <c r="O2881" t="s">
        <v>645</v>
      </c>
      <c r="P2881" s="428">
        <v>164.31</v>
      </c>
      <c r="Q2881">
        <v>12786520</v>
      </c>
      <c r="R2881" t="s">
        <v>646</v>
      </c>
      <c r="S2881">
        <v>2031020</v>
      </c>
      <c r="T2881" t="s">
        <v>2621</v>
      </c>
    </row>
    <row r="2882" spans="1:20" x14ac:dyDescent="0.25">
      <c r="A2882" t="s">
        <v>637</v>
      </c>
      <c r="B2882" t="s">
        <v>736</v>
      </c>
      <c r="C2882" t="s">
        <v>639</v>
      </c>
      <c r="D2882" t="s">
        <v>695</v>
      </c>
      <c r="E2882" t="s">
        <v>673</v>
      </c>
      <c r="F2882">
        <v>528004120002</v>
      </c>
      <c r="G2882" t="s">
        <v>642</v>
      </c>
      <c r="H2882">
        <v>583133</v>
      </c>
      <c r="I2882" t="s">
        <v>29</v>
      </c>
      <c r="J2882">
        <v>202206</v>
      </c>
      <c r="K2882">
        <v>44735</v>
      </c>
      <c r="L2882" t="s">
        <v>644</v>
      </c>
      <c r="M2882">
        <v>46499.66</v>
      </c>
      <c r="N2882">
        <v>76.3</v>
      </c>
      <c r="O2882" t="s">
        <v>645</v>
      </c>
      <c r="P2882" s="428">
        <v>70.885999999999996</v>
      </c>
      <c r="Q2882">
        <v>12786520</v>
      </c>
      <c r="R2882" t="s">
        <v>646</v>
      </c>
      <c r="S2882">
        <v>2024413</v>
      </c>
      <c r="T2882" t="s">
        <v>2622</v>
      </c>
    </row>
    <row r="2883" spans="1:20" x14ac:dyDescent="0.25">
      <c r="A2883" t="s">
        <v>637</v>
      </c>
      <c r="B2883" t="s">
        <v>754</v>
      </c>
      <c r="C2883" t="s">
        <v>639</v>
      </c>
      <c r="D2883" t="s">
        <v>663</v>
      </c>
      <c r="E2883" t="s">
        <v>673</v>
      </c>
      <c r="F2883">
        <v>528004120002</v>
      </c>
      <c r="G2883" t="s">
        <v>642</v>
      </c>
      <c r="H2883">
        <v>583133</v>
      </c>
      <c r="I2883" t="s">
        <v>29</v>
      </c>
      <c r="J2883">
        <v>202206</v>
      </c>
      <c r="K2883">
        <v>44735</v>
      </c>
      <c r="L2883" t="s">
        <v>644</v>
      </c>
      <c r="M2883">
        <v>71305</v>
      </c>
      <c r="N2883">
        <v>117.01</v>
      </c>
      <c r="O2883" t="s">
        <v>645</v>
      </c>
      <c r="P2883" s="428">
        <v>108.70699999999999</v>
      </c>
      <c r="Q2883">
        <v>12786520</v>
      </c>
      <c r="R2883" t="s">
        <v>646</v>
      </c>
      <c r="S2883">
        <v>2014872</v>
      </c>
      <c r="T2883" t="s">
        <v>2638</v>
      </c>
    </row>
    <row r="2884" spans="1:20" x14ac:dyDescent="0.25">
      <c r="A2884" t="s">
        <v>637</v>
      </c>
      <c r="B2884" t="s">
        <v>754</v>
      </c>
      <c r="C2884" t="s">
        <v>639</v>
      </c>
      <c r="D2884" t="s">
        <v>640</v>
      </c>
      <c r="E2884" t="s">
        <v>673</v>
      </c>
      <c r="F2884">
        <v>528004120002</v>
      </c>
      <c r="G2884" t="s">
        <v>642</v>
      </c>
      <c r="H2884">
        <v>583148</v>
      </c>
      <c r="I2884" t="s">
        <v>699</v>
      </c>
      <c r="J2884">
        <v>202206</v>
      </c>
      <c r="K2884">
        <v>44735</v>
      </c>
      <c r="L2884" t="s">
        <v>644</v>
      </c>
      <c r="M2884">
        <v>13489.38</v>
      </c>
      <c r="N2884">
        <v>22.14</v>
      </c>
      <c r="O2884" t="s">
        <v>645</v>
      </c>
      <c r="P2884" s="428">
        <v>20.568999999999999</v>
      </c>
      <c r="Q2884">
        <v>12786520</v>
      </c>
      <c r="R2884" t="s">
        <v>646</v>
      </c>
      <c r="S2884">
        <v>8540206</v>
      </c>
      <c r="T2884" t="s">
        <v>2623</v>
      </c>
    </row>
    <row r="2885" spans="1:20" x14ac:dyDescent="0.25">
      <c r="A2885" t="s">
        <v>637</v>
      </c>
      <c r="B2885" t="s">
        <v>736</v>
      </c>
      <c r="C2885" t="s">
        <v>639</v>
      </c>
      <c r="D2885" t="s">
        <v>651</v>
      </c>
      <c r="E2885" t="s">
        <v>704</v>
      </c>
      <c r="F2885">
        <v>528004120002</v>
      </c>
      <c r="G2885" t="s">
        <v>642</v>
      </c>
      <c r="H2885">
        <v>856779</v>
      </c>
      <c r="I2885" t="s">
        <v>28</v>
      </c>
      <c r="J2885">
        <v>202206</v>
      </c>
      <c r="K2885">
        <v>44735</v>
      </c>
      <c r="L2885" t="s">
        <v>644</v>
      </c>
      <c r="M2885">
        <v>97103</v>
      </c>
      <c r="N2885">
        <v>159.34</v>
      </c>
      <c r="O2885" t="s">
        <v>645</v>
      </c>
      <c r="P2885" s="428">
        <v>148.03299999999999</v>
      </c>
      <c r="Q2885">
        <v>12786520</v>
      </c>
      <c r="R2885" t="s">
        <v>646</v>
      </c>
      <c r="S2885">
        <v>2039252</v>
      </c>
      <c r="T2885" t="s">
        <v>2597</v>
      </c>
    </row>
    <row r="2886" spans="1:20" x14ac:dyDescent="0.25">
      <c r="A2886" t="s">
        <v>637</v>
      </c>
      <c r="B2886" t="s">
        <v>736</v>
      </c>
      <c r="C2886" t="s">
        <v>639</v>
      </c>
      <c r="D2886" t="s">
        <v>663</v>
      </c>
      <c r="E2886" t="s">
        <v>667</v>
      </c>
      <c r="F2886">
        <v>528004120002</v>
      </c>
      <c r="G2886" t="s">
        <v>642</v>
      </c>
      <c r="H2886">
        <v>583136</v>
      </c>
      <c r="I2886" t="s">
        <v>32</v>
      </c>
      <c r="J2886">
        <v>202206</v>
      </c>
      <c r="K2886">
        <v>44735</v>
      </c>
      <c r="L2886" t="s">
        <v>644</v>
      </c>
      <c r="M2886">
        <v>100987</v>
      </c>
      <c r="N2886">
        <v>165.71</v>
      </c>
      <c r="O2886" t="s">
        <v>645</v>
      </c>
      <c r="P2886" s="428">
        <v>153.95099999999999</v>
      </c>
      <c r="Q2886">
        <v>12786520</v>
      </c>
      <c r="R2886" t="s">
        <v>646</v>
      </c>
      <c r="S2886">
        <v>2023197</v>
      </c>
      <c r="T2886" t="s">
        <v>2617</v>
      </c>
    </row>
    <row r="2887" spans="1:20" x14ac:dyDescent="0.25">
      <c r="A2887" t="s">
        <v>637</v>
      </c>
      <c r="B2887" t="s">
        <v>754</v>
      </c>
      <c r="C2887" t="s">
        <v>639</v>
      </c>
      <c r="D2887" t="s">
        <v>651</v>
      </c>
      <c r="E2887" t="s">
        <v>673</v>
      </c>
      <c r="F2887">
        <v>528004120002</v>
      </c>
      <c r="G2887" t="s">
        <v>642</v>
      </c>
      <c r="H2887">
        <v>583148</v>
      </c>
      <c r="I2887" t="s">
        <v>699</v>
      </c>
      <c r="J2887">
        <v>202206</v>
      </c>
      <c r="K2887">
        <v>44735</v>
      </c>
      <c r="L2887" t="s">
        <v>644</v>
      </c>
      <c r="M2887">
        <v>6056.84</v>
      </c>
      <c r="N2887">
        <v>9.94</v>
      </c>
      <c r="O2887" t="s">
        <v>645</v>
      </c>
      <c r="P2887" s="428">
        <v>9.2349999999999994</v>
      </c>
      <c r="Q2887">
        <v>30505142</v>
      </c>
      <c r="R2887" t="s">
        <v>646</v>
      </c>
      <c r="S2887">
        <v>8540279</v>
      </c>
      <c r="T2887" t="s">
        <v>2653</v>
      </c>
    </row>
    <row r="2888" spans="1:20" x14ac:dyDescent="0.25">
      <c r="A2888" t="s">
        <v>637</v>
      </c>
      <c r="B2888" t="s">
        <v>754</v>
      </c>
      <c r="C2888" t="s">
        <v>639</v>
      </c>
      <c r="D2888" t="s">
        <v>651</v>
      </c>
      <c r="E2888" t="s">
        <v>641</v>
      </c>
      <c r="F2888">
        <v>528004120002</v>
      </c>
      <c r="G2888" t="s">
        <v>642</v>
      </c>
      <c r="H2888">
        <v>583139</v>
      </c>
      <c r="I2888" t="s">
        <v>35</v>
      </c>
      <c r="J2888">
        <v>202206</v>
      </c>
      <c r="K2888">
        <v>44735</v>
      </c>
      <c r="L2888" t="s">
        <v>644</v>
      </c>
      <c r="M2888">
        <v>4766.57</v>
      </c>
      <c r="N2888">
        <v>7.82</v>
      </c>
      <c r="O2888" t="s">
        <v>645</v>
      </c>
      <c r="P2888" s="428">
        <v>7.2649999999999997</v>
      </c>
      <c r="Q2888">
        <v>30505142</v>
      </c>
      <c r="R2888" t="s">
        <v>646</v>
      </c>
      <c r="S2888">
        <v>8540222</v>
      </c>
      <c r="T2888" t="s">
        <v>2654</v>
      </c>
    </row>
    <row r="2889" spans="1:20" x14ac:dyDescent="0.25">
      <c r="A2889" t="s">
        <v>637</v>
      </c>
      <c r="B2889" t="s">
        <v>754</v>
      </c>
      <c r="C2889" t="s">
        <v>639</v>
      </c>
      <c r="D2889" t="s">
        <v>651</v>
      </c>
      <c r="E2889" t="s">
        <v>667</v>
      </c>
      <c r="F2889">
        <v>528004120002</v>
      </c>
      <c r="G2889" t="s">
        <v>642</v>
      </c>
      <c r="H2889">
        <v>583139</v>
      </c>
      <c r="I2889" t="s">
        <v>35</v>
      </c>
      <c r="J2889">
        <v>202206</v>
      </c>
      <c r="K2889">
        <v>44735</v>
      </c>
      <c r="L2889" t="s">
        <v>644</v>
      </c>
      <c r="M2889">
        <v>16683</v>
      </c>
      <c r="N2889">
        <v>27.38</v>
      </c>
      <c r="O2889" t="s">
        <v>645</v>
      </c>
      <c r="P2889" s="428">
        <v>25.437000000000001</v>
      </c>
      <c r="Q2889">
        <v>30505290</v>
      </c>
      <c r="R2889" t="s">
        <v>646</v>
      </c>
      <c r="S2889">
        <v>8540222</v>
      </c>
      <c r="T2889" t="s">
        <v>2654</v>
      </c>
    </row>
    <row r="2890" spans="1:20" x14ac:dyDescent="0.25">
      <c r="A2890" t="s">
        <v>637</v>
      </c>
      <c r="B2890" t="s">
        <v>754</v>
      </c>
      <c r="C2890" t="s">
        <v>639</v>
      </c>
      <c r="D2890" t="s">
        <v>663</v>
      </c>
      <c r="E2890" t="s">
        <v>667</v>
      </c>
      <c r="F2890">
        <v>528004120002</v>
      </c>
      <c r="G2890" t="s">
        <v>642</v>
      </c>
      <c r="H2890">
        <v>583136</v>
      </c>
      <c r="I2890" t="s">
        <v>32</v>
      </c>
      <c r="J2890">
        <v>202206</v>
      </c>
      <c r="K2890">
        <v>44735</v>
      </c>
      <c r="L2890" t="s">
        <v>644</v>
      </c>
      <c r="M2890">
        <v>37602</v>
      </c>
      <c r="N2890">
        <v>61.7</v>
      </c>
      <c r="O2890" t="s">
        <v>645</v>
      </c>
      <c r="P2890" s="428">
        <v>57.322000000000003</v>
      </c>
      <c r="Q2890">
        <v>12786520</v>
      </c>
      <c r="R2890" t="s">
        <v>646</v>
      </c>
      <c r="S2890">
        <v>2023197</v>
      </c>
      <c r="T2890" t="s">
        <v>2636</v>
      </c>
    </row>
    <row r="2891" spans="1:20" x14ac:dyDescent="0.25">
      <c r="A2891" t="s">
        <v>637</v>
      </c>
      <c r="B2891" t="s">
        <v>754</v>
      </c>
      <c r="C2891" t="s">
        <v>639</v>
      </c>
      <c r="D2891" t="s">
        <v>651</v>
      </c>
      <c r="E2891" t="s">
        <v>641</v>
      </c>
      <c r="F2891">
        <v>528004120002</v>
      </c>
      <c r="G2891" t="s">
        <v>642</v>
      </c>
      <c r="H2891">
        <v>583136</v>
      </c>
      <c r="I2891" t="s">
        <v>32</v>
      </c>
      <c r="J2891">
        <v>202206</v>
      </c>
      <c r="K2891">
        <v>44735</v>
      </c>
      <c r="L2891" t="s">
        <v>644</v>
      </c>
      <c r="M2891">
        <v>36965</v>
      </c>
      <c r="N2891">
        <v>60.66</v>
      </c>
      <c r="O2891" t="s">
        <v>645</v>
      </c>
      <c r="P2891" s="428">
        <v>56.356000000000002</v>
      </c>
      <c r="Q2891">
        <v>12786520</v>
      </c>
      <c r="R2891" t="s">
        <v>646</v>
      </c>
      <c r="S2891">
        <v>2035753</v>
      </c>
      <c r="T2891" t="s">
        <v>2637</v>
      </c>
    </row>
    <row r="2892" spans="1:20" x14ac:dyDescent="0.25">
      <c r="A2892" t="s">
        <v>637</v>
      </c>
      <c r="B2892" t="s">
        <v>754</v>
      </c>
      <c r="C2892" t="s">
        <v>639</v>
      </c>
      <c r="D2892" t="s">
        <v>651</v>
      </c>
      <c r="E2892" t="s">
        <v>641</v>
      </c>
      <c r="F2892">
        <v>528004120002</v>
      </c>
      <c r="G2892" t="s">
        <v>642</v>
      </c>
      <c r="H2892">
        <v>583135</v>
      </c>
      <c r="I2892" t="s">
        <v>31</v>
      </c>
      <c r="J2892">
        <v>202206</v>
      </c>
      <c r="K2892">
        <v>44735</v>
      </c>
      <c r="L2892" t="s">
        <v>644</v>
      </c>
      <c r="M2892">
        <v>71305</v>
      </c>
      <c r="N2892">
        <v>117.01</v>
      </c>
      <c r="O2892" t="s">
        <v>645</v>
      </c>
      <c r="P2892" s="428">
        <v>108.70699999999999</v>
      </c>
      <c r="Q2892">
        <v>12786520</v>
      </c>
      <c r="R2892" t="s">
        <v>646</v>
      </c>
      <c r="S2892">
        <v>2023596</v>
      </c>
      <c r="T2892" t="s">
        <v>2639</v>
      </c>
    </row>
    <row r="2893" spans="1:20" x14ac:dyDescent="0.25">
      <c r="A2893" t="s">
        <v>637</v>
      </c>
      <c r="B2893" t="s">
        <v>754</v>
      </c>
      <c r="C2893" t="s">
        <v>639</v>
      </c>
      <c r="D2893" t="s">
        <v>695</v>
      </c>
      <c r="E2893" t="s">
        <v>673</v>
      </c>
      <c r="F2893">
        <v>528004120002</v>
      </c>
      <c r="G2893" t="s">
        <v>642</v>
      </c>
      <c r="H2893">
        <v>583148</v>
      </c>
      <c r="I2893" t="s">
        <v>699</v>
      </c>
      <c r="J2893">
        <v>202206</v>
      </c>
      <c r="K2893">
        <v>44735</v>
      </c>
      <c r="L2893" t="s">
        <v>644</v>
      </c>
      <c r="M2893">
        <v>44332.53</v>
      </c>
      <c r="N2893">
        <v>72.75</v>
      </c>
      <c r="O2893" t="s">
        <v>645</v>
      </c>
      <c r="P2893" s="428">
        <v>67.587999999999994</v>
      </c>
      <c r="Q2893">
        <v>12786520</v>
      </c>
      <c r="R2893" t="s">
        <v>646</v>
      </c>
      <c r="S2893">
        <v>2046481</v>
      </c>
      <c r="T2893" t="s">
        <v>2640</v>
      </c>
    </row>
    <row r="2894" spans="1:20" x14ac:dyDescent="0.25">
      <c r="A2894" t="s">
        <v>637</v>
      </c>
      <c r="B2894" t="s">
        <v>754</v>
      </c>
      <c r="C2894" t="s">
        <v>639</v>
      </c>
      <c r="D2894" t="s">
        <v>663</v>
      </c>
      <c r="E2894" t="s">
        <v>704</v>
      </c>
      <c r="F2894">
        <v>528004120002</v>
      </c>
      <c r="G2894" t="s">
        <v>642</v>
      </c>
      <c r="H2894">
        <v>583137</v>
      </c>
      <c r="I2894" t="s">
        <v>33</v>
      </c>
      <c r="J2894">
        <v>202206</v>
      </c>
      <c r="K2894">
        <v>44735</v>
      </c>
      <c r="L2894" t="s">
        <v>644</v>
      </c>
      <c r="M2894">
        <v>57925</v>
      </c>
      <c r="N2894">
        <v>95.05</v>
      </c>
      <c r="O2894" t="s">
        <v>645</v>
      </c>
      <c r="P2894" s="428">
        <v>88.305000000000007</v>
      </c>
      <c r="Q2894">
        <v>12786520</v>
      </c>
      <c r="R2894" t="s">
        <v>646</v>
      </c>
      <c r="S2894">
        <v>2038727</v>
      </c>
      <c r="T2894" t="s">
        <v>2641</v>
      </c>
    </row>
    <row r="2895" spans="1:20" x14ac:dyDescent="0.25">
      <c r="A2895" t="s">
        <v>637</v>
      </c>
      <c r="B2895" t="s">
        <v>754</v>
      </c>
      <c r="C2895" t="s">
        <v>639</v>
      </c>
      <c r="D2895" t="s">
        <v>651</v>
      </c>
      <c r="E2895" t="s">
        <v>667</v>
      </c>
      <c r="F2895">
        <v>528004120002</v>
      </c>
      <c r="G2895" t="s">
        <v>642</v>
      </c>
      <c r="H2895">
        <v>583149</v>
      </c>
      <c r="I2895" t="s">
        <v>680</v>
      </c>
      <c r="J2895">
        <v>202206</v>
      </c>
      <c r="K2895">
        <v>44735</v>
      </c>
      <c r="L2895" t="s">
        <v>644</v>
      </c>
      <c r="M2895">
        <v>17840.599999999999</v>
      </c>
      <c r="N2895">
        <v>29.28</v>
      </c>
      <c r="O2895" t="s">
        <v>645</v>
      </c>
      <c r="P2895" s="428">
        <v>27.202000000000002</v>
      </c>
      <c r="Q2895">
        <v>12786520</v>
      </c>
      <c r="R2895" t="s">
        <v>646</v>
      </c>
      <c r="S2895">
        <v>8540399</v>
      </c>
      <c r="T2895" t="s">
        <v>2642</v>
      </c>
    </row>
    <row r="2896" spans="1:20" x14ac:dyDescent="0.25">
      <c r="A2896" t="s">
        <v>637</v>
      </c>
      <c r="B2896" t="s">
        <v>754</v>
      </c>
      <c r="C2896" t="s">
        <v>639</v>
      </c>
      <c r="D2896" t="s">
        <v>651</v>
      </c>
      <c r="E2896" t="s">
        <v>667</v>
      </c>
      <c r="F2896">
        <v>528004120002</v>
      </c>
      <c r="G2896" t="s">
        <v>642</v>
      </c>
      <c r="H2896">
        <v>583149</v>
      </c>
      <c r="I2896" t="s">
        <v>680</v>
      </c>
      <c r="J2896">
        <v>202206</v>
      </c>
      <c r="K2896">
        <v>44735</v>
      </c>
      <c r="L2896" t="s">
        <v>644</v>
      </c>
      <c r="M2896">
        <v>9359.7199999999993</v>
      </c>
      <c r="N2896">
        <v>15.36</v>
      </c>
      <c r="O2896" t="s">
        <v>645</v>
      </c>
      <c r="P2896" s="428">
        <v>14.27</v>
      </c>
      <c r="Q2896">
        <v>12786520</v>
      </c>
      <c r="R2896" t="s">
        <v>646</v>
      </c>
      <c r="S2896">
        <v>8540358</v>
      </c>
      <c r="T2896" t="s">
        <v>2643</v>
      </c>
    </row>
    <row r="2897" spans="1:20" x14ac:dyDescent="0.25">
      <c r="A2897" t="s">
        <v>637</v>
      </c>
      <c r="B2897" t="s">
        <v>754</v>
      </c>
      <c r="C2897" t="s">
        <v>639</v>
      </c>
      <c r="D2897" t="s">
        <v>663</v>
      </c>
      <c r="E2897" t="s">
        <v>673</v>
      </c>
      <c r="F2897">
        <v>528004120002</v>
      </c>
      <c r="G2897" t="s">
        <v>642</v>
      </c>
      <c r="H2897">
        <v>583134</v>
      </c>
      <c r="I2897" t="s">
        <v>30</v>
      </c>
      <c r="J2897">
        <v>202206</v>
      </c>
      <c r="K2897">
        <v>44735</v>
      </c>
      <c r="L2897" t="s">
        <v>644</v>
      </c>
      <c r="M2897">
        <v>42555</v>
      </c>
      <c r="N2897">
        <v>69.83</v>
      </c>
      <c r="O2897" t="s">
        <v>645</v>
      </c>
      <c r="P2897" s="428">
        <v>64.875</v>
      </c>
      <c r="Q2897">
        <v>12786520</v>
      </c>
      <c r="R2897" t="s">
        <v>646</v>
      </c>
      <c r="S2897">
        <v>2030902</v>
      </c>
      <c r="T2897" t="s">
        <v>2645</v>
      </c>
    </row>
    <row r="2898" spans="1:20" x14ac:dyDescent="0.25">
      <c r="A2898" t="s">
        <v>637</v>
      </c>
      <c r="B2898" t="s">
        <v>754</v>
      </c>
      <c r="C2898" t="s">
        <v>639</v>
      </c>
      <c r="D2898" t="s">
        <v>651</v>
      </c>
      <c r="E2898" t="s">
        <v>641</v>
      </c>
      <c r="F2898">
        <v>528004120002</v>
      </c>
      <c r="G2898" t="s">
        <v>642</v>
      </c>
      <c r="H2898">
        <v>583138</v>
      </c>
      <c r="I2898" t="s">
        <v>34</v>
      </c>
      <c r="J2898">
        <v>202206</v>
      </c>
      <c r="K2898">
        <v>44735</v>
      </c>
      <c r="L2898" t="s">
        <v>644</v>
      </c>
      <c r="M2898">
        <v>71305</v>
      </c>
      <c r="N2898">
        <v>117.01</v>
      </c>
      <c r="O2898" t="s">
        <v>645</v>
      </c>
      <c r="P2898" s="428">
        <v>108.70699999999999</v>
      </c>
      <c r="Q2898">
        <v>12786520</v>
      </c>
      <c r="R2898" t="s">
        <v>646</v>
      </c>
      <c r="S2898">
        <v>2024193</v>
      </c>
      <c r="T2898" t="s">
        <v>2649</v>
      </c>
    </row>
    <row r="2899" spans="1:20" x14ac:dyDescent="0.25">
      <c r="A2899" t="s">
        <v>637</v>
      </c>
      <c r="B2899" t="s">
        <v>754</v>
      </c>
      <c r="C2899" t="s">
        <v>639</v>
      </c>
      <c r="D2899" t="s">
        <v>651</v>
      </c>
      <c r="E2899" t="s">
        <v>673</v>
      </c>
      <c r="F2899">
        <v>528004120002</v>
      </c>
      <c r="G2899" t="s">
        <v>642</v>
      </c>
      <c r="H2899">
        <v>583148</v>
      </c>
      <c r="I2899" t="s">
        <v>699</v>
      </c>
      <c r="J2899">
        <v>202206</v>
      </c>
      <c r="K2899">
        <v>44735</v>
      </c>
      <c r="L2899" t="s">
        <v>644</v>
      </c>
      <c r="M2899">
        <v>7140.73</v>
      </c>
      <c r="N2899">
        <v>11.72</v>
      </c>
      <c r="O2899" t="s">
        <v>645</v>
      </c>
      <c r="P2899" s="428">
        <v>10.888</v>
      </c>
      <c r="Q2899">
        <v>12786520</v>
      </c>
      <c r="R2899" t="s">
        <v>646</v>
      </c>
      <c r="S2899">
        <v>8540386</v>
      </c>
      <c r="T2899" t="s">
        <v>2650</v>
      </c>
    </row>
    <row r="2900" spans="1:20" x14ac:dyDescent="0.25">
      <c r="A2900" t="s">
        <v>637</v>
      </c>
      <c r="B2900" t="s">
        <v>726</v>
      </c>
      <c r="C2900" t="s">
        <v>639</v>
      </c>
      <c r="D2900" t="s">
        <v>640</v>
      </c>
      <c r="E2900" t="s">
        <v>648</v>
      </c>
      <c r="F2900">
        <v>528004120002</v>
      </c>
      <c r="G2900" t="s">
        <v>642</v>
      </c>
      <c r="H2900">
        <v>583144</v>
      </c>
      <c r="I2900" t="s">
        <v>40</v>
      </c>
      <c r="J2900">
        <v>202206</v>
      </c>
      <c r="K2900">
        <v>44736</v>
      </c>
      <c r="L2900" t="s">
        <v>727</v>
      </c>
      <c r="M2900">
        <v>229.91</v>
      </c>
      <c r="N2900">
        <v>229.91</v>
      </c>
      <c r="O2900" t="s">
        <v>645</v>
      </c>
      <c r="P2900" s="428">
        <v>213.596</v>
      </c>
      <c r="Q2900">
        <v>12786520</v>
      </c>
      <c r="R2900" t="s">
        <v>646</v>
      </c>
      <c r="S2900">
        <v>9985201</v>
      </c>
      <c r="T2900" t="s">
        <v>729</v>
      </c>
    </row>
    <row r="2901" spans="1:20" x14ac:dyDescent="0.25">
      <c r="A2901" t="s">
        <v>637</v>
      </c>
      <c r="B2901" t="s">
        <v>726</v>
      </c>
      <c r="C2901" t="s">
        <v>639</v>
      </c>
      <c r="D2901" t="s">
        <v>640</v>
      </c>
      <c r="E2901" t="s">
        <v>641</v>
      </c>
      <c r="F2901">
        <v>528004120002</v>
      </c>
      <c r="G2901" t="s">
        <v>642</v>
      </c>
      <c r="H2901">
        <v>856780</v>
      </c>
      <c r="I2901" t="s">
        <v>475</v>
      </c>
      <c r="J2901">
        <v>202206</v>
      </c>
      <c r="K2901">
        <v>44736</v>
      </c>
      <c r="L2901" t="s">
        <v>727</v>
      </c>
      <c r="M2901">
        <v>176.06</v>
      </c>
      <c r="N2901">
        <v>176.06</v>
      </c>
      <c r="O2901" t="s">
        <v>645</v>
      </c>
      <c r="P2901" s="428">
        <v>163.56700000000001</v>
      </c>
      <c r="Q2901">
        <v>12786520</v>
      </c>
      <c r="R2901" t="s">
        <v>646</v>
      </c>
      <c r="S2901">
        <v>9980783</v>
      </c>
      <c r="T2901" t="s">
        <v>2002</v>
      </c>
    </row>
    <row r="2902" spans="1:20" x14ac:dyDescent="0.25">
      <c r="A2902" t="s">
        <v>637</v>
      </c>
      <c r="B2902" t="s">
        <v>726</v>
      </c>
      <c r="C2902" t="s">
        <v>639</v>
      </c>
      <c r="D2902" t="s">
        <v>640</v>
      </c>
      <c r="E2902" t="s">
        <v>641</v>
      </c>
      <c r="F2902">
        <v>528004120002</v>
      </c>
      <c r="G2902" t="s">
        <v>642</v>
      </c>
      <c r="H2902">
        <v>583145</v>
      </c>
      <c r="I2902" t="s">
        <v>643</v>
      </c>
      <c r="J2902">
        <v>202206</v>
      </c>
      <c r="K2902">
        <v>44736</v>
      </c>
      <c r="L2902" t="s">
        <v>727</v>
      </c>
      <c r="M2902">
        <v>206.7</v>
      </c>
      <c r="N2902">
        <v>206.7</v>
      </c>
      <c r="O2902" t="s">
        <v>645</v>
      </c>
      <c r="P2902" s="428">
        <v>192.03299999999999</v>
      </c>
      <c r="Q2902">
        <v>12786520</v>
      </c>
      <c r="R2902" t="s">
        <v>646</v>
      </c>
      <c r="S2902">
        <v>9982557</v>
      </c>
      <c r="T2902" t="s">
        <v>728</v>
      </c>
    </row>
    <row r="2903" spans="1:20" x14ac:dyDescent="0.25">
      <c r="A2903" t="s">
        <v>637</v>
      </c>
      <c r="B2903" t="s">
        <v>730</v>
      </c>
      <c r="C2903" t="s">
        <v>639</v>
      </c>
      <c r="D2903" t="s">
        <v>640</v>
      </c>
      <c r="E2903" t="s">
        <v>648</v>
      </c>
      <c r="F2903">
        <v>528004120002</v>
      </c>
      <c r="G2903" t="s">
        <v>642</v>
      </c>
      <c r="H2903">
        <v>583144</v>
      </c>
      <c r="I2903" t="s">
        <v>40</v>
      </c>
      <c r="J2903">
        <v>202206</v>
      </c>
      <c r="K2903">
        <v>44736</v>
      </c>
      <c r="L2903" t="s">
        <v>727</v>
      </c>
      <c r="M2903">
        <v>5.75</v>
      </c>
      <c r="N2903">
        <v>5.75</v>
      </c>
      <c r="O2903" t="s">
        <v>645</v>
      </c>
      <c r="P2903" s="428">
        <v>5.3419999999999996</v>
      </c>
      <c r="Q2903">
        <v>12786520</v>
      </c>
      <c r="R2903" t="s">
        <v>646</v>
      </c>
      <c r="S2903">
        <v>9985201</v>
      </c>
      <c r="T2903" t="s">
        <v>735</v>
      </c>
    </row>
    <row r="2904" spans="1:20" x14ac:dyDescent="0.25">
      <c r="A2904" t="s">
        <v>637</v>
      </c>
      <c r="B2904" t="s">
        <v>638</v>
      </c>
      <c r="C2904" t="s">
        <v>639</v>
      </c>
      <c r="D2904" t="s">
        <v>640</v>
      </c>
      <c r="E2904" t="s">
        <v>2008</v>
      </c>
      <c r="F2904">
        <v>528004120002</v>
      </c>
      <c r="G2904" t="s">
        <v>642</v>
      </c>
      <c r="H2904">
        <v>583155</v>
      </c>
      <c r="I2904" t="s">
        <v>45</v>
      </c>
      <c r="J2904">
        <v>202206</v>
      </c>
      <c r="K2904">
        <v>44736</v>
      </c>
      <c r="L2904" t="s">
        <v>644</v>
      </c>
      <c r="M2904">
        <v>6779.66</v>
      </c>
      <c r="N2904">
        <v>11.12</v>
      </c>
      <c r="O2904" t="s">
        <v>645</v>
      </c>
      <c r="P2904" s="428">
        <v>10.331</v>
      </c>
      <c r="Q2904">
        <v>12786520</v>
      </c>
      <c r="R2904" t="s">
        <v>646</v>
      </c>
      <c r="S2904">
        <v>9985235</v>
      </c>
      <c r="T2904" t="s">
        <v>2678</v>
      </c>
    </row>
    <row r="2905" spans="1:20" x14ac:dyDescent="0.25">
      <c r="A2905" t="s">
        <v>637</v>
      </c>
      <c r="B2905" t="s">
        <v>638</v>
      </c>
      <c r="C2905" t="s">
        <v>639</v>
      </c>
      <c r="D2905" t="s">
        <v>640</v>
      </c>
      <c r="E2905" t="s">
        <v>686</v>
      </c>
      <c r="F2905">
        <v>528004120002</v>
      </c>
      <c r="G2905" t="s">
        <v>642</v>
      </c>
      <c r="H2905">
        <v>583150</v>
      </c>
      <c r="I2905" t="s">
        <v>687</v>
      </c>
      <c r="J2905">
        <v>202206</v>
      </c>
      <c r="K2905">
        <v>44736</v>
      </c>
      <c r="L2905" t="s">
        <v>644</v>
      </c>
      <c r="M2905">
        <v>2085.5700000000002</v>
      </c>
      <c r="N2905">
        <v>3.42</v>
      </c>
      <c r="O2905" t="s">
        <v>645</v>
      </c>
      <c r="P2905" s="428">
        <v>3.177</v>
      </c>
      <c r="Q2905">
        <v>12786520</v>
      </c>
      <c r="R2905" t="s">
        <v>646</v>
      </c>
      <c r="S2905">
        <v>2011105</v>
      </c>
      <c r="T2905" t="s">
        <v>2679</v>
      </c>
    </row>
    <row r="2906" spans="1:20" x14ac:dyDescent="0.25">
      <c r="A2906" t="s">
        <v>637</v>
      </c>
      <c r="B2906" t="s">
        <v>730</v>
      </c>
      <c r="C2906" t="s">
        <v>639</v>
      </c>
      <c r="D2906" t="s">
        <v>640</v>
      </c>
      <c r="E2906" t="s">
        <v>641</v>
      </c>
      <c r="F2906">
        <v>528004120002</v>
      </c>
      <c r="G2906" t="s">
        <v>642</v>
      </c>
      <c r="H2906">
        <v>583145</v>
      </c>
      <c r="I2906" t="s">
        <v>643</v>
      </c>
      <c r="J2906">
        <v>202206</v>
      </c>
      <c r="K2906">
        <v>44736</v>
      </c>
      <c r="L2906" t="s">
        <v>727</v>
      </c>
      <c r="M2906">
        <v>5.17</v>
      </c>
      <c r="N2906">
        <v>5.17</v>
      </c>
      <c r="O2906" t="s">
        <v>645</v>
      </c>
      <c r="P2906" s="428">
        <v>4.8029999999999999</v>
      </c>
      <c r="Q2906">
        <v>12786520</v>
      </c>
      <c r="R2906" t="s">
        <v>646</v>
      </c>
      <c r="S2906">
        <v>9982557</v>
      </c>
      <c r="T2906" t="s">
        <v>731</v>
      </c>
    </row>
    <row r="2907" spans="1:20" x14ac:dyDescent="0.25">
      <c r="A2907" t="s">
        <v>637</v>
      </c>
      <c r="B2907" t="s">
        <v>736</v>
      </c>
      <c r="C2907" t="s">
        <v>639</v>
      </c>
      <c r="D2907" t="s">
        <v>640</v>
      </c>
      <c r="E2907" t="s">
        <v>641</v>
      </c>
      <c r="F2907">
        <v>528004120002</v>
      </c>
      <c r="G2907" t="s">
        <v>642</v>
      </c>
      <c r="H2907">
        <v>583145</v>
      </c>
      <c r="I2907" t="s">
        <v>643</v>
      </c>
      <c r="J2907">
        <v>202206</v>
      </c>
      <c r="K2907">
        <v>44736</v>
      </c>
      <c r="L2907" t="s">
        <v>727</v>
      </c>
      <c r="M2907">
        <v>20.67</v>
      </c>
      <c r="N2907">
        <v>20.67</v>
      </c>
      <c r="O2907" t="s">
        <v>645</v>
      </c>
      <c r="P2907" s="428">
        <v>19.202999999999999</v>
      </c>
      <c r="Q2907">
        <v>12786520</v>
      </c>
      <c r="R2907" t="s">
        <v>646</v>
      </c>
      <c r="S2907">
        <v>9982557</v>
      </c>
      <c r="T2907" t="s">
        <v>737</v>
      </c>
    </row>
    <row r="2908" spans="1:20" x14ac:dyDescent="0.25">
      <c r="A2908" t="s">
        <v>637</v>
      </c>
      <c r="B2908" t="s">
        <v>732</v>
      </c>
      <c r="C2908" t="s">
        <v>639</v>
      </c>
      <c r="D2908" t="s">
        <v>640</v>
      </c>
      <c r="E2908" t="s">
        <v>648</v>
      </c>
      <c r="F2908">
        <v>528004120002</v>
      </c>
      <c r="G2908" t="s">
        <v>642</v>
      </c>
      <c r="H2908">
        <v>583144</v>
      </c>
      <c r="I2908" t="s">
        <v>40</v>
      </c>
      <c r="J2908">
        <v>202206</v>
      </c>
      <c r="K2908">
        <v>44736</v>
      </c>
      <c r="L2908" t="s">
        <v>727</v>
      </c>
      <c r="M2908">
        <v>9.07</v>
      </c>
      <c r="N2908">
        <v>9.07</v>
      </c>
      <c r="O2908" t="s">
        <v>645</v>
      </c>
      <c r="P2908" s="428">
        <v>8.4260000000000002</v>
      </c>
      <c r="Q2908">
        <v>12786520</v>
      </c>
      <c r="R2908" t="s">
        <v>646</v>
      </c>
      <c r="S2908">
        <v>9985201</v>
      </c>
      <c r="T2908" t="s">
        <v>739</v>
      </c>
    </row>
    <row r="2909" spans="1:20" x14ac:dyDescent="0.25">
      <c r="A2909" t="s">
        <v>637</v>
      </c>
      <c r="B2909" t="s">
        <v>732</v>
      </c>
      <c r="C2909" t="s">
        <v>639</v>
      </c>
      <c r="D2909" t="s">
        <v>640</v>
      </c>
      <c r="E2909" t="s">
        <v>641</v>
      </c>
      <c r="F2909">
        <v>528004120002</v>
      </c>
      <c r="G2909" t="s">
        <v>642</v>
      </c>
      <c r="H2909">
        <v>583145</v>
      </c>
      <c r="I2909" t="s">
        <v>643</v>
      </c>
      <c r="J2909">
        <v>202206</v>
      </c>
      <c r="K2909">
        <v>44736</v>
      </c>
      <c r="L2909" t="s">
        <v>727</v>
      </c>
      <c r="M2909">
        <v>8.66</v>
      </c>
      <c r="N2909">
        <v>8.66</v>
      </c>
      <c r="O2909" t="s">
        <v>645</v>
      </c>
      <c r="P2909" s="428">
        <v>8.0449999999999999</v>
      </c>
      <c r="Q2909">
        <v>12786520</v>
      </c>
      <c r="R2909" t="s">
        <v>646</v>
      </c>
      <c r="S2909">
        <v>9982557</v>
      </c>
      <c r="T2909" t="s">
        <v>733</v>
      </c>
    </row>
    <row r="2910" spans="1:20" x14ac:dyDescent="0.25">
      <c r="A2910" t="s">
        <v>637</v>
      </c>
      <c r="B2910" t="s">
        <v>732</v>
      </c>
      <c r="C2910" t="s">
        <v>639</v>
      </c>
      <c r="D2910" t="s">
        <v>640</v>
      </c>
      <c r="E2910" t="s">
        <v>641</v>
      </c>
      <c r="F2910">
        <v>528004120002</v>
      </c>
      <c r="G2910" t="s">
        <v>642</v>
      </c>
      <c r="H2910">
        <v>856780</v>
      </c>
      <c r="I2910" t="s">
        <v>475</v>
      </c>
      <c r="J2910">
        <v>202206</v>
      </c>
      <c r="K2910">
        <v>44736</v>
      </c>
      <c r="L2910" t="s">
        <v>727</v>
      </c>
      <c r="M2910">
        <v>29.58</v>
      </c>
      <c r="N2910">
        <v>29.58</v>
      </c>
      <c r="O2910" t="s">
        <v>645</v>
      </c>
      <c r="P2910" s="428">
        <v>27.481000000000002</v>
      </c>
      <c r="Q2910">
        <v>12786520</v>
      </c>
      <c r="R2910" t="s">
        <v>646</v>
      </c>
      <c r="S2910">
        <v>9980783</v>
      </c>
      <c r="T2910" t="s">
        <v>2005</v>
      </c>
    </row>
    <row r="2911" spans="1:20" x14ac:dyDescent="0.25">
      <c r="A2911" t="s">
        <v>637</v>
      </c>
      <c r="B2911" t="s">
        <v>736</v>
      </c>
      <c r="C2911" t="s">
        <v>639</v>
      </c>
      <c r="D2911" t="s">
        <v>640</v>
      </c>
      <c r="E2911" t="s">
        <v>641</v>
      </c>
      <c r="F2911">
        <v>528004120002</v>
      </c>
      <c r="G2911" t="s">
        <v>642</v>
      </c>
      <c r="H2911">
        <v>856780</v>
      </c>
      <c r="I2911" t="s">
        <v>475</v>
      </c>
      <c r="J2911">
        <v>202206</v>
      </c>
      <c r="K2911">
        <v>44736</v>
      </c>
      <c r="L2911" t="s">
        <v>727</v>
      </c>
      <c r="M2911">
        <v>17.61</v>
      </c>
      <c r="N2911">
        <v>17.61</v>
      </c>
      <c r="O2911" t="s">
        <v>645</v>
      </c>
      <c r="P2911" s="428">
        <v>16.36</v>
      </c>
      <c r="Q2911">
        <v>12786520</v>
      </c>
      <c r="R2911" t="s">
        <v>646</v>
      </c>
      <c r="S2911">
        <v>9980783</v>
      </c>
      <c r="T2911" t="s">
        <v>2006</v>
      </c>
    </row>
    <row r="2912" spans="1:20" x14ac:dyDescent="0.25">
      <c r="A2912" t="s">
        <v>637</v>
      </c>
      <c r="B2912" t="s">
        <v>736</v>
      </c>
      <c r="C2912" t="s">
        <v>639</v>
      </c>
      <c r="D2912" t="s">
        <v>640</v>
      </c>
      <c r="E2912" t="s">
        <v>648</v>
      </c>
      <c r="F2912">
        <v>528004120002</v>
      </c>
      <c r="G2912" t="s">
        <v>642</v>
      </c>
      <c r="H2912">
        <v>583144</v>
      </c>
      <c r="I2912" t="s">
        <v>40</v>
      </c>
      <c r="J2912">
        <v>202206</v>
      </c>
      <c r="K2912">
        <v>44736</v>
      </c>
      <c r="L2912" t="s">
        <v>727</v>
      </c>
      <c r="M2912">
        <v>22.99</v>
      </c>
      <c r="N2912">
        <v>22.99</v>
      </c>
      <c r="O2912" t="s">
        <v>645</v>
      </c>
      <c r="P2912" s="428">
        <v>21.359000000000002</v>
      </c>
      <c r="Q2912">
        <v>12786520</v>
      </c>
      <c r="R2912" t="s">
        <v>646</v>
      </c>
      <c r="S2912">
        <v>9985201</v>
      </c>
      <c r="T2912" t="s">
        <v>741</v>
      </c>
    </row>
    <row r="2913" spans="1:20" x14ac:dyDescent="0.25">
      <c r="A2913" t="s">
        <v>637</v>
      </c>
      <c r="B2913" t="s">
        <v>732</v>
      </c>
      <c r="C2913" t="s">
        <v>639</v>
      </c>
      <c r="D2913" t="s">
        <v>640</v>
      </c>
      <c r="E2913" t="s">
        <v>641</v>
      </c>
      <c r="F2913">
        <v>528004120002</v>
      </c>
      <c r="G2913" t="s">
        <v>642</v>
      </c>
      <c r="H2913">
        <v>583145</v>
      </c>
      <c r="I2913" t="s">
        <v>643</v>
      </c>
      <c r="J2913">
        <v>202206</v>
      </c>
      <c r="K2913">
        <v>44736</v>
      </c>
      <c r="L2913" t="s">
        <v>727</v>
      </c>
      <c r="M2913">
        <v>35.799999999999997</v>
      </c>
      <c r="N2913">
        <v>35.799999999999997</v>
      </c>
      <c r="O2913" t="s">
        <v>645</v>
      </c>
      <c r="P2913" s="428">
        <v>33.26</v>
      </c>
      <c r="Q2913">
        <v>12786520</v>
      </c>
      <c r="R2913" t="s">
        <v>646</v>
      </c>
      <c r="S2913">
        <v>9982557</v>
      </c>
      <c r="T2913" t="s">
        <v>738</v>
      </c>
    </row>
    <row r="2914" spans="1:20" x14ac:dyDescent="0.25">
      <c r="A2914" t="s">
        <v>637</v>
      </c>
      <c r="B2914" t="s">
        <v>638</v>
      </c>
      <c r="C2914" t="s">
        <v>639</v>
      </c>
      <c r="D2914" t="s">
        <v>640</v>
      </c>
      <c r="E2914" t="s">
        <v>641</v>
      </c>
      <c r="F2914">
        <v>528004120002</v>
      </c>
      <c r="G2914" t="s">
        <v>642</v>
      </c>
      <c r="H2914">
        <v>856780</v>
      </c>
      <c r="I2914" t="s">
        <v>475</v>
      </c>
      <c r="J2914">
        <v>202206</v>
      </c>
      <c r="K2914">
        <v>44736</v>
      </c>
      <c r="L2914" t="s">
        <v>644</v>
      </c>
      <c r="M2914">
        <v>12676.06</v>
      </c>
      <c r="N2914">
        <v>20.8</v>
      </c>
      <c r="O2914" t="s">
        <v>645</v>
      </c>
      <c r="P2914" s="428">
        <v>19.324000000000002</v>
      </c>
      <c r="Q2914">
        <v>12786520</v>
      </c>
      <c r="R2914" t="s">
        <v>646</v>
      </c>
      <c r="S2914">
        <v>9980783</v>
      </c>
      <c r="T2914" t="s">
        <v>2680</v>
      </c>
    </row>
    <row r="2915" spans="1:20" x14ac:dyDescent="0.25">
      <c r="A2915" t="s">
        <v>637</v>
      </c>
      <c r="B2915" t="s">
        <v>732</v>
      </c>
      <c r="C2915" t="s">
        <v>639</v>
      </c>
      <c r="D2915" t="s">
        <v>640</v>
      </c>
      <c r="E2915" t="s">
        <v>648</v>
      </c>
      <c r="F2915">
        <v>528004120002</v>
      </c>
      <c r="G2915" t="s">
        <v>642</v>
      </c>
      <c r="H2915">
        <v>583144</v>
      </c>
      <c r="I2915" t="s">
        <v>40</v>
      </c>
      <c r="J2915">
        <v>202206</v>
      </c>
      <c r="K2915">
        <v>44736</v>
      </c>
      <c r="L2915" t="s">
        <v>727</v>
      </c>
      <c r="M2915">
        <v>37.5</v>
      </c>
      <c r="N2915">
        <v>37.5</v>
      </c>
      <c r="O2915" t="s">
        <v>645</v>
      </c>
      <c r="P2915" s="428">
        <v>34.838999999999999</v>
      </c>
      <c r="Q2915">
        <v>12786520</v>
      </c>
      <c r="R2915" t="s">
        <v>646</v>
      </c>
      <c r="S2915">
        <v>9985201</v>
      </c>
      <c r="T2915" t="s">
        <v>734</v>
      </c>
    </row>
    <row r="2916" spans="1:20" x14ac:dyDescent="0.25">
      <c r="A2916" t="s">
        <v>637</v>
      </c>
      <c r="B2916" t="s">
        <v>730</v>
      </c>
      <c r="C2916" t="s">
        <v>639</v>
      </c>
      <c r="D2916" t="s">
        <v>640</v>
      </c>
      <c r="E2916" t="s">
        <v>641</v>
      </c>
      <c r="F2916">
        <v>528004120002</v>
      </c>
      <c r="G2916" t="s">
        <v>642</v>
      </c>
      <c r="H2916">
        <v>856780</v>
      </c>
      <c r="I2916" t="s">
        <v>475</v>
      </c>
      <c r="J2916">
        <v>202206</v>
      </c>
      <c r="K2916">
        <v>44736</v>
      </c>
      <c r="L2916" t="s">
        <v>727</v>
      </c>
      <c r="M2916">
        <v>4.4000000000000004</v>
      </c>
      <c r="N2916">
        <v>4.4000000000000004</v>
      </c>
      <c r="O2916" t="s">
        <v>645</v>
      </c>
      <c r="P2916" s="428">
        <v>4.0880000000000001</v>
      </c>
      <c r="Q2916">
        <v>12786520</v>
      </c>
      <c r="R2916" t="s">
        <v>646</v>
      </c>
      <c r="S2916">
        <v>9980783</v>
      </c>
      <c r="T2916" t="s">
        <v>2004</v>
      </c>
    </row>
    <row r="2917" spans="1:20" x14ac:dyDescent="0.25">
      <c r="A2917" t="s">
        <v>637</v>
      </c>
      <c r="B2917" t="s">
        <v>732</v>
      </c>
      <c r="C2917" t="s">
        <v>639</v>
      </c>
      <c r="D2917" t="s">
        <v>640</v>
      </c>
      <c r="E2917" t="s">
        <v>648</v>
      </c>
      <c r="F2917">
        <v>528004120002</v>
      </c>
      <c r="G2917" t="s">
        <v>642</v>
      </c>
      <c r="H2917">
        <v>583144</v>
      </c>
      <c r="I2917" t="s">
        <v>40</v>
      </c>
      <c r="J2917">
        <v>202206</v>
      </c>
      <c r="K2917">
        <v>44736</v>
      </c>
      <c r="L2917" t="s">
        <v>727</v>
      </c>
      <c r="M2917">
        <v>89.29</v>
      </c>
      <c r="N2917">
        <v>89.29</v>
      </c>
      <c r="O2917" t="s">
        <v>645</v>
      </c>
      <c r="P2917" s="428">
        <v>82.953999999999994</v>
      </c>
      <c r="Q2917">
        <v>12786520</v>
      </c>
      <c r="R2917" t="s">
        <v>646</v>
      </c>
      <c r="S2917">
        <v>9985201</v>
      </c>
      <c r="T2917" t="s">
        <v>740</v>
      </c>
    </row>
    <row r="2918" spans="1:20" x14ac:dyDescent="0.25">
      <c r="A2918" t="s">
        <v>637</v>
      </c>
      <c r="B2918" t="s">
        <v>732</v>
      </c>
      <c r="C2918" t="s">
        <v>639</v>
      </c>
      <c r="D2918" t="s">
        <v>640</v>
      </c>
      <c r="E2918" t="s">
        <v>641</v>
      </c>
      <c r="F2918">
        <v>528004120002</v>
      </c>
      <c r="G2918" t="s">
        <v>642</v>
      </c>
      <c r="H2918">
        <v>856780</v>
      </c>
      <c r="I2918" t="s">
        <v>475</v>
      </c>
      <c r="J2918">
        <v>202206</v>
      </c>
      <c r="K2918">
        <v>44736</v>
      </c>
      <c r="L2918" t="s">
        <v>727</v>
      </c>
      <c r="M2918">
        <v>7.16</v>
      </c>
      <c r="N2918">
        <v>7.16</v>
      </c>
      <c r="O2918" t="s">
        <v>645</v>
      </c>
      <c r="P2918" s="428">
        <v>6.6520000000000001</v>
      </c>
      <c r="Q2918">
        <v>12786520</v>
      </c>
      <c r="R2918" t="s">
        <v>646</v>
      </c>
      <c r="S2918">
        <v>9980783</v>
      </c>
      <c r="T2918" t="s">
        <v>2003</v>
      </c>
    </row>
    <row r="2919" spans="1:20" x14ac:dyDescent="0.25">
      <c r="A2919" t="s">
        <v>637</v>
      </c>
      <c r="B2919" t="s">
        <v>657</v>
      </c>
      <c r="C2919" t="s">
        <v>639</v>
      </c>
      <c r="D2919" t="s">
        <v>718</v>
      </c>
      <c r="E2919" t="s">
        <v>652</v>
      </c>
      <c r="F2919">
        <v>528004120010</v>
      </c>
      <c r="G2919" t="s">
        <v>653</v>
      </c>
      <c r="H2919">
        <v>583593</v>
      </c>
      <c r="I2919" t="s">
        <v>176</v>
      </c>
      <c r="J2919">
        <v>202206</v>
      </c>
      <c r="K2919">
        <v>44739</v>
      </c>
      <c r="L2919" t="s">
        <v>644</v>
      </c>
      <c r="M2919">
        <v>932.45</v>
      </c>
      <c r="N2919">
        <v>1.53</v>
      </c>
      <c r="O2919" t="s">
        <v>645</v>
      </c>
      <c r="P2919" s="428">
        <v>1.421</v>
      </c>
      <c r="Q2919">
        <v>12788620</v>
      </c>
      <c r="R2919" t="s">
        <v>654</v>
      </c>
      <c r="S2919" t="s">
        <v>825</v>
      </c>
      <c r="T2919" t="s">
        <v>2681</v>
      </c>
    </row>
    <row r="2920" spans="1:20" x14ac:dyDescent="0.25">
      <c r="A2920" t="s">
        <v>637</v>
      </c>
      <c r="B2920" t="s">
        <v>666</v>
      </c>
      <c r="C2920" t="s">
        <v>639</v>
      </c>
      <c r="D2920" t="s">
        <v>695</v>
      </c>
      <c r="E2920" t="s">
        <v>641</v>
      </c>
      <c r="F2920">
        <v>528004120010</v>
      </c>
      <c r="G2920" t="s">
        <v>653</v>
      </c>
      <c r="H2920">
        <v>583598</v>
      </c>
      <c r="I2920" t="s">
        <v>179</v>
      </c>
      <c r="J2920">
        <v>202206</v>
      </c>
      <c r="K2920">
        <v>44739</v>
      </c>
      <c r="L2920" t="s">
        <v>644</v>
      </c>
      <c r="M2920">
        <v>1350000</v>
      </c>
      <c r="N2920">
        <v>2215.2600000000002</v>
      </c>
      <c r="O2920" t="s">
        <v>645</v>
      </c>
      <c r="P2920" s="428">
        <v>2058.0650000000001</v>
      </c>
      <c r="Q2920">
        <v>40278595</v>
      </c>
      <c r="R2920" t="s">
        <v>668</v>
      </c>
      <c r="S2920" t="s">
        <v>1545</v>
      </c>
      <c r="T2920" t="s">
        <v>2683</v>
      </c>
    </row>
    <row r="2921" spans="1:20" x14ac:dyDescent="0.25">
      <c r="A2921" t="s">
        <v>637</v>
      </c>
      <c r="B2921" t="s">
        <v>666</v>
      </c>
      <c r="C2921" t="s">
        <v>639</v>
      </c>
      <c r="D2921" t="s">
        <v>695</v>
      </c>
      <c r="E2921" t="s">
        <v>641</v>
      </c>
      <c r="F2921">
        <v>528004120010</v>
      </c>
      <c r="G2921" t="s">
        <v>653</v>
      </c>
      <c r="H2921">
        <v>583598</v>
      </c>
      <c r="I2921" t="s">
        <v>179</v>
      </c>
      <c r="J2921">
        <v>202206</v>
      </c>
      <c r="K2921">
        <v>44739</v>
      </c>
      <c r="L2921" t="s">
        <v>644</v>
      </c>
      <c r="M2921">
        <v>243000</v>
      </c>
      <c r="N2921">
        <v>398.75</v>
      </c>
      <c r="O2921" t="s">
        <v>645</v>
      </c>
      <c r="P2921" s="428">
        <v>370.45499999999998</v>
      </c>
      <c r="Q2921">
        <v>40278595</v>
      </c>
      <c r="R2921" t="s">
        <v>668</v>
      </c>
      <c r="S2921" t="s">
        <v>1545</v>
      </c>
      <c r="T2921" t="s">
        <v>2682</v>
      </c>
    </row>
    <row r="2922" spans="1:20" x14ac:dyDescent="0.25">
      <c r="A2922" t="s">
        <v>637</v>
      </c>
      <c r="B2922" t="s">
        <v>657</v>
      </c>
      <c r="C2922" t="s">
        <v>639</v>
      </c>
      <c r="D2922" t="s">
        <v>663</v>
      </c>
      <c r="E2922" t="s">
        <v>652</v>
      </c>
      <c r="F2922">
        <v>528004120010</v>
      </c>
      <c r="G2922" t="s">
        <v>653</v>
      </c>
      <c r="H2922">
        <v>583591</v>
      </c>
      <c r="I2922" t="s">
        <v>172</v>
      </c>
      <c r="J2922">
        <v>202206</v>
      </c>
      <c r="K2922">
        <v>44740</v>
      </c>
      <c r="L2922" t="s">
        <v>644</v>
      </c>
      <c r="M2922">
        <v>4886.7299999999996</v>
      </c>
      <c r="N2922">
        <v>8.02</v>
      </c>
      <c r="O2922" t="s">
        <v>645</v>
      </c>
      <c r="P2922" s="428">
        <v>7.4509999999999996</v>
      </c>
      <c r="Q2922">
        <v>12788620</v>
      </c>
      <c r="R2922" t="s">
        <v>654</v>
      </c>
      <c r="S2922" t="s">
        <v>664</v>
      </c>
      <c r="T2922" t="s">
        <v>2687</v>
      </c>
    </row>
    <row r="2923" spans="1:20" x14ac:dyDescent="0.25">
      <c r="A2923" t="s">
        <v>637</v>
      </c>
      <c r="B2923" t="s">
        <v>2684</v>
      </c>
      <c r="C2923" t="s">
        <v>639</v>
      </c>
      <c r="D2923" t="s">
        <v>651</v>
      </c>
      <c r="E2923" t="s">
        <v>652</v>
      </c>
      <c r="F2923">
        <v>528004120010</v>
      </c>
      <c r="G2923" t="s">
        <v>653</v>
      </c>
      <c r="H2923">
        <v>583590</v>
      </c>
      <c r="I2923" t="s">
        <v>170</v>
      </c>
      <c r="J2923">
        <v>202206</v>
      </c>
      <c r="K2923">
        <v>44740</v>
      </c>
      <c r="L2923" t="s">
        <v>644</v>
      </c>
      <c r="M2923">
        <v>15299.86</v>
      </c>
      <c r="N2923">
        <v>25.11</v>
      </c>
      <c r="O2923" t="s">
        <v>645</v>
      </c>
      <c r="P2923" s="428">
        <v>23.327999999999999</v>
      </c>
      <c r="Q2923">
        <v>12788620</v>
      </c>
      <c r="R2923" t="s">
        <v>654</v>
      </c>
      <c r="S2923" t="s">
        <v>655</v>
      </c>
      <c r="T2923" t="s">
        <v>2685</v>
      </c>
    </row>
    <row r="2924" spans="1:20" x14ac:dyDescent="0.25">
      <c r="A2924" t="s">
        <v>637</v>
      </c>
      <c r="B2924" t="s">
        <v>659</v>
      </c>
      <c r="C2924" t="s">
        <v>639</v>
      </c>
      <c r="D2924" t="s">
        <v>663</v>
      </c>
      <c r="E2924" t="s">
        <v>652</v>
      </c>
      <c r="F2924">
        <v>528004120010</v>
      </c>
      <c r="G2924" t="s">
        <v>653</v>
      </c>
      <c r="H2924">
        <v>583591</v>
      </c>
      <c r="I2924" t="s">
        <v>172</v>
      </c>
      <c r="J2924">
        <v>202206</v>
      </c>
      <c r="K2924">
        <v>44740</v>
      </c>
      <c r="L2924" t="s">
        <v>644</v>
      </c>
      <c r="M2924">
        <v>71558.720000000001</v>
      </c>
      <c r="N2924">
        <v>117.42</v>
      </c>
      <c r="O2924" t="s">
        <v>645</v>
      </c>
      <c r="P2924" s="428">
        <v>109.08799999999999</v>
      </c>
      <c r="Q2924">
        <v>12788620</v>
      </c>
      <c r="R2924" t="s">
        <v>654</v>
      </c>
      <c r="S2924" t="s">
        <v>664</v>
      </c>
      <c r="T2924" t="s">
        <v>2686</v>
      </c>
    </row>
    <row r="2925" spans="1:20" x14ac:dyDescent="0.25">
      <c r="A2925" t="s">
        <v>637</v>
      </c>
      <c r="B2925" t="s">
        <v>962</v>
      </c>
      <c r="C2925" t="s">
        <v>639</v>
      </c>
      <c r="D2925" t="s">
        <v>695</v>
      </c>
      <c r="E2925" t="s">
        <v>704</v>
      </c>
      <c r="F2925">
        <v>528004120003</v>
      </c>
      <c r="G2925" t="s">
        <v>816</v>
      </c>
      <c r="H2925">
        <v>583562</v>
      </c>
      <c r="I2925" t="s">
        <v>88</v>
      </c>
      <c r="J2925">
        <v>202206</v>
      </c>
      <c r="K2925">
        <v>44740</v>
      </c>
      <c r="L2925" t="s">
        <v>644</v>
      </c>
      <c r="M2925">
        <v>25000</v>
      </c>
      <c r="N2925">
        <v>41.02</v>
      </c>
      <c r="O2925" t="s">
        <v>645</v>
      </c>
      <c r="P2925" s="428">
        <v>38.109000000000002</v>
      </c>
      <c r="Q2925">
        <v>30502298</v>
      </c>
      <c r="T2925" t="s">
        <v>2693</v>
      </c>
    </row>
    <row r="2926" spans="1:20" x14ac:dyDescent="0.25">
      <c r="A2926" t="s">
        <v>637</v>
      </c>
      <c r="B2926" t="s">
        <v>962</v>
      </c>
      <c r="C2926" t="s">
        <v>639</v>
      </c>
      <c r="D2926" t="s">
        <v>695</v>
      </c>
      <c r="E2926" t="s">
        <v>704</v>
      </c>
      <c r="F2926">
        <v>528004120003</v>
      </c>
      <c r="G2926" t="s">
        <v>816</v>
      </c>
      <c r="H2926">
        <v>583562</v>
      </c>
      <c r="I2926" t="s">
        <v>88</v>
      </c>
      <c r="J2926">
        <v>202206</v>
      </c>
      <c r="K2926">
        <v>44740</v>
      </c>
      <c r="L2926" t="s">
        <v>644</v>
      </c>
      <c r="M2926">
        <v>25000</v>
      </c>
      <c r="N2926">
        <v>41.02</v>
      </c>
      <c r="O2926" t="s">
        <v>645</v>
      </c>
      <c r="P2926" s="428">
        <v>38.109000000000002</v>
      </c>
      <c r="Q2926">
        <v>30502298</v>
      </c>
      <c r="T2926" t="s">
        <v>2694</v>
      </c>
    </row>
    <row r="2927" spans="1:20" x14ac:dyDescent="0.25">
      <c r="A2927" t="s">
        <v>637</v>
      </c>
      <c r="B2927" t="s">
        <v>962</v>
      </c>
      <c r="C2927" t="s">
        <v>639</v>
      </c>
      <c r="D2927" t="s">
        <v>695</v>
      </c>
      <c r="E2927" t="s">
        <v>704</v>
      </c>
      <c r="F2927">
        <v>528004120003</v>
      </c>
      <c r="G2927" t="s">
        <v>816</v>
      </c>
      <c r="H2927">
        <v>583562</v>
      </c>
      <c r="I2927" t="s">
        <v>88</v>
      </c>
      <c r="J2927">
        <v>202206</v>
      </c>
      <c r="K2927">
        <v>44740</v>
      </c>
      <c r="L2927" t="s">
        <v>644</v>
      </c>
      <c r="M2927">
        <v>25000</v>
      </c>
      <c r="N2927">
        <v>41.02</v>
      </c>
      <c r="O2927" t="s">
        <v>645</v>
      </c>
      <c r="P2927" s="428">
        <v>38.109000000000002</v>
      </c>
      <c r="Q2927">
        <v>30502298</v>
      </c>
      <c r="T2927" t="s">
        <v>2695</v>
      </c>
    </row>
    <row r="2928" spans="1:20" x14ac:dyDescent="0.25">
      <c r="A2928" t="s">
        <v>637</v>
      </c>
      <c r="B2928" t="s">
        <v>962</v>
      </c>
      <c r="C2928" t="s">
        <v>639</v>
      </c>
      <c r="D2928" t="s">
        <v>695</v>
      </c>
      <c r="E2928" t="s">
        <v>704</v>
      </c>
      <c r="F2928">
        <v>528004120003</v>
      </c>
      <c r="G2928" t="s">
        <v>816</v>
      </c>
      <c r="H2928">
        <v>583562</v>
      </c>
      <c r="I2928" t="s">
        <v>88</v>
      </c>
      <c r="J2928">
        <v>202206</v>
      </c>
      <c r="K2928">
        <v>44740</v>
      </c>
      <c r="L2928" t="s">
        <v>644</v>
      </c>
      <c r="M2928">
        <v>25000</v>
      </c>
      <c r="N2928">
        <v>41.02</v>
      </c>
      <c r="O2928" t="s">
        <v>645</v>
      </c>
      <c r="P2928" s="428">
        <v>38.109000000000002</v>
      </c>
      <c r="Q2928">
        <v>30502298</v>
      </c>
      <c r="T2928" t="s">
        <v>2696</v>
      </c>
    </row>
    <row r="2929" spans="1:20" x14ac:dyDescent="0.25">
      <c r="A2929" t="s">
        <v>637</v>
      </c>
      <c r="B2929" t="s">
        <v>962</v>
      </c>
      <c r="C2929" t="s">
        <v>639</v>
      </c>
      <c r="D2929" t="s">
        <v>695</v>
      </c>
      <c r="E2929" t="s">
        <v>704</v>
      </c>
      <c r="F2929">
        <v>528004120003</v>
      </c>
      <c r="G2929" t="s">
        <v>816</v>
      </c>
      <c r="H2929">
        <v>583562</v>
      </c>
      <c r="I2929" t="s">
        <v>88</v>
      </c>
      <c r="J2929">
        <v>202206</v>
      </c>
      <c r="K2929">
        <v>44740</v>
      </c>
      <c r="L2929" t="s">
        <v>644</v>
      </c>
      <c r="M2929">
        <v>25000</v>
      </c>
      <c r="N2929">
        <v>41.02</v>
      </c>
      <c r="O2929" t="s">
        <v>645</v>
      </c>
      <c r="P2929" s="428">
        <v>38.109000000000002</v>
      </c>
      <c r="Q2929">
        <v>30502298</v>
      </c>
      <c r="T2929" t="s">
        <v>2697</v>
      </c>
    </row>
    <row r="2930" spans="1:20" x14ac:dyDescent="0.25">
      <c r="A2930" t="s">
        <v>637</v>
      </c>
      <c r="B2930" t="s">
        <v>962</v>
      </c>
      <c r="C2930" t="s">
        <v>639</v>
      </c>
      <c r="D2930" t="s">
        <v>695</v>
      </c>
      <c r="E2930" t="s">
        <v>704</v>
      </c>
      <c r="F2930">
        <v>528004120003</v>
      </c>
      <c r="G2930" t="s">
        <v>816</v>
      </c>
      <c r="H2930">
        <v>583562</v>
      </c>
      <c r="I2930" t="s">
        <v>88</v>
      </c>
      <c r="J2930">
        <v>202206</v>
      </c>
      <c r="K2930">
        <v>44740</v>
      </c>
      <c r="L2930" t="s">
        <v>644</v>
      </c>
      <c r="M2930">
        <v>25000</v>
      </c>
      <c r="N2930">
        <v>41.02</v>
      </c>
      <c r="O2930" t="s">
        <v>645</v>
      </c>
      <c r="P2930" s="428">
        <v>38.109000000000002</v>
      </c>
      <c r="Q2930">
        <v>30502298</v>
      </c>
      <c r="T2930" t="s">
        <v>2698</v>
      </c>
    </row>
    <row r="2931" spans="1:20" x14ac:dyDescent="0.25">
      <c r="A2931" t="s">
        <v>637</v>
      </c>
      <c r="B2931" t="s">
        <v>962</v>
      </c>
      <c r="C2931" t="s">
        <v>639</v>
      </c>
      <c r="D2931" t="s">
        <v>695</v>
      </c>
      <c r="E2931" t="s">
        <v>704</v>
      </c>
      <c r="F2931">
        <v>528004120003</v>
      </c>
      <c r="G2931" t="s">
        <v>816</v>
      </c>
      <c r="H2931">
        <v>583562</v>
      </c>
      <c r="I2931" t="s">
        <v>88</v>
      </c>
      <c r="J2931">
        <v>202206</v>
      </c>
      <c r="K2931">
        <v>44740</v>
      </c>
      <c r="L2931" t="s">
        <v>644</v>
      </c>
      <c r="M2931">
        <v>25000</v>
      </c>
      <c r="N2931">
        <v>41.02</v>
      </c>
      <c r="O2931" t="s">
        <v>645</v>
      </c>
      <c r="P2931" s="428">
        <v>38.109000000000002</v>
      </c>
      <c r="Q2931">
        <v>30502298</v>
      </c>
      <c r="T2931" t="s">
        <v>2699</v>
      </c>
    </row>
    <row r="2932" spans="1:20" x14ac:dyDescent="0.25">
      <c r="A2932" t="s">
        <v>637</v>
      </c>
      <c r="B2932" t="s">
        <v>962</v>
      </c>
      <c r="C2932" t="s">
        <v>639</v>
      </c>
      <c r="D2932" t="s">
        <v>695</v>
      </c>
      <c r="E2932" t="s">
        <v>704</v>
      </c>
      <c r="F2932">
        <v>528004120003</v>
      </c>
      <c r="G2932" t="s">
        <v>816</v>
      </c>
      <c r="H2932">
        <v>583562</v>
      </c>
      <c r="I2932" t="s">
        <v>88</v>
      </c>
      <c r="J2932">
        <v>202206</v>
      </c>
      <c r="K2932">
        <v>44740</v>
      </c>
      <c r="L2932" t="s">
        <v>644</v>
      </c>
      <c r="M2932">
        <v>25000</v>
      </c>
      <c r="N2932">
        <v>41.02</v>
      </c>
      <c r="O2932" t="s">
        <v>645</v>
      </c>
      <c r="P2932" s="428">
        <v>38.109000000000002</v>
      </c>
      <c r="Q2932">
        <v>30502298</v>
      </c>
      <c r="T2932" t="s">
        <v>2700</v>
      </c>
    </row>
    <row r="2933" spans="1:20" x14ac:dyDescent="0.25">
      <c r="A2933" t="s">
        <v>637</v>
      </c>
      <c r="B2933" t="s">
        <v>962</v>
      </c>
      <c r="C2933" t="s">
        <v>639</v>
      </c>
      <c r="D2933" t="s">
        <v>695</v>
      </c>
      <c r="E2933" t="s">
        <v>704</v>
      </c>
      <c r="F2933">
        <v>528004120003</v>
      </c>
      <c r="G2933" t="s">
        <v>816</v>
      </c>
      <c r="H2933">
        <v>583562</v>
      </c>
      <c r="I2933" t="s">
        <v>88</v>
      </c>
      <c r="J2933">
        <v>202206</v>
      </c>
      <c r="K2933">
        <v>44740</v>
      </c>
      <c r="L2933" t="s">
        <v>644</v>
      </c>
      <c r="M2933">
        <v>25000</v>
      </c>
      <c r="N2933">
        <v>41.02</v>
      </c>
      <c r="O2933" t="s">
        <v>645</v>
      </c>
      <c r="P2933" s="428">
        <v>38.109000000000002</v>
      </c>
      <c r="Q2933">
        <v>30502298</v>
      </c>
      <c r="T2933" t="s">
        <v>2701</v>
      </c>
    </row>
    <row r="2934" spans="1:20" x14ac:dyDescent="0.25">
      <c r="A2934" t="s">
        <v>637</v>
      </c>
      <c r="B2934" t="s">
        <v>814</v>
      </c>
      <c r="C2934" t="s">
        <v>639</v>
      </c>
      <c r="D2934" t="s">
        <v>695</v>
      </c>
      <c r="E2934" t="s">
        <v>704</v>
      </c>
      <c r="F2934">
        <v>528004120003</v>
      </c>
      <c r="G2934" t="s">
        <v>816</v>
      </c>
      <c r="H2934">
        <v>583562</v>
      </c>
      <c r="I2934" t="s">
        <v>88</v>
      </c>
      <c r="J2934">
        <v>202206</v>
      </c>
      <c r="K2934">
        <v>44740</v>
      </c>
      <c r="L2934" t="s">
        <v>644</v>
      </c>
      <c r="M2934">
        <v>31000</v>
      </c>
      <c r="N2934">
        <v>50.87</v>
      </c>
      <c r="O2934" t="s">
        <v>645</v>
      </c>
      <c r="P2934" s="428">
        <v>47.26</v>
      </c>
      <c r="Q2934">
        <v>30502298</v>
      </c>
      <c r="T2934" t="s">
        <v>2690</v>
      </c>
    </row>
    <row r="2935" spans="1:20" x14ac:dyDescent="0.25">
      <c r="A2935" t="s">
        <v>637</v>
      </c>
      <c r="B2935" t="s">
        <v>814</v>
      </c>
      <c r="C2935" t="s">
        <v>639</v>
      </c>
      <c r="D2935" t="s">
        <v>695</v>
      </c>
      <c r="E2935" t="s">
        <v>704</v>
      </c>
      <c r="F2935">
        <v>528004120003</v>
      </c>
      <c r="G2935" t="s">
        <v>816</v>
      </c>
      <c r="H2935">
        <v>583562</v>
      </c>
      <c r="I2935" t="s">
        <v>88</v>
      </c>
      <c r="J2935">
        <v>202206</v>
      </c>
      <c r="K2935">
        <v>44740</v>
      </c>
      <c r="L2935" t="s">
        <v>644</v>
      </c>
      <c r="M2935">
        <v>31000</v>
      </c>
      <c r="N2935">
        <v>50.87</v>
      </c>
      <c r="O2935" t="s">
        <v>645</v>
      </c>
      <c r="P2935" s="428">
        <v>47.26</v>
      </c>
      <c r="Q2935">
        <v>30502298</v>
      </c>
      <c r="T2935" t="s">
        <v>2691</v>
      </c>
    </row>
    <row r="2936" spans="1:20" x14ac:dyDescent="0.25">
      <c r="A2936" t="s">
        <v>637</v>
      </c>
      <c r="B2936" t="s">
        <v>814</v>
      </c>
      <c r="C2936" t="s">
        <v>639</v>
      </c>
      <c r="D2936" t="s">
        <v>695</v>
      </c>
      <c r="E2936" t="s">
        <v>704</v>
      </c>
      <c r="F2936">
        <v>528004120003</v>
      </c>
      <c r="G2936" t="s">
        <v>816</v>
      </c>
      <c r="H2936">
        <v>583562</v>
      </c>
      <c r="I2936" t="s">
        <v>88</v>
      </c>
      <c r="J2936">
        <v>202206</v>
      </c>
      <c r="K2936">
        <v>44740</v>
      </c>
      <c r="L2936" t="s">
        <v>644</v>
      </c>
      <c r="M2936">
        <v>31000</v>
      </c>
      <c r="N2936">
        <v>50.87</v>
      </c>
      <c r="O2936" t="s">
        <v>645</v>
      </c>
      <c r="P2936" s="428">
        <v>47.26</v>
      </c>
      <c r="Q2936">
        <v>30502298</v>
      </c>
      <c r="T2936" t="s">
        <v>2692</v>
      </c>
    </row>
    <row r="2937" spans="1:20" x14ac:dyDescent="0.25">
      <c r="A2937" t="s">
        <v>637</v>
      </c>
      <c r="B2937" t="s">
        <v>998</v>
      </c>
      <c r="C2937" t="s">
        <v>639</v>
      </c>
      <c r="D2937" t="s">
        <v>651</v>
      </c>
      <c r="E2937" t="s">
        <v>652</v>
      </c>
      <c r="F2937">
        <v>528004120010</v>
      </c>
      <c r="G2937" t="s">
        <v>653</v>
      </c>
      <c r="H2937">
        <v>583608</v>
      </c>
      <c r="I2937" t="s">
        <v>203</v>
      </c>
      <c r="J2937">
        <v>202206</v>
      </c>
      <c r="K2937">
        <v>44740</v>
      </c>
      <c r="L2937" t="s">
        <v>644</v>
      </c>
      <c r="M2937">
        <v>130000</v>
      </c>
      <c r="N2937">
        <v>213.32</v>
      </c>
      <c r="O2937" t="s">
        <v>645</v>
      </c>
      <c r="P2937" s="428">
        <v>198.18299999999999</v>
      </c>
      <c r="Q2937">
        <v>30502346</v>
      </c>
      <c r="T2937" t="s">
        <v>2702</v>
      </c>
    </row>
    <row r="2938" spans="1:20" x14ac:dyDescent="0.25">
      <c r="A2938" t="s">
        <v>637</v>
      </c>
      <c r="B2938" t="s">
        <v>1220</v>
      </c>
      <c r="C2938" t="s">
        <v>639</v>
      </c>
      <c r="D2938" t="s">
        <v>695</v>
      </c>
      <c r="E2938" t="s">
        <v>652</v>
      </c>
      <c r="F2938">
        <v>528004120010</v>
      </c>
      <c r="G2938" t="s">
        <v>653</v>
      </c>
      <c r="H2938">
        <v>583608</v>
      </c>
      <c r="I2938" t="s">
        <v>203</v>
      </c>
      <c r="J2938">
        <v>202206</v>
      </c>
      <c r="K2938">
        <v>44740</v>
      </c>
      <c r="L2938" t="s">
        <v>644</v>
      </c>
      <c r="M2938">
        <v>23169.78</v>
      </c>
      <c r="N2938">
        <v>38.020000000000003</v>
      </c>
      <c r="O2938" t="s">
        <v>645</v>
      </c>
      <c r="P2938" s="428">
        <v>35.322000000000003</v>
      </c>
      <c r="Q2938">
        <v>12788620</v>
      </c>
      <c r="T2938" t="s">
        <v>2703</v>
      </c>
    </row>
    <row r="2939" spans="1:20" x14ac:dyDescent="0.25">
      <c r="A2939" t="s">
        <v>637</v>
      </c>
      <c r="B2939" t="s">
        <v>1220</v>
      </c>
      <c r="C2939" t="s">
        <v>639</v>
      </c>
      <c r="D2939" t="s">
        <v>718</v>
      </c>
      <c r="E2939" t="s">
        <v>652</v>
      </c>
      <c r="F2939">
        <v>528004120010</v>
      </c>
      <c r="G2939" t="s">
        <v>653</v>
      </c>
      <c r="H2939">
        <v>583608</v>
      </c>
      <c r="I2939" t="s">
        <v>203</v>
      </c>
      <c r="J2939">
        <v>202206</v>
      </c>
      <c r="K2939">
        <v>44740</v>
      </c>
      <c r="L2939" t="s">
        <v>644</v>
      </c>
      <c r="M2939">
        <v>4475.76</v>
      </c>
      <c r="N2939">
        <v>7.34</v>
      </c>
      <c r="O2939" t="s">
        <v>645</v>
      </c>
      <c r="P2939" s="428">
        <v>6.819</v>
      </c>
      <c r="Q2939">
        <v>12788620</v>
      </c>
      <c r="T2939" t="s">
        <v>2704</v>
      </c>
    </row>
    <row r="2940" spans="1:20" x14ac:dyDescent="0.25">
      <c r="A2940" t="s">
        <v>637</v>
      </c>
      <c r="B2940" t="s">
        <v>1220</v>
      </c>
      <c r="C2940" t="s">
        <v>639</v>
      </c>
      <c r="D2940" t="s">
        <v>695</v>
      </c>
      <c r="E2940" t="s">
        <v>652</v>
      </c>
      <c r="F2940">
        <v>528004120010</v>
      </c>
      <c r="G2940" t="s">
        <v>653</v>
      </c>
      <c r="H2940">
        <v>583608</v>
      </c>
      <c r="I2940" t="s">
        <v>203</v>
      </c>
      <c r="J2940">
        <v>202206</v>
      </c>
      <c r="K2940">
        <v>44740</v>
      </c>
      <c r="L2940" t="s">
        <v>644</v>
      </c>
      <c r="M2940">
        <v>5148.84</v>
      </c>
      <c r="N2940">
        <v>8.4499999999999993</v>
      </c>
      <c r="O2940" t="s">
        <v>645</v>
      </c>
      <c r="P2940" s="428">
        <v>7.85</v>
      </c>
      <c r="Q2940">
        <v>12788620</v>
      </c>
      <c r="T2940" t="s">
        <v>2705</v>
      </c>
    </row>
    <row r="2941" spans="1:20" x14ac:dyDescent="0.25">
      <c r="A2941" t="s">
        <v>637</v>
      </c>
      <c r="B2941" t="s">
        <v>1220</v>
      </c>
      <c r="C2941" t="s">
        <v>639</v>
      </c>
      <c r="D2941" t="s">
        <v>695</v>
      </c>
      <c r="E2941" t="s">
        <v>652</v>
      </c>
      <c r="F2941">
        <v>528004120010</v>
      </c>
      <c r="G2941" t="s">
        <v>653</v>
      </c>
      <c r="H2941">
        <v>583608</v>
      </c>
      <c r="I2941" t="s">
        <v>203</v>
      </c>
      <c r="J2941">
        <v>202206</v>
      </c>
      <c r="K2941">
        <v>44740</v>
      </c>
      <c r="L2941" t="s">
        <v>644</v>
      </c>
      <c r="M2941">
        <v>23169.78</v>
      </c>
      <c r="N2941">
        <v>38.020000000000003</v>
      </c>
      <c r="O2941" t="s">
        <v>645</v>
      </c>
      <c r="P2941" s="428">
        <v>35.322000000000003</v>
      </c>
      <c r="Q2941">
        <v>12788620</v>
      </c>
      <c r="T2941" t="s">
        <v>2706</v>
      </c>
    </row>
    <row r="2942" spans="1:20" x14ac:dyDescent="0.25">
      <c r="A2942" t="s">
        <v>637</v>
      </c>
      <c r="B2942" t="s">
        <v>1220</v>
      </c>
      <c r="C2942" t="s">
        <v>639</v>
      </c>
      <c r="D2942" t="s">
        <v>663</v>
      </c>
      <c r="E2942" t="s">
        <v>652</v>
      </c>
      <c r="F2942">
        <v>528004120010</v>
      </c>
      <c r="G2942" t="s">
        <v>653</v>
      </c>
      <c r="H2942">
        <v>583608</v>
      </c>
      <c r="I2942" t="s">
        <v>203</v>
      </c>
      <c r="J2942">
        <v>202206</v>
      </c>
      <c r="K2942">
        <v>44740</v>
      </c>
      <c r="L2942" t="s">
        <v>644</v>
      </c>
      <c r="M2942">
        <v>50991.96</v>
      </c>
      <c r="N2942">
        <v>83.67</v>
      </c>
      <c r="O2942" t="s">
        <v>645</v>
      </c>
      <c r="P2942" s="428">
        <v>77.733000000000004</v>
      </c>
      <c r="Q2942">
        <v>12788620</v>
      </c>
      <c r="T2942" t="s">
        <v>2707</v>
      </c>
    </row>
    <row r="2943" spans="1:20" x14ac:dyDescent="0.25">
      <c r="A2943" t="s">
        <v>637</v>
      </c>
      <c r="B2943" t="s">
        <v>1220</v>
      </c>
      <c r="C2943" t="s">
        <v>639</v>
      </c>
      <c r="D2943" t="s">
        <v>663</v>
      </c>
      <c r="E2943" t="s">
        <v>652</v>
      </c>
      <c r="F2943">
        <v>528004120010</v>
      </c>
      <c r="G2943" t="s">
        <v>653</v>
      </c>
      <c r="H2943">
        <v>583608</v>
      </c>
      <c r="I2943" t="s">
        <v>203</v>
      </c>
      <c r="J2943">
        <v>202206</v>
      </c>
      <c r="K2943">
        <v>44740</v>
      </c>
      <c r="L2943" t="s">
        <v>644</v>
      </c>
      <c r="M2943">
        <v>4249.33</v>
      </c>
      <c r="N2943">
        <v>6.97</v>
      </c>
      <c r="O2943" t="s">
        <v>645</v>
      </c>
      <c r="P2943" s="428">
        <v>6.4749999999999996</v>
      </c>
      <c r="Q2943">
        <v>12788620</v>
      </c>
      <c r="T2943" t="s">
        <v>2708</v>
      </c>
    </row>
    <row r="2944" spans="1:20" x14ac:dyDescent="0.25">
      <c r="A2944" t="s">
        <v>637</v>
      </c>
      <c r="B2944" t="s">
        <v>1220</v>
      </c>
      <c r="C2944" t="s">
        <v>639</v>
      </c>
      <c r="D2944" t="s">
        <v>663</v>
      </c>
      <c r="E2944" t="s">
        <v>652</v>
      </c>
      <c r="F2944">
        <v>528004120010</v>
      </c>
      <c r="G2944" t="s">
        <v>653</v>
      </c>
      <c r="H2944">
        <v>583608</v>
      </c>
      <c r="I2944" t="s">
        <v>203</v>
      </c>
      <c r="J2944">
        <v>202206</v>
      </c>
      <c r="K2944">
        <v>44740</v>
      </c>
      <c r="L2944" t="s">
        <v>644</v>
      </c>
      <c r="M2944">
        <v>14872.66</v>
      </c>
      <c r="N2944">
        <v>24.4</v>
      </c>
      <c r="O2944" t="s">
        <v>645</v>
      </c>
      <c r="P2944" s="428">
        <v>22.669</v>
      </c>
      <c r="Q2944">
        <v>12788620</v>
      </c>
      <c r="T2944" t="s">
        <v>2709</v>
      </c>
    </row>
    <row r="2945" spans="1:20" x14ac:dyDescent="0.25">
      <c r="A2945" t="s">
        <v>637</v>
      </c>
      <c r="B2945" t="s">
        <v>1220</v>
      </c>
      <c r="C2945" t="s">
        <v>639</v>
      </c>
      <c r="D2945" t="s">
        <v>663</v>
      </c>
      <c r="E2945" t="s">
        <v>652</v>
      </c>
      <c r="F2945">
        <v>528004120010</v>
      </c>
      <c r="G2945" t="s">
        <v>653</v>
      </c>
      <c r="H2945">
        <v>583608</v>
      </c>
      <c r="I2945" t="s">
        <v>203</v>
      </c>
      <c r="J2945">
        <v>202206</v>
      </c>
      <c r="K2945">
        <v>44740</v>
      </c>
      <c r="L2945" t="s">
        <v>644</v>
      </c>
      <c r="M2945">
        <v>21246.65</v>
      </c>
      <c r="N2945">
        <v>34.86</v>
      </c>
      <c r="O2945" t="s">
        <v>645</v>
      </c>
      <c r="P2945" s="428">
        <v>32.386000000000003</v>
      </c>
      <c r="Q2945">
        <v>12788620</v>
      </c>
      <c r="T2945" t="s">
        <v>2710</v>
      </c>
    </row>
    <row r="2946" spans="1:20" x14ac:dyDescent="0.25">
      <c r="A2946" t="s">
        <v>637</v>
      </c>
      <c r="B2946" t="s">
        <v>1220</v>
      </c>
      <c r="C2946" t="s">
        <v>639</v>
      </c>
      <c r="D2946" t="s">
        <v>651</v>
      </c>
      <c r="E2946" t="s">
        <v>652</v>
      </c>
      <c r="F2946">
        <v>528004120010</v>
      </c>
      <c r="G2946" t="s">
        <v>653</v>
      </c>
      <c r="H2946">
        <v>583608</v>
      </c>
      <c r="I2946" t="s">
        <v>203</v>
      </c>
      <c r="J2946">
        <v>202206</v>
      </c>
      <c r="K2946">
        <v>44740</v>
      </c>
      <c r="L2946" t="s">
        <v>644</v>
      </c>
      <c r="M2946">
        <v>4636.32</v>
      </c>
      <c r="N2946">
        <v>7.61</v>
      </c>
      <c r="O2946" t="s">
        <v>645</v>
      </c>
      <c r="P2946" s="428">
        <v>7.07</v>
      </c>
      <c r="Q2946">
        <v>12788620</v>
      </c>
      <c r="T2946" t="s">
        <v>2711</v>
      </c>
    </row>
    <row r="2947" spans="1:20" x14ac:dyDescent="0.25">
      <c r="A2947" t="s">
        <v>637</v>
      </c>
      <c r="B2947" t="s">
        <v>1220</v>
      </c>
      <c r="C2947" t="s">
        <v>639</v>
      </c>
      <c r="D2947" t="s">
        <v>651</v>
      </c>
      <c r="E2947" t="s">
        <v>652</v>
      </c>
      <c r="F2947">
        <v>528004120010</v>
      </c>
      <c r="G2947" t="s">
        <v>653</v>
      </c>
      <c r="H2947">
        <v>583608</v>
      </c>
      <c r="I2947" t="s">
        <v>203</v>
      </c>
      <c r="J2947">
        <v>202206</v>
      </c>
      <c r="K2947">
        <v>44740</v>
      </c>
      <c r="L2947" t="s">
        <v>644</v>
      </c>
      <c r="M2947">
        <v>14681.68</v>
      </c>
      <c r="N2947">
        <v>24.09</v>
      </c>
      <c r="O2947" t="s">
        <v>645</v>
      </c>
      <c r="P2947" s="428">
        <v>22.381</v>
      </c>
      <c r="Q2947">
        <v>12788620</v>
      </c>
      <c r="T2947" t="s">
        <v>2712</v>
      </c>
    </row>
    <row r="2948" spans="1:20" x14ac:dyDescent="0.25">
      <c r="A2948" t="s">
        <v>637</v>
      </c>
      <c r="B2948" t="s">
        <v>1220</v>
      </c>
      <c r="C2948" t="s">
        <v>639</v>
      </c>
      <c r="D2948" t="s">
        <v>651</v>
      </c>
      <c r="E2948" t="s">
        <v>652</v>
      </c>
      <c r="F2948">
        <v>528004120010</v>
      </c>
      <c r="G2948" t="s">
        <v>653</v>
      </c>
      <c r="H2948">
        <v>583608</v>
      </c>
      <c r="I2948" t="s">
        <v>203</v>
      </c>
      <c r="J2948">
        <v>202206</v>
      </c>
      <c r="K2948">
        <v>44740</v>
      </c>
      <c r="L2948" t="s">
        <v>644</v>
      </c>
      <c r="M2948">
        <v>19318</v>
      </c>
      <c r="N2948">
        <v>31.7</v>
      </c>
      <c r="O2948" t="s">
        <v>645</v>
      </c>
      <c r="P2948" s="428">
        <v>29.451000000000001</v>
      </c>
      <c r="Q2948">
        <v>12788620</v>
      </c>
      <c r="T2948" t="s">
        <v>2713</v>
      </c>
    </row>
    <row r="2949" spans="1:20" x14ac:dyDescent="0.25">
      <c r="A2949" t="s">
        <v>637</v>
      </c>
      <c r="B2949" t="s">
        <v>998</v>
      </c>
      <c r="C2949" t="s">
        <v>639</v>
      </c>
      <c r="D2949" t="s">
        <v>718</v>
      </c>
      <c r="E2949" t="s">
        <v>652</v>
      </c>
      <c r="F2949">
        <v>528004120010</v>
      </c>
      <c r="G2949" t="s">
        <v>653</v>
      </c>
      <c r="H2949">
        <v>583608</v>
      </c>
      <c r="I2949" t="s">
        <v>203</v>
      </c>
      <c r="J2949">
        <v>202206</v>
      </c>
      <c r="K2949">
        <v>44740</v>
      </c>
      <c r="L2949" t="s">
        <v>644</v>
      </c>
      <c r="M2949">
        <v>590000</v>
      </c>
      <c r="N2949">
        <v>968.15</v>
      </c>
      <c r="O2949" t="s">
        <v>645</v>
      </c>
      <c r="P2949" s="428">
        <v>899.45</v>
      </c>
      <c r="Q2949">
        <v>30502346</v>
      </c>
      <c r="T2949" t="s">
        <v>2688</v>
      </c>
    </row>
    <row r="2950" spans="1:20" x14ac:dyDescent="0.25">
      <c r="A2950" t="s">
        <v>637</v>
      </c>
      <c r="B2950" t="s">
        <v>998</v>
      </c>
      <c r="C2950" t="s">
        <v>639</v>
      </c>
      <c r="D2950" t="s">
        <v>718</v>
      </c>
      <c r="E2950" t="s">
        <v>652</v>
      </c>
      <c r="F2950">
        <v>528004120010</v>
      </c>
      <c r="G2950" t="s">
        <v>653</v>
      </c>
      <c r="H2950">
        <v>583608</v>
      </c>
      <c r="I2950" t="s">
        <v>203</v>
      </c>
      <c r="J2950">
        <v>202206</v>
      </c>
      <c r="K2950">
        <v>44740</v>
      </c>
      <c r="L2950" t="s">
        <v>644</v>
      </c>
      <c r="M2950">
        <v>585000</v>
      </c>
      <c r="N2950">
        <v>959.94</v>
      </c>
      <c r="O2950" t="s">
        <v>645</v>
      </c>
      <c r="P2950" s="428">
        <v>891.82299999999998</v>
      </c>
      <c r="Q2950">
        <v>30502346</v>
      </c>
      <c r="T2950" t="s">
        <v>2689</v>
      </c>
    </row>
    <row r="2951" spans="1:20" x14ac:dyDescent="0.25">
      <c r="A2951" t="s">
        <v>637</v>
      </c>
      <c r="B2951" t="s">
        <v>638</v>
      </c>
      <c r="C2951" t="s">
        <v>639</v>
      </c>
      <c r="D2951" t="s">
        <v>640</v>
      </c>
      <c r="E2951" t="s">
        <v>2008</v>
      </c>
      <c r="F2951">
        <v>528004120002</v>
      </c>
      <c r="G2951" t="s">
        <v>642</v>
      </c>
      <c r="H2951">
        <v>583155</v>
      </c>
      <c r="I2951" t="s">
        <v>45</v>
      </c>
      <c r="J2951">
        <v>202206</v>
      </c>
      <c r="K2951">
        <v>44740</v>
      </c>
      <c r="L2951" t="s">
        <v>644</v>
      </c>
      <c r="M2951">
        <v>790.96</v>
      </c>
      <c r="N2951">
        <v>1.3</v>
      </c>
      <c r="O2951" t="s">
        <v>645</v>
      </c>
      <c r="P2951" s="428">
        <v>1.208</v>
      </c>
      <c r="Q2951">
        <v>12786520</v>
      </c>
      <c r="R2951" t="s">
        <v>646</v>
      </c>
      <c r="S2951">
        <v>9985235</v>
      </c>
      <c r="T2951" t="s">
        <v>2719</v>
      </c>
    </row>
    <row r="2952" spans="1:20" x14ac:dyDescent="0.25">
      <c r="A2952" t="s">
        <v>637</v>
      </c>
      <c r="B2952" t="s">
        <v>638</v>
      </c>
      <c r="C2952" t="s">
        <v>639</v>
      </c>
      <c r="D2952" t="s">
        <v>640</v>
      </c>
      <c r="E2952" t="s">
        <v>2008</v>
      </c>
      <c r="F2952">
        <v>528004120002</v>
      </c>
      <c r="G2952" t="s">
        <v>642</v>
      </c>
      <c r="H2952">
        <v>583155</v>
      </c>
      <c r="I2952" t="s">
        <v>45</v>
      </c>
      <c r="J2952">
        <v>202206</v>
      </c>
      <c r="K2952">
        <v>44740</v>
      </c>
      <c r="L2952" t="s">
        <v>644</v>
      </c>
      <c r="M2952">
        <v>2259.89</v>
      </c>
      <c r="N2952">
        <v>3.71</v>
      </c>
      <c r="O2952" t="s">
        <v>645</v>
      </c>
      <c r="P2952" s="428">
        <v>3.4470000000000001</v>
      </c>
      <c r="Q2952">
        <v>12786520</v>
      </c>
      <c r="R2952" t="s">
        <v>646</v>
      </c>
      <c r="S2952">
        <v>9985235</v>
      </c>
      <c r="T2952" t="s">
        <v>2716</v>
      </c>
    </row>
    <row r="2953" spans="1:20" x14ac:dyDescent="0.25">
      <c r="A2953" t="s">
        <v>637</v>
      </c>
      <c r="B2953" t="s">
        <v>638</v>
      </c>
      <c r="C2953" t="s">
        <v>639</v>
      </c>
      <c r="D2953" t="s">
        <v>640</v>
      </c>
      <c r="E2953" t="s">
        <v>2008</v>
      </c>
      <c r="F2953">
        <v>528004120002</v>
      </c>
      <c r="G2953" t="s">
        <v>642</v>
      </c>
      <c r="H2953">
        <v>583155</v>
      </c>
      <c r="I2953" t="s">
        <v>45</v>
      </c>
      <c r="J2953">
        <v>202206</v>
      </c>
      <c r="K2953">
        <v>44740</v>
      </c>
      <c r="L2953" t="s">
        <v>644</v>
      </c>
      <c r="M2953">
        <v>836.16</v>
      </c>
      <c r="N2953">
        <v>1.37</v>
      </c>
      <c r="O2953" t="s">
        <v>645</v>
      </c>
      <c r="P2953" s="428">
        <v>1.2729999999999999</v>
      </c>
      <c r="Q2953">
        <v>12786520</v>
      </c>
      <c r="R2953" t="s">
        <v>646</v>
      </c>
      <c r="S2953">
        <v>9985235</v>
      </c>
      <c r="T2953" t="s">
        <v>2715</v>
      </c>
    </row>
    <row r="2954" spans="1:20" x14ac:dyDescent="0.25">
      <c r="A2954" t="s">
        <v>637</v>
      </c>
      <c r="B2954" t="s">
        <v>638</v>
      </c>
      <c r="C2954" t="s">
        <v>639</v>
      </c>
      <c r="D2954" t="s">
        <v>640</v>
      </c>
      <c r="E2954" t="s">
        <v>2008</v>
      </c>
      <c r="F2954">
        <v>528004120002</v>
      </c>
      <c r="G2954" t="s">
        <v>642</v>
      </c>
      <c r="H2954">
        <v>583155</v>
      </c>
      <c r="I2954" t="s">
        <v>45</v>
      </c>
      <c r="J2954">
        <v>202206</v>
      </c>
      <c r="K2954">
        <v>44740</v>
      </c>
      <c r="L2954" t="s">
        <v>644</v>
      </c>
      <c r="M2954">
        <v>1762.71</v>
      </c>
      <c r="N2954">
        <v>2.89</v>
      </c>
      <c r="O2954" t="s">
        <v>645</v>
      </c>
      <c r="P2954" s="428">
        <v>2.6850000000000001</v>
      </c>
      <c r="Q2954">
        <v>12786520</v>
      </c>
      <c r="R2954" t="s">
        <v>646</v>
      </c>
      <c r="S2954">
        <v>9985235</v>
      </c>
      <c r="T2954" t="s">
        <v>2717</v>
      </c>
    </row>
    <row r="2955" spans="1:20" x14ac:dyDescent="0.25">
      <c r="A2955" t="s">
        <v>637</v>
      </c>
      <c r="B2955" t="s">
        <v>638</v>
      </c>
      <c r="C2955" t="s">
        <v>639</v>
      </c>
      <c r="D2955" t="s">
        <v>640</v>
      </c>
      <c r="E2955" t="s">
        <v>2008</v>
      </c>
      <c r="F2955">
        <v>528004120002</v>
      </c>
      <c r="G2955" t="s">
        <v>642</v>
      </c>
      <c r="H2955">
        <v>583155</v>
      </c>
      <c r="I2955" t="s">
        <v>45</v>
      </c>
      <c r="J2955">
        <v>202206</v>
      </c>
      <c r="K2955">
        <v>44740</v>
      </c>
      <c r="L2955" t="s">
        <v>644</v>
      </c>
      <c r="M2955">
        <v>2666.67</v>
      </c>
      <c r="N2955">
        <v>4.38</v>
      </c>
      <c r="O2955" t="s">
        <v>645</v>
      </c>
      <c r="P2955" s="428">
        <v>4.069</v>
      </c>
      <c r="Q2955">
        <v>12786520</v>
      </c>
      <c r="R2955" t="s">
        <v>646</v>
      </c>
      <c r="S2955">
        <v>9985235</v>
      </c>
      <c r="T2955" t="s">
        <v>2718</v>
      </c>
    </row>
    <row r="2956" spans="1:20" x14ac:dyDescent="0.25">
      <c r="A2956" t="s">
        <v>637</v>
      </c>
      <c r="B2956" t="s">
        <v>638</v>
      </c>
      <c r="C2956" t="s">
        <v>639</v>
      </c>
      <c r="D2956" t="s">
        <v>640</v>
      </c>
      <c r="E2956" t="s">
        <v>2008</v>
      </c>
      <c r="F2956">
        <v>528004120002</v>
      </c>
      <c r="G2956" t="s">
        <v>642</v>
      </c>
      <c r="H2956">
        <v>583155</v>
      </c>
      <c r="I2956" t="s">
        <v>45</v>
      </c>
      <c r="J2956">
        <v>202206</v>
      </c>
      <c r="K2956">
        <v>44740</v>
      </c>
      <c r="L2956" t="s">
        <v>644</v>
      </c>
      <c r="M2956">
        <v>960.45</v>
      </c>
      <c r="N2956">
        <v>1.58</v>
      </c>
      <c r="O2956" t="s">
        <v>645</v>
      </c>
      <c r="P2956" s="428">
        <v>1.468</v>
      </c>
      <c r="Q2956">
        <v>12786520</v>
      </c>
      <c r="R2956" t="s">
        <v>646</v>
      </c>
      <c r="S2956">
        <v>9985235</v>
      </c>
      <c r="T2956" t="s">
        <v>2714</v>
      </c>
    </row>
    <row r="2957" spans="1:20" x14ac:dyDescent="0.25">
      <c r="A2957" t="s">
        <v>637</v>
      </c>
      <c r="B2957" t="s">
        <v>823</v>
      </c>
      <c r="C2957" t="s">
        <v>639</v>
      </c>
      <c r="D2957" t="s">
        <v>718</v>
      </c>
      <c r="E2957" t="s">
        <v>704</v>
      </c>
      <c r="F2957">
        <v>528004120003</v>
      </c>
      <c r="G2957" t="s">
        <v>816</v>
      </c>
      <c r="H2957">
        <v>583562</v>
      </c>
      <c r="I2957" t="s">
        <v>88</v>
      </c>
      <c r="J2957">
        <v>202206</v>
      </c>
      <c r="K2957">
        <v>44741</v>
      </c>
      <c r="L2957" t="s">
        <v>644</v>
      </c>
      <c r="M2957">
        <v>5000</v>
      </c>
      <c r="N2957">
        <v>8.1999999999999993</v>
      </c>
      <c r="O2957" t="s">
        <v>645</v>
      </c>
      <c r="P2957" s="428">
        <v>7.6180000000000003</v>
      </c>
      <c r="Q2957">
        <v>30502142</v>
      </c>
      <c r="T2957" t="s">
        <v>2731</v>
      </c>
    </row>
    <row r="2958" spans="1:20" x14ac:dyDescent="0.25">
      <c r="A2958" t="s">
        <v>637</v>
      </c>
      <c r="B2958" t="s">
        <v>821</v>
      </c>
      <c r="C2958" t="s">
        <v>639</v>
      </c>
      <c r="D2958" t="s">
        <v>663</v>
      </c>
      <c r="E2958" t="s">
        <v>704</v>
      </c>
      <c r="F2958">
        <v>528004120010</v>
      </c>
      <c r="G2958" t="s">
        <v>653</v>
      </c>
      <c r="H2958">
        <v>583608</v>
      </c>
      <c r="I2958" t="s">
        <v>203</v>
      </c>
      <c r="J2958">
        <v>202206</v>
      </c>
      <c r="K2958">
        <v>44741</v>
      </c>
      <c r="L2958" t="s">
        <v>644</v>
      </c>
      <c r="M2958">
        <v>20000</v>
      </c>
      <c r="N2958">
        <v>32.82</v>
      </c>
      <c r="O2958" t="s">
        <v>645</v>
      </c>
      <c r="P2958" s="428">
        <v>30.491</v>
      </c>
      <c r="Q2958">
        <v>30502595</v>
      </c>
      <c r="T2958" t="s">
        <v>2730</v>
      </c>
    </row>
    <row r="2959" spans="1:20" x14ac:dyDescent="0.25">
      <c r="A2959" t="s">
        <v>637</v>
      </c>
      <c r="B2959" t="s">
        <v>821</v>
      </c>
      <c r="C2959" t="s">
        <v>639</v>
      </c>
      <c r="D2959" t="s">
        <v>663</v>
      </c>
      <c r="E2959" t="s">
        <v>704</v>
      </c>
      <c r="F2959">
        <v>528004120010</v>
      </c>
      <c r="G2959" t="s">
        <v>653</v>
      </c>
      <c r="H2959">
        <v>583608</v>
      </c>
      <c r="I2959" t="s">
        <v>203</v>
      </c>
      <c r="J2959">
        <v>202206</v>
      </c>
      <c r="K2959">
        <v>44741</v>
      </c>
      <c r="L2959" t="s">
        <v>644</v>
      </c>
      <c r="M2959">
        <v>15000</v>
      </c>
      <c r="N2959">
        <v>24.61</v>
      </c>
      <c r="O2959" t="s">
        <v>645</v>
      </c>
      <c r="P2959" s="428">
        <v>22.864000000000001</v>
      </c>
      <c r="Q2959">
        <v>30502595</v>
      </c>
      <c r="T2959" t="s">
        <v>2727</v>
      </c>
    </row>
    <row r="2960" spans="1:20" x14ac:dyDescent="0.25">
      <c r="A2960" t="s">
        <v>637</v>
      </c>
      <c r="B2960" t="s">
        <v>821</v>
      </c>
      <c r="C2960" t="s">
        <v>639</v>
      </c>
      <c r="D2960" t="s">
        <v>663</v>
      </c>
      <c r="E2960" t="s">
        <v>704</v>
      </c>
      <c r="F2960">
        <v>528004120010</v>
      </c>
      <c r="G2960" t="s">
        <v>653</v>
      </c>
      <c r="H2960">
        <v>583608</v>
      </c>
      <c r="I2960" t="s">
        <v>203</v>
      </c>
      <c r="J2960">
        <v>202206</v>
      </c>
      <c r="K2960">
        <v>44741</v>
      </c>
      <c r="L2960" t="s">
        <v>644</v>
      </c>
      <c r="M2960">
        <v>25000</v>
      </c>
      <c r="N2960">
        <v>41.02</v>
      </c>
      <c r="O2960" t="s">
        <v>645</v>
      </c>
      <c r="P2960" s="428">
        <v>38.109000000000002</v>
      </c>
      <c r="Q2960">
        <v>30502595</v>
      </c>
      <c r="T2960" t="s">
        <v>2729</v>
      </c>
    </row>
    <row r="2961" spans="1:20" x14ac:dyDescent="0.25">
      <c r="A2961" t="s">
        <v>637</v>
      </c>
      <c r="B2961" t="s">
        <v>821</v>
      </c>
      <c r="C2961" t="s">
        <v>639</v>
      </c>
      <c r="D2961" t="s">
        <v>718</v>
      </c>
      <c r="E2961" t="s">
        <v>704</v>
      </c>
      <c r="F2961">
        <v>528004120003</v>
      </c>
      <c r="G2961" t="s">
        <v>816</v>
      </c>
      <c r="H2961">
        <v>583562</v>
      </c>
      <c r="I2961" t="s">
        <v>88</v>
      </c>
      <c r="J2961">
        <v>202206</v>
      </c>
      <c r="K2961">
        <v>44741</v>
      </c>
      <c r="L2961" t="s">
        <v>644</v>
      </c>
      <c r="M2961">
        <v>18500</v>
      </c>
      <c r="N2961">
        <v>30.36</v>
      </c>
      <c r="O2961" t="s">
        <v>645</v>
      </c>
      <c r="P2961" s="428">
        <v>28.206</v>
      </c>
      <c r="Q2961">
        <v>30502142</v>
      </c>
      <c r="T2961" t="s">
        <v>2720</v>
      </c>
    </row>
    <row r="2962" spans="1:20" x14ac:dyDescent="0.25">
      <c r="A2962" t="s">
        <v>637</v>
      </c>
      <c r="B2962" t="s">
        <v>821</v>
      </c>
      <c r="C2962" t="s">
        <v>639</v>
      </c>
      <c r="D2962" t="s">
        <v>718</v>
      </c>
      <c r="E2962" t="s">
        <v>704</v>
      </c>
      <c r="F2962">
        <v>528004120003</v>
      </c>
      <c r="G2962" t="s">
        <v>816</v>
      </c>
      <c r="H2962">
        <v>583562</v>
      </c>
      <c r="I2962" t="s">
        <v>88</v>
      </c>
      <c r="J2962">
        <v>202206</v>
      </c>
      <c r="K2962">
        <v>44741</v>
      </c>
      <c r="L2962" t="s">
        <v>644</v>
      </c>
      <c r="M2962">
        <v>400</v>
      </c>
      <c r="N2962">
        <v>0.66</v>
      </c>
      <c r="O2962" t="s">
        <v>645</v>
      </c>
      <c r="P2962" s="428">
        <v>0.61299999999999999</v>
      </c>
      <c r="Q2962">
        <v>30502142</v>
      </c>
      <c r="T2962" t="s">
        <v>2721</v>
      </c>
    </row>
    <row r="2963" spans="1:20" x14ac:dyDescent="0.25">
      <c r="A2963" t="s">
        <v>637</v>
      </c>
      <c r="B2963" t="s">
        <v>814</v>
      </c>
      <c r="C2963" t="s">
        <v>639</v>
      </c>
      <c r="D2963" t="s">
        <v>663</v>
      </c>
      <c r="E2963" t="s">
        <v>704</v>
      </c>
      <c r="F2963">
        <v>528004120003</v>
      </c>
      <c r="G2963" t="s">
        <v>816</v>
      </c>
      <c r="H2963">
        <v>583562</v>
      </c>
      <c r="I2963" t="s">
        <v>88</v>
      </c>
      <c r="J2963">
        <v>202206</v>
      </c>
      <c r="K2963">
        <v>44741</v>
      </c>
      <c r="L2963" t="s">
        <v>644</v>
      </c>
      <c r="M2963">
        <v>73000</v>
      </c>
      <c r="N2963">
        <v>119.79</v>
      </c>
      <c r="O2963" t="s">
        <v>645</v>
      </c>
      <c r="P2963" s="428">
        <v>111.29</v>
      </c>
      <c r="Q2963">
        <v>30502595</v>
      </c>
      <c r="T2963" t="s">
        <v>2723</v>
      </c>
    </row>
    <row r="2964" spans="1:20" x14ac:dyDescent="0.25">
      <c r="A2964" t="s">
        <v>637</v>
      </c>
      <c r="B2964" t="s">
        <v>814</v>
      </c>
      <c r="C2964" t="s">
        <v>639</v>
      </c>
      <c r="D2964" t="s">
        <v>663</v>
      </c>
      <c r="E2964" t="s">
        <v>704</v>
      </c>
      <c r="F2964">
        <v>528004120003</v>
      </c>
      <c r="G2964" t="s">
        <v>816</v>
      </c>
      <c r="H2964">
        <v>583562</v>
      </c>
      <c r="I2964" t="s">
        <v>88</v>
      </c>
      <c r="J2964">
        <v>202206</v>
      </c>
      <c r="K2964">
        <v>44741</v>
      </c>
      <c r="L2964" t="s">
        <v>644</v>
      </c>
      <c r="M2964">
        <v>58500</v>
      </c>
      <c r="N2964">
        <v>95.99</v>
      </c>
      <c r="O2964" t="s">
        <v>645</v>
      </c>
      <c r="P2964" s="428">
        <v>89.179000000000002</v>
      </c>
      <c r="Q2964">
        <v>30502595</v>
      </c>
      <c r="T2964" t="s">
        <v>2723</v>
      </c>
    </row>
    <row r="2965" spans="1:20" x14ac:dyDescent="0.25">
      <c r="A2965" t="s">
        <v>637</v>
      </c>
      <c r="B2965" t="s">
        <v>823</v>
      </c>
      <c r="C2965" t="s">
        <v>639</v>
      </c>
      <c r="D2965" t="s">
        <v>663</v>
      </c>
      <c r="E2965" t="s">
        <v>704</v>
      </c>
      <c r="F2965">
        <v>528004120003</v>
      </c>
      <c r="G2965" t="s">
        <v>816</v>
      </c>
      <c r="H2965">
        <v>583563</v>
      </c>
      <c r="I2965" t="s">
        <v>90</v>
      </c>
      <c r="J2965">
        <v>202206</v>
      </c>
      <c r="K2965">
        <v>44741</v>
      </c>
      <c r="L2965" t="s">
        <v>644</v>
      </c>
      <c r="M2965">
        <v>22000</v>
      </c>
      <c r="N2965">
        <v>36.1</v>
      </c>
      <c r="O2965" t="s">
        <v>645</v>
      </c>
      <c r="P2965" s="428">
        <v>33.537999999999997</v>
      </c>
      <c r="Q2965">
        <v>30502595</v>
      </c>
      <c r="T2965" t="s">
        <v>2728</v>
      </c>
    </row>
    <row r="2966" spans="1:20" x14ac:dyDescent="0.25">
      <c r="A2966" t="s">
        <v>637</v>
      </c>
      <c r="B2966" t="s">
        <v>2725</v>
      </c>
      <c r="C2966" t="s">
        <v>639</v>
      </c>
      <c r="D2966" t="s">
        <v>718</v>
      </c>
      <c r="E2966" t="s">
        <v>704</v>
      </c>
      <c r="F2966">
        <v>528004120003</v>
      </c>
      <c r="G2966" t="s">
        <v>816</v>
      </c>
      <c r="H2966">
        <v>583562</v>
      </c>
      <c r="I2966" t="s">
        <v>88</v>
      </c>
      <c r="J2966">
        <v>202206</v>
      </c>
      <c r="K2966">
        <v>44741</v>
      </c>
      <c r="L2966" t="s">
        <v>644</v>
      </c>
      <c r="M2966">
        <v>3000</v>
      </c>
      <c r="N2966">
        <v>4.92</v>
      </c>
      <c r="O2966" t="s">
        <v>645</v>
      </c>
      <c r="P2966" s="428">
        <v>4.5709999999999997</v>
      </c>
      <c r="Q2966">
        <v>30502142</v>
      </c>
      <c r="T2966" t="s">
        <v>2726</v>
      </c>
    </row>
    <row r="2967" spans="1:20" x14ac:dyDescent="0.25">
      <c r="A2967" t="s">
        <v>637</v>
      </c>
      <c r="B2967" t="s">
        <v>1741</v>
      </c>
      <c r="C2967" t="s">
        <v>639</v>
      </c>
      <c r="D2967" t="s">
        <v>663</v>
      </c>
      <c r="E2967" t="s">
        <v>704</v>
      </c>
      <c r="F2967">
        <v>528004120003</v>
      </c>
      <c r="G2967" t="s">
        <v>816</v>
      </c>
      <c r="H2967">
        <v>583560</v>
      </c>
      <c r="I2967" t="s">
        <v>963</v>
      </c>
      <c r="J2967">
        <v>202206</v>
      </c>
      <c r="K2967">
        <v>44741</v>
      </c>
      <c r="L2967" t="s">
        <v>644</v>
      </c>
      <c r="M2967">
        <v>3750</v>
      </c>
      <c r="N2967">
        <v>6.15</v>
      </c>
      <c r="O2967" t="s">
        <v>645</v>
      </c>
      <c r="P2967" s="428">
        <v>5.7140000000000004</v>
      </c>
      <c r="Q2967">
        <v>30502595</v>
      </c>
      <c r="T2967" t="s">
        <v>2722</v>
      </c>
    </row>
    <row r="2968" spans="1:20" x14ac:dyDescent="0.25">
      <c r="A2968" t="s">
        <v>637</v>
      </c>
      <c r="B2968" t="s">
        <v>1741</v>
      </c>
      <c r="C2968" t="s">
        <v>639</v>
      </c>
      <c r="D2968" t="s">
        <v>663</v>
      </c>
      <c r="E2968" t="s">
        <v>704</v>
      </c>
      <c r="F2968">
        <v>528004120003</v>
      </c>
      <c r="G2968" t="s">
        <v>816</v>
      </c>
      <c r="H2968">
        <v>583563</v>
      </c>
      <c r="I2968" t="s">
        <v>90</v>
      </c>
      <c r="J2968">
        <v>202206</v>
      </c>
      <c r="K2968">
        <v>44741</v>
      </c>
      <c r="L2968" t="s">
        <v>644</v>
      </c>
      <c r="M2968">
        <v>40000</v>
      </c>
      <c r="N2968">
        <v>65.64</v>
      </c>
      <c r="O2968" t="s">
        <v>645</v>
      </c>
      <c r="P2968" s="428">
        <v>60.981999999999999</v>
      </c>
      <c r="Q2968">
        <v>30502595</v>
      </c>
      <c r="T2968" t="s">
        <v>2724</v>
      </c>
    </row>
    <row r="2969" spans="1:20" x14ac:dyDescent="0.25">
      <c r="A2969" t="s">
        <v>637</v>
      </c>
      <c r="B2969" t="s">
        <v>1741</v>
      </c>
      <c r="C2969" t="s">
        <v>639</v>
      </c>
      <c r="D2969" t="s">
        <v>663</v>
      </c>
      <c r="E2969" t="s">
        <v>704</v>
      </c>
      <c r="F2969">
        <v>528004120003</v>
      </c>
      <c r="G2969" t="s">
        <v>816</v>
      </c>
      <c r="H2969">
        <v>583563</v>
      </c>
      <c r="I2969" t="s">
        <v>90</v>
      </c>
      <c r="J2969">
        <v>202206</v>
      </c>
      <c r="K2969">
        <v>44741</v>
      </c>
      <c r="L2969" t="s">
        <v>644</v>
      </c>
      <c r="M2969">
        <v>30000</v>
      </c>
      <c r="N2969">
        <v>49.23</v>
      </c>
      <c r="O2969" t="s">
        <v>645</v>
      </c>
      <c r="P2969" s="428">
        <v>45.737000000000002</v>
      </c>
      <c r="Q2969">
        <v>30502595</v>
      </c>
      <c r="T2969" t="s">
        <v>2724</v>
      </c>
    </row>
    <row r="2970" spans="1:20" x14ac:dyDescent="0.25">
      <c r="A2970" t="s">
        <v>637</v>
      </c>
      <c r="B2970" t="s">
        <v>1741</v>
      </c>
      <c r="C2970" t="s">
        <v>639</v>
      </c>
      <c r="D2970" t="s">
        <v>663</v>
      </c>
      <c r="E2970" t="s">
        <v>704</v>
      </c>
      <c r="F2970">
        <v>528004120003</v>
      </c>
      <c r="G2970" t="s">
        <v>816</v>
      </c>
      <c r="H2970">
        <v>583563</v>
      </c>
      <c r="I2970" t="s">
        <v>90</v>
      </c>
      <c r="J2970">
        <v>202206</v>
      </c>
      <c r="K2970">
        <v>44741</v>
      </c>
      <c r="L2970" t="s">
        <v>644</v>
      </c>
      <c r="M2970">
        <v>110000</v>
      </c>
      <c r="N2970">
        <v>180.5</v>
      </c>
      <c r="O2970" t="s">
        <v>645</v>
      </c>
      <c r="P2970" s="428">
        <v>167.69200000000001</v>
      </c>
      <c r="Q2970">
        <v>30502595</v>
      </c>
      <c r="T2970" t="s">
        <v>2724</v>
      </c>
    </row>
    <row r="2971" spans="1:20" x14ac:dyDescent="0.25">
      <c r="A2971" t="s">
        <v>637</v>
      </c>
      <c r="B2971" t="s">
        <v>2684</v>
      </c>
      <c r="C2971" t="s">
        <v>639</v>
      </c>
      <c r="D2971" t="s">
        <v>651</v>
      </c>
      <c r="E2971" t="s">
        <v>652</v>
      </c>
      <c r="F2971">
        <v>528004120010</v>
      </c>
      <c r="G2971" t="s">
        <v>653</v>
      </c>
      <c r="H2971">
        <v>583590</v>
      </c>
      <c r="I2971" t="s">
        <v>170</v>
      </c>
      <c r="J2971">
        <v>202206</v>
      </c>
      <c r="K2971">
        <v>44741</v>
      </c>
      <c r="L2971" t="s">
        <v>644</v>
      </c>
      <c r="M2971">
        <v>1223.99</v>
      </c>
      <c r="N2971">
        <v>2.0099999999999998</v>
      </c>
      <c r="O2971" t="s">
        <v>645</v>
      </c>
      <c r="P2971" s="428">
        <v>1.867</v>
      </c>
      <c r="Q2971">
        <v>12788620</v>
      </c>
      <c r="R2971" t="s">
        <v>654</v>
      </c>
      <c r="S2971" t="s">
        <v>655</v>
      </c>
      <c r="T2971" t="s">
        <v>2733</v>
      </c>
    </row>
    <row r="2972" spans="1:20" x14ac:dyDescent="0.25">
      <c r="A2972" t="s">
        <v>637</v>
      </c>
      <c r="B2972" t="s">
        <v>828</v>
      </c>
      <c r="C2972" t="s">
        <v>639</v>
      </c>
      <c r="D2972" t="s">
        <v>663</v>
      </c>
      <c r="E2972" t="s">
        <v>652</v>
      </c>
      <c r="F2972">
        <v>528004120010</v>
      </c>
      <c r="G2972" t="s">
        <v>653</v>
      </c>
      <c r="H2972">
        <v>583591</v>
      </c>
      <c r="I2972" t="s">
        <v>172</v>
      </c>
      <c r="J2972">
        <v>202206</v>
      </c>
      <c r="K2972">
        <v>44741</v>
      </c>
      <c r="L2972" t="s">
        <v>644</v>
      </c>
      <c r="M2972">
        <v>1274.8</v>
      </c>
      <c r="N2972">
        <v>2.09</v>
      </c>
      <c r="O2972" t="s">
        <v>645</v>
      </c>
      <c r="P2972" s="428">
        <v>1.9419999999999999</v>
      </c>
      <c r="Q2972">
        <v>12788620</v>
      </c>
      <c r="R2972" t="s">
        <v>654</v>
      </c>
      <c r="S2972" t="s">
        <v>664</v>
      </c>
      <c r="T2972" t="s">
        <v>2732</v>
      </c>
    </row>
    <row r="2973" spans="1:20" x14ac:dyDescent="0.25">
      <c r="A2973" t="s">
        <v>637</v>
      </c>
      <c r="B2973" t="s">
        <v>828</v>
      </c>
      <c r="C2973" t="s">
        <v>639</v>
      </c>
      <c r="D2973" t="s">
        <v>663</v>
      </c>
      <c r="E2973" t="s">
        <v>652</v>
      </c>
      <c r="F2973">
        <v>528004120010</v>
      </c>
      <c r="G2973" t="s">
        <v>653</v>
      </c>
      <c r="H2973">
        <v>583591</v>
      </c>
      <c r="I2973" t="s">
        <v>172</v>
      </c>
      <c r="J2973">
        <v>202206</v>
      </c>
      <c r="K2973">
        <v>44742</v>
      </c>
      <c r="L2973" t="s">
        <v>644</v>
      </c>
      <c r="M2973">
        <v>127479.9</v>
      </c>
      <c r="N2973">
        <v>209.19</v>
      </c>
      <c r="O2973" t="s">
        <v>645</v>
      </c>
      <c r="P2973" s="428">
        <v>194.346</v>
      </c>
      <c r="Q2973">
        <v>12788620</v>
      </c>
      <c r="R2973" t="s">
        <v>654</v>
      </c>
      <c r="S2973" t="s">
        <v>664</v>
      </c>
      <c r="T2973" t="s">
        <v>2739</v>
      </c>
    </row>
    <row r="2974" spans="1:20" x14ac:dyDescent="0.25">
      <c r="A2974" t="s">
        <v>637</v>
      </c>
      <c r="B2974" t="s">
        <v>828</v>
      </c>
      <c r="C2974" t="s">
        <v>639</v>
      </c>
      <c r="D2974" t="s">
        <v>718</v>
      </c>
      <c r="E2974" t="s">
        <v>652</v>
      </c>
      <c r="F2974">
        <v>528004120010</v>
      </c>
      <c r="G2974" t="s">
        <v>653</v>
      </c>
      <c r="H2974">
        <v>583593</v>
      </c>
      <c r="I2974" t="s">
        <v>176</v>
      </c>
      <c r="J2974">
        <v>202206</v>
      </c>
      <c r="K2974">
        <v>44742</v>
      </c>
      <c r="L2974" t="s">
        <v>644</v>
      </c>
      <c r="M2974">
        <v>11189.4</v>
      </c>
      <c r="N2974">
        <v>18.36</v>
      </c>
      <c r="O2974" t="s">
        <v>645</v>
      </c>
      <c r="P2974" s="428">
        <v>17.056999999999999</v>
      </c>
      <c r="Q2974">
        <v>12788620</v>
      </c>
      <c r="R2974" t="s">
        <v>654</v>
      </c>
      <c r="S2974" t="s">
        <v>825</v>
      </c>
      <c r="T2974" t="s">
        <v>2735</v>
      </c>
    </row>
    <row r="2975" spans="1:20" x14ac:dyDescent="0.25">
      <c r="A2975" t="s">
        <v>637</v>
      </c>
      <c r="B2975" t="s">
        <v>2684</v>
      </c>
      <c r="C2975" t="s">
        <v>639</v>
      </c>
      <c r="D2975" t="s">
        <v>651</v>
      </c>
      <c r="E2975" t="s">
        <v>652</v>
      </c>
      <c r="F2975">
        <v>528004120010</v>
      </c>
      <c r="G2975" t="s">
        <v>653</v>
      </c>
      <c r="H2975">
        <v>583590</v>
      </c>
      <c r="I2975" t="s">
        <v>170</v>
      </c>
      <c r="J2975">
        <v>202206</v>
      </c>
      <c r="K2975">
        <v>44742</v>
      </c>
      <c r="L2975" t="s">
        <v>644</v>
      </c>
      <c r="M2975">
        <v>15299.86</v>
      </c>
      <c r="N2975">
        <v>25.11</v>
      </c>
      <c r="O2975" t="s">
        <v>645</v>
      </c>
      <c r="P2975" s="428">
        <v>23.327999999999999</v>
      </c>
      <c r="Q2975">
        <v>12788620</v>
      </c>
      <c r="R2975" t="s">
        <v>654</v>
      </c>
      <c r="S2975" t="s">
        <v>655</v>
      </c>
      <c r="T2975" t="s">
        <v>2736</v>
      </c>
    </row>
    <row r="2976" spans="1:20" x14ac:dyDescent="0.25">
      <c r="A2976" t="s">
        <v>637</v>
      </c>
      <c r="B2976" t="s">
        <v>828</v>
      </c>
      <c r="C2976" t="s">
        <v>639</v>
      </c>
      <c r="D2976" t="s">
        <v>651</v>
      </c>
      <c r="E2976" t="s">
        <v>652</v>
      </c>
      <c r="F2976">
        <v>528004120010</v>
      </c>
      <c r="G2976" t="s">
        <v>653</v>
      </c>
      <c r="H2976">
        <v>583590</v>
      </c>
      <c r="I2976" t="s">
        <v>170</v>
      </c>
      <c r="J2976">
        <v>202206</v>
      </c>
      <c r="K2976">
        <v>44742</v>
      </c>
      <c r="L2976" t="s">
        <v>644</v>
      </c>
      <c r="M2976">
        <v>50999.519999999997</v>
      </c>
      <c r="N2976">
        <v>83.69</v>
      </c>
      <c r="O2976" t="s">
        <v>645</v>
      </c>
      <c r="P2976" s="428">
        <v>77.751000000000005</v>
      </c>
      <c r="Q2976">
        <v>12788620</v>
      </c>
      <c r="R2976" t="s">
        <v>654</v>
      </c>
      <c r="S2976" t="s">
        <v>655</v>
      </c>
      <c r="T2976" t="s">
        <v>2734</v>
      </c>
    </row>
    <row r="2977" spans="1:20" x14ac:dyDescent="0.25">
      <c r="A2977" t="s">
        <v>637</v>
      </c>
      <c r="B2977" t="s">
        <v>730</v>
      </c>
      <c r="C2977" t="s">
        <v>639</v>
      </c>
      <c r="D2977" t="s">
        <v>640</v>
      </c>
      <c r="E2977" t="s">
        <v>708</v>
      </c>
      <c r="F2977">
        <v>528004120002</v>
      </c>
      <c r="G2977" t="s">
        <v>642</v>
      </c>
      <c r="H2977">
        <v>583155</v>
      </c>
      <c r="I2977" t="s">
        <v>45</v>
      </c>
      <c r="J2977">
        <v>202206</v>
      </c>
      <c r="K2977">
        <v>44742</v>
      </c>
      <c r="L2977" t="s">
        <v>644</v>
      </c>
      <c r="M2977">
        <v>1975.84</v>
      </c>
      <c r="N2977">
        <v>3.24</v>
      </c>
      <c r="O2977" t="s">
        <v>645</v>
      </c>
      <c r="P2977" s="428">
        <v>3.01</v>
      </c>
      <c r="Q2977">
        <v>12786520</v>
      </c>
      <c r="R2977" t="s">
        <v>646</v>
      </c>
      <c r="S2977">
        <v>8540039</v>
      </c>
      <c r="T2977" t="s">
        <v>2782</v>
      </c>
    </row>
    <row r="2978" spans="1:20" x14ac:dyDescent="0.25">
      <c r="A2978" t="s">
        <v>637</v>
      </c>
      <c r="B2978" t="s">
        <v>831</v>
      </c>
      <c r="C2978" t="s">
        <v>639</v>
      </c>
      <c r="D2978" t="s">
        <v>651</v>
      </c>
      <c r="E2978" t="s">
        <v>673</v>
      </c>
      <c r="F2978">
        <v>528004120002</v>
      </c>
      <c r="G2978" t="s">
        <v>642</v>
      </c>
      <c r="H2978">
        <v>583148</v>
      </c>
      <c r="I2978" t="s">
        <v>699</v>
      </c>
      <c r="J2978">
        <v>202206</v>
      </c>
      <c r="K2978">
        <v>44742</v>
      </c>
      <c r="L2978" t="s">
        <v>644</v>
      </c>
      <c r="M2978">
        <v>4337.21</v>
      </c>
      <c r="N2978">
        <v>7.12</v>
      </c>
      <c r="O2978" t="s">
        <v>645</v>
      </c>
      <c r="P2978" s="428">
        <v>6.6150000000000002</v>
      </c>
      <c r="Q2978">
        <v>12786520</v>
      </c>
      <c r="R2978" t="s">
        <v>646</v>
      </c>
      <c r="S2978">
        <v>8540386</v>
      </c>
      <c r="T2978" t="s">
        <v>2822</v>
      </c>
    </row>
    <row r="2979" spans="1:20" x14ac:dyDescent="0.25">
      <c r="A2979" t="s">
        <v>637</v>
      </c>
      <c r="B2979" t="s">
        <v>730</v>
      </c>
      <c r="C2979" t="s">
        <v>639</v>
      </c>
      <c r="D2979" t="s">
        <v>640</v>
      </c>
      <c r="E2979" t="s">
        <v>686</v>
      </c>
      <c r="F2979">
        <v>528004120002</v>
      </c>
      <c r="G2979" t="s">
        <v>642</v>
      </c>
      <c r="H2979">
        <v>583153</v>
      </c>
      <c r="I2979" t="s">
        <v>722</v>
      </c>
      <c r="J2979">
        <v>202206</v>
      </c>
      <c r="K2979">
        <v>44742</v>
      </c>
      <c r="L2979" t="s">
        <v>644</v>
      </c>
      <c r="M2979">
        <v>3861.14</v>
      </c>
      <c r="N2979">
        <v>6.34</v>
      </c>
      <c r="O2979" t="s">
        <v>645</v>
      </c>
      <c r="P2979" s="428">
        <v>5.89</v>
      </c>
      <c r="Q2979">
        <v>12786520</v>
      </c>
      <c r="R2979" t="s">
        <v>646</v>
      </c>
      <c r="S2979">
        <v>8540401</v>
      </c>
      <c r="T2979" t="s">
        <v>2786</v>
      </c>
    </row>
    <row r="2980" spans="1:20" x14ac:dyDescent="0.25">
      <c r="A2980" t="s">
        <v>637</v>
      </c>
      <c r="B2980" t="s">
        <v>638</v>
      </c>
      <c r="C2980" t="s">
        <v>639</v>
      </c>
      <c r="D2980" t="s">
        <v>640</v>
      </c>
      <c r="E2980" t="s">
        <v>641</v>
      </c>
      <c r="F2980">
        <v>528004120002</v>
      </c>
      <c r="G2980" t="s">
        <v>642</v>
      </c>
      <c r="H2980">
        <v>856780</v>
      </c>
      <c r="I2980" t="s">
        <v>475</v>
      </c>
      <c r="J2980">
        <v>202206</v>
      </c>
      <c r="K2980">
        <v>44742</v>
      </c>
      <c r="L2980" t="s">
        <v>644</v>
      </c>
      <c r="M2980">
        <v>8450.7000000000007</v>
      </c>
      <c r="N2980">
        <v>13.87</v>
      </c>
      <c r="O2980" t="s">
        <v>645</v>
      </c>
      <c r="P2980" s="428">
        <v>12.885999999999999</v>
      </c>
      <c r="Q2980">
        <v>12786520</v>
      </c>
      <c r="R2980" t="s">
        <v>646</v>
      </c>
      <c r="S2980">
        <v>9980783</v>
      </c>
      <c r="T2980" t="s">
        <v>2777</v>
      </c>
    </row>
    <row r="2981" spans="1:20" x14ac:dyDescent="0.25">
      <c r="A2981" t="s">
        <v>637</v>
      </c>
      <c r="B2981" t="s">
        <v>730</v>
      </c>
      <c r="C2981" t="s">
        <v>639</v>
      </c>
      <c r="D2981" t="s">
        <v>695</v>
      </c>
      <c r="E2981" t="s">
        <v>704</v>
      </c>
      <c r="F2981">
        <v>528004120001</v>
      </c>
      <c r="G2981" t="s">
        <v>705</v>
      </c>
      <c r="H2981">
        <v>583128</v>
      </c>
      <c r="I2981" t="s">
        <v>20</v>
      </c>
      <c r="J2981">
        <v>202206</v>
      </c>
      <c r="K2981">
        <v>44742</v>
      </c>
      <c r="L2981" t="s">
        <v>644</v>
      </c>
      <c r="M2981">
        <v>170267.75</v>
      </c>
      <c r="N2981">
        <v>279.39999999999998</v>
      </c>
      <c r="O2981" t="s">
        <v>645</v>
      </c>
      <c r="P2981" s="428">
        <v>259.57400000000001</v>
      </c>
      <c r="Q2981">
        <v>12786520</v>
      </c>
      <c r="R2981" t="s">
        <v>646</v>
      </c>
      <c r="S2981">
        <v>2012170</v>
      </c>
      <c r="T2981" t="s">
        <v>2811</v>
      </c>
    </row>
    <row r="2982" spans="1:20" x14ac:dyDescent="0.25">
      <c r="A2982" t="s">
        <v>637</v>
      </c>
      <c r="B2982" t="s">
        <v>831</v>
      </c>
      <c r="C2982" t="s">
        <v>639</v>
      </c>
      <c r="D2982" t="s">
        <v>651</v>
      </c>
      <c r="E2982" t="s">
        <v>704</v>
      </c>
      <c r="F2982">
        <v>528004120002</v>
      </c>
      <c r="G2982" t="s">
        <v>642</v>
      </c>
      <c r="H2982">
        <v>856779</v>
      </c>
      <c r="I2982" t="s">
        <v>28</v>
      </c>
      <c r="J2982">
        <v>202206</v>
      </c>
      <c r="K2982">
        <v>44742</v>
      </c>
      <c r="L2982" t="s">
        <v>644</v>
      </c>
      <c r="M2982">
        <v>32101.24</v>
      </c>
      <c r="N2982">
        <v>52.68</v>
      </c>
      <c r="O2982" t="s">
        <v>645</v>
      </c>
      <c r="P2982" s="428">
        <v>48.942</v>
      </c>
      <c r="Q2982">
        <v>12786520</v>
      </c>
      <c r="R2982" t="s">
        <v>646</v>
      </c>
      <c r="S2982">
        <v>2039252</v>
      </c>
      <c r="T2982" t="s">
        <v>2778</v>
      </c>
    </row>
    <row r="2983" spans="1:20" x14ac:dyDescent="0.25">
      <c r="A2983" t="s">
        <v>637</v>
      </c>
      <c r="B2983" t="s">
        <v>730</v>
      </c>
      <c r="C2983" t="s">
        <v>639</v>
      </c>
      <c r="D2983" t="s">
        <v>640</v>
      </c>
      <c r="E2983" t="s">
        <v>673</v>
      </c>
      <c r="F2983">
        <v>528004120002</v>
      </c>
      <c r="G2983" t="s">
        <v>642</v>
      </c>
      <c r="H2983">
        <v>583148</v>
      </c>
      <c r="I2983" t="s">
        <v>699</v>
      </c>
      <c r="J2983">
        <v>202206</v>
      </c>
      <c r="K2983">
        <v>44742</v>
      </c>
      <c r="L2983" t="s">
        <v>644</v>
      </c>
      <c r="M2983">
        <v>5318.77</v>
      </c>
      <c r="N2983">
        <v>8.73</v>
      </c>
      <c r="O2983" t="s">
        <v>645</v>
      </c>
      <c r="P2983" s="428">
        <v>8.1110000000000007</v>
      </c>
      <c r="Q2983">
        <v>12786520</v>
      </c>
      <c r="R2983" t="s">
        <v>646</v>
      </c>
      <c r="S2983">
        <v>2012905</v>
      </c>
      <c r="T2983" t="s">
        <v>2779</v>
      </c>
    </row>
    <row r="2984" spans="1:20" x14ac:dyDescent="0.25">
      <c r="A2984" t="s">
        <v>637</v>
      </c>
      <c r="B2984" t="s">
        <v>730</v>
      </c>
      <c r="C2984" t="s">
        <v>639</v>
      </c>
      <c r="D2984" t="s">
        <v>640</v>
      </c>
      <c r="E2984" t="s">
        <v>667</v>
      </c>
      <c r="F2984">
        <v>528004120002</v>
      </c>
      <c r="G2984" t="s">
        <v>642</v>
      </c>
      <c r="H2984">
        <v>583149</v>
      </c>
      <c r="I2984" t="s">
        <v>680</v>
      </c>
      <c r="J2984">
        <v>202206</v>
      </c>
      <c r="K2984">
        <v>44742</v>
      </c>
      <c r="L2984" t="s">
        <v>644</v>
      </c>
      <c r="M2984">
        <v>9882.43</v>
      </c>
      <c r="N2984">
        <v>16.22</v>
      </c>
      <c r="O2984" t="s">
        <v>645</v>
      </c>
      <c r="P2984" s="428">
        <v>15.069000000000001</v>
      </c>
      <c r="Q2984">
        <v>12786520</v>
      </c>
      <c r="R2984" t="s">
        <v>646</v>
      </c>
      <c r="S2984">
        <v>8540392</v>
      </c>
      <c r="T2984" t="s">
        <v>2812</v>
      </c>
    </row>
    <row r="2985" spans="1:20" x14ac:dyDescent="0.25">
      <c r="A2985" t="s">
        <v>637</v>
      </c>
      <c r="B2985" t="s">
        <v>730</v>
      </c>
      <c r="C2985" t="s">
        <v>639</v>
      </c>
      <c r="D2985" t="s">
        <v>640</v>
      </c>
      <c r="E2985" t="s">
        <v>673</v>
      </c>
      <c r="F2985">
        <v>528004120002</v>
      </c>
      <c r="G2985" t="s">
        <v>642</v>
      </c>
      <c r="H2985">
        <v>856783</v>
      </c>
      <c r="I2985" t="s">
        <v>478</v>
      </c>
      <c r="J2985">
        <v>202206</v>
      </c>
      <c r="K2985">
        <v>44742</v>
      </c>
      <c r="L2985" t="s">
        <v>644</v>
      </c>
      <c r="M2985">
        <v>3324.23</v>
      </c>
      <c r="N2985">
        <v>5.45</v>
      </c>
      <c r="O2985" t="s">
        <v>645</v>
      </c>
      <c r="P2985" s="428">
        <v>5.0629999999999997</v>
      </c>
      <c r="Q2985">
        <v>12786520</v>
      </c>
      <c r="R2985" t="s">
        <v>646</v>
      </c>
      <c r="S2985">
        <v>8540353</v>
      </c>
      <c r="T2985" t="s">
        <v>2780</v>
      </c>
    </row>
    <row r="2986" spans="1:20" x14ac:dyDescent="0.25">
      <c r="A2986" t="s">
        <v>637</v>
      </c>
      <c r="B2986" t="s">
        <v>730</v>
      </c>
      <c r="C2986" t="s">
        <v>639</v>
      </c>
      <c r="D2986" t="s">
        <v>640</v>
      </c>
      <c r="E2986" t="s">
        <v>673</v>
      </c>
      <c r="F2986">
        <v>528004120002</v>
      </c>
      <c r="G2986" t="s">
        <v>642</v>
      </c>
      <c r="H2986">
        <v>583148</v>
      </c>
      <c r="I2986" t="s">
        <v>699</v>
      </c>
      <c r="J2986">
        <v>202206</v>
      </c>
      <c r="K2986">
        <v>44742</v>
      </c>
      <c r="L2986" t="s">
        <v>644</v>
      </c>
      <c r="M2986">
        <v>8070.87</v>
      </c>
      <c r="N2986">
        <v>13.24</v>
      </c>
      <c r="O2986" t="s">
        <v>645</v>
      </c>
      <c r="P2986" s="428">
        <v>12.3</v>
      </c>
      <c r="Q2986">
        <v>12786520</v>
      </c>
      <c r="R2986" t="s">
        <v>646</v>
      </c>
      <c r="S2986">
        <v>8540206</v>
      </c>
      <c r="T2986" t="s">
        <v>2781</v>
      </c>
    </row>
    <row r="2987" spans="1:20" x14ac:dyDescent="0.25">
      <c r="A2987" t="s">
        <v>637</v>
      </c>
      <c r="B2987" t="s">
        <v>831</v>
      </c>
      <c r="C2987" t="s">
        <v>639</v>
      </c>
      <c r="D2987" t="s">
        <v>640</v>
      </c>
      <c r="E2987" t="s">
        <v>673</v>
      </c>
      <c r="F2987">
        <v>528004120002</v>
      </c>
      <c r="G2987" t="s">
        <v>642</v>
      </c>
      <c r="H2987">
        <v>856783</v>
      </c>
      <c r="I2987" t="s">
        <v>478</v>
      </c>
      <c r="J2987">
        <v>202206</v>
      </c>
      <c r="K2987">
        <v>44742</v>
      </c>
      <c r="L2987" t="s">
        <v>644</v>
      </c>
      <c r="M2987">
        <v>4682.6400000000003</v>
      </c>
      <c r="N2987">
        <v>7.68</v>
      </c>
      <c r="O2987" t="s">
        <v>645</v>
      </c>
      <c r="P2987" s="428">
        <v>7.1349999999999998</v>
      </c>
      <c r="Q2987">
        <v>12786520</v>
      </c>
      <c r="R2987" t="s">
        <v>646</v>
      </c>
      <c r="S2987">
        <v>8540353</v>
      </c>
      <c r="T2987" t="s">
        <v>2798</v>
      </c>
    </row>
    <row r="2988" spans="1:20" x14ac:dyDescent="0.25">
      <c r="A2988" t="s">
        <v>637</v>
      </c>
      <c r="B2988" t="s">
        <v>730</v>
      </c>
      <c r="C2988" t="s">
        <v>639</v>
      </c>
      <c r="D2988" t="s">
        <v>640</v>
      </c>
      <c r="E2988" t="s">
        <v>689</v>
      </c>
      <c r="F2988">
        <v>528004120002</v>
      </c>
      <c r="G2988" t="s">
        <v>642</v>
      </c>
      <c r="H2988">
        <v>583156</v>
      </c>
      <c r="I2988" t="s">
        <v>690</v>
      </c>
      <c r="J2988">
        <v>202206</v>
      </c>
      <c r="K2988">
        <v>44742</v>
      </c>
      <c r="L2988" t="s">
        <v>644</v>
      </c>
      <c r="M2988">
        <v>3007.57</v>
      </c>
      <c r="N2988">
        <v>4.9400000000000004</v>
      </c>
      <c r="O2988" t="s">
        <v>645</v>
      </c>
      <c r="P2988" s="428">
        <v>4.5890000000000004</v>
      </c>
      <c r="Q2988">
        <v>12786520</v>
      </c>
      <c r="R2988" t="s">
        <v>646</v>
      </c>
      <c r="S2988">
        <v>2032465</v>
      </c>
      <c r="T2988" t="s">
        <v>2799</v>
      </c>
    </row>
    <row r="2989" spans="1:20" x14ac:dyDescent="0.25">
      <c r="A2989" t="s">
        <v>637</v>
      </c>
      <c r="B2989" t="s">
        <v>730</v>
      </c>
      <c r="C2989" t="s">
        <v>639</v>
      </c>
      <c r="D2989" t="s">
        <v>640</v>
      </c>
      <c r="E2989" t="s">
        <v>673</v>
      </c>
      <c r="F2989">
        <v>528004120002</v>
      </c>
      <c r="G2989" t="s">
        <v>642</v>
      </c>
      <c r="H2989">
        <v>583148</v>
      </c>
      <c r="I2989" t="s">
        <v>699</v>
      </c>
      <c r="J2989">
        <v>202206</v>
      </c>
      <c r="K2989">
        <v>44742</v>
      </c>
      <c r="L2989" t="s">
        <v>644</v>
      </c>
      <c r="M2989">
        <v>102783.58</v>
      </c>
      <c r="N2989">
        <v>168.66</v>
      </c>
      <c r="O2989" t="s">
        <v>645</v>
      </c>
      <c r="P2989" s="428">
        <v>156.69200000000001</v>
      </c>
      <c r="Q2989">
        <v>12786520</v>
      </c>
      <c r="R2989" t="s">
        <v>646</v>
      </c>
      <c r="S2989">
        <v>2029740</v>
      </c>
      <c r="T2989" t="s">
        <v>2776</v>
      </c>
    </row>
    <row r="2990" spans="1:20" x14ac:dyDescent="0.25">
      <c r="A2990" t="s">
        <v>637</v>
      </c>
      <c r="B2990" t="s">
        <v>730</v>
      </c>
      <c r="C2990" t="s">
        <v>639</v>
      </c>
      <c r="D2990" t="s">
        <v>718</v>
      </c>
      <c r="E2990" t="s">
        <v>704</v>
      </c>
      <c r="F2990">
        <v>528004120001</v>
      </c>
      <c r="G2990" t="s">
        <v>705</v>
      </c>
      <c r="H2990">
        <v>583128</v>
      </c>
      <c r="I2990" t="s">
        <v>20</v>
      </c>
      <c r="J2990">
        <v>202206</v>
      </c>
      <c r="K2990">
        <v>44742</v>
      </c>
      <c r="L2990" t="s">
        <v>644</v>
      </c>
      <c r="M2990">
        <v>143972.75</v>
      </c>
      <c r="N2990">
        <v>236.25</v>
      </c>
      <c r="O2990" t="s">
        <v>645</v>
      </c>
      <c r="P2990" s="428">
        <v>219.48599999999999</v>
      </c>
      <c r="Q2990">
        <v>12786520</v>
      </c>
      <c r="R2990" t="s">
        <v>646</v>
      </c>
      <c r="S2990">
        <v>2031020</v>
      </c>
      <c r="T2990" t="s">
        <v>2789</v>
      </c>
    </row>
    <row r="2991" spans="1:20" x14ac:dyDescent="0.25">
      <c r="A2991" t="s">
        <v>637</v>
      </c>
      <c r="B2991" t="s">
        <v>730</v>
      </c>
      <c r="C2991" t="s">
        <v>639</v>
      </c>
      <c r="D2991" t="s">
        <v>640</v>
      </c>
      <c r="E2991" t="s">
        <v>701</v>
      </c>
      <c r="F2991">
        <v>528004120002</v>
      </c>
      <c r="G2991" t="s">
        <v>642</v>
      </c>
      <c r="H2991">
        <v>583154</v>
      </c>
      <c r="I2991" t="s">
        <v>44</v>
      </c>
      <c r="J2991">
        <v>202206</v>
      </c>
      <c r="K2991">
        <v>44742</v>
      </c>
      <c r="L2991" t="s">
        <v>644</v>
      </c>
      <c r="M2991">
        <v>9199.9</v>
      </c>
      <c r="N2991">
        <v>15.1</v>
      </c>
      <c r="O2991" t="s">
        <v>645</v>
      </c>
      <c r="P2991" s="428">
        <v>14.029</v>
      </c>
      <c r="Q2991">
        <v>12786520</v>
      </c>
      <c r="R2991" t="s">
        <v>646</v>
      </c>
      <c r="S2991">
        <v>2020577</v>
      </c>
      <c r="T2991" t="s">
        <v>2787</v>
      </c>
    </row>
    <row r="2992" spans="1:20" x14ac:dyDescent="0.25">
      <c r="A2992" t="s">
        <v>637</v>
      </c>
      <c r="B2992" t="s">
        <v>730</v>
      </c>
      <c r="C2992" t="s">
        <v>639</v>
      </c>
      <c r="D2992" t="s">
        <v>651</v>
      </c>
      <c r="E2992" t="s">
        <v>704</v>
      </c>
      <c r="F2992">
        <v>528004120001</v>
      </c>
      <c r="G2992" t="s">
        <v>705</v>
      </c>
      <c r="H2992">
        <v>583127</v>
      </c>
      <c r="I2992" t="s">
        <v>17</v>
      </c>
      <c r="J2992">
        <v>202206</v>
      </c>
      <c r="K2992">
        <v>44742</v>
      </c>
      <c r="L2992" t="s">
        <v>644</v>
      </c>
      <c r="M2992">
        <v>65087.75</v>
      </c>
      <c r="N2992">
        <v>106.8</v>
      </c>
      <c r="O2992" t="s">
        <v>645</v>
      </c>
      <c r="P2992" s="428">
        <v>99.221000000000004</v>
      </c>
      <c r="Q2992">
        <v>12786520</v>
      </c>
      <c r="R2992" t="s">
        <v>646</v>
      </c>
      <c r="S2992">
        <v>2019466</v>
      </c>
      <c r="T2992" t="s">
        <v>2791</v>
      </c>
    </row>
    <row r="2993" spans="1:20" x14ac:dyDescent="0.25">
      <c r="A2993" t="s">
        <v>637</v>
      </c>
      <c r="B2993" t="s">
        <v>831</v>
      </c>
      <c r="C2993" t="s">
        <v>639</v>
      </c>
      <c r="D2993" t="s">
        <v>640</v>
      </c>
      <c r="E2993" t="s">
        <v>689</v>
      </c>
      <c r="F2993">
        <v>528004120002</v>
      </c>
      <c r="G2993" t="s">
        <v>642</v>
      </c>
      <c r="H2993">
        <v>856784</v>
      </c>
      <c r="I2993" t="s">
        <v>479</v>
      </c>
      <c r="J2993">
        <v>202206</v>
      </c>
      <c r="K2993">
        <v>44742</v>
      </c>
      <c r="L2993" t="s">
        <v>644</v>
      </c>
      <c r="M2993">
        <v>2368.4299999999998</v>
      </c>
      <c r="N2993">
        <v>3.89</v>
      </c>
      <c r="O2993" t="s">
        <v>645</v>
      </c>
      <c r="P2993" s="428">
        <v>3.6139999999999999</v>
      </c>
      <c r="Q2993">
        <v>12786520</v>
      </c>
      <c r="R2993" t="s">
        <v>646</v>
      </c>
      <c r="S2993">
        <v>8540396</v>
      </c>
      <c r="T2993" t="s">
        <v>2792</v>
      </c>
    </row>
    <row r="2994" spans="1:20" x14ac:dyDescent="0.25">
      <c r="A2994" t="s">
        <v>637</v>
      </c>
      <c r="B2994" t="s">
        <v>831</v>
      </c>
      <c r="C2994" t="s">
        <v>639</v>
      </c>
      <c r="D2994" t="s">
        <v>651</v>
      </c>
      <c r="E2994" t="s">
        <v>641</v>
      </c>
      <c r="F2994">
        <v>528004120002</v>
      </c>
      <c r="G2994" t="s">
        <v>642</v>
      </c>
      <c r="H2994">
        <v>856778</v>
      </c>
      <c r="I2994" t="s">
        <v>27</v>
      </c>
      <c r="J2994">
        <v>202206</v>
      </c>
      <c r="K2994">
        <v>44742</v>
      </c>
      <c r="L2994" t="s">
        <v>644</v>
      </c>
      <c r="M2994">
        <v>32101.24</v>
      </c>
      <c r="N2994">
        <v>52.68</v>
      </c>
      <c r="O2994" t="s">
        <v>645</v>
      </c>
      <c r="P2994" s="428">
        <v>48.942</v>
      </c>
      <c r="Q2994">
        <v>12786520</v>
      </c>
      <c r="R2994" t="s">
        <v>646</v>
      </c>
      <c r="S2994">
        <v>2041743</v>
      </c>
      <c r="T2994" t="s">
        <v>2793</v>
      </c>
    </row>
    <row r="2995" spans="1:20" x14ac:dyDescent="0.25">
      <c r="A2995" t="s">
        <v>637</v>
      </c>
      <c r="B2995" t="s">
        <v>730</v>
      </c>
      <c r="C2995" t="s">
        <v>639</v>
      </c>
      <c r="D2995" t="s">
        <v>640</v>
      </c>
      <c r="E2995" t="s">
        <v>689</v>
      </c>
      <c r="F2995">
        <v>528004120002</v>
      </c>
      <c r="G2995" t="s">
        <v>642</v>
      </c>
      <c r="H2995">
        <v>856784</v>
      </c>
      <c r="I2995" t="s">
        <v>479</v>
      </c>
      <c r="J2995">
        <v>202206</v>
      </c>
      <c r="K2995">
        <v>44742</v>
      </c>
      <c r="L2995" t="s">
        <v>644</v>
      </c>
      <c r="M2995">
        <v>1733.53</v>
      </c>
      <c r="N2995">
        <v>2.84</v>
      </c>
      <c r="O2995" t="s">
        <v>645</v>
      </c>
      <c r="P2995" s="428">
        <v>2.6379999999999999</v>
      </c>
      <c r="Q2995">
        <v>12786520</v>
      </c>
      <c r="R2995" t="s">
        <v>646</v>
      </c>
      <c r="S2995">
        <v>8540396</v>
      </c>
      <c r="T2995" t="s">
        <v>2785</v>
      </c>
    </row>
    <row r="2996" spans="1:20" x14ac:dyDescent="0.25">
      <c r="A2996" t="s">
        <v>637</v>
      </c>
      <c r="B2996" t="s">
        <v>730</v>
      </c>
      <c r="C2996" t="s">
        <v>639</v>
      </c>
      <c r="D2996" t="s">
        <v>640</v>
      </c>
      <c r="E2996" t="s">
        <v>686</v>
      </c>
      <c r="F2996">
        <v>528004120002</v>
      </c>
      <c r="G2996" t="s">
        <v>642</v>
      </c>
      <c r="H2996">
        <v>583150</v>
      </c>
      <c r="I2996" t="s">
        <v>687</v>
      </c>
      <c r="J2996">
        <v>202206</v>
      </c>
      <c r="K2996">
        <v>44742</v>
      </c>
      <c r="L2996" t="s">
        <v>644</v>
      </c>
      <c r="M2996">
        <v>10389.790000000001</v>
      </c>
      <c r="N2996">
        <v>17.05</v>
      </c>
      <c r="O2996" t="s">
        <v>645</v>
      </c>
      <c r="P2996" s="428">
        <v>15.84</v>
      </c>
      <c r="Q2996">
        <v>12786520</v>
      </c>
      <c r="R2996" t="s">
        <v>646</v>
      </c>
      <c r="S2996">
        <v>2011105</v>
      </c>
      <c r="T2996" t="s">
        <v>2821</v>
      </c>
    </row>
    <row r="2997" spans="1:20" x14ac:dyDescent="0.25">
      <c r="A2997" t="s">
        <v>637</v>
      </c>
      <c r="B2997" t="s">
        <v>831</v>
      </c>
      <c r="C2997" t="s">
        <v>639</v>
      </c>
      <c r="D2997" t="s">
        <v>651</v>
      </c>
      <c r="E2997" t="s">
        <v>641</v>
      </c>
      <c r="F2997">
        <v>528004120002</v>
      </c>
      <c r="G2997" t="s">
        <v>642</v>
      </c>
      <c r="H2997">
        <v>583138</v>
      </c>
      <c r="I2997" t="s">
        <v>34</v>
      </c>
      <c r="J2997">
        <v>202206</v>
      </c>
      <c r="K2997">
        <v>44742</v>
      </c>
      <c r="L2997" t="s">
        <v>644</v>
      </c>
      <c r="M2997">
        <v>47418.11</v>
      </c>
      <c r="N2997">
        <v>77.81</v>
      </c>
      <c r="O2997" t="s">
        <v>645</v>
      </c>
      <c r="P2997" s="428">
        <v>72.289000000000001</v>
      </c>
      <c r="Q2997">
        <v>12786520</v>
      </c>
      <c r="R2997" t="s">
        <v>646</v>
      </c>
      <c r="S2997">
        <v>2024193</v>
      </c>
      <c r="T2997" t="s">
        <v>2750</v>
      </c>
    </row>
    <row r="2998" spans="1:20" x14ac:dyDescent="0.25">
      <c r="A2998" t="s">
        <v>637</v>
      </c>
      <c r="B2998" t="s">
        <v>1506</v>
      </c>
      <c r="C2998" t="s">
        <v>639</v>
      </c>
      <c r="D2998" t="s">
        <v>651</v>
      </c>
      <c r="E2998" t="s">
        <v>667</v>
      </c>
      <c r="F2998">
        <v>528004120010</v>
      </c>
      <c r="G2998" t="s">
        <v>653</v>
      </c>
      <c r="H2998">
        <v>583594</v>
      </c>
      <c r="I2998" t="s">
        <v>2737</v>
      </c>
      <c r="J2998">
        <v>202206</v>
      </c>
      <c r="K2998">
        <v>44742</v>
      </c>
      <c r="L2998" t="s">
        <v>644</v>
      </c>
      <c r="M2998">
        <v>500002.82</v>
      </c>
      <c r="N2998">
        <v>820.47</v>
      </c>
      <c r="O2998" t="s">
        <v>645</v>
      </c>
      <c r="P2998" s="428">
        <v>762.24900000000002</v>
      </c>
      <c r="Q2998">
        <v>12776745</v>
      </c>
      <c r="R2998" t="s">
        <v>668</v>
      </c>
      <c r="S2998" t="s">
        <v>669</v>
      </c>
      <c r="T2998" t="s">
        <v>2738</v>
      </c>
    </row>
    <row r="2999" spans="1:20" x14ac:dyDescent="0.25">
      <c r="A2999" t="s">
        <v>637</v>
      </c>
      <c r="B2999" t="s">
        <v>1525</v>
      </c>
      <c r="C2999" t="s">
        <v>639</v>
      </c>
      <c r="D2999" t="s">
        <v>651</v>
      </c>
      <c r="E2999" t="s">
        <v>667</v>
      </c>
      <c r="F2999">
        <v>528004120010</v>
      </c>
      <c r="G2999" t="s">
        <v>653</v>
      </c>
      <c r="H2999">
        <v>583595</v>
      </c>
      <c r="I2999" t="s">
        <v>179</v>
      </c>
      <c r="J2999">
        <v>202206</v>
      </c>
      <c r="K2999">
        <v>44742</v>
      </c>
      <c r="L2999" t="s">
        <v>644</v>
      </c>
      <c r="M2999">
        <v>302316.67</v>
      </c>
      <c r="N2999">
        <v>516.47</v>
      </c>
      <c r="O2999" t="s">
        <v>645</v>
      </c>
      <c r="P2999" s="428">
        <v>479.82100000000003</v>
      </c>
      <c r="Q2999">
        <v>12776745</v>
      </c>
      <c r="R2999" t="s">
        <v>668</v>
      </c>
      <c r="S2999" t="s">
        <v>669</v>
      </c>
      <c r="T2999" t="s">
        <v>1526</v>
      </c>
    </row>
    <row r="3000" spans="1:20" x14ac:dyDescent="0.25">
      <c r="A3000" t="s">
        <v>637</v>
      </c>
      <c r="B3000" t="s">
        <v>1525</v>
      </c>
      <c r="C3000" t="s">
        <v>639</v>
      </c>
      <c r="D3000" t="s">
        <v>651</v>
      </c>
      <c r="E3000" t="s">
        <v>667</v>
      </c>
      <c r="F3000">
        <v>528004120010</v>
      </c>
      <c r="G3000" t="s">
        <v>653</v>
      </c>
      <c r="H3000">
        <v>583598</v>
      </c>
      <c r="I3000" t="s">
        <v>179</v>
      </c>
      <c r="J3000">
        <v>202206</v>
      </c>
      <c r="K3000">
        <v>44742</v>
      </c>
      <c r="L3000" t="s">
        <v>644</v>
      </c>
      <c r="M3000">
        <v>302316.67</v>
      </c>
      <c r="N3000">
        <v>516.47</v>
      </c>
      <c r="O3000" t="s">
        <v>645</v>
      </c>
      <c r="P3000" s="428">
        <v>479.82100000000003</v>
      </c>
      <c r="Q3000">
        <v>12776745</v>
      </c>
      <c r="R3000" t="s">
        <v>668</v>
      </c>
      <c r="S3000" t="s">
        <v>1549</v>
      </c>
      <c r="T3000" t="s">
        <v>1550</v>
      </c>
    </row>
    <row r="3001" spans="1:20" x14ac:dyDescent="0.25">
      <c r="A3001" t="s">
        <v>637</v>
      </c>
      <c r="B3001" t="s">
        <v>1525</v>
      </c>
      <c r="C3001" t="s">
        <v>639</v>
      </c>
      <c r="D3001" t="s">
        <v>651</v>
      </c>
      <c r="E3001" t="s">
        <v>667</v>
      </c>
      <c r="F3001">
        <v>528004120010</v>
      </c>
      <c r="G3001" t="s">
        <v>653</v>
      </c>
      <c r="H3001">
        <v>583598</v>
      </c>
      <c r="I3001" t="s">
        <v>179</v>
      </c>
      <c r="J3001">
        <v>202206</v>
      </c>
      <c r="K3001">
        <v>44742</v>
      </c>
      <c r="L3001" t="s">
        <v>644</v>
      </c>
      <c r="M3001">
        <v>302316.67</v>
      </c>
      <c r="N3001">
        <v>516.47</v>
      </c>
      <c r="O3001" t="s">
        <v>645</v>
      </c>
      <c r="P3001" s="428">
        <v>479.82100000000003</v>
      </c>
      <c r="Q3001">
        <v>12776745</v>
      </c>
      <c r="R3001" t="s">
        <v>668</v>
      </c>
      <c r="S3001" t="s">
        <v>1547</v>
      </c>
      <c r="T3001" t="s">
        <v>1548</v>
      </c>
    </row>
    <row r="3002" spans="1:20" x14ac:dyDescent="0.25">
      <c r="A3002" t="s">
        <v>637</v>
      </c>
      <c r="B3002" t="s">
        <v>1525</v>
      </c>
      <c r="C3002" t="s">
        <v>639</v>
      </c>
      <c r="D3002" t="s">
        <v>651</v>
      </c>
      <c r="E3002" t="s">
        <v>667</v>
      </c>
      <c r="F3002">
        <v>528004120010</v>
      </c>
      <c r="G3002" t="s">
        <v>653</v>
      </c>
      <c r="H3002">
        <v>583598</v>
      </c>
      <c r="I3002" t="s">
        <v>179</v>
      </c>
      <c r="J3002">
        <v>202206</v>
      </c>
      <c r="K3002">
        <v>44742</v>
      </c>
      <c r="L3002" t="s">
        <v>644</v>
      </c>
      <c r="M3002">
        <v>302316.67</v>
      </c>
      <c r="N3002">
        <v>516.47</v>
      </c>
      <c r="O3002" t="s">
        <v>645</v>
      </c>
      <c r="P3002" s="428">
        <v>479.82100000000003</v>
      </c>
      <c r="Q3002">
        <v>12776745</v>
      </c>
      <c r="R3002" t="s">
        <v>668</v>
      </c>
      <c r="S3002" t="s">
        <v>1545</v>
      </c>
      <c r="T3002" t="s">
        <v>1546</v>
      </c>
    </row>
    <row r="3003" spans="1:20" x14ac:dyDescent="0.25">
      <c r="A3003" t="s">
        <v>637</v>
      </c>
      <c r="B3003" t="s">
        <v>2751</v>
      </c>
      <c r="C3003" t="s">
        <v>639</v>
      </c>
      <c r="D3003" t="s">
        <v>695</v>
      </c>
      <c r="E3003" t="s">
        <v>641</v>
      </c>
      <c r="F3003">
        <v>528004120010</v>
      </c>
      <c r="G3003" t="s">
        <v>653</v>
      </c>
      <c r="H3003">
        <v>583592</v>
      </c>
      <c r="I3003" t="s">
        <v>174</v>
      </c>
      <c r="J3003">
        <v>202206</v>
      </c>
      <c r="K3003">
        <v>44742</v>
      </c>
      <c r="L3003" t="s">
        <v>644</v>
      </c>
      <c r="M3003">
        <v>300000</v>
      </c>
      <c r="N3003">
        <v>492.28</v>
      </c>
      <c r="O3003" t="s">
        <v>645</v>
      </c>
      <c r="P3003" s="428">
        <v>457.34800000000001</v>
      </c>
      <c r="Q3003">
        <v>30502346</v>
      </c>
      <c r="T3003" t="s">
        <v>2752</v>
      </c>
    </row>
    <row r="3004" spans="1:20" x14ac:dyDescent="0.25">
      <c r="A3004" t="s">
        <v>637</v>
      </c>
      <c r="B3004" t="s">
        <v>2756</v>
      </c>
      <c r="C3004" t="s">
        <v>639</v>
      </c>
      <c r="D3004" t="s">
        <v>2753</v>
      </c>
      <c r="E3004" t="s">
        <v>641</v>
      </c>
      <c r="F3004">
        <v>528004120004</v>
      </c>
      <c r="G3004" t="s">
        <v>2068</v>
      </c>
      <c r="H3004">
        <v>583566</v>
      </c>
      <c r="I3004" t="s">
        <v>100</v>
      </c>
      <c r="J3004">
        <v>202206</v>
      </c>
      <c r="K3004">
        <v>44742</v>
      </c>
      <c r="L3004" t="s">
        <v>727</v>
      </c>
      <c r="M3004">
        <v>2326.54</v>
      </c>
      <c r="N3004">
        <v>2326.54</v>
      </c>
      <c r="O3004" t="s">
        <v>645</v>
      </c>
      <c r="P3004" s="428">
        <v>2161.4490000000001</v>
      </c>
      <c r="Q3004">
        <v>30502365</v>
      </c>
      <c r="T3004" t="s">
        <v>2757</v>
      </c>
    </row>
    <row r="3005" spans="1:20" x14ac:dyDescent="0.25">
      <c r="A3005" t="s">
        <v>637</v>
      </c>
      <c r="B3005" t="s">
        <v>821</v>
      </c>
      <c r="C3005" t="s">
        <v>639</v>
      </c>
      <c r="D3005" t="s">
        <v>695</v>
      </c>
      <c r="E3005" t="s">
        <v>704</v>
      </c>
      <c r="F3005">
        <v>528004120031</v>
      </c>
      <c r="G3005" t="s">
        <v>2754</v>
      </c>
      <c r="H3005">
        <v>583630</v>
      </c>
      <c r="I3005" t="s">
        <v>330</v>
      </c>
      <c r="J3005">
        <v>202206</v>
      </c>
      <c r="K3005">
        <v>44742</v>
      </c>
      <c r="L3005" t="s">
        <v>644</v>
      </c>
      <c r="M3005">
        <v>10500000</v>
      </c>
      <c r="N3005">
        <v>17229.77</v>
      </c>
      <c r="O3005" t="s">
        <v>645</v>
      </c>
      <c r="P3005" s="428">
        <v>16007.144</v>
      </c>
      <c r="Q3005">
        <v>30503424</v>
      </c>
      <c r="T3005" t="s">
        <v>2755</v>
      </c>
    </row>
    <row r="3006" spans="1:20" x14ac:dyDescent="0.25">
      <c r="A3006" t="s">
        <v>637</v>
      </c>
      <c r="B3006" t="s">
        <v>849</v>
      </c>
      <c r="C3006" t="s">
        <v>639</v>
      </c>
      <c r="D3006" t="s">
        <v>2753</v>
      </c>
      <c r="E3006" t="s">
        <v>641</v>
      </c>
      <c r="F3006">
        <v>528004120010</v>
      </c>
      <c r="G3006" t="s">
        <v>653</v>
      </c>
      <c r="H3006" t="s">
        <v>213</v>
      </c>
      <c r="I3006" t="s">
        <v>850</v>
      </c>
      <c r="J3006">
        <v>202206</v>
      </c>
      <c r="K3006">
        <v>44742</v>
      </c>
      <c r="L3006" t="s">
        <v>727</v>
      </c>
      <c r="M3006">
        <v>2.34</v>
      </c>
      <c r="N3006">
        <v>2.34</v>
      </c>
      <c r="O3006" t="s">
        <v>645</v>
      </c>
      <c r="P3006" s="428">
        <v>2.1739999999999999</v>
      </c>
      <c r="Q3006">
        <v>12794447</v>
      </c>
      <c r="T3006" t="s">
        <v>850</v>
      </c>
    </row>
    <row r="3007" spans="1:20" x14ac:dyDescent="0.25">
      <c r="A3007" t="s">
        <v>637</v>
      </c>
      <c r="B3007" t="s">
        <v>849</v>
      </c>
      <c r="C3007" t="s">
        <v>639</v>
      </c>
      <c r="D3007" t="s">
        <v>2753</v>
      </c>
      <c r="E3007" t="s">
        <v>667</v>
      </c>
      <c r="F3007">
        <v>528004120010</v>
      </c>
      <c r="G3007" t="s">
        <v>653</v>
      </c>
      <c r="H3007" t="s">
        <v>213</v>
      </c>
      <c r="I3007" t="s">
        <v>850</v>
      </c>
      <c r="J3007">
        <v>202206</v>
      </c>
      <c r="K3007">
        <v>44742</v>
      </c>
      <c r="L3007" t="s">
        <v>727</v>
      </c>
      <c r="M3007">
        <v>0.93</v>
      </c>
      <c r="N3007">
        <v>0.93</v>
      </c>
      <c r="O3007" t="s">
        <v>645</v>
      </c>
      <c r="P3007" s="428">
        <v>0.86399999999999999</v>
      </c>
      <c r="Q3007">
        <v>12794447</v>
      </c>
      <c r="T3007" t="s">
        <v>850</v>
      </c>
    </row>
    <row r="3008" spans="1:20" x14ac:dyDescent="0.25">
      <c r="A3008" t="s">
        <v>637</v>
      </c>
      <c r="B3008" t="s">
        <v>998</v>
      </c>
      <c r="C3008" t="s">
        <v>639</v>
      </c>
      <c r="D3008" t="s">
        <v>651</v>
      </c>
      <c r="E3008" t="s">
        <v>641</v>
      </c>
      <c r="F3008">
        <v>528004120034</v>
      </c>
      <c r="G3008" t="s">
        <v>2758</v>
      </c>
      <c r="H3008">
        <v>583633</v>
      </c>
      <c r="I3008" t="s">
        <v>2759</v>
      </c>
      <c r="J3008">
        <v>202206</v>
      </c>
      <c r="K3008">
        <v>44742</v>
      </c>
      <c r="L3008" t="s">
        <v>644</v>
      </c>
      <c r="M3008">
        <v>10504002.27</v>
      </c>
      <c r="N3008">
        <v>17236.34</v>
      </c>
      <c r="O3008" t="s">
        <v>645</v>
      </c>
      <c r="P3008" s="428">
        <v>16013.248</v>
      </c>
      <c r="Q3008">
        <v>12776745</v>
      </c>
      <c r="T3008" t="s">
        <v>2760</v>
      </c>
    </row>
    <row r="3009" spans="1:20" x14ac:dyDescent="0.25">
      <c r="A3009" t="s">
        <v>637</v>
      </c>
      <c r="B3009" t="s">
        <v>853</v>
      </c>
      <c r="C3009" t="s">
        <v>639</v>
      </c>
      <c r="D3009" t="s">
        <v>640</v>
      </c>
      <c r="E3009" t="s">
        <v>648</v>
      </c>
      <c r="F3009">
        <v>528004120010</v>
      </c>
      <c r="G3009" t="s">
        <v>653</v>
      </c>
      <c r="H3009" t="s">
        <v>219</v>
      </c>
      <c r="I3009" t="s">
        <v>220</v>
      </c>
      <c r="J3009">
        <v>202206</v>
      </c>
      <c r="K3009">
        <v>44742</v>
      </c>
      <c r="L3009" t="s">
        <v>727</v>
      </c>
      <c r="M3009">
        <v>8.16</v>
      </c>
      <c r="N3009">
        <v>8.16</v>
      </c>
      <c r="O3009" t="s">
        <v>645</v>
      </c>
      <c r="P3009" s="428">
        <v>7.5810000000000004</v>
      </c>
      <c r="Q3009">
        <v>12794447</v>
      </c>
      <c r="T3009" t="s">
        <v>220</v>
      </c>
    </row>
    <row r="3010" spans="1:20" x14ac:dyDescent="0.25">
      <c r="A3010" t="s">
        <v>637</v>
      </c>
      <c r="B3010" t="s">
        <v>853</v>
      </c>
      <c r="C3010" t="s">
        <v>639</v>
      </c>
      <c r="D3010" t="s">
        <v>640</v>
      </c>
      <c r="E3010" t="s">
        <v>641</v>
      </c>
      <c r="F3010">
        <v>528004120010</v>
      </c>
      <c r="G3010" t="s">
        <v>653</v>
      </c>
      <c r="H3010" t="s">
        <v>219</v>
      </c>
      <c r="I3010" t="s">
        <v>220</v>
      </c>
      <c r="J3010">
        <v>202206</v>
      </c>
      <c r="K3010">
        <v>44742</v>
      </c>
      <c r="L3010" t="s">
        <v>727</v>
      </c>
      <c r="M3010">
        <v>7.42</v>
      </c>
      <c r="N3010">
        <v>7.42</v>
      </c>
      <c r="O3010" t="s">
        <v>645</v>
      </c>
      <c r="P3010" s="428">
        <v>6.8929999999999998</v>
      </c>
      <c r="Q3010">
        <v>12794447</v>
      </c>
      <c r="T3010" t="s">
        <v>220</v>
      </c>
    </row>
    <row r="3011" spans="1:20" x14ac:dyDescent="0.25">
      <c r="A3011" t="s">
        <v>637</v>
      </c>
      <c r="B3011" t="s">
        <v>853</v>
      </c>
      <c r="C3011" t="s">
        <v>639</v>
      </c>
      <c r="D3011" t="s">
        <v>640</v>
      </c>
      <c r="E3011" t="s">
        <v>667</v>
      </c>
      <c r="F3011">
        <v>528004120010</v>
      </c>
      <c r="G3011" t="s">
        <v>653</v>
      </c>
      <c r="H3011" t="s">
        <v>219</v>
      </c>
      <c r="I3011" t="s">
        <v>220</v>
      </c>
      <c r="J3011">
        <v>202206</v>
      </c>
      <c r="K3011">
        <v>44742</v>
      </c>
      <c r="L3011" t="s">
        <v>727</v>
      </c>
      <c r="M3011">
        <v>168.84</v>
      </c>
      <c r="N3011">
        <v>168.84</v>
      </c>
      <c r="O3011" t="s">
        <v>645</v>
      </c>
      <c r="P3011" s="428">
        <v>156.85900000000001</v>
      </c>
      <c r="Q3011">
        <v>12794447</v>
      </c>
      <c r="T3011" t="s">
        <v>220</v>
      </c>
    </row>
    <row r="3012" spans="1:20" x14ac:dyDescent="0.25">
      <c r="A3012" t="s">
        <v>637</v>
      </c>
      <c r="B3012" t="s">
        <v>853</v>
      </c>
      <c r="C3012" t="s">
        <v>639</v>
      </c>
      <c r="D3012" t="s">
        <v>651</v>
      </c>
      <c r="E3012" t="s">
        <v>641</v>
      </c>
      <c r="F3012">
        <v>528004120010</v>
      </c>
      <c r="G3012" t="s">
        <v>653</v>
      </c>
      <c r="H3012" t="s">
        <v>219</v>
      </c>
      <c r="I3012" t="s">
        <v>220</v>
      </c>
      <c r="J3012">
        <v>202206</v>
      </c>
      <c r="K3012">
        <v>44742</v>
      </c>
      <c r="L3012" t="s">
        <v>727</v>
      </c>
      <c r="M3012">
        <v>314.32</v>
      </c>
      <c r="N3012">
        <v>314.32</v>
      </c>
      <c r="O3012" t="s">
        <v>645</v>
      </c>
      <c r="P3012" s="428">
        <v>292.01600000000002</v>
      </c>
      <c r="Q3012">
        <v>12794447</v>
      </c>
      <c r="T3012" t="s">
        <v>220</v>
      </c>
    </row>
    <row r="3013" spans="1:20" x14ac:dyDescent="0.25">
      <c r="A3013" t="s">
        <v>637</v>
      </c>
      <c r="B3013" t="s">
        <v>849</v>
      </c>
      <c r="C3013" t="s">
        <v>639</v>
      </c>
      <c r="D3013" t="s">
        <v>651</v>
      </c>
      <c r="E3013" t="s">
        <v>652</v>
      </c>
      <c r="F3013">
        <v>528004120010</v>
      </c>
      <c r="G3013" t="s">
        <v>653</v>
      </c>
      <c r="H3013" t="s">
        <v>213</v>
      </c>
      <c r="I3013" t="s">
        <v>850</v>
      </c>
      <c r="J3013">
        <v>202206</v>
      </c>
      <c r="K3013">
        <v>44742</v>
      </c>
      <c r="L3013" t="s">
        <v>727</v>
      </c>
      <c r="M3013">
        <v>19.91</v>
      </c>
      <c r="N3013">
        <v>19.91</v>
      </c>
      <c r="O3013" t="s">
        <v>645</v>
      </c>
      <c r="P3013" s="428">
        <v>18.497</v>
      </c>
      <c r="Q3013">
        <v>12794447</v>
      </c>
      <c r="T3013" t="s">
        <v>850</v>
      </c>
    </row>
    <row r="3014" spans="1:20" x14ac:dyDescent="0.25">
      <c r="A3014" t="s">
        <v>637</v>
      </c>
      <c r="B3014" t="s">
        <v>849</v>
      </c>
      <c r="C3014" t="s">
        <v>639</v>
      </c>
      <c r="D3014" t="s">
        <v>651</v>
      </c>
      <c r="E3014" t="s">
        <v>667</v>
      </c>
      <c r="F3014">
        <v>528004120010</v>
      </c>
      <c r="G3014" t="s">
        <v>653</v>
      </c>
      <c r="H3014" t="s">
        <v>213</v>
      </c>
      <c r="I3014" t="s">
        <v>850</v>
      </c>
      <c r="J3014">
        <v>202206</v>
      </c>
      <c r="K3014">
        <v>44742</v>
      </c>
      <c r="L3014" t="s">
        <v>727</v>
      </c>
      <c r="M3014">
        <v>50.99</v>
      </c>
      <c r="N3014">
        <v>50.99</v>
      </c>
      <c r="O3014" t="s">
        <v>645</v>
      </c>
      <c r="P3014" s="428">
        <v>47.372</v>
      </c>
      <c r="Q3014">
        <v>12794447</v>
      </c>
      <c r="T3014" t="s">
        <v>850</v>
      </c>
    </row>
    <row r="3015" spans="1:20" x14ac:dyDescent="0.25">
      <c r="A3015" t="s">
        <v>637</v>
      </c>
      <c r="B3015" t="s">
        <v>853</v>
      </c>
      <c r="C3015" t="s">
        <v>639</v>
      </c>
      <c r="D3015" t="s">
        <v>651</v>
      </c>
      <c r="E3015" t="s">
        <v>667</v>
      </c>
      <c r="F3015">
        <v>528004120010</v>
      </c>
      <c r="G3015" t="s">
        <v>653</v>
      </c>
      <c r="H3015" t="s">
        <v>219</v>
      </c>
      <c r="I3015" t="s">
        <v>220</v>
      </c>
      <c r="J3015">
        <v>202206</v>
      </c>
      <c r="K3015">
        <v>44742</v>
      </c>
      <c r="L3015" t="s">
        <v>727</v>
      </c>
      <c r="M3015">
        <v>117.19</v>
      </c>
      <c r="N3015">
        <v>117.19</v>
      </c>
      <c r="O3015" t="s">
        <v>645</v>
      </c>
      <c r="P3015" s="428">
        <v>108.874</v>
      </c>
      <c r="Q3015">
        <v>12794447</v>
      </c>
      <c r="T3015" t="s">
        <v>220</v>
      </c>
    </row>
    <row r="3016" spans="1:20" x14ac:dyDescent="0.25">
      <c r="A3016" t="s">
        <v>637</v>
      </c>
      <c r="B3016" t="s">
        <v>849</v>
      </c>
      <c r="C3016" t="s">
        <v>639</v>
      </c>
      <c r="D3016" t="s">
        <v>651</v>
      </c>
      <c r="E3016" t="s">
        <v>673</v>
      </c>
      <c r="F3016">
        <v>528004120010</v>
      </c>
      <c r="G3016" t="s">
        <v>653</v>
      </c>
      <c r="H3016" t="s">
        <v>213</v>
      </c>
      <c r="I3016" t="s">
        <v>850</v>
      </c>
      <c r="J3016">
        <v>202206</v>
      </c>
      <c r="K3016">
        <v>44742</v>
      </c>
      <c r="L3016" t="s">
        <v>727</v>
      </c>
      <c r="M3016">
        <v>61.52</v>
      </c>
      <c r="N3016">
        <v>61.52</v>
      </c>
      <c r="O3016" t="s">
        <v>645</v>
      </c>
      <c r="P3016" s="428">
        <v>57.155000000000001</v>
      </c>
      <c r="Q3016">
        <v>12794447</v>
      </c>
      <c r="T3016" t="s">
        <v>850</v>
      </c>
    </row>
    <row r="3017" spans="1:20" x14ac:dyDescent="0.25">
      <c r="A3017" t="s">
        <v>637</v>
      </c>
      <c r="B3017" t="s">
        <v>854</v>
      </c>
      <c r="C3017" t="s">
        <v>639</v>
      </c>
      <c r="D3017" t="s">
        <v>695</v>
      </c>
      <c r="E3017" t="s">
        <v>667</v>
      </c>
      <c r="F3017">
        <v>528004120010</v>
      </c>
      <c r="G3017" t="s">
        <v>653</v>
      </c>
      <c r="H3017" t="s">
        <v>221</v>
      </c>
      <c r="I3017" t="s">
        <v>222</v>
      </c>
      <c r="J3017">
        <v>202206</v>
      </c>
      <c r="K3017">
        <v>44742</v>
      </c>
      <c r="L3017" t="s">
        <v>727</v>
      </c>
      <c r="M3017">
        <v>249.55</v>
      </c>
      <c r="N3017">
        <v>249.55</v>
      </c>
      <c r="O3017" t="s">
        <v>645</v>
      </c>
      <c r="P3017" s="428">
        <v>231.84200000000001</v>
      </c>
      <c r="Q3017">
        <v>12794447</v>
      </c>
      <c r="T3017" t="s">
        <v>222</v>
      </c>
    </row>
    <row r="3018" spans="1:20" x14ac:dyDescent="0.25">
      <c r="A3018" t="s">
        <v>637</v>
      </c>
      <c r="B3018" t="s">
        <v>858</v>
      </c>
      <c r="C3018" t="s">
        <v>639</v>
      </c>
      <c r="D3018" t="s">
        <v>640</v>
      </c>
      <c r="E3018" t="s">
        <v>648</v>
      </c>
      <c r="F3018">
        <v>528004120010</v>
      </c>
      <c r="G3018" t="s">
        <v>653</v>
      </c>
      <c r="H3018" t="s">
        <v>217</v>
      </c>
      <c r="I3018" t="s">
        <v>218</v>
      </c>
      <c r="J3018">
        <v>202206</v>
      </c>
      <c r="K3018">
        <v>44742</v>
      </c>
      <c r="L3018" t="s">
        <v>727</v>
      </c>
      <c r="M3018">
        <v>117.03</v>
      </c>
      <c r="N3018">
        <v>117.03</v>
      </c>
      <c r="O3018" t="s">
        <v>645</v>
      </c>
      <c r="P3018" s="428">
        <v>108.726</v>
      </c>
      <c r="Q3018">
        <v>12794447</v>
      </c>
      <c r="T3018" t="s">
        <v>218</v>
      </c>
    </row>
    <row r="3019" spans="1:20" x14ac:dyDescent="0.25">
      <c r="A3019" t="s">
        <v>637</v>
      </c>
      <c r="B3019" t="s">
        <v>859</v>
      </c>
      <c r="C3019" t="s">
        <v>639</v>
      </c>
      <c r="D3019" t="s">
        <v>640</v>
      </c>
      <c r="E3019" t="s">
        <v>641</v>
      </c>
      <c r="F3019">
        <v>528004120010</v>
      </c>
      <c r="G3019" t="s">
        <v>653</v>
      </c>
      <c r="H3019" t="s">
        <v>215</v>
      </c>
      <c r="I3019" t="s">
        <v>216</v>
      </c>
      <c r="J3019">
        <v>202206</v>
      </c>
      <c r="K3019">
        <v>44742</v>
      </c>
      <c r="L3019" t="s">
        <v>727</v>
      </c>
      <c r="M3019">
        <v>51.46</v>
      </c>
      <c r="N3019">
        <v>51.46</v>
      </c>
      <c r="O3019" t="s">
        <v>645</v>
      </c>
      <c r="P3019" s="428">
        <v>47.808</v>
      </c>
      <c r="Q3019">
        <v>12794447</v>
      </c>
      <c r="T3019" t="s">
        <v>216</v>
      </c>
    </row>
    <row r="3020" spans="1:20" x14ac:dyDescent="0.25">
      <c r="A3020" t="s">
        <v>637</v>
      </c>
      <c r="B3020" t="s">
        <v>859</v>
      </c>
      <c r="C3020" t="s">
        <v>639</v>
      </c>
      <c r="D3020" t="s">
        <v>640</v>
      </c>
      <c r="E3020" t="s">
        <v>2008</v>
      </c>
      <c r="F3020">
        <v>528004120010</v>
      </c>
      <c r="G3020" t="s">
        <v>653</v>
      </c>
      <c r="H3020" t="s">
        <v>215</v>
      </c>
      <c r="I3020" t="s">
        <v>216</v>
      </c>
      <c r="J3020">
        <v>202206</v>
      </c>
      <c r="K3020">
        <v>44742</v>
      </c>
      <c r="L3020" t="s">
        <v>727</v>
      </c>
      <c r="M3020">
        <v>1.38</v>
      </c>
      <c r="N3020">
        <v>1.38</v>
      </c>
      <c r="O3020" t="s">
        <v>645</v>
      </c>
      <c r="P3020" s="428">
        <v>1.282</v>
      </c>
      <c r="Q3020">
        <v>12794447</v>
      </c>
      <c r="T3020" t="s">
        <v>216</v>
      </c>
    </row>
    <row r="3021" spans="1:20" x14ac:dyDescent="0.25">
      <c r="A3021" t="s">
        <v>637</v>
      </c>
      <c r="B3021" t="s">
        <v>854</v>
      </c>
      <c r="C3021" t="s">
        <v>639</v>
      </c>
      <c r="D3021" t="s">
        <v>2590</v>
      </c>
      <c r="E3021" t="s">
        <v>673</v>
      </c>
      <c r="F3021">
        <v>528004120010</v>
      </c>
      <c r="G3021" t="s">
        <v>653</v>
      </c>
      <c r="H3021" t="s">
        <v>221</v>
      </c>
      <c r="I3021" t="s">
        <v>222</v>
      </c>
      <c r="J3021">
        <v>202206</v>
      </c>
      <c r="K3021">
        <v>44742</v>
      </c>
      <c r="L3021" t="s">
        <v>727</v>
      </c>
      <c r="M3021">
        <v>0.43</v>
      </c>
      <c r="N3021">
        <v>0.43</v>
      </c>
      <c r="O3021" t="s">
        <v>645</v>
      </c>
      <c r="P3021" s="428">
        <v>0.39900000000000002</v>
      </c>
      <c r="Q3021">
        <v>12794447</v>
      </c>
      <c r="T3021" t="s">
        <v>222</v>
      </c>
    </row>
    <row r="3022" spans="1:20" x14ac:dyDescent="0.25">
      <c r="A3022" t="s">
        <v>637</v>
      </c>
      <c r="B3022" t="s">
        <v>858</v>
      </c>
      <c r="C3022" t="s">
        <v>639</v>
      </c>
      <c r="D3022" t="s">
        <v>2590</v>
      </c>
      <c r="E3022" t="s">
        <v>673</v>
      </c>
      <c r="F3022">
        <v>528004120010</v>
      </c>
      <c r="G3022" t="s">
        <v>653</v>
      </c>
      <c r="H3022" t="s">
        <v>217</v>
      </c>
      <c r="I3022" t="s">
        <v>218</v>
      </c>
      <c r="J3022">
        <v>202206</v>
      </c>
      <c r="K3022">
        <v>44742</v>
      </c>
      <c r="L3022" t="s">
        <v>727</v>
      </c>
      <c r="M3022">
        <v>0.34</v>
      </c>
      <c r="N3022">
        <v>0.34</v>
      </c>
      <c r="O3022" t="s">
        <v>645</v>
      </c>
      <c r="P3022" s="428">
        <v>0.316</v>
      </c>
      <c r="Q3022">
        <v>12794447</v>
      </c>
      <c r="T3022" t="s">
        <v>218</v>
      </c>
    </row>
    <row r="3023" spans="1:20" x14ac:dyDescent="0.25">
      <c r="A3023" t="s">
        <v>637</v>
      </c>
      <c r="B3023" t="s">
        <v>859</v>
      </c>
      <c r="C3023" t="s">
        <v>639</v>
      </c>
      <c r="D3023" t="s">
        <v>640</v>
      </c>
      <c r="E3023" t="s">
        <v>652</v>
      </c>
      <c r="F3023">
        <v>528004120010</v>
      </c>
      <c r="G3023" t="s">
        <v>653</v>
      </c>
      <c r="H3023" t="s">
        <v>215</v>
      </c>
      <c r="I3023" t="s">
        <v>216</v>
      </c>
      <c r="J3023">
        <v>202206</v>
      </c>
      <c r="K3023">
        <v>44742</v>
      </c>
      <c r="L3023" t="s">
        <v>727</v>
      </c>
      <c r="M3023">
        <v>503.41</v>
      </c>
      <c r="N3023">
        <v>503.41</v>
      </c>
      <c r="O3023" t="s">
        <v>645</v>
      </c>
      <c r="P3023" s="428">
        <v>467.68799999999999</v>
      </c>
      <c r="Q3023">
        <v>12794447</v>
      </c>
      <c r="T3023" t="s">
        <v>216</v>
      </c>
    </row>
    <row r="3024" spans="1:20" x14ac:dyDescent="0.25">
      <c r="A3024" t="s">
        <v>637</v>
      </c>
      <c r="B3024" t="s">
        <v>858</v>
      </c>
      <c r="C3024" t="s">
        <v>639</v>
      </c>
      <c r="D3024" t="s">
        <v>640</v>
      </c>
      <c r="E3024" t="s">
        <v>652</v>
      </c>
      <c r="F3024">
        <v>528004120010</v>
      </c>
      <c r="G3024" t="s">
        <v>653</v>
      </c>
      <c r="H3024" t="s">
        <v>217</v>
      </c>
      <c r="I3024" t="s">
        <v>218</v>
      </c>
      <c r="J3024">
        <v>202206</v>
      </c>
      <c r="K3024">
        <v>44742</v>
      </c>
      <c r="L3024" t="s">
        <v>727</v>
      </c>
      <c r="M3024">
        <v>123.35</v>
      </c>
      <c r="N3024">
        <v>123.35</v>
      </c>
      <c r="O3024" t="s">
        <v>645</v>
      </c>
      <c r="P3024" s="428">
        <v>114.59699999999999</v>
      </c>
      <c r="Q3024">
        <v>12794447</v>
      </c>
      <c r="T3024" t="s">
        <v>218</v>
      </c>
    </row>
    <row r="3025" spans="1:20" x14ac:dyDescent="0.25">
      <c r="A3025" t="s">
        <v>637</v>
      </c>
      <c r="B3025" t="s">
        <v>859</v>
      </c>
      <c r="C3025" t="s">
        <v>639</v>
      </c>
      <c r="D3025" t="s">
        <v>640</v>
      </c>
      <c r="E3025" t="s">
        <v>708</v>
      </c>
      <c r="F3025">
        <v>528004120010</v>
      </c>
      <c r="G3025" t="s">
        <v>653</v>
      </c>
      <c r="H3025" t="s">
        <v>215</v>
      </c>
      <c r="I3025" t="s">
        <v>216</v>
      </c>
      <c r="J3025">
        <v>202206</v>
      </c>
      <c r="K3025">
        <v>44742</v>
      </c>
      <c r="L3025" t="s">
        <v>727</v>
      </c>
      <c r="M3025">
        <v>81.2</v>
      </c>
      <c r="N3025">
        <v>81.2</v>
      </c>
      <c r="O3025" t="s">
        <v>645</v>
      </c>
      <c r="P3025" s="428">
        <v>75.438000000000002</v>
      </c>
      <c r="Q3025">
        <v>12794447</v>
      </c>
      <c r="T3025" t="s">
        <v>216</v>
      </c>
    </row>
    <row r="3026" spans="1:20" x14ac:dyDescent="0.25">
      <c r="A3026" t="s">
        <v>637</v>
      </c>
      <c r="B3026" t="s">
        <v>859</v>
      </c>
      <c r="C3026" t="s">
        <v>639</v>
      </c>
      <c r="D3026" t="s">
        <v>640</v>
      </c>
      <c r="E3026" t="s">
        <v>1177</v>
      </c>
      <c r="F3026">
        <v>528004120010</v>
      </c>
      <c r="G3026" t="s">
        <v>653</v>
      </c>
      <c r="H3026" t="s">
        <v>215</v>
      </c>
      <c r="I3026" t="s">
        <v>216</v>
      </c>
      <c r="J3026">
        <v>202206</v>
      </c>
      <c r="K3026">
        <v>44742</v>
      </c>
      <c r="L3026" t="s">
        <v>727</v>
      </c>
      <c r="M3026">
        <v>5.52</v>
      </c>
      <c r="N3026">
        <v>5.52</v>
      </c>
      <c r="O3026" t="s">
        <v>645</v>
      </c>
      <c r="P3026" s="428">
        <v>5.1280000000000001</v>
      </c>
      <c r="Q3026">
        <v>12794447</v>
      </c>
      <c r="T3026" t="s">
        <v>216</v>
      </c>
    </row>
    <row r="3027" spans="1:20" x14ac:dyDescent="0.25">
      <c r="A3027" t="s">
        <v>637</v>
      </c>
      <c r="B3027" t="s">
        <v>859</v>
      </c>
      <c r="C3027" t="s">
        <v>639</v>
      </c>
      <c r="D3027" t="s">
        <v>640</v>
      </c>
      <c r="E3027" t="s">
        <v>667</v>
      </c>
      <c r="F3027">
        <v>528004120010</v>
      </c>
      <c r="G3027" t="s">
        <v>653</v>
      </c>
      <c r="H3027" t="s">
        <v>215</v>
      </c>
      <c r="I3027" t="s">
        <v>216</v>
      </c>
      <c r="J3027">
        <v>202206</v>
      </c>
      <c r="K3027">
        <v>44742</v>
      </c>
      <c r="L3027" t="s">
        <v>727</v>
      </c>
      <c r="M3027">
        <v>145.34</v>
      </c>
      <c r="N3027">
        <v>145.34</v>
      </c>
      <c r="O3027" t="s">
        <v>645</v>
      </c>
      <c r="P3027" s="428">
        <v>135.02699999999999</v>
      </c>
      <c r="Q3027">
        <v>12794447</v>
      </c>
      <c r="T3027" t="s">
        <v>216</v>
      </c>
    </row>
    <row r="3028" spans="1:20" x14ac:dyDescent="0.25">
      <c r="A3028" t="s">
        <v>637</v>
      </c>
      <c r="B3028" t="s">
        <v>858</v>
      </c>
      <c r="C3028" t="s">
        <v>639</v>
      </c>
      <c r="D3028" t="s">
        <v>640</v>
      </c>
      <c r="E3028" t="s">
        <v>673</v>
      </c>
      <c r="F3028">
        <v>528004120010</v>
      </c>
      <c r="G3028" t="s">
        <v>653</v>
      </c>
      <c r="H3028" t="s">
        <v>217</v>
      </c>
      <c r="I3028" t="s">
        <v>218</v>
      </c>
      <c r="J3028">
        <v>202206</v>
      </c>
      <c r="K3028">
        <v>44742</v>
      </c>
      <c r="L3028" t="s">
        <v>727</v>
      </c>
      <c r="M3028">
        <v>131.94</v>
      </c>
      <c r="N3028">
        <v>131.94</v>
      </c>
      <c r="O3028" t="s">
        <v>645</v>
      </c>
      <c r="P3028" s="428">
        <v>122.578</v>
      </c>
      <c r="Q3028">
        <v>12794447</v>
      </c>
      <c r="T3028" t="s">
        <v>218</v>
      </c>
    </row>
    <row r="3029" spans="1:20" x14ac:dyDescent="0.25">
      <c r="A3029" t="s">
        <v>637</v>
      </c>
      <c r="B3029" t="s">
        <v>859</v>
      </c>
      <c r="C3029" t="s">
        <v>639</v>
      </c>
      <c r="D3029" t="s">
        <v>640</v>
      </c>
      <c r="E3029" t="s">
        <v>673</v>
      </c>
      <c r="F3029">
        <v>528004120010</v>
      </c>
      <c r="G3029" t="s">
        <v>653</v>
      </c>
      <c r="H3029" t="s">
        <v>215</v>
      </c>
      <c r="I3029" t="s">
        <v>216</v>
      </c>
      <c r="J3029">
        <v>202206</v>
      </c>
      <c r="K3029">
        <v>44742</v>
      </c>
      <c r="L3029" t="s">
        <v>727</v>
      </c>
      <c r="M3029">
        <v>36.75</v>
      </c>
      <c r="N3029">
        <v>36.75</v>
      </c>
      <c r="O3029" t="s">
        <v>645</v>
      </c>
      <c r="P3029" s="428">
        <v>34.142000000000003</v>
      </c>
      <c r="Q3029">
        <v>12794447</v>
      </c>
      <c r="T3029" t="s">
        <v>216</v>
      </c>
    </row>
    <row r="3030" spans="1:20" x14ac:dyDescent="0.25">
      <c r="A3030" t="s">
        <v>637</v>
      </c>
      <c r="B3030" t="s">
        <v>859</v>
      </c>
      <c r="C3030" t="s">
        <v>639</v>
      </c>
      <c r="D3030" t="s">
        <v>640</v>
      </c>
      <c r="E3030" t="s">
        <v>678</v>
      </c>
      <c r="F3030">
        <v>528004120010</v>
      </c>
      <c r="G3030" t="s">
        <v>653</v>
      </c>
      <c r="H3030" t="s">
        <v>215</v>
      </c>
      <c r="I3030" t="s">
        <v>216</v>
      </c>
      <c r="J3030">
        <v>202206</v>
      </c>
      <c r="K3030">
        <v>44742</v>
      </c>
      <c r="L3030" t="s">
        <v>727</v>
      </c>
      <c r="M3030">
        <v>13.81</v>
      </c>
      <c r="N3030">
        <v>13.81</v>
      </c>
      <c r="O3030" t="s">
        <v>645</v>
      </c>
      <c r="P3030" s="428">
        <v>12.83</v>
      </c>
      <c r="Q3030">
        <v>12794447</v>
      </c>
      <c r="T3030" t="s">
        <v>216</v>
      </c>
    </row>
    <row r="3031" spans="1:20" x14ac:dyDescent="0.25">
      <c r="A3031" t="s">
        <v>637</v>
      </c>
      <c r="B3031" t="s">
        <v>858</v>
      </c>
      <c r="C3031" t="s">
        <v>639</v>
      </c>
      <c r="D3031" t="s">
        <v>2753</v>
      </c>
      <c r="E3031" t="s">
        <v>652</v>
      </c>
      <c r="F3031">
        <v>528004120010</v>
      </c>
      <c r="G3031" t="s">
        <v>653</v>
      </c>
      <c r="H3031" t="s">
        <v>217</v>
      </c>
      <c r="I3031" t="s">
        <v>218</v>
      </c>
      <c r="J3031">
        <v>202206</v>
      </c>
      <c r="K3031">
        <v>44742</v>
      </c>
      <c r="L3031" t="s">
        <v>727</v>
      </c>
      <c r="M3031">
        <v>0.44</v>
      </c>
      <c r="N3031">
        <v>0.44</v>
      </c>
      <c r="O3031" t="s">
        <v>645</v>
      </c>
      <c r="P3031" s="428">
        <v>0.40899999999999997</v>
      </c>
      <c r="Q3031">
        <v>12794447</v>
      </c>
      <c r="T3031" t="s">
        <v>218</v>
      </c>
    </row>
    <row r="3032" spans="1:20" x14ac:dyDescent="0.25">
      <c r="A3032" t="s">
        <v>637</v>
      </c>
      <c r="B3032" t="s">
        <v>859</v>
      </c>
      <c r="C3032" t="s">
        <v>639</v>
      </c>
      <c r="D3032" t="s">
        <v>651</v>
      </c>
      <c r="E3032" t="s">
        <v>667</v>
      </c>
      <c r="F3032">
        <v>528004120010</v>
      </c>
      <c r="G3032" t="s">
        <v>653</v>
      </c>
      <c r="H3032" t="s">
        <v>215</v>
      </c>
      <c r="I3032" t="s">
        <v>216</v>
      </c>
      <c r="J3032">
        <v>202206</v>
      </c>
      <c r="K3032">
        <v>44742</v>
      </c>
      <c r="L3032" t="s">
        <v>727</v>
      </c>
      <c r="M3032">
        <v>94.29</v>
      </c>
      <c r="N3032">
        <v>94.29</v>
      </c>
      <c r="O3032" t="s">
        <v>645</v>
      </c>
      <c r="P3032" s="428">
        <v>87.599000000000004</v>
      </c>
      <c r="Q3032">
        <v>12794447</v>
      </c>
      <c r="T3032" t="s">
        <v>216</v>
      </c>
    </row>
    <row r="3033" spans="1:20" x14ac:dyDescent="0.25">
      <c r="A3033" t="s">
        <v>637</v>
      </c>
      <c r="B3033" t="s">
        <v>859</v>
      </c>
      <c r="C3033" t="s">
        <v>639</v>
      </c>
      <c r="D3033" t="s">
        <v>651</v>
      </c>
      <c r="E3033" t="s">
        <v>678</v>
      </c>
      <c r="F3033">
        <v>528004120010</v>
      </c>
      <c r="G3033" t="s">
        <v>653</v>
      </c>
      <c r="H3033" t="s">
        <v>215</v>
      </c>
      <c r="I3033" t="s">
        <v>216</v>
      </c>
      <c r="J3033">
        <v>202206</v>
      </c>
      <c r="K3033">
        <v>44742</v>
      </c>
      <c r="L3033" t="s">
        <v>727</v>
      </c>
      <c r="M3033">
        <v>143.80000000000001</v>
      </c>
      <c r="N3033">
        <v>143.80000000000001</v>
      </c>
      <c r="O3033" t="s">
        <v>645</v>
      </c>
      <c r="P3033" s="428">
        <v>133.596</v>
      </c>
      <c r="Q3033">
        <v>12794447</v>
      </c>
      <c r="T3033" t="s">
        <v>216</v>
      </c>
    </row>
    <row r="3034" spans="1:20" x14ac:dyDescent="0.25">
      <c r="A3034" t="s">
        <v>637</v>
      </c>
      <c r="B3034" t="s">
        <v>1313</v>
      </c>
      <c r="C3034" t="s">
        <v>639</v>
      </c>
      <c r="D3034" t="s">
        <v>651</v>
      </c>
      <c r="E3034" t="s">
        <v>641</v>
      </c>
      <c r="F3034">
        <v>528004120010</v>
      </c>
      <c r="G3034" t="s">
        <v>653</v>
      </c>
      <c r="H3034">
        <v>583610</v>
      </c>
      <c r="I3034" t="s">
        <v>205</v>
      </c>
      <c r="J3034">
        <v>202206</v>
      </c>
      <c r="K3034">
        <v>44742</v>
      </c>
      <c r="L3034" t="s">
        <v>644</v>
      </c>
      <c r="M3034">
        <v>778137.49</v>
      </c>
      <c r="N3034">
        <v>1329.35</v>
      </c>
      <c r="O3034" t="s">
        <v>645</v>
      </c>
      <c r="P3034" s="428">
        <v>1235.019</v>
      </c>
      <c r="Q3034">
        <v>12776745</v>
      </c>
      <c r="T3034" t="s">
        <v>1570</v>
      </c>
    </row>
    <row r="3035" spans="1:20" x14ac:dyDescent="0.25">
      <c r="A3035" t="s">
        <v>637</v>
      </c>
      <c r="B3035" t="s">
        <v>854</v>
      </c>
      <c r="C3035" t="s">
        <v>639</v>
      </c>
      <c r="D3035" t="s">
        <v>640</v>
      </c>
      <c r="E3035" t="s">
        <v>648</v>
      </c>
      <c r="F3035">
        <v>528004120010</v>
      </c>
      <c r="G3035" t="s">
        <v>653</v>
      </c>
      <c r="H3035" t="s">
        <v>221</v>
      </c>
      <c r="I3035" t="s">
        <v>222</v>
      </c>
      <c r="J3035">
        <v>202206</v>
      </c>
      <c r="K3035">
        <v>44742</v>
      </c>
      <c r="L3035" t="s">
        <v>727</v>
      </c>
      <c r="M3035">
        <v>363.76</v>
      </c>
      <c r="N3035">
        <v>363.76</v>
      </c>
      <c r="O3035" t="s">
        <v>645</v>
      </c>
      <c r="P3035" s="428">
        <v>337.94799999999998</v>
      </c>
      <c r="Q3035">
        <v>12794447</v>
      </c>
      <c r="T3035" t="s">
        <v>222</v>
      </c>
    </row>
    <row r="3036" spans="1:20" x14ac:dyDescent="0.25">
      <c r="A3036" t="s">
        <v>637</v>
      </c>
      <c r="B3036" t="s">
        <v>854</v>
      </c>
      <c r="C3036" t="s">
        <v>639</v>
      </c>
      <c r="D3036" t="s">
        <v>640</v>
      </c>
      <c r="E3036" t="s">
        <v>641</v>
      </c>
      <c r="F3036">
        <v>528004120010</v>
      </c>
      <c r="G3036" t="s">
        <v>653</v>
      </c>
      <c r="H3036" t="s">
        <v>221</v>
      </c>
      <c r="I3036" t="s">
        <v>222</v>
      </c>
      <c r="J3036">
        <v>202206</v>
      </c>
      <c r="K3036">
        <v>44742</v>
      </c>
      <c r="L3036" t="s">
        <v>727</v>
      </c>
      <c r="M3036">
        <v>2.79</v>
      </c>
      <c r="N3036">
        <v>2.79</v>
      </c>
      <c r="O3036" t="s">
        <v>645</v>
      </c>
      <c r="P3036" s="428">
        <v>2.5920000000000001</v>
      </c>
      <c r="Q3036">
        <v>12794447</v>
      </c>
      <c r="T3036" t="s">
        <v>222</v>
      </c>
    </row>
    <row r="3037" spans="1:20" x14ac:dyDescent="0.25">
      <c r="A3037" t="s">
        <v>637</v>
      </c>
      <c r="B3037" t="s">
        <v>854</v>
      </c>
      <c r="C3037" t="s">
        <v>639</v>
      </c>
      <c r="D3037" t="s">
        <v>640</v>
      </c>
      <c r="E3037" t="s">
        <v>652</v>
      </c>
      <c r="F3037">
        <v>528004120010</v>
      </c>
      <c r="G3037" t="s">
        <v>653</v>
      </c>
      <c r="H3037" t="s">
        <v>221</v>
      </c>
      <c r="I3037" t="s">
        <v>222</v>
      </c>
      <c r="J3037">
        <v>202206</v>
      </c>
      <c r="K3037">
        <v>44742</v>
      </c>
      <c r="L3037" t="s">
        <v>727</v>
      </c>
      <c r="M3037">
        <v>0.48</v>
      </c>
      <c r="N3037">
        <v>0.48</v>
      </c>
      <c r="O3037" t="s">
        <v>645</v>
      </c>
      <c r="P3037" s="428">
        <v>0.44600000000000001</v>
      </c>
      <c r="Q3037">
        <v>12794447</v>
      </c>
      <c r="T3037" t="s">
        <v>222</v>
      </c>
    </row>
    <row r="3038" spans="1:20" x14ac:dyDescent="0.25">
      <c r="A3038" t="s">
        <v>637</v>
      </c>
      <c r="B3038" t="s">
        <v>854</v>
      </c>
      <c r="C3038" t="s">
        <v>639</v>
      </c>
      <c r="D3038" t="s">
        <v>640</v>
      </c>
      <c r="E3038" t="s">
        <v>667</v>
      </c>
      <c r="F3038">
        <v>528004120010</v>
      </c>
      <c r="G3038" t="s">
        <v>653</v>
      </c>
      <c r="H3038" t="s">
        <v>221</v>
      </c>
      <c r="I3038" t="s">
        <v>222</v>
      </c>
      <c r="J3038">
        <v>202206</v>
      </c>
      <c r="K3038">
        <v>44742</v>
      </c>
      <c r="L3038" t="s">
        <v>727</v>
      </c>
      <c r="M3038">
        <v>1064.76</v>
      </c>
      <c r="N3038">
        <v>1064.76</v>
      </c>
      <c r="O3038" t="s">
        <v>645</v>
      </c>
      <c r="P3038" s="428">
        <v>989.20500000000004</v>
      </c>
      <c r="Q3038">
        <v>12794447</v>
      </c>
      <c r="T3038" t="s">
        <v>222</v>
      </c>
    </row>
    <row r="3039" spans="1:20" x14ac:dyDescent="0.25">
      <c r="A3039" t="s">
        <v>637</v>
      </c>
      <c r="B3039" t="s">
        <v>854</v>
      </c>
      <c r="C3039" t="s">
        <v>639</v>
      </c>
      <c r="D3039" t="s">
        <v>640</v>
      </c>
      <c r="E3039" t="s">
        <v>673</v>
      </c>
      <c r="F3039">
        <v>528004120010</v>
      </c>
      <c r="G3039" t="s">
        <v>653</v>
      </c>
      <c r="H3039" t="s">
        <v>221</v>
      </c>
      <c r="I3039" t="s">
        <v>222</v>
      </c>
      <c r="J3039">
        <v>202206</v>
      </c>
      <c r="K3039">
        <v>44742</v>
      </c>
      <c r="L3039" t="s">
        <v>727</v>
      </c>
      <c r="M3039">
        <v>40.229999999999997</v>
      </c>
      <c r="N3039">
        <v>40.229999999999997</v>
      </c>
      <c r="O3039" t="s">
        <v>645</v>
      </c>
      <c r="P3039" s="428">
        <v>37.375</v>
      </c>
      <c r="Q3039">
        <v>12794447</v>
      </c>
      <c r="T3039" t="s">
        <v>222</v>
      </c>
    </row>
    <row r="3040" spans="1:20" x14ac:dyDescent="0.25">
      <c r="A3040" t="s">
        <v>637</v>
      </c>
      <c r="B3040" t="s">
        <v>849</v>
      </c>
      <c r="C3040" t="s">
        <v>639</v>
      </c>
      <c r="D3040" t="s">
        <v>640</v>
      </c>
      <c r="E3040" t="s">
        <v>648</v>
      </c>
      <c r="F3040">
        <v>528004120010</v>
      </c>
      <c r="G3040" t="s">
        <v>653</v>
      </c>
      <c r="H3040" t="s">
        <v>213</v>
      </c>
      <c r="I3040" t="s">
        <v>850</v>
      </c>
      <c r="J3040">
        <v>202206</v>
      </c>
      <c r="K3040">
        <v>44742</v>
      </c>
      <c r="L3040" t="s">
        <v>727</v>
      </c>
      <c r="M3040">
        <v>259.79000000000002</v>
      </c>
      <c r="N3040">
        <v>259.79000000000002</v>
      </c>
      <c r="O3040" t="s">
        <v>645</v>
      </c>
      <c r="P3040" s="428">
        <v>241.35499999999999</v>
      </c>
      <c r="Q3040">
        <v>12794447</v>
      </c>
      <c r="T3040" t="s">
        <v>850</v>
      </c>
    </row>
    <row r="3041" spans="1:20" x14ac:dyDescent="0.25">
      <c r="A3041" t="s">
        <v>637</v>
      </c>
      <c r="B3041" t="s">
        <v>849</v>
      </c>
      <c r="C3041" t="s">
        <v>639</v>
      </c>
      <c r="D3041" t="s">
        <v>640</v>
      </c>
      <c r="E3041" t="s">
        <v>641</v>
      </c>
      <c r="F3041">
        <v>528004120010</v>
      </c>
      <c r="G3041" t="s">
        <v>653</v>
      </c>
      <c r="H3041" t="s">
        <v>213</v>
      </c>
      <c r="I3041" t="s">
        <v>850</v>
      </c>
      <c r="J3041">
        <v>202206</v>
      </c>
      <c r="K3041">
        <v>44742</v>
      </c>
      <c r="L3041" t="s">
        <v>727</v>
      </c>
      <c r="M3041">
        <v>146.85</v>
      </c>
      <c r="N3041">
        <v>146.85</v>
      </c>
      <c r="O3041" t="s">
        <v>645</v>
      </c>
      <c r="P3041" s="428">
        <v>136.43</v>
      </c>
      <c r="Q3041">
        <v>12794447</v>
      </c>
      <c r="T3041" t="s">
        <v>850</v>
      </c>
    </row>
    <row r="3042" spans="1:20" x14ac:dyDescent="0.25">
      <c r="A3042" t="s">
        <v>637</v>
      </c>
      <c r="B3042" t="s">
        <v>849</v>
      </c>
      <c r="C3042" t="s">
        <v>639</v>
      </c>
      <c r="D3042" t="s">
        <v>640</v>
      </c>
      <c r="E3042" t="s">
        <v>652</v>
      </c>
      <c r="F3042">
        <v>528004120010</v>
      </c>
      <c r="G3042" t="s">
        <v>653</v>
      </c>
      <c r="H3042" t="s">
        <v>213</v>
      </c>
      <c r="I3042" t="s">
        <v>850</v>
      </c>
      <c r="J3042">
        <v>202206</v>
      </c>
      <c r="K3042">
        <v>44742</v>
      </c>
      <c r="L3042" t="s">
        <v>727</v>
      </c>
      <c r="M3042">
        <v>26.37</v>
      </c>
      <c r="N3042">
        <v>26.37</v>
      </c>
      <c r="O3042" t="s">
        <v>645</v>
      </c>
      <c r="P3042" s="428">
        <v>24.498999999999999</v>
      </c>
      <c r="Q3042">
        <v>12794447</v>
      </c>
      <c r="T3042" t="s">
        <v>850</v>
      </c>
    </row>
    <row r="3043" spans="1:20" x14ac:dyDescent="0.25">
      <c r="A3043" t="s">
        <v>637</v>
      </c>
      <c r="B3043" t="s">
        <v>849</v>
      </c>
      <c r="C3043" t="s">
        <v>639</v>
      </c>
      <c r="D3043" t="s">
        <v>640</v>
      </c>
      <c r="E3043" t="s">
        <v>708</v>
      </c>
      <c r="F3043">
        <v>528004120010</v>
      </c>
      <c r="G3043" t="s">
        <v>653</v>
      </c>
      <c r="H3043" t="s">
        <v>213</v>
      </c>
      <c r="I3043" t="s">
        <v>850</v>
      </c>
      <c r="J3043">
        <v>202206</v>
      </c>
      <c r="K3043">
        <v>44742</v>
      </c>
      <c r="L3043" t="s">
        <v>727</v>
      </c>
      <c r="M3043">
        <v>11.89</v>
      </c>
      <c r="N3043">
        <v>11.89</v>
      </c>
      <c r="O3043" t="s">
        <v>645</v>
      </c>
      <c r="P3043" s="428">
        <v>11.045999999999999</v>
      </c>
      <c r="Q3043">
        <v>12794447</v>
      </c>
      <c r="T3043" t="s">
        <v>850</v>
      </c>
    </row>
    <row r="3044" spans="1:20" x14ac:dyDescent="0.25">
      <c r="A3044" t="s">
        <v>637</v>
      </c>
      <c r="B3044" t="s">
        <v>849</v>
      </c>
      <c r="C3044" t="s">
        <v>639</v>
      </c>
      <c r="D3044" t="s">
        <v>640</v>
      </c>
      <c r="E3044" t="s">
        <v>1177</v>
      </c>
      <c r="F3044">
        <v>528004120010</v>
      </c>
      <c r="G3044" t="s">
        <v>653</v>
      </c>
      <c r="H3044" t="s">
        <v>213</v>
      </c>
      <c r="I3044" t="s">
        <v>850</v>
      </c>
      <c r="J3044">
        <v>202206</v>
      </c>
      <c r="K3044">
        <v>44742</v>
      </c>
      <c r="L3044" t="s">
        <v>727</v>
      </c>
      <c r="M3044">
        <v>39.29</v>
      </c>
      <c r="N3044">
        <v>39.29</v>
      </c>
      <c r="O3044" t="s">
        <v>645</v>
      </c>
      <c r="P3044" s="428">
        <v>36.502000000000002</v>
      </c>
      <c r="Q3044">
        <v>12794447</v>
      </c>
      <c r="T3044" t="s">
        <v>850</v>
      </c>
    </row>
    <row r="3045" spans="1:20" x14ac:dyDescent="0.25">
      <c r="A3045" t="s">
        <v>637</v>
      </c>
      <c r="B3045" t="s">
        <v>849</v>
      </c>
      <c r="C3045" t="s">
        <v>639</v>
      </c>
      <c r="D3045" t="s">
        <v>640</v>
      </c>
      <c r="E3045" t="s">
        <v>667</v>
      </c>
      <c r="F3045">
        <v>528004120010</v>
      </c>
      <c r="G3045" t="s">
        <v>653</v>
      </c>
      <c r="H3045" t="s">
        <v>213</v>
      </c>
      <c r="I3045" t="s">
        <v>850</v>
      </c>
      <c r="J3045">
        <v>202206</v>
      </c>
      <c r="K3045">
        <v>44742</v>
      </c>
      <c r="L3045" t="s">
        <v>727</v>
      </c>
      <c r="M3045">
        <v>31.2</v>
      </c>
      <c r="N3045">
        <v>31.2</v>
      </c>
      <c r="O3045" t="s">
        <v>645</v>
      </c>
      <c r="P3045" s="428">
        <v>28.986000000000001</v>
      </c>
      <c r="Q3045">
        <v>12794447</v>
      </c>
      <c r="T3045" t="s">
        <v>850</v>
      </c>
    </row>
    <row r="3046" spans="1:20" x14ac:dyDescent="0.25">
      <c r="A3046" t="s">
        <v>637</v>
      </c>
      <c r="B3046" t="s">
        <v>849</v>
      </c>
      <c r="C3046" t="s">
        <v>639</v>
      </c>
      <c r="D3046" t="s">
        <v>640</v>
      </c>
      <c r="E3046" t="s">
        <v>686</v>
      </c>
      <c r="F3046">
        <v>528004120010</v>
      </c>
      <c r="G3046" t="s">
        <v>653</v>
      </c>
      <c r="H3046" t="s">
        <v>213</v>
      </c>
      <c r="I3046" t="s">
        <v>850</v>
      </c>
      <c r="J3046">
        <v>202206</v>
      </c>
      <c r="K3046">
        <v>44742</v>
      </c>
      <c r="L3046" t="s">
        <v>727</v>
      </c>
      <c r="M3046">
        <v>55.47</v>
      </c>
      <c r="N3046">
        <v>55.47</v>
      </c>
      <c r="O3046" t="s">
        <v>645</v>
      </c>
      <c r="P3046" s="428">
        <v>51.533999999999999</v>
      </c>
      <c r="Q3046">
        <v>12794447</v>
      </c>
      <c r="T3046" t="s">
        <v>850</v>
      </c>
    </row>
    <row r="3047" spans="1:20" x14ac:dyDescent="0.25">
      <c r="A3047" t="s">
        <v>637</v>
      </c>
      <c r="B3047" t="s">
        <v>849</v>
      </c>
      <c r="C3047" t="s">
        <v>639</v>
      </c>
      <c r="D3047" t="s">
        <v>640</v>
      </c>
      <c r="E3047" t="s">
        <v>673</v>
      </c>
      <c r="F3047">
        <v>528004120010</v>
      </c>
      <c r="G3047" t="s">
        <v>653</v>
      </c>
      <c r="H3047" t="s">
        <v>213</v>
      </c>
      <c r="I3047" t="s">
        <v>850</v>
      </c>
      <c r="J3047">
        <v>202206</v>
      </c>
      <c r="K3047">
        <v>44742</v>
      </c>
      <c r="L3047" t="s">
        <v>727</v>
      </c>
      <c r="M3047">
        <v>262.62</v>
      </c>
      <c r="N3047">
        <v>262.62</v>
      </c>
      <c r="O3047" t="s">
        <v>645</v>
      </c>
      <c r="P3047" s="428">
        <v>243.98400000000001</v>
      </c>
      <c r="Q3047">
        <v>12794447</v>
      </c>
      <c r="T3047" t="s">
        <v>850</v>
      </c>
    </row>
    <row r="3048" spans="1:20" x14ac:dyDescent="0.25">
      <c r="A3048" t="s">
        <v>637</v>
      </c>
      <c r="B3048" t="s">
        <v>849</v>
      </c>
      <c r="C3048" t="s">
        <v>639</v>
      </c>
      <c r="D3048" t="s">
        <v>640</v>
      </c>
      <c r="E3048" t="s">
        <v>678</v>
      </c>
      <c r="F3048">
        <v>528004120010</v>
      </c>
      <c r="G3048" t="s">
        <v>653</v>
      </c>
      <c r="H3048" t="s">
        <v>213</v>
      </c>
      <c r="I3048" t="s">
        <v>850</v>
      </c>
      <c r="J3048">
        <v>202206</v>
      </c>
      <c r="K3048">
        <v>44742</v>
      </c>
      <c r="L3048" t="s">
        <v>727</v>
      </c>
      <c r="M3048">
        <v>61.05</v>
      </c>
      <c r="N3048">
        <v>61.05</v>
      </c>
      <c r="O3048" t="s">
        <v>645</v>
      </c>
      <c r="P3048" s="428">
        <v>56.718000000000004</v>
      </c>
      <c r="Q3048">
        <v>12794447</v>
      </c>
      <c r="T3048" t="s">
        <v>850</v>
      </c>
    </row>
    <row r="3049" spans="1:20" x14ac:dyDescent="0.25">
      <c r="A3049" t="s">
        <v>637</v>
      </c>
      <c r="B3049" t="s">
        <v>849</v>
      </c>
      <c r="C3049" t="s">
        <v>639</v>
      </c>
      <c r="D3049" t="s">
        <v>640</v>
      </c>
      <c r="E3049" t="s">
        <v>701</v>
      </c>
      <c r="F3049">
        <v>528004120010</v>
      </c>
      <c r="G3049" t="s">
        <v>653</v>
      </c>
      <c r="H3049" t="s">
        <v>213</v>
      </c>
      <c r="I3049" t="s">
        <v>850</v>
      </c>
      <c r="J3049">
        <v>202206</v>
      </c>
      <c r="K3049">
        <v>44742</v>
      </c>
      <c r="L3049" t="s">
        <v>727</v>
      </c>
      <c r="M3049">
        <v>14.2</v>
      </c>
      <c r="N3049">
        <v>14.2</v>
      </c>
      <c r="O3049" t="s">
        <v>645</v>
      </c>
      <c r="P3049" s="428">
        <v>13.192</v>
      </c>
      <c r="Q3049">
        <v>12794447</v>
      </c>
      <c r="T3049" t="s">
        <v>850</v>
      </c>
    </row>
    <row r="3050" spans="1:20" x14ac:dyDescent="0.25">
      <c r="A3050" t="s">
        <v>637</v>
      </c>
      <c r="B3050" t="s">
        <v>1313</v>
      </c>
      <c r="C3050" t="s">
        <v>639</v>
      </c>
      <c r="D3050" t="s">
        <v>651</v>
      </c>
      <c r="E3050" t="s">
        <v>704</v>
      </c>
      <c r="F3050">
        <v>528004120003</v>
      </c>
      <c r="G3050" t="s">
        <v>816</v>
      </c>
      <c r="H3050">
        <v>583556</v>
      </c>
      <c r="I3050" t="s">
        <v>73</v>
      </c>
      <c r="J3050">
        <v>202206</v>
      </c>
      <c r="K3050">
        <v>44742</v>
      </c>
      <c r="L3050" t="s">
        <v>644</v>
      </c>
      <c r="M3050">
        <v>57639.24</v>
      </c>
      <c r="N3050">
        <v>92.3</v>
      </c>
      <c r="O3050" t="s">
        <v>645</v>
      </c>
      <c r="P3050" s="428">
        <v>85.75</v>
      </c>
      <c r="Q3050">
        <v>12776745</v>
      </c>
      <c r="T3050" t="s">
        <v>2365</v>
      </c>
    </row>
    <row r="3051" spans="1:20" x14ac:dyDescent="0.25">
      <c r="A3051" t="s">
        <v>637</v>
      </c>
      <c r="B3051" t="s">
        <v>1313</v>
      </c>
      <c r="C3051" t="s">
        <v>639</v>
      </c>
      <c r="D3051" t="s">
        <v>651</v>
      </c>
      <c r="E3051" t="s">
        <v>641</v>
      </c>
      <c r="F3051">
        <v>528004120003</v>
      </c>
      <c r="G3051" t="s">
        <v>816</v>
      </c>
      <c r="H3051">
        <v>583561</v>
      </c>
      <c r="I3051" t="s">
        <v>982</v>
      </c>
      <c r="J3051">
        <v>202206</v>
      </c>
      <c r="K3051">
        <v>44742</v>
      </c>
      <c r="L3051" t="s">
        <v>644</v>
      </c>
      <c r="M3051">
        <v>46738.15</v>
      </c>
      <c r="N3051">
        <v>80.64</v>
      </c>
      <c r="O3051" t="s">
        <v>645</v>
      </c>
      <c r="P3051" s="428">
        <v>74.918000000000006</v>
      </c>
      <c r="Q3051">
        <v>12776745</v>
      </c>
      <c r="T3051" t="s">
        <v>1575</v>
      </c>
    </row>
    <row r="3052" spans="1:20" x14ac:dyDescent="0.25">
      <c r="A3052" t="s">
        <v>637</v>
      </c>
      <c r="B3052" t="s">
        <v>1313</v>
      </c>
      <c r="C3052" t="s">
        <v>639</v>
      </c>
      <c r="D3052" t="s">
        <v>651</v>
      </c>
      <c r="E3052" t="s">
        <v>641</v>
      </c>
      <c r="F3052">
        <v>528004120003</v>
      </c>
      <c r="G3052" t="s">
        <v>816</v>
      </c>
      <c r="H3052">
        <v>583561</v>
      </c>
      <c r="I3052" t="s">
        <v>982</v>
      </c>
      <c r="J3052">
        <v>202206</v>
      </c>
      <c r="K3052">
        <v>44742</v>
      </c>
      <c r="L3052" t="s">
        <v>644</v>
      </c>
      <c r="M3052">
        <v>350512.97</v>
      </c>
      <c r="N3052">
        <v>604.76</v>
      </c>
      <c r="O3052" t="s">
        <v>645</v>
      </c>
      <c r="P3052" s="428">
        <v>561.846</v>
      </c>
      <c r="Q3052">
        <v>12776745</v>
      </c>
      <c r="T3052" t="s">
        <v>1574</v>
      </c>
    </row>
    <row r="3053" spans="1:20" x14ac:dyDescent="0.25">
      <c r="A3053" t="s">
        <v>637</v>
      </c>
      <c r="B3053" t="s">
        <v>1313</v>
      </c>
      <c r="C3053" t="s">
        <v>639</v>
      </c>
      <c r="D3053" t="s">
        <v>651</v>
      </c>
      <c r="E3053" t="s">
        <v>641</v>
      </c>
      <c r="F3053">
        <v>528004120003</v>
      </c>
      <c r="G3053" t="s">
        <v>816</v>
      </c>
      <c r="H3053">
        <v>583561</v>
      </c>
      <c r="I3053" t="s">
        <v>982</v>
      </c>
      <c r="J3053">
        <v>202206</v>
      </c>
      <c r="K3053">
        <v>44742</v>
      </c>
      <c r="L3053" t="s">
        <v>644</v>
      </c>
      <c r="M3053">
        <v>116839.59</v>
      </c>
      <c r="N3053">
        <v>201.59</v>
      </c>
      <c r="O3053" t="s">
        <v>645</v>
      </c>
      <c r="P3053" s="428">
        <v>187.285</v>
      </c>
      <c r="Q3053">
        <v>12776745</v>
      </c>
      <c r="T3053" t="s">
        <v>1573</v>
      </c>
    </row>
    <row r="3054" spans="1:20" x14ac:dyDescent="0.25">
      <c r="A3054" t="s">
        <v>637</v>
      </c>
      <c r="B3054" t="s">
        <v>1313</v>
      </c>
      <c r="C3054" t="s">
        <v>639</v>
      </c>
      <c r="D3054" t="s">
        <v>651</v>
      </c>
      <c r="E3054" t="s">
        <v>641</v>
      </c>
      <c r="F3054">
        <v>528004120003</v>
      </c>
      <c r="G3054" t="s">
        <v>816</v>
      </c>
      <c r="H3054">
        <v>583561</v>
      </c>
      <c r="I3054" t="s">
        <v>982</v>
      </c>
      <c r="J3054">
        <v>202206</v>
      </c>
      <c r="K3054">
        <v>44742</v>
      </c>
      <c r="L3054" t="s">
        <v>644</v>
      </c>
      <c r="M3054">
        <v>105155.05</v>
      </c>
      <c r="N3054">
        <v>181.43</v>
      </c>
      <c r="O3054" t="s">
        <v>645</v>
      </c>
      <c r="P3054" s="428">
        <v>168.55600000000001</v>
      </c>
      <c r="Q3054">
        <v>12776745</v>
      </c>
      <c r="T3054" t="s">
        <v>1572</v>
      </c>
    </row>
    <row r="3055" spans="1:20" x14ac:dyDescent="0.25">
      <c r="A3055" t="s">
        <v>637</v>
      </c>
      <c r="B3055" t="s">
        <v>1313</v>
      </c>
      <c r="C3055" t="s">
        <v>639</v>
      </c>
      <c r="D3055" t="s">
        <v>651</v>
      </c>
      <c r="E3055" t="s">
        <v>641</v>
      </c>
      <c r="F3055">
        <v>528004120003</v>
      </c>
      <c r="G3055" t="s">
        <v>816</v>
      </c>
      <c r="H3055">
        <v>583561</v>
      </c>
      <c r="I3055" t="s">
        <v>982</v>
      </c>
      <c r="J3055">
        <v>202206</v>
      </c>
      <c r="K3055">
        <v>44742</v>
      </c>
      <c r="L3055" t="s">
        <v>644</v>
      </c>
      <c r="M3055">
        <v>518762.23</v>
      </c>
      <c r="N3055">
        <v>886.24</v>
      </c>
      <c r="O3055" t="s">
        <v>645</v>
      </c>
      <c r="P3055" s="428">
        <v>823.35199999999998</v>
      </c>
      <c r="Q3055">
        <v>12776745</v>
      </c>
      <c r="T3055" t="s">
        <v>1571</v>
      </c>
    </row>
    <row r="3056" spans="1:20" x14ac:dyDescent="0.25">
      <c r="A3056" t="s">
        <v>637</v>
      </c>
      <c r="B3056" t="s">
        <v>1313</v>
      </c>
      <c r="C3056" t="s">
        <v>639</v>
      </c>
      <c r="D3056" t="s">
        <v>663</v>
      </c>
      <c r="E3056" t="s">
        <v>704</v>
      </c>
      <c r="F3056">
        <v>528004120003</v>
      </c>
      <c r="G3056" t="s">
        <v>816</v>
      </c>
      <c r="H3056">
        <v>583557</v>
      </c>
      <c r="I3056" t="s">
        <v>76</v>
      </c>
      <c r="J3056">
        <v>202206</v>
      </c>
      <c r="K3056">
        <v>44742</v>
      </c>
      <c r="L3056" t="s">
        <v>644</v>
      </c>
      <c r="M3056">
        <v>57639.24</v>
      </c>
      <c r="N3056">
        <v>92.3</v>
      </c>
      <c r="O3056" t="s">
        <v>645</v>
      </c>
      <c r="P3056" s="428">
        <v>85.75</v>
      </c>
      <c r="Q3056">
        <v>12776745</v>
      </c>
      <c r="T3056" t="s">
        <v>2366</v>
      </c>
    </row>
    <row r="3057" spans="1:20" x14ac:dyDescent="0.25">
      <c r="A3057" t="s">
        <v>637</v>
      </c>
      <c r="B3057" t="s">
        <v>852</v>
      </c>
      <c r="C3057" t="s">
        <v>639</v>
      </c>
      <c r="D3057" t="s">
        <v>640</v>
      </c>
      <c r="E3057" t="s">
        <v>648</v>
      </c>
      <c r="F3057">
        <v>528004120010</v>
      </c>
      <c r="G3057" t="s">
        <v>653</v>
      </c>
      <c r="H3057" t="s">
        <v>209</v>
      </c>
      <c r="I3057" t="s">
        <v>210</v>
      </c>
      <c r="J3057">
        <v>202206</v>
      </c>
      <c r="K3057">
        <v>44742</v>
      </c>
      <c r="L3057" t="s">
        <v>727</v>
      </c>
      <c r="M3057">
        <v>231.92</v>
      </c>
      <c r="N3057">
        <v>231.92</v>
      </c>
      <c r="O3057" t="s">
        <v>645</v>
      </c>
      <c r="P3057" s="428">
        <v>215.46299999999999</v>
      </c>
      <c r="Q3057">
        <v>12794447</v>
      </c>
      <c r="T3057" t="s">
        <v>210</v>
      </c>
    </row>
    <row r="3058" spans="1:20" x14ac:dyDescent="0.25">
      <c r="A3058" t="s">
        <v>637</v>
      </c>
      <c r="B3058" t="s">
        <v>852</v>
      </c>
      <c r="C3058" t="s">
        <v>639</v>
      </c>
      <c r="D3058" t="s">
        <v>640</v>
      </c>
      <c r="E3058" t="s">
        <v>641</v>
      </c>
      <c r="F3058">
        <v>528004120010</v>
      </c>
      <c r="G3058" t="s">
        <v>653</v>
      </c>
      <c r="H3058" t="s">
        <v>209</v>
      </c>
      <c r="I3058" t="s">
        <v>210</v>
      </c>
      <c r="J3058">
        <v>202206</v>
      </c>
      <c r="K3058">
        <v>44742</v>
      </c>
      <c r="L3058" t="s">
        <v>727</v>
      </c>
      <c r="M3058">
        <v>248.37</v>
      </c>
      <c r="N3058">
        <v>248.37</v>
      </c>
      <c r="O3058" t="s">
        <v>645</v>
      </c>
      <c r="P3058" s="428">
        <v>230.74600000000001</v>
      </c>
      <c r="Q3058">
        <v>12794447</v>
      </c>
      <c r="T3058" t="s">
        <v>210</v>
      </c>
    </row>
    <row r="3059" spans="1:20" x14ac:dyDescent="0.25">
      <c r="A3059" t="s">
        <v>637</v>
      </c>
      <c r="B3059" t="s">
        <v>851</v>
      </c>
      <c r="C3059" t="s">
        <v>639</v>
      </c>
      <c r="D3059" t="s">
        <v>640</v>
      </c>
      <c r="E3059" t="s">
        <v>641</v>
      </c>
      <c r="F3059">
        <v>528004120010</v>
      </c>
      <c r="G3059" t="s">
        <v>653</v>
      </c>
      <c r="H3059" t="s">
        <v>211</v>
      </c>
      <c r="I3059" t="s">
        <v>212</v>
      </c>
      <c r="J3059">
        <v>202206</v>
      </c>
      <c r="K3059">
        <v>44742</v>
      </c>
      <c r="L3059" t="s">
        <v>727</v>
      </c>
      <c r="M3059">
        <v>70.75</v>
      </c>
      <c r="N3059">
        <v>70.75</v>
      </c>
      <c r="O3059" t="s">
        <v>645</v>
      </c>
      <c r="P3059" s="428">
        <v>65.73</v>
      </c>
      <c r="Q3059">
        <v>12794447</v>
      </c>
      <c r="T3059" t="s">
        <v>212</v>
      </c>
    </row>
    <row r="3060" spans="1:20" x14ac:dyDescent="0.25">
      <c r="A3060" t="s">
        <v>637</v>
      </c>
      <c r="B3060" t="s">
        <v>851</v>
      </c>
      <c r="C3060" t="s">
        <v>639</v>
      </c>
      <c r="D3060" t="s">
        <v>640</v>
      </c>
      <c r="E3060" t="s">
        <v>652</v>
      </c>
      <c r="F3060">
        <v>528004120010</v>
      </c>
      <c r="G3060" t="s">
        <v>653</v>
      </c>
      <c r="H3060" t="s">
        <v>211</v>
      </c>
      <c r="I3060" t="s">
        <v>212</v>
      </c>
      <c r="J3060">
        <v>202206</v>
      </c>
      <c r="K3060">
        <v>44742</v>
      </c>
      <c r="L3060" t="s">
        <v>727</v>
      </c>
      <c r="M3060">
        <v>56.06</v>
      </c>
      <c r="N3060">
        <v>56.06</v>
      </c>
      <c r="O3060" t="s">
        <v>645</v>
      </c>
      <c r="P3060" s="428">
        <v>52.082000000000001</v>
      </c>
      <c r="Q3060">
        <v>12794447</v>
      </c>
      <c r="T3060" t="s">
        <v>212</v>
      </c>
    </row>
    <row r="3061" spans="1:20" x14ac:dyDescent="0.25">
      <c r="A3061" t="s">
        <v>637</v>
      </c>
      <c r="B3061" t="s">
        <v>851</v>
      </c>
      <c r="C3061" t="s">
        <v>639</v>
      </c>
      <c r="D3061" t="s">
        <v>640</v>
      </c>
      <c r="E3061" t="s">
        <v>708</v>
      </c>
      <c r="F3061">
        <v>528004120010</v>
      </c>
      <c r="G3061" t="s">
        <v>653</v>
      </c>
      <c r="H3061" t="s">
        <v>211</v>
      </c>
      <c r="I3061" t="s">
        <v>212</v>
      </c>
      <c r="J3061">
        <v>202206</v>
      </c>
      <c r="K3061">
        <v>44742</v>
      </c>
      <c r="L3061" t="s">
        <v>727</v>
      </c>
      <c r="M3061">
        <v>20.440000000000001</v>
      </c>
      <c r="N3061">
        <v>20.440000000000001</v>
      </c>
      <c r="O3061" t="s">
        <v>645</v>
      </c>
      <c r="P3061" s="428">
        <v>18.989999999999998</v>
      </c>
      <c r="Q3061">
        <v>12794447</v>
      </c>
      <c r="T3061" t="s">
        <v>212</v>
      </c>
    </row>
    <row r="3062" spans="1:20" x14ac:dyDescent="0.25">
      <c r="A3062" t="s">
        <v>637</v>
      </c>
      <c r="B3062" t="s">
        <v>851</v>
      </c>
      <c r="C3062" t="s">
        <v>639</v>
      </c>
      <c r="D3062" t="s">
        <v>640</v>
      </c>
      <c r="E3062" t="s">
        <v>1177</v>
      </c>
      <c r="F3062">
        <v>528004120010</v>
      </c>
      <c r="G3062" t="s">
        <v>653</v>
      </c>
      <c r="H3062" t="s">
        <v>211</v>
      </c>
      <c r="I3062" t="s">
        <v>212</v>
      </c>
      <c r="J3062">
        <v>202206</v>
      </c>
      <c r="K3062">
        <v>44742</v>
      </c>
      <c r="L3062" t="s">
        <v>727</v>
      </c>
      <c r="M3062">
        <v>109.15</v>
      </c>
      <c r="N3062">
        <v>109.15</v>
      </c>
      <c r="O3062" t="s">
        <v>645</v>
      </c>
      <c r="P3062" s="428">
        <v>101.405</v>
      </c>
      <c r="Q3062">
        <v>12794447</v>
      </c>
      <c r="T3062" t="s">
        <v>212</v>
      </c>
    </row>
    <row r="3063" spans="1:20" x14ac:dyDescent="0.25">
      <c r="A3063" t="s">
        <v>637</v>
      </c>
      <c r="B3063" t="s">
        <v>851</v>
      </c>
      <c r="C3063" t="s">
        <v>639</v>
      </c>
      <c r="D3063" t="s">
        <v>640</v>
      </c>
      <c r="E3063" t="s">
        <v>667</v>
      </c>
      <c r="F3063">
        <v>528004120010</v>
      </c>
      <c r="G3063" t="s">
        <v>653</v>
      </c>
      <c r="H3063" t="s">
        <v>211</v>
      </c>
      <c r="I3063" t="s">
        <v>212</v>
      </c>
      <c r="J3063">
        <v>202206</v>
      </c>
      <c r="K3063">
        <v>44742</v>
      </c>
      <c r="L3063" t="s">
        <v>727</v>
      </c>
      <c r="M3063">
        <v>65.77</v>
      </c>
      <c r="N3063">
        <v>65.77</v>
      </c>
      <c r="O3063" t="s">
        <v>645</v>
      </c>
      <c r="P3063" s="428">
        <v>61.103000000000002</v>
      </c>
      <c r="Q3063">
        <v>12794447</v>
      </c>
      <c r="T3063" t="s">
        <v>212</v>
      </c>
    </row>
    <row r="3064" spans="1:20" x14ac:dyDescent="0.25">
      <c r="A3064" t="s">
        <v>637</v>
      </c>
      <c r="B3064" t="s">
        <v>851</v>
      </c>
      <c r="C3064" t="s">
        <v>639</v>
      </c>
      <c r="D3064" t="s">
        <v>640</v>
      </c>
      <c r="E3064" t="s">
        <v>686</v>
      </c>
      <c r="F3064">
        <v>528004120010</v>
      </c>
      <c r="G3064" t="s">
        <v>653</v>
      </c>
      <c r="H3064" t="s">
        <v>211</v>
      </c>
      <c r="I3064" t="s">
        <v>212</v>
      </c>
      <c r="J3064">
        <v>202206</v>
      </c>
      <c r="K3064">
        <v>44742</v>
      </c>
      <c r="L3064" t="s">
        <v>727</v>
      </c>
      <c r="M3064">
        <v>132.4</v>
      </c>
      <c r="N3064">
        <v>132.4</v>
      </c>
      <c r="O3064" t="s">
        <v>645</v>
      </c>
      <c r="P3064" s="428">
        <v>123.005</v>
      </c>
      <c r="Q3064">
        <v>12794447</v>
      </c>
      <c r="T3064" t="s">
        <v>212</v>
      </c>
    </row>
    <row r="3065" spans="1:20" x14ac:dyDescent="0.25">
      <c r="A3065" t="s">
        <v>637</v>
      </c>
      <c r="B3065" t="s">
        <v>851</v>
      </c>
      <c r="C3065" t="s">
        <v>639</v>
      </c>
      <c r="D3065" t="s">
        <v>640</v>
      </c>
      <c r="E3065" t="s">
        <v>673</v>
      </c>
      <c r="F3065">
        <v>528004120010</v>
      </c>
      <c r="G3065" t="s">
        <v>653</v>
      </c>
      <c r="H3065" t="s">
        <v>211</v>
      </c>
      <c r="I3065" t="s">
        <v>212</v>
      </c>
      <c r="J3065">
        <v>202206</v>
      </c>
      <c r="K3065">
        <v>44742</v>
      </c>
      <c r="L3065" t="s">
        <v>727</v>
      </c>
      <c r="M3065">
        <v>218.86</v>
      </c>
      <c r="N3065">
        <v>218.86</v>
      </c>
      <c r="O3065" t="s">
        <v>645</v>
      </c>
      <c r="P3065" s="428">
        <v>203.33</v>
      </c>
      <c r="Q3065">
        <v>12794447</v>
      </c>
      <c r="T3065" t="s">
        <v>212</v>
      </c>
    </row>
    <row r="3066" spans="1:20" x14ac:dyDescent="0.25">
      <c r="A3066" t="s">
        <v>637</v>
      </c>
      <c r="B3066" t="s">
        <v>851</v>
      </c>
      <c r="C3066" t="s">
        <v>639</v>
      </c>
      <c r="D3066" t="s">
        <v>640</v>
      </c>
      <c r="E3066" t="s">
        <v>678</v>
      </c>
      <c r="F3066">
        <v>528004120010</v>
      </c>
      <c r="G3066" t="s">
        <v>653</v>
      </c>
      <c r="H3066" t="s">
        <v>211</v>
      </c>
      <c r="I3066" t="s">
        <v>212</v>
      </c>
      <c r="J3066">
        <v>202206</v>
      </c>
      <c r="K3066">
        <v>44742</v>
      </c>
      <c r="L3066" t="s">
        <v>727</v>
      </c>
      <c r="M3066">
        <v>146.94999999999999</v>
      </c>
      <c r="N3066">
        <v>146.94999999999999</v>
      </c>
      <c r="O3066" t="s">
        <v>645</v>
      </c>
      <c r="P3066" s="428">
        <v>136.52199999999999</v>
      </c>
      <c r="Q3066">
        <v>12794447</v>
      </c>
      <c r="T3066" t="s">
        <v>212</v>
      </c>
    </row>
    <row r="3067" spans="1:20" x14ac:dyDescent="0.25">
      <c r="A3067" t="s">
        <v>637</v>
      </c>
      <c r="B3067" t="s">
        <v>851</v>
      </c>
      <c r="C3067" t="s">
        <v>639</v>
      </c>
      <c r="D3067" t="s">
        <v>640</v>
      </c>
      <c r="E3067" t="s">
        <v>701</v>
      </c>
      <c r="F3067">
        <v>528004120010</v>
      </c>
      <c r="G3067" t="s">
        <v>653</v>
      </c>
      <c r="H3067" t="s">
        <v>211</v>
      </c>
      <c r="I3067" t="s">
        <v>212</v>
      </c>
      <c r="J3067">
        <v>202206</v>
      </c>
      <c r="K3067">
        <v>44742</v>
      </c>
      <c r="L3067" t="s">
        <v>727</v>
      </c>
      <c r="M3067">
        <v>37.35</v>
      </c>
      <c r="N3067">
        <v>37.35</v>
      </c>
      <c r="O3067" t="s">
        <v>645</v>
      </c>
      <c r="P3067" s="428">
        <v>34.700000000000003</v>
      </c>
      <c r="Q3067">
        <v>12794447</v>
      </c>
      <c r="T3067" t="s">
        <v>212</v>
      </c>
    </row>
    <row r="3068" spans="1:20" x14ac:dyDescent="0.25">
      <c r="A3068" t="s">
        <v>637</v>
      </c>
      <c r="B3068" t="s">
        <v>851</v>
      </c>
      <c r="C3068" t="s">
        <v>639</v>
      </c>
      <c r="D3068" t="s">
        <v>2753</v>
      </c>
      <c r="E3068" t="s">
        <v>641</v>
      </c>
      <c r="F3068">
        <v>528004120010</v>
      </c>
      <c r="G3068" t="s">
        <v>653</v>
      </c>
      <c r="H3068" t="s">
        <v>211</v>
      </c>
      <c r="I3068" t="s">
        <v>212</v>
      </c>
      <c r="J3068">
        <v>202206</v>
      </c>
      <c r="K3068">
        <v>44742</v>
      </c>
      <c r="L3068" t="s">
        <v>727</v>
      </c>
      <c r="M3068">
        <v>7.13</v>
      </c>
      <c r="N3068">
        <v>7.13</v>
      </c>
      <c r="O3068" t="s">
        <v>645</v>
      </c>
      <c r="P3068" s="428">
        <v>6.6239999999999997</v>
      </c>
      <c r="Q3068">
        <v>12794447</v>
      </c>
      <c r="T3068" t="s">
        <v>212</v>
      </c>
    </row>
    <row r="3069" spans="1:20" x14ac:dyDescent="0.25">
      <c r="A3069" t="s">
        <v>637</v>
      </c>
      <c r="B3069" t="s">
        <v>851</v>
      </c>
      <c r="C3069" t="s">
        <v>639</v>
      </c>
      <c r="D3069" t="s">
        <v>2753</v>
      </c>
      <c r="E3069" t="s">
        <v>667</v>
      </c>
      <c r="F3069">
        <v>528004120010</v>
      </c>
      <c r="G3069" t="s">
        <v>653</v>
      </c>
      <c r="H3069" t="s">
        <v>211</v>
      </c>
      <c r="I3069" t="s">
        <v>212</v>
      </c>
      <c r="J3069">
        <v>202206</v>
      </c>
      <c r="K3069">
        <v>44742</v>
      </c>
      <c r="L3069" t="s">
        <v>727</v>
      </c>
      <c r="M3069">
        <v>1.22</v>
      </c>
      <c r="N3069">
        <v>1.22</v>
      </c>
      <c r="O3069" t="s">
        <v>645</v>
      </c>
      <c r="P3069" s="428">
        <v>1.133</v>
      </c>
      <c r="Q3069">
        <v>12794447</v>
      </c>
      <c r="T3069" t="s">
        <v>212</v>
      </c>
    </row>
    <row r="3070" spans="1:20" x14ac:dyDescent="0.25">
      <c r="A3070" t="s">
        <v>637</v>
      </c>
      <c r="B3070" t="s">
        <v>851</v>
      </c>
      <c r="C3070" t="s">
        <v>639</v>
      </c>
      <c r="D3070" t="s">
        <v>651</v>
      </c>
      <c r="E3070" t="s">
        <v>652</v>
      </c>
      <c r="F3070">
        <v>528004120010</v>
      </c>
      <c r="G3070" t="s">
        <v>653</v>
      </c>
      <c r="H3070" t="s">
        <v>211</v>
      </c>
      <c r="I3070" t="s">
        <v>212</v>
      </c>
      <c r="J3070">
        <v>202206</v>
      </c>
      <c r="K3070">
        <v>44742</v>
      </c>
      <c r="L3070" t="s">
        <v>727</v>
      </c>
      <c r="M3070">
        <v>27.06</v>
      </c>
      <c r="N3070">
        <v>27.06</v>
      </c>
      <c r="O3070" t="s">
        <v>645</v>
      </c>
      <c r="P3070" s="428">
        <v>25.14</v>
      </c>
      <c r="Q3070">
        <v>12794447</v>
      </c>
      <c r="T3070" t="s">
        <v>212</v>
      </c>
    </row>
    <row r="3071" spans="1:20" x14ac:dyDescent="0.25">
      <c r="A3071" t="s">
        <v>637</v>
      </c>
      <c r="B3071" t="s">
        <v>851</v>
      </c>
      <c r="C3071" t="s">
        <v>639</v>
      </c>
      <c r="D3071" t="s">
        <v>651</v>
      </c>
      <c r="E3071" t="s">
        <v>667</v>
      </c>
      <c r="F3071">
        <v>528004120010</v>
      </c>
      <c r="G3071" t="s">
        <v>653</v>
      </c>
      <c r="H3071" t="s">
        <v>211</v>
      </c>
      <c r="I3071" t="s">
        <v>212</v>
      </c>
      <c r="J3071">
        <v>202206</v>
      </c>
      <c r="K3071">
        <v>44742</v>
      </c>
      <c r="L3071" t="s">
        <v>727</v>
      </c>
      <c r="M3071">
        <v>82.06</v>
      </c>
      <c r="N3071">
        <v>82.06</v>
      </c>
      <c r="O3071" t="s">
        <v>645</v>
      </c>
      <c r="P3071" s="428">
        <v>76.236999999999995</v>
      </c>
      <c r="Q3071">
        <v>12794447</v>
      </c>
      <c r="T3071" t="s">
        <v>212</v>
      </c>
    </row>
    <row r="3072" spans="1:20" x14ac:dyDescent="0.25">
      <c r="A3072" t="s">
        <v>637</v>
      </c>
      <c r="B3072" t="s">
        <v>851</v>
      </c>
      <c r="C3072" t="s">
        <v>639</v>
      </c>
      <c r="D3072" t="s">
        <v>651</v>
      </c>
      <c r="E3072" t="s">
        <v>673</v>
      </c>
      <c r="F3072">
        <v>528004120010</v>
      </c>
      <c r="G3072" t="s">
        <v>653</v>
      </c>
      <c r="H3072" t="s">
        <v>211</v>
      </c>
      <c r="I3072" t="s">
        <v>212</v>
      </c>
      <c r="J3072">
        <v>202206</v>
      </c>
      <c r="K3072">
        <v>44742</v>
      </c>
      <c r="L3072" t="s">
        <v>727</v>
      </c>
      <c r="M3072">
        <v>44.47</v>
      </c>
      <c r="N3072">
        <v>44.47</v>
      </c>
      <c r="O3072" t="s">
        <v>645</v>
      </c>
      <c r="P3072" s="428">
        <v>41.314</v>
      </c>
      <c r="Q3072">
        <v>12794447</v>
      </c>
      <c r="T3072" t="s">
        <v>212</v>
      </c>
    </row>
    <row r="3073" spans="1:20" x14ac:dyDescent="0.25">
      <c r="A3073" t="s">
        <v>637</v>
      </c>
      <c r="B3073" t="s">
        <v>638</v>
      </c>
      <c r="C3073" t="s">
        <v>639</v>
      </c>
      <c r="D3073" t="s">
        <v>640</v>
      </c>
      <c r="E3073" t="s">
        <v>2008</v>
      </c>
      <c r="F3073">
        <v>528004120002</v>
      </c>
      <c r="G3073" t="s">
        <v>642</v>
      </c>
      <c r="H3073">
        <v>583155</v>
      </c>
      <c r="I3073" t="s">
        <v>45</v>
      </c>
      <c r="J3073">
        <v>202206</v>
      </c>
      <c r="K3073">
        <v>44742</v>
      </c>
      <c r="L3073" t="s">
        <v>644</v>
      </c>
      <c r="M3073">
        <v>3841.81</v>
      </c>
      <c r="N3073">
        <v>6.3</v>
      </c>
      <c r="O3073" t="s">
        <v>645</v>
      </c>
      <c r="P3073" s="428">
        <v>5.8529999999999998</v>
      </c>
      <c r="Q3073">
        <v>12786520</v>
      </c>
      <c r="R3073" t="s">
        <v>646</v>
      </c>
      <c r="S3073">
        <v>9985235</v>
      </c>
      <c r="T3073" t="s">
        <v>2762</v>
      </c>
    </row>
    <row r="3074" spans="1:20" x14ac:dyDescent="0.25">
      <c r="A3074" t="s">
        <v>637</v>
      </c>
      <c r="B3074" t="s">
        <v>831</v>
      </c>
      <c r="C3074" t="s">
        <v>639</v>
      </c>
      <c r="D3074" t="s">
        <v>663</v>
      </c>
      <c r="E3074" t="s">
        <v>673</v>
      </c>
      <c r="F3074">
        <v>528004120002</v>
      </c>
      <c r="G3074" t="s">
        <v>642</v>
      </c>
      <c r="H3074">
        <v>583133</v>
      </c>
      <c r="I3074" t="s">
        <v>29</v>
      </c>
      <c r="J3074">
        <v>202206</v>
      </c>
      <c r="K3074">
        <v>44742</v>
      </c>
      <c r="L3074" t="s">
        <v>644</v>
      </c>
      <c r="M3074">
        <v>47418.11</v>
      </c>
      <c r="N3074">
        <v>77.81</v>
      </c>
      <c r="O3074" t="s">
        <v>645</v>
      </c>
      <c r="P3074" s="428">
        <v>72.289000000000001</v>
      </c>
      <c r="Q3074">
        <v>12786520</v>
      </c>
      <c r="R3074" t="s">
        <v>646</v>
      </c>
      <c r="S3074">
        <v>2014872</v>
      </c>
      <c r="T3074" t="s">
        <v>2749</v>
      </c>
    </row>
    <row r="3075" spans="1:20" x14ac:dyDescent="0.25">
      <c r="A3075" t="s">
        <v>637</v>
      </c>
      <c r="B3075" t="s">
        <v>831</v>
      </c>
      <c r="C3075" t="s">
        <v>639</v>
      </c>
      <c r="D3075" t="s">
        <v>651</v>
      </c>
      <c r="E3075" t="s">
        <v>667</v>
      </c>
      <c r="F3075">
        <v>528004120002</v>
      </c>
      <c r="G3075" t="s">
        <v>642</v>
      </c>
      <c r="H3075">
        <v>583149</v>
      </c>
      <c r="I3075" t="s">
        <v>680</v>
      </c>
      <c r="J3075">
        <v>202206</v>
      </c>
      <c r="K3075">
        <v>44742</v>
      </c>
      <c r="L3075" t="s">
        <v>644</v>
      </c>
      <c r="M3075">
        <v>5013.41</v>
      </c>
      <c r="N3075">
        <v>8.23</v>
      </c>
      <c r="O3075" t="s">
        <v>645</v>
      </c>
      <c r="P3075" s="428">
        <v>7.6459999999999999</v>
      </c>
      <c r="Q3075">
        <v>12786520</v>
      </c>
      <c r="R3075" t="s">
        <v>646</v>
      </c>
      <c r="S3075">
        <v>8540358</v>
      </c>
      <c r="T3075" t="s">
        <v>2797</v>
      </c>
    </row>
    <row r="3076" spans="1:20" x14ac:dyDescent="0.25">
      <c r="A3076" t="s">
        <v>637</v>
      </c>
      <c r="B3076" t="s">
        <v>831</v>
      </c>
      <c r="C3076" t="s">
        <v>639</v>
      </c>
      <c r="D3076" t="s">
        <v>695</v>
      </c>
      <c r="E3076" t="s">
        <v>673</v>
      </c>
      <c r="F3076">
        <v>528004120002</v>
      </c>
      <c r="G3076" t="s">
        <v>642</v>
      </c>
      <c r="H3076">
        <v>583148</v>
      </c>
      <c r="I3076" t="s">
        <v>699</v>
      </c>
      <c r="J3076">
        <v>202206</v>
      </c>
      <c r="K3076">
        <v>44742</v>
      </c>
      <c r="L3076" t="s">
        <v>644</v>
      </c>
      <c r="M3076">
        <v>30009.82</v>
      </c>
      <c r="N3076">
        <v>49.24</v>
      </c>
      <c r="O3076" t="s">
        <v>645</v>
      </c>
      <c r="P3076" s="428">
        <v>45.746000000000002</v>
      </c>
      <c r="Q3076">
        <v>12786520</v>
      </c>
      <c r="R3076" t="s">
        <v>646</v>
      </c>
      <c r="S3076">
        <v>2046481</v>
      </c>
      <c r="T3076" t="s">
        <v>2794</v>
      </c>
    </row>
    <row r="3077" spans="1:20" x14ac:dyDescent="0.25">
      <c r="A3077" t="s">
        <v>637</v>
      </c>
      <c r="B3077" t="s">
        <v>831</v>
      </c>
      <c r="C3077" t="s">
        <v>639</v>
      </c>
      <c r="D3077" t="s">
        <v>640</v>
      </c>
      <c r="E3077" t="s">
        <v>673</v>
      </c>
      <c r="F3077">
        <v>528004120002</v>
      </c>
      <c r="G3077" t="s">
        <v>642</v>
      </c>
      <c r="H3077">
        <v>583148</v>
      </c>
      <c r="I3077" t="s">
        <v>699</v>
      </c>
      <c r="J3077">
        <v>202206</v>
      </c>
      <c r="K3077">
        <v>44742</v>
      </c>
      <c r="L3077" t="s">
        <v>644</v>
      </c>
      <c r="M3077">
        <v>4711.6400000000003</v>
      </c>
      <c r="N3077">
        <v>7.73</v>
      </c>
      <c r="O3077" t="s">
        <v>645</v>
      </c>
      <c r="P3077" s="428">
        <v>7.181</v>
      </c>
      <c r="Q3077">
        <v>12786520</v>
      </c>
      <c r="R3077" t="s">
        <v>646</v>
      </c>
      <c r="S3077">
        <v>2012905</v>
      </c>
      <c r="T3077" t="s">
        <v>2795</v>
      </c>
    </row>
    <row r="3078" spans="1:20" x14ac:dyDescent="0.25">
      <c r="A3078" t="s">
        <v>637</v>
      </c>
      <c r="B3078" t="s">
        <v>831</v>
      </c>
      <c r="C3078" t="s">
        <v>639</v>
      </c>
      <c r="D3078" t="s">
        <v>640</v>
      </c>
      <c r="E3078" t="s">
        <v>673</v>
      </c>
      <c r="F3078">
        <v>528004120002</v>
      </c>
      <c r="G3078" t="s">
        <v>642</v>
      </c>
      <c r="H3078">
        <v>583148</v>
      </c>
      <c r="I3078" t="s">
        <v>699</v>
      </c>
      <c r="J3078">
        <v>202206</v>
      </c>
      <c r="K3078">
        <v>44742</v>
      </c>
      <c r="L3078" t="s">
        <v>644</v>
      </c>
      <c r="M3078">
        <v>27523.42</v>
      </c>
      <c r="N3078">
        <v>45.16</v>
      </c>
      <c r="O3078" t="s">
        <v>645</v>
      </c>
      <c r="P3078" s="428">
        <v>41.954999999999998</v>
      </c>
      <c r="Q3078">
        <v>12786520</v>
      </c>
      <c r="R3078" t="s">
        <v>646</v>
      </c>
      <c r="S3078">
        <v>2029740</v>
      </c>
      <c r="T3078" t="s">
        <v>2796</v>
      </c>
    </row>
    <row r="3079" spans="1:20" x14ac:dyDescent="0.25">
      <c r="A3079" t="s">
        <v>637</v>
      </c>
      <c r="B3079" t="s">
        <v>831</v>
      </c>
      <c r="C3079" t="s">
        <v>639</v>
      </c>
      <c r="D3079" t="s">
        <v>640</v>
      </c>
      <c r="E3079" t="s">
        <v>667</v>
      </c>
      <c r="F3079">
        <v>528004120002</v>
      </c>
      <c r="G3079" t="s">
        <v>642</v>
      </c>
      <c r="H3079">
        <v>583149</v>
      </c>
      <c r="I3079" t="s">
        <v>680</v>
      </c>
      <c r="J3079">
        <v>202206</v>
      </c>
      <c r="K3079">
        <v>44742</v>
      </c>
      <c r="L3079" t="s">
        <v>644</v>
      </c>
      <c r="M3079">
        <v>9912.81</v>
      </c>
      <c r="N3079">
        <v>16.27</v>
      </c>
      <c r="O3079" t="s">
        <v>645</v>
      </c>
      <c r="P3079" s="428">
        <v>15.115</v>
      </c>
      <c r="Q3079">
        <v>12786520</v>
      </c>
      <c r="R3079" t="s">
        <v>646</v>
      </c>
      <c r="S3079">
        <v>8540392</v>
      </c>
      <c r="T3079" t="s">
        <v>2788</v>
      </c>
    </row>
    <row r="3080" spans="1:20" x14ac:dyDescent="0.25">
      <c r="A3080" t="s">
        <v>637</v>
      </c>
      <c r="B3080" t="s">
        <v>831</v>
      </c>
      <c r="C3080" t="s">
        <v>639</v>
      </c>
      <c r="D3080" t="s">
        <v>640</v>
      </c>
      <c r="E3080" t="s">
        <v>708</v>
      </c>
      <c r="F3080">
        <v>528004120002</v>
      </c>
      <c r="G3080" t="s">
        <v>642</v>
      </c>
      <c r="H3080">
        <v>583155</v>
      </c>
      <c r="I3080" t="s">
        <v>45</v>
      </c>
      <c r="J3080">
        <v>202206</v>
      </c>
      <c r="K3080">
        <v>44742</v>
      </c>
      <c r="L3080" t="s">
        <v>644</v>
      </c>
      <c r="M3080">
        <v>2344.11</v>
      </c>
      <c r="N3080">
        <v>3.85</v>
      </c>
      <c r="O3080" t="s">
        <v>645</v>
      </c>
      <c r="P3080" s="428">
        <v>3.577</v>
      </c>
      <c r="Q3080">
        <v>12786520</v>
      </c>
      <c r="R3080" t="s">
        <v>646</v>
      </c>
      <c r="S3080">
        <v>8540039</v>
      </c>
      <c r="T3080" t="s">
        <v>2771</v>
      </c>
    </row>
    <row r="3081" spans="1:20" x14ac:dyDescent="0.25">
      <c r="A3081" t="s">
        <v>637</v>
      </c>
      <c r="B3081" t="s">
        <v>834</v>
      </c>
      <c r="C3081" t="s">
        <v>639</v>
      </c>
      <c r="D3081" t="s">
        <v>640</v>
      </c>
      <c r="E3081" t="s">
        <v>2008</v>
      </c>
      <c r="F3081">
        <v>528004120002</v>
      </c>
      <c r="G3081" t="s">
        <v>642</v>
      </c>
      <c r="H3081">
        <v>583155</v>
      </c>
      <c r="I3081" t="s">
        <v>45</v>
      </c>
      <c r="J3081">
        <v>202206</v>
      </c>
      <c r="K3081">
        <v>44742</v>
      </c>
      <c r="L3081" t="s">
        <v>727</v>
      </c>
      <c r="M3081">
        <v>10.31</v>
      </c>
      <c r="N3081">
        <v>10.31</v>
      </c>
      <c r="O3081" t="s">
        <v>645</v>
      </c>
      <c r="P3081" s="428">
        <v>9.5779999999999994</v>
      </c>
      <c r="Q3081">
        <v>12786520</v>
      </c>
      <c r="R3081" t="s">
        <v>646</v>
      </c>
      <c r="S3081">
        <v>9985235</v>
      </c>
      <c r="T3081" t="s">
        <v>2763</v>
      </c>
    </row>
    <row r="3082" spans="1:20" x14ac:dyDescent="0.25">
      <c r="A3082" t="s">
        <v>637</v>
      </c>
      <c r="B3082" t="s">
        <v>831</v>
      </c>
      <c r="C3082" t="s">
        <v>639</v>
      </c>
      <c r="D3082" t="s">
        <v>651</v>
      </c>
      <c r="E3082" t="s">
        <v>667</v>
      </c>
      <c r="F3082">
        <v>528004120002</v>
      </c>
      <c r="G3082" t="s">
        <v>642</v>
      </c>
      <c r="H3082">
        <v>583149</v>
      </c>
      <c r="I3082" t="s">
        <v>680</v>
      </c>
      <c r="J3082">
        <v>202206</v>
      </c>
      <c r="K3082">
        <v>44742</v>
      </c>
      <c r="L3082" t="s">
        <v>644</v>
      </c>
      <c r="M3082">
        <v>10836.2</v>
      </c>
      <c r="N3082">
        <v>17.78</v>
      </c>
      <c r="O3082" t="s">
        <v>645</v>
      </c>
      <c r="P3082" s="428">
        <v>16.518000000000001</v>
      </c>
      <c r="Q3082">
        <v>12786520</v>
      </c>
      <c r="R3082" t="s">
        <v>646</v>
      </c>
      <c r="S3082">
        <v>8540399</v>
      </c>
      <c r="T3082" t="s">
        <v>2790</v>
      </c>
    </row>
    <row r="3083" spans="1:20" x14ac:dyDescent="0.25">
      <c r="A3083" t="s">
        <v>637</v>
      </c>
      <c r="B3083" t="s">
        <v>834</v>
      </c>
      <c r="C3083" t="s">
        <v>639</v>
      </c>
      <c r="D3083" t="s">
        <v>640</v>
      </c>
      <c r="E3083" t="s">
        <v>648</v>
      </c>
      <c r="F3083">
        <v>528004120002</v>
      </c>
      <c r="G3083" t="s">
        <v>642</v>
      </c>
      <c r="H3083">
        <v>583144</v>
      </c>
      <c r="I3083" t="s">
        <v>40</v>
      </c>
      <c r="J3083">
        <v>202206</v>
      </c>
      <c r="K3083">
        <v>44742</v>
      </c>
      <c r="L3083" t="s">
        <v>727</v>
      </c>
      <c r="M3083">
        <v>26.49</v>
      </c>
      <c r="N3083">
        <v>26.49</v>
      </c>
      <c r="O3083" t="s">
        <v>645</v>
      </c>
      <c r="P3083" s="428">
        <v>24.61</v>
      </c>
      <c r="Q3083">
        <v>12786520</v>
      </c>
      <c r="R3083" t="s">
        <v>646</v>
      </c>
      <c r="S3083">
        <v>9985201</v>
      </c>
      <c r="T3083" t="s">
        <v>2764</v>
      </c>
    </row>
    <row r="3084" spans="1:20" x14ac:dyDescent="0.25">
      <c r="A3084" t="s">
        <v>637</v>
      </c>
      <c r="B3084" t="s">
        <v>831</v>
      </c>
      <c r="C3084" t="s">
        <v>639</v>
      </c>
      <c r="D3084" t="s">
        <v>640</v>
      </c>
      <c r="E3084" t="s">
        <v>689</v>
      </c>
      <c r="F3084">
        <v>528004120002</v>
      </c>
      <c r="G3084" t="s">
        <v>642</v>
      </c>
      <c r="H3084">
        <v>583156</v>
      </c>
      <c r="I3084" t="s">
        <v>690</v>
      </c>
      <c r="J3084">
        <v>202206</v>
      </c>
      <c r="K3084">
        <v>44742</v>
      </c>
      <c r="L3084" t="s">
        <v>644</v>
      </c>
      <c r="M3084">
        <v>5717.29</v>
      </c>
      <c r="N3084">
        <v>9.3800000000000008</v>
      </c>
      <c r="O3084" t="s">
        <v>645</v>
      </c>
      <c r="P3084" s="428">
        <v>8.7140000000000004</v>
      </c>
      <c r="Q3084">
        <v>12786520</v>
      </c>
      <c r="R3084" t="s">
        <v>646</v>
      </c>
      <c r="S3084">
        <v>2032465</v>
      </c>
      <c r="T3084" t="s">
        <v>2765</v>
      </c>
    </row>
    <row r="3085" spans="1:20" x14ac:dyDescent="0.25">
      <c r="A3085" t="s">
        <v>637</v>
      </c>
      <c r="B3085" t="s">
        <v>831</v>
      </c>
      <c r="C3085" t="s">
        <v>639</v>
      </c>
      <c r="D3085" t="s">
        <v>640</v>
      </c>
      <c r="E3085" t="s">
        <v>686</v>
      </c>
      <c r="F3085">
        <v>528004120002</v>
      </c>
      <c r="G3085" t="s">
        <v>642</v>
      </c>
      <c r="H3085">
        <v>583153</v>
      </c>
      <c r="I3085" t="s">
        <v>722</v>
      </c>
      <c r="J3085">
        <v>202206</v>
      </c>
      <c r="K3085">
        <v>44742</v>
      </c>
      <c r="L3085" t="s">
        <v>644</v>
      </c>
      <c r="M3085">
        <v>4027.93</v>
      </c>
      <c r="N3085">
        <v>6.61</v>
      </c>
      <c r="O3085" t="s">
        <v>645</v>
      </c>
      <c r="P3085" s="428">
        <v>6.141</v>
      </c>
      <c r="Q3085">
        <v>12786520</v>
      </c>
      <c r="R3085" t="s">
        <v>646</v>
      </c>
      <c r="S3085">
        <v>8540401</v>
      </c>
      <c r="T3085" t="s">
        <v>2766</v>
      </c>
    </row>
    <row r="3086" spans="1:20" x14ac:dyDescent="0.25">
      <c r="A3086" t="s">
        <v>637</v>
      </c>
      <c r="B3086" t="s">
        <v>638</v>
      </c>
      <c r="C3086" t="s">
        <v>639</v>
      </c>
      <c r="D3086" t="s">
        <v>640</v>
      </c>
      <c r="E3086" t="s">
        <v>648</v>
      </c>
      <c r="F3086">
        <v>528004120002</v>
      </c>
      <c r="G3086" t="s">
        <v>642</v>
      </c>
      <c r="H3086">
        <v>583144</v>
      </c>
      <c r="I3086" t="s">
        <v>40</v>
      </c>
      <c r="J3086">
        <v>202206</v>
      </c>
      <c r="K3086">
        <v>44742</v>
      </c>
      <c r="L3086" t="s">
        <v>644</v>
      </c>
      <c r="M3086">
        <v>10714.29</v>
      </c>
      <c r="N3086">
        <v>17.579999999999998</v>
      </c>
      <c r="O3086" t="s">
        <v>645</v>
      </c>
      <c r="P3086" s="428">
        <v>16.332999999999998</v>
      </c>
      <c r="Q3086">
        <v>12786520</v>
      </c>
      <c r="R3086" t="s">
        <v>646</v>
      </c>
      <c r="S3086">
        <v>9985201</v>
      </c>
      <c r="T3086" t="s">
        <v>2767</v>
      </c>
    </row>
    <row r="3087" spans="1:20" x14ac:dyDescent="0.25">
      <c r="A3087" t="s">
        <v>637</v>
      </c>
      <c r="B3087" t="s">
        <v>831</v>
      </c>
      <c r="C3087" t="s">
        <v>639</v>
      </c>
      <c r="D3087" t="s">
        <v>640</v>
      </c>
      <c r="E3087" t="s">
        <v>673</v>
      </c>
      <c r="F3087">
        <v>528004120002</v>
      </c>
      <c r="G3087" t="s">
        <v>642</v>
      </c>
      <c r="H3087">
        <v>583148</v>
      </c>
      <c r="I3087" t="s">
        <v>699</v>
      </c>
      <c r="J3087">
        <v>202206</v>
      </c>
      <c r="K3087">
        <v>44742</v>
      </c>
      <c r="L3087" t="s">
        <v>644</v>
      </c>
      <c r="M3087">
        <v>7727.69</v>
      </c>
      <c r="N3087">
        <v>12.68</v>
      </c>
      <c r="O3087" t="s">
        <v>645</v>
      </c>
      <c r="P3087" s="428">
        <v>11.78</v>
      </c>
      <c r="Q3087">
        <v>12786520</v>
      </c>
      <c r="R3087" t="s">
        <v>646</v>
      </c>
      <c r="S3087">
        <v>8540206</v>
      </c>
      <c r="T3087" t="s">
        <v>2783</v>
      </c>
    </row>
    <row r="3088" spans="1:20" x14ac:dyDescent="0.25">
      <c r="A3088" t="s">
        <v>637</v>
      </c>
      <c r="B3088" t="s">
        <v>831</v>
      </c>
      <c r="C3088" t="s">
        <v>639</v>
      </c>
      <c r="D3088" t="s">
        <v>640</v>
      </c>
      <c r="E3088" t="s">
        <v>686</v>
      </c>
      <c r="F3088">
        <v>528004120002</v>
      </c>
      <c r="G3088" t="s">
        <v>642</v>
      </c>
      <c r="H3088">
        <v>583150</v>
      </c>
      <c r="I3088" t="s">
        <v>687</v>
      </c>
      <c r="J3088">
        <v>202206</v>
      </c>
      <c r="K3088">
        <v>44742</v>
      </c>
      <c r="L3088" t="s">
        <v>644</v>
      </c>
      <c r="M3088">
        <v>14354.96</v>
      </c>
      <c r="N3088">
        <v>23.56</v>
      </c>
      <c r="O3088" t="s">
        <v>645</v>
      </c>
      <c r="P3088" s="428">
        <v>21.888000000000002</v>
      </c>
      <c r="Q3088">
        <v>12786520</v>
      </c>
      <c r="R3088" t="s">
        <v>646</v>
      </c>
      <c r="S3088">
        <v>2011105</v>
      </c>
      <c r="T3088" t="s">
        <v>2784</v>
      </c>
    </row>
    <row r="3089" spans="1:20" x14ac:dyDescent="0.25">
      <c r="A3089" t="s">
        <v>637</v>
      </c>
      <c r="B3089" t="s">
        <v>831</v>
      </c>
      <c r="C3089" t="s">
        <v>639</v>
      </c>
      <c r="D3089" t="s">
        <v>695</v>
      </c>
      <c r="E3089" t="s">
        <v>704</v>
      </c>
      <c r="F3089">
        <v>528004120001</v>
      </c>
      <c r="G3089" t="s">
        <v>705</v>
      </c>
      <c r="H3089">
        <v>583128</v>
      </c>
      <c r="I3089" t="s">
        <v>20</v>
      </c>
      <c r="J3089">
        <v>202206</v>
      </c>
      <c r="K3089">
        <v>44742</v>
      </c>
      <c r="L3089" t="s">
        <v>644</v>
      </c>
      <c r="M3089">
        <v>67899.399999999994</v>
      </c>
      <c r="N3089">
        <v>111.42</v>
      </c>
      <c r="O3089" t="s">
        <v>645</v>
      </c>
      <c r="P3089" s="428">
        <v>103.514</v>
      </c>
      <c r="Q3089">
        <v>12786520</v>
      </c>
      <c r="R3089" t="s">
        <v>646</v>
      </c>
      <c r="S3089">
        <v>2012170</v>
      </c>
      <c r="T3089" t="s">
        <v>2745</v>
      </c>
    </row>
    <row r="3090" spans="1:20" x14ac:dyDescent="0.25">
      <c r="A3090" t="s">
        <v>637</v>
      </c>
      <c r="B3090" t="s">
        <v>638</v>
      </c>
      <c r="C3090" t="s">
        <v>639</v>
      </c>
      <c r="D3090" t="s">
        <v>640</v>
      </c>
      <c r="E3090" t="s">
        <v>641</v>
      </c>
      <c r="F3090">
        <v>528004120002</v>
      </c>
      <c r="G3090" t="s">
        <v>642</v>
      </c>
      <c r="H3090">
        <v>583145</v>
      </c>
      <c r="I3090" t="s">
        <v>643</v>
      </c>
      <c r="J3090">
        <v>202206</v>
      </c>
      <c r="K3090">
        <v>44742</v>
      </c>
      <c r="L3090" t="s">
        <v>644</v>
      </c>
      <c r="M3090">
        <v>10227.27</v>
      </c>
      <c r="N3090">
        <v>16.78</v>
      </c>
      <c r="O3090" t="s">
        <v>645</v>
      </c>
      <c r="P3090" s="428">
        <v>15.589</v>
      </c>
      <c r="Q3090">
        <v>12786520</v>
      </c>
      <c r="R3090" t="s">
        <v>646</v>
      </c>
      <c r="S3090">
        <v>9982557</v>
      </c>
      <c r="T3090" t="s">
        <v>2769</v>
      </c>
    </row>
    <row r="3091" spans="1:20" x14ac:dyDescent="0.25">
      <c r="A3091" t="s">
        <v>637</v>
      </c>
      <c r="B3091" t="s">
        <v>831</v>
      </c>
      <c r="C3091" t="s">
        <v>639</v>
      </c>
      <c r="D3091" t="s">
        <v>640</v>
      </c>
      <c r="E3091" t="s">
        <v>701</v>
      </c>
      <c r="F3091">
        <v>528004120002</v>
      </c>
      <c r="G3091" t="s">
        <v>642</v>
      </c>
      <c r="H3091">
        <v>583154</v>
      </c>
      <c r="I3091" t="s">
        <v>44</v>
      </c>
      <c r="J3091">
        <v>202206</v>
      </c>
      <c r="K3091">
        <v>44742</v>
      </c>
      <c r="L3091" t="s">
        <v>644</v>
      </c>
      <c r="M3091">
        <v>10144.15</v>
      </c>
      <c r="N3091">
        <v>16.649999999999999</v>
      </c>
      <c r="O3091" t="s">
        <v>645</v>
      </c>
      <c r="P3091" s="428">
        <v>15.468999999999999</v>
      </c>
      <c r="Q3091">
        <v>12786520</v>
      </c>
      <c r="R3091" t="s">
        <v>646</v>
      </c>
      <c r="S3091">
        <v>2020577</v>
      </c>
      <c r="T3091" t="s">
        <v>2770</v>
      </c>
    </row>
    <row r="3092" spans="1:20" x14ac:dyDescent="0.25">
      <c r="A3092" t="s">
        <v>637</v>
      </c>
      <c r="B3092" t="s">
        <v>831</v>
      </c>
      <c r="C3092" t="s">
        <v>639</v>
      </c>
      <c r="D3092" t="s">
        <v>651</v>
      </c>
      <c r="E3092" t="s">
        <v>704</v>
      </c>
      <c r="F3092">
        <v>528004120001</v>
      </c>
      <c r="G3092" t="s">
        <v>705</v>
      </c>
      <c r="H3092">
        <v>583127</v>
      </c>
      <c r="I3092" t="s">
        <v>17</v>
      </c>
      <c r="J3092">
        <v>202206</v>
      </c>
      <c r="K3092">
        <v>44742</v>
      </c>
      <c r="L3092" t="s">
        <v>644</v>
      </c>
      <c r="M3092">
        <v>99714.2</v>
      </c>
      <c r="N3092">
        <v>163.62</v>
      </c>
      <c r="O3092" t="s">
        <v>645</v>
      </c>
      <c r="P3092" s="428">
        <v>152.01</v>
      </c>
      <c r="Q3092">
        <v>12786520</v>
      </c>
      <c r="R3092" t="s">
        <v>646</v>
      </c>
      <c r="S3092">
        <v>2019466</v>
      </c>
      <c r="T3092" t="s">
        <v>2768</v>
      </c>
    </row>
    <row r="3093" spans="1:20" x14ac:dyDescent="0.25">
      <c r="A3093" t="s">
        <v>637</v>
      </c>
      <c r="B3093" t="s">
        <v>834</v>
      </c>
      <c r="C3093" t="s">
        <v>639</v>
      </c>
      <c r="D3093" t="s">
        <v>640</v>
      </c>
      <c r="E3093" t="s">
        <v>641</v>
      </c>
      <c r="F3093">
        <v>528004120002</v>
      </c>
      <c r="G3093" t="s">
        <v>642</v>
      </c>
      <c r="H3093">
        <v>583145</v>
      </c>
      <c r="I3093" t="s">
        <v>643</v>
      </c>
      <c r="J3093">
        <v>202206</v>
      </c>
      <c r="K3093">
        <v>44742</v>
      </c>
      <c r="L3093" t="s">
        <v>727</v>
      </c>
      <c r="M3093">
        <v>23.81</v>
      </c>
      <c r="N3093">
        <v>23.81</v>
      </c>
      <c r="O3093" t="s">
        <v>645</v>
      </c>
      <c r="P3093" s="428">
        <v>22.12</v>
      </c>
      <c r="Q3093">
        <v>12786520</v>
      </c>
      <c r="R3093" t="s">
        <v>646</v>
      </c>
      <c r="S3093">
        <v>9982557</v>
      </c>
      <c r="T3093" t="s">
        <v>2761</v>
      </c>
    </row>
    <row r="3094" spans="1:20" x14ac:dyDescent="0.25">
      <c r="A3094" t="s">
        <v>637</v>
      </c>
      <c r="B3094" t="s">
        <v>831</v>
      </c>
      <c r="C3094" t="s">
        <v>639</v>
      </c>
      <c r="D3094" t="s">
        <v>651</v>
      </c>
      <c r="E3094" t="s">
        <v>641</v>
      </c>
      <c r="F3094">
        <v>528004120001</v>
      </c>
      <c r="G3094" t="s">
        <v>705</v>
      </c>
      <c r="H3094">
        <v>583129</v>
      </c>
      <c r="I3094" t="s">
        <v>21</v>
      </c>
      <c r="J3094">
        <v>202206</v>
      </c>
      <c r="K3094">
        <v>44742</v>
      </c>
      <c r="L3094" t="s">
        <v>644</v>
      </c>
      <c r="M3094">
        <v>104245.13</v>
      </c>
      <c r="N3094">
        <v>171.06</v>
      </c>
      <c r="O3094" t="s">
        <v>645</v>
      </c>
      <c r="P3094" s="428">
        <v>158.922</v>
      </c>
      <c r="Q3094">
        <v>12786520</v>
      </c>
      <c r="R3094" t="s">
        <v>646</v>
      </c>
      <c r="S3094">
        <v>2034399</v>
      </c>
      <c r="T3094" t="s">
        <v>2746</v>
      </c>
    </row>
    <row r="3095" spans="1:20" x14ac:dyDescent="0.25">
      <c r="A3095" t="s">
        <v>637</v>
      </c>
      <c r="B3095" t="s">
        <v>831</v>
      </c>
      <c r="C3095" t="s">
        <v>639</v>
      </c>
      <c r="D3095" t="s">
        <v>663</v>
      </c>
      <c r="E3095" t="s">
        <v>704</v>
      </c>
      <c r="F3095">
        <v>528004120002</v>
      </c>
      <c r="G3095" t="s">
        <v>642</v>
      </c>
      <c r="H3095">
        <v>583137</v>
      </c>
      <c r="I3095" t="s">
        <v>33</v>
      </c>
      <c r="J3095">
        <v>202206</v>
      </c>
      <c r="K3095">
        <v>44742</v>
      </c>
      <c r="L3095" t="s">
        <v>644</v>
      </c>
      <c r="M3095">
        <v>45594.32</v>
      </c>
      <c r="N3095">
        <v>74.819999999999993</v>
      </c>
      <c r="O3095" t="s">
        <v>645</v>
      </c>
      <c r="P3095" s="428">
        <v>69.510999999999996</v>
      </c>
      <c r="Q3095">
        <v>12786520</v>
      </c>
      <c r="R3095" t="s">
        <v>646</v>
      </c>
      <c r="S3095">
        <v>2038727</v>
      </c>
      <c r="T3095" t="s">
        <v>2747</v>
      </c>
    </row>
    <row r="3096" spans="1:20" x14ac:dyDescent="0.25">
      <c r="A3096" t="s">
        <v>637</v>
      </c>
      <c r="B3096" t="s">
        <v>831</v>
      </c>
      <c r="C3096" t="s">
        <v>639</v>
      </c>
      <c r="D3096" t="s">
        <v>651</v>
      </c>
      <c r="E3096" t="s">
        <v>641</v>
      </c>
      <c r="F3096">
        <v>528004120002</v>
      </c>
      <c r="G3096" t="s">
        <v>642</v>
      </c>
      <c r="H3096">
        <v>583136</v>
      </c>
      <c r="I3096" t="s">
        <v>32</v>
      </c>
      <c r="J3096">
        <v>202206</v>
      </c>
      <c r="K3096">
        <v>44742</v>
      </c>
      <c r="L3096" t="s">
        <v>644</v>
      </c>
      <c r="M3096">
        <v>32101.24</v>
      </c>
      <c r="N3096">
        <v>52.68</v>
      </c>
      <c r="O3096" t="s">
        <v>645</v>
      </c>
      <c r="P3096" s="428">
        <v>48.942</v>
      </c>
      <c r="Q3096">
        <v>12786520</v>
      </c>
      <c r="R3096" t="s">
        <v>646</v>
      </c>
      <c r="S3096">
        <v>2035753</v>
      </c>
      <c r="T3096" t="s">
        <v>2748</v>
      </c>
    </row>
    <row r="3097" spans="1:20" x14ac:dyDescent="0.25">
      <c r="A3097" t="s">
        <v>637</v>
      </c>
      <c r="B3097" t="s">
        <v>831</v>
      </c>
      <c r="C3097" t="s">
        <v>639</v>
      </c>
      <c r="D3097" t="s">
        <v>663</v>
      </c>
      <c r="E3097" t="s">
        <v>673</v>
      </c>
      <c r="F3097">
        <v>528004120002</v>
      </c>
      <c r="G3097" t="s">
        <v>642</v>
      </c>
      <c r="H3097">
        <v>583134</v>
      </c>
      <c r="I3097" t="s">
        <v>30</v>
      </c>
      <c r="J3097">
        <v>202206</v>
      </c>
      <c r="K3097">
        <v>44742</v>
      </c>
      <c r="L3097" t="s">
        <v>644</v>
      </c>
      <c r="M3097">
        <v>32101.24</v>
      </c>
      <c r="N3097">
        <v>52.68</v>
      </c>
      <c r="O3097" t="s">
        <v>645</v>
      </c>
      <c r="P3097" s="428">
        <v>48.942</v>
      </c>
      <c r="Q3097">
        <v>12786520</v>
      </c>
      <c r="R3097" t="s">
        <v>646</v>
      </c>
      <c r="S3097">
        <v>2030902</v>
      </c>
      <c r="T3097" t="s">
        <v>2743</v>
      </c>
    </row>
    <row r="3098" spans="1:20" x14ac:dyDescent="0.25">
      <c r="A3098" t="s">
        <v>637</v>
      </c>
      <c r="B3098" t="s">
        <v>831</v>
      </c>
      <c r="C3098" t="s">
        <v>639</v>
      </c>
      <c r="D3098" t="s">
        <v>651</v>
      </c>
      <c r="E3098" t="s">
        <v>641</v>
      </c>
      <c r="F3098">
        <v>528004120002</v>
      </c>
      <c r="G3098" t="s">
        <v>642</v>
      </c>
      <c r="H3098">
        <v>583135</v>
      </c>
      <c r="I3098" t="s">
        <v>31</v>
      </c>
      <c r="J3098">
        <v>202206</v>
      </c>
      <c r="K3098">
        <v>44742</v>
      </c>
      <c r="L3098" t="s">
        <v>644</v>
      </c>
      <c r="M3098">
        <v>47418.11</v>
      </c>
      <c r="N3098">
        <v>77.81</v>
      </c>
      <c r="O3098" t="s">
        <v>645</v>
      </c>
      <c r="P3098" s="428">
        <v>72.289000000000001</v>
      </c>
      <c r="Q3098">
        <v>12786520</v>
      </c>
      <c r="R3098" t="s">
        <v>646</v>
      </c>
      <c r="S3098">
        <v>2023596</v>
      </c>
      <c r="T3098" t="s">
        <v>2744</v>
      </c>
    </row>
    <row r="3099" spans="1:20" x14ac:dyDescent="0.25">
      <c r="A3099" t="s">
        <v>637</v>
      </c>
      <c r="B3099" t="s">
        <v>831</v>
      </c>
      <c r="C3099" t="s">
        <v>639</v>
      </c>
      <c r="D3099" t="s">
        <v>695</v>
      </c>
      <c r="E3099" t="s">
        <v>673</v>
      </c>
      <c r="F3099">
        <v>528004120002</v>
      </c>
      <c r="G3099" t="s">
        <v>642</v>
      </c>
      <c r="H3099">
        <v>583133</v>
      </c>
      <c r="I3099" t="s">
        <v>29</v>
      </c>
      <c r="J3099">
        <v>202206</v>
      </c>
      <c r="K3099">
        <v>44742</v>
      </c>
      <c r="L3099" t="s">
        <v>644</v>
      </c>
      <c r="M3099">
        <v>15372.34</v>
      </c>
      <c r="N3099">
        <v>25.22</v>
      </c>
      <c r="O3099" t="s">
        <v>645</v>
      </c>
      <c r="P3099" s="428">
        <v>23.43</v>
      </c>
      <c r="Q3099">
        <v>12786520</v>
      </c>
      <c r="R3099" t="s">
        <v>646</v>
      </c>
      <c r="S3099">
        <v>2024413</v>
      </c>
      <c r="T3099" t="s">
        <v>2740</v>
      </c>
    </row>
    <row r="3100" spans="1:20" x14ac:dyDescent="0.25">
      <c r="A3100" t="s">
        <v>637</v>
      </c>
      <c r="B3100" t="s">
        <v>831</v>
      </c>
      <c r="C3100" t="s">
        <v>639</v>
      </c>
      <c r="D3100" t="s">
        <v>718</v>
      </c>
      <c r="E3100" t="s">
        <v>704</v>
      </c>
      <c r="F3100">
        <v>528004120001</v>
      </c>
      <c r="G3100" t="s">
        <v>705</v>
      </c>
      <c r="H3100">
        <v>583128</v>
      </c>
      <c r="I3100" t="s">
        <v>20</v>
      </c>
      <c r="J3100">
        <v>202206</v>
      </c>
      <c r="K3100">
        <v>44742</v>
      </c>
      <c r="L3100" t="s">
        <v>644</v>
      </c>
      <c r="M3100">
        <v>65287.81</v>
      </c>
      <c r="N3100">
        <v>107.13</v>
      </c>
      <c r="O3100" t="s">
        <v>645</v>
      </c>
      <c r="P3100" s="428">
        <v>99.528000000000006</v>
      </c>
      <c r="Q3100">
        <v>12786520</v>
      </c>
      <c r="R3100" t="s">
        <v>646</v>
      </c>
      <c r="S3100">
        <v>2031020</v>
      </c>
      <c r="T3100" t="s">
        <v>2741</v>
      </c>
    </row>
    <row r="3101" spans="1:20" x14ac:dyDescent="0.25">
      <c r="A3101" t="s">
        <v>637</v>
      </c>
      <c r="B3101" t="s">
        <v>831</v>
      </c>
      <c r="C3101" t="s">
        <v>639</v>
      </c>
      <c r="D3101" t="s">
        <v>663</v>
      </c>
      <c r="E3101" t="s">
        <v>667</v>
      </c>
      <c r="F3101">
        <v>528004120002</v>
      </c>
      <c r="G3101" t="s">
        <v>642</v>
      </c>
      <c r="H3101">
        <v>583136</v>
      </c>
      <c r="I3101" t="s">
        <v>32</v>
      </c>
      <c r="J3101">
        <v>202206</v>
      </c>
      <c r="K3101">
        <v>44742</v>
      </c>
      <c r="L3101" t="s">
        <v>644</v>
      </c>
      <c r="M3101">
        <v>33385.32</v>
      </c>
      <c r="N3101">
        <v>54.78</v>
      </c>
      <c r="O3101" t="s">
        <v>645</v>
      </c>
      <c r="P3101" s="428">
        <v>50.893000000000001</v>
      </c>
      <c r="Q3101">
        <v>12786520</v>
      </c>
      <c r="R3101" t="s">
        <v>646</v>
      </c>
      <c r="S3101">
        <v>2023197</v>
      </c>
      <c r="T3101" t="s">
        <v>2742</v>
      </c>
    </row>
    <row r="3102" spans="1:20" x14ac:dyDescent="0.25">
      <c r="A3102" t="s">
        <v>637</v>
      </c>
      <c r="B3102" t="s">
        <v>831</v>
      </c>
      <c r="C3102" t="s">
        <v>639</v>
      </c>
      <c r="D3102" t="s">
        <v>640</v>
      </c>
      <c r="E3102" t="s">
        <v>678</v>
      </c>
      <c r="F3102">
        <v>528004120002</v>
      </c>
      <c r="G3102" t="s">
        <v>642</v>
      </c>
      <c r="H3102">
        <v>583147</v>
      </c>
      <c r="I3102" t="s">
        <v>41</v>
      </c>
      <c r="J3102">
        <v>202206</v>
      </c>
      <c r="K3102">
        <v>44742</v>
      </c>
      <c r="L3102" t="s">
        <v>644</v>
      </c>
      <c r="M3102">
        <v>5551.26</v>
      </c>
      <c r="N3102">
        <v>9.11</v>
      </c>
      <c r="O3102" t="s">
        <v>645</v>
      </c>
      <c r="P3102" s="428">
        <v>8.4640000000000004</v>
      </c>
      <c r="Q3102">
        <v>30505142</v>
      </c>
      <c r="R3102" t="s">
        <v>646</v>
      </c>
      <c r="S3102">
        <v>2049729</v>
      </c>
      <c r="T3102" t="s">
        <v>2831</v>
      </c>
    </row>
    <row r="3103" spans="1:20" x14ac:dyDescent="0.25">
      <c r="A3103" t="s">
        <v>637</v>
      </c>
      <c r="B3103" t="s">
        <v>831</v>
      </c>
      <c r="C3103" t="s">
        <v>639</v>
      </c>
      <c r="D3103" t="s">
        <v>640</v>
      </c>
      <c r="E3103" t="s">
        <v>678</v>
      </c>
      <c r="F3103">
        <v>528004120002</v>
      </c>
      <c r="G3103" t="s">
        <v>642</v>
      </c>
      <c r="H3103">
        <v>583147</v>
      </c>
      <c r="I3103" t="s">
        <v>41</v>
      </c>
      <c r="J3103">
        <v>202206</v>
      </c>
      <c r="K3103">
        <v>44742</v>
      </c>
      <c r="L3103" t="s">
        <v>644</v>
      </c>
      <c r="M3103">
        <v>4352.71</v>
      </c>
      <c r="N3103">
        <v>7.14</v>
      </c>
      <c r="O3103" t="s">
        <v>645</v>
      </c>
      <c r="P3103" s="428">
        <v>6.633</v>
      </c>
      <c r="Q3103">
        <v>30505142</v>
      </c>
      <c r="R3103" t="s">
        <v>646</v>
      </c>
      <c r="S3103">
        <v>2027008</v>
      </c>
      <c r="T3103" t="s">
        <v>2832</v>
      </c>
    </row>
    <row r="3104" spans="1:20" x14ac:dyDescent="0.25">
      <c r="A3104" t="s">
        <v>637</v>
      </c>
      <c r="B3104" t="s">
        <v>831</v>
      </c>
      <c r="C3104" t="s">
        <v>639</v>
      </c>
      <c r="D3104" t="s">
        <v>640</v>
      </c>
      <c r="E3104" t="s">
        <v>686</v>
      </c>
      <c r="F3104">
        <v>528004120002</v>
      </c>
      <c r="G3104" t="s">
        <v>642</v>
      </c>
      <c r="H3104">
        <v>583153</v>
      </c>
      <c r="I3104" t="s">
        <v>722</v>
      </c>
      <c r="J3104">
        <v>202206</v>
      </c>
      <c r="K3104">
        <v>44742</v>
      </c>
      <c r="L3104" t="s">
        <v>644</v>
      </c>
      <c r="M3104">
        <v>2509.04</v>
      </c>
      <c r="N3104">
        <v>4.12</v>
      </c>
      <c r="O3104" t="s">
        <v>645</v>
      </c>
      <c r="P3104" s="428">
        <v>3.8279999999999998</v>
      </c>
      <c r="Q3104">
        <v>30505142</v>
      </c>
      <c r="R3104" t="s">
        <v>646</v>
      </c>
      <c r="S3104">
        <v>2052844</v>
      </c>
      <c r="T3104" t="s">
        <v>2772</v>
      </c>
    </row>
    <row r="3105" spans="1:20" x14ac:dyDescent="0.25">
      <c r="A3105" t="s">
        <v>637</v>
      </c>
      <c r="B3105" t="s">
        <v>831</v>
      </c>
      <c r="C3105" t="s">
        <v>639</v>
      </c>
      <c r="D3105" t="s">
        <v>2590</v>
      </c>
      <c r="E3105" t="s">
        <v>667</v>
      </c>
      <c r="F3105">
        <v>528004120002</v>
      </c>
      <c r="G3105" t="s">
        <v>642</v>
      </c>
      <c r="H3105">
        <v>583139</v>
      </c>
      <c r="I3105" t="s">
        <v>35</v>
      </c>
      <c r="J3105">
        <v>202206</v>
      </c>
      <c r="K3105">
        <v>44742</v>
      </c>
      <c r="L3105" t="s">
        <v>644</v>
      </c>
      <c r="M3105">
        <v>4107.71</v>
      </c>
      <c r="N3105">
        <v>6.74</v>
      </c>
      <c r="O3105" t="s">
        <v>645</v>
      </c>
      <c r="P3105" s="428">
        <v>6.2619999999999996</v>
      </c>
      <c r="Q3105">
        <v>30505142</v>
      </c>
      <c r="R3105" t="s">
        <v>646</v>
      </c>
      <c r="S3105">
        <v>8540222</v>
      </c>
      <c r="T3105" t="s">
        <v>2827</v>
      </c>
    </row>
    <row r="3106" spans="1:20" x14ac:dyDescent="0.25">
      <c r="A3106" t="s">
        <v>637</v>
      </c>
      <c r="B3106" t="s">
        <v>831</v>
      </c>
      <c r="C3106" t="s">
        <v>639</v>
      </c>
      <c r="D3106" t="s">
        <v>651</v>
      </c>
      <c r="E3106" t="s">
        <v>704</v>
      </c>
      <c r="F3106">
        <v>528004120001</v>
      </c>
      <c r="G3106" t="s">
        <v>705</v>
      </c>
      <c r="H3106">
        <v>583128</v>
      </c>
      <c r="I3106" t="s">
        <v>20</v>
      </c>
      <c r="J3106">
        <v>202206</v>
      </c>
      <c r="K3106">
        <v>44742</v>
      </c>
      <c r="L3106" t="s">
        <v>644</v>
      </c>
      <c r="M3106">
        <v>67899.399999999994</v>
      </c>
      <c r="N3106">
        <v>111.42</v>
      </c>
      <c r="O3106" t="s">
        <v>645</v>
      </c>
      <c r="P3106" s="428">
        <v>103.514</v>
      </c>
      <c r="Q3106">
        <v>30504554</v>
      </c>
      <c r="R3106" t="s">
        <v>646</v>
      </c>
      <c r="S3106">
        <v>2022429</v>
      </c>
      <c r="T3106" t="s">
        <v>2828</v>
      </c>
    </row>
    <row r="3107" spans="1:20" x14ac:dyDescent="0.25">
      <c r="A3107" t="s">
        <v>637</v>
      </c>
      <c r="B3107" t="s">
        <v>730</v>
      </c>
      <c r="C3107" t="s">
        <v>639</v>
      </c>
      <c r="D3107" t="s">
        <v>651</v>
      </c>
      <c r="E3107" t="s">
        <v>673</v>
      </c>
      <c r="F3107">
        <v>528004120002</v>
      </c>
      <c r="G3107" t="s">
        <v>642</v>
      </c>
      <c r="H3107">
        <v>583148</v>
      </c>
      <c r="I3107" t="s">
        <v>699</v>
      </c>
      <c r="J3107">
        <v>202206</v>
      </c>
      <c r="K3107">
        <v>44742</v>
      </c>
      <c r="L3107" t="s">
        <v>644</v>
      </c>
      <c r="M3107">
        <v>6125.69</v>
      </c>
      <c r="N3107">
        <v>10.050000000000001</v>
      </c>
      <c r="O3107" t="s">
        <v>645</v>
      </c>
      <c r="P3107" s="428">
        <v>9.3369999999999997</v>
      </c>
      <c r="Q3107">
        <v>30505142</v>
      </c>
      <c r="R3107" t="s">
        <v>646</v>
      </c>
      <c r="S3107">
        <v>8540279</v>
      </c>
      <c r="T3107" t="s">
        <v>2801</v>
      </c>
    </row>
    <row r="3108" spans="1:20" x14ac:dyDescent="0.25">
      <c r="A3108" t="s">
        <v>637</v>
      </c>
      <c r="B3108" t="s">
        <v>861</v>
      </c>
      <c r="C3108" t="s">
        <v>639</v>
      </c>
      <c r="D3108" t="s">
        <v>640</v>
      </c>
      <c r="E3108" t="s">
        <v>678</v>
      </c>
      <c r="F3108">
        <v>528004120002</v>
      </c>
      <c r="G3108" t="s">
        <v>642</v>
      </c>
      <c r="H3108">
        <v>583147</v>
      </c>
      <c r="I3108" t="s">
        <v>41</v>
      </c>
      <c r="J3108">
        <v>202206</v>
      </c>
      <c r="K3108">
        <v>44742</v>
      </c>
      <c r="L3108" t="s">
        <v>644</v>
      </c>
      <c r="M3108">
        <v>3489.63</v>
      </c>
      <c r="N3108">
        <v>5.73</v>
      </c>
      <c r="O3108" t="s">
        <v>645</v>
      </c>
      <c r="P3108" s="428">
        <v>5.3230000000000004</v>
      </c>
      <c r="Q3108">
        <v>30505142</v>
      </c>
      <c r="R3108" t="s">
        <v>646</v>
      </c>
      <c r="S3108">
        <v>2027008</v>
      </c>
      <c r="T3108" t="s">
        <v>2802</v>
      </c>
    </row>
    <row r="3109" spans="1:20" x14ac:dyDescent="0.25">
      <c r="A3109" t="s">
        <v>637</v>
      </c>
      <c r="B3109" t="s">
        <v>730</v>
      </c>
      <c r="C3109" t="s">
        <v>639</v>
      </c>
      <c r="D3109" t="s">
        <v>651</v>
      </c>
      <c r="E3109" t="s">
        <v>667</v>
      </c>
      <c r="F3109">
        <v>528004120002</v>
      </c>
      <c r="G3109" t="s">
        <v>642</v>
      </c>
      <c r="H3109">
        <v>583139</v>
      </c>
      <c r="I3109" t="s">
        <v>35</v>
      </c>
      <c r="J3109">
        <v>202206</v>
      </c>
      <c r="K3109">
        <v>44742</v>
      </c>
      <c r="L3109" t="s">
        <v>644</v>
      </c>
      <c r="M3109">
        <v>143972.75</v>
      </c>
      <c r="N3109">
        <v>236.25</v>
      </c>
      <c r="O3109" t="s">
        <v>645</v>
      </c>
      <c r="P3109" s="428">
        <v>219.48599999999999</v>
      </c>
      <c r="Q3109">
        <v>30505290</v>
      </c>
      <c r="R3109" t="s">
        <v>646</v>
      </c>
      <c r="S3109">
        <v>8540222</v>
      </c>
      <c r="T3109" t="s">
        <v>2803</v>
      </c>
    </row>
    <row r="3110" spans="1:20" x14ac:dyDescent="0.25">
      <c r="A3110" t="s">
        <v>637</v>
      </c>
      <c r="B3110" t="s">
        <v>861</v>
      </c>
      <c r="C3110" t="s">
        <v>639</v>
      </c>
      <c r="D3110" t="s">
        <v>651</v>
      </c>
      <c r="E3110" t="s">
        <v>704</v>
      </c>
      <c r="F3110">
        <v>528004120001</v>
      </c>
      <c r="G3110" t="s">
        <v>705</v>
      </c>
      <c r="H3110">
        <v>583128</v>
      </c>
      <c r="I3110" t="s">
        <v>20</v>
      </c>
      <c r="J3110">
        <v>202206</v>
      </c>
      <c r="K3110">
        <v>44742</v>
      </c>
      <c r="L3110" t="s">
        <v>644</v>
      </c>
      <c r="M3110">
        <v>21184</v>
      </c>
      <c r="N3110">
        <v>34.76</v>
      </c>
      <c r="O3110" t="s">
        <v>645</v>
      </c>
      <c r="P3110" s="428">
        <v>32.292999999999999</v>
      </c>
      <c r="Q3110">
        <v>30504554</v>
      </c>
      <c r="R3110" t="s">
        <v>646</v>
      </c>
      <c r="S3110">
        <v>2022429</v>
      </c>
      <c r="T3110" t="s">
        <v>862</v>
      </c>
    </row>
    <row r="3111" spans="1:20" x14ac:dyDescent="0.25">
      <c r="A3111" t="s">
        <v>637</v>
      </c>
      <c r="B3111" t="s">
        <v>730</v>
      </c>
      <c r="C3111" t="s">
        <v>639</v>
      </c>
      <c r="D3111" t="s">
        <v>651</v>
      </c>
      <c r="E3111" t="s">
        <v>641</v>
      </c>
      <c r="F3111">
        <v>528004120002</v>
      </c>
      <c r="G3111" t="s">
        <v>642</v>
      </c>
      <c r="H3111">
        <v>583139</v>
      </c>
      <c r="I3111" t="s">
        <v>35</v>
      </c>
      <c r="J3111">
        <v>202206</v>
      </c>
      <c r="K3111">
        <v>44742</v>
      </c>
      <c r="L3111" t="s">
        <v>644</v>
      </c>
      <c r="M3111">
        <v>41135.07</v>
      </c>
      <c r="N3111">
        <v>67.5</v>
      </c>
      <c r="O3111" t="s">
        <v>645</v>
      </c>
      <c r="P3111" s="428">
        <v>62.71</v>
      </c>
      <c r="Q3111">
        <v>30505142</v>
      </c>
      <c r="R3111" t="s">
        <v>646</v>
      </c>
      <c r="S3111">
        <v>8540222</v>
      </c>
      <c r="T3111" t="s">
        <v>2804</v>
      </c>
    </row>
    <row r="3112" spans="1:20" x14ac:dyDescent="0.25">
      <c r="A3112" t="s">
        <v>637</v>
      </c>
      <c r="B3112" t="s">
        <v>730</v>
      </c>
      <c r="C3112" t="s">
        <v>639</v>
      </c>
      <c r="D3112" t="s">
        <v>2590</v>
      </c>
      <c r="E3112" t="s">
        <v>667</v>
      </c>
      <c r="F3112">
        <v>528004120002</v>
      </c>
      <c r="G3112" t="s">
        <v>642</v>
      </c>
      <c r="H3112">
        <v>583139</v>
      </c>
      <c r="I3112" t="s">
        <v>35</v>
      </c>
      <c r="J3112">
        <v>202206</v>
      </c>
      <c r="K3112">
        <v>44742</v>
      </c>
      <c r="L3112" t="s">
        <v>644</v>
      </c>
      <c r="M3112">
        <v>30851.3</v>
      </c>
      <c r="N3112">
        <v>50.62</v>
      </c>
      <c r="O3112" t="s">
        <v>645</v>
      </c>
      <c r="P3112" s="428">
        <v>47.027999999999999</v>
      </c>
      <c r="Q3112">
        <v>30505142</v>
      </c>
      <c r="R3112" t="s">
        <v>646</v>
      </c>
      <c r="S3112">
        <v>8540222</v>
      </c>
      <c r="T3112" t="s">
        <v>2805</v>
      </c>
    </row>
    <row r="3113" spans="1:20" x14ac:dyDescent="0.25">
      <c r="A3113" t="s">
        <v>637</v>
      </c>
      <c r="B3113" t="s">
        <v>730</v>
      </c>
      <c r="C3113" t="s">
        <v>639</v>
      </c>
      <c r="D3113" t="s">
        <v>2590</v>
      </c>
      <c r="E3113" t="s">
        <v>667</v>
      </c>
      <c r="F3113">
        <v>528004120002</v>
      </c>
      <c r="G3113" t="s">
        <v>642</v>
      </c>
      <c r="H3113">
        <v>583139</v>
      </c>
      <c r="I3113" t="s">
        <v>35</v>
      </c>
      <c r="J3113">
        <v>202206</v>
      </c>
      <c r="K3113">
        <v>44742</v>
      </c>
      <c r="L3113" t="s">
        <v>644</v>
      </c>
      <c r="M3113">
        <v>12854.71</v>
      </c>
      <c r="N3113">
        <v>21.09</v>
      </c>
      <c r="O3113" t="s">
        <v>645</v>
      </c>
      <c r="P3113" s="428">
        <v>19.593</v>
      </c>
      <c r="Q3113">
        <v>30505142</v>
      </c>
      <c r="R3113" t="s">
        <v>646</v>
      </c>
      <c r="S3113">
        <v>8540222</v>
      </c>
      <c r="T3113" t="s">
        <v>2806</v>
      </c>
    </row>
    <row r="3114" spans="1:20" x14ac:dyDescent="0.25">
      <c r="A3114" t="s">
        <v>637</v>
      </c>
      <c r="B3114" t="s">
        <v>730</v>
      </c>
      <c r="C3114" t="s">
        <v>639</v>
      </c>
      <c r="D3114" t="s">
        <v>2590</v>
      </c>
      <c r="E3114" t="s">
        <v>667</v>
      </c>
      <c r="F3114">
        <v>528004120002</v>
      </c>
      <c r="G3114" t="s">
        <v>642</v>
      </c>
      <c r="H3114">
        <v>583139</v>
      </c>
      <c r="I3114" t="s">
        <v>35</v>
      </c>
      <c r="J3114">
        <v>202206</v>
      </c>
      <c r="K3114">
        <v>44742</v>
      </c>
      <c r="L3114" t="s">
        <v>644</v>
      </c>
      <c r="M3114">
        <v>59131.67</v>
      </c>
      <c r="N3114">
        <v>97.03</v>
      </c>
      <c r="O3114" t="s">
        <v>645</v>
      </c>
      <c r="P3114" s="428">
        <v>90.144999999999996</v>
      </c>
      <c r="Q3114">
        <v>30505142</v>
      </c>
      <c r="R3114" t="s">
        <v>646</v>
      </c>
      <c r="S3114">
        <v>8540222</v>
      </c>
      <c r="T3114" t="s">
        <v>2807</v>
      </c>
    </row>
    <row r="3115" spans="1:20" x14ac:dyDescent="0.25">
      <c r="A3115" t="s">
        <v>637</v>
      </c>
      <c r="B3115" t="s">
        <v>861</v>
      </c>
      <c r="C3115" t="s">
        <v>639</v>
      </c>
      <c r="D3115" t="s">
        <v>651</v>
      </c>
      <c r="E3115" t="s">
        <v>641</v>
      </c>
      <c r="F3115">
        <v>528004120002</v>
      </c>
      <c r="G3115" t="s">
        <v>642</v>
      </c>
      <c r="H3115">
        <v>583138</v>
      </c>
      <c r="I3115" t="s">
        <v>34</v>
      </c>
      <c r="J3115">
        <v>202206</v>
      </c>
      <c r="K3115">
        <v>44742</v>
      </c>
      <c r="L3115" t="s">
        <v>644</v>
      </c>
      <c r="M3115">
        <v>15455</v>
      </c>
      <c r="N3115">
        <v>25.36</v>
      </c>
      <c r="O3115" t="s">
        <v>645</v>
      </c>
      <c r="P3115" s="428">
        <v>23.56</v>
      </c>
      <c r="Q3115">
        <v>12786520</v>
      </c>
      <c r="R3115" t="s">
        <v>646</v>
      </c>
      <c r="S3115">
        <v>2024193</v>
      </c>
      <c r="T3115" t="s">
        <v>899</v>
      </c>
    </row>
    <row r="3116" spans="1:20" x14ac:dyDescent="0.25">
      <c r="A3116" t="s">
        <v>637</v>
      </c>
      <c r="B3116" t="s">
        <v>730</v>
      </c>
      <c r="C3116" t="s">
        <v>639</v>
      </c>
      <c r="D3116" t="s">
        <v>651</v>
      </c>
      <c r="E3116" t="s">
        <v>641</v>
      </c>
      <c r="F3116">
        <v>528004120002</v>
      </c>
      <c r="G3116" t="s">
        <v>642</v>
      </c>
      <c r="H3116">
        <v>856778</v>
      </c>
      <c r="I3116" t="s">
        <v>27</v>
      </c>
      <c r="J3116">
        <v>202206</v>
      </c>
      <c r="K3116">
        <v>44742</v>
      </c>
      <c r="L3116" t="s">
        <v>644</v>
      </c>
      <c r="M3116">
        <v>86934.5</v>
      </c>
      <c r="N3116">
        <v>142.65</v>
      </c>
      <c r="O3116" t="s">
        <v>645</v>
      </c>
      <c r="P3116" s="428">
        <v>132.52799999999999</v>
      </c>
      <c r="Q3116">
        <v>12786520</v>
      </c>
      <c r="R3116" t="s">
        <v>646</v>
      </c>
      <c r="S3116">
        <v>2041743</v>
      </c>
      <c r="T3116" t="s">
        <v>2818</v>
      </c>
    </row>
    <row r="3117" spans="1:20" x14ac:dyDescent="0.25">
      <c r="A3117" t="s">
        <v>637</v>
      </c>
      <c r="B3117" t="s">
        <v>730</v>
      </c>
      <c r="C3117" t="s">
        <v>639</v>
      </c>
      <c r="D3117" t="s">
        <v>663</v>
      </c>
      <c r="E3117" t="s">
        <v>673</v>
      </c>
      <c r="F3117">
        <v>528004120002</v>
      </c>
      <c r="G3117" t="s">
        <v>642</v>
      </c>
      <c r="H3117">
        <v>583134</v>
      </c>
      <c r="I3117" t="s">
        <v>30</v>
      </c>
      <c r="J3117">
        <v>202206</v>
      </c>
      <c r="K3117">
        <v>44742</v>
      </c>
      <c r="L3117" t="s">
        <v>644</v>
      </c>
      <c r="M3117">
        <v>65087.75</v>
      </c>
      <c r="N3117">
        <v>106.8</v>
      </c>
      <c r="O3117" t="s">
        <v>645</v>
      </c>
      <c r="P3117" s="428">
        <v>99.221000000000004</v>
      </c>
      <c r="Q3117">
        <v>12786520</v>
      </c>
      <c r="R3117" t="s">
        <v>646</v>
      </c>
      <c r="S3117">
        <v>2030902</v>
      </c>
      <c r="T3117" t="s">
        <v>2819</v>
      </c>
    </row>
    <row r="3118" spans="1:20" x14ac:dyDescent="0.25">
      <c r="A3118" t="s">
        <v>637</v>
      </c>
      <c r="B3118" t="s">
        <v>730</v>
      </c>
      <c r="C3118" t="s">
        <v>639</v>
      </c>
      <c r="D3118" t="s">
        <v>651</v>
      </c>
      <c r="E3118" t="s">
        <v>641</v>
      </c>
      <c r="F3118">
        <v>528004120002</v>
      </c>
      <c r="G3118" t="s">
        <v>642</v>
      </c>
      <c r="H3118">
        <v>583135</v>
      </c>
      <c r="I3118" t="s">
        <v>31</v>
      </c>
      <c r="J3118">
        <v>202206</v>
      </c>
      <c r="K3118">
        <v>44742</v>
      </c>
      <c r="L3118" t="s">
        <v>644</v>
      </c>
      <c r="M3118">
        <v>34344.5</v>
      </c>
      <c r="N3118">
        <v>56.36</v>
      </c>
      <c r="O3118" t="s">
        <v>645</v>
      </c>
      <c r="P3118" s="428">
        <v>52.360999999999997</v>
      </c>
      <c r="Q3118">
        <v>12786520</v>
      </c>
      <c r="R3118" t="s">
        <v>646</v>
      </c>
      <c r="S3118">
        <v>2023596</v>
      </c>
      <c r="T3118" t="s">
        <v>2810</v>
      </c>
    </row>
    <row r="3119" spans="1:20" x14ac:dyDescent="0.25">
      <c r="A3119" t="s">
        <v>637</v>
      </c>
      <c r="B3119" t="s">
        <v>861</v>
      </c>
      <c r="C3119" t="s">
        <v>639</v>
      </c>
      <c r="D3119" t="s">
        <v>718</v>
      </c>
      <c r="E3119" t="s">
        <v>704</v>
      </c>
      <c r="F3119">
        <v>528004120001</v>
      </c>
      <c r="G3119" t="s">
        <v>705</v>
      </c>
      <c r="H3119">
        <v>583128</v>
      </c>
      <c r="I3119" t="s">
        <v>20</v>
      </c>
      <c r="J3119">
        <v>202206</v>
      </c>
      <c r="K3119">
        <v>44742</v>
      </c>
      <c r="L3119" t="s">
        <v>644</v>
      </c>
      <c r="M3119">
        <v>21675</v>
      </c>
      <c r="N3119">
        <v>35.57</v>
      </c>
      <c r="O3119" t="s">
        <v>645</v>
      </c>
      <c r="P3119" s="428">
        <v>33.045999999999999</v>
      </c>
      <c r="Q3119">
        <v>12786520</v>
      </c>
      <c r="R3119" t="s">
        <v>646</v>
      </c>
      <c r="S3119">
        <v>2031020</v>
      </c>
      <c r="T3119" t="s">
        <v>905</v>
      </c>
    </row>
    <row r="3120" spans="1:20" x14ac:dyDescent="0.25">
      <c r="A3120" t="s">
        <v>637</v>
      </c>
      <c r="B3120" t="s">
        <v>730</v>
      </c>
      <c r="C3120" t="s">
        <v>639</v>
      </c>
      <c r="D3120" t="s">
        <v>695</v>
      </c>
      <c r="E3120" t="s">
        <v>673</v>
      </c>
      <c r="F3120">
        <v>528004120002</v>
      </c>
      <c r="G3120" t="s">
        <v>642</v>
      </c>
      <c r="H3120">
        <v>583133</v>
      </c>
      <c r="I3120" t="s">
        <v>29</v>
      </c>
      <c r="J3120">
        <v>202206</v>
      </c>
      <c r="K3120">
        <v>44742</v>
      </c>
      <c r="L3120" t="s">
        <v>644</v>
      </c>
      <c r="M3120">
        <v>29969.78</v>
      </c>
      <c r="N3120">
        <v>49.18</v>
      </c>
      <c r="O3120" t="s">
        <v>645</v>
      </c>
      <c r="P3120" s="428">
        <v>45.69</v>
      </c>
      <c r="Q3120">
        <v>12786520</v>
      </c>
      <c r="R3120" t="s">
        <v>646</v>
      </c>
      <c r="S3120">
        <v>2024413</v>
      </c>
      <c r="T3120" t="s">
        <v>2808</v>
      </c>
    </row>
    <row r="3121" spans="1:20" x14ac:dyDescent="0.25">
      <c r="A3121" t="s">
        <v>637</v>
      </c>
      <c r="B3121" t="s">
        <v>730</v>
      </c>
      <c r="C3121" t="s">
        <v>639</v>
      </c>
      <c r="D3121" t="s">
        <v>651</v>
      </c>
      <c r="E3121" t="s">
        <v>641</v>
      </c>
      <c r="F3121">
        <v>528004120001</v>
      </c>
      <c r="G3121" t="s">
        <v>705</v>
      </c>
      <c r="H3121">
        <v>583129</v>
      </c>
      <c r="I3121" t="s">
        <v>21</v>
      </c>
      <c r="J3121">
        <v>202206</v>
      </c>
      <c r="K3121">
        <v>44742</v>
      </c>
      <c r="L3121" t="s">
        <v>644</v>
      </c>
      <c r="M3121">
        <v>143972.75</v>
      </c>
      <c r="N3121">
        <v>236.25</v>
      </c>
      <c r="O3121" t="s">
        <v>645</v>
      </c>
      <c r="P3121" s="428">
        <v>219.48599999999999</v>
      </c>
      <c r="Q3121">
        <v>12786520</v>
      </c>
      <c r="R3121" t="s">
        <v>646</v>
      </c>
      <c r="S3121">
        <v>2034399</v>
      </c>
      <c r="T3121" t="s">
        <v>2809</v>
      </c>
    </row>
    <row r="3122" spans="1:20" x14ac:dyDescent="0.25">
      <c r="A3122" t="s">
        <v>637</v>
      </c>
      <c r="B3122" t="s">
        <v>730</v>
      </c>
      <c r="C3122" t="s">
        <v>639</v>
      </c>
      <c r="D3122" t="s">
        <v>651</v>
      </c>
      <c r="E3122" t="s">
        <v>667</v>
      </c>
      <c r="F3122">
        <v>528004120002</v>
      </c>
      <c r="G3122" t="s">
        <v>642</v>
      </c>
      <c r="H3122">
        <v>583149</v>
      </c>
      <c r="I3122" t="s">
        <v>680</v>
      </c>
      <c r="J3122">
        <v>202206</v>
      </c>
      <c r="K3122">
        <v>44742</v>
      </c>
      <c r="L3122" t="s">
        <v>644</v>
      </c>
      <c r="M3122">
        <v>38147.42</v>
      </c>
      <c r="N3122">
        <v>62.6</v>
      </c>
      <c r="O3122" t="s">
        <v>645</v>
      </c>
      <c r="P3122" s="428">
        <v>58.158000000000001</v>
      </c>
      <c r="Q3122">
        <v>12786520</v>
      </c>
      <c r="R3122" t="s">
        <v>646</v>
      </c>
      <c r="S3122">
        <v>8540399</v>
      </c>
      <c r="T3122" t="s">
        <v>2814</v>
      </c>
    </row>
    <row r="3123" spans="1:20" x14ac:dyDescent="0.25">
      <c r="A3123" t="s">
        <v>637</v>
      </c>
      <c r="B3123" t="s">
        <v>861</v>
      </c>
      <c r="C3123" t="s">
        <v>639</v>
      </c>
      <c r="D3123" t="s">
        <v>640</v>
      </c>
      <c r="E3123" t="s">
        <v>701</v>
      </c>
      <c r="F3123">
        <v>528004120002</v>
      </c>
      <c r="G3123" t="s">
        <v>642</v>
      </c>
      <c r="H3123">
        <v>583154</v>
      </c>
      <c r="I3123" t="s">
        <v>44</v>
      </c>
      <c r="J3123">
        <v>202206</v>
      </c>
      <c r="K3123">
        <v>44742</v>
      </c>
      <c r="L3123" t="s">
        <v>644</v>
      </c>
      <c r="M3123">
        <v>2549.54</v>
      </c>
      <c r="N3123">
        <v>4.18</v>
      </c>
      <c r="O3123" t="s">
        <v>645</v>
      </c>
      <c r="P3123" s="428">
        <v>3.883</v>
      </c>
      <c r="Q3123">
        <v>12786520</v>
      </c>
      <c r="R3123" t="s">
        <v>646</v>
      </c>
      <c r="S3123">
        <v>2020577</v>
      </c>
      <c r="T3123" t="s">
        <v>926</v>
      </c>
    </row>
    <row r="3124" spans="1:20" x14ac:dyDescent="0.25">
      <c r="A3124" t="s">
        <v>637</v>
      </c>
      <c r="B3124" t="s">
        <v>861</v>
      </c>
      <c r="C3124" t="s">
        <v>639</v>
      </c>
      <c r="D3124" t="s">
        <v>640</v>
      </c>
      <c r="E3124" t="s">
        <v>686</v>
      </c>
      <c r="F3124">
        <v>528004120002</v>
      </c>
      <c r="G3124" t="s">
        <v>642</v>
      </c>
      <c r="H3124">
        <v>583150</v>
      </c>
      <c r="I3124" t="s">
        <v>687</v>
      </c>
      <c r="J3124">
        <v>202206</v>
      </c>
      <c r="K3124">
        <v>44742</v>
      </c>
      <c r="L3124" t="s">
        <v>644</v>
      </c>
      <c r="M3124">
        <v>5175.8900000000003</v>
      </c>
      <c r="N3124">
        <v>8.49</v>
      </c>
      <c r="O3124" t="s">
        <v>645</v>
      </c>
      <c r="P3124" s="428">
        <v>7.8879999999999999</v>
      </c>
      <c r="Q3124">
        <v>12786520</v>
      </c>
      <c r="R3124" t="s">
        <v>646</v>
      </c>
      <c r="S3124">
        <v>2011105</v>
      </c>
      <c r="T3124" t="s">
        <v>919</v>
      </c>
    </row>
    <row r="3125" spans="1:20" x14ac:dyDescent="0.25">
      <c r="A3125" t="s">
        <v>637</v>
      </c>
      <c r="B3125" t="s">
        <v>861</v>
      </c>
      <c r="C3125" t="s">
        <v>639</v>
      </c>
      <c r="D3125" t="s">
        <v>651</v>
      </c>
      <c r="E3125" t="s">
        <v>704</v>
      </c>
      <c r="F3125">
        <v>528004120001</v>
      </c>
      <c r="G3125" t="s">
        <v>705</v>
      </c>
      <c r="H3125">
        <v>583127</v>
      </c>
      <c r="I3125" t="s">
        <v>17</v>
      </c>
      <c r="J3125">
        <v>202206</v>
      </c>
      <c r="K3125">
        <v>44742</v>
      </c>
      <c r="L3125" t="s">
        <v>644</v>
      </c>
      <c r="M3125">
        <v>28107</v>
      </c>
      <c r="N3125">
        <v>46.12</v>
      </c>
      <c r="O3125" t="s">
        <v>645</v>
      </c>
      <c r="P3125" s="428">
        <v>42.847000000000001</v>
      </c>
      <c r="Q3125">
        <v>12786520</v>
      </c>
      <c r="R3125" t="s">
        <v>646</v>
      </c>
      <c r="S3125">
        <v>2019466</v>
      </c>
      <c r="T3125" t="s">
        <v>891</v>
      </c>
    </row>
    <row r="3126" spans="1:20" x14ac:dyDescent="0.25">
      <c r="A3126" t="s">
        <v>637</v>
      </c>
      <c r="B3126" t="s">
        <v>861</v>
      </c>
      <c r="C3126" t="s">
        <v>639</v>
      </c>
      <c r="D3126" t="s">
        <v>640</v>
      </c>
      <c r="E3126" t="s">
        <v>673</v>
      </c>
      <c r="F3126">
        <v>528004120002</v>
      </c>
      <c r="G3126" t="s">
        <v>642</v>
      </c>
      <c r="H3126">
        <v>583148</v>
      </c>
      <c r="I3126" t="s">
        <v>699</v>
      </c>
      <c r="J3126">
        <v>202206</v>
      </c>
      <c r="K3126">
        <v>44742</v>
      </c>
      <c r="L3126" t="s">
        <v>644</v>
      </c>
      <c r="M3126">
        <v>3587.16</v>
      </c>
      <c r="N3126">
        <v>5.89</v>
      </c>
      <c r="O3126" t="s">
        <v>645</v>
      </c>
      <c r="P3126" s="428">
        <v>5.4720000000000004</v>
      </c>
      <c r="Q3126">
        <v>12786520</v>
      </c>
      <c r="R3126" t="s">
        <v>646</v>
      </c>
      <c r="S3126">
        <v>2012905</v>
      </c>
      <c r="T3126" t="s">
        <v>1617</v>
      </c>
    </row>
    <row r="3127" spans="1:20" x14ac:dyDescent="0.25">
      <c r="A3127" t="s">
        <v>637</v>
      </c>
      <c r="B3127" t="s">
        <v>861</v>
      </c>
      <c r="C3127" t="s">
        <v>639</v>
      </c>
      <c r="D3127" t="s">
        <v>640</v>
      </c>
      <c r="E3127" t="s">
        <v>689</v>
      </c>
      <c r="F3127">
        <v>528004120002</v>
      </c>
      <c r="G3127" t="s">
        <v>642</v>
      </c>
      <c r="H3127">
        <v>583156</v>
      </c>
      <c r="I3127" t="s">
        <v>690</v>
      </c>
      <c r="J3127">
        <v>202206</v>
      </c>
      <c r="K3127">
        <v>44742</v>
      </c>
      <c r="L3127" t="s">
        <v>644</v>
      </c>
      <c r="M3127">
        <v>-2482.19</v>
      </c>
      <c r="N3127">
        <v>-4.07</v>
      </c>
      <c r="O3127" t="s">
        <v>645</v>
      </c>
      <c r="P3127" s="428">
        <v>-3.7810000000000001</v>
      </c>
      <c r="Q3127">
        <v>12786520</v>
      </c>
      <c r="R3127" t="s">
        <v>646</v>
      </c>
      <c r="S3127">
        <v>2032465</v>
      </c>
      <c r="T3127" t="s">
        <v>2813</v>
      </c>
    </row>
    <row r="3128" spans="1:20" x14ac:dyDescent="0.25">
      <c r="A3128" t="s">
        <v>637</v>
      </c>
      <c r="B3128" t="s">
        <v>861</v>
      </c>
      <c r="C3128" t="s">
        <v>639</v>
      </c>
      <c r="D3128" t="s">
        <v>695</v>
      </c>
      <c r="E3128" t="s">
        <v>704</v>
      </c>
      <c r="F3128">
        <v>528004120001</v>
      </c>
      <c r="G3128" t="s">
        <v>705</v>
      </c>
      <c r="H3128">
        <v>583128</v>
      </c>
      <c r="I3128" t="s">
        <v>20</v>
      </c>
      <c r="J3128">
        <v>202206</v>
      </c>
      <c r="K3128">
        <v>44742</v>
      </c>
      <c r="L3128" t="s">
        <v>644</v>
      </c>
      <c r="M3128">
        <v>18262</v>
      </c>
      <c r="N3128">
        <v>29.97</v>
      </c>
      <c r="O3128" t="s">
        <v>645</v>
      </c>
      <c r="P3128" s="428">
        <v>27.843</v>
      </c>
      <c r="Q3128">
        <v>12786520</v>
      </c>
      <c r="R3128" t="s">
        <v>646</v>
      </c>
      <c r="S3128">
        <v>2012170</v>
      </c>
      <c r="T3128" t="s">
        <v>900</v>
      </c>
    </row>
    <row r="3129" spans="1:20" x14ac:dyDescent="0.25">
      <c r="A3129" t="s">
        <v>637</v>
      </c>
      <c r="B3129" t="s">
        <v>730</v>
      </c>
      <c r="C3129" t="s">
        <v>639</v>
      </c>
      <c r="D3129" t="s">
        <v>663</v>
      </c>
      <c r="E3129" t="s">
        <v>667</v>
      </c>
      <c r="F3129">
        <v>528004120002</v>
      </c>
      <c r="G3129" t="s">
        <v>642</v>
      </c>
      <c r="H3129">
        <v>583136</v>
      </c>
      <c r="I3129" t="s">
        <v>32</v>
      </c>
      <c r="J3129">
        <v>202206</v>
      </c>
      <c r="K3129">
        <v>44742</v>
      </c>
      <c r="L3129" t="s">
        <v>644</v>
      </c>
      <c r="M3129">
        <v>117677.75</v>
      </c>
      <c r="N3129">
        <v>193.1</v>
      </c>
      <c r="O3129" t="s">
        <v>645</v>
      </c>
      <c r="P3129" s="428">
        <v>179.398</v>
      </c>
      <c r="Q3129">
        <v>12786520</v>
      </c>
      <c r="R3129" t="s">
        <v>646</v>
      </c>
      <c r="S3129">
        <v>2023197</v>
      </c>
      <c r="T3129" t="s">
        <v>2823</v>
      </c>
    </row>
    <row r="3130" spans="1:20" x14ac:dyDescent="0.25">
      <c r="A3130" t="s">
        <v>637</v>
      </c>
      <c r="B3130" t="s">
        <v>730</v>
      </c>
      <c r="C3130" t="s">
        <v>639</v>
      </c>
      <c r="D3130" t="s">
        <v>663</v>
      </c>
      <c r="E3130" t="s">
        <v>704</v>
      </c>
      <c r="F3130">
        <v>528004120002</v>
      </c>
      <c r="G3130" t="s">
        <v>642</v>
      </c>
      <c r="H3130">
        <v>583137</v>
      </c>
      <c r="I3130" t="s">
        <v>33</v>
      </c>
      <c r="J3130">
        <v>202206</v>
      </c>
      <c r="K3130">
        <v>44742</v>
      </c>
      <c r="L3130" t="s">
        <v>644</v>
      </c>
      <c r="M3130">
        <v>143972.75</v>
      </c>
      <c r="N3130">
        <v>236.25</v>
      </c>
      <c r="O3130" t="s">
        <v>645</v>
      </c>
      <c r="P3130" s="428">
        <v>219.48599999999999</v>
      </c>
      <c r="Q3130">
        <v>12786520</v>
      </c>
      <c r="R3130" t="s">
        <v>646</v>
      </c>
      <c r="S3130">
        <v>2038727</v>
      </c>
      <c r="T3130" t="s">
        <v>2820</v>
      </c>
    </row>
    <row r="3131" spans="1:20" x14ac:dyDescent="0.25">
      <c r="A3131" t="s">
        <v>637</v>
      </c>
      <c r="B3131" t="s">
        <v>861</v>
      </c>
      <c r="C3131" t="s">
        <v>639</v>
      </c>
      <c r="D3131" t="s">
        <v>640</v>
      </c>
      <c r="E3131" t="s">
        <v>673</v>
      </c>
      <c r="F3131">
        <v>528004120002</v>
      </c>
      <c r="G3131" t="s">
        <v>642</v>
      </c>
      <c r="H3131">
        <v>583148</v>
      </c>
      <c r="I3131" t="s">
        <v>699</v>
      </c>
      <c r="J3131">
        <v>202206</v>
      </c>
      <c r="K3131">
        <v>44742</v>
      </c>
      <c r="L3131" t="s">
        <v>644</v>
      </c>
      <c r="M3131">
        <v>9012.6200000000008</v>
      </c>
      <c r="N3131">
        <v>14.79</v>
      </c>
      <c r="O3131" t="s">
        <v>645</v>
      </c>
      <c r="P3131" s="428">
        <v>13.741</v>
      </c>
      <c r="Q3131">
        <v>12786520</v>
      </c>
      <c r="R3131" t="s">
        <v>646</v>
      </c>
      <c r="S3131">
        <v>2029740</v>
      </c>
      <c r="T3131" t="s">
        <v>2019</v>
      </c>
    </row>
    <row r="3132" spans="1:20" x14ac:dyDescent="0.25">
      <c r="A3132" t="s">
        <v>637</v>
      </c>
      <c r="B3132" t="s">
        <v>730</v>
      </c>
      <c r="C3132" t="s">
        <v>639</v>
      </c>
      <c r="D3132" t="s">
        <v>663</v>
      </c>
      <c r="E3132" t="s">
        <v>673</v>
      </c>
      <c r="F3132">
        <v>528004120002</v>
      </c>
      <c r="G3132" t="s">
        <v>642</v>
      </c>
      <c r="H3132">
        <v>583133</v>
      </c>
      <c r="I3132" t="s">
        <v>29</v>
      </c>
      <c r="J3132">
        <v>202206</v>
      </c>
      <c r="K3132">
        <v>44742</v>
      </c>
      <c r="L3132" t="s">
        <v>644</v>
      </c>
      <c r="M3132">
        <v>34344.5</v>
      </c>
      <c r="N3132">
        <v>56.36</v>
      </c>
      <c r="O3132" t="s">
        <v>645</v>
      </c>
      <c r="P3132" s="428">
        <v>52.360999999999997</v>
      </c>
      <c r="Q3132">
        <v>12786520</v>
      </c>
      <c r="R3132" t="s">
        <v>646</v>
      </c>
      <c r="S3132">
        <v>2014872</v>
      </c>
      <c r="T3132" t="s">
        <v>2816</v>
      </c>
    </row>
    <row r="3133" spans="1:20" x14ac:dyDescent="0.25">
      <c r="A3133" t="s">
        <v>637</v>
      </c>
      <c r="B3133" t="s">
        <v>730</v>
      </c>
      <c r="C3133" t="s">
        <v>639</v>
      </c>
      <c r="D3133" t="s">
        <v>651</v>
      </c>
      <c r="E3133" t="s">
        <v>673</v>
      </c>
      <c r="F3133">
        <v>528004120002</v>
      </c>
      <c r="G3133" t="s">
        <v>642</v>
      </c>
      <c r="H3133">
        <v>583148</v>
      </c>
      <c r="I3133" t="s">
        <v>699</v>
      </c>
      <c r="J3133">
        <v>202206</v>
      </c>
      <c r="K3133">
        <v>44742</v>
      </c>
      <c r="L3133" t="s">
        <v>644</v>
      </c>
      <c r="M3133">
        <v>8194.65</v>
      </c>
      <c r="N3133">
        <v>13.45</v>
      </c>
      <c r="O3133" t="s">
        <v>645</v>
      </c>
      <c r="P3133" s="428">
        <v>12.496</v>
      </c>
      <c r="Q3133">
        <v>12786520</v>
      </c>
      <c r="R3133" t="s">
        <v>646</v>
      </c>
      <c r="S3133">
        <v>8540386</v>
      </c>
      <c r="T3133" t="s">
        <v>2817</v>
      </c>
    </row>
    <row r="3134" spans="1:20" x14ac:dyDescent="0.25">
      <c r="A3134" t="s">
        <v>637</v>
      </c>
      <c r="B3134" t="s">
        <v>730</v>
      </c>
      <c r="C3134" t="s">
        <v>639</v>
      </c>
      <c r="D3134" t="s">
        <v>651</v>
      </c>
      <c r="E3134" t="s">
        <v>704</v>
      </c>
      <c r="F3134">
        <v>528004120002</v>
      </c>
      <c r="G3134" t="s">
        <v>642</v>
      </c>
      <c r="H3134">
        <v>856779</v>
      </c>
      <c r="I3134" t="s">
        <v>28</v>
      </c>
      <c r="J3134">
        <v>202206</v>
      </c>
      <c r="K3134">
        <v>44742</v>
      </c>
      <c r="L3134" t="s">
        <v>644</v>
      </c>
      <c r="M3134">
        <v>34344.5</v>
      </c>
      <c r="N3134">
        <v>56.36</v>
      </c>
      <c r="O3134" t="s">
        <v>645</v>
      </c>
      <c r="P3134" s="428">
        <v>52.360999999999997</v>
      </c>
      <c r="Q3134">
        <v>12786520</v>
      </c>
      <c r="R3134" t="s">
        <v>646</v>
      </c>
      <c r="S3134">
        <v>2039252</v>
      </c>
      <c r="T3134" t="s">
        <v>2829</v>
      </c>
    </row>
    <row r="3135" spans="1:20" x14ac:dyDescent="0.25">
      <c r="A3135" t="s">
        <v>637</v>
      </c>
      <c r="B3135" t="s">
        <v>730</v>
      </c>
      <c r="C3135" t="s">
        <v>639</v>
      </c>
      <c r="D3135" t="s">
        <v>651</v>
      </c>
      <c r="E3135" t="s">
        <v>641</v>
      </c>
      <c r="F3135">
        <v>528004120002</v>
      </c>
      <c r="G3135" t="s">
        <v>642</v>
      </c>
      <c r="H3135">
        <v>583138</v>
      </c>
      <c r="I3135" t="s">
        <v>34</v>
      </c>
      <c r="J3135">
        <v>202206</v>
      </c>
      <c r="K3135">
        <v>44742</v>
      </c>
      <c r="L3135" t="s">
        <v>644</v>
      </c>
      <c r="M3135">
        <v>34344.5</v>
      </c>
      <c r="N3135">
        <v>56.36</v>
      </c>
      <c r="O3135" t="s">
        <v>645</v>
      </c>
      <c r="P3135" s="428">
        <v>52.360999999999997</v>
      </c>
      <c r="Q3135">
        <v>12786520</v>
      </c>
      <c r="R3135" t="s">
        <v>646</v>
      </c>
      <c r="S3135">
        <v>2024193</v>
      </c>
      <c r="T3135" t="s">
        <v>2824</v>
      </c>
    </row>
    <row r="3136" spans="1:20" x14ac:dyDescent="0.25">
      <c r="A3136" t="s">
        <v>637</v>
      </c>
      <c r="B3136" t="s">
        <v>730</v>
      </c>
      <c r="C3136" t="s">
        <v>639</v>
      </c>
      <c r="D3136" t="s">
        <v>651</v>
      </c>
      <c r="E3136" t="s">
        <v>641</v>
      </c>
      <c r="F3136">
        <v>528004120002</v>
      </c>
      <c r="G3136" t="s">
        <v>642</v>
      </c>
      <c r="H3136">
        <v>583136</v>
      </c>
      <c r="I3136" t="s">
        <v>32</v>
      </c>
      <c r="J3136">
        <v>202206</v>
      </c>
      <c r="K3136">
        <v>44742</v>
      </c>
      <c r="L3136" t="s">
        <v>644</v>
      </c>
      <c r="M3136">
        <v>60639.5</v>
      </c>
      <c r="N3136">
        <v>99.51</v>
      </c>
      <c r="O3136" t="s">
        <v>645</v>
      </c>
      <c r="P3136" s="428">
        <v>92.448999999999998</v>
      </c>
      <c r="Q3136">
        <v>12786520</v>
      </c>
      <c r="R3136" t="s">
        <v>646</v>
      </c>
      <c r="S3136">
        <v>2035753</v>
      </c>
      <c r="T3136" t="s">
        <v>2825</v>
      </c>
    </row>
    <row r="3137" spans="1:20" x14ac:dyDescent="0.25">
      <c r="A3137" t="s">
        <v>637</v>
      </c>
      <c r="B3137" t="s">
        <v>730</v>
      </c>
      <c r="C3137" t="s">
        <v>639</v>
      </c>
      <c r="D3137" t="s">
        <v>651</v>
      </c>
      <c r="E3137" t="s">
        <v>667</v>
      </c>
      <c r="F3137">
        <v>528004120002</v>
      </c>
      <c r="G3137" t="s">
        <v>642</v>
      </c>
      <c r="H3137">
        <v>583149</v>
      </c>
      <c r="I3137" t="s">
        <v>680</v>
      </c>
      <c r="J3137">
        <v>202206</v>
      </c>
      <c r="K3137">
        <v>44742</v>
      </c>
      <c r="L3137" t="s">
        <v>644</v>
      </c>
      <c r="M3137">
        <v>4225.79</v>
      </c>
      <c r="N3137">
        <v>6.93</v>
      </c>
      <c r="O3137" t="s">
        <v>645</v>
      </c>
      <c r="P3137" s="428">
        <v>6.4379999999999997</v>
      </c>
      <c r="Q3137">
        <v>12786520</v>
      </c>
      <c r="R3137" t="s">
        <v>646</v>
      </c>
      <c r="S3137">
        <v>8540358</v>
      </c>
      <c r="T3137" t="s">
        <v>2826</v>
      </c>
    </row>
    <row r="3138" spans="1:20" x14ac:dyDescent="0.25">
      <c r="A3138" t="s">
        <v>637</v>
      </c>
      <c r="B3138" t="s">
        <v>730</v>
      </c>
      <c r="C3138" t="s">
        <v>639</v>
      </c>
      <c r="D3138" t="s">
        <v>695</v>
      </c>
      <c r="E3138" t="s">
        <v>673</v>
      </c>
      <c r="F3138">
        <v>528004120002</v>
      </c>
      <c r="G3138" t="s">
        <v>642</v>
      </c>
      <c r="H3138">
        <v>583148</v>
      </c>
      <c r="I3138" t="s">
        <v>699</v>
      </c>
      <c r="J3138">
        <v>202206</v>
      </c>
      <c r="K3138">
        <v>44742</v>
      </c>
      <c r="L3138" t="s">
        <v>644</v>
      </c>
      <c r="M3138">
        <v>42840.24</v>
      </c>
      <c r="N3138">
        <v>70.3</v>
      </c>
      <c r="O3138" t="s">
        <v>645</v>
      </c>
      <c r="P3138" s="428">
        <v>65.311999999999998</v>
      </c>
      <c r="Q3138">
        <v>12786520</v>
      </c>
      <c r="R3138" t="s">
        <v>646</v>
      </c>
      <c r="S3138">
        <v>2046481</v>
      </c>
      <c r="T3138" t="s">
        <v>2815</v>
      </c>
    </row>
    <row r="3139" spans="1:20" x14ac:dyDescent="0.25">
      <c r="A3139" t="s">
        <v>637</v>
      </c>
      <c r="B3139" t="s">
        <v>672</v>
      </c>
      <c r="C3139" t="s">
        <v>639</v>
      </c>
      <c r="D3139" t="s">
        <v>663</v>
      </c>
      <c r="E3139" t="s">
        <v>704</v>
      </c>
      <c r="F3139">
        <v>528004120010</v>
      </c>
      <c r="G3139" t="s">
        <v>653</v>
      </c>
      <c r="H3139">
        <v>583611</v>
      </c>
      <c r="I3139" t="s">
        <v>208</v>
      </c>
      <c r="J3139">
        <v>202206</v>
      </c>
      <c r="K3139">
        <v>44742</v>
      </c>
      <c r="L3139" t="s">
        <v>644</v>
      </c>
      <c r="M3139">
        <v>731</v>
      </c>
      <c r="N3139">
        <v>1.2</v>
      </c>
      <c r="O3139" t="s">
        <v>645</v>
      </c>
      <c r="P3139" s="428">
        <v>1.115</v>
      </c>
      <c r="Q3139">
        <v>30502665</v>
      </c>
      <c r="R3139" t="s">
        <v>675</v>
      </c>
      <c r="S3139">
        <v>85410</v>
      </c>
      <c r="T3139" t="s">
        <v>2773</v>
      </c>
    </row>
    <row r="3140" spans="1:20" x14ac:dyDescent="0.25">
      <c r="A3140" t="s">
        <v>637</v>
      </c>
      <c r="B3140" t="s">
        <v>672</v>
      </c>
      <c r="C3140" t="s">
        <v>639</v>
      </c>
      <c r="D3140" t="s">
        <v>663</v>
      </c>
      <c r="E3140" t="s">
        <v>704</v>
      </c>
      <c r="F3140">
        <v>528004120010</v>
      </c>
      <c r="G3140" t="s">
        <v>653</v>
      </c>
      <c r="H3140">
        <v>583611</v>
      </c>
      <c r="I3140" t="s">
        <v>208</v>
      </c>
      <c r="J3140">
        <v>202206</v>
      </c>
      <c r="K3140">
        <v>44742</v>
      </c>
      <c r="L3140" t="s">
        <v>644</v>
      </c>
      <c r="M3140">
        <v>2925</v>
      </c>
      <c r="N3140">
        <v>4.8</v>
      </c>
      <c r="O3140" t="s">
        <v>645</v>
      </c>
      <c r="P3140" s="428">
        <v>4.4589999999999996</v>
      </c>
      <c r="Q3140">
        <v>30502665</v>
      </c>
      <c r="R3140" t="s">
        <v>675</v>
      </c>
      <c r="S3140">
        <v>85410</v>
      </c>
      <c r="T3140" t="s">
        <v>2774</v>
      </c>
    </row>
    <row r="3141" spans="1:20" x14ac:dyDescent="0.25">
      <c r="A3141" t="s">
        <v>637</v>
      </c>
      <c r="B3141" t="s">
        <v>672</v>
      </c>
      <c r="C3141" t="s">
        <v>639</v>
      </c>
      <c r="D3141" t="s">
        <v>695</v>
      </c>
      <c r="E3141" t="s">
        <v>704</v>
      </c>
      <c r="F3141">
        <v>528004120010</v>
      </c>
      <c r="G3141" t="s">
        <v>653</v>
      </c>
      <c r="H3141">
        <v>583611</v>
      </c>
      <c r="I3141" t="s">
        <v>208</v>
      </c>
      <c r="J3141">
        <v>202206</v>
      </c>
      <c r="K3141">
        <v>44742</v>
      </c>
      <c r="L3141" t="s">
        <v>644</v>
      </c>
      <c r="M3141">
        <v>10000</v>
      </c>
      <c r="N3141">
        <v>16.41</v>
      </c>
      <c r="O3141" t="s">
        <v>645</v>
      </c>
      <c r="P3141" s="428">
        <v>15.246</v>
      </c>
      <c r="Q3141">
        <v>30503255</v>
      </c>
      <c r="R3141" t="s">
        <v>675</v>
      </c>
      <c r="S3141">
        <v>85411</v>
      </c>
      <c r="T3141" t="s">
        <v>2775</v>
      </c>
    </row>
    <row r="3142" spans="1:20" x14ac:dyDescent="0.25">
      <c r="A3142" t="s">
        <v>637</v>
      </c>
      <c r="B3142" t="s">
        <v>672</v>
      </c>
      <c r="C3142" t="s">
        <v>639</v>
      </c>
      <c r="D3142" t="s">
        <v>695</v>
      </c>
      <c r="E3142" t="s">
        <v>704</v>
      </c>
      <c r="F3142">
        <v>528004120010</v>
      </c>
      <c r="G3142" t="s">
        <v>653</v>
      </c>
      <c r="H3142">
        <v>583611</v>
      </c>
      <c r="I3142" t="s">
        <v>208</v>
      </c>
      <c r="J3142">
        <v>202206</v>
      </c>
      <c r="K3142">
        <v>44742</v>
      </c>
      <c r="L3142" t="s">
        <v>644</v>
      </c>
      <c r="M3142">
        <v>1700</v>
      </c>
      <c r="N3142">
        <v>2.79</v>
      </c>
      <c r="O3142" t="s">
        <v>645</v>
      </c>
      <c r="P3142" s="428">
        <v>2.5920000000000001</v>
      </c>
      <c r="Q3142">
        <v>30503255</v>
      </c>
      <c r="R3142" t="s">
        <v>675</v>
      </c>
      <c r="S3142">
        <v>85411</v>
      </c>
      <c r="T3142" t="s">
        <v>2775</v>
      </c>
    </row>
    <row r="3143" spans="1:20" x14ac:dyDescent="0.25">
      <c r="A3143" t="s">
        <v>637</v>
      </c>
      <c r="B3143" t="s">
        <v>672</v>
      </c>
      <c r="C3143" t="s">
        <v>639</v>
      </c>
      <c r="D3143" t="s">
        <v>695</v>
      </c>
      <c r="E3143" t="s">
        <v>704</v>
      </c>
      <c r="F3143">
        <v>528004120010</v>
      </c>
      <c r="G3143" t="s">
        <v>653</v>
      </c>
      <c r="H3143">
        <v>583611</v>
      </c>
      <c r="I3143" t="s">
        <v>208</v>
      </c>
      <c r="J3143">
        <v>202206</v>
      </c>
      <c r="K3143">
        <v>44742</v>
      </c>
      <c r="L3143" t="s">
        <v>644</v>
      </c>
      <c r="M3143">
        <v>2925</v>
      </c>
      <c r="N3143">
        <v>4.8</v>
      </c>
      <c r="O3143" t="s">
        <v>645</v>
      </c>
      <c r="P3143" s="428">
        <v>4.4589999999999996</v>
      </c>
      <c r="Q3143">
        <v>30503255</v>
      </c>
      <c r="R3143" t="s">
        <v>675</v>
      </c>
      <c r="S3143">
        <v>85411</v>
      </c>
      <c r="T3143" t="s">
        <v>2775</v>
      </c>
    </row>
    <row r="3144" spans="1:20" x14ac:dyDescent="0.25">
      <c r="A3144" t="s">
        <v>637</v>
      </c>
      <c r="B3144" t="s">
        <v>672</v>
      </c>
      <c r="C3144" t="s">
        <v>639</v>
      </c>
      <c r="D3144" t="s">
        <v>695</v>
      </c>
      <c r="E3144" t="s">
        <v>704</v>
      </c>
      <c r="F3144">
        <v>528004120010</v>
      </c>
      <c r="G3144" t="s">
        <v>653</v>
      </c>
      <c r="H3144">
        <v>583611</v>
      </c>
      <c r="I3144" t="s">
        <v>208</v>
      </c>
      <c r="J3144">
        <v>202206</v>
      </c>
      <c r="K3144">
        <v>44742</v>
      </c>
      <c r="L3144" t="s">
        <v>644</v>
      </c>
      <c r="M3144">
        <v>10000</v>
      </c>
      <c r="N3144">
        <v>16.41</v>
      </c>
      <c r="O3144" t="s">
        <v>645</v>
      </c>
      <c r="P3144" s="428">
        <v>15.246</v>
      </c>
      <c r="Q3144">
        <v>30503898</v>
      </c>
      <c r="R3144" t="s">
        <v>675</v>
      </c>
      <c r="S3144">
        <v>85411</v>
      </c>
      <c r="T3144" t="s">
        <v>2775</v>
      </c>
    </row>
    <row r="3145" spans="1:20" x14ac:dyDescent="0.25">
      <c r="A3145" t="s">
        <v>637</v>
      </c>
      <c r="B3145" t="s">
        <v>672</v>
      </c>
      <c r="C3145" t="s">
        <v>639</v>
      </c>
      <c r="D3145" t="s">
        <v>695</v>
      </c>
      <c r="E3145" t="s">
        <v>704</v>
      </c>
      <c r="F3145">
        <v>528004120010</v>
      </c>
      <c r="G3145" t="s">
        <v>653</v>
      </c>
      <c r="H3145">
        <v>583611</v>
      </c>
      <c r="I3145" t="s">
        <v>208</v>
      </c>
      <c r="J3145">
        <v>202206</v>
      </c>
      <c r="K3145">
        <v>44742</v>
      </c>
      <c r="L3145" t="s">
        <v>644</v>
      </c>
      <c r="M3145">
        <v>1700</v>
      </c>
      <c r="N3145">
        <v>2.79</v>
      </c>
      <c r="O3145" t="s">
        <v>645</v>
      </c>
      <c r="P3145" s="428">
        <v>2.5920000000000001</v>
      </c>
      <c r="Q3145">
        <v>30503898</v>
      </c>
      <c r="R3145" t="s">
        <v>675</v>
      </c>
      <c r="S3145">
        <v>85411</v>
      </c>
      <c r="T3145" t="s">
        <v>2775</v>
      </c>
    </row>
    <row r="3146" spans="1:20" x14ac:dyDescent="0.25">
      <c r="A3146" t="s">
        <v>637</v>
      </c>
      <c r="B3146" t="s">
        <v>730</v>
      </c>
      <c r="C3146" t="s">
        <v>639</v>
      </c>
      <c r="D3146" t="s">
        <v>640</v>
      </c>
      <c r="E3146" t="s">
        <v>678</v>
      </c>
      <c r="F3146">
        <v>528004120002</v>
      </c>
      <c r="G3146" t="s">
        <v>642</v>
      </c>
      <c r="H3146">
        <v>583147</v>
      </c>
      <c r="I3146" t="s">
        <v>41</v>
      </c>
      <c r="J3146">
        <v>202206</v>
      </c>
      <c r="K3146">
        <v>44742</v>
      </c>
      <c r="L3146" t="s">
        <v>644</v>
      </c>
      <c r="M3146">
        <v>4656.88</v>
      </c>
      <c r="N3146">
        <v>7.64</v>
      </c>
      <c r="O3146" t="s">
        <v>645</v>
      </c>
      <c r="P3146" s="428">
        <v>7.0979999999999999</v>
      </c>
      <c r="Q3146">
        <v>30505142</v>
      </c>
      <c r="R3146" t="s">
        <v>646</v>
      </c>
      <c r="S3146">
        <v>2027008</v>
      </c>
      <c r="T3146" t="s">
        <v>2833</v>
      </c>
    </row>
    <row r="3147" spans="1:20" x14ac:dyDescent="0.25">
      <c r="A3147" t="s">
        <v>637</v>
      </c>
      <c r="B3147" t="s">
        <v>831</v>
      </c>
      <c r="C3147" t="s">
        <v>639</v>
      </c>
      <c r="D3147" t="s">
        <v>651</v>
      </c>
      <c r="E3147" t="s">
        <v>673</v>
      </c>
      <c r="F3147">
        <v>528004120002</v>
      </c>
      <c r="G3147" t="s">
        <v>642</v>
      </c>
      <c r="H3147">
        <v>583148</v>
      </c>
      <c r="I3147" t="s">
        <v>699</v>
      </c>
      <c r="J3147">
        <v>202206</v>
      </c>
      <c r="K3147">
        <v>44742</v>
      </c>
      <c r="L3147" t="s">
        <v>644</v>
      </c>
      <c r="M3147">
        <v>3224.91</v>
      </c>
      <c r="N3147">
        <v>5.29</v>
      </c>
      <c r="O3147" t="s">
        <v>645</v>
      </c>
      <c r="P3147" s="428">
        <v>4.915</v>
      </c>
      <c r="Q3147">
        <v>30505142</v>
      </c>
      <c r="R3147" t="s">
        <v>646</v>
      </c>
      <c r="S3147">
        <v>8540279</v>
      </c>
      <c r="T3147" t="s">
        <v>2800</v>
      </c>
    </row>
    <row r="3148" spans="1:20" x14ac:dyDescent="0.25">
      <c r="A3148" t="s">
        <v>637</v>
      </c>
      <c r="B3148" t="s">
        <v>831</v>
      </c>
      <c r="C3148" t="s">
        <v>639</v>
      </c>
      <c r="D3148" t="s">
        <v>651</v>
      </c>
      <c r="E3148" t="s">
        <v>641</v>
      </c>
      <c r="F3148">
        <v>528004120002</v>
      </c>
      <c r="G3148" t="s">
        <v>642</v>
      </c>
      <c r="H3148">
        <v>583139</v>
      </c>
      <c r="I3148" t="s">
        <v>35</v>
      </c>
      <c r="J3148">
        <v>202206</v>
      </c>
      <c r="K3148">
        <v>44742</v>
      </c>
      <c r="L3148" t="s">
        <v>644</v>
      </c>
      <c r="M3148">
        <v>5476.94</v>
      </c>
      <c r="N3148">
        <v>8.99</v>
      </c>
      <c r="O3148" t="s">
        <v>645</v>
      </c>
      <c r="P3148" s="428">
        <v>8.3520000000000003</v>
      </c>
      <c r="Q3148">
        <v>30505142</v>
      </c>
      <c r="R3148" t="s">
        <v>646</v>
      </c>
      <c r="S3148">
        <v>8540222</v>
      </c>
      <c r="T3148" t="s">
        <v>2827</v>
      </c>
    </row>
    <row r="3149" spans="1:20" x14ac:dyDescent="0.25">
      <c r="A3149" t="s">
        <v>637</v>
      </c>
      <c r="B3149" t="s">
        <v>831</v>
      </c>
      <c r="C3149" t="s">
        <v>639</v>
      </c>
      <c r="D3149" t="s">
        <v>2590</v>
      </c>
      <c r="E3149" t="s">
        <v>667</v>
      </c>
      <c r="F3149">
        <v>528004120002</v>
      </c>
      <c r="G3149" t="s">
        <v>642</v>
      </c>
      <c r="H3149">
        <v>583139</v>
      </c>
      <c r="I3149" t="s">
        <v>35</v>
      </c>
      <c r="J3149">
        <v>202206</v>
      </c>
      <c r="K3149">
        <v>44742</v>
      </c>
      <c r="L3149" t="s">
        <v>644</v>
      </c>
      <c r="M3149">
        <v>1711.54</v>
      </c>
      <c r="N3149">
        <v>2.81</v>
      </c>
      <c r="O3149" t="s">
        <v>645</v>
      </c>
      <c r="P3149" s="428">
        <v>2.6110000000000002</v>
      </c>
      <c r="Q3149">
        <v>30505142</v>
      </c>
      <c r="R3149" t="s">
        <v>646</v>
      </c>
      <c r="S3149">
        <v>8540222</v>
      </c>
      <c r="T3149" t="s">
        <v>2827</v>
      </c>
    </row>
    <row r="3150" spans="1:20" x14ac:dyDescent="0.25">
      <c r="A3150" t="s">
        <v>637</v>
      </c>
      <c r="B3150" t="s">
        <v>831</v>
      </c>
      <c r="C3150" t="s">
        <v>639</v>
      </c>
      <c r="D3150" t="s">
        <v>2590</v>
      </c>
      <c r="E3150" t="s">
        <v>667</v>
      </c>
      <c r="F3150">
        <v>528004120002</v>
      </c>
      <c r="G3150" t="s">
        <v>642</v>
      </c>
      <c r="H3150">
        <v>583139</v>
      </c>
      <c r="I3150" t="s">
        <v>35</v>
      </c>
      <c r="J3150">
        <v>202206</v>
      </c>
      <c r="K3150">
        <v>44742</v>
      </c>
      <c r="L3150" t="s">
        <v>644</v>
      </c>
      <c r="M3150">
        <v>7873.11</v>
      </c>
      <c r="N3150">
        <v>12.92</v>
      </c>
      <c r="O3150" t="s">
        <v>645</v>
      </c>
      <c r="P3150" s="428">
        <v>12.003</v>
      </c>
      <c r="Q3150">
        <v>30505142</v>
      </c>
      <c r="R3150" t="s">
        <v>646</v>
      </c>
      <c r="S3150">
        <v>8540222</v>
      </c>
      <c r="T3150" t="s">
        <v>2827</v>
      </c>
    </row>
    <row r="3151" spans="1:20" x14ac:dyDescent="0.25">
      <c r="A3151" t="s">
        <v>637</v>
      </c>
      <c r="B3151" t="s">
        <v>831</v>
      </c>
      <c r="C3151" t="s">
        <v>639</v>
      </c>
      <c r="D3151" t="s">
        <v>651</v>
      </c>
      <c r="E3151" t="s">
        <v>667</v>
      </c>
      <c r="F3151">
        <v>528004120002</v>
      </c>
      <c r="G3151" t="s">
        <v>642</v>
      </c>
      <c r="H3151">
        <v>583139</v>
      </c>
      <c r="I3151" t="s">
        <v>35</v>
      </c>
      <c r="J3151">
        <v>202206</v>
      </c>
      <c r="K3151">
        <v>44742</v>
      </c>
      <c r="L3151" t="s">
        <v>644</v>
      </c>
      <c r="M3151">
        <v>19169.3</v>
      </c>
      <c r="N3151">
        <v>31.46</v>
      </c>
      <c r="O3151" t="s">
        <v>645</v>
      </c>
      <c r="P3151" s="428">
        <v>29.228000000000002</v>
      </c>
      <c r="Q3151">
        <v>30505290</v>
      </c>
      <c r="R3151" t="s">
        <v>646</v>
      </c>
      <c r="S3151">
        <v>8540222</v>
      </c>
      <c r="T3151" t="s">
        <v>2827</v>
      </c>
    </row>
    <row r="3152" spans="1:20" x14ac:dyDescent="0.25">
      <c r="A3152" t="s">
        <v>637</v>
      </c>
      <c r="B3152" t="s">
        <v>730</v>
      </c>
      <c r="C3152" t="s">
        <v>639</v>
      </c>
      <c r="D3152" t="s">
        <v>651</v>
      </c>
      <c r="E3152" t="s">
        <v>704</v>
      </c>
      <c r="F3152">
        <v>528004120001</v>
      </c>
      <c r="G3152" t="s">
        <v>705</v>
      </c>
      <c r="H3152">
        <v>583128</v>
      </c>
      <c r="I3152" t="s">
        <v>20</v>
      </c>
      <c r="J3152">
        <v>202206</v>
      </c>
      <c r="K3152">
        <v>44742</v>
      </c>
      <c r="L3152" t="s">
        <v>644</v>
      </c>
      <c r="M3152">
        <v>34344.5</v>
      </c>
      <c r="N3152">
        <v>56.36</v>
      </c>
      <c r="O3152" t="s">
        <v>645</v>
      </c>
      <c r="P3152" s="428">
        <v>52.360999999999997</v>
      </c>
      <c r="Q3152">
        <v>30504554</v>
      </c>
      <c r="R3152" t="s">
        <v>646</v>
      </c>
      <c r="S3152">
        <v>2022429</v>
      </c>
      <c r="T3152" t="s">
        <v>2830</v>
      </c>
    </row>
    <row r="3153" spans="1:20" x14ac:dyDescent="0.25">
      <c r="A3153" t="s">
        <v>637</v>
      </c>
      <c r="B3153" t="s">
        <v>861</v>
      </c>
      <c r="C3153" t="s">
        <v>639</v>
      </c>
      <c r="D3153" t="s">
        <v>663</v>
      </c>
      <c r="E3153" t="s">
        <v>673</v>
      </c>
      <c r="F3153">
        <v>528004120002</v>
      </c>
      <c r="G3153" t="s">
        <v>642</v>
      </c>
      <c r="H3153">
        <v>583133</v>
      </c>
      <c r="I3153" t="s">
        <v>29</v>
      </c>
      <c r="J3153">
        <v>202206</v>
      </c>
      <c r="K3153">
        <v>44742</v>
      </c>
      <c r="L3153" t="s">
        <v>644</v>
      </c>
      <c r="M3153">
        <v>15454</v>
      </c>
      <c r="N3153">
        <v>25.36</v>
      </c>
      <c r="O3153" t="s">
        <v>645</v>
      </c>
      <c r="P3153" s="428">
        <v>23.56</v>
      </c>
      <c r="Q3153">
        <v>12786520</v>
      </c>
      <c r="R3153" t="s">
        <v>646</v>
      </c>
      <c r="S3153">
        <v>2014872</v>
      </c>
      <c r="T3153" t="s">
        <v>897</v>
      </c>
    </row>
    <row r="3154" spans="1:20" x14ac:dyDescent="0.25">
      <c r="A3154" t="s">
        <v>637</v>
      </c>
      <c r="B3154" t="s">
        <v>861</v>
      </c>
      <c r="C3154" t="s">
        <v>639</v>
      </c>
      <c r="D3154" t="s">
        <v>651</v>
      </c>
      <c r="E3154" t="s">
        <v>704</v>
      </c>
      <c r="F3154">
        <v>528004120002</v>
      </c>
      <c r="G3154" t="s">
        <v>642</v>
      </c>
      <c r="H3154">
        <v>856779</v>
      </c>
      <c r="I3154" t="s">
        <v>28</v>
      </c>
      <c r="J3154">
        <v>202206</v>
      </c>
      <c r="K3154">
        <v>44742</v>
      </c>
      <c r="L3154" t="s">
        <v>644</v>
      </c>
      <c r="M3154">
        <v>10915</v>
      </c>
      <c r="N3154">
        <v>17.91</v>
      </c>
      <c r="O3154" t="s">
        <v>645</v>
      </c>
      <c r="P3154" s="428">
        <v>16.638999999999999</v>
      </c>
      <c r="Q3154">
        <v>12786520</v>
      </c>
      <c r="R3154" t="s">
        <v>646</v>
      </c>
      <c r="S3154">
        <v>2039252</v>
      </c>
      <c r="T3154" t="s">
        <v>886</v>
      </c>
    </row>
    <row r="3155" spans="1:20" x14ac:dyDescent="0.25">
      <c r="A3155" t="s">
        <v>637</v>
      </c>
      <c r="B3155" t="s">
        <v>861</v>
      </c>
      <c r="C3155" t="s">
        <v>639</v>
      </c>
      <c r="D3155" t="s">
        <v>651</v>
      </c>
      <c r="E3155" t="s">
        <v>641</v>
      </c>
      <c r="F3155">
        <v>528004120001</v>
      </c>
      <c r="G3155" t="s">
        <v>705</v>
      </c>
      <c r="H3155">
        <v>583129</v>
      </c>
      <c r="I3155" t="s">
        <v>21</v>
      </c>
      <c r="J3155">
        <v>202206</v>
      </c>
      <c r="K3155">
        <v>44742</v>
      </c>
      <c r="L3155" t="s">
        <v>644</v>
      </c>
      <c r="M3155">
        <v>31010</v>
      </c>
      <c r="N3155">
        <v>50.89</v>
      </c>
      <c r="O3155" t="s">
        <v>645</v>
      </c>
      <c r="P3155" s="428">
        <v>47.279000000000003</v>
      </c>
      <c r="Q3155">
        <v>12786520</v>
      </c>
      <c r="R3155" t="s">
        <v>646</v>
      </c>
      <c r="S3155">
        <v>2034399</v>
      </c>
      <c r="T3155" t="s">
        <v>893</v>
      </c>
    </row>
    <row r="3156" spans="1:20" x14ac:dyDescent="0.25">
      <c r="A3156" t="s">
        <v>637</v>
      </c>
      <c r="B3156" t="s">
        <v>861</v>
      </c>
      <c r="C3156" t="s">
        <v>639</v>
      </c>
      <c r="D3156" t="s">
        <v>663</v>
      </c>
      <c r="E3156" t="s">
        <v>673</v>
      </c>
      <c r="F3156">
        <v>528004120002</v>
      </c>
      <c r="G3156" t="s">
        <v>642</v>
      </c>
      <c r="H3156">
        <v>583134</v>
      </c>
      <c r="I3156" t="s">
        <v>30</v>
      </c>
      <c r="J3156">
        <v>202206</v>
      </c>
      <c r="K3156">
        <v>44742</v>
      </c>
      <c r="L3156" t="s">
        <v>644</v>
      </c>
      <c r="M3156">
        <v>11157</v>
      </c>
      <c r="N3156">
        <v>18.309999999999999</v>
      </c>
      <c r="O3156" t="s">
        <v>645</v>
      </c>
      <c r="P3156" s="428">
        <v>17.010999999999999</v>
      </c>
      <c r="Q3156">
        <v>12786520</v>
      </c>
      <c r="R3156" t="s">
        <v>646</v>
      </c>
      <c r="S3156">
        <v>2030902</v>
      </c>
      <c r="T3156" t="s">
        <v>887</v>
      </c>
    </row>
    <row r="3157" spans="1:20" x14ac:dyDescent="0.25">
      <c r="A3157" t="s">
        <v>637</v>
      </c>
      <c r="B3157" t="s">
        <v>861</v>
      </c>
      <c r="C3157" t="s">
        <v>639</v>
      </c>
      <c r="D3157" t="s">
        <v>651</v>
      </c>
      <c r="E3157" t="s">
        <v>641</v>
      </c>
      <c r="F3157">
        <v>528004120002</v>
      </c>
      <c r="G3157" t="s">
        <v>642</v>
      </c>
      <c r="H3157">
        <v>856778</v>
      </c>
      <c r="I3157" t="s">
        <v>27</v>
      </c>
      <c r="J3157">
        <v>202206</v>
      </c>
      <c r="K3157">
        <v>44742</v>
      </c>
      <c r="L3157" t="s">
        <v>644</v>
      </c>
      <c r="M3157">
        <v>10915</v>
      </c>
      <c r="N3157">
        <v>17.91</v>
      </c>
      <c r="O3157" t="s">
        <v>645</v>
      </c>
      <c r="P3157" s="428">
        <v>16.638999999999999</v>
      </c>
      <c r="Q3157">
        <v>12786520</v>
      </c>
      <c r="R3157" t="s">
        <v>646</v>
      </c>
      <c r="S3157">
        <v>2041743</v>
      </c>
      <c r="T3157" t="s">
        <v>889</v>
      </c>
    </row>
    <row r="3158" spans="1:20" x14ac:dyDescent="0.25">
      <c r="A3158" t="s">
        <v>637</v>
      </c>
      <c r="B3158" t="s">
        <v>861</v>
      </c>
      <c r="C3158" t="s">
        <v>639</v>
      </c>
      <c r="D3158" t="s">
        <v>651</v>
      </c>
      <c r="E3158" t="s">
        <v>641</v>
      </c>
      <c r="F3158">
        <v>528004120002</v>
      </c>
      <c r="G3158" t="s">
        <v>642</v>
      </c>
      <c r="H3158">
        <v>583136</v>
      </c>
      <c r="I3158" t="s">
        <v>32</v>
      </c>
      <c r="J3158">
        <v>202206</v>
      </c>
      <c r="K3158">
        <v>44742</v>
      </c>
      <c r="L3158" t="s">
        <v>644</v>
      </c>
      <c r="M3158">
        <v>10915</v>
      </c>
      <c r="N3158">
        <v>17.91</v>
      </c>
      <c r="O3158" t="s">
        <v>645</v>
      </c>
      <c r="P3158" s="428">
        <v>16.638999999999999</v>
      </c>
      <c r="Q3158">
        <v>12786520</v>
      </c>
      <c r="R3158" t="s">
        <v>646</v>
      </c>
      <c r="S3158">
        <v>2035753</v>
      </c>
      <c r="T3158" t="s">
        <v>885</v>
      </c>
    </row>
    <row r="3159" spans="1:20" x14ac:dyDescent="0.25">
      <c r="A3159" t="s">
        <v>637</v>
      </c>
      <c r="B3159" t="s">
        <v>861</v>
      </c>
      <c r="C3159" t="s">
        <v>639</v>
      </c>
      <c r="D3159" t="s">
        <v>663</v>
      </c>
      <c r="E3159" t="s">
        <v>704</v>
      </c>
      <c r="F3159">
        <v>528004120002</v>
      </c>
      <c r="G3159" t="s">
        <v>642</v>
      </c>
      <c r="H3159">
        <v>583137</v>
      </c>
      <c r="I3159" t="s">
        <v>33</v>
      </c>
      <c r="J3159">
        <v>202206</v>
      </c>
      <c r="K3159">
        <v>44742</v>
      </c>
      <c r="L3159" t="s">
        <v>644</v>
      </c>
      <c r="M3159">
        <v>14930</v>
      </c>
      <c r="N3159">
        <v>24.5</v>
      </c>
      <c r="O3159" t="s">
        <v>645</v>
      </c>
      <c r="P3159" s="428">
        <v>22.760999999999999</v>
      </c>
      <c r="Q3159">
        <v>12786520</v>
      </c>
      <c r="R3159" t="s">
        <v>646</v>
      </c>
      <c r="S3159">
        <v>2038727</v>
      </c>
      <c r="T3159" t="s">
        <v>898</v>
      </c>
    </row>
    <row r="3160" spans="1:20" x14ac:dyDescent="0.25">
      <c r="A3160" t="s">
        <v>637</v>
      </c>
      <c r="B3160" t="s">
        <v>861</v>
      </c>
      <c r="C3160" t="s">
        <v>639</v>
      </c>
      <c r="D3160" t="s">
        <v>695</v>
      </c>
      <c r="E3160" t="s">
        <v>673</v>
      </c>
      <c r="F3160">
        <v>528004120002</v>
      </c>
      <c r="G3160" t="s">
        <v>642</v>
      </c>
      <c r="H3160">
        <v>583133</v>
      </c>
      <c r="I3160" t="s">
        <v>29</v>
      </c>
      <c r="J3160">
        <v>202206</v>
      </c>
      <c r="K3160">
        <v>44742</v>
      </c>
      <c r="L3160" t="s">
        <v>644</v>
      </c>
      <c r="M3160">
        <v>-4697.07</v>
      </c>
      <c r="N3160">
        <v>-7.71</v>
      </c>
      <c r="O3160" t="s">
        <v>645</v>
      </c>
      <c r="P3160" s="428">
        <v>-7.1630000000000003</v>
      </c>
      <c r="Q3160">
        <v>12786520</v>
      </c>
      <c r="R3160" t="s">
        <v>646</v>
      </c>
      <c r="S3160">
        <v>2024413</v>
      </c>
      <c r="T3160" t="s">
        <v>918</v>
      </c>
    </row>
    <row r="3161" spans="1:20" x14ac:dyDescent="0.25">
      <c r="A3161" t="s">
        <v>637</v>
      </c>
      <c r="B3161" t="s">
        <v>861</v>
      </c>
      <c r="C3161" t="s">
        <v>639</v>
      </c>
      <c r="D3161" t="s">
        <v>651</v>
      </c>
      <c r="E3161" t="s">
        <v>641</v>
      </c>
      <c r="F3161">
        <v>528004120002</v>
      </c>
      <c r="G3161" t="s">
        <v>642</v>
      </c>
      <c r="H3161">
        <v>583135</v>
      </c>
      <c r="I3161" t="s">
        <v>31</v>
      </c>
      <c r="J3161">
        <v>202206</v>
      </c>
      <c r="K3161">
        <v>44742</v>
      </c>
      <c r="L3161" t="s">
        <v>644</v>
      </c>
      <c r="M3161">
        <v>15455</v>
      </c>
      <c r="N3161">
        <v>25.36</v>
      </c>
      <c r="O3161" t="s">
        <v>645</v>
      </c>
      <c r="P3161" s="428">
        <v>23.56</v>
      </c>
      <c r="Q3161">
        <v>12786520</v>
      </c>
      <c r="R3161" t="s">
        <v>646</v>
      </c>
      <c r="S3161">
        <v>2023596</v>
      </c>
      <c r="T3161" t="s">
        <v>896</v>
      </c>
    </row>
    <row r="3162" spans="1:20" x14ac:dyDescent="0.25">
      <c r="A3162" t="s">
        <v>637</v>
      </c>
      <c r="B3162" t="s">
        <v>861</v>
      </c>
      <c r="C3162" t="s">
        <v>639</v>
      </c>
      <c r="D3162" t="s">
        <v>663</v>
      </c>
      <c r="E3162" t="s">
        <v>667</v>
      </c>
      <c r="F3162">
        <v>528004120002</v>
      </c>
      <c r="G3162" t="s">
        <v>642</v>
      </c>
      <c r="H3162">
        <v>583136</v>
      </c>
      <c r="I3162" t="s">
        <v>32</v>
      </c>
      <c r="J3162">
        <v>202206</v>
      </c>
      <c r="K3162">
        <v>44742</v>
      </c>
      <c r="L3162" t="s">
        <v>644</v>
      </c>
      <c r="M3162">
        <v>11351</v>
      </c>
      <c r="N3162">
        <v>18.63</v>
      </c>
      <c r="O3162" t="s">
        <v>645</v>
      </c>
      <c r="P3162" s="428">
        <v>17.308</v>
      </c>
      <c r="Q3162">
        <v>12786520</v>
      </c>
      <c r="R3162" t="s">
        <v>646</v>
      </c>
      <c r="S3162">
        <v>2023197</v>
      </c>
      <c r="T3162" t="s">
        <v>892</v>
      </c>
    </row>
    <row r="3163" spans="1:20" x14ac:dyDescent="0.25">
      <c r="A3163" t="s">
        <v>637</v>
      </c>
      <c r="B3163" t="s">
        <v>1229</v>
      </c>
      <c r="C3163" t="s">
        <v>639</v>
      </c>
      <c r="D3163" t="s">
        <v>651</v>
      </c>
      <c r="E3163" t="s">
        <v>811</v>
      </c>
      <c r="F3163">
        <v>528004120001</v>
      </c>
      <c r="G3163" t="s">
        <v>705</v>
      </c>
      <c r="H3163">
        <v>583131</v>
      </c>
      <c r="I3163" t="s">
        <v>1254</v>
      </c>
      <c r="J3163">
        <v>202207</v>
      </c>
      <c r="K3163">
        <v>44588</v>
      </c>
      <c r="L3163" t="s">
        <v>644</v>
      </c>
      <c r="M3163">
        <v>786500</v>
      </c>
      <c r="N3163">
        <v>1356.99</v>
      </c>
      <c r="O3163" t="s">
        <v>645</v>
      </c>
      <c r="P3163" s="428">
        <v>1199.009</v>
      </c>
      <c r="Q3163">
        <v>30507109</v>
      </c>
      <c r="R3163" t="s">
        <v>1230</v>
      </c>
      <c r="S3163">
        <v>13486</v>
      </c>
      <c r="T3163" t="s">
        <v>2845</v>
      </c>
    </row>
    <row r="3164" spans="1:20" x14ac:dyDescent="0.25">
      <c r="A3164" t="s">
        <v>637</v>
      </c>
      <c r="B3164" t="s">
        <v>1229</v>
      </c>
      <c r="C3164" t="s">
        <v>639</v>
      </c>
      <c r="D3164" t="s">
        <v>651</v>
      </c>
      <c r="E3164" t="s">
        <v>811</v>
      </c>
      <c r="F3164">
        <v>528004120002</v>
      </c>
      <c r="G3164" t="s">
        <v>642</v>
      </c>
      <c r="H3164">
        <v>583142</v>
      </c>
      <c r="I3164" t="s">
        <v>38</v>
      </c>
      <c r="J3164">
        <v>202207</v>
      </c>
      <c r="K3164">
        <v>44588</v>
      </c>
      <c r="L3164" t="s">
        <v>644</v>
      </c>
      <c r="M3164">
        <v>357500</v>
      </c>
      <c r="N3164">
        <v>616.82000000000005</v>
      </c>
      <c r="O3164" t="s">
        <v>645</v>
      </c>
      <c r="P3164" s="428">
        <v>545.01</v>
      </c>
      <c r="Q3164">
        <v>30507109</v>
      </c>
      <c r="R3164" t="s">
        <v>1230</v>
      </c>
      <c r="S3164">
        <v>13486</v>
      </c>
      <c r="T3164" t="s">
        <v>2834</v>
      </c>
    </row>
    <row r="3165" spans="1:20" x14ac:dyDescent="0.25">
      <c r="A3165" t="s">
        <v>637</v>
      </c>
      <c r="B3165" t="s">
        <v>1229</v>
      </c>
      <c r="C3165" t="s">
        <v>639</v>
      </c>
      <c r="D3165" t="s">
        <v>651</v>
      </c>
      <c r="E3165" t="s">
        <v>811</v>
      </c>
      <c r="F3165">
        <v>528004120010</v>
      </c>
      <c r="G3165" t="s">
        <v>653</v>
      </c>
      <c r="H3165">
        <v>583605</v>
      </c>
      <c r="I3165" t="s">
        <v>197</v>
      </c>
      <c r="J3165">
        <v>202207</v>
      </c>
      <c r="K3165">
        <v>44588</v>
      </c>
      <c r="L3165" t="s">
        <v>644</v>
      </c>
      <c r="M3165">
        <v>98800</v>
      </c>
      <c r="N3165">
        <v>170.47</v>
      </c>
      <c r="O3165" t="s">
        <v>645</v>
      </c>
      <c r="P3165" s="428">
        <v>150.624</v>
      </c>
      <c r="Q3165">
        <v>30507109</v>
      </c>
      <c r="R3165" t="s">
        <v>1230</v>
      </c>
      <c r="S3165">
        <v>13486</v>
      </c>
      <c r="T3165" t="s">
        <v>2838</v>
      </c>
    </row>
    <row r="3166" spans="1:20" x14ac:dyDescent="0.25">
      <c r="A3166" t="s">
        <v>637</v>
      </c>
      <c r="B3166" t="s">
        <v>1229</v>
      </c>
      <c r="C3166" t="s">
        <v>639</v>
      </c>
      <c r="D3166" t="s">
        <v>651</v>
      </c>
      <c r="E3166" t="s">
        <v>811</v>
      </c>
      <c r="F3166">
        <v>528004120010</v>
      </c>
      <c r="G3166" t="s">
        <v>653</v>
      </c>
      <c r="H3166">
        <v>605506</v>
      </c>
      <c r="I3166" t="s">
        <v>1266</v>
      </c>
      <c r="J3166">
        <v>202207</v>
      </c>
      <c r="K3166">
        <v>44588</v>
      </c>
      <c r="L3166" t="s">
        <v>644</v>
      </c>
      <c r="M3166">
        <v>188440</v>
      </c>
      <c r="N3166">
        <v>325.13</v>
      </c>
      <c r="O3166" t="s">
        <v>645</v>
      </c>
      <c r="P3166" s="428">
        <v>287.27800000000002</v>
      </c>
      <c r="Q3166">
        <v>30507109</v>
      </c>
      <c r="R3166" t="s">
        <v>1230</v>
      </c>
      <c r="S3166">
        <v>13486</v>
      </c>
      <c r="T3166" t="s">
        <v>2840</v>
      </c>
    </row>
    <row r="3167" spans="1:20" x14ac:dyDescent="0.25">
      <c r="A3167" t="s">
        <v>637</v>
      </c>
      <c r="B3167" t="s">
        <v>1229</v>
      </c>
      <c r="C3167" t="s">
        <v>639</v>
      </c>
      <c r="D3167" t="s">
        <v>651</v>
      </c>
      <c r="E3167" t="s">
        <v>811</v>
      </c>
      <c r="F3167">
        <v>528004120032</v>
      </c>
      <c r="G3167" t="s">
        <v>812</v>
      </c>
      <c r="H3167">
        <v>583631</v>
      </c>
      <c r="I3167" t="s">
        <v>333</v>
      </c>
      <c r="J3167">
        <v>202207</v>
      </c>
      <c r="K3167">
        <v>44588</v>
      </c>
      <c r="L3167" t="s">
        <v>644</v>
      </c>
      <c r="M3167">
        <v>19330355</v>
      </c>
      <c r="N3167">
        <v>33351.760000000002</v>
      </c>
      <c r="O3167" t="s">
        <v>645</v>
      </c>
      <c r="P3167" s="428">
        <v>29468.933000000001</v>
      </c>
      <c r="Q3167">
        <v>30507109</v>
      </c>
      <c r="R3167" t="s">
        <v>1230</v>
      </c>
      <c r="S3167">
        <v>13486</v>
      </c>
      <c r="T3167" t="s">
        <v>2843</v>
      </c>
    </row>
    <row r="3168" spans="1:20" x14ac:dyDescent="0.25">
      <c r="A3168" t="s">
        <v>637</v>
      </c>
      <c r="B3168" t="s">
        <v>1229</v>
      </c>
      <c r="C3168" t="s">
        <v>639</v>
      </c>
      <c r="D3168" t="s">
        <v>651</v>
      </c>
      <c r="E3168" t="s">
        <v>811</v>
      </c>
      <c r="F3168">
        <v>528004120001</v>
      </c>
      <c r="G3168" t="s">
        <v>705</v>
      </c>
      <c r="H3168">
        <v>583132</v>
      </c>
      <c r="I3168" t="s">
        <v>25</v>
      </c>
      <c r="J3168">
        <v>202207</v>
      </c>
      <c r="K3168">
        <v>44588</v>
      </c>
      <c r="L3168" t="s">
        <v>644</v>
      </c>
      <c r="M3168">
        <v>1001000</v>
      </c>
      <c r="N3168">
        <v>1727.08</v>
      </c>
      <c r="O3168" t="s">
        <v>645</v>
      </c>
      <c r="P3168" s="428">
        <v>1526.0129999999999</v>
      </c>
      <c r="Q3168">
        <v>30507109</v>
      </c>
      <c r="R3168" t="s">
        <v>1230</v>
      </c>
      <c r="S3168">
        <v>13486</v>
      </c>
      <c r="T3168" t="s">
        <v>2846</v>
      </c>
    </row>
    <row r="3169" spans="1:20" x14ac:dyDescent="0.25">
      <c r="A3169" t="s">
        <v>637</v>
      </c>
      <c r="B3169" t="s">
        <v>1229</v>
      </c>
      <c r="C3169" t="s">
        <v>639</v>
      </c>
      <c r="D3169" t="s">
        <v>651</v>
      </c>
      <c r="E3169" t="s">
        <v>811</v>
      </c>
      <c r="F3169">
        <v>528004120002</v>
      </c>
      <c r="G3169" t="s">
        <v>642</v>
      </c>
      <c r="H3169">
        <v>583140</v>
      </c>
      <c r="I3169" t="s">
        <v>36</v>
      </c>
      <c r="J3169">
        <v>202207</v>
      </c>
      <c r="K3169">
        <v>44588</v>
      </c>
      <c r="L3169" t="s">
        <v>644</v>
      </c>
      <c r="M3169">
        <v>643500</v>
      </c>
      <c r="N3169">
        <v>1110.27</v>
      </c>
      <c r="O3169" t="s">
        <v>645</v>
      </c>
      <c r="P3169" s="428">
        <v>981.01199999999994</v>
      </c>
      <c r="Q3169">
        <v>30507109</v>
      </c>
      <c r="R3169" t="s">
        <v>1230</v>
      </c>
      <c r="S3169">
        <v>13486</v>
      </c>
      <c r="T3169" t="s">
        <v>2847</v>
      </c>
    </row>
    <row r="3170" spans="1:20" x14ac:dyDescent="0.25">
      <c r="A3170" t="s">
        <v>637</v>
      </c>
      <c r="B3170" t="s">
        <v>1229</v>
      </c>
      <c r="C3170" t="s">
        <v>639</v>
      </c>
      <c r="D3170" t="s">
        <v>651</v>
      </c>
      <c r="E3170" t="s">
        <v>811</v>
      </c>
      <c r="F3170">
        <v>528004120002</v>
      </c>
      <c r="G3170" t="s">
        <v>642</v>
      </c>
      <c r="H3170">
        <v>583141</v>
      </c>
      <c r="I3170" t="s">
        <v>37</v>
      </c>
      <c r="J3170">
        <v>202207</v>
      </c>
      <c r="K3170">
        <v>44588</v>
      </c>
      <c r="L3170" t="s">
        <v>644</v>
      </c>
      <c r="M3170">
        <v>643500</v>
      </c>
      <c r="N3170">
        <v>1110.27</v>
      </c>
      <c r="O3170" t="s">
        <v>645</v>
      </c>
      <c r="P3170" s="428">
        <v>981.01199999999994</v>
      </c>
      <c r="Q3170">
        <v>30507109</v>
      </c>
      <c r="R3170" t="s">
        <v>1230</v>
      </c>
      <c r="S3170">
        <v>13486</v>
      </c>
      <c r="T3170" t="s">
        <v>2844</v>
      </c>
    </row>
    <row r="3171" spans="1:20" x14ac:dyDescent="0.25">
      <c r="A3171" t="s">
        <v>637</v>
      </c>
      <c r="B3171" t="s">
        <v>1229</v>
      </c>
      <c r="C3171" t="s">
        <v>639</v>
      </c>
      <c r="D3171" t="s">
        <v>651</v>
      </c>
      <c r="E3171" t="s">
        <v>811</v>
      </c>
      <c r="F3171">
        <v>528004120002</v>
      </c>
      <c r="G3171" t="s">
        <v>642</v>
      </c>
      <c r="H3171">
        <v>583143</v>
      </c>
      <c r="I3171" t="s">
        <v>39</v>
      </c>
      <c r="J3171">
        <v>202207</v>
      </c>
      <c r="K3171">
        <v>44588</v>
      </c>
      <c r="L3171" t="s">
        <v>644</v>
      </c>
      <c r="M3171">
        <v>175000</v>
      </c>
      <c r="N3171">
        <v>301.94</v>
      </c>
      <c r="O3171" t="s">
        <v>645</v>
      </c>
      <c r="P3171" s="428">
        <v>266.78800000000001</v>
      </c>
      <c r="Q3171">
        <v>30507109</v>
      </c>
      <c r="R3171" t="s">
        <v>1230</v>
      </c>
      <c r="S3171">
        <v>13486</v>
      </c>
      <c r="T3171" t="s">
        <v>2835</v>
      </c>
    </row>
    <row r="3172" spans="1:20" x14ac:dyDescent="0.25">
      <c r="A3172" t="s">
        <v>637</v>
      </c>
      <c r="B3172" t="s">
        <v>1229</v>
      </c>
      <c r="C3172" t="s">
        <v>639</v>
      </c>
      <c r="D3172" t="s">
        <v>651</v>
      </c>
      <c r="E3172" t="s">
        <v>811</v>
      </c>
      <c r="F3172">
        <v>528004120010</v>
      </c>
      <c r="G3172" t="s">
        <v>653</v>
      </c>
      <c r="H3172">
        <v>583597</v>
      </c>
      <c r="I3172" t="s">
        <v>1268</v>
      </c>
      <c r="J3172">
        <v>202207</v>
      </c>
      <c r="K3172">
        <v>44588</v>
      </c>
      <c r="L3172" t="s">
        <v>644</v>
      </c>
      <c r="M3172">
        <v>212800</v>
      </c>
      <c r="N3172">
        <v>367.16</v>
      </c>
      <c r="O3172" t="s">
        <v>645</v>
      </c>
      <c r="P3172" s="428">
        <v>324.41500000000002</v>
      </c>
      <c r="Q3172">
        <v>30507109</v>
      </c>
      <c r="R3172" t="s">
        <v>1230</v>
      </c>
      <c r="S3172">
        <v>13486</v>
      </c>
      <c r="T3172" t="s">
        <v>2836</v>
      </c>
    </row>
    <row r="3173" spans="1:20" x14ac:dyDescent="0.25">
      <c r="A3173" t="s">
        <v>637</v>
      </c>
      <c r="B3173" t="s">
        <v>1229</v>
      </c>
      <c r="C3173" t="s">
        <v>639</v>
      </c>
      <c r="D3173" t="s">
        <v>651</v>
      </c>
      <c r="E3173" t="s">
        <v>811</v>
      </c>
      <c r="F3173">
        <v>528004120010</v>
      </c>
      <c r="G3173" t="s">
        <v>653</v>
      </c>
      <c r="H3173">
        <v>583599</v>
      </c>
      <c r="I3173" t="s">
        <v>181</v>
      </c>
      <c r="J3173">
        <v>202207</v>
      </c>
      <c r="K3173">
        <v>44588</v>
      </c>
      <c r="L3173" t="s">
        <v>644</v>
      </c>
      <c r="M3173">
        <v>80000</v>
      </c>
      <c r="N3173">
        <v>138.03</v>
      </c>
      <c r="O3173" t="s">
        <v>645</v>
      </c>
      <c r="P3173" s="428">
        <v>121.96</v>
      </c>
      <c r="Q3173">
        <v>30507109</v>
      </c>
      <c r="R3173" t="s">
        <v>1230</v>
      </c>
      <c r="S3173">
        <v>13486</v>
      </c>
      <c r="T3173" t="s">
        <v>2837</v>
      </c>
    </row>
    <row r="3174" spans="1:20" x14ac:dyDescent="0.25">
      <c r="A3174" t="s">
        <v>637</v>
      </c>
      <c r="B3174" t="s">
        <v>1229</v>
      </c>
      <c r="C3174" t="s">
        <v>639</v>
      </c>
      <c r="D3174" t="s">
        <v>651</v>
      </c>
      <c r="E3174" t="s">
        <v>811</v>
      </c>
      <c r="F3174">
        <v>528004120010</v>
      </c>
      <c r="G3174" t="s">
        <v>653</v>
      </c>
      <c r="H3174">
        <v>583601</v>
      </c>
      <c r="I3174" t="s">
        <v>189</v>
      </c>
      <c r="J3174">
        <v>202207</v>
      </c>
      <c r="K3174">
        <v>44588</v>
      </c>
      <c r="L3174" t="s">
        <v>644</v>
      </c>
      <c r="M3174">
        <v>144650</v>
      </c>
      <c r="N3174">
        <v>249.57</v>
      </c>
      <c r="O3174" t="s">
        <v>645</v>
      </c>
      <c r="P3174" s="428">
        <v>220.51499999999999</v>
      </c>
      <c r="Q3174">
        <v>30507109</v>
      </c>
      <c r="R3174" t="s">
        <v>1230</v>
      </c>
      <c r="S3174">
        <v>13486</v>
      </c>
      <c r="T3174" t="s">
        <v>2848</v>
      </c>
    </row>
    <row r="3175" spans="1:20" x14ac:dyDescent="0.25">
      <c r="A3175" t="s">
        <v>637</v>
      </c>
      <c r="B3175" t="s">
        <v>1229</v>
      </c>
      <c r="C3175" t="s">
        <v>639</v>
      </c>
      <c r="D3175" t="s">
        <v>651</v>
      </c>
      <c r="E3175" t="s">
        <v>811</v>
      </c>
      <c r="F3175">
        <v>528004120026</v>
      </c>
      <c r="G3175" t="s">
        <v>1241</v>
      </c>
      <c r="H3175">
        <v>583625</v>
      </c>
      <c r="I3175" t="s">
        <v>303</v>
      </c>
      <c r="J3175">
        <v>202207</v>
      </c>
      <c r="K3175">
        <v>44588</v>
      </c>
      <c r="L3175" t="s">
        <v>644</v>
      </c>
      <c r="M3175">
        <v>2291775</v>
      </c>
      <c r="N3175">
        <v>3954.13</v>
      </c>
      <c r="O3175" t="s">
        <v>645</v>
      </c>
      <c r="P3175" s="428">
        <v>3493.788</v>
      </c>
      <c r="Q3175">
        <v>30507109</v>
      </c>
      <c r="R3175" t="s">
        <v>1230</v>
      </c>
      <c r="S3175">
        <v>13486</v>
      </c>
      <c r="T3175" t="s">
        <v>2839</v>
      </c>
    </row>
    <row r="3176" spans="1:20" x14ac:dyDescent="0.25">
      <c r="A3176" t="s">
        <v>637</v>
      </c>
      <c r="B3176" t="s">
        <v>1229</v>
      </c>
      <c r="C3176" t="s">
        <v>639</v>
      </c>
      <c r="D3176" t="s">
        <v>651</v>
      </c>
      <c r="E3176" t="s">
        <v>811</v>
      </c>
      <c r="F3176">
        <v>528004120028</v>
      </c>
      <c r="G3176" t="s">
        <v>2021</v>
      </c>
      <c r="H3176">
        <v>583627</v>
      </c>
      <c r="I3176" t="s">
        <v>2022</v>
      </c>
      <c r="J3176">
        <v>202207</v>
      </c>
      <c r="K3176">
        <v>44588</v>
      </c>
      <c r="L3176" t="s">
        <v>644</v>
      </c>
      <c r="M3176">
        <v>3574400</v>
      </c>
      <c r="N3176">
        <v>6167.12</v>
      </c>
      <c r="O3176" t="s">
        <v>645</v>
      </c>
      <c r="P3176" s="428">
        <v>5449.1409999999996</v>
      </c>
      <c r="Q3176">
        <v>30507109</v>
      </c>
      <c r="R3176" t="s">
        <v>1230</v>
      </c>
      <c r="S3176">
        <v>13486</v>
      </c>
      <c r="T3176" t="s">
        <v>2841</v>
      </c>
    </row>
    <row r="3177" spans="1:20" x14ac:dyDescent="0.25">
      <c r="A3177" t="s">
        <v>637</v>
      </c>
      <c r="B3177" t="s">
        <v>1229</v>
      </c>
      <c r="C3177" t="s">
        <v>639</v>
      </c>
      <c r="D3177" t="s">
        <v>651</v>
      </c>
      <c r="E3177" t="s">
        <v>811</v>
      </c>
      <c r="F3177">
        <v>528004120030</v>
      </c>
      <c r="G3177" t="s">
        <v>1644</v>
      </c>
      <c r="H3177">
        <v>583629</v>
      </c>
      <c r="I3177" t="s">
        <v>327</v>
      </c>
      <c r="J3177">
        <v>202207</v>
      </c>
      <c r="K3177">
        <v>44588</v>
      </c>
      <c r="L3177" t="s">
        <v>644</v>
      </c>
      <c r="M3177">
        <v>18839295</v>
      </c>
      <c r="N3177">
        <v>32504.51</v>
      </c>
      <c r="O3177" t="s">
        <v>645</v>
      </c>
      <c r="P3177" s="428">
        <v>28720.321</v>
      </c>
      <c r="Q3177">
        <v>30507109</v>
      </c>
      <c r="R3177" t="s">
        <v>1230</v>
      </c>
      <c r="S3177">
        <v>13486</v>
      </c>
      <c r="T3177" t="s">
        <v>2842</v>
      </c>
    </row>
    <row r="3178" spans="1:20" x14ac:dyDescent="0.25">
      <c r="A3178" t="s">
        <v>637</v>
      </c>
      <c r="B3178" t="s">
        <v>666</v>
      </c>
      <c r="C3178" t="s">
        <v>639</v>
      </c>
      <c r="D3178" t="s">
        <v>718</v>
      </c>
      <c r="E3178" t="s">
        <v>667</v>
      </c>
      <c r="F3178">
        <v>528004120010</v>
      </c>
      <c r="G3178" t="s">
        <v>653</v>
      </c>
      <c r="H3178">
        <v>583593</v>
      </c>
      <c r="I3178" t="s">
        <v>176</v>
      </c>
      <c r="J3178">
        <v>202207</v>
      </c>
      <c r="K3178">
        <v>44662</v>
      </c>
      <c r="L3178" t="s">
        <v>644</v>
      </c>
      <c r="M3178">
        <v>20600</v>
      </c>
      <c r="N3178">
        <v>34.97</v>
      </c>
      <c r="O3178" t="s">
        <v>645</v>
      </c>
      <c r="P3178" s="428">
        <v>31.401</v>
      </c>
      <c r="Q3178">
        <v>30509618</v>
      </c>
      <c r="R3178" t="s">
        <v>668</v>
      </c>
      <c r="S3178" t="s">
        <v>2132</v>
      </c>
      <c r="T3178" t="s">
        <v>2850</v>
      </c>
    </row>
    <row r="3179" spans="1:20" x14ac:dyDescent="0.25">
      <c r="A3179" t="s">
        <v>637</v>
      </c>
      <c r="B3179" t="s">
        <v>666</v>
      </c>
      <c r="C3179" t="s">
        <v>639</v>
      </c>
      <c r="D3179" t="s">
        <v>718</v>
      </c>
      <c r="E3179" t="s">
        <v>667</v>
      </c>
      <c r="F3179">
        <v>528004120010</v>
      </c>
      <c r="G3179" t="s">
        <v>653</v>
      </c>
      <c r="H3179">
        <v>583593</v>
      </c>
      <c r="I3179" t="s">
        <v>176</v>
      </c>
      <c r="J3179">
        <v>202207</v>
      </c>
      <c r="K3179">
        <v>44662</v>
      </c>
      <c r="L3179" t="s">
        <v>644</v>
      </c>
      <c r="M3179">
        <v>70000</v>
      </c>
      <c r="N3179">
        <v>118.84</v>
      </c>
      <c r="O3179" t="s">
        <v>645</v>
      </c>
      <c r="P3179" s="428">
        <v>106.71</v>
      </c>
      <c r="Q3179">
        <v>30509618</v>
      </c>
      <c r="R3179" t="s">
        <v>668</v>
      </c>
      <c r="S3179" t="s">
        <v>2132</v>
      </c>
      <c r="T3179" t="s">
        <v>2852</v>
      </c>
    </row>
    <row r="3180" spans="1:20" x14ac:dyDescent="0.25">
      <c r="A3180" t="s">
        <v>637</v>
      </c>
      <c r="B3180" t="s">
        <v>666</v>
      </c>
      <c r="C3180" t="s">
        <v>639</v>
      </c>
      <c r="D3180" t="s">
        <v>718</v>
      </c>
      <c r="E3180" t="s">
        <v>667</v>
      </c>
      <c r="F3180">
        <v>528004120010</v>
      </c>
      <c r="G3180" t="s">
        <v>653</v>
      </c>
      <c r="H3180">
        <v>583593</v>
      </c>
      <c r="I3180" t="s">
        <v>176</v>
      </c>
      <c r="J3180">
        <v>202207</v>
      </c>
      <c r="K3180">
        <v>44662</v>
      </c>
      <c r="L3180" t="s">
        <v>644</v>
      </c>
      <c r="M3180">
        <v>10000</v>
      </c>
      <c r="N3180">
        <v>16.98</v>
      </c>
      <c r="O3180" t="s">
        <v>645</v>
      </c>
      <c r="P3180" s="428">
        <v>15.247</v>
      </c>
      <c r="Q3180">
        <v>30509618</v>
      </c>
      <c r="R3180" t="s">
        <v>668</v>
      </c>
      <c r="S3180" t="s">
        <v>2132</v>
      </c>
      <c r="T3180" t="s">
        <v>2853</v>
      </c>
    </row>
    <row r="3181" spans="1:20" x14ac:dyDescent="0.25">
      <c r="A3181" t="s">
        <v>637</v>
      </c>
      <c r="B3181" t="s">
        <v>666</v>
      </c>
      <c r="C3181" t="s">
        <v>639</v>
      </c>
      <c r="D3181" t="s">
        <v>718</v>
      </c>
      <c r="E3181" t="s">
        <v>667</v>
      </c>
      <c r="F3181">
        <v>528004120010</v>
      </c>
      <c r="G3181" t="s">
        <v>653</v>
      </c>
      <c r="H3181">
        <v>583593</v>
      </c>
      <c r="I3181" t="s">
        <v>176</v>
      </c>
      <c r="J3181">
        <v>202207</v>
      </c>
      <c r="K3181">
        <v>44662</v>
      </c>
      <c r="L3181" t="s">
        <v>644</v>
      </c>
      <c r="M3181">
        <v>120000</v>
      </c>
      <c r="N3181">
        <v>203.73</v>
      </c>
      <c r="O3181" t="s">
        <v>645</v>
      </c>
      <c r="P3181" s="428">
        <v>182.93600000000001</v>
      </c>
      <c r="Q3181">
        <v>30509618</v>
      </c>
      <c r="R3181" t="s">
        <v>668</v>
      </c>
      <c r="S3181" t="s">
        <v>2132</v>
      </c>
      <c r="T3181" t="s">
        <v>2849</v>
      </c>
    </row>
    <row r="3182" spans="1:20" x14ac:dyDescent="0.25">
      <c r="A3182" t="s">
        <v>637</v>
      </c>
      <c r="B3182" t="s">
        <v>666</v>
      </c>
      <c r="C3182" t="s">
        <v>639</v>
      </c>
      <c r="D3182" t="s">
        <v>718</v>
      </c>
      <c r="E3182" t="s">
        <v>667</v>
      </c>
      <c r="F3182">
        <v>528004120010</v>
      </c>
      <c r="G3182" t="s">
        <v>653</v>
      </c>
      <c r="H3182">
        <v>583593</v>
      </c>
      <c r="I3182" t="s">
        <v>176</v>
      </c>
      <c r="J3182">
        <v>202207</v>
      </c>
      <c r="K3182">
        <v>44662</v>
      </c>
      <c r="L3182" t="s">
        <v>644</v>
      </c>
      <c r="M3182">
        <v>10000</v>
      </c>
      <c r="N3182">
        <v>16.98</v>
      </c>
      <c r="O3182" t="s">
        <v>645</v>
      </c>
      <c r="P3182" s="428">
        <v>15.247</v>
      </c>
      <c r="Q3182">
        <v>30509618</v>
      </c>
      <c r="R3182" t="s">
        <v>668</v>
      </c>
      <c r="S3182" t="s">
        <v>2132</v>
      </c>
      <c r="T3182" t="s">
        <v>2851</v>
      </c>
    </row>
    <row r="3183" spans="1:20" x14ac:dyDescent="0.25">
      <c r="A3183" t="s">
        <v>637</v>
      </c>
      <c r="B3183" t="s">
        <v>666</v>
      </c>
      <c r="C3183" t="s">
        <v>639</v>
      </c>
      <c r="D3183" t="s">
        <v>718</v>
      </c>
      <c r="E3183" t="s">
        <v>667</v>
      </c>
      <c r="F3183">
        <v>528004120010</v>
      </c>
      <c r="G3183" t="s">
        <v>653</v>
      </c>
      <c r="H3183">
        <v>583593</v>
      </c>
      <c r="I3183" t="s">
        <v>176</v>
      </c>
      <c r="J3183">
        <v>202207</v>
      </c>
      <c r="K3183">
        <v>44662</v>
      </c>
      <c r="L3183" t="s">
        <v>644</v>
      </c>
      <c r="M3183">
        <v>20000</v>
      </c>
      <c r="N3183">
        <v>33.96</v>
      </c>
      <c r="O3183" t="s">
        <v>645</v>
      </c>
      <c r="P3183" s="428">
        <v>30.494</v>
      </c>
      <c r="Q3183">
        <v>30509618</v>
      </c>
      <c r="R3183" t="s">
        <v>668</v>
      </c>
      <c r="S3183" t="s">
        <v>2132</v>
      </c>
      <c r="T3183" t="s">
        <v>2854</v>
      </c>
    </row>
    <row r="3184" spans="1:20" x14ac:dyDescent="0.25">
      <c r="A3184" t="s">
        <v>637</v>
      </c>
      <c r="B3184" t="s">
        <v>1360</v>
      </c>
      <c r="C3184" t="s">
        <v>639</v>
      </c>
      <c r="D3184" t="s">
        <v>718</v>
      </c>
      <c r="E3184" t="s">
        <v>652</v>
      </c>
      <c r="F3184">
        <v>528004120010</v>
      </c>
      <c r="G3184" t="s">
        <v>653</v>
      </c>
      <c r="H3184">
        <v>583593</v>
      </c>
      <c r="I3184" t="s">
        <v>176</v>
      </c>
      <c r="J3184">
        <v>202207</v>
      </c>
      <c r="K3184">
        <v>44697</v>
      </c>
      <c r="L3184" t="s">
        <v>644</v>
      </c>
      <c r="M3184">
        <v>720</v>
      </c>
      <c r="N3184">
        <v>1.1499999999999999</v>
      </c>
      <c r="O3184" t="s">
        <v>645</v>
      </c>
      <c r="P3184" s="428">
        <v>1.095</v>
      </c>
      <c r="Q3184">
        <v>30509618</v>
      </c>
      <c r="T3184" t="s">
        <v>2861</v>
      </c>
    </row>
    <row r="3185" spans="1:20" x14ac:dyDescent="0.25">
      <c r="A3185" t="s">
        <v>637</v>
      </c>
      <c r="B3185" t="s">
        <v>1360</v>
      </c>
      <c r="C3185" t="s">
        <v>639</v>
      </c>
      <c r="D3185" t="s">
        <v>718</v>
      </c>
      <c r="E3185" t="s">
        <v>652</v>
      </c>
      <c r="F3185">
        <v>528004120010</v>
      </c>
      <c r="G3185" t="s">
        <v>653</v>
      </c>
      <c r="H3185">
        <v>583593</v>
      </c>
      <c r="I3185" t="s">
        <v>176</v>
      </c>
      <c r="J3185">
        <v>202207</v>
      </c>
      <c r="K3185">
        <v>44697</v>
      </c>
      <c r="L3185" t="s">
        <v>644</v>
      </c>
      <c r="M3185">
        <v>3500</v>
      </c>
      <c r="N3185">
        <v>5.6</v>
      </c>
      <c r="O3185" t="s">
        <v>645</v>
      </c>
      <c r="P3185" s="428">
        <v>5.3310000000000004</v>
      </c>
      <c r="Q3185">
        <v>30509618</v>
      </c>
      <c r="T3185" t="s">
        <v>2856</v>
      </c>
    </row>
    <row r="3186" spans="1:20" x14ac:dyDescent="0.25">
      <c r="A3186" t="s">
        <v>637</v>
      </c>
      <c r="B3186" t="s">
        <v>1360</v>
      </c>
      <c r="C3186" t="s">
        <v>639</v>
      </c>
      <c r="D3186" t="s">
        <v>718</v>
      </c>
      <c r="E3186" t="s">
        <v>652</v>
      </c>
      <c r="F3186">
        <v>528004120010</v>
      </c>
      <c r="G3186" t="s">
        <v>653</v>
      </c>
      <c r="H3186">
        <v>583593</v>
      </c>
      <c r="I3186" t="s">
        <v>176</v>
      </c>
      <c r="J3186">
        <v>202207</v>
      </c>
      <c r="K3186">
        <v>44697</v>
      </c>
      <c r="L3186" t="s">
        <v>644</v>
      </c>
      <c r="M3186">
        <v>900</v>
      </c>
      <c r="N3186">
        <v>1.44</v>
      </c>
      <c r="O3186" t="s">
        <v>645</v>
      </c>
      <c r="P3186" s="428">
        <v>1.371</v>
      </c>
      <c r="Q3186">
        <v>30509618</v>
      </c>
      <c r="T3186" t="s">
        <v>2860</v>
      </c>
    </row>
    <row r="3187" spans="1:20" x14ac:dyDescent="0.25">
      <c r="A3187" t="s">
        <v>637</v>
      </c>
      <c r="B3187" t="s">
        <v>2082</v>
      </c>
      <c r="C3187" t="s">
        <v>639</v>
      </c>
      <c r="D3187" t="s">
        <v>718</v>
      </c>
      <c r="E3187" t="s">
        <v>652</v>
      </c>
      <c r="F3187">
        <v>528004120010</v>
      </c>
      <c r="G3187" t="s">
        <v>653</v>
      </c>
      <c r="H3187">
        <v>583593</v>
      </c>
      <c r="I3187" t="s">
        <v>176</v>
      </c>
      <c r="J3187">
        <v>202207</v>
      </c>
      <c r="K3187">
        <v>44697</v>
      </c>
      <c r="L3187" t="s">
        <v>644</v>
      </c>
      <c r="M3187">
        <v>1800</v>
      </c>
      <c r="N3187">
        <v>2.88</v>
      </c>
      <c r="O3187" t="s">
        <v>645</v>
      </c>
      <c r="P3187" s="428">
        <v>2.742</v>
      </c>
      <c r="Q3187">
        <v>30509618</v>
      </c>
      <c r="T3187" t="s">
        <v>2862</v>
      </c>
    </row>
    <row r="3188" spans="1:20" x14ac:dyDescent="0.25">
      <c r="A3188" t="s">
        <v>637</v>
      </c>
      <c r="B3188" t="s">
        <v>2082</v>
      </c>
      <c r="C3188" t="s">
        <v>639</v>
      </c>
      <c r="D3188" t="s">
        <v>718</v>
      </c>
      <c r="E3188" t="s">
        <v>652</v>
      </c>
      <c r="F3188">
        <v>528004120010</v>
      </c>
      <c r="G3188" t="s">
        <v>653</v>
      </c>
      <c r="H3188">
        <v>583593</v>
      </c>
      <c r="I3188" t="s">
        <v>176</v>
      </c>
      <c r="J3188">
        <v>202207</v>
      </c>
      <c r="K3188">
        <v>44697</v>
      </c>
      <c r="L3188" t="s">
        <v>644</v>
      </c>
      <c r="M3188">
        <v>10000</v>
      </c>
      <c r="N3188">
        <v>16.010000000000002</v>
      </c>
      <c r="O3188" t="s">
        <v>645</v>
      </c>
      <c r="P3188" s="428">
        <v>15.242000000000001</v>
      </c>
      <c r="Q3188">
        <v>30509618</v>
      </c>
      <c r="T3188" t="s">
        <v>2863</v>
      </c>
    </row>
    <row r="3189" spans="1:20" x14ac:dyDescent="0.25">
      <c r="A3189" t="s">
        <v>637</v>
      </c>
      <c r="B3189" t="s">
        <v>1360</v>
      </c>
      <c r="C3189" t="s">
        <v>639</v>
      </c>
      <c r="D3189" t="s">
        <v>718</v>
      </c>
      <c r="E3189" t="s">
        <v>652</v>
      </c>
      <c r="F3189">
        <v>528004120010</v>
      </c>
      <c r="G3189" t="s">
        <v>653</v>
      </c>
      <c r="H3189">
        <v>583593</v>
      </c>
      <c r="I3189" t="s">
        <v>176</v>
      </c>
      <c r="J3189">
        <v>202207</v>
      </c>
      <c r="K3189">
        <v>44697</v>
      </c>
      <c r="L3189" t="s">
        <v>644</v>
      </c>
      <c r="M3189">
        <v>5000</v>
      </c>
      <c r="N3189">
        <v>8.01</v>
      </c>
      <c r="O3189" t="s">
        <v>645</v>
      </c>
      <c r="P3189" s="428">
        <v>7.6260000000000003</v>
      </c>
      <c r="Q3189">
        <v>30509618</v>
      </c>
      <c r="T3189" t="s">
        <v>2864</v>
      </c>
    </row>
    <row r="3190" spans="1:20" x14ac:dyDescent="0.25">
      <c r="A3190" t="s">
        <v>637</v>
      </c>
      <c r="B3190" t="s">
        <v>1360</v>
      </c>
      <c r="C3190" t="s">
        <v>639</v>
      </c>
      <c r="D3190" t="s">
        <v>718</v>
      </c>
      <c r="E3190" t="s">
        <v>652</v>
      </c>
      <c r="F3190">
        <v>528004120010</v>
      </c>
      <c r="G3190" t="s">
        <v>653</v>
      </c>
      <c r="H3190">
        <v>583593</v>
      </c>
      <c r="I3190" t="s">
        <v>176</v>
      </c>
      <c r="J3190">
        <v>202207</v>
      </c>
      <c r="K3190">
        <v>44697</v>
      </c>
      <c r="L3190" t="s">
        <v>644</v>
      </c>
      <c r="M3190">
        <v>3960</v>
      </c>
      <c r="N3190">
        <v>6.34</v>
      </c>
      <c r="O3190" t="s">
        <v>645</v>
      </c>
      <c r="P3190" s="428">
        <v>6.0359999999999996</v>
      </c>
      <c r="Q3190">
        <v>30509618</v>
      </c>
      <c r="T3190" t="s">
        <v>2859</v>
      </c>
    </row>
    <row r="3191" spans="1:20" x14ac:dyDescent="0.25">
      <c r="A3191" t="s">
        <v>637</v>
      </c>
      <c r="B3191" t="s">
        <v>1360</v>
      </c>
      <c r="C3191" t="s">
        <v>639</v>
      </c>
      <c r="D3191" t="s">
        <v>718</v>
      </c>
      <c r="E3191" t="s">
        <v>652</v>
      </c>
      <c r="F3191">
        <v>528004120010</v>
      </c>
      <c r="G3191" t="s">
        <v>653</v>
      </c>
      <c r="H3191">
        <v>583593</v>
      </c>
      <c r="I3191" t="s">
        <v>176</v>
      </c>
      <c r="J3191">
        <v>202207</v>
      </c>
      <c r="K3191">
        <v>44697</v>
      </c>
      <c r="L3191" t="s">
        <v>644</v>
      </c>
      <c r="M3191">
        <v>4000</v>
      </c>
      <c r="N3191">
        <v>6.41</v>
      </c>
      <c r="O3191" t="s">
        <v>645</v>
      </c>
      <c r="P3191" s="428">
        <v>6.1020000000000003</v>
      </c>
      <c r="Q3191">
        <v>30509618</v>
      </c>
      <c r="T3191" t="s">
        <v>2855</v>
      </c>
    </row>
    <row r="3192" spans="1:20" x14ac:dyDescent="0.25">
      <c r="A3192" t="s">
        <v>637</v>
      </c>
      <c r="B3192" t="s">
        <v>1360</v>
      </c>
      <c r="C3192" t="s">
        <v>639</v>
      </c>
      <c r="D3192" t="s">
        <v>718</v>
      </c>
      <c r="E3192" t="s">
        <v>652</v>
      </c>
      <c r="F3192">
        <v>528004120010</v>
      </c>
      <c r="G3192" t="s">
        <v>653</v>
      </c>
      <c r="H3192">
        <v>583593</v>
      </c>
      <c r="I3192" t="s">
        <v>176</v>
      </c>
      <c r="J3192">
        <v>202207</v>
      </c>
      <c r="K3192">
        <v>44697</v>
      </c>
      <c r="L3192" t="s">
        <v>644</v>
      </c>
      <c r="M3192">
        <v>5400</v>
      </c>
      <c r="N3192">
        <v>8.65</v>
      </c>
      <c r="O3192" t="s">
        <v>645</v>
      </c>
      <c r="P3192" s="428">
        <v>8.2349999999999994</v>
      </c>
      <c r="Q3192">
        <v>30509618</v>
      </c>
      <c r="T3192" t="s">
        <v>2865</v>
      </c>
    </row>
    <row r="3193" spans="1:20" x14ac:dyDescent="0.25">
      <c r="A3193" t="s">
        <v>637</v>
      </c>
      <c r="B3193" t="s">
        <v>1360</v>
      </c>
      <c r="C3193" t="s">
        <v>639</v>
      </c>
      <c r="D3193" t="s">
        <v>718</v>
      </c>
      <c r="E3193" t="s">
        <v>652</v>
      </c>
      <c r="F3193">
        <v>528004120010</v>
      </c>
      <c r="G3193" t="s">
        <v>653</v>
      </c>
      <c r="H3193">
        <v>583593</v>
      </c>
      <c r="I3193" t="s">
        <v>176</v>
      </c>
      <c r="J3193">
        <v>202207</v>
      </c>
      <c r="K3193">
        <v>44697</v>
      </c>
      <c r="L3193" t="s">
        <v>644</v>
      </c>
      <c r="M3193">
        <v>630</v>
      </c>
      <c r="N3193">
        <v>1.01</v>
      </c>
      <c r="O3193" t="s">
        <v>645</v>
      </c>
      <c r="P3193" s="428">
        <v>0.96199999999999997</v>
      </c>
      <c r="Q3193">
        <v>30509618</v>
      </c>
      <c r="T3193" t="s">
        <v>2868</v>
      </c>
    </row>
    <row r="3194" spans="1:20" x14ac:dyDescent="0.25">
      <c r="A3194" t="s">
        <v>637</v>
      </c>
      <c r="B3194" t="s">
        <v>1360</v>
      </c>
      <c r="C3194" t="s">
        <v>639</v>
      </c>
      <c r="D3194" t="s">
        <v>718</v>
      </c>
      <c r="E3194" t="s">
        <v>652</v>
      </c>
      <c r="F3194">
        <v>528004120010</v>
      </c>
      <c r="G3194" t="s">
        <v>653</v>
      </c>
      <c r="H3194">
        <v>583593</v>
      </c>
      <c r="I3194" t="s">
        <v>176</v>
      </c>
      <c r="J3194">
        <v>202207</v>
      </c>
      <c r="K3194">
        <v>44697</v>
      </c>
      <c r="L3194" t="s">
        <v>644</v>
      </c>
      <c r="M3194">
        <v>1350</v>
      </c>
      <c r="N3194">
        <v>2.16</v>
      </c>
      <c r="O3194" t="s">
        <v>645</v>
      </c>
      <c r="P3194" s="428">
        <v>2.056</v>
      </c>
      <c r="Q3194">
        <v>30509618</v>
      </c>
      <c r="T3194" t="s">
        <v>2869</v>
      </c>
    </row>
    <row r="3195" spans="1:20" x14ac:dyDescent="0.25">
      <c r="A3195" t="s">
        <v>637</v>
      </c>
      <c r="B3195" t="s">
        <v>1360</v>
      </c>
      <c r="C3195" t="s">
        <v>639</v>
      </c>
      <c r="D3195" t="s">
        <v>718</v>
      </c>
      <c r="E3195" t="s">
        <v>652</v>
      </c>
      <c r="F3195">
        <v>528004120010</v>
      </c>
      <c r="G3195" t="s">
        <v>653</v>
      </c>
      <c r="H3195">
        <v>583593</v>
      </c>
      <c r="I3195" t="s">
        <v>176</v>
      </c>
      <c r="J3195">
        <v>202207</v>
      </c>
      <c r="K3195">
        <v>44697</v>
      </c>
      <c r="L3195" t="s">
        <v>644</v>
      </c>
      <c r="M3195">
        <v>2880</v>
      </c>
      <c r="N3195">
        <v>4.6100000000000003</v>
      </c>
      <c r="O3195" t="s">
        <v>645</v>
      </c>
      <c r="P3195" s="428">
        <v>4.3890000000000002</v>
      </c>
      <c r="Q3195">
        <v>30509618</v>
      </c>
      <c r="T3195" t="s">
        <v>2857</v>
      </c>
    </row>
    <row r="3196" spans="1:20" x14ac:dyDescent="0.25">
      <c r="A3196" t="s">
        <v>637</v>
      </c>
      <c r="B3196" t="s">
        <v>1360</v>
      </c>
      <c r="C3196" t="s">
        <v>639</v>
      </c>
      <c r="D3196" t="s">
        <v>718</v>
      </c>
      <c r="E3196" t="s">
        <v>652</v>
      </c>
      <c r="F3196">
        <v>528004120010</v>
      </c>
      <c r="G3196" t="s">
        <v>653</v>
      </c>
      <c r="H3196">
        <v>583593</v>
      </c>
      <c r="I3196" t="s">
        <v>176</v>
      </c>
      <c r="J3196">
        <v>202207</v>
      </c>
      <c r="K3196">
        <v>44697</v>
      </c>
      <c r="L3196" t="s">
        <v>644</v>
      </c>
      <c r="M3196">
        <v>16000</v>
      </c>
      <c r="N3196">
        <v>25.62</v>
      </c>
      <c r="O3196" t="s">
        <v>645</v>
      </c>
      <c r="P3196" s="428">
        <v>24.39</v>
      </c>
      <c r="Q3196">
        <v>30509618</v>
      </c>
      <c r="T3196" t="s">
        <v>2866</v>
      </c>
    </row>
    <row r="3197" spans="1:20" x14ac:dyDescent="0.25">
      <c r="A3197" t="s">
        <v>637</v>
      </c>
      <c r="B3197" t="s">
        <v>1360</v>
      </c>
      <c r="C3197" t="s">
        <v>639</v>
      </c>
      <c r="D3197" t="s">
        <v>718</v>
      </c>
      <c r="E3197" t="s">
        <v>652</v>
      </c>
      <c r="F3197">
        <v>528004120010</v>
      </c>
      <c r="G3197" t="s">
        <v>653</v>
      </c>
      <c r="H3197">
        <v>583593</v>
      </c>
      <c r="I3197" t="s">
        <v>176</v>
      </c>
      <c r="J3197">
        <v>202207</v>
      </c>
      <c r="K3197">
        <v>44697</v>
      </c>
      <c r="L3197" t="s">
        <v>644</v>
      </c>
      <c r="M3197">
        <v>30000</v>
      </c>
      <c r="N3197">
        <v>48.04</v>
      </c>
      <c r="O3197" t="s">
        <v>645</v>
      </c>
      <c r="P3197" s="428">
        <v>45.734999999999999</v>
      </c>
      <c r="Q3197">
        <v>30509618</v>
      </c>
      <c r="T3197" t="s">
        <v>2858</v>
      </c>
    </row>
    <row r="3198" spans="1:20" x14ac:dyDescent="0.25">
      <c r="A3198" t="s">
        <v>637</v>
      </c>
      <c r="B3198" t="s">
        <v>1360</v>
      </c>
      <c r="C3198" t="s">
        <v>639</v>
      </c>
      <c r="D3198" t="s">
        <v>718</v>
      </c>
      <c r="E3198" t="s">
        <v>652</v>
      </c>
      <c r="F3198">
        <v>528004120010</v>
      </c>
      <c r="G3198" t="s">
        <v>653</v>
      </c>
      <c r="H3198">
        <v>583593</v>
      </c>
      <c r="I3198" t="s">
        <v>176</v>
      </c>
      <c r="J3198">
        <v>202207</v>
      </c>
      <c r="K3198">
        <v>44697</v>
      </c>
      <c r="L3198" t="s">
        <v>644</v>
      </c>
      <c r="M3198">
        <v>7500</v>
      </c>
      <c r="N3198">
        <v>12.01</v>
      </c>
      <c r="O3198" t="s">
        <v>645</v>
      </c>
      <c r="P3198" s="428">
        <v>11.433999999999999</v>
      </c>
      <c r="Q3198">
        <v>30509618</v>
      </c>
      <c r="T3198" t="s">
        <v>2867</v>
      </c>
    </row>
    <row r="3199" spans="1:20" x14ac:dyDescent="0.25">
      <c r="A3199" t="s">
        <v>637</v>
      </c>
      <c r="B3199" t="s">
        <v>821</v>
      </c>
      <c r="C3199" t="s">
        <v>639</v>
      </c>
      <c r="D3199" t="s">
        <v>695</v>
      </c>
      <c r="E3199" t="s">
        <v>704</v>
      </c>
      <c r="F3199">
        <v>528004120003</v>
      </c>
      <c r="G3199" t="s">
        <v>816</v>
      </c>
      <c r="H3199">
        <v>583562</v>
      </c>
      <c r="I3199" t="s">
        <v>88</v>
      </c>
      <c r="J3199">
        <v>202207</v>
      </c>
      <c r="K3199">
        <v>44706</v>
      </c>
      <c r="L3199" t="s">
        <v>644</v>
      </c>
      <c r="M3199">
        <v>39000</v>
      </c>
      <c r="N3199">
        <v>62.45</v>
      </c>
      <c r="O3199" t="s">
        <v>645</v>
      </c>
      <c r="P3199" s="428">
        <v>59.453000000000003</v>
      </c>
      <c r="Q3199">
        <v>30506147</v>
      </c>
      <c r="T3199" t="s">
        <v>2876</v>
      </c>
    </row>
    <row r="3200" spans="1:20" x14ac:dyDescent="0.25">
      <c r="A3200" t="s">
        <v>637</v>
      </c>
      <c r="B3200" t="s">
        <v>821</v>
      </c>
      <c r="C3200" t="s">
        <v>639</v>
      </c>
      <c r="D3200" t="s">
        <v>695</v>
      </c>
      <c r="E3200" t="s">
        <v>704</v>
      </c>
      <c r="F3200">
        <v>528004120003</v>
      </c>
      <c r="G3200" t="s">
        <v>816</v>
      </c>
      <c r="H3200">
        <v>583562</v>
      </c>
      <c r="I3200" t="s">
        <v>88</v>
      </c>
      <c r="J3200">
        <v>202207</v>
      </c>
      <c r="K3200">
        <v>44706</v>
      </c>
      <c r="L3200" t="s">
        <v>644</v>
      </c>
      <c r="M3200">
        <v>39000</v>
      </c>
      <c r="N3200">
        <v>62.45</v>
      </c>
      <c r="O3200" t="s">
        <v>645</v>
      </c>
      <c r="P3200" s="428">
        <v>59.453000000000003</v>
      </c>
      <c r="Q3200">
        <v>30506147</v>
      </c>
      <c r="T3200" t="s">
        <v>2875</v>
      </c>
    </row>
    <row r="3201" spans="1:20" x14ac:dyDescent="0.25">
      <c r="A3201" t="s">
        <v>637</v>
      </c>
      <c r="B3201" t="s">
        <v>821</v>
      </c>
      <c r="C3201" t="s">
        <v>639</v>
      </c>
      <c r="D3201" t="s">
        <v>695</v>
      </c>
      <c r="E3201" t="s">
        <v>704</v>
      </c>
      <c r="F3201">
        <v>528004120003</v>
      </c>
      <c r="G3201" t="s">
        <v>816</v>
      </c>
      <c r="H3201">
        <v>583562</v>
      </c>
      <c r="I3201" t="s">
        <v>88</v>
      </c>
      <c r="J3201">
        <v>202207</v>
      </c>
      <c r="K3201">
        <v>44706</v>
      </c>
      <c r="L3201" t="s">
        <v>644</v>
      </c>
      <c r="M3201">
        <v>70000</v>
      </c>
      <c r="N3201">
        <v>112.09</v>
      </c>
      <c r="O3201" t="s">
        <v>645</v>
      </c>
      <c r="P3201" s="428">
        <v>106.711</v>
      </c>
      <c r="Q3201">
        <v>30506147</v>
      </c>
      <c r="T3201" t="s">
        <v>2874</v>
      </c>
    </row>
    <row r="3202" spans="1:20" x14ac:dyDescent="0.25">
      <c r="A3202" t="s">
        <v>637</v>
      </c>
      <c r="B3202" t="s">
        <v>821</v>
      </c>
      <c r="C3202" t="s">
        <v>639</v>
      </c>
      <c r="D3202" t="s">
        <v>695</v>
      </c>
      <c r="E3202" t="s">
        <v>704</v>
      </c>
      <c r="F3202">
        <v>528004120003</v>
      </c>
      <c r="G3202" t="s">
        <v>816</v>
      </c>
      <c r="H3202">
        <v>583562</v>
      </c>
      <c r="I3202" t="s">
        <v>88</v>
      </c>
      <c r="J3202">
        <v>202207</v>
      </c>
      <c r="K3202">
        <v>44706</v>
      </c>
      <c r="L3202" t="s">
        <v>644</v>
      </c>
      <c r="M3202">
        <v>5000</v>
      </c>
      <c r="N3202">
        <v>8.01</v>
      </c>
      <c r="O3202" t="s">
        <v>645</v>
      </c>
      <c r="P3202" s="428">
        <v>7.6260000000000003</v>
      </c>
      <c r="Q3202">
        <v>30506147</v>
      </c>
      <c r="T3202" t="s">
        <v>2873</v>
      </c>
    </row>
    <row r="3203" spans="1:20" x14ac:dyDescent="0.25">
      <c r="A3203" t="s">
        <v>637</v>
      </c>
      <c r="B3203" t="s">
        <v>821</v>
      </c>
      <c r="C3203" t="s">
        <v>639</v>
      </c>
      <c r="D3203" t="s">
        <v>695</v>
      </c>
      <c r="E3203" t="s">
        <v>704</v>
      </c>
      <c r="F3203">
        <v>528004120003</v>
      </c>
      <c r="G3203" t="s">
        <v>816</v>
      </c>
      <c r="H3203">
        <v>583562</v>
      </c>
      <c r="I3203" t="s">
        <v>88</v>
      </c>
      <c r="J3203">
        <v>202207</v>
      </c>
      <c r="K3203">
        <v>44706</v>
      </c>
      <c r="L3203" t="s">
        <v>644</v>
      </c>
      <c r="M3203">
        <v>10000</v>
      </c>
      <c r="N3203">
        <v>16.010000000000002</v>
      </c>
      <c r="O3203" t="s">
        <v>645</v>
      </c>
      <c r="P3203" s="428">
        <v>15.242000000000001</v>
      </c>
      <c r="Q3203">
        <v>30506147</v>
      </c>
      <c r="T3203" t="s">
        <v>2872</v>
      </c>
    </row>
    <row r="3204" spans="1:20" x14ac:dyDescent="0.25">
      <c r="A3204" t="s">
        <v>637</v>
      </c>
      <c r="B3204" t="s">
        <v>821</v>
      </c>
      <c r="C3204" t="s">
        <v>639</v>
      </c>
      <c r="D3204" t="s">
        <v>695</v>
      </c>
      <c r="E3204" t="s">
        <v>704</v>
      </c>
      <c r="F3204">
        <v>528004120003</v>
      </c>
      <c r="G3204" t="s">
        <v>816</v>
      </c>
      <c r="H3204">
        <v>583562</v>
      </c>
      <c r="I3204" t="s">
        <v>88</v>
      </c>
      <c r="J3204">
        <v>202207</v>
      </c>
      <c r="K3204">
        <v>44706</v>
      </c>
      <c r="L3204" t="s">
        <v>644</v>
      </c>
      <c r="M3204">
        <v>20000</v>
      </c>
      <c r="N3204">
        <v>32.03</v>
      </c>
      <c r="O3204" t="s">
        <v>645</v>
      </c>
      <c r="P3204" s="428">
        <v>30.492999999999999</v>
      </c>
      <c r="Q3204">
        <v>30506147</v>
      </c>
      <c r="T3204" t="s">
        <v>2871</v>
      </c>
    </row>
    <row r="3205" spans="1:20" x14ac:dyDescent="0.25">
      <c r="A3205" t="s">
        <v>637</v>
      </c>
      <c r="B3205" t="s">
        <v>821</v>
      </c>
      <c r="C3205" t="s">
        <v>639</v>
      </c>
      <c r="D3205" t="s">
        <v>695</v>
      </c>
      <c r="E3205" t="s">
        <v>704</v>
      </c>
      <c r="F3205">
        <v>528004120003</v>
      </c>
      <c r="G3205" t="s">
        <v>816</v>
      </c>
      <c r="H3205">
        <v>583562</v>
      </c>
      <c r="I3205" t="s">
        <v>88</v>
      </c>
      <c r="J3205">
        <v>202207</v>
      </c>
      <c r="K3205">
        <v>44706</v>
      </c>
      <c r="L3205" t="s">
        <v>644</v>
      </c>
      <c r="M3205">
        <v>10500</v>
      </c>
      <c r="N3205">
        <v>16.809999999999999</v>
      </c>
      <c r="O3205" t="s">
        <v>645</v>
      </c>
      <c r="P3205" s="428">
        <v>16.003</v>
      </c>
      <c r="Q3205">
        <v>30506147</v>
      </c>
      <c r="T3205" t="s">
        <v>2870</v>
      </c>
    </row>
    <row r="3206" spans="1:20" x14ac:dyDescent="0.25">
      <c r="A3206" t="s">
        <v>637</v>
      </c>
      <c r="B3206" t="s">
        <v>821</v>
      </c>
      <c r="C3206" t="s">
        <v>639</v>
      </c>
      <c r="D3206" t="s">
        <v>695</v>
      </c>
      <c r="E3206" t="s">
        <v>704</v>
      </c>
      <c r="F3206">
        <v>528004120003</v>
      </c>
      <c r="G3206" t="s">
        <v>816</v>
      </c>
      <c r="H3206">
        <v>583562</v>
      </c>
      <c r="I3206" t="s">
        <v>88</v>
      </c>
      <c r="J3206">
        <v>202207</v>
      </c>
      <c r="K3206">
        <v>44706</v>
      </c>
      <c r="L3206" t="s">
        <v>644</v>
      </c>
      <c r="M3206">
        <v>7000</v>
      </c>
      <c r="N3206">
        <v>11.21</v>
      </c>
      <c r="O3206" t="s">
        <v>645</v>
      </c>
      <c r="P3206" s="428">
        <v>10.672000000000001</v>
      </c>
      <c r="Q3206">
        <v>30506147</v>
      </c>
      <c r="T3206" t="s">
        <v>2877</v>
      </c>
    </row>
    <row r="3207" spans="1:20" x14ac:dyDescent="0.25">
      <c r="A3207" t="s">
        <v>637</v>
      </c>
      <c r="B3207" t="s">
        <v>821</v>
      </c>
      <c r="C3207" t="s">
        <v>639</v>
      </c>
      <c r="D3207" t="s">
        <v>695</v>
      </c>
      <c r="E3207" t="s">
        <v>704</v>
      </c>
      <c r="F3207">
        <v>528004120003</v>
      </c>
      <c r="G3207" t="s">
        <v>816</v>
      </c>
      <c r="H3207">
        <v>583562</v>
      </c>
      <c r="I3207" t="s">
        <v>88</v>
      </c>
      <c r="J3207">
        <v>202207</v>
      </c>
      <c r="K3207">
        <v>44706</v>
      </c>
      <c r="L3207" t="s">
        <v>644</v>
      </c>
      <c r="M3207">
        <v>20000</v>
      </c>
      <c r="N3207">
        <v>32.03</v>
      </c>
      <c r="O3207" t="s">
        <v>645</v>
      </c>
      <c r="P3207" s="428">
        <v>30.492999999999999</v>
      </c>
      <c r="Q3207">
        <v>30506147</v>
      </c>
      <c r="T3207" t="s">
        <v>2878</v>
      </c>
    </row>
    <row r="3208" spans="1:20" x14ac:dyDescent="0.25">
      <c r="A3208" t="s">
        <v>637</v>
      </c>
      <c r="B3208" t="s">
        <v>2082</v>
      </c>
      <c r="C3208" t="s">
        <v>639</v>
      </c>
      <c r="D3208" t="s">
        <v>718</v>
      </c>
      <c r="E3208" t="s">
        <v>652</v>
      </c>
      <c r="F3208">
        <v>528004120010</v>
      </c>
      <c r="G3208" t="s">
        <v>653</v>
      </c>
      <c r="H3208">
        <v>583593</v>
      </c>
      <c r="I3208" t="s">
        <v>176</v>
      </c>
      <c r="J3208">
        <v>202207</v>
      </c>
      <c r="K3208">
        <v>44713</v>
      </c>
      <c r="L3208" t="s">
        <v>644</v>
      </c>
      <c r="M3208">
        <v>-9997.8799999999992</v>
      </c>
      <c r="N3208">
        <v>-16.41</v>
      </c>
      <c r="O3208" t="s">
        <v>645</v>
      </c>
      <c r="P3208" s="428">
        <v>-15.246</v>
      </c>
      <c r="Q3208">
        <v>30509618</v>
      </c>
      <c r="T3208" t="s">
        <v>2885</v>
      </c>
    </row>
    <row r="3209" spans="1:20" x14ac:dyDescent="0.25">
      <c r="A3209" t="s">
        <v>637</v>
      </c>
      <c r="B3209" t="s">
        <v>1360</v>
      </c>
      <c r="C3209" t="s">
        <v>639</v>
      </c>
      <c r="D3209" t="s">
        <v>718</v>
      </c>
      <c r="E3209" t="s">
        <v>652</v>
      </c>
      <c r="F3209">
        <v>528004120010</v>
      </c>
      <c r="G3209" t="s">
        <v>653</v>
      </c>
      <c r="H3209">
        <v>583593</v>
      </c>
      <c r="I3209" t="s">
        <v>176</v>
      </c>
      <c r="J3209">
        <v>202207</v>
      </c>
      <c r="K3209">
        <v>44713</v>
      </c>
      <c r="L3209" t="s">
        <v>644</v>
      </c>
      <c r="M3209">
        <v>-15999.1</v>
      </c>
      <c r="N3209">
        <v>-26.25</v>
      </c>
      <c r="O3209" t="s">
        <v>645</v>
      </c>
      <c r="P3209" s="428">
        <v>-24.387</v>
      </c>
      <c r="Q3209">
        <v>30509618</v>
      </c>
      <c r="T3209" t="s">
        <v>2879</v>
      </c>
    </row>
    <row r="3210" spans="1:20" x14ac:dyDescent="0.25">
      <c r="A3210" t="s">
        <v>637</v>
      </c>
      <c r="B3210" t="s">
        <v>1360</v>
      </c>
      <c r="C3210" t="s">
        <v>639</v>
      </c>
      <c r="D3210" t="s">
        <v>718</v>
      </c>
      <c r="E3210" t="s">
        <v>652</v>
      </c>
      <c r="F3210">
        <v>528004120010</v>
      </c>
      <c r="G3210" t="s">
        <v>653</v>
      </c>
      <c r="H3210">
        <v>583593</v>
      </c>
      <c r="I3210" t="s">
        <v>176</v>
      </c>
      <c r="J3210">
        <v>202207</v>
      </c>
      <c r="K3210">
        <v>44713</v>
      </c>
      <c r="L3210" t="s">
        <v>644</v>
      </c>
      <c r="M3210">
        <v>-29999.88</v>
      </c>
      <c r="N3210">
        <v>-49.23</v>
      </c>
      <c r="O3210" t="s">
        <v>645</v>
      </c>
      <c r="P3210" s="428">
        <v>-45.737000000000002</v>
      </c>
      <c r="Q3210">
        <v>30509618</v>
      </c>
      <c r="T3210" t="s">
        <v>2880</v>
      </c>
    </row>
    <row r="3211" spans="1:20" x14ac:dyDescent="0.25">
      <c r="A3211" t="s">
        <v>637</v>
      </c>
      <c r="B3211" t="s">
        <v>1360</v>
      </c>
      <c r="C3211" t="s">
        <v>639</v>
      </c>
      <c r="D3211" t="s">
        <v>718</v>
      </c>
      <c r="E3211" t="s">
        <v>652</v>
      </c>
      <c r="F3211">
        <v>528004120010</v>
      </c>
      <c r="G3211" t="s">
        <v>653</v>
      </c>
      <c r="H3211">
        <v>583593</v>
      </c>
      <c r="I3211" t="s">
        <v>176</v>
      </c>
      <c r="J3211">
        <v>202207</v>
      </c>
      <c r="K3211">
        <v>44713</v>
      </c>
      <c r="L3211" t="s">
        <v>644</v>
      </c>
      <c r="M3211">
        <v>-4002.9</v>
      </c>
      <c r="N3211">
        <v>-6.57</v>
      </c>
      <c r="O3211" t="s">
        <v>645</v>
      </c>
      <c r="P3211" s="428">
        <v>-6.1040000000000001</v>
      </c>
      <c r="Q3211">
        <v>30509618</v>
      </c>
      <c r="T3211" t="s">
        <v>2883</v>
      </c>
    </row>
    <row r="3212" spans="1:20" x14ac:dyDescent="0.25">
      <c r="A3212" t="s">
        <v>637</v>
      </c>
      <c r="B3212" t="s">
        <v>1360</v>
      </c>
      <c r="C3212" t="s">
        <v>639</v>
      </c>
      <c r="D3212" t="s">
        <v>718</v>
      </c>
      <c r="E3212" t="s">
        <v>652</v>
      </c>
      <c r="F3212">
        <v>528004120010</v>
      </c>
      <c r="G3212" t="s">
        <v>653</v>
      </c>
      <c r="H3212">
        <v>583593</v>
      </c>
      <c r="I3212" t="s">
        <v>176</v>
      </c>
      <c r="J3212">
        <v>202207</v>
      </c>
      <c r="K3212">
        <v>44713</v>
      </c>
      <c r="L3212" t="s">
        <v>644</v>
      </c>
      <c r="M3212">
        <v>-5002.0600000000004</v>
      </c>
      <c r="N3212">
        <v>-8.2100000000000009</v>
      </c>
      <c r="O3212" t="s">
        <v>645</v>
      </c>
      <c r="P3212" s="428">
        <v>-7.6269999999999998</v>
      </c>
      <c r="Q3212">
        <v>30509618</v>
      </c>
      <c r="T3212" t="s">
        <v>2884</v>
      </c>
    </row>
    <row r="3213" spans="1:20" x14ac:dyDescent="0.25">
      <c r="A3213" t="s">
        <v>637</v>
      </c>
      <c r="B3213" t="s">
        <v>1360</v>
      </c>
      <c r="C3213" t="s">
        <v>639</v>
      </c>
      <c r="D3213" t="s">
        <v>718</v>
      </c>
      <c r="E3213" t="s">
        <v>652</v>
      </c>
      <c r="F3213">
        <v>528004120010</v>
      </c>
      <c r="G3213" t="s">
        <v>653</v>
      </c>
      <c r="H3213">
        <v>583593</v>
      </c>
      <c r="I3213" t="s">
        <v>176</v>
      </c>
      <c r="J3213">
        <v>202207</v>
      </c>
      <c r="K3213">
        <v>44713</v>
      </c>
      <c r="L3213" t="s">
        <v>644</v>
      </c>
      <c r="M3213">
        <v>-7499.97</v>
      </c>
      <c r="N3213">
        <v>-12.31</v>
      </c>
      <c r="O3213" t="s">
        <v>645</v>
      </c>
      <c r="P3213" s="428">
        <v>-11.436</v>
      </c>
      <c r="Q3213">
        <v>30509618</v>
      </c>
      <c r="T3213" t="s">
        <v>2881</v>
      </c>
    </row>
    <row r="3214" spans="1:20" x14ac:dyDescent="0.25">
      <c r="A3214" t="s">
        <v>637</v>
      </c>
      <c r="B3214" t="s">
        <v>1360</v>
      </c>
      <c r="C3214" t="s">
        <v>639</v>
      </c>
      <c r="D3214" t="s">
        <v>718</v>
      </c>
      <c r="E3214" t="s">
        <v>652</v>
      </c>
      <c r="F3214">
        <v>528004120010</v>
      </c>
      <c r="G3214" t="s">
        <v>653</v>
      </c>
      <c r="H3214">
        <v>583593</v>
      </c>
      <c r="I3214" t="s">
        <v>176</v>
      </c>
      <c r="J3214">
        <v>202207</v>
      </c>
      <c r="K3214">
        <v>44713</v>
      </c>
      <c r="L3214" t="s">
        <v>644</v>
      </c>
      <c r="M3214">
        <v>-3503.32</v>
      </c>
      <c r="N3214">
        <v>-5.75</v>
      </c>
      <c r="O3214" t="s">
        <v>645</v>
      </c>
      <c r="P3214" s="428">
        <v>-5.3419999999999996</v>
      </c>
      <c r="Q3214">
        <v>30509618</v>
      </c>
      <c r="T3214" t="s">
        <v>2882</v>
      </c>
    </row>
    <row r="3215" spans="1:20" x14ac:dyDescent="0.25">
      <c r="A3215" t="s">
        <v>637</v>
      </c>
      <c r="B3215" t="s">
        <v>1229</v>
      </c>
      <c r="C3215" t="s">
        <v>639</v>
      </c>
      <c r="D3215" t="s">
        <v>651</v>
      </c>
      <c r="E3215" t="s">
        <v>704</v>
      </c>
      <c r="F3215">
        <v>528004120010</v>
      </c>
      <c r="G3215" t="s">
        <v>653</v>
      </c>
      <c r="H3215">
        <v>583597</v>
      </c>
      <c r="I3215" t="s">
        <v>1268</v>
      </c>
      <c r="J3215">
        <v>202207</v>
      </c>
      <c r="K3215">
        <v>44725</v>
      </c>
      <c r="L3215" t="s">
        <v>644</v>
      </c>
      <c r="M3215">
        <v>40000</v>
      </c>
      <c r="N3215">
        <v>65.64</v>
      </c>
      <c r="O3215" t="s">
        <v>645</v>
      </c>
      <c r="P3215" s="428">
        <v>60.981999999999999</v>
      </c>
      <c r="Q3215">
        <v>30509990</v>
      </c>
      <c r="R3215" t="s">
        <v>1230</v>
      </c>
      <c r="S3215">
        <v>13485</v>
      </c>
      <c r="T3215" t="s">
        <v>2886</v>
      </c>
    </row>
    <row r="3216" spans="1:20" x14ac:dyDescent="0.25">
      <c r="A3216" t="s">
        <v>637</v>
      </c>
      <c r="B3216" t="s">
        <v>1229</v>
      </c>
      <c r="C3216" t="s">
        <v>639</v>
      </c>
      <c r="D3216" t="s">
        <v>651</v>
      </c>
      <c r="E3216" t="s">
        <v>704</v>
      </c>
      <c r="F3216">
        <v>528004120002</v>
      </c>
      <c r="G3216" t="s">
        <v>642</v>
      </c>
      <c r="H3216">
        <v>583142</v>
      </c>
      <c r="I3216" t="s">
        <v>38</v>
      </c>
      <c r="J3216">
        <v>202207</v>
      </c>
      <c r="K3216">
        <v>44725</v>
      </c>
      <c r="L3216" t="s">
        <v>644</v>
      </c>
      <c r="M3216">
        <v>191965</v>
      </c>
      <c r="N3216">
        <v>315</v>
      </c>
      <c r="O3216" t="s">
        <v>645</v>
      </c>
      <c r="P3216" s="428">
        <v>292.64800000000002</v>
      </c>
      <c r="Q3216">
        <v>30509990</v>
      </c>
      <c r="R3216" t="s">
        <v>1230</v>
      </c>
      <c r="S3216">
        <v>13485</v>
      </c>
      <c r="T3216" t="s">
        <v>2891</v>
      </c>
    </row>
    <row r="3217" spans="1:20" x14ac:dyDescent="0.25">
      <c r="A3217" t="s">
        <v>637</v>
      </c>
      <c r="B3217" t="s">
        <v>1229</v>
      </c>
      <c r="C3217" t="s">
        <v>639</v>
      </c>
      <c r="D3217" t="s">
        <v>651</v>
      </c>
      <c r="E3217" t="s">
        <v>704</v>
      </c>
      <c r="F3217">
        <v>528004120002</v>
      </c>
      <c r="G3217" t="s">
        <v>642</v>
      </c>
      <c r="H3217">
        <v>583143</v>
      </c>
      <c r="I3217" t="s">
        <v>39</v>
      </c>
      <c r="J3217">
        <v>202207</v>
      </c>
      <c r="K3217">
        <v>44725</v>
      </c>
      <c r="L3217" t="s">
        <v>644</v>
      </c>
      <c r="M3217">
        <v>16550</v>
      </c>
      <c r="N3217">
        <v>27.16</v>
      </c>
      <c r="O3217" t="s">
        <v>645</v>
      </c>
      <c r="P3217" s="428">
        <v>25.233000000000001</v>
      </c>
      <c r="Q3217">
        <v>30509990</v>
      </c>
      <c r="R3217" t="s">
        <v>1230</v>
      </c>
      <c r="S3217">
        <v>13485</v>
      </c>
      <c r="T3217" t="s">
        <v>2888</v>
      </c>
    </row>
    <row r="3218" spans="1:20" x14ac:dyDescent="0.25">
      <c r="A3218" t="s">
        <v>637</v>
      </c>
      <c r="B3218" t="s">
        <v>1229</v>
      </c>
      <c r="C3218" t="s">
        <v>639</v>
      </c>
      <c r="D3218" t="s">
        <v>651</v>
      </c>
      <c r="E3218" t="s">
        <v>704</v>
      </c>
      <c r="F3218">
        <v>528004120010</v>
      </c>
      <c r="G3218" t="s">
        <v>653</v>
      </c>
      <c r="H3218">
        <v>605506</v>
      </c>
      <c r="I3218" t="s">
        <v>1266</v>
      </c>
      <c r="J3218">
        <v>202207</v>
      </c>
      <c r="K3218">
        <v>44725</v>
      </c>
      <c r="L3218" t="s">
        <v>644</v>
      </c>
      <c r="M3218">
        <v>5400</v>
      </c>
      <c r="N3218">
        <v>8.86</v>
      </c>
      <c r="O3218" t="s">
        <v>645</v>
      </c>
      <c r="P3218" s="428">
        <v>8.2309999999999999</v>
      </c>
      <c r="Q3218">
        <v>30509990</v>
      </c>
      <c r="R3218" t="s">
        <v>1230</v>
      </c>
      <c r="S3218">
        <v>13485</v>
      </c>
      <c r="T3218" t="s">
        <v>2904</v>
      </c>
    </row>
    <row r="3219" spans="1:20" x14ac:dyDescent="0.25">
      <c r="A3219" t="s">
        <v>637</v>
      </c>
      <c r="B3219" t="s">
        <v>1229</v>
      </c>
      <c r="C3219" t="s">
        <v>639</v>
      </c>
      <c r="D3219" t="s">
        <v>651</v>
      </c>
      <c r="E3219" t="s">
        <v>704</v>
      </c>
      <c r="F3219">
        <v>528004120001</v>
      </c>
      <c r="G3219" t="s">
        <v>705</v>
      </c>
      <c r="H3219">
        <v>583131</v>
      </c>
      <c r="I3219" t="s">
        <v>1254</v>
      </c>
      <c r="J3219">
        <v>202207</v>
      </c>
      <c r="K3219">
        <v>44725</v>
      </c>
      <c r="L3219" t="s">
        <v>644</v>
      </c>
      <c r="M3219">
        <v>296870</v>
      </c>
      <c r="N3219">
        <v>487.14</v>
      </c>
      <c r="O3219" t="s">
        <v>645</v>
      </c>
      <c r="P3219" s="428">
        <v>452.57299999999998</v>
      </c>
      <c r="Q3219">
        <v>30509990</v>
      </c>
      <c r="R3219" t="s">
        <v>1230</v>
      </c>
      <c r="S3219">
        <v>13485</v>
      </c>
      <c r="T3219" t="s">
        <v>2893</v>
      </c>
    </row>
    <row r="3220" spans="1:20" x14ac:dyDescent="0.25">
      <c r="A3220" t="s">
        <v>637</v>
      </c>
      <c r="B3220" t="s">
        <v>1229</v>
      </c>
      <c r="C3220" t="s">
        <v>639</v>
      </c>
      <c r="D3220" t="s">
        <v>651</v>
      </c>
      <c r="E3220" t="s">
        <v>704</v>
      </c>
      <c r="F3220">
        <v>528004120001</v>
      </c>
      <c r="G3220" t="s">
        <v>705</v>
      </c>
      <c r="H3220">
        <v>583132</v>
      </c>
      <c r="I3220" t="s">
        <v>25</v>
      </c>
      <c r="J3220">
        <v>202207</v>
      </c>
      <c r="K3220">
        <v>44725</v>
      </c>
      <c r="L3220" t="s">
        <v>644</v>
      </c>
      <c r="M3220">
        <v>796820</v>
      </c>
      <c r="N3220">
        <v>1307.53</v>
      </c>
      <c r="O3220" t="s">
        <v>645</v>
      </c>
      <c r="P3220" s="428">
        <v>1214.748</v>
      </c>
      <c r="Q3220">
        <v>30509990</v>
      </c>
      <c r="R3220" t="s">
        <v>1230</v>
      </c>
      <c r="S3220">
        <v>13485</v>
      </c>
      <c r="T3220" t="s">
        <v>2895</v>
      </c>
    </row>
    <row r="3221" spans="1:20" x14ac:dyDescent="0.25">
      <c r="A3221" t="s">
        <v>637</v>
      </c>
      <c r="B3221" t="s">
        <v>1229</v>
      </c>
      <c r="C3221" t="s">
        <v>639</v>
      </c>
      <c r="D3221" t="s">
        <v>651</v>
      </c>
      <c r="E3221" t="s">
        <v>704</v>
      </c>
      <c r="F3221">
        <v>528004120001</v>
      </c>
      <c r="G3221" t="s">
        <v>705</v>
      </c>
      <c r="H3221">
        <v>583131</v>
      </c>
      <c r="I3221" t="s">
        <v>1254</v>
      </c>
      <c r="J3221">
        <v>202207</v>
      </c>
      <c r="K3221">
        <v>44725</v>
      </c>
      <c r="L3221" t="s">
        <v>644</v>
      </c>
      <c r="M3221">
        <v>74138</v>
      </c>
      <c r="N3221">
        <v>121.66</v>
      </c>
      <c r="O3221" t="s">
        <v>645</v>
      </c>
      <c r="P3221" s="428">
        <v>113.027</v>
      </c>
      <c r="Q3221">
        <v>30509990</v>
      </c>
      <c r="R3221" t="s">
        <v>1230</v>
      </c>
      <c r="S3221">
        <v>13485</v>
      </c>
      <c r="T3221" t="s">
        <v>2889</v>
      </c>
    </row>
    <row r="3222" spans="1:20" x14ac:dyDescent="0.25">
      <c r="A3222" t="s">
        <v>637</v>
      </c>
      <c r="B3222" t="s">
        <v>1229</v>
      </c>
      <c r="C3222" t="s">
        <v>639</v>
      </c>
      <c r="D3222" t="s">
        <v>651</v>
      </c>
      <c r="E3222" t="s">
        <v>704</v>
      </c>
      <c r="F3222">
        <v>528004120001</v>
      </c>
      <c r="G3222" t="s">
        <v>705</v>
      </c>
      <c r="H3222">
        <v>583132</v>
      </c>
      <c r="I3222" t="s">
        <v>25</v>
      </c>
      <c r="J3222">
        <v>202207</v>
      </c>
      <c r="K3222">
        <v>44725</v>
      </c>
      <c r="L3222" t="s">
        <v>644</v>
      </c>
      <c r="M3222">
        <v>194610</v>
      </c>
      <c r="N3222">
        <v>319.33999999999997</v>
      </c>
      <c r="O3222" t="s">
        <v>645</v>
      </c>
      <c r="P3222" s="428">
        <v>296.68</v>
      </c>
      <c r="Q3222">
        <v>30509990</v>
      </c>
      <c r="R3222" t="s">
        <v>1230</v>
      </c>
      <c r="S3222">
        <v>13485</v>
      </c>
      <c r="T3222" t="s">
        <v>2889</v>
      </c>
    </row>
    <row r="3223" spans="1:20" x14ac:dyDescent="0.25">
      <c r="A3223" t="s">
        <v>637</v>
      </c>
      <c r="B3223" t="s">
        <v>1229</v>
      </c>
      <c r="C3223" t="s">
        <v>639</v>
      </c>
      <c r="D3223" t="s">
        <v>651</v>
      </c>
      <c r="E3223" t="s">
        <v>704</v>
      </c>
      <c r="F3223">
        <v>528004120051</v>
      </c>
      <c r="G3223" t="s">
        <v>2897</v>
      </c>
      <c r="H3223">
        <v>583650</v>
      </c>
      <c r="I3223" t="s">
        <v>443</v>
      </c>
      <c r="J3223">
        <v>202207</v>
      </c>
      <c r="K3223">
        <v>44725</v>
      </c>
      <c r="L3223" t="s">
        <v>644</v>
      </c>
      <c r="M3223">
        <v>3260160</v>
      </c>
      <c r="N3223">
        <v>5349.7</v>
      </c>
      <c r="O3223" t="s">
        <v>645</v>
      </c>
      <c r="P3223" s="428">
        <v>4970.085</v>
      </c>
      <c r="Q3223">
        <v>30509990</v>
      </c>
      <c r="R3223" t="s">
        <v>1230</v>
      </c>
      <c r="S3223">
        <v>13485</v>
      </c>
      <c r="T3223" t="s">
        <v>2905</v>
      </c>
    </row>
    <row r="3224" spans="1:20" x14ac:dyDescent="0.25">
      <c r="A3224" t="s">
        <v>637</v>
      </c>
      <c r="B3224" t="s">
        <v>1229</v>
      </c>
      <c r="C3224" t="s">
        <v>639</v>
      </c>
      <c r="D3224" t="s">
        <v>651</v>
      </c>
      <c r="E3224" t="s">
        <v>704</v>
      </c>
      <c r="F3224">
        <v>528004120010</v>
      </c>
      <c r="G3224" t="s">
        <v>653</v>
      </c>
      <c r="H3224">
        <v>605506</v>
      </c>
      <c r="I3224" t="s">
        <v>1266</v>
      </c>
      <c r="J3224">
        <v>202207</v>
      </c>
      <c r="K3224">
        <v>44725</v>
      </c>
      <c r="L3224" t="s">
        <v>644</v>
      </c>
      <c r="M3224">
        <v>54600</v>
      </c>
      <c r="N3224">
        <v>89.59</v>
      </c>
      <c r="O3224" t="s">
        <v>645</v>
      </c>
      <c r="P3224" s="428">
        <v>83.233000000000004</v>
      </c>
      <c r="Q3224">
        <v>30509990</v>
      </c>
      <c r="R3224" t="s">
        <v>1230</v>
      </c>
      <c r="S3224">
        <v>13485</v>
      </c>
      <c r="T3224" t="s">
        <v>2903</v>
      </c>
    </row>
    <row r="3225" spans="1:20" x14ac:dyDescent="0.25">
      <c r="A3225" t="s">
        <v>637</v>
      </c>
      <c r="B3225" t="s">
        <v>1229</v>
      </c>
      <c r="C3225" t="s">
        <v>639</v>
      </c>
      <c r="D3225" t="s">
        <v>651</v>
      </c>
      <c r="E3225" t="s">
        <v>704</v>
      </c>
      <c r="F3225">
        <v>528004120010</v>
      </c>
      <c r="G3225" t="s">
        <v>653</v>
      </c>
      <c r="H3225">
        <v>605506</v>
      </c>
      <c r="I3225" t="s">
        <v>1266</v>
      </c>
      <c r="J3225">
        <v>202207</v>
      </c>
      <c r="K3225">
        <v>44725</v>
      </c>
      <c r="L3225" t="s">
        <v>644</v>
      </c>
      <c r="M3225">
        <v>2925</v>
      </c>
      <c r="N3225">
        <v>4.8</v>
      </c>
      <c r="O3225" t="s">
        <v>645</v>
      </c>
      <c r="P3225" s="428">
        <v>4.4589999999999996</v>
      </c>
      <c r="Q3225">
        <v>30509990</v>
      </c>
      <c r="R3225" t="s">
        <v>1230</v>
      </c>
      <c r="S3225">
        <v>13485</v>
      </c>
      <c r="T3225" t="s">
        <v>2906</v>
      </c>
    </row>
    <row r="3226" spans="1:20" x14ac:dyDescent="0.25">
      <c r="A3226" t="s">
        <v>637</v>
      </c>
      <c r="B3226" t="s">
        <v>1229</v>
      </c>
      <c r="C3226" t="s">
        <v>639</v>
      </c>
      <c r="D3226" t="s">
        <v>651</v>
      </c>
      <c r="E3226" t="s">
        <v>704</v>
      </c>
      <c r="F3226">
        <v>528004120051</v>
      </c>
      <c r="G3226" t="s">
        <v>2897</v>
      </c>
      <c r="H3226">
        <v>583650</v>
      </c>
      <c r="I3226" t="s">
        <v>443</v>
      </c>
      <c r="J3226">
        <v>202207</v>
      </c>
      <c r="K3226">
        <v>44725</v>
      </c>
      <c r="L3226" t="s">
        <v>644</v>
      </c>
      <c r="M3226">
        <v>56300</v>
      </c>
      <c r="N3226">
        <v>92.38</v>
      </c>
      <c r="O3226" t="s">
        <v>645</v>
      </c>
      <c r="P3226" s="428">
        <v>85.825000000000003</v>
      </c>
      <c r="Q3226">
        <v>30509990</v>
      </c>
      <c r="R3226" t="s">
        <v>1230</v>
      </c>
      <c r="S3226">
        <v>13485</v>
      </c>
      <c r="T3226" t="s">
        <v>2898</v>
      </c>
    </row>
    <row r="3227" spans="1:20" x14ac:dyDescent="0.25">
      <c r="A3227" t="s">
        <v>637</v>
      </c>
      <c r="B3227" t="s">
        <v>1229</v>
      </c>
      <c r="C3227" t="s">
        <v>639</v>
      </c>
      <c r="D3227" t="s">
        <v>651</v>
      </c>
      <c r="E3227" t="s">
        <v>704</v>
      </c>
      <c r="F3227">
        <v>528004120051</v>
      </c>
      <c r="G3227" t="s">
        <v>2897</v>
      </c>
      <c r="H3227">
        <v>583650</v>
      </c>
      <c r="I3227" t="s">
        <v>443</v>
      </c>
      <c r="J3227">
        <v>202207</v>
      </c>
      <c r="K3227">
        <v>44725</v>
      </c>
      <c r="L3227" t="s">
        <v>644</v>
      </c>
      <c r="M3227">
        <v>598500</v>
      </c>
      <c r="N3227">
        <v>982.1</v>
      </c>
      <c r="O3227" t="s">
        <v>645</v>
      </c>
      <c r="P3227" s="428">
        <v>912.41</v>
      </c>
      <c r="Q3227">
        <v>30509990</v>
      </c>
      <c r="R3227" t="s">
        <v>1230</v>
      </c>
      <c r="S3227">
        <v>13485</v>
      </c>
      <c r="T3227" t="s">
        <v>2899</v>
      </c>
    </row>
    <row r="3228" spans="1:20" x14ac:dyDescent="0.25">
      <c r="A3228" t="s">
        <v>637</v>
      </c>
      <c r="B3228" t="s">
        <v>1229</v>
      </c>
      <c r="C3228" t="s">
        <v>639</v>
      </c>
      <c r="D3228" t="s">
        <v>651</v>
      </c>
      <c r="E3228" t="s">
        <v>704</v>
      </c>
      <c r="F3228">
        <v>528004120051</v>
      </c>
      <c r="G3228" t="s">
        <v>2897</v>
      </c>
      <c r="H3228">
        <v>583650</v>
      </c>
      <c r="I3228" t="s">
        <v>443</v>
      </c>
      <c r="J3228">
        <v>202207</v>
      </c>
      <c r="K3228">
        <v>44725</v>
      </c>
      <c r="L3228" t="s">
        <v>644</v>
      </c>
      <c r="M3228">
        <v>31500</v>
      </c>
      <c r="N3228">
        <v>51.69</v>
      </c>
      <c r="O3228" t="s">
        <v>645</v>
      </c>
      <c r="P3228" s="428">
        <v>48.021999999999998</v>
      </c>
      <c r="Q3228">
        <v>30509990</v>
      </c>
      <c r="R3228" t="s">
        <v>1230</v>
      </c>
      <c r="S3228">
        <v>13485</v>
      </c>
      <c r="T3228" t="s">
        <v>2900</v>
      </c>
    </row>
    <row r="3229" spans="1:20" x14ac:dyDescent="0.25">
      <c r="A3229" t="s">
        <v>637</v>
      </c>
      <c r="B3229" t="s">
        <v>1229</v>
      </c>
      <c r="C3229" t="s">
        <v>639</v>
      </c>
      <c r="D3229" t="s">
        <v>651</v>
      </c>
      <c r="E3229" t="s">
        <v>704</v>
      </c>
      <c r="F3229">
        <v>528004120051</v>
      </c>
      <c r="G3229" t="s">
        <v>2897</v>
      </c>
      <c r="H3229">
        <v>583650</v>
      </c>
      <c r="I3229" t="s">
        <v>443</v>
      </c>
      <c r="J3229">
        <v>202207</v>
      </c>
      <c r="K3229">
        <v>44725</v>
      </c>
      <c r="L3229" t="s">
        <v>644</v>
      </c>
      <c r="M3229">
        <v>171000</v>
      </c>
      <c r="N3229">
        <v>280.60000000000002</v>
      </c>
      <c r="O3229" t="s">
        <v>645</v>
      </c>
      <c r="P3229" s="428">
        <v>260.68900000000002</v>
      </c>
      <c r="Q3229">
        <v>30509990</v>
      </c>
      <c r="R3229" t="s">
        <v>1230</v>
      </c>
      <c r="S3229">
        <v>13485</v>
      </c>
      <c r="T3229" t="s">
        <v>2901</v>
      </c>
    </row>
    <row r="3230" spans="1:20" x14ac:dyDescent="0.25">
      <c r="A3230" t="s">
        <v>637</v>
      </c>
      <c r="B3230" t="s">
        <v>1229</v>
      </c>
      <c r="C3230" t="s">
        <v>639</v>
      </c>
      <c r="D3230" t="s">
        <v>651</v>
      </c>
      <c r="E3230" t="s">
        <v>704</v>
      </c>
      <c r="F3230">
        <v>528004120051</v>
      </c>
      <c r="G3230" t="s">
        <v>2897</v>
      </c>
      <c r="H3230">
        <v>583650</v>
      </c>
      <c r="I3230" t="s">
        <v>443</v>
      </c>
      <c r="J3230">
        <v>202207</v>
      </c>
      <c r="K3230">
        <v>44725</v>
      </c>
      <c r="L3230" t="s">
        <v>644</v>
      </c>
      <c r="M3230">
        <v>9000</v>
      </c>
      <c r="N3230">
        <v>14.77</v>
      </c>
      <c r="O3230" t="s">
        <v>645</v>
      </c>
      <c r="P3230" s="428">
        <v>13.722</v>
      </c>
      <c r="Q3230">
        <v>30509990</v>
      </c>
      <c r="R3230" t="s">
        <v>1230</v>
      </c>
      <c r="S3230">
        <v>13485</v>
      </c>
      <c r="T3230" t="s">
        <v>2902</v>
      </c>
    </row>
    <row r="3231" spans="1:20" x14ac:dyDescent="0.25">
      <c r="A3231" t="s">
        <v>637</v>
      </c>
      <c r="B3231" t="s">
        <v>1229</v>
      </c>
      <c r="C3231" t="s">
        <v>639</v>
      </c>
      <c r="D3231" t="s">
        <v>651</v>
      </c>
      <c r="E3231" t="s">
        <v>704</v>
      </c>
      <c r="F3231">
        <v>528004120003</v>
      </c>
      <c r="G3231" t="s">
        <v>816</v>
      </c>
      <c r="H3231">
        <v>583560</v>
      </c>
      <c r="I3231" t="s">
        <v>963</v>
      </c>
      <c r="J3231">
        <v>202207</v>
      </c>
      <c r="K3231">
        <v>44725</v>
      </c>
      <c r="L3231" t="s">
        <v>644</v>
      </c>
      <c r="M3231">
        <v>29500</v>
      </c>
      <c r="N3231">
        <v>48.41</v>
      </c>
      <c r="O3231" t="s">
        <v>645</v>
      </c>
      <c r="P3231" s="428">
        <v>44.975000000000001</v>
      </c>
      <c r="Q3231">
        <v>30509990</v>
      </c>
      <c r="R3231" t="s">
        <v>1230</v>
      </c>
      <c r="S3231">
        <v>13485</v>
      </c>
      <c r="T3231" t="s">
        <v>2886</v>
      </c>
    </row>
    <row r="3232" spans="1:20" x14ac:dyDescent="0.25">
      <c r="A3232" t="s">
        <v>637</v>
      </c>
      <c r="B3232" t="s">
        <v>1229</v>
      </c>
      <c r="C3232" t="s">
        <v>639</v>
      </c>
      <c r="D3232" t="s">
        <v>651</v>
      </c>
      <c r="E3232" t="s">
        <v>704</v>
      </c>
      <c r="F3232">
        <v>528004120010</v>
      </c>
      <c r="G3232" t="s">
        <v>653</v>
      </c>
      <c r="H3232">
        <v>583601</v>
      </c>
      <c r="I3232" t="s">
        <v>189</v>
      </c>
      <c r="J3232">
        <v>202207</v>
      </c>
      <c r="K3232">
        <v>44725</v>
      </c>
      <c r="L3232" t="s">
        <v>644</v>
      </c>
      <c r="M3232">
        <v>180000</v>
      </c>
      <c r="N3232">
        <v>295.37</v>
      </c>
      <c r="O3232" t="s">
        <v>645</v>
      </c>
      <c r="P3232" s="428">
        <v>274.411</v>
      </c>
      <c r="Q3232">
        <v>30509990</v>
      </c>
      <c r="R3232" t="s">
        <v>1230</v>
      </c>
      <c r="S3232">
        <v>13485</v>
      </c>
      <c r="T3232" t="s">
        <v>2896</v>
      </c>
    </row>
    <row r="3233" spans="1:20" x14ac:dyDescent="0.25">
      <c r="A3233" t="s">
        <v>637</v>
      </c>
      <c r="B3233" t="s">
        <v>1229</v>
      </c>
      <c r="C3233" t="s">
        <v>639</v>
      </c>
      <c r="D3233" t="s">
        <v>651</v>
      </c>
      <c r="E3233" t="s">
        <v>704</v>
      </c>
      <c r="F3233">
        <v>528004120002</v>
      </c>
      <c r="G3233" t="s">
        <v>642</v>
      </c>
      <c r="H3233">
        <v>583141</v>
      </c>
      <c r="I3233" t="s">
        <v>37</v>
      </c>
      <c r="J3233">
        <v>202207</v>
      </c>
      <c r="K3233">
        <v>44725</v>
      </c>
      <c r="L3233" t="s">
        <v>644</v>
      </c>
      <c r="M3233">
        <v>337107</v>
      </c>
      <c r="N3233">
        <v>553.16999999999996</v>
      </c>
      <c r="O3233" t="s">
        <v>645</v>
      </c>
      <c r="P3233" s="428">
        <v>513.91700000000003</v>
      </c>
      <c r="Q3233">
        <v>30509990</v>
      </c>
      <c r="R3233" t="s">
        <v>1230</v>
      </c>
      <c r="S3233">
        <v>13485</v>
      </c>
      <c r="T3233" t="s">
        <v>2890</v>
      </c>
    </row>
    <row r="3234" spans="1:20" x14ac:dyDescent="0.25">
      <c r="A3234" t="s">
        <v>637</v>
      </c>
      <c r="B3234" t="s">
        <v>1229</v>
      </c>
      <c r="C3234" t="s">
        <v>639</v>
      </c>
      <c r="D3234" t="s">
        <v>651</v>
      </c>
      <c r="E3234" t="s">
        <v>704</v>
      </c>
      <c r="F3234">
        <v>528004120002</v>
      </c>
      <c r="G3234" t="s">
        <v>642</v>
      </c>
      <c r="H3234">
        <v>583140</v>
      </c>
      <c r="I3234" t="s">
        <v>36</v>
      </c>
      <c r="J3234">
        <v>202207</v>
      </c>
      <c r="K3234">
        <v>44725</v>
      </c>
      <c r="L3234" t="s">
        <v>644</v>
      </c>
      <c r="M3234">
        <v>339030</v>
      </c>
      <c r="N3234">
        <v>556.32000000000005</v>
      </c>
      <c r="O3234" t="s">
        <v>645</v>
      </c>
      <c r="P3234" s="428">
        <v>516.84299999999996</v>
      </c>
      <c r="Q3234">
        <v>30509990</v>
      </c>
      <c r="R3234" t="s">
        <v>1230</v>
      </c>
      <c r="S3234">
        <v>13485</v>
      </c>
      <c r="T3234" t="s">
        <v>2894</v>
      </c>
    </row>
    <row r="3235" spans="1:20" x14ac:dyDescent="0.25">
      <c r="A3235" t="s">
        <v>637</v>
      </c>
      <c r="B3235" t="s">
        <v>1229</v>
      </c>
      <c r="C3235" t="s">
        <v>639</v>
      </c>
      <c r="D3235" t="s">
        <v>651</v>
      </c>
      <c r="E3235" t="s">
        <v>704</v>
      </c>
      <c r="F3235">
        <v>528004120002</v>
      </c>
      <c r="G3235" t="s">
        <v>642</v>
      </c>
      <c r="H3235">
        <v>583143</v>
      </c>
      <c r="I3235" t="s">
        <v>39</v>
      </c>
      <c r="J3235">
        <v>202207</v>
      </c>
      <c r="K3235">
        <v>44725</v>
      </c>
      <c r="L3235" t="s">
        <v>644</v>
      </c>
      <c r="M3235">
        <v>158450</v>
      </c>
      <c r="N3235">
        <v>260.01</v>
      </c>
      <c r="O3235" t="s">
        <v>645</v>
      </c>
      <c r="P3235" s="428">
        <v>241.56</v>
      </c>
      <c r="Q3235">
        <v>30509990</v>
      </c>
      <c r="R3235" t="s">
        <v>1230</v>
      </c>
      <c r="S3235">
        <v>13485</v>
      </c>
      <c r="T3235" t="s">
        <v>2887</v>
      </c>
    </row>
    <row r="3236" spans="1:20" x14ac:dyDescent="0.25">
      <c r="A3236" t="s">
        <v>637</v>
      </c>
      <c r="B3236" t="s">
        <v>1229</v>
      </c>
      <c r="C3236" t="s">
        <v>639</v>
      </c>
      <c r="D3236" t="s">
        <v>651</v>
      </c>
      <c r="E3236" t="s">
        <v>704</v>
      </c>
      <c r="F3236">
        <v>528004120001</v>
      </c>
      <c r="G3236" t="s">
        <v>705</v>
      </c>
      <c r="H3236">
        <v>583131</v>
      </c>
      <c r="I3236" t="s">
        <v>1254</v>
      </c>
      <c r="J3236">
        <v>202207</v>
      </c>
      <c r="K3236">
        <v>44725</v>
      </c>
      <c r="L3236" t="s">
        <v>644</v>
      </c>
      <c r="M3236">
        <v>28992</v>
      </c>
      <c r="N3236">
        <v>47.57</v>
      </c>
      <c r="O3236" t="s">
        <v>645</v>
      </c>
      <c r="P3236" s="428">
        <v>44.194000000000003</v>
      </c>
      <c r="Q3236">
        <v>30509990</v>
      </c>
      <c r="R3236" t="s">
        <v>1230</v>
      </c>
      <c r="S3236">
        <v>13485</v>
      </c>
      <c r="T3236" t="s">
        <v>2888</v>
      </c>
    </row>
    <row r="3237" spans="1:20" x14ac:dyDescent="0.25">
      <c r="A3237" t="s">
        <v>637</v>
      </c>
      <c r="B3237" t="s">
        <v>1229</v>
      </c>
      <c r="C3237" t="s">
        <v>639</v>
      </c>
      <c r="D3237" t="s">
        <v>651</v>
      </c>
      <c r="E3237" t="s">
        <v>704</v>
      </c>
      <c r="F3237">
        <v>528004120002</v>
      </c>
      <c r="G3237" t="s">
        <v>642</v>
      </c>
      <c r="H3237">
        <v>583141</v>
      </c>
      <c r="I3237" t="s">
        <v>37</v>
      </c>
      <c r="J3237">
        <v>202207</v>
      </c>
      <c r="K3237">
        <v>44725</v>
      </c>
      <c r="L3237" t="s">
        <v>644</v>
      </c>
      <c r="M3237">
        <v>29488</v>
      </c>
      <c r="N3237">
        <v>48.39</v>
      </c>
      <c r="O3237" t="s">
        <v>645</v>
      </c>
      <c r="P3237" s="428">
        <v>44.956000000000003</v>
      </c>
      <c r="Q3237">
        <v>30509990</v>
      </c>
      <c r="R3237" t="s">
        <v>1230</v>
      </c>
      <c r="S3237">
        <v>13485</v>
      </c>
      <c r="T3237" t="s">
        <v>2888</v>
      </c>
    </row>
    <row r="3238" spans="1:20" x14ac:dyDescent="0.25">
      <c r="A3238" t="s">
        <v>637</v>
      </c>
      <c r="B3238" t="s">
        <v>1229</v>
      </c>
      <c r="C3238" t="s">
        <v>639</v>
      </c>
      <c r="D3238" t="s">
        <v>651</v>
      </c>
      <c r="E3238" t="s">
        <v>704</v>
      </c>
      <c r="F3238">
        <v>528004120002</v>
      </c>
      <c r="G3238" t="s">
        <v>642</v>
      </c>
      <c r="H3238">
        <v>583140</v>
      </c>
      <c r="I3238" t="s">
        <v>36</v>
      </c>
      <c r="J3238">
        <v>202207</v>
      </c>
      <c r="K3238">
        <v>44725</v>
      </c>
      <c r="L3238" t="s">
        <v>644</v>
      </c>
      <c r="M3238">
        <v>27565</v>
      </c>
      <c r="N3238">
        <v>45.23</v>
      </c>
      <c r="O3238" t="s">
        <v>645</v>
      </c>
      <c r="P3238" s="428">
        <v>42.02</v>
      </c>
      <c r="Q3238">
        <v>30509990</v>
      </c>
      <c r="R3238" t="s">
        <v>1230</v>
      </c>
      <c r="S3238">
        <v>13485</v>
      </c>
      <c r="T3238" t="s">
        <v>2888</v>
      </c>
    </row>
    <row r="3239" spans="1:20" x14ac:dyDescent="0.25">
      <c r="A3239" t="s">
        <v>637</v>
      </c>
      <c r="B3239" t="s">
        <v>1229</v>
      </c>
      <c r="C3239" t="s">
        <v>639</v>
      </c>
      <c r="D3239" t="s">
        <v>651</v>
      </c>
      <c r="E3239" t="s">
        <v>704</v>
      </c>
      <c r="F3239">
        <v>528004120001</v>
      </c>
      <c r="G3239" t="s">
        <v>705</v>
      </c>
      <c r="H3239">
        <v>583132</v>
      </c>
      <c r="I3239" t="s">
        <v>25</v>
      </c>
      <c r="J3239">
        <v>202207</v>
      </c>
      <c r="K3239">
        <v>44725</v>
      </c>
      <c r="L3239" t="s">
        <v>644</v>
      </c>
      <c r="M3239">
        <v>58556</v>
      </c>
      <c r="N3239">
        <v>96.09</v>
      </c>
      <c r="O3239" t="s">
        <v>645</v>
      </c>
      <c r="P3239" s="428">
        <v>89.271000000000001</v>
      </c>
      <c r="Q3239">
        <v>30509990</v>
      </c>
      <c r="R3239" t="s">
        <v>1230</v>
      </c>
      <c r="S3239">
        <v>13485</v>
      </c>
      <c r="T3239" t="s">
        <v>2888</v>
      </c>
    </row>
    <row r="3240" spans="1:20" x14ac:dyDescent="0.25">
      <c r="A3240" t="s">
        <v>637</v>
      </c>
      <c r="B3240" t="s">
        <v>1229</v>
      </c>
      <c r="C3240" t="s">
        <v>639</v>
      </c>
      <c r="D3240" t="s">
        <v>651</v>
      </c>
      <c r="E3240" t="s">
        <v>704</v>
      </c>
      <c r="F3240">
        <v>528004120002</v>
      </c>
      <c r="G3240" t="s">
        <v>642</v>
      </c>
      <c r="H3240">
        <v>583142</v>
      </c>
      <c r="I3240" t="s">
        <v>38</v>
      </c>
      <c r="J3240">
        <v>202207</v>
      </c>
      <c r="K3240">
        <v>44725</v>
      </c>
      <c r="L3240" t="s">
        <v>644</v>
      </c>
      <c r="M3240">
        <v>11699</v>
      </c>
      <c r="N3240">
        <v>19.2</v>
      </c>
      <c r="O3240" t="s">
        <v>645</v>
      </c>
      <c r="P3240" s="428">
        <v>17.838000000000001</v>
      </c>
      <c r="Q3240">
        <v>30509990</v>
      </c>
      <c r="R3240" t="s">
        <v>1230</v>
      </c>
      <c r="S3240">
        <v>13485</v>
      </c>
      <c r="T3240" t="s">
        <v>2888</v>
      </c>
    </row>
    <row r="3241" spans="1:20" x14ac:dyDescent="0.25">
      <c r="A3241" t="s">
        <v>637</v>
      </c>
      <c r="B3241" t="s">
        <v>1229</v>
      </c>
      <c r="C3241" t="s">
        <v>639</v>
      </c>
      <c r="D3241" t="s">
        <v>651</v>
      </c>
      <c r="E3241" t="s">
        <v>704</v>
      </c>
      <c r="F3241">
        <v>528004120002</v>
      </c>
      <c r="G3241" t="s">
        <v>642</v>
      </c>
      <c r="H3241">
        <v>583141</v>
      </c>
      <c r="I3241" t="s">
        <v>37</v>
      </c>
      <c r="J3241">
        <v>202207</v>
      </c>
      <c r="K3241">
        <v>44725</v>
      </c>
      <c r="L3241" t="s">
        <v>644</v>
      </c>
      <c r="M3241">
        <v>83405</v>
      </c>
      <c r="N3241">
        <v>136.86000000000001</v>
      </c>
      <c r="O3241" t="s">
        <v>645</v>
      </c>
      <c r="P3241" s="428">
        <v>127.148</v>
      </c>
      <c r="Q3241">
        <v>30509990</v>
      </c>
      <c r="R3241" t="s">
        <v>1230</v>
      </c>
      <c r="S3241">
        <v>13485</v>
      </c>
      <c r="T3241" t="s">
        <v>2889</v>
      </c>
    </row>
    <row r="3242" spans="1:20" x14ac:dyDescent="0.25">
      <c r="A3242" t="s">
        <v>637</v>
      </c>
      <c r="B3242" t="s">
        <v>1229</v>
      </c>
      <c r="C3242" t="s">
        <v>639</v>
      </c>
      <c r="D3242" t="s">
        <v>651</v>
      </c>
      <c r="E3242" t="s">
        <v>704</v>
      </c>
      <c r="F3242">
        <v>528004120002</v>
      </c>
      <c r="G3242" t="s">
        <v>642</v>
      </c>
      <c r="H3242">
        <v>583140</v>
      </c>
      <c r="I3242" t="s">
        <v>36</v>
      </c>
      <c r="J3242">
        <v>202207</v>
      </c>
      <c r="K3242">
        <v>44725</v>
      </c>
      <c r="L3242" t="s">
        <v>644</v>
      </c>
      <c r="M3242">
        <v>83405</v>
      </c>
      <c r="N3242">
        <v>136.86000000000001</v>
      </c>
      <c r="O3242" t="s">
        <v>645</v>
      </c>
      <c r="P3242" s="428">
        <v>127.148</v>
      </c>
      <c r="Q3242">
        <v>30509990</v>
      </c>
      <c r="R3242" t="s">
        <v>1230</v>
      </c>
      <c r="S3242">
        <v>13485</v>
      </c>
      <c r="T3242" t="s">
        <v>2889</v>
      </c>
    </row>
    <row r="3243" spans="1:20" x14ac:dyDescent="0.25">
      <c r="A3243" t="s">
        <v>637</v>
      </c>
      <c r="B3243" t="s">
        <v>1229</v>
      </c>
      <c r="C3243" t="s">
        <v>639</v>
      </c>
      <c r="D3243" t="s">
        <v>651</v>
      </c>
      <c r="E3243" t="s">
        <v>704</v>
      </c>
      <c r="F3243">
        <v>528004120002</v>
      </c>
      <c r="G3243" t="s">
        <v>642</v>
      </c>
      <c r="H3243">
        <v>583142</v>
      </c>
      <c r="I3243" t="s">
        <v>38</v>
      </c>
      <c r="J3243">
        <v>202207</v>
      </c>
      <c r="K3243">
        <v>44725</v>
      </c>
      <c r="L3243" t="s">
        <v>644</v>
      </c>
      <c r="M3243">
        <v>46336</v>
      </c>
      <c r="N3243">
        <v>76.03</v>
      </c>
      <c r="O3243" t="s">
        <v>645</v>
      </c>
      <c r="P3243" s="428">
        <v>70.635000000000005</v>
      </c>
      <c r="Q3243">
        <v>30509990</v>
      </c>
      <c r="R3243" t="s">
        <v>1230</v>
      </c>
      <c r="S3243">
        <v>13485</v>
      </c>
      <c r="T3243" t="s">
        <v>2889</v>
      </c>
    </row>
    <row r="3244" spans="1:20" x14ac:dyDescent="0.25">
      <c r="A3244" t="s">
        <v>637</v>
      </c>
      <c r="B3244" t="s">
        <v>659</v>
      </c>
      <c r="C3244" t="s">
        <v>639</v>
      </c>
      <c r="D3244" t="s">
        <v>718</v>
      </c>
      <c r="E3244" t="s">
        <v>652</v>
      </c>
      <c r="F3244">
        <v>528004120010</v>
      </c>
      <c r="G3244" t="s">
        <v>653</v>
      </c>
      <c r="H3244">
        <v>583593</v>
      </c>
      <c r="I3244" t="s">
        <v>176</v>
      </c>
      <c r="J3244">
        <v>202207</v>
      </c>
      <c r="K3244">
        <v>44725</v>
      </c>
      <c r="L3244" t="s">
        <v>644</v>
      </c>
      <c r="M3244">
        <v>5578.13</v>
      </c>
      <c r="N3244">
        <v>9.15</v>
      </c>
      <c r="O3244" t="s">
        <v>645</v>
      </c>
      <c r="P3244" s="428">
        <v>8.5009999999999994</v>
      </c>
      <c r="Q3244">
        <v>12835149</v>
      </c>
      <c r="R3244" t="s">
        <v>654</v>
      </c>
      <c r="S3244" t="s">
        <v>825</v>
      </c>
      <c r="T3244" t="s">
        <v>2892</v>
      </c>
    </row>
    <row r="3245" spans="1:20" x14ac:dyDescent="0.25">
      <c r="A3245" t="s">
        <v>637</v>
      </c>
      <c r="B3245" t="s">
        <v>732</v>
      </c>
      <c r="C3245" t="s">
        <v>639</v>
      </c>
      <c r="D3245" t="s">
        <v>640</v>
      </c>
      <c r="E3245" t="s">
        <v>2008</v>
      </c>
      <c r="F3245">
        <v>528004120002</v>
      </c>
      <c r="G3245" t="s">
        <v>642</v>
      </c>
      <c r="H3245">
        <v>583155</v>
      </c>
      <c r="I3245" t="s">
        <v>45</v>
      </c>
      <c r="J3245">
        <v>202207</v>
      </c>
      <c r="K3245">
        <v>44736</v>
      </c>
      <c r="L3245" t="s">
        <v>727</v>
      </c>
      <c r="M3245">
        <v>23.73</v>
      </c>
      <c r="N3245">
        <v>23.73</v>
      </c>
      <c r="O3245" t="s">
        <v>645</v>
      </c>
      <c r="P3245" s="428">
        <v>22.045999999999999</v>
      </c>
      <c r="Q3245">
        <v>30505482</v>
      </c>
      <c r="R3245" t="s">
        <v>646</v>
      </c>
      <c r="S3245">
        <v>9985235</v>
      </c>
      <c r="T3245" t="s">
        <v>2908</v>
      </c>
    </row>
    <row r="3246" spans="1:20" x14ac:dyDescent="0.25">
      <c r="A3246" t="s">
        <v>637</v>
      </c>
      <c r="B3246" t="s">
        <v>732</v>
      </c>
      <c r="C3246" t="s">
        <v>639</v>
      </c>
      <c r="D3246" t="s">
        <v>640</v>
      </c>
      <c r="E3246" t="s">
        <v>2008</v>
      </c>
      <c r="F3246">
        <v>528004120002</v>
      </c>
      <c r="G3246" t="s">
        <v>642</v>
      </c>
      <c r="H3246">
        <v>583155</v>
      </c>
      <c r="I3246" t="s">
        <v>45</v>
      </c>
      <c r="J3246">
        <v>202207</v>
      </c>
      <c r="K3246">
        <v>44736</v>
      </c>
      <c r="L3246" t="s">
        <v>727</v>
      </c>
      <c r="M3246">
        <v>5.74</v>
      </c>
      <c r="N3246">
        <v>5.74</v>
      </c>
      <c r="O3246" t="s">
        <v>645</v>
      </c>
      <c r="P3246" s="428">
        <v>5.3330000000000002</v>
      </c>
      <c r="Q3246">
        <v>30505482</v>
      </c>
      <c r="R3246" t="s">
        <v>646</v>
      </c>
      <c r="S3246">
        <v>9985235</v>
      </c>
      <c r="T3246" t="s">
        <v>2909</v>
      </c>
    </row>
    <row r="3247" spans="1:20" x14ac:dyDescent="0.25">
      <c r="A3247" t="s">
        <v>637</v>
      </c>
      <c r="B3247" t="s">
        <v>726</v>
      </c>
      <c r="C3247" t="s">
        <v>639</v>
      </c>
      <c r="D3247" t="s">
        <v>640</v>
      </c>
      <c r="E3247" t="s">
        <v>2008</v>
      </c>
      <c r="F3247">
        <v>528004120002</v>
      </c>
      <c r="G3247" t="s">
        <v>642</v>
      </c>
      <c r="H3247">
        <v>583155</v>
      </c>
      <c r="I3247" t="s">
        <v>45</v>
      </c>
      <c r="J3247">
        <v>202207</v>
      </c>
      <c r="K3247">
        <v>44736</v>
      </c>
      <c r="L3247" t="s">
        <v>727</v>
      </c>
      <c r="M3247">
        <v>90.4</v>
      </c>
      <c r="N3247">
        <v>90.4</v>
      </c>
      <c r="O3247" t="s">
        <v>645</v>
      </c>
      <c r="P3247" s="428">
        <v>83.984999999999999</v>
      </c>
      <c r="Q3247">
        <v>30505482</v>
      </c>
      <c r="R3247" t="s">
        <v>646</v>
      </c>
      <c r="S3247">
        <v>9985235</v>
      </c>
      <c r="T3247" t="s">
        <v>2910</v>
      </c>
    </row>
    <row r="3248" spans="1:20" x14ac:dyDescent="0.25">
      <c r="A3248" t="s">
        <v>637</v>
      </c>
      <c r="B3248" t="s">
        <v>736</v>
      </c>
      <c r="C3248" t="s">
        <v>639</v>
      </c>
      <c r="D3248" t="s">
        <v>640</v>
      </c>
      <c r="E3248" t="s">
        <v>2008</v>
      </c>
      <c r="F3248">
        <v>528004120002</v>
      </c>
      <c r="G3248" t="s">
        <v>642</v>
      </c>
      <c r="H3248">
        <v>583155</v>
      </c>
      <c r="I3248" t="s">
        <v>45</v>
      </c>
      <c r="J3248">
        <v>202207</v>
      </c>
      <c r="K3248">
        <v>44736</v>
      </c>
      <c r="L3248" t="s">
        <v>727</v>
      </c>
      <c r="M3248">
        <v>9.0399999999999991</v>
      </c>
      <c r="N3248">
        <v>9.0399999999999991</v>
      </c>
      <c r="O3248" t="s">
        <v>645</v>
      </c>
      <c r="P3248" s="428">
        <v>8.3989999999999991</v>
      </c>
      <c r="Q3248">
        <v>30505482</v>
      </c>
      <c r="R3248" t="s">
        <v>646</v>
      </c>
      <c r="S3248">
        <v>9985235</v>
      </c>
      <c r="T3248" t="s">
        <v>2911</v>
      </c>
    </row>
    <row r="3249" spans="1:20" x14ac:dyDescent="0.25">
      <c r="A3249" t="s">
        <v>637</v>
      </c>
      <c r="B3249" t="s">
        <v>730</v>
      </c>
      <c r="C3249" t="s">
        <v>639</v>
      </c>
      <c r="D3249" t="s">
        <v>640</v>
      </c>
      <c r="E3249" t="s">
        <v>2008</v>
      </c>
      <c r="F3249">
        <v>528004120002</v>
      </c>
      <c r="G3249" t="s">
        <v>642</v>
      </c>
      <c r="H3249">
        <v>583155</v>
      </c>
      <c r="I3249" t="s">
        <v>45</v>
      </c>
      <c r="J3249">
        <v>202207</v>
      </c>
      <c r="K3249">
        <v>44736</v>
      </c>
      <c r="L3249" t="s">
        <v>727</v>
      </c>
      <c r="M3249">
        <v>2.2599999999999998</v>
      </c>
      <c r="N3249">
        <v>2.2599999999999998</v>
      </c>
      <c r="O3249" t="s">
        <v>645</v>
      </c>
      <c r="P3249" s="428">
        <v>2.1</v>
      </c>
      <c r="Q3249">
        <v>30505482</v>
      </c>
      <c r="R3249" t="s">
        <v>646</v>
      </c>
      <c r="S3249">
        <v>9985235</v>
      </c>
      <c r="T3249" t="s">
        <v>2907</v>
      </c>
    </row>
    <row r="3250" spans="1:20" x14ac:dyDescent="0.25">
      <c r="A3250" t="s">
        <v>637</v>
      </c>
      <c r="B3250" t="s">
        <v>662</v>
      </c>
      <c r="C3250" t="s">
        <v>639</v>
      </c>
      <c r="D3250" t="s">
        <v>695</v>
      </c>
      <c r="E3250" t="s">
        <v>652</v>
      </c>
      <c r="F3250">
        <v>528004120010</v>
      </c>
      <c r="G3250" t="s">
        <v>653</v>
      </c>
      <c r="H3250">
        <v>583590</v>
      </c>
      <c r="I3250" t="s">
        <v>170</v>
      </c>
      <c r="J3250">
        <v>202207</v>
      </c>
      <c r="K3250">
        <v>44740</v>
      </c>
      <c r="L3250" t="s">
        <v>644</v>
      </c>
      <c r="M3250">
        <v>49024.92</v>
      </c>
      <c r="N3250">
        <v>80.45</v>
      </c>
      <c r="O3250" t="s">
        <v>645</v>
      </c>
      <c r="P3250" s="428">
        <v>74.741</v>
      </c>
      <c r="Q3250">
        <v>12835149</v>
      </c>
      <c r="R3250" t="s">
        <v>654</v>
      </c>
      <c r="S3250" t="s">
        <v>951</v>
      </c>
      <c r="T3250" t="s">
        <v>2912</v>
      </c>
    </row>
    <row r="3251" spans="1:20" x14ac:dyDescent="0.25">
      <c r="A3251" t="s">
        <v>637</v>
      </c>
      <c r="B3251" t="s">
        <v>662</v>
      </c>
      <c r="C3251" t="s">
        <v>639</v>
      </c>
      <c r="D3251" t="s">
        <v>718</v>
      </c>
      <c r="E3251" t="s">
        <v>652</v>
      </c>
      <c r="F3251">
        <v>528004120010</v>
      </c>
      <c r="G3251" t="s">
        <v>653</v>
      </c>
      <c r="H3251">
        <v>583593</v>
      </c>
      <c r="I3251" t="s">
        <v>176</v>
      </c>
      <c r="J3251">
        <v>202207</v>
      </c>
      <c r="K3251">
        <v>44742</v>
      </c>
      <c r="L3251" t="s">
        <v>644</v>
      </c>
      <c r="M3251">
        <v>1776.6</v>
      </c>
      <c r="N3251">
        <v>2.92</v>
      </c>
      <c r="O3251" t="s">
        <v>645</v>
      </c>
      <c r="P3251" s="428">
        <v>2.7130000000000001</v>
      </c>
      <c r="Q3251">
        <v>12835149</v>
      </c>
      <c r="R3251" t="s">
        <v>654</v>
      </c>
      <c r="S3251" t="s">
        <v>825</v>
      </c>
      <c r="T3251" t="s">
        <v>2913</v>
      </c>
    </row>
    <row r="3252" spans="1:20" x14ac:dyDescent="0.25">
      <c r="A3252" t="s">
        <v>637</v>
      </c>
      <c r="B3252" t="s">
        <v>998</v>
      </c>
      <c r="C3252" t="s">
        <v>639</v>
      </c>
      <c r="D3252" t="s">
        <v>651</v>
      </c>
      <c r="E3252" t="s">
        <v>641</v>
      </c>
      <c r="F3252">
        <v>528004120034</v>
      </c>
      <c r="G3252" t="s">
        <v>2758</v>
      </c>
      <c r="H3252">
        <v>583633</v>
      </c>
      <c r="I3252" t="s">
        <v>2759</v>
      </c>
      <c r="J3252">
        <v>202207</v>
      </c>
      <c r="K3252">
        <v>44742</v>
      </c>
      <c r="L3252" t="s">
        <v>644</v>
      </c>
      <c r="M3252">
        <v>10504000</v>
      </c>
      <c r="N3252">
        <v>17236.34</v>
      </c>
      <c r="O3252" t="s">
        <v>645</v>
      </c>
      <c r="P3252" s="428">
        <v>16013.248</v>
      </c>
      <c r="Q3252">
        <v>40281012</v>
      </c>
      <c r="T3252" t="s">
        <v>2914</v>
      </c>
    </row>
    <row r="3253" spans="1:20" x14ac:dyDescent="0.25">
      <c r="A3253" t="s">
        <v>637</v>
      </c>
      <c r="B3253" t="s">
        <v>1313</v>
      </c>
      <c r="C3253" t="s">
        <v>639</v>
      </c>
      <c r="D3253" t="s">
        <v>651</v>
      </c>
      <c r="E3253" t="s">
        <v>641</v>
      </c>
      <c r="F3253">
        <v>528004120010</v>
      </c>
      <c r="G3253" t="s">
        <v>653</v>
      </c>
      <c r="H3253">
        <v>583610</v>
      </c>
      <c r="I3253" t="s">
        <v>205</v>
      </c>
      <c r="J3253">
        <v>202207</v>
      </c>
      <c r="K3253">
        <v>44743</v>
      </c>
      <c r="L3253" t="s">
        <v>644</v>
      </c>
      <c r="M3253">
        <v>-778137.49</v>
      </c>
      <c r="N3253">
        <v>-1329.35</v>
      </c>
      <c r="O3253" t="s">
        <v>645</v>
      </c>
      <c r="P3253" s="428">
        <v>-1264.338</v>
      </c>
      <c r="Q3253">
        <v>12776746</v>
      </c>
      <c r="T3253" t="s">
        <v>1672</v>
      </c>
    </row>
    <row r="3254" spans="1:20" x14ac:dyDescent="0.25">
      <c r="A3254" t="s">
        <v>637</v>
      </c>
      <c r="B3254" t="s">
        <v>1313</v>
      </c>
      <c r="C3254" t="s">
        <v>639</v>
      </c>
      <c r="D3254" t="s">
        <v>663</v>
      </c>
      <c r="E3254" t="s">
        <v>704</v>
      </c>
      <c r="F3254">
        <v>528004120003</v>
      </c>
      <c r="G3254" t="s">
        <v>816</v>
      </c>
      <c r="H3254">
        <v>583557</v>
      </c>
      <c r="I3254" t="s">
        <v>76</v>
      </c>
      <c r="J3254">
        <v>202207</v>
      </c>
      <c r="K3254">
        <v>44743</v>
      </c>
      <c r="L3254" t="s">
        <v>644</v>
      </c>
      <c r="M3254">
        <v>-57639.24</v>
      </c>
      <c r="N3254">
        <v>-92.3</v>
      </c>
      <c r="O3254" t="s">
        <v>645</v>
      </c>
      <c r="P3254" s="428">
        <v>-87.786000000000001</v>
      </c>
      <c r="Q3254">
        <v>12776746</v>
      </c>
      <c r="T3254" t="s">
        <v>2536</v>
      </c>
    </row>
    <row r="3255" spans="1:20" x14ac:dyDescent="0.25">
      <c r="A3255" t="s">
        <v>637</v>
      </c>
      <c r="B3255" t="s">
        <v>1313</v>
      </c>
      <c r="C3255" t="s">
        <v>639</v>
      </c>
      <c r="D3255" t="s">
        <v>651</v>
      </c>
      <c r="E3255" t="s">
        <v>704</v>
      </c>
      <c r="F3255">
        <v>528004120003</v>
      </c>
      <c r="G3255" t="s">
        <v>816</v>
      </c>
      <c r="H3255">
        <v>583556</v>
      </c>
      <c r="I3255" t="s">
        <v>73</v>
      </c>
      <c r="J3255">
        <v>202207</v>
      </c>
      <c r="K3255">
        <v>44743</v>
      </c>
      <c r="L3255" t="s">
        <v>644</v>
      </c>
      <c r="M3255">
        <v>-57639.24</v>
      </c>
      <c r="N3255">
        <v>-92.3</v>
      </c>
      <c r="O3255" t="s">
        <v>645</v>
      </c>
      <c r="P3255" s="428">
        <v>-87.786000000000001</v>
      </c>
      <c r="Q3255">
        <v>12776746</v>
      </c>
      <c r="T3255" t="s">
        <v>2535</v>
      </c>
    </row>
    <row r="3256" spans="1:20" x14ac:dyDescent="0.25">
      <c r="A3256" t="s">
        <v>637</v>
      </c>
      <c r="B3256" t="s">
        <v>1313</v>
      </c>
      <c r="C3256" t="s">
        <v>639</v>
      </c>
      <c r="D3256" t="s">
        <v>651</v>
      </c>
      <c r="E3256" t="s">
        <v>641</v>
      </c>
      <c r="F3256">
        <v>528004120003</v>
      </c>
      <c r="G3256" t="s">
        <v>816</v>
      </c>
      <c r="H3256">
        <v>583561</v>
      </c>
      <c r="I3256" t="s">
        <v>982</v>
      </c>
      <c r="J3256">
        <v>202207</v>
      </c>
      <c r="K3256">
        <v>44743</v>
      </c>
      <c r="L3256" t="s">
        <v>644</v>
      </c>
      <c r="M3256">
        <v>-518762.23</v>
      </c>
      <c r="N3256">
        <v>-886.24</v>
      </c>
      <c r="O3256" t="s">
        <v>645</v>
      </c>
      <c r="P3256" s="428">
        <v>-842.89800000000002</v>
      </c>
      <c r="Q3256">
        <v>12776746</v>
      </c>
      <c r="T3256" t="s">
        <v>1668</v>
      </c>
    </row>
    <row r="3257" spans="1:20" x14ac:dyDescent="0.25">
      <c r="A3257" t="s">
        <v>637</v>
      </c>
      <c r="B3257" t="s">
        <v>1313</v>
      </c>
      <c r="C3257" t="s">
        <v>639</v>
      </c>
      <c r="D3257" t="s">
        <v>651</v>
      </c>
      <c r="E3257" t="s">
        <v>641</v>
      </c>
      <c r="F3257">
        <v>528004120003</v>
      </c>
      <c r="G3257" t="s">
        <v>816</v>
      </c>
      <c r="H3257">
        <v>583561</v>
      </c>
      <c r="I3257" t="s">
        <v>982</v>
      </c>
      <c r="J3257">
        <v>202207</v>
      </c>
      <c r="K3257">
        <v>44743</v>
      </c>
      <c r="L3257" t="s">
        <v>644</v>
      </c>
      <c r="M3257">
        <v>-46738.15</v>
      </c>
      <c r="N3257">
        <v>-80.64</v>
      </c>
      <c r="O3257" t="s">
        <v>645</v>
      </c>
      <c r="P3257" s="428">
        <v>-76.695999999999998</v>
      </c>
      <c r="Q3257">
        <v>12776746</v>
      </c>
      <c r="T3257" t="s">
        <v>1667</v>
      </c>
    </row>
    <row r="3258" spans="1:20" x14ac:dyDescent="0.25">
      <c r="A3258" t="s">
        <v>637</v>
      </c>
      <c r="B3258" t="s">
        <v>1313</v>
      </c>
      <c r="C3258" t="s">
        <v>639</v>
      </c>
      <c r="D3258" t="s">
        <v>651</v>
      </c>
      <c r="E3258" t="s">
        <v>641</v>
      </c>
      <c r="F3258">
        <v>528004120003</v>
      </c>
      <c r="G3258" t="s">
        <v>816</v>
      </c>
      <c r="H3258">
        <v>583561</v>
      </c>
      <c r="I3258" t="s">
        <v>982</v>
      </c>
      <c r="J3258">
        <v>202207</v>
      </c>
      <c r="K3258">
        <v>44743</v>
      </c>
      <c r="L3258" t="s">
        <v>644</v>
      </c>
      <c r="M3258">
        <v>-350512.97</v>
      </c>
      <c r="N3258">
        <v>-604.76</v>
      </c>
      <c r="O3258" t="s">
        <v>645</v>
      </c>
      <c r="P3258" s="428">
        <v>-575.18399999999997</v>
      </c>
      <c r="Q3258">
        <v>12776746</v>
      </c>
      <c r="T3258" t="s">
        <v>1671</v>
      </c>
    </row>
    <row r="3259" spans="1:20" x14ac:dyDescent="0.25">
      <c r="A3259" t="s">
        <v>637</v>
      </c>
      <c r="B3259" t="s">
        <v>1313</v>
      </c>
      <c r="C3259" t="s">
        <v>639</v>
      </c>
      <c r="D3259" t="s">
        <v>651</v>
      </c>
      <c r="E3259" t="s">
        <v>641</v>
      </c>
      <c r="F3259">
        <v>528004120003</v>
      </c>
      <c r="G3259" t="s">
        <v>816</v>
      </c>
      <c r="H3259">
        <v>583561</v>
      </c>
      <c r="I3259" t="s">
        <v>982</v>
      </c>
      <c r="J3259">
        <v>202207</v>
      </c>
      <c r="K3259">
        <v>44743</v>
      </c>
      <c r="L3259" t="s">
        <v>644</v>
      </c>
      <c r="M3259">
        <v>-105155.05</v>
      </c>
      <c r="N3259">
        <v>-181.43</v>
      </c>
      <c r="O3259" t="s">
        <v>645</v>
      </c>
      <c r="P3259" s="428">
        <v>-172.55699999999999</v>
      </c>
      <c r="Q3259">
        <v>12776746</v>
      </c>
      <c r="T3259" t="s">
        <v>1669</v>
      </c>
    </row>
    <row r="3260" spans="1:20" x14ac:dyDescent="0.25">
      <c r="A3260" t="s">
        <v>637</v>
      </c>
      <c r="B3260" t="s">
        <v>1313</v>
      </c>
      <c r="C3260" t="s">
        <v>639</v>
      </c>
      <c r="D3260" t="s">
        <v>651</v>
      </c>
      <c r="E3260" t="s">
        <v>641</v>
      </c>
      <c r="F3260">
        <v>528004120003</v>
      </c>
      <c r="G3260" t="s">
        <v>816</v>
      </c>
      <c r="H3260">
        <v>583561</v>
      </c>
      <c r="I3260" t="s">
        <v>982</v>
      </c>
      <c r="J3260">
        <v>202207</v>
      </c>
      <c r="K3260">
        <v>44743</v>
      </c>
      <c r="L3260" t="s">
        <v>644</v>
      </c>
      <c r="M3260">
        <v>-116839.59</v>
      </c>
      <c r="N3260">
        <v>-201.59</v>
      </c>
      <c r="O3260" t="s">
        <v>645</v>
      </c>
      <c r="P3260" s="428">
        <v>-191.73099999999999</v>
      </c>
      <c r="Q3260">
        <v>12776746</v>
      </c>
      <c r="T3260" t="s">
        <v>1670</v>
      </c>
    </row>
    <row r="3261" spans="1:20" x14ac:dyDescent="0.25">
      <c r="A3261" t="s">
        <v>637</v>
      </c>
      <c r="B3261" t="s">
        <v>998</v>
      </c>
      <c r="C3261" t="s">
        <v>639</v>
      </c>
      <c r="D3261" t="s">
        <v>651</v>
      </c>
      <c r="E3261" t="s">
        <v>641</v>
      </c>
      <c r="F3261">
        <v>528004120034</v>
      </c>
      <c r="G3261" t="s">
        <v>2758</v>
      </c>
      <c r="H3261">
        <v>583633</v>
      </c>
      <c r="I3261" t="s">
        <v>2759</v>
      </c>
      <c r="J3261">
        <v>202207</v>
      </c>
      <c r="K3261">
        <v>44743</v>
      </c>
      <c r="L3261" t="s">
        <v>644</v>
      </c>
      <c r="M3261">
        <v>-10504002.27</v>
      </c>
      <c r="N3261">
        <v>-17236.34</v>
      </c>
      <c r="O3261" t="s">
        <v>645</v>
      </c>
      <c r="P3261" s="428">
        <v>-16393.392</v>
      </c>
      <c r="Q3261">
        <v>12776746</v>
      </c>
      <c r="T3261" t="s">
        <v>2915</v>
      </c>
    </row>
    <row r="3262" spans="1:20" x14ac:dyDescent="0.25">
      <c r="A3262" t="s">
        <v>637</v>
      </c>
      <c r="B3262" t="s">
        <v>828</v>
      </c>
      <c r="C3262" t="s">
        <v>639</v>
      </c>
      <c r="D3262" t="s">
        <v>651</v>
      </c>
      <c r="E3262" t="s">
        <v>652</v>
      </c>
      <c r="F3262">
        <v>528004120010</v>
      </c>
      <c r="G3262" t="s">
        <v>653</v>
      </c>
      <c r="H3262">
        <v>583590</v>
      </c>
      <c r="I3262" t="s">
        <v>170</v>
      </c>
      <c r="J3262">
        <v>202207</v>
      </c>
      <c r="K3262">
        <v>44743</v>
      </c>
      <c r="L3262" t="s">
        <v>644</v>
      </c>
      <c r="M3262">
        <v>2318.5500000000002</v>
      </c>
      <c r="N3262">
        <v>3.72</v>
      </c>
      <c r="O3262" t="s">
        <v>645</v>
      </c>
      <c r="P3262" s="428">
        <v>3.5379999999999998</v>
      </c>
      <c r="Q3262">
        <v>12835149</v>
      </c>
      <c r="R3262" t="s">
        <v>654</v>
      </c>
      <c r="S3262" t="s">
        <v>655</v>
      </c>
      <c r="T3262" t="s">
        <v>2916</v>
      </c>
    </row>
    <row r="3263" spans="1:20" x14ac:dyDescent="0.25">
      <c r="A3263" t="s">
        <v>637</v>
      </c>
      <c r="B3263" t="s">
        <v>828</v>
      </c>
      <c r="C3263" t="s">
        <v>639</v>
      </c>
      <c r="D3263" t="s">
        <v>651</v>
      </c>
      <c r="E3263" t="s">
        <v>652</v>
      </c>
      <c r="F3263">
        <v>528004120010</v>
      </c>
      <c r="G3263" t="s">
        <v>653</v>
      </c>
      <c r="H3263">
        <v>583590</v>
      </c>
      <c r="I3263" t="s">
        <v>170</v>
      </c>
      <c r="J3263">
        <v>202207</v>
      </c>
      <c r="K3263">
        <v>44743</v>
      </c>
      <c r="L3263" t="s">
        <v>644</v>
      </c>
      <c r="M3263">
        <v>2649.77</v>
      </c>
      <c r="N3263">
        <v>4.25</v>
      </c>
      <c r="O3263" t="s">
        <v>645</v>
      </c>
      <c r="P3263" s="428">
        <v>4.0419999999999998</v>
      </c>
      <c r="Q3263">
        <v>12835149</v>
      </c>
      <c r="R3263" t="s">
        <v>654</v>
      </c>
      <c r="S3263" t="s">
        <v>655</v>
      </c>
      <c r="T3263" t="s">
        <v>2917</v>
      </c>
    </row>
    <row r="3264" spans="1:20" x14ac:dyDescent="0.25">
      <c r="A3264" t="s">
        <v>637</v>
      </c>
      <c r="B3264" t="s">
        <v>1525</v>
      </c>
      <c r="C3264" t="s">
        <v>639</v>
      </c>
      <c r="D3264" t="s">
        <v>651</v>
      </c>
      <c r="E3264" t="s">
        <v>667</v>
      </c>
      <c r="F3264">
        <v>528004120010</v>
      </c>
      <c r="G3264" t="s">
        <v>653</v>
      </c>
      <c r="H3264">
        <v>583598</v>
      </c>
      <c r="I3264" t="s">
        <v>179</v>
      </c>
      <c r="J3264">
        <v>202207</v>
      </c>
      <c r="K3264">
        <v>44743</v>
      </c>
      <c r="L3264" t="s">
        <v>644</v>
      </c>
      <c r="M3264">
        <v>-302316.67</v>
      </c>
      <c r="N3264">
        <v>-516.47</v>
      </c>
      <c r="O3264" t="s">
        <v>645</v>
      </c>
      <c r="P3264" s="428">
        <v>-491.21199999999999</v>
      </c>
      <c r="Q3264">
        <v>12776746</v>
      </c>
      <c r="R3264" t="s">
        <v>668</v>
      </c>
      <c r="S3264" t="s">
        <v>1545</v>
      </c>
      <c r="T3264" t="s">
        <v>1682</v>
      </c>
    </row>
    <row r="3265" spans="1:20" x14ac:dyDescent="0.25">
      <c r="A3265" t="s">
        <v>637</v>
      </c>
      <c r="B3265" t="s">
        <v>1525</v>
      </c>
      <c r="C3265" t="s">
        <v>639</v>
      </c>
      <c r="D3265" t="s">
        <v>651</v>
      </c>
      <c r="E3265" t="s">
        <v>667</v>
      </c>
      <c r="F3265">
        <v>528004120010</v>
      </c>
      <c r="G3265" t="s">
        <v>653</v>
      </c>
      <c r="H3265">
        <v>583598</v>
      </c>
      <c r="I3265" t="s">
        <v>179</v>
      </c>
      <c r="J3265">
        <v>202207</v>
      </c>
      <c r="K3265">
        <v>44743</v>
      </c>
      <c r="L3265" t="s">
        <v>644</v>
      </c>
      <c r="M3265">
        <v>-302316.67</v>
      </c>
      <c r="N3265">
        <v>-516.47</v>
      </c>
      <c r="O3265" t="s">
        <v>645</v>
      </c>
      <c r="P3265" s="428">
        <v>-491.21199999999999</v>
      </c>
      <c r="Q3265">
        <v>12776746</v>
      </c>
      <c r="R3265" t="s">
        <v>668</v>
      </c>
      <c r="S3265" t="s">
        <v>1547</v>
      </c>
      <c r="T3265" t="s">
        <v>1683</v>
      </c>
    </row>
    <row r="3266" spans="1:20" x14ac:dyDescent="0.25">
      <c r="A3266" t="s">
        <v>637</v>
      </c>
      <c r="B3266" t="s">
        <v>1506</v>
      </c>
      <c r="C3266" t="s">
        <v>639</v>
      </c>
      <c r="D3266" t="s">
        <v>651</v>
      </c>
      <c r="E3266" t="s">
        <v>667</v>
      </c>
      <c r="F3266">
        <v>528004120010</v>
      </c>
      <c r="G3266" t="s">
        <v>653</v>
      </c>
      <c r="H3266">
        <v>583594</v>
      </c>
      <c r="I3266" t="s">
        <v>2737</v>
      </c>
      <c r="J3266">
        <v>202207</v>
      </c>
      <c r="K3266">
        <v>44743</v>
      </c>
      <c r="L3266" t="s">
        <v>644</v>
      </c>
      <c r="M3266">
        <v>-500002.82</v>
      </c>
      <c r="N3266">
        <v>-820.47</v>
      </c>
      <c r="O3266" t="s">
        <v>645</v>
      </c>
      <c r="P3266" s="428">
        <v>-780.34500000000003</v>
      </c>
      <c r="Q3266">
        <v>12776746</v>
      </c>
      <c r="R3266" t="s">
        <v>668</v>
      </c>
      <c r="S3266" t="s">
        <v>669</v>
      </c>
      <c r="T3266" t="s">
        <v>2918</v>
      </c>
    </row>
    <row r="3267" spans="1:20" x14ac:dyDescent="0.25">
      <c r="A3267" t="s">
        <v>637</v>
      </c>
      <c r="B3267" t="s">
        <v>1525</v>
      </c>
      <c r="C3267" t="s">
        <v>639</v>
      </c>
      <c r="D3267" t="s">
        <v>651</v>
      </c>
      <c r="E3267" t="s">
        <v>667</v>
      </c>
      <c r="F3267">
        <v>528004120010</v>
      </c>
      <c r="G3267" t="s">
        <v>653</v>
      </c>
      <c r="H3267">
        <v>583598</v>
      </c>
      <c r="I3267" t="s">
        <v>179</v>
      </c>
      <c r="J3267">
        <v>202207</v>
      </c>
      <c r="K3267">
        <v>44743</v>
      </c>
      <c r="L3267" t="s">
        <v>644</v>
      </c>
      <c r="M3267">
        <v>-302316.67</v>
      </c>
      <c r="N3267">
        <v>-516.47</v>
      </c>
      <c r="O3267" t="s">
        <v>645</v>
      </c>
      <c r="P3267" s="428">
        <v>-491.21199999999999</v>
      </c>
      <c r="Q3267">
        <v>12776746</v>
      </c>
      <c r="R3267" t="s">
        <v>668</v>
      </c>
      <c r="S3267" t="s">
        <v>1549</v>
      </c>
      <c r="T3267" t="s">
        <v>1684</v>
      </c>
    </row>
    <row r="3268" spans="1:20" x14ac:dyDescent="0.25">
      <c r="A3268" t="s">
        <v>637</v>
      </c>
      <c r="B3268" t="s">
        <v>1525</v>
      </c>
      <c r="C3268" t="s">
        <v>639</v>
      </c>
      <c r="D3268" t="s">
        <v>651</v>
      </c>
      <c r="E3268" t="s">
        <v>667</v>
      </c>
      <c r="F3268">
        <v>528004120010</v>
      </c>
      <c r="G3268" t="s">
        <v>653</v>
      </c>
      <c r="H3268">
        <v>583595</v>
      </c>
      <c r="I3268" t="s">
        <v>179</v>
      </c>
      <c r="J3268">
        <v>202207</v>
      </c>
      <c r="K3268">
        <v>44743</v>
      </c>
      <c r="L3268" t="s">
        <v>644</v>
      </c>
      <c r="M3268">
        <v>-302316.67</v>
      </c>
      <c r="N3268">
        <v>-516.47</v>
      </c>
      <c r="O3268" t="s">
        <v>645</v>
      </c>
      <c r="P3268" s="428">
        <v>-491.21199999999999</v>
      </c>
      <c r="Q3268">
        <v>12776746</v>
      </c>
      <c r="R3268" t="s">
        <v>668</v>
      </c>
      <c r="S3268" t="s">
        <v>669</v>
      </c>
      <c r="T3268" t="s">
        <v>1685</v>
      </c>
    </row>
    <row r="3269" spans="1:20" x14ac:dyDescent="0.25">
      <c r="A3269" t="s">
        <v>637</v>
      </c>
      <c r="B3269" t="s">
        <v>638</v>
      </c>
      <c r="C3269" t="s">
        <v>639</v>
      </c>
      <c r="D3269" t="s">
        <v>640</v>
      </c>
      <c r="E3269" t="s">
        <v>641</v>
      </c>
      <c r="F3269">
        <v>528004120002</v>
      </c>
      <c r="G3269" t="s">
        <v>642</v>
      </c>
      <c r="H3269">
        <v>856780</v>
      </c>
      <c r="I3269" t="s">
        <v>475</v>
      </c>
      <c r="J3269">
        <v>202207</v>
      </c>
      <c r="K3269">
        <v>44746</v>
      </c>
      <c r="L3269" t="s">
        <v>644</v>
      </c>
      <c r="M3269">
        <v>6929.52</v>
      </c>
      <c r="N3269">
        <v>11.11</v>
      </c>
      <c r="O3269" t="s">
        <v>645</v>
      </c>
      <c r="P3269" s="428">
        <v>10.567</v>
      </c>
      <c r="Q3269">
        <v>12831024</v>
      </c>
      <c r="R3269" t="s">
        <v>646</v>
      </c>
      <c r="S3269">
        <v>9980783</v>
      </c>
      <c r="T3269" t="s">
        <v>2919</v>
      </c>
    </row>
    <row r="3270" spans="1:20" x14ac:dyDescent="0.25">
      <c r="A3270" t="s">
        <v>637</v>
      </c>
      <c r="B3270" t="s">
        <v>650</v>
      </c>
      <c r="C3270" t="s">
        <v>639</v>
      </c>
      <c r="D3270" t="s">
        <v>695</v>
      </c>
      <c r="E3270" t="s">
        <v>652</v>
      </c>
      <c r="F3270">
        <v>528004120010</v>
      </c>
      <c r="G3270" t="s">
        <v>653</v>
      </c>
      <c r="H3270">
        <v>583590</v>
      </c>
      <c r="I3270" t="s">
        <v>170</v>
      </c>
      <c r="J3270">
        <v>202207</v>
      </c>
      <c r="K3270">
        <v>44747</v>
      </c>
      <c r="L3270" t="s">
        <v>644</v>
      </c>
      <c r="M3270">
        <v>127264.49</v>
      </c>
      <c r="N3270">
        <v>203.99</v>
      </c>
      <c r="O3270" t="s">
        <v>645</v>
      </c>
      <c r="P3270" s="428">
        <v>194.01400000000001</v>
      </c>
      <c r="Q3270">
        <v>12835149</v>
      </c>
      <c r="R3270" t="s">
        <v>654</v>
      </c>
      <c r="S3270" t="s">
        <v>951</v>
      </c>
      <c r="T3270" t="s">
        <v>2921</v>
      </c>
    </row>
    <row r="3271" spans="1:20" x14ac:dyDescent="0.25">
      <c r="A3271" t="s">
        <v>637</v>
      </c>
      <c r="B3271" t="s">
        <v>828</v>
      </c>
      <c r="C3271" t="s">
        <v>639</v>
      </c>
      <c r="D3271" t="s">
        <v>718</v>
      </c>
      <c r="E3271" t="s">
        <v>652</v>
      </c>
      <c r="F3271">
        <v>528004120010</v>
      </c>
      <c r="G3271" t="s">
        <v>653</v>
      </c>
      <c r="H3271">
        <v>583593</v>
      </c>
      <c r="I3271" t="s">
        <v>176</v>
      </c>
      <c r="J3271">
        <v>202207</v>
      </c>
      <c r="K3271">
        <v>44747</v>
      </c>
      <c r="L3271" t="s">
        <v>644</v>
      </c>
      <c r="M3271">
        <v>17.77</v>
      </c>
      <c r="N3271">
        <v>0.03</v>
      </c>
      <c r="O3271" t="s">
        <v>645</v>
      </c>
      <c r="P3271" s="428">
        <v>2.9000000000000001E-2</v>
      </c>
      <c r="Q3271">
        <v>12835149</v>
      </c>
      <c r="R3271" t="s">
        <v>654</v>
      </c>
      <c r="S3271" t="s">
        <v>825</v>
      </c>
      <c r="T3271" t="s">
        <v>2922</v>
      </c>
    </row>
    <row r="3272" spans="1:20" x14ac:dyDescent="0.25">
      <c r="A3272" t="s">
        <v>637</v>
      </c>
      <c r="B3272" t="s">
        <v>828</v>
      </c>
      <c r="C3272" t="s">
        <v>639</v>
      </c>
      <c r="D3272" t="s">
        <v>718</v>
      </c>
      <c r="E3272" t="s">
        <v>652</v>
      </c>
      <c r="F3272">
        <v>528004120010</v>
      </c>
      <c r="G3272" t="s">
        <v>653</v>
      </c>
      <c r="H3272">
        <v>583593</v>
      </c>
      <c r="I3272" t="s">
        <v>176</v>
      </c>
      <c r="J3272">
        <v>202207</v>
      </c>
      <c r="K3272">
        <v>44747</v>
      </c>
      <c r="L3272" t="s">
        <v>644</v>
      </c>
      <c r="M3272">
        <v>17.77</v>
      </c>
      <c r="N3272">
        <v>0.03</v>
      </c>
      <c r="O3272" t="s">
        <v>645</v>
      </c>
      <c r="P3272" s="428">
        <v>2.9000000000000001E-2</v>
      </c>
      <c r="Q3272">
        <v>12835149</v>
      </c>
      <c r="R3272" t="s">
        <v>654</v>
      </c>
      <c r="S3272" t="s">
        <v>825</v>
      </c>
      <c r="T3272" t="s">
        <v>2923</v>
      </c>
    </row>
    <row r="3273" spans="1:20" x14ac:dyDescent="0.25">
      <c r="A3273" t="s">
        <v>637</v>
      </c>
      <c r="B3273" t="s">
        <v>650</v>
      </c>
      <c r="C3273" t="s">
        <v>639</v>
      </c>
      <c r="D3273" t="s">
        <v>695</v>
      </c>
      <c r="E3273" t="s">
        <v>652</v>
      </c>
      <c r="F3273">
        <v>528004120010</v>
      </c>
      <c r="G3273" t="s">
        <v>653</v>
      </c>
      <c r="H3273">
        <v>583590</v>
      </c>
      <c r="I3273" t="s">
        <v>170</v>
      </c>
      <c r="J3273">
        <v>202207</v>
      </c>
      <c r="K3273">
        <v>44747</v>
      </c>
      <c r="L3273" t="s">
        <v>644</v>
      </c>
      <c r="M3273">
        <v>57228.89</v>
      </c>
      <c r="N3273">
        <v>91.73</v>
      </c>
      <c r="O3273" t="s">
        <v>645</v>
      </c>
      <c r="P3273" s="428">
        <v>87.244</v>
      </c>
      <c r="Q3273">
        <v>12835149</v>
      </c>
      <c r="R3273" t="s">
        <v>654</v>
      </c>
      <c r="S3273" t="s">
        <v>951</v>
      </c>
      <c r="T3273" t="s">
        <v>2921</v>
      </c>
    </row>
    <row r="3274" spans="1:20" x14ac:dyDescent="0.25">
      <c r="A3274" t="s">
        <v>637</v>
      </c>
      <c r="B3274" t="s">
        <v>650</v>
      </c>
      <c r="C3274" t="s">
        <v>639</v>
      </c>
      <c r="D3274" t="s">
        <v>695</v>
      </c>
      <c r="E3274" t="s">
        <v>652</v>
      </c>
      <c r="F3274">
        <v>528004120010</v>
      </c>
      <c r="G3274" t="s">
        <v>653</v>
      </c>
      <c r="H3274">
        <v>583590</v>
      </c>
      <c r="I3274" t="s">
        <v>170</v>
      </c>
      <c r="J3274">
        <v>202207</v>
      </c>
      <c r="K3274">
        <v>44747</v>
      </c>
      <c r="L3274" t="s">
        <v>644</v>
      </c>
      <c r="M3274">
        <v>70035.600000000006</v>
      </c>
      <c r="N3274">
        <v>112.26</v>
      </c>
      <c r="O3274" t="s">
        <v>645</v>
      </c>
      <c r="P3274" s="428">
        <v>106.77</v>
      </c>
      <c r="Q3274">
        <v>12835149</v>
      </c>
      <c r="R3274" t="s">
        <v>654</v>
      </c>
      <c r="S3274" t="s">
        <v>951</v>
      </c>
      <c r="T3274" t="s">
        <v>2924</v>
      </c>
    </row>
    <row r="3275" spans="1:20" x14ac:dyDescent="0.25">
      <c r="A3275" t="s">
        <v>637</v>
      </c>
      <c r="B3275" t="s">
        <v>828</v>
      </c>
      <c r="C3275" t="s">
        <v>639</v>
      </c>
      <c r="D3275" t="s">
        <v>718</v>
      </c>
      <c r="E3275" t="s">
        <v>652</v>
      </c>
      <c r="F3275">
        <v>528004120010</v>
      </c>
      <c r="G3275" t="s">
        <v>653</v>
      </c>
      <c r="H3275">
        <v>583593</v>
      </c>
      <c r="I3275" t="s">
        <v>176</v>
      </c>
      <c r="J3275">
        <v>202207</v>
      </c>
      <c r="K3275">
        <v>44747</v>
      </c>
      <c r="L3275" t="s">
        <v>644</v>
      </c>
      <c r="M3275">
        <v>17.77</v>
      </c>
      <c r="N3275">
        <v>0.03</v>
      </c>
      <c r="O3275" t="s">
        <v>645</v>
      </c>
      <c r="P3275" s="428">
        <v>2.9000000000000001E-2</v>
      </c>
      <c r="Q3275">
        <v>12835149</v>
      </c>
      <c r="R3275" t="s">
        <v>654</v>
      </c>
      <c r="S3275" t="s">
        <v>825</v>
      </c>
      <c r="T3275" t="s">
        <v>2925</v>
      </c>
    </row>
    <row r="3276" spans="1:20" x14ac:dyDescent="0.25">
      <c r="A3276" t="s">
        <v>637</v>
      </c>
      <c r="B3276" t="s">
        <v>828</v>
      </c>
      <c r="C3276" t="s">
        <v>639</v>
      </c>
      <c r="D3276" t="s">
        <v>718</v>
      </c>
      <c r="E3276" t="s">
        <v>652</v>
      </c>
      <c r="F3276">
        <v>528004120010</v>
      </c>
      <c r="G3276" t="s">
        <v>653</v>
      </c>
      <c r="H3276">
        <v>583593</v>
      </c>
      <c r="I3276" t="s">
        <v>176</v>
      </c>
      <c r="J3276">
        <v>202207</v>
      </c>
      <c r="K3276">
        <v>44747</v>
      </c>
      <c r="L3276" t="s">
        <v>644</v>
      </c>
      <c r="M3276">
        <v>17.77</v>
      </c>
      <c r="N3276">
        <v>0.03</v>
      </c>
      <c r="O3276" t="s">
        <v>645</v>
      </c>
      <c r="P3276" s="428">
        <v>2.9000000000000001E-2</v>
      </c>
      <c r="Q3276">
        <v>12835149</v>
      </c>
      <c r="R3276" t="s">
        <v>654</v>
      </c>
      <c r="S3276" t="s">
        <v>825</v>
      </c>
      <c r="T3276" t="s">
        <v>2920</v>
      </c>
    </row>
    <row r="3277" spans="1:20" x14ac:dyDescent="0.25">
      <c r="A3277" t="s">
        <v>637</v>
      </c>
      <c r="B3277" t="s">
        <v>965</v>
      </c>
      <c r="C3277" t="s">
        <v>639</v>
      </c>
      <c r="D3277" t="s">
        <v>651</v>
      </c>
      <c r="E3277" t="s">
        <v>652</v>
      </c>
      <c r="F3277">
        <v>528004120010</v>
      </c>
      <c r="G3277" t="s">
        <v>653</v>
      </c>
      <c r="H3277">
        <v>583590</v>
      </c>
      <c r="I3277" t="s">
        <v>170</v>
      </c>
      <c r="J3277">
        <v>202207</v>
      </c>
      <c r="K3277">
        <v>44748</v>
      </c>
      <c r="L3277" t="s">
        <v>644</v>
      </c>
      <c r="M3277">
        <v>662.44</v>
      </c>
      <c r="N3277">
        <v>1.06</v>
      </c>
      <c r="O3277" t="s">
        <v>645</v>
      </c>
      <c r="P3277" s="428">
        <v>1.008</v>
      </c>
      <c r="Q3277">
        <v>12835149</v>
      </c>
      <c r="R3277" t="s">
        <v>654</v>
      </c>
      <c r="S3277" t="s">
        <v>655</v>
      </c>
      <c r="T3277" t="s">
        <v>2926</v>
      </c>
    </row>
    <row r="3278" spans="1:20" x14ac:dyDescent="0.25">
      <c r="A3278" t="s">
        <v>637</v>
      </c>
      <c r="B3278" t="s">
        <v>967</v>
      </c>
      <c r="C3278" t="s">
        <v>639</v>
      </c>
      <c r="D3278" t="s">
        <v>651</v>
      </c>
      <c r="E3278" t="s">
        <v>652</v>
      </c>
      <c r="F3278">
        <v>528004120010</v>
      </c>
      <c r="G3278" t="s">
        <v>653</v>
      </c>
      <c r="H3278">
        <v>583590</v>
      </c>
      <c r="I3278" t="s">
        <v>170</v>
      </c>
      <c r="J3278">
        <v>202207</v>
      </c>
      <c r="K3278">
        <v>44748</v>
      </c>
      <c r="L3278" t="s">
        <v>644</v>
      </c>
      <c r="M3278">
        <v>1511.12</v>
      </c>
      <c r="N3278">
        <v>2.42</v>
      </c>
      <c r="O3278" t="s">
        <v>645</v>
      </c>
      <c r="P3278" s="428">
        <v>2.302</v>
      </c>
      <c r="Q3278">
        <v>12835149</v>
      </c>
      <c r="R3278" t="s">
        <v>654</v>
      </c>
      <c r="S3278" t="s">
        <v>655</v>
      </c>
      <c r="T3278" t="s">
        <v>2927</v>
      </c>
    </row>
    <row r="3279" spans="1:20" x14ac:dyDescent="0.25">
      <c r="A3279" t="s">
        <v>637</v>
      </c>
      <c r="B3279" t="s">
        <v>2931</v>
      </c>
      <c r="C3279" t="s">
        <v>639</v>
      </c>
      <c r="D3279" t="s">
        <v>651</v>
      </c>
      <c r="E3279" t="s">
        <v>641</v>
      </c>
      <c r="F3279">
        <v>528004120004</v>
      </c>
      <c r="G3279" t="s">
        <v>2068</v>
      </c>
      <c r="H3279">
        <v>583570</v>
      </c>
      <c r="I3279" t="s">
        <v>110</v>
      </c>
      <c r="J3279">
        <v>202207</v>
      </c>
      <c r="K3279">
        <v>44748</v>
      </c>
      <c r="L3279" t="s">
        <v>644</v>
      </c>
      <c r="M3279">
        <v>7500</v>
      </c>
      <c r="N3279">
        <v>12.02</v>
      </c>
      <c r="O3279" t="s">
        <v>645</v>
      </c>
      <c r="P3279" s="428">
        <v>11.432</v>
      </c>
      <c r="Q3279">
        <v>40281824</v>
      </c>
      <c r="T3279" t="s">
        <v>2932</v>
      </c>
    </row>
    <row r="3280" spans="1:20" x14ac:dyDescent="0.25">
      <c r="A3280" t="s">
        <v>637</v>
      </c>
      <c r="B3280" t="s">
        <v>2928</v>
      </c>
      <c r="C3280" t="s">
        <v>639</v>
      </c>
      <c r="D3280" t="s">
        <v>651</v>
      </c>
      <c r="E3280" t="s">
        <v>641</v>
      </c>
      <c r="F3280">
        <v>528004120004</v>
      </c>
      <c r="G3280" t="s">
        <v>2068</v>
      </c>
      <c r="H3280">
        <v>583570</v>
      </c>
      <c r="I3280" t="s">
        <v>110</v>
      </c>
      <c r="J3280">
        <v>202207</v>
      </c>
      <c r="K3280">
        <v>44748</v>
      </c>
      <c r="L3280" t="s">
        <v>644</v>
      </c>
      <c r="M3280">
        <v>65000</v>
      </c>
      <c r="N3280">
        <v>104.19</v>
      </c>
      <c r="O3280" t="s">
        <v>645</v>
      </c>
      <c r="P3280" s="428">
        <v>99.094999999999999</v>
      </c>
      <c r="Q3280">
        <v>40281824</v>
      </c>
      <c r="T3280" t="s">
        <v>2929</v>
      </c>
    </row>
    <row r="3281" spans="1:20" x14ac:dyDescent="0.25">
      <c r="A3281" t="s">
        <v>637</v>
      </c>
      <c r="B3281" t="s">
        <v>2928</v>
      </c>
      <c r="C3281" t="s">
        <v>639</v>
      </c>
      <c r="D3281" t="s">
        <v>651</v>
      </c>
      <c r="E3281" t="s">
        <v>641</v>
      </c>
      <c r="F3281">
        <v>528004120004</v>
      </c>
      <c r="G3281" t="s">
        <v>2068</v>
      </c>
      <c r="H3281">
        <v>583570</v>
      </c>
      <c r="I3281" t="s">
        <v>110</v>
      </c>
      <c r="J3281">
        <v>202207</v>
      </c>
      <c r="K3281">
        <v>44748</v>
      </c>
      <c r="L3281" t="s">
        <v>644</v>
      </c>
      <c r="M3281">
        <v>15000</v>
      </c>
      <c r="N3281">
        <v>24.04</v>
      </c>
      <c r="O3281" t="s">
        <v>645</v>
      </c>
      <c r="P3281" s="428">
        <v>22.864000000000001</v>
      </c>
      <c r="Q3281">
        <v>40281824</v>
      </c>
      <c r="T3281" t="s">
        <v>2930</v>
      </c>
    </row>
    <row r="3282" spans="1:20" x14ac:dyDescent="0.25">
      <c r="A3282" t="s">
        <v>637</v>
      </c>
      <c r="B3282" t="s">
        <v>998</v>
      </c>
      <c r="C3282" t="s">
        <v>639</v>
      </c>
      <c r="D3282" t="s">
        <v>651</v>
      </c>
      <c r="E3282" t="s">
        <v>2008</v>
      </c>
      <c r="F3282">
        <v>528004120002</v>
      </c>
      <c r="G3282" t="s">
        <v>642</v>
      </c>
      <c r="H3282">
        <v>856778</v>
      </c>
      <c r="I3282" t="s">
        <v>27</v>
      </c>
      <c r="J3282">
        <v>202207</v>
      </c>
      <c r="K3282">
        <v>44748</v>
      </c>
      <c r="L3282" t="s">
        <v>644</v>
      </c>
      <c r="M3282">
        <v>6000</v>
      </c>
      <c r="N3282">
        <v>9.6199999999999992</v>
      </c>
      <c r="O3282" t="s">
        <v>645</v>
      </c>
      <c r="P3282" s="428">
        <v>9.15</v>
      </c>
      <c r="Q3282">
        <v>30505920</v>
      </c>
      <c r="T3282" t="s">
        <v>2933</v>
      </c>
    </row>
    <row r="3283" spans="1:20" x14ac:dyDescent="0.25">
      <c r="A3283" t="s">
        <v>637</v>
      </c>
      <c r="B3283" t="s">
        <v>991</v>
      </c>
      <c r="C3283" t="s">
        <v>639</v>
      </c>
      <c r="D3283" t="s">
        <v>640</v>
      </c>
      <c r="E3283" t="s">
        <v>648</v>
      </c>
      <c r="F3283">
        <v>528004120002</v>
      </c>
      <c r="G3283" t="s">
        <v>642</v>
      </c>
      <c r="H3283">
        <v>583144</v>
      </c>
      <c r="I3283" t="s">
        <v>40</v>
      </c>
      <c r="J3283">
        <v>202207</v>
      </c>
      <c r="K3283">
        <v>44748</v>
      </c>
      <c r="L3283" t="s">
        <v>644</v>
      </c>
      <c r="M3283">
        <v>2714.93</v>
      </c>
      <c r="N3283">
        <v>4.3499999999999996</v>
      </c>
      <c r="O3283" t="s">
        <v>645</v>
      </c>
      <c r="P3283" s="428">
        <v>4.1369999999999996</v>
      </c>
      <c r="Q3283">
        <v>12831024</v>
      </c>
      <c r="R3283" t="s">
        <v>646</v>
      </c>
      <c r="S3283">
        <v>9985201</v>
      </c>
      <c r="T3283" t="s">
        <v>2935</v>
      </c>
    </row>
    <row r="3284" spans="1:20" x14ac:dyDescent="0.25">
      <c r="A3284" t="s">
        <v>637</v>
      </c>
      <c r="B3284" t="s">
        <v>991</v>
      </c>
      <c r="C3284" t="s">
        <v>639</v>
      </c>
      <c r="D3284" t="s">
        <v>640</v>
      </c>
      <c r="E3284" t="s">
        <v>641</v>
      </c>
      <c r="F3284">
        <v>528004120002</v>
      </c>
      <c r="G3284" t="s">
        <v>642</v>
      </c>
      <c r="H3284">
        <v>856780</v>
      </c>
      <c r="I3284" t="s">
        <v>475</v>
      </c>
      <c r="J3284">
        <v>202207</v>
      </c>
      <c r="K3284">
        <v>44748</v>
      </c>
      <c r="L3284" t="s">
        <v>644</v>
      </c>
      <c r="M3284">
        <v>1612.9</v>
      </c>
      <c r="N3284">
        <v>2.59</v>
      </c>
      <c r="O3284" t="s">
        <v>645</v>
      </c>
      <c r="P3284" s="428">
        <v>2.4630000000000001</v>
      </c>
      <c r="Q3284">
        <v>12831024</v>
      </c>
      <c r="R3284" t="s">
        <v>646</v>
      </c>
      <c r="S3284">
        <v>9980783</v>
      </c>
      <c r="T3284" t="s">
        <v>2934</v>
      </c>
    </row>
    <row r="3285" spans="1:20" x14ac:dyDescent="0.25">
      <c r="A3285" t="s">
        <v>637</v>
      </c>
      <c r="B3285" t="s">
        <v>1506</v>
      </c>
      <c r="C3285" t="s">
        <v>639</v>
      </c>
      <c r="D3285" t="s">
        <v>651</v>
      </c>
      <c r="E3285" t="s">
        <v>667</v>
      </c>
      <c r="F3285">
        <v>528004120010</v>
      </c>
      <c r="G3285" t="s">
        <v>653</v>
      </c>
      <c r="H3285">
        <v>583594</v>
      </c>
      <c r="I3285" t="s">
        <v>2737</v>
      </c>
      <c r="J3285">
        <v>202207</v>
      </c>
      <c r="K3285">
        <v>44753</v>
      </c>
      <c r="L3285" t="s">
        <v>644</v>
      </c>
      <c r="M3285">
        <v>500000</v>
      </c>
      <c r="N3285">
        <v>801.44</v>
      </c>
      <c r="O3285" t="s">
        <v>645</v>
      </c>
      <c r="P3285" s="428">
        <v>762.245</v>
      </c>
      <c r="Q3285">
        <v>40281828</v>
      </c>
      <c r="R3285" t="s">
        <v>668</v>
      </c>
      <c r="S3285" t="s">
        <v>669</v>
      </c>
      <c r="T3285" t="s">
        <v>2936</v>
      </c>
    </row>
    <row r="3286" spans="1:20" x14ac:dyDescent="0.25">
      <c r="A3286" t="s">
        <v>637</v>
      </c>
      <c r="B3286" t="s">
        <v>666</v>
      </c>
      <c r="C3286" t="s">
        <v>639</v>
      </c>
      <c r="D3286" t="s">
        <v>651</v>
      </c>
      <c r="E3286" t="s">
        <v>641</v>
      </c>
      <c r="F3286">
        <v>528004120010</v>
      </c>
      <c r="G3286" t="s">
        <v>653</v>
      </c>
      <c r="H3286">
        <v>583596</v>
      </c>
      <c r="I3286" t="s">
        <v>181</v>
      </c>
      <c r="J3286">
        <v>202207</v>
      </c>
      <c r="K3286">
        <v>44754</v>
      </c>
      <c r="L3286" t="s">
        <v>644</v>
      </c>
      <c r="M3286">
        <v>21000</v>
      </c>
      <c r="N3286">
        <v>33.659999999999997</v>
      </c>
      <c r="O3286" t="s">
        <v>645</v>
      </c>
      <c r="P3286" s="428">
        <v>32.014000000000003</v>
      </c>
      <c r="Q3286">
        <v>30505920</v>
      </c>
      <c r="R3286" t="s">
        <v>668</v>
      </c>
      <c r="S3286" t="s">
        <v>669</v>
      </c>
      <c r="T3286" t="s">
        <v>2937</v>
      </c>
    </row>
    <row r="3287" spans="1:20" x14ac:dyDescent="0.25">
      <c r="A3287" t="s">
        <v>637</v>
      </c>
      <c r="B3287" t="s">
        <v>2938</v>
      </c>
      <c r="C3287" t="s">
        <v>639</v>
      </c>
      <c r="D3287" t="s">
        <v>651</v>
      </c>
      <c r="E3287" t="s">
        <v>652</v>
      </c>
      <c r="F3287">
        <v>528004120010</v>
      </c>
      <c r="G3287" t="s">
        <v>653</v>
      </c>
      <c r="H3287">
        <v>583593</v>
      </c>
      <c r="I3287" t="s">
        <v>176</v>
      </c>
      <c r="J3287">
        <v>202207</v>
      </c>
      <c r="K3287">
        <v>44754</v>
      </c>
      <c r="L3287" t="s">
        <v>644</v>
      </c>
      <c r="M3287">
        <v>1425000</v>
      </c>
      <c r="N3287">
        <v>2284.1</v>
      </c>
      <c r="O3287" t="s">
        <v>645</v>
      </c>
      <c r="P3287" s="428">
        <v>2172.395</v>
      </c>
      <c r="Q3287">
        <v>40282435</v>
      </c>
      <c r="T3287" t="s">
        <v>2939</v>
      </c>
    </row>
    <row r="3288" spans="1:20" x14ac:dyDescent="0.25">
      <c r="A3288" t="s">
        <v>637</v>
      </c>
      <c r="B3288" t="s">
        <v>657</v>
      </c>
      <c r="C3288" t="s">
        <v>639</v>
      </c>
      <c r="D3288" t="s">
        <v>695</v>
      </c>
      <c r="E3288" t="s">
        <v>652</v>
      </c>
      <c r="F3288">
        <v>528004120010</v>
      </c>
      <c r="G3288" t="s">
        <v>653</v>
      </c>
      <c r="H3288">
        <v>583590</v>
      </c>
      <c r="I3288" t="s">
        <v>170</v>
      </c>
      <c r="J3288">
        <v>202207</v>
      </c>
      <c r="K3288">
        <v>44755</v>
      </c>
      <c r="L3288" t="s">
        <v>644</v>
      </c>
      <c r="M3288">
        <v>42021.36</v>
      </c>
      <c r="N3288">
        <v>67.36</v>
      </c>
      <c r="O3288" t="s">
        <v>645</v>
      </c>
      <c r="P3288" s="428">
        <v>64.066000000000003</v>
      </c>
      <c r="Q3288">
        <v>12835149</v>
      </c>
      <c r="R3288" t="s">
        <v>654</v>
      </c>
      <c r="S3288" t="s">
        <v>951</v>
      </c>
      <c r="T3288" t="s">
        <v>2940</v>
      </c>
    </row>
    <row r="3289" spans="1:20" x14ac:dyDescent="0.25">
      <c r="A3289" t="s">
        <v>637</v>
      </c>
      <c r="B3289" t="s">
        <v>638</v>
      </c>
      <c r="C3289" t="s">
        <v>639</v>
      </c>
      <c r="D3289" t="s">
        <v>640</v>
      </c>
      <c r="E3289" t="s">
        <v>2008</v>
      </c>
      <c r="F3289">
        <v>528004120002</v>
      </c>
      <c r="G3289" t="s">
        <v>642</v>
      </c>
      <c r="H3289">
        <v>583155</v>
      </c>
      <c r="I3289" t="s">
        <v>45</v>
      </c>
      <c r="J3289">
        <v>202207</v>
      </c>
      <c r="K3289">
        <v>44755</v>
      </c>
      <c r="L3289" t="s">
        <v>644</v>
      </c>
      <c r="M3289">
        <v>1180.72</v>
      </c>
      <c r="N3289">
        <v>1.89</v>
      </c>
      <c r="O3289" t="s">
        <v>645</v>
      </c>
      <c r="P3289" s="428">
        <v>1.798</v>
      </c>
      <c r="Q3289">
        <v>12831024</v>
      </c>
      <c r="R3289" t="s">
        <v>646</v>
      </c>
      <c r="S3289">
        <v>9985235</v>
      </c>
      <c r="T3289" t="s">
        <v>2941</v>
      </c>
    </row>
    <row r="3290" spans="1:20" x14ac:dyDescent="0.25">
      <c r="A3290" t="s">
        <v>637</v>
      </c>
      <c r="B3290" t="s">
        <v>732</v>
      </c>
      <c r="C3290" t="s">
        <v>639</v>
      </c>
      <c r="D3290" t="s">
        <v>651</v>
      </c>
      <c r="E3290" t="s">
        <v>673</v>
      </c>
      <c r="F3290">
        <v>528004120002</v>
      </c>
      <c r="G3290" t="s">
        <v>642</v>
      </c>
      <c r="H3290">
        <v>583133</v>
      </c>
      <c r="I3290" t="s">
        <v>29</v>
      </c>
      <c r="J3290">
        <v>202207</v>
      </c>
      <c r="K3290">
        <v>44756</v>
      </c>
      <c r="L3290" t="s">
        <v>644</v>
      </c>
      <c r="M3290">
        <v>22590.36</v>
      </c>
      <c r="N3290">
        <v>36.21</v>
      </c>
      <c r="O3290" t="s">
        <v>645</v>
      </c>
      <c r="P3290" s="428">
        <v>34.439</v>
      </c>
      <c r="Q3290">
        <v>12831024</v>
      </c>
      <c r="R3290" t="s">
        <v>646</v>
      </c>
      <c r="S3290">
        <v>2024413</v>
      </c>
      <c r="T3290" t="s">
        <v>2942</v>
      </c>
    </row>
    <row r="3291" spans="1:20" x14ac:dyDescent="0.25">
      <c r="A3291" t="s">
        <v>637</v>
      </c>
      <c r="B3291" t="s">
        <v>998</v>
      </c>
      <c r="C3291" t="s">
        <v>639</v>
      </c>
      <c r="D3291" t="s">
        <v>663</v>
      </c>
      <c r="E3291" t="s">
        <v>667</v>
      </c>
      <c r="F3291">
        <v>528004120010</v>
      </c>
      <c r="G3291" t="s">
        <v>653</v>
      </c>
      <c r="H3291">
        <v>583591</v>
      </c>
      <c r="I3291" t="s">
        <v>172</v>
      </c>
      <c r="J3291">
        <v>202207</v>
      </c>
      <c r="K3291">
        <v>44757</v>
      </c>
      <c r="L3291" t="s">
        <v>644</v>
      </c>
      <c r="M3291">
        <v>40385</v>
      </c>
      <c r="N3291">
        <v>64.73</v>
      </c>
      <c r="O3291" t="s">
        <v>645</v>
      </c>
      <c r="P3291" s="428">
        <v>61.564</v>
      </c>
      <c r="Q3291">
        <v>30506165</v>
      </c>
      <c r="T3291" t="s">
        <v>2943</v>
      </c>
    </row>
    <row r="3292" spans="1:20" x14ac:dyDescent="0.25">
      <c r="A3292" t="s">
        <v>637</v>
      </c>
      <c r="B3292" t="s">
        <v>828</v>
      </c>
      <c r="C3292" t="s">
        <v>639</v>
      </c>
      <c r="D3292" t="s">
        <v>651</v>
      </c>
      <c r="E3292" t="s">
        <v>652</v>
      </c>
      <c r="F3292">
        <v>528004120010</v>
      </c>
      <c r="G3292" t="s">
        <v>653</v>
      </c>
      <c r="H3292">
        <v>583590</v>
      </c>
      <c r="I3292" t="s">
        <v>170</v>
      </c>
      <c r="J3292">
        <v>202207</v>
      </c>
      <c r="K3292">
        <v>44760</v>
      </c>
      <c r="L3292" t="s">
        <v>727</v>
      </c>
      <c r="M3292">
        <v>-210.98</v>
      </c>
      <c r="N3292">
        <v>-210.98</v>
      </c>
      <c r="O3292" t="s">
        <v>645</v>
      </c>
      <c r="P3292" s="428">
        <v>-200.66200000000001</v>
      </c>
      <c r="Q3292">
        <v>12835149</v>
      </c>
      <c r="R3292" t="s">
        <v>654</v>
      </c>
      <c r="S3292" t="s">
        <v>655</v>
      </c>
      <c r="T3292" t="s">
        <v>2945</v>
      </c>
    </row>
    <row r="3293" spans="1:20" x14ac:dyDescent="0.25">
      <c r="A3293" t="s">
        <v>637</v>
      </c>
      <c r="B3293" t="s">
        <v>828</v>
      </c>
      <c r="C3293" t="s">
        <v>639</v>
      </c>
      <c r="D3293" t="s">
        <v>651</v>
      </c>
      <c r="E3293" t="s">
        <v>652</v>
      </c>
      <c r="F3293">
        <v>528004120010</v>
      </c>
      <c r="G3293" t="s">
        <v>653</v>
      </c>
      <c r="H3293">
        <v>583590</v>
      </c>
      <c r="I3293" t="s">
        <v>170</v>
      </c>
      <c r="J3293">
        <v>202207</v>
      </c>
      <c r="K3293">
        <v>44760</v>
      </c>
      <c r="L3293" t="s">
        <v>727</v>
      </c>
      <c r="M3293">
        <v>-105.49</v>
      </c>
      <c r="N3293">
        <v>-105.49</v>
      </c>
      <c r="O3293" t="s">
        <v>645</v>
      </c>
      <c r="P3293" s="428">
        <v>-100.331</v>
      </c>
      <c r="Q3293">
        <v>12835149</v>
      </c>
      <c r="R3293" t="s">
        <v>654</v>
      </c>
      <c r="S3293" t="s">
        <v>655</v>
      </c>
      <c r="T3293" t="s">
        <v>2944</v>
      </c>
    </row>
    <row r="3294" spans="1:20" x14ac:dyDescent="0.25">
      <c r="A3294" t="s">
        <v>637</v>
      </c>
      <c r="B3294" t="s">
        <v>638</v>
      </c>
      <c r="C3294" t="s">
        <v>639</v>
      </c>
      <c r="D3294" t="s">
        <v>640</v>
      </c>
      <c r="E3294" t="s">
        <v>648</v>
      </c>
      <c r="F3294">
        <v>528004120002</v>
      </c>
      <c r="G3294" t="s">
        <v>642</v>
      </c>
      <c r="H3294">
        <v>583144</v>
      </c>
      <c r="I3294" t="s">
        <v>40</v>
      </c>
      <c r="J3294">
        <v>202207</v>
      </c>
      <c r="K3294">
        <v>44760</v>
      </c>
      <c r="L3294" t="s">
        <v>644</v>
      </c>
      <c r="M3294">
        <v>16344.14</v>
      </c>
      <c r="N3294">
        <v>26.2</v>
      </c>
      <c r="O3294" t="s">
        <v>645</v>
      </c>
      <c r="P3294" s="428">
        <v>24.919</v>
      </c>
      <c r="Q3294">
        <v>12831024</v>
      </c>
      <c r="R3294" t="s">
        <v>646</v>
      </c>
      <c r="S3294">
        <v>9985201</v>
      </c>
      <c r="T3294" t="s">
        <v>2946</v>
      </c>
    </row>
    <row r="3295" spans="1:20" x14ac:dyDescent="0.25">
      <c r="A3295" t="s">
        <v>637</v>
      </c>
      <c r="B3295" t="s">
        <v>638</v>
      </c>
      <c r="C3295" t="s">
        <v>639</v>
      </c>
      <c r="D3295" t="s">
        <v>640</v>
      </c>
      <c r="E3295" t="s">
        <v>648</v>
      </c>
      <c r="F3295">
        <v>528004120002</v>
      </c>
      <c r="G3295" t="s">
        <v>642</v>
      </c>
      <c r="H3295">
        <v>583144</v>
      </c>
      <c r="I3295" t="s">
        <v>40</v>
      </c>
      <c r="J3295">
        <v>202207</v>
      </c>
      <c r="K3295">
        <v>44761</v>
      </c>
      <c r="L3295" t="s">
        <v>644</v>
      </c>
      <c r="M3295">
        <v>181</v>
      </c>
      <c r="N3295">
        <v>0.28999999999999998</v>
      </c>
      <c r="O3295" t="s">
        <v>645</v>
      </c>
      <c r="P3295" s="428">
        <v>0.27600000000000002</v>
      </c>
      <c r="Q3295">
        <v>12831024</v>
      </c>
      <c r="R3295" t="s">
        <v>646</v>
      </c>
      <c r="S3295">
        <v>9985201</v>
      </c>
      <c r="T3295" t="s">
        <v>2962</v>
      </c>
    </row>
    <row r="3296" spans="1:20" x14ac:dyDescent="0.25">
      <c r="A3296" t="s">
        <v>637</v>
      </c>
      <c r="B3296" t="s">
        <v>638</v>
      </c>
      <c r="C3296" t="s">
        <v>639</v>
      </c>
      <c r="D3296" t="s">
        <v>640</v>
      </c>
      <c r="E3296" t="s">
        <v>648</v>
      </c>
      <c r="F3296">
        <v>528004120002</v>
      </c>
      <c r="G3296" t="s">
        <v>642</v>
      </c>
      <c r="H3296">
        <v>583144</v>
      </c>
      <c r="I3296" t="s">
        <v>40</v>
      </c>
      <c r="J3296">
        <v>202207</v>
      </c>
      <c r="K3296">
        <v>44761</v>
      </c>
      <c r="L3296" t="s">
        <v>644</v>
      </c>
      <c r="M3296">
        <v>72.400000000000006</v>
      </c>
      <c r="N3296">
        <v>0.12</v>
      </c>
      <c r="O3296" t="s">
        <v>645</v>
      </c>
      <c r="P3296" s="428">
        <v>0.114</v>
      </c>
      <c r="Q3296">
        <v>12831024</v>
      </c>
      <c r="R3296" t="s">
        <v>646</v>
      </c>
      <c r="S3296">
        <v>9985201</v>
      </c>
      <c r="T3296" t="s">
        <v>2964</v>
      </c>
    </row>
    <row r="3297" spans="1:20" x14ac:dyDescent="0.25">
      <c r="A3297" t="s">
        <v>637</v>
      </c>
      <c r="B3297" t="s">
        <v>638</v>
      </c>
      <c r="C3297" t="s">
        <v>639</v>
      </c>
      <c r="D3297" t="s">
        <v>640</v>
      </c>
      <c r="E3297" t="s">
        <v>648</v>
      </c>
      <c r="F3297">
        <v>528004120002</v>
      </c>
      <c r="G3297" t="s">
        <v>642</v>
      </c>
      <c r="H3297">
        <v>583144</v>
      </c>
      <c r="I3297" t="s">
        <v>40</v>
      </c>
      <c r="J3297">
        <v>202207</v>
      </c>
      <c r="K3297">
        <v>44761</v>
      </c>
      <c r="L3297" t="s">
        <v>644</v>
      </c>
      <c r="M3297">
        <v>579.19000000000005</v>
      </c>
      <c r="N3297">
        <v>0.93</v>
      </c>
      <c r="O3297" t="s">
        <v>645</v>
      </c>
      <c r="P3297" s="428">
        <v>0.88500000000000001</v>
      </c>
      <c r="Q3297">
        <v>12831024</v>
      </c>
      <c r="R3297" t="s">
        <v>646</v>
      </c>
      <c r="S3297">
        <v>9985201</v>
      </c>
      <c r="T3297" t="s">
        <v>2961</v>
      </c>
    </row>
    <row r="3298" spans="1:20" x14ac:dyDescent="0.25">
      <c r="A3298" t="s">
        <v>637</v>
      </c>
      <c r="B3298" t="s">
        <v>638</v>
      </c>
      <c r="C3298" t="s">
        <v>639</v>
      </c>
      <c r="D3298" t="s">
        <v>640</v>
      </c>
      <c r="E3298" t="s">
        <v>648</v>
      </c>
      <c r="F3298">
        <v>528004120002</v>
      </c>
      <c r="G3298" t="s">
        <v>642</v>
      </c>
      <c r="H3298">
        <v>583144</v>
      </c>
      <c r="I3298" t="s">
        <v>40</v>
      </c>
      <c r="J3298">
        <v>202207</v>
      </c>
      <c r="K3298">
        <v>44761</v>
      </c>
      <c r="L3298" t="s">
        <v>644</v>
      </c>
      <c r="M3298">
        <v>199.1</v>
      </c>
      <c r="N3298">
        <v>0.32</v>
      </c>
      <c r="O3298" t="s">
        <v>645</v>
      </c>
      <c r="P3298" s="428">
        <v>0.30399999999999999</v>
      </c>
      <c r="Q3298">
        <v>12831024</v>
      </c>
      <c r="R3298" t="s">
        <v>646</v>
      </c>
      <c r="S3298">
        <v>9985201</v>
      </c>
      <c r="T3298" t="s">
        <v>2955</v>
      </c>
    </row>
    <row r="3299" spans="1:20" x14ac:dyDescent="0.25">
      <c r="A3299" t="s">
        <v>637</v>
      </c>
      <c r="B3299" t="s">
        <v>638</v>
      </c>
      <c r="C3299" t="s">
        <v>639</v>
      </c>
      <c r="D3299" t="s">
        <v>640</v>
      </c>
      <c r="E3299" t="s">
        <v>648</v>
      </c>
      <c r="F3299">
        <v>528004120002</v>
      </c>
      <c r="G3299" t="s">
        <v>642</v>
      </c>
      <c r="H3299">
        <v>583144</v>
      </c>
      <c r="I3299" t="s">
        <v>40</v>
      </c>
      <c r="J3299">
        <v>202207</v>
      </c>
      <c r="K3299">
        <v>44761</v>
      </c>
      <c r="L3299" t="s">
        <v>644</v>
      </c>
      <c r="M3299">
        <v>1008.07</v>
      </c>
      <c r="N3299">
        <v>1.62</v>
      </c>
      <c r="O3299" t="s">
        <v>645</v>
      </c>
      <c r="P3299" s="428">
        <v>1.5409999999999999</v>
      </c>
      <c r="Q3299">
        <v>12831024</v>
      </c>
      <c r="R3299" t="s">
        <v>646</v>
      </c>
      <c r="S3299">
        <v>9985201</v>
      </c>
      <c r="T3299" t="s">
        <v>2956</v>
      </c>
    </row>
    <row r="3300" spans="1:20" x14ac:dyDescent="0.25">
      <c r="A3300" t="s">
        <v>637</v>
      </c>
      <c r="B3300" t="s">
        <v>638</v>
      </c>
      <c r="C3300" t="s">
        <v>639</v>
      </c>
      <c r="D3300" t="s">
        <v>640</v>
      </c>
      <c r="E3300" t="s">
        <v>648</v>
      </c>
      <c r="F3300">
        <v>528004120002</v>
      </c>
      <c r="G3300" t="s">
        <v>642</v>
      </c>
      <c r="H3300">
        <v>583144</v>
      </c>
      <c r="I3300" t="s">
        <v>40</v>
      </c>
      <c r="J3300">
        <v>202207</v>
      </c>
      <c r="K3300">
        <v>44761</v>
      </c>
      <c r="L3300" t="s">
        <v>644</v>
      </c>
      <c r="M3300">
        <v>1429.86</v>
      </c>
      <c r="N3300">
        <v>2.29</v>
      </c>
      <c r="O3300" t="s">
        <v>645</v>
      </c>
      <c r="P3300" s="428">
        <v>2.1779999999999999</v>
      </c>
      <c r="Q3300">
        <v>12831024</v>
      </c>
      <c r="R3300" t="s">
        <v>646</v>
      </c>
      <c r="S3300">
        <v>9985201</v>
      </c>
      <c r="T3300" t="s">
        <v>2950</v>
      </c>
    </row>
    <row r="3301" spans="1:20" x14ac:dyDescent="0.25">
      <c r="A3301" t="s">
        <v>637</v>
      </c>
      <c r="B3301" t="s">
        <v>638</v>
      </c>
      <c r="C3301" t="s">
        <v>639</v>
      </c>
      <c r="D3301" t="s">
        <v>640</v>
      </c>
      <c r="E3301" t="s">
        <v>648</v>
      </c>
      <c r="F3301">
        <v>528004120002</v>
      </c>
      <c r="G3301" t="s">
        <v>642</v>
      </c>
      <c r="H3301">
        <v>583144</v>
      </c>
      <c r="I3301" t="s">
        <v>40</v>
      </c>
      <c r="J3301">
        <v>202207</v>
      </c>
      <c r="K3301">
        <v>44761</v>
      </c>
      <c r="L3301" t="s">
        <v>644</v>
      </c>
      <c r="M3301">
        <v>181</v>
      </c>
      <c r="N3301">
        <v>0.28999999999999998</v>
      </c>
      <c r="O3301" t="s">
        <v>645</v>
      </c>
      <c r="P3301" s="428">
        <v>0.27600000000000002</v>
      </c>
      <c r="Q3301">
        <v>12831024</v>
      </c>
      <c r="R3301" t="s">
        <v>646</v>
      </c>
      <c r="S3301">
        <v>9985201</v>
      </c>
      <c r="T3301" t="s">
        <v>2951</v>
      </c>
    </row>
    <row r="3302" spans="1:20" x14ac:dyDescent="0.25">
      <c r="A3302" t="s">
        <v>637</v>
      </c>
      <c r="B3302" t="s">
        <v>638</v>
      </c>
      <c r="C3302" t="s">
        <v>639</v>
      </c>
      <c r="D3302" t="s">
        <v>640</v>
      </c>
      <c r="E3302" t="s">
        <v>648</v>
      </c>
      <c r="F3302">
        <v>528004120002</v>
      </c>
      <c r="G3302" t="s">
        <v>642</v>
      </c>
      <c r="H3302">
        <v>583144</v>
      </c>
      <c r="I3302" t="s">
        <v>40</v>
      </c>
      <c r="J3302">
        <v>202207</v>
      </c>
      <c r="K3302">
        <v>44761</v>
      </c>
      <c r="L3302" t="s">
        <v>644</v>
      </c>
      <c r="M3302">
        <v>181</v>
      </c>
      <c r="N3302">
        <v>0.28999999999999998</v>
      </c>
      <c r="O3302" t="s">
        <v>645</v>
      </c>
      <c r="P3302" s="428">
        <v>0.27600000000000002</v>
      </c>
      <c r="Q3302">
        <v>12831024</v>
      </c>
      <c r="R3302" t="s">
        <v>646</v>
      </c>
      <c r="S3302">
        <v>9985201</v>
      </c>
      <c r="T3302" t="s">
        <v>2952</v>
      </c>
    </row>
    <row r="3303" spans="1:20" x14ac:dyDescent="0.25">
      <c r="A3303" t="s">
        <v>637</v>
      </c>
      <c r="B3303" t="s">
        <v>638</v>
      </c>
      <c r="C3303" t="s">
        <v>639</v>
      </c>
      <c r="D3303" t="s">
        <v>640</v>
      </c>
      <c r="E3303" t="s">
        <v>648</v>
      </c>
      <c r="F3303">
        <v>528004120002</v>
      </c>
      <c r="G3303" t="s">
        <v>642</v>
      </c>
      <c r="H3303">
        <v>583144</v>
      </c>
      <c r="I3303" t="s">
        <v>40</v>
      </c>
      <c r="J3303">
        <v>202207</v>
      </c>
      <c r="K3303">
        <v>44761</v>
      </c>
      <c r="L3303" t="s">
        <v>644</v>
      </c>
      <c r="M3303">
        <v>434.39</v>
      </c>
      <c r="N3303">
        <v>0.7</v>
      </c>
      <c r="O3303" t="s">
        <v>645</v>
      </c>
      <c r="P3303" s="428">
        <v>0.66600000000000004</v>
      </c>
      <c r="Q3303">
        <v>12831024</v>
      </c>
      <c r="R3303" t="s">
        <v>646</v>
      </c>
      <c r="S3303">
        <v>9985201</v>
      </c>
      <c r="T3303" t="s">
        <v>2953</v>
      </c>
    </row>
    <row r="3304" spans="1:20" x14ac:dyDescent="0.25">
      <c r="A3304" t="s">
        <v>637</v>
      </c>
      <c r="B3304" t="s">
        <v>638</v>
      </c>
      <c r="C3304" t="s">
        <v>639</v>
      </c>
      <c r="D3304" t="s">
        <v>640</v>
      </c>
      <c r="E3304" t="s">
        <v>648</v>
      </c>
      <c r="F3304">
        <v>528004120002</v>
      </c>
      <c r="G3304" t="s">
        <v>642</v>
      </c>
      <c r="H3304">
        <v>583144</v>
      </c>
      <c r="I3304" t="s">
        <v>40</v>
      </c>
      <c r="J3304">
        <v>202207</v>
      </c>
      <c r="K3304">
        <v>44761</v>
      </c>
      <c r="L3304" t="s">
        <v>644</v>
      </c>
      <c r="M3304">
        <v>2298.64</v>
      </c>
      <c r="N3304">
        <v>3.68</v>
      </c>
      <c r="O3304" t="s">
        <v>645</v>
      </c>
      <c r="P3304" s="428">
        <v>3.5</v>
      </c>
      <c r="Q3304">
        <v>12831024</v>
      </c>
      <c r="R3304" t="s">
        <v>646</v>
      </c>
      <c r="S3304">
        <v>9985201</v>
      </c>
      <c r="T3304" t="s">
        <v>2957</v>
      </c>
    </row>
    <row r="3305" spans="1:20" x14ac:dyDescent="0.25">
      <c r="A3305" t="s">
        <v>637</v>
      </c>
      <c r="B3305" t="s">
        <v>638</v>
      </c>
      <c r="C3305" t="s">
        <v>639</v>
      </c>
      <c r="D3305" t="s">
        <v>640</v>
      </c>
      <c r="E3305" t="s">
        <v>641</v>
      </c>
      <c r="F3305">
        <v>528004120002</v>
      </c>
      <c r="G3305" t="s">
        <v>642</v>
      </c>
      <c r="H3305">
        <v>583145</v>
      </c>
      <c r="I3305" t="s">
        <v>643</v>
      </c>
      <c r="J3305">
        <v>202207</v>
      </c>
      <c r="K3305">
        <v>44761</v>
      </c>
      <c r="L3305" t="s">
        <v>644</v>
      </c>
      <c r="M3305">
        <v>1198.3599999999999</v>
      </c>
      <c r="N3305">
        <v>1.92</v>
      </c>
      <c r="O3305" t="s">
        <v>645</v>
      </c>
      <c r="P3305" s="428">
        <v>1.8260000000000001</v>
      </c>
      <c r="Q3305">
        <v>12831024</v>
      </c>
      <c r="R3305" t="s">
        <v>646</v>
      </c>
      <c r="S3305">
        <v>9982557</v>
      </c>
      <c r="T3305" t="s">
        <v>2959</v>
      </c>
    </row>
    <row r="3306" spans="1:20" x14ac:dyDescent="0.25">
      <c r="A3306" t="s">
        <v>637</v>
      </c>
      <c r="B3306" t="s">
        <v>638</v>
      </c>
      <c r="C3306" t="s">
        <v>639</v>
      </c>
      <c r="D3306" t="s">
        <v>640</v>
      </c>
      <c r="E3306" t="s">
        <v>641</v>
      </c>
      <c r="F3306">
        <v>528004120002</v>
      </c>
      <c r="G3306" t="s">
        <v>642</v>
      </c>
      <c r="H3306">
        <v>856780</v>
      </c>
      <c r="I3306" t="s">
        <v>475</v>
      </c>
      <c r="J3306">
        <v>202207</v>
      </c>
      <c r="K3306">
        <v>44761</v>
      </c>
      <c r="L3306" t="s">
        <v>644</v>
      </c>
      <c r="M3306">
        <v>38.06</v>
      </c>
      <c r="N3306">
        <v>0.06</v>
      </c>
      <c r="O3306" t="s">
        <v>645</v>
      </c>
      <c r="P3306" s="428">
        <v>5.7000000000000002E-2</v>
      </c>
      <c r="Q3306">
        <v>12831024</v>
      </c>
      <c r="R3306" t="s">
        <v>646</v>
      </c>
      <c r="S3306">
        <v>9980783</v>
      </c>
      <c r="T3306" t="s">
        <v>2958</v>
      </c>
    </row>
    <row r="3307" spans="1:20" x14ac:dyDescent="0.25">
      <c r="A3307" t="s">
        <v>637</v>
      </c>
      <c r="B3307" t="s">
        <v>638</v>
      </c>
      <c r="C3307" t="s">
        <v>639</v>
      </c>
      <c r="D3307" t="s">
        <v>640</v>
      </c>
      <c r="E3307" t="s">
        <v>648</v>
      </c>
      <c r="F3307">
        <v>528004120002</v>
      </c>
      <c r="G3307" t="s">
        <v>642</v>
      </c>
      <c r="H3307">
        <v>583144</v>
      </c>
      <c r="I3307" t="s">
        <v>40</v>
      </c>
      <c r="J3307">
        <v>202207</v>
      </c>
      <c r="K3307">
        <v>44761</v>
      </c>
      <c r="L3307" t="s">
        <v>644</v>
      </c>
      <c r="M3307">
        <v>181</v>
      </c>
      <c r="N3307">
        <v>0.28999999999999998</v>
      </c>
      <c r="O3307" t="s">
        <v>645</v>
      </c>
      <c r="P3307" s="428">
        <v>0.27600000000000002</v>
      </c>
      <c r="Q3307">
        <v>12831024</v>
      </c>
      <c r="R3307" t="s">
        <v>646</v>
      </c>
      <c r="S3307">
        <v>9985201</v>
      </c>
      <c r="T3307" t="s">
        <v>2954</v>
      </c>
    </row>
    <row r="3308" spans="1:20" x14ac:dyDescent="0.25">
      <c r="A3308" t="s">
        <v>637</v>
      </c>
      <c r="B3308" t="s">
        <v>638</v>
      </c>
      <c r="C3308" t="s">
        <v>639</v>
      </c>
      <c r="D3308" t="s">
        <v>640</v>
      </c>
      <c r="E3308" t="s">
        <v>648</v>
      </c>
      <c r="F3308">
        <v>528004120002</v>
      </c>
      <c r="G3308" t="s">
        <v>642</v>
      </c>
      <c r="H3308">
        <v>583144</v>
      </c>
      <c r="I3308" t="s">
        <v>40</v>
      </c>
      <c r="J3308">
        <v>202207</v>
      </c>
      <c r="K3308">
        <v>44761</v>
      </c>
      <c r="L3308" t="s">
        <v>644</v>
      </c>
      <c r="M3308">
        <v>967.2</v>
      </c>
      <c r="N3308">
        <v>1.55</v>
      </c>
      <c r="O3308" t="s">
        <v>645</v>
      </c>
      <c r="P3308" s="428">
        <v>1.474</v>
      </c>
      <c r="Q3308">
        <v>12831024</v>
      </c>
      <c r="R3308" t="s">
        <v>646</v>
      </c>
      <c r="S3308">
        <v>9985201</v>
      </c>
      <c r="T3308" t="s">
        <v>2960</v>
      </c>
    </row>
    <row r="3309" spans="1:20" x14ac:dyDescent="0.25">
      <c r="A3309" t="s">
        <v>637</v>
      </c>
      <c r="B3309" t="s">
        <v>638</v>
      </c>
      <c r="C3309" t="s">
        <v>639</v>
      </c>
      <c r="D3309" t="s">
        <v>640</v>
      </c>
      <c r="E3309" t="s">
        <v>648</v>
      </c>
      <c r="F3309">
        <v>528004120002</v>
      </c>
      <c r="G3309" t="s">
        <v>642</v>
      </c>
      <c r="H3309">
        <v>583144</v>
      </c>
      <c r="I3309" t="s">
        <v>40</v>
      </c>
      <c r="J3309">
        <v>202207</v>
      </c>
      <c r="K3309">
        <v>44761</v>
      </c>
      <c r="L3309" t="s">
        <v>644</v>
      </c>
      <c r="M3309">
        <v>199.1</v>
      </c>
      <c r="N3309">
        <v>0.32</v>
      </c>
      <c r="O3309" t="s">
        <v>645</v>
      </c>
      <c r="P3309" s="428">
        <v>0.30399999999999999</v>
      </c>
      <c r="Q3309">
        <v>12831024</v>
      </c>
      <c r="R3309" t="s">
        <v>646</v>
      </c>
      <c r="S3309">
        <v>9985201</v>
      </c>
      <c r="T3309" t="s">
        <v>2965</v>
      </c>
    </row>
    <row r="3310" spans="1:20" x14ac:dyDescent="0.25">
      <c r="A3310" t="s">
        <v>637</v>
      </c>
      <c r="B3310" t="s">
        <v>638</v>
      </c>
      <c r="C3310" t="s">
        <v>639</v>
      </c>
      <c r="D3310" t="s">
        <v>640</v>
      </c>
      <c r="E3310" t="s">
        <v>641</v>
      </c>
      <c r="F3310">
        <v>528004120002</v>
      </c>
      <c r="G3310" t="s">
        <v>642</v>
      </c>
      <c r="H3310">
        <v>583145</v>
      </c>
      <c r="I3310" t="s">
        <v>643</v>
      </c>
      <c r="J3310">
        <v>202207</v>
      </c>
      <c r="K3310">
        <v>44761</v>
      </c>
      <c r="L3310" t="s">
        <v>644</v>
      </c>
      <c r="M3310">
        <v>1198.3599999999999</v>
      </c>
      <c r="N3310">
        <v>1.92</v>
      </c>
      <c r="O3310" t="s">
        <v>645</v>
      </c>
      <c r="P3310" s="428">
        <v>1.8260000000000001</v>
      </c>
      <c r="Q3310">
        <v>12831024</v>
      </c>
      <c r="R3310" t="s">
        <v>646</v>
      </c>
      <c r="S3310">
        <v>9982557</v>
      </c>
      <c r="T3310" t="s">
        <v>2963</v>
      </c>
    </row>
    <row r="3311" spans="1:20" x14ac:dyDescent="0.25">
      <c r="A3311" t="s">
        <v>637</v>
      </c>
      <c r="B3311" t="s">
        <v>659</v>
      </c>
      <c r="C3311" t="s">
        <v>639</v>
      </c>
      <c r="D3311" t="s">
        <v>651</v>
      </c>
      <c r="E3311" t="s">
        <v>652</v>
      </c>
      <c r="F3311">
        <v>528004120010</v>
      </c>
      <c r="G3311" t="s">
        <v>653</v>
      </c>
      <c r="H3311">
        <v>583590</v>
      </c>
      <c r="I3311" t="s">
        <v>170</v>
      </c>
      <c r="J3311">
        <v>202207</v>
      </c>
      <c r="K3311">
        <v>44761</v>
      </c>
      <c r="L3311" t="s">
        <v>644</v>
      </c>
      <c r="M3311">
        <v>94469.19</v>
      </c>
      <c r="N3311">
        <v>151.41999999999999</v>
      </c>
      <c r="O3311" t="s">
        <v>645</v>
      </c>
      <c r="P3311" s="428">
        <v>144.01499999999999</v>
      </c>
      <c r="Q3311">
        <v>12835149</v>
      </c>
      <c r="R3311" t="s">
        <v>654</v>
      </c>
      <c r="S3311" t="s">
        <v>655</v>
      </c>
      <c r="T3311" t="s">
        <v>2947</v>
      </c>
    </row>
    <row r="3312" spans="1:20" x14ac:dyDescent="0.25">
      <c r="A3312" t="s">
        <v>637</v>
      </c>
      <c r="B3312" t="s">
        <v>657</v>
      </c>
      <c r="C3312" t="s">
        <v>639</v>
      </c>
      <c r="D3312" t="s">
        <v>651</v>
      </c>
      <c r="E3312" t="s">
        <v>652</v>
      </c>
      <c r="F3312">
        <v>528004120010</v>
      </c>
      <c r="G3312" t="s">
        <v>653</v>
      </c>
      <c r="H3312">
        <v>583590</v>
      </c>
      <c r="I3312" t="s">
        <v>170</v>
      </c>
      <c r="J3312">
        <v>202207</v>
      </c>
      <c r="K3312">
        <v>44761</v>
      </c>
      <c r="L3312" t="s">
        <v>644</v>
      </c>
      <c r="M3312">
        <v>5116.43</v>
      </c>
      <c r="N3312">
        <v>8.1999999999999993</v>
      </c>
      <c r="O3312" t="s">
        <v>645</v>
      </c>
      <c r="P3312" s="428">
        <v>7.7990000000000004</v>
      </c>
      <c r="Q3312">
        <v>12835149</v>
      </c>
      <c r="R3312" t="s">
        <v>654</v>
      </c>
      <c r="S3312" t="s">
        <v>655</v>
      </c>
      <c r="T3312" t="s">
        <v>2948</v>
      </c>
    </row>
    <row r="3313" spans="1:20" x14ac:dyDescent="0.25">
      <c r="A3313" t="s">
        <v>637</v>
      </c>
      <c r="B3313" t="s">
        <v>657</v>
      </c>
      <c r="C3313" t="s">
        <v>639</v>
      </c>
      <c r="D3313" t="s">
        <v>651</v>
      </c>
      <c r="E3313" t="s">
        <v>652</v>
      </c>
      <c r="F3313">
        <v>528004120010</v>
      </c>
      <c r="G3313" t="s">
        <v>653</v>
      </c>
      <c r="H3313">
        <v>583590</v>
      </c>
      <c r="I3313" t="s">
        <v>170</v>
      </c>
      <c r="J3313">
        <v>202207</v>
      </c>
      <c r="K3313">
        <v>44761</v>
      </c>
      <c r="L3313" t="s">
        <v>644</v>
      </c>
      <c r="M3313">
        <v>5116.43</v>
      </c>
      <c r="N3313">
        <v>8.1999999999999993</v>
      </c>
      <c r="O3313" t="s">
        <v>645</v>
      </c>
      <c r="P3313" s="428">
        <v>7.7990000000000004</v>
      </c>
      <c r="Q3313">
        <v>12835149</v>
      </c>
      <c r="R3313" t="s">
        <v>654</v>
      </c>
      <c r="S3313" t="s">
        <v>655</v>
      </c>
      <c r="T3313" t="s">
        <v>2949</v>
      </c>
    </row>
    <row r="3314" spans="1:20" x14ac:dyDescent="0.25">
      <c r="A3314" t="s">
        <v>637</v>
      </c>
      <c r="B3314" t="s">
        <v>638</v>
      </c>
      <c r="C3314" t="s">
        <v>639</v>
      </c>
      <c r="D3314" t="s">
        <v>640</v>
      </c>
      <c r="E3314" t="s">
        <v>641</v>
      </c>
      <c r="F3314">
        <v>528004120002</v>
      </c>
      <c r="G3314" t="s">
        <v>642</v>
      </c>
      <c r="H3314">
        <v>856780</v>
      </c>
      <c r="I3314" t="s">
        <v>475</v>
      </c>
      <c r="J3314">
        <v>202207</v>
      </c>
      <c r="K3314">
        <v>44761</v>
      </c>
      <c r="L3314" t="s">
        <v>644</v>
      </c>
      <c r="M3314">
        <v>38.06</v>
      </c>
      <c r="N3314">
        <v>0.06</v>
      </c>
      <c r="O3314" t="s">
        <v>645</v>
      </c>
      <c r="P3314" s="428">
        <v>5.7000000000000002E-2</v>
      </c>
      <c r="Q3314">
        <v>12831024</v>
      </c>
      <c r="R3314" t="s">
        <v>646</v>
      </c>
      <c r="S3314">
        <v>9980783</v>
      </c>
      <c r="T3314" t="s">
        <v>2966</v>
      </c>
    </row>
    <row r="3315" spans="1:20" x14ac:dyDescent="0.25">
      <c r="A3315" t="s">
        <v>637</v>
      </c>
      <c r="B3315" t="s">
        <v>638</v>
      </c>
      <c r="C3315" t="s">
        <v>639</v>
      </c>
      <c r="D3315" t="s">
        <v>640</v>
      </c>
      <c r="E3315" t="s">
        <v>648</v>
      </c>
      <c r="F3315">
        <v>528004120002</v>
      </c>
      <c r="G3315" t="s">
        <v>642</v>
      </c>
      <c r="H3315">
        <v>583144</v>
      </c>
      <c r="I3315" t="s">
        <v>40</v>
      </c>
      <c r="J3315">
        <v>202207</v>
      </c>
      <c r="K3315">
        <v>44762</v>
      </c>
      <c r="L3315" t="s">
        <v>644</v>
      </c>
      <c r="M3315">
        <v>36199.1</v>
      </c>
      <c r="N3315">
        <v>58.02</v>
      </c>
      <c r="O3315" t="s">
        <v>645</v>
      </c>
      <c r="P3315" s="428">
        <v>55.183</v>
      </c>
      <c r="Q3315">
        <v>12831024</v>
      </c>
      <c r="R3315" t="s">
        <v>646</v>
      </c>
      <c r="S3315">
        <v>9985201</v>
      </c>
      <c r="T3315" t="s">
        <v>2967</v>
      </c>
    </row>
    <row r="3316" spans="1:20" x14ac:dyDescent="0.25">
      <c r="A3316" t="s">
        <v>637</v>
      </c>
      <c r="B3316" t="s">
        <v>672</v>
      </c>
      <c r="C3316" t="s">
        <v>639</v>
      </c>
      <c r="D3316" t="s">
        <v>663</v>
      </c>
      <c r="E3316" t="s">
        <v>704</v>
      </c>
      <c r="F3316">
        <v>528004120010</v>
      </c>
      <c r="G3316" t="s">
        <v>653</v>
      </c>
      <c r="H3316">
        <v>583611</v>
      </c>
      <c r="I3316" t="s">
        <v>208</v>
      </c>
      <c r="J3316">
        <v>202207</v>
      </c>
      <c r="K3316">
        <v>44762</v>
      </c>
      <c r="L3316" t="s">
        <v>644</v>
      </c>
      <c r="M3316">
        <v>731</v>
      </c>
      <c r="N3316">
        <v>1.17</v>
      </c>
      <c r="O3316" t="s">
        <v>645</v>
      </c>
      <c r="P3316" s="428">
        <v>1.113</v>
      </c>
      <c r="Q3316">
        <v>30506438</v>
      </c>
      <c r="R3316" t="s">
        <v>675</v>
      </c>
      <c r="S3316">
        <v>85410</v>
      </c>
      <c r="T3316" t="s">
        <v>2968</v>
      </c>
    </row>
    <row r="3317" spans="1:20" x14ac:dyDescent="0.25">
      <c r="A3317" t="s">
        <v>637</v>
      </c>
      <c r="B3317" t="s">
        <v>828</v>
      </c>
      <c r="C3317" t="s">
        <v>639</v>
      </c>
      <c r="D3317" t="s">
        <v>651</v>
      </c>
      <c r="E3317" t="s">
        <v>652</v>
      </c>
      <c r="F3317">
        <v>528004120010</v>
      </c>
      <c r="G3317" t="s">
        <v>653</v>
      </c>
      <c r="H3317">
        <v>583590</v>
      </c>
      <c r="I3317" t="s">
        <v>170</v>
      </c>
      <c r="J3317">
        <v>202207</v>
      </c>
      <c r="K3317">
        <v>44763</v>
      </c>
      <c r="L3317" t="s">
        <v>644</v>
      </c>
      <c r="M3317">
        <v>3312.21</v>
      </c>
      <c r="N3317">
        <v>5.31</v>
      </c>
      <c r="O3317" t="s">
        <v>645</v>
      </c>
      <c r="P3317" s="428">
        <v>5.05</v>
      </c>
      <c r="Q3317">
        <v>12835149</v>
      </c>
      <c r="R3317" t="s">
        <v>654</v>
      </c>
      <c r="S3317" t="s">
        <v>655</v>
      </c>
      <c r="T3317" t="s">
        <v>2969</v>
      </c>
    </row>
    <row r="3318" spans="1:20" x14ac:dyDescent="0.25">
      <c r="A3318" t="s">
        <v>637</v>
      </c>
      <c r="B3318" t="s">
        <v>662</v>
      </c>
      <c r="C3318" t="s">
        <v>639</v>
      </c>
      <c r="D3318" t="s">
        <v>663</v>
      </c>
      <c r="E3318" t="s">
        <v>652</v>
      </c>
      <c r="F3318">
        <v>528004120010</v>
      </c>
      <c r="G3318" t="s">
        <v>653</v>
      </c>
      <c r="H3318">
        <v>583591</v>
      </c>
      <c r="I3318" t="s">
        <v>172</v>
      </c>
      <c r="J3318">
        <v>202207</v>
      </c>
      <c r="K3318">
        <v>44764</v>
      </c>
      <c r="L3318" t="s">
        <v>644</v>
      </c>
      <c r="M3318">
        <v>45794.3</v>
      </c>
      <c r="N3318">
        <v>73.400000000000006</v>
      </c>
      <c r="O3318" t="s">
        <v>645</v>
      </c>
      <c r="P3318" s="428">
        <v>69.81</v>
      </c>
      <c r="Q3318">
        <v>12835149</v>
      </c>
      <c r="R3318" t="s">
        <v>654</v>
      </c>
      <c r="S3318" t="s">
        <v>664</v>
      </c>
      <c r="T3318" t="s">
        <v>2974</v>
      </c>
    </row>
    <row r="3319" spans="1:20" x14ac:dyDescent="0.25">
      <c r="A3319" t="s">
        <v>637</v>
      </c>
      <c r="B3319" t="s">
        <v>754</v>
      </c>
      <c r="C3319" t="s">
        <v>639</v>
      </c>
      <c r="D3319" t="s">
        <v>640</v>
      </c>
      <c r="E3319" t="s">
        <v>2995</v>
      </c>
      <c r="F3319">
        <v>528004120002</v>
      </c>
      <c r="G3319" t="s">
        <v>642</v>
      </c>
      <c r="H3319">
        <v>583153</v>
      </c>
      <c r="I3319" t="s">
        <v>722</v>
      </c>
      <c r="J3319">
        <v>202207</v>
      </c>
      <c r="K3319">
        <v>44764</v>
      </c>
      <c r="L3319" t="s">
        <v>644</v>
      </c>
      <c r="M3319">
        <v>7298.52</v>
      </c>
      <c r="N3319">
        <v>11.7</v>
      </c>
      <c r="O3319" t="s">
        <v>645</v>
      </c>
      <c r="P3319" s="428">
        <v>11.128</v>
      </c>
      <c r="Q3319">
        <v>12831024</v>
      </c>
      <c r="R3319" t="s">
        <v>646</v>
      </c>
      <c r="S3319">
        <v>8540401</v>
      </c>
      <c r="T3319" t="s">
        <v>3023</v>
      </c>
    </row>
    <row r="3320" spans="1:20" x14ac:dyDescent="0.25">
      <c r="A3320" t="s">
        <v>637</v>
      </c>
      <c r="B3320" t="s">
        <v>754</v>
      </c>
      <c r="C3320" t="s">
        <v>639</v>
      </c>
      <c r="D3320" t="s">
        <v>640</v>
      </c>
      <c r="E3320" t="s">
        <v>667</v>
      </c>
      <c r="F3320">
        <v>528004120002</v>
      </c>
      <c r="G3320" t="s">
        <v>642</v>
      </c>
      <c r="H3320">
        <v>583149</v>
      </c>
      <c r="I3320" t="s">
        <v>680</v>
      </c>
      <c r="J3320">
        <v>202207</v>
      </c>
      <c r="K3320">
        <v>44764</v>
      </c>
      <c r="L3320" t="s">
        <v>644</v>
      </c>
      <c r="M3320">
        <v>12724.96</v>
      </c>
      <c r="N3320">
        <v>20.399999999999999</v>
      </c>
      <c r="O3320" t="s">
        <v>645</v>
      </c>
      <c r="P3320" s="428">
        <v>19.402000000000001</v>
      </c>
      <c r="Q3320">
        <v>12831024</v>
      </c>
      <c r="R3320" t="s">
        <v>646</v>
      </c>
      <c r="S3320">
        <v>8540392</v>
      </c>
      <c r="T3320" t="s">
        <v>3022</v>
      </c>
    </row>
    <row r="3321" spans="1:20" x14ac:dyDescent="0.25">
      <c r="A3321" t="s">
        <v>637</v>
      </c>
      <c r="B3321" t="s">
        <v>754</v>
      </c>
      <c r="C3321" t="s">
        <v>639</v>
      </c>
      <c r="D3321" t="s">
        <v>640</v>
      </c>
      <c r="E3321" t="s">
        <v>2995</v>
      </c>
      <c r="F3321">
        <v>528004120002</v>
      </c>
      <c r="G3321" t="s">
        <v>642</v>
      </c>
      <c r="H3321">
        <v>583153</v>
      </c>
      <c r="I3321" t="s">
        <v>722</v>
      </c>
      <c r="J3321">
        <v>202207</v>
      </c>
      <c r="K3321">
        <v>44764</v>
      </c>
      <c r="L3321" t="s">
        <v>644</v>
      </c>
      <c r="M3321">
        <v>3246.02</v>
      </c>
      <c r="N3321">
        <v>5.2</v>
      </c>
      <c r="O3321" t="s">
        <v>645</v>
      </c>
      <c r="P3321" s="428">
        <v>4.9459999999999997</v>
      </c>
      <c r="Q3321">
        <v>12831024</v>
      </c>
      <c r="R3321" t="s">
        <v>646</v>
      </c>
      <c r="S3321">
        <v>2052844</v>
      </c>
      <c r="T3321" t="s">
        <v>3035</v>
      </c>
    </row>
    <row r="3322" spans="1:20" x14ac:dyDescent="0.25">
      <c r="A3322" t="s">
        <v>637</v>
      </c>
      <c r="B3322" t="s">
        <v>677</v>
      </c>
      <c r="C3322" t="s">
        <v>639</v>
      </c>
      <c r="D3322" t="s">
        <v>718</v>
      </c>
      <c r="E3322" t="s">
        <v>704</v>
      </c>
      <c r="F3322">
        <v>528004120001</v>
      </c>
      <c r="G3322" t="s">
        <v>705</v>
      </c>
      <c r="H3322">
        <v>583128</v>
      </c>
      <c r="I3322" t="s">
        <v>20</v>
      </c>
      <c r="J3322">
        <v>202207</v>
      </c>
      <c r="K3322">
        <v>44764</v>
      </c>
      <c r="L3322" t="s">
        <v>644</v>
      </c>
      <c r="M3322">
        <v>391727.41</v>
      </c>
      <c r="N3322">
        <v>627.89</v>
      </c>
      <c r="O3322" t="s">
        <v>645</v>
      </c>
      <c r="P3322" s="428">
        <v>597.18299999999999</v>
      </c>
      <c r="Q3322">
        <v>12831024</v>
      </c>
      <c r="R3322" t="s">
        <v>646</v>
      </c>
      <c r="S3322">
        <v>2031020</v>
      </c>
      <c r="T3322" t="s">
        <v>2992</v>
      </c>
    </row>
    <row r="3323" spans="1:20" x14ac:dyDescent="0.25">
      <c r="A3323" t="s">
        <v>637</v>
      </c>
      <c r="B3323" t="s">
        <v>677</v>
      </c>
      <c r="C3323" t="s">
        <v>639</v>
      </c>
      <c r="D3323" t="s">
        <v>640</v>
      </c>
      <c r="E3323" t="s">
        <v>2995</v>
      </c>
      <c r="F3323">
        <v>528004120002</v>
      </c>
      <c r="G3323" t="s">
        <v>642</v>
      </c>
      <c r="H3323">
        <v>583153</v>
      </c>
      <c r="I3323" t="s">
        <v>722</v>
      </c>
      <c r="J3323">
        <v>202207</v>
      </c>
      <c r="K3323">
        <v>44764</v>
      </c>
      <c r="L3323" t="s">
        <v>644</v>
      </c>
      <c r="M3323">
        <v>44946.35</v>
      </c>
      <c r="N3323">
        <v>72.040000000000006</v>
      </c>
      <c r="O3323" t="s">
        <v>645</v>
      </c>
      <c r="P3323" s="428">
        <v>68.516999999999996</v>
      </c>
      <c r="Q3323">
        <v>12831024</v>
      </c>
      <c r="R3323" t="s">
        <v>646</v>
      </c>
      <c r="S3323">
        <v>8540401</v>
      </c>
      <c r="T3323" t="s">
        <v>3006</v>
      </c>
    </row>
    <row r="3324" spans="1:20" x14ac:dyDescent="0.25">
      <c r="A3324" t="s">
        <v>637</v>
      </c>
      <c r="B3324" t="s">
        <v>677</v>
      </c>
      <c r="C3324" t="s">
        <v>639</v>
      </c>
      <c r="D3324" t="s">
        <v>640</v>
      </c>
      <c r="E3324" t="s">
        <v>673</v>
      </c>
      <c r="F3324">
        <v>528004120002</v>
      </c>
      <c r="G3324" t="s">
        <v>642</v>
      </c>
      <c r="H3324">
        <v>583148</v>
      </c>
      <c r="I3324" t="s">
        <v>699</v>
      </c>
      <c r="J3324">
        <v>202207</v>
      </c>
      <c r="K3324">
        <v>44764</v>
      </c>
      <c r="L3324" t="s">
        <v>644</v>
      </c>
      <c r="M3324">
        <v>252834.16</v>
      </c>
      <c r="N3324">
        <v>405.26</v>
      </c>
      <c r="O3324" t="s">
        <v>645</v>
      </c>
      <c r="P3324" s="428">
        <v>385.44099999999997</v>
      </c>
      <c r="Q3324">
        <v>12831024</v>
      </c>
      <c r="R3324" t="s">
        <v>646</v>
      </c>
      <c r="S3324">
        <v>2029740</v>
      </c>
      <c r="T3324" t="s">
        <v>2982</v>
      </c>
    </row>
    <row r="3325" spans="1:20" x14ac:dyDescent="0.25">
      <c r="A3325" t="s">
        <v>637</v>
      </c>
      <c r="B3325" t="s">
        <v>677</v>
      </c>
      <c r="C3325" t="s">
        <v>639</v>
      </c>
      <c r="D3325" t="s">
        <v>640</v>
      </c>
      <c r="E3325" t="s">
        <v>673</v>
      </c>
      <c r="F3325">
        <v>528004120002</v>
      </c>
      <c r="G3325" t="s">
        <v>642</v>
      </c>
      <c r="H3325">
        <v>583148</v>
      </c>
      <c r="I3325" t="s">
        <v>699</v>
      </c>
      <c r="J3325">
        <v>202207</v>
      </c>
      <c r="K3325">
        <v>44764</v>
      </c>
      <c r="L3325" t="s">
        <v>644</v>
      </c>
      <c r="M3325">
        <v>76416.759999999995</v>
      </c>
      <c r="N3325">
        <v>122.49</v>
      </c>
      <c r="O3325" t="s">
        <v>645</v>
      </c>
      <c r="P3325" s="428">
        <v>116.5</v>
      </c>
      <c r="Q3325">
        <v>12831024</v>
      </c>
      <c r="R3325" t="s">
        <v>646</v>
      </c>
      <c r="S3325">
        <v>8540206</v>
      </c>
      <c r="T3325" t="s">
        <v>2985</v>
      </c>
    </row>
    <row r="3326" spans="1:20" x14ac:dyDescent="0.25">
      <c r="A3326" t="s">
        <v>637</v>
      </c>
      <c r="B3326" t="s">
        <v>677</v>
      </c>
      <c r="C3326" t="s">
        <v>639</v>
      </c>
      <c r="D3326" t="s">
        <v>640</v>
      </c>
      <c r="E3326" t="s">
        <v>673</v>
      </c>
      <c r="F3326">
        <v>528004120002</v>
      </c>
      <c r="G3326" t="s">
        <v>642</v>
      </c>
      <c r="H3326">
        <v>583148</v>
      </c>
      <c r="I3326" t="s">
        <v>699</v>
      </c>
      <c r="J3326">
        <v>202207</v>
      </c>
      <c r="K3326">
        <v>44764</v>
      </c>
      <c r="L3326" t="s">
        <v>644</v>
      </c>
      <c r="M3326">
        <v>41702.160000000003</v>
      </c>
      <c r="N3326">
        <v>66.84</v>
      </c>
      <c r="O3326" t="s">
        <v>645</v>
      </c>
      <c r="P3326" s="428">
        <v>63.570999999999998</v>
      </c>
      <c r="Q3326">
        <v>12831024</v>
      </c>
      <c r="R3326" t="s">
        <v>646</v>
      </c>
      <c r="S3326">
        <v>2012905</v>
      </c>
      <c r="T3326" t="s">
        <v>2986</v>
      </c>
    </row>
    <row r="3327" spans="1:20" x14ac:dyDescent="0.25">
      <c r="A3327" t="s">
        <v>637</v>
      </c>
      <c r="B3327" t="s">
        <v>677</v>
      </c>
      <c r="C3327" t="s">
        <v>639</v>
      </c>
      <c r="D3327" t="s">
        <v>640</v>
      </c>
      <c r="E3327" t="s">
        <v>667</v>
      </c>
      <c r="F3327">
        <v>528004120002</v>
      </c>
      <c r="G3327" t="s">
        <v>642</v>
      </c>
      <c r="H3327">
        <v>583149</v>
      </c>
      <c r="I3327" t="s">
        <v>680</v>
      </c>
      <c r="J3327">
        <v>202207</v>
      </c>
      <c r="K3327">
        <v>44764</v>
      </c>
      <c r="L3327" t="s">
        <v>644</v>
      </c>
      <c r="M3327">
        <v>81446.100000000006</v>
      </c>
      <c r="N3327">
        <v>130.55000000000001</v>
      </c>
      <c r="O3327" t="s">
        <v>645</v>
      </c>
      <c r="P3327" s="428">
        <v>124.16500000000001</v>
      </c>
      <c r="Q3327">
        <v>12831024</v>
      </c>
      <c r="R3327" t="s">
        <v>646</v>
      </c>
      <c r="S3327">
        <v>8540392</v>
      </c>
      <c r="T3327" t="s">
        <v>2994</v>
      </c>
    </row>
    <row r="3328" spans="1:20" x14ac:dyDescent="0.25">
      <c r="A3328" t="s">
        <v>637</v>
      </c>
      <c r="B3328" t="s">
        <v>677</v>
      </c>
      <c r="C3328" t="s">
        <v>639</v>
      </c>
      <c r="D3328" t="s">
        <v>640</v>
      </c>
      <c r="E3328" t="s">
        <v>678</v>
      </c>
      <c r="F3328">
        <v>528004120002</v>
      </c>
      <c r="G3328" t="s">
        <v>642</v>
      </c>
      <c r="H3328">
        <v>583147</v>
      </c>
      <c r="I3328" t="s">
        <v>41</v>
      </c>
      <c r="J3328">
        <v>202207</v>
      </c>
      <c r="K3328">
        <v>44764</v>
      </c>
      <c r="L3328" t="s">
        <v>644</v>
      </c>
      <c r="M3328">
        <v>60418.94</v>
      </c>
      <c r="N3328">
        <v>96.84</v>
      </c>
      <c r="O3328" t="s">
        <v>645</v>
      </c>
      <c r="P3328" s="428">
        <v>92.103999999999999</v>
      </c>
      <c r="Q3328">
        <v>12831024</v>
      </c>
      <c r="R3328" t="s">
        <v>646</v>
      </c>
      <c r="S3328">
        <v>2027008</v>
      </c>
      <c r="T3328" t="s">
        <v>2976</v>
      </c>
    </row>
    <row r="3329" spans="1:20" x14ac:dyDescent="0.25">
      <c r="A3329" t="s">
        <v>637</v>
      </c>
      <c r="B3329" t="s">
        <v>677</v>
      </c>
      <c r="C3329" t="s">
        <v>639</v>
      </c>
      <c r="D3329" t="s">
        <v>651</v>
      </c>
      <c r="E3329" t="s">
        <v>704</v>
      </c>
      <c r="F3329">
        <v>528004120001</v>
      </c>
      <c r="G3329" t="s">
        <v>705</v>
      </c>
      <c r="H3329">
        <v>583127</v>
      </c>
      <c r="I3329" t="s">
        <v>17</v>
      </c>
      <c r="J3329">
        <v>202207</v>
      </c>
      <c r="K3329">
        <v>44764</v>
      </c>
      <c r="L3329" t="s">
        <v>644</v>
      </c>
      <c r="M3329">
        <v>1102903</v>
      </c>
      <c r="N3329">
        <v>1767.82</v>
      </c>
      <c r="O3329" t="s">
        <v>645</v>
      </c>
      <c r="P3329" s="428">
        <v>1681.364</v>
      </c>
      <c r="Q3329">
        <v>12831024</v>
      </c>
      <c r="R3329" t="s">
        <v>646</v>
      </c>
      <c r="S3329">
        <v>2019466</v>
      </c>
      <c r="T3329" t="s">
        <v>2991</v>
      </c>
    </row>
    <row r="3330" spans="1:20" x14ac:dyDescent="0.25">
      <c r="A3330" t="s">
        <v>637</v>
      </c>
      <c r="B3330" t="s">
        <v>677</v>
      </c>
      <c r="C3330" t="s">
        <v>639</v>
      </c>
      <c r="D3330" t="s">
        <v>640</v>
      </c>
      <c r="E3330" t="s">
        <v>673</v>
      </c>
      <c r="F3330">
        <v>528004120002</v>
      </c>
      <c r="G3330" t="s">
        <v>642</v>
      </c>
      <c r="H3330">
        <v>856783</v>
      </c>
      <c r="I3330" t="s">
        <v>478</v>
      </c>
      <c r="J3330">
        <v>202207</v>
      </c>
      <c r="K3330">
        <v>44764</v>
      </c>
      <c r="L3330" t="s">
        <v>644</v>
      </c>
      <c r="M3330">
        <v>66188.33</v>
      </c>
      <c r="N3330">
        <v>106.09</v>
      </c>
      <c r="O3330" t="s">
        <v>645</v>
      </c>
      <c r="P3330" s="428">
        <v>100.902</v>
      </c>
      <c r="Q3330">
        <v>12831024</v>
      </c>
      <c r="R3330" t="s">
        <v>646</v>
      </c>
      <c r="S3330">
        <v>8540353</v>
      </c>
      <c r="T3330" t="s">
        <v>2981</v>
      </c>
    </row>
    <row r="3331" spans="1:20" x14ac:dyDescent="0.25">
      <c r="A3331" t="s">
        <v>637</v>
      </c>
      <c r="B3331" t="s">
        <v>677</v>
      </c>
      <c r="C3331" t="s">
        <v>639</v>
      </c>
      <c r="D3331" t="s">
        <v>640</v>
      </c>
      <c r="E3331" t="s">
        <v>708</v>
      </c>
      <c r="F3331">
        <v>528004120002</v>
      </c>
      <c r="G3331" t="s">
        <v>642</v>
      </c>
      <c r="H3331">
        <v>583155</v>
      </c>
      <c r="I3331" t="s">
        <v>45</v>
      </c>
      <c r="J3331">
        <v>202207</v>
      </c>
      <c r="K3331">
        <v>44764</v>
      </c>
      <c r="L3331" t="s">
        <v>644</v>
      </c>
      <c r="M3331">
        <v>94514.19</v>
      </c>
      <c r="N3331">
        <v>151.49</v>
      </c>
      <c r="O3331" t="s">
        <v>645</v>
      </c>
      <c r="P3331" s="428">
        <v>144.08099999999999</v>
      </c>
      <c r="Q3331">
        <v>12831024</v>
      </c>
      <c r="R3331" t="s">
        <v>646</v>
      </c>
      <c r="S3331">
        <v>8540039</v>
      </c>
      <c r="T3331" t="s">
        <v>2993</v>
      </c>
    </row>
    <row r="3332" spans="1:20" x14ac:dyDescent="0.25">
      <c r="A3332" t="s">
        <v>637</v>
      </c>
      <c r="B3332" t="s">
        <v>677</v>
      </c>
      <c r="C3332" t="s">
        <v>639</v>
      </c>
      <c r="D3332" t="s">
        <v>640</v>
      </c>
      <c r="E3332" t="s">
        <v>689</v>
      </c>
      <c r="F3332">
        <v>528004120002</v>
      </c>
      <c r="G3332" t="s">
        <v>642</v>
      </c>
      <c r="H3332">
        <v>856784</v>
      </c>
      <c r="I3332" t="s">
        <v>479</v>
      </c>
      <c r="J3332">
        <v>202207</v>
      </c>
      <c r="K3332">
        <v>44764</v>
      </c>
      <c r="L3332" t="s">
        <v>644</v>
      </c>
      <c r="M3332">
        <v>26576.87</v>
      </c>
      <c r="N3332">
        <v>42.6</v>
      </c>
      <c r="O3332" t="s">
        <v>645</v>
      </c>
      <c r="P3332" s="428">
        <v>40.517000000000003</v>
      </c>
      <c r="Q3332">
        <v>12831024</v>
      </c>
      <c r="R3332" t="s">
        <v>646</v>
      </c>
      <c r="S3332">
        <v>8540396</v>
      </c>
      <c r="T3332" t="s">
        <v>2983</v>
      </c>
    </row>
    <row r="3333" spans="1:20" x14ac:dyDescent="0.25">
      <c r="A3333" t="s">
        <v>637</v>
      </c>
      <c r="B3333" t="s">
        <v>677</v>
      </c>
      <c r="C3333" t="s">
        <v>639</v>
      </c>
      <c r="D3333" t="s">
        <v>651</v>
      </c>
      <c r="E3333" t="s">
        <v>641</v>
      </c>
      <c r="F3333">
        <v>528004120001</v>
      </c>
      <c r="G3333" t="s">
        <v>705</v>
      </c>
      <c r="H3333">
        <v>583129</v>
      </c>
      <c r="I3333" t="s">
        <v>21</v>
      </c>
      <c r="J3333">
        <v>202207</v>
      </c>
      <c r="K3333">
        <v>44764</v>
      </c>
      <c r="L3333" t="s">
        <v>644</v>
      </c>
      <c r="M3333">
        <v>866473.6</v>
      </c>
      <c r="N3333">
        <v>1388.85</v>
      </c>
      <c r="O3333" t="s">
        <v>645</v>
      </c>
      <c r="P3333" s="428">
        <v>1320.9280000000001</v>
      </c>
      <c r="Q3333">
        <v>12831024</v>
      </c>
      <c r="R3333" t="s">
        <v>646</v>
      </c>
      <c r="S3333">
        <v>2034399</v>
      </c>
      <c r="T3333" t="s">
        <v>2997</v>
      </c>
    </row>
    <row r="3334" spans="1:20" x14ac:dyDescent="0.25">
      <c r="A3334" t="s">
        <v>637</v>
      </c>
      <c r="B3334" t="s">
        <v>677</v>
      </c>
      <c r="C3334" t="s">
        <v>639</v>
      </c>
      <c r="D3334" t="s">
        <v>640</v>
      </c>
      <c r="E3334" t="s">
        <v>2995</v>
      </c>
      <c r="F3334">
        <v>528004120002</v>
      </c>
      <c r="G3334" t="s">
        <v>642</v>
      </c>
      <c r="H3334">
        <v>583153</v>
      </c>
      <c r="I3334" t="s">
        <v>722</v>
      </c>
      <c r="J3334">
        <v>202207</v>
      </c>
      <c r="K3334">
        <v>44764</v>
      </c>
      <c r="L3334" t="s">
        <v>644</v>
      </c>
      <c r="M3334">
        <v>24936.58</v>
      </c>
      <c r="N3334">
        <v>39.97</v>
      </c>
      <c r="O3334" t="s">
        <v>645</v>
      </c>
      <c r="P3334" s="428">
        <v>38.015000000000001</v>
      </c>
      <c r="Q3334">
        <v>12831024</v>
      </c>
      <c r="R3334" t="s">
        <v>646</v>
      </c>
      <c r="S3334">
        <v>2052844</v>
      </c>
      <c r="T3334" t="s">
        <v>2996</v>
      </c>
    </row>
    <row r="3335" spans="1:20" x14ac:dyDescent="0.25">
      <c r="A3335" t="s">
        <v>637</v>
      </c>
      <c r="B3335" t="s">
        <v>677</v>
      </c>
      <c r="C3335" t="s">
        <v>639</v>
      </c>
      <c r="D3335" t="s">
        <v>640</v>
      </c>
      <c r="E3335" t="s">
        <v>686</v>
      </c>
      <c r="F3335">
        <v>528004120002</v>
      </c>
      <c r="G3335" t="s">
        <v>642</v>
      </c>
      <c r="H3335">
        <v>583150</v>
      </c>
      <c r="I3335" t="s">
        <v>687</v>
      </c>
      <c r="J3335">
        <v>202207</v>
      </c>
      <c r="K3335">
        <v>44764</v>
      </c>
      <c r="L3335" t="s">
        <v>644</v>
      </c>
      <c r="M3335">
        <v>13814.15</v>
      </c>
      <c r="N3335">
        <v>22.14</v>
      </c>
      <c r="O3335" t="s">
        <v>645</v>
      </c>
      <c r="P3335" s="428">
        <v>21.056999999999999</v>
      </c>
      <c r="Q3335">
        <v>12831024</v>
      </c>
      <c r="R3335" t="s">
        <v>646</v>
      </c>
      <c r="S3335">
        <v>2011105</v>
      </c>
      <c r="T3335" t="s">
        <v>2990</v>
      </c>
    </row>
    <row r="3336" spans="1:20" x14ac:dyDescent="0.25">
      <c r="A3336" t="s">
        <v>637</v>
      </c>
      <c r="B3336" t="s">
        <v>754</v>
      </c>
      <c r="C3336" t="s">
        <v>639</v>
      </c>
      <c r="D3336" t="s">
        <v>640</v>
      </c>
      <c r="E3336" t="s">
        <v>708</v>
      </c>
      <c r="F3336">
        <v>528004120002</v>
      </c>
      <c r="G3336" t="s">
        <v>642</v>
      </c>
      <c r="H3336">
        <v>583155</v>
      </c>
      <c r="I3336" t="s">
        <v>45</v>
      </c>
      <c r="J3336">
        <v>202207</v>
      </c>
      <c r="K3336">
        <v>44764</v>
      </c>
      <c r="L3336" t="s">
        <v>644</v>
      </c>
      <c r="M3336">
        <v>17860.849999999999</v>
      </c>
      <c r="N3336">
        <v>28.63</v>
      </c>
      <c r="O3336" t="s">
        <v>645</v>
      </c>
      <c r="P3336" s="428">
        <v>27.23</v>
      </c>
      <c r="Q3336">
        <v>12831024</v>
      </c>
      <c r="R3336" t="s">
        <v>646</v>
      </c>
      <c r="S3336">
        <v>8540039</v>
      </c>
      <c r="T3336" t="s">
        <v>3027</v>
      </c>
    </row>
    <row r="3337" spans="1:20" x14ac:dyDescent="0.25">
      <c r="A3337" t="s">
        <v>637</v>
      </c>
      <c r="B3337" t="s">
        <v>754</v>
      </c>
      <c r="C3337" t="s">
        <v>639</v>
      </c>
      <c r="D3337" t="s">
        <v>651</v>
      </c>
      <c r="E3337" t="s">
        <v>2008</v>
      </c>
      <c r="F3337">
        <v>528004120002</v>
      </c>
      <c r="G3337" t="s">
        <v>642</v>
      </c>
      <c r="H3337">
        <v>856778</v>
      </c>
      <c r="I3337" t="s">
        <v>27</v>
      </c>
      <c r="J3337">
        <v>202207</v>
      </c>
      <c r="K3337">
        <v>44764</v>
      </c>
      <c r="L3337" t="s">
        <v>644</v>
      </c>
      <c r="M3337">
        <v>36162</v>
      </c>
      <c r="N3337">
        <v>57.96</v>
      </c>
      <c r="O3337" t="s">
        <v>645</v>
      </c>
      <c r="P3337" s="428">
        <v>55.125</v>
      </c>
      <c r="Q3337">
        <v>12831024</v>
      </c>
      <c r="R3337" t="s">
        <v>646</v>
      </c>
      <c r="S3337">
        <v>2041743</v>
      </c>
      <c r="T3337" t="s">
        <v>2975</v>
      </c>
    </row>
    <row r="3338" spans="1:20" x14ac:dyDescent="0.25">
      <c r="A3338" t="s">
        <v>637</v>
      </c>
      <c r="B3338" t="s">
        <v>754</v>
      </c>
      <c r="C3338" t="s">
        <v>639</v>
      </c>
      <c r="D3338" t="s">
        <v>640</v>
      </c>
      <c r="E3338" t="s">
        <v>689</v>
      </c>
      <c r="F3338">
        <v>528004120002</v>
      </c>
      <c r="G3338" t="s">
        <v>642</v>
      </c>
      <c r="H3338">
        <v>856784</v>
      </c>
      <c r="I3338" t="s">
        <v>479</v>
      </c>
      <c r="J3338">
        <v>202207</v>
      </c>
      <c r="K3338">
        <v>44764</v>
      </c>
      <c r="L3338" t="s">
        <v>644</v>
      </c>
      <c r="M3338">
        <v>4634.26</v>
      </c>
      <c r="N3338">
        <v>7.43</v>
      </c>
      <c r="O3338" t="s">
        <v>645</v>
      </c>
      <c r="P3338" s="428">
        <v>7.0670000000000002</v>
      </c>
      <c r="Q3338">
        <v>12831024</v>
      </c>
      <c r="R3338" t="s">
        <v>646</v>
      </c>
      <c r="S3338">
        <v>8540396</v>
      </c>
      <c r="T3338" t="s">
        <v>3032</v>
      </c>
    </row>
    <row r="3339" spans="1:20" x14ac:dyDescent="0.25">
      <c r="A3339" t="s">
        <v>637</v>
      </c>
      <c r="B3339" t="s">
        <v>754</v>
      </c>
      <c r="C3339" t="s">
        <v>639</v>
      </c>
      <c r="D3339" t="s">
        <v>651</v>
      </c>
      <c r="E3339" t="s">
        <v>667</v>
      </c>
      <c r="F3339">
        <v>528004120002</v>
      </c>
      <c r="G3339" t="s">
        <v>642</v>
      </c>
      <c r="H3339">
        <v>583149</v>
      </c>
      <c r="I3339" t="s">
        <v>680</v>
      </c>
      <c r="J3339">
        <v>202207</v>
      </c>
      <c r="K3339">
        <v>44764</v>
      </c>
      <c r="L3339" t="s">
        <v>644</v>
      </c>
      <c r="M3339">
        <v>14355.83</v>
      </c>
      <c r="N3339">
        <v>23.01</v>
      </c>
      <c r="O3339" t="s">
        <v>645</v>
      </c>
      <c r="P3339" s="428">
        <v>21.885000000000002</v>
      </c>
      <c r="Q3339">
        <v>12831024</v>
      </c>
      <c r="R3339" t="s">
        <v>646</v>
      </c>
      <c r="S3339">
        <v>8540399</v>
      </c>
      <c r="T3339" t="s">
        <v>3008</v>
      </c>
    </row>
    <row r="3340" spans="1:20" x14ac:dyDescent="0.25">
      <c r="A3340" t="s">
        <v>637</v>
      </c>
      <c r="B3340" t="s">
        <v>754</v>
      </c>
      <c r="C3340" t="s">
        <v>639</v>
      </c>
      <c r="D3340" t="s">
        <v>663</v>
      </c>
      <c r="E3340" t="s">
        <v>701</v>
      </c>
      <c r="F3340">
        <v>528004120002</v>
      </c>
      <c r="G3340" t="s">
        <v>642</v>
      </c>
      <c r="H3340">
        <v>583137</v>
      </c>
      <c r="I3340" t="s">
        <v>33</v>
      </c>
      <c r="J3340">
        <v>202207</v>
      </c>
      <c r="K3340">
        <v>44764</v>
      </c>
      <c r="L3340" t="s">
        <v>644</v>
      </c>
      <c r="M3340">
        <v>57925</v>
      </c>
      <c r="N3340">
        <v>92.85</v>
      </c>
      <c r="O3340" t="s">
        <v>645</v>
      </c>
      <c r="P3340" s="428">
        <v>88.308999999999997</v>
      </c>
      <c r="Q3340">
        <v>12831024</v>
      </c>
      <c r="R3340" t="s">
        <v>646</v>
      </c>
      <c r="S3340">
        <v>2038727</v>
      </c>
      <c r="T3340" t="s">
        <v>3010</v>
      </c>
    </row>
    <row r="3341" spans="1:20" x14ac:dyDescent="0.25">
      <c r="A3341" t="s">
        <v>637</v>
      </c>
      <c r="B3341" t="s">
        <v>754</v>
      </c>
      <c r="C3341" t="s">
        <v>639</v>
      </c>
      <c r="D3341" t="s">
        <v>695</v>
      </c>
      <c r="E3341" t="s">
        <v>667</v>
      </c>
      <c r="F3341">
        <v>528004120002</v>
      </c>
      <c r="G3341" t="s">
        <v>642</v>
      </c>
      <c r="H3341">
        <v>583149</v>
      </c>
      <c r="I3341" t="s">
        <v>680</v>
      </c>
      <c r="J3341">
        <v>202207</v>
      </c>
      <c r="K3341">
        <v>44764</v>
      </c>
      <c r="L3341" t="s">
        <v>644</v>
      </c>
      <c r="M3341">
        <v>71305</v>
      </c>
      <c r="N3341">
        <v>114.29</v>
      </c>
      <c r="O3341" t="s">
        <v>645</v>
      </c>
      <c r="P3341" s="428">
        <v>108.70099999999999</v>
      </c>
      <c r="Q3341">
        <v>12831024</v>
      </c>
      <c r="R3341" t="s">
        <v>646</v>
      </c>
      <c r="S3341">
        <v>2023596</v>
      </c>
      <c r="T3341" t="s">
        <v>3013</v>
      </c>
    </row>
    <row r="3342" spans="1:20" x14ac:dyDescent="0.25">
      <c r="A3342" t="s">
        <v>637</v>
      </c>
      <c r="B3342" t="s">
        <v>754</v>
      </c>
      <c r="C3342" t="s">
        <v>639</v>
      </c>
      <c r="D3342" t="s">
        <v>651</v>
      </c>
      <c r="E3342" t="s">
        <v>673</v>
      </c>
      <c r="F3342">
        <v>528004120002</v>
      </c>
      <c r="G3342" t="s">
        <v>642</v>
      </c>
      <c r="H3342">
        <v>583148</v>
      </c>
      <c r="I3342" t="s">
        <v>699</v>
      </c>
      <c r="J3342">
        <v>202207</v>
      </c>
      <c r="K3342">
        <v>44764</v>
      </c>
      <c r="L3342" t="s">
        <v>644</v>
      </c>
      <c r="M3342">
        <v>11207</v>
      </c>
      <c r="N3342">
        <v>17.96</v>
      </c>
      <c r="O3342" t="s">
        <v>645</v>
      </c>
      <c r="P3342" s="428">
        <v>17.082000000000001</v>
      </c>
      <c r="Q3342">
        <v>12831024</v>
      </c>
      <c r="R3342" t="s">
        <v>646</v>
      </c>
      <c r="S3342">
        <v>8540279</v>
      </c>
      <c r="T3342" t="s">
        <v>3014</v>
      </c>
    </row>
    <row r="3343" spans="1:20" x14ac:dyDescent="0.25">
      <c r="A3343" t="s">
        <v>637</v>
      </c>
      <c r="B3343" t="s">
        <v>754</v>
      </c>
      <c r="C3343" t="s">
        <v>639</v>
      </c>
      <c r="D3343" t="s">
        <v>651</v>
      </c>
      <c r="E3343" t="s">
        <v>667</v>
      </c>
      <c r="F3343">
        <v>528004120002</v>
      </c>
      <c r="G3343" t="s">
        <v>642</v>
      </c>
      <c r="H3343">
        <v>583139</v>
      </c>
      <c r="I3343" t="s">
        <v>35</v>
      </c>
      <c r="J3343">
        <v>202207</v>
      </c>
      <c r="K3343">
        <v>44764</v>
      </c>
      <c r="L3343" t="s">
        <v>644</v>
      </c>
      <c r="M3343">
        <v>18256</v>
      </c>
      <c r="N3343">
        <v>29.26</v>
      </c>
      <c r="O3343" t="s">
        <v>645</v>
      </c>
      <c r="P3343" s="428">
        <v>27.829000000000001</v>
      </c>
      <c r="Q3343">
        <v>12831024</v>
      </c>
      <c r="R3343" t="s">
        <v>646</v>
      </c>
      <c r="S3343">
        <v>8540222</v>
      </c>
      <c r="T3343" t="s">
        <v>3015</v>
      </c>
    </row>
    <row r="3344" spans="1:20" x14ac:dyDescent="0.25">
      <c r="A3344" t="s">
        <v>637</v>
      </c>
      <c r="B3344" t="s">
        <v>754</v>
      </c>
      <c r="C3344" t="s">
        <v>639</v>
      </c>
      <c r="D3344" t="s">
        <v>651</v>
      </c>
      <c r="E3344" t="s">
        <v>641</v>
      </c>
      <c r="F3344">
        <v>528004120002</v>
      </c>
      <c r="G3344" t="s">
        <v>642</v>
      </c>
      <c r="H3344">
        <v>583138</v>
      </c>
      <c r="I3344" t="s">
        <v>34</v>
      </c>
      <c r="J3344">
        <v>202207</v>
      </c>
      <c r="K3344">
        <v>44764</v>
      </c>
      <c r="L3344" t="s">
        <v>644</v>
      </c>
      <c r="M3344">
        <v>71305</v>
      </c>
      <c r="N3344">
        <v>114.29</v>
      </c>
      <c r="O3344" t="s">
        <v>645</v>
      </c>
      <c r="P3344" s="428">
        <v>108.70099999999999</v>
      </c>
      <c r="Q3344">
        <v>12831024</v>
      </c>
      <c r="R3344" t="s">
        <v>646</v>
      </c>
      <c r="S3344">
        <v>2024193</v>
      </c>
      <c r="T3344" t="s">
        <v>3018</v>
      </c>
    </row>
    <row r="3345" spans="1:20" x14ac:dyDescent="0.25">
      <c r="A3345" t="s">
        <v>637</v>
      </c>
      <c r="B3345" t="s">
        <v>754</v>
      </c>
      <c r="C3345" t="s">
        <v>639</v>
      </c>
      <c r="D3345" t="s">
        <v>651</v>
      </c>
      <c r="E3345" t="s">
        <v>667</v>
      </c>
      <c r="F3345">
        <v>528004120002</v>
      </c>
      <c r="G3345" t="s">
        <v>642</v>
      </c>
      <c r="H3345">
        <v>583149</v>
      </c>
      <c r="I3345" t="s">
        <v>680</v>
      </c>
      <c r="J3345">
        <v>202207</v>
      </c>
      <c r="K3345">
        <v>44764</v>
      </c>
      <c r="L3345" t="s">
        <v>644</v>
      </c>
      <c r="M3345">
        <v>2472.62</v>
      </c>
      <c r="N3345">
        <v>3.96</v>
      </c>
      <c r="O3345" t="s">
        <v>645</v>
      </c>
      <c r="P3345" s="428">
        <v>3.766</v>
      </c>
      <c r="Q3345">
        <v>12831024</v>
      </c>
      <c r="R3345" t="s">
        <v>646</v>
      </c>
      <c r="S3345">
        <v>2036440</v>
      </c>
      <c r="T3345" t="s">
        <v>3019</v>
      </c>
    </row>
    <row r="3346" spans="1:20" x14ac:dyDescent="0.25">
      <c r="A3346" t="s">
        <v>637</v>
      </c>
      <c r="B3346" t="s">
        <v>754</v>
      </c>
      <c r="C3346" t="s">
        <v>639</v>
      </c>
      <c r="D3346" t="s">
        <v>663</v>
      </c>
      <c r="E3346" t="s">
        <v>673</v>
      </c>
      <c r="F3346">
        <v>528004120002</v>
      </c>
      <c r="G3346" t="s">
        <v>642</v>
      </c>
      <c r="H3346">
        <v>583134</v>
      </c>
      <c r="I3346" t="s">
        <v>30</v>
      </c>
      <c r="J3346">
        <v>202207</v>
      </c>
      <c r="K3346">
        <v>44764</v>
      </c>
      <c r="L3346" t="s">
        <v>644</v>
      </c>
      <c r="M3346">
        <v>42555</v>
      </c>
      <c r="N3346">
        <v>68.209999999999994</v>
      </c>
      <c r="O3346" t="s">
        <v>645</v>
      </c>
      <c r="P3346" s="428">
        <v>64.873999999999995</v>
      </c>
      <c r="Q3346">
        <v>12831024</v>
      </c>
      <c r="R3346" t="s">
        <v>646</v>
      </c>
      <c r="S3346">
        <v>2030902</v>
      </c>
      <c r="T3346" t="s">
        <v>3020</v>
      </c>
    </row>
    <row r="3347" spans="1:20" x14ac:dyDescent="0.25">
      <c r="A3347" t="s">
        <v>637</v>
      </c>
      <c r="B3347" t="s">
        <v>754</v>
      </c>
      <c r="C3347" t="s">
        <v>639</v>
      </c>
      <c r="D3347" t="s">
        <v>663</v>
      </c>
      <c r="E3347" t="s">
        <v>667</v>
      </c>
      <c r="F3347">
        <v>528004120002</v>
      </c>
      <c r="G3347" t="s">
        <v>642</v>
      </c>
      <c r="H3347">
        <v>583136</v>
      </c>
      <c r="I3347" t="s">
        <v>32</v>
      </c>
      <c r="J3347">
        <v>202207</v>
      </c>
      <c r="K3347">
        <v>44764</v>
      </c>
      <c r="L3347" t="s">
        <v>644</v>
      </c>
      <c r="M3347">
        <v>37602</v>
      </c>
      <c r="N3347">
        <v>60.27</v>
      </c>
      <c r="O3347" t="s">
        <v>645</v>
      </c>
      <c r="P3347" s="428">
        <v>57.322000000000003</v>
      </c>
      <c r="Q3347">
        <v>12831024</v>
      </c>
      <c r="R3347" t="s">
        <v>646</v>
      </c>
      <c r="S3347">
        <v>2023197</v>
      </c>
      <c r="T3347" t="s">
        <v>3021</v>
      </c>
    </row>
    <row r="3348" spans="1:20" x14ac:dyDescent="0.25">
      <c r="A3348" t="s">
        <v>637</v>
      </c>
      <c r="B3348" t="s">
        <v>677</v>
      </c>
      <c r="C3348" t="s">
        <v>639</v>
      </c>
      <c r="D3348" t="s">
        <v>695</v>
      </c>
      <c r="E3348" t="s">
        <v>673</v>
      </c>
      <c r="F3348">
        <v>528004120002</v>
      </c>
      <c r="G3348" t="s">
        <v>642</v>
      </c>
      <c r="H3348">
        <v>583148</v>
      </c>
      <c r="I3348" t="s">
        <v>699</v>
      </c>
      <c r="J3348">
        <v>202207</v>
      </c>
      <c r="K3348">
        <v>44764</v>
      </c>
      <c r="L3348" t="s">
        <v>644</v>
      </c>
      <c r="M3348">
        <v>275860.90000000002</v>
      </c>
      <c r="N3348">
        <v>442.17</v>
      </c>
      <c r="O3348" t="s">
        <v>645</v>
      </c>
      <c r="P3348" s="428">
        <v>420.54599999999999</v>
      </c>
      <c r="Q3348">
        <v>12831024</v>
      </c>
      <c r="R3348" t="s">
        <v>646</v>
      </c>
      <c r="S3348">
        <v>2046481</v>
      </c>
      <c r="T3348" t="s">
        <v>2999</v>
      </c>
    </row>
    <row r="3349" spans="1:20" x14ac:dyDescent="0.25">
      <c r="A3349" t="s">
        <v>637</v>
      </c>
      <c r="B3349" t="s">
        <v>677</v>
      </c>
      <c r="C3349" t="s">
        <v>639</v>
      </c>
      <c r="D3349" t="s">
        <v>651</v>
      </c>
      <c r="E3349" t="s">
        <v>673</v>
      </c>
      <c r="F3349">
        <v>528004120002</v>
      </c>
      <c r="G3349" t="s">
        <v>642</v>
      </c>
      <c r="H3349">
        <v>583148</v>
      </c>
      <c r="I3349" t="s">
        <v>699</v>
      </c>
      <c r="J3349">
        <v>202207</v>
      </c>
      <c r="K3349">
        <v>44764</v>
      </c>
      <c r="L3349" t="s">
        <v>644</v>
      </c>
      <c r="M3349">
        <v>69800.84</v>
      </c>
      <c r="N3349">
        <v>111.88</v>
      </c>
      <c r="O3349" t="s">
        <v>645</v>
      </c>
      <c r="P3349" s="428">
        <v>106.408</v>
      </c>
      <c r="Q3349">
        <v>12831024</v>
      </c>
      <c r="R3349" t="s">
        <v>646</v>
      </c>
      <c r="S3349">
        <v>8540279</v>
      </c>
      <c r="T3349" t="s">
        <v>3000</v>
      </c>
    </row>
    <row r="3350" spans="1:20" x14ac:dyDescent="0.25">
      <c r="A3350" t="s">
        <v>637</v>
      </c>
      <c r="B3350" t="s">
        <v>677</v>
      </c>
      <c r="C3350" t="s">
        <v>639</v>
      </c>
      <c r="D3350" t="s">
        <v>651</v>
      </c>
      <c r="E3350" t="s">
        <v>667</v>
      </c>
      <c r="F3350">
        <v>528004120002</v>
      </c>
      <c r="G3350" t="s">
        <v>642</v>
      </c>
      <c r="H3350">
        <v>583149</v>
      </c>
      <c r="I3350" t="s">
        <v>680</v>
      </c>
      <c r="J3350">
        <v>202207</v>
      </c>
      <c r="K3350">
        <v>44764</v>
      </c>
      <c r="L3350" t="s">
        <v>644</v>
      </c>
      <c r="M3350">
        <v>23792.06</v>
      </c>
      <c r="N3350">
        <v>38.14</v>
      </c>
      <c r="O3350" t="s">
        <v>645</v>
      </c>
      <c r="P3350" s="428">
        <v>36.274999999999999</v>
      </c>
      <c r="Q3350">
        <v>12831024</v>
      </c>
      <c r="R3350" t="s">
        <v>646</v>
      </c>
      <c r="S3350">
        <v>2036440</v>
      </c>
      <c r="T3350" t="s">
        <v>3005</v>
      </c>
    </row>
    <row r="3351" spans="1:20" x14ac:dyDescent="0.25">
      <c r="A3351" t="s">
        <v>637</v>
      </c>
      <c r="B3351" t="s">
        <v>677</v>
      </c>
      <c r="C3351" t="s">
        <v>639</v>
      </c>
      <c r="D3351" t="s">
        <v>651</v>
      </c>
      <c r="E3351" t="s">
        <v>673</v>
      </c>
      <c r="F3351">
        <v>528004120002</v>
      </c>
      <c r="G3351" t="s">
        <v>642</v>
      </c>
      <c r="H3351">
        <v>583148</v>
      </c>
      <c r="I3351" t="s">
        <v>699</v>
      </c>
      <c r="J3351">
        <v>202207</v>
      </c>
      <c r="K3351">
        <v>44764</v>
      </c>
      <c r="L3351" t="s">
        <v>644</v>
      </c>
      <c r="M3351">
        <v>41757.18</v>
      </c>
      <c r="N3351">
        <v>66.930000000000007</v>
      </c>
      <c r="O3351" t="s">
        <v>645</v>
      </c>
      <c r="P3351" s="428">
        <v>63.656999999999996</v>
      </c>
      <c r="Q3351">
        <v>12831024</v>
      </c>
      <c r="R3351" t="s">
        <v>646</v>
      </c>
      <c r="S3351">
        <v>8540386</v>
      </c>
      <c r="T3351" t="s">
        <v>3004</v>
      </c>
    </row>
    <row r="3352" spans="1:20" x14ac:dyDescent="0.25">
      <c r="A3352" t="s">
        <v>637</v>
      </c>
      <c r="B3352" t="s">
        <v>677</v>
      </c>
      <c r="C3352" t="s">
        <v>639</v>
      </c>
      <c r="D3352" t="s">
        <v>651</v>
      </c>
      <c r="E3352" t="s">
        <v>667</v>
      </c>
      <c r="F3352">
        <v>528004120002</v>
      </c>
      <c r="G3352" t="s">
        <v>642</v>
      </c>
      <c r="H3352">
        <v>583149</v>
      </c>
      <c r="I3352" t="s">
        <v>680</v>
      </c>
      <c r="J3352">
        <v>202207</v>
      </c>
      <c r="K3352">
        <v>44764</v>
      </c>
      <c r="L3352" t="s">
        <v>644</v>
      </c>
      <c r="M3352">
        <v>102682.68</v>
      </c>
      <c r="N3352">
        <v>164.59</v>
      </c>
      <c r="O3352" t="s">
        <v>645</v>
      </c>
      <c r="P3352" s="428">
        <v>156.541</v>
      </c>
      <c r="Q3352">
        <v>12831024</v>
      </c>
      <c r="R3352" t="s">
        <v>646</v>
      </c>
      <c r="S3352">
        <v>8540399</v>
      </c>
      <c r="T3352" t="s">
        <v>3003</v>
      </c>
    </row>
    <row r="3353" spans="1:20" x14ac:dyDescent="0.25">
      <c r="A3353" t="s">
        <v>637</v>
      </c>
      <c r="B3353" t="s">
        <v>677</v>
      </c>
      <c r="C3353" t="s">
        <v>639</v>
      </c>
      <c r="D3353" t="s">
        <v>695</v>
      </c>
      <c r="E3353" t="s">
        <v>667</v>
      </c>
      <c r="F3353">
        <v>528004120002</v>
      </c>
      <c r="G3353" t="s">
        <v>642</v>
      </c>
      <c r="H3353">
        <v>583149</v>
      </c>
      <c r="I3353" t="s">
        <v>680</v>
      </c>
      <c r="J3353">
        <v>202207</v>
      </c>
      <c r="K3353">
        <v>44764</v>
      </c>
      <c r="L3353" t="s">
        <v>644</v>
      </c>
      <c r="M3353">
        <v>533588.80000000005</v>
      </c>
      <c r="N3353">
        <v>855.28</v>
      </c>
      <c r="O3353" t="s">
        <v>645</v>
      </c>
      <c r="P3353" s="428">
        <v>813.452</v>
      </c>
      <c r="Q3353">
        <v>12831024</v>
      </c>
      <c r="R3353" t="s">
        <v>646</v>
      </c>
      <c r="S3353">
        <v>2023596</v>
      </c>
      <c r="T3353" t="s">
        <v>3001</v>
      </c>
    </row>
    <row r="3354" spans="1:20" x14ac:dyDescent="0.25">
      <c r="A3354" t="s">
        <v>637</v>
      </c>
      <c r="B3354" t="s">
        <v>677</v>
      </c>
      <c r="C3354" t="s">
        <v>639</v>
      </c>
      <c r="D3354" t="s">
        <v>651</v>
      </c>
      <c r="E3354" t="s">
        <v>667</v>
      </c>
      <c r="F3354">
        <v>528004120002</v>
      </c>
      <c r="G3354" t="s">
        <v>642</v>
      </c>
      <c r="H3354">
        <v>583149</v>
      </c>
      <c r="I3354" t="s">
        <v>680</v>
      </c>
      <c r="J3354">
        <v>202207</v>
      </c>
      <c r="K3354">
        <v>44764</v>
      </c>
      <c r="L3354" t="s">
        <v>644</v>
      </c>
      <c r="M3354">
        <v>37862</v>
      </c>
      <c r="N3354">
        <v>60.69</v>
      </c>
      <c r="O3354" t="s">
        <v>645</v>
      </c>
      <c r="P3354" s="428">
        <v>57.722000000000001</v>
      </c>
      <c r="Q3354">
        <v>12831024</v>
      </c>
      <c r="R3354" t="s">
        <v>646</v>
      </c>
      <c r="S3354">
        <v>8540358</v>
      </c>
      <c r="T3354" t="s">
        <v>3002</v>
      </c>
    </row>
    <row r="3355" spans="1:20" x14ac:dyDescent="0.25">
      <c r="A3355" t="s">
        <v>637</v>
      </c>
      <c r="B3355" t="s">
        <v>677</v>
      </c>
      <c r="C3355" t="s">
        <v>639</v>
      </c>
      <c r="D3355" t="s">
        <v>651</v>
      </c>
      <c r="E3355" t="s">
        <v>704</v>
      </c>
      <c r="F3355">
        <v>528004120002</v>
      </c>
      <c r="G3355" t="s">
        <v>642</v>
      </c>
      <c r="H3355">
        <v>856779</v>
      </c>
      <c r="I3355" t="s">
        <v>28</v>
      </c>
      <c r="J3355">
        <v>202207</v>
      </c>
      <c r="K3355">
        <v>44764</v>
      </c>
      <c r="L3355" t="s">
        <v>644</v>
      </c>
      <c r="M3355">
        <v>386621</v>
      </c>
      <c r="N3355">
        <v>619.71</v>
      </c>
      <c r="O3355" t="s">
        <v>645</v>
      </c>
      <c r="P3355" s="428">
        <v>589.40300000000002</v>
      </c>
      <c r="Q3355">
        <v>12831024</v>
      </c>
      <c r="R3355" t="s">
        <v>646</v>
      </c>
      <c r="S3355">
        <v>2039252</v>
      </c>
      <c r="T3355" t="s">
        <v>2970</v>
      </c>
    </row>
    <row r="3356" spans="1:20" x14ac:dyDescent="0.25">
      <c r="A3356" t="s">
        <v>637</v>
      </c>
      <c r="B3356" t="s">
        <v>677</v>
      </c>
      <c r="C3356" t="s">
        <v>639</v>
      </c>
      <c r="D3356" t="s">
        <v>663</v>
      </c>
      <c r="E3356" t="s">
        <v>667</v>
      </c>
      <c r="F3356">
        <v>528004120002</v>
      </c>
      <c r="G3356" t="s">
        <v>642</v>
      </c>
      <c r="H3356">
        <v>583136</v>
      </c>
      <c r="I3356" t="s">
        <v>32</v>
      </c>
      <c r="J3356">
        <v>202207</v>
      </c>
      <c r="K3356">
        <v>44764</v>
      </c>
      <c r="L3356" t="s">
        <v>644</v>
      </c>
      <c r="M3356">
        <v>406272</v>
      </c>
      <c r="N3356">
        <v>651.21</v>
      </c>
      <c r="O3356" t="s">
        <v>645</v>
      </c>
      <c r="P3356" s="428">
        <v>619.36199999999997</v>
      </c>
      <c r="Q3356">
        <v>12831024</v>
      </c>
      <c r="R3356" t="s">
        <v>646</v>
      </c>
      <c r="S3356">
        <v>2023197</v>
      </c>
      <c r="T3356" t="s">
        <v>2977</v>
      </c>
    </row>
    <row r="3357" spans="1:20" x14ac:dyDescent="0.25">
      <c r="A3357" t="s">
        <v>637</v>
      </c>
      <c r="B3357" t="s">
        <v>677</v>
      </c>
      <c r="C3357" t="s">
        <v>639</v>
      </c>
      <c r="D3357" t="s">
        <v>695</v>
      </c>
      <c r="E3357" t="s">
        <v>704</v>
      </c>
      <c r="F3357">
        <v>528004120001</v>
      </c>
      <c r="G3357" t="s">
        <v>705</v>
      </c>
      <c r="H3357">
        <v>583128</v>
      </c>
      <c r="I3357" t="s">
        <v>20</v>
      </c>
      <c r="J3357">
        <v>202207</v>
      </c>
      <c r="K3357">
        <v>44764</v>
      </c>
      <c r="L3357" t="s">
        <v>644</v>
      </c>
      <c r="M3357">
        <v>678723.84</v>
      </c>
      <c r="N3357">
        <v>1087.9100000000001</v>
      </c>
      <c r="O3357" t="s">
        <v>645</v>
      </c>
      <c r="P3357" s="428">
        <v>1034.7049999999999</v>
      </c>
      <c r="Q3357">
        <v>12831024</v>
      </c>
      <c r="R3357" t="s">
        <v>646</v>
      </c>
      <c r="S3357">
        <v>2012170</v>
      </c>
      <c r="T3357" t="s">
        <v>2978</v>
      </c>
    </row>
    <row r="3358" spans="1:20" x14ac:dyDescent="0.25">
      <c r="A3358" t="s">
        <v>637</v>
      </c>
      <c r="B3358" t="s">
        <v>677</v>
      </c>
      <c r="C3358" t="s">
        <v>639</v>
      </c>
      <c r="D3358" t="s">
        <v>640</v>
      </c>
      <c r="E3358" t="s">
        <v>701</v>
      </c>
      <c r="F3358">
        <v>528004120002</v>
      </c>
      <c r="G3358" t="s">
        <v>642</v>
      </c>
      <c r="H3358">
        <v>583154</v>
      </c>
      <c r="I3358" t="s">
        <v>44</v>
      </c>
      <c r="J3358">
        <v>202207</v>
      </c>
      <c r="K3358">
        <v>44764</v>
      </c>
      <c r="L3358" t="s">
        <v>644</v>
      </c>
      <c r="M3358">
        <v>97439.51</v>
      </c>
      <c r="N3358">
        <v>156.18</v>
      </c>
      <c r="O3358" t="s">
        <v>645</v>
      </c>
      <c r="P3358" s="428">
        <v>148.542</v>
      </c>
      <c r="Q3358">
        <v>12831024</v>
      </c>
      <c r="R3358" t="s">
        <v>646</v>
      </c>
      <c r="S3358">
        <v>2020577</v>
      </c>
      <c r="T3358" t="s">
        <v>2979</v>
      </c>
    </row>
    <row r="3359" spans="1:20" x14ac:dyDescent="0.25">
      <c r="A3359" t="s">
        <v>637</v>
      </c>
      <c r="B3359" t="s">
        <v>677</v>
      </c>
      <c r="C3359" t="s">
        <v>639</v>
      </c>
      <c r="D3359" t="s">
        <v>663</v>
      </c>
      <c r="E3359" t="s">
        <v>701</v>
      </c>
      <c r="F3359">
        <v>528004120002</v>
      </c>
      <c r="G3359" t="s">
        <v>642</v>
      </c>
      <c r="H3359">
        <v>583137</v>
      </c>
      <c r="I3359" t="s">
        <v>33</v>
      </c>
      <c r="J3359">
        <v>202207</v>
      </c>
      <c r="K3359">
        <v>44764</v>
      </c>
      <c r="L3359" t="s">
        <v>644</v>
      </c>
      <c r="M3359">
        <v>526864</v>
      </c>
      <c r="N3359">
        <v>844.5</v>
      </c>
      <c r="O3359" t="s">
        <v>645</v>
      </c>
      <c r="P3359" s="428">
        <v>803.19899999999996</v>
      </c>
      <c r="Q3359">
        <v>12831024</v>
      </c>
      <c r="R3359" t="s">
        <v>646</v>
      </c>
      <c r="S3359">
        <v>2038727</v>
      </c>
      <c r="T3359" t="s">
        <v>2972</v>
      </c>
    </row>
    <row r="3360" spans="1:20" x14ac:dyDescent="0.25">
      <c r="A3360" t="s">
        <v>637</v>
      </c>
      <c r="B3360" t="s">
        <v>677</v>
      </c>
      <c r="C3360" t="s">
        <v>639</v>
      </c>
      <c r="D3360" t="s">
        <v>695</v>
      </c>
      <c r="E3360" t="s">
        <v>667</v>
      </c>
      <c r="F3360">
        <v>528004120002</v>
      </c>
      <c r="G3360" t="s">
        <v>642</v>
      </c>
      <c r="H3360">
        <v>583136</v>
      </c>
      <c r="I3360" t="s">
        <v>32</v>
      </c>
      <c r="J3360">
        <v>202207</v>
      </c>
      <c r="K3360">
        <v>44764</v>
      </c>
      <c r="L3360" t="s">
        <v>644</v>
      </c>
      <c r="M3360">
        <v>389836</v>
      </c>
      <c r="N3360">
        <v>624.86</v>
      </c>
      <c r="O3360" t="s">
        <v>645</v>
      </c>
      <c r="P3360" s="428">
        <v>594.30100000000004</v>
      </c>
      <c r="Q3360">
        <v>12831024</v>
      </c>
      <c r="R3360" t="s">
        <v>646</v>
      </c>
      <c r="S3360">
        <v>2035753</v>
      </c>
      <c r="T3360" t="s">
        <v>2980</v>
      </c>
    </row>
    <row r="3361" spans="1:20" x14ac:dyDescent="0.25">
      <c r="A3361" t="s">
        <v>637</v>
      </c>
      <c r="B3361" t="s">
        <v>677</v>
      </c>
      <c r="C3361" t="s">
        <v>639</v>
      </c>
      <c r="D3361" t="s">
        <v>651</v>
      </c>
      <c r="E3361" t="s">
        <v>2008</v>
      </c>
      <c r="F3361">
        <v>528004120002</v>
      </c>
      <c r="G3361" t="s">
        <v>642</v>
      </c>
      <c r="H3361">
        <v>856778</v>
      </c>
      <c r="I3361" t="s">
        <v>27</v>
      </c>
      <c r="J3361">
        <v>202207</v>
      </c>
      <c r="K3361">
        <v>44764</v>
      </c>
      <c r="L3361" t="s">
        <v>644</v>
      </c>
      <c r="M3361">
        <v>296509.12</v>
      </c>
      <c r="N3361">
        <v>475.27</v>
      </c>
      <c r="O3361" t="s">
        <v>645</v>
      </c>
      <c r="P3361" s="428">
        <v>452.02699999999999</v>
      </c>
      <c r="Q3361">
        <v>12831024</v>
      </c>
      <c r="R3361" t="s">
        <v>646</v>
      </c>
      <c r="S3361">
        <v>2041743</v>
      </c>
      <c r="T3361" t="s">
        <v>2998</v>
      </c>
    </row>
    <row r="3362" spans="1:20" x14ac:dyDescent="0.25">
      <c r="A3362" t="s">
        <v>637</v>
      </c>
      <c r="B3362" t="s">
        <v>677</v>
      </c>
      <c r="C3362" t="s">
        <v>639</v>
      </c>
      <c r="D3362" t="s">
        <v>651</v>
      </c>
      <c r="E3362" t="s">
        <v>667</v>
      </c>
      <c r="F3362">
        <v>528004120002</v>
      </c>
      <c r="G3362" t="s">
        <v>642</v>
      </c>
      <c r="H3362">
        <v>583139</v>
      </c>
      <c r="I3362" t="s">
        <v>35</v>
      </c>
      <c r="J3362">
        <v>202207</v>
      </c>
      <c r="K3362">
        <v>44764</v>
      </c>
      <c r="L3362" t="s">
        <v>644</v>
      </c>
      <c r="M3362">
        <v>258769</v>
      </c>
      <c r="N3362">
        <v>414.78</v>
      </c>
      <c r="O3362" t="s">
        <v>645</v>
      </c>
      <c r="P3362" s="428">
        <v>394.495</v>
      </c>
      <c r="Q3362">
        <v>12831024</v>
      </c>
      <c r="R3362" t="s">
        <v>646</v>
      </c>
      <c r="S3362">
        <v>8540222</v>
      </c>
      <c r="T3362" t="s">
        <v>2973</v>
      </c>
    </row>
    <row r="3363" spans="1:20" x14ac:dyDescent="0.25">
      <c r="A3363" t="s">
        <v>637</v>
      </c>
      <c r="B3363" t="s">
        <v>677</v>
      </c>
      <c r="C3363" t="s">
        <v>639</v>
      </c>
      <c r="D3363" t="s">
        <v>651</v>
      </c>
      <c r="E3363" t="s">
        <v>641</v>
      </c>
      <c r="F3363">
        <v>528004120002</v>
      </c>
      <c r="G3363" t="s">
        <v>642</v>
      </c>
      <c r="H3363">
        <v>583138</v>
      </c>
      <c r="I3363" t="s">
        <v>34</v>
      </c>
      <c r="J3363">
        <v>202207</v>
      </c>
      <c r="K3363">
        <v>44764</v>
      </c>
      <c r="L3363" t="s">
        <v>644</v>
      </c>
      <c r="M3363">
        <v>535196</v>
      </c>
      <c r="N3363">
        <v>857.85</v>
      </c>
      <c r="O3363" t="s">
        <v>645</v>
      </c>
      <c r="P3363" s="428">
        <v>815.89700000000005</v>
      </c>
      <c r="Q3363">
        <v>12831024</v>
      </c>
      <c r="R3363" t="s">
        <v>646</v>
      </c>
      <c r="S3363">
        <v>2024193</v>
      </c>
      <c r="T3363" t="s">
        <v>2971</v>
      </c>
    </row>
    <row r="3364" spans="1:20" x14ac:dyDescent="0.25">
      <c r="A3364" t="s">
        <v>637</v>
      </c>
      <c r="B3364" t="s">
        <v>677</v>
      </c>
      <c r="C3364" t="s">
        <v>639</v>
      </c>
      <c r="D3364" t="s">
        <v>651</v>
      </c>
      <c r="E3364" t="s">
        <v>673</v>
      </c>
      <c r="F3364">
        <v>528004120002</v>
      </c>
      <c r="G3364" t="s">
        <v>642</v>
      </c>
      <c r="H3364">
        <v>583133</v>
      </c>
      <c r="I3364" t="s">
        <v>29</v>
      </c>
      <c r="J3364">
        <v>202207</v>
      </c>
      <c r="K3364">
        <v>44764</v>
      </c>
      <c r="L3364" t="s">
        <v>644</v>
      </c>
      <c r="M3364">
        <v>36247.949999999997</v>
      </c>
      <c r="N3364">
        <v>58.1</v>
      </c>
      <c r="O3364" t="s">
        <v>645</v>
      </c>
      <c r="P3364" s="428">
        <v>55.259</v>
      </c>
      <c r="Q3364">
        <v>12831024</v>
      </c>
      <c r="R3364" t="s">
        <v>646</v>
      </c>
      <c r="S3364">
        <v>2024413</v>
      </c>
      <c r="T3364" t="s">
        <v>2987</v>
      </c>
    </row>
    <row r="3365" spans="1:20" x14ac:dyDescent="0.25">
      <c r="A3365" t="s">
        <v>637</v>
      </c>
      <c r="B3365" t="s">
        <v>677</v>
      </c>
      <c r="C3365" t="s">
        <v>639</v>
      </c>
      <c r="D3365" t="s">
        <v>640</v>
      </c>
      <c r="E3365" t="s">
        <v>689</v>
      </c>
      <c r="F3365">
        <v>528004120002</v>
      </c>
      <c r="G3365" t="s">
        <v>642</v>
      </c>
      <c r="H3365">
        <v>583156</v>
      </c>
      <c r="I3365" t="s">
        <v>690</v>
      </c>
      <c r="J3365">
        <v>202207</v>
      </c>
      <c r="K3365">
        <v>44764</v>
      </c>
      <c r="L3365" t="s">
        <v>644</v>
      </c>
      <c r="M3365">
        <v>78449.7</v>
      </c>
      <c r="N3365">
        <v>125.75</v>
      </c>
      <c r="O3365" t="s">
        <v>645</v>
      </c>
      <c r="P3365" s="428">
        <v>119.6</v>
      </c>
      <c r="Q3365">
        <v>12831024</v>
      </c>
      <c r="R3365" t="s">
        <v>646</v>
      </c>
      <c r="S3365">
        <v>2032465</v>
      </c>
      <c r="T3365" t="s">
        <v>2988</v>
      </c>
    </row>
    <row r="3366" spans="1:20" x14ac:dyDescent="0.25">
      <c r="A3366" t="s">
        <v>637</v>
      </c>
      <c r="B3366" t="s">
        <v>677</v>
      </c>
      <c r="C3366" t="s">
        <v>639</v>
      </c>
      <c r="D3366" t="s">
        <v>663</v>
      </c>
      <c r="E3366" t="s">
        <v>673</v>
      </c>
      <c r="F3366">
        <v>528004120002</v>
      </c>
      <c r="G3366" t="s">
        <v>642</v>
      </c>
      <c r="H3366">
        <v>583133</v>
      </c>
      <c r="I3366" t="s">
        <v>29</v>
      </c>
      <c r="J3366">
        <v>202207</v>
      </c>
      <c r="K3366">
        <v>44764</v>
      </c>
      <c r="L3366" t="s">
        <v>644</v>
      </c>
      <c r="M3366">
        <v>535196</v>
      </c>
      <c r="N3366">
        <v>857.85</v>
      </c>
      <c r="O3366" t="s">
        <v>645</v>
      </c>
      <c r="P3366" s="428">
        <v>815.89700000000005</v>
      </c>
      <c r="Q3366">
        <v>12831024</v>
      </c>
      <c r="R3366" t="s">
        <v>646</v>
      </c>
      <c r="S3366">
        <v>2014872</v>
      </c>
      <c r="T3366" t="s">
        <v>2984</v>
      </c>
    </row>
    <row r="3367" spans="1:20" x14ac:dyDescent="0.25">
      <c r="A3367" t="s">
        <v>637</v>
      </c>
      <c r="B3367" t="s">
        <v>677</v>
      </c>
      <c r="C3367" t="s">
        <v>639</v>
      </c>
      <c r="D3367" t="s">
        <v>663</v>
      </c>
      <c r="E3367" t="s">
        <v>673</v>
      </c>
      <c r="F3367">
        <v>528004120002</v>
      </c>
      <c r="G3367" t="s">
        <v>642</v>
      </c>
      <c r="H3367">
        <v>583134</v>
      </c>
      <c r="I3367" t="s">
        <v>30</v>
      </c>
      <c r="J3367">
        <v>202207</v>
      </c>
      <c r="K3367">
        <v>44764</v>
      </c>
      <c r="L3367" t="s">
        <v>644</v>
      </c>
      <c r="M3367">
        <v>393696</v>
      </c>
      <c r="N3367">
        <v>631.04999999999995</v>
      </c>
      <c r="O3367" t="s">
        <v>645</v>
      </c>
      <c r="P3367" s="428">
        <v>600.18799999999999</v>
      </c>
      <c r="Q3367">
        <v>12831024</v>
      </c>
      <c r="R3367" t="s">
        <v>646</v>
      </c>
      <c r="S3367">
        <v>2030902</v>
      </c>
      <c r="T3367" t="s">
        <v>2989</v>
      </c>
    </row>
    <row r="3368" spans="1:20" x14ac:dyDescent="0.25">
      <c r="A3368" t="s">
        <v>637</v>
      </c>
      <c r="B3368" t="s">
        <v>754</v>
      </c>
      <c r="C3368" t="s">
        <v>639</v>
      </c>
      <c r="D3368" t="s">
        <v>640</v>
      </c>
      <c r="E3368" t="s">
        <v>673</v>
      </c>
      <c r="F3368">
        <v>528004120002</v>
      </c>
      <c r="G3368" t="s">
        <v>642</v>
      </c>
      <c r="H3368">
        <v>856783</v>
      </c>
      <c r="I3368" t="s">
        <v>478</v>
      </c>
      <c r="J3368">
        <v>202207</v>
      </c>
      <c r="K3368">
        <v>44764</v>
      </c>
      <c r="L3368" t="s">
        <v>644</v>
      </c>
      <c r="M3368">
        <v>13645</v>
      </c>
      <c r="N3368">
        <v>21.87</v>
      </c>
      <c r="O3368" t="s">
        <v>645</v>
      </c>
      <c r="P3368" s="428">
        <v>20.8</v>
      </c>
      <c r="Q3368">
        <v>12831024</v>
      </c>
      <c r="R3368" t="s">
        <v>646</v>
      </c>
      <c r="S3368">
        <v>8540353</v>
      </c>
      <c r="T3368" t="s">
        <v>3031</v>
      </c>
    </row>
    <row r="3369" spans="1:20" x14ac:dyDescent="0.25">
      <c r="A3369" t="s">
        <v>637</v>
      </c>
      <c r="B3369" t="s">
        <v>754</v>
      </c>
      <c r="C3369" t="s">
        <v>639</v>
      </c>
      <c r="D3369" t="s">
        <v>640</v>
      </c>
      <c r="E3369" t="s">
        <v>673</v>
      </c>
      <c r="F3369">
        <v>528004120002</v>
      </c>
      <c r="G3369" t="s">
        <v>642</v>
      </c>
      <c r="H3369">
        <v>583148</v>
      </c>
      <c r="I3369" t="s">
        <v>699</v>
      </c>
      <c r="J3369">
        <v>202207</v>
      </c>
      <c r="K3369">
        <v>44764</v>
      </c>
      <c r="L3369" t="s">
        <v>644</v>
      </c>
      <c r="M3369">
        <v>7096.34</v>
      </c>
      <c r="N3369">
        <v>11.37</v>
      </c>
      <c r="O3369" t="s">
        <v>645</v>
      </c>
      <c r="P3369" s="428">
        <v>10.814</v>
      </c>
      <c r="Q3369">
        <v>12831024</v>
      </c>
      <c r="R3369" t="s">
        <v>646</v>
      </c>
      <c r="S3369">
        <v>2012905</v>
      </c>
      <c r="T3369" t="s">
        <v>3026</v>
      </c>
    </row>
    <row r="3370" spans="1:20" x14ac:dyDescent="0.25">
      <c r="A3370" t="s">
        <v>637</v>
      </c>
      <c r="B3370" t="s">
        <v>754</v>
      </c>
      <c r="C3370" t="s">
        <v>639</v>
      </c>
      <c r="D3370" t="s">
        <v>640</v>
      </c>
      <c r="E3370" t="s">
        <v>673</v>
      </c>
      <c r="F3370">
        <v>528004120002</v>
      </c>
      <c r="G3370" t="s">
        <v>642</v>
      </c>
      <c r="H3370">
        <v>583148</v>
      </c>
      <c r="I3370" t="s">
        <v>699</v>
      </c>
      <c r="J3370">
        <v>202207</v>
      </c>
      <c r="K3370">
        <v>44764</v>
      </c>
      <c r="L3370" t="s">
        <v>644</v>
      </c>
      <c r="M3370">
        <v>13044.27</v>
      </c>
      <c r="N3370">
        <v>20.91</v>
      </c>
      <c r="O3370" t="s">
        <v>645</v>
      </c>
      <c r="P3370" s="428">
        <v>19.887</v>
      </c>
      <c r="Q3370">
        <v>12831024</v>
      </c>
      <c r="R3370" t="s">
        <v>646</v>
      </c>
      <c r="S3370">
        <v>8540206</v>
      </c>
      <c r="T3370" t="s">
        <v>3024</v>
      </c>
    </row>
    <row r="3371" spans="1:20" x14ac:dyDescent="0.25">
      <c r="A3371" t="s">
        <v>637</v>
      </c>
      <c r="B3371" t="s">
        <v>754</v>
      </c>
      <c r="C3371" t="s">
        <v>639</v>
      </c>
      <c r="D3371" t="s">
        <v>718</v>
      </c>
      <c r="E3371" t="s">
        <v>704</v>
      </c>
      <c r="F3371">
        <v>528004120001</v>
      </c>
      <c r="G3371" t="s">
        <v>705</v>
      </c>
      <c r="H3371">
        <v>583128</v>
      </c>
      <c r="I3371" t="s">
        <v>20</v>
      </c>
      <c r="J3371">
        <v>202207</v>
      </c>
      <c r="K3371">
        <v>44764</v>
      </c>
      <c r="L3371" t="s">
        <v>644</v>
      </c>
      <c r="M3371">
        <v>107782</v>
      </c>
      <c r="N3371">
        <v>172.76</v>
      </c>
      <c r="O3371" t="s">
        <v>645</v>
      </c>
      <c r="P3371" s="428">
        <v>164.31100000000001</v>
      </c>
      <c r="Q3371">
        <v>12831024</v>
      </c>
      <c r="R3371" t="s">
        <v>646</v>
      </c>
      <c r="S3371">
        <v>2031020</v>
      </c>
      <c r="T3371" t="s">
        <v>3025</v>
      </c>
    </row>
    <row r="3372" spans="1:20" x14ac:dyDescent="0.25">
      <c r="A3372" t="s">
        <v>637</v>
      </c>
      <c r="B3372" t="s">
        <v>754</v>
      </c>
      <c r="C3372" t="s">
        <v>639</v>
      </c>
      <c r="D3372" t="s">
        <v>695</v>
      </c>
      <c r="E3372" t="s">
        <v>704</v>
      </c>
      <c r="F3372">
        <v>528004120001</v>
      </c>
      <c r="G3372" t="s">
        <v>705</v>
      </c>
      <c r="H3372">
        <v>583128</v>
      </c>
      <c r="I3372" t="s">
        <v>20</v>
      </c>
      <c r="J3372">
        <v>202207</v>
      </c>
      <c r="K3372">
        <v>44764</v>
      </c>
      <c r="L3372" t="s">
        <v>644</v>
      </c>
      <c r="M3372">
        <v>99441</v>
      </c>
      <c r="N3372">
        <v>159.38999999999999</v>
      </c>
      <c r="O3372" t="s">
        <v>645</v>
      </c>
      <c r="P3372" s="428">
        <v>151.595</v>
      </c>
      <c r="Q3372">
        <v>12831024</v>
      </c>
      <c r="R3372" t="s">
        <v>646</v>
      </c>
      <c r="S3372">
        <v>2012170</v>
      </c>
      <c r="T3372" t="s">
        <v>3017</v>
      </c>
    </row>
    <row r="3373" spans="1:20" x14ac:dyDescent="0.25">
      <c r="A3373" t="s">
        <v>637</v>
      </c>
      <c r="B3373" t="s">
        <v>754</v>
      </c>
      <c r="C3373" t="s">
        <v>639</v>
      </c>
      <c r="D3373" t="s">
        <v>651</v>
      </c>
      <c r="E3373" t="s">
        <v>704</v>
      </c>
      <c r="F3373">
        <v>528004120002</v>
      </c>
      <c r="G3373" t="s">
        <v>642</v>
      </c>
      <c r="H3373">
        <v>856779</v>
      </c>
      <c r="I3373" t="s">
        <v>28</v>
      </c>
      <c r="J3373">
        <v>202207</v>
      </c>
      <c r="K3373">
        <v>44764</v>
      </c>
      <c r="L3373" t="s">
        <v>644</v>
      </c>
      <c r="M3373">
        <v>40180</v>
      </c>
      <c r="N3373">
        <v>64.400000000000006</v>
      </c>
      <c r="O3373" t="s">
        <v>645</v>
      </c>
      <c r="P3373" s="428">
        <v>61.25</v>
      </c>
      <c r="Q3373">
        <v>12831024</v>
      </c>
      <c r="R3373" t="s">
        <v>646</v>
      </c>
      <c r="S3373">
        <v>2039252</v>
      </c>
      <c r="T3373" t="s">
        <v>3033</v>
      </c>
    </row>
    <row r="3374" spans="1:20" x14ac:dyDescent="0.25">
      <c r="A3374" t="s">
        <v>637</v>
      </c>
      <c r="B3374" t="s">
        <v>754</v>
      </c>
      <c r="C3374" t="s">
        <v>639</v>
      </c>
      <c r="D3374" t="s">
        <v>695</v>
      </c>
      <c r="E3374" t="s">
        <v>673</v>
      </c>
      <c r="F3374">
        <v>528004120002</v>
      </c>
      <c r="G3374" t="s">
        <v>642</v>
      </c>
      <c r="H3374">
        <v>583148</v>
      </c>
      <c r="I3374" t="s">
        <v>699</v>
      </c>
      <c r="J3374">
        <v>202207</v>
      </c>
      <c r="K3374">
        <v>44764</v>
      </c>
      <c r="L3374" t="s">
        <v>644</v>
      </c>
      <c r="M3374">
        <v>35909.14</v>
      </c>
      <c r="N3374">
        <v>57.56</v>
      </c>
      <c r="O3374" t="s">
        <v>645</v>
      </c>
      <c r="P3374" s="428">
        <v>54.744999999999997</v>
      </c>
      <c r="Q3374">
        <v>12831024</v>
      </c>
      <c r="R3374" t="s">
        <v>646</v>
      </c>
      <c r="S3374">
        <v>2046481</v>
      </c>
      <c r="T3374" t="s">
        <v>3034</v>
      </c>
    </row>
    <row r="3375" spans="1:20" x14ac:dyDescent="0.25">
      <c r="A3375" t="s">
        <v>637</v>
      </c>
      <c r="B3375" t="s">
        <v>754</v>
      </c>
      <c r="C3375" t="s">
        <v>639</v>
      </c>
      <c r="D3375" t="s">
        <v>651</v>
      </c>
      <c r="E3375" t="s">
        <v>641</v>
      </c>
      <c r="F3375">
        <v>528004120001</v>
      </c>
      <c r="G3375" t="s">
        <v>705</v>
      </c>
      <c r="H3375">
        <v>583129</v>
      </c>
      <c r="I3375" t="s">
        <v>21</v>
      </c>
      <c r="J3375">
        <v>202207</v>
      </c>
      <c r="K3375">
        <v>44764</v>
      </c>
      <c r="L3375" t="s">
        <v>644</v>
      </c>
      <c r="M3375">
        <v>133681.60000000001</v>
      </c>
      <c r="N3375">
        <v>214.28</v>
      </c>
      <c r="O3375" t="s">
        <v>645</v>
      </c>
      <c r="P3375" s="428">
        <v>203.80099999999999</v>
      </c>
      <c r="Q3375">
        <v>12831024</v>
      </c>
      <c r="R3375" t="s">
        <v>646</v>
      </c>
      <c r="S3375">
        <v>2034399</v>
      </c>
      <c r="T3375" t="s">
        <v>3009</v>
      </c>
    </row>
    <row r="3376" spans="1:20" x14ac:dyDescent="0.25">
      <c r="A3376" t="s">
        <v>637</v>
      </c>
      <c r="B3376" t="s">
        <v>754</v>
      </c>
      <c r="C3376" t="s">
        <v>639</v>
      </c>
      <c r="D3376" t="s">
        <v>663</v>
      </c>
      <c r="E3376" t="s">
        <v>673</v>
      </c>
      <c r="F3376">
        <v>528004120002</v>
      </c>
      <c r="G3376" t="s">
        <v>642</v>
      </c>
      <c r="H3376">
        <v>583133</v>
      </c>
      <c r="I3376" t="s">
        <v>29</v>
      </c>
      <c r="J3376">
        <v>202207</v>
      </c>
      <c r="K3376">
        <v>44764</v>
      </c>
      <c r="L3376" t="s">
        <v>644</v>
      </c>
      <c r="M3376">
        <v>71305</v>
      </c>
      <c r="N3376">
        <v>114.29</v>
      </c>
      <c r="O3376" t="s">
        <v>645</v>
      </c>
      <c r="P3376" s="428">
        <v>108.70099999999999</v>
      </c>
      <c r="Q3376">
        <v>12831024</v>
      </c>
      <c r="R3376" t="s">
        <v>646</v>
      </c>
      <c r="S3376">
        <v>2014872</v>
      </c>
      <c r="T3376" t="s">
        <v>3011</v>
      </c>
    </row>
    <row r="3377" spans="1:20" x14ac:dyDescent="0.25">
      <c r="A3377" t="s">
        <v>637</v>
      </c>
      <c r="B3377" t="s">
        <v>754</v>
      </c>
      <c r="C3377" t="s">
        <v>639</v>
      </c>
      <c r="D3377" t="s">
        <v>651</v>
      </c>
      <c r="E3377" t="s">
        <v>673</v>
      </c>
      <c r="F3377">
        <v>528004120002</v>
      </c>
      <c r="G3377" t="s">
        <v>642</v>
      </c>
      <c r="H3377">
        <v>583133</v>
      </c>
      <c r="I3377" t="s">
        <v>29</v>
      </c>
      <c r="J3377">
        <v>202207</v>
      </c>
      <c r="K3377">
        <v>44764</v>
      </c>
      <c r="L3377" t="s">
        <v>644</v>
      </c>
      <c r="M3377">
        <v>3861.14</v>
      </c>
      <c r="N3377">
        <v>6.19</v>
      </c>
      <c r="O3377" t="s">
        <v>645</v>
      </c>
      <c r="P3377" s="428">
        <v>5.8869999999999996</v>
      </c>
      <c r="Q3377">
        <v>12831024</v>
      </c>
      <c r="R3377" t="s">
        <v>646</v>
      </c>
      <c r="S3377">
        <v>2024413</v>
      </c>
      <c r="T3377" t="s">
        <v>3012</v>
      </c>
    </row>
    <row r="3378" spans="1:20" x14ac:dyDescent="0.25">
      <c r="A3378" t="s">
        <v>637</v>
      </c>
      <c r="B3378" t="s">
        <v>754</v>
      </c>
      <c r="C3378" t="s">
        <v>639</v>
      </c>
      <c r="D3378" t="s">
        <v>640</v>
      </c>
      <c r="E3378" t="s">
        <v>678</v>
      </c>
      <c r="F3378">
        <v>528004120002</v>
      </c>
      <c r="G3378" t="s">
        <v>642</v>
      </c>
      <c r="H3378">
        <v>583147</v>
      </c>
      <c r="I3378" t="s">
        <v>41</v>
      </c>
      <c r="J3378">
        <v>202207</v>
      </c>
      <c r="K3378">
        <v>44764</v>
      </c>
      <c r="L3378" t="s">
        <v>644</v>
      </c>
      <c r="M3378">
        <v>7864.81</v>
      </c>
      <c r="N3378">
        <v>12.61</v>
      </c>
      <c r="O3378" t="s">
        <v>645</v>
      </c>
      <c r="P3378" s="428">
        <v>11.993</v>
      </c>
      <c r="Q3378">
        <v>12831024</v>
      </c>
      <c r="R3378" t="s">
        <v>646</v>
      </c>
      <c r="S3378">
        <v>2027008</v>
      </c>
      <c r="T3378" t="s">
        <v>3038</v>
      </c>
    </row>
    <row r="3379" spans="1:20" x14ac:dyDescent="0.25">
      <c r="A3379" t="s">
        <v>637</v>
      </c>
      <c r="B3379" t="s">
        <v>754</v>
      </c>
      <c r="C3379" t="s">
        <v>639</v>
      </c>
      <c r="D3379" t="s">
        <v>651</v>
      </c>
      <c r="E3379" t="s">
        <v>667</v>
      </c>
      <c r="F3379">
        <v>528004120002</v>
      </c>
      <c r="G3379" t="s">
        <v>642</v>
      </c>
      <c r="H3379">
        <v>583149</v>
      </c>
      <c r="I3379" t="s">
        <v>680</v>
      </c>
      <c r="J3379">
        <v>202207</v>
      </c>
      <c r="K3379">
        <v>44764</v>
      </c>
      <c r="L3379" t="s">
        <v>644</v>
      </c>
      <c r="M3379">
        <v>6529.16</v>
      </c>
      <c r="N3379">
        <v>10.47</v>
      </c>
      <c r="O3379" t="s">
        <v>645</v>
      </c>
      <c r="P3379" s="428">
        <v>9.9580000000000002</v>
      </c>
      <c r="Q3379">
        <v>12831024</v>
      </c>
      <c r="R3379" t="s">
        <v>646</v>
      </c>
      <c r="S3379">
        <v>8540358</v>
      </c>
      <c r="T3379" t="s">
        <v>3036</v>
      </c>
    </row>
    <row r="3380" spans="1:20" x14ac:dyDescent="0.25">
      <c r="A3380" t="s">
        <v>637</v>
      </c>
      <c r="B3380" t="s">
        <v>754</v>
      </c>
      <c r="C3380" t="s">
        <v>639</v>
      </c>
      <c r="D3380" t="s">
        <v>640</v>
      </c>
      <c r="E3380" t="s">
        <v>701</v>
      </c>
      <c r="F3380">
        <v>528004120002</v>
      </c>
      <c r="G3380" t="s">
        <v>642</v>
      </c>
      <c r="H3380">
        <v>583154</v>
      </c>
      <c r="I3380" t="s">
        <v>44</v>
      </c>
      <c r="J3380">
        <v>202207</v>
      </c>
      <c r="K3380">
        <v>44764</v>
      </c>
      <c r="L3380" t="s">
        <v>644</v>
      </c>
      <c r="M3380">
        <v>16219.99</v>
      </c>
      <c r="N3380">
        <v>26</v>
      </c>
      <c r="O3380" t="s">
        <v>645</v>
      </c>
      <c r="P3380" s="428">
        <v>24.728000000000002</v>
      </c>
      <c r="Q3380">
        <v>12831024</v>
      </c>
      <c r="R3380" t="s">
        <v>646</v>
      </c>
      <c r="S3380">
        <v>2020577</v>
      </c>
      <c r="T3380" t="s">
        <v>3037</v>
      </c>
    </row>
    <row r="3381" spans="1:20" x14ac:dyDescent="0.25">
      <c r="A3381" t="s">
        <v>637</v>
      </c>
      <c r="B3381" t="s">
        <v>754</v>
      </c>
      <c r="C3381" t="s">
        <v>639</v>
      </c>
      <c r="D3381" t="s">
        <v>651</v>
      </c>
      <c r="E3381" t="s">
        <v>673</v>
      </c>
      <c r="F3381">
        <v>528004120002</v>
      </c>
      <c r="G3381" t="s">
        <v>642</v>
      </c>
      <c r="H3381">
        <v>583148</v>
      </c>
      <c r="I3381" t="s">
        <v>699</v>
      </c>
      <c r="J3381">
        <v>202207</v>
      </c>
      <c r="K3381">
        <v>44764</v>
      </c>
      <c r="L3381" t="s">
        <v>644</v>
      </c>
      <c r="M3381">
        <v>7160.97</v>
      </c>
      <c r="N3381">
        <v>11.48</v>
      </c>
      <c r="O3381" t="s">
        <v>645</v>
      </c>
      <c r="P3381" s="428">
        <v>10.919</v>
      </c>
      <c r="Q3381">
        <v>12831024</v>
      </c>
      <c r="R3381" t="s">
        <v>646</v>
      </c>
      <c r="S3381">
        <v>8540386</v>
      </c>
      <c r="T3381" t="s">
        <v>3039</v>
      </c>
    </row>
    <row r="3382" spans="1:20" x14ac:dyDescent="0.25">
      <c r="A3382" t="s">
        <v>637</v>
      </c>
      <c r="B3382" t="s">
        <v>754</v>
      </c>
      <c r="C3382" t="s">
        <v>639</v>
      </c>
      <c r="D3382" t="s">
        <v>640</v>
      </c>
      <c r="E3382" t="s">
        <v>689</v>
      </c>
      <c r="F3382">
        <v>528004120002</v>
      </c>
      <c r="G3382" t="s">
        <v>642</v>
      </c>
      <c r="H3382">
        <v>583156</v>
      </c>
      <c r="I3382" t="s">
        <v>690</v>
      </c>
      <c r="J3382">
        <v>202207</v>
      </c>
      <c r="K3382">
        <v>44764</v>
      </c>
      <c r="L3382" t="s">
        <v>644</v>
      </c>
      <c r="M3382">
        <v>12256.81</v>
      </c>
      <c r="N3382">
        <v>19.649999999999999</v>
      </c>
      <c r="O3382" t="s">
        <v>645</v>
      </c>
      <c r="P3382" s="428">
        <v>18.689</v>
      </c>
      <c r="Q3382">
        <v>12831024</v>
      </c>
      <c r="R3382" t="s">
        <v>646</v>
      </c>
      <c r="S3382">
        <v>2032465</v>
      </c>
      <c r="T3382" t="s">
        <v>3040</v>
      </c>
    </row>
    <row r="3383" spans="1:20" x14ac:dyDescent="0.25">
      <c r="A3383" t="s">
        <v>637</v>
      </c>
      <c r="B3383" t="s">
        <v>754</v>
      </c>
      <c r="C3383" t="s">
        <v>639</v>
      </c>
      <c r="D3383" t="s">
        <v>695</v>
      </c>
      <c r="E3383" t="s">
        <v>667</v>
      </c>
      <c r="F3383">
        <v>528004120002</v>
      </c>
      <c r="G3383" t="s">
        <v>642</v>
      </c>
      <c r="H3383">
        <v>583136</v>
      </c>
      <c r="I3383" t="s">
        <v>32</v>
      </c>
      <c r="J3383">
        <v>202207</v>
      </c>
      <c r="K3383">
        <v>44764</v>
      </c>
      <c r="L3383" t="s">
        <v>644</v>
      </c>
      <c r="M3383">
        <v>36965</v>
      </c>
      <c r="N3383">
        <v>59.25</v>
      </c>
      <c r="O3383" t="s">
        <v>645</v>
      </c>
      <c r="P3383" s="428">
        <v>56.351999999999997</v>
      </c>
      <c r="Q3383">
        <v>12831024</v>
      </c>
      <c r="R3383" t="s">
        <v>646</v>
      </c>
      <c r="S3383">
        <v>2035753</v>
      </c>
      <c r="T3383" t="s">
        <v>3028</v>
      </c>
    </row>
    <row r="3384" spans="1:20" x14ac:dyDescent="0.25">
      <c r="A3384" t="s">
        <v>637</v>
      </c>
      <c r="B3384" t="s">
        <v>754</v>
      </c>
      <c r="C3384" t="s">
        <v>639</v>
      </c>
      <c r="D3384" t="s">
        <v>651</v>
      </c>
      <c r="E3384" t="s">
        <v>704</v>
      </c>
      <c r="F3384">
        <v>528004120001</v>
      </c>
      <c r="G3384" t="s">
        <v>705</v>
      </c>
      <c r="H3384">
        <v>583127</v>
      </c>
      <c r="I3384" t="s">
        <v>17</v>
      </c>
      <c r="J3384">
        <v>202207</v>
      </c>
      <c r="K3384">
        <v>44764</v>
      </c>
      <c r="L3384" t="s">
        <v>644</v>
      </c>
      <c r="M3384">
        <v>213255</v>
      </c>
      <c r="N3384">
        <v>341.82</v>
      </c>
      <c r="O3384" t="s">
        <v>645</v>
      </c>
      <c r="P3384" s="428">
        <v>325.10300000000001</v>
      </c>
      <c r="Q3384">
        <v>12831024</v>
      </c>
      <c r="R3384" t="s">
        <v>646</v>
      </c>
      <c r="S3384">
        <v>2019466</v>
      </c>
      <c r="T3384" t="s">
        <v>3016</v>
      </c>
    </row>
    <row r="3385" spans="1:20" x14ac:dyDescent="0.25">
      <c r="A3385" t="s">
        <v>637</v>
      </c>
      <c r="B3385" t="s">
        <v>754</v>
      </c>
      <c r="C3385" t="s">
        <v>639</v>
      </c>
      <c r="D3385" t="s">
        <v>640</v>
      </c>
      <c r="E3385" t="s">
        <v>686</v>
      </c>
      <c r="F3385">
        <v>528004120002</v>
      </c>
      <c r="G3385" t="s">
        <v>642</v>
      </c>
      <c r="H3385">
        <v>583150</v>
      </c>
      <c r="I3385" t="s">
        <v>687</v>
      </c>
      <c r="J3385">
        <v>202207</v>
      </c>
      <c r="K3385">
        <v>44764</v>
      </c>
      <c r="L3385" t="s">
        <v>644</v>
      </c>
      <c r="M3385">
        <v>49761</v>
      </c>
      <c r="N3385">
        <v>79.760000000000005</v>
      </c>
      <c r="O3385" t="s">
        <v>645</v>
      </c>
      <c r="P3385" s="428">
        <v>75.858999999999995</v>
      </c>
      <c r="Q3385">
        <v>12831024</v>
      </c>
      <c r="R3385" t="s">
        <v>646</v>
      </c>
      <c r="S3385">
        <v>2011105</v>
      </c>
      <c r="T3385" t="s">
        <v>3029</v>
      </c>
    </row>
    <row r="3386" spans="1:20" x14ac:dyDescent="0.25">
      <c r="A3386" t="s">
        <v>637</v>
      </c>
      <c r="B3386" t="s">
        <v>754</v>
      </c>
      <c r="C3386" t="s">
        <v>639</v>
      </c>
      <c r="D3386" t="s">
        <v>640</v>
      </c>
      <c r="E3386" t="s">
        <v>673</v>
      </c>
      <c r="F3386">
        <v>528004120002</v>
      </c>
      <c r="G3386" t="s">
        <v>642</v>
      </c>
      <c r="H3386">
        <v>583148</v>
      </c>
      <c r="I3386" t="s">
        <v>699</v>
      </c>
      <c r="J3386">
        <v>202207</v>
      </c>
      <c r="K3386">
        <v>44764</v>
      </c>
      <c r="L3386" t="s">
        <v>644</v>
      </c>
      <c r="M3386">
        <v>27797.34</v>
      </c>
      <c r="N3386">
        <v>44.56</v>
      </c>
      <c r="O3386" t="s">
        <v>645</v>
      </c>
      <c r="P3386" s="428">
        <v>42.381</v>
      </c>
      <c r="Q3386">
        <v>12831024</v>
      </c>
      <c r="R3386" t="s">
        <v>646</v>
      </c>
      <c r="S3386">
        <v>2029740</v>
      </c>
      <c r="T3386" t="s">
        <v>3030</v>
      </c>
    </row>
    <row r="3387" spans="1:20" x14ac:dyDescent="0.25">
      <c r="A3387" t="s">
        <v>637</v>
      </c>
      <c r="B3387" t="s">
        <v>754</v>
      </c>
      <c r="C3387" t="s">
        <v>639</v>
      </c>
      <c r="D3387" t="s">
        <v>651</v>
      </c>
      <c r="E3387" t="s">
        <v>704</v>
      </c>
      <c r="F3387">
        <v>528004120001</v>
      </c>
      <c r="G3387" t="s">
        <v>705</v>
      </c>
      <c r="H3387">
        <v>583128</v>
      </c>
      <c r="I3387" t="s">
        <v>20</v>
      </c>
      <c r="J3387">
        <v>202207</v>
      </c>
      <c r="K3387">
        <v>44764</v>
      </c>
      <c r="L3387" t="s">
        <v>644</v>
      </c>
      <c r="M3387">
        <v>115630</v>
      </c>
      <c r="N3387">
        <v>185.34</v>
      </c>
      <c r="O3387" t="s">
        <v>645</v>
      </c>
      <c r="P3387" s="428">
        <v>176.27600000000001</v>
      </c>
      <c r="Q3387">
        <v>30508651</v>
      </c>
      <c r="R3387" t="s">
        <v>646</v>
      </c>
      <c r="S3387">
        <v>2022429</v>
      </c>
      <c r="T3387" t="s">
        <v>3007</v>
      </c>
    </row>
    <row r="3388" spans="1:20" x14ac:dyDescent="0.25">
      <c r="A3388" t="s">
        <v>637</v>
      </c>
      <c r="B3388" t="s">
        <v>855</v>
      </c>
      <c r="C3388" t="s">
        <v>639</v>
      </c>
      <c r="D3388" t="s">
        <v>663</v>
      </c>
      <c r="E3388" t="s">
        <v>704</v>
      </c>
      <c r="F3388">
        <v>528004120010</v>
      </c>
      <c r="G3388" t="s">
        <v>653</v>
      </c>
      <c r="H3388">
        <v>583591</v>
      </c>
      <c r="I3388" t="s">
        <v>172</v>
      </c>
      <c r="J3388">
        <v>202207</v>
      </c>
      <c r="K3388">
        <v>44767</v>
      </c>
      <c r="L3388" t="s">
        <v>644</v>
      </c>
      <c r="M3388">
        <v>60000</v>
      </c>
      <c r="N3388">
        <v>96.17</v>
      </c>
      <c r="O3388" t="s">
        <v>645</v>
      </c>
      <c r="P3388" s="428">
        <v>91.466999999999999</v>
      </c>
      <c r="Q3388">
        <v>40285883</v>
      </c>
      <c r="T3388" t="s">
        <v>3042</v>
      </c>
    </row>
    <row r="3389" spans="1:20" x14ac:dyDescent="0.25">
      <c r="A3389" t="s">
        <v>637</v>
      </c>
      <c r="B3389" t="s">
        <v>855</v>
      </c>
      <c r="C3389" t="s">
        <v>639</v>
      </c>
      <c r="D3389" t="s">
        <v>663</v>
      </c>
      <c r="E3389" t="s">
        <v>704</v>
      </c>
      <c r="F3389">
        <v>528004120010</v>
      </c>
      <c r="G3389" t="s">
        <v>653</v>
      </c>
      <c r="H3389">
        <v>583591</v>
      </c>
      <c r="I3389" t="s">
        <v>172</v>
      </c>
      <c r="J3389">
        <v>202207</v>
      </c>
      <c r="K3389">
        <v>44767</v>
      </c>
      <c r="L3389" t="s">
        <v>644</v>
      </c>
      <c r="M3389">
        <v>105000</v>
      </c>
      <c r="N3389">
        <v>168.3</v>
      </c>
      <c r="O3389" t="s">
        <v>645</v>
      </c>
      <c r="P3389" s="428">
        <v>160.06899999999999</v>
      </c>
      <c r="Q3389">
        <v>40285883</v>
      </c>
      <c r="T3389" t="s">
        <v>3041</v>
      </c>
    </row>
    <row r="3390" spans="1:20" x14ac:dyDescent="0.25">
      <c r="A3390" t="s">
        <v>637</v>
      </c>
      <c r="B3390" t="s">
        <v>998</v>
      </c>
      <c r="C3390" t="s">
        <v>639</v>
      </c>
      <c r="D3390" t="s">
        <v>663</v>
      </c>
      <c r="E3390" t="s">
        <v>704</v>
      </c>
      <c r="F3390">
        <v>528004120010</v>
      </c>
      <c r="G3390" t="s">
        <v>653</v>
      </c>
      <c r="H3390">
        <v>583591</v>
      </c>
      <c r="I3390" t="s">
        <v>172</v>
      </c>
      <c r="J3390">
        <v>202207</v>
      </c>
      <c r="K3390">
        <v>44768</v>
      </c>
      <c r="L3390" t="s">
        <v>644</v>
      </c>
      <c r="M3390">
        <v>45000</v>
      </c>
      <c r="N3390">
        <v>72.13</v>
      </c>
      <c r="O3390" t="s">
        <v>645</v>
      </c>
      <c r="P3390" s="428">
        <v>68.602000000000004</v>
      </c>
      <c r="Q3390">
        <v>30506714</v>
      </c>
      <c r="T3390" t="s">
        <v>3043</v>
      </c>
    </row>
    <row r="3391" spans="1:20" x14ac:dyDescent="0.25">
      <c r="A3391" t="s">
        <v>637</v>
      </c>
      <c r="B3391" t="s">
        <v>730</v>
      </c>
      <c r="C3391" t="s">
        <v>639</v>
      </c>
      <c r="D3391" t="s">
        <v>640</v>
      </c>
      <c r="E3391" t="s">
        <v>641</v>
      </c>
      <c r="F3391">
        <v>528004120002</v>
      </c>
      <c r="G3391" t="s">
        <v>642</v>
      </c>
      <c r="H3391">
        <v>856780</v>
      </c>
      <c r="I3391" t="s">
        <v>475</v>
      </c>
      <c r="J3391">
        <v>202207</v>
      </c>
      <c r="K3391">
        <v>44768</v>
      </c>
      <c r="L3391" t="s">
        <v>727</v>
      </c>
      <c r="M3391">
        <v>5.04</v>
      </c>
      <c r="N3391">
        <v>5.04</v>
      </c>
      <c r="O3391" t="s">
        <v>645</v>
      </c>
      <c r="P3391" s="428">
        <v>4.7939999999999996</v>
      </c>
      <c r="Q3391">
        <v>12831024</v>
      </c>
      <c r="R3391" t="s">
        <v>646</v>
      </c>
      <c r="S3391">
        <v>9980783</v>
      </c>
      <c r="T3391" t="s">
        <v>2004</v>
      </c>
    </row>
    <row r="3392" spans="1:20" x14ac:dyDescent="0.25">
      <c r="A3392" t="s">
        <v>637</v>
      </c>
      <c r="B3392" t="s">
        <v>732</v>
      </c>
      <c r="C3392" t="s">
        <v>639</v>
      </c>
      <c r="D3392" t="s">
        <v>651</v>
      </c>
      <c r="E3392" t="s">
        <v>667</v>
      </c>
      <c r="F3392">
        <v>528004120002</v>
      </c>
      <c r="G3392" t="s">
        <v>642</v>
      </c>
      <c r="H3392">
        <v>583149</v>
      </c>
      <c r="I3392" t="s">
        <v>680</v>
      </c>
      <c r="J3392">
        <v>202207</v>
      </c>
      <c r="K3392">
        <v>44768</v>
      </c>
      <c r="L3392" t="s">
        <v>644</v>
      </c>
      <c r="M3392">
        <v>18028.169999999998</v>
      </c>
      <c r="N3392">
        <v>28.9</v>
      </c>
      <c r="O3392" t="s">
        <v>645</v>
      </c>
      <c r="P3392" s="428">
        <v>27.486999999999998</v>
      </c>
      <c r="Q3392">
        <v>12831024</v>
      </c>
      <c r="R3392" t="s">
        <v>646</v>
      </c>
      <c r="S3392">
        <v>8540399</v>
      </c>
      <c r="T3392" t="s">
        <v>3055</v>
      </c>
    </row>
    <row r="3393" spans="1:20" x14ac:dyDescent="0.25">
      <c r="A3393" t="s">
        <v>637</v>
      </c>
      <c r="B3393" t="s">
        <v>736</v>
      </c>
      <c r="C3393" t="s">
        <v>639</v>
      </c>
      <c r="D3393" t="s">
        <v>640</v>
      </c>
      <c r="E3393" t="s">
        <v>648</v>
      </c>
      <c r="F3393">
        <v>528004120002</v>
      </c>
      <c r="G3393" t="s">
        <v>642</v>
      </c>
      <c r="H3393">
        <v>583144</v>
      </c>
      <c r="I3393" t="s">
        <v>40</v>
      </c>
      <c r="J3393">
        <v>202207</v>
      </c>
      <c r="K3393">
        <v>44768</v>
      </c>
      <c r="L3393" t="s">
        <v>727</v>
      </c>
      <c r="M3393">
        <v>23.3</v>
      </c>
      <c r="N3393">
        <v>23.3</v>
      </c>
      <c r="O3393" t="s">
        <v>645</v>
      </c>
      <c r="P3393" s="428">
        <v>22.161000000000001</v>
      </c>
      <c r="Q3393">
        <v>12831024</v>
      </c>
      <c r="R3393" t="s">
        <v>646</v>
      </c>
      <c r="S3393">
        <v>9985201</v>
      </c>
      <c r="T3393" t="s">
        <v>741</v>
      </c>
    </row>
    <row r="3394" spans="1:20" x14ac:dyDescent="0.25">
      <c r="A3394" t="s">
        <v>637</v>
      </c>
      <c r="B3394" t="s">
        <v>732</v>
      </c>
      <c r="C3394" t="s">
        <v>639</v>
      </c>
      <c r="D3394" t="s">
        <v>651</v>
      </c>
      <c r="E3394" t="s">
        <v>673</v>
      </c>
      <c r="F3394">
        <v>528004120002</v>
      </c>
      <c r="G3394" t="s">
        <v>642</v>
      </c>
      <c r="H3394">
        <v>583148</v>
      </c>
      <c r="I3394" t="s">
        <v>699</v>
      </c>
      <c r="J3394">
        <v>202207</v>
      </c>
      <c r="K3394">
        <v>44768</v>
      </c>
      <c r="L3394" t="s">
        <v>644</v>
      </c>
      <c r="M3394">
        <v>8992.81</v>
      </c>
      <c r="N3394">
        <v>14.41</v>
      </c>
      <c r="O3394" t="s">
        <v>645</v>
      </c>
      <c r="P3394" s="428">
        <v>13.705</v>
      </c>
      <c r="Q3394">
        <v>12831024</v>
      </c>
      <c r="R3394" t="s">
        <v>646</v>
      </c>
      <c r="S3394">
        <v>8540386</v>
      </c>
      <c r="T3394" t="s">
        <v>3054</v>
      </c>
    </row>
    <row r="3395" spans="1:20" x14ac:dyDescent="0.25">
      <c r="A3395" t="s">
        <v>637</v>
      </c>
      <c r="B3395" t="s">
        <v>732</v>
      </c>
      <c r="C3395" t="s">
        <v>639</v>
      </c>
      <c r="D3395" t="s">
        <v>651</v>
      </c>
      <c r="E3395" t="s">
        <v>673</v>
      </c>
      <c r="F3395">
        <v>528004120002</v>
      </c>
      <c r="G3395" t="s">
        <v>642</v>
      </c>
      <c r="H3395">
        <v>583148</v>
      </c>
      <c r="I3395" t="s">
        <v>699</v>
      </c>
      <c r="J3395">
        <v>202207</v>
      </c>
      <c r="K3395">
        <v>44768</v>
      </c>
      <c r="L3395" t="s">
        <v>644</v>
      </c>
      <c r="M3395">
        <v>9631.73</v>
      </c>
      <c r="N3395">
        <v>15.44</v>
      </c>
      <c r="O3395" t="s">
        <v>645</v>
      </c>
      <c r="P3395" s="428">
        <v>14.685</v>
      </c>
      <c r="Q3395">
        <v>12831024</v>
      </c>
      <c r="R3395" t="s">
        <v>646</v>
      </c>
      <c r="S3395">
        <v>8540279</v>
      </c>
      <c r="T3395" t="s">
        <v>3049</v>
      </c>
    </row>
    <row r="3396" spans="1:20" x14ac:dyDescent="0.25">
      <c r="A3396" t="s">
        <v>637</v>
      </c>
      <c r="B3396" t="s">
        <v>732</v>
      </c>
      <c r="C3396" t="s">
        <v>639</v>
      </c>
      <c r="D3396" t="s">
        <v>640</v>
      </c>
      <c r="E3396" t="s">
        <v>641</v>
      </c>
      <c r="F3396">
        <v>528004120002</v>
      </c>
      <c r="G3396" t="s">
        <v>642</v>
      </c>
      <c r="H3396">
        <v>583145</v>
      </c>
      <c r="I3396" t="s">
        <v>643</v>
      </c>
      <c r="J3396">
        <v>202207</v>
      </c>
      <c r="K3396">
        <v>44768</v>
      </c>
      <c r="L3396" t="s">
        <v>727</v>
      </c>
      <c r="M3396">
        <v>8.58</v>
      </c>
      <c r="N3396">
        <v>8.58</v>
      </c>
      <c r="O3396" t="s">
        <v>645</v>
      </c>
      <c r="P3396" s="428">
        <v>8.16</v>
      </c>
      <c r="Q3396">
        <v>12831024</v>
      </c>
      <c r="R3396" t="s">
        <v>646</v>
      </c>
      <c r="S3396">
        <v>9982557</v>
      </c>
      <c r="T3396" t="s">
        <v>733</v>
      </c>
    </row>
    <row r="3397" spans="1:20" x14ac:dyDescent="0.25">
      <c r="A3397" t="s">
        <v>637</v>
      </c>
      <c r="B3397" t="s">
        <v>732</v>
      </c>
      <c r="C3397" t="s">
        <v>639</v>
      </c>
      <c r="D3397" t="s">
        <v>651</v>
      </c>
      <c r="E3397" t="s">
        <v>2008</v>
      </c>
      <c r="F3397">
        <v>528004120002</v>
      </c>
      <c r="G3397" t="s">
        <v>642</v>
      </c>
      <c r="H3397">
        <v>856778</v>
      </c>
      <c r="I3397" t="s">
        <v>27</v>
      </c>
      <c r="J3397">
        <v>202207</v>
      </c>
      <c r="K3397">
        <v>44768</v>
      </c>
      <c r="L3397" t="s">
        <v>644</v>
      </c>
      <c r="M3397">
        <v>100000</v>
      </c>
      <c r="N3397">
        <v>160.29</v>
      </c>
      <c r="O3397" t="s">
        <v>645</v>
      </c>
      <c r="P3397" s="428">
        <v>152.45099999999999</v>
      </c>
      <c r="Q3397">
        <v>12831024</v>
      </c>
      <c r="R3397" t="s">
        <v>646</v>
      </c>
      <c r="S3397">
        <v>2041743</v>
      </c>
      <c r="T3397" t="s">
        <v>3060</v>
      </c>
    </row>
    <row r="3398" spans="1:20" x14ac:dyDescent="0.25">
      <c r="A3398" t="s">
        <v>637</v>
      </c>
      <c r="B3398" t="s">
        <v>732</v>
      </c>
      <c r="C3398" t="s">
        <v>639</v>
      </c>
      <c r="D3398" t="s">
        <v>651</v>
      </c>
      <c r="E3398" t="s">
        <v>704</v>
      </c>
      <c r="F3398">
        <v>528004120001</v>
      </c>
      <c r="G3398" t="s">
        <v>705</v>
      </c>
      <c r="H3398">
        <v>583127</v>
      </c>
      <c r="I3398" t="s">
        <v>17</v>
      </c>
      <c r="J3398">
        <v>202207</v>
      </c>
      <c r="K3398">
        <v>44768</v>
      </c>
      <c r="L3398" t="s">
        <v>644</v>
      </c>
      <c r="M3398">
        <v>100000</v>
      </c>
      <c r="N3398">
        <v>160.29</v>
      </c>
      <c r="O3398" t="s">
        <v>645</v>
      </c>
      <c r="P3398" s="428">
        <v>152.45099999999999</v>
      </c>
      <c r="Q3398">
        <v>12831024</v>
      </c>
      <c r="R3398" t="s">
        <v>646</v>
      </c>
      <c r="S3398">
        <v>2019466</v>
      </c>
      <c r="T3398" t="s">
        <v>3061</v>
      </c>
    </row>
    <row r="3399" spans="1:20" x14ac:dyDescent="0.25">
      <c r="A3399" t="s">
        <v>637</v>
      </c>
      <c r="B3399" t="s">
        <v>732</v>
      </c>
      <c r="C3399" t="s">
        <v>639</v>
      </c>
      <c r="D3399" t="s">
        <v>640</v>
      </c>
      <c r="E3399" t="s">
        <v>641</v>
      </c>
      <c r="F3399">
        <v>528004120002</v>
      </c>
      <c r="G3399" t="s">
        <v>642</v>
      </c>
      <c r="H3399">
        <v>856780</v>
      </c>
      <c r="I3399" t="s">
        <v>475</v>
      </c>
      <c r="J3399">
        <v>202207</v>
      </c>
      <c r="K3399">
        <v>44768</v>
      </c>
      <c r="L3399" t="s">
        <v>727</v>
      </c>
      <c r="M3399">
        <v>9.3000000000000007</v>
      </c>
      <c r="N3399">
        <v>9.3000000000000007</v>
      </c>
      <c r="O3399" t="s">
        <v>645</v>
      </c>
      <c r="P3399" s="428">
        <v>8.8450000000000006</v>
      </c>
      <c r="Q3399">
        <v>12831024</v>
      </c>
      <c r="R3399" t="s">
        <v>646</v>
      </c>
      <c r="S3399">
        <v>9980783</v>
      </c>
      <c r="T3399" t="s">
        <v>2003</v>
      </c>
    </row>
    <row r="3400" spans="1:20" x14ac:dyDescent="0.25">
      <c r="A3400" t="s">
        <v>637</v>
      </c>
      <c r="B3400" t="s">
        <v>732</v>
      </c>
      <c r="C3400" t="s">
        <v>639</v>
      </c>
      <c r="D3400" t="s">
        <v>651</v>
      </c>
      <c r="E3400" t="s">
        <v>667</v>
      </c>
      <c r="F3400">
        <v>528004120002</v>
      </c>
      <c r="G3400" t="s">
        <v>642</v>
      </c>
      <c r="H3400">
        <v>583149</v>
      </c>
      <c r="I3400" t="s">
        <v>680</v>
      </c>
      <c r="J3400">
        <v>202207</v>
      </c>
      <c r="K3400">
        <v>44768</v>
      </c>
      <c r="L3400" t="s">
        <v>644</v>
      </c>
      <c r="M3400">
        <v>3225.81</v>
      </c>
      <c r="N3400">
        <v>5.17</v>
      </c>
      <c r="O3400" t="s">
        <v>645</v>
      </c>
      <c r="P3400" s="428">
        <v>4.9169999999999998</v>
      </c>
      <c r="Q3400">
        <v>12831024</v>
      </c>
      <c r="R3400" t="s">
        <v>646</v>
      </c>
      <c r="S3400">
        <v>8540358</v>
      </c>
      <c r="T3400" t="s">
        <v>3047</v>
      </c>
    </row>
    <row r="3401" spans="1:20" x14ac:dyDescent="0.25">
      <c r="A3401" t="s">
        <v>637</v>
      </c>
      <c r="B3401" t="s">
        <v>732</v>
      </c>
      <c r="C3401" t="s">
        <v>639</v>
      </c>
      <c r="D3401" t="s">
        <v>695</v>
      </c>
      <c r="E3401" t="s">
        <v>673</v>
      </c>
      <c r="F3401">
        <v>528004120002</v>
      </c>
      <c r="G3401" t="s">
        <v>642</v>
      </c>
      <c r="H3401">
        <v>583148</v>
      </c>
      <c r="I3401" t="s">
        <v>699</v>
      </c>
      <c r="J3401">
        <v>202207</v>
      </c>
      <c r="K3401">
        <v>44768</v>
      </c>
      <c r="L3401" t="s">
        <v>644</v>
      </c>
      <c r="M3401">
        <v>53313.25</v>
      </c>
      <c r="N3401">
        <v>85.45</v>
      </c>
      <c r="O3401" t="s">
        <v>645</v>
      </c>
      <c r="P3401" s="428">
        <v>81.271000000000001</v>
      </c>
      <c r="Q3401">
        <v>12831024</v>
      </c>
      <c r="R3401" t="s">
        <v>646</v>
      </c>
      <c r="S3401">
        <v>2046481</v>
      </c>
      <c r="T3401" t="s">
        <v>3048</v>
      </c>
    </row>
    <row r="3402" spans="1:20" x14ac:dyDescent="0.25">
      <c r="A3402" t="s">
        <v>637</v>
      </c>
      <c r="B3402" t="s">
        <v>732</v>
      </c>
      <c r="C3402" t="s">
        <v>639</v>
      </c>
      <c r="D3402" t="s">
        <v>651</v>
      </c>
      <c r="E3402" t="s">
        <v>704</v>
      </c>
      <c r="F3402">
        <v>528004120002</v>
      </c>
      <c r="G3402" t="s">
        <v>642</v>
      </c>
      <c r="H3402">
        <v>856779</v>
      </c>
      <c r="I3402" t="s">
        <v>28</v>
      </c>
      <c r="J3402">
        <v>202207</v>
      </c>
      <c r="K3402">
        <v>44768</v>
      </c>
      <c r="L3402" t="s">
        <v>644</v>
      </c>
      <c r="M3402">
        <v>100000</v>
      </c>
      <c r="N3402">
        <v>160.29</v>
      </c>
      <c r="O3402" t="s">
        <v>645</v>
      </c>
      <c r="P3402" s="428">
        <v>152.45099999999999</v>
      </c>
      <c r="Q3402">
        <v>12831024</v>
      </c>
      <c r="R3402" t="s">
        <v>646</v>
      </c>
      <c r="S3402">
        <v>2039252</v>
      </c>
      <c r="T3402" t="s">
        <v>3057</v>
      </c>
    </row>
    <row r="3403" spans="1:20" x14ac:dyDescent="0.25">
      <c r="A3403" t="s">
        <v>637</v>
      </c>
      <c r="B3403" t="s">
        <v>732</v>
      </c>
      <c r="C3403" t="s">
        <v>639</v>
      </c>
      <c r="D3403" t="s">
        <v>640</v>
      </c>
      <c r="E3403" t="s">
        <v>648</v>
      </c>
      <c r="F3403">
        <v>528004120002</v>
      </c>
      <c r="G3403" t="s">
        <v>642</v>
      </c>
      <c r="H3403">
        <v>583144</v>
      </c>
      <c r="I3403" t="s">
        <v>40</v>
      </c>
      <c r="J3403">
        <v>202207</v>
      </c>
      <c r="K3403">
        <v>44768</v>
      </c>
      <c r="L3403" t="s">
        <v>727</v>
      </c>
      <c r="M3403">
        <v>38.01</v>
      </c>
      <c r="N3403">
        <v>38.01</v>
      </c>
      <c r="O3403" t="s">
        <v>645</v>
      </c>
      <c r="P3403" s="428">
        <v>36.151000000000003</v>
      </c>
      <c r="Q3403">
        <v>12831024</v>
      </c>
      <c r="R3403" t="s">
        <v>646</v>
      </c>
      <c r="S3403">
        <v>9985201</v>
      </c>
      <c r="T3403" t="s">
        <v>734</v>
      </c>
    </row>
    <row r="3404" spans="1:20" x14ac:dyDescent="0.25">
      <c r="A3404" t="s">
        <v>637</v>
      </c>
      <c r="B3404" t="s">
        <v>732</v>
      </c>
      <c r="C3404" t="s">
        <v>639</v>
      </c>
      <c r="D3404" t="s">
        <v>640</v>
      </c>
      <c r="E3404" t="s">
        <v>648</v>
      </c>
      <c r="F3404">
        <v>528004120002</v>
      </c>
      <c r="G3404" t="s">
        <v>642</v>
      </c>
      <c r="H3404">
        <v>583144</v>
      </c>
      <c r="I3404" t="s">
        <v>40</v>
      </c>
      <c r="J3404">
        <v>202207</v>
      </c>
      <c r="K3404">
        <v>44768</v>
      </c>
      <c r="L3404" t="s">
        <v>727</v>
      </c>
      <c r="M3404">
        <v>90.5</v>
      </c>
      <c r="N3404">
        <v>90.5</v>
      </c>
      <c r="O3404" t="s">
        <v>645</v>
      </c>
      <c r="P3404" s="428">
        <v>86.073999999999998</v>
      </c>
      <c r="Q3404">
        <v>12831024</v>
      </c>
      <c r="R3404" t="s">
        <v>646</v>
      </c>
      <c r="S3404">
        <v>9985201</v>
      </c>
      <c r="T3404" t="s">
        <v>740</v>
      </c>
    </row>
    <row r="3405" spans="1:20" x14ac:dyDescent="0.25">
      <c r="A3405" t="s">
        <v>637</v>
      </c>
      <c r="B3405" t="s">
        <v>732</v>
      </c>
      <c r="C3405" t="s">
        <v>639</v>
      </c>
      <c r="D3405" t="s">
        <v>640</v>
      </c>
      <c r="E3405" t="s">
        <v>701</v>
      </c>
      <c r="F3405">
        <v>528004120002</v>
      </c>
      <c r="G3405" t="s">
        <v>642</v>
      </c>
      <c r="H3405">
        <v>583154</v>
      </c>
      <c r="I3405" t="s">
        <v>44</v>
      </c>
      <c r="J3405">
        <v>202207</v>
      </c>
      <c r="K3405">
        <v>44768</v>
      </c>
      <c r="L3405" t="s">
        <v>644</v>
      </c>
      <c r="M3405">
        <v>7715.13</v>
      </c>
      <c r="N3405">
        <v>12.37</v>
      </c>
      <c r="O3405" t="s">
        <v>645</v>
      </c>
      <c r="P3405" s="428">
        <v>11.765000000000001</v>
      </c>
      <c r="Q3405">
        <v>12831024</v>
      </c>
      <c r="R3405" t="s">
        <v>646</v>
      </c>
      <c r="S3405">
        <v>2020577</v>
      </c>
      <c r="T3405" t="s">
        <v>3066</v>
      </c>
    </row>
    <row r="3406" spans="1:20" x14ac:dyDescent="0.25">
      <c r="A3406" t="s">
        <v>637</v>
      </c>
      <c r="B3406" t="s">
        <v>732</v>
      </c>
      <c r="C3406" t="s">
        <v>639</v>
      </c>
      <c r="D3406" t="s">
        <v>640</v>
      </c>
      <c r="E3406" t="s">
        <v>689</v>
      </c>
      <c r="F3406">
        <v>528004120002</v>
      </c>
      <c r="G3406" t="s">
        <v>642</v>
      </c>
      <c r="H3406">
        <v>856784</v>
      </c>
      <c r="I3406" t="s">
        <v>479</v>
      </c>
      <c r="J3406">
        <v>202207</v>
      </c>
      <c r="K3406">
        <v>44768</v>
      </c>
      <c r="L3406" t="s">
        <v>644</v>
      </c>
      <c r="M3406">
        <v>1988.64</v>
      </c>
      <c r="N3406">
        <v>3.19</v>
      </c>
      <c r="O3406" t="s">
        <v>645</v>
      </c>
      <c r="P3406" s="428">
        <v>3.0339999999999998</v>
      </c>
      <c r="Q3406">
        <v>12831024</v>
      </c>
      <c r="R3406" t="s">
        <v>646</v>
      </c>
      <c r="S3406">
        <v>8540396</v>
      </c>
      <c r="T3406" t="s">
        <v>3064</v>
      </c>
    </row>
    <row r="3407" spans="1:20" x14ac:dyDescent="0.25">
      <c r="A3407" t="s">
        <v>637</v>
      </c>
      <c r="B3407" t="s">
        <v>732</v>
      </c>
      <c r="C3407" t="s">
        <v>639</v>
      </c>
      <c r="D3407" t="s">
        <v>651</v>
      </c>
      <c r="E3407" t="s">
        <v>641</v>
      </c>
      <c r="F3407">
        <v>528004120001</v>
      </c>
      <c r="G3407" t="s">
        <v>705</v>
      </c>
      <c r="H3407">
        <v>583129</v>
      </c>
      <c r="I3407" t="s">
        <v>21</v>
      </c>
      <c r="J3407">
        <v>202207</v>
      </c>
      <c r="K3407">
        <v>44768</v>
      </c>
      <c r="L3407" t="s">
        <v>644</v>
      </c>
      <c r="M3407">
        <v>80000</v>
      </c>
      <c r="N3407">
        <v>128.22999999999999</v>
      </c>
      <c r="O3407" t="s">
        <v>645</v>
      </c>
      <c r="P3407" s="428">
        <v>121.959</v>
      </c>
      <c r="Q3407">
        <v>12831024</v>
      </c>
      <c r="R3407" t="s">
        <v>646</v>
      </c>
      <c r="S3407">
        <v>2034399</v>
      </c>
      <c r="T3407" t="s">
        <v>3045</v>
      </c>
    </row>
    <row r="3408" spans="1:20" x14ac:dyDescent="0.25">
      <c r="A3408" t="s">
        <v>637</v>
      </c>
      <c r="B3408" t="s">
        <v>732</v>
      </c>
      <c r="C3408" t="s">
        <v>639</v>
      </c>
      <c r="D3408" t="s">
        <v>695</v>
      </c>
      <c r="E3408" t="s">
        <v>667</v>
      </c>
      <c r="F3408">
        <v>528004120002</v>
      </c>
      <c r="G3408" t="s">
        <v>642</v>
      </c>
      <c r="H3408">
        <v>583149</v>
      </c>
      <c r="I3408" t="s">
        <v>680</v>
      </c>
      <c r="J3408">
        <v>202207</v>
      </c>
      <c r="K3408">
        <v>44768</v>
      </c>
      <c r="L3408" t="s">
        <v>644</v>
      </c>
      <c r="M3408">
        <v>100000</v>
      </c>
      <c r="N3408">
        <v>160.29</v>
      </c>
      <c r="O3408" t="s">
        <v>645</v>
      </c>
      <c r="P3408" s="428">
        <v>152.45099999999999</v>
      </c>
      <c r="Q3408">
        <v>12831024</v>
      </c>
      <c r="R3408" t="s">
        <v>646</v>
      </c>
      <c r="S3408">
        <v>2023596</v>
      </c>
      <c r="T3408" t="s">
        <v>3050</v>
      </c>
    </row>
    <row r="3409" spans="1:20" x14ac:dyDescent="0.25">
      <c r="A3409" t="s">
        <v>637</v>
      </c>
      <c r="B3409" t="s">
        <v>732</v>
      </c>
      <c r="C3409" t="s">
        <v>639</v>
      </c>
      <c r="D3409" t="s">
        <v>651</v>
      </c>
      <c r="E3409" t="s">
        <v>673</v>
      </c>
      <c r="F3409">
        <v>528004120002</v>
      </c>
      <c r="G3409" t="s">
        <v>642</v>
      </c>
      <c r="H3409">
        <v>583133</v>
      </c>
      <c r="I3409" t="s">
        <v>29</v>
      </c>
      <c r="J3409">
        <v>202207</v>
      </c>
      <c r="K3409">
        <v>44768</v>
      </c>
      <c r="L3409" t="s">
        <v>644</v>
      </c>
      <c r="M3409">
        <v>9036.14</v>
      </c>
      <c r="N3409">
        <v>14.48</v>
      </c>
      <c r="O3409" t="s">
        <v>645</v>
      </c>
      <c r="P3409" s="428">
        <v>13.772</v>
      </c>
      <c r="Q3409">
        <v>12831024</v>
      </c>
      <c r="R3409" t="s">
        <v>646</v>
      </c>
      <c r="S3409">
        <v>2024413</v>
      </c>
      <c r="T3409" t="s">
        <v>3044</v>
      </c>
    </row>
    <row r="3410" spans="1:20" x14ac:dyDescent="0.25">
      <c r="A3410" t="s">
        <v>637</v>
      </c>
      <c r="B3410" t="s">
        <v>732</v>
      </c>
      <c r="C3410" t="s">
        <v>639</v>
      </c>
      <c r="D3410" t="s">
        <v>663</v>
      </c>
      <c r="E3410" t="s">
        <v>673</v>
      </c>
      <c r="F3410">
        <v>528004120002</v>
      </c>
      <c r="G3410" t="s">
        <v>642</v>
      </c>
      <c r="H3410">
        <v>583134</v>
      </c>
      <c r="I3410" t="s">
        <v>30</v>
      </c>
      <c r="J3410">
        <v>202207</v>
      </c>
      <c r="K3410">
        <v>44768</v>
      </c>
      <c r="L3410" t="s">
        <v>644</v>
      </c>
      <c r="M3410">
        <v>100000</v>
      </c>
      <c r="N3410">
        <v>160.29</v>
      </c>
      <c r="O3410" t="s">
        <v>645</v>
      </c>
      <c r="P3410" s="428">
        <v>152.45099999999999</v>
      </c>
      <c r="Q3410">
        <v>12831024</v>
      </c>
      <c r="R3410" t="s">
        <v>646</v>
      </c>
      <c r="S3410">
        <v>2030902</v>
      </c>
      <c r="T3410" t="s">
        <v>3046</v>
      </c>
    </row>
    <row r="3411" spans="1:20" x14ac:dyDescent="0.25">
      <c r="A3411" t="s">
        <v>637</v>
      </c>
      <c r="B3411" t="s">
        <v>732</v>
      </c>
      <c r="C3411" t="s">
        <v>639</v>
      </c>
      <c r="D3411" t="s">
        <v>695</v>
      </c>
      <c r="E3411" t="s">
        <v>667</v>
      </c>
      <c r="F3411">
        <v>528004120002</v>
      </c>
      <c r="G3411" t="s">
        <v>642</v>
      </c>
      <c r="H3411">
        <v>583136</v>
      </c>
      <c r="I3411" t="s">
        <v>32</v>
      </c>
      <c r="J3411">
        <v>202207</v>
      </c>
      <c r="K3411">
        <v>44768</v>
      </c>
      <c r="L3411" t="s">
        <v>644</v>
      </c>
      <c r="M3411">
        <v>100000</v>
      </c>
      <c r="N3411">
        <v>160.29</v>
      </c>
      <c r="O3411" t="s">
        <v>645</v>
      </c>
      <c r="P3411" s="428">
        <v>152.45099999999999</v>
      </c>
      <c r="Q3411">
        <v>12831024</v>
      </c>
      <c r="R3411" t="s">
        <v>646</v>
      </c>
      <c r="S3411">
        <v>2035753</v>
      </c>
      <c r="T3411" t="s">
        <v>3051</v>
      </c>
    </row>
    <row r="3412" spans="1:20" x14ac:dyDescent="0.25">
      <c r="A3412" t="s">
        <v>637</v>
      </c>
      <c r="B3412" t="s">
        <v>732</v>
      </c>
      <c r="C3412" t="s">
        <v>639</v>
      </c>
      <c r="D3412" t="s">
        <v>663</v>
      </c>
      <c r="E3412" t="s">
        <v>701</v>
      </c>
      <c r="F3412">
        <v>528004120002</v>
      </c>
      <c r="G3412" t="s">
        <v>642</v>
      </c>
      <c r="H3412">
        <v>583137</v>
      </c>
      <c r="I3412" t="s">
        <v>33</v>
      </c>
      <c r="J3412">
        <v>202207</v>
      </c>
      <c r="K3412">
        <v>44768</v>
      </c>
      <c r="L3412" t="s">
        <v>644</v>
      </c>
      <c r="M3412">
        <v>100000</v>
      </c>
      <c r="N3412">
        <v>160.29</v>
      </c>
      <c r="O3412" t="s">
        <v>645</v>
      </c>
      <c r="P3412" s="428">
        <v>152.45099999999999</v>
      </c>
      <c r="Q3412">
        <v>12831024</v>
      </c>
      <c r="R3412" t="s">
        <v>646</v>
      </c>
      <c r="S3412">
        <v>2038727</v>
      </c>
      <c r="T3412" t="s">
        <v>3052</v>
      </c>
    </row>
    <row r="3413" spans="1:20" x14ac:dyDescent="0.25">
      <c r="A3413" t="s">
        <v>637</v>
      </c>
      <c r="B3413" t="s">
        <v>732</v>
      </c>
      <c r="C3413" t="s">
        <v>639</v>
      </c>
      <c r="D3413" t="s">
        <v>651</v>
      </c>
      <c r="E3413" t="s">
        <v>667</v>
      </c>
      <c r="F3413">
        <v>528004120002</v>
      </c>
      <c r="G3413" t="s">
        <v>642</v>
      </c>
      <c r="H3413">
        <v>583149</v>
      </c>
      <c r="I3413" t="s">
        <v>680</v>
      </c>
      <c r="J3413">
        <v>202207</v>
      </c>
      <c r="K3413">
        <v>44768</v>
      </c>
      <c r="L3413" t="s">
        <v>644</v>
      </c>
      <c r="M3413">
        <v>6153.85</v>
      </c>
      <c r="N3413">
        <v>9.86</v>
      </c>
      <c r="O3413" t="s">
        <v>645</v>
      </c>
      <c r="P3413" s="428">
        <v>9.3780000000000001</v>
      </c>
      <c r="Q3413">
        <v>12831024</v>
      </c>
      <c r="R3413" t="s">
        <v>646</v>
      </c>
      <c r="S3413">
        <v>2036440</v>
      </c>
      <c r="T3413" t="s">
        <v>3053</v>
      </c>
    </row>
    <row r="3414" spans="1:20" x14ac:dyDescent="0.25">
      <c r="A3414" t="s">
        <v>637</v>
      </c>
      <c r="B3414" t="s">
        <v>732</v>
      </c>
      <c r="C3414" t="s">
        <v>639</v>
      </c>
      <c r="D3414" t="s">
        <v>651</v>
      </c>
      <c r="E3414" t="s">
        <v>667</v>
      </c>
      <c r="F3414">
        <v>528004120002</v>
      </c>
      <c r="G3414" t="s">
        <v>642</v>
      </c>
      <c r="H3414">
        <v>583139</v>
      </c>
      <c r="I3414" t="s">
        <v>35</v>
      </c>
      <c r="J3414">
        <v>202207</v>
      </c>
      <c r="K3414">
        <v>44768</v>
      </c>
      <c r="L3414" t="s">
        <v>644</v>
      </c>
      <c r="M3414">
        <v>100000</v>
      </c>
      <c r="N3414">
        <v>160.29</v>
      </c>
      <c r="O3414" t="s">
        <v>645</v>
      </c>
      <c r="P3414" s="428">
        <v>152.45099999999999</v>
      </c>
      <c r="Q3414">
        <v>12831024</v>
      </c>
      <c r="R3414" t="s">
        <v>646</v>
      </c>
      <c r="S3414">
        <v>8540222</v>
      </c>
      <c r="T3414" t="s">
        <v>3056</v>
      </c>
    </row>
    <row r="3415" spans="1:20" x14ac:dyDescent="0.25">
      <c r="A3415" t="s">
        <v>637</v>
      </c>
      <c r="B3415" t="s">
        <v>638</v>
      </c>
      <c r="C3415" t="s">
        <v>639</v>
      </c>
      <c r="D3415" t="s">
        <v>640</v>
      </c>
      <c r="E3415" t="s">
        <v>648</v>
      </c>
      <c r="F3415">
        <v>528004120002</v>
      </c>
      <c r="G3415" t="s">
        <v>642</v>
      </c>
      <c r="H3415">
        <v>583144</v>
      </c>
      <c r="I3415" t="s">
        <v>40</v>
      </c>
      <c r="J3415">
        <v>202207</v>
      </c>
      <c r="K3415">
        <v>44768</v>
      </c>
      <c r="L3415" t="s">
        <v>644</v>
      </c>
      <c r="M3415">
        <v>2823.53</v>
      </c>
      <c r="N3415">
        <v>4.53</v>
      </c>
      <c r="O3415" t="s">
        <v>645</v>
      </c>
      <c r="P3415" s="428">
        <v>4.3079999999999998</v>
      </c>
      <c r="Q3415">
        <v>12831024</v>
      </c>
      <c r="R3415" t="s">
        <v>646</v>
      </c>
      <c r="S3415">
        <v>9985201</v>
      </c>
      <c r="T3415" t="s">
        <v>3078</v>
      </c>
    </row>
    <row r="3416" spans="1:20" x14ac:dyDescent="0.25">
      <c r="A3416" t="s">
        <v>637</v>
      </c>
      <c r="B3416" t="s">
        <v>730</v>
      </c>
      <c r="C3416" t="s">
        <v>639</v>
      </c>
      <c r="D3416" t="s">
        <v>640</v>
      </c>
      <c r="E3416" t="s">
        <v>641</v>
      </c>
      <c r="F3416">
        <v>528004120002</v>
      </c>
      <c r="G3416" t="s">
        <v>642</v>
      </c>
      <c r="H3416">
        <v>583145</v>
      </c>
      <c r="I3416" t="s">
        <v>643</v>
      </c>
      <c r="J3416">
        <v>202207</v>
      </c>
      <c r="K3416">
        <v>44768</v>
      </c>
      <c r="L3416" t="s">
        <v>727</v>
      </c>
      <c r="M3416">
        <v>4.51</v>
      </c>
      <c r="N3416">
        <v>4.51</v>
      </c>
      <c r="O3416" t="s">
        <v>645</v>
      </c>
      <c r="P3416" s="428">
        <v>4.2889999999999997</v>
      </c>
      <c r="Q3416">
        <v>12831024</v>
      </c>
      <c r="R3416" t="s">
        <v>646</v>
      </c>
      <c r="S3416">
        <v>9982557</v>
      </c>
      <c r="T3416" t="s">
        <v>731</v>
      </c>
    </row>
    <row r="3417" spans="1:20" x14ac:dyDescent="0.25">
      <c r="A3417" t="s">
        <v>637</v>
      </c>
      <c r="B3417" t="s">
        <v>732</v>
      </c>
      <c r="C3417" t="s">
        <v>639</v>
      </c>
      <c r="D3417" t="s">
        <v>651</v>
      </c>
      <c r="E3417" t="s">
        <v>704</v>
      </c>
      <c r="F3417">
        <v>528004120001</v>
      </c>
      <c r="G3417" t="s">
        <v>705</v>
      </c>
      <c r="H3417">
        <v>583128</v>
      </c>
      <c r="I3417" t="s">
        <v>20</v>
      </c>
      <c r="J3417">
        <v>202207</v>
      </c>
      <c r="K3417">
        <v>44768</v>
      </c>
      <c r="L3417" t="s">
        <v>644</v>
      </c>
      <c r="M3417">
        <v>100000</v>
      </c>
      <c r="N3417">
        <v>160.29</v>
      </c>
      <c r="O3417" t="s">
        <v>645</v>
      </c>
      <c r="P3417" s="428">
        <v>152.45099999999999</v>
      </c>
      <c r="Q3417">
        <v>30508651</v>
      </c>
      <c r="R3417" t="s">
        <v>646</v>
      </c>
      <c r="S3417">
        <v>2022429</v>
      </c>
      <c r="T3417" t="s">
        <v>3081</v>
      </c>
    </row>
    <row r="3418" spans="1:20" x14ac:dyDescent="0.25">
      <c r="A3418" t="s">
        <v>637</v>
      </c>
      <c r="B3418" t="s">
        <v>732</v>
      </c>
      <c r="C3418" t="s">
        <v>639</v>
      </c>
      <c r="D3418" t="s">
        <v>640</v>
      </c>
      <c r="E3418" t="s">
        <v>2008</v>
      </c>
      <c r="F3418">
        <v>528004120002</v>
      </c>
      <c r="G3418" t="s">
        <v>642</v>
      </c>
      <c r="H3418">
        <v>583155</v>
      </c>
      <c r="I3418" t="s">
        <v>45</v>
      </c>
      <c r="J3418">
        <v>202207</v>
      </c>
      <c r="K3418">
        <v>44768</v>
      </c>
      <c r="L3418" t="s">
        <v>727</v>
      </c>
      <c r="M3418">
        <v>6.95</v>
      </c>
      <c r="N3418">
        <v>6.95</v>
      </c>
      <c r="O3418" t="s">
        <v>645</v>
      </c>
      <c r="P3418" s="428">
        <v>6.61</v>
      </c>
      <c r="Q3418">
        <v>12831024</v>
      </c>
      <c r="R3418" t="s">
        <v>646</v>
      </c>
      <c r="S3418">
        <v>9985235</v>
      </c>
      <c r="T3418" t="s">
        <v>3073</v>
      </c>
    </row>
    <row r="3419" spans="1:20" x14ac:dyDescent="0.25">
      <c r="A3419" t="s">
        <v>637</v>
      </c>
      <c r="B3419" t="s">
        <v>732</v>
      </c>
      <c r="C3419" t="s">
        <v>639</v>
      </c>
      <c r="D3419" t="s">
        <v>640</v>
      </c>
      <c r="E3419" t="s">
        <v>2008</v>
      </c>
      <c r="F3419">
        <v>528004120002</v>
      </c>
      <c r="G3419" t="s">
        <v>642</v>
      </c>
      <c r="H3419">
        <v>583155</v>
      </c>
      <c r="I3419" t="s">
        <v>45</v>
      </c>
      <c r="J3419">
        <v>202207</v>
      </c>
      <c r="K3419">
        <v>44768</v>
      </c>
      <c r="L3419" t="s">
        <v>727</v>
      </c>
      <c r="M3419">
        <v>25.3</v>
      </c>
      <c r="N3419">
        <v>25.3</v>
      </c>
      <c r="O3419" t="s">
        <v>645</v>
      </c>
      <c r="P3419" s="428">
        <v>24.062999999999999</v>
      </c>
      <c r="Q3419">
        <v>12831024</v>
      </c>
      <c r="R3419" t="s">
        <v>646</v>
      </c>
      <c r="S3419">
        <v>9985235</v>
      </c>
      <c r="T3419" t="s">
        <v>3072</v>
      </c>
    </row>
    <row r="3420" spans="1:20" x14ac:dyDescent="0.25">
      <c r="A3420" t="s">
        <v>637</v>
      </c>
      <c r="B3420" t="s">
        <v>730</v>
      </c>
      <c r="C3420" t="s">
        <v>639</v>
      </c>
      <c r="D3420" t="s">
        <v>640</v>
      </c>
      <c r="E3420" t="s">
        <v>648</v>
      </c>
      <c r="F3420">
        <v>528004120002</v>
      </c>
      <c r="G3420" t="s">
        <v>642</v>
      </c>
      <c r="H3420">
        <v>583144</v>
      </c>
      <c r="I3420" t="s">
        <v>40</v>
      </c>
      <c r="J3420">
        <v>202207</v>
      </c>
      <c r="K3420">
        <v>44768</v>
      </c>
      <c r="L3420" t="s">
        <v>727</v>
      </c>
      <c r="M3420">
        <v>5.83</v>
      </c>
      <c r="N3420">
        <v>5.83</v>
      </c>
      <c r="O3420" t="s">
        <v>645</v>
      </c>
      <c r="P3420" s="428">
        <v>5.5449999999999999</v>
      </c>
      <c r="Q3420">
        <v>12831024</v>
      </c>
      <c r="R3420" t="s">
        <v>646</v>
      </c>
      <c r="S3420">
        <v>9985201</v>
      </c>
      <c r="T3420" t="s">
        <v>735</v>
      </c>
    </row>
    <row r="3421" spans="1:20" x14ac:dyDescent="0.25">
      <c r="A3421" t="s">
        <v>637</v>
      </c>
      <c r="B3421" t="s">
        <v>732</v>
      </c>
      <c r="C3421" t="s">
        <v>639</v>
      </c>
      <c r="D3421" t="s">
        <v>640</v>
      </c>
      <c r="E3421" t="s">
        <v>673</v>
      </c>
      <c r="F3421">
        <v>528004120002</v>
      </c>
      <c r="G3421" t="s">
        <v>642</v>
      </c>
      <c r="H3421">
        <v>583148</v>
      </c>
      <c r="I3421" t="s">
        <v>699</v>
      </c>
      <c r="J3421">
        <v>202207</v>
      </c>
      <c r="K3421">
        <v>44768</v>
      </c>
      <c r="L3421" t="s">
        <v>644</v>
      </c>
      <c r="M3421">
        <v>4057.97</v>
      </c>
      <c r="N3421">
        <v>6.5</v>
      </c>
      <c r="O3421" t="s">
        <v>645</v>
      </c>
      <c r="P3421" s="428">
        <v>6.1820000000000004</v>
      </c>
      <c r="Q3421">
        <v>12831024</v>
      </c>
      <c r="R3421" t="s">
        <v>646</v>
      </c>
      <c r="S3421">
        <v>2012905</v>
      </c>
      <c r="T3421" t="s">
        <v>3062</v>
      </c>
    </row>
    <row r="3422" spans="1:20" x14ac:dyDescent="0.25">
      <c r="A3422" t="s">
        <v>637</v>
      </c>
      <c r="B3422" t="s">
        <v>732</v>
      </c>
      <c r="C3422" t="s">
        <v>639</v>
      </c>
      <c r="D3422" t="s">
        <v>640</v>
      </c>
      <c r="E3422" t="s">
        <v>673</v>
      </c>
      <c r="F3422">
        <v>528004120002</v>
      </c>
      <c r="G3422" t="s">
        <v>642</v>
      </c>
      <c r="H3422">
        <v>583148</v>
      </c>
      <c r="I3422" t="s">
        <v>699</v>
      </c>
      <c r="J3422">
        <v>202207</v>
      </c>
      <c r="K3422">
        <v>44768</v>
      </c>
      <c r="L3422" t="s">
        <v>644</v>
      </c>
      <c r="M3422">
        <v>6818.18</v>
      </c>
      <c r="N3422">
        <v>10.93</v>
      </c>
      <c r="O3422" t="s">
        <v>645</v>
      </c>
      <c r="P3422" s="428">
        <v>10.395</v>
      </c>
      <c r="Q3422">
        <v>12831024</v>
      </c>
      <c r="R3422" t="s">
        <v>646</v>
      </c>
      <c r="S3422">
        <v>8540206</v>
      </c>
      <c r="T3422" t="s">
        <v>3063</v>
      </c>
    </row>
    <row r="3423" spans="1:20" x14ac:dyDescent="0.25">
      <c r="A3423" t="s">
        <v>637</v>
      </c>
      <c r="B3423" t="s">
        <v>732</v>
      </c>
      <c r="C3423" t="s">
        <v>639</v>
      </c>
      <c r="D3423" t="s">
        <v>640</v>
      </c>
      <c r="E3423" t="s">
        <v>2995</v>
      </c>
      <c r="F3423">
        <v>528004120002</v>
      </c>
      <c r="G3423" t="s">
        <v>642</v>
      </c>
      <c r="H3423">
        <v>583153</v>
      </c>
      <c r="I3423" t="s">
        <v>722</v>
      </c>
      <c r="J3423">
        <v>202207</v>
      </c>
      <c r="K3423">
        <v>44768</v>
      </c>
      <c r="L3423" t="s">
        <v>644</v>
      </c>
      <c r="M3423">
        <v>5934.72</v>
      </c>
      <c r="N3423">
        <v>9.51</v>
      </c>
      <c r="O3423" t="s">
        <v>645</v>
      </c>
      <c r="P3423" s="428">
        <v>9.0449999999999999</v>
      </c>
      <c r="Q3423">
        <v>12831024</v>
      </c>
      <c r="R3423" t="s">
        <v>646</v>
      </c>
      <c r="S3423">
        <v>8540401</v>
      </c>
      <c r="T3423" t="s">
        <v>3074</v>
      </c>
    </row>
    <row r="3424" spans="1:20" x14ac:dyDescent="0.25">
      <c r="A3424" t="s">
        <v>637</v>
      </c>
      <c r="B3424" t="s">
        <v>736</v>
      </c>
      <c r="C3424" t="s">
        <v>639</v>
      </c>
      <c r="D3424" t="s">
        <v>640</v>
      </c>
      <c r="E3424" t="s">
        <v>641</v>
      </c>
      <c r="F3424">
        <v>528004120002</v>
      </c>
      <c r="G3424" t="s">
        <v>642</v>
      </c>
      <c r="H3424">
        <v>583145</v>
      </c>
      <c r="I3424" t="s">
        <v>643</v>
      </c>
      <c r="J3424">
        <v>202207</v>
      </c>
      <c r="K3424">
        <v>44768</v>
      </c>
      <c r="L3424" t="s">
        <v>727</v>
      </c>
      <c r="M3424">
        <v>18.03</v>
      </c>
      <c r="N3424">
        <v>18.03</v>
      </c>
      <c r="O3424" t="s">
        <v>645</v>
      </c>
      <c r="P3424" s="428">
        <v>17.148</v>
      </c>
      <c r="Q3424">
        <v>12831024</v>
      </c>
      <c r="R3424" t="s">
        <v>646</v>
      </c>
      <c r="S3424">
        <v>9982557</v>
      </c>
      <c r="T3424" t="s">
        <v>737</v>
      </c>
    </row>
    <row r="3425" spans="1:20" x14ac:dyDescent="0.25">
      <c r="A3425" t="s">
        <v>637</v>
      </c>
      <c r="B3425" t="s">
        <v>732</v>
      </c>
      <c r="C3425" t="s">
        <v>639</v>
      </c>
      <c r="D3425" t="s">
        <v>718</v>
      </c>
      <c r="E3425" t="s">
        <v>704</v>
      </c>
      <c r="F3425">
        <v>528004120001</v>
      </c>
      <c r="G3425" t="s">
        <v>705</v>
      </c>
      <c r="H3425">
        <v>583128</v>
      </c>
      <c r="I3425" t="s">
        <v>20</v>
      </c>
      <c r="J3425">
        <v>202207</v>
      </c>
      <c r="K3425">
        <v>44768</v>
      </c>
      <c r="L3425" t="s">
        <v>644</v>
      </c>
      <c r="M3425">
        <v>100000</v>
      </c>
      <c r="N3425">
        <v>160.29</v>
      </c>
      <c r="O3425" t="s">
        <v>645</v>
      </c>
      <c r="P3425" s="428">
        <v>152.45099999999999</v>
      </c>
      <c r="Q3425">
        <v>12831024</v>
      </c>
      <c r="R3425" t="s">
        <v>646</v>
      </c>
      <c r="S3425">
        <v>2031020</v>
      </c>
      <c r="T3425" t="s">
        <v>3075</v>
      </c>
    </row>
    <row r="3426" spans="1:20" x14ac:dyDescent="0.25">
      <c r="A3426" t="s">
        <v>637</v>
      </c>
      <c r="B3426" t="s">
        <v>730</v>
      </c>
      <c r="C3426" t="s">
        <v>639</v>
      </c>
      <c r="D3426" t="s">
        <v>640</v>
      </c>
      <c r="E3426" t="s">
        <v>2008</v>
      </c>
      <c r="F3426">
        <v>528004120002</v>
      </c>
      <c r="G3426" t="s">
        <v>642</v>
      </c>
      <c r="H3426">
        <v>583155</v>
      </c>
      <c r="I3426" t="s">
        <v>45</v>
      </c>
      <c r="J3426">
        <v>202207</v>
      </c>
      <c r="K3426">
        <v>44768</v>
      </c>
      <c r="L3426" t="s">
        <v>727</v>
      </c>
      <c r="M3426">
        <v>2.41</v>
      </c>
      <c r="N3426">
        <v>2.41</v>
      </c>
      <c r="O3426" t="s">
        <v>645</v>
      </c>
      <c r="P3426" s="428">
        <v>2.2919999999999998</v>
      </c>
      <c r="Q3426">
        <v>12831024</v>
      </c>
      <c r="R3426" t="s">
        <v>646</v>
      </c>
      <c r="S3426">
        <v>9985235</v>
      </c>
      <c r="T3426" t="s">
        <v>3076</v>
      </c>
    </row>
    <row r="3427" spans="1:20" x14ac:dyDescent="0.25">
      <c r="A3427" t="s">
        <v>637</v>
      </c>
      <c r="B3427" t="s">
        <v>732</v>
      </c>
      <c r="C3427" t="s">
        <v>639</v>
      </c>
      <c r="D3427" t="s">
        <v>640</v>
      </c>
      <c r="E3427" t="s">
        <v>686</v>
      </c>
      <c r="F3427">
        <v>528004120002</v>
      </c>
      <c r="G3427" t="s">
        <v>642</v>
      </c>
      <c r="H3427">
        <v>583150</v>
      </c>
      <c r="I3427" t="s">
        <v>687</v>
      </c>
      <c r="J3427">
        <v>202207</v>
      </c>
      <c r="K3427">
        <v>44768</v>
      </c>
      <c r="L3427" t="s">
        <v>644</v>
      </c>
      <c r="M3427">
        <v>11111.11</v>
      </c>
      <c r="N3427">
        <v>17.809999999999999</v>
      </c>
      <c r="O3427" t="s">
        <v>645</v>
      </c>
      <c r="P3427" s="428">
        <v>16.939</v>
      </c>
      <c r="Q3427">
        <v>12831024</v>
      </c>
      <c r="R3427" t="s">
        <v>646</v>
      </c>
      <c r="S3427">
        <v>2011105</v>
      </c>
      <c r="T3427" t="s">
        <v>3058</v>
      </c>
    </row>
    <row r="3428" spans="1:20" x14ac:dyDescent="0.25">
      <c r="A3428" t="s">
        <v>637</v>
      </c>
      <c r="B3428" t="s">
        <v>732</v>
      </c>
      <c r="C3428" t="s">
        <v>639</v>
      </c>
      <c r="D3428" t="s">
        <v>663</v>
      </c>
      <c r="E3428" t="s">
        <v>673</v>
      </c>
      <c r="F3428">
        <v>528004120002</v>
      </c>
      <c r="G3428" t="s">
        <v>642</v>
      </c>
      <c r="H3428">
        <v>583133</v>
      </c>
      <c r="I3428" t="s">
        <v>29</v>
      </c>
      <c r="J3428">
        <v>202207</v>
      </c>
      <c r="K3428">
        <v>44768</v>
      </c>
      <c r="L3428" t="s">
        <v>644</v>
      </c>
      <c r="M3428">
        <v>100000</v>
      </c>
      <c r="N3428">
        <v>160.29</v>
      </c>
      <c r="O3428" t="s">
        <v>645</v>
      </c>
      <c r="P3428" s="428">
        <v>152.45099999999999</v>
      </c>
      <c r="Q3428">
        <v>12831024</v>
      </c>
      <c r="R3428" t="s">
        <v>646</v>
      </c>
      <c r="S3428">
        <v>2014872</v>
      </c>
      <c r="T3428" t="s">
        <v>3079</v>
      </c>
    </row>
    <row r="3429" spans="1:20" x14ac:dyDescent="0.25">
      <c r="A3429" t="s">
        <v>637</v>
      </c>
      <c r="B3429" t="s">
        <v>732</v>
      </c>
      <c r="C3429" t="s">
        <v>639</v>
      </c>
      <c r="D3429" t="s">
        <v>640</v>
      </c>
      <c r="E3429" t="s">
        <v>667</v>
      </c>
      <c r="F3429">
        <v>528004120002</v>
      </c>
      <c r="G3429" t="s">
        <v>642</v>
      </c>
      <c r="H3429">
        <v>583149</v>
      </c>
      <c r="I3429" t="s">
        <v>680</v>
      </c>
      <c r="J3429">
        <v>202207</v>
      </c>
      <c r="K3429">
        <v>44768</v>
      </c>
      <c r="L3429" t="s">
        <v>644</v>
      </c>
      <c r="M3429">
        <v>11570.25</v>
      </c>
      <c r="N3429">
        <v>18.55</v>
      </c>
      <c r="O3429" t="s">
        <v>645</v>
      </c>
      <c r="P3429" s="428">
        <v>17.643000000000001</v>
      </c>
      <c r="Q3429">
        <v>12831024</v>
      </c>
      <c r="R3429" t="s">
        <v>646</v>
      </c>
      <c r="S3429">
        <v>8540392</v>
      </c>
      <c r="T3429" t="s">
        <v>3059</v>
      </c>
    </row>
    <row r="3430" spans="1:20" x14ac:dyDescent="0.25">
      <c r="A3430" t="s">
        <v>637</v>
      </c>
      <c r="B3430" t="s">
        <v>732</v>
      </c>
      <c r="C3430" t="s">
        <v>639</v>
      </c>
      <c r="D3430" t="s">
        <v>640</v>
      </c>
      <c r="E3430" t="s">
        <v>641</v>
      </c>
      <c r="F3430">
        <v>528004120002</v>
      </c>
      <c r="G3430" t="s">
        <v>642</v>
      </c>
      <c r="H3430">
        <v>583145</v>
      </c>
      <c r="I3430" t="s">
        <v>643</v>
      </c>
      <c r="J3430">
        <v>202207</v>
      </c>
      <c r="K3430">
        <v>44768</v>
      </c>
      <c r="L3430" t="s">
        <v>727</v>
      </c>
      <c r="M3430">
        <v>31.21</v>
      </c>
      <c r="N3430">
        <v>31.21</v>
      </c>
      <c r="O3430" t="s">
        <v>645</v>
      </c>
      <c r="P3430" s="428">
        <v>29.684000000000001</v>
      </c>
      <c r="Q3430">
        <v>12831024</v>
      </c>
      <c r="R3430" t="s">
        <v>646</v>
      </c>
      <c r="S3430">
        <v>9982557</v>
      </c>
      <c r="T3430" t="s">
        <v>738</v>
      </c>
    </row>
    <row r="3431" spans="1:20" x14ac:dyDescent="0.25">
      <c r="A3431" t="s">
        <v>637</v>
      </c>
      <c r="B3431" t="s">
        <v>732</v>
      </c>
      <c r="C3431" t="s">
        <v>639</v>
      </c>
      <c r="D3431" t="s">
        <v>663</v>
      </c>
      <c r="E3431" t="s">
        <v>667</v>
      </c>
      <c r="F3431">
        <v>528004120002</v>
      </c>
      <c r="G3431" t="s">
        <v>642</v>
      </c>
      <c r="H3431">
        <v>583136</v>
      </c>
      <c r="I3431" t="s">
        <v>32</v>
      </c>
      <c r="J3431">
        <v>202207</v>
      </c>
      <c r="K3431">
        <v>44768</v>
      </c>
      <c r="L3431" t="s">
        <v>644</v>
      </c>
      <c r="M3431">
        <v>100000</v>
      </c>
      <c r="N3431">
        <v>160.29</v>
      </c>
      <c r="O3431" t="s">
        <v>645</v>
      </c>
      <c r="P3431" s="428">
        <v>152.45099999999999</v>
      </c>
      <c r="Q3431">
        <v>12831024</v>
      </c>
      <c r="R3431" t="s">
        <v>646</v>
      </c>
      <c r="S3431">
        <v>2023197</v>
      </c>
      <c r="T3431" t="s">
        <v>3077</v>
      </c>
    </row>
    <row r="3432" spans="1:20" x14ac:dyDescent="0.25">
      <c r="A3432" t="s">
        <v>637</v>
      </c>
      <c r="B3432" t="s">
        <v>732</v>
      </c>
      <c r="C3432" t="s">
        <v>639</v>
      </c>
      <c r="D3432" t="s">
        <v>640</v>
      </c>
      <c r="E3432" t="s">
        <v>673</v>
      </c>
      <c r="F3432">
        <v>528004120002</v>
      </c>
      <c r="G3432" t="s">
        <v>642</v>
      </c>
      <c r="H3432">
        <v>583148</v>
      </c>
      <c r="I3432" t="s">
        <v>699</v>
      </c>
      <c r="J3432">
        <v>202207</v>
      </c>
      <c r="K3432">
        <v>44768</v>
      </c>
      <c r="L3432" t="s">
        <v>644</v>
      </c>
      <c r="M3432">
        <v>47988.51</v>
      </c>
      <c r="N3432">
        <v>76.92</v>
      </c>
      <c r="O3432" t="s">
        <v>645</v>
      </c>
      <c r="P3432" s="428">
        <v>73.158000000000001</v>
      </c>
      <c r="Q3432">
        <v>12831024</v>
      </c>
      <c r="R3432" t="s">
        <v>646</v>
      </c>
      <c r="S3432">
        <v>2029740</v>
      </c>
      <c r="T3432" t="s">
        <v>3067</v>
      </c>
    </row>
    <row r="3433" spans="1:20" x14ac:dyDescent="0.25">
      <c r="A3433" t="s">
        <v>637</v>
      </c>
      <c r="B3433" t="s">
        <v>732</v>
      </c>
      <c r="C3433" t="s">
        <v>639</v>
      </c>
      <c r="D3433" t="s">
        <v>695</v>
      </c>
      <c r="E3433" t="s">
        <v>704</v>
      </c>
      <c r="F3433">
        <v>528004120001</v>
      </c>
      <c r="G3433" t="s">
        <v>705</v>
      </c>
      <c r="H3433">
        <v>583128</v>
      </c>
      <c r="I3433" t="s">
        <v>20</v>
      </c>
      <c r="J3433">
        <v>202207</v>
      </c>
      <c r="K3433">
        <v>44768</v>
      </c>
      <c r="L3433" t="s">
        <v>644</v>
      </c>
      <c r="M3433">
        <v>100000</v>
      </c>
      <c r="N3433">
        <v>160.29</v>
      </c>
      <c r="O3433" t="s">
        <v>645</v>
      </c>
      <c r="P3433" s="428">
        <v>152.45099999999999</v>
      </c>
      <c r="Q3433">
        <v>12831024</v>
      </c>
      <c r="R3433" t="s">
        <v>646</v>
      </c>
      <c r="S3433">
        <v>2012170</v>
      </c>
      <c r="T3433" t="s">
        <v>3080</v>
      </c>
    </row>
    <row r="3434" spans="1:20" x14ac:dyDescent="0.25">
      <c r="A3434" t="s">
        <v>637</v>
      </c>
      <c r="B3434" t="s">
        <v>732</v>
      </c>
      <c r="C3434" t="s">
        <v>639</v>
      </c>
      <c r="D3434" t="s">
        <v>640</v>
      </c>
      <c r="E3434" t="s">
        <v>648</v>
      </c>
      <c r="F3434">
        <v>528004120002</v>
      </c>
      <c r="G3434" t="s">
        <v>642</v>
      </c>
      <c r="H3434">
        <v>583144</v>
      </c>
      <c r="I3434" t="s">
        <v>40</v>
      </c>
      <c r="J3434">
        <v>202207</v>
      </c>
      <c r="K3434">
        <v>44768</v>
      </c>
      <c r="L3434" t="s">
        <v>727</v>
      </c>
      <c r="M3434">
        <v>10.44</v>
      </c>
      <c r="N3434">
        <v>10.44</v>
      </c>
      <c r="O3434" t="s">
        <v>645</v>
      </c>
      <c r="P3434" s="428">
        <v>9.9290000000000003</v>
      </c>
      <c r="Q3434">
        <v>12831024</v>
      </c>
      <c r="R3434" t="s">
        <v>646</v>
      </c>
      <c r="S3434">
        <v>9985201</v>
      </c>
      <c r="T3434" t="s">
        <v>739</v>
      </c>
    </row>
    <row r="3435" spans="1:20" x14ac:dyDescent="0.25">
      <c r="A3435" t="s">
        <v>637</v>
      </c>
      <c r="B3435" t="s">
        <v>726</v>
      </c>
      <c r="C3435" t="s">
        <v>639</v>
      </c>
      <c r="D3435" t="s">
        <v>640</v>
      </c>
      <c r="E3435" t="s">
        <v>648</v>
      </c>
      <c r="F3435">
        <v>528004120002</v>
      </c>
      <c r="G3435" t="s">
        <v>642</v>
      </c>
      <c r="H3435">
        <v>583144</v>
      </c>
      <c r="I3435" t="s">
        <v>40</v>
      </c>
      <c r="J3435">
        <v>202207</v>
      </c>
      <c r="K3435">
        <v>44768</v>
      </c>
      <c r="L3435" t="s">
        <v>727</v>
      </c>
      <c r="M3435">
        <v>233.03</v>
      </c>
      <c r="N3435">
        <v>233.03</v>
      </c>
      <c r="O3435" t="s">
        <v>645</v>
      </c>
      <c r="P3435" s="428">
        <v>221.63399999999999</v>
      </c>
      <c r="Q3435">
        <v>12831024</v>
      </c>
      <c r="R3435" t="s">
        <v>646</v>
      </c>
      <c r="S3435">
        <v>9985201</v>
      </c>
      <c r="T3435" t="s">
        <v>729</v>
      </c>
    </row>
    <row r="3436" spans="1:20" x14ac:dyDescent="0.25">
      <c r="A3436" t="s">
        <v>637</v>
      </c>
      <c r="B3436" t="s">
        <v>736</v>
      </c>
      <c r="C3436" t="s">
        <v>639</v>
      </c>
      <c r="D3436" t="s">
        <v>640</v>
      </c>
      <c r="E3436" t="s">
        <v>2008</v>
      </c>
      <c r="F3436">
        <v>528004120002</v>
      </c>
      <c r="G3436" t="s">
        <v>642</v>
      </c>
      <c r="H3436">
        <v>583155</v>
      </c>
      <c r="I3436" t="s">
        <v>45</v>
      </c>
      <c r="J3436">
        <v>202207</v>
      </c>
      <c r="K3436">
        <v>44768</v>
      </c>
      <c r="L3436" t="s">
        <v>727</v>
      </c>
      <c r="M3436">
        <v>9.64</v>
      </c>
      <c r="N3436">
        <v>9.64</v>
      </c>
      <c r="O3436" t="s">
        <v>645</v>
      </c>
      <c r="P3436" s="428">
        <v>9.1690000000000005</v>
      </c>
      <c r="Q3436">
        <v>12831024</v>
      </c>
      <c r="R3436" t="s">
        <v>646</v>
      </c>
      <c r="S3436">
        <v>9985235</v>
      </c>
      <c r="T3436" t="s">
        <v>3071</v>
      </c>
    </row>
    <row r="3437" spans="1:20" x14ac:dyDescent="0.25">
      <c r="A3437" t="s">
        <v>637</v>
      </c>
      <c r="B3437" t="s">
        <v>732</v>
      </c>
      <c r="C3437" t="s">
        <v>639</v>
      </c>
      <c r="D3437" t="s">
        <v>651</v>
      </c>
      <c r="E3437" t="s">
        <v>641</v>
      </c>
      <c r="F3437">
        <v>528004120002</v>
      </c>
      <c r="G3437" t="s">
        <v>642</v>
      </c>
      <c r="H3437">
        <v>583138</v>
      </c>
      <c r="I3437" t="s">
        <v>34</v>
      </c>
      <c r="J3437">
        <v>202207</v>
      </c>
      <c r="K3437">
        <v>44768</v>
      </c>
      <c r="L3437" t="s">
        <v>644</v>
      </c>
      <c r="M3437">
        <v>100000</v>
      </c>
      <c r="N3437">
        <v>160.29</v>
      </c>
      <c r="O3437" t="s">
        <v>645</v>
      </c>
      <c r="P3437" s="428">
        <v>152.45099999999999</v>
      </c>
      <c r="Q3437">
        <v>12831024</v>
      </c>
      <c r="R3437" t="s">
        <v>646</v>
      </c>
      <c r="S3437">
        <v>2024193</v>
      </c>
      <c r="T3437" t="s">
        <v>3068</v>
      </c>
    </row>
    <row r="3438" spans="1:20" x14ac:dyDescent="0.25">
      <c r="A3438" t="s">
        <v>637</v>
      </c>
      <c r="B3438" t="s">
        <v>732</v>
      </c>
      <c r="C3438" t="s">
        <v>639</v>
      </c>
      <c r="D3438" t="s">
        <v>640</v>
      </c>
      <c r="E3438" t="s">
        <v>678</v>
      </c>
      <c r="F3438">
        <v>528004120002</v>
      </c>
      <c r="G3438" t="s">
        <v>642</v>
      </c>
      <c r="H3438">
        <v>583147</v>
      </c>
      <c r="I3438" t="s">
        <v>41</v>
      </c>
      <c r="J3438">
        <v>202207</v>
      </c>
      <c r="K3438">
        <v>44768</v>
      </c>
      <c r="L3438" t="s">
        <v>644</v>
      </c>
      <c r="M3438">
        <v>11676.65</v>
      </c>
      <c r="N3438">
        <v>18.72</v>
      </c>
      <c r="O3438" t="s">
        <v>645</v>
      </c>
      <c r="P3438" s="428">
        <v>17.803999999999998</v>
      </c>
      <c r="Q3438">
        <v>12831024</v>
      </c>
      <c r="R3438" t="s">
        <v>646</v>
      </c>
      <c r="S3438">
        <v>2027008</v>
      </c>
      <c r="T3438" t="s">
        <v>3069</v>
      </c>
    </row>
    <row r="3439" spans="1:20" x14ac:dyDescent="0.25">
      <c r="A3439" t="s">
        <v>637</v>
      </c>
      <c r="B3439" t="s">
        <v>732</v>
      </c>
      <c r="C3439" t="s">
        <v>639</v>
      </c>
      <c r="D3439" t="s">
        <v>640</v>
      </c>
      <c r="E3439" t="s">
        <v>641</v>
      </c>
      <c r="F3439">
        <v>528004120002</v>
      </c>
      <c r="G3439" t="s">
        <v>642</v>
      </c>
      <c r="H3439">
        <v>856780</v>
      </c>
      <c r="I3439" t="s">
        <v>475</v>
      </c>
      <c r="J3439">
        <v>202207</v>
      </c>
      <c r="K3439">
        <v>44768</v>
      </c>
      <c r="L3439" t="s">
        <v>727</v>
      </c>
      <c r="M3439">
        <v>33.869999999999997</v>
      </c>
      <c r="N3439">
        <v>33.869999999999997</v>
      </c>
      <c r="O3439" t="s">
        <v>645</v>
      </c>
      <c r="P3439" s="428">
        <v>32.213999999999999</v>
      </c>
      <c r="Q3439">
        <v>12831024</v>
      </c>
      <c r="R3439" t="s">
        <v>646</v>
      </c>
      <c r="S3439">
        <v>9980783</v>
      </c>
      <c r="T3439" t="s">
        <v>2005</v>
      </c>
    </row>
    <row r="3440" spans="1:20" x14ac:dyDescent="0.25">
      <c r="A3440" t="s">
        <v>637</v>
      </c>
      <c r="B3440" t="s">
        <v>732</v>
      </c>
      <c r="C3440" t="s">
        <v>639</v>
      </c>
      <c r="D3440" t="s">
        <v>640</v>
      </c>
      <c r="E3440" t="s">
        <v>708</v>
      </c>
      <c r="F3440">
        <v>528004120002</v>
      </c>
      <c r="G3440" t="s">
        <v>642</v>
      </c>
      <c r="H3440">
        <v>583155</v>
      </c>
      <c r="I3440" t="s">
        <v>45</v>
      </c>
      <c r="J3440">
        <v>202207</v>
      </c>
      <c r="K3440">
        <v>44768</v>
      </c>
      <c r="L3440" t="s">
        <v>644</v>
      </c>
      <c r="M3440">
        <v>6837.61</v>
      </c>
      <c r="N3440">
        <v>10.96</v>
      </c>
      <c r="O3440" t="s">
        <v>645</v>
      </c>
      <c r="P3440" s="428">
        <v>10.423999999999999</v>
      </c>
      <c r="Q3440">
        <v>12831024</v>
      </c>
      <c r="R3440" t="s">
        <v>646</v>
      </c>
      <c r="S3440">
        <v>8540039</v>
      </c>
      <c r="T3440" t="s">
        <v>3065</v>
      </c>
    </row>
    <row r="3441" spans="1:20" x14ac:dyDescent="0.25">
      <c r="A3441" t="s">
        <v>637</v>
      </c>
      <c r="B3441" t="s">
        <v>732</v>
      </c>
      <c r="C3441" t="s">
        <v>639</v>
      </c>
      <c r="D3441" t="s">
        <v>640</v>
      </c>
      <c r="E3441" t="s">
        <v>673</v>
      </c>
      <c r="F3441">
        <v>528004120002</v>
      </c>
      <c r="G3441" t="s">
        <v>642</v>
      </c>
      <c r="H3441">
        <v>856783</v>
      </c>
      <c r="I3441" t="s">
        <v>478</v>
      </c>
      <c r="J3441">
        <v>202207</v>
      </c>
      <c r="K3441">
        <v>44768</v>
      </c>
      <c r="L3441" t="s">
        <v>644</v>
      </c>
      <c r="M3441">
        <v>4166.67</v>
      </c>
      <c r="N3441">
        <v>6.68</v>
      </c>
      <c r="O3441" t="s">
        <v>645</v>
      </c>
      <c r="P3441" s="428">
        <v>6.3529999999999998</v>
      </c>
      <c r="Q3441">
        <v>12831024</v>
      </c>
      <c r="R3441" t="s">
        <v>646</v>
      </c>
      <c r="S3441">
        <v>8540353</v>
      </c>
      <c r="T3441" t="s">
        <v>3070</v>
      </c>
    </row>
    <row r="3442" spans="1:20" x14ac:dyDescent="0.25">
      <c r="A3442" t="s">
        <v>637</v>
      </c>
      <c r="B3442" t="s">
        <v>736</v>
      </c>
      <c r="C3442" t="s">
        <v>639</v>
      </c>
      <c r="D3442" t="s">
        <v>640</v>
      </c>
      <c r="E3442" t="s">
        <v>641</v>
      </c>
      <c r="F3442">
        <v>528004120002</v>
      </c>
      <c r="G3442" t="s">
        <v>642</v>
      </c>
      <c r="H3442">
        <v>856780</v>
      </c>
      <c r="I3442" t="s">
        <v>475</v>
      </c>
      <c r="J3442">
        <v>202207</v>
      </c>
      <c r="K3442">
        <v>44768</v>
      </c>
      <c r="L3442" t="s">
        <v>727</v>
      </c>
      <c r="M3442">
        <v>20.16</v>
      </c>
      <c r="N3442">
        <v>20.16</v>
      </c>
      <c r="O3442" t="s">
        <v>645</v>
      </c>
      <c r="P3442" s="428">
        <v>19.173999999999999</v>
      </c>
      <c r="Q3442">
        <v>12831024</v>
      </c>
      <c r="R3442" t="s">
        <v>646</v>
      </c>
      <c r="S3442">
        <v>9980783</v>
      </c>
      <c r="T3442" t="s">
        <v>2006</v>
      </c>
    </row>
    <row r="3443" spans="1:20" x14ac:dyDescent="0.25">
      <c r="A3443" t="s">
        <v>637</v>
      </c>
      <c r="B3443" t="s">
        <v>726</v>
      </c>
      <c r="C3443" t="s">
        <v>639</v>
      </c>
      <c r="D3443" t="s">
        <v>640</v>
      </c>
      <c r="E3443" t="s">
        <v>641</v>
      </c>
      <c r="F3443">
        <v>528004120002</v>
      </c>
      <c r="G3443" t="s">
        <v>642</v>
      </c>
      <c r="H3443">
        <v>856780</v>
      </c>
      <c r="I3443" t="s">
        <v>475</v>
      </c>
      <c r="J3443">
        <v>202207</v>
      </c>
      <c r="K3443">
        <v>44768</v>
      </c>
      <c r="L3443" t="s">
        <v>727</v>
      </c>
      <c r="M3443">
        <v>191.72</v>
      </c>
      <c r="N3443">
        <v>191.72</v>
      </c>
      <c r="O3443" t="s">
        <v>645</v>
      </c>
      <c r="P3443" s="428">
        <v>182.34399999999999</v>
      </c>
      <c r="Q3443">
        <v>12831024</v>
      </c>
      <c r="R3443" t="s">
        <v>646</v>
      </c>
      <c r="S3443">
        <v>9980783</v>
      </c>
      <c r="T3443" t="s">
        <v>2002</v>
      </c>
    </row>
    <row r="3444" spans="1:20" x14ac:dyDescent="0.25">
      <c r="A3444" t="s">
        <v>637</v>
      </c>
      <c r="B3444" t="s">
        <v>726</v>
      </c>
      <c r="C3444" t="s">
        <v>639</v>
      </c>
      <c r="D3444" t="s">
        <v>640</v>
      </c>
      <c r="E3444" t="s">
        <v>2008</v>
      </c>
      <c r="F3444">
        <v>528004120002</v>
      </c>
      <c r="G3444" t="s">
        <v>642</v>
      </c>
      <c r="H3444">
        <v>583155</v>
      </c>
      <c r="I3444" t="s">
        <v>45</v>
      </c>
      <c r="J3444">
        <v>202207</v>
      </c>
      <c r="K3444">
        <v>44768</v>
      </c>
      <c r="L3444" t="s">
        <v>727</v>
      </c>
      <c r="M3444">
        <v>96.39</v>
      </c>
      <c r="N3444">
        <v>96.39</v>
      </c>
      <c r="O3444" t="s">
        <v>645</v>
      </c>
      <c r="P3444" s="428">
        <v>91.676000000000002</v>
      </c>
      <c r="Q3444">
        <v>12831024</v>
      </c>
      <c r="R3444" t="s">
        <v>646</v>
      </c>
      <c r="S3444">
        <v>9985235</v>
      </c>
      <c r="T3444" t="s">
        <v>3082</v>
      </c>
    </row>
    <row r="3445" spans="1:20" x14ac:dyDescent="0.25">
      <c r="A3445" t="s">
        <v>637</v>
      </c>
      <c r="B3445" t="s">
        <v>726</v>
      </c>
      <c r="C3445" t="s">
        <v>639</v>
      </c>
      <c r="D3445" t="s">
        <v>640</v>
      </c>
      <c r="E3445" t="s">
        <v>641</v>
      </c>
      <c r="F3445">
        <v>528004120002</v>
      </c>
      <c r="G3445" t="s">
        <v>642</v>
      </c>
      <c r="H3445">
        <v>583145</v>
      </c>
      <c r="I3445" t="s">
        <v>643</v>
      </c>
      <c r="J3445">
        <v>202207</v>
      </c>
      <c r="K3445">
        <v>44768</v>
      </c>
      <c r="L3445" t="s">
        <v>727</v>
      </c>
      <c r="M3445">
        <v>180.45</v>
      </c>
      <c r="N3445">
        <v>180.45</v>
      </c>
      <c r="O3445" t="s">
        <v>645</v>
      </c>
      <c r="P3445" s="428">
        <v>171.625</v>
      </c>
      <c r="Q3445">
        <v>12831024</v>
      </c>
      <c r="R3445" t="s">
        <v>646</v>
      </c>
      <c r="S3445">
        <v>9982557</v>
      </c>
      <c r="T3445" t="s">
        <v>728</v>
      </c>
    </row>
    <row r="3446" spans="1:20" x14ac:dyDescent="0.25">
      <c r="A3446" t="s">
        <v>637</v>
      </c>
      <c r="B3446" t="s">
        <v>730</v>
      </c>
      <c r="C3446" t="s">
        <v>639</v>
      </c>
      <c r="D3446" t="s">
        <v>695</v>
      </c>
      <c r="E3446" t="s">
        <v>667</v>
      </c>
      <c r="F3446">
        <v>528004120002</v>
      </c>
      <c r="G3446" t="s">
        <v>642</v>
      </c>
      <c r="H3446">
        <v>583149</v>
      </c>
      <c r="I3446" t="s">
        <v>680</v>
      </c>
      <c r="J3446">
        <v>202207</v>
      </c>
      <c r="K3446">
        <v>44770</v>
      </c>
      <c r="L3446" t="s">
        <v>644</v>
      </c>
      <c r="M3446">
        <v>11448.17</v>
      </c>
      <c r="N3446">
        <v>18.350000000000001</v>
      </c>
      <c r="O3446" t="s">
        <v>645</v>
      </c>
      <c r="P3446" s="428">
        <v>17.452999999999999</v>
      </c>
      <c r="Q3446">
        <v>12831024</v>
      </c>
      <c r="R3446" t="s">
        <v>646</v>
      </c>
      <c r="S3446">
        <v>2023596</v>
      </c>
      <c r="T3446" t="s">
        <v>3115</v>
      </c>
    </row>
    <row r="3447" spans="1:20" x14ac:dyDescent="0.25">
      <c r="A3447" t="s">
        <v>637</v>
      </c>
      <c r="B3447" t="s">
        <v>730</v>
      </c>
      <c r="C3447" t="s">
        <v>639</v>
      </c>
      <c r="D3447" t="s">
        <v>640</v>
      </c>
      <c r="E3447" t="s">
        <v>686</v>
      </c>
      <c r="F3447">
        <v>528004120002</v>
      </c>
      <c r="G3447" t="s">
        <v>642</v>
      </c>
      <c r="H3447">
        <v>583150</v>
      </c>
      <c r="I3447" t="s">
        <v>687</v>
      </c>
      <c r="J3447">
        <v>202207</v>
      </c>
      <c r="K3447">
        <v>44770</v>
      </c>
      <c r="L3447" t="s">
        <v>644</v>
      </c>
      <c r="M3447">
        <v>5332.32</v>
      </c>
      <c r="N3447">
        <v>8.5500000000000007</v>
      </c>
      <c r="O3447" t="s">
        <v>645</v>
      </c>
      <c r="P3447" s="428">
        <v>8.1319999999999997</v>
      </c>
      <c r="Q3447">
        <v>12831024</v>
      </c>
      <c r="R3447" t="s">
        <v>646</v>
      </c>
      <c r="S3447">
        <v>2011105</v>
      </c>
      <c r="T3447" t="s">
        <v>3116</v>
      </c>
    </row>
    <row r="3448" spans="1:20" x14ac:dyDescent="0.25">
      <c r="A3448" t="s">
        <v>637</v>
      </c>
      <c r="B3448" t="s">
        <v>730</v>
      </c>
      <c r="C3448" t="s">
        <v>639</v>
      </c>
      <c r="D3448" t="s">
        <v>651</v>
      </c>
      <c r="E3448" t="s">
        <v>704</v>
      </c>
      <c r="F3448">
        <v>528004120001</v>
      </c>
      <c r="G3448" t="s">
        <v>705</v>
      </c>
      <c r="H3448">
        <v>583128</v>
      </c>
      <c r="I3448" t="s">
        <v>20</v>
      </c>
      <c r="J3448">
        <v>202207</v>
      </c>
      <c r="K3448">
        <v>44770</v>
      </c>
      <c r="L3448" t="s">
        <v>644</v>
      </c>
      <c r="M3448">
        <v>11448.17</v>
      </c>
      <c r="N3448">
        <v>18.350000000000001</v>
      </c>
      <c r="O3448" t="s">
        <v>645</v>
      </c>
      <c r="P3448" s="428">
        <v>17.452999999999999</v>
      </c>
      <c r="Q3448">
        <v>30508651</v>
      </c>
      <c r="R3448" t="s">
        <v>646</v>
      </c>
      <c r="S3448">
        <v>2022429</v>
      </c>
      <c r="T3448" t="s">
        <v>3118</v>
      </c>
    </row>
    <row r="3449" spans="1:20" x14ac:dyDescent="0.25">
      <c r="A3449" t="s">
        <v>637</v>
      </c>
      <c r="B3449" t="s">
        <v>730</v>
      </c>
      <c r="C3449" t="s">
        <v>639</v>
      </c>
      <c r="D3449" t="s">
        <v>640</v>
      </c>
      <c r="E3449" t="s">
        <v>708</v>
      </c>
      <c r="F3449">
        <v>528004120002</v>
      </c>
      <c r="G3449" t="s">
        <v>642</v>
      </c>
      <c r="H3449">
        <v>583155</v>
      </c>
      <c r="I3449" t="s">
        <v>45</v>
      </c>
      <c r="J3449">
        <v>202207</v>
      </c>
      <c r="K3449">
        <v>44770</v>
      </c>
      <c r="L3449" t="s">
        <v>644</v>
      </c>
      <c r="M3449">
        <v>2082.8000000000002</v>
      </c>
      <c r="N3449">
        <v>3.34</v>
      </c>
      <c r="O3449" t="s">
        <v>645</v>
      </c>
      <c r="P3449" s="428">
        <v>3.177</v>
      </c>
      <c r="Q3449">
        <v>12831024</v>
      </c>
      <c r="R3449" t="s">
        <v>646</v>
      </c>
      <c r="S3449">
        <v>8540039</v>
      </c>
      <c r="T3449" t="s">
        <v>3088</v>
      </c>
    </row>
    <row r="3450" spans="1:20" x14ac:dyDescent="0.25">
      <c r="A3450" t="s">
        <v>637</v>
      </c>
      <c r="B3450" t="s">
        <v>730</v>
      </c>
      <c r="C3450" t="s">
        <v>639</v>
      </c>
      <c r="D3450" t="s">
        <v>695</v>
      </c>
      <c r="E3450" t="s">
        <v>667</v>
      </c>
      <c r="F3450">
        <v>528004120002</v>
      </c>
      <c r="G3450" t="s">
        <v>642</v>
      </c>
      <c r="H3450">
        <v>583136</v>
      </c>
      <c r="I3450" t="s">
        <v>32</v>
      </c>
      <c r="J3450">
        <v>202207</v>
      </c>
      <c r="K3450">
        <v>44770</v>
      </c>
      <c r="L3450" t="s">
        <v>644</v>
      </c>
      <c r="M3450">
        <v>20213.169999999998</v>
      </c>
      <c r="N3450">
        <v>32.4</v>
      </c>
      <c r="O3450" t="s">
        <v>645</v>
      </c>
      <c r="P3450" s="428">
        <v>30.815000000000001</v>
      </c>
      <c r="Q3450">
        <v>12831024</v>
      </c>
      <c r="R3450" t="s">
        <v>646</v>
      </c>
      <c r="S3450">
        <v>2035753</v>
      </c>
      <c r="T3450" t="s">
        <v>3089</v>
      </c>
    </row>
    <row r="3451" spans="1:20" x14ac:dyDescent="0.25">
      <c r="A3451" t="s">
        <v>637</v>
      </c>
      <c r="B3451" t="s">
        <v>730</v>
      </c>
      <c r="C3451" t="s">
        <v>639</v>
      </c>
      <c r="D3451" t="s">
        <v>663</v>
      </c>
      <c r="E3451" t="s">
        <v>667</v>
      </c>
      <c r="F3451">
        <v>528004120002</v>
      </c>
      <c r="G3451" t="s">
        <v>642</v>
      </c>
      <c r="H3451">
        <v>583136</v>
      </c>
      <c r="I3451" t="s">
        <v>32</v>
      </c>
      <c r="J3451">
        <v>202207</v>
      </c>
      <c r="K3451">
        <v>44770</v>
      </c>
      <c r="L3451" t="s">
        <v>644</v>
      </c>
      <c r="M3451">
        <v>8848.33</v>
      </c>
      <c r="N3451">
        <v>14.18</v>
      </c>
      <c r="O3451" t="s">
        <v>645</v>
      </c>
      <c r="P3451" s="428">
        <v>13.487</v>
      </c>
      <c r="Q3451">
        <v>12831024</v>
      </c>
      <c r="R3451" t="s">
        <v>646</v>
      </c>
      <c r="S3451">
        <v>2023197</v>
      </c>
      <c r="T3451" t="s">
        <v>3090</v>
      </c>
    </row>
    <row r="3452" spans="1:20" x14ac:dyDescent="0.25">
      <c r="A3452" t="s">
        <v>637</v>
      </c>
      <c r="B3452" t="s">
        <v>730</v>
      </c>
      <c r="C3452" t="s">
        <v>639</v>
      </c>
      <c r="D3452" t="s">
        <v>663</v>
      </c>
      <c r="E3452" t="s">
        <v>667</v>
      </c>
      <c r="F3452">
        <v>528004120002</v>
      </c>
      <c r="G3452" t="s">
        <v>642</v>
      </c>
      <c r="H3452">
        <v>583136</v>
      </c>
      <c r="I3452" t="s">
        <v>32</v>
      </c>
      <c r="J3452">
        <v>202207</v>
      </c>
      <c r="K3452">
        <v>44770</v>
      </c>
      <c r="L3452" t="s">
        <v>644</v>
      </c>
      <c r="M3452">
        <v>39225.919999999998</v>
      </c>
      <c r="N3452">
        <v>62.87</v>
      </c>
      <c r="O3452" t="s">
        <v>645</v>
      </c>
      <c r="P3452" s="428">
        <v>59.795000000000002</v>
      </c>
      <c r="Q3452">
        <v>12831024</v>
      </c>
      <c r="R3452" t="s">
        <v>646</v>
      </c>
      <c r="S3452">
        <v>2023197</v>
      </c>
      <c r="T3452" t="s">
        <v>3087</v>
      </c>
    </row>
    <row r="3453" spans="1:20" x14ac:dyDescent="0.25">
      <c r="A3453" t="s">
        <v>637</v>
      </c>
      <c r="B3453" t="s">
        <v>730</v>
      </c>
      <c r="C3453" t="s">
        <v>639</v>
      </c>
      <c r="D3453" t="s">
        <v>640</v>
      </c>
      <c r="E3453" t="s">
        <v>673</v>
      </c>
      <c r="F3453">
        <v>528004120002</v>
      </c>
      <c r="G3453" t="s">
        <v>642</v>
      </c>
      <c r="H3453">
        <v>583148</v>
      </c>
      <c r="I3453" t="s">
        <v>699</v>
      </c>
      <c r="J3453">
        <v>202207</v>
      </c>
      <c r="K3453">
        <v>44770</v>
      </c>
      <c r="L3453" t="s">
        <v>644</v>
      </c>
      <c r="M3453">
        <v>1591.78</v>
      </c>
      <c r="N3453">
        <v>2.5499999999999998</v>
      </c>
      <c r="O3453" t="s">
        <v>645</v>
      </c>
      <c r="P3453" s="428">
        <v>2.4249999999999998</v>
      </c>
      <c r="Q3453">
        <v>12831024</v>
      </c>
      <c r="R3453" t="s">
        <v>646</v>
      </c>
      <c r="S3453">
        <v>2012905</v>
      </c>
      <c r="T3453" t="s">
        <v>3091</v>
      </c>
    </row>
    <row r="3454" spans="1:20" x14ac:dyDescent="0.25">
      <c r="A3454" t="s">
        <v>637</v>
      </c>
      <c r="B3454" t="s">
        <v>730</v>
      </c>
      <c r="C3454" t="s">
        <v>639</v>
      </c>
      <c r="D3454" t="s">
        <v>640</v>
      </c>
      <c r="E3454" t="s">
        <v>678</v>
      </c>
      <c r="F3454">
        <v>528004120002</v>
      </c>
      <c r="G3454" t="s">
        <v>642</v>
      </c>
      <c r="H3454">
        <v>583147</v>
      </c>
      <c r="I3454" t="s">
        <v>41</v>
      </c>
      <c r="J3454">
        <v>202207</v>
      </c>
      <c r="K3454">
        <v>44770</v>
      </c>
      <c r="L3454" t="s">
        <v>644</v>
      </c>
      <c r="M3454">
        <v>1336.76</v>
      </c>
      <c r="N3454">
        <v>2.14</v>
      </c>
      <c r="O3454" t="s">
        <v>645</v>
      </c>
      <c r="P3454" s="428">
        <v>2.0350000000000001</v>
      </c>
      <c r="Q3454">
        <v>12831024</v>
      </c>
      <c r="R3454" t="s">
        <v>646</v>
      </c>
      <c r="S3454">
        <v>2027008</v>
      </c>
      <c r="T3454" t="s">
        <v>3098</v>
      </c>
    </row>
    <row r="3455" spans="1:20" x14ac:dyDescent="0.25">
      <c r="A3455" t="s">
        <v>637</v>
      </c>
      <c r="B3455" t="s">
        <v>730</v>
      </c>
      <c r="C3455" t="s">
        <v>639</v>
      </c>
      <c r="D3455" t="s">
        <v>640</v>
      </c>
      <c r="E3455" t="s">
        <v>667</v>
      </c>
      <c r="F3455">
        <v>528004120002</v>
      </c>
      <c r="G3455" t="s">
        <v>642</v>
      </c>
      <c r="H3455">
        <v>583149</v>
      </c>
      <c r="I3455" t="s">
        <v>680</v>
      </c>
      <c r="J3455">
        <v>202207</v>
      </c>
      <c r="K3455">
        <v>44770</v>
      </c>
      <c r="L3455" t="s">
        <v>644</v>
      </c>
      <c r="M3455">
        <v>2510.27</v>
      </c>
      <c r="N3455">
        <v>4.0199999999999996</v>
      </c>
      <c r="O3455" t="s">
        <v>645</v>
      </c>
      <c r="P3455" s="428">
        <v>3.823</v>
      </c>
      <c r="Q3455">
        <v>12831024</v>
      </c>
      <c r="R3455" t="s">
        <v>646</v>
      </c>
      <c r="S3455">
        <v>8540392</v>
      </c>
      <c r="T3455" t="s">
        <v>3095</v>
      </c>
    </row>
    <row r="3456" spans="1:20" x14ac:dyDescent="0.25">
      <c r="A3456" t="s">
        <v>637</v>
      </c>
      <c r="B3456" t="s">
        <v>730</v>
      </c>
      <c r="C3456" t="s">
        <v>639</v>
      </c>
      <c r="D3456" t="s">
        <v>640</v>
      </c>
      <c r="E3456" t="s">
        <v>673</v>
      </c>
      <c r="F3456">
        <v>528004120002</v>
      </c>
      <c r="G3456" t="s">
        <v>642</v>
      </c>
      <c r="H3456">
        <v>583148</v>
      </c>
      <c r="I3456" t="s">
        <v>699</v>
      </c>
      <c r="J3456">
        <v>202207</v>
      </c>
      <c r="K3456">
        <v>44770</v>
      </c>
      <c r="L3456" t="s">
        <v>644</v>
      </c>
      <c r="M3456">
        <v>2573.4</v>
      </c>
      <c r="N3456">
        <v>4.12</v>
      </c>
      <c r="O3456" t="s">
        <v>645</v>
      </c>
      <c r="P3456" s="428">
        <v>3.919</v>
      </c>
      <c r="Q3456">
        <v>12831024</v>
      </c>
      <c r="R3456" t="s">
        <v>646</v>
      </c>
      <c r="S3456">
        <v>8540206</v>
      </c>
      <c r="T3456" t="s">
        <v>3093</v>
      </c>
    </row>
    <row r="3457" spans="1:20" x14ac:dyDescent="0.25">
      <c r="A3457" t="s">
        <v>637</v>
      </c>
      <c r="B3457" t="s">
        <v>730</v>
      </c>
      <c r="C3457" t="s">
        <v>639</v>
      </c>
      <c r="D3457" t="s">
        <v>718</v>
      </c>
      <c r="E3457" t="s">
        <v>704</v>
      </c>
      <c r="F3457">
        <v>528004120001</v>
      </c>
      <c r="G3457" t="s">
        <v>705</v>
      </c>
      <c r="H3457">
        <v>583128</v>
      </c>
      <c r="I3457" t="s">
        <v>20</v>
      </c>
      <c r="J3457">
        <v>202207</v>
      </c>
      <c r="K3457">
        <v>44770</v>
      </c>
      <c r="L3457" t="s">
        <v>644</v>
      </c>
      <c r="M3457">
        <v>47990.92</v>
      </c>
      <c r="N3457">
        <v>76.92</v>
      </c>
      <c r="O3457" t="s">
        <v>645</v>
      </c>
      <c r="P3457" s="428">
        <v>73.158000000000001</v>
      </c>
      <c r="Q3457">
        <v>12831024</v>
      </c>
      <c r="R3457" t="s">
        <v>646</v>
      </c>
      <c r="S3457">
        <v>2031020</v>
      </c>
      <c r="T3457" t="s">
        <v>3086</v>
      </c>
    </row>
    <row r="3458" spans="1:20" x14ac:dyDescent="0.25">
      <c r="A3458" t="s">
        <v>637</v>
      </c>
      <c r="B3458" t="s">
        <v>730</v>
      </c>
      <c r="C3458" t="s">
        <v>639</v>
      </c>
      <c r="D3458" t="s">
        <v>640</v>
      </c>
      <c r="E3458" t="s">
        <v>701</v>
      </c>
      <c r="F3458">
        <v>528004120002</v>
      </c>
      <c r="G3458" t="s">
        <v>642</v>
      </c>
      <c r="H3458">
        <v>583154</v>
      </c>
      <c r="I3458" t="s">
        <v>44</v>
      </c>
      <c r="J3458">
        <v>202207</v>
      </c>
      <c r="K3458">
        <v>44770</v>
      </c>
      <c r="L3458" t="s">
        <v>644</v>
      </c>
      <c r="M3458">
        <v>2911.94</v>
      </c>
      <c r="N3458">
        <v>4.67</v>
      </c>
      <c r="O3458" t="s">
        <v>645</v>
      </c>
      <c r="P3458" s="428">
        <v>4.4420000000000002</v>
      </c>
      <c r="Q3458">
        <v>12831024</v>
      </c>
      <c r="R3458" t="s">
        <v>646</v>
      </c>
      <c r="S3458">
        <v>2020577</v>
      </c>
      <c r="T3458" t="s">
        <v>3083</v>
      </c>
    </row>
    <row r="3459" spans="1:20" x14ac:dyDescent="0.25">
      <c r="A3459" t="s">
        <v>637</v>
      </c>
      <c r="B3459" t="s">
        <v>730</v>
      </c>
      <c r="C3459" t="s">
        <v>639</v>
      </c>
      <c r="D3459" t="s">
        <v>640</v>
      </c>
      <c r="E3459" t="s">
        <v>2995</v>
      </c>
      <c r="F3459">
        <v>528004120002</v>
      </c>
      <c r="G3459" t="s">
        <v>642</v>
      </c>
      <c r="H3459">
        <v>583153</v>
      </c>
      <c r="I3459" t="s">
        <v>722</v>
      </c>
      <c r="J3459">
        <v>202207</v>
      </c>
      <c r="K3459">
        <v>44770</v>
      </c>
      <c r="L3459" t="s">
        <v>644</v>
      </c>
      <c r="M3459">
        <v>1115.69</v>
      </c>
      <c r="N3459">
        <v>1.79</v>
      </c>
      <c r="O3459" t="s">
        <v>645</v>
      </c>
      <c r="P3459" s="428">
        <v>1.702</v>
      </c>
      <c r="Q3459">
        <v>12831024</v>
      </c>
      <c r="R3459" t="s">
        <v>646</v>
      </c>
      <c r="S3459">
        <v>2052844</v>
      </c>
      <c r="T3459" t="s">
        <v>3085</v>
      </c>
    </row>
    <row r="3460" spans="1:20" x14ac:dyDescent="0.25">
      <c r="A3460" t="s">
        <v>637</v>
      </c>
      <c r="B3460" t="s">
        <v>730</v>
      </c>
      <c r="C3460" t="s">
        <v>639</v>
      </c>
      <c r="D3460" t="s">
        <v>640</v>
      </c>
      <c r="E3460" t="s">
        <v>2995</v>
      </c>
      <c r="F3460">
        <v>528004120002</v>
      </c>
      <c r="G3460" t="s">
        <v>642</v>
      </c>
      <c r="H3460">
        <v>583153</v>
      </c>
      <c r="I3460" t="s">
        <v>722</v>
      </c>
      <c r="J3460">
        <v>202207</v>
      </c>
      <c r="K3460">
        <v>44770</v>
      </c>
      <c r="L3460" t="s">
        <v>644</v>
      </c>
      <c r="M3460">
        <v>1287.5899999999999</v>
      </c>
      <c r="N3460">
        <v>2.06</v>
      </c>
      <c r="O3460" t="s">
        <v>645</v>
      </c>
      <c r="P3460" s="428">
        <v>1.9590000000000001</v>
      </c>
      <c r="Q3460">
        <v>12831024</v>
      </c>
      <c r="R3460" t="s">
        <v>646</v>
      </c>
      <c r="S3460">
        <v>8540401</v>
      </c>
      <c r="T3460" t="s">
        <v>3084</v>
      </c>
    </row>
    <row r="3461" spans="1:20" x14ac:dyDescent="0.25">
      <c r="A3461" t="s">
        <v>637</v>
      </c>
      <c r="B3461" t="s">
        <v>730</v>
      </c>
      <c r="C3461" t="s">
        <v>639</v>
      </c>
      <c r="D3461" t="s">
        <v>663</v>
      </c>
      <c r="E3461" t="s">
        <v>673</v>
      </c>
      <c r="F3461">
        <v>528004120002</v>
      </c>
      <c r="G3461" t="s">
        <v>642</v>
      </c>
      <c r="H3461">
        <v>583133</v>
      </c>
      <c r="I3461" t="s">
        <v>29</v>
      </c>
      <c r="J3461">
        <v>202207</v>
      </c>
      <c r="K3461">
        <v>44770</v>
      </c>
      <c r="L3461" t="s">
        <v>644</v>
      </c>
      <c r="M3461">
        <v>11448.17</v>
      </c>
      <c r="N3461">
        <v>18.350000000000001</v>
      </c>
      <c r="O3461" t="s">
        <v>645</v>
      </c>
      <c r="P3461" s="428">
        <v>17.452999999999999</v>
      </c>
      <c r="Q3461">
        <v>12831024</v>
      </c>
      <c r="R3461" t="s">
        <v>646</v>
      </c>
      <c r="S3461">
        <v>2014872</v>
      </c>
      <c r="T3461" t="s">
        <v>3101</v>
      </c>
    </row>
    <row r="3462" spans="1:20" x14ac:dyDescent="0.25">
      <c r="A3462" t="s">
        <v>637</v>
      </c>
      <c r="B3462" t="s">
        <v>730</v>
      </c>
      <c r="C3462" t="s">
        <v>639</v>
      </c>
      <c r="D3462" t="s">
        <v>651</v>
      </c>
      <c r="E3462" t="s">
        <v>667</v>
      </c>
      <c r="F3462">
        <v>528004120002</v>
      </c>
      <c r="G3462" t="s">
        <v>642</v>
      </c>
      <c r="H3462">
        <v>583139</v>
      </c>
      <c r="I3462" t="s">
        <v>35</v>
      </c>
      <c r="J3462">
        <v>202207</v>
      </c>
      <c r="K3462">
        <v>44770</v>
      </c>
      <c r="L3462" t="s">
        <v>644</v>
      </c>
      <c r="M3462">
        <v>47990.92</v>
      </c>
      <c r="N3462">
        <v>76.92</v>
      </c>
      <c r="O3462" t="s">
        <v>645</v>
      </c>
      <c r="P3462" s="428">
        <v>73.158000000000001</v>
      </c>
      <c r="Q3462">
        <v>12831024</v>
      </c>
      <c r="R3462" t="s">
        <v>646</v>
      </c>
      <c r="S3462">
        <v>8540222</v>
      </c>
      <c r="T3462" t="s">
        <v>3103</v>
      </c>
    </row>
    <row r="3463" spans="1:20" x14ac:dyDescent="0.25">
      <c r="A3463" t="s">
        <v>637</v>
      </c>
      <c r="B3463" t="s">
        <v>730</v>
      </c>
      <c r="C3463" t="s">
        <v>639</v>
      </c>
      <c r="D3463" t="s">
        <v>663</v>
      </c>
      <c r="E3463" t="s">
        <v>701</v>
      </c>
      <c r="F3463">
        <v>528004120002</v>
      </c>
      <c r="G3463" t="s">
        <v>642</v>
      </c>
      <c r="H3463">
        <v>583137</v>
      </c>
      <c r="I3463" t="s">
        <v>33</v>
      </c>
      <c r="J3463">
        <v>202207</v>
      </c>
      <c r="K3463">
        <v>44770</v>
      </c>
      <c r="L3463" t="s">
        <v>644</v>
      </c>
      <c r="M3463">
        <v>47990.92</v>
      </c>
      <c r="N3463">
        <v>76.92</v>
      </c>
      <c r="O3463" t="s">
        <v>645</v>
      </c>
      <c r="P3463" s="428">
        <v>73.158000000000001</v>
      </c>
      <c r="Q3463">
        <v>12831024</v>
      </c>
      <c r="R3463" t="s">
        <v>646</v>
      </c>
      <c r="S3463">
        <v>2038727</v>
      </c>
      <c r="T3463" t="s">
        <v>3104</v>
      </c>
    </row>
    <row r="3464" spans="1:20" x14ac:dyDescent="0.25">
      <c r="A3464" t="s">
        <v>637</v>
      </c>
      <c r="B3464" t="s">
        <v>730</v>
      </c>
      <c r="C3464" t="s">
        <v>639</v>
      </c>
      <c r="D3464" t="s">
        <v>651</v>
      </c>
      <c r="E3464" t="s">
        <v>704</v>
      </c>
      <c r="F3464">
        <v>528004120002</v>
      </c>
      <c r="G3464" t="s">
        <v>642</v>
      </c>
      <c r="H3464">
        <v>856779</v>
      </c>
      <c r="I3464" t="s">
        <v>28</v>
      </c>
      <c r="J3464">
        <v>202207</v>
      </c>
      <c r="K3464">
        <v>44770</v>
      </c>
      <c r="L3464" t="s">
        <v>644</v>
      </c>
      <c r="M3464">
        <v>11448.17</v>
      </c>
      <c r="N3464">
        <v>18.350000000000001</v>
      </c>
      <c r="O3464" t="s">
        <v>645</v>
      </c>
      <c r="P3464" s="428">
        <v>17.452999999999999</v>
      </c>
      <c r="Q3464">
        <v>12831024</v>
      </c>
      <c r="R3464" t="s">
        <v>646</v>
      </c>
      <c r="S3464">
        <v>2039252</v>
      </c>
      <c r="T3464" t="s">
        <v>3117</v>
      </c>
    </row>
    <row r="3465" spans="1:20" x14ac:dyDescent="0.25">
      <c r="A3465" t="s">
        <v>637</v>
      </c>
      <c r="B3465" t="s">
        <v>730</v>
      </c>
      <c r="C3465" t="s">
        <v>639</v>
      </c>
      <c r="D3465" t="s">
        <v>651</v>
      </c>
      <c r="E3465" t="s">
        <v>673</v>
      </c>
      <c r="F3465">
        <v>528004120002</v>
      </c>
      <c r="G3465" t="s">
        <v>642</v>
      </c>
      <c r="H3465">
        <v>583133</v>
      </c>
      <c r="I3465" t="s">
        <v>29</v>
      </c>
      <c r="J3465">
        <v>202207</v>
      </c>
      <c r="K3465">
        <v>44770</v>
      </c>
      <c r="L3465" t="s">
        <v>644</v>
      </c>
      <c r="M3465">
        <v>1960.47</v>
      </c>
      <c r="N3465">
        <v>3.14</v>
      </c>
      <c r="O3465" t="s">
        <v>645</v>
      </c>
      <c r="P3465" s="428">
        <v>2.9860000000000002</v>
      </c>
      <c r="Q3465">
        <v>12831024</v>
      </c>
      <c r="R3465" t="s">
        <v>646</v>
      </c>
      <c r="S3465">
        <v>2024413</v>
      </c>
      <c r="T3465" t="s">
        <v>3109</v>
      </c>
    </row>
    <row r="3466" spans="1:20" x14ac:dyDescent="0.25">
      <c r="A3466" t="s">
        <v>637</v>
      </c>
      <c r="B3466" t="s">
        <v>730</v>
      </c>
      <c r="C3466" t="s">
        <v>639</v>
      </c>
      <c r="D3466" t="s">
        <v>651</v>
      </c>
      <c r="E3466" t="s">
        <v>673</v>
      </c>
      <c r="F3466">
        <v>528004120002</v>
      </c>
      <c r="G3466" t="s">
        <v>642</v>
      </c>
      <c r="H3466">
        <v>583148</v>
      </c>
      <c r="I3466" t="s">
        <v>699</v>
      </c>
      <c r="J3466">
        <v>202207</v>
      </c>
      <c r="K3466">
        <v>44770</v>
      </c>
      <c r="L3466" t="s">
        <v>644</v>
      </c>
      <c r="M3466">
        <v>3778.16</v>
      </c>
      <c r="N3466">
        <v>6.06</v>
      </c>
      <c r="O3466" t="s">
        <v>645</v>
      </c>
      <c r="P3466" s="428">
        <v>5.7640000000000002</v>
      </c>
      <c r="Q3466">
        <v>12831024</v>
      </c>
      <c r="R3466" t="s">
        <v>646</v>
      </c>
      <c r="S3466">
        <v>8540279</v>
      </c>
      <c r="T3466" t="s">
        <v>3110</v>
      </c>
    </row>
    <row r="3467" spans="1:20" x14ac:dyDescent="0.25">
      <c r="A3467" t="s">
        <v>637</v>
      </c>
      <c r="B3467" t="s">
        <v>730</v>
      </c>
      <c r="C3467" t="s">
        <v>639</v>
      </c>
      <c r="D3467" t="s">
        <v>651</v>
      </c>
      <c r="E3467" t="s">
        <v>667</v>
      </c>
      <c r="F3467">
        <v>528004120002</v>
      </c>
      <c r="G3467" t="s">
        <v>642</v>
      </c>
      <c r="H3467">
        <v>583149</v>
      </c>
      <c r="I3467" t="s">
        <v>680</v>
      </c>
      <c r="J3467">
        <v>202207</v>
      </c>
      <c r="K3467">
        <v>44770</v>
      </c>
      <c r="L3467" t="s">
        <v>644</v>
      </c>
      <c r="M3467">
        <v>982.61</v>
      </c>
      <c r="N3467">
        <v>1.58</v>
      </c>
      <c r="O3467" t="s">
        <v>645</v>
      </c>
      <c r="P3467" s="428">
        <v>1.5029999999999999</v>
      </c>
      <c r="Q3467">
        <v>12831024</v>
      </c>
      <c r="R3467" t="s">
        <v>646</v>
      </c>
      <c r="S3467">
        <v>8540358</v>
      </c>
      <c r="T3467" t="s">
        <v>3111</v>
      </c>
    </row>
    <row r="3468" spans="1:20" x14ac:dyDescent="0.25">
      <c r="A3468" t="s">
        <v>637</v>
      </c>
      <c r="B3468" t="s">
        <v>730</v>
      </c>
      <c r="C3468" t="s">
        <v>639</v>
      </c>
      <c r="D3468" t="s">
        <v>651</v>
      </c>
      <c r="E3468" t="s">
        <v>673</v>
      </c>
      <c r="F3468">
        <v>528004120002</v>
      </c>
      <c r="G3468" t="s">
        <v>642</v>
      </c>
      <c r="H3468">
        <v>583148</v>
      </c>
      <c r="I3468" t="s">
        <v>699</v>
      </c>
      <c r="J3468">
        <v>202207</v>
      </c>
      <c r="K3468">
        <v>44770</v>
      </c>
      <c r="L3468" t="s">
        <v>644</v>
      </c>
      <c r="M3468">
        <v>2739.29</v>
      </c>
      <c r="N3468">
        <v>4.3899999999999997</v>
      </c>
      <c r="O3468" t="s">
        <v>645</v>
      </c>
      <c r="P3468" s="428">
        <v>4.1749999999999998</v>
      </c>
      <c r="Q3468">
        <v>12831024</v>
      </c>
      <c r="R3468" t="s">
        <v>646</v>
      </c>
      <c r="S3468">
        <v>8540386</v>
      </c>
      <c r="T3468" t="s">
        <v>3102</v>
      </c>
    </row>
    <row r="3469" spans="1:20" x14ac:dyDescent="0.25">
      <c r="A3469" t="s">
        <v>637</v>
      </c>
      <c r="B3469" t="s">
        <v>730</v>
      </c>
      <c r="C3469" t="s">
        <v>639</v>
      </c>
      <c r="D3469" t="s">
        <v>663</v>
      </c>
      <c r="E3469" t="s">
        <v>673</v>
      </c>
      <c r="F3469">
        <v>528004120002</v>
      </c>
      <c r="G3469" t="s">
        <v>642</v>
      </c>
      <c r="H3469">
        <v>583134</v>
      </c>
      <c r="I3469" t="s">
        <v>30</v>
      </c>
      <c r="J3469">
        <v>202207</v>
      </c>
      <c r="K3469">
        <v>44770</v>
      </c>
      <c r="L3469" t="s">
        <v>644</v>
      </c>
      <c r="M3469">
        <v>21695.919999999998</v>
      </c>
      <c r="N3469">
        <v>34.78</v>
      </c>
      <c r="O3469" t="s">
        <v>645</v>
      </c>
      <c r="P3469" s="428">
        <v>33.079000000000001</v>
      </c>
      <c r="Q3469">
        <v>12831024</v>
      </c>
      <c r="R3469" t="s">
        <v>646</v>
      </c>
      <c r="S3469">
        <v>2030902</v>
      </c>
      <c r="T3469" t="s">
        <v>3112</v>
      </c>
    </row>
    <row r="3470" spans="1:20" x14ac:dyDescent="0.25">
      <c r="A3470" t="s">
        <v>637</v>
      </c>
      <c r="B3470" t="s">
        <v>730</v>
      </c>
      <c r="C3470" t="s">
        <v>639</v>
      </c>
      <c r="D3470" t="s">
        <v>651</v>
      </c>
      <c r="E3470" t="s">
        <v>667</v>
      </c>
      <c r="F3470">
        <v>528004120002</v>
      </c>
      <c r="G3470" t="s">
        <v>642</v>
      </c>
      <c r="H3470">
        <v>583149</v>
      </c>
      <c r="I3470" t="s">
        <v>680</v>
      </c>
      <c r="J3470">
        <v>202207</v>
      </c>
      <c r="K3470">
        <v>44770</v>
      </c>
      <c r="L3470" t="s">
        <v>644</v>
      </c>
      <c r="M3470">
        <v>10232.049999999999</v>
      </c>
      <c r="N3470">
        <v>16.399999999999999</v>
      </c>
      <c r="O3470" t="s">
        <v>645</v>
      </c>
      <c r="P3470" s="428">
        <v>15.598000000000001</v>
      </c>
      <c r="Q3470">
        <v>12831024</v>
      </c>
      <c r="R3470" t="s">
        <v>646</v>
      </c>
      <c r="S3470">
        <v>8540399</v>
      </c>
      <c r="T3470" t="s">
        <v>3107</v>
      </c>
    </row>
    <row r="3471" spans="1:20" x14ac:dyDescent="0.25">
      <c r="A3471" t="s">
        <v>637</v>
      </c>
      <c r="B3471" t="s">
        <v>730</v>
      </c>
      <c r="C3471" t="s">
        <v>639</v>
      </c>
      <c r="D3471" t="s">
        <v>651</v>
      </c>
      <c r="E3471" t="s">
        <v>641</v>
      </c>
      <c r="F3471">
        <v>528004120001</v>
      </c>
      <c r="G3471" t="s">
        <v>705</v>
      </c>
      <c r="H3471">
        <v>583129</v>
      </c>
      <c r="I3471" t="s">
        <v>21</v>
      </c>
      <c r="J3471">
        <v>202207</v>
      </c>
      <c r="K3471">
        <v>44770</v>
      </c>
      <c r="L3471" t="s">
        <v>644</v>
      </c>
      <c r="M3471">
        <v>38392.74</v>
      </c>
      <c r="N3471">
        <v>61.54</v>
      </c>
      <c r="O3471" t="s">
        <v>645</v>
      </c>
      <c r="P3471" s="428">
        <v>58.53</v>
      </c>
      <c r="Q3471">
        <v>12831024</v>
      </c>
      <c r="R3471" t="s">
        <v>646</v>
      </c>
      <c r="S3471">
        <v>2034399</v>
      </c>
      <c r="T3471" t="s">
        <v>3114</v>
      </c>
    </row>
    <row r="3472" spans="1:20" x14ac:dyDescent="0.25">
      <c r="A3472" t="s">
        <v>637</v>
      </c>
      <c r="B3472" t="s">
        <v>730</v>
      </c>
      <c r="C3472" t="s">
        <v>639</v>
      </c>
      <c r="D3472" t="s">
        <v>651</v>
      </c>
      <c r="E3472" t="s">
        <v>704</v>
      </c>
      <c r="F3472">
        <v>528004120001</v>
      </c>
      <c r="G3472" t="s">
        <v>705</v>
      </c>
      <c r="H3472">
        <v>583127</v>
      </c>
      <c r="I3472" t="s">
        <v>17</v>
      </c>
      <c r="J3472">
        <v>202207</v>
      </c>
      <c r="K3472">
        <v>44770</v>
      </c>
      <c r="L3472" t="s">
        <v>644</v>
      </c>
      <c r="M3472">
        <v>21695.919999999998</v>
      </c>
      <c r="N3472">
        <v>34.78</v>
      </c>
      <c r="O3472" t="s">
        <v>645</v>
      </c>
      <c r="P3472" s="428">
        <v>33.079000000000001</v>
      </c>
      <c r="Q3472">
        <v>12831024</v>
      </c>
      <c r="R3472" t="s">
        <v>646</v>
      </c>
      <c r="S3472">
        <v>2019466</v>
      </c>
      <c r="T3472" t="s">
        <v>3092</v>
      </c>
    </row>
    <row r="3473" spans="1:20" x14ac:dyDescent="0.25">
      <c r="A3473" t="s">
        <v>637</v>
      </c>
      <c r="B3473" t="s">
        <v>730</v>
      </c>
      <c r="C3473" t="s">
        <v>639</v>
      </c>
      <c r="D3473" t="s">
        <v>640</v>
      </c>
      <c r="E3473" t="s">
        <v>673</v>
      </c>
      <c r="F3473">
        <v>528004120002</v>
      </c>
      <c r="G3473" t="s">
        <v>642</v>
      </c>
      <c r="H3473">
        <v>583148</v>
      </c>
      <c r="I3473" t="s">
        <v>699</v>
      </c>
      <c r="J3473">
        <v>202207</v>
      </c>
      <c r="K3473">
        <v>44770</v>
      </c>
      <c r="L3473" t="s">
        <v>644</v>
      </c>
      <c r="M3473">
        <v>27236.32</v>
      </c>
      <c r="N3473">
        <v>43.66</v>
      </c>
      <c r="O3473" t="s">
        <v>645</v>
      </c>
      <c r="P3473" s="428">
        <v>41.524999999999999</v>
      </c>
      <c r="Q3473">
        <v>12831024</v>
      </c>
      <c r="R3473" t="s">
        <v>646</v>
      </c>
      <c r="S3473">
        <v>2029740</v>
      </c>
      <c r="T3473" t="s">
        <v>3113</v>
      </c>
    </row>
    <row r="3474" spans="1:20" x14ac:dyDescent="0.25">
      <c r="A3474" t="s">
        <v>637</v>
      </c>
      <c r="B3474" t="s">
        <v>730</v>
      </c>
      <c r="C3474" t="s">
        <v>639</v>
      </c>
      <c r="D3474" t="s">
        <v>695</v>
      </c>
      <c r="E3474" t="s">
        <v>704</v>
      </c>
      <c r="F3474">
        <v>528004120001</v>
      </c>
      <c r="G3474" t="s">
        <v>705</v>
      </c>
      <c r="H3474">
        <v>583128</v>
      </c>
      <c r="I3474" t="s">
        <v>20</v>
      </c>
      <c r="J3474">
        <v>202207</v>
      </c>
      <c r="K3474">
        <v>44770</v>
      </c>
      <c r="L3474" t="s">
        <v>644</v>
      </c>
      <c r="M3474">
        <v>56755.92</v>
      </c>
      <c r="N3474">
        <v>90.97</v>
      </c>
      <c r="O3474" t="s">
        <v>645</v>
      </c>
      <c r="P3474" s="428">
        <v>86.521000000000001</v>
      </c>
      <c r="Q3474">
        <v>12831024</v>
      </c>
      <c r="R3474" t="s">
        <v>646</v>
      </c>
      <c r="S3474">
        <v>2012170</v>
      </c>
      <c r="T3474" t="s">
        <v>3105</v>
      </c>
    </row>
    <row r="3475" spans="1:20" x14ac:dyDescent="0.25">
      <c r="A3475" t="s">
        <v>637</v>
      </c>
      <c r="B3475" t="s">
        <v>730</v>
      </c>
      <c r="C3475" t="s">
        <v>639</v>
      </c>
      <c r="D3475" t="s">
        <v>640</v>
      </c>
      <c r="E3475" t="s">
        <v>689</v>
      </c>
      <c r="F3475">
        <v>528004120002</v>
      </c>
      <c r="G3475" t="s">
        <v>642</v>
      </c>
      <c r="H3475">
        <v>583156</v>
      </c>
      <c r="I3475" t="s">
        <v>690</v>
      </c>
      <c r="J3475">
        <v>202207</v>
      </c>
      <c r="K3475">
        <v>44770</v>
      </c>
      <c r="L3475" t="s">
        <v>644</v>
      </c>
      <c r="M3475">
        <v>1275.8499999999999</v>
      </c>
      <c r="N3475">
        <v>2.0499999999999998</v>
      </c>
      <c r="O3475" t="s">
        <v>645</v>
      </c>
      <c r="P3475" s="428">
        <v>1.95</v>
      </c>
      <c r="Q3475">
        <v>12831024</v>
      </c>
      <c r="R3475" t="s">
        <v>646</v>
      </c>
      <c r="S3475">
        <v>2032465</v>
      </c>
      <c r="T3475" t="s">
        <v>3096</v>
      </c>
    </row>
    <row r="3476" spans="1:20" x14ac:dyDescent="0.25">
      <c r="A3476" t="s">
        <v>637</v>
      </c>
      <c r="B3476" t="s">
        <v>730</v>
      </c>
      <c r="C3476" t="s">
        <v>639</v>
      </c>
      <c r="D3476" t="s">
        <v>640</v>
      </c>
      <c r="E3476" t="s">
        <v>673</v>
      </c>
      <c r="F3476">
        <v>528004120002</v>
      </c>
      <c r="G3476" t="s">
        <v>642</v>
      </c>
      <c r="H3476">
        <v>856783</v>
      </c>
      <c r="I3476" t="s">
        <v>478</v>
      </c>
      <c r="J3476">
        <v>202207</v>
      </c>
      <c r="K3476">
        <v>44770</v>
      </c>
      <c r="L3476" t="s">
        <v>644</v>
      </c>
      <c r="M3476">
        <v>1634.41</v>
      </c>
      <c r="N3476">
        <v>2.62</v>
      </c>
      <c r="O3476" t="s">
        <v>645</v>
      </c>
      <c r="P3476" s="428">
        <v>2.492</v>
      </c>
      <c r="Q3476">
        <v>12831024</v>
      </c>
      <c r="R3476" t="s">
        <v>646</v>
      </c>
      <c r="S3476">
        <v>8540353</v>
      </c>
      <c r="T3476" t="s">
        <v>3094</v>
      </c>
    </row>
    <row r="3477" spans="1:20" x14ac:dyDescent="0.25">
      <c r="A3477" t="s">
        <v>637</v>
      </c>
      <c r="B3477" t="s">
        <v>730</v>
      </c>
      <c r="C3477" t="s">
        <v>639</v>
      </c>
      <c r="D3477" t="s">
        <v>651</v>
      </c>
      <c r="E3477" t="s">
        <v>2008</v>
      </c>
      <c r="F3477">
        <v>528004120002</v>
      </c>
      <c r="G3477" t="s">
        <v>642</v>
      </c>
      <c r="H3477">
        <v>856778</v>
      </c>
      <c r="I3477" t="s">
        <v>27</v>
      </c>
      <c r="J3477">
        <v>202207</v>
      </c>
      <c r="K3477">
        <v>44770</v>
      </c>
      <c r="L3477" t="s">
        <v>644</v>
      </c>
      <c r="M3477">
        <v>28978.17</v>
      </c>
      <c r="N3477">
        <v>46.45</v>
      </c>
      <c r="O3477" t="s">
        <v>645</v>
      </c>
      <c r="P3477" s="428">
        <v>44.177999999999997</v>
      </c>
      <c r="Q3477">
        <v>12831024</v>
      </c>
      <c r="R3477" t="s">
        <v>646</v>
      </c>
      <c r="S3477">
        <v>2041743</v>
      </c>
      <c r="T3477" t="s">
        <v>3097</v>
      </c>
    </row>
    <row r="3478" spans="1:20" x14ac:dyDescent="0.25">
      <c r="A3478" t="s">
        <v>637</v>
      </c>
      <c r="B3478" t="s">
        <v>730</v>
      </c>
      <c r="C3478" t="s">
        <v>639</v>
      </c>
      <c r="D3478" t="s">
        <v>695</v>
      </c>
      <c r="E3478" t="s">
        <v>673</v>
      </c>
      <c r="F3478">
        <v>528004120002</v>
      </c>
      <c r="G3478" t="s">
        <v>642</v>
      </c>
      <c r="H3478">
        <v>583148</v>
      </c>
      <c r="I3478" t="s">
        <v>699</v>
      </c>
      <c r="J3478">
        <v>202207</v>
      </c>
      <c r="K3478">
        <v>44770</v>
      </c>
      <c r="L3478" t="s">
        <v>644</v>
      </c>
      <c r="M3478">
        <v>11566.8</v>
      </c>
      <c r="N3478">
        <v>18.54</v>
      </c>
      <c r="O3478" t="s">
        <v>645</v>
      </c>
      <c r="P3478" s="428">
        <v>17.632999999999999</v>
      </c>
      <c r="Q3478">
        <v>12831024</v>
      </c>
      <c r="R3478" t="s">
        <v>646</v>
      </c>
      <c r="S3478">
        <v>2046481</v>
      </c>
      <c r="T3478" t="s">
        <v>3108</v>
      </c>
    </row>
    <row r="3479" spans="1:20" x14ac:dyDescent="0.25">
      <c r="A3479" t="s">
        <v>637</v>
      </c>
      <c r="B3479" t="s">
        <v>730</v>
      </c>
      <c r="C3479" t="s">
        <v>639</v>
      </c>
      <c r="D3479" t="s">
        <v>651</v>
      </c>
      <c r="E3479" t="s">
        <v>641</v>
      </c>
      <c r="F3479">
        <v>528004120002</v>
      </c>
      <c r="G3479" t="s">
        <v>642</v>
      </c>
      <c r="H3479">
        <v>583138</v>
      </c>
      <c r="I3479" t="s">
        <v>34</v>
      </c>
      <c r="J3479">
        <v>202207</v>
      </c>
      <c r="K3479">
        <v>44770</v>
      </c>
      <c r="L3479" t="s">
        <v>644</v>
      </c>
      <c r="M3479">
        <v>11448.17</v>
      </c>
      <c r="N3479">
        <v>18.350000000000001</v>
      </c>
      <c r="O3479" t="s">
        <v>645</v>
      </c>
      <c r="P3479" s="428">
        <v>17.452999999999999</v>
      </c>
      <c r="Q3479">
        <v>12831024</v>
      </c>
      <c r="R3479" t="s">
        <v>646</v>
      </c>
      <c r="S3479">
        <v>2024193</v>
      </c>
      <c r="T3479" t="s">
        <v>3100</v>
      </c>
    </row>
    <row r="3480" spans="1:20" x14ac:dyDescent="0.25">
      <c r="A3480" t="s">
        <v>637</v>
      </c>
      <c r="B3480" t="s">
        <v>730</v>
      </c>
      <c r="C3480" t="s">
        <v>639</v>
      </c>
      <c r="D3480" t="s">
        <v>651</v>
      </c>
      <c r="E3480" t="s">
        <v>667</v>
      </c>
      <c r="F3480">
        <v>528004120002</v>
      </c>
      <c r="G3480" t="s">
        <v>642</v>
      </c>
      <c r="H3480">
        <v>583149</v>
      </c>
      <c r="I3480" t="s">
        <v>680</v>
      </c>
      <c r="J3480">
        <v>202207</v>
      </c>
      <c r="K3480">
        <v>44770</v>
      </c>
      <c r="L3480" t="s">
        <v>644</v>
      </c>
      <c r="M3480">
        <v>704.5</v>
      </c>
      <c r="N3480">
        <v>1.1299999999999999</v>
      </c>
      <c r="O3480" t="s">
        <v>645</v>
      </c>
      <c r="P3480" s="428">
        <v>1.075</v>
      </c>
      <c r="Q3480">
        <v>12831024</v>
      </c>
      <c r="R3480" t="s">
        <v>646</v>
      </c>
      <c r="S3480">
        <v>2036440</v>
      </c>
      <c r="T3480" t="s">
        <v>3106</v>
      </c>
    </row>
    <row r="3481" spans="1:20" x14ac:dyDescent="0.25">
      <c r="A3481" t="s">
        <v>637</v>
      </c>
      <c r="B3481" t="s">
        <v>730</v>
      </c>
      <c r="C3481" t="s">
        <v>639</v>
      </c>
      <c r="D3481" t="s">
        <v>640</v>
      </c>
      <c r="E3481" t="s">
        <v>689</v>
      </c>
      <c r="F3481">
        <v>528004120002</v>
      </c>
      <c r="G3481" t="s">
        <v>642</v>
      </c>
      <c r="H3481">
        <v>856784</v>
      </c>
      <c r="I3481" t="s">
        <v>479</v>
      </c>
      <c r="J3481">
        <v>202207</v>
      </c>
      <c r="K3481">
        <v>44770</v>
      </c>
      <c r="L3481" t="s">
        <v>644</v>
      </c>
      <c r="M3481">
        <v>605.76</v>
      </c>
      <c r="N3481">
        <v>0.97</v>
      </c>
      <c r="O3481" t="s">
        <v>645</v>
      </c>
      <c r="P3481" s="428">
        <v>0.92300000000000004</v>
      </c>
      <c r="Q3481">
        <v>12831024</v>
      </c>
      <c r="R3481" t="s">
        <v>646</v>
      </c>
      <c r="S3481">
        <v>8540396</v>
      </c>
      <c r="T3481" t="s">
        <v>3099</v>
      </c>
    </row>
    <row r="3482" spans="1:20" x14ac:dyDescent="0.25">
      <c r="A3482" t="s">
        <v>637</v>
      </c>
      <c r="B3482" t="s">
        <v>1220</v>
      </c>
      <c r="C3482" t="s">
        <v>639</v>
      </c>
      <c r="D3482" t="s">
        <v>718</v>
      </c>
      <c r="E3482" t="s">
        <v>652</v>
      </c>
      <c r="F3482">
        <v>528004120010</v>
      </c>
      <c r="G3482" t="s">
        <v>653</v>
      </c>
      <c r="H3482">
        <v>583608</v>
      </c>
      <c r="I3482" t="s">
        <v>203</v>
      </c>
      <c r="J3482">
        <v>202207</v>
      </c>
      <c r="K3482">
        <v>44770</v>
      </c>
      <c r="L3482" t="s">
        <v>644</v>
      </c>
      <c r="M3482">
        <v>2131.92</v>
      </c>
      <c r="N3482">
        <v>3.42</v>
      </c>
      <c r="O3482" t="s">
        <v>645</v>
      </c>
      <c r="P3482" s="428">
        <v>3.2530000000000001</v>
      </c>
      <c r="Q3482">
        <v>12835149</v>
      </c>
      <c r="T3482" t="s">
        <v>3120</v>
      </c>
    </row>
    <row r="3483" spans="1:20" x14ac:dyDescent="0.25">
      <c r="A3483" t="s">
        <v>637</v>
      </c>
      <c r="B3483" t="s">
        <v>1220</v>
      </c>
      <c r="C3483" t="s">
        <v>639</v>
      </c>
      <c r="D3483" t="s">
        <v>651</v>
      </c>
      <c r="E3483" t="s">
        <v>652</v>
      </c>
      <c r="F3483">
        <v>528004120010</v>
      </c>
      <c r="G3483" t="s">
        <v>653</v>
      </c>
      <c r="H3483">
        <v>583608</v>
      </c>
      <c r="I3483" t="s">
        <v>203</v>
      </c>
      <c r="J3483">
        <v>202207</v>
      </c>
      <c r="K3483">
        <v>44770</v>
      </c>
      <c r="L3483" t="s">
        <v>644</v>
      </c>
      <c r="M3483">
        <v>3749.67</v>
      </c>
      <c r="N3483">
        <v>6.01</v>
      </c>
      <c r="O3483" t="s">
        <v>645</v>
      </c>
      <c r="P3483" s="428">
        <v>5.7160000000000002</v>
      </c>
      <c r="Q3483">
        <v>12835149</v>
      </c>
      <c r="T3483" t="s">
        <v>3121</v>
      </c>
    </row>
    <row r="3484" spans="1:20" x14ac:dyDescent="0.25">
      <c r="A3484" t="s">
        <v>637</v>
      </c>
      <c r="B3484" t="s">
        <v>1220</v>
      </c>
      <c r="C3484" t="s">
        <v>639</v>
      </c>
      <c r="D3484" t="s">
        <v>663</v>
      </c>
      <c r="E3484" t="s">
        <v>652</v>
      </c>
      <c r="F3484">
        <v>528004120010</v>
      </c>
      <c r="G3484" t="s">
        <v>653</v>
      </c>
      <c r="H3484">
        <v>583608</v>
      </c>
      <c r="I3484" t="s">
        <v>203</v>
      </c>
      <c r="J3484">
        <v>202207</v>
      </c>
      <c r="K3484">
        <v>44770</v>
      </c>
      <c r="L3484" t="s">
        <v>644</v>
      </c>
      <c r="M3484">
        <v>16028.01</v>
      </c>
      <c r="N3484">
        <v>25.69</v>
      </c>
      <c r="O3484" t="s">
        <v>645</v>
      </c>
      <c r="P3484" s="428">
        <v>24.434000000000001</v>
      </c>
      <c r="Q3484">
        <v>12835149</v>
      </c>
      <c r="T3484" t="s">
        <v>3122</v>
      </c>
    </row>
    <row r="3485" spans="1:20" x14ac:dyDescent="0.25">
      <c r="A3485" t="s">
        <v>637</v>
      </c>
      <c r="B3485" t="s">
        <v>1220</v>
      </c>
      <c r="C3485" t="s">
        <v>639</v>
      </c>
      <c r="D3485" t="s">
        <v>663</v>
      </c>
      <c r="E3485" t="s">
        <v>652</v>
      </c>
      <c r="F3485">
        <v>528004120010</v>
      </c>
      <c r="G3485" t="s">
        <v>653</v>
      </c>
      <c r="H3485">
        <v>583608</v>
      </c>
      <c r="I3485" t="s">
        <v>203</v>
      </c>
      <c r="J3485">
        <v>202207</v>
      </c>
      <c r="K3485">
        <v>44770</v>
      </c>
      <c r="L3485" t="s">
        <v>644</v>
      </c>
      <c r="M3485">
        <v>4579.43</v>
      </c>
      <c r="N3485">
        <v>7.34</v>
      </c>
      <c r="O3485" t="s">
        <v>645</v>
      </c>
      <c r="P3485" s="428">
        <v>6.9809999999999999</v>
      </c>
      <c r="Q3485">
        <v>12835149</v>
      </c>
      <c r="T3485" t="s">
        <v>3123</v>
      </c>
    </row>
    <row r="3486" spans="1:20" x14ac:dyDescent="0.25">
      <c r="A3486" t="s">
        <v>637</v>
      </c>
      <c r="B3486" t="s">
        <v>1220</v>
      </c>
      <c r="C3486" t="s">
        <v>639</v>
      </c>
      <c r="D3486" t="s">
        <v>663</v>
      </c>
      <c r="E3486" t="s">
        <v>652</v>
      </c>
      <c r="F3486">
        <v>528004120010</v>
      </c>
      <c r="G3486" t="s">
        <v>653</v>
      </c>
      <c r="H3486">
        <v>583608</v>
      </c>
      <c r="I3486" t="s">
        <v>203</v>
      </c>
      <c r="J3486">
        <v>202207</v>
      </c>
      <c r="K3486">
        <v>44770</v>
      </c>
      <c r="L3486" t="s">
        <v>644</v>
      </c>
      <c r="M3486">
        <v>54953.16</v>
      </c>
      <c r="N3486">
        <v>88.08</v>
      </c>
      <c r="O3486" t="s">
        <v>645</v>
      </c>
      <c r="P3486" s="428">
        <v>83.772000000000006</v>
      </c>
      <c r="Q3486">
        <v>12835149</v>
      </c>
      <c r="T3486" t="s">
        <v>3124</v>
      </c>
    </row>
    <row r="3487" spans="1:20" x14ac:dyDescent="0.25">
      <c r="A3487" t="s">
        <v>637</v>
      </c>
      <c r="B3487" t="s">
        <v>1220</v>
      </c>
      <c r="C3487" t="s">
        <v>639</v>
      </c>
      <c r="D3487" t="s">
        <v>695</v>
      </c>
      <c r="E3487" t="s">
        <v>652</v>
      </c>
      <c r="F3487">
        <v>528004120010</v>
      </c>
      <c r="G3487" t="s">
        <v>653</v>
      </c>
      <c r="H3487">
        <v>583608</v>
      </c>
      <c r="I3487" t="s">
        <v>203</v>
      </c>
      <c r="J3487">
        <v>202207</v>
      </c>
      <c r="K3487">
        <v>44770</v>
      </c>
      <c r="L3487" t="s">
        <v>644</v>
      </c>
      <c r="M3487">
        <v>31516.02</v>
      </c>
      <c r="N3487">
        <v>50.52</v>
      </c>
      <c r="O3487" t="s">
        <v>645</v>
      </c>
      <c r="P3487" s="428">
        <v>48.048999999999999</v>
      </c>
      <c r="Q3487">
        <v>12835149</v>
      </c>
      <c r="T3487" t="s">
        <v>3125</v>
      </c>
    </row>
    <row r="3488" spans="1:20" x14ac:dyDescent="0.25">
      <c r="A3488" t="s">
        <v>637</v>
      </c>
      <c r="B3488" t="s">
        <v>1220</v>
      </c>
      <c r="C3488" t="s">
        <v>639</v>
      </c>
      <c r="D3488" t="s">
        <v>695</v>
      </c>
      <c r="E3488" t="s">
        <v>652</v>
      </c>
      <c r="F3488">
        <v>528004120010</v>
      </c>
      <c r="G3488" t="s">
        <v>653</v>
      </c>
      <c r="H3488">
        <v>583608</v>
      </c>
      <c r="I3488" t="s">
        <v>203</v>
      </c>
      <c r="J3488">
        <v>202207</v>
      </c>
      <c r="K3488">
        <v>44770</v>
      </c>
      <c r="L3488" t="s">
        <v>644</v>
      </c>
      <c r="M3488">
        <v>7003.56</v>
      </c>
      <c r="N3488">
        <v>11.23</v>
      </c>
      <c r="O3488" t="s">
        <v>645</v>
      </c>
      <c r="P3488" s="428">
        <v>10.680999999999999</v>
      </c>
      <c r="Q3488">
        <v>12835149</v>
      </c>
      <c r="T3488" t="s">
        <v>3126</v>
      </c>
    </row>
    <row r="3489" spans="1:20" x14ac:dyDescent="0.25">
      <c r="A3489" t="s">
        <v>637</v>
      </c>
      <c r="B3489" t="s">
        <v>1220</v>
      </c>
      <c r="C3489" t="s">
        <v>639</v>
      </c>
      <c r="D3489" t="s">
        <v>651</v>
      </c>
      <c r="E3489" t="s">
        <v>652</v>
      </c>
      <c r="F3489">
        <v>528004120010</v>
      </c>
      <c r="G3489" t="s">
        <v>653</v>
      </c>
      <c r="H3489">
        <v>583608</v>
      </c>
      <c r="I3489" t="s">
        <v>203</v>
      </c>
      <c r="J3489">
        <v>202207</v>
      </c>
      <c r="K3489">
        <v>44770</v>
      </c>
      <c r="L3489" t="s">
        <v>644</v>
      </c>
      <c r="M3489">
        <v>12498.9</v>
      </c>
      <c r="N3489">
        <v>20.03</v>
      </c>
      <c r="O3489" t="s">
        <v>645</v>
      </c>
      <c r="P3489" s="428">
        <v>19.05</v>
      </c>
      <c r="Q3489">
        <v>12835149</v>
      </c>
      <c r="T3489" t="s">
        <v>3127</v>
      </c>
    </row>
    <row r="3490" spans="1:20" x14ac:dyDescent="0.25">
      <c r="A3490" t="s">
        <v>637</v>
      </c>
      <c r="B3490" t="s">
        <v>998</v>
      </c>
      <c r="C3490" t="s">
        <v>639</v>
      </c>
      <c r="D3490" t="s">
        <v>718</v>
      </c>
      <c r="E3490" t="s">
        <v>652</v>
      </c>
      <c r="F3490">
        <v>528004120010</v>
      </c>
      <c r="G3490" t="s">
        <v>653</v>
      </c>
      <c r="H3490">
        <v>583608</v>
      </c>
      <c r="I3490" t="s">
        <v>203</v>
      </c>
      <c r="J3490">
        <v>202207</v>
      </c>
      <c r="K3490">
        <v>44770</v>
      </c>
      <c r="L3490" t="s">
        <v>644</v>
      </c>
      <c r="M3490">
        <v>590000</v>
      </c>
      <c r="N3490">
        <v>945.7</v>
      </c>
      <c r="O3490" t="s">
        <v>645</v>
      </c>
      <c r="P3490" s="428">
        <v>899.45</v>
      </c>
      <c r="Q3490">
        <v>30507180</v>
      </c>
      <c r="T3490" t="s">
        <v>3128</v>
      </c>
    </row>
    <row r="3491" spans="1:20" x14ac:dyDescent="0.25">
      <c r="A3491" t="s">
        <v>637</v>
      </c>
      <c r="B3491" t="s">
        <v>998</v>
      </c>
      <c r="C3491" t="s">
        <v>639</v>
      </c>
      <c r="D3491" t="s">
        <v>651</v>
      </c>
      <c r="E3491" t="s">
        <v>652</v>
      </c>
      <c r="F3491">
        <v>528004120010</v>
      </c>
      <c r="G3491" t="s">
        <v>653</v>
      </c>
      <c r="H3491">
        <v>583608</v>
      </c>
      <c r="I3491" t="s">
        <v>203</v>
      </c>
      <c r="J3491">
        <v>202207</v>
      </c>
      <c r="K3491">
        <v>44770</v>
      </c>
      <c r="L3491" t="s">
        <v>644</v>
      </c>
      <c r="M3491">
        <v>135000</v>
      </c>
      <c r="N3491">
        <v>216.39</v>
      </c>
      <c r="O3491" t="s">
        <v>645</v>
      </c>
      <c r="P3491" s="428">
        <v>205.80699999999999</v>
      </c>
      <c r="Q3491">
        <v>30507180</v>
      </c>
      <c r="T3491" t="s">
        <v>3119</v>
      </c>
    </row>
    <row r="3492" spans="1:20" x14ac:dyDescent="0.25">
      <c r="A3492" t="s">
        <v>637</v>
      </c>
      <c r="B3492" t="s">
        <v>736</v>
      </c>
      <c r="C3492" t="s">
        <v>639</v>
      </c>
      <c r="D3492" t="s">
        <v>640</v>
      </c>
      <c r="E3492" t="s">
        <v>673</v>
      </c>
      <c r="F3492">
        <v>528004120002</v>
      </c>
      <c r="G3492" t="s">
        <v>642</v>
      </c>
      <c r="H3492">
        <v>856783</v>
      </c>
      <c r="I3492" t="s">
        <v>478</v>
      </c>
      <c r="J3492">
        <v>202207</v>
      </c>
      <c r="K3492">
        <v>44771</v>
      </c>
      <c r="L3492" t="s">
        <v>644</v>
      </c>
      <c r="M3492">
        <v>5375</v>
      </c>
      <c r="N3492">
        <v>8.6199999999999992</v>
      </c>
      <c r="O3492" t="s">
        <v>645</v>
      </c>
      <c r="P3492" s="428">
        <v>8.1980000000000004</v>
      </c>
      <c r="Q3492">
        <v>12831024</v>
      </c>
      <c r="R3492" t="s">
        <v>646</v>
      </c>
      <c r="S3492">
        <v>8540353</v>
      </c>
      <c r="T3492" t="s">
        <v>3154</v>
      </c>
    </row>
    <row r="3493" spans="1:20" x14ac:dyDescent="0.25">
      <c r="A3493" t="s">
        <v>637</v>
      </c>
      <c r="B3493" t="s">
        <v>736</v>
      </c>
      <c r="C3493" t="s">
        <v>639</v>
      </c>
      <c r="D3493" t="s">
        <v>640</v>
      </c>
      <c r="E3493" t="s">
        <v>673</v>
      </c>
      <c r="F3493">
        <v>528004120002</v>
      </c>
      <c r="G3493" t="s">
        <v>642</v>
      </c>
      <c r="H3493">
        <v>583148</v>
      </c>
      <c r="I3493" t="s">
        <v>699</v>
      </c>
      <c r="J3493">
        <v>202207</v>
      </c>
      <c r="K3493">
        <v>44771</v>
      </c>
      <c r="L3493" t="s">
        <v>644</v>
      </c>
      <c r="M3493">
        <v>8795.4500000000007</v>
      </c>
      <c r="N3493">
        <v>14.1</v>
      </c>
      <c r="O3493" t="s">
        <v>645</v>
      </c>
      <c r="P3493" s="428">
        <v>13.41</v>
      </c>
      <c r="Q3493">
        <v>12831024</v>
      </c>
      <c r="R3493" t="s">
        <v>646</v>
      </c>
      <c r="S3493">
        <v>8540206</v>
      </c>
      <c r="T3493" t="s">
        <v>3150</v>
      </c>
    </row>
    <row r="3494" spans="1:20" x14ac:dyDescent="0.25">
      <c r="A3494" t="s">
        <v>637</v>
      </c>
      <c r="B3494" t="s">
        <v>861</v>
      </c>
      <c r="C3494" t="s">
        <v>639</v>
      </c>
      <c r="D3494" t="s">
        <v>640</v>
      </c>
      <c r="E3494" t="s">
        <v>686</v>
      </c>
      <c r="F3494">
        <v>528004120002</v>
      </c>
      <c r="G3494" t="s">
        <v>642</v>
      </c>
      <c r="H3494">
        <v>583150</v>
      </c>
      <c r="I3494" t="s">
        <v>687</v>
      </c>
      <c r="J3494">
        <v>202207</v>
      </c>
      <c r="K3494">
        <v>44771</v>
      </c>
      <c r="L3494" t="s">
        <v>644</v>
      </c>
      <c r="M3494">
        <v>7838</v>
      </c>
      <c r="N3494">
        <v>12.56</v>
      </c>
      <c r="O3494" t="s">
        <v>645</v>
      </c>
      <c r="P3494" s="428">
        <v>11.946</v>
      </c>
      <c r="Q3494">
        <v>12831024</v>
      </c>
      <c r="R3494" t="s">
        <v>646</v>
      </c>
      <c r="S3494">
        <v>2011105</v>
      </c>
      <c r="T3494" t="s">
        <v>919</v>
      </c>
    </row>
    <row r="3495" spans="1:20" x14ac:dyDescent="0.25">
      <c r="A3495" t="s">
        <v>637</v>
      </c>
      <c r="B3495" t="s">
        <v>736</v>
      </c>
      <c r="C3495" t="s">
        <v>639</v>
      </c>
      <c r="D3495" t="s">
        <v>718</v>
      </c>
      <c r="E3495" t="s">
        <v>704</v>
      </c>
      <c r="F3495">
        <v>528004120001</v>
      </c>
      <c r="G3495" t="s">
        <v>705</v>
      </c>
      <c r="H3495">
        <v>583128</v>
      </c>
      <c r="I3495" t="s">
        <v>20</v>
      </c>
      <c r="J3495">
        <v>202207</v>
      </c>
      <c r="K3495">
        <v>44771</v>
      </c>
      <c r="L3495" t="s">
        <v>644</v>
      </c>
      <c r="M3495">
        <v>129000</v>
      </c>
      <c r="N3495">
        <v>206.77</v>
      </c>
      <c r="O3495" t="s">
        <v>645</v>
      </c>
      <c r="P3495" s="428">
        <v>196.65799999999999</v>
      </c>
      <c r="Q3495">
        <v>12831024</v>
      </c>
      <c r="R3495" t="s">
        <v>646</v>
      </c>
      <c r="S3495">
        <v>2031020</v>
      </c>
      <c r="T3495" t="s">
        <v>3158</v>
      </c>
    </row>
    <row r="3496" spans="1:20" x14ac:dyDescent="0.25">
      <c r="A3496" t="s">
        <v>637</v>
      </c>
      <c r="B3496" t="s">
        <v>861</v>
      </c>
      <c r="C3496" t="s">
        <v>639</v>
      </c>
      <c r="D3496" t="s">
        <v>640</v>
      </c>
      <c r="E3496" t="s">
        <v>673</v>
      </c>
      <c r="F3496">
        <v>528004120002</v>
      </c>
      <c r="G3496" t="s">
        <v>642</v>
      </c>
      <c r="H3496">
        <v>583148</v>
      </c>
      <c r="I3496" t="s">
        <v>699</v>
      </c>
      <c r="J3496">
        <v>202207</v>
      </c>
      <c r="K3496">
        <v>44771</v>
      </c>
      <c r="L3496" t="s">
        <v>644</v>
      </c>
      <c r="M3496">
        <v>3320.35</v>
      </c>
      <c r="N3496">
        <v>5.32</v>
      </c>
      <c r="O3496" t="s">
        <v>645</v>
      </c>
      <c r="P3496" s="428">
        <v>5.0599999999999996</v>
      </c>
      <c r="Q3496">
        <v>12831024</v>
      </c>
      <c r="R3496" t="s">
        <v>646</v>
      </c>
      <c r="S3496">
        <v>2012905</v>
      </c>
      <c r="T3496" t="s">
        <v>1617</v>
      </c>
    </row>
    <row r="3497" spans="1:20" x14ac:dyDescent="0.25">
      <c r="A3497" t="s">
        <v>637</v>
      </c>
      <c r="B3497" t="s">
        <v>736</v>
      </c>
      <c r="C3497" t="s">
        <v>639</v>
      </c>
      <c r="D3497" t="s">
        <v>640</v>
      </c>
      <c r="E3497" t="s">
        <v>2995</v>
      </c>
      <c r="F3497">
        <v>528004120002</v>
      </c>
      <c r="G3497" t="s">
        <v>642</v>
      </c>
      <c r="H3497">
        <v>583153</v>
      </c>
      <c r="I3497" t="s">
        <v>722</v>
      </c>
      <c r="J3497">
        <v>202207</v>
      </c>
      <c r="K3497">
        <v>44771</v>
      </c>
      <c r="L3497" t="s">
        <v>644</v>
      </c>
      <c r="M3497">
        <v>7655.79</v>
      </c>
      <c r="N3497">
        <v>12.27</v>
      </c>
      <c r="O3497" t="s">
        <v>645</v>
      </c>
      <c r="P3497" s="428">
        <v>11.67</v>
      </c>
      <c r="Q3497">
        <v>12831024</v>
      </c>
      <c r="R3497" t="s">
        <v>646</v>
      </c>
      <c r="S3497">
        <v>8540401</v>
      </c>
      <c r="T3497" t="s">
        <v>3159</v>
      </c>
    </row>
    <row r="3498" spans="1:20" x14ac:dyDescent="0.25">
      <c r="A3498" t="s">
        <v>637</v>
      </c>
      <c r="B3498" t="s">
        <v>861</v>
      </c>
      <c r="C3498" t="s">
        <v>639</v>
      </c>
      <c r="D3498" t="s">
        <v>640</v>
      </c>
      <c r="E3498" t="s">
        <v>678</v>
      </c>
      <c r="F3498">
        <v>528004120002</v>
      </c>
      <c r="G3498" t="s">
        <v>642</v>
      </c>
      <c r="H3498">
        <v>583147</v>
      </c>
      <c r="I3498" t="s">
        <v>41</v>
      </c>
      <c r="J3498">
        <v>202207</v>
      </c>
      <c r="K3498">
        <v>44771</v>
      </c>
      <c r="L3498" t="s">
        <v>644</v>
      </c>
      <c r="M3498">
        <v>3110.54</v>
      </c>
      <c r="N3498">
        <v>4.99</v>
      </c>
      <c r="O3498" t="s">
        <v>645</v>
      </c>
      <c r="P3498" s="428">
        <v>4.7460000000000004</v>
      </c>
      <c r="Q3498">
        <v>12831024</v>
      </c>
      <c r="R3498" t="s">
        <v>646</v>
      </c>
      <c r="S3498">
        <v>2027008</v>
      </c>
      <c r="T3498" t="s">
        <v>895</v>
      </c>
    </row>
    <row r="3499" spans="1:20" x14ac:dyDescent="0.25">
      <c r="A3499" t="s">
        <v>637</v>
      </c>
      <c r="B3499" t="s">
        <v>861</v>
      </c>
      <c r="C3499" t="s">
        <v>639</v>
      </c>
      <c r="D3499" t="s">
        <v>718</v>
      </c>
      <c r="E3499" t="s">
        <v>704</v>
      </c>
      <c r="F3499">
        <v>528004120001</v>
      </c>
      <c r="G3499" t="s">
        <v>705</v>
      </c>
      <c r="H3499">
        <v>583128</v>
      </c>
      <c r="I3499" t="s">
        <v>20</v>
      </c>
      <c r="J3499">
        <v>202207</v>
      </c>
      <c r="K3499">
        <v>44771</v>
      </c>
      <c r="L3499" t="s">
        <v>644</v>
      </c>
      <c r="M3499">
        <v>20953</v>
      </c>
      <c r="N3499">
        <v>33.590000000000003</v>
      </c>
      <c r="O3499" t="s">
        <v>645</v>
      </c>
      <c r="P3499" s="428">
        <v>31.946999999999999</v>
      </c>
      <c r="Q3499">
        <v>12831024</v>
      </c>
      <c r="R3499" t="s">
        <v>646</v>
      </c>
      <c r="S3499">
        <v>2031020</v>
      </c>
      <c r="T3499" t="s">
        <v>905</v>
      </c>
    </row>
    <row r="3500" spans="1:20" x14ac:dyDescent="0.25">
      <c r="A3500" t="s">
        <v>637</v>
      </c>
      <c r="B3500" t="s">
        <v>736</v>
      </c>
      <c r="C3500" t="s">
        <v>639</v>
      </c>
      <c r="D3500" t="s">
        <v>640</v>
      </c>
      <c r="E3500" t="s">
        <v>2995</v>
      </c>
      <c r="F3500">
        <v>528004120002</v>
      </c>
      <c r="G3500" t="s">
        <v>642</v>
      </c>
      <c r="H3500">
        <v>583153</v>
      </c>
      <c r="I3500" t="s">
        <v>722</v>
      </c>
      <c r="J3500">
        <v>202207</v>
      </c>
      <c r="K3500">
        <v>44771</v>
      </c>
      <c r="L3500" t="s">
        <v>644</v>
      </c>
      <c r="M3500">
        <v>6216.87</v>
      </c>
      <c r="N3500">
        <v>9.9600000000000009</v>
      </c>
      <c r="O3500" t="s">
        <v>645</v>
      </c>
      <c r="P3500" s="428">
        <v>9.4730000000000008</v>
      </c>
      <c r="Q3500">
        <v>12831024</v>
      </c>
      <c r="R3500" t="s">
        <v>646</v>
      </c>
      <c r="S3500">
        <v>2052844</v>
      </c>
      <c r="T3500" t="s">
        <v>3156</v>
      </c>
    </row>
    <row r="3501" spans="1:20" x14ac:dyDescent="0.25">
      <c r="A3501" t="s">
        <v>637</v>
      </c>
      <c r="B3501" t="s">
        <v>861</v>
      </c>
      <c r="C3501" t="s">
        <v>639</v>
      </c>
      <c r="D3501" t="s">
        <v>695</v>
      </c>
      <c r="E3501" t="s">
        <v>704</v>
      </c>
      <c r="F3501">
        <v>528004120001</v>
      </c>
      <c r="G3501" t="s">
        <v>705</v>
      </c>
      <c r="H3501">
        <v>583128</v>
      </c>
      <c r="I3501" t="s">
        <v>20</v>
      </c>
      <c r="J3501">
        <v>202207</v>
      </c>
      <c r="K3501">
        <v>44771</v>
      </c>
      <c r="L3501" t="s">
        <v>644</v>
      </c>
      <c r="M3501">
        <v>17653</v>
      </c>
      <c r="N3501">
        <v>28.3</v>
      </c>
      <c r="O3501" t="s">
        <v>645</v>
      </c>
      <c r="P3501" s="428">
        <v>26.916</v>
      </c>
      <c r="Q3501">
        <v>12831024</v>
      </c>
      <c r="R3501" t="s">
        <v>646</v>
      </c>
      <c r="S3501">
        <v>2012170</v>
      </c>
      <c r="T3501" t="s">
        <v>900</v>
      </c>
    </row>
    <row r="3502" spans="1:20" x14ac:dyDescent="0.25">
      <c r="A3502" t="s">
        <v>637</v>
      </c>
      <c r="B3502" t="s">
        <v>861</v>
      </c>
      <c r="C3502" t="s">
        <v>639</v>
      </c>
      <c r="D3502" t="s">
        <v>640</v>
      </c>
      <c r="E3502" t="s">
        <v>701</v>
      </c>
      <c r="F3502">
        <v>528004120002</v>
      </c>
      <c r="G3502" t="s">
        <v>642</v>
      </c>
      <c r="H3502">
        <v>583154</v>
      </c>
      <c r="I3502" t="s">
        <v>44</v>
      </c>
      <c r="J3502">
        <v>202207</v>
      </c>
      <c r="K3502">
        <v>44771</v>
      </c>
      <c r="L3502" t="s">
        <v>644</v>
      </c>
      <c r="M3502">
        <v>2340.23</v>
      </c>
      <c r="N3502">
        <v>3.75</v>
      </c>
      <c r="O3502" t="s">
        <v>645</v>
      </c>
      <c r="P3502" s="428">
        <v>3.5670000000000002</v>
      </c>
      <c r="Q3502">
        <v>12831024</v>
      </c>
      <c r="R3502" t="s">
        <v>646</v>
      </c>
      <c r="S3502">
        <v>2020577</v>
      </c>
      <c r="T3502" t="s">
        <v>926</v>
      </c>
    </row>
    <row r="3503" spans="1:20" x14ac:dyDescent="0.25">
      <c r="A3503" t="s">
        <v>637</v>
      </c>
      <c r="B3503" t="s">
        <v>736</v>
      </c>
      <c r="C3503" t="s">
        <v>639</v>
      </c>
      <c r="D3503" t="s">
        <v>640</v>
      </c>
      <c r="E3503" t="s">
        <v>689</v>
      </c>
      <c r="F3503">
        <v>528004120002</v>
      </c>
      <c r="G3503" t="s">
        <v>642</v>
      </c>
      <c r="H3503">
        <v>583156</v>
      </c>
      <c r="I3503" t="s">
        <v>690</v>
      </c>
      <c r="J3503">
        <v>202207</v>
      </c>
      <c r="K3503">
        <v>44771</v>
      </c>
      <c r="L3503" t="s">
        <v>644</v>
      </c>
      <c r="M3503">
        <v>14376.51</v>
      </c>
      <c r="N3503">
        <v>23.04</v>
      </c>
      <c r="O3503" t="s">
        <v>645</v>
      </c>
      <c r="P3503" s="428">
        <v>21.913</v>
      </c>
      <c r="Q3503">
        <v>12831024</v>
      </c>
      <c r="R3503" t="s">
        <v>646</v>
      </c>
      <c r="S3503">
        <v>2032465</v>
      </c>
      <c r="T3503" t="s">
        <v>3160</v>
      </c>
    </row>
    <row r="3504" spans="1:20" x14ac:dyDescent="0.25">
      <c r="A3504" t="s">
        <v>637</v>
      </c>
      <c r="B3504" t="s">
        <v>736</v>
      </c>
      <c r="C3504" t="s">
        <v>639</v>
      </c>
      <c r="D3504" t="s">
        <v>640</v>
      </c>
      <c r="E3504" t="s">
        <v>673</v>
      </c>
      <c r="F3504">
        <v>528004120002</v>
      </c>
      <c r="G3504" t="s">
        <v>642</v>
      </c>
      <c r="H3504">
        <v>583148</v>
      </c>
      <c r="I3504" t="s">
        <v>699</v>
      </c>
      <c r="J3504">
        <v>202207</v>
      </c>
      <c r="K3504">
        <v>44771</v>
      </c>
      <c r="L3504" t="s">
        <v>644</v>
      </c>
      <c r="M3504">
        <v>61905.17</v>
      </c>
      <c r="N3504">
        <v>99.23</v>
      </c>
      <c r="O3504" t="s">
        <v>645</v>
      </c>
      <c r="P3504" s="428">
        <v>94.376999999999995</v>
      </c>
      <c r="Q3504">
        <v>12831024</v>
      </c>
      <c r="R3504" t="s">
        <v>646</v>
      </c>
      <c r="S3504">
        <v>2029740</v>
      </c>
      <c r="T3504" t="s">
        <v>3145</v>
      </c>
    </row>
    <row r="3505" spans="1:20" x14ac:dyDescent="0.25">
      <c r="A3505" t="s">
        <v>637</v>
      </c>
      <c r="B3505" t="s">
        <v>736</v>
      </c>
      <c r="C3505" t="s">
        <v>639</v>
      </c>
      <c r="D3505" t="s">
        <v>651</v>
      </c>
      <c r="E3505" t="s">
        <v>704</v>
      </c>
      <c r="F3505">
        <v>528004120001</v>
      </c>
      <c r="G3505" t="s">
        <v>705</v>
      </c>
      <c r="H3505">
        <v>583127</v>
      </c>
      <c r="I3505" t="s">
        <v>17</v>
      </c>
      <c r="J3505">
        <v>202207</v>
      </c>
      <c r="K3505">
        <v>44771</v>
      </c>
      <c r="L3505" t="s">
        <v>644</v>
      </c>
      <c r="M3505">
        <v>129000</v>
      </c>
      <c r="N3505">
        <v>206.77</v>
      </c>
      <c r="O3505" t="s">
        <v>645</v>
      </c>
      <c r="P3505" s="428">
        <v>196.65799999999999</v>
      </c>
      <c r="Q3505">
        <v>12831024</v>
      </c>
      <c r="R3505" t="s">
        <v>646</v>
      </c>
      <c r="S3505">
        <v>2019466</v>
      </c>
      <c r="T3505" t="s">
        <v>3157</v>
      </c>
    </row>
    <row r="3506" spans="1:20" x14ac:dyDescent="0.25">
      <c r="A3506" t="s">
        <v>637</v>
      </c>
      <c r="B3506" t="s">
        <v>736</v>
      </c>
      <c r="C3506" t="s">
        <v>639</v>
      </c>
      <c r="D3506" t="s">
        <v>695</v>
      </c>
      <c r="E3506" t="s">
        <v>673</v>
      </c>
      <c r="F3506">
        <v>528004120002</v>
      </c>
      <c r="G3506" t="s">
        <v>642</v>
      </c>
      <c r="H3506">
        <v>583148</v>
      </c>
      <c r="I3506" t="s">
        <v>699</v>
      </c>
      <c r="J3506">
        <v>202207</v>
      </c>
      <c r="K3506">
        <v>44771</v>
      </c>
      <c r="L3506" t="s">
        <v>644</v>
      </c>
      <c r="M3506">
        <v>68774.100000000006</v>
      </c>
      <c r="N3506">
        <v>110.24</v>
      </c>
      <c r="O3506" t="s">
        <v>645</v>
      </c>
      <c r="P3506" s="428">
        <v>104.849</v>
      </c>
      <c r="Q3506">
        <v>12831024</v>
      </c>
      <c r="R3506" t="s">
        <v>646</v>
      </c>
      <c r="S3506">
        <v>2046481</v>
      </c>
      <c r="T3506" t="s">
        <v>3141</v>
      </c>
    </row>
    <row r="3507" spans="1:20" x14ac:dyDescent="0.25">
      <c r="A3507" t="s">
        <v>637</v>
      </c>
      <c r="B3507" t="s">
        <v>736</v>
      </c>
      <c r="C3507" t="s">
        <v>639</v>
      </c>
      <c r="D3507" t="s">
        <v>695</v>
      </c>
      <c r="E3507" t="s">
        <v>667</v>
      </c>
      <c r="F3507">
        <v>528004120002</v>
      </c>
      <c r="G3507" t="s">
        <v>642</v>
      </c>
      <c r="H3507">
        <v>583149</v>
      </c>
      <c r="I3507" t="s">
        <v>680</v>
      </c>
      <c r="J3507">
        <v>202207</v>
      </c>
      <c r="K3507">
        <v>44771</v>
      </c>
      <c r="L3507" t="s">
        <v>644</v>
      </c>
      <c r="M3507">
        <v>129000</v>
      </c>
      <c r="N3507">
        <v>206.77</v>
      </c>
      <c r="O3507" t="s">
        <v>645</v>
      </c>
      <c r="P3507" s="428">
        <v>196.65799999999999</v>
      </c>
      <c r="Q3507">
        <v>12831024</v>
      </c>
      <c r="R3507" t="s">
        <v>646</v>
      </c>
      <c r="S3507">
        <v>2023596</v>
      </c>
      <c r="T3507" t="s">
        <v>3142</v>
      </c>
    </row>
    <row r="3508" spans="1:20" x14ac:dyDescent="0.25">
      <c r="A3508" t="s">
        <v>637</v>
      </c>
      <c r="B3508" t="s">
        <v>861</v>
      </c>
      <c r="C3508" t="s">
        <v>639</v>
      </c>
      <c r="D3508" t="s">
        <v>651</v>
      </c>
      <c r="E3508" t="s">
        <v>641</v>
      </c>
      <c r="F3508">
        <v>528004120002</v>
      </c>
      <c r="G3508" t="s">
        <v>642</v>
      </c>
      <c r="H3508">
        <v>583138</v>
      </c>
      <c r="I3508" t="s">
        <v>34</v>
      </c>
      <c r="J3508">
        <v>202207</v>
      </c>
      <c r="K3508">
        <v>44771</v>
      </c>
      <c r="L3508" t="s">
        <v>644</v>
      </c>
      <c r="M3508">
        <v>14939</v>
      </c>
      <c r="N3508">
        <v>23.95</v>
      </c>
      <c r="O3508" t="s">
        <v>645</v>
      </c>
      <c r="P3508" s="428">
        <v>22.779</v>
      </c>
      <c r="Q3508">
        <v>12831024</v>
      </c>
      <c r="R3508" t="s">
        <v>646</v>
      </c>
      <c r="S3508">
        <v>2024193</v>
      </c>
      <c r="T3508" t="s">
        <v>899</v>
      </c>
    </row>
    <row r="3509" spans="1:20" x14ac:dyDescent="0.25">
      <c r="A3509" t="s">
        <v>637</v>
      </c>
      <c r="B3509" t="s">
        <v>861</v>
      </c>
      <c r="C3509" t="s">
        <v>639</v>
      </c>
      <c r="D3509" t="s">
        <v>651</v>
      </c>
      <c r="E3509" t="s">
        <v>704</v>
      </c>
      <c r="F3509">
        <v>528004120001</v>
      </c>
      <c r="G3509" t="s">
        <v>705</v>
      </c>
      <c r="H3509">
        <v>583127</v>
      </c>
      <c r="I3509" t="s">
        <v>17</v>
      </c>
      <c r="J3509">
        <v>202207</v>
      </c>
      <c r="K3509">
        <v>44771</v>
      </c>
      <c r="L3509" t="s">
        <v>644</v>
      </c>
      <c r="M3509">
        <v>27171</v>
      </c>
      <c r="N3509">
        <v>43.55</v>
      </c>
      <c r="O3509" t="s">
        <v>645</v>
      </c>
      <c r="P3509" s="428">
        <v>41.42</v>
      </c>
      <c r="Q3509">
        <v>12831024</v>
      </c>
      <c r="R3509" t="s">
        <v>646</v>
      </c>
      <c r="S3509">
        <v>2019466</v>
      </c>
      <c r="T3509" t="s">
        <v>891</v>
      </c>
    </row>
    <row r="3510" spans="1:20" x14ac:dyDescent="0.25">
      <c r="A3510" t="s">
        <v>637</v>
      </c>
      <c r="B3510" t="s">
        <v>736</v>
      </c>
      <c r="C3510" t="s">
        <v>639</v>
      </c>
      <c r="D3510" t="s">
        <v>651</v>
      </c>
      <c r="E3510" t="s">
        <v>667</v>
      </c>
      <c r="F3510">
        <v>528004120002</v>
      </c>
      <c r="G3510" t="s">
        <v>642</v>
      </c>
      <c r="H3510">
        <v>583149</v>
      </c>
      <c r="I3510" t="s">
        <v>680</v>
      </c>
      <c r="J3510">
        <v>202207</v>
      </c>
      <c r="K3510">
        <v>44771</v>
      </c>
      <c r="L3510" t="s">
        <v>644</v>
      </c>
      <c r="M3510">
        <v>5975.57</v>
      </c>
      <c r="N3510">
        <v>9.58</v>
      </c>
      <c r="O3510" t="s">
        <v>645</v>
      </c>
      <c r="P3510" s="428">
        <v>9.1110000000000007</v>
      </c>
      <c r="Q3510">
        <v>12831024</v>
      </c>
      <c r="R3510" t="s">
        <v>646</v>
      </c>
      <c r="S3510">
        <v>2036440</v>
      </c>
      <c r="T3510" t="s">
        <v>3139</v>
      </c>
    </row>
    <row r="3511" spans="1:20" x14ac:dyDescent="0.25">
      <c r="A3511" t="s">
        <v>637</v>
      </c>
      <c r="B3511" t="s">
        <v>736</v>
      </c>
      <c r="C3511" t="s">
        <v>639</v>
      </c>
      <c r="D3511" t="s">
        <v>663</v>
      </c>
      <c r="E3511" t="s">
        <v>673</v>
      </c>
      <c r="F3511">
        <v>528004120002</v>
      </c>
      <c r="G3511" t="s">
        <v>642</v>
      </c>
      <c r="H3511">
        <v>583134</v>
      </c>
      <c r="I3511" t="s">
        <v>30</v>
      </c>
      <c r="J3511">
        <v>202207</v>
      </c>
      <c r="K3511">
        <v>44771</v>
      </c>
      <c r="L3511" t="s">
        <v>644</v>
      </c>
      <c r="M3511">
        <v>99253</v>
      </c>
      <c r="N3511">
        <v>159.09</v>
      </c>
      <c r="O3511" t="s">
        <v>645</v>
      </c>
      <c r="P3511" s="428">
        <v>151.31</v>
      </c>
      <c r="Q3511">
        <v>12831024</v>
      </c>
      <c r="R3511" t="s">
        <v>646</v>
      </c>
      <c r="S3511">
        <v>2030902</v>
      </c>
      <c r="T3511" t="s">
        <v>3151</v>
      </c>
    </row>
    <row r="3512" spans="1:20" x14ac:dyDescent="0.25">
      <c r="A3512" t="s">
        <v>637</v>
      </c>
      <c r="B3512" t="s">
        <v>736</v>
      </c>
      <c r="C3512" t="s">
        <v>639</v>
      </c>
      <c r="D3512" t="s">
        <v>651</v>
      </c>
      <c r="E3512" t="s">
        <v>673</v>
      </c>
      <c r="F3512">
        <v>528004120002</v>
      </c>
      <c r="G3512" t="s">
        <v>642</v>
      </c>
      <c r="H3512">
        <v>583133</v>
      </c>
      <c r="I3512" t="s">
        <v>29</v>
      </c>
      <c r="J3512">
        <v>202207</v>
      </c>
      <c r="K3512">
        <v>44771</v>
      </c>
      <c r="L3512" t="s">
        <v>644</v>
      </c>
      <c r="M3512">
        <v>9125.33</v>
      </c>
      <c r="N3512">
        <v>14.63</v>
      </c>
      <c r="O3512" t="s">
        <v>645</v>
      </c>
      <c r="P3512" s="428">
        <v>13.914999999999999</v>
      </c>
      <c r="Q3512">
        <v>12831024</v>
      </c>
      <c r="R3512" t="s">
        <v>646</v>
      </c>
      <c r="S3512">
        <v>2024413</v>
      </c>
      <c r="T3512" t="s">
        <v>3143</v>
      </c>
    </row>
    <row r="3513" spans="1:20" x14ac:dyDescent="0.25">
      <c r="A3513" t="s">
        <v>637</v>
      </c>
      <c r="B3513" t="s">
        <v>736</v>
      </c>
      <c r="C3513" t="s">
        <v>639</v>
      </c>
      <c r="D3513" t="s">
        <v>640</v>
      </c>
      <c r="E3513" t="s">
        <v>701</v>
      </c>
      <c r="F3513">
        <v>528004120002</v>
      </c>
      <c r="G3513" t="s">
        <v>642</v>
      </c>
      <c r="H3513">
        <v>583154</v>
      </c>
      <c r="I3513" t="s">
        <v>44</v>
      </c>
      <c r="J3513">
        <v>202207</v>
      </c>
      <c r="K3513">
        <v>44771</v>
      </c>
      <c r="L3513" t="s">
        <v>644</v>
      </c>
      <c r="M3513">
        <v>9952.52</v>
      </c>
      <c r="N3513">
        <v>15.95</v>
      </c>
      <c r="O3513" t="s">
        <v>645</v>
      </c>
      <c r="P3513" s="428">
        <v>15.17</v>
      </c>
      <c r="Q3513">
        <v>12831024</v>
      </c>
      <c r="R3513" t="s">
        <v>646</v>
      </c>
      <c r="S3513">
        <v>2020577</v>
      </c>
      <c r="T3513" t="s">
        <v>3144</v>
      </c>
    </row>
    <row r="3514" spans="1:20" x14ac:dyDescent="0.25">
      <c r="A3514" t="s">
        <v>637</v>
      </c>
      <c r="B3514" t="s">
        <v>736</v>
      </c>
      <c r="C3514" t="s">
        <v>639</v>
      </c>
      <c r="D3514" t="s">
        <v>651</v>
      </c>
      <c r="E3514" t="s">
        <v>641</v>
      </c>
      <c r="F3514">
        <v>528004120002</v>
      </c>
      <c r="G3514" t="s">
        <v>642</v>
      </c>
      <c r="H3514">
        <v>583138</v>
      </c>
      <c r="I3514" t="s">
        <v>34</v>
      </c>
      <c r="J3514">
        <v>202207</v>
      </c>
      <c r="K3514">
        <v>44771</v>
      </c>
      <c r="L3514" t="s">
        <v>644</v>
      </c>
      <c r="M3514">
        <v>129000</v>
      </c>
      <c r="N3514">
        <v>206.77</v>
      </c>
      <c r="O3514" t="s">
        <v>645</v>
      </c>
      <c r="P3514" s="428">
        <v>196.65799999999999</v>
      </c>
      <c r="Q3514">
        <v>12831024</v>
      </c>
      <c r="R3514" t="s">
        <v>646</v>
      </c>
      <c r="S3514">
        <v>2024193</v>
      </c>
      <c r="T3514" t="s">
        <v>3146</v>
      </c>
    </row>
    <row r="3515" spans="1:20" x14ac:dyDescent="0.25">
      <c r="A3515" t="s">
        <v>637</v>
      </c>
      <c r="B3515" t="s">
        <v>736</v>
      </c>
      <c r="C3515" t="s">
        <v>639</v>
      </c>
      <c r="D3515" t="s">
        <v>651</v>
      </c>
      <c r="E3515" t="s">
        <v>673</v>
      </c>
      <c r="F3515">
        <v>528004120002</v>
      </c>
      <c r="G3515" t="s">
        <v>642</v>
      </c>
      <c r="H3515">
        <v>583148</v>
      </c>
      <c r="I3515" t="s">
        <v>699</v>
      </c>
      <c r="J3515">
        <v>202207</v>
      </c>
      <c r="K3515">
        <v>44771</v>
      </c>
      <c r="L3515" t="s">
        <v>644</v>
      </c>
      <c r="M3515">
        <v>11600.72</v>
      </c>
      <c r="N3515">
        <v>18.59</v>
      </c>
      <c r="O3515" t="s">
        <v>645</v>
      </c>
      <c r="P3515" s="428">
        <v>17.681000000000001</v>
      </c>
      <c r="Q3515">
        <v>12831024</v>
      </c>
      <c r="R3515" t="s">
        <v>646</v>
      </c>
      <c r="S3515">
        <v>8540386</v>
      </c>
      <c r="T3515" t="s">
        <v>3147</v>
      </c>
    </row>
    <row r="3516" spans="1:20" x14ac:dyDescent="0.25">
      <c r="A3516" t="s">
        <v>637</v>
      </c>
      <c r="B3516" t="s">
        <v>736</v>
      </c>
      <c r="C3516" t="s">
        <v>639</v>
      </c>
      <c r="D3516" t="s">
        <v>651</v>
      </c>
      <c r="E3516" t="s">
        <v>667</v>
      </c>
      <c r="F3516">
        <v>528004120002</v>
      </c>
      <c r="G3516" t="s">
        <v>642</v>
      </c>
      <c r="H3516">
        <v>583139</v>
      </c>
      <c r="I3516" t="s">
        <v>35</v>
      </c>
      <c r="J3516">
        <v>202207</v>
      </c>
      <c r="K3516">
        <v>44771</v>
      </c>
      <c r="L3516" t="s">
        <v>644</v>
      </c>
      <c r="M3516">
        <v>63027</v>
      </c>
      <c r="N3516">
        <v>101.02</v>
      </c>
      <c r="O3516" t="s">
        <v>645</v>
      </c>
      <c r="P3516" s="428">
        <v>96.08</v>
      </c>
      <c r="Q3516">
        <v>12831024</v>
      </c>
      <c r="R3516" t="s">
        <v>646</v>
      </c>
      <c r="S3516">
        <v>8540222</v>
      </c>
      <c r="T3516" t="s">
        <v>3140</v>
      </c>
    </row>
    <row r="3517" spans="1:20" x14ac:dyDescent="0.25">
      <c r="A3517" t="s">
        <v>637</v>
      </c>
      <c r="B3517" t="s">
        <v>861</v>
      </c>
      <c r="C3517" t="s">
        <v>639</v>
      </c>
      <c r="D3517" t="s">
        <v>663</v>
      </c>
      <c r="E3517" t="s">
        <v>701</v>
      </c>
      <c r="F3517">
        <v>528004120002</v>
      </c>
      <c r="G3517" t="s">
        <v>642</v>
      </c>
      <c r="H3517">
        <v>583137</v>
      </c>
      <c r="I3517" t="s">
        <v>33</v>
      </c>
      <c r="J3517">
        <v>202207</v>
      </c>
      <c r="K3517">
        <v>44771</v>
      </c>
      <c r="L3517" t="s">
        <v>644</v>
      </c>
      <c r="M3517">
        <v>14432</v>
      </c>
      <c r="N3517">
        <v>23.13</v>
      </c>
      <c r="O3517" t="s">
        <v>645</v>
      </c>
      <c r="P3517" s="428">
        <v>21.998999999999999</v>
      </c>
      <c r="Q3517">
        <v>12831024</v>
      </c>
      <c r="R3517" t="s">
        <v>646</v>
      </c>
      <c r="S3517">
        <v>2038727</v>
      </c>
      <c r="T3517" t="s">
        <v>898</v>
      </c>
    </row>
    <row r="3518" spans="1:20" x14ac:dyDescent="0.25">
      <c r="A3518" t="s">
        <v>637</v>
      </c>
      <c r="B3518" t="s">
        <v>861</v>
      </c>
      <c r="C3518" t="s">
        <v>639</v>
      </c>
      <c r="D3518" t="s">
        <v>640</v>
      </c>
      <c r="E3518" t="s">
        <v>689</v>
      </c>
      <c r="F3518">
        <v>528004120002</v>
      </c>
      <c r="G3518" t="s">
        <v>642</v>
      </c>
      <c r="H3518">
        <v>583156</v>
      </c>
      <c r="I3518" t="s">
        <v>690</v>
      </c>
      <c r="J3518">
        <v>202207</v>
      </c>
      <c r="K3518">
        <v>44771</v>
      </c>
      <c r="L3518" t="s">
        <v>644</v>
      </c>
      <c r="M3518">
        <v>3140.88</v>
      </c>
      <c r="N3518">
        <v>5.03</v>
      </c>
      <c r="O3518" t="s">
        <v>645</v>
      </c>
      <c r="P3518" s="428">
        <v>4.7839999999999998</v>
      </c>
      <c r="Q3518">
        <v>12831024</v>
      </c>
      <c r="R3518" t="s">
        <v>646</v>
      </c>
      <c r="S3518">
        <v>2032465</v>
      </c>
      <c r="T3518" t="s">
        <v>2813</v>
      </c>
    </row>
    <row r="3519" spans="1:20" x14ac:dyDescent="0.25">
      <c r="A3519" t="s">
        <v>637</v>
      </c>
      <c r="B3519" t="s">
        <v>736</v>
      </c>
      <c r="C3519" t="s">
        <v>639</v>
      </c>
      <c r="D3519" t="s">
        <v>695</v>
      </c>
      <c r="E3519" t="s">
        <v>667</v>
      </c>
      <c r="F3519">
        <v>528004120002</v>
      </c>
      <c r="G3519" t="s">
        <v>642</v>
      </c>
      <c r="H3519">
        <v>583136</v>
      </c>
      <c r="I3519" t="s">
        <v>32</v>
      </c>
      <c r="J3519">
        <v>202207</v>
      </c>
      <c r="K3519">
        <v>44771</v>
      </c>
      <c r="L3519" t="s">
        <v>644</v>
      </c>
      <c r="M3519">
        <v>97103</v>
      </c>
      <c r="N3519">
        <v>155.63999999999999</v>
      </c>
      <c r="O3519" t="s">
        <v>645</v>
      </c>
      <c r="P3519" s="428">
        <v>148.02799999999999</v>
      </c>
      <c r="Q3519">
        <v>12831024</v>
      </c>
      <c r="R3519" t="s">
        <v>646</v>
      </c>
      <c r="S3519">
        <v>2035753</v>
      </c>
      <c r="T3519" t="s">
        <v>3152</v>
      </c>
    </row>
    <row r="3520" spans="1:20" x14ac:dyDescent="0.25">
      <c r="A3520" t="s">
        <v>637</v>
      </c>
      <c r="B3520" t="s">
        <v>736</v>
      </c>
      <c r="C3520" t="s">
        <v>639</v>
      </c>
      <c r="D3520" t="s">
        <v>663</v>
      </c>
      <c r="E3520" t="s">
        <v>701</v>
      </c>
      <c r="F3520">
        <v>528004120002</v>
      </c>
      <c r="G3520" t="s">
        <v>642</v>
      </c>
      <c r="H3520">
        <v>583137</v>
      </c>
      <c r="I3520" t="s">
        <v>33</v>
      </c>
      <c r="J3520">
        <v>202207</v>
      </c>
      <c r="K3520">
        <v>44771</v>
      </c>
      <c r="L3520" t="s">
        <v>644</v>
      </c>
      <c r="M3520">
        <v>129000</v>
      </c>
      <c r="N3520">
        <v>206.77</v>
      </c>
      <c r="O3520" t="s">
        <v>645</v>
      </c>
      <c r="P3520" s="428">
        <v>196.65799999999999</v>
      </c>
      <c r="Q3520">
        <v>12831024</v>
      </c>
      <c r="R3520" t="s">
        <v>646</v>
      </c>
      <c r="S3520">
        <v>2038727</v>
      </c>
      <c r="T3520" t="s">
        <v>3148</v>
      </c>
    </row>
    <row r="3521" spans="1:20" x14ac:dyDescent="0.25">
      <c r="A3521" t="s">
        <v>637</v>
      </c>
      <c r="B3521" t="s">
        <v>861</v>
      </c>
      <c r="C3521" t="s">
        <v>639</v>
      </c>
      <c r="D3521" t="s">
        <v>651</v>
      </c>
      <c r="E3521" t="s">
        <v>673</v>
      </c>
      <c r="F3521">
        <v>528004120002</v>
      </c>
      <c r="G3521" t="s">
        <v>642</v>
      </c>
      <c r="H3521">
        <v>583133</v>
      </c>
      <c r="I3521" t="s">
        <v>29</v>
      </c>
      <c r="J3521">
        <v>202207</v>
      </c>
      <c r="K3521">
        <v>44771</v>
      </c>
      <c r="L3521" t="s">
        <v>644</v>
      </c>
      <c r="M3521">
        <v>991.54</v>
      </c>
      <c r="N3521">
        <v>1.59</v>
      </c>
      <c r="O3521" t="s">
        <v>645</v>
      </c>
      <c r="P3521" s="428">
        <v>1.512</v>
      </c>
      <c r="Q3521">
        <v>12831024</v>
      </c>
      <c r="R3521" t="s">
        <v>646</v>
      </c>
      <c r="S3521">
        <v>2024413</v>
      </c>
      <c r="T3521" t="s">
        <v>918</v>
      </c>
    </row>
    <row r="3522" spans="1:20" x14ac:dyDescent="0.25">
      <c r="A3522" t="s">
        <v>637</v>
      </c>
      <c r="B3522" t="s">
        <v>736</v>
      </c>
      <c r="C3522" t="s">
        <v>639</v>
      </c>
      <c r="D3522" t="s">
        <v>663</v>
      </c>
      <c r="E3522" t="s">
        <v>673</v>
      </c>
      <c r="F3522">
        <v>528004120002</v>
      </c>
      <c r="G3522" t="s">
        <v>642</v>
      </c>
      <c r="H3522">
        <v>583133</v>
      </c>
      <c r="I3522" t="s">
        <v>29</v>
      </c>
      <c r="J3522">
        <v>202207</v>
      </c>
      <c r="K3522">
        <v>44771</v>
      </c>
      <c r="L3522" t="s">
        <v>644</v>
      </c>
      <c r="M3522">
        <v>129000</v>
      </c>
      <c r="N3522">
        <v>206.77</v>
      </c>
      <c r="O3522" t="s">
        <v>645</v>
      </c>
      <c r="P3522" s="428">
        <v>196.65799999999999</v>
      </c>
      <c r="Q3522">
        <v>12831024</v>
      </c>
      <c r="R3522" t="s">
        <v>646</v>
      </c>
      <c r="S3522">
        <v>2014872</v>
      </c>
      <c r="T3522" t="s">
        <v>3149</v>
      </c>
    </row>
    <row r="3523" spans="1:20" x14ac:dyDescent="0.25">
      <c r="A3523" t="s">
        <v>637</v>
      </c>
      <c r="B3523" t="s">
        <v>861</v>
      </c>
      <c r="C3523" t="s">
        <v>639</v>
      </c>
      <c r="D3523" t="s">
        <v>663</v>
      </c>
      <c r="E3523" t="s">
        <v>673</v>
      </c>
      <c r="F3523">
        <v>528004120002</v>
      </c>
      <c r="G3523" t="s">
        <v>642</v>
      </c>
      <c r="H3523">
        <v>583134</v>
      </c>
      <c r="I3523" t="s">
        <v>30</v>
      </c>
      <c r="J3523">
        <v>202207</v>
      </c>
      <c r="K3523">
        <v>44771</v>
      </c>
      <c r="L3523" t="s">
        <v>644</v>
      </c>
      <c r="M3523">
        <v>10784</v>
      </c>
      <c r="N3523">
        <v>17.29</v>
      </c>
      <c r="O3523" t="s">
        <v>645</v>
      </c>
      <c r="P3523" s="428">
        <v>16.443999999999999</v>
      </c>
      <c r="Q3523">
        <v>12831024</v>
      </c>
      <c r="R3523" t="s">
        <v>646</v>
      </c>
      <c r="S3523">
        <v>2030902</v>
      </c>
      <c r="T3523" t="s">
        <v>887</v>
      </c>
    </row>
    <row r="3524" spans="1:20" x14ac:dyDescent="0.25">
      <c r="A3524" t="s">
        <v>637</v>
      </c>
      <c r="B3524" t="s">
        <v>861</v>
      </c>
      <c r="C3524" t="s">
        <v>639</v>
      </c>
      <c r="D3524" t="s">
        <v>695</v>
      </c>
      <c r="E3524" t="s">
        <v>667</v>
      </c>
      <c r="F3524">
        <v>528004120002</v>
      </c>
      <c r="G3524" t="s">
        <v>642</v>
      </c>
      <c r="H3524">
        <v>583136</v>
      </c>
      <c r="I3524" t="s">
        <v>32</v>
      </c>
      <c r="J3524">
        <v>202207</v>
      </c>
      <c r="K3524">
        <v>44771</v>
      </c>
      <c r="L3524" t="s">
        <v>644</v>
      </c>
      <c r="M3524">
        <v>10551</v>
      </c>
      <c r="N3524">
        <v>16.91</v>
      </c>
      <c r="O3524" t="s">
        <v>645</v>
      </c>
      <c r="P3524" s="428">
        <v>16.082999999999998</v>
      </c>
      <c r="Q3524">
        <v>12831024</v>
      </c>
      <c r="R3524" t="s">
        <v>646</v>
      </c>
      <c r="S3524">
        <v>2035753</v>
      </c>
      <c r="T3524" t="s">
        <v>885</v>
      </c>
    </row>
    <row r="3525" spans="1:20" x14ac:dyDescent="0.25">
      <c r="A3525" t="s">
        <v>637</v>
      </c>
      <c r="B3525" t="s">
        <v>861</v>
      </c>
      <c r="C3525" t="s">
        <v>639</v>
      </c>
      <c r="D3525" t="s">
        <v>651</v>
      </c>
      <c r="E3525" t="s">
        <v>2008</v>
      </c>
      <c r="F3525">
        <v>528004120002</v>
      </c>
      <c r="G3525" t="s">
        <v>642</v>
      </c>
      <c r="H3525">
        <v>856778</v>
      </c>
      <c r="I3525" t="s">
        <v>27</v>
      </c>
      <c r="J3525">
        <v>202207</v>
      </c>
      <c r="K3525">
        <v>44771</v>
      </c>
      <c r="L3525" t="s">
        <v>644</v>
      </c>
      <c r="M3525">
        <v>10551</v>
      </c>
      <c r="N3525">
        <v>16.91</v>
      </c>
      <c r="O3525" t="s">
        <v>645</v>
      </c>
      <c r="P3525" s="428">
        <v>16.082999999999998</v>
      </c>
      <c r="Q3525">
        <v>12831024</v>
      </c>
      <c r="R3525" t="s">
        <v>646</v>
      </c>
      <c r="S3525">
        <v>2041743</v>
      </c>
      <c r="T3525" t="s">
        <v>889</v>
      </c>
    </row>
    <row r="3526" spans="1:20" x14ac:dyDescent="0.25">
      <c r="A3526" t="s">
        <v>637</v>
      </c>
      <c r="B3526" t="s">
        <v>861</v>
      </c>
      <c r="C3526" t="s">
        <v>639</v>
      </c>
      <c r="D3526" t="s">
        <v>640</v>
      </c>
      <c r="E3526" t="s">
        <v>673</v>
      </c>
      <c r="F3526">
        <v>528004120002</v>
      </c>
      <c r="G3526" t="s">
        <v>642</v>
      </c>
      <c r="H3526">
        <v>583148</v>
      </c>
      <c r="I3526" t="s">
        <v>699</v>
      </c>
      <c r="J3526">
        <v>202207</v>
      </c>
      <c r="K3526">
        <v>44771</v>
      </c>
      <c r="L3526" t="s">
        <v>644</v>
      </c>
      <c r="M3526">
        <v>6925.7</v>
      </c>
      <c r="N3526">
        <v>11.1</v>
      </c>
      <c r="O3526" t="s">
        <v>645</v>
      </c>
      <c r="P3526" s="428">
        <v>10.557</v>
      </c>
      <c r="Q3526">
        <v>12831024</v>
      </c>
      <c r="R3526" t="s">
        <v>646</v>
      </c>
      <c r="S3526">
        <v>2029740</v>
      </c>
      <c r="T3526" t="s">
        <v>2019</v>
      </c>
    </row>
    <row r="3527" spans="1:20" x14ac:dyDescent="0.25">
      <c r="A3527" t="s">
        <v>637</v>
      </c>
      <c r="B3527" t="s">
        <v>736</v>
      </c>
      <c r="C3527" t="s">
        <v>639</v>
      </c>
      <c r="D3527" t="s">
        <v>651</v>
      </c>
      <c r="E3527" t="s">
        <v>641</v>
      </c>
      <c r="F3527">
        <v>528004120001</v>
      </c>
      <c r="G3527" t="s">
        <v>705</v>
      </c>
      <c r="H3527">
        <v>583129</v>
      </c>
      <c r="I3527" t="s">
        <v>21</v>
      </c>
      <c r="J3527">
        <v>202207</v>
      </c>
      <c r="K3527">
        <v>44771</v>
      </c>
      <c r="L3527" t="s">
        <v>644</v>
      </c>
      <c r="M3527">
        <v>103200</v>
      </c>
      <c r="N3527">
        <v>165.42</v>
      </c>
      <c r="O3527" t="s">
        <v>645</v>
      </c>
      <c r="P3527" s="428">
        <v>157.33000000000001</v>
      </c>
      <c r="Q3527">
        <v>12831024</v>
      </c>
      <c r="R3527" t="s">
        <v>646</v>
      </c>
      <c r="S3527">
        <v>2034399</v>
      </c>
      <c r="T3527" t="s">
        <v>3134</v>
      </c>
    </row>
    <row r="3528" spans="1:20" x14ac:dyDescent="0.25">
      <c r="A3528" t="s">
        <v>637</v>
      </c>
      <c r="B3528" t="s">
        <v>861</v>
      </c>
      <c r="C3528" t="s">
        <v>639</v>
      </c>
      <c r="D3528" t="s">
        <v>663</v>
      </c>
      <c r="E3528" t="s">
        <v>667</v>
      </c>
      <c r="F3528">
        <v>528004120002</v>
      </c>
      <c r="G3528" t="s">
        <v>642</v>
      </c>
      <c r="H3528">
        <v>583136</v>
      </c>
      <c r="I3528" t="s">
        <v>32</v>
      </c>
      <c r="J3528">
        <v>202207</v>
      </c>
      <c r="K3528">
        <v>44771</v>
      </c>
      <c r="L3528" t="s">
        <v>644</v>
      </c>
      <c r="M3528">
        <v>10973</v>
      </c>
      <c r="N3528">
        <v>17.59</v>
      </c>
      <c r="O3528" t="s">
        <v>645</v>
      </c>
      <c r="P3528" s="428">
        <v>16.73</v>
      </c>
      <c r="Q3528">
        <v>12831024</v>
      </c>
      <c r="R3528" t="s">
        <v>646</v>
      </c>
      <c r="S3528">
        <v>2023197</v>
      </c>
      <c r="T3528" t="s">
        <v>892</v>
      </c>
    </row>
    <row r="3529" spans="1:20" x14ac:dyDescent="0.25">
      <c r="A3529" t="s">
        <v>637</v>
      </c>
      <c r="B3529" t="s">
        <v>861</v>
      </c>
      <c r="C3529" t="s">
        <v>639</v>
      </c>
      <c r="D3529" t="s">
        <v>695</v>
      </c>
      <c r="E3529" t="s">
        <v>667</v>
      </c>
      <c r="F3529">
        <v>528004120002</v>
      </c>
      <c r="G3529" t="s">
        <v>642</v>
      </c>
      <c r="H3529">
        <v>583149</v>
      </c>
      <c r="I3529" t="s">
        <v>680</v>
      </c>
      <c r="J3529">
        <v>202207</v>
      </c>
      <c r="K3529">
        <v>44771</v>
      </c>
      <c r="L3529" t="s">
        <v>644</v>
      </c>
      <c r="M3529">
        <v>14939</v>
      </c>
      <c r="N3529">
        <v>23.95</v>
      </c>
      <c r="O3529" t="s">
        <v>645</v>
      </c>
      <c r="P3529" s="428">
        <v>22.779</v>
      </c>
      <c r="Q3529">
        <v>12831024</v>
      </c>
      <c r="R3529" t="s">
        <v>646</v>
      </c>
      <c r="S3529">
        <v>2023596</v>
      </c>
      <c r="T3529" t="s">
        <v>896</v>
      </c>
    </row>
    <row r="3530" spans="1:20" x14ac:dyDescent="0.25">
      <c r="A3530" t="s">
        <v>637</v>
      </c>
      <c r="B3530" t="s">
        <v>736</v>
      </c>
      <c r="C3530" t="s">
        <v>639</v>
      </c>
      <c r="D3530" t="s">
        <v>651</v>
      </c>
      <c r="E3530" t="s">
        <v>704</v>
      </c>
      <c r="F3530">
        <v>528004120002</v>
      </c>
      <c r="G3530" t="s">
        <v>642</v>
      </c>
      <c r="H3530">
        <v>856779</v>
      </c>
      <c r="I3530" t="s">
        <v>28</v>
      </c>
      <c r="J3530">
        <v>202207</v>
      </c>
      <c r="K3530">
        <v>44771</v>
      </c>
      <c r="L3530" t="s">
        <v>644</v>
      </c>
      <c r="M3530">
        <v>97103</v>
      </c>
      <c r="N3530">
        <v>155.63999999999999</v>
      </c>
      <c r="O3530" t="s">
        <v>645</v>
      </c>
      <c r="P3530" s="428">
        <v>148.02799999999999</v>
      </c>
      <c r="Q3530">
        <v>12831024</v>
      </c>
      <c r="R3530" t="s">
        <v>646</v>
      </c>
      <c r="S3530">
        <v>2039252</v>
      </c>
      <c r="T3530" t="s">
        <v>3129</v>
      </c>
    </row>
    <row r="3531" spans="1:20" x14ac:dyDescent="0.25">
      <c r="A3531" t="s">
        <v>637</v>
      </c>
      <c r="B3531" t="s">
        <v>736</v>
      </c>
      <c r="C3531" t="s">
        <v>639</v>
      </c>
      <c r="D3531" t="s">
        <v>651</v>
      </c>
      <c r="E3531" t="s">
        <v>2008</v>
      </c>
      <c r="F3531">
        <v>528004120002</v>
      </c>
      <c r="G3531" t="s">
        <v>642</v>
      </c>
      <c r="H3531">
        <v>856778</v>
      </c>
      <c r="I3531" t="s">
        <v>27</v>
      </c>
      <c r="J3531">
        <v>202207</v>
      </c>
      <c r="K3531">
        <v>44771</v>
      </c>
      <c r="L3531" t="s">
        <v>644</v>
      </c>
      <c r="M3531">
        <v>97103</v>
      </c>
      <c r="N3531">
        <v>155.63999999999999</v>
      </c>
      <c r="O3531" t="s">
        <v>645</v>
      </c>
      <c r="P3531" s="428">
        <v>148.02799999999999</v>
      </c>
      <c r="Q3531">
        <v>12831024</v>
      </c>
      <c r="R3531" t="s">
        <v>646</v>
      </c>
      <c r="S3531">
        <v>2041743</v>
      </c>
      <c r="T3531" t="s">
        <v>3130</v>
      </c>
    </row>
    <row r="3532" spans="1:20" x14ac:dyDescent="0.25">
      <c r="A3532" t="s">
        <v>637</v>
      </c>
      <c r="B3532" t="s">
        <v>736</v>
      </c>
      <c r="C3532" t="s">
        <v>639</v>
      </c>
      <c r="D3532" t="s">
        <v>663</v>
      </c>
      <c r="E3532" t="s">
        <v>667</v>
      </c>
      <c r="F3532">
        <v>528004120002</v>
      </c>
      <c r="G3532" t="s">
        <v>642</v>
      </c>
      <c r="H3532">
        <v>583136</v>
      </c>
      <c r="I3532" t="s">
        <v>32</v>
      </c>
      <c r="J3532">
        <v>202207</v>
      </c>
      <c r="K3532">
        <v>44771</v>
      </c>
      <c r="L3532" t="s">
        <v>644</v>
      </c>
      <c r="M3532">
        <v>100987</v>
      </c>
      <c r="N3532">
        <v>161.87</v>
      </c>
      <c r="O3532" t="s">
        <v>645</v>
      </c>
      <c r="P3532" s="428">
        <v>153.95400000000001</v>
      </c>
      <c r="Q3532">
        <v>12831024</v>
      </c>
      <c r="R3532" t="s">
        <v>646</v>
      </c>
      <c r="S3532">
        <v>2023197</v>
      </c>
      <c r="T3532" t="s">
        <v>3131</v>
      </c>
    </row>
    <row r="3533" spans="1:20" x14ac:dyDescent="0.25">
      <c r="A3533" t="s">
        <v>637</v>
      </c>
      <c r="B3533" t="s">
        <v>861</v>
      </c>
      <c r="C3533" t="s">
        <v>639</v>
      </c>
      <c r="D3533" t="s">
        <v>663</v>
      </c>
      <c r="E3533" t="s">
        <v>673</v>
      </c>
      <c r="F3533">
        <v>528004120002</v>
      </c>
      <c r="G3533" t="s">
        <v>642</v>
      </c>
      <c r="H3533">
        <v>583133</v>
      </c>
      <c r="I3533" t="s">
        <v>29</v>
      </c>
      <c r="J3533">
        <v>202207</v>
      </c>
      <c r="K3533">
        <v>44771</v>
      </c>
      <c r="L3533" t="s">
        <v>644</v>
      </c>
      <c r="M3533">
        <v>14940</v>
      </c>
      <c r="N3533">
        <v>23.95</v>
      </c>
      <c r="O3533" t="s">
        <v>645</v>
      </c>
      <c r="P3533" s="428">
        <v>22.779</v>
      </c>
      <c r="Q3533">
        <v>12831024</v>
      </c>
      <c r="R3533" t="s">
        <v>646</v>
      </c>
      <c r="S3533">
        <v>2014872</v>
      </c>
      <c r="T3533" t="s">
        <v>897</v>
      </c>
    </row>
    <row r="3534" spans="1:20" x14ac:dyDescent="0.25">
      <c r="A3534" t="s">
        <v>637</v>
      </c>
      <c r="B3534" t="s">
        <v>861</v>
      </c>
      <c r="C3534" t="s">
        <v>639</v>
      </c>
      <c r="D3534" t="s">
        <v>651</v>
      </c>
      <c r="E3534" t="s">
        <v>641</v>
      </c>
      <c r="F3534">
        <v>528004120001</v>
      </c>
      <c r="G3534" t="s">
        <v>705</v>
      </c>
      <c r="H3534">
        <v>583129</v>
      </c>
      <c r="I3534" t="s">
        <v>21</v>
      </c>
      <c r="J3534">
        <v>202207</v>
      </c>
      <c r="K3534">
        <v>44771</v>
      </c>
      <c r="L3534" t="s">
        <v>644</v>
      </c>
      <c r="M3534">
        <v>23981.599999999999</v>
      </c>
      <c r="N3534">
        <v>38.44</v>
      </c>
      <c r="O3534" t="s">
        <v>645</v>
      </c>
      <c r="P3534" s="428">
        <v>36.56</v>
      </c>
      <c r="Q3534">
        <v>12831024</v>
      </c>
      <c r="R3534" t="s">
        <v>646</v>
      </c>
      <c r="S3534">
        <v>2034399</v>
      </c>
      <c r="T3534" t="s">
        <v>893</v>
      </c>
    </row>
    <row r="3535" spans="1:20" x14ac:dyDescent="0.25">
      <c r="A3535" t="s">
        <v>637</v>
      </c>
      <c r="B3535" t="s">
        <v>861</v>
      </c>
      <c r="C3535" t="s">
        <v>639</v>
      </c>
      <c r="D3535" t="s">
        <v>651</v>
      </c>
      <c r="E3535" t="s">
        <v>704</v>
      </c>
      <c r="F3535">
        <v>528004120002</v>
      </c>
      <c r="G3535" t="s">
        <v>642</v>
      </c>
      <c r="H3535">
        <v>856779</v>
      </c>
      <c r="I3535" t="s">
        <v>28</v>
      </c>
      <c r="J3535">
        <v>202207</v>
      </c>
      <c r="K3535">
        <v>44771</v>
      </c>
      <c r="L3535" t="s">
        <v>644</v>
      </c>
      <c r="M3535">
        <v>10551</v>
      </c>
      <c r="N3535">
        <v>16.91</v>
      </c>
      <c r="O3535" t="s">
        <v>645</v>
      </c>
      <c r="P3535" s="428">
        <v>16.082999999999998</v>
      </c>
      <c r="Q3535">
        <v>12831024</v>
      </c>
      <c r="R3535" t="s">
        <v>646</v>
      </c>
      <c r="S3535">
        <v>2039252</v>
      </c>
      <c r="T3535" t="s">
        <v>886</v>
      </c>
    </row>
    <row r="3536" spans="1:20" x14ac:dyDescent="0.25">
      <c r="A3536" t="s">
        <v>637</v>
      </c>
      <c r="B3536" t="s">
        <v>736</v>
      </c>
      <c r="C3536" t="s">
        <v>639</v>
      </c>
      <c r="D3536" t="s">
        <v>651</v>
      </c>
      <c r="E3536" t="s">
        <v>667</v>
      </c>
      <c r="F3536">
        <v>528004120002</v>
      </c>
      <c r="G3536" t="s">
        <v>642</v>
      </c>
      <c r="H3536">
        <v>583149</v>
      </c>
      <c r="I3536" t="s">
        <v>680</v>
      </c>
      <c r="J3536">
        <v>202207</v>
      </c>
      <c r="K3536">
        <v>44771</v>
      </c>
      <c r="L3536" t="s">
        <v>644</v>
      </c>
      <c r="M3536">
        <v>23256.34</v>
      </c>
      <c r="N3536">
        <v>37.28</v>
      </c>
      <c r="O3536" t="s">
        <v>645</v>
      </c>
      <c r="P3536" s="428">
        <v>35.457000000000001</v>
      </c>
      <c r="Q3536">
        <v>12831024</v>
      </c>
      <c r="R3536" t="s">
        <v>646</v>
      </c>
      <c r="S3536">
        <v>8540399</v>
      </c>
      <c r="T3536" t="s">
        <v>3135</v>
      </c>
    </row>
    <row r="3537" spans="1:20" x14ac:dyDescent="0.25">
      <c r="A3537" t="s">
        <v>637</v>
      </c>
      <c r="B3537" t="s">
        <v>736</v>
      </c>
      <c r="C3537" t="s">
        <v>639</v>
      </c>
      <c r="D3537" t="s">
        <v>651</v>
      </c>
      <c r="E3537" t="s">
        <v>667</v>
      </c>
      <c r="F3537">
        <v>528004120002</v>
      </c>
      <c r="G3537" t="s">
        <v>642</v>
      </c>
      <c r="H3537">
        <v>583149</v>
      </c>
      <c r="I3537" t="s">
        <v>680</v>
      </c>
      <c r="J3537">
        <v>202207</v>
      </c>
      <c r="K3537">
        <v>44771</v>
      </c>
      <c r="L3537" t="s">
        <v>644</v>
      </c>
      <c r="M3537">
        <v>4161.29</v>
      </c>
      <c r="N3537">
        <v>6.67</v>
      </c>
      <c r="O3537" t="s">
        <v>645</v>
      </c>
      <c r="P3537" s="428">
        <v>6.3440000000000003</v>
      </c>
      <c r="Q3537">
        <v>12831024</v>
      </c>
      <c r="R3537" t="s">
        <v>646</v>
      </c>
      <c r="S3537">
        <v>8540358</v>
      </c>
      <c r="T3537" t="s">
        <v>3133</v>
      </c>
    </row>
    <row r="3538" spans="1:20" x14ac:dyDescent="0.25">
      <c r="A3538" t="s">
        <v>637</v>
      </c>
      <c r="B3538" t="s">
        <v>736</v>
      </c>
      <c r="C3538" t="s">
        <v>639</v>
      </c>
      <c r="D3538" t="s">
        <v>651</v>
      </c>
      <c r="E3538" t="s">
        <v>673</v>
      </c>
      <c r="F3538">
        <v>528004120002</v>
      </c>
      <c r="G3538" t="s">
        <v>642</v>
      </c>
      <c r="H3538">
        <v>583148</v>
      </c>
      <c r="I3538" t="s">
        <v>699</v>
      </c>
      <c r="J3538">
        <v>202207</v>
      </c>
      <c r="K3538">
        <v>44771</v>
      </c>
      <c r="L3538" t="s">
        <v>644</v>
      </c>
      <c r="M3538">
        <v>12424.93</v>
      </c>
      <c r="N3538">
        <v>19.920000000000002</v>
      </c>
      <c r="O3538" t="s">
        <v>645</v>
      </c>
      <c r="P3538" s="428">
        <v>18.946000000000002</v>
      </c>
      <c r="Q3538">
        <v>12831024</v>
      </c>
      <c r="R3538" t="s">
        <v>646</v>
      </c>
      <c r="S3538">
        <v>8540279</v>
      </c>
      <c r="T3538" t="s">
        <v>3132</v>
      </c>
    </row>
    <row r="3539" spans="1:20" x14ac:dyDescent="0.25">
      <c r="A3539" t="s">
        <v>637</v>
      </c>
      <c r="B3539" t="s">
        <v>861</v>
      </c>
      <c r="C3539" t="s">
        <v>639</v>
      </c>
      <c r="D3539" t="s">
        <v>651</v>
      </c>
      <c r="E3539" t="s">
        <v>667</v>
      </c>
      <c r="F3539">
        <v>528004120002</v>
      </c>
      <c r="G3539" t="s">
        <v>642</v>
      </c>
      <c r="H3539">
        <v>583149</v>
      </c>
      <c r="I3539" t="s">
        <v>680</v>
      </c>
      <c r="J3539">
        <v>202207</v>
      </c>
      <c r="K3539">
        <v>44771</v>
      </c>
      <c r="L3539" t="s">
        <v>644</v>
      </c>
      <c r="M3539">
        <v>649.29</v>
      </c>
      <c r="N3539">
        <v>1.04</v>
      </c>
      <c r="O3539" t="s">
        <v>645</v>
      </c>
      <c r="P3539" s="428">
        <v>0.98899999999999999</v>
      </c>
      <c r="Q3539">
        <v>12831024</v>
      </c>
      <c r="R3539" t="s">
        <v>646</v>
      </c>
      <c r="S3539">
        <v>2036440</v>
      </c>
      <c r="T3539" t="s">
        <v>1113</v>
      </c>
    </row>
    <row r="3540" spans="1:20" x14ac:dyDescent="0.25">
      <c r="A3540" t="s">
        <v>637</v>
      </c>
      <c r="B3540" t="s">
        <v>736</v>
      </c>
      <c r="C3540" t="s">
        <v>639</v>
      </c>
      <c r="D3540" t="s">
        <v>651</v>
      </c>
      <c r="E3540" t="s">
        <v>704</v>
      </c>
      <c r="F3540">
        <v>528004120001</v>
      </c>
      <c r="G3540" t="s">
        <v>705</v>
      </c>
      <c r="H3540">
        <v>583128</v>
      </c>
      <c r="I3540" t="s">
        <v>20</v>
      </c>
      <c r="J3540">
        <v>202207</v>
      </c>
      <c r="K3540">
        <v>44771</v>
      </c>
      <c r="L3540" t="s">
        <v>644</v>
      </c>
      <c r="M3540">
        <v>129000</v>
      </c>
      <c r="N3540">
        <v>206.77</v>
      </c>
      <c r="O3540" t="s">
        <v>645</v>
      </c>
      <c r="P3540" s="428">
        <v>196.65799999999999</v>
      </c>
      <c r="Q3540">
        <v>30508651</v>
      </c>
      <c r="R3540" t="s">
        <v>646</v>
      </c>
      <c r="S3540">
        <v>2022429</v>
      </c>
      <c r="T3540" t="s">
        <v>3163</v>
      </c>
    </row>
    <row r="3541" spans="1:20" x14ac:dyDescent="0.25">
      <c r="A3541" t="s">
        <v>637</v>
      </c>
      <c r="B3541" t="s">
        <v>736</v>
      </c>
      <c r="C3541" t="s">
        <v>639</v>
      </c>
      <c r="D3541" t="s">
        <v>640</v>
      </c>
      <c r="E3541" t="s">
        <v>667</v>
      </c>
      <c r="F3541">
        <v>528004120002</v>
      </c>
      <c r="G3541" t="s">
        <v>642</v>
      </c>
      <c r="H3541">
        <v>583149</v>
      </c>
      <c r="I3541" t="s">
        <v>680</v>
      </c>
      <c r="J3541">
        <v>202207</v>
      </c>
      <c r="K3541">
        <v>44771</v>
      </c>
      <c r="L3541" t="s">
        <v>644</v>
      </c>
      <c r="M3541">
        <v>14925.62</v>
      </c>
      <c r="N3541">
        <v>23.92</v>
      </c>
      <c r="O3541" t="s">
        <v>645</v>
      </c>
      <c r="P3541" s="428">
        <v>22.75</v>
      </c>
      <c r="Q3541">
        <v>12831024</v>
      </c>
      <c r="R3541" t="s">
        <v>646</v>
      </c>
      <c r="S3541">
        <v>8540392</v>
      </c>
      <c r="T3541" t="s">
        <v>3155</v>
      </c>
    </row>
    <row r="3542" spans="1:20" x14ac:dyDescent="0.25">
      <c r="A3542" t="s">
        <v>637</v>
      </c>
      <c r="B3542" t="s">
        <v>736</v>
      </c>
      <c r="C3542" t="s">
        <v>639</v>
      </c>
      <c r="D3542" t="s">
        <v>640</v>
      </c>
      <c r="E3542" t="s">
        <v>708</v>
      </c>
      <c r="F3542">
        <v>528004120002</v>
      </c>
      <c r="G3542" t="s">
        <v>642</v>
      </c>
      <c r="H3542">
        <v>583155</v>
      </c>
      <c r="I3542" t="s">
        <v>45</v>
      </c>
      <c r="J3542">
        <v>202207</v>
      </c>
      <c r="K3542">
        <v>44771</v>
      </c>
      <c r="L3542" t="s">
        <v>644</v>
      </c>
      <c r="M3542">
        <v>8820.51</v>
      </c>
      <c r="N3542">
        <v>14.14</v>
      </c>
      <c r="O3542" t="s">
        <v>645</v>
      </c>
      <c r="P3542" s="428">
        <v>13.448</v>
      </c>
      <c r="Q3542">
        <v>12831024</v>
      </c>
      <c r="R3542" t="s">
        <v>646</v>
      </c>
      <c r="S3542">
        <v>8540039</v>
      </c>
      <c r="T3542" t="s">
        <v>3162</v>
      </c>
    </row>
    <row r="3543" spans="1:20" x14ac:dyDescent="0.25">
      <c r="A3543" t="s">
        <v>637</v>
      </c>
      <c r="B3543" t="s">
        <v>736</v>
      </c>
      <c r="C3543" t="s">
        <v>639</v>
      </c>
      <c r="D3543" t="s">
        <v>640</v>
      </c>
      <c r="E3543" t="s">
        <v>673</v>
      </c>
      <c r="F3543">
        <v>528004120002</v>
      </c>
      <c r="G3543" t="s">
        <v>642</v>
      </c>
      <c r="H3543">
        <v>583148</v>
      </c>
      <c r="I3543" t="s">
        <v>699</v>
      </c>
      <c r="J3543">
        <v>202207</v>
      </c>
      <c r="K3543">
        <v>44771</v>
      </c>
      <c r="L3543" t="s">
        <v>644</v>
      </c>
      <c r="M3543">
        <v>5234.78</v>
      </c>
      <c r="N3543">
        <v>8.39</v>
      </c>
      <c r="O3543" t="s">
        <v>645</v>
      </c>
      <c r="P3543" s="428">
        <v>7.98</v>
      </c>
      <c r="Q3543">
        <v>12831024</v>
      </c>
      <c r="R3543" t="s">
        <v>646</v>
      </c>
      <c r="S3543">
        <v>2012905</v>
      </c>
      <c r="T3543" t="s">
        <v>3138</v>
      </c>
    </row>
    <row r="3544" spans="1:20" x14ac:dyDescent="0.25">
      <c r="A3544" t="s">
        <v>637</v>
      </c>
      <c r="B3544" t="s">
        <v>861</v>
      </c>
      <c r="C3544" t="s">
        <v>639</v>
      </c>
      <c r="D3544" t="s">
        <v>651</v>
      </c>
      <c r="E3544" t="s">
        <v>704</v>
      </c>
      <c r="F3544">
        <v>528004120001</v>
      </c>
      <c r="G3544" t="s">
        <v>705</v>
      </c>
      <c r="H3544">
        <v>583128</v>
      </c>
      <c r="I3544" t="s">
        <v>20</v>
      </c>
      <c r="J3544">
        <v>202207</v>
      </c>
      <c r="K3544">
        <v>44771</v>
      </c>
      <c r="L3544" t="s">
        <v>644</v>
      </c>
      <c r="M3544">
        <v>20478</v>
      </c>
      <c r="N3544">
        <v>32.82</v>
      </c>
      <c r="O3544" t="s">
        <v>645</v>
      </c>
      <c r="P3544" s="428">
        <v>31.215</v>
      </c>
      <c r="Q3544">
        <v>30508651</v>
      </c>
      <c r="R3544" t="s">
        <v>646</v>
      </c>
      <c r="S3544">
        <v>2022429</v>
      </c>
      <c r="T3544" t="s">
        <v>862</v>
      </c>
    </row>
    <row r="3545" spans="1:20" x14ac:dyDescent="0.25">
      <c r="A3545" t="s">
        <v>637</v>
      </c>
      <c r="B3545" t="s">
        <v>736</v>
      </c>
      <c r="C3545" t="s">
        <v>639</v>
      </c>
      <c r="D3545" t="s">
        <v>640</v>
      </c>
      <c r="E3545" t="s">
        <v>689</v>
      </c>
      <c r="F3545">
        <v>528004120002</v>
      </c>
      <c r="G3545" t="s">
        <v>642</v>
      </c>
      <c r="H3545">
        <v>856784</v>
      </c>
      <c r="I3545" t="s">
        <v>479</v>
      </c>
      <c r="J3545">
        <v>202207</v>
      </c>
      <c r="K3545">
        <v>44771</v>
      </c>
      <c r="L3545" t="s">
        <v>644</v>
      </c>
      <c r="M3545">
        <v>2565.34</v>
      </c>
      <c r="N3545">
        <v>4.1100000000000003</v>
      </c>
      <c r="O3545" t="s">
        <v>645</v>
      </c>
      <c r="P3545" s="428">
        <v>3.9089999999999998</v>
      </c>
      <c r="Q3545">
        <v>12831024</v>
      </c>
      <c r="R3545" t="s">
        <v>646</v>
      </c>
      <c r="S3545">
        <v>8540396</v>
      </c>
      <c r="T3545" t="s">
        <v>3161</v>
      </c>
    </row>
    <row r="3546" spans="1:20" x14ac:dyDescent="0.25">
      <c r="A3546" t="s">
        <v>637</v>
      </c>
      <c r="B3546" t="s">
        <v>736</v>
      </c>
      <c r="C3546" t="s">
        <v>639</v>
      </c>
      <c r="D3546" t="s">
        <v>640</v>
      </c>
      <c r="E3546" t="s">
        <v>686</v>
      </c>
      <c r="F3546">
        <v>528004120002</v>
      </c>
      <c r="G3546" t="s">
        <v>642</v>
      </c>
      <c r="H3546">
        <v>583150</v>
      </c>
      <c r="I3546" t="s">
        <v>687</v>
      </c>
      <c r="J3546">
        <v>202207</v>
      </c>
      <c r="K3546">
        <v>44771</v>
      </c>
      <c r="L3546" t="s">
        <v>644</v>
      </c>
      <c r="M3546">
        <v>14333.33</v>
      </c>
      <c r="N3546">
        <v>22.97</v>
      </c>
      <c r="O3546" t="s">
        <v>645</v>
      </c>
      <c r="P3546" s="428">
        <v>21.847000000000001</v>
      </c>
      <c r="Q3546">
        <v>12831024</v>
      </c>
      <c r="R3546" t="s">
        <v>646</v>
      </c>
      <c r="S3546">
        <v>2011105</v>
      </c>
      <c r="T3546" t="s">
        <v>3153</v>
      </c>
    </row>
    <row r="3547" spans="1:20" x14ac:dyDescent="0.25">
      <c r="A3547" t="s">
        <v>637</v>
      </c>
      <c r="B3547" t="s">
        <v>736</v>
      </c>
      <c r="C3547" t="s">
        <v>639</v>
      </c>
      <c r="D3547" t="s">
        <v>640</v>
      </c>
      <c r="E3547" t="s">
        <v>678</v>
      </c>
      <c r="F3547">
        <v>528004120002</v>
      </c>
      <c r="G3547" t="s">
        <v>642</v>
      </c>
      <c r="H3547">
        <v>583147</v>
      </c>
      <c r="I3547" t="s">
        <v>41</v>
      </c>
      <c r="J3547">
        <v>202207</v>
      </c>
      <c r="K3547">
        <v>44771</v>
      </c>
      <c r="L3547" t="s">
        <v>644</v>
      </c>
      <c r="M3547">
        <v>15062.87</v>
      </c>
      <c r="N3547">
        <v>24.14</v>
      </c>
      <c r="O3547" t="s">
        <v>645</v>
      </c>
      <c r="P3547" s="428">
        <v>22.959</v>
      </c>
      <c r="Q3547">
        <v>12831024</v>
      </c>
      <c r="R3547" t="s">
        <v>646</v>
      </c>
      <c r="S3547">
        <v>2027008</v>
      </c>
      <c r="T3547" t="s">
        <v>3137</v>
      </c>
    </row>
    <row r="3548" spans="1:20" x14ac:dyDescent="0.25">
      <c r="A3548" t="s">
        <v>637</v>
      </c>
      <c r="B3548" t="s">
        <v>736</v>
      </c>
      <c r="C3548" t="s">
        <v>639</v>
      </c>
      <c r="D3548" t="s">
        <v>695</v>
      </c>
      <c r="E3548" t="s">
        <v>704</v>
      </c>
      <c r="F3548">
        <v>528004120001</v>
      </c>
      <c r="G3548" t="s">
        <v>705</v>
      </c>
      <c r="H3548">
        <v>583128</v>
      </c>
      <c r="I3548" t="s">
        <v>20</v>
      </c>
      <c r="J3548">
        <v>202207</v>
      </c>
      <c r="K3548">
        <v>44771</v>
      </c>
      <c r="L3548" t="s">
        <v>644</v>
      </c>
      <c r="M3548">
        <v>129000</v>
      </c>
      <c r="N3548">
        <v>206.77</v>
      </c>
      <c r="O3548" t="s">
        <v>645</v>
      </c>
      <c r="P3548" s="428">
        <v>196.65799999999999</v>
      </c>
      <c r="Q3548">
        <v>12831024</v>
      </c>
      <c r="R3548" t="s">
        <v>646</v>
      </c>
      <c r="S3548">
        <v>2012170</v>
      </c>
      <c r="T3548" t="s">
        <v>3136</v>
      </c>
    </row>
    <row r="3549" spans="1:20" x14ac:dyDescent="0.25">
      <c r="A3549" t="s">
        <v>637</v>
      </c>
      <c r="B3549" t="s">
        <v>672</v>
      </c>
      <c r="C3549" t="s">
        <v>639</v>
      </c>
      <c r="D3549" t="s">
        <v>663</v>
      </c>
      <c r="E3549" t="s">
        <v>704</v>
      </c>
      <c r="F3549">
        <v>528004120010</v>
      </c>
      <c r="G3549" t="s">
        <v>653</v>
      </c>
      <c r="H3549">
        <v>583611</v>
      </c>
      <c r="I3549" t="s">
        <v>208</v>
      </c>
      <c r="J3549">
        <v>202207</v>
      </c>
      <c r="K3549">
        <v>44771</v>
      </c>
      <c r="L3549" t="s">
        <v>644</v>
      </c>
      <c r="M3549">
        <v>2925</v>
      </c>
      <c r="N3549">
        <v>4.6900000000000004</v>
      </c>
      <c r="O3549" t="s">
        <v>645</v>
      </c>
      <c r="P3549" s="428">
        <v>4.4610000000000003</v>
      </c>
      <c r="Q3549">
        <v>30507627</v>
      </c>
      <c r="R3549" t="s">
        <v>675</v>
      </c>
      <c r="S3549">
        <v>85410</v>
      </c>
      <c r="T3549" t="s">
        <v>3164</v>
      </c>
    </row>
    <row r="3550" spans="1:20" x14ac:dyDescent="0.25">
      <c r="A3550" t="s">
        <v>637</v>
      </c>
      <c r="B3550" t="s">
        <v>672</v>
      </c>
      <c r="C3550" t="s">
        <v>639</v>
      </c>
      <c r="D3550" t="s">
        <v>695</v>
      </c>
      <c r="E3550" t="s">
        <v>704</v>
      </c>
      <c r="F3550">
        <v>528004120010</v>
      </c>
      <c r="G3550" t="s">
        <v>653</v>
      </c>
      <c r="H3550">
        <v>583611</v>
      </c>
      <c r="I3550" t="s">
        <v>208</v>
      </c>
      <c r="J3550">
        <v>202207</v>
      </c>
      <c r="K3550">
        <v>44773</v>
      </c>
      <c r="L3550" t="s">
        <v>644</v>
      </c>
      <c r="M3550">
        <v>10000</v>
      </c>
      <c r="N3550">
        <v>16.03</v>
      </c>
      <c r="O3550" t="s">
        <v>645</v>
      </c>
      <c r="P3550" s="428">
        <v>15.246</v>
      </c>
      <c r="Q3550">
        <v>30507893</v>
      </c>
      <c r="R3550" t="s">
        <v>675</v>
      </c>
      <c r="S3550">
        <v>85411</v>
      </c>
      <c r="T3550" t="s">
        <v>3165</v>
      </c>
    </row>
    <row r="3551" spans="1:20" x14ac:dyDescent="0.25">
      <c r="A3551" t="s">
        <v>637</v>
      </c>
      <c r="B3551" t="s">
        <v>672</v>
      </c>
      <c r="C3551" t="s">
        <v>639</v>
      </c>
      <c r="D3551" t="s">
        <v>695</v>
      </c>
      <c r="E3551" t="s">
        <v>704</v>
      </c>
      <c r="F3551">
        <v>528004120010</v>
      </c>
      <c r="G3551" t="s">
        <v>653</v>
      </c>
      <c r="H3551">
        <v>583611</v>
      </c>
      <c r="I3551" t="s">
        <v>208</v>
      </c>
      <c r="J3551">
        <v>202207</v>
      </c>
      <c r="K3551">
        <v>44773</v>
      </c>
      <c r="L3551" t="s">
        <v>644</v>
      </c>
      <c r="M3551">
        <v>1700</v>
      </c>
      <c r="N3551">
        <v>2.72</v>
      </c>
      <c r="O3551" t="s">
        <v>645</v>
      </c>
      <c r="P3551" s="428">
        <v>2.5870000000000002</v>
      </c>
      <c r="Q3551">
        <v>30507893</v>
      </c>
      <c r="R3551" t="s">
        <v>675</v>
      </c>
      <c r="S3551">
        <v>85411</v>
      </c>
      <c r="T3551" t="s">
        <v>3165</v>
      </c>
    </row>
    <row r="3552" spans="1:20" x14ac:dyDescent="0.25">
      <c r="A3552" t="s">
        <v>637</v>
      </c>
      <c r="B3552" t="s">
        <v>672</v>
      </c>
      <c r="C3552" t="s">
        <v>639</v>
      </c>
      <c r="D3552" t="s">
        <v>695</v>
      </c>
      <c r="E3552" t="s">
        <v>704</v>
      </c>
      <c r="F3552">
        <v>528004120010</v>
      </c>
      <c r="G3552" t="s">
        <v>653</v>
      </c>
      <c r="H3552">
        <v>583611</v>
      </c>
      <c r="I3552" t="s">
        <v>208</v>
      </c>
      <c r="J3552">
        <v>202207</v>
      </c>
      <c r="K3552">
        <v>44773</v>
      </c>
      <c r="L3552" t="s">
        <v>644</v>
      </c>
      <c r="M3552">
        <v>2925</v>
      </c>
      <c r="N3552">
        <v>4.6900000000000004</v>
      </c>
      <c r="O3552" t="s">
        <v>645</v>
      </c>
      <c r="P3552" s="428">
        <v>4.4610000000000003</v>
      </c>
      <c r="Q3552">
        <v>30507893</v>
      </c>
      <c r="R3552" t="s">
        <v>675</v>
      </c>
      <c r="S3552">
        <v>85411</v>
      </c>
      <c r="T3552" t="s">
        <v>3165</v>
      </c>
    </row>
    <row r="3553" spans="1:20" x14ac:dyDescent="0.25">
      <c r="A3553" t="s">
        <v>637</v>
      </c>
      <c r="B3553" t="s">
        <v>831</v>
      </c>
      <c r="C3553" t="s">
        <v>639</v>
      </c>
      <c r="D3553" t="s">
        <v>663</v>
      </c>
      <c r="E3553" t="s">
        <v>701</v>
      </c>
      <c r="F3553">
        <v>528004120002</v>
      </c>
      <c r="G3553" t="s">
        <v>642</v>
      </c>
      <c r="H3553">
        <v>583137</v>
      </c>
      <c r="I3553" t="s">
        <v>33</v>
      </c>
      <c r="J3553">
        <v>202207</v>
      </c>
      <c r="K3553">
        <v>44773</v>
      </c>
      <c r="L3553" t="s">
        <v>644</v>
      </c>
      <c r="M3553">
        <v>17764.02</v>
      </c>
      <c r="N3553">
        <v>28.47</v>
      </c>
      <c r="O3553" t="s">
        <v>645</v>
      </c>
      <c r="P3553" s="428">
        <v>27.077999999999999</v>
      </c>
      <c r="Q3553">
        <v>12831024</v>
      </c>
      <c r="R3553" t="s">
        <v>646</v>
      </c>
      <c r="S3553">
        <v>2038727</v>
      </c>
      <c r="T3553" t="s">
        <v>3185</v>
      </c>
    </row>
    <row r="3554" spans="1:20" x14ac:dyDescent="0.25">
      <c r="A3554" t="s">
        <v>637</v>
      </c>
      <c r="B3554" t="s">
        <v>831</v>
      </c>
      <c r="C3554" t="s">
        <v>639</v>
      </c>
      <c r="D3554" t="s">
        <v>651</v>
      </c>
      <c r="E3554" t="s">
        <v>704</v>
      </c>
      <c r="F3554">
        <v>528004120002</v>
      </c>
      <c r="G3554" t="s">
        <v>642</v>
      </c>
      <c r="H3554">
        <v>856779</v>
      </c>
      <c r="I3554" t="s">
        <v>28</v>
      </c>
      <c r="J3554">
        <v>202207</v>
      </c>
      <c r="K3554">
        <v>44773</v>
      </c>
      <c r="L3554" t="s">
        <v>644</v>
      </c>
      <c r="M3554">
        <v>10839.38</v>
      </c>
      <c r="N3554">
        <v>17.37</v>
      </c>
      <c r="O3554" t="s">
        <v>645</v>
      </c>
      <c r="P3554" s="428">
        <v>16.521000000000001</v>
      </c>
      <c r="Q3554">
        <v>12831024</v>
      </c>
      <c r="R3554" t="s">
        <v>646</v>
      </c>
      <c r="S3554">
        <v>2039252</v>
      </c>
      <c r="T3554" t="s">
        <v>3184</v>
      </c>
    </row>
    <row r="3555" spans="1:20" x14ac:dyDescent="0.25">
      <c r="A3555" t="s">
        <v>637</v>
      </c>
      <c r="B3555" t="s">
        <v>831</v>
      </c>
      <c r="C3555" t="s">
        <v>639</v>
      </c>
      <c r="D3555" t="s">
        <v>651</v>
      </c>
      <c r="E3555" t="s">
        <v>673</v>
      </c>
      <c r="F3555">
        <v>528004120002</v>
      </c>
      <c r="G3555" t="s">
        <v>642</v>
      </c>
      <c r="H3555">
        <v>583148</v>
      </c>
      <c r="I3555" t="s">
        <v>699</v>
      </c>
      <c r="J3555">
        <v>202207</v>
      </c>
      <c r="K3555">
        <v>44773</v>
      </c>
      <c r="L3555" t="s">
        <v>644</v>
      </c>
      <c r="M3555">
        <v>4349.5</v>
      </c>
      <c r="N3555">
        <v>6.97</v>
      </c>
      <c r="O3555" t="s">
        <v>645</v>
      </c>
      <c r="P3555" s="428">
        <v>6.6289999999999996</v>
      </c>
      <c r="Q3555">
        <v>12831024</v>
      </c>
      <c r="R3555" t="s">
        <v>646</v>
      </c>
      <c r="S3555">
        <v>8540386</v>
      </c>
      <c r="T3555" t="s">
        <v>3193</v>
      </c>
    </row>
    <row r="3556" spans="1:20" x14ac:dyDescent="0.25">
      <c r="A3556" t="s">
        <v>637</v>
      </c>
      <c r="B3556" t="s">
        <v>831</v>
      </c>
      <c r="C3556" t="s">
        <v>639</v>
      </c>
      <c r="D3556" t="s">
        <v>695</v>
      </c>
      <c r="E3556" t="s">
        <v>667</v>
      </c>
      <c r="F3556">
        <v>528004120002</v>
      </c>
      <c r="G3556" t="s">
        <v>642</v>
      </c>
      <c r="H3556">
        <v>583149</v>
      </c>
      <c r="I3556" t="s">
        <v>680</v>
      </c>
      <c r="J3556">
        <v>202207</v>
      </c>
      <c r="K3556">
        <v>44773</v>
      </c>
      <c r="L3556" t="s">
        <v>644</v>
      </c>
      <c r="M3556">
        <v>47418.11</v>
      </c>
      <c r="N3556">
        <v>76.010000000000005</v>
      </c>
      <c r="O3556" t="s">
        <v>645</v>
      </c>
      <c r="P3556" s="428">
        <v>72.293000000000006</v>
      </c>
      <c r="Q3556">
        <v>12831024</v>
      </c>
      <c r="R3556" t="s">
        <v>646</v>
      </c>
      <c r="S3556">
        <v>2023596</v>
      </c>
      <c r="T3556" t="s">
        <v>3186</v>
      </c>
    </row>
    <row r="3557" spans="1:20" x14ac:dyDescent="0.25">
      <c r="A3557" t="s">
        <v>637</v>
      </c>
      <c r="B3557" t="s">
        <v>831</v>
      </c>
      <c r="C3557" t="s">
        <v>639</v>
      </c>
      <c r="D3557" t="s">
        <v>640</v>
      </c>
      <c r="E3557" t="s">
        <v>708</v>
      </c>
      <c r="F3557">
        <v>528004120002</v>
      </c>
      <c r="G3557" t="s">
        <v>642</v>
      </c>
      <c r="H3557">
        <v>583155</v>
      </c>
      <c r="I3557" t="s">
        <v>45</v>
      </c>
      <c r="J3557">
        <v>202207</v>
      </c>
      <c r="K3557">
        <v>44773</v>
      </c>
      <c r="L3557" t="s">
        <v>644</v>
      </c>
      <c r="M3557">
        <v>7412.99</v>
      </c>
      <c r="N3557">
        <v>11.88</v>
      </c>
      <c r="O3557" t="s">
        <v>645</v>
      </c>
      <c r="P3557" s="428">
        <v>11.298999999999999</v>
      </c>
      <c r="Q3557">
        <v>12831024</v>
      </c>
      <c r="R3557" t="s">
        <v>646</v>
      </c>
      <c r="S3557">
        <v>8540039</v>
      </c>
      <c r="T3557" t="s">
        <v>3166</v>
      </c>
    </row>
    <row r="3558" spans="1:20" x14ac:dyDescent="0.25">
      <c r="A3558" t="s">
        <v>637</v>
      </c>
      <c r="B3558" t="s">
        <v>831</v>
      </c>
      <c r="C3558" t="s">
        <v>639</v>
      </c>
      <c r="D3558" t="s">
        <v>640</v>
      </c>
      <c r="E3558" t="s">
        <v>673</v>
      </c>
      <c r="F3558">
        <v>528004120002</v>
      </c>
      <c r="G3558" t="s">
        <v>642</v>
      </c>
      <c r="H3558">
        <v>856783</v>
      </c>
      <c r="I3558" t="s">
        <v>478</v>
      </c>
      <c r="J3558">
        <v>202207</v>
      </c>
      <c r="K3558">
        <v>44773</v>
      </c>
      <c r="L3558" t="s">
        <v>644</v>
      </c>
      <c r="M3558">
        <v>5651.1</v>
      </c>
      <c r="N3558">
        <v>9.06</v>
      </c>
      <c r="O3558" t="s">
        <v>645</v>
      </c>
      <c r="P3558" s="428">
        <v>8.6170000000000009</v>
      </c>
      <c r="Q3558">
        <v>12831024</v>
      </c>
      <c r="R3558" t="s">
        <v>646</v>
      </c>
      <c r="S3558">
        <v>8540353</v>
      </c>
      <c r="T3558" t="s">
        <v>3167</v>
      </c>
    </row>
    <row r="3559" spans="1:20" x14ac:dyDescent="0.25">
      <c r="A3559" t="s">
        <v>637</v>
      </c>
      <c r="B3559" t="s">
        <v>831</v>
      </c>
      <c r="C3559" t="s">
        <v>639</v>
      </c>
      <c r="D3559" t="s">
        <v>663</v>
      </c>
      <c r="E3559" t="s">
        <v>673</v>
      </c>
      <c r="F3559">
        <v>528004120002</v>
      </c>
      <c r="G3559" t="s">
        <v>642</v>
      </c>
      <c r="H3559">
        <v>583133</v>
      </c>
      <c r="I3559" t="s">
        <v>29</v>
      </c>
      <c r="J3559">
        <v>202207</v>
      </c>
      <c r="K3559">
        <v>44773</v>
      </c>
      <c r="L3559" t="s">
        <v>644</v>
      </c>
      <c r="M3559">
        <v>47418.11</v>
      </c>
      <c r="N3559">
        <v>76.010000000000005</v>
      </c>
      <c r="O3559" t="s">
        <v>645</v>
      </c>
      <c r="P3559" s="428">
        <v>72.293000000000006</v>
      </c>
      <c r="Q3559">
        <v>12831024</v>
      </c>
      <c r="R3559" t="s">
        <v>646</v>
      </c>
      <c r="S3559">
        <v>2014872</v>
      </c>
      <c r="T3559" t="s">
        <v>3168</v>
      </c>
    </row>
    <row r="3560" spans="1:20" x14ac:dyDescent="0.25">
      <c r="A3560" t="s">
        <v>637</v>
      </c>
      <c r="B3560" t="s">
        <v>831</v>
      </c>
      <c r="C3560" t="s">
        <v>639</v>
      </c>
      <c r="D3560" t="s">
        <v>640</v>
      </c>
      <c r="E3560" t="s">
        <v>686</v>
      </c>
      <c r="F3560">
        <v>528004120002</v>
      </c>
      <c r="G3560" t="s">
        <v>642</v>
      </c>
      <c r="H3560">
        <v>583150</v>
      </c>
      <c r="I3560" t="s">
        <v>687</v>
      </c>
      <c r="J3560">
        <v>202207</v>
      </c>
      <c r="K3560">
        <v>44773</v>
      </c>
      <c r="L3560" t="s">
        <v>644</v>
      </c>
      <c r="M3560">
        <v>22102.080000000002</v>
      </c>
      <c r="N3560">
        <v>35.43</v>
      </c>
      <c r="O3560" t="s">
        <v>645</v>
      </c>
      <c r="P3560" s="428">
        <v>33.697000000000003</v>
      </c>
      <c r="Q3560">
        <v>12831024</v>
      </c>
      <c r="R3560" t="s">
        <v>646</v>
      </c>
      <c r="S3560">
        <v>2011105</v>
      </c>
      <c r="T3560" t="s">
        <v>3175</v>
      </c>
    </row>
    <row r="3561" spans="1:20" x14ac:dyDescent="0.25">
      <c r="A3561" t="s">
        <v>637</v>
      </c>
      <c r="B3561" t="s">
        <v>831</v>
      </c>
      <c r="C3561" t="s">
        <v>639</v>
      </c>
      <c r="D3561" t="s">
        <v>651</v>
      </c>
      <c r="E3561" t="s">
        <v>667</v>
      </c>
      <c r="F3561">
        <v>528004120002</v>
      </c>
      <c r="G3561" t="s">
        <v>642</v>
      </c>
      <c r="H3561">
        <v>583149</v>
      </c>
      <c r="I3561" t="s">
        <v>680</v>
      </c>
      <c r="J3561">
        <v>202207</v>
      </c>
      <c r="K3561">
        <v>44773</v>
      </c>
      <c r="L3561" t="s">
        <v>644</v>
      </c>
      <c r="M3561">
        <v>3497.26</v>
      </c>
      <c r="N3561">
        <v>5.61</v>
      </c>
      <c r="O3561" t="s">
        <v>645</v>
      </c>
      <c r="P3561" s="428">
        <v>5.3360000000000003</v>
      </c>
      <c r="Q3561">
        <v>12831024</v>
      </c>
      <c r="R3561" t="s">
        <v>646</v>
      </c>
      <c r="S3561">
        <v>8540358</v>
      </c>
      <c r="T3561" t="s">
        <v>3183</v>
      </c>
    </row>
    <row r="3562" spans="1:20" x14ac:dyDescent="0.25">
      <c r="A3562" t="s">
        <v>637</v>
      </c>
      <c r="B3562" t="s">
        <v>831</v>
      </c>
      <c r="C3562" t="s">
        <v>639</v>
      </c>
      <c r="D3562" t="s">
        <v>640</v>
      </c>
      <c r="E3562" t="s">
        <v>673</v>
      </c>
      <c r="F3562">
        <v>528004120002</v>
      </c>
      <c r="G3562" t="s">
        <v>642</v>
      </c>
      <c r="H3562">
        <v>583148</v>
      </c>
      <c r="I3562" t="s">
        <v>699</v>
      </c>
      <c r="J3562">
        <v>202207</v>
      </c>
      <c r="K3562">
        <v>44773</v>
      </c>
      <c r="L3562" t="s">
        <v>644</v>
      </c>
      <c r="M3562">
        <v>21880.05</v>
      </c>
      <c r="N3562">
        <v>35.07</v>
      </c>
      <c r="O3562" t="s">
        <v>645</v>
      </c>
      <c r="P3562" s="428">
        <v>33.354999999999997</v>
      </c>
      <c r="Q3562">
        <v>12831024</v>
      </c>
      <c r="R3562" t="s">
        <v>646</v>
      </c>
      <c r="S3562">
        <v>2029740</v>
      </c>
      <c r="T3562" t="s">
        <v>3189</v>
      </c>
    </row>
    <row r="3563" spans="1:20" x14ac:dyDescent="0.25">
      <c r="A3563" t="s">
        <v>637</v>
      </c>
      <c r="B3563" t="s">
        <v>834</v>
      </c>
      <c r="C3563" t="s">
        <v>639</v>
      </c>
      <c r="D3563" t="s">
        <v>640</v>
      </c>
      <c r="E3563" t="s">
        <v>2008</v>
      </c>
      <c r="F3563">
        <v>528004120002</v>
      </c>
      <c r="G3563" t="s">
        <v>642</v>
      </c>
      <c r="H3563">
        <v>583155</v>
      </c>
      <c r="I3563" t="s">
        <v>45</v>
      </c>
      <c r="J3563">
        <v>202207</v>
      </c>
      <c r="K3563">
        <v>44773</v>
      </c>
      <c r="L3563" t="s">
        <v>727</v>
      </c>
      <c r="M3563">
        <v>10.99</v>
      </c>
      <c r="N3563">
        <v>10.99</v>
      </c>
      <c r="O3563" t="s">
        <v>645</v>
      </c>
      <c r="P3563" s="428">
        <v>10.452999999999999</v>
      </c>
      <c r="Q3563">
        <v>12831024</v>
      </c>
      <c r="R3563" t="s">
        <v>646</v>
      </c>
      <c r="S3563">
        <v>9985235</v>
      </c>
      <c r="T3563" t="s">
        <v>3171</v>
      </c>
    </row>
    <row r="3564" spans="1:20" x14ac:dyDescent="0.25">
      <c r="A3564" t="s">
        <v>637</v>
      </c>
      <c r="B3564" t="s">
        <v>831</v>
      </c>
      <c r="C3564" t="s">
        <v>639</v>
      </c>
      <c r="D3564" t="s">
        <v>718</v>
      </c>
      <c r="E3564" t="s">
        <v>704</v>
      </c>
      <c r="F3564">
        <v>528004120001</v>
      </c>
      <c r="G3564" t="s">
        <v>705</v>
      </c>
      <c r="H3564">
        <v>583128</v>
      </c>
      <c r="I3564" t="s">
        <v>20</v>
      </c>
      <c r="J3564">
        <v>202207</v>
      </c>
      <c r="K3564">
        <v>44773</v>
      </c>
      <c r="L3564" t="s">
        <v>644</v>
      </c>
      <c r="M3564">
        <v>63592.02</v>
      </c>
      <c r="N3564">
        <v>101.93</v>
      </c>
      <c r="O3564" t="s">
        <v>645</v>
      </c>
      <c r="P3564" s="428">
        <v>96.944999999999993</v>
      </c>
      <c r="Q3564">
        <v>12831024</v>
      </c>
      <c r="R3564" t="s">
        <v>646</v>
      </c>
      <c r="S3564">
        <v>2031020</v>
      </c>
      <c r="T3564" t="s">
        <v>3172</v>
      </c>
    </row>
    <row r="3565" spans="1:20" x14ac:dyDescent="0.25">
      <c r="A3565" t="s">
        <v>637</v>
      </c>
      <c r="B3565" t="s">
        <v>834</v>
      </c>
      <c r="C3565" t="s">
        <v>639</v>
      </c>
      <c r="D3565" t="s">
        <v>640</v>
      </c>
      <c r="E3565" t="s">
        <v>648</v>
      </c>
      <c r="F3565">
        <v>528004120002</v>
      </c>
      <c r="G3565" t="s">
        <v>642</v>
      </c>
      <c r="H3565">
        <v>583144</v>
      </c>
      <c r="I3565" t="s">
        <v>40</v>
      </c>
      <c r="J3565">
        <v>202207</v>
      </c>
      <c r="K3565">
        <v>44773</v>
      </c>
      <c r="L3565" t="s">
        <v>727</v>
      </c>
      <c r="M3565">
        <v>1.4</v>
      </c>
      <c r="N3565">
        <v>1.4</v>
      </c>
      <c r="O3565" t="s">
        <v>645</v>
      </c>
      <c r="P3565" s="428">
        <v>1.3320000000000001</v>
      </c>
      <c r="Q3565">
        <v>12831024</v>
      </c>
      <c r="R3565" t="s">
        <v>646</v>
      </c>
      <c r="S3565">
        <v>9985201</v>
      </c>
      <c r="T3565" t="s">
        <v>3173</v>
      </c>
    </row>
    <row r="3566" spans="1:20" x14ac:dyDescent="0.25">
      <c r="A3566" t="s">
        <v>637</v>
      </c>
      <c r="B3566" t="s">
        <v>831</v>
      </c>
      <c r="C3566" t="s">
        <v>639</v>
      </c>
      <c r="D3566" t="s">
        <v>651</v>
      </c>
      <c r="E3566" t="s">
        <v>667</v>
      </c>
      <c r="F3566">
        <v>528004120002</v>
      </c>
      <c r="G3566" t="s">
        <v>642</v>
      </c>
      <c r="H3566">
        <v>583149</v>
      </c>
      <c r="I3566" t="s">
        <v>680</v>
      </c>
      <c r="J3566">
        <v>202207</v>
      </c>
      <c r="K3566">
        <v>44773</v>
      </c>
      <c r="L3566" t="s">
        <v>644</v>
      </c>
      <c r="M3566">
        <v>8719.59</v>
      </c>
      <c r="N3566">
        <v>13.98</v>
      </c>
      <c r="O3566" t="s">
        <v>645</v>
      </c>
      <c r="P3566" s="428">
        <v>13.295999999999999</v>
      </c>
      <c r="Q3566">
        <v>12831024</v>
      </c>
      <c r="R3566" t="s">
        <v>646</v>
      </c>
      <c r="S3566">
        <v>8540399</v>
      </c>
      <c r="T3566" t="s">
        <v>3187</v>
      </c>
    </row>
    <row r="3567" spans="1:20" x14ac:dyDescent="0.25">
      <c r="A3567" t="s">
        <v>637</v>
      </c>
      <c r="B3567" t="s">
        <v>831</v>
      </c>
      <c r="C3567" t="s">
        <v>639</v>
      </c>
      <c r="D3567" t="s">
        <v>651</v>
      </c>
      <c r="E3567" t="s">
        <v>673</v>
      </c>
      <c r="F3567">
        <v>528004120002</v>
      </c>
      <c r="G3567" t="s">
        <v>642</v>
      </c>
      <c r="H3567">
        <v>583148</v>
      </c>
      <c r="I3567" t="s">
        <v>699</v>
      </c>
      <c r="J3567">
        <v>202207</v>
      </c>
      <c r="K3567">
        <v>44773</v>
      </c>
      <c r="L3567" t="s">
        <v>644</v>
      </c>
      <c r="M3567">
        <v>5967.07</v>
      </c>
      <c r="N3567">
        <v>9.56</v>
      </c>
      <c r="O3567" t="s">
        <v>645</v>
      </c>
      <c r="P3567" s="428">
        <v>9.0920000000000005</v>
      </c>
      <c r="Q3567">
        <v>12831024</v>
      </c>
      <c r="R3567" t="s">
        <v>646</v>
      </c>
      <c r="S3567">
        <v>8540279</v>
      </c>
      <c r="T3567" t="s">
        <v>3188</v>
      </c>
    </row>
    <row r="3568" spans="1:20" x14ac:dyDescent="0.25">
      <c r="A3568" t="s">
        <v>637</v>
      </c>
      <c r="B3568" t="s">
        <v>831</v>
      </c>
      <c r="C3568" t="s">
        <v>639</v>
      </c>
      <c r="D3568" t="s">
        <v>695</v>
      </c>
      <c r="E3568" t="s">
        <v>704</v>
      </c>
      <c r="F3568">
        <v>528004120001</v>
      </c>
      <c r="G3568" t="s">
        <v>705</v>
      </c>
      <c r="H3568">
        <v>583128</v>
      </c>
      <c r="I3568" t="s">
        <v>20</v>
      </c>
      <c r="J3568">
        <v>202207</v>
      </c>
      <c r="K3568">
        <v>44773</v>
      </c>
      <c r="L3568" t="s">
        <v>644</v>
      </c>
      <c r="M3568">
        <v>67899.399999999994</v>
      </c>
      <c r="N3568">
        <v>108.83</v>
      </c>
      <c r="O3568" t="s">
        <v>645</v>
      </c>
      <c r="P3568" s="428">
        <v>103.508</v>
      </c>
      <c r="Q3568">
        <v>12831024</v>
      </c>
      <c r="R3568" t="s">
        <v>646</v>
      </c>
      <c r="S3568">
        <v>2012170</v>
      </c>
      <c r="T3568" t="s">
        <v>3176</v>
      </c>
    </row>
    <row r="3569" spans="1:20" x14ac:dyDescent="0.25">
      <c r="A3569" t="s">
        <v>637</v>
      </c>
      <c r="B3569" t="s">
        <v>834</v>
      </c>
      <c r="C3569" t="s">
        <v>639</v>
      </c>
      <c r="D3569" t="s">
        <v>640</v>
      </c>
      <c r="E3569" t="s">
        <v>641</v>
      </c>
      <c r="F3569">
        <v>528004120002</v>
      </c>
      <c r="G3569" t="s">
        <v>642</v>
      </c>
      <c r="H3569">
        <v>583145</v>
      </c>
      <c r="I3569" t="s">
        <v>643</v>
      </c>
      <c r="J3569">
        <v>202207</v>
      </c>
      <c r="K3569">
        <v>44773</v>
      </c>
      <c r="L3569" t="s">
        <v>727</v>
      </c>
      <c r="M3569">
        <v>20.79</v>
      </c>
      <c r="N3569">
        <v>20.79</v>
      </c>
      <c r="O3569" t="s">
        <v>645</v>
      </c>
      <c r="P3569" s="428">
        <v>19.773</v>
      </c>
      <c r="Q3569">
        <v>12831024</v>
      </c>
      <c r="R3569" t="s">
        <v>646</v>
      </c>
      <c r="S3569">
        <v>9982557</v>
      </c>
      <c r="T3569" t="s">
        <v>3181</v>
      </c>
    </row>
    <row r="3570" spans="1:20" x14ac:dyDescent="0.25">
      <c r="A3570" t="s">
        <v>637</v>
      </c>
      <c r="B3570" t="s">
        <v>831</v>
      </c>
      <c r="C3570" t="s">
        <v>639</v>
      </c>
      <c r="D3570" t="s">
        <v>640</v>
      </c>
      <c r="E3570" t="s">
        <v>689</v>
      </c>
      <c r="F3570">
        <v>528004120002</v>
      </c>
      <c r="G3570" t="s">
        <v>642</v>
      </c>
      <c r="H3570">
        <v>856784</v>
      </c>
      <c r="I3570" t="s">
        <v>479</v>
      </c>
      <c r="J3570">
        <v>202207</v>
      </c>
      <c r="K3570">
        <v>44773</v>
      </c>
      <c r="L3570" t="s">
        <v>644</v>
      </c>
      <c r="M3570">
        <v>2482.83</v>
      </c>
      <c r="N3570">
        <v>3.98</v>
      </c>
      <c r="O3570" t="s">
        <v>645</v>
      </c>
      <c r="P3570" s="428">
        <v>3.7850000000000001</v>
      </c>
      <c r="Q3570">
        <v>12831024</v>
      </c>
      <c r="R3570" t="s">
        <v>646</v>
      </c>
      <c r="S3570">
        <v>8540396</v>
      </c>
      <c r="T3570" t="s">
        <v>3180</v>
      </c>
    </row>
    <row r="3571" spans="1:20" x14ac:dyDescent="0.25">
      <c r="A3571" t="s">
        <v>637</v>
      </c>
      <c r="B3571" t="s">
        <v>831</v>
      </c>
      <c r="C3571" t="s">
        <v>639</v>
      </c>
      <c r="D3571" t="s">
        <v>663</v>
      </c>
      <c r="E3571" t="s">
        <v>673</v>
      </c>
      <c r="F3571">
        <v>528004120002</v>
      </c>
      <c r="G3571" t="s">
        <v>642</v>
      </c>
      <c r="H3571">
        <v>583134</v>
      </c>
      <c r="I3571" t="s">
        <v>30</v>
      </c>
      <c r="J3571">
        <v>202207</v>
      </c>
      <c r="K3571">
        <v>44773</v>
      </c>
      <c r="L3571" t="s">
        <v>644</v>
      </c>
      <c r="M3571">
        <v>31267.439999999999</v>
      </c>
      <c r="N3571">
        <v>50.12</v>
      </c>
      <c r="O3571" t="s">
        <v>645</v>
      </c>
      <c r="P3571" s="428">
        <v>47.668999999999997</v>
      </c>
      <c r="Q3571">
        <v>12831024</v>
      </c>
      <c r="R3571" t="s">
        <v>646</v>
      </c>
      <c r="S3571">
        <v>2030902</v>
      </c>
      <c r="T3571" t="s">
        <v>3205</v>
      </c>
    </row>
    <row r="3572" spans="1:20" x14ac:dyDescent="0.25">
      <c r="A3572" t="s">
        <v>637</v>
      </c>
      <c r="B3572" t="s">
        <v>831</v>
      </c>
      <c r="C3572" t="s">
        <v>639</v>
      </c>
      <c r="D3572" t="s">
        <v>651</v>
      </c>
      <c r="E3572" t="s">
        <v>667</v>
      </c>
      <c r="F3572">
        <v>528004120002</v>
      </c>
      <c r="G3572" t="s">
        <v>642</v>
      </c>
      <c r="H3572">
        <v>583139</v>
      </c>
      <c r="I3572" t="s">
        <v>35</v>
      </c>
      <c r="J3572">
        <v>202207</v>
      </c>
      <c r="K3572">
        <v>44773</v>
      </c>
      <c r="L3572" t="s">
        <v>644</v>
      </c>
      <c r="M3572">
        <v>19169.3</v>
      </c>
      <c r="N3572">
        <v>30.73</v>
      </c>
      <c r="O3572" t="s">
        <v>645</v>
      </c>
      <c r="P3572" s="428">
        <v>29.227</v>
      </c>
      <c r="Q3572">
        <v>12831024</v>
      </c>
      <c r="R3572" t="s">
        <v>646</v>
      </c>
      <c r="S3572">
        <v>8540222</v>
      </c>
      <c r="T3572" t="s">
        <v>3210</v>
      </c>
    </row>
    <row r="3573" spans="1:20" x14ac:dyDescent="0.25">
      <c r="A3573" t="s">
        <v>637</v>
      </c>
      <c r="B3573" t="s">
        <v>831</v>
      </c>
      <c r="C3573" t="s">
        <v>639</v>
      </c>
      <c r="D3573" t="s">
        <v>651</v>
      </c>
      <c r="E3573" t="s">
        <v>641</v>
      </c>
      <c r="F3573">
        <v>528004120002</v>
      </c>
      <c r="G3573" t="s">
        <v>642</v>
      </c>
      <c r="H3573">
        <v>583138</v>
      </c>
      <c r="I3573" t="s">
        <v>34</v>
      </c>
      <c r="J3573">
        <v>202207</v>
      </c>
      <c r="K3573">
        <v>44773</v>
      </c>
      <c r="L3573" t="s">
        <v>644</v>
      </c>
      <c r="M3573">
        <v>47418.11</v>
      </c>
      <c r="N3573">
        <v>76.010000000000005</v>
      </c>
      <c r="O3573" t="s">
        <v>645</v>
      </c>
      <c r="P3573" s="428">
        <v>72.293000000000006</v>
      </c>
      <c r="Q3573">
        <v>12831024</v>
      </c>
      <c r="R3573" t="s">
        <v>646</v>
      </c>
      <c r="S3573">
        <v>2024193</v>
      </c>
      <c r="T3573" t="s">
        <v>3212</v>
      </c>
    </row>
    <row r="3574" spans="1:20" x14ac:dyDescent="0.25">
      <c r="A3574" t="s">
        <v>637</v>
      </c>
      <c r="B3574" t="s">
        <v>831</v>
      </c>
      <c r="C3574" t="s">
        <v>639</v>
      </c>
      <c r="D3574" t="s">
        <v>640</v>
      </c>
      <c r="E3574" t="s">
        <v>689</v>
      </c>
      <c r="F3574">
        <v>528004120002</v>
      </c>
      <c r="G3574" t="s">
        <v>642</v>
      </c>
      <c r="H3574">
        <v>583156</v>
      </c>
      <c r="I3574" t="s">
        <v>690</v>
      </c>
      <c r="J3574">
        <v>202207</v>
      </c>
      <c r="K3574">
        <v>44773</v>
      </c>
      <c r="L3574" t="s">
        <v>644</v>
      </c>
      <c r="M3574">
        <v>6331.11</v>
      </c>
      <c r="N3574">
        <v>10.15</v>
      </c>
      <c r="O3574" t="s">
        <v>645</v>
      </c>
      <c r="P3574" s="428">
        <v>9.6539999999999999</v>
      </c>
      <c r="Q3574">
        <v>12831024</v>
      </c>
      <c r="R3574" t="s">
        <v>646</v>
      </c>
      <c r="S3574">
        <v>2032465</v>
      </c>
      <c r="T3574" t="s">
        <v>3169</v>
      </c>
    </row>
    <row r="3575" spans="1:20" x14ac:dyDescent="0.25">
      <c r="A3575" t="s">
        <v>637</v>
      </c>
      <c r="B3575" t="s">
        <v>831</v>
      </c>
      <c r="C3575" t="s">
        <v>639</v>
      </c>
      <c r="D3575" t="s">
        <v>651</v>
      </c>
      <c r="E3575" t="s">
        <v>641</v>
      </c>
      <c r="F3575">
        <v>528004120001</v>
      </c>
      <c r="G3575" t="s">
        <v>705</v>
      </c>
      <c r="H3575">
        <v>583129</v>
      </c>
      <c r="I3575" t="s">
        <v>21</v>
      </c>
      <c r="J3575">
        <v>202207</v>
      </c>
      <c r="K3575">
        <v>44773</v>
      </c>
      <c r="L3575" t="s">
        <v>644</v>
      </c>
      <c r="M3575">
        <v>54153.31</v>
      </c>
      <c r="N3575">
        <v>86.8</v>
      </c>
      <c r="O3575" t="s">
        <v>645</v>
      </c>
      <c r="P3575" s="428">
        <v>82.555000000000007</v>
      </c>
      <c r="Q3575">
        <v>12831024</v>
      </c>
      <c r="R3575" t="s">
        <v>646</v>
      </c>
      <c r="S3575">
        <v>2034399</v>
      </c>
      <c r="T3575" t="s">
        <v>3213</v>
      </c>
    </row>
    <row r="3576" spans="1:20" x14ac:dyDescent="0.25">
      <c r="A3576" t="s">
        <v>637</v>
      </c>
      <c r="B3576" t="s">
        <v>831</v>
      </c>
      <c r="C3576" t="s">
        <v>639</v>
      </c>
      <c r="D3576" t="s">
        <v>651</v>
      </c>
      <c r="E3576" t="s">
        <v>673</v>
      </c>
      <c r="F3576">
        <v>528004120002</v>
      </c>
      <c r="G3576" t="s">
        <v>642</v>
      </c>
      <c r="H3576">
        <v>583133</v>
      </c>
      <c r="I3576" t="s">
        <v>29</v>
      </c>
      <c r="J3576">
        <v>202207</v>
      </c>
      <c r="K3576">
        <v>44773</v>
      </c>
      <c r="L3576" t="s">
        <v>644</v>
      </c>
      <c r="M3576">
        <v>3016.75</v>
      </c>
      <c r="N3576">
        <v>4.84</v>
      </c>
      <c r="O3576" t="s">
        <v>645</v>
      </c>
      <c r="P3576" s="428">
        <v>4.6029999999999998</v>
      </c>
      <c r="Q3576">
        <v>12831024</v>
      </c>
      <c r="R3576" t="s">
        <v>646</v>
      </c>
      <c r="S3576">
        <v>2024413</v>
      </c>
      <c r="T3576" t="s">
        <v>3214</v>
      </c>
    </row>
    <row r="3577" spans="1:20" x14ac:dyDescent="0.25">
      <c r="A3577" t="s">
        <v>637</v>
      </c>
      <c r="B3577" t="s">
        <v>831</v>
      </c>
      <c r="C3577" t="s">
        <v>639</v>
      </c>
      <c r="D3577" t="s">
        <v>640</v>
      </c>
      <c r="E3577" t="s">
        <v>667</v>
      </c>
      <c r="F3577">
        <v>528004120002</v>
      </c>
      <c r="G3577" t="s">
        <v>642</v>
      </c>
      <c r="H3577">
        <v>583149</v>
      </c>
      <c r="I3577" t="s">
        <v>680</v>
      </c>
      <c r="J3577">
        <v>202207</v>
      </c>
      <c r="K3577">
        <v>44773</v>
      </c>
      <c r="L3577" t="s">
        <v>644</v>
      </c>
      <c r="M3577">
        <v>7553.97</v>
      </c>
      <c r="N3577">
        <v>12.11</v>
      </c>
      <c r="O3577" t="s">
        <v>645</v>
      </c>
      <c r="P3577" s="428">
        <v>11.518000000000001</v>
      </c>
      <c r="Q3577">
        <v>12831024</v>
      </c>
      <c r="R3577" t="s">
        <v>646</v>
      </c>
      <c r="S3577">
        <v>8540392</v>
      </c>
      <c r="T3577" t="s">
        <v>3170</v>
      </c>
    </row>
    <row r="3578" spans="1:20" x14ac:dyDescent="0.25">
      <c r="A3578" t="s">
        <v>637</v>
      </c>
      <c r="B3578" t="s">
        <v>831</v>
      </c>
      <c r="C3578" t="s">
        <v>639</v>
      </c>
      <c r="D3578" t="s">
        <v>640</v>
      </c>
      <c r="E3578" t="s">
        <v>701</v>
      </c>
      <c r="F3578">
        <v>528004120002</v>
      </c>
      <c r="G3578" t="s">
        <v>642</v>
      </c>
      <c r="H3578">
        <v>583154</v>
      </c>
      <c r="I3578" t="s">
        <v>44</v>
      </c>
      <c r="J3578">
        <v>202207</v>
      </c>
      <c r="K3578">
        <v>44773</v>
      </c>
      <c r="L3578" t="s">
        <v>644</v>
      </c>
      <c r="M3578">
        <v>9632.42</v>
      </c>
      <c r="N3578">
        <v>15.44</v>
      </c>
      <c r="O3578" t="s">
        <v>645</v>
      </c>
      <c r="P3578" s="428">
        <v>14.685</v>
      </c>
      <c r="Q3578">
        <v>12831024</v>
      </c>
      <c r="R3578" t="s">
        <v>646</v>
      </c>
      <c r="S3578">
        <v>2020577</v>
      </c>
      <c r="T3578" t="s">
        <v>3174</v>
      </c>
    </row>
    <row r="3579" spans="1:20" x14ac:dyDescent="0.25">
      <c r="A3579" t="s">
        <v>637</v>
      </c>
      <c r="B3579" t="s">
        <v>831</v>
      </c>
      <c r="C3579" t="s">
        <v>639</v>
      </c>
      <c r="D3579" t="s">
        <v>640</v>
      </c>
      <c r="E3579" t="s">
        <v>673</v>
      </c>
      <c r="F3579">
        <v>528004120002</v>
      </c>
      <c r="G3579" t="s">
        <v>642</v>
      </c>
      <c r="H3579">
        <v>583148</v>
      </c>
      <c r="I3579" t="s">
        <v>699</v>
      </c>
      <c r="J3579">
        <v>202207</v>
      </c>
      <c r="K3579">
        <v>44773</v>
      </c>
      <c r="L3579" t="s">
        <v>644</v>
      </c>
      <c r="M3579">
        <v>4230.24</v>
      </c>
      <c r="N3579">
        <v>6.78</v>
      </c>
      <c r="O3579" t="s">
        <v>645</v>
      </c>
      <c r="P3579" s="428">
        <v>6.4480000000000004</v>
      </c>
      <c r="Q3579">
        <v>12831024</v>
      </c>
      <c r="R3579" t="s">
        <v>646</v>
      </c>
      <c r="S3579">
        <v>2012905</v>
      </c>
      <c r="T3579" t="s">
        <v>3178</v>
      </c>
    </row>
    <row r="3580" spans="1:20" x14ac:dyDescent="0.25">
      <c r="A3580" t="s">
        <v>637</v>
      </c>
      <c r="B3580" t="s">
        <v>831</v>
      </c>
      <c r="C3580" t="s">
        <v>639</v>
      </c>
      <c r="D3580" t="s">
        <v>695</v>
      </c>
      <c r="E3580" t="s">
        <v>667</v>
      </c>
      <c r="F3580">
        <v>528004120002</v>
      </c>
      <c r="G3580" t="s">
        <v>642</v>
      </c>
      <c r="H3580">
        <v>583136</v>
      </c>
      <c r="I3580" t="s">
        <v>32</v>
      </c>
      <c r="J3580">
        <v>202207</v>
      </c>
      <c r="K3580">
        <v>44773</v>
      </c>
      <c r="L3580" t="s">
        <v>644</v>
      </c>
      <c r="M3580">
        <v>17926.669999999998</v>
      </c>
      <c r="N3580">
        <v>28.73</v>
      </c>
      <c r="O3580" t="s">
        <v>645</v>
      </c>
      <c r="P3580" s="428">
        <v>27.324999999999999</v>
      </c>
      <c r="Q3580">
        <v>12831024</v>
      </c>
      <c r="R3580" t="s">
        <v>646</v>
      </c>
      <c r="S3580">
        <v>2035753</v>
      </c>
      <c r="T3580" t="s">
        <v>3209</v>
      </c>
    </row>
    <row r="3581" spans="1:20" x14ac:dyDescent="0.25">
      <c r="A3581" t="s">
        <v>637</v>
      </c>
      <c r="B3581" t="s">
        <v>831</v>
      </c>
      <c r="C3581" t="s">
        <v>639</v>
      </c>
      <c r="D3581" t="s">
        <v>640</v>
      </c>
      <c r="E3581" t="s">
        <v>673</v>
      </c>
      <c r="F3581">
        <v>528004120002</v>
      </c>
      <c r="G3581" t="s">
        <v>642</v>
      </c>
      <c r="H3581">
        <v>583148</v>
      </c>
      <c r="I3581" t="s">
        <v>699</v>
      </c>
      <c r="J3581">
        <v>202207</v>
      </c>
      <c r="K3581">
        <v>44773</v>
      </c>
      <c r="L3581" t="s">
        <v>644</v>
      </c>
      <c r="M3581">
        <v>7391.93</v>
      </c>
      <c r="N3581">
        <v>11.85</v>
      </c>
      <c r="O3581" t="s">
        <v>645</v>
      </c>
      <c r="P3581" s="428">
        <v>11.27</v>
      </c>
      <c r="Q3581">
        <v>12831024</v>
      </c>
      <c r="R3581" t="s">
        <v>646</v>
      </c>
      <c r="S3581">
        <v>8540206</v>
      </c>
      <c r="T3581" t="s">
        <v>3179</v>
      </c>
    </row>
    <row r="3582" spans="1:20" x14ac:dyDescent="0.25">
      <c r="A3582" t="s">
        <v>637</v>
      </c>
      <c r="B3582" t="s">
        <v>831</v>
      </c>
      <c r="C3582" t="s">
        <v>639</v>
      </c>
      <c r="D3582" t="s">
        <v>663</v>
      </c>
      <c r="E3582" t="s">
        <v>667</v>
      </c>
      <c r="F3582">
        <v>528004120002</v>
      </c>
      <c r="G3582" t="s">
        <v>642</v>
      </c>
      <c r="H3582">
        <v>583136</v>
      </c>
      <c r="I3582" t="s">
        <v>32</v>
      </c>
      <c r="J3582">
        <v>202207</v>
      </c>
      <c r="K3582">
        <v>44773</v>
      </c>
      <c r="L3582" t="s">
        <v>644</v>
      </c>
      <c r="M3582">
        <v>33385.32</v>
      </c>
      <c r="N3582">
        <v>53.51</v>
      </c>
      <c r="O3582" t="s">
        <v>645</v>
      </c>
      <c r="P3582" s="428">
        <v>50.893000000000001</v>
      </c>
      <c r="Q3582">
        <v>12831024</v>
      </c>
      <c r="R3582" t="s">
        <v>646</v>
      </c>
      <c r="S3582">
        <v>2023197</v>
      </c>
      <c r="T3582" t="s">
        <v>3206</v>
      </c>
    </row>
    <row r="3583" spans="1:20" x14ac:dyDescent="0.25">
      <c r="A3583" t="s">
        <v>637</v>
      </c>
      <c r="B3583" t="s">
        <v>831</v>
      </c>
      <c r="C3583" t="s">
        <v>639</v>
      </c>
      <c r="D3583" t="s">
        <v>651</v>
      </c>
      <c r="E3583" t="s">
        <v>704</v>
      </c>
      <c r="F3583">
        <v>528004120001</v>
      </c>
      <c r="G3583" t="s">
        <v>705</v>
      </c>
      <c r="H3583">
        <v>583127</v>
      </c>
      <c r="I3583" t="s">
        <v>17</v>
      </c>
      <c r="J3583">
        <v>202207</v>
      </c>
      <c r="K3583">
        <v>44773</v>
      </c>
      <c r="L3583" t="s">
        <v>644</v>
      </c>
      <c r="M3583">
        <v>99714.2</v>
      </c>
      <c r="N3583">
        <v>159.83000000000001</v>
      </c>
      <c r="O3583" t="s">
        <v>645</v>
      </c>
      <c r="P3583" s="428">
        <v>152.01300000000001</v>
      </c>
      <c r="Q3583">
        <v>12831024</v>
      </c>
      <c r="R3583" t="s">
        <v>646</v>
      </c>
      <c r="S3583">
        <v>2019466</v>
      </c>
      <c r="T3583" t="s">
        <v>3207</v>
      </c>
    </row>
    <row r="3584" spans="1:20" x14ac:dyDescent="0.25">
      <c r="A3584" t="s">
        <v>637</v>
      </c>
      <c r="B3584" t="s">
        <v>831</v>
      </c>
      <c r="C3584" t="s">
        <v>639</v>
      </c>
      <c r="D3584" t="s">
        <v>640</v>
      </c>
      <c r="E3584" t="s">
        <v>678</v>
      </c>
      <c r="F3584">
        <v>528004120002</v>
      </c>
      <c r="G3584" t="s">
        <v>642</v>
      </c>
      <c r="H3584">
        <v>583147</v>
      </c>
      <c r="I3584" t="s">
        <v>41</v>
      </c>
      <c r="J3584">
        <v>202207</v>
      </c>
      <c r="K3584">
        <v>44773</v>
      </c>
      <c r="L3584" t="s">
        <v>644</v>
      </c>
      <c r="M3584">
        <v>3748.35</v>
      </c>
      <c r="N3584">
        <v>6.01</v>
      </c>
      <c r="O3584" t="s">
        <v>645</v>
      </c>
      <c r="P3584" s="428">
        <v>5.7160000000000002</v>
      </c>
      <c r="Q3584">
        <v>12831024</v>
      </c>
      <c r="R3584" t="s">
        <v>646</v>
      </c>
      <c r="S3584">
        <v>2027008</v>
      </c>
      <c r="T3584" t="s">
        <v>3177</v>
      </c>
    </row>
    <row r="3585" spans="1:20" x14ac:dyDescent="0.25">
      <c r="A3585" t="s">
        <v>637</v>
      </c>
      <c r="B3585" t="s">
        <v>831</v>
      </c>
      <c r="C3585" t="s">
        <v>639</v>
      </c>
      <c r="D3585" t="s">
        <v>651</v>
      </c>
      <c r="E3585" t="s">
        <v>704</v>
      </c>
      <c r="F3585">
        <v>528004120001</v>
      </c>
      <c r="G3585" t="s">
        <v>705</v>
      </c>
      <c r="H3585">
        <v>583128</v>
      </c>
      <c r="I3585" t="s">
        <v>20</v>
      </c>
      <c r="J3585">
        <v>202207</v>
      </c>
      <c r="K3585">
        <v>44773</v>
      </c>
      <c r="L3585" t="s">
        <v>644</v>
      </c>
      <c r="M3585">
        <v>67899.399999999994</v>
      </c>
      <c r="N3585">
        <v>108.83</v>
      </c>
      <c r="O3585" t="s">
        <v>645</v>
      </c>
      <c r="P3585" s="428">
        <v>103.508</v>
      </c>
      <c r="Q3585">
        <v>30508651</v>
      </c>
      <c r="R3585" t="s">
        <v>646</v>
      </c>
      <c r="S3585">
        <v>2022429</v>
      </c>
      <c r="T3585" t="s">
        <v>3182</v>
      </c>
    </row>
    <row r="3586" spans="1:20" x14ac:dyDescent="0.25">
      <c r="A3586" t="s">
        <v>637</v>
      </c>
      <c r="B3586" t="s">
        <v>831</v>
      </c>
      <c r="C3586" t="s">
        <v>639</v>
      </c>
      <c r="D3586" t="s">
        <v>640</v>
      </c>
      <c r="E3586" t="s">
        <v>2995</v>
      </c>
      <c r="F3586">
        <v>528004120002</v>
      </c>
      <c r="G3586" t="s">
        <v>642</v>
      </c>
      <c r="H3586">
        <v>583153</v>
      </c>
      <c r="I3586" t="s">
        <v>722</v>
      </c>
      <c r="J3586">
        <v>202207</v>
      </c>
      <c r="K3586">
        <v>44773</v>
      </c>
      <c r="L3586" t="s">
        <v>644</v>
      </c>
      <c r="M3586">
        <v>4029.64</v>
      </c>
      <c r="N3586">
        <v>6.46</v>
      </c>
      <c r="O3586" t="s">
        <v>645</v>
      </c>
      <c r="P3586" s="428">
        <v>6.1440000000000001</v>
      </c>
      <c r="Q3586">
        <v>12831024</v>
      </c>
      <c r="R3586" t="s">
        <v>646</v>
      </c>
      <c r="S3586">
        <v>8540401</v>
      </c>
      <c r="T3586" t="s">
        <v>3211</v>
      </c>
    </row>
    <row r="3587" spans="1:20" x14ac:dyDescent="0.25">
      <c r="A3587" t="s">
        <v>637</v>
      </c>
      <c r="B3587" t="s">
        <v>831</v>
      </c>
      <c r="C3587" t="s">
        <v>639</v>
      </c>
      <c r="D3587" t="s">
        <v>640</v>
      </c>
      <c r="E3587" t="s">
        <v>2995</v>
      </c>
      <c r="F3587">
        <v>528004120002</v>
      </c>
      <c r="G3587" t="s">
        <v>642</v>
      </c>
      <c r="H3587">
        <v>583153</v>
      </c>
      <c r="I3587" t="s">
        <v>722</v>
      </c>
      <c r="J3587">
        <v>202207</v>
      </c>
      <c r="K3587">
        <v>44773</v>
      </c>
      <c r="L3587" t="s">
        <v>644</v>
      </c>
      <c r="M3587">
        <v>2140.2399999999998</v>
      </c>
      <c r="N3587">
        <v>3.43</v>
      </c>
      <c r="O3587" t="s">
        <v>645</v>
      </c>
      <c r="P3587" s="428">
        <v>3.262</v>
      </c>
      <c r="Q3587">
        <v>12831024</v>
      </c>
      <c r="R3587" t="s">
        <v>646</v>
      </c>
      <c r="S3587">
        <v>2052844</v>
      </c>
      <c r="T3587" t="s">
        <v>3208</v>
      </c>
    </row>
    <row r="3588" spans="1:20" x14ac:dyDescent="0.25">
      <c r="A3588" t="s">
        <v>637</v>
      </c>
      <c r="B3588" t="s">
        <v>831</v>
      </c>
      <c r="C3588" t="s">
        <v>639</v>
      </c>
      <c r="D3588" t="s">
        <v>651</v>
      </c>
      <c r="E3588" t="s">
        <v>667</v>
      </c>
      <c r="F3588">
        <v>528004120002</v>
      </c>
      <c r="G3588" t="s">
        <v>642</v>
      </c>
      <c r="H3588">
        <v>583149</v>
      </c>
      <c r="I3588" t="s">
        <v>680</v>
      </c>
      <c r="J3588">
        <v>202207</v>
      </c>
      <c r="K3588">
        <v>44773</v>
      </c>
      <c r="L3588" t="s">
        <v>644</v>
      </c>
      <c r="M3588">
        <v>1103.18</v>
      </c>
      <c r="N3588">
        <v>1.77</v>
      </c>
      <c r="O3588" t="s">
        <v>645</v>
      </c>
      <c r="P3588" s="428">
        <v>1.6830000000000001</v>
      </c>
      <c r="Q3588">
        <v>12831024</v>
      </c>
      <c r="R3588" t="s">
        <v>646</v>
      </c>
      <c r="S3588">
        <v>2036440</v>
      </c>
      <c r="T3588" t="s">
        <v>3191</v>
      </c>
    </row>
    <row r="3589" spans="1:20" x14ac:dyDescent="0.25">
      <c r="A3589" t="s">
        <v>637</v>
      </c>
      <c r="B3589" t="s">
        <v>831</v>
      </c>
      <c r="C3589" t="s">
        <v>639</v>
      </c>
      <c r="D3589" t="s">
        <v>695</v>
      </c>
      <c r="E3589" t="s">
        <v>673</v>
      </c>
      <c r="F3589">
        <v>528004120002</v>
      </c>
      <c r="G3589" t="s">
        <v>642</v>
      </c>
      <c r="H3589">
        <v>583148</v>
      </c>
      <c r="I3589" t="s">
        <v>699</v>
      </c>
      <c r="J3589">
        <v>202207</v>
      </c>
      <c r="K3589">
        <v>44773</v>
      </c>
      <c r="L3589" t="s">
        <v>644</v>
      </c>
      <c r="M3589">
        <v>24307.82</v>
      </c>
      <c r="N3589">
        <v>38.96</v>
      </c>
      <c r="O3589" t="s">
        <v>645</v>
      </c>
      <c r="P3589" s="428">
        <v>37.055</v>
      </c>
      <c r="Q3589">
        <v>12831024</v>
      </c>
      <c r="R3589" t="s">
        <v>646</v>
      </c>
      <c r="S3589">
        <v>2046481</v>
      </c>
      <c r="T3589" t="s">
        <v>3192</v>
      </c>
    </row>
    <row r="3590" spans="1:20" x14ac:dyDescent="0.25">
      <c r="A3590" t="s">
        <v>637</v>
      </c>
      <c r="B3590" t="s">
        <v>831</v>
      </c>
      <c r="C3590" t="s">
        <v>639</v>
      </c>
      <c r="D3590" t="s">
        <v>651</v>
      </c>
      <c r="E3590" t="s">
        <v>2008</v>
      </c>
      <c r="F3590">
        <v>528004120002</v>
      </c>
      <c r="G3590" t="s">
        <v>642</v>
      </c>
      <c r="H3590">
        <v>856778</v>
      </c>
      <c r="I3590" t="s">
        <v>27</v>
      </c>
      <c r="J3590">
        <v>202207</v>
      </c>
      <c r="K3590">
        <v>44773</v>
      </c>
      <c r="L3590" t="s">
        <v>644</v>
      </c>
      <c r="M3590">
        <v>7921.09</v>
      </c>
      <c r="N3590">
        <v>12.7</v>
      </c>
      <c r="O3590" t="s">
        <v>645</v>
      </c>
      <c r="P3590" s="428">
        <v>12.079000000000001</v>
      </c>
      <c r="Q3590">
        <v>12831024</v>
      </c>
      <c r="R3590" t="s">
        <v>646</v>
      </c>
      <c r="S3590">
        <v>2041743</v>
      </c>
      <c r="T3590" t="s">
        <v>3190</v>
      </c>
    </row>
    <row r="3591" spans="1:20" x14ac:dyDescent="0.25">
      <c r="A3591" t="s">
        <v>637</v>
      </c>
      <c r="B3591" t="s">
        <v>1506</v>
      </c>
      <c r="C3591" t="s">
        <v>639</v>
      </c>
      <c r="D3591" t="s">
        <v>651</v>
      </c>
      <c r="E3591" t="s">
        <v>667</v>
      </c>
      <c r="F3591">
        <v>528004120010</v>
      </c>
      <c r="G3591" t="s">
        <v>653</v>
      </c>
      <c r="H3591">
        <v>583594</v>
      </c>
      <c r="I3591" t="s">
        <v>2737</v>
      </c>
      <c r="J3591">
        <v>202207</v>
      </c>
      <c r="K3591">
        <v>44773</v>
      </c>
      <c r="L3591" t="s">
        <v>644</v>
      </c>
      <c r="M3591">
        <v>11597.08</v>
      </c>
      <c r="N3591">
        <v>19.03</v>
      </c>
      <c r="O3591" t="s">
        <v>645</v>
      </c>
      <c r="P3591" s="428">
        <v>18.099</v>
      </c>
      <c r="Q3591">
        <v>12819536</v>
      </c>
      <c r="R3591" t="s">
        <v>668</v>
      </c>
      <c r="S3591" t="s">
        <v>669</v>
      </c>
      <c r="T3591" t="s">
        <v>2738</v>
      </c>
    </row>
    <row r="3592" spans="1:20" x14ac:dyDescent="0.25">
      <c r="A3592" t="s">
        <v>637</v>
      </c>
      <c r="B3592" t="s">
        <v>666</v>
      </c>
      <c r="C3592" t="s">
        <v>639</v>
      </c>
      <c r="D3592" t="s">
        <v>651</v>
      </c>
      <c r="E3592" t="s">
        <v>704</v>
      </c>
      <c r="F3592">
        <v>528004120010</v>
      </c>
      <c r="G3592" t="s">
        <v>653</v>
      </c>
      <c r="H3592">
        <v>583596</v>
      </c>
      <c r="I3592" t="s">
        <v>181</v>
      </c>
      <c r="J3592">
        <v>202207</v>
      </c>
      <c r="K3592">
        <v>44773</v>
      </c>
      <c r="L3592" t="s">
        <v>644</v>
      </c>
      <c r="M3592">
        <v>48500.22</v>
      </c>
      <c r="N3592">
        <v>77.739999999999995</v>
      </c>
      <c r="O3592" t="s">
        <v>645</v>
      </c>
      <c r="P3592" s="428">
        <v>73.938000000000002</v>
      </c>
      <c r="Q3592">
        <v>12819536</v>
      </c>
      <c r="R3592" t="s">
        <v>668</v>
      </c>
      <c r="S3592" t="s">
        <v>1549</v>
      </c>
      <c r="T3592" t="s">
        <v>3204</v>
      </c>
    </row>
    <row r="3593" spans="1:20" x14ac:dyDescent="0.25">
      <c r="A3593" t="s">
        <v>637</v>
      </c>
      <c r="B3593" t="s">
        <v>666</v>
      </c>
      <c r="C3593" t="s">
        <v>639</v>
      </c>
      <c r="D3593" t="s">
        <v>651</v>
      </c>
      <c r="E3593" t="s">
        <v>704</v>
      </c>
      <c r="F3593">
        <v>528004120010</v>
      </c>
      <c r="G3593" t="s">
        <v>653</v>
      </c>
      <c r="H3593">
        <v>583596</v>
      </c>
      <c r="I3593" t="s">
        <v>181</v>
      </c>
      <c r="J3593">
        <v>202207</v>
      </c>
      <c r="K3593">
        <v>44773</v>
      </c>
      <c r="L3593" t="s">
        <v>644</v>
      </c>
      <c r="M3593">
        <v>6500.8</v>
      </c>
      <c r="N3593">
        <v>10.42</v>
      </c>
      <c r="O3593" t="s">
        <v>645</v>
      </c>
      <c r="P3593" s="428">
        <v>9.91</v>
      </c>
      <c r="Q3593">
        <v>12819536</v>
      </c>
      <c r="R3593" t="s">
        <v>668</v>
      </c>
      <c r="S3593" t="s">
        <v>1545</v>
      </c>
      <c r="T3593" t="s">
        <v>3198</v>
      </c>
    </row>
    <row r="3594" spans="1:20" x14ac:dyDescent="0.25">
      <c r="A3594" t="s">
        <v>637</v>
      </c>
      <c r="B3594" t="s">
        <v>1525</v>
      </c>
      <c r="C3594" t="s">
        <v>639</v>
      </c>
      <c r="D3594" t="s">
        <v>651</v>
      </c>
      <c r="E3594" t="s">
        <v>667</v>
      </c>
      <c r="F3594">
        <v>528004120010</v>
      </c>
      <c r="G3594" t="s">
        <v>653</v>
      </c>
      <c r="H3594">
        <v>583598</v>
      </c>
      <c r="I3594" t="s">
        <v>179</v>
      </c>
      <c r="J3594">
        <v>202207</v>
      </c>
      <c r="K3594">
        <v>44773</v>
      </c>
      <c r="L3594" t="s">
        <v>644</v>
      </c>
      <c r="M3594">
        <v>302316.67</v>
      </c>
      <c r="N3594">
        <v>516.47</v>
      </c>
      <c r="O3594" t="s">
        <v>645</v>
      </c>
      <c r="P3594" s="428">
        <v>491.21199999999999</v>
      </c>
      <c r="Q3594">
        <v>12819536</v>
      </c>
      <c r="R3594" t="s">
        <v>668</v>
      </c>
      <c r="S3594" t="s">
        <v>1547</v>
      </c>
      <c r="T3594" t="s">
        <v>1548</v>
      </c>
    </row>
    <row r="3595" spans="1:20" x14ac:dyDescent="0.25">
      <c r="A3595" t="s">
        <v>637</v>
      </c>
      <c r="B3595" t="s">
        <v>1525</v>
      </c>
      <c r="C3595" t="s">
        <v>639</v>
      </c>
      <c r="D3595" t="s">
        <v>651</v>
      </c>
      <c r="E3595" t="s">
        <v>667</v>
      </c>
      <c r="F3595">
        <v>528004120010</v>
      </c>
      <c r="G3595" t="s">
        <v>653</v>
      </c>
      <c r="H3595">
        <v>583598</v>
      </c>
      <c r="I3595" t="s">
        <v>179</v>
      </c>
      <c r="J3595">
        <v>202207</v>
      </c>
      <c r="K3595">
        <v>44773</v>
      </c>
      <c r="L3595" t="s">
        <v>644</v>
      </c>
      <c r="M3595">
        <v>302316.67</v>
      </c>
      <c r="N3595">
        <v>516.47</v>
      </c>
      <c r="O3595" t="s">
        <v>645</v>
      </c>
      <c r="P3595" s="428">
        <v>491.21199999999999</v>
      </c>
      <c r="Q3595">
        <v>12819536</v>
      </c>
      <c r="R3595" t="s">
        <v>668</v>
      </c>
      <c r="S3595" t="s">
        <v>1549</v>
      </c>
      <c r="T3595" t="s">
        <v>1550</v>
      </c>
    </row>
    <row r="3596" spans="1:20" x14ac:dyDescent="0.25">
      <c r="A3596" t="s">
        <v>637</v>
      </c>
      <c r="B3596" t="s">
        <v>666</v>
      </c>
      <c r="C3596" t="s">
        <v>639</v>
      </c>
      <c r="D3596" t="s">
        <v>651</v>
      </c>
      <c r="E3596" t="s">
        <v>704</v>
      </c>
      <c r="F3596">
        <v>528004120010</v>
      </c>
      <c r="G3596" t="s">
        <v>653</v>
      </c>
      <c r="H3596">
        <v>583596</v>
      </c>
      <c r="I3596" t="s">
        <v>181</v>
      </c>
      <c r="J3596">
        <v>202207</v>
      </c>
      <c r="K3596">
        <v>44773</v>
      </c>
      <c r="L3596" t="s">
        <v>644</v>
      </c>
      <c r="M3596">
        <v>6500.8</v>
      </c>
      <c r="N3596">
        <v>10.42</v>
      </c>
      <c r="O3596" t="s">
        <v>645</v>
      </c>
      <c r="P3596" s="428">
        <v>9.91</v>
      </c>
      <c r="Q3596">
        <v>12819536</v>
      </c>
      <c r="R3596" t="s">
        <v>668</v>
      </c>
      <c r="S3596" t="s">
        <v>669</v>
      </c>
      <c r="T3596" t="s">
        <v>3200</v>
      </c>
    </row>
    <row r="3597" spans="1:20" x14ac:dyDescent="0.25">
      <c r="A3597" t="s">
        <v>637</v>
      </c>
      <c r="B3597" t="s">
        <v>666</v>
      </c>
      <c r="C3597" t="s">
        <v>639</v>
      </c>
      <c r="D3597" t="s">
        <v>651</v>
      </c>
      <c r="E3597" t="s">
        <v>704</v>
      </c>
      <c r="F3597">
        <v>528004120010</v>
      </c>
      <c r="G3597" t="s">
        <v>653</v>
      </c>
      <c r="H3597">
        <v>583596</v>
      </c>
      <c r="I3597" t="s">
        <v>181</v>
      </c>
      <c r="J3597">
        <v>202207</v>
      </c>
      <c r="K3597">
        <v>44773</v>
      </c>
      <c r="L3597" t="s">
        <v>644</v>
      </c>
      <c r="M3597">
        <v>6500.8</v>
      </c>
      <c r="N3597">
        <v>10.42</v>
      </c>
      <c r="O3597" t="s">
        <v>645</v>
      </c>
      <c r="P3597" s="428">
        <v>9.91</v>
      </c>
      <c r="Q3597">
        <v>12819536</v>
      </c>
      <c r="R3597" t="s">
        <v>668</v>
      </c>
      <c r="S3597" t="s">
        <v>1547</v>
      </c>
      <c r="T3597" t="s">
        <v>3201</v>
      </c>
    </row>
    <row r="3598" spans="1:20" x14ac:dyDescent="0.25">
      <c r="A3598" t="s">
        <v>637</v>
      </c>
      <c r="B3598" t="s">
        <v>666</v>
      </c>
      <c r="C3598" t="s">
        <v>639</v>
      </c>
      <c r="D3598" t="s">
        <v>651</v>
      </c>
      <c r="E3598" t="s">
        <v>704</v>
      </c>
      <c r="F3598">
        <v>528004120010</v>
      </c>
      <c r="G3598" t="s">
        <v>653</v>
      </c>
      <c r="H3598">
        <v>583596</v>
      </c>
      <c r="I3598" t="s">
        <v>181</v>
      </c>
      <c r="J3598">
        <v>202207</v>
      </c>
      <c r="K3598">
        <v>44773</v>
      </c>
      <c r="L3598" t="s">
        <v>644</v>
      </c>
      <c r="M3598">
        <v>48500.22</v>
      </c>
      <c r="N3598">
        <v>77.739999999999995</v>
      </c>
      <c r="O3598" t="s">
        <v>645</v>
      </c>
      <c r="P3598" s="428">
        <v>73.938000000000002</v>
      </c>
      <c r="Q3598">
        <v>12819536</v>
      </c>
      <c r="R3598" t="s">
        <v>668</v>
      </c>
      <c r="S3598" t="s">
        <v>1547</v>
      </c>
      <c r="T3598" t="s">
        <v>3202</v>
      </c>
    </row>
    <row r="3599" spans="1:20" x14ac:dyDescent="0.25">
      <c r="A3599" t="s">
        <v>637</v>
      </c>
      <c r="B3599" t="s">
        <v>666</v>
      </c>
      <c r="C3599" t="s">
        <v>639</v>
      </c>
      <c r="D3599" t="s">
        <v>651</v>
      </c>
      <c r="E3599" t="s">
        <v>704</v>
      </c>
      <c r="F3599">
        <v>528004120010</v>
      </c>
      <c r="G3599" t="s">
        <v>653</v>
      </c>
      <c r="H3599">
        <v>583596</v>
      </c>
      <c r="I3599" t="s">
        <v>181</v>
      </c>
      <c r="J3599">
        <v>202207</v>
      </c>
      <c r="K3599">
        <v>44773</v>
      </c>
      <c r="L3599" t="s">
        <v>644</v>
      </c>
      <c r="M3599">
        <v>48500.22</v>
      </c>
      <c r="N3599">
        <v>77.739999999999995</v>
      </c>
      <c r="O3599" t="s">
        <v>645</v>
      </c>
      <c r="P3599" s="428">
        <v>73.938000000000002</v>
      </c>
      <c r="Q3599">
        <v>12819536</v>
      </c>
      <c r="R3599" t="s">
        <v>668</v>
      </c>
      <c r="S3599" t="s">
        <v>669</v>
      </c>
      <c r="T3599" t="s">
        <v>3203</v>
      </c>
    </row>
    <row r="3600" spans="1:20" x14ac:dyDescent="0.25">
      <c r="A3600" t="s">
        <v>637</v>
      </c>
      <c r="B3600" t="s">
        <v>666</v>
      </c>
      <c r="C3600" t="s">
        <v>639</v>
      </c>
      <c r="D3600" t="s">
        <v>651</v>
      </c>
      <c r="E3600" t="s">
        <v>704</v>
      </c>
      <c r="F3600">
        <v>528004120010</v>
      </c>
      <c r="G3600" t="s">
        <v>653</v>
      </c>
      <c r="H3600">
        <v>583596</v>
      </c>
      <c r="I3600" t="s">
        <v>181</v>
      </c>
      <c r="J3600">
        <v>202207</v>
      </c>
      <c r="K3600">
        <v>44773</v>
      </c>
      <c r="L3600" t="s">
        <v>644</v>
      </c>
      <c r="M3600">
        <v>48500.22</v>
      </c>
      <c r="N3600">
        <v>77.739999999999995</v>
      </c>
      <c r="O3600" t="s">
        <v>645</v>
      </c>
      <c r="P3600" s="428">
        <v>73.938000000000002</v>
      </c>
      <c r="Q3600">
        <v>12819536</v>
      </c>
      <c r="R3600" t="s">
        <v>668</v>
      </c>
      <c r="S3600" t="s">
        <v>1545</v>
      </c>
      <c r="T3600" t="s">
        <v>3199</v>
      </c>
    </row>
    <row r="3601" spans="1:20" x14ac:dyDescent="0.25">
      <c r="A3601" t="s">
        <v>637</v>
      </c>
      <c r="B3601" t="s">
        <v>666</v>
      </c>
      <c r="C3601" t="s">
        <v>639</v>
      </c>
      <c r="D3601" t="s">
        <v>651</v>
      </c>
      <c r="E3601" t="s">
        <v>704</v>
      </c>
      <c r="F3601">
        <v>528004120010</v>
      </c>
      <c r="G3601" t="s">
        <v>653</v>
      </c>
      <c r="H3601">
        <v>583596</v>
      </c>
      <c r="I3601" t="s">
        <v>181</v>
      </c>
      <c r="J3601">
        <v>202207</v>
      </c>
      <c r="K3601">
        <v>44773</v>
      </c>
      <c r="L3601" t="s">
        <v>644</v>
      </c>
      <c r="M3601">
        <v>6500.8</v>
      </c>
      <c r="N3601">
        <v>10.42</v>
      </c>
      <c r="O3601" t="s">
        <v>645</v>
      </c>
      <c r="P3601" s="428">
        <v>9.91</v>
      </c>
      <c r="Q3601">
        <v>12819536</v>
      </c>
      <c r="R3601" t="s">
        <v>668</v>
      </c>
      <c r="S3601" t="s">
        <v>1549</v>
      </c>
      <c r="T3601" t="s">
        <v>3197</v>
      </c>
    </row>
    <row r="3602" spans="1:20" x14ac:dyDescent="0.25">
      <c r="A3602" t="s">
        <v>637</v>
      </c>
      <c r="B3602" t="s">
        <v>1525</v>
      </c>
      <c r="C3602" t="s">
        <v>639</v>
      </c>
      <c r="D3602" t="s">
        <v>651</v>
      </c>
      <c r="E3602" t="s">
        <v>667</v>
      </c>
      <c r="F3602">
        <v>528004120010</v>
      </c>
      <c r="G3602" t="s">
        <v>653</v>
      </c>
      <c r="H3602">
        <v>583598</v>
      </c>
      <c r="I3602" t="s">
        <v>179</v>
      </c>
      <c r="J3602">
        <v>202207</v>
      </c>
      <c r="K3602">
        <v>44773</v>
      </c>
      <c r="L3602" t="s">
        <v>644</v>
      </c>
      <c r="M3602">
        <v>302316.67</v>
      </c>
      <c r="N3602">
        <v>516.47</v>
      </c>
      <c r="O3602" t="s">
        <v>645</v>
      </c>
      <c r="P3602" s="428">
        <v>491.21199999999999</v>
      </c>
      <c r="Q3602">
        <v>12819536</v>
      </c>
      <c r="R3602" t="s">
        <v>668</v>
      </c>
      <c r="S3602" t="s">
        <v>1545</v>
      </c>
      <c r="T3602" t="s">
        <v>1546</v>
      </c>
    </row>
    <row r="3603" spans="1:20" x14ac:dyDescent="0.25">
      <c r="A3603" t="s">
        <v>637</v>
      </c>
      <c r="B3603" t="s">
        <v>1525</v>
      </c>
      <c r="C3603" t="s">
        <v>639</v>
      </c>
      <c r="D3603" t="s">
        <v>651</v>
      </c>
      <c r="E3603" t="s">
        <v>667</v>
      </c>
      <c r="F3603">
        <v>528004120010</v>
      </c>
      <c r="G3603" t="s">
        <v>653</v>
      </c>
      <c r="H3603">
        <v>583595</v>
      </c>
      <c r="I3603" t="s">
        <v>179</v>
      </c>
      <c r="J3603">
        <v>202207</v>
      </c>
      <c r="K3603">
        <v>44773</v>
      </c>
      <c r="L3603" t="s">
        <v>644</v>
      </c>
      <c r="M3603">
        <v>302316.67</v>
      </c>
      <c r="N3603">
        <v>516.47</v>
      </c>
      <c r="O3603" t="s">
        <v>645</v>
      </c>
      <c r="P3603" s="428">
        <v>491.21199999999999</v>
      </c>
      <c r="Q3603">
        <v>12819536</v>
      </c>
      <c r="R3603" t="s">
        <v>668</v>
      </c>
      <c r="S3603" t="s">
        <v>669</v>
      </c>
      <c r="T3603" t="s">
        <v>1526</v>
      </c>
    </row>
    <row r="3604" spans="1:20" x14ac:dyDescent="0.25">
      <c r="A3604" t="s">
        <v>637</v>
      </c>
      <c r="B3604" t="s">
        <v>859</v>
      </c>
      <c r="C3604" t="s">
        <v>639</v>
      </c>
      <c r="D3604" t="s">
        <v>640</v>
      </c>
      <c r="E3604" t="s">
        <v>2008</v>
      </c>
      <c r="F3604">
        <v>528004120010</v>
      </c>
      <c r="G3604" t="s">
        <v>653</v>
      </c>
      <c r="H3604" t="s">
        <v>215</v>
      </c>
      <c r="I3604" t="s">
        <v>216</v>
      </c>
      <c r="J3604">
        <v>202207</v>
      </c>
      <c r="K3604">
        <v>44773</v>
      </c>
      <c r="L3604" t="s">
        <v>727</v>
      </c>
      <c r="M3604">
        <v>0.28000000000000003</v>
      </c>
      <c r="N3604">
        <v>0.28000000000000003</v>
      </c>
      <c r="O3604" t="s">
        <v>645</v>
      </c>
      <c r="P3604" s="428">
        <v>0.26600000000000001</v>
      </c>
      <c r="Q3604">
        <v>12839930</v>
      </c>
      <c r="T3604" t="s">
        <v>216</v>
      </c>
    </row>
    <row r="3605" spans="1:20" x14ac:dyDescent="0.25">
      <c r="A3605" t="s">
        <v>637</v>
      </c>
      <c r="B3605" t="s">
        <v>858</v>
      </c>
      <c r="C3605" t="s">
        <v>639</v>
      </c>
      <c r="D3605" t="s">
        <v>640</v>
      </c>
      <c r="E3605" t="s">
        <v>652</v>
      </c>
      <c r="F3605">
        <v>528004120010</v>
      </c>
      <c r="G3605" t="s">
        <v>653</v>
      </c>
      <c r="H3605" t="s">
        <v>217</v>
      </c>
      <c r="I3605" t="s">
        <v>218</v>
      </c>
      <c r="J3605">
        <v>202207</v>
      </c>
      <c r="K3605">
        <v>44773</v>
      </c>
      <c r="L3605" t="s">
        <v>727</v>
      </c>
      <c r="M3605">
        <v>9.5</v>
      </c>
      <c r="N3605">
        <v>9.5</v>
      </c>
      <c r="O3605" t="s">
        <v>645</v>
      </c>
      <c r="P3605" s="428">
        <v>9.0350000000000001</v>
      </c>
      <c r="Q3605">
        <v>12839930</v>
      </c>
      <c r="T3605" t="s">
        <v>218</v>
      </c>
    </row>
    <row r="3606" spans="1:20" x14ac:dyDescent="0.25">
      <c r="A3606" t="s">
        <v>637</v>
      </c>
      <c r="B3606" t="s">
        <v>859</v>
      </c>
      <c r="C3606" t="s">
        <v>639</v>
      </c>
      <c r="D3606" t="s">
        <v>640</v>
      </c>
      <c r="E3606" t="s">
        <v>652</v>
      </c>
      <c r="F3606">
        <v>528004120010</v>
      </c>
      <c r="G3606" t="s">
        <v>653</v>
      </c>
      <c r="H3606" t="s">
        <v>215</v>
      </c>
      <c r="I3606" t="s">
        <v>216</v>
      </c>
      <c r="J3606">
        <v>202207</v>
      </c>
      <c r="K3606">
        <v>44773</v>
      </c>
      <c r="L3606" t="s">
        <v>727</v>
      </c>
      <c r="M3606">
        <v>215.23</v>
      </c>
      <c r="N3606">
        <v>215.23</v>
      </c>
      <c r="O3606" t="s">
        <v>645</v>
      </c>
      <c r="P3606" s="428">
        <v>204.70400000000001</v>
      </c>
      <c r="Q3606">
        <v>12839930</v>
      </c>
      <c r="T3606" t="s">
        <v>216</v>
      </c>
    </row>
    <row r="3607" spans="1:20" x14ac:dyDescent="0.25">
      <c r="A3607" t="s">
        <v>637</v>
      </c>
      <c r="B3607" t="s">
        <v>854</v>
      </c>
      <c r="C3607" t="s">
        <v>639</v>
      </c>
      <c r="D3607" t="s">
        <v>640</v>
      </c>
      <c r="E3607" t="s">
        <v>652</v>
      </c>
      <c r="F3607">
        <v>528004120010</v>
      </c>
      <c r="G3607" t="s">
        <v>653</v>
      </c>
      <c r="H3607" t="s">
        <v>221</v>
      </c>
      <c r="I3607" t="s">
        <v>222</v>
      </c>
      <c r="J3607">
        <v>202207</v>
      </c>
      <c r="K3607">
        <v>44773</v>
      </c>
      <c r="L3607" t="s">
        <v>727</v>
      </c>
      <c r="M3607">
        <v>4.08</v>
      </c>
      <c r="N3607">
        <v>4.08</v>
      </c>
      <c r="O3607" t="s">
        <v>645</v>
      </c>
      <c r="P3607" s="428">
        <v>3.88</v>
      </c>
      <c r="Q3607">
        <v>12839930</v>
      </c>
      <c r="T3607" t="s">
        <v>222</v>
      </c>
    </row>
    <row r="3608" spans="1:20" x14ac:dyDescent="0.25">
      <c r="A3608" t="s">
        <v>637</v>
      </c>
      <c r="B3608" t="s">
        <v>859</v>
      </c>
      <c r="C3608" t="s">
        <v>639</v>
      </c>
      <c r="D3608" t="s">
        <v>640</v>
      </c>
      <c r="E3608" t="s">
        <v>708</v>
      </c>
      <c r="F3608">
        <v>528004120010</v>
      </c>
      <c r="G3608" t="s">
        <v>653</v>
      </c>
      <c r="H3608" t="s">
        <v>215</v>
      </c>
      <c r="I3608" t="s">
        <v>216</v>
      </c>
      <c r="J3608">
        <v>202207</v>
      </c>
      <c r="K3608">
        <v>44773</v>
      </c>
      <c r="L3608" t="s">
        <v>727</v>
      </c>
      <c r="M3608">
        <v>311.17</v>
      </c>
      <c r="N3608">
        <v>311.17</v>
      </c>
      <c r="O3608" t="s">
        <v>645</v>
      </c>
      <c r="P3608" s="428">
        <v>295.952</v>
      </c>
      <c r="Q3608">
        <v>12839930</v>
      </c>
      <c r="T3608" t="s">
        <v>216</v>
      </c>
    </row>
    <row r="3609" spans="1:20" x14ac:dyDescent="0.25">
      <c r="A3609" t="s">
        <v>637</v>
      </c>
      <c r="B3609" t="s">
        <v>854</v>
      </c>
      <c r="C3609" t="s">
        <v>639</v>
      </c>
      <c r="D3609" t="s">
        <v>640</v>
      </c>
      <c r="E3609" t="s">
        <v>667</v>
      </c>
      <c r="F3609">
        <v>528004120010</v>
      </c>
      <c r="G3609" t="s">
        <v>653</v>
      </c>
      <c r="H3609" t="s">
        <v>221</v>
      </c>
      <c r="I3609" t="s">
        <v>222</v>
      </c>
      <c r="J3609">
        <v>202207</v>
      </c>
      <c r="K3609">
        <v>44773</v>
      </c>
      <c r="L3609" t="s">
        <v>727</v>
      </c>
      <c r="M3609">
        <v>133.08000000000001</v>
      </c>
      <c r="N3609">
        <v>133.08000000000001</v>
      </c>
      <c r="O3609" t="s">
        <v>645</v>
      </c>
      <c r="P3609" s="428">
        <v>126.572</v>
      </c>
      <c r="Q3609">
        <v>12839930</v>
      </c>
      <c r="T3609" t="s">
        <v>222</v>
      </c>
    </row>
    <row r="3610" spans="1:20" x14ac:dyDescent="0.25">
      <c r="A3610" t="s">
        <v>637</v>
      </c>
      <c r="B3610" t="s">
        <v>858</v>
      </c>
      <c r="C3610" t="s">
        <v>639</v>
      </c>
      <c r="D3610" t="s">
        <v>640</v>
      </c>
      <c r="E3610" t="s">
        <v>667</v>
      </c>
      <c r="F3610">
        <v>528004120010</v>
      </c>
      <c r="G3610" t="s">
        <v>653</v>
      </c>
      <c r="H3610" t="s">
        <v>217</v>
      </c>
      <c r="I3610" t="s">
        <v>218</v>
      </c>
      <c r="J3610">
        <v>202207</v>
      </c>
      <c r="K3610">
        <v>44773</v>
      </c>
      <c r="L3610" t="s">
        <v>727</v>
      </c>
      <c r="M3610">
        <v>27.18</v>
      </c>
      <c r="N3610">
        <v>27.18</v>
      </c>
      <c r="O3610" t="s">
        <v>645</v>
      </c>
      <c r="P3610" s="428">
        <v>25.850999999999999</v>
      </c>
      <c r="Q3610">
        <v>12839930</v>
      </c>
      <c r="T3610" t="s">
        <v>218</v>
      </c>
    </row>
    <row r="3611" spans="1:20" x14ac:dyDescent="0.25">
      <c r="A3611" t="s">
        <v>637</v>
      </c>
      <c r="B3611" t="s">
        <v>859</v>
      </c>
      <c r="C3611" t="s">
        <v>639</v>
      </c>
      <c r="D3611" t="s">
        <v>640</v>
      </c>
      <c r="E3611" t="s">
        <v>667</v>
      </c>
      <c r="F3611">
        <v>528004120010</v>
      </c>
      <c r="G3611" t="s">
        <v>653</v>
      </c>
      <c r="H3611" t="s">
        <v>215</v>
      </c>
      <c r="I3611" t="s">
        <v>216</v>
      </c>
      <c r="J3611">
        <v>202207</v>
      </c>
      <c r="K3611">
        <v>44773</v>
      </c>
      <c r="L3611" t="s">
        <v>727</v>
      </c>
      <c r="M3611">
        <v>16.8</v>
      </c>
      <c r="N3611">
        <v>16.8</v>
      </c>
      <c r="O3611" t="s">
        <v>645</v>
      </c>
      <c r="P3611" s="428">
        <v>15.978</v>
      </c>
      <c r="Q3611">
        <v>12839930</v>
      </c>
      <c r="T3611" t="s">
        <v>216</v>
      </c>
    </row>
    <row r="3612" spans="1:20" x14ac:dyDescent="0.25">
      <c r="A3612" t="s">
        <v>637</v>
      </c>
      <c r="B3612" t="s">
        <v>854</v>
      </c>
      <c r="C3612" t="s">
        <v>639</v>
      </c>
      <c r="D3612" t="s">
        <v>640</v>
      </c>
      <c r="E3612" t="s">
        <v>673</v>
      </c>
      <c r="F3612">
        <v>528004120010</v>
      </c>
      <c r="G3612" t="s">
        <v>653</v>
      </c>
      <c r="H3612" t="s">
        <v>221</v>
      </c>
      <c r="I3612" t="s">
        <v>222</v>
      </c>
      <c r="J3612">
        <v>202207</v>
      </c>
      <c r="K3612">
        <v>44773</v>
      </c>
      <c r="L3612" t="s">
        <v>727</v>
      </c>
      <c r="M3612">
        <v>-19.07</v>
      </c>
      <c r="N3612">
        <v>-19.07</v>
      </c>
      <c r="O3612" t="s">
        <v>645</v>
      </c>
      <c r="P3612" s="428">
        <v>-18.137</v>
      </c>
      <c r="Q3612">
        <v>12839930</v>
      </c>
      <c r="T3612" t="s">
        <v>222</v>
      </c>
    </row>
    <row r="3613" spans="1:20" x14ac:dyDescent="0.25">
      <c r="A3613" t="s">
        <v>637</v>
      </c>
      <c r="B3613" t="s">
        <v>859</v>
      </c>
      <c r="C3613" t="s">
        <v>639</v>
      </c>
      <c r="D3613" t="s">
        <v>640</v>
      </c>
      <c r="E3613" t="s">
        <v>673</v>
      </c>
      <c r="F3613">
        <v>528004120010</v>
      </c>
      <c r="G3613" t="s">
        <v>653</v>
      </c>
      <c r="H3613" t="s">
        <v>215</v>
      </c>
      <c r="I3613" t="s">
        <v>216</v>
      </c>
      <c r="J3613">
        <v>202207</v>
      </c>
      <c r="K3613">
        <v>44773</v>
      </c>
      <c r="L3613" t="s">
        <v>727</v>
      </c>
      <c r="M3613">
        <v>37.76</v>
      </c>
      <c r="N3613">
        <v>37.76</v>
      </c>
      <c r="O3613" t="s">
        <v>645</v>
      </c>
      <c r="P3613" s="428">
        <v>35.912999999999997</v>
      </c>
      <c r="Q3613">
        <v>12839930</v>
      </c>
      <c r="T3613" t="s">
        <v>216</v>
      </c>
    </row>
    <row r="3614" spans="1:20" x14ac:dyDescent="0.25">
      <c r="A3614" t="s">
        <v>637</v>
      </c>
      <c r="B3614" t="s">
        <v>859</v>
      </c>
      <c r="C3614" t="s">
        <v>639</v>
      </c>
      <c r="D3614" t="s">
        <v>640</v>
      </c>
      <c r="E3614" t="s">
        <v>678</v>
      </c>
      <c r="F3614">
        <v>528004120010</v>
      </c>
      <c r="G3614" t="s">
        <v>653</v>
      </c>
      <c r="H3614" t="s">
        <v>215</v>
      </c>
      <c r="I3614" t="s">
        <v>216</v>
      </c>
      <c r="J3614">
        <v>202207</v>
      </c>
      <c r="K3614">
        <v>44773</v>
      </c>
      <c r="L3614" t="s">
        <v>727</v>
      </c>
      <c r="M3614">
        <v>2.27</v>
      </c>
      <c r="N3614">
        <v>2.27</v>
      </c>
      <c r="O3614" t="s">
        <v>645</v>
      </c>
      <c r="P3614" s="428">
        <v>2.1589999999999998</v>
      </c>
      <c r="Q3614">
        <v>12839930</v>
      </c>
      <c r="T3614" t="s">
        <v>216</v>
      </c>
    </row>
    <row r="3615" spans="1:20" x14ac:dyDescent="0.25">
      <c r="A3615" t="s">
        <v>637</v>
      </c>
      <c r="B3615" t="s">
        <v>859</v>
      </c>
      <c r="C3615" t="s">
        <v>639</v>
      </c>
      <c r="D3615" t="s">
        <v>640</v>
      </c>
      <c r="E3615" t="s">
        <v>648</v>
      </c>
      <c r="F3615">
        <v>528004120010</v>
      </c>
      <c r="G3615" t="s">
        <v>653</v>
      </c>
      <c r="H3615" t="s">
        <v>215</v>
      </c>
      <c r="I3615" t="s">
        <v>216</v>
      </c>
      <c r="J3615">
        <v>202207</v>
      </c>
      <c r="K3615">
        <v>44773</v>
      </c>
      <c r="L3615" t="s">
        <v>727</v>
      </c>
      <c r="M3615">
        <v>1.91</v>
      </c>
      <c r="N3615">
        <v>1.91</v>
      </c>
      <c r="O3615" t="s">
        <v>645</v>
      </c>
      <c r="P3615" s="428">
        <v>1.8169999999999999</v>
      </c>
      <c r="Q3615">
        <v>12839930</v>
      </c>
      <c r="T3615" t="s">
        <v>216</v>
      </c>
    </row>
    <row r="3616" spans="1:20" x14ac:dyDescent="0.25">
      <c r="A3616" t="s">
        <v>637</v>
      </c>
      <c r="B3616" t="s">
        <v>854</v>
      </c>
      <c r="C3616" t="s">
        <v>639</v>
      </c>
      <c r="D3616" t="s">
        <v>640</v>
      </c>
      <c r="E3616" t="s">
        <v>648</v>
      </c>
      <c r="F3616">
        <v>528004120010</v>
      </c>
      <c r="G3616" t="s">
        <v>653</v>
      </c>
      <c r="H3616" t="s">
        <v>221</v>
      </c>
      <c r="I3616" t="s">
        <v>222</v>
      </c>
      <c r="J3616">
        <v>202207</v>
      </c>
      <c r="K3616">
        <v>44773</v>
      </c>
      <c r="L3616" t="s">
        <v>727</v>
      </c>
      <c r="M3616">
        <v>97.37</v>
      </c>
      <c r="N3616">
        <v>97.37</v>
      </c>
      <c r="O3616" t="s">
        <v>645</v>
      </c>
      <c r="P3616" s="428">
        <v>92.608000000000004</v>
      </c>
      <c r="Q3616">
        <v>12839930</v>
      </c>
      <c r="T3616" t="s">
        <v>222</v>
      </c>
    </row>
    <row r="3617" spans="1:20" x14ac:dyDescent="0.25">
      <c r="A3617" t="s">
        <v>637</v>
      </c>
      <c r="B3617" t="s">
        <v>859</v>
      </c>
      <c r="C3617" t="s">
        <v>639</v>
      </c>
      <c r="D3617" t="s">
        <v>640</v>
      </c>
      <c r="E3617" t="s">
        <v>641</v>
      </c>
      <c r="F3617">
        <v>528004120010</v>
      </c>
      <c r="G3617" t="s">
        <v>653</v>
      </c>
      <c r="H3617" t="s">
        <v>215</v>
      </c>
      <c r="I3617" t="s">
        <v>216</v>
      </c>
      <c r="J3617">
        <v>202207</v>
      </c>
      <c r="K3617">
        <v>44773</v>
      </c>
      <c r="L3617" t="s">
        <v>727</v>
      </c>
      <c r="M3617">
        <v>12.75</v>
      </c>
      <c r="N3617">
        <v>12.75</v>
      </c>
      <c r="O3617" t="s">
        <v>645</v>
      </c>
      <c r="P3617" s="428">
        <v>12.125999999999999</v>
      </c>
      <c r="Q3617">
        <v>12839930</v>
      </c>
      <c r="T3617" t="s">
        <v>216</v>
      </c>
    </row>
    <row r="3618" spans="1:20" x14ac:dyDescent="0.25">
      <c r="A3618" t="s">
        <v>637</v>
      </c>
      <c r="B3618" t="s">
        <v>849</v>
      </c>
      <c r="C3618" t="s">
        <v>639</v>
      </c>
      <c r="D3618" t="s">
        <v>640</v>
      </c>
      <c r="E3618" t="s">
        <v>652</v>
      </c>
      <c r="F3618">
        <v>528004120010</v>
      </c>
      <c r="G3618" t="s">
        <v>653</v>
      </c>
      <c r="H3618" t="s">
        <v>213</v>
      </c>
      <c r="I3618" t="s">
        <v>850</v>
      </c>
      <c r="J3618">
        <v>202207</v>
      </c>
      <c r="K3618">
        <v>44773</v>
      </c>
      <c r="L3618" t="s">
        <v>727</v>
      </c>
      <c r="M3618">
        <v>27.83</v>
      </c>
      <c r="N3618">
        <v>27.83</v>
      </c>
      <c r="O3618" t="s">
        <v>645</v>
      </c>
      <c r="P3618" s="428">
        <v>26.469000000000001</v>
      </c>
      <c r="Q3618">
        <v>12839930</v>
      </c>
      <c r="T3618" t="s">
        <v>850</v>
      </c>
    </row>
    <row r="3619" spans="1:20" x14ac:dyDescent="0.25">
      <c r="A3619" t="s">
        <v>637</v>
      </c>
      <c r="B3619" t="s">
        <v>849</v>
      </c>
      <c r="C3619" t="s">
        <v>639</v>
      </c>
      <c r="D3619" t="s">
        <v>640</v>
      </c>
      <c r="E3619" t="s">
        <v>1177</v>
      </c>
      <c r="F3619">
        <v>528004120010</v>
      </c>
      <c r="G3619" t="s">
        <v>653</v>
      </c>
      <c r="H3619" t="s">
        <v>213</v>
      </c>
      <c r="I3619" t="s">
        <v>850</v>
      </c>
      <c r="J3619">
        <v>202207</v>
      </c>
      <c r="K3619">
        <v>44773</v>
      </c>
      <c r="L3619" t="s">
        <v>727</v>
      </c>
      <c r="M3619">
        <v>19.95</v>
      </c>
      <c r="N3619">
        <v>19.95</v>
      </c>
      <c r="O3619" t="s">
        <v>645</v>
      </c>
      <c r="P3619" s="428">
        <v>18.974</v>
      </c>
      <c r="Q3619">
        <v>12839930</v>
      </c>
      <c r="T3619" t="s">
        <v>850</v>
      </c>
    </row>
    <row r="3620" spans="1:20" x14ac:dyDescent="0.25">
      <c r="A3620" t="s">
        <v>637</v>
      </c>
      <c r="B3620" t="s">
        <v>849</v>
      </c>
      <c r="C3620" t="s">
        <v>639</v>
      </c>
      <c r="D3620" t="s">
        <v>640</v>
      </c>
      <c r="E3620" t="s">
        <v>678</v>
      </c>
      <c r="F3620">
        <v>528004120010</v>
      </c>
      <c r="G3620" t="s">
        <v>653</v>
      </c>
      <c r="H3620" t="s">
        <v>213</v>
      </c>
      <c r="I3620" t="s">
        <v>850</v>
      </c>
      <c r="J3620">
        <v>202207</v>
      </c>
      <c r="K3620">
        <v>44773</v>
      </c>
      <c r="L3620" t="s">
        <v>727</v>
      </c>
      <c r="M3620">
        <v>7.85</v>
      </c>
      <c r="N3620">
        <v>7.85</v>
      </c>
      <c r="O3620" t="s">
        <v>645</v>
      </c>
      <c r="P3620" s="428">
        <v>7.4660000000000002</v>
      </c>
      <c r="Q3620">
        <v>12839930</v>
      </c>
      <c r="T3620" t="s">
        <v>850</v>
      </c>
    </row>
    <row r="3621" spans="1:20" x14ac:dyDescent="0.25">
      <c r="A3621" t="s">
        <v>637</v>
      </c>
      <c r="B3621" t="s">
        <v>849</v>
      </c>
      <c r="C3621" t="s">
        <v>639</v>
      </c>
      <c r="D3621" t="s">
        <v>640</v>
      </c>
      <c r="E3621" t="s">
        <v>648</v>
      </c>
      <c r="F3621">
        <v>528004120010</v>
      </c>
      <c r="G3621" t="s">
        <v>653</v>
      </c>
      <c r="H3621" t="s">
        <v>213</v>
      </c>
      <c r="I3621" t="s">
        <v>850</v>
      </c>
      <c r="J3621">
        <v>202207</v>
      </c>
      <c r="K3621">
        <v>44773</v>
      </c>
      <c r="L3621" t="s">
        <v>727</v>
      </c>
      <c r="M3621">
        <v>121.8</v>
      </c>
      <c r="N3621">
        <v>121.8</v>
      </c>
      <c r="O3621" t="s">
        <v>645</v>
      </c>
      <c r="P3621" s="428">
        <v>115.843</v>
      </c>
      <c r="Q3621">
        <v>12839930</v>
      </c>
      <c r="T3621" t="s">
        <v>850</v>
      </c>
    </row>
    <row r="3622" spans="1:20" x14ac:dyDescent="0.25">
      <c r="A3622" t="s">
        <v>637</v>
      </c>
      <c r="B3622" t="s">
        <v>849</v>
      </c>
      <c r="C3622" t="s">
        <v>639</v>
      </c>
      <c r="D3622" t="s">
        <v>640</v>
      </c>
      <c r="E3622" t="s">
        <v>641</v>
      </c>
      <c r="F3622">
        <v>528004120010</v>
      </c>
      <c r="G3622" t="s">
        <v>653</v>
      </c>
      <c r="H3622" t="s">
        <v>213</v>
      </c>
      <c r="I3622" t="s">
        <v>850</v>
      </c>
      <c r="J3622">
        <v>202207</v>
      </c>
      <c r="K3622">
        <v>44773</v>
      </c>
      <c r="L3622" t="s">
        <v>727</v>
      </c>
      <c r="M3622">
        <v>51.91</v>
      </c>
      <c r="N3622">
        <v>51.91</v>
      </c>
      <c r="O3622" t="s">
        <v>645</v>
      </c>
      <c r="P3622" s="428">
        <v>49.371000000000002</v>
      </c>
      <c r="Q3622">
        <v>12839930</v>
      </c>
      <c r="T3622" t="s">
        <v>850</v>
      </c>
    </row>
    <row r="3623" spans="1:20" x14ac:dyDescent="0.25">
      <c r="A3623" t="s">
        <v>637</v>
      </c>
      <c r="B3623" t="s">
        <v>851</v>
      </c>
      <c r="C3623" t="s">
        <v>639</v>
      </c>
      <c r="D3623" t="s">
        <v>651</v>
      </c>
      <c r="E3623" t="s">
        <v>652</v>
      </c>
      <c r="F3623">
        <v>528004120010</v>
      </c>
      <c r="G3623" t="s">
        <v>653</v>
      </c>
      <c r="H3623" t="s">
        <v>211</v>
      </c>
      <c r="I3623" t="s">
        <v>212</v>
      </c>
      <c r="J3623">
        <v>202207</v>
      </c>
      <c r="K3623">
        <v>44773</v>
      </c>
      <c r="L3623" t="s">
        <v>727</v>
      </c>
      <c r="M3623">
        <v>18.21</v>
      </c>
      <c r="N3623">
        <v>18.21</v>
      </c>
      <c r="O3623" t="s">
        <v>645</v>
      </c>
      <c r="P3623" s="428">
        <v>17.318999999999999</v>
      </c>
      <c r="Q3623">
        <v>12839930</v>
      </c>
      <c r="T3623" t="s">
        <v>212</v>
      </c>
    </row>
    <row r="3624" spans="1:20" x14ac:dyDescent="0.25">
      <c r="A3624" t="s">
        <v>637</v>
      </c>
      <c r="B3624" t="s">
        <v>851</v>
      </c>
      <c r="C3624" t="s">
        <v>639</v>
      </c>
      <c r="D3624" t="s">
        <v>651</v>
      </c>
      <c r="E3624" t="s">
        <v>667</v>
      </c>
      <c r="F3624">
        <v>528004120010</v>
      </c>
      <c r="G3624" t="s">
        <v>653</v>
      </c>
      <c r="H3624" t="s">
        <v>211</v>
      </c>
      <c r="I3624" t="s">
        <v>212</v>
      </c>
      <c r="J3624">
        <v>202207</v>
      </c>
      <c r="K3624">
        <v>44773</v>
      </c>
      <c r="L3624" t="s">
        <v>727</v>
      </c>
      <c r="M3624">
        <v>54.69</v>
      </c>
      <c r="N3624">
        <v>54.69</v>
      </c>
      <c r="O3624" t="s">
        <v>645</v>
      </c>
      <c r="P3624" s="428">
        <v>52.015000000000001</v>
      </c>
      <c r="Q3624">
        <v>12839930</v>
      </c>
      <c r="T3624" t="s">
        <v>212</v>
      </c>
    </row>
    <row r="3625" spans="1:20" x14ac:dyDescent="0.25">
      <c r="A3625" t="s">
        <v>637</v>
      </c>
      <c r="B3625" t="s">
        <v>851</v>
      </c>
      <c r="C3625" t="s">
        <v>639</v>
      </c>
      <c r="D3625" t="s">
        <v>651</v>
      </c>
      <c r="E3625" t="s">
        <v>673</v>
      </c>
      <c r="F3625">
        <v>528004120010</v>
      </c>
      <c r="G3625" t="s">
        <v>653</v>
      </c>
      <c r="H3625" t="s">
        <v>211</v>
      </c>
      <c r="I3625" t="s">
        <v>212</v>
      </c>
      <c r="J3625">
        <v>202207</v>
      </c>
      <c r="K3625">
        <v>44773</v>
      </c>
      <c r="L3625" t="s">
        <v>727</v>
      </c>
      <c r="M3625">
        <v>22.46</v>
      </c>
      <c r="N3625">
        <v>22.46</v>
      </c>
      <c r="O3625" t="s">
        <v>645</v>
      </c>
      <c r="P3625" s="428">
        <v>21.361999999999998</v>
      </c>
      <c r="Q3625">
        <v>12839930</v>
      </c>
      <c r="T3625" t="s">
        <v>212</v>
      </c>
    </row>
    <row r="3626" spans="1:20" x14ac:dyDescent="0.25">
      <c r="A3626" t="s">
        <v>637</v>
      </c>
      <c r="B3626" t="s">
        <v>851</v>
      </c>
      <c r="C3626" t="s">
        <v>639</v>
      </c>
      <c r="D3626" t="s">
        <v>640</v>
      </c>
      <c r="E3626" t="s">
        <v>652</v>
      </c>
      <c r="F3626">
        <v>528004120010</v>
      </c>
      <c r="G3626" t="s">
        <v>653</v>
      </c>
      <c r="H3626" t="s">
        <v>211</v>
      </c>
      <c r="I3626" t="s">
        <v>212</v>
      </c>
      <c r="J3626">
        <v>202207</v>
      </c>
      <c r="K3626">
        <v>44773</v>
      </c>
      <c r="L3626" t="s">
        <v>727</v>
      </c>
      <c r="M3626">
        <v>37.46</v>
      </c>
      <c r="N3626">
        <v>37.46</v>
      </c>
      <c r="O3626" t="s">
        <v>645</v>
      </c>
      <c r="P3626" s="428">
        <v>35.628</v>
      </c>
      <c r="Q3626">
        <v>12839930</v>
      </c>
      <c r="T3626" t="s">
        <v>212</v>
      </c>
    </row>
    <row r="3627" spans="1:20" x14ac:dyDescent="0.25">
      <c r="A3627" t="s">
        <v>637</v>
      </c>
      <c r="B3627" t="s">
        <v>851</v>
      </c>
      <c r="C3627" t="s">
        <v>639</v>
      </c>
      <c r="D3627" t="s">
        <v>640</v>
      </c>
      <c r="E3627" t="s">
        <v>708</v>
      </c>
      <c r="F3627">
        <v>528004120010</v>
      </c>
      <c r="G3627" t="s">
        <v>653</v>
      </c>
      <c r="H3627" t="s">
        <v>211</v>
      </c>
      <c r="I3627" t="s">
        <v>212</v>
      </c>
      <c r="J3627">
        <v>202207</v>
      </c>
      <c r="K3627">
        <v>44773</v>
      </c>
      <c r="L3627" t="s">
        <v>727</v>
      </c>
      <c r="M3627">
        <v>13.78</v>
      </c>
      <c r="N3627">
        <v>13.78</v>
      </c>
      <c r="O3627" t="s">
        <v>645</v>
      </c>
      <c r="P3627" s="428">
        <v>13.106</v>
      </c>
      <c r="Q3627">
        <v>12839930</v>
      </c>
      <c r="T3627" t="s">
        <v>212</v>
      </c>
    </row>
    <row r="3628" spans="1:20" x14ac:dyDescent="0.25">
      <c r="A3628" t="s">
        <v>637</v>
      </c>
      <c r="B3628" t="s">
        <v>851</v>
      </c>
      <c r="C3628" t="s">
        <v>639</v>
      </c>
      <c r="D3628" t="s">
        <v>640</v>
      </c>
      <c r="E3628" t="s">
        <v>1177</v>
      </c>
      <c r="F3628">
        <v>528004120010</v>
      </c>
      <c r="G3628" t="s">
        <v>653</v>
      </c>
      <c r="H3628" t="s">
        <v>211</v>
      </c>
      <c r="I3628" t="s">
        <v>212</v>
      </c>
      <c r="J3628">
        <v>202207</v>
      </c>
      <c r="K3628">
        <v>44773</v>
      </c>
      <c r="L3628" t="s">
        <v>727</v>
      </c>
      <c r="M3628">
        <v>49.71</v>
      </c>
      <c r="N3628">
        <v>49.71</v>
      </c>
      <c r="O3628" t="s">
        <v>645</v>
      </c>
      <c r="P3628" s="428">
        <v>47.279000000000003</v>
      </c>
      <c r="Q3628">
        <v>12839930</v>
      </c>
      <c r="T3628" t="s">
        <v>212</v>
      </c>
    </row>
    <row r="3629" spans="1:20" x14ac:dyDescent="0.25">
      <c r="A3629" t="s">
        <v>637</v>
      </c>
      <c r="B3629" t="s">
        <v>851</v>
      </c>
      <c r="C3629" t="s">
        <v>639</v>
      </c>
      <c r="D3629" t="s">
        <v>640</v>
      </c>
      <c r="E3629" t="s">
        <v>667</v>
      </c>
      <c r="F3629">
        <v>528004120010</v>
      </c>
      <c r="G3629" t="s">
        <v>653</v>
      </c>
      <c r="H3629" t="s">
        <v>211</v>
      </c>
      <c r="I3629" t="s">
        <v>212</v>
      </c>
      <c r="J3629">
        <v>202207</v>
      </c>
      <c r="K3629">
        <v>44773</v>
      </c>
      <c r="L3629" t="s">
        <v>727</v>
      </c>
      <c r="M3629">
        <v>42.75</v>
      </c>
      <c r="N3629">
        <v>42.75</v>
      </c>
      <c r="O3629" t="s">
        <v>645</v>
      </c>
      <c r="P3629" s="428">
        <v>40.658999999999999</v>
      </c>
      <c r="Q3629">
        <v>12839930</v>
      </c>
      <c r="T3629" t="s">
        <v>212</v>
      </c>
    </row>
    <row r="3630" spans="1:20" x14ac:dyDescent="0.25">
      <c r="A3630" t="s">
        <v>637</v>
      </c>
      <c r="B3630" t="s">
        <v>851</v>
      </c>
      <c r="C3630" t="s">
        <v>639</v>
      </c>
      <c r="D3630" t="s">
        <v>640</v>
      </c>
      <c r="E3630" t="s">
        <v>686</v>
      </c>
      <c r="F3630">
        <v>528004120010</v>
      </c>
      <c r="G3630" t="s">
        <v>653</v>
      </c>
      <c r="H3630" t="s">
        <v>211</v>
      </c>
      <c r="I3630" t="s">
        <v>212</v>
      </c>
      <c r="J3630">
        <v>202207</v>
      </c>
      <c r="K3630">
        <v>44773</v>
      </c>
      <c r="L3630" t="s">
        <v>727</v>
      </c>
      <c r="M3630">
        <v>36.520000000000003</v>
      </c>
      <c r="N3630">
        <v>36.520000000000003</v>
      </c>
      <c r="O3630" t="s">
        <v>645</v>
      </c>
      <c r="P3630" s="428">
        <v>34.734000000000002</v>
      </c>
      <c r="Q3630">
        <v>12839930</v>
      </c>
      <c r="T3630" t="s">
        <v>212</v>
      </c>
    </row>
    <row r="3631" spans="1:20" x14ac:dyDescent="0.25">
      <c r="A3631" t="s">
        <v>637</v>
      </c>
      <c r="B3631" t="s">
        <v>851</v>
      </c>
      <c r="C3631" t="s">
        <v>639</v>
      </c>
      <c r="D3631" t="s">
        <v>640</v>
      </c>
      <c r="E3631" t="s">
        <v>673</v>
      </c>
      <c r="F3631">
        <v>528004120010</v>
      </c>
      <c r="G3631" t="s">
        <v>653</v>
      </c>
      <c r="H3631" t="s">
        <v>211</v>
      </c>
      <c r="I3631" t="s">
        <v>212</v>
      </c>
      <c r="J3631">
        <v>202207</v>
      </c>
      <c r="K3631">
        <v>44773</v>
      </c>
      <c r="L3631" t="s">
        <v>727</v>
      </c>
      <c r="M3631">
        <v>79.010000000000005</v>
      </c>
      <c r="N3631">
        <v>79.010000000000005</v>
      </c>
      <c r="O3631" t="s">
        <v>645</v>
      </c>
      <c r="P3631" s="428">
        <v>75.146000000000001</v>
      </c>
      <c r="Q3631">
        <v>12839930</v>
      </c>
      <c r="T3631" t="s">
        <v>212</v>
      </c>
    </row>
    <row r="3632" spans="1:20" x14ac:dyDescent="0.25">
      <c r="A3632" t="s">
        <v>637</v>
      </c>
      <c r="B3632" t="s">
        <v>851</v>
      </c>
      <c r="C3632" t="s">
        <v>639</v>
      </c>
      <c r="D3632" t="s">
        <v>640</v>
      </c>
      <c r="E3632" t="s">
        <v>678</v>
      </c>
      <c r="F3632">
        <v>528004120010</v>
      </c>
      <c r="G3632" t="s">
        <v>653</v>
      </c>
      <c r="H3632" t="s">
        <v>211</v>
      </c>
      <c r="I3632" t="s">
        <v>212</v>
      </c>
      <c r="J3632">
        <v>202207</v>
      </c>
      <c r="K3632">
        <v>44773</v>
      </c>
      <c r="L3632" t="s">
        <v>727</v>
      </c>
      <c r="M3632">
        <v>17.53</v>
      </c>
      <c r="N3632">
        <v>17.53</v>
      </c>
      <c r="O3632" t="s">
        <v>645</v>
      </c>
      <c r="P3632" s="428">
        <v>16.672999999999998</v>
      </c>
      <c r="Q3632">
        <v>12839930</v>
      </c>
      <c r="T3632" t="s">
        <v>212</v>
      </c>
    </row>
    <row r="3633" spans="1:20" x14ac:dyDescent="0.25">
      <c r="A3633" t="s">
        <v>637</v>
      </c>
      <c r="B3633" t="s">
        <v>851</v>
      </c>
      <c r="C3633" t="s">
        <v>639</v>
      </c>
      <c r="D3633" t="s">
        <v>640</v>
      </c>
      <c r="E3633" t="s">
        <v>701</v>
      </c>
      <c r="F3633">
        <v>528004120010</v>
      </c>
      <c r="G3633" t="s">
        <v>653</v>
      </c>
      <c r="H3633" t="s">
        <v>211</v>
      </c>
      <c r="I3633" t="s">
        <v>212</v>
      </c>
      <c r="J3633">
        <v>202207</v>
      </c>
      <c r="K3633">
        <v>44773</v>
      </c>
      <c r="L3633" t="s">
        <v>727</v>
      </c>
      <c r="M3633">
        <v>20.81</v>
      </c>
      <c r="N3633">
        <v>20.81</v>
      </c>
      <c r="O3633" t="s">
        <v>645</v>
      </c>
      <c r="P3633" s="428">
        <v>19.792000000000002</v>
      </c>
      <c r="Q3633">
        <v>12839930</v>
      </c>
      <c r="T3633" t="s">
        <v>212</v>
      </c>
    </row>
    <row r="3634" spans="1:20" x14ac:dyDescent="0.25">
      <c r="A3634" t="s">
        <v>637</v>
      </c>
      <c r="B3634" t="s">
        <v>852</v>
      </c>
      <c r="C3634" t="s">
        <v>639</v>
      </c>
      <c r="D3634" t="s">
        <v>640</v>
      </c>
      <c r="E3634" t="s">
        <v>648</v>
      </c>
      <c r="F3634">
        <v>528004120010</v>
      </c>
      <c r="G3634" t="s">
        <v>653</v>
      </c>
      <c r="H3634" t="s">
        <v>209</v>
      </c>
      <c r="I3634" t="s">
        <v>210</v>
      </c>
      <c r="J3634">
        <v>202207</v>
      </c>
      <c r="K3634">
        <v>44773</v>
      </c>
      <c r="L3634" t="s">
        <v>727</v>
      </c>
      <c r="M3634">
        <v>104.27</v>
      </c>
      <c r="N3634">
        <v>104.27</v>
      </c>
      <c r="O3634" t="s">
        <v>645</v>
      </c>
      <c r="P3634" s="428">
        <v>99.171000000000006</v>
      </c>
      <c r="Q3634">
        <v>12839930</v>
      </c>
      <c r="T3634" t="s">
        <v>210</v>
      </c>
    </row>
    <row r="3635" spans="1:20" x14ac:dyDescent="0.25">
      <c r="A3635" t="s">
        <v>637</v>
      </c>
      <c r="B3635" t="s">
        <v>852</v>
      </c>
      <c r="C3635" t="s">
        <v>639</v>
      </c>
      <c r="D3635" t="s">
        <v>640</v>
      </c>
      <c r="E3635" t="s">
        <v>641</v>
      </c>
      <c r="F3635">
        <v>528004120010</v>
      </c>
      <c r="G3635" t="s">
        <v>653</v>
      </c>
      <c r="H3635" t="s">
        <v>209</v>
      </c>
      <c r="I3635" t="s">
        <v>210</v>
      </c>
      <c r="J3635">
        <v>202207</v>
      </c>
      <c r="K3635">
        <v>44773</v>
      </c>
      <c r="L3635" t="s">
        <v>727</v>
      </c>
      <c r="M3635">
        <v>119.35</v>
      </c>
      <c r="N3635">
        <v>119.35</v>
      </c>
      <c r="O3635" t="s">
        <v>645</v>
      </c>
      <c r="P3635" s="428">
        <v>113.51300000000001</v>
      </c>
      <c r="Q3635">
        <v>12839930</v>
      </c>
      <c r="T3635" t="s">
        <v>210</v>
      </c>
    </row>
    <row r="3636" spans="1:20" x14ac:dyDescent="0.25">
      <c r="A3636" t="s">
        <v>637</v>
      </c>
      <c r="B3636" t="s">
        <v>851</v>
      </c>
      <c r="C3636" t="s">
        <v>639</v>
      </c>
      <c r="D3636" t="s">
        <v>640</v>
      </c>
      <c r="E3636" t="s">
        <v>641</v>
      </c>
      <c r="F3636">
        <v>528004120010</v>
      </c>
      <c r="G3636" t="s">
        <v>653</v>
      </c>
      <c r="H3636" t="s">
        <v>211</v>
      </c>
      <c r="I3636" t="s">
        <v>212</v>
      </c>
      <c r="J3636">
        <v>202207</v>
      </c>
      <c r="K3636">
        <v>44773</v>
      </c>
      <c r="L3636" t="s">
        <v>727</v>
      </c>
      <c r="M3636">
        <v>30.31</v>
      </c>
      <c r="N3636">
        <v>30.31</v>
      </c>
      <c r="O3636" t="s">
        <v>645</v>
      </c>
      <c r="P3636" s="428">
        <v>28.827999999999999</v>
      </c>
      <c r="Q3636">
        <v>12839930</v>
      </c>
      <c r="T3636" t="s">
        <v>212</v>
      </c>
    </row>
    <row r="3637" spans="1:20" x14ac:dyDescent="0.25">
      <c r="A3637" t="s">
        <v>637</v>
      </c>
      <c r="B3637" t="s">
        <v>858</v>
      </c>
      <c r="C3637" t="s">
        <v>639</v>
      </c>
      <c r="D3637" t="s">
        <v>663</v>
      </c>
      <c r="E3637" t="s">
        <v>673</v>
      </c>
      <c r="F3637">
        <v>528004120010</v>
      </c>
      <c r="G3637" t="s">
        <v>653</v>
      </c>
      <c r="H3637" t="s">
        <v>217</v>
      </c>
      <c r="I3637" t="s">
        <v>218</v>
      </c>
      <c r="J3637">
        <v>202207</v>
      </c>
      <c r="K3637">
        <v>44773</v>
      </c>
      <c r="L3637" t="s">
        <v>727</v>
      </c>
      <c r="M3637">
        <v>21.52</v>
      </c>
      <c r="N3637">
        <v>21.52</v>
      </c>
      <c r="O3637" t="s">
        <v>645</v>
      </c>
      <c r="P3637" s="428">
        <v>20.468</v>
      </c>
      <c r="Q3637">
        <v>12839930</v>
      </c>
      <c r="T3637" t="s">
        <v>218</v>
      </c>
    </row>
    <row r="3638" spans="1:20" x14ac:dyDescent="0.25">
      <c r="A3638" t="s">
        <v>637</v>
      </c>
      <c r="B3638" t="s">
        <v>854</v>
      </c>
      <c r="C3638" t="s">
        <v>639</v>
      </c>
      <c r="D3638" t="s">
        <v>695</v>
      </c>
      <c r="E3638" t="s">
        <v>667</v>
      </c>
      <c r="F3638">
        <v>528004120010</v>
      </c>
      <c r="G3638" t="s">
        <v>653</v>
      </c>
      <c r="H3638" t="s">
        <v>221</v>
      </c>
      <c r="I3638" t="s">
        <v>222</v>
      </c>
      <c r="J3638">
        <v>202207</v>
      </c>
      <c r="K3638">
        <v>44773</v>
      </c>
      <c r="L3638" t="s">
        <v>727</v>
      </c>
      <c r="M3638">
        <v>78.010000000000005</v>
      </c>
      <c r="N3638">
        <v>78.010000000000005</v>
      </c>
      <c r="O3638" t="s">
        <v>645</v>
      </c>
      <c r="P3638" s="428">
        <v>74.194999999999993</v>
      </c>
      <c r="Q3638">
        <v>12839930</v>
      </c>
      <c r="T3638" t="s">
        <v>222</v>
      </c>
    </row>
    <row r="3639" spans="1:20" x14ac:dyDescent="0.25">
      <c r="A3639" t="s">
        <v>637</v>
      </c>
      <c r="B3639" t="s">
        <v>859</v>
      </c>
      <c r="C3639" t="s">
        <v>639</v>
      </c>
      <c r="D3639" t="s">
        <v>651</v>
      </c>
      <c r="E3639" t="s">
        <v>648</v>
      </c>
      <c r="F3639">
        <v>528004120010</v>
      </c>
      <c r="G3639" t="s">
        <v>653</v>
      </c>
      <c r="H3639" t="s">
        <v>215</v>
      </c>
      <c r="I3639" t="s">
        <v>216</v>
      </c>
      <c r="J3639">
        <v>202207</v>
      </c>
      <c r="K3639">
        <v>44773</v>
      </c>
      <c r="L3639" t="s">
        <v>727</v>
      </c>
      <c r="M3639">
        <v>1.9</v>
      </c>
      <c r="N3639">
        <v>1.9</v>
      </c>
      <c r="O3639" t="s">
        <v>645</v>
      </c>
      <c r="P3639" s="428">
        <v>1.8069999999999999</v>
      </c>
      <c r="Q3639">
        <v>12839930</v>
      </c>
      <c r="T3639" t="s">
        <v>216</v>
      </c>
    </row>
    <row r="3640" spans="1:20" x14ac:dyDescent="0.25">
      <c r="A3640" t="s">
        <v>637</v>
      </c>
      <c r="B3640" t="s">
        <v>859</v>
      </c>
      <c r="C3640" t="s">
        <v>639</v>
      </c>
      <c r="D3640" t="s">
        <v>651</v>
      </c>
      <c r="E3640" t="s">
        <v>652</v>
      </c>
      <c r="F3640">
        <v>528004120010</v>
      </c>
      <c r="G3640" t="s">
        <v>653</v>
      </c>
      <c r="H3640" t="s">
        <v>215</v>
      </c>
      <c r="I3640" t="s">
        <v>216</v>
      </c>
      <c r="J3640">
        <v>202207</v>
      </c>
      <c r="K3640">
        <v>44773</v>
      </c>
      <c r="L3640" t="s">
        <v>727</v>
      </c>
      <c r="M3640">
        <v>21.1</v>
      </c>
      <c r="N3640">
        <v>21.1</v>
      </c>
      <c r="O3640" t="s">
        <v>645</v>
      </c>
      <c r="P3640" s="428">
        <v>20.068000000000001</v>
      </c>
      <c r="Q3640">
        <v>12839930</v>
      </c>
      <c r="T3640" t="s">
        <v>216</v>
      </c>
    </row>
    <row r="3641" spans="1:20" x14ac:dyDescent="0.25">
      <c r="A3641" t="s">
        <v>637</v>
      </c>
      <c r="B3641" t="s">
        <v>858</v>
      </c>
      <c r="C3641" t="s">
        <v>639</v>
      </c>
      <c r="D3641" t="s">
        <v>651</v>
      </c>
      <c r="E3641" t="s">
        <v>667</v>
      </c>
      <c r="F3641">
        <v>528004120010</v>
      </c>
      <c r="G3641" t="s">
        <v>653</v>
      </c>
      <c r="H3641" t="s">
        <v>217</v>
      </c>
      <c r="I3641" t="s">
        <v>218</v>
      </c>
      <c r="J3641">
        <v>202207</v>
      </c>
      <c r="K3641">
        <v>44773</v>
      </c>
      <c r="L3641" t="s">
        <v>727</v>
      </c>
      <c r="M3641">
        <v>30.61</v>
      </c>
      <c r="N3641">
        <v>30.61</v>
      </c>
      <c r="O3641" t="s">
        <v>645</v>
      </c>
      <c r="P3641" s="428">
        <v>29.113</v>
      </c>
      <c r="Q3641">
        <v>12839930</v>
      </c>
      <c r="T3641" t="s">
        <v>218</v>
      </c>
    </row>
    <row r="3642" spans="1:20" x14ac:dyDescent="0.25">
      <c r="A3642" t="s">
        <v>637</v>
      </c>
      <c r="B3642" t="s">
        <v>859</v>
      </c>
      <c r="C3642" t="s">
        <v>639</v>
      </c>
      <c r="D3642" t="s">
        <v>651</v>
      </c>
      <c r="E3642" t="s">
        <v>667</v>
      </c>
      <c r="F3642">
        <v>528004120010</v>
      </c>
      <c r="G3642" t="s">
        <v>653</v>
      </c>
      <c r="H3642" t="s">
        <v>215</v>
      </c>
      <c r="I3642" t="s">
        <v>216</v>
      </c>
      <c r="J3642">
        <v>202207</v>
      </c>
      <c r="K3642">
        <v>44773</v>
      </c>
      <c r="L3642" t="s">
        <v>727</v>
      </c>
      <c r="M3642">
        <v>12.09</v>
      </c>
      <c r="N3642">
        <v>12.09</v>
      </c>
      <c r="O3642" t="s">
        <v>645</v>
      </c>
      <c r="P3642" s="428">
        <v>11.499000000000001</v>
      </c>
      <c r="Q3642">
        <v>12839930</v>
      </c>
      <c r="T3642" t="s">
        <v>216</v>
      </c>
    </row>
    <row r="3643" spans="1:20" x14ac:dyDescent="0.25">
      <c r="A3643" t="s">
        <v>637</v>
      </c>
      <c r="B3643" t="s">
        <v>858</v>
      </c>
      <c r="C3643" t="s">
        <v>639</v>
      </c>
      <c r="D3643" t="s">
        <v>640</v>
      </c>
      <c r="E3643" t="s">
        <v>648</v>
      </c>
      <c r="F3643">
        <v>528004120010</v>
      </c>
      <c r="G3643" t="s">
        <v>653</v>
      </c>
      <c r="H3643" t="s">
        <v>217</v>
      </c>
      <c r="I3643" t="s">
        <v>218</v>
      </c>
      <c r="J3643">
        <v>202207</v>
      </c>
      <c r="K3643">
        <v>44773</v>
      </c>
      <c r="L3643" t="s">
        <v>727</v>
      </c>
      <c r="M3643">
        <v>19</v>
      </c>
      <c r="N3643">
        <v>19</v>
      </c>
      <c r="O3643" t="s">
        <v>645</v>
      </c>
      <c r="P3643" s="428">
        <v>18.071000000000002</v>
      </c>
      <c r="Q3643">
        <v>12839930</v>
      </c>
      <c r="T3643" t="s">
        <v>218</v>
      </c>
    </row>
    <row r="3644" spans="1:20" x14ac:dyDescent="0.25">
      <c r="A3644" t="s">
        <v>637</v>
      </c>
      <c r="B3644" t="s">
        <v>1313</v>
      </c>
      <c r="C3644" t="s">
        <v>639</v>
      </c>
      <c r="D3644" t="s">
        <v>651</v>
      </c>
      <c r="E3644" t="s">
        <v>641</v>
      </c>
      <c r="F3644">
        <v>528004120010</v>
      </c>
      <c r="G3644" t="s">
        <v>653</v>
      </c>
      <c r="H3644">
        <v>583610</v>
      </c>
      <c r="I3644" t="s">
        <v>205</v>
      </c>
      <c r="J3644">
        <v>202207</v>
      </c>
      <c r="K3644">
        <v>44773</v>
      </c>
      <c r="L3644" t="s">
        <v>644</v>
      </c>
      <c r="M3644">
        <v>778137.49</v>
      </c>
      <c r="N3644">
        <v>1329.35</v>
      </c>
      <c r="O3644" t="s">
        <v>645</v>
      </c>
      <c r="P3644" s="428">
        <v>1264.338</v>
      </c>
      <c r="Q3644">
        <v>12819536</v>
      </c>
      <c r="T3644" t="s">
        <v>1570</v>
      </c>
    </row>
    <row r="3645" spans="1:20" x14ac:dyDescent="0.25">
      <c r="A3645" t="s">
        <v>637</v>
      </c>
      <c r="B3645" t="s">
        <v>853</v>
      </c>
      <c r="C3645" t="s">
        <v>639</v>
      </c>
      <c r="D3645" t="s">
        <v>651</v>
      </c>
      <c r="E3645" t="s">
        <v>641</v>
      </c>
      <c r="F3645">
        <v>528004120010</v>
      </c>
      <c r="G3645" t="s">
        <v>653</v>
      </c>
      <c r="H3645" t="s">
        <v>219</v>
      </c>
      <c r="I3645" t="s">
        <v>220</v>
      </c>
      <c r="J3645">
        <v>202207</v>
      </c>
      <c r="K3645">
        <v>44773</v>
      </c>
      <c r="L3645" t="s">
        <v>727</v>
      </c>
      <c r="M3645">
        <v>37.53</v>
      </c>
      <c r="N3645">
        <v>37.53</v>
      </c>
      <c r="O3645" t="s">
        <v>645</v>
      </c>
      <c r="P3645" s="428">
        <v>35.695</v>
      </c>
      <c r="Q3645">
        <v>12839930</v>
      </c>
      <c r="T3645" t="s">
        <v>220</v>
      </c>
    </row>
    <row r="3646" spans="1:20" x14ac:dyDescent="0.25">
      <c r="A3646" t="s">
        <v>637</v>
      </c>
      <c r="B3646" t="s">
        <v>823</v>
      </c>
      <c r="C3646" t="s">
        <v>639</v>
      </c>
      <c r="D3646" t="s">
        <v>651</v>
      </c>
      <c r="E3646" t="s">
        <v>704</v>
      </c>
      <c r="F3646">
        <v>528004120003</v>
      </c>
      <c r="G3646" t="s">
        <v>816</v>
      </c>
      <c r="H3646">
        <v>583564</v>
      </c>
      <c r="I3646" t="s">
        <v>93</v>
      </c>
      <c r="J3646">
        <v>202207</v>
      </c>
      <c r="K3646">
        <v>44773</v>
      </c>
      <c r="L3646" t="s">
        <v>644</v>
      </c>
      <c r="M3646">
        <v>5000</v>
      </c>
      <c r="N3646">
        <v>8.01</v>
      </c>
      <c r="O3646" t="s">
        <v>645</v>
      </c>
      <c r="P3646" s="428">
        <v>7.6180000000000003</v>
      </c>
      <c r="Q3646">
        <v>30510226</v>
      </c>
      <c r="T3646" t="s">
        <v>3196</v>
      </c>
    </row>
    <row r="3647" spans="1:20" x14ac:dyDescent="0.25">
      <c r="A3647" t="s">
        <v>637</v>
      </c>
      <c r="B3647" t="s">
        <v>853</v>
      </c>
      <c r="C3647" t="s">
        <v>639</v>
      </c>
      <c r="D3647" t="s">
        <v>663</v>
      </c>
      <c r="E3647" t="s">
        <v>673</v>
      </c>
      <c r="F3647">
        <v>528004120010</v>
      </c>
      <c r="G3647" t="s">
        <v>653</v>
      </c>
      <c r="H3647" t="s">
        <v>219</v>
      </c>
      <c r="I3647" t="s">
        <v>220</v>
      </c>
      <c r="J3647">
        <v>202207</v>
      </c>
      <c r="K3647">
        <v>44773</v>
      </c>
      <c r="L3647" t="s">
        <v>727</v>
      </c>
      <c r="M3647">
        <v>30.75</v>
      </c>
      <c r="N3647">
        <v>30.75</v>
      </c>
      <c r="O3647" t="s">
        <v>645</v>
      </c>
      <c r="P3647" s="428">
        <v>29.245999999999999</v>
      </c>
      <c r="Q3647">
        <v>12839930</v>
      </c>
      <c r="T3647" t="s">
        <v>220</v>
      </c>
    </row>
    <row r="3648" spans="1:20" x14ac:dyDescent="0.25">
      <c r="A3648" t="s">
        <v>637</v>
      </c>
      <c r="B3648" t="s">
        <v>849</v>
      </c>
      <c r="C3648" t="s">
        <v>639</v>
      </c>
      <c r="D3648" t="s">
        <v>695</v>
      </c>
      <c r="E3648" t="s">
        <v>673</v>
      </c>
      <c r="F3648">
        <v>528004120010</v>
      </c>
      <c r="G3648" t="s">
        <v>653</v>
      </c>
      <c r="H3648" t="s">
        <v>213</v>
      </c>
      <c r="I3648" t="s">
        <v>850</v>
      </c>
      <c r="J3648">
        <v>202207</v>
      </c>
      <c r="K3648">
        <v>44773</v>
      </c>
      <c r="L3648" t="s">
        <v>727</v>
      </c>
      <c r="M3648">
        <v>12.02</v>
      </c>
      <c r="N3648">
        <v>12.02</v>
      </c>
      <c r="O3648" t="s">
        <v>645</v>
      </c>
      <c r="P3648" s="428">
        <v>11.432</v>
      </c>
      <c r="Q3648">
        <v>12839930</v>
      </c>
      <c r="T3648" t="s">
        <v>850</v>
      </c>
    </row>
    <row r="3649" spans="1:20" x14ac:dyDescent="0.25">
      <c r="A3649" t="s">
        <v>637</v>
      </c>
      <c r="B3649" t="s">
        <v>853</v>
      </c>
      <c r="C3649" t="s">
        <v>639</v>
      </c>
      <c r="D3649" t="s">
        <v>640</v>
      </c>
      <c r="E3649" t="s">
        <v>667</v>
      </c>
      <c r="F3649">
        <v>528004120010</v>
      </c>
      <c r="G3649" t="s">
        <v>653</v>
      </c>
      <c r="H3649" t="s">
        <v>219</v>
      </c>
      <c r="I3649" t="s">
        <v>220</v>
      </c>
      <c r="J3649">
        <v>202207</v>
      </c>
      <c r="K3649">
        <v>44773</v>
      </c>
      <c r="L3649" t="s">
        <v>727</v>
      </c>
      <c r="M3649">
        <v>61.33</v>
      </c>
      <c r="N3649">
        <v>61.33</v>
      </c>
      <c r="O3649" t="s">
        <v>645</v>
      </c>
      <c r="P3649" s="428">
        <v>58.331000000000003</v>
      </c>
      <c r="Q3649">
        <v>12839930</v>
      </c>
      <c r="T3649" t="s">
        <v>220</v>
      </c>
    </row>
    <row r="3650" spans="1:20" x14ac:dyDescent="0.25">
      <c r="A3650" t="s">
        <v>637</v>
      </c>
      <c r="B3650" t="s">
        <v>849</v>
      </c>
      <c r="C3650" t="s">
        <v>639</v>
      </c>
      <c r="D3650" t="s">
        <v>651</v>
      </c>
      <c r="E3650" t="s">
        <v>667</v>
      </c>
      <c r="F3650">
        <v>528004120010</v>
      </c>
      <c r="G3650" t="s">
        <v>653</v>
      </c>
      <c r="H3650" t="s">
        <v>213</v>
      </c>
      <c r="I3650" t="s">
        <v>850</v>
      </c>
      <c r="J3650">
        <v>202207</v>
      </c>
      <c r="K3650">
        <v>44773</v>
      </c>
      <c r="L3650" t="s">
        <v>727</v>
      </c>
      <c r="M3650">
        <v>45</v>
      </c>
      <c r="N3650">
        <v>45</v>
      </c>
      <c r="O3650" t="s">
        <v>645</v>
      </c>
      <c r="P3650" s="428">
        <v>42.798999999999999</v>
      </c>
      <c r="Q3650">
        <v>12839930</v>
      </c>
      <c r="T3650" t="s">
        <v>850</v>
      </c>
    </row>
    <row r="3651" spans="1:20" x14ac:dyDescent="0.25">
      <c r="A3651" t="s">
        <v>637</v>
      </c>
      <c r="B3651" t="s">
        <v>849</v>
      </c>
      <c r="C3651" t="s">
        <v>639</v>
      </c>
      <c r="D3651" t="s">
        <v>651</v>
      </c>
      <c r="E3651" t="s">
        <v>673</v>
      </c>
      <c r="F3651">
        <v>528004120010</v>
      </c>
      <c r="G3651" t="s">
        <v>653</v>
      </c>
      <c r="H3651" t="s">
        <v>213</v>
      </c>
      <c r="I3651" t="s">
        <v>850</v>
      </c>
      <c r="J3651">
        <v>202207</v>
      </c>
      <c r="K3651">
        <v>44773</v>
      </c>
      <c r="L3651" t="s">
        <v>727</v>
      </c>
      <c r="M3651">
        <v>44.06</v>
      </c>
      <c r="N3651">
        <v>44.06</v>
      </c>
      <c r="O3651" t="s">
        <v>645</v>
      </c>
      <c r="P3651" s="428">
        <v>41.905000000000001</v>
      </c>
      <c r="Q3651">
        <v>12839930</v>
      </c>
      <c r="T3651" t="s">
        <v>850</v>
      </c>
    </row>
    <row r="3652" spans="1:20" x14ac:dyDescent="0.25">
      <c r="A3652" t="s">
        <v>637</v>
      </c>
      <c r="B3652" t="s">
        <v>853</v>
      </c>
      <c r="C3652" t="s">
        <v>639</v>
      </c>
      <c r="D3652" t="s">
        <v>640</v>
      </c>
      <c r="E3652" t="s">
        <v>641</v>
      </c>
      <c r="F3652">
        <v>528004120010</v>
      </c>
      <c r="G3652" t="s">
        <v>653</v>
      </c>
      <c r="H3652" t="s">
        <v>219</v>
      </c>
      <c r="I3652" t="s">
        <v>220</v>
      </c>
      <c r="J3652">
        <v>202207</v>
      </c>
      <c r="K3652">
        <v>44773</v>
      </c>
      <c r="L3652" t="s">
        <v>727</v>
      </c>
      <c r="M3652">
        <v>28.75</v>
      </c>
      <c r="N3652">
        <v>28.75</v>
      </c>
      <c r="O3652" t="s">
        <v>645</v>
      </c>
      <c r="P3652" s="428">
        <v>27.344000000000001</v>
      </c>
      <c r="Q3652">
        <v>12839930</v>
      </c>
      <c r="T3652" t="s">
        <v>220</v>
      </c>
    </row>
    <row r="3653" spans="1:20" x14ac:dyDescent="0.25">
      <c r="A3653" t="s">
        <v>637</v>
      </c>
      <c r="B3653" t="s">
        <v>849</v>
      </c>
      <c r="C3653" t="s">
        <v>639</v>
      </c>
      <c r="D3653" t="s">
        <v>640</v>
      </c>
      <c r="E3653" t="s">
        <v>667</v>
      </c>
      <c r="F3653">
        <v>528004120010</v>
      </c>
      <c r="G3653" t="s">
        <v>653</v>
      </c>
      <c r="H3653" t="s">
        <v>213</v>
      </c>
      <c r="I3653" t="s">
        <v>850</v>
      </c>
      <c r="J3653">
        <v>202207</v>
      </c>
      <c r="K3653">
        <v>44773</v>
      </c>
      <c r="L3653" t="s">
        <v>727</v>
      </c>
      <c r="M3653">
        <v>30.01</v>
      </c>
      <c r="N3653">
        <v>30.01</v>
      </c>
      <c r="O3653" t="s">
        <v>645</v>
      </c>
      <c r="P3653" s="428">
        <v>28.542000000000002</v>
      </c>
      <c r="Q3653">
        <v>12839930</v>
      </c>
      <c r="T3653" t="s">
        <v>850</v>
      </c>
    </row>
    <row r="3654" spans="1:20" x14ac:dyDescent="0.25">
      <c r="A3654" t="s">
        <v>637</v>
      </c>
      <c r="B3654" t="s">
        <v>849</v>
      </c>
      <c r="C3654" t="s">
        <v>639</v>
      </c>
      <c r="D3654" t="s">
        <v>640</v>
      </c>
      <c r="E3654" t="s">
        <v>686</v>
      </c>
      <c r="F3654">
        <v>528004120010</v>
      </c>
      <c r="G3654" t="s">
        <v>653</v>
      </c>
      <c r="H3654" t="s">
        <v>213</v>
      </c>
      <c r="I3654" t="s">
        <v>850</v>
      </c>
      <c r="J3654">
        <v>202207</v>
      </c>
      <c r="K3654">
        <v>44773</v>
      </c>
      <c r="L3654" t="s">
        <v>727</v>
      </c>
      <c r="M3654">
        <v>18.11</v>
      </c>
      <c r="N3654">
        <v>18.11</v>
      </c>
      <c r="O3654" t="s">
        <v>645</v>
      </c>
      <c r="P3654" s="428">
        <v>17.224</v>
      </c>
      <c r="Q3654">
        <v>12839930</v>
      </c>
      <c r="T3654" t="s">
        <v>850</v>
      </c>
    </row>
    <row r="3655" spans="1:20" x14ac:dyDescent="0.25">
      <c r="A3655" t="s">
        <v>637</v>
      </c>
      <c r="B3655" t="s">
        <v>849</v>
      </c>
      <c r="C3655" t="s">
        <v>639</v>
      </c>
      <c r="D3655" t="s">
        <v>640</v>
      </c>
      <c r="E3655" t="s">
        <v>673</v>
      </c>
      <c r="F3655">
        <v>528004120010</v>
      </c>
      <c r="G3655" t="s">
        <v>653</v>
      </c>
      <c r="H3655" t="s">
        <v>213</v>
      </c>
      <c r="I3655" t="s">
        <v>850</v>
      </c>
      <c r="J3655">
        <v>202207</v>
      </c>
      <c r="K3655">
        <v>44773</v>
      </c>
      <c r="L3655" t="s">
        <v>727</v>
      </c>
      <c r="M3655">
        <v>44.15</v>
      </c>
      <c r="N3655">
        <v>44.15</v>
      </c>
      <c r="O3655" t="s">
        <v>645</v>
      </c>
      <c r="P3655" s="428">
        <v>41.991</v>
      </c>
      <c r="Q3655">
        <v>12839930</v>
      </c>
      <c r="T3655" t="s">
        <v>850</v>
      </c>
    </row>
    <row r="3656" spans="1:20" x14ac:dyDescent="0.25">
      <c r="A3656" t="s">
        <v>637</v>
      </c>
      <c r="B3656" t="s">
        <v>849</v>
      </c>
      <c r="C3656" t="s">
        <v>639</v>
      </c>
      <c r="D3656" t="s">
        <v>640</v>
      </c>
      <c r="E3656" t="s">
        <v>708</v>
      </c>
      <c r="F3656">
        <v>528004120010</v>
      </c>
      <c r="G3656" t="s">
        <v>653</v>
      </c>
      <c r="H3656" t="s">
        <v>213</v>
      </c>
      <c r="I3656" t="s">
        <v>850</v>
      </c>
      <c r="J3656">
        <v>202207</v>
      </c>
      <c r="K3656">
        <v>44773</v>
      </c>
      <c r="L3656" t="s">
        <v>727</v>
      </c>
      <c r="M3656">
        <v>5.23</v>
      </c>
      <c r="N3656">
        <v>5.23</v>
      </c>
      <c r="O3656" t="s">
        <v>645</v>
      </c>
      <c r="P3656" s="428">
        <v>4.9740000000000002</v>
      </c>
      <c r="Q3656">
        <v>12839930</v>
      </c>
      <c r="T3656" t="s">
        <v>850</v>
      </c>
    </row>
    <row r="3657" spans="1:20" x14ac:dyDescent="0.25">
      <c r="A3657" t="s">
        <v>637</v>
      </c>
      <c r="B3657" t="s">
        <v>849</v>
      </c>
      <c r="C3657" t="s">
        <v>639</v>
      </c>
      <c r="D3657" t="s">
        <v>640</v>
      </c>
      <c r="E3657" t="s">
        <v>701</v>
      </c>
      <c r="F3657">
        <v>528004120010</v>
      </c>
      <c r="G3657" t="s">
        <v>653</v>
      </c>
      <c r="H3657" t="s">
        <v>213</v>
      </c>
      <c r="I3657" t="s">
        <v>850</v>
      </c>
      <c r="J3657">
        <v>202207</v>
      </c>
      <c r="K3657">
        <v>44773</v>
      </c>
      <c r="L3657" t="s">
        <v>727</v>
      </c>
      <c r="M3657">
        <v>7.61</v>
      </c>
      <c r="N3657">
        <v>7.61</v>
      </c>
      <c r="O3657" t="s">
        <v>645</v>
      </c>
      <c r="P3657" s="428">
        <v>7.2380000000000004</v>
      </c>
      <c r="Q3657">
        <v>12839930</v>
      </c>
      <c r="T3657" t="s">
        <v>850</v>
      </c>
    </row>
    <row r="3658" spans="1:20" x14ac:dyDescent="0.25">
      <c r="A3658" t="s">
        <v>637</v>
      </c>
      <c r="B3658" t="s">
        <v>849</v>
      </c>
      <c r="C3658" t="s">
        <v>639</v>
      </c>
      <c r="D3658" t="s">
        <v>651</v>
      </c>
      <c r="E3658" t="s">
        <v>652</v>
      </c>
      <c r="F3658">
        <v>528004120010</v>
      </c>
      <c r="G3658" t="s">
        <v>653</v>
      </c>
      <c r="H3658" t="s">
        <v>213</v>
      </c>
      <c r="I3658" t="s">
        <v>850</v>
      </c>
      <c r="J3658">
        <v>202207</v>
      </c>
      <c r="K3658">
        <v>44773</v>
      </c>
      <c r="L3658" t="s">
        <v>727</v>
      </c>
      <c r="M3658">
        <v>20.56</v>
      </c>
      <c r="N3658">
        <v>20.56</v>
      </c>
      <c r="O3658" t="s">
        <v>645</v>
      </c>
      <c r="P3658" s="428">
        <v>19.555</v>
      </c>
      <c r="Q3658">
        <v>12839930</v>
      </c>
      <c r="T3658" t="s">
        <v>850</v>
      </c>
    </row>
    <row r="3659" spans="1:20" x14ac:dyDescent="0.25">
      <c r="A3659" t="s">
        <v>637</v>
      </c>
      <c r="B3659" t="s">
        <v>998</v>
      </c>
      <c r="C3659" t="s">
        <v>639</v>
      </c>
      <c r="D3659" t="s">
        <v>651</v>
      </c>
      <c r="E3659" t="s">
        <v>704</v>
      </c>
      <c r="F3659">
        <v>528004120003</v>
      </c>
      <c r="G3659" t="s">
        <v>816</v>
      </c>
      <c r="H3659">
        <v>583564</v>
      </c>
      <c r="I3659" t="s">
        <v>93</v>
      </c>
      <c r="J3659">
        <v>202207</v>
      </c>
      <c r="K3659">
        <v>44773</v>
      </c>
      <c r="L3659" t="s">
        <v>644</v>
      </c>
      <c r="M3659">
        <v>10000</v>
      </c>
      <c r="N3659">
        <v>16.03</v>
      </c>
      <c r="O3659" t="s">
        <v>645</v>
      </c>
      <c r="P3659" s="428">
        <v>15.246</v>
      </c>
      <c r="Q3659">
        <v>30510226</v>
      </c>
      <c r="T3659" t="s">
        <v>3194</v>
      </c>
    </row>
    <row r="3660" spans="1:20" x14ac:dyDescent="0.25">
      <c r="A3660" t="s">
        <v>637</v>
      </c>
      <c r="B3660" t="s">
        <v>814</v>
      </c>
      <c r="C3660" t="s">
        <v>639</v>
      </c>
      <c r="D3660" t="s">
        <v>651</v>
      </c>
      <c r="E3660" t="s">
        <v>704</v>
      </c>
      <c r="F3660">
        <v>528004120003</v>
      </c>
      <c r="G3660" t="s">
        <v>816</v>
      </c>
      <c r="H3660">
        <v>583564</v>
      </c>
      <c r="I3660" t="s">
        <v>93</v>
      </c>
      <c r="J3660">
        <v>202207</v>
      </c>
      <c r="K3660">
        <v>44773</v>
      </c>
      <c r="L3660" t="s">
        <v>644</v>
      </c>
      <c r="M3660">
        <v>152500</v>
      </c>
      <c r="N3660">
        <v>244.44</v>
      </c>
      <c r="O3660" t="s">
        <v>645</v>
      </c>
      <c r="P3660" s="428">
        <v>232.48599999999999</v>
      </c>
      <c r="Q3660">
        <v>30510226</v>
      </c>
      <c r="T3660" t="s">
        <v>3195</v>
      </c>
    </row>
    <row r="3661" spans="1:20" x14ac:dyDescent="0.25">
      <c r="A3661" t="s">
        <v>637</v>
      </c>
      <c r="B3661" t="s">
        <v>1229</v>
      </c>
      <c r="C3661" t="s">
        <v>639</v>
      </c>
      <c r="D3661" t="s">
        <v>651</v>
      </c>
      <c r="E3661" t="s">
        <v>811</v>
      </c>
      <c r="F3661">
        <v>528004120032</v>
      </c>
      <c r="G3661" t="s">
        <v>812</v>
      </c>
      <c r="H3661">
        <v>583631</v>
      </c>
      <c r="I3661" t="s">
        <v>333</v>
      </c>
      <c r="J3661">
        <v>202208</v>
      </c>
      <c r="K3661">
        <v>44588</v>
      </c>
      <c r="L3661" t="s">
        <v>644</v>
      </c>
      <c r="M3661">
        <v>500000</v>
      </c>
      <c r="N3661">
        <v>862.68</v>
      </c>
      <c r="O3661" t="s">
        <v>645</v>
      </c>
      <c r="P3661" s="428">
        <v>762.24599999999998</v>
      </c>
      <c r="Q3661">
        <v>30511236</v>
      </c>
      <c r="R3661" t="s">
        <v>1230</v>
      </c>
      <c r="S3661">
        <v>13486</v>
      </c>
      <c r="T3661" t="s">
        <v>3222</v>
      </c>
    </row>
    <row r="3662" spans="1:20" x14ac:dyDescent="0.25">
      <c r="A3662" t="s">
        <v>637</v>
      </c>
      <c r="B3662" t="s">
        <v>1229</v>
      </c>
      <c r="C3662" t="s">
        <v>639</v>
      </c>
      <c r="D3662" t="s">
        <v>651</v>
      </c>
      <c r="E3662" t="s">
        <v>811</v>
      </c>
      <c r="F3662">
        <v>528004120010</v>
      </c>
      <c r="G3662" t="s">
        <v>653</v>
      </c>
      <c r="H3662">
        <v>605506</v>
      </c>
      <c r="I3662" t="s">
        <v>1266</v>
      </c>
      <c r="J3662">
        <v>202208</v>
      </c>
      <c r="K3662">
        <v>44588</v>
      </c>
      <c r="L3662" t="s">
        <v>644</v>
      </c>
      <c r="M3662">
        <v>652341</v>
      </c>
      <c r="N3662">
        <v>1125.52</v>
      </c>
      <c r="O3662" t="s">
        <v>645</v>
      </c>
      <c r="P3662" s="428">
        <v>994.48599999999999</v>
      </c>
      <c r="Q3662">
        <v>30511236</v>
      </c>
      <c r="R3662" t="s">
        <v>1230</v>
      </c>
      <c r="S3662">
        <v>13486</v>
      </c>
      <c r="T3662" t="s">
        <v>3226</v>
      </c>
    </row>
    <row r="3663" spans="1:20" x14ac:dyDescent="0.25">
      <c r="A3663" t="s">
        <v>637</v>
      </c>
      <c r="B3663" t="s">
        <v>1229</v>
      </c>
      <c r="C3663" t="s">
        <v>639</v>
      </c>
      <c r="D3663" t="s">
        <v>651</v>
      </c>
      <c r="E3663" t="s">
        <v>811</v>
      </c>
      <c r="F3663">
        <v>528004120001</v>
      </c>
      <c r="G3663" t="s">
        <v>705</v>
      </c>
      <c r="H3663">
        <v>583131</v>
      </c>
      <c r="I3663" t="s">
        <v>1254</v>
      </c>
      <c r="J3663">
        <v>202208</v>
      </c>
      <c r="K3663">
        <v>44588</v>
      </c>
      <c r="L3663" t="s">
        <v>644</v>
      </c>
      <c r="M3663">
        <v>431750</v>
      </c>
      <c r="N3663">
        <v>744.92</v>
      </c>
      <c r="O3663" t="s">
        <v>645</v>
      </c>
      <c r="P3663" s="428">
        <v>658.19600000000003</v>
      </c>
      <c r="Q3663">
        <v>30511236</v>
      </c>
      <c r="R3663" t="s">
        <v>1230</v>
      </c>
      <c r="S3663">
        <v>13486</v>
      </c>
      <c r="T3663" t="s">
        <v>3215</v>
      </c>
    </row>
    <row r="3664" spans="1:20" x14ac:dyDescent="0.25">
      <c r="A3664" t="s">
        <v>637</v>
      </c>
      <c r="B3664" t="s">
        <v>1229</v>
      </c>
      <c r="C3664" t="s">
        <v>639</v>
      </c>
      <c r="D3664" t="s">
        <v>651</v>
      </c>
      <c r="E3664" t="s">
        <v>811</v>
      </c>
      <c r="F3664">
        <v>528004120001</v>
      </c>
      <c r="G3664" t="s">
        <v>705</v>
      </c>
      <c r="H3664">
        <v>583132</v>
      </c>
      <c r="I3664" t="s">
        <v>25</v>
      </c>
      <c r="J3664">
        <v>202208</v>
      </c>
      <c r="K3664">
        <v>44588</v>
      </c>
      <c r="L3664" t="s">
        <v>644</v>
      </c>
      <c r="M3664">
        <v>549500</v>
      </c>
      <c r="N3664">
        <v>948.08</v>
      </c>
      <c r="O3664" t="s">
        <v>645</v>
      </c>
      <c r="P3664" s="428">
        <v>837.70399999999995</v>
      </c>
      <c r="Q3664">
        <v>30511236</v>
      </c>
      <c r="R3664" t="s">
        <v>1230</v>
      </c>
      <c r="S3664">
        <v>13486</v>
      </c>
      <c r="T3664" t="s">
        <v>3216</v>
      </c>
    </row>
    <row r="3665" spans="1:20" x14ac:dyDescent="0.25">
      <c r="A3665" t="s">
        <v>637</v>
      </c>
      <c r="B3665" t="s">
        <v>1229</v>
      </c>
      <c r="C3665" t="s">
        <v>639</v>
      </c>
      <c r="D3665" t="s">
        <v>651</v>
      </c>
      <c r="E3665" t="s">
        <v>811</v>
      </c>
      <c r="F3665">
        <v>528004120028</v>
      </c>
      <c r="G3665" t="s">
        <v>2021</v>
      </c>
      <c r="H3665">
        <v>583627</v>
      </c>
      <c r="I3665" t="s">
        <v>2022</v>
      </c>
      <c r="J3665">
        <v>202208</v>
      </c>
      <c r="K3665">
        <v>44588</v>
      </c>
      <c r="L3665" t="s">
        <v>644</v>
      </c>
      <c r="M3665">
        <v>552000</v>
      </c>
      <c r="N3665">
        <v>952.4</v>
      </c>
      <c r="O3665" t="s">
        <v>645</v>
      </c>
      <c r="P3665" s="428">
        <v>841.52099999999996</v>
      </c>
      <c r="Q3665">
        <v>30511236</v>
      </c>
      <c r="R3665" t="s">
        <v>1230</v>
      </c>
      <c r="S3665">
        <v>13486</v>
      </c>
      <c r="T3665" t="s">
        <v>3220</v>
      </c>
    </row>
    <row r="3666" spans="1:20" x14ac:dyDescent="0.25">
      <c r="A3666" t="s">
        <v>637</v>
      </c>
      <c r="B3666" t="s">
        <v>1229</v>
      </c>
      <c r="C3666" t="s">
        <v>639</v>
      </c>
      <c r="D3666" t="s">
        <v>651</v>
      </c>
      <c r="E3666" t="s">
        <v>811</v>
      </c>
      <c r="F3666">
        <v>528004120030</v>
      </c>
      <c r="G3666" t="s">
        <v>1644</v>
      </c>
      <c r="H3666">
        <v>583629</v>
      </c>
      <c r="I3666" t="s">
        <v>327</v>
      </c>
      <c r="J3666">
        <v>202208</v>
      </c>
      <c r="K3666">
        <v>44588</v>
      </c>
      <c r="L3666" t="s">
        <v>644</v>
      </c>
      <c r="M3666">
        <v>720355</v>
      </c>
      <c r="N3666">
        <v>1242.8699999999999</v>
      </c>
      <c r="O3666" t="s">
        <v>645</v>
      </c>
      <c r="P3666" s="428">
        <v>1098.175</v>
      </c>
      <c r="Q3666">
        <v>30511236</v>
      </c>
      <c r="R3666" t="s">
        <v>1230</v>
      </c>
      <c r="S3666">
        <v>13486</v>
      </c>
      <c r="T3666" t="s">
        <v>3221</v>
      </c>
    </row>
    <row r="3667" spans="1:20" x14ac:dyDescent="0.25">
      <c r="A3667" t="s">
        <v>637</v>
      </c>
      <c r="B3667" t="s">
        <v>1229</v>
      </c>
      <c r="C3667" t="s">
        <v>639</v>
      </c>
      <c r="D3667" t="s">
        <v>651</v>
      </c>
      <c r="E3667" t="s">
        <v>811</v>
      </c>
      <c r="F3667">
        <v>528004120002</v>
      </c>
      <c r="G3667" t="s">
        <v>642</v>
      </c>
      <c r="H3667">
        <v>583140</v>
      </c>
      <c r="I3667" t="s">
        <v>36</v>
      </c>
      <c r="J3667">
        <v>202208</v>
      </c>
      <c r="K3667">
        <v>44588</v>
      </c>
      <c r="L3667" t="s">
        <v>644</v>
      </c>
      <c r="M3667">
        <v>353250</v>
      </c>
      <c r="N3667">
        <v>609.48</v>
      </c>
      <c r="O3667" t="s">
        <v>645</v>
      </c>
      <c r="P3667" s="428">
        <v>538.524</v>
      </c>
      <c r="Q3667">
        <v>30511236</v>
      </c>
      <c r="R3667" t="s">
        <v>1230</v>
      </c>
      <c r="S3667">
        <v>13486</v>
      </c>
      <c r="T3667" t="s">
        <v>3217</v>
      </c>
    </row>
    <row r="3668" spans="1:20" x14ac:dyDescent="0.25">
      <c r="A3668" t="s">
        <v>637</v>
      </c>
      <c r="B3668" t="s">
        <v>1229</v>
      </c>
      <c r="C3668" t="s">
        <v>639</v>
      </c>
      <c r="D3668" t="s">
        <v>651</v>
      </c>
      <c r="E3668" t="s">
        <v>811</v>
      </c>
      <c r="F3668">
        <v>528004120002</v>
      </c>
      <c r="G3668" t="s">
        <v>642</v>
      </c>
      <c r="H3668">
        <v>583141</v>
      </c>
      <c r="I3668" t="s">
        <v>37</v>
      </c>
      <c r="J3668">
        <v>202208</v>
      </c>
      <c r="K3668">
        <v>44588</v>
      </c>
      <c r="L3668" t="s">
        <v>644</v>
      </c>
      <c r="M3668">
        <v>353250</v>
      </c>
      <c r="N3668">
        <v>609.48</v>
      </c>
      <c r="O3668" t="s">
        <v>645</v>
      </c>
      <c r="P3668" s="428">
        <v>538.524</v>
      </c>
      <c r="Q3668">
        <v>30511236</v>
      </c>
      <c r="R3668" t="s">
        <v>1230</v>
      </c>
      <c r="S3668">
        <v>13486</v>
      </c>
      <c r="T3668" t="s">
        <v>3218</v>
      </c>
    </row>
    <row r="3669" spans="1:20" x14ac:dyDescent="0.25">
      <c r="A3669" t="s">
        <v>637</v>
      </c>
      <c r="B3669" t="s">
        <v>1229</v>
      </c>
      <c r="C3669" t="s">
        <v>639</v>
      </c>
      <c r="D3669" t="s">
        <v>651</v>
      </c>
      <c r="E3669" t="s">
        <v>811</v>
      </c>
      <c r="F3669">
        <v>528004120002</v>
      </c>
      <c r="G3669" t="s">
        <v>642</v>
      </c>
      <c r="H3669">
        <v>583142</v>
      </c>
      <c r="I3669" t="s">
        <v>38</v>
      </c>
      <c r="J3669">
        <v>202208</v>
      </c>
      <c r="K3669">
        <v>44588</v>
      </c>
      <c r="L3669" t="s">
        <v>644</v>
      </c>
      <c r="M3669">
        <v>196250</v>
      </c>
      <c r="N3669">
        <v>338.6</v>
      </c>
      <c r="O3669" t="s">
        <v>645</v>
      </c>
      <c r="P3669" s="428">
        <v>299.18</v>
      </c>
      <c r="Q3669">
        <v>30511236</v>
      </c>
      <c r="R3669" t="s">
        <v>1230</v>
      </c>
      <c r="S3669">
        <v>13486</v>
      </c>
      <c r="T3669" t="s">
        <v>3223</v>
      </c>
    </row>
    <row r="3670" spans="1:20" x14ac:dyDescent="0.25">
      <c r="A3670" t="s">
        <v>637</v>
      </c>
      <c r="B3670" t="s">
        <v>1229</v>
      </c>
      <c r="C3670" t="s">
        <v>639</v>
      </c>
      <c r="D3670" t="s">
        <v>651</v>
      </c>
      <c r="E3670" t="s">
        <v>811</v>
      </c>
      <c r="F3670">
        <v>528004120002</v>
      </c>
      <c r="G3670" t="s">
        <v>642</v>
      </c>
      <c r="H3670">
        <v>583143</v>
      </c>
      <c r="I3670" t="s">
        <v>39</v>
      </c>
      <c r="J3670">
        <v>202208</v>
      </c>
      <c r="K3670">
        <v>44588</v>
      </c>
      <c r="L3670" t="s">
        <v>644</v>
      </c>
      <c r="M3670">
        <v>175000</v>
      </c>
      <c r="N3670">
        <v>301.94</v>
      </c>
      <c r="O3670" t="s">
        <v>645</v>
      </c>
      <c r="P3670" s="428">
        <v>266.78800000000001</v>
      </c>
      <c r="Q3670">
        <v>30511236</v>
      </c>
      <c r="R3670" t="s">
        <v>1230</v>
      </c>
      <c r="S3670">
        <v>13486</v>
      </c>
      <c r="T3670" t="s">
        <v>3219</v>
      </c>
    </row>
    <row r="3671" spans="1:20" x14ac:dyDescent="0.25">
      <c r="A3671" t="s">
        <v>637</v>
      </c>
      <c r="B3671" t="s">
        <v>1229</v>
      </c>
      <c r="C3671" t="s">
        <v>639</v>
      </c>
      <c r="D3671" t="s">
        <v>651</v>
      </c>
      <c r="E3671" t="s">
        <v>811</v>
      </c>
      <c r="F3671">
        <v>528004120010</v>
      </c>
      <c r="G3671" t="s">
        <v>653</v>
      </c>
      <c r="H3671">
        <v>583597</v>
      </c>
      <c r="I3671" t="s">
        <v>1268</v>
      </c>
      <c r="J3671">
        <v>202208</v>
      </c>
      <c r="K3671">
        <v>44588</v>
      </c>
      <c r="L3671" t="s">
        <v>644</v>
      </c>
      <c r="M3671">
        <v>106600</v>
      </c>
      <c r="N3671">
        <v>183.92</v>
      </c>
      <c r="O3671" t="s">
        <v>645</v>
      </c>
      <c r="P3671" s="428">
        <v>162.50800000000001</v>
      </c>
      <c r="Q3671">
        <v>30511236</v>
      </c>
      <c r="R3671" t="s">
        <v>1230</v>
      </c>
      <c r="S3671">
        <v>13486</v>
      </c>
      <c r="T3671" t="s">
        <v>3224</v>
      </c>
    </row>
    <row r="3672" spans="1:20" x14ac:dyDescent="0.25">
      <c r="A3672" t="s">
        <v>637</v>
      </c>
      <c r="B3672" t="s">
        <v>1229</v>
      </c>
      <c r="C3672" t="s">
        <v>639</v>
      </c>
      <c r="D3672" t="s">
        <v>651</v>
      </c>
      <c r="E3672" t="s">
        <v>811</v>
      </c>
      <c r="F3672">
        <v>528004120010</v>
      </c>
      <c r="G3672" t="s">
        <v>653</v>
      </c>
      <c r="H3672">
        <v>583601</v>
      </c>
      <c r="I3672" t="s">
        <v>189</v>
      </c>
      <c r="J3672">
        <v>202208</v>
      </c>
      <c r="K3672">
        <v>44588</v>
      </c>
      <c r="L3672" t="s">
        <v>644</v>
      </c>
      <c r="M3672">
        <v>145500</v>
      </c>
      <c r="N3672">
        <v>251.04</v>
      </c>
      <c r="O3672" t="s">
        <v>645</v>
      </c>
      <c r="P3672" s="428">
        <v>221.81399999999999</v>
      </c>
      <c r="Q3672">
        <v>30511236</v>
      </c>
      <c r="R3672" t="s">
        <v>1230</v>
      </c>
      <c r="S3672">
        <v>13486</v>
      </c>
      <c r="T3672" t="s">
        <v>3225</v>
      </c>
    </row>
    <row r="3673" spans="1:20" x14ac:dyDescent="0.25">
      <c r="A3673" t="s">
        <v>637</v>
      </c>
      <c r="B3673" t="s">
        <v>821</v>
      </c>
      <c r="C3673" t="s">
        <v>639</v>
      </c>
      <c r="D3673" t="s">
        <v>695</v>
      </c>
      <c r="E3673" t="s">
        <v>704</v>
      </c>
      <c r="F3673">
        <v>528004120003</v>
      </c>
      <c r="G3673" t="s">
        <v>816</v>
      </c>
      <c r="H3673">
        <v>583562</v>
      </c>
      <c r="I3673" t="s">
        <v>88</v>
      </c>
      <c r="J3673">
        <v>202208</v>
      </c>
      <c r="K3673">
        <v>44706</v>
      </c>
      <c r="L3673" t="s">
        <v>644</v>
      </c>
      <c r="M3673">
        <v>39000</v>
      </c>
      <c r="N3673">
        <v>62.45</v>
      </c>
      <c r="O3673" t="s">
        <v>645</v>
      </c>
      <c r="P3673" s="428">
        <v>59.453000000000003</v>
      </c>
      <c r="Q3673">
        <v>30511592</v>
      </c>
      <c r="T3673" t="s">
        <v>2876</v>
      </c>
    </row>
    <row r="3674" spans="1:20" x14ac:dyDescent="0.25">
      <c r="A3674" t="s">
        <v>637</v>
      </c>
      <c r="B3674" t="s">
        <v>821</v>
      </c>
      <c r="C3674" t="s">
        <v>639</v>
      </c>
      <c r="D3674" t="s">
        <v>695</v>
      </c>
      <c r="E3674" t="s">
        <v>704</v>
      </c>
      <c r="F3674">
        <v>528004120003</v>
      </c>
      <c r="G3674" t="s">
        <v>816</v>
      </c>
      <c r="H3674">
        <v>583562</v>
      </c>
      <c r="I3674" t="s">
        <v>88</v>
      </c>
      <c r="J3674">
        <v>202208</v>
      </c>
      <c r="K3674">
        <v>44706</v>
      </c>
      <c r="L3674" t="s">
        <v>644</v>
      </c>
      <c r="M3674">
        <v>39000</v>
      </c>
      <c r="N3674">
        <v>62.45</v>
      </c>
      <c r="O3674" t="s">
        <v>645</v>
      </c>
      <c r="P3674" s="428">
        <v>59.453000000000003</v>
      </c>
      <c r="Q3674">
        <v>30511592</v>
      </c>
      <c r="T3674" t="s">
        <v>2875</v>
      </c>
    </row>
    <row r="3675" spans="1:20" x14ac:dyDescent="0.25">
      <c r="A3675" t="s">
        <v>637</v>
      </c>
      <c r="B3675" t="s">
        <v>821</v>
      </c>
      <c r="C3675" t="s">
        <v>639</v>
      </c>
      <c r="D3675" t="s">
        <v>695</v>
      </c>
      <c r="E3675" t="s">
        <v>704</v>
      </c>
      <c r="F3675">
        <v>528004120003</v>
      </c>
      <c r="G3675" t="s">
        <v>816</v>
      </c>
      <c r="H3675">
        <v>583562</v>
      </c>
      <c r="I3675" t="s">
        <v>88</v>
      </c>
      <c r="J3675">
        <v>202208</v>
      </c>
      <c r="K3675">
        <v>44706</v>
      </c>
      <c r="L3675" t="s">
        <v>644</v>
      </c>
      <c r="M3675">
        <v>70000</v>
      </c>
      <c r="N3675">
        <v>112.09</v>
      </c>
      <c r="O3675" t="s">
        <v>645</v>
      </c>
      <c r="P3675" s="428">
        <v>106.711</v>
      </c>
      <c r="Q3675">
        <v>30511592</v>
      </c>
      <c r="T3675" t="s">
        <v>2874</v>
      </c>
    </row>
    <row r="3676" spans="1:20" x14ac:dyDescent="0.25">
      <c r="A3676" t="s">
        <v>637</v>
      </c>
      <c r="B3676" t="s">
        <v>821</v>
      </c>
      <c r="C3676" t="s">
        <v>639</v>
      </c>
      <c r="D3676" t="s">
        <v>695</v>
      </c>
      <c r="E3676" t="s">
        <v>704</v>
      </c>
      <c r="F3676">
        <v>528004120003</v>
      </c>
      <c r="G3676" t="s">
        <v>816</v>
      </c>
      <c r="H3676">
        <v>583562</v>
      </c>
      <c r="I3676" t="s">
        <v>88</v>
      </c>
      <c r="J3676">
        <v>202208</v>
      </c>
      <c r="K3676">
        <v>44706</v>
      </c>
      <c r="L3676" t="s">
        <v>644</v>
      </c>
      <c r="M3676">
        <v>7000</v>
      </c>
      <c r="N3676">
        <v>11.21</v>
      </c>
      <c r="O3676" t="s">
        <v>645</v>
      </c>
      <c r="P3676" s="428">
        <v>10.672000000000001</v>
      </c>
      <c r="Q3676">
        <v>30511592</v>
      </c>
      <c r="T3676" t="s">
        <v>2877</v>
      </c>
    </row>
    <row r="3677" spans="1:20" x14ac:dyDescent="0.25">
      <c r="A3677" t="s">
        <v>637</v>
      </c>
      <c r="B3677" t="s">
        <v>821</v>
      </c>
      <c r="C3677" t="s">
        <v>639</v>
      </c>
      <c r="D3677" t="s">
        <v>695</v>
      </c>
      <c r="E3677" t="s">
        <v>704</v>
      </c>
      <c r="F3677">
        <v>528004120003</v>
      </c>
      <c r="G3677" t="s">
        <v>816</v>
      </c>
      <c r="H3677">
        <v>583562</v>
      </c>
      <c r="I3677" t="s">
        <v>88</v>
      </c>
      <c r="J3677">
        <v>202208</v>
      </c>
      <c r="K3677">
        <v>44706</v>
      </c>
      <c r="L3677" t="s">
        <v>644</v>
      </c>
      <c r="M3677">
        <v>5000</v>
      </c>
      <c r="N3677">
        <v>8.01</v>
      </c>
      <c r="O3677" t="s">
        <v>645</v>
      </c>
      <c r="P3677" s="428">
        <v>7.6260000000000003</v>
      </c>
      <c r="Q3677">
        <v>30511592</v>
      </c>
      <c r="T3677" t="s">
        <v>2873</v>
      </c>
    </row>
    <row r="3678" spans="1:20" x14ac:dyDescent="0.25">
      <c r="A3678" t="s">
        <v>637</v>
      </c>
      <c r="B3678" t="s">
        <v>821</v>
      </c>
      <c r="C3678" t="s">
        <v>639</v>
      </c>
      <c r="D3678" t="s">
        <v>695</v>
      </c>
      <c r="E3678" t="s">
        <v>704</v>
      </c>
      <c r="F3678">
        <v>528004120003</v>
      </c>
      <c r="G3678" t="s">
        <v>816</v>
      </c>
      <c r="H3678">
        <v>583562</v>
      </c>
      <c r="I3678" t="s">
        <v>88</v>
      </c>
      <c r="J3678">
        <v>202208</v>
      </c>
      <c r="K3678">
        <v>44706</v>
      </c>
      <c r="L3678" t="s">
        <v>644</v>
      </c>
      <c r="M3678">
        <v>10000</v>
      </c>
      <c r="N3678">
        <v>16.010000000000002</v>
      </c>
      <c r="O3678" t="s">
        <v>645</v>
      </c>
      <c r="P3678" s="428">
        <v>15.242000000000001</v>
      </c>
      <c r="Q3678">
        <v>30511592</v>
      </c>
      <c r="T3678" t="s">
        <v>2872</v>
      </c>
    </row>
    <row r="3679" spans="1:20" x14ac:dyDescent="0.25">
      <c r="A3679" t="s">
        <v>637</v>
      </c>
      <c r="B3679" t="s">
        <v>821</v>
      </c>
      <c r="C3679" t="s">
        <v>639</v>
      </c>
      <c r="D3679" t="s">
        <v>695</v>
      </c>
      <c r="E3679" t="s">
        <v>704</v>
      </c>
      <c r="F3679">
        <v>528004120003</v>
      </c>
      <c r="G3679" t="s">
        <v>816</v>
      </c>
      <c r="H3679">
        <v>583562</v>
      </c>
      <c r="I3679" t="s">
        <v>88</v>
      </c>
      <c r="J3679">
        <v>202208</v>
      </c>
      <c r="K3679">
        <v>44706</v>
      </c>
      <c r="L3679" t="s">
        <v>644</v>
      </c>
      <c r="M3679">
        <v>20000</v>
      </c>
      <c r="N3679">
        <v>32.03</v>
      </c>
      <c r="O3679" t="s">
        <v>645</v>
      </c>
      <c r="P3679" s="428">
        <v>30.492999999999999</v>
      </c>
      <c r="Q3679">
        <v>30511592</v>
      </c>
      <c r="T3679" t="s">
        <v>2871</v>
      </c>
    </row>
    <row r="3680" spans="1:20" x14ac:dyDescent="0.25">
      <c r="A3680" t="s">
        <v>637</v>
      </c>
      <c r="B3680" t="s">
        <v>821</v>
      </c>
      <c r="C3680" t="s">
        <v>639</v>
      </c>
      <c r="D3680" t="s">
        <v>695</v>
      </c>
      <c r="E3680" t="s">
        <v>704</v>
      </c>
      <c r="F3680">
        <v>528004120003</v>
      </c>
      <c r="G3680" t="s">
        <v>816</v>
      </c>
      <c r="H3680">
        <v>583562</v>
      </c>
      <c r="I3680" t="s">
        <v>88</v>
      </c>
      <c r="J3680">
        <v>202208</v>
      </c>
      <c r="K3680">
        <v>44706</v>
      </c>
      <c r="L3680" t="s">
        <v>644</v>
      </c>
      <c r="M3680">
        <v>20000</v>
      </c>
      <c r="N3680">
        <v>32.03</v>
      </c>
      <c r="O3680" t="s">
        <v>645</v>
      </c>
      <c r="P3680" s="428">
        <v>30.492999999999999</v>
      </c>
      <c r="Q3680">
        <v>30511592</v>
      </c>
      <c r="T3680" t="s">
        <v>2878</v>
      </c>
    </row>
    <row r="3681" spans="1:20" x14ac:dyDescent="0.25">
      <c r="A3681" t="s">
        <v>637</v>
      </c>
      <c r="B3681" t="s">
        <v>821</v>
      </c>
      <c r="C3681" t="s">
        <v>639</v>
      </c>
      <c r="D3681" t="s">
        <v>695</v>
      </c>
      <c r="E3681" t="s">
        <v>704</v>
      </c>
      <c r="F3681">
        <v>528004120003</v>
      </c>
      <c r="G3681" t="s">
        <v>816</v>
      </c>
      <c r="H3681">
        <v>583562</v>
      </c>
      <c r="I3681" t="s">
        <v>88</v>
      </c>
      <c r="J3681">
        <v>202208</v>
      </c>
      <c r="K3681">
        <v>44706</v>
      </c>
      <c r="L3681" t="s">
        <v>644</v>
      </c>
      <c r="M3681">
        <v>10500</v>
      </c>
      <c r="N3681">
        <v>16.809999999999999</v>
      </c>
      <c r="O3681" t="s">
        <v>645</v>
      </c>
      <c r="P3681" s="428">
        <v>16.003</v>
      </c>
      <c r="Q3681">
        <v>30511592</v>
      </c>
      <c r="T3681" t="s">
        <v>2870</v>
      </c>
    </row>
    <row r="3682" spans="1:20" x14ac:dyDescent="0.25">
      <c r="A3682" t="s">
        <v>637</v>
      </c>
      <c r="B3682" t="s">
        <v>821</v>
      </c>
      <c r="C3682" t="s">
        <v>639</v>
      </c>
      <c r="D3682" t="s">
        <v>640</v>
      </c>
      <c r="E3682" t="s">
        <v>811</v>
      </c>
      <c r="F3682">
        <v>528004120003</v>
      </c>
      <c r="G3682" t="s">
        <v>816</v>
      </c>
      <c r="H3682">
        <v>583562</v>
      </c>
      <c r="I3682" t="s">
        <v>88</v>
      </c>
      <c r="J3682">
        <v>202208</v>
      </c>
      <c r="K3682">
        <v>44716</v>
      </c>
      <c r="L3682" t="s">
        <v>644</v>
      </c>
      <c r="M3682">
        <v>2386.5</v>
      </c>
      <c r="N3682">
        <v>3.92</v>
      </c>
      <c r="O3682" t="s">
        <v>645</v>
      </c>
      <c r="P3682" s="428">
        <v>3.6419999999999999</v>
      </c>
      <c r="Q3682">
        <v>30511592</v>
      </c>
      <c r="T3682" t="s">
        <v>3227</v>
      </c>
    </row>
    <row r="3683" spans="1:20" x14ac:dyDescent="0.25">
      <c r="A3683" t="s">
        <v>637</v>
      </c>
      <c r="B3683" t="s">
        <v>1229</v>
      </c>
      <c r="C3683" t="s">
        <v>639</v>
      </c>
      <c r="D3683" t="s">
        <v>651</v>
      </c>
      <c r="E3683" t="s">
        <v>704</v>
      </c>
      <c r="F3683">
        <v>528004120001</v>
      </c>
      <c r="G3683" t="s">
        <v>705</v>
      </c>
      <c r="H3683">
        <v>583131</v>
      </c>
      <c r="I3683" t="s">
        <v>1254</v>
      </c>
      <c r="J3683">
        <v>202208</v>
      </c>
      <c r="K3683">
        <v>44725</v>
      </c>
      <c r="L3683" t="s">
        <v>644</v>
      </c>
      <c r="M3683">
        <v>296870</v>
      </c>
      <c r="N3683">
        <v>487.14</v>
      </c>
      <c r="O3683" t="s">
        <v>645</v>
      </c>
      <c r="P3683" s="428">
        <v>452.57299999999998</v>
      </c>
      <c r="Q3683">
        <v>30514520</v>
      </c>
      <c r="R3683" t="s">
        <v>1230</v>
      </c>
      <c r="S3683">
        <v>13485</v>
      </c>
      <c r="T3683" t="s">
        <v>3233</v>
      </c>
    </row>
    <row r="3684" spans="1:20" x14ac:dyDescent="0.25">
      <c r="A3684" t="s">
        <v>637</v>
      </c>
      <c r="B3684" t="s">
        <v>1229</v>
      </c>
      <c r="C3684" t="s">
        <v>639</v>
      </c>
      <c r="D3684" t="s">
        <v>651</v>
      </c>
      <c r="E3684" t="s">
        <v>704</v>
      </c>
      <c r="F3684">
        <v>528004120001</v>
      </c>
      <c r="G3684" t="s">
        <v>705</v>
      </c>
      <c r="H3684">
        <v>583132</v>
      </c>
      <c r="I3684" t="s">
        <v>25</v>
      </c>
      <c r="J3684">
        <v>202208</v>
      </c>
      <c r="K3684">
        <v>44725</v>
      </c>
      <c r="L3684" t="s">
        <v>644</v>
      </c>
      <c r="M3684">
        <v>796820</v>
      </c>
      <c r="N3684">
        <v>1307.53</v>
      </c>
      <c r="O3684" t="s">
        <v>645</v>
      </c>
      <c r="P3684" s="428">
        <v>1214.748</v>
      </c>
      <c r="Q3684">
        <v>30514520</v>
      </c>
      <c r="R3684" t="s">
        <v>1230</v>
      </c>
      <c r="S3684">
        <v>13485</v>
      </c>
      <c r="T3684" t="s">
        <v>3232</v>
      </c>
    </row>
    <row r="3685" spans="1:20" x14ac:dyDescent="0.25">
      <c r="A3685" t="s">
        <v>637</v>
      </c>
      <c r="B3685" t="s">
        <v>1229</v>
      </c>
      <c r="C3685" t="s">
        <v>639</v>
      </c>
      <c r="D3685" t="s">
        <v>651</v>
      </c>
      <c r="E3685" t="s">
        <v>704</v>
      </c>
      <c r="F3685">
        <v>528004120001</v>
      </c>
      <c r="G3685" t="s">
        <v>705</v>
      </c>
      <c r="H3685">
        <v>583131</v>
      </c>
      <c r="I3685" t="s">
        <v>1254</v>
      </c>
      <c r="J3685">
        <v>202208</v>
      </c>
      <c r="K3685">
        <v>44725</v>
      </c>
      <c r="L3685" t="s">
        <v>644</v>
      </c>
      <c r="M3685">
        <v>28992</v>
      </c>
      <c r="N3685">
        <v>47.57</v>
      </c>
      <c r="O3685" t="s">
        <v>645</v>
      </c>
      <c r="P3685" s="428">
        <v>44.194000000000003</v>
      </c>
      <c r="Q3685">
        <v>30514520</v>
      </c>
      <c r="R3685" t="s">
        <v>1230</v>
      </c>
      <c r="S3685">
        <v>13485</v>
      </c>
      <c r="T3685" t="s">
        <v>3229</v>
      </c>
    </row>
    <row r="3686" spans="1:20" x14ac:dyDescent="0.25">
      <c r="A3686" t="s">
        <v>637</v>
      </c>
      <c r="B3686" t="s">
        <v>1229</v>
      </c>
      <c r="C3686" t="s">
        <v>639</v>
      </c>
      <c r="D3686" t="s">
        <v>651</v>
      </c>
      <c r="E3686" t="s">
        <v>704</v>
      </c>
      <c r="F3686">
        <v>528004120001</v>
      </c>
      <c r="G3686" t="s">
        <v>705</v>
      </c>
      <c r="H3686">
        <v>583132</v>
      </c>
      <c r="I3686" t="s">
        <v>25</v>
      </c>
      <c r="J3686">
        <v>202208</v>
      </c>
      <c r="K3686">
        <v>44725</v>
      </c>
      <c r="L3686" t="s">
        <v>644</v>
      </c>
      <c r="M3686">
        <v>58556</v>
      </c>
      <c r="N3686">
        <v>96.09</v>
      </c>
      <c r="O3686" t="s">
        <v>645</v>
      </c>
      <c r="P3686" s="428">
        <v>89.271000000000001</v>
      </c>
      <c r="Q3686">
        <v>30514520</v>
      </c>
      <c r="R3686" t="s">
        <v>1230</v>
      </c>
      <c r="S3686">
        <v>13485</v>
      </c>
      <c r="T3686" t="s">
        <v>3229</v>
      </c>
    </row>
    <row r="3687" spans="1:20" x14ac:dyDescent="0.25">
      <c r="A3687" t="s">
        <v>637</v>
      </c>
      <c r="B3687" t="s">
        <v>1229</v>
      </c>
      <c r="C3687" t="s">
        <v>639</v>
      </c>
      <c r="D3687" t="s">
        <v>651</v>
      </c>
      <c r="E3687" t="s">
        <v>704</v>
      </c>
      <c r="F3687">
        <v>528004120001</v>
      </c>
      <c r="G3687" t="s">
        <v>705</v>
      </c>
      <c r="H3687">
        <v>583132</v>
      </c>
      <c r="I3687" t="s">
        <v>25</v>
      </c>
      <c r="J3687">
        <v>202208</v>
      </c>
      <c r="K3687">
        <v>44725</v>
      </c>
      <c r="L3687" t="s">
        <v>644</v>
      </c>
      <c r="M3687">
        <v>194610</v>
      </c>
      <c r="N3687">
        <v>319.33999999999997</v>
      </c>
      <c r="O3687" t="s">
        <v>645</v>
      </c>
      <c r="P3687" s="428">
        <v>296.68</v>
      </c>
      <c r="Q3687">
        <v>30514520</v>
      </c>
      <c r="R3687" t="s">
        <v>1230</v>
      </c>
      <c r="S3687">
        <v>13485</v>
      </c>
      <c r="T3687" t="s">
        <v>3230</v>
      </c>
    </row>
    <row r="3688" spans="1:20" x14ac:dyDescent="0.25">
      <c r="A3688" t="s">
        <v>637</v>
      </c>
      <c r="B3688" t="s">
        <v>1229</v>
      </c>
      <c r="C3688" t="s">
        <v>639</v>
      </c>
      <c r="D3688" t="s">
        <v>651</v>
      </c>
      <c r="E3688" t="s">
        <v>704</v>
      </c>
      <c r="F3688">
        <v>528004120030</v>
      </c>
      <c r="G3688" t="s">
        <v>1644</v>
      </c>
      <c r="H3688">
        <v>583629</v>
      </c>
      <c r="I3688" t="s">
        <v>327</v>
      </c>
      <c r="J3688">
        <v>202208</v>
      </c>
      <c r="K3688">
        <v>44725</v>
      </c>
      <c r="L3688" t="s">
        <v>644</v>
      </c>
      <c r="M3688">
        <v>1140000</v>
      </c>
      <c r="N3688">
        <v>1870.66</v>
      </c>
      <c r="O3688" t="s">
        <v>645</v>
      </c>
      <c r="P3688" s="428">
        <v>1737.9179999999999</v>
      </c>
      <c r="Q3688">
        <v>30514520</v>
      </c>
      <c r="R3688" t="s">
        <v>1230</v>
      </c>
      <c r="S3688">
        <v>13485</v>
      </c>
      <c r="T3688" t="s">
        <v>3234</v>
      </c>
    </row>
    <row r="3689" spans="1:20" x14ac:dyDescent="0.25">
      <c r="A3689" t="s">
        <v>637</v>
      </c>
      <c r="B3689" t="s">
        <v>1229</v>
      </c>
      <c r="C3689" t="s">
        <v>639</v>
      </c>
      <c r="D3689" t="s">
        <v>651</v>
      </c>
      <c r="E3689" t="s">
        <v>704</v>
      </c>
      <c r="F3689">
        <v>528004120027</v>
      </c>
      <c r="G3689" t="s">
        <v>2459</v>
      </c>
      <c r="H3689">
        <v>583626</v>
      </c>
      <c r="I3689" t="s">
        <v>2460</v>
      </c>
      <c r="J3689">
        <v>202208</v>
      </c>
      <c r="K3689">
        <v>44725</v>
      </c>
      <c r="L3689" t="s">
        <v>644</v>
      </c>
      <c r="M3689">
        <v>965000</v>
      </c>
      <c r="N3689">
        <v>1583.5</v>
      </c>
      <c r="O3689" t="s">
        <v>645</v>
      </c>
      <c r="P3689" s="428">
        <v>1471.135</v>
      </c>
      <c r="Q3689">
        <v>30514520</v>
      </c>
      <c r="R3689" t="s">
        <v>1230</v>
      </c>
      <c r="S3689">
        <v>13485</v>
      </c>
      <c r="T3689" t="s">
        <v>3241</v>
      </c>
    </row>
    <row r="3690" spans="1:20" x14ac:dyDescent="0.25">
      <c r="A3690" t="s">
        <v>637</v>
      </c>
      <c r="B3690" t="s">
        <v>1229</v>
      </c>
      <c r="C3690" t="s">
        <v>639</v>
      </c>
      <c r="D3690" t="s">
        <v>651</v>
      </c>
      <c r="E3690" t="s">
        <v>704</v>
      </c>
      <c r="F3690">
        <v>528004120028</v>
      </c>
      <c r="G3690" t="s">
        <v>2021</v>
      </c>
      <c r="H3690">
        <v>583627</v>
      </c>
      <c r="I3690" t="s">
        <v>2022</v>
      </c>
      <c r="J3690">
        <v>202208</v>
      </c>
      <c r="K3690">
        <v>44725</v>
      </c>
      <c r="L3690" t="s">
        <v>644</v>
      </c>
      <c r="M3690">
        <v>3465000</v>
      </c>
      <c r="N3690">
        <v>5685.82</v>
      </c>
      <c r="O3690" t="s">
        <v>645</v>
      </c>
      <c r="P3690" s="428">
        <v>5282.3540000000003</v>
      </c>
      <c r="Q3690">
        <v>30514520</v>
      </c>
      <c r="R3690" t="s">
        <v>1230</v>
      </c>
      <c r="S3690">
        <v>13485</v>
      </c>
      <c r="T3690" t="s">
        <v>3242</v>
      </c>
    </row>
    <row r="3691" spans="1:20" x14ac:dyDescent="0.25">
      <c r="A3691" t="s">
        <v>637</v>
      </c>
      <c r="B3691" t="s">
        <v>1229</v>
      </c>
      <c r="C3691" t="s">
        <v>639</v>
      </c>
      <c r="D3691" t="s">
        <v>651</v>
      </c>
      <c r="E3691" t="s">
        <v>704</v>
      </c>
      <c r="F3691">
        <v>528004120002</v>
      </c>
      <c r="G3691" t="s">
        <v>642</v>
      </c>
      <c r="H3691">
        <v>583143</v>
      </c>
      <c r="I3691" t="s">
        <v>39</v>
      </c>
      <c r="J3691">
        <v>202208</v>
      </c>
      <c r="K3691">
        <v>44725</v>
      </c>
      <c r="L3691" t="s">
        <v>644</v>
      </c>
      <c r="M3691">
        <v>158450</v>
      </c>
      <c r="N3691">
        <v>260.01</v>
      </c>
      <c r="O3691" t="s">
        <v>645</v>
      </c>
      <c r="P3691" s="428">
        <v>241.56</v>
      </c>
      <c r="Q3691">
        <v>30514520</v>
      </c>
      <c r="R3691" t="s">
        <v>1230</v>
      </c>
      <c r="S3691">
        <v>13485</v>
      </c>
      <c r="T3691" t="s">
        <v>3245</v>
      </c>
    </row>
    <row r="3692" spans="1:20" x14ac:dyDescent="0.25">
      <c r="A3692" t="s">
        <v>637</v>
      </c>
      <c r="B3692" t="s">
        <v>1229</v>
      </c>
      <c r="C3692" t="s">
        <v>639</v>
      </c>
      <c r="D3692" t="s">
        <v>651</v>
      </c>
      <c r="E3692" t="s">
        <v>704</v>
      </c>
      <c r="F3692">
        <v>528004120010</v>
      </c>
      <c r="G3692" t="s">
        <v>653</v>
      </c>
      <c r="H3692">
        <v>583601</v>
      </c>
      <c r="I3692" t="s">
        <v>189</v>
      </c>
      <c r="J3692">
        <v>202208</v>
      </c>
      <c r="K3692">
        <v>44725</v>
      </c>
      <c r="L3692" t="s">
        <v>644</v>
      </c>
      <c r="M3692">
        <v>180000</v>
      </c>
      <c r="N3692">
        <v>295.37</v>
      </c>
      <c r="O3692" t="s">
        <v>645</v>
      </c>
      <c r="P3692" s="428">
        <v>274.411</v>
      </c>
      <c r="Q3692">
        <v>30514520</v>
      </c>
      <c r="R3692" t="s">
        <v>1230</v>
      </c>
      <c r="S3692">
        <v>13485</v>
      </c>
      <c r="T3692" t="s">
        <v>3236</v>
      </c>
    </row>
    <row r="3693" spans="1:20" x14ac:dyDescent="0.25">
      <c r="A3693" t="s">
        <v>637</v>
      </c>
      <c r="B3693" t="s">
        <v>1229</v>
      </c>
      <c r="C3693" t="s">
        <v>639</v>
      </c>
      <c r="D3693" t="s">
        <v>651</v>
      </c>
      <c r="E3693" t="s">
        <v>704</v>
      </c>
      <c r="F3693">
        <v>528004120002</v>
      </c>
      <c r="G3693" t="s">
        <v>642</v>
      </c>
      <c r="H3693">
        <v>583141</v>
      </c>
      <c r="I3693" t="s">
        <v>37</v>
      </c>
      <c r="J3693">
        <v>202208</v>
      </c>
      <c r="K3693">
        <v>44725</v>
      </c>
      <c r="L3693" t="s">
        <v>644</v>
      </c>
      <c r="M3693">
        <v>337107</v>
      </c>
      <c r="N3693">
        <v>553.16999999999996</v>
      </c>
      <c r="O3693" t="s">
        <v>645</v>
      </c>
      <c r="P3693" s="428">
        <v>513.91700000000003</v>
      </c>
      <c r="Q3693">
        <v>30514520</v>
      </c>
      <c r="R3693" t="s">
        <v>1230</v>
      </c>
      <c r="S3693">
        <v>13485</v>
      </c>
      <c r="T3693" t="s">
        <v>3228</v>
      </c>
    </row>
    <row r="3694" spans="1:20" x14ac:dyDescent="0.25">
      <c r="A3694" t="s">
        <v>637</v>
      </c>
      <c r="B3694" t="s">
        <v>1229</v>
      </c>
      <c r="C3694" t="s">
        <v>639</v>
      </c>
      <c r="D3694" t="s">
        <v>651</v>
      </c>
      <c r="E3694" t="s">
        <v>704</v>
      </c>
      <c r="F3694">
        <v>528004120002</v>
      </c>
      <c r="G3694" t="s">
        <v>642</v>
      </c>
      <c r="H3694">
        <v>583140</v>
      </c>
      <c r="I3694" t="s">
        <v>36</v>
      </c>
      <c r="J3694">
        <v>202208</v>
      </c>
      <c r="K3694">
        <v>44725</v>
      </c>
      <c r="L3694" t="s">
        <v>644</v>
      </c>
      <c r="M3694">
        <v>339030</v>
      </c>
      <c r="N3694">
        <v>556.32000000000005</v>
      </c>
      <c r="O3694" t="s">
        <v>645</v>
      </c>
      <c r="P3694" s="428">
        <v>516.84299999999996</v>
      </c>
      <c r="Q3694">
        <v>30514520</v>
      </c>
      <c r="R3694" t="s">
        <v>1230</v>
      </c>
      <c r="S3694">
        <v>13485</v>
      </c>
      <c r="T3694" t="s">
        <v>3231</v>
      </c>
    </row>
    <row r="3695" spans="1:20" x14ac:dyDescent="0.25">
      <c r="A3695" t="s">
        <v>637</v>
      </c>
      <c r="B3695" t="s">
        <v>1229</v>
      </c>
      <c r="C3695" t="s">
        <v>639</v>
      </c>
      <c r="D3695" t="s">
        <v>651</v>
      </c>
      <c r="E3695" t="s">
        <v>704</v>
      </c>
      <c r="F3695">
        <v>528004120002</v>
      </c>
      <c r="G3695" t="s">
        <v>642</v>
      </c>
      <c r="H3695">
        <v>583142</v>
      </c>
      <c r="I3695" t="s">
        <v>38</v>
      </c>
      <c r="J3695">
        <v>202208</v>
      </c>
      <c r="K3695">
        <v>44725</v>
      </c>
      <c r="L3695" t="s">
        <v>644</v>
      </c>
      <c r="M3695">
        <v>191965</v>
      </c>
      <c r="N3695">
        <v>315</v>
      </c>
      <c r="O3695" t="s">
        <v>645</v>
      </c>
      <c r="P3695" s="428">
        <v>292.64800000000002</v>
      </c>
      <c r="Q3695">
        <v>30514520</v>
      </c>
      <c r="R3695" t="s">
        <v>1230</v>
      </c>
      <c r="S3695">
        <v>13485</v>
      </c>
      <c r="T3695" t="s">
        <v>3244</v>
      </c>
    </row>
    <row r="3696" spans="1:20" x14ac:dyDescent="0.25">
      <c r="A3696" t="s">
        <v>637</v>
      </c>
      <c r="B3696" t="s">
        <v>1229</v>
      </c>
      <c r="C3696" t="s">
        <v>639</v>
      </c>
      <c r="D3696" t="s">
        <v>651</v>
      </c>
      <c r="E3696" t="s">
        <v>704</v>
      </c>
      <c r="F3696">
        <v>528004120002</v>
      </c>
      <c r="G3696" t="s">
        <v>642</v>
      </c>
      <c r="H3696">
        <v>583141</v>
      </c>
      <c r="I3696" t="s">
        <v>37</v>
      </c>
      <c r="J3696">
        <v>202208</v>
      </c>
      <c r="K3696">
        <v>44725</v>
      </c>
      <c r="L3696" t="s">
        <v>644</v>
      </c>
      <c r="M3696">
        <v>29488</v>
      </c>
      <c r="N3696">
        <v>48.39</v>
      </c>
      <c r="O3696" t="s">
        <v>645</v>
      </c>
      <c r="P3696" s="428">
        <v>44.956000000000003</v>
      </c>
      <c r="Q3696">
        <v>30514520</v>
      </c>
      <c r="R3696" t="s">
        <v>1230</v>
      </c>
      <c r="S3696">
        <v>13485</v>
      </c>
      <c r="T3696" t="s">
        <v>3229</v>
      </c>
    </row>
    <row r="3697" spans="1:20" x14ac:dyDescent="0.25">
      <c r="A3697" t="s">
        <v>637</v>
      </c>
      <c r="B3697" t="s">
        <v>1229</v>
      </c>
      <c r="C3697" t="s">
        <v>639</v>
      </c>
      <c r="D3697" t="s">
        <v>651</v>
      </c>
      <c r="E3697" t="s">
        <v>704</v>
      </c>
      <c r="F3697">
        <v>528004120002</v>
      </c>
      <c r="G3697" t="s">
        <v>642</v>
      </c>
      <c r="H3697">
        <v>583140</v>
      </c>
      <c r="I3697" t="s">
        <v>36</v>
      </c>
      <c r="J3697">
        <v>202208</v>
      </c>
      <c r="K3697">
        <v>44725</v>
      </c>
      <c r="L3697" t="s">
        <v>644</v>
      </c>
      <c r="M3697">
        <v>27565</v>
      </c>
      <c r="N3697">
        <v>45.23</v>
      </c>
      <c r="O3697" t="s">
        <v>645</v>
      </c>
      <c r="P3697" s="428">
        <v>42.02</v>
      </c>
      <c r="Q3697">
        <v>30514520</v>
      </c>
      <c r="R3697" t="s">
        <v>1230</v>
      </c>
      <c r="S3697">
        <v>13485</v>
      </c>
      <c r="T3697" t="s">
        <v>3229</v>
      </c>
    </row>
    <row r="3698" spans="1:20" x14ac:dyDescent="0.25">
      <c r="A3698" t="s">
        <v>637</v>
      </c>
      <c r="B3698" t="s">
        <v>1229</v>
      </c>
      <c r="C3698" t="s">
        <v>639</v>
      </c>
      <c r="D3698" t="s">
        <v>651</v>
      </c>
      <c r="E3698" t="s">
        <v>704</v>
      </c>
      <c r="F3698">
        <v>528004120002</v>
      </c>
      <c r="G3698" t="s">
        <v>642</v>
      </c>
      <c r="H3698">
        <v>583142</v>
      </c>
      <c r="I3698" t="s">
        <v>38</v>
      </c>
      <c r="J3698">
        <v>202208</v>
      </c>
      <c r="K3698">
        <v>44725</v>
      </c>
      <c r="L3698" t="s">
        <v>644</v>
      </c>
      <c r="M3698">
        <v>11699</v>
      </c>
      <c r="N3698">
        <v>19.2</v>
      </c>
      <c r="O3698" t="s">
        <v>645</v>
      </c>
      <c r="P3698" s="428">
        <v>17.838000000000001</v>
      </c>
      <c r="Q3698">
        <v>30514520</v>
      </c>
      <c r="R3698" t="s">
        <v>1230</v>
      </c>
      <c r="S3698">
        <v>13485</v>
      </c>
      <c r="T3698" t="s">
        <v>3229</v>
      </c>
    </row>
    <row r="3699" spans="1:20" x14ac:dyDescent="0.25">
      <c r="A3699" t="s">
        <v>637</v>
      </c>
      <c r="B3699" t="s">
        <v>1229</v>
      </c>
      <c r="C3699" t="s">
        <v>639</v>
      </c>
      <c r="D3699" t="s">
        <v>651</v>
      </c>
      <c r="E3699" t="s">
        <v>704</v>
      </c>
      <c r="F3699">
        <v>528004120002</v>
      </c>
      <c r="G3699" t="s">
        <v>642</v>
      </c>
      <c r="H3699">
        <v>583143</v>
      </c>
      <c r="I3699" t="s">
        <v>39</v>
      </c>
      <c r="J3699">
        <v>202208</v>
      </c>
      <c r="K3699">
        <v>44725</v>
      </c>
      <c r="L3699" t="s">
        <v>644</v>
      </c>
      <c r="M3699">
        <v>16550</v>
      </c>
      <c r="N3699">
        <v>27.16</v>
      </c>
      <c r="O3699" t="s">
        <v>645</v>
      </c>
      <c r="P3699" s="428">
        <v>25.233000000000001</v>
      </c>
      <c r="Q3699">
        <v>30514520</v>
      </c>
      <c r="R3699" t="s">
        <v>1230</v>
      </c>
      <c r="S3699">
        <v>13485</v>
      </c>
      <c r="T3699" t="s">
        <v>3229</v>
      </c>
    </row>
    <row r="3700" spans="1:20" x14ac:dyDescent="0.25">
      <c r="A3700" t="s">
        <v>637</v>
      </c>
      <c r="B3700" t="s">
        <v>1229</v>
      </c>
      <c r="C3700" t="s">
        <v>639</v>
      </c>
      <c r="D3700" t="s">
        <v>651</v>
      </c>
      <c r="E3700" t="s">
        <v>704</v>
      </c>
      <c r="F3700">
        <v>528004120001</v>
      </c>
      <c r="G3700" t="s">
        <v>705</v>
      </c>
      <c r="H3700">
        <v>583131</v>
      </c>
      <c r="I3700" t="s">
        <v>1254</v>
      </c>
      <c r="J3700">
        <v>202208</v>
      </c>
      <c r="K3700">
        <v>44725</v>
      </c>
      <c r="L3700" t="s">
        <v>644</v>
      </c>
      <c r="M3700">
        <v>74138</v>
      </c>
      <c r="N3700">
        <v>121.66</v>
      </c>
      <c r="O3700" t="s">
        <v>645</v>
      </c>
      <c r="P3700" s="428">
        <v>113.027</v>
      </c>
      <c r="Q3700">
        <v>30514520</v>
      </c>
      <c r="R3700" t="s">
        <v>1230</v>
      </c>
      <c r="S3700">
        <v>13485</v>
      </c>
      <c r="T3700" t="s">
        <v>3230</v>
      </c>
    </row>
    <row r="3701" spans="1:20" x14ac:dyDescent="0.25">
      <c r="A3701" t="s">
        <v>637</v>
      </c>
      <c r="B3701" t="s">
        <v>1229</v>
      </c>
      <c r="C3701" t="s">
        <v>639</v>
      </c>
      <c r="D3701" t="s">
        <v>651</v>
      </c>
      <c r="E3701" t="s">
        <v>704</v>
      </c>
      <c r="F3701">
        <v>528004120002</v>
      </c>
      <c r="G3701" t="s">
        <v>642</v>
      </c>
      <c r="H3701">
        <v>583141</v>
      </c>
      <c r="I3701" t="s">
        <v>37</v>
      </c>
      <c r="J3701">
        <v>202208</v>
      </c>
      <c r="K3701">
        <v>44725</v>
      </c>
      <c r="L3701" t="s">
        <v>644</v>
      </c>
      <c r="M3701">
        <v>83405</v>
      </c>
      <c r="N3701">
        <v>136.86000000000001</v>
      </c>
      <c r="O3701" t="s">
        <v>645</v>
      </c>
      <c r="P3701" s="428">
        <v>127.148</v>
      </c>
      <c r="Q3701">
        <v>30514520</v>
      </c>
      <c r="R3701" t="s">
        <v>1230</v>
      </c>
      <c r="S3701">
        <v>13485</v>
      </c>
      <c r="T3701" t="s">
        <v>3230</v>
      </c>
    </row>
    <row r="3702" spans="1:20" x14ac:dyDescent="0.25">
      <c r="A3702" t="s">
        <v>637</v>
      </c>
      <c r="B3702" t="s">
        <v>1229</v>
      </c>
      <c r="C3702" t="s">
        <v>639</v>
      </c>
      <c r="D3702" t="s">
        <v>651</v>
      </c>
      <c r="E3702" t="s">
        <v>704</v>
      </c>
      <c r="F3702">
        <v>528004120002</v>
      </c>
      <c r="G3702" t="s">
        <v>642</v>
      </c>
      <c r="H3702">
        <v>583140</v>
      </c>
      <c r="I3702" t="s">
        <v>36</v>
      </c>
      <c r="J3702">
        <v>202208</v>
      </c>
      <c r="K3702">
        <v>44725</v>
      </c>
      <c r="L3702" t="s">
        <v>644</v>
      </c>
      <c r="M3702">
        <v>83405</v>
      </c>
      <c r="N3702">
        <v>136.86000000000001</v>
      </c>
      <c r="O3702" t="s">
        <v>645</v>
      </c>
      <c r="P3702" s="428">
        <v>127.148</v>
      </c>
      <c r="Q3702">
        <v>30514520</v>
      </c>
      <c r="R3702" t="s">
        <v>1230</v>
      </c>
      <c r="S3702">
        <v>13485</v>
      </c>
      <c r="T3702" t="s">
        <v>3230</v>
      </c>
    </row>
    <row r="3703" spans="1:20" x14ac:dyDescent="0.25">
      <c r="A3703" t="s">
        <v>637</v>
      </c>
      <c r="B3703" t="s">
        <v>1229</v>
      </c>
      <c r="C3703" t="s">
        <v>639</v>
      </c>
      <c r="D3703" t="s">
        <v>651</v>
      </c>
      <c r="E3703" t="s">
        <v>704</v>
      </c>
      <c r="F3703">
        <v>528004120002</v>
      </c>
      <c r="G3703" t="s">
        <v>642</v>
      </c>
      <c r="H3703">
        <v>583142</v>
      </c>
      <c r="I3703" t="s">
        <v>38</v>
      </c>
      <c r="J3703">
        <v>202208</v>
      </c>
      <c r="K3703">
        <v>44725</v>
      </c>
      <c r="L3703" t="s">
        <v>644</v>
      </c>
      <c r="M3703">
        <v>46336</v>
      </c>
      <c r="N3703">
        <v>76.03</v>
      </c>
      <c r="O3703" t="s">
        <v>645</v>
      </c>
      <c r="P3703" s="428">
        <v>70.635000000000005</v>
      </c>
      <c r="Q3703">
        <v>30514520</v>
      </c>
      <c r="R3703" t="s">
        <v>1230</v>
      </c>
      <c r="S3703">
        <v>13485</v>
      </c>
      <c r="T3703" t="s">
        <v>3230</v>
      </c>
    </row>
    <row r="3704" spans="1:20" x14ac:dyDescent="0.25">
      <c r="A3704" t="s">
        <v>637</v>
      </c>
      <c r="B3704" t="s">
        <v>1229</v>
      </c>
      <c r="C3704" t="s">
        <v>639</v>
      </c>
      <c r="D3704" t="s">
        <v>651</v>
      </c>
      <c r="E3704" t="s">
        <v>704</v>
      </c>
      <c r="F3704">
        <v>528004120010</v>
      </c>
      <c r="G3704" t="s">
        <v>653</v>
      </c>
      <c r="H3704">
        <v>583605</v>
      </c>
      <c r="I3704" t="s">
        <v>197</v>
      </c>
      <c r="J3704">
        <v>202208</v>
      </c>
      <c r="K3704">
        <v>44725</v>
      </c>
      <c r="L3704" t="s">
        <v>644</v>
      </c>
      <c r="M3704">
        <v>79400</v>
      </c>
      <c r="N3704">
        <v>130.29</v>
      </c>
      <c r="O3704" t="s">
        <v>645</v>
      </c>
      <c r="P3704" s="428">
        <v>121.045</v>
      </c>
      <c r="Q3704">
        <v>30514520</v>
      </c>
      <c r="R3704" t="s">
        <v>1230</v>
      </c>
      <c r="S3704">
        <v>13485</v>
      </c>
      <c r="T3704" t="s">
        <v>3239</v>
      </c>
    </row>
    <row r="3705" spans="1:20" x14ac:dyDescent="0.25">
      <c r="A3705" t="s">
        <v>637</v>
      </c>
      <c r="B3705" t="s">
        <v>1229</v>
      </c>
      <c r="C3705" t="s">
        <v>639</v>
      </c>
      <c r="D3705" t="s">
        <v>651</v>
      </c>
      <c r="E3705" t="s">
        <v>704</v>
      </c>
      <c r="F3705">
        <v>528004120025</v>
      </c>
      <c r="G3705" t="s">
        <v>2453</v>
      </c>
      <c r="H3705">
        <v>583624</v>
      </c>
      <c r="I3705" t="s">
        <v>298</v>
      </c>
      <c r="J3705">
        <v>202208</v>
      </c>
      <c r="K3705">
        <v>44725</v>
      </c>
      <c r="L3705" t="s">
        <v>644</v>
      </c>
      <c r="M3705">
        <v>472500</v>
      </c>
      <c r="N3705">
        <v>775.34</v>
      </c>
      <c r="O3705" t="s">
        <v>645</v>
      </c>
      <c r="P3705" s="428">
        <v>720.322</v>
      </c>
      <c r="Q3705">
        <v>30514520</v>
      </c>
      <c r="R3705" t="s">
        <v>1230</v>
      </c>
      <c r="S3705">
        <v>13485</v>
      </c>
      <c r="T3705" t="s">
        <v>3243</v>
      </c>
    </row>
    <row r="3706" spans="1:20" x14ac:dyDescent="0.25">
      <c r="A3706" t="s">
        <v>637</v>
      </c>
      <c r="B3706" t="s">
        <v>1229</v>
      </c>
      <c r="C3706" t="s">
        <v>639</v>
      </c>
      <c r="D3706" t="s">
        <v>651</v>
      </c>
      <c r="E3706" t="s">
        <v>704</v>
      </c>
      <c r="F3706">
        <v>528004120026</v>
      </c>
      <c r="G3706" t="s">
        <v>1241</v>
      </c>
      <c r="H3706">
        <v>583625</v>
      </c>
      <c r="I3706" t="s">
        <v>303</v>
      </c>
      <c r="J3706">
        <v>202208</v>
      </c>
      <c r="K3706">
        <v>44725</v>
      </c>
      <c r="L3706" t="s">
        <v>644</v>
      </c>
      <c r="M3706">
        <v>450000</v>
      </c>
      <c r="N3706">
        <v>738.42</v>
      </c>
      <c r="O3706" t="s">
        <v>645</v>
      </c>
      <c r="P3706" s="428">
        <v>686.02200000000005</v>
      </c>
      <c r="Q3706">
        <v>30514520</v>
      </c>
      <c r="R3706" t="s">
        <v>1230</v>
      </c>
      <c r="S3706">
        <v>13485</v>
      </c>
      <c r="T3706" t="s">
        <v>3246</v>
      </c>
    </row>
    <row r="3707" spans="1:20" x14ac:dyDescent="0.25">
      <c r="A3707" t="s">
        <v>637</v>
      </c>
      <c r="B3707" t="s">
        <v>1229</v>
      </c>
      <c r="C3707" t="s">
        <v>639</v>
      </c>
      <c r="D3707" t="s">
        <v>651</v>
      </c>
      <c r="E3707" t="s">
        <v>704</v>
      </c>
      <c r="F3707">
        <v>528004120010</v>
      </c>
      <c r="G3707" t="s">
        <v>653</v>
      </c>
      <c r="H3707">
        <v>605506</v>
      </c>
      <c r="I3707" t="s">
        <v>1266</v>
      </c>
      <c r="J3707">
        <v>202208</v>
      </c>
      <c r="K3707">
        <v>44725</v>
      </c>
      <c r="L3707" t="s">
        <v>644</v>
      </c>
      <c r="M3707">
        <v>1000000</v>
      </c>
      <c r="N3707">
        <v>1640.93</v>
      </c>
      <c r="O3707" t="s">
        <v>645</v>
      </c>
      <c r="P3707" s="428">
        <v>1524.489</v>
      </c>
      <c r="Q3707">
        <v>30514520</v>
      </c>
      <c r="R3707" t="s">
        <v>1230</v>
      </c>
      <c r="S3707">
        <v>13485</v>
      </c>
      <c r="T3707" t="s">
        <v>3235</v>
      </c>
    </row>
    <row r="3708" spans="1:20" x14ac:dyDescent="0.25">
      <c r="A3708" t="s">
        <v>637</v>
      </c>
      <c r="B3708" t="s">
        <v>1229</v>
      </c>
      <c r="C3708" t="s">
        <v>639</v>
      </c>
      <c r="D3708" t="s">
        <v>651</v>
      </c>
      <c r="E3708" t="s">
        <v>704</v>
      </c>
      <c r="F3708">
        <v>528004120010</v>
      </c>
      <c r="G3708" t="s">
        <v>653</v>
      </c>
      <c r="H3708">
        <v>605506</v>
      </c>
      <c r="I3708" t="s">
        <v>1266</v>
      </c>
      <c r="J3708">
        <v>202208</v>
      </c>
      <c r="K3708">
        <v>44725</v>
      </c>
      <c r="L3708" t="s">
        <v>644</v>
      </c>
      <c r="M3708">
        <v>54600</v>
      </c>
      <c r="N3708">
        <v>89.59</v>
      </c>
      <c r="O3708" t="s">
        <v>645</v>
      </c>
      <c r="P3708" s="428">
        <v>83.233000000000004</v>
      </c>
      <c r="Q3708">
        <v>30514520</v>
      </c>
      <c r="R3708" t="s">
        <v>1230</v>
      </c>
      <c r="S3708">
        <v>13485</v>
      </c>
      <c r="T3708" t="s">
        <v>3237</v>
      </c>
    </row>
    <row r="3709" spans="1:20" x14ac:dyDescent="0.25">
      <c r="A3709" t="s">
        <v>637</v>
      </c>
      <c r="B3709" t="s">
        <v>1229</v>
      </c>
      <c r="C3709" t="s">
        <v>639</v>
      </c>
      <c r="D3709" t="s">
        <v>651</v>
      </c>
      <c r="E3709" t="s">
        <v>704</v>
      </c>
      <c r="F3709">
        <v>528004120010</v>
      </c>
      <c r="G3709" t="s">
        <v>653</v>
      </c>
      <c r="H3709">
        <v>605506</v>
      </c>
      <c r="I3709" t="s">
        <v>1266</v>
      </c>
      <c r="J3709">
        <v>202208</v>
      </c>
      <c r="K3709">
        <v>44725</v>
      </c>
      <c r="L3709" t="s">
        <v>644</v>
      </c>
      <c r="M3709">
        <v>5400</v>
      </c>
      <c r="N3709">
        <v>8.86</v>
      </c>
      <c r="O3709" t="s">
        <v>645</v>
      </c>
      <c r="P3709" s="428">
        <v>8.2309999999999999</v>
      </c>
      <c r="Q3709">
        <v>30514520</v>
      </c>
      <c r="R3709" t="s">
        <v>1230</v>
      </c>
      <c r="S3709">
        <v>13485</v>
      </c>
      <c r="T3709" t="s">
        <v>3238</v>
      </c>
    </row>
    <row r="3710" spans="1:20" x14ac:dyDescent="0.25">
      <c r="A3710" t="s">
        <v>637</v>
      </c>
      <c r="B3710" t="s">
        <v>1229</v>
      </c>
      <c r="C3710" t="s">
        <v>639</v>
      </c>
      <c r="D3710" t="s">
        <v>651</v>
      </c>
      <c r="E3710" t="s">
        <v>704</v>
      </c>
      <c r="F3710">
        <v>528004120010</v>
      </c>
      <c r="G3710" t="s">
        <v>653</v>
      </c>
      <c r="H3710">
        <v>605506</v>
      </c>
      <c r="I3710" t="s">
        <v>1266</v>
      </c>
      <c r="J3710">
        <v>202208</v>
      </c>
      <c r="K3710">
        <v>44725</v>
      </c>
      <c r="L3710" t="s">
        <v>644</v>
      </c>
      <c r="M3710">
        <v>11700</v>
      </c>
      <c r="N3710">
        <v>19.2</v>
      </c>
      <c r="O3710" t="s">
        <v>645</v>
      </c>
      <c r="P3710" s="428">
        <v>17.838000000000001</v>
      </c>
      <c r="Q3710">
        <v>30514520</v>
      </c>
      <c r="R3710" t="s">
        <v>1230</v>
      </c>
      <c r="S3710">
        <v>13485</v>
      </c>
      <c r="T3710" t="s">
        <v>3240</v>
      </c>
    </row>
    <row r="3711" spans="1:20" x14ac:dyDescent="0.25">
      <c r="A3711" t="s">
        <v>637</v>
      </c>
      <c r="B3711" t="s">
        <v>821</v>
      </c>
      <c r="C3711" t="s">
        <v>639</v>
      </c>
      <c r="D3711" t="s">
        <v>640</v>
      </c>
      <c r="E3711" t="s">
        <v>811</v>
      </c>
      <c r="F3711">
        <v>528004120003</v>
      </c>
      <c r="G3711" t="s">
        <v>816</v>
      </c>
      <c r="H3711">
        <v>583562</v>
      </c>
      <c r="I3711" t="s">
        <v>88</v>
      </c>
      <c r="J3711">
        <v>202208</v>
      </c>
      <c r="K3711">
        <v>44740</v>
      </c>
      <c r="L3711" t="s">
        <v>644</v>
      </c>
      <c r="M3711">
        <v>25000</v>
      </c>
      <c r="N3711">
        <v>41.02</v>
      </c>
      <c r="O3711" t="s">
        <v>645</v>
      </c>
      <c r="P3711" s="428">
        <v>38.109000000000002</v>
      </c>
      <c r="Q3711">
        <v>30511592</v>
      </c>
      <c r="T3711" t="s">
        <v>3227</v>
      </c>
    </row>
    <row r="3712" spans="1:20" x14ac:dyDescent="0.25">
      <c r="A3712" t="s">
        <v>637</v>
      </c>
      <c r="B3712" t="s">
        <v>821</v>
      </c>
      <c r="C3712" t="s">
        <v>639</v>
      </c>
      <c r="D3712" t="s">
        <v>640</v>
      </c>
      <c r="E3712" t="s">
        <v>811</v>
      </c>
      <c r="F3712">
        <v>528004120003</v>
      </c>
      <c r="G3712" t="s">
        <v>816</v>
      </c>
      <c r="H3712">
        <v>583562</v>
      </c>
      <c r="I3712" t="s">
        <v>88</v>
      </c>
      <c r="J3712">
        <v>202208</v>
      </c>
      <c r="K3712">
        <v>44740</v>
      </c>
      <c r="L3712" t="s">
        <v>644</v>
      </c>
      <c r="M3712">
        <v>10000</v>
      </c>
      <c r="N3712">
        <v>16.41</v>
      </c>
      <c r="O3712" t="s">
        <v>645</v>
      </c>
      <c r="P3712" s="428">
        <v>15.246</v>
      </c>
      <c r="Q3712">
        <v>30511592</v>
      </c>
      <c r="T3712" t="s">
        <v>3227</v>
      </c>
    </row>
    <row r="3713" spans="1:20" x14ac:dyDescent="0.25">
      <c r="A3713" t="s">
        <v>637</v>
      </c>
      <c r="B3713" t="s">
        <v>821</v>
      </c>
      <c r="C3713" t="s">
        <v>639</v>
      </c>
      <c r="D3713" t="s">
        <v>640</v>
      </c>
      <c r="E3713" t="s">
        <v>811</v>
      </c>
      <c r="F3713">
        <v>528004120003</v>
      </c>
      <c r="G3713" t="s">
        <v>816</v>
      </c>
      <c r="H3713">
        <v>583562</v>
      </c>
      <c r="I3713" t="s">
        <v>88</v>
      </c>
      <c r="J3713">
        <v>202208</v>
      </c>
      <c r="K3713">
        <v>44740</v>
      </c>
      <c r="L3713" t="s">
        <v>644</v>
      </c>
      <c r="M3713">
        <v>133000</v>
      </c>
      <c r="N3713">
        <v>218.24</v>
      </c>
      <c r="O3713" t="s">
        <v>645</v>
      </c>
      <c r="P3713" s="428">
        <v>202.75399999999999</v>
      </c>
      <c r="Q3713">
        <v>30511592</v>
      </c>
      <c r="T3713" t="s">
        <v>3227</v>
      </c>
    </row>
    <row r="3714" spans="1:20" x14ac:dyDescent="0.25">
      <c r="A3714" t="s">
        <v>637</v>
      </c>
      <c r="B3714" t="s">
        <v>821</v>
      </c>
      <c r="C3714" t="s">
        <v>639</v>
      </c>
      <c r="D3714" t="s">
        <v>640</v>
      </c>
      <c r="E3714" t="s">
        <v>811</v>
      </c>
      <c r="F3714">
        <v>528004120003</v>
      </c>
      <c r="G3714" t="s">
        <v>816</v>
      </c>
      <c r="H3714">
        <v>583562</v>
      </c>
      <c r="I3714" t="s">
        <v>88</v>
      </c>
      <c r="J3714">
        <v>202208</v>
      </c>
      <c r="K3714">
        <v>44740</v>
      </c>
      <c r="L3714" t="s">
        <v>644</v>
      </c>
      <c r="M3714">
        <v>10000</v>
      </c>
      <c r="N3714">
        <v>16.41</v>
      </c>
      <c r="O3714" t="s">
        <v>645</v>
      </c>
      <c r="P3714" s="428">
        <v>15.246</v>
      </c>
      <c r="Q3714">
        <v>30511592</v>
      </c>
      <c r="T3714" t="s">
        <v>3227</v>
      </c>
    </row>
    <row r="3715" spans="1:20" x14ac:dyDescent="0.25">
      <c r="A3715" t="s">
        <v>637</v>
      </c>
      <c r="B3715" t="s">
        <v>821</v>
      </c>
      <c r="C3715" t="s">
        <v>639</v>
      </c>
      <c r="D3715" t="s">
        <v>640</v>
      </c>
      <c r="E3715" t="s">
        <v>811</v>
      </c>
      <c r="F3715">
        <v>528004120003</v>
      </c>
      <c r="G3715" t="s">
        <v>816</v>
      </c>
      <c r="H3715">
        <v>583562</v>
      </c>
      <c r="I3715" t="s">
        <v>88</v>
      </c>
      <c r="J3715">
        <v>202208</v>
      </c>
      <c r="K3715">
        <v>44740</v>
      </c>
      <c r="L3715" t="s">
        <v>644</v>
      </c>
      <c r="M3715">
        <v>139500</v>
      </c>
      <c r="N3715">
        <v>228.91</v>
      </c>
      <c r="O3715" t="s">
        <v>645</v>
      </c>
      <c r="P3715" s="428">
        <v>212.667</v>
      </c>
      <c r="Q3715">
        <v>30511592</v>
      </c>
      <c r="T3715" t="s">
        <v>3227</v>
      </c>
    </row>
    <row r="3716" spans="1:20" x14ac:dyDescent="0.25">
      <c r="A3716" t="s">
        <v>637</v>
      </c>
      <c r="B3716" t="s">
        <v>828</v>
      </c>
      <c r="C3716" t="s">
        <v>639</v>
      </c>
      <c r="D3716" t="s">
        <v>663</v>
      </c>
      <c r="E3716" t="s">
        <v>667</v>
      </c>
      <c r="F3716">
        <v>528004120010</v>
      </c>
      <c r="G3716" t="s">
        <v>653</v>
      </c>
      <c r="H3716">
        <v>583591</v>
      </c>
      <c r="I3716" t="s">
        <v>172</v>
      </c>
      <c r="J3716">
        <v>202208</v>
      </c>
      <c r="K3716">
        <v>44754</v>
      </c>
      <c r="L3716" t="s">
        <v>727</v>
      </c>
      <c r="M3716">
        <v>1565.26</v>
      </c>
      <c r="N3716">
        <v>1565.26</v>
      </c>
      <c r="O3716" t="s">
        <v>645</v>
      </c>
      <c r="P3716" s="428">
        <v>1488.711</v>
      </c>
      <c r="Q3716">
        <v>12875272</v>
      </c>
      <c r="R3716" t="s">
        <v>654</v>
      </c>
      <c r="S3716" t="s">
        <v>664</v>
      </c>
      <c r="T3716" t="s">
        <v>3247</v>
      </c>
    </row>
    <row r="3717" spans="1:20" x14ac:dyDescent="0.25">
      <c r="A3717" t="s">
        <v>637</v>
      </c>
      <c r="B3717" t="s">
        <v>828</v>
      </c>
      <c r="C3717" t="s">
        <v>639</v>
      </c>
      <c r="D3717" t="s">
        <v>718</v>
      </c>
      <c r="E3717" t="s">
        <v>708</v>
      </c>
      <c r="F3717">
        <v>528004120010</v>
      </c>
      <c r="G3717" t="s">
        <v>653</v>
      </c>
      <c r="H3717">
        <v>583593</v>
      </c>
      <c r="I3717" t="s">
        <v>176</v>
      </c>
      <c r="J3717">
        <v>202208</v>
      </c>
      <c r="K3717">
        <v>44754</v>
      </c>
      <c r="L3717" t="s">
        <v>727</v>
      </c>
      <c r="M3717">
        <v>108</v>
      </c>
      <c r="N3717">
        <v>108</v>
      </c>
      <c r="O3717" t="s">
        <v>645</v>
      </c>
      <c r="P3717" s="428">
        <v>102.718</v>
      </c>
      <c r="Q3717">
        <v>12875272</v>
      </c>
      <c r="R3717" t="s">
        <v>654</v>
      </c>
      <c r="S3717" t="s">
        <v>825</v>
      </c>
      <c r="T3717" t="s">
        <v>3248</v>
      </c>
    </row>
    <row r="3718" spans="1:20" x14ac:dyDescent="0.25">
      <c r="A3718" t="s">
        <v>637</v>
      </c>
      <c r="B3718" t="s">
        <v>650</v>
      </c>
      <c r="C3718" t="s">
        <v>639</v>
      </c>
      <c r="D3718" t="s">
        <v>718</v>
      </c>
      <c r="E3718" t="s">
        <v>652</v>
      </c>
      <c r="F3718">
        <v>528004120010</v>
      </c>
      <c r="G3718" t="s">
        <v>653</v>
      </c>
      <c r="H3718">
        <v>583593</v>
      </c>
      <c r="I3718" t="s">
        <v>176</v>
      </c>
      <c r="J3718">
        <v>202208</v>
      </c>
      <c r="K3718">
        <v>44765</v>
      </c>
      <c r="L3718" t="s">
        <v>644</v>
      </c>
      <c r="M3718">
        <v>16911.3</v>
      </c>
      <c r="N3718">
        <v>27.11</v>
      </c>
      <c r="O3718" t="s">
        <v>645</v>
      </c>
      <c r="P3718" s="428">
        <v>25.783999999999999</v>
      </c>
      <c r="Q3718">
        <v>12875272</v>
      </c>
      <c r="R3718" t="s">
        <v>654</v>
      </c>
      <c r="S3718" t="s">
        <v>825</v>
      </c>
      <c r="T3718" t="s">
        <v>3249</v>
      </c>
    </row>
    <row r="3719" spans="1:20" x14ac:dyDescent="0.25">
      <c r="A3719" t="s">
        <v>637</v>
      </c>
      <c r="B3719" t="s">
        <v>821</v>
      </c>
      <c r="C3719" t="s">
        <v>639</v>
      </c>
      <c r="D3719" t="s">
        <v>695</v>
      </c>
      <c r="E3719" t="s">
        <v>704</v>
      </c>
      <c r="F3719">
        <v>528004120003</v>
      </c>
      <c r="G3719" t="s">
        <v>816</v>
      </c>
      <c r="H3719">
        <v>583562</v>
      </c>
      <c r="I3719" t="s">
        <v>88</v>
      </c>
      <c r="J3719">
        <v>202208</v>
      </c>
      <c r="K3719">
        <v>44768</v>
      </c>
      <c r="L3719" t="s">
        <v>644</v>
      </c>
      <c r="M3719">
        <v>45000</v>
      </c>
      <c r="N3719">
        <v>72.13</v>
      </c>
      <c r="O3719" t="s">
        <v>645</v>
      </c>
      <c r="P3719" s="428">
        <v>68.602000000000004</v>
      </c>
      <c r="Q3719">
        <v>30511174</v>
      </c>
      <c r="T3719" t="s">
        <v>3250</v>
      </c>
    </row>
    <row r="3720" spans="1:20" x14ac:dyDescent="0.25">
      <c r="A3720" t="s">
        <v>637</v>
      </c>
      <c r="B3720" t="s">
        <v>821</v>
      </c>
      <c r="C3720" t="s">
        <v>639</v>
      </c>
      <c r="D3720" t="s">
        <v>695</v>
      </c>
      <c r="E3720" t="s">
        <v>704</v>
      </c>
      <c r="F3720">
        <v>528004120003</v>
      </c>
      <c r="G3720" t="s">
        <v>816</v>
      </c>
      <c r="H3720">
        <v>583562</v>
      </c>
      <c r="I3720" t="s">
        <v>88</v>
      </c>
      <c r="J3720">
        <v>202208</v>
      </c>
      <c r="K3720">
        <v>44768</v>
      </c>
      <c r="L3720" t="s">
        <v>644</v>
      </c>
      <c r="M3720">
        <v>7000</v>
      </c>
      <c r="N3720">
        <v>11.22</v>
      </c>
      <c r="O3720" t="s">
        <v>645</v>
      </c>
      <c r="P3720" s="428">
        <v>10.670999999999999</v>
      </c>
      <c r="Q3720">
        <v>30511174</v>
      </c>
      <c r="T3720" t="s">
        <v>3251</v>
      </c>
    </row>
    <row r="3721" spans="1:20" x14ac:dyDescent="0.25">
      <c r="A3721" t="s">
        <v>637</v>
      </c>
      <c r="B3721" t="s">
        <v>666</v>
      </c>
      <c r="C3721" t="s">
        <v>639</v>
      </c>
      <c r="D3721" t="s">
        <v>651</v>
      </c>
      <c r="E3721" t="s">
        <v>704</v>
      </c>
      <c r="F3721">
        <v>528004120010</v>
      </c>
      <c r="G3721" t="s">
        <v>653</v>
      </c>
      <c r="H3721">
        <v>583596</v>
      </c>
      <c r="I3721" t="s">
        <v>181</v>
      </c>
      <c r="J3721">
        <v>202208</v>
      </c>
      <c r="K3721">
        <v>44769</v>
      </c>
      <c r="L3721" t="s">
        <v>644</v>
      </c>
      <c r="M3721">
        <v>6500</v>
      </c>
      <c r="N3721">
        <v>10.42</v>
      </c>
      <c r="O3721" t="s">
        <v>645</v>
      </c>
      <c r="P3721" s="428">
        <v>9.91</v>
      </c>
      <c r="Q3721">
        <v>40295680</v>
      </c>
      <c r="R3721" t="s">
        <v>668</v>
      </c>
      <c r="S3721" t="s">
        <v>1549</v>
      </c>
      <c r="T3721" t="s">
        <v>3257</v>
      </c>
    </row>
    <row r="3722" spans="1:20" x14ac:dyDescent="0.25">
      <c r="A3722" t="s">
        <v>637</v>
      </c>
      <c r="B3722" t="s">
        <v>666</v>
      </c>
      <c r="C3722" t="s">
        <v>639</v>
      </c>
      <c r="D3722" t="s">
        <v>651</v>
      </c>
      <c r="E3722" t="s">
        <v>704</v>
      </c>
      <c r="F3722">
        <v>528004120010</v>
      </c>
      <c r="G3722" t="s">
        <v>653</v>
      </c>
      <c r="H3722">
        <v>583596</v>
      </c>
      <c r="I3722" t="s">
        <v>181</v>
      </c>
      <c r="J3722">
        <v>202208</v>
      </c>
      <c r="K3722">
        <v>44769</v>
      </c>
      <c r="L3722" t="s">
        <v>644</v>
      </c>
      <c r="M3722">
        <v>48500</v>
      </c>
      <c r="N3722">
        <v>77.739999999999995</v>
      </c>
      <c r="O3722" t="s">
        <v>645</v>
      </c>
      <c r="P3722" s="428">
        <v>73.938000000000002</v>
      </c>
      <c r="Q3722">
        <v>40295680</v>
      </c>
      <c r="R3722" t="s">
        <v>668</v>
      </c>
      <c r="S3722" t="s">
        <v>1549</v>
      </c>
      <c r="T3722" t="s">
        <v>3252</v>
      </c>
    </row>
    <row r="3723" spans="1:20" x14ac:dyDescent="0.25">
      <c r="A3723" t="s">
        <v>637</v>
      </c>
      <c r="B3723" t="s">
        <v>666</v>
      </c>
      <c r="C3723" t="s">
        <v>639</v>
      </c>
      <c r="D3723" t="s">
        <v>651</v>
      </c>
      <c r="E3723" t="s">
        <v>704</v>
      </c>
      <c r="F3723">
        <v>528004120010</v>
      </c>
      <c r="G3723" t="s">
        <v>653</v>
      </c>
      <c r="H3723">
        <v>583596</v>
      </c>
      <c r="I3723" t="s">
        <v>181</v>
      </c>
      <c r="J3723">
        <v>202208</v>
      </c>
      <c r="K3723">
        <v>44769</v>
      </c>
      <c r="L3723" t="s">
        <v>644</v>
      </c>
      <c r="M3723">
        <v>48500</v>
      </c>
      <c r="N3723">
        <v>77.739999999999995</v>
      </c>
      <c r="O3723" t="s">
        <v>645</v>
      </c>
      <c r="P3723" s="428">
        <v>73.938000000000002</v>
      </c>
      <c r="Q3723">
        <v>40295680</v>
      </c>
      <c r="R3723" t="s">
        <v>668</v>
      </c>
      <c r="S3723" t="s">
        <v>1545</v>
      </c>
      <c r="T3723" t="s">
        <v>3253</v>
      </c>
    </row>
    <row r="3724" spans="1:20" x14ac:dyDescent="0.25">
      <c r="A3724" t="s">
        <v>637</v>
      </c>
      <c r="B3724" t="s">
        <v>666</v>
      </c>
      <c r="C3724" t="s">
        <v>639</v>
      </c>
      <c r="D3724" t="s">
        <v>651</v>
      </c>
      <c r="E3724" t="s">
        <v>704</v>
      </c>
      <c r="F3724">
        <v>528004120010</v>
      </c>
      <c r="G3724" t="s">
        <v>653</v>
      </c>
      <c r="H3724">
        <v>583596</v>
      </c>
      <c r="I3724" t="s">
        <v>181</v>
      </c>
      <c r="J3724">
        <v>202208</v>
      </c>
      <c r="K3724">
        <v>44769</v>
      </c>
      <c r="L3724" t="s">
        <v>644</v>
      </c>
      <c r="M3724">
        <v>48500</v>
      </c>
      <c r="N3724">
        <v>77.739999999999995</v>
      </c>
      <c r="O3724" t="s">
        <v>645</v>
      </c>
      <c r="P3724" s="428">
        <v>73.938000000000002</v>
      </c>
      <c r="Q3724">
        <v>40295680</v>
      </c>
      <c r="R3724" t="s">
        <v>668</v>
      </c>
      <c r="S3724" t="s">
        <v>669</v>
      </c>
      <c r="T3724" t="s">
        <v>3258</v>
      </c>
    </row>
    <row r="3725" spans="1:20" x14ac:dyDescent="0.25">
      <c r="A3725" t="s">
        <v>637</v>
      </c>
      <c r="B3725" t="s">
        <v>666</v>
      </c>
      <c r="C3725" t="s">
        <v>639</v>
      </c>
      <c r="D3725" t="s">
        <v>651</v>
      </c>
      <c r="E3725" t="s">
        <v>704</v>
      </c>
      <c r="F3725">
        <v>528004120010</v>
      </c>
      <c r="G3725" t="s">
        <v>653</v>
      </c>
      <c r="H3725">
        <v>583596</v>
      </c>
      <c r="I3725" t="s">
        <v>181</v>
      </c>
      <c r="J3725">
        <v>202208</v>
      </c>
      <c r="K3725">
        <v>44769</v>
      </c>
      <c r="L3725" t="s">
        <v>644</v>
      </c>
      <c r="M3725">
        <v>48500</v>
      </c>
      <c r="N3725">
        <v>77.739999999999995</v>
      </c>
      <c r="O3725" t="s">
        <v>645</v>
      </c>
      <c r="P3725" s="428">
        <v>73.938000000000002</v>
      </c>
      <c r="Q3725">
        <v>40295680</v>
      </c>
      <c r="R3725" t="s">
        <v>668</v>
      </c>
      <c r="S3725" t="s">
        <v>1547</v>
      </c>
      <c r="T3725" t="s">
        <v>3254</v>
      </c>
    </row>
    <row r="3726" spans="1:20" x14ac:dyDescent="0.25">
      <c r="A3726" t="s">
        <v>637</v>
      </c>
      <c r="B3726" t="s">
        <v>666</v>
      </c>
      <c r="C3726" t="s">
        <v>639</v>
      </c>
      <c r="D3726" t="s">
        <v>651</v>
      </c>
      <c r="E3726" t="s">
        <v>704</v>
      </c>
      <c r="F3726">
        <v>528004120010</v>
      </c>
      <c r="G3726" t="s">
        <v>653</v>
      </c>
      <c r="H3726">
        <v>583596</v>
      </c>
      <c r="I3726" t="s">
        <v>181</v>
      </c>
      <c r="J3726">
        <v>202208</v>
      </c>
      <c r="K3726">
        <v>44769</v>
      </c>
      <c r="L3726" t="s">
        <v>644</v>
      </c>
      <c r="M3726">
        <v>6500</v>
      </c>
      <c r="N3726">
        <v>10.42</v>
      </c>
      <c r="O3726" t="s">
        <v>645</v>
      </c>
      <c r="P3726" s="428">
        <v>9.91</v>
      </c>
      <c r="Q3726">
        <v>40295680</v>
      </c>
      <c r="R3726" t="s">
        <v>668</v>
      </c>
      <c r="S3726" t="s">
        <v>1547</v>
      </c>
      <c r="T3726" t="s">
        <v>3255</v>
      </c>
    </row>
    <row r="3727" spans="1:20" x14ac:dyDescent="0.25">
      <c r="A3727" t="s">
        <v>637</v>
      </c>
      <c r="B3727" t="s">
        <v>666</v>
      </c>
      <c r="C3727" t="s">
        <v>639</v>
      </c>
      <c r="D3727" t="s">
        <v>651</v>
      </c>
      <c r="E3727" t="s">
        <v>704</v>
      </c>
      <c r="F3727">
        <v>528004120010</v>
      </c>
      <c r="G3727" t="s">
        <v>653</v>
      </c>
      <c r="H3727">
        <v>583596</v>
      </c>
      <c r="I3727" t="s">
        <v>181</v>
      </c>
      <c r="J3727">
        <v>202208</v>
      </c>
      <c r="K3727">
        <v>44769</v>
      </c>
      <c r="L3727" t="s">
        <v>644</v>
      </c>
      <c r="M3727">
        <v>6500</v>
      </c>
      <c r="N3727">
        <v>10.42</v>
      </c>
      <c r="O3727" t="s">
        <v>645</v>
      </c>
      <c r="P3727" s="428">
        <v>9.91</v>
      </c>
      <c r="Q3727">
        <v>40295680</v>
      </c>
      <c r="R3727" t="s">
        <v>668</v>
      </c>
      <c r="S3727" t="s">
        <v>669</v>
      </c>
      <c r="T3727" t="s">
        <v>3259</v>
      </c>
    </row>
    <row r="3728" spans="1:20" x14ac:dyDescent="0.25">
      <c r="A3728" t="s">
        <v>637</v>
      </c>
      <c r="B3728" t="s">
        <v>666</v>
      </c>
      <c r="C3728" t="s">
        <v>639</v>
      </c>
      <c r="D3728" t="s">
        <v>651</v>
      </c>
      <c r="E3728" t="s">
        <v>704</v>
      </c>
      <c r="F3728">
        <v>528004120010</v>
      </c>
      <c r="G3728" t="s">
        <v>653</v>
      </c>
      <c r="H3728">
        <v>583596</v>
      </c>
      <c r="I3728" t="s">
        <v>181</v>
      </c>
      <c r="J3728">
        <v>202208</v>
      </c>
      <c r="K3728">
        <v>44769</v>
      </c>
      <c r="L3728" t="s">
        <v>644</v>
      </c>
      <c r="M3728">
        <v>6500</v>
      </c>
      <c r="N3728">
        <v>10.42</v>
      </c>
      <c r="O3728" t="s">
        <v>645</v>
      </c>
      <c r="P3728" s="428">
        <v>9.91</v>
      </c>
      <c r="Q3728">
        <v>40295680</v>
      </c>
      <c r="R3728" t="s">
        <v>668</v>
      </c>
      <c r="S3728" t="s">
        <v>1545</v>
      </c>
      <c r="T3728" t="s">
        <v>3256</v>
      </c>
    </row>
    <row r="3729" spans="1:20" x14ac:dyDescent="0.25">
      <c r="A3729" t="s">
        <v>637</v>
      </c>
      <c r="B3729" t="s">
        <v>662</v>
      </c>
      <c r="C3729" t="s">
        <v>639</v>
      </c>
      <c r="D3729" t="s">
        <v>718</v>
      </c>
      <c r="E3729" t="s">
        <v>652</v>
      </c>
      <c r="F3729">
        <v>528004120010</v>
      </c>
      <c r="G3729" t="s">
        <v>653</v>
      </c>
      <c r="H3729">
        <v>583593</v>
      </c>
      <c r="I3729" t="s">
        <v>176</v>
      </c>
      <c r="J3729">
        <v>202208</v>
      </c>
      <c r="K3729">
        <v>44771</v>
      </c>
      <c r="L3729" t="s">
        <v>644</v>
      </c>
      <c r="M3729">
        <v>3041.6</v>
      </c>
      <c r="N3729">
        <v>4.88</v>
      </c>
      <c r="O3729" t="s">
        <v>645</v>
      </c>
      <c r="P3729" s="428">
        <v>4.641</v>
      </c>
      <c r="Q3729">
        <v>12875272</v>
      </c>
      <c r="R3729" t="s">
        <v>654</v>
      </c>
      <c r="S3729" t="s">
        <v>825</v>
      </c>
      <c r="T3729" t="s">
        <v>3260</v>
      </c>
    </row>
    <row r="3730" spans="1:20" x14ac:dyDescent="0.25">
      <c r="A3730" t="s">
        <v>637</v>
      </c>
      <c r="B3730" t="s">
        <v>650</v>
      </c>
      <c r="C3730" t="s">
        <v>639</v>
      </c>
      <c r="D3730" t="s">
        <v>695</v>
      </c>
      <c r="E3730" t="s">
        <v>652</v>
      </c>
      <c r="F3730">
        <v>528004120010</v>
      </c>
      <c r="G3730" t="s">
        <v>653</v>
      </c>
      <c r="H3730">
        <v>583590</v>
      </c>
      <c r="I3730" t="s">
        <v>170</v>
      </c>
      <c r="J3730">
        <v>202208</v>
      </c>
      <c r="K3730">
        <v>44773</v>
      </c>
      <c r="L3730" t="s">
        <v>644</v>
      </c>
      <c r="M3730">
        <v>108897.57</v>
      </c>
      <c r="N3730">
        <v>174.55</v>
      </c>
      <c r="O3730" t="s">
        <v>645</v>
      </c>
      <c r="P3730" s="428">
        <v>166.01400000000001</v>
      </c>
      <c r="Q3730">
        <v>12875272</v>
      </c>
      <c r="R3730" t="s">
        <v>654</v>
      </c>
      <c r="S3730" t="s">
        <v>951</v>
      </c>
      <c r="T3730" t="s">
        <v>3261</v>
      </c>
    </row>
    <row r="3731" spans="1:20" x14ac:dyDescent="0.25">
      <c r="A3731" t="s">
        <v>637</v>
      </c>
      <c r="B3731" t="s">
        <v>650</v>
      </c>
      <c r="C3731" t="s">
        <v>639</v>
      </c>
      <c r="D3731" t="s">
        <v>695</v>
      </c>
      <c r="E3731" t="s">
        <v>652</v>
      </c>
      <c r="F3731">
        <v>528004120010</v>
      </c>
      <c r="G3731" t="s">
        <v>653</v>
      </c>
      <c r="H3731">
        <v>583590</v>
      </c>
      <c r="I3731" t="s">
        <v>170</v>
      </c>
      <c r="J3731">
        <v>202208</v>
      </c>
      <c r="K3731">
        <v>44773</v>
      </c>
      <c r="L3731" t="s">
        <v>644</v>
      </c>
      <c r="M3731">
        <v>48969.57</v>
      </c>
      <c r="N3731">
        <v>78.489999999999995</v>
      </c>
      <c r="O3731" t="s">
        <v>645</v>
      </c>
      <c r="P3731" s="428">
        <v>74.650999999999996</v>
      </c>
      <c r="Q3731">
        <v>12875272</v>
      </c>
      <c r="R3731" t="s">
        <v>654</v>
      </c>
      <c r="S3731" t="s">
        <v>951</v>
      </c>
      <c r="T3731" t="s">
        <v>3262</v>
      </c>
    </row>
    <row r="3732" spans="1:20" x14ac:dyDescent="0.25">
      <c r="A3732" t="s">
        <v>637</v>
      </c>
      <c r="B3732" t="s">
        <v>650</v>
      </c>
      <c r="C3732" t="s">
        <v>639</v>
      </c>
      <c r="D3732" t="s">
        <v>695</v>
      </c>
      <c r="E3732" t="s">
        <v>652</v>
      </c>
      <c r="F3732">
        <v>528004120010</v>
      </c>
      <c r="G3732" t="s">
        <v>653</v>
      </c>
      <c r="H3732">
        <v>583590</v>
      </c>
      <c r="I3732" t="s">
        <v>170</v>
      </c>
      <c r="J3732">
        <v>202208</v>
      </c>
      <c r="K3732">
        <v>44773</v>
      </c>
      <c r="L3732" t="s">
        <v>644</v>
      </c>
      <c r="M3732">
        <v>59928</v>
      </c>
      <c r="N3732">
        <v>96.06</v>
      </c>
      <c r="O3732" t="s">
        <v>645</v>
      </c>
      <c r="P3732" s="428">
        <v>91.361999999999995</v>
      </c>
      <c r="Q3732">
        <v>12875272</v>
      </c>
      <c r="R3732" t="s">
        <v>654</v>
      </c>
      <c r="S3732" t="s">
        <v>951</v>
      </c>
      <c r="T3732" t="s">
        <v>3263</v>
      </c>
    </row>
    <row r="3733" spans="1:20" x14ac:dyDescent="0.25">
      <c r="A3733" t="s">
        <v>637</v>
      </c>
      <c r="B3733" t="s">
        <v>1741</v>
      </c>
      <c r="C3733" t="s">
        <v>639</v>
      </c>
      <c r="D3733" t="s">
        <v>695</v>
      </c>
      <c r="E3733" t="s">
        <v>641</v>
      </c>
      <c r="F3733">
        <v>528004120003</v>
      </c>
      <c r="G3733" t="s">
        <v>816</v>
      </c>
      <c r="H3733">
        <v>583565</v>
      </c>
      <c r="I3733" t="s">
        <v>95</v>
      </c>
      <c r="J3733">
        <v>202208</v>
      </c>
      <c r="K3733">
        <v>44773</v>
      </c>
      <c r="L3733" t="s">
        <v>644</v>
      </c>
      <c r="M3733">
        <v>94500</v>
      </c>
      <c r="N3733">
        <v>151.47</v>
      </c>
      <c r="O3733" t="s">
        <v>645</v>
      </c>
      <c r="P3733" s="428">
        <v>144.06200000000001</v>
      </c>
      <c r="Q3733">
        <v>40288932</v>
      </c>
      <c r="T3733" t="s">
        <v>3264</v>
      </c>
    </row>
    <row r="3734" spans="1:20" x14ac:dyDescent="0.25">
      <c r="A3734" t="s">
        <v>637</v>
      </c>
      <c r="B3734" t="s">
        <v>3265</v>
      </c>
      <c r="C3734" t="s">
        <v>639</v>
      </c>
      <c r="D3734" t="s">
        <v>640</v>
      </c>
      <c r="E3734" t="s">
        <v>2008</v>
      </c>
      <c r="F3734">
        <v>528004120002</v>
      </c>
      <c r="G3734" t="s">
        <v>642</v>
      </c>
      <c r="H3734">
        <v>583155</v>
      </c>
      <c r="I3734" t="s">
        <v>45</v>
      </c>
      <c r="J3734">
        <v>202208</v>
      </c>
      <c r="K3734">
        <v>44773</v>
      </c>
      <c r="L3734" t="s">
        <v>3266</v>
      </c>
      <c r="M3734">
        <v>71.290000000000006</v>
      </c>
      <c r="N3734">
        <v>86.44</v>
      </c>
      <c r="O3734" t="s">
        <v>645</v>
      </c>
      <c r="P3734" s="428">
        <v>82.212999999999994</v>
      </c>
      <c r="Q3734">
        <v>30514578</v>
      </c>
      <c r="R3734" t="s">
        <v>646</v>
      </c>
      <c r="S3734">
        <v>9985235</v>
      </c>
      <c r="T3734" t="s">
        <v>3268</v>
      </c>
    </row>
    <row r="3735" spans="1:20" x14ac:dyDescent="0.25">
      <c r="A3735" t="s">
        <v>637</v>
      </c>
      <c r="B3735" t="s">
        <v>3265</v>
      </c>
      <c r="C3735" t="s">
        <v>639</v>
      </c>
      <c r="D3735" t="s">
        <v>640</v>
      </c>
      <c r="E3735" t="s">
        <v>641</v>
      </c>
      <c r="F3735">
        <v>528004120002</v>
      </c>
      <c r="G3735" t="s">
        <v>642</v>
      </c>
      <c r="H3735">
        <v>856780</v>
      </c>
      <c r="I3735" t="s">
        <v>475</v>
      </c>
      <c r="J3735">
        <v>202208</v>
      </c>
      <c r="K3735">
        <v>44773</v>
      </c>
      <c r="L3735" t="s">
        <v>3266</v>
      </c>
      <c r="M3735">
        <v>10.61</v>
      </c>
      <c r="N3735">
        <v>12.86</v>
      </c>
      <c r="O3735" t="s">
        <v>645</v>
      </c>
      <c r="P3735" s="428">
        <v>12.231</v>
      </c>
      <c r="Q3735">
        <v>30514578</v>
      </c>
      <c r="R3735" t="s">
        <v>646</v>
      </c>
      <c r="S3735">
        <v>9980783</v>
      </c>
      <c r="T3735" t="s">
        <v>3267</v>
      </c>
    </row>
    <row r="3736" spans="1:20" x14ac:dyDescent="0.25">
      <c r="A3736" t="s">
        <v>637</v>
      </c>
      <c r="B3736" t="s">
        <v>1313</v>
      </c>
      <c r="C3736" t="s">
        <v>639</v>
      </c>
      <c r="D3736" t="s">
        <v>651</v>
      </c>
      <c r="E3736" t="s">
        <v>641</v>
      </c>
      <c r="F3736">
        <v>528004120010</v>
      </c>
      <c r="G3736" t="s">
        <v>653</v>
      </c>
      <c r="H3736">
        <v>583610</v>
      </c>
      <c r="I3736" t="s">
        <v>205</v>
      </c>
      <c r="J3736">
        <v>202208</v>
      </c>
      <c r="K3736">
        <v>44774</v>
      </c>
      <c r="L3736" t="s">
        <v>644</v>
      </c>
      <c r="M3736">
        <v>-778137.49</v>
      </c>
      <c r="N3736">
        <v>-1329.35</v>
      </c>
      <c r="O3736" t="s">
        <v>645</v>
      </c>
      <c r="P3736" s="428">
        <v>-1303.4380000000001</v>
      </c>
      <c r="Q3736">
        <v>12819537</v>
      </c>
      <c r="T3736" t="s">
        <v>1672</v>
      </c>
    </row>
    <row r="3737" spans="1:20" x14ac:dyDescent="0.25">
      <c r="A3737" t="s">
        <v>637</v>
      </c>
      <c r="B3737" t="s">
        <v>1525</v>
      </c>
      <c r="C3737" t="s">
        <v>639</v>
      </c>
      <c r="D3737" t="s">
        <v>651</v>
      </c>
      <c r="E3737" t="s">
        <v>667</v>
      </c>
      <c r="F3737">
        <v>528004120010</v>
      </c>
      <c r="G3737" t="s">
        <v>653</v>
      </c>
      <c r="H3737">
        <v>583598</v>
      </c>
      <c r="I3737" t="s">
        <v>179</v>
      </c>
      <c r="J3737">
        <v>202208</v>
      </c>
      <c r="K3737">
        <v>44774</v>
      </c>
      <c r="L3737" t="s">
        <v>644</v>
      </c>
      <c r="M3737">
        <v>-302316.67</v>
      </c>
      <c r="N3737">
        <v>-516.47</v>
      </c>
      <c r="O3737" t="s">
        <v>645</v>
      </c>
      <c r="P3737" s="428">
        <v>-506.40300000000002</v>
      </c>
      <c r="Q3737">
        <v>12819537</v>
      </c>
      <c r="R3737" t="s">
        <v>668</v>
      </c>
      <c r="S3737" t="s">
        <v>1545</v>
      </c>
      <c r="T3737" t="s">
        <v>1682</v>
      </c>
    </row>
    <row r="3738" spans="1:20" x14ac:dyDescent="0.25">
      <c r="A3738" t="s">
        <v>637</v>
      </c>
      <c r="B3738" t="s">
        <v>1525</v>
      </c>
      <c r="C3738" t="s">
        <v>639</v>
      </c>
      <c r="D3738" t="s">
        <v>651</v>
      </c>
      <c r="E3738" t="s">
        <v>667</v>
      </c>
      <c r="F3738">
        <v>528004120010</v>
      </c>
      <c r="G3738" t="s">
        <v>653</v>
      </c>
      <c r="H3738">
        <v>583598</v>
      </c>
      <c r="I3738" t="s">
        <v>179</v>
      </c>
      <c r="J3738">
        <v>202208</v>
      </c>
      <c r="K3738">
        <v>44774</v>
      </c>
      <c r="L3738" t="s">
        <v>644</v>
      </c>
      <c r="M3738">
        <v>-302316.67</v>
      </c>
      <c r="N3738">
        <v>-516.47</v>
      </c>
      <c r="O3738" t="s">
        <v>645</v>
      </c>
      <c r="P3738" s="428">
        <v>-506.40300000000002</v>
      </c>
      <c r="Q3738">
        <v>12819537</v>
      </c>
      <c r="R3738" t="s">
        <v>668</v>
      </c>
      <c r="S3738" t="s">
        <v>1547</v>
      </c>
      <c r="T3738" t="s">
        <v>1683</v>
      </c>
    </row>
    <row r="3739" spans="1:20" x14ac:dyDescent="0.25">
      <c r="A3739" t="s">
        <v>637</v>
      </c>
      <c r="B3739" t="s">
        <v>1525</v>
      </c>
      <c r="C3739" t="s">
        <v>639</v>
      </c>
      <c r="D3739" t="s">
        <v>651</v>
      </c>
      <c r="E3739" t="s">
        <v>667</v>
      </c>
      <c r="F3739">
        <v>528004120010</v>
      </c>
      <c r="G3739" t="s">
        <v>653</v>
      </c>
      <c r="H3739">
        <v>583598</v>
      </c>
      <c r="I3739" t="s">
        <v>179</v>
      </c>
      <c r="J3739">
        <v>202208</v>
      </c>
      <c r="K3739">
        <v>44774</v>
      </c>
      <c r="L3739" t="s">
        <v>644</v>
      </c>
      <c r="M3739">
        <v>-302316.67</v>
      </c>
      <c r="N3739">
        <v>-516.47</v>
      </c>
      <c r="O3739" t="s">
        <v>645</v>
      </c>
      <c r="P3739" s="428">
        <v>-506.40300000000002</v>
      </c>
      <c r="Q3739">
        <v>12819537</v>
      </c>
      <c r="R3739" t="s">
        <v>668</v>
      </c>
      <c r="S3739" t="s">
        <v>1549</v>
      </c>
      <c r="T3739" t="s">
        <v>1684</v>
      </c>
    </row>
    <row r="3740" spans="1:20" x14ac:dyDescent="0.25">
      <c r="A3740" t="s">
        <v>637</v>
      </c>
      <c r="B3740" t="s">
        <v>1525</v>
      </c>
      <c r="C3740" t="s">
        <v>639</v>
      </c>
      <c r="D3740" t="s">
        <v>651</v>
      </c>
      <c r="E3740" t="s">
        <v>667</v>
      </c>
      <c r="F3740">
        <v>528004120010</v>
      </c>
      <c r="G3740" t="s">
        <v>653</v>
      </c>
      <c r="H3740">
        <v>583595</v>
      </c>
      <c r="I3740" t="s">
        <v>179</v>
      </c>
      <c r="J3740">
        <v>202208</v>
      </c>
      <c r="K3740">
        <v>44774</v>
      </c>
      <c r="L3740" t="s">
        <v>644</v>
      </c>
      <c r="M3740">
        <v>-302316.67</v>
      </c>
      <c r="N3740">
        <v>-516.47</v>
      </c>
      <c r="O3740" t="s">
        <v>645</v>
      </c>
      <c r="P3740" s="428">
        <v>-506.40300000000002</v>
      </c>
      <c r="Q3740">
        <v>12819537</v>
      </c>
      <c r="R3740" t="s">
        <v>668</v>
      </c>
      <c r="S3740" t="s">
        <v>669</v>
      </c>
      <c r="T3740" t="s">
        <v>1685</v>
      </c>
    </row>
    <row r="3741" spans="1:20" x14ac:dyDescent="0.25">
      <c r="A3741" t="s">
        <v>637</v>
      </c>
      <c r="B3741" t="s">
        <v>1506</v>
      </c>
      <c r="C3741" t="s">
        <v>639</v>
      </c>
      <c r="D3741" t="s">
        <v>651</v>
      </c>
      <c r="E3741" t="s">
        <v>667</v>
      </c>
      <c r="F3741">
        <v>528004120010</v>
      </c>
      <c r="G3741" t="s">
        <v>653</v>
      </c>
      <c r="H3741">
        <v>583594</v>
      </c>
      <c r="I3741" t="s">
        <v>2737</v>
      </c>
      <c r="J3741">
        <v>202208</v>
      </c>
      <c r="K3741">
        <v>44774</v>
      </c>
      <c r="L3741" t="s">
        <v>644</v>
      </c>
      <c r="M3741">
        <v>-11597.08</v>
      </c>
      <c r="N3741">
        <v>-19.03</v>
      </c>
      <c r="O3741" t="s">
        <v>645</v>
      </c>
      <c r="P3741" s="428">
        <v>-18.658999999999999</v>
      </c>
      <c r="Q3741">
        <v>12819537</v>
      </c>
      <c r="R3741" t="s">
        <v>668</v>
      </c>
      <c r="S3741" t="s">
        <v>669</v>
      </c>
      <c r="T3741" t="s">
        <v>2918</v>
      </c>
    </row>
    <row r="3742" spans="1:20" x14ac:dyDescent="0.25">
      <c r="A3742" t="s">
        <v>637</v>
      </c>
      <c r="B3742" t="s">
        <v>666</v>
      </c>
      <c r="C3742" t="s">
        <v>639</v>
      </c>
      <c r="D3742" t="s">
        <v>651</v>
      </c>
      <c r="E3742" t="s">
        <v>704</v>
      </c>
      <c r="F3742">
        <v>528004120010</v>
      </c>
      <c r="G3742" t="s">
        <v>653</v>
      </c>
      <c r="H3742">
        <v>583596</v>
      </c>
      <c r="I3742" t="s">
        <v>181</v>
      </c>
      <c r="J3742">
        <v>202208</v>
      </c>
      <c r="K3742">
        <v>44774</v>
      </c>
      <c r="L3742" t="s">
        <v>644</v>
      </c>
      <c r="M3742">
        <v>-6500.8</v>
      </c>
      <c r="N3742">
        <v>-10.42</v>
      </c>
      <c r="O3742" t="s">
        <v>645</v>
      </c>
      <c r="P3742" s="428">
        <v>-10.217000000000001</v>
      </c>
      <c r="Q3742">
        <v>12819537</v>
      </c>
      <c r="R3742" t="s">
        <v>668</v>
      </c>
      <c r="S3742" t="s">
        <v>1545</v>
      </c>
      <c r="T3742" t="s">
        <v>3273</v>
      </c>
    </row>
    <row r="3743" spans="1:20" x14ac:dyDescent="0.25">
      <c r="A3743" t="s">
        <v>637</v>
      </c>
      <c r="B3743" t="s">
        <v>666</v>
      </c>
      <c r="C3743" t="s">
        <v>639</v>
      </c>
      <c r="D3743" t="s">
        <v>651</v>
      </c>
      <c r="E3743" t="s">
        <v>704</v>
      </c>
      <c r="F3743">
        <v>528004120010</v>
      </c>
      <c r="G3743" t="s">
        <v>653</v>
      </c>
      <c r="H3743">
        <v>583596</v>
      </c>
      <c r="I3743" t="s">
        <v>181</v>
      </c>
      <c r="J3743">
        <v>202208</v>
      </c>
      <c r="K3743">
        <v>44774</v>
      </c>
      <c r="L3743" t="s">
        <v>644</v>
      </c>
      <c r="M3743">
        <v>-6500.8</v>
      </c>
      <c r="N3743">
        <v>-10.42</v>
      </c>
      <c r="O3743" t="s">
        <v>645</v>
      </c>
      <c r="P3743" s="428">
        <v>-10.217000000000001</v>
      </c>
      <c r="Q3743">
        <v>12819537</v>
      </c>
      <c r="R3743" t="s">
        <v>668</v>
      </c>
      <c r="S3743" t="s">
        <v>1549</v>
      </c>
      <c r="T3743" t="s">
        <v>3276</v>
      </c>
    </row>
    <row r="3744" spans="1:20" x14ac:dyDescent="0.25">
      <c r="A3744" t="s">
        <v>637</v>
      </c>
      <c r="B3744" t="s">
        <v>666</v>
      </c>
      <c r="C3744" t="s">
        <v>639</v>
      </c>
      <c r="D3744" t="s">
        <v>651</v>
      </c>
      <c r="E3744" t="s">
        <v>704</v>
      </c>
      <c r="F3744">
        <v>528004120010</v>
      </c>
      <c r="G3744" t="s">
        <v>653</v>
      </c>
      <c r="H3744">
        <v>583596</v>
      </c>
      <c r="I3744" t="s">
        <v>181</v>
      </c>
      <c r="J3744">
        <v>202208</v>
      </c>
      <c r="K3744">
        <v>44774</v>
      </c>
      <c r="L3744" t="s">
        <v>644</v>
      </c>
      <c r="M3744">
        <v>-48500.22</v>
      </c>
      <c r="N3744">
        <v>-77.739999999999995</v>
      </c>
      <c r="O3744" t="s">
        <v>645</v>
      </c>
      <c r="P3744" s="428">
        <v>-76.224999999999994</v>
      </c>
      <c r="Q3744">
        <v>12819537</v>
      </c>
      <c r="R3744" t="s">
        <v>668</v>
      </c>
      <c r="S3744" t="s">
        <v>1549</v>
      </c>
      <c r="T3744" t="s">
        <v>3275</v>
      </c>
    </row>
    <row r="3745" spans="1:20" x14ac:dyDescent="0.25">
      <c r="A3745" t="s">
        <v>637</v>
      </c>
      <c r="B3745" t="s">
        <v>666</v>
      </c>
      <c r="C3745" t="s">
        <v>639</v>
      </c>
      <c r="D3745" t="s">
        <v>651</v>
      </c>
      <c r="E3745" t="s">
        <v>704</v>
      </c>
      <c r="F3745">
        <v>528004120010</v>
      </c>
      <c r="G3745" t="s">
        <v>653</v>
      </c>
      <c r="H3745">
        <v>583596</v>
      </c>
      <c r="I3745" t="s">
        <v>181</v>
      </c>
      <c r="J3745">
        <v>202208</v>
      </c>
      <c r="K3745">
        <v>44774</v>
      </c>
      <c r="L3745" t="s">
        <v>644</v>
      </c>
      <c r="M3745">
        <v>-48500.22</v>
      </c>
      <c r="N3745">
        <v>-77.739999999999995</v>
      </c>
      <c r="O3745" t="s">
        <v>645</v>
      </c>
      <c r="P3745" s="428">
        <v>-76.224999999999994</v>
      </c>
      <c r="Q3745">
        <v>12819537</v>
      </c>
      <c r="R3745" t="s">
        <v>668</v>
      </c>
      <c r="S3745" t="s">
        <v>1545</v>
      </c>
      <c r="T3745" t="s">
        <v>3272</v>
      </c>
    </row>
    <row r="3746" spans="1:20" x14ac:dyDescent="0.25">
      <c r="A3746" t="s">
        <v>637</v>
      </c>
      <c r="B3746" t="s">
        <v>666</v>
      </c>
      <c r="C3746" t="s">
        <v>639</v>
      </c>
      <c r="D3746" t="s">
        <v>651</v>
      </c>
      <c r="E3746" t="s">
        <v>704</v>
      </c>
      <c r="F3746">
        <v>528004120010</v>
      </c>
      <c r="G3746" t="s">
        <v>653</v>
      </c>
      <c r="H3746">
        <v>583596</v>
      </c>
      <c r="I3746" t="s">
        <v>181</v>
      </c>
      <c r="J3746">
        <v>202208</v>
      </c>
      <c r="K3746">
        <v>44774</v>
      </c>
      <c r="L3746" t="s">
        <v>644</v>
      </c>
      <c r="M3746">
        <v>-48500.22</v>
      </c>
      <c r="N3746">
        <v>-77.739999999999995</v>
      </c>
      <c r="O3746" t="s">
        <v>645</v>
      </c>
      <c r="P3746" s="428">
        <v>-76.224999999999994</v>
      </c>
      <c r="Q3746">
        <v>12819537</v>
      </c>
      <c r="R3746" t="s">
        <v>668</v>
      </c>
      <c r="S3746" t="s">
        <v>669</v>
      </c>
      <c r="T3746" t="s">
        <v>3269</v>
      </c>
    </row>
    <row r="3747" spans="1:20" x14ac:dyDescent="0.25">
      <c r="A3747" t="s">
        <v>637</v>
      </c>
      <c r="B3747" t="s">
        <v>666</v>
      </c>
      <c r="C3747" t="s">
        <v>639</v>
      </c>
      <c r="D3747" t="s">
        <v>651</v>
      </c>
      <c r="E3747" t="s">
        <v>704</v>
      </c>
      <c r="F3747">
        <v>528004120010</v>
      </c>
      <c r="G3747" t="s">
        <v>653</v>
      </c>
      <c r="H3747">
        <v>583596</v>
      </c>
      <c r="I3747" t="s">
        <v>181</v>
      </c>
      <c r="J3747">
        <v>202208</v>
      </c>
      <c r="K3747">
        <v>44774</v>
      </c>
      <c r="L3747" t="s">
        <v>644</v>
      </c>
      <c r="M3747">
        <v>-48500.22</v>
      </c>
      <c r="N3747">
        <v>-77.739999999999995</v>
      </c>
      <c r="O3747" t="s">
        <v>645</v>
      </c>
      <c r="P3747" s="428">
        <v>-76.224999999999994</v>
      </c>
      <c r="Q3747">
        <v>12819537</v>
      </c>
      <c r="R3747" t="s">
        <v>668</v>
      </c>
      <c r="S3747" t="s">
        <v>1547</v>
      </c>
      <c r="T3747" t="s">
        <v>3274</v>
      </c>
    </row>
    <row r="3748" spans="1:20" x14ac:dyDescent="0.25">
      <c r="A3748" t="s">
        <v>637</v>
      </c>
      <c r="B3748" t="s">
        <v>666</v>
      </c>
      <c r="C3748" t="s">
        <v>639</v>
      </c>
      <c r="D3748" t="s">
        <v>651</v>
      </c>
      <c r="E3748" t="s">
        <v>704</v>
      </c>
      <c r="F3748">
        <v>528004120010</v>
      </c>
      <c r="G3748" t="s">
        <v>653</v>
      </c>
      <c r="H3748">
        <v>583596</v>
      </c>
      <c r="I3748" t="s">
        <v>181</v>
      </c>
      <c r="J3748">
        <v>202208</v>
      </c>
      <c r="K3748">
        <v>44774</v>
      </c>
      <c r="L3748" t="s">
        <v>644</v>
      </c>
      <c r="M3748">
        <v>-6500.8</v>
      </c>
      <c r="N3748">
        <v>-10.42</v>
      </c>
      <c r="O3748" t="s">
        <v>645</v>
      </c>
      <c r="P3748" s="428">
        <v>-10.217000000000001</v>
      </c>
      <c r="Q3748">
        <v>12819537</v>
      </c>
      <c r="R3748" t="s">
        <v>668</v>
      </c>
      <c r="S3748" t="s">
        <v>1547</v>
      </c>
      <c r="T3748" t="s">
        <v>3270</v>
      </c>
    </row>
    <row r="3749" spans="1:20" x14ac:dyDescent="0.25">
      <c r="A3749" t="s">
        <v>637</v>
      </c>
      <c r="B3749" t="s">
        <v>666</v>
      </c>
      <c r="C3749" t="s">
        <v>639</v>
      </c>
      <c r="D3749" t="s">
        <v>651</v>
      </c>
      <c r="E3749" t="s">
        <v>704</v>
      </c>
      <c r="F3749">
        <v>528004120010</v>
      </c>
      <c r="G3749" t="s">
        <v>653</v>
      </c>
      <c r="H3749">
        <v>583596</v>
      </c>
      <c r="I3749" t="s">
        <v>181</v>
      </c>
      <c r="J3749">
        <v>202208</v>
      </c>
      <c r="K3749">
        <v>44774</v>
      </c>
      <c r="L3749" t="s">
        <v>644</v>
      </c>
      <c r="M3749">
        <v>-6500.8</v>
      </c>
      <c r="N3749">
        <v>-10.42</v>
      </c>
      <c r="O3749" t="s">
        <v>645</v>
      </c>
      <c r="P3749" s="428">
        <v>-10.217000000000001</v>
      </c>
      <c r="Q3749">
        <v>12819537</v>
      </c>
      <c r="R3749" t="s">
        <v>668</v>
      </c>
      <c r="S3749" t="s">
        <v>669</v>
      </c>
      <c r="T3749" t="s">
        <v>3271</v>
      </c>
    </row>
    <row r="3750" spans="1:20" x14ac:dyDescent="0.25">
      <c r="A3750" t="s">
        <v>637</v>
      </c>
      <c r="B3750" t="s">
        <v>657</v>
      </c>
      <c r="C3750" t="s">
        <v>639</v>
      </c>
      <c r="D3750" t="s">
        <v>663</v>
      </c>
      <c r="E3750" t="s">
        <v>652</v>
      </c>
      <c r="F3750">
        <v>528004120010</v>
      </c>
      <c r="G3750" t="s">
        <v>653</v>
      </c>
      <c r="H3750">
        <v>583591</v>
      </c>
      <c r="I3750" t="s">
        <v>172</v>
      </c>
      <c r="J3750">
        <v>202208</v>
      </c>
      <c r="K3750">
        <v>44775</v>
      </c>
      <c r="L3750" t="s">
        <v>644</v>
      </c>
      <c r="M3750">
        <v>4298.09</v>
      </c>
      <c r="N3750">
        <v>6.68</v>
      </c>
      <c r="O3750" t="s">
        <v>645</v>
      </c>
      <c r="P3750" s="428">
        <v>6.55</v>
      </c>
      <c r="Q3750">
        <v>12875272</v>
      </c>
      <c r="R3750" t="s">
        <v>654</v>
      </c>
      <c r="S3750" t="s">
        <v>664</v>
      </c>
      <c r="T3750" t="s">
        <v>3278</v>
      </c>
    </row>
    <row r="3751" spans="1:20" x14ac:dyDescent="0.25">
      <c r="A3751" t="s">
        <v>637</v>
      </c>
      <c r="B3751" t="s">
        <v>659</v>
      </c>
      <c r="C3751" t="s">
        <v>639</v>
      </c>
      <c r="D3751" t="s">
        <v>663</v>
      </c>
      <c r="E3751" t="s">
        <v>652</v>
      </c>
      <c r="F3751">
        <v>528004120010</v>
      </c>
      <c r="G3751" t="s">
        <v>653</v>
      </c>
      <c r="H3751">
        <v>583591</v>
      </c>
      <c r="I3751" t="s">
        <v>172</v>
      </c>
      <c r="J3751">
        <v>202208</v>
      </c>
      <c r="K3751">
        <v>44775</v>
      </c>
      <c r="L3751" t="s">
        <v>644</v>
      </c>
      <c r="M3751">
        <v>71868.52</v>
      </c>
      <c r="N3751">
        <v>111.74</v>
      </c>
      <c r="O3751" t="s">
        <v>645</v>
      </c>
      <c r="P3751" s="428">
        <v>109.562</v>
      </c>
      <c r="Q3751">
        <v>12875272</v>
      </c>
      <c r="R3751" t="s">
        <v>654</v>
      </c>
      <c r="S3751" t="s">
        <v>664</v>
      </c>
      <c r="T3751" t="s">
        <v>3277</v>
      </c>
    </row>
    <row r="3752" spans="1:20" x14ac:dyDescent="0.25">
      <c r="A3752" t="s">
        <v>637</v>
      </c>
      <c r="B3752" t="s">
        <v>965</v>
      </c>
      <c r="C3752" t="s">
        <v>639</v>
      </c>
      <c r="D3752" t="s">
        <v>651</v>
      </c>
      <c r="E3752" t="s">
        <v>652</v>
      </c>
      <c r="F3752">
        <v>528004120010</v>
      </c>
      <c r="G3752" t="s">
        <v>653</v>
      </c>
      <c r="H3752">
        <v>583590</v>
      </c>
      <c r="I3752" t="s">
        <v>170</v>
      </c>
      <c r="J3752">
        <v>202208</v>
      </c>
      <c r="K3752">
        <v>44777</v>
      </c>
      <c r="L3752" t="s">
        <v>644</v>
      </c>
      <c r="M3752">
        <v>822.48</v>
      </c>
      <c r="N3752">
        <v>1.28</v>
      </c>
      <c r="O3752" t="s">
        <v>645</v>
      </c>
      <c r="P3752" s="428">
        <v>1.2549999999999999</v>
      </c>
      <c r="Q3752">
        <v>12875272</v>
      </c>
      <c r="R3752" t="s">
        <v>654</v>
      </c>
      <c r="S3752" t="s">
        <v>655</v>
      </c>
      <c r="T3752" t="s">
        <v>3279</v>
      </c>
    </row>
    <row r="3753" spans="1:20" x14ac:dyDescent="0.25">
      <c r="A3753" t="s">
        <v>637</v>
      </c>
      <c r="B3753" t="s">
        <v>638</v>
      </c>
      <c r="C3753" t="s">
        <v>639</v>
      </c>
      <c r="D3753" t="s">
        <v>640</v>
      </c>
      <c r="E3753" t="s">
        <v>686</v>
      </c>
      <c r="F3753">
        <v>528004120002</v>
      </c>
      <c r="G3753" t="s">
        <v>642</v>
      </c>
      <c r="H3753">
        <v>583150</v>
      </c>
      <c r="I3753" t="s">
        <v>687</v>
      </c>
      <c r="J3753">
        <v>202208</v>
      </c>
      <c r="K3753">
        <v>44777</v>
      </c>
      <c r="L3753" t="s">
        <v>644</v>
      </c>
      <c r="M3753">
        <v>2486.02</v>
      </c>
      <c r="N3753">
        <v>3.87</v>
      </c>
      <c r="O3753" t="s">
        <v>645</v>
      </c>
      <c r="P3753" s="428">
        <v>3.7949999999999999</v>
      </c>
      <c r="Q3753">
        <v>12871137</v>
      </c>
      <c r="R3753" t="s">
        <v>646</v>
      </c>
      <c r="S3753">
        <v>2011105</v>
      </c>
      <c r="T3753" t="s">
        <v>3280</v>
      </c>
    </row>
    <row r="3754" spans="1:20" x14ac:dyDescent="0.25">
      <c r="A3754" t="s">
        <v>637</v>
      </c>
      <c r="B3754" t="s">
        <v>638</v>
      </c>
      <c r="C3754" t="s">
        <v>639</v>
      </c>
      <c r="D3754" t="s">
        <v>640</v>
      </c>
      <c r="E3754" t="s">
        <v>641</v>
      </c>
      <c r="F3754">
        <v>528004120002</v>
      </c>
      <c r="G3754" t="s">
        <v>642</v>
      </c>
      <c r="H3754">
        <v>583145</v>
      </c>
      <c r="I3754" t="s">
        <v>643</v>
      </c>
      <c r="J3754">
        <v>202208</v>
      </c>
      <c r="K3754">
        <v>44777</v>
      </c>
      <c r="L3754" t="s">
        <v>644</v>
      </c>
      <c r="M3754">
        <v>5357.14</v>
      </c>
      <c r="N3754">
        <v>8.33</v>
      </c>
      <c r="O3754" t="s">
        <v>645</v>
      </c>
      <c r="P3754" s="428">
        <v>8.1679999999999993</v>
      </c>
      <c r="Q3754">
        <v>12871137</v>
      </c>
      <c r="R3754" t="s">
        <v>646</v>
      </c>
      <c r="S3754">
        <v>9982557</v>
      </c>
      <c r="T3754" t="s">
        <v>3281</v>
      </c>
    </row>
    <row r="3755" spans="1:20" x14ac:dyDescent="0.25">
      <c r="A3755" t="s">
        <v>637</v>
      </c>
      <c r="B3755" t="s">
        <v>638</v>
      </c>
      <c r="C3755" t="s">
        <v>639</v>
      </c>
      <c r="D3755" t="s">
        <v>640</v>
      </c>
      <c r="E3755" t="s">
        <v>641</v>
      </c>
      <c r="F3755">
        <v>528004120002</v>
      </c>
      <c r="G3755" t="s">
        <v>642</v>
      </c>
      <c r="H3755">
        <v>583145</v>
      </c>
      <c r="I3755" t="s">
        <v>643</v>
      </c>
      <c r="J3755">
        <v>202208</v>
      </c>
      <c r="K3755">
        <v>44781</v>
      </c>
      <c r="L3755" t="s">
        <v>644</v>
      </c>
      <c r="M3755">
        <v>69642.86</v>
      </c>
      <c r="N3755">
        <v>108.28</v>
      </c>
      <c r="O3755" t="s">
        <v>645</v>
      </c>
      <c r="P3755" s="428">
        <v>106.169</v>
      </c>
      <c r="Q3755">
        <v>12871137</v>
      </c>
      <c r="R3755" t="s">
        <v>646</v>
      </c>
      <c r="S3755">
        <v>9982557</v>
      </c>
      <c r="T3755" t="s">
        <v>3282</v>
      </c>
    </row>
    <row r="3756" spans="1:20" x14ac:dyDescent="0.25">
      <c r="A3756" t="s">
        <v>637</v>
      </c>
      <c r="B3756" t="s">
        <v>3283</v>
      </c>
      <c r="C3756" t="s">
        <v>639</v>
      </c>
      <c r="D3756" t="s">
        <v>663</v>
      </c>
      <c r="E3756" t="s">
        <v>652</v>
      </c>
      <c r="F3756">
        <v>528004120010</v>
      </c>
      <c r="G3756" t="s">
        <v>653</v>
      </c>
      <c r="H3756">
        <v>583608</v>
      </c>
      <c r="I3756" t="s">
        <v>203</v>
      </c>
      <c r="J3756">
        <v>202208</v>
      </c>
      <c r="K3756">
        <v>44781</v>
      </c>
      <c r="L3756" t="s">
        <v>644</v>
      </c>
      <c r="M3756">
        <v>1322.49</v>
      </c>
      <c r="N3756">
        <v>2.06</v>
      </c>
      <c r="O3756" t="s">
        <v>645</v>
      </c>
      <c r="P3756" s="428">
        <v>2.02</v>
      </c>
      <c r="Q3756">
        <v>12875272</v>
      </c>
      <c r="T3756" t="s">
        <v>3284</v>
      </c>
    </row>
    <row r="3757" spans="1:20" x14ac:dyDescent="0.25">
      <c r="A3757" t="s">
        <v>637</v>
      </c>
      <c r="B3757" t="s">
        <v>657</v>
      </c>
      <c r="C3757" t="s">
        <v>639</v>
      </c>
      <c r="D3757" t="s">
        <v>718</v>
      </c>
      <c r="E3757" t="s">
        <v>652</v>
      </c>
      <c r="F3757">
        <v>528004120010</v>
      </c>
      <c r="G3757" t="s">
        <v>653</v>
      </c>
      <c r="H3757">
        <v>583593</v>
      </c>
      <c r="I3757" t="s">
        <v>176</v>
      </c>
      <c r="J3757">
        <v>202208</v>
      </c>
      <c r="K3757">
        <v>44782</v>
      </c>
      <c r="L3757" t="s">
        <v>644</v>
      </c>
      <c r="M3757">
        <v>35.89</v>
      </c>
      <c r="N3757">
        <v>0.06</v>
      </c>
      <c r="O3757" t="s">
        <v>645</v>
      </c>
      <c r="P3757" s="428">
        <v>5.8999999999999997E-2</v>
      </c>
      <c r="Q3757">
        <v>12875272</v>
      </c>
      <c r="R3757" t="s">
        <v>654</v>
      </c>
      <c r="S3757" t="s">
        <v>825</v>
      </c>
      <c r="T3757" t="s">
        <v>3286</v>
      </c>
    </row>
    <row r="3758" spans="1:20" x14ac:dyDescent="0.25">
      <c r="A3758" t="s">
        <v>637</v>
      </c>
      <c r="B3758" t="s">
        <v>659</v>
      </c>
      <c r="C3758" t="s">
        <v>639</v>
      </c>
      <c r="D3758" t="s">
        <v>651</v>
      </c>
      <c r="E3758" t="s">
        <v>652</v>
      </c>
      <c r="F3758">
        <v>528004120010</v>
      </c>
      <c r="G3758" t="s">
        <v>653</v>
      </c>
      <c r="H3758">
        <v>583590</v>
      </c>
      <c r="I3758" t="s">
        <v>170</v>
      </c>
      <c r="J3758">
        <v>202208</v>
      </c>
      <c r="K3758">
        <v>44782</v>
      </c>
      <c r="L3758" t="s">
        <v>644</v>
      </c>
      <c r="M3758">
        <v>113743.05</v>
      </c>
      <c r="N3758">
        <v>176.85</v>
      </c>
      <c r="O3758" t="s">
        <v>645</v>
      </c>
      <c r="P3758" s="428">
        <v>173.40299999999999</v>
      </c>
      <c r="Q3758">
        <v>12875272</v>
      </c>
      <c r="R3758" t="s">
        <v>654</v>
      </c>
      <c r="S3758" t="s">
        <v>655</v>
      </c>
      <c r="T3758" t="s">
        <v>3285</v>
      </c>
    </row>
    <row r="3759" spans="1:20" x14ac:dyDescent="0.25">
      <c r="A3759" t="s">
        <v>637</v>
      </c>
      <c r="B3759" t="s">
        <v>657</v>
      </c>
      <c r="C3759" t="s">
        <v>639</v>
      </c>
      <c r="D3759" t="s">
        <v>718</v>
      </c>
      <c r="E3759" t="s">
        <v>652</v>
      </c>
      <c r="F3759">
        <v>528004120010</v>
      </c>
      <c r="G3759" t="s">
        <v>653</v>
      </c>
      <c r="H3759">
        <v>583593</v>
      </c>
      <c r="I3759" t="s">
        <v>176</v>
      </c>
      <c r="J3759">
        <v>202208</v>
      </c>
      <c r="K3759">
        <v>44782</v>
      </c>
      <c r="L3759" t="s">
        <v>644</v>
      </c>
      <c r="M3759">
        <v>35.89</v>
      </c>
      <c r="N3759">
        <v>0.06</v>
      </c>
      <c r="O3759" t="s">
        <v>645</v>
      </c>
      <c r="P3759" s="428">
        <v>5.8999999999999997E-2</v>
      </c>
      <c r="Q3759">
        <v>12875272</v>
      </c>
      <c r="R3759" t="s">
        <v>654</v>
      </c>
      <c r="S3759" t="s">
        <v>825</v>
      </c>
      <c r="T3759" t="s">
        <v>3287</v>
      </c>
    </row>
    <row r="3760" spans="1:20" x14ac:dyDescent="0.25">
      <c r="A3760" t="s">
        <v>637</v>
      </c>
      <c r="B3760" t="s">
        <v>638</v>
      </c>
      <c r="C3760" t="s">
        <v>639</v>
      </c>
      <c r="D3760" t="s">
        <v>640</v>
      </c>
      <c r="E3760" t="s">
        <v>641</v>
      </c>
      <c r="F3760">
        <v>528004120002</v>
      </c>
      <c r="G3760" t="s">
        <v>642</v>
      </c>
      <c r="H3760">
        <v>856780</v>
      </c>
      <c r="I3760" t="s">
        <v>475</v>
      </c>
      <c r="J3760">
        <v>202208</v>
      </c>
      <c r="K3760">
        <v>44782</v>
      </c>
      <c r="L3760" t="s">
        <v>644</v>
      </c>
      <c r="M3760">
        <v>4698.2700000000004</v>
      </c>
      <c r="N3760">
        <v>7.3</v>
      </c>
      <c r="O3760" t="s">
        <v>645</v>
      </c>
      <c r="P3760" s="428">
        <v>7.1580000000000004</v>
      </c>
      <c r="Q3760">
        <v>12871137</v>
      </c>
      <c r="R3760" t="s">
        <v>646</v>
      </c>
      <c r="S3760">
        <v>9980783</v>
      </c>
      <c r="T3760" t="s">
        <v>3288</v>
      </c>
    </row>
    <row r="3761" spans="1:20" x14ac:dyDescent="0.25">
      <c r="A3761" t="s">
        <v>637</v>
      </c>
      <c r="B3761" t="s">
        <v>659</v>
      </c>
      <c r="C3761" t="s">
        <v>639</v>
      </c>
      <c r="D3761" t="s">
        <v>718</v>
      </c>
      <c r="E3761" t="s">
        <v>652</v>
      </c>
      <c r="F3761">
        <v>528004120010</v>
      </c>
      <c r="G3761" t="s">
        <v>653</v>
      </c>
      <c r="H3761">
        <v>583593</v>
      </c>
      <c r="I3761" t="s">
        <v>176</v>
      </c>
      <c r="J3761">
        <v>202208</v>
      </c>
      <c r="K3761">
        <v>44783</v>
      </c>
      <c r="L3761" t="s">
        <v>644</v>
      </c>
      <c r="M3761">
        <v>1046.31</v>
      </c>
      <c r="N3761">
        <v>1.63</v>
      </c>
      <c r="O3761" t="s">
        <v>645</v>
      </c>
      <c r="P3761" s="428">
        <v>1.5980000000000001</v>
      </c>
      <c r="Q3761">
        <v>12875272</v>
      </c>
      <c r="R3761" t="s">
        <v>654</v>
      </c>
      <c r="S3761" t="s">
        <v>825</v>
      </c>
      <c r="T3761" t="s">
        <v>3290</v>
      </c>
    </row>
    <row r="3762" spans="1:20" x14ac:dyDescent="0.25">
      <c r="A3762" t="s">
        <v>637</v>
      </c>
      <c r="B3762" t="s">
        <v>650</v>
      </c>
      <c r="C3762" t="s">
        <v>639</v>
      </c>
      <c r="D3762" t="s">
        <v>663</v>
      </c>
      <c r="E3762" t="s">
        <v>652</v>
      </c>
      <c r="F3762">
        <v>528004120010</v>
      </c>
      <c r="G3762" t="s">
        <v>653</v>
      </c>
      <c r="H3762">
        <v>583591</v>
      </c>
      <c r="I3762" t="s">
        <v>172</v>
      </c>
      <c r="J3762">
        <v>202208</v>
      </c>
      <c r="K3762">
        <v>44783</v>
      </c>
      <c r="L3762" t="s">
        <v>644</v>
      </c>
      <c r="M3762">
        <v>198373.5</v>
      </c>
      <c r="N3762">
        <v>308.43</v>
      </c>
      <c r="O3762" t="s">
        <v>645</v>
      </c>
      <c r="P3762" s="428">
        <v>302.41800000000001</v>
      </c>
      <c r="Q3762">
        <v>12875272</v>
      </c>
      <c r="R3762" t="s">
        <v>654</v>
      </c>
      <c r="S3762" t="s">
        <v>664</v>
      </c>
      <c r="T3762" t="s">
        <v>3289</v>
      </c>
    </row>
    <row r="3763" spans="1:20" x14ac:dyDescent="0.25">
      <c r="A3763" t="s">
        <v>637</v>
      </c>
      <c r="B3763" t="s">
        <v>1313</v>
      </c>
      <c r="C3763" t="s">
        <v>639</v>
      </c>
      <c r="D3763" t="s">
        <v>718</v>
      </c>
      <c r="E3763" t="s">
        <v>641</v>
      </c>
      <c r="F3763">
        <v>528004120003</v>
      </c>
      <c r="G3763" t="s">
        <v>816</v>
      </c>
      <c r="H3763">
        <v>583565</v>
      </c>
      <c r="I3763" t="s">
        <v>95</v>
      </c>
      <c r="J3763">
        <v>202208</v>
      </c>
      <c r="K3763">
        <v>44783</v>
      </c>
      <c r="L3763" t="s">
        <v>644</v>
      </c>
      <c r="M3763">
        <v>250000</v>
      </c>
      <c r="N3763">
        <v>388.7</v>
      </c>
      <c r="O3763" t="s">
        <v>645</v>
      </c>
      <c r="P3763" s="428">
        <v>381.12299999999999</v>
      </c>
      <c r="Q3763">
        <v>40293586</v>
      </c>
      <c r="T3763" t="s">
        <v>3291</v>
      </c>
    </row>
    <row r="3764" spans="1:20" x14ac:dyDescent="0.25">
      <c r="A3764" t="s">
        <v>637</v>
      </c>
      <c r="B3764" t="s">
        <v>1313</v>
      </c>
      <c r="C3764" t="s">
        <v>639</v>
      </c>
      <c r="D3764" t="s">
        <v>718</v>
      </c>
      <c r="E3764" t="s">
        <v>641</v>
      </c>
      <c r="F3764">
        <v>528004120003</v>
      </c>
      <c r="G3764" t="s">
        <v>816</v>
      </c>
      <c r="H3764">
        <v>583565</v>
      </c>
      <c r="I3764" t="s">
        <v>95</v>
      </c>
      <c r="J3764">
        <v>202208</v>
      </c>
      <c r="K3764">
        <v>44783</v>
      </c>
      <c r="L3764" t="s">
        <v>644</v>
      </c>
      <c r="M3764">
        <v>5000</v>
      </c>
      <c r="N3764">
        <v>7.77</v>
      </c>
      <c r="O3764" t="s">
        <v>645</v>
      </c>
      <c r="P3764" s="428">
        <v>7.6189999999999998</v>
      </c>
      <c r="Q3764">
        <v>40293586</v>
      </c>
      <c r="T3764" t="s">
        <v>3292</v>
      </c>
    </row>
    <row r="3765" spans="1:20" x14ac:dyDescent="0.25">
      <c r="A3765" t="s">
        <v>637</v>
      </c>
      <c r="B3765" t="s">
        <v>1313</v>
      </c>
      <c r="C3765" t="s">
        <v>639</v>
      </c>
      <c r="D3765" t="s">
        <v>718</v>
      </c>
      <c r="E3765" t="s">
        <v>641</v>
      </c>
      <c r="F3765">
        <v>528004120003</v>
      </c>
      <c r="G3765" t="s">
        <v>816</v>
      </c>
      <c r="H3765">
        <v>583565</v>
      </c>
      <c r="I3765" t="s">
        <v>95</v>
      </c>
      <c r="J3765">
        <v>202208</v>
      </c>
      <c r="K3765">
        <v>44783</v>
      </c>
      <c r="L3765" t="s">
        <v>644</v>
      </c>
      <c r="M3765">
        <v>25000</v>
      </c>
      <c r="N3765">
        <v>38.869999999999997</v>
      </c>
      <c r="O3765" t="s">
        <v>645</v>
      </c>
      <c r="P3765" s="428">
        <v>38.112000000000002</v>
      </c>
      <c r="Q3765">
        <v>40293586</v>
      </c>
      <c r="T3765" t="s">
        <v>3293</v>
      </c>
    </row>
    <row r="3766" spans="1:20" x14ac:dyDescent="0.25">
      <c r="A3766" t="s">
        <v>637</v>
      </c>
      <c r="B3766" t="s">
        <v>659</v>
      </c>
      <c r="C3766" t="s">
        <v>639</v>
      </c>
      <c r="D3766" t="s">
        <v>695</v>
      </c>
      <c r="E3766" t="s">
        <v>652</v>
      </c>
      <c r="F3766">
        <v>528004120010</v>
      </c>
      <c r="G3766" t="s">
        <v>653</v>
      </c>
      <c r="H3766">
        <v>583590</v>
      </c>
      <c r="I3766" t="s">
        <v>170</v>
      </c>
      <c r="J3766">
        <v>202208</v>
      </c>
      <c r="K3766">
        <v>44784</v>
      </c>
      <c r="L3766" t="s">
        <v>644</v>
      </c>
      <c r="M3766">
        <v>117557.75999999999</v>
      </c>
      <c r="N3766">
        <v>182.78</v>
      </c>
      <c r="O3766" t="s">
        <v>645</v>
      </c>
      <c r="P3766" s="428">
        <v>179.21700000000001</v>
      </c>
      <c r="Q3766">
        <v>12875272</v>
      </c>
      <c r="R3766" t="s">
        <v>654</v>
      </c>
      <c r="S3766" t="s">
        <v>951</v>
      </c>
      <c r="T3766" t="s">
        <v>3296</v>
      </c>
    </row>
    <row r="3767" spans="1:20" x14ac:dyDescent="0.25">
      <c r="A3767" t="s">
        <v>637</v>
      </c>
      <c r="B3767" t="s">
        <v>657</v>
      </c>
      <c r="C3767" t="s">
        <v>639</v>
      </c>
      <c r="D3767" t="s">
        <v>695</v>
      </c>
      <c r="E3767" t="s">
        <v>652</v>
      </c>
      <c r="F3767">
        <v>528004120010</v>
      </c>
      <c r="G3767" t="s">
        <v>653</v>
      </c>
      <c r="H3767">
        <v>583590</v>
      </c>
      <c r="I3767" t="s">
        <v>170</v>
      </c>
      <c r="J3767">
        <v>202208</v>
      </c>
      <c r="K3767">
        <v>44784</v>
      </c>
      <c r="L3767" t="s">
        <v>644</v>
      </c>
      <c r="M3767">
        <v>1727.13</v>
      </c>
      <c r="N3767">
        <v>2.69</v>
      </c>
      <c r="O3767" t="s">
        <v>645</v>
      </c>
      <c r="P3767" s="428">
        <v>2.6379999999999999</v>
      </c>
      <c r="Q3767">
        <v>12875272</v>
      </c>
      <c r="R3767" t="s">
        <v>654</v>
      </c>
      <c r="S3767" t="s">
        <v>951</v>
      </c>
      <c r="T3767" t="s">
        <v>3294</v>
      </c>
    </row>
    <row r="3768" spans="1:20" x14ac:dyDescent="0.25">
      <c r="A3768" t="s">
        <v>637</v>
      </c>
      <c r="B3768" t="s">
        <v>657</v>
      </c>
      <c r="C3768" t="s">
        <v>639</v>
      </c>
      <c r="D3768" t="s">
        <v>695</v>
      </c>
      <c r="E3768" t="s">
        <v>652</v>
      </c>
      <c r="F3768">
        <v>528004120010</v>
      </c>
      <c r="G3768" t="s">
        <v>653</v>
      </c>
      <c r="H3768">
        <v>583590</v>
      </c>
      <c r="I3768" t="s">
        <v>170</v>
      </c>
      <c r="J3768">
        <v>202208</v>
      </c>
      <c r="K3768">
        <v>44784</v>
      </c>
      <c r="L3768" t="s">
        <v>644</v>
      </c>
      <c r="M3768">
        <v>1599.48</v>
      </c>
      <c r="N3768">
        <v>2.4900000000000002</v>
      </c>
      <c r="O3768" t="s">
        <v>645</v>
      </c>
      <c r="P3768" s="428">
        <v>2.4409999999999998</v>
      </c>
      <c r="Q3768">
        <v>12875272</v>
      </c>
      <c r="R3768" t="s">
        <v>654</v>
      </c>
      <c r="S3768" t="s">
        <v>951</v>
      </c>
      <c r="T3768" t="s">
        <v>3295</v>
      </c>
    </row>
    <row r="3769" spans="1:20" x14ac:dyDescent="0.25">
      <c r="A3769" t="s">
        <v>637</v>
      </c>
      <c r="B3769" t="s">
        <v>672</v>
      </c>
      <c r="C3769" t="s">
        <v>639</v>
      </c>
      <c r="D3769" t="s">
        <v>663</v>
      </c>
      <c r="E3769" t="s">
        <v>704</v>
      </c>
      <c r="F3769">
        <v>528004120010</v>
      </c>
      <c r="G3769" t="s">
        <v>653</v>
      </c>
      <c r="H3769">
        <v>583611</v>
      </c>
      <c r="I3769" t="s">
        <v>208</v>
      </c>
      <c r="J3769">
        <v>202208</v>
      </c>
      <c r="K3769">
        <v>44784</v>
      </c>
      <c r="L3769" t="s">
        <v>644</v>
      </c>
      <c r="M3769">
        <v>731</v>
      </c>
      <c r="N3769">
        <v>1.1399999999999999</v>
      </c>
      <c r="O3769" t="s">
        <v>645</v>
      </c>
      <c r="P3769" s="428">
        <v>1.1180000000000001</v>
      </c>
      <c r="Q3769">
        <v>30510684</v>
      </c>
      <c r="R3769" t="s">
        <v>675</v>
      </c>
      <c r="S3769">
        <v>85410</v>
      </c>
      <c r="T3769" t="s">
        <v>3297</v>
      </c>
    </row>
    <row r="3770" spans="1:20" x14ac:dyDescent="0.25">
      <c r="A3770" t="s">
        <v>637</v>
      </c>
      <c r="B3770" t="s">
        <v>672</v>
      </c>
      <c r="C3770" t="s">
        <v>639</v>
      </c>
      <c r="D3770" t="s">
        <v>663</v>
      </c>
      <c r="E3770" t="s">
        <v>704</v>
      </c>
      <c r="F3770">
        <v>528004120010</v>
      </c>
      <c r="G3770" t="s">
        <v>653</v>
      </c>
      <c r="H3770">
        <v>583611</v>
      </c>
      <c r="I3770" t="s">
        <v>208</v>
      </c>
      <c r="J3770">
        <v>202208</v>
      </c>
      <c r="K3770">
        <v>44785</v>
      </c>
      <c r="L3770" t="s">
        <v>644</v>
      </c>
      <c r="M3770">
        <v>731</v>
      </c>
      <c r="N3770">
        <v>1.1399999999999999</v>
      </c>
      <c r="O3770" t="s">
        <v>645</v>
      </c>
      <c r="P3770" s="428">
        <v>1.1180000000000001</v>
      </c>
      <c r="Q3770">
        <v>30511136</v>
      </c>
      <c r="R3770" t="s">
        <v>675</v>
      </c>
      <c r="S3770">
        <v>85410</v>
      </c>
      <c r="T3770" t="s">
        <v>3298</v>
      </c>
    </row>
    <row r="3771" spans="1:20" x14ac:dyDescent="0.25">
      <c r="A3771" t="s">
        <v>637</v>
      </c>
      <c r="B3771" t="s">
        <v>1367</v>
      </c>
      <c r="C3771" t="s">
        <v>639</v>
      </c>
      <c r="D3771" t="s">
        <v>663</v>
      </c>
      <c r="E3771" t="s">
        <v>652</v>
      </c>
      <c r="F3771">
        <v>528004120010</v>
      </c>
      <c r="G3771" t="s">
        <v>653</v>
      </c>
      <c r="H3771">
        <v>583591</v>
      </c>
      <c r="I3771" t="s">
        <v>172</v>
      </c>
      <c r="J3771">
        <v>202208</v>
      </c>
      <c r="K3771">
        <v>44791</v>
      </c>
      <c r="L3771" t="s">
        <v>644</v>
      </c>
      <c r="M3771">
        <v>5000</v>
      </c>
      <c r="N3771">
        <v>7.77</v>
      </c>
      <c r="O3771" t="s">
        <v>645</v>
      </c>
      <c r="P3771" s="428">
        <v>7.6189999999999998</v>
      </c>
      <c r="Q3771">
        <v>30511136</v>
      </c>
      <c r="R3771" t="s">
        <v>646</v>
      </c>
      <c r="S3771">
        <v>2022429</v>
      </c>
      <c r="T3771" t="s">
        <v>3299</v>
      </c>
    </row>
    <row r="3772" spans="1:20" x14ac:dyDescent="0.25">
      <c r="A3772" t="s">
        <v>637</v>
      </c>
      <c r="B3772" t="s">
        <v>1367</v>
      </c>
      <c r="C3772" t="s">
        <v>639</v>
      </c>
      <c r="D3772" t="s">
        <v>663</v>
      </c>
      <c r="E3772" t="s">
        <v>652</v>
      </c>
      <c r="F3772">
        <v>528004120010</v>
      </c>
      <c r="G3772" t="s">
        <v>653</v>
      </c>
      <c r="H3772">
        <v>583591</v>
      </c>
      <c r="I3772" t="s">
        <v>172</v>
      </c>
      <c r="J3772">
        <v>202208</v>
      </c>
      <c r="K3772">
        <v>44791</v>
      </c>
      <c r="L3772" t="s">
        <v>644</v>
      </c>
      <c r="M3772">
        <v>5000</v>
      </c>
      <c r="N3772">
        <v>7.77</v>
      </c>
      <c r="O3772" t="s">
        <v>645</v>
      </c>
      <c r="P3772" s="428">
        <v>7.6189999999999998</v>
      </c>
      <c r="Q3772">
        <v>30511136</v>
      </c>
      <c r="R3772" t="s">
        <v>646</v>
      </c>
      <c r="S3772">
        <v>2038727</v>
      </c>
      <c r="T3772" t="s">
        <v>3299</v>
      </c>
    </row>
    <row r="3773" spans="1:20" x14ac:dyDescent="0.25">
      <c r="A3773" t="s">
        <v>637</v>
      </c>
      <c r="B3773" t="s">
        <v>1367</v>
      </c>
      <c r="C3773" t="s">
        <v>639</v>
      </c>
      <c r="D3773" t="s">
        <v>663</v>
      </c>
      <c r="E3773" t="s">
        <v>652</v>
      </c>
      <c r="F3773">
        <v>528004120010</v>
      </c>
      <c r="G3773" t="s">
        <v>653</v>
      </c>
      <c r="H3773">
        <v>583591</v>
      </c>
      <c r="I3773" t="s">
        <v>172</v>
      </c>
      <c r="J3773">
        <v>202208</v>
      </c>
      <c r="K3773">
        <v>44791</v>
      </c>
      <c r="L3773" t="s">
        <v>644</v>
      </c>
      <c r="M3773">
        <v>5000</v>
      </c>
      <c r="N3773">
        <v>7.77</v>
      </c>
      <c r="O3773" t="s">
        <v>645</v>
      </c>
      <c r="P3773" s="428">
        <v>7.6189999999999998</v>
      </c>
      <c r="Q3773">
        <v>30511136</v>
      </c>
      <c r="R3773" t="s">
        <v>646</v>
      </c>
      <c r="S3773">
        <v>2023197</v>
      </c>
      <c r="T3773" t="s">
        <v>3299</v>
      </c>
    </row>
    <row r="3774" spans="1:20" x14ac:dyDescent="0.25">
      <c r="A3774" t="s">
        <v>637</v>
      </c>
      <c r="B3774" t="s">
        <v>1367</v>
      </c>
      <c r="C3774" t="s">
        <v>639</v>
      </c>
      <c r="D3774" t="s">
        <v>663</v>
      </c>
      <c r="E3774" t="s">
        <v>652</v>
      </c>
      <c r="F3774">
        <v>528004120010</v>
      </c>
      <c r="G3774" t="s">
        <v>653</v>
      </c>
      <c r="H3774">
        <v>583591</v>
      </c>
      <c r="I3774" t="s">
        <v>172</v>
      </c>
      <c r="J3774">
        <v>202208</v>
      </c>
      <c r="K3774">
        <v>44791</v>
      </c>
      <c r="L3774" t="s">
        <v>644</v>
      </c>
      <c r="M3774">
        <v>5000</v>
      </c>
      <c r="N3774">
        <v>7.77</v>
      </c>
      <c r="O3774" t="s">
        <v>645</v>
      </c>
      <c r="P3774" s="428">
        <v>7.6189999999999998</v>
      </c>
      <c r="Q3774">
        <v>30511136</v>
      </c>
      <c r="R3774" t="s">
        <v>646</v>
      </c>
      <c r="S3774">
        <v>2030902</v>
      </c>
      <c r="T3774" t="s">
        <v>3299</v>
      </c>
    </row>
    <row r="3775" spans="1:20" x14ac:dyDescent="0.25">
      <c r="A3775" t="s">
        <v>637</v>
      </c>
      <c r="B3775" t="s">
        <v>1367</v>
      </c>
      <c r="C3775" t="s">
        <v>639</v>
      </c>
      <c r="D3775" t="s">
        <v>663</v>
      </c>
      <c r="E3775" t="s">
        <v>652</v>
      </c>
      <c r="F3775">
        <v>528004120010</v>
      </c>
      <c r="G3775" t="s">
        <v>653</v>
      </c>
      <c r="H3775">
        <v>583591</v>
      </c>
      <c r="I3775" t="s">
        <v>172</v>
      </c>
      <c r="J3775">
        <v>202208</v>
      </c>
      <c r="K3775">
        <v>44791</v>
      </c>
      <c r="L3775" t="s">
        <v>644</v>
      </c>
      <c r="M3775">
        <v>5000</v>
      </c>
      <c r="N3775">
        <v>7.77</v>
      </c>
      <c r="O3775" t="s">
        <v>645</v>
      </c>
      <c r="P3775" s="428">
        <v>7.6189999999999998</v>
      </c>
      <c r="Q3775">
        <v>30511136</v>
      </c>
      <c r="R3775" t="s">
        <v>646</v>
      </c>
      <c r="S3775">
        <v>2014872</v>
      </c>
      <c r="T3775" t="s">
        <v>3299</v>
      </c>
    </row>
    <row r="3776" spans="1:20" x14ac:dyDescent="0.25">
      <c r="A3776" t="s">
        <v>637</v>
      </c>
      <c r="B3776" t="s">
        <v>662</v>
      </c>
      <c r="C3776" t="s">
        <v>639</v>
      </c>
      <c r="D3776" t="s">
        <v>663</v>
      </c>
      <c r="E3776" t="s">
        <v>652</v>
      </c>
      <c r="F3776">
        <v>528004120010</v>
      </c>
      <c r="G3776" t="s">
        <v>653</v>
      </c>
      <c r="H3776">
        <v>583591</v>
      </c>
      <c r="I3776" t="s">
        <v>172</v>
      </c>
      <c r="J3776">
        <v>202208</v>
      </c>
      <c r="K3776">
        <v>44791</v>
      </c>
      <c r="L3776" t="s">
        <v>644</v>
      </c>
      <c r="M3776">
        <v>44083</v>
      </c>
      <c r="N3776">
        <v>68.540000000000006</v>
      </c>
      <c r="O3776" t="s">
        <v>645</v>
      </c>
      <c r="P3776" s="428">
        <v>67.203999999999994</v>
      </c>
      <c r="Q3776">
        <v>12875272</v>
      </c>
      <c r="R3776" t="s">
        <v>654</v>
      </c>
      <c r="S3776" t="s">
        <v>664</v>
      </c>
      <c r="T3776" t="s">
        <v>3301</v>
      </c>
    </row>
    <row r="3777" spans="1:20" x14ac:dyDescent="0.25">
      <c r="A3777" t="s">
        <v>637</v>
      </c>
      <c r="B3777" t="s">
        <v>659</v>
      </c>
      <c r="C3777" t="s">
        <v>639</v>
      </c>
      <c r="D3777" t="s">
        <v>718</v>
      </c>
      <c r="E3777" t="s">
        <v>652</v>
      </c>
      <c r="F3777">
        <v>528004120010</v>
      </c>
      <c r="G3777" t="s">
        <v>653</v>
      </c>
      <c r="H3777">
        <v>583593</v>
      </c>
      <c r="I3777" t="s">
        <v>176</v>
      </c>
      <c r="J3777">
        <v>202208</v>
      </c>
      <c r="K3777">
        <v>44791</v>
      </c>
      <c r="L3777" t="s">
        <v>644</v>
      </c>
      <c r="M3777">
        <v>5791.45</v>
      </c>
      <c r="N3777">
        <v>9</v>
      </c>
      <c r="O3777" t="s">
        <v>645</v>
      </c>
      <c r="P3777" s="428">
        <v>8.8249999999999993</v>
      </c>
      <c r="Q3777">
        <v>12875272</v>
      </c>
      <c r="R3777" t="s">
        <v>654</v>
      </c>
      <c r="S3777" t="s">
        <v>825</v>
      </c>
      <c r="T3777" t="s">
        <v>3300</v>
      </c>
    </row>
    <row r="3778" spans="1:20" x14ac:dyDescent="0.25">
      <c r="A3778" t="s">
        <v>637</v>
      </c>
      <c r="B3778" t="s">
        <v>828</v>
      </c>
      <c r="C3778" t="s">
        <v>639</v>
      </c>
      <c r="D3778" t="s">
        <v>718</v>
      </c>
      <c r="E3778" t="s">
        <v>652</v>
      </c>
      <c r="F3778">
        <v>528004120010</v>
      </c>
      <c r="G3778" t="s">
        <v>653</v>
      </c>
      <c r="H3778">
        <v>583593</v>
      </c>
      <c r="I3778" t="s">
        <v>176</v>
      </c>
      <c r="J3778">
        <v>202208</v>
      </c>
      <c r="K3778">
        <v>44792</v>
      </c>
      <c r="L3778" t="s">
        <v>644</v>
      </c>
      <c r="M3778">
        <v>13.69</v>
      </c>
      <c r="N3778">
        <v>0.02</v>
      </c>
      <c r="O3778" t="s">
        <v>645</v>
      </c>
      <c r="P3778" s="428">
        <v>0.02</v>
      </c>
      <c r="Q3778">
        <v>12875272</v>
      </c>
      <c r="R3778" t="s">
        <v>654</v>
      </c>
      <c r="S3778" t="s">
        <v>825</v>
      </c>
      <c r="T3778" t="s">
        <v>3314</v>
      </c>
    </row>
    <row r="3779" spans="1:20" x14ac:dyDescent="0.25">
      <c r="A3779" t="s">
        <v>637</v>
      </c>
      <c r="B3779" t="s">
        <v>828</v>
      </c>
      <c r="C3779" t="s">
        <v>639</v>
      </c>
      <c r="D3779" t="s">
        <v>718</v>
      </c>
      <c r="E3779" t="s">
        <v>652</v>
      </c>
      <c r="F3779">
        <v>528004120010</v>
      </c>
      <c r="G3779" t="s">
        <v>653</v>
      </c>
      <c r="H3779">
        <v>583593</v>
      </c>
      <c r="I3779" t="s">
        <v>176</v>
      </c>
      <c r="J3779">
        <v>202208</v>
      </c>
      <c r="K3779">
        <v>44792</v>
      </c>
      <c r="L3779" t="s">
        <v>644</v>
      </c>
      <c r="M3779">
        <v>76.040000000000006</v>
      </c>
      <c r="N3779">
        <v>0.12</v>
      </c>
      <c r="O3779" t="s">
        <v>645</v>
      </c>
      <c r="P3779" s="428">
        <v>0.11799999999999999</v>
      </c>
      <c r="Q3779">
        <v>12875272</v>
      </c>
      <c r="R3779" t="s">
        <v>654</v>
      </c>
      <c r="S3779" t="s">
        <v>825</v>
      </c>
      <c r="T3779" t="s">
        <v>3315</v>
      </c>
    </row>
    <row r="3780" spans="1:20" x14ac:dyDescent="0.25">
      <c r="A3780" t="s">
        <v>637</v>
      </c>
      <c r="B3780" t="s">
        <v>828</v>
      </c>
      <c r="C3780" t="s">
        <v>639</v>
      </c>
      <c r="D3780" t="s">
        <v>718</v>
      </c>
      <c r="E3780" t="s">
        <v>652</v>
      </c>
      <c r="F3780">
        <v>528004120010</v>
      </c>
      <c r="G3780" t="s">
        <v>653</v>
      </c>
      <c r="H3780">
        <v>583593</v>
      </c>
      <c r="I3780" t="s">
        <v>176</v>
      </c>
      <c r="J3780">
        <v>202208</v>
      </c>
      <c r="K3780">
        <v>44792</v>
      </c>
      <c r="L3780" t="s">
        <v>644</v>
      </c>
      <c r="M3780">
        <v>760.4</v>
      </c>
      <c r="N3780">
        <v>1.18</v>
      </c>
      <c r="O3780" t="s">
        <v>645</v>
      </c>
      <c r="P3780" s="428">
        <v>1.157</v>
      </c>
      <c r="Q3780">
        <v>12875272</v>
      </c>
      <c r="R3780" t="s">
        <v>654</v>
      </c>
      <c r="S3780" t="s">
        <v>825</v>
      </c>
      <c r="T3780" t="s">
        <v>3302</v>
      </c>
    </row>
    <row r="3781" spans="1:20" x14ac:dyDescent="0.25">
      <c r="A3781" t="s">
        <v>637</v>
      </c>
      <c r="B3781" t="s">
        <v>828</v>
      </c>
      <c r="C3781" t="s">
        <v>639</v>
      </c>
      <c r="D3781" t="s">
        <v>718</v>
      </c>
      <c r="E3781" t="s">
        <v>652</v>
      </c>
      <c r="F3781">
        <v>528004120010</v>
      </c>
      <c r="G3781" t="s">
        <v>653</v>
      </c>
      <c r="H3781">
        <v>583593</v>
      </c>
      <c r="I3781" t="s">
        <v>176</v>
      </c>
      <c r="J3781">
        <v>202208</v>
      </c>
      <c r="K3781">
        <v>44792</v>
      </c>
      <c r="L3781" t="s">
        <v>644</v>
      </c>
      <c r="M3781">
        <v>760.4</v>
      </c>
      <c r="N3781">
        <v>1.18</v>
      </c>
      <c r="O3781" t="s">
        <v>645</v>
      </c>
      <c r="P3781" s="428">
        <v>1.157</v>
      </c>
      <c r="Q3781">
        <v>12875272</v>
      </c>
      <c r="R3781" t="s">
        <v>654</v>
      </c>
      <c r="S3781" t="s">
        <v>825</v>
      </c>
      <c r="T3781" t="s">
        <v>3312</v>
      </c>
    </row>
    <row r="3782" spans="1:20" x14ac:dyDescent="0.25">
      <c r="A3782" t="s">
        <v>637</v>
      </c>
      <c r="B3782" t="s">
        <v>828</v>
      </c>
      <c r="C3782" t="s">
        <v>639</v>
      </c>
      <c r="D3782" t="s">
        <v>718</v>
      </c>
      <c r="E3782" t="s">
        <v>652</v>
      </c>
      <c r="F3782">
        <v>528004120010</v>
      </c>
      <c r="G3782" t="s">
        <v>653</v>
      </c>
      <c r="H3782">
        <v>583593</v>
      </c>
      <c r="I3782" t="s">
        <v>176</v>
      </c>
      <c r="J3782">
        <v>202208</v>
      </c>
      <c r="K3782">
        <v>44792</v>
      </c>
      <c r="L3782" t="s">
        <v>644</v>
      </c>
      <c r="M3782">
        <v>510.99</v>
      </c>
      <c r="N3782">
        <v>0.79</v>
      </c>
      <c r="O3782" t="s">
        <v>645</v>
      </c>
      <c r="P3782" s="428">
        <v>0.77500000000000002</v>
      </c>
      <c r="Q3782">
        <v>12875272</v>
      </c>
      <c r="R3782" t="s">
        <v>654</v>
      </c>
      <c r="S3782" t="s">
        <v>825</v>
      </c>
      <c r="T3782" t="s">
        <v>3313</v>
      </c>
    </row>
    <row r="3783" spans="1:20" x14ac:dyDescent="0.25">
      <c r="A3783" t="s">
        <v>637</v>
      </c>
      <c r="B3783" t="s">
        <v>828</v>
      </c>
      <c r="C3783" t="s">
        <v>639</v>
      </c>
      <c r="D3783" t="s">
        <v>718</v>
      </c>
      <c r="E3783" t="s">
        <v>652</v>
      </c>
      <c r="F3783">
        <v>528004120010</v>
      </c>
      <c r="G3783" t="s">
        <v>653</v>
      </c>
      <c r="H3783">
        <v>583593</v>
      </c>
      <c r="I3783" t="s">
        <v>176</v>
      </c>
      <c r="J3783">
        <v>202208</v>
      </c>
      <c r="K3783">
        <v>44792</v>
      </c>
      <c r="L3783" t="s">
        <v>644</v>
      </c>
      <c r="M3783">
        <v>364.99</v>
      </c>
      <c r="N3783">
        <v>0.56999999999999995</v>
      </c>
      <c r="O3783" t="s">
        <v>645</v>
      </c>
      <c r="P3783" s="428">
        <v>0.55900000000000005</v>
      </c>
      <c r="Q3783">
        <v>12875272</v>
      </c>
      <c r="R3783" t="s">
        <v>654</v>
      </c>
      <c r="S3783" t="s">
        <v>825</v>
      </c>
      <c r="T3783" t="s">
        <v>3303</v>
      </c>
    </row>
    <row r="3784" spans="1:20" x14ac:dyDescent="0.25">
      <c r="A3784" t="s">
        <v>637</v>
      </c>
      <c r="B3784" t="s">
        <v>828</v>
      </c>
      <c r="C3784" t="s">
        <v>639</v>
      </c>
      <c r="D3784" t="s">
        <v>718</v>
      </c>
      <c r="E3784" t="s">
        <v>652</v>
      </c>
      <c r="F3784">
        <v>528004120010</v>
      </c>
      <c r="G3784" t="s">
        <v>653</v>
      </c>
      <c r="H3784">
        <v>583593</v>
      </c>
      <c r="I3784" t="s">
        <v>176</v>
      </c>
      <c r="J3784">
        <v>202208</v>
      </c>
      <c r="K3784">
        <v>44792</v>
      </c>
      <c r="L3784" t="s">
        <v>644</v>
      </c>
      <c r="M3784">
        <v>136.87</v>
      </c>
      <c r="N3784">
        <v>0.21</v>
      </c>
      <c r="O3784" t="s">
        <v>645</v>
      </c>
      <c r="P3784" s="428">
        <v>0.20599999999999999</v>
      </c>
      <c r="Q3784">
        <v>12875272</v>
      </c>
      <c r="R3784" t="s">
        <v>654</v>
      </c>
      <c r="S3784" t="s">
        <v>825</v>
      </c>
      <c r="T3784" t="s">
        <v>3304</v>
      </c>
    </row>
    <row r="3785" spans="1:20" x14ac:dyDescent="0.25">
      <c r="A3785" t="s">
        <v>637</v>
      </c>
      <c r="B3785" t="s">
        <v>828</v>
      </c>
      <c r="C3785" t="s">
        <v>639</v>
      </c>
      <c r="D3785" t="s">
        <v>718</v>
      </c>
      <c r="E3785" t="s">
        <v>652</v>
      </c>
      <c r="F3785">
        <v>528004120010</v>
      </c>
      <c r="G3785" t="s">
        <v>653</v>
      </c>
      <c r="H3785">
        <v>583593</v>
      </c>
      <c r="I3785" t="s">
        <v>176</v>
      </c>
      <c r="J3785">
        <v>202208</v>
      </c>
      <c r="K3785">
        <v>44792</v>
      </c>
      <c r="L3785" t="s">
        <v>644</v>
      </c>
      <c r="M3785">
        <v>136.87</v>
      </c>
      <c r="N3785">
        <v>0.21</v>
      </c>
      <c r="O3785" t="s">
        <v>645</v>
      </c>
      <c r="P3785" s="428">
        <v>0.20599999999999999</v>
      </c>
      <c r="Q3785">
        <v>12875272</v>
      </c>
      <c r="R3785" t="s">
        <v>654</v>
      </c>
      <c r="S3785" t="s">
        <v>825</v>
      </c>
      <c r="T3785" t="s">
        <v>3305</v>
      </c>
    </row>
    <row r="3786" spans="1:20" x14ac:dyDescent="0.25">
      <c r="A3786" t="s">
        <v>637</v>
      </c>
      <c r="B3786" t="s">
        <v>828</v>
      </c>
      <c r="C3786" t="s">
        <v>639</v>
      </c>
      <c r="D3786" t="s">
        <v>718</v>
      </c>
      <c r="E3786" t="s">
        <v>652</v>
      </c>
      <c r="F3786">
        <v>528004120010</v>
      </c>
      <c r="G3786" t="s">
        <v>653</v>
      </c>
      <c r="H3786">
        <v>583593</v>
      </c>
      <c r="I3786" t="s">
        <v>176</v>
      </c>
      <c r="J3786">
        <v>202208</v>
      </c>
      <c r="K3786">
        <v>44792</v>
      </c>
      <c r="L3786" t="s">
        <v>644</v>
      </c>
      <c r="M3786">
        <v>425.82</v>
      </c>
      <c r="N3786">
        <v>0.66</v>
      </c>
      <c r="O3786" t="s">
        <v>645</v>
      </c>
      <c r="P3786" s="428">
        <v>0.64700000000000002</v>
      </c>
      <c r="Q3786">
        <v>12875272</v>
      </c>
      <c r="R3786" t="s">
        <v>654</v>
      </c>
      <c r="S3786" t="s">
        <v>825</v>
      </c>
      <c r="T3786" t="s">
        <v>3306</v>
      </c>
    </row>
    <row r="3787" spans="1:20" x14ac:dyDescent="0.25">
      <c r="A3787" t="s">
        <v>637</v>
      </c>
      <c r="B3787" t="s">
        <v>828</v>
      </c>
      <c r="C3787" t="s">
        <v>639</v>
      </c>
      <c r="D3787" t="s">
        <v>718</v>
      </c>
      <c r="E3787" t="s">
        <v>652</v>
      </c>
      <c r="F3787">
        <v>528004120010</v>
      </c>
      <c r="G3787" t="s">
        <v>653</v>
      </c>
      <c r="H3787">
        <v>583593</v>
      </c>
      <c r="I3787" t="s">
        <v>176</v>
      </c>
      <c r="J3787">
        <v>202208</v>
      </c>
      <c r="K3787">
        <v>44792</v>
      </c>
      <c r="L3787" t="s">
        <v>644</v>
      </c>
      <c r="M3787">
        <v>1520.8</v>
      </c>
      <c r="N3787">
        <v>2.36</v>
      </c>
      <c r="O3787" t="s">
        <v>645</v>
      </c>
      <c r="P3787" s="428">
        <v>2.3140000000000001</v>
      </c>
      <c r="Q3787">
        <v>12875272</v>
      </c>
      <c r="R3787" t="s">
        <v>654</v>
      </c>
      <c r="S3787" t="s">
        <v>825</v>
      </c>
      <c r="T3787" t="s">
        <v>3307</v>
      </c>
    </row>
    <row r="3788" spans="1:20" x14ac:dyDescent="0.25">
      <c r="A3788" t="s">
        <v>637</v>
      </c>
      <c r="B3788" t="s">
        <v>828</v>
      </c>
      <c r="C3788" t="s">
        <v>639</v>
      </c>
      <c r="D3788" t="s">
        <v>718</v>
      </c>
      <c r="E3788" t="s">
        <v>652</v>
      </c>
      <c r="F3788">
        <v>528004120010</v>
      </c>
      <c r="G3788" t="s">
        <v>653</v>
      </c>
      <c r="H3788">
        <v>583593</v>
      </c>
      <c r="I3788" t="s">
        <v>176</v>
      </c>
      <c r="J3788">
        <v>202208</v>
      </c>
      <c r="K3788">
        <v>44792</v>
      </c>
      <c r="L3788" t="s">
        <v>644</v>
      </c>
      <c r="M3788">
        <v>273.74</v>
      </c>
      <c r="N3788">
        <v>0.43</v>
      </c>
      <c r="O3788" t="s">
        <v>645</v>
      </c>
      <c r="P3788" s="428">
        <v>0.42199999999999999</v>
      </c>
      <c r="Q3788">
        <v>12875272</v>
      </c>
      <c r="R3788" t="s">
        <v>654</v>
      </c>
      <c r="S3788" t="s">
        <v>825</v>
      </c>
      <c r="T3788" t="s">
        <v>3308</v>
      </c>
    </row>
    <row r="3789" spans="1:20" x14ac:dyDescent="0.25">
      <c r="A3789" t="s">
        <v>637</v>
      </c>
      <c r="B3789" t="s">
        <v>828</v>
      </c>
      <c r="C3789" t="s">
        <v>639</v>
      </c>
      <c r="D3789" t="s">
        <v>718</v>
      </c>
      <c r="E3789" t="s">
        <v>652</v>
      </c>
      <c r="F3789">
        <v>528004120010</v>
      </c>
      <c r="G3789" t="s">
        <v>653</v>
      </c>
      <c r="H3789">
        <v>583593</v>
      </c>
      <c r="I3789" t="s">
        <v>176</v>
      </c>
      <c r="J3789">
        <v>202208</v>
      </c>
      <c r="K3789">
        <v>44792</v>
      </c>
      <c r="L3789" t="s">
        <v>644</v>
      </c>
      <c r="M3789">
        <v>65.7</v>
      </c>
      <c r="N3789">
        <v>0.1</v>
      </c>
      <c r="O3789" t="s">
        <v>645</v>
      </c>
      <c r="P3789" s="428">
        <v>9.8000000000000004E-2</v>
      </c>
      <c r="Q3789">
        <v>12875272</v>
      </c>
      <c r="R3789" t="s">
        <v>654</v>
      </c>
      <c r="S3789" t="s">
        <v>825</v>
      </c>
      <c r="T3789" t="s">
        <v>3309</v>
      </c>
    </row>
    <row r="3790" spans="1:20" x14ac:dyDescent="0.25">
      <c r="A3790" t="s">
        <v>637</v>
      </c>
      <c r="B3790" t="s">
        <v>828</v>
      </c>
      <c r="C3790" t="s">
        <v>639</v>
      </c>
      <c r="D3790" t="s">
        <v>718</v>
      </c>
      <c r="E3790" t="s">
        <v>652</v>
      </c>
      <c r="F3790">
        <v>528004120010</v>
      </c>
      <c r="G3790" t="s">
        <v>653</v>
      </c>
      <c r="H3790">
        <v>583593</v>
      </c>
      <c r="I3790" t="s">
        <v>176</v>
      </c>
      <c r="J3790">
        <v>202208</v>
      </c>
      <c r="K3790">
        <v>44792</v>
      </c>
      <c r="L3790" t="s">
        <v>644</v>
      </c>
      <c r="M3790">
        <v>91.98</v>
      </c>
      <c r="N3790">
        <v>0.14000000000000001</v>
      </c>
      <c r="O3790" t="s">
        <v>645</v>
      </c>
      <c r="P3790" s="428">
        <v>0.13700000000000001</v>
      </c>
      <c r="Q3790">
        <v>12875272</v>
      </c>
      <c r="R3790" t="s">
        <v>654</v>
      </c>
      <c r="S3790" t="s">
        <v>825</v>
      </c>
      <c r="T3790" t="s">
        <v>3310</v>
      </c>
    </row>
    <row r="3791" spans="1:20" x14ac:dyDescent="0.25">
      <c r="A3791" t="s">
        <v>637</v>
      </c>
      <c r="B3791" t="s">
        <v>828</v>
      </c>
      <c r="C3791" t="s">
        <v>639</v>
      </c>
      <c r="D3791" t="s">
        <v>718</v>
      </c>
      <c r="E3791" t="s">
        <v>652</v>
      </c>
      <c r="F3791">
        <v>528004120010</v>
      </c>
      <c r="G3791" t="s">
        <v>653</v>
      </c>
      <c r="H3791">
        <v>583593</v>
      </c>
      <c r="I3791" t="s">
        <v>176</v>
      </c>
      <c r="J3791">
        <v>202208</v>
      </c>
      <c r="K3791">
        <v>44792</v>
      </c>
      <c r="L3791" t="s">
        <v>644</v>
      </c>
      <c r="M3791">
        <v>76.650000000000006</v>
      </c>
      <c r="N3791">
        <v>0.12</v>
      </c>
      <c r="O3791" t="s">
        <v>645</v>
      </c>
      <c r="P3791" s="428">
        <v>0.11799999999999999</v>
      </c>
      <c r="Q3791">
        <v>12875272</v>
      </c>
      <c r="R3791" t="s">
        <v>654</v>
      </c>
      <c r="S3791" t="s">
        <v>825</v>
      </c>
      <c r="T3791" t="s">
        <v>3311</v>
      </c>
    </row>
    <row r="3792" spans="1:20" x14ac:dyDescent="0.25">
      <c r="A3792" t="s">
        <v>637</v>
      </c>
      <c r="B3792" t="s">
        <v>659</v>
      </c>
      <c r="C3792" t="s">
        <v>639</v>
      </c>
      <c r="D3792" t="s">
        <v>663</v>
      </c>
      <c r="E3792" t="s">
        <v>652</v>
      </c>
      <c r="F3792">
        <v>528004120010</v>
      </c>
      <c r="G3792" t="s">
        <v>653</v>
      </c>
      <c r="H3792">
        <v>583591</v>
      </c>
      <c r="I3792" t="s">
        <v>172</v>
      </c>
      <c r="J3792">
        <v>202208</v>
      </c>
      <c r="K3792">
        <v>44795</v>
      </c>
      <c r="L3792" t="s">
        <v>644</v>
      </c>
      <c r="M3792">
        <v>77502.320000000007</v>
      </c>
      <c r="N3792">
        <v>120.5</v>
      </c>
      <c r="O3792" t="s">
        <v>645</v>
      </c>
      <c r="P3792" s="428">
        <v>118.151</v>
      </c>
      <c r="Q3792">
        <v>12875272</v>
      </c>
      <c r="R3792" t="s">
        <v>654</v>
      </c>
      <c r="S3792" t="s">
        <v>664</v>
      </c>
      <c r="T3792" t="s">
        <v>3318</v>
      </c>
    </row>
    <row r="3793" spans="1:20" x14ac:dyDescent="0.25">
      <c r="A3793" t="s">
        <v>637</v>
      </c>
      <c r="B3793" t="s">
        <v>3316</v>
      </c>
      <c r="C3793" t="s">
        <v>639</v>
      </c>
      <c r="D3793" t="s">
        <v>651</v>
      </c>
      <c r="E3793" t="s">
        <v>652</v>
      </c>
      <c r="F3793">
        <v>528004120010</v>
      </c>
      <c r="G3793" t="s">
        <v>653</v>
      </c>
      <c r="H3793">
        <v>583590</v>
      </c>
      <c r="I3793" t="s">
        <v>170</v>
      </c>
      <c r="J3793">
        <v>202208</v>
      </c>
      <c r="K3793">
        <v>44795</v>
      </c>
      <c r="L3793" t="s">
        <v>644</v>
      </c>
      <c r="M3793">
        <v>1233.73</v>
      </c>
      <c r="N3793">
        <v>1.92</v>
      </c>
      <c r="O3793" t="s">
        <v>645</v>
      </c>
      <c r="P3793" s="428">
        <v>1.883</v>
      </c>
      <c r="Q3793">
        <v>12875272</v>
      </c>
      <c r="R3793" t="s">
        <v>654</v>
      </c>
      <c r="S3793" t="s">
        <v>655</v>
      </c>
      <c r="T3793" t="s">
        <v>3317</v>
      </c>
    </row>
    <row r="3794" spans="1:20" x14ac:dyDescent="0.25">
      <c r="A3794" t="s">
        <v>637</v>
      </c>
      <c r="B3794" t="s">
        <v>730</v>
      </c>
      <c r="C3794" t="s">
        <v>639</v>
      </c>
      <c r="D3794" t="s">
        <v>718</v>
      </c>
      <c r="E3794" t="s">
        <v>704</v>
      </c>
      <c r="F3794">
        <v>528004120001</v>
      </c>
      <c r="G3794" t="s">
        <v>705</v>
      </c>
      <c r="H3794">
        <v>583128</v>
      </c>
      <c r="I3794" t="s">
        <v>20</v>
      </c>
      <c r="J3794">
        <v>202208</v>
      </c>
      <c r="K3794">
        <v>44795</v>
      </c>
      <c r="L3794" t="s">
        <v>644</v>
      </c>
      <c r="M3794">
        <v>11000</v>
      </c>
      <c r="N3794">
        <v>17.100000000000001</v>
      </c>
      <c r="O3794" t="s">
        <v>645</v>
      </c>
      <c r="P3794" s="428">
        <v>16.766999999999999</v>
      </c>
      <c r="Q3794">
        <v>12871137</v>
      </c>
      <c r="R3794" t="s">
        <v>646</v>
      </c>
      <c r="S3794">
        <v>2031020</v>
      </c>
      <c r="T3794" t="s">
        <v>3319</v>
      </c>
    </row>
    <row r="3795" spans="1:20" x14ac:dyDescent="0.25">
      <c r="A3795" t="s">
        <v>637</v>
      </c>
      <c r="B3795" t="s">
        <v>638</v>
      </c>
      <c r="C3795" t="s">
        <v>639</v>
      </c>
      <c r="D3795" t="s">
        <v>640</v>
      </c>
      <c r="E3795" t="s">
        <v>2008</v>
      </c>
      <c r="F3795">
        <v>528004120002</v>
      </c>
      <c r="G3795" t="s">
        <v>642</v>
      </c>
      <c r="H3795">
        <v>583155</v>
      </c>
      <c r="I3795" t="s">
        <v>45</v>
      </c>
      <c r="J3795">
        <v>202208</v>
      </c>
      <c r="K3795">
        <v>44796</v>
      </c>
      <c r="L3795" t="s">
        <v>644</v>
      </c>
      <c r="M3795">
        <v>10137.93</v>
      </c>
      <c r="N3795">
        <v>15.76</v>
      </c>
      <c r="O3795" t="s">
        <v>645</v>
      </c>
      <c r="P3795" s="428">
        <v>15.452999999999999</v>
      </c>
      <c r="Q3795">
        <v>12871137</v>
      </c>
      <c r="R3795" t="s">
        <v>646</v>
      </c>
      <c r="S3795">
        <v>9985235</v>
      </c>
      <c r="T3795" t="s">
        <v>3320</v>
      </c>
    </row>
    <row r="3796" spans="1:20" x14ac:dyDescent="0.25">
      <c r="A3796" t="s">
        <v>637</v>
      </c>
      <c r="B3796" t="s">
        <v>638</v>
      </c>
      <c r="C3796" t="s">
        <v>639</v>
      </c>
      <c r="D3796" t="s">
        <v>640</v>
      </c>
      <c r="E3796" t="s">
        <v>2008</v>
      </c>
      <c r="F3796">
        <v>528004120002</v>
      </c>
      <c r="G3796" t="s">
        <v>642</v>
      </c>
      <c r="H3796">
        <v>583155</v>
      </c>
      <c r="I3796" t="s">
        <v>45</v>
      </c>
      <c r="J3796">
        <v>202208</v>
      </c>
      <c r="K3796">
        <v>44796</v>
      </c>
      <c r="L3796" t="s">
        <v>644</v>
      </c>
      <c r="M3796">
        <v>3017.24</v>
      </c>
      <c r="N3796">
        <v>4.6900000000000004</v>
      </c>
      <c r="O3796" t="s">
        <v>645</v>
      </c>
      <c r="P3796" s="428">
        <v>4.5990000000000002</v>
      </c>
      <c r="Q3796">
        <v>12871137</v>
      </c>
      <c r="R3796" t="s">
        <v>646</v>
      </c>
      <c r="S3796">
        <v>9985235</v>
      </c>
      <c r="T3796" t="s">
        <v>3321</v>
      </c>
    </row>
    <row r="3797" spans="1:20" x14ac:dyDescent="0.25">
      <c r="A3797" t="s">
        <v>637</v>
      </c>
      <c r="B3797" t="s">
        <v>638</v>
      </c>
      <c r="C3797" t="s">
        <v>639</v>
      </c>
      <c r="D3797" t="s">
        <v>640</v>
      </c>
      <c r="E3797" t="s">
        <v>2008</v>
      </c>
      <c r="F3797">
        <v>528004120002</v>
      </c>
      <c r="G3797" t="s">
        <v>642</v>
      </c>
      <c r="H3797">
        <v>583155</v>
      </c>
      <c r="I3797" t="s">
        <v>45</v>
      </c>
      <c r="J3797">
        <v>202208</v>
      </c>
      <c r="K3797">
        <v>44796</v>
      </c>
      <c r="L3797" t="s">
        <v>644</v>
      </c>
      <c r="M3797">
        <v>2655.17</v>
      </c>
      <c r="N3797">
        <v>4.13</v>
      </c>
      <c r="O3797" t="s">
        <v>645</v>
      </c>
      <c r="P3797" s="428">
        <v>4.0490000000000004</v>
      </c>
      <c r="Q3797">
        <v>12871137</v>
      </c>
      <c r="R3797" t="s">
        <v>646</v>
      </c>
      <c r="S3797">
        <v>9985235</v>
      </c>
      <c r="T3797" t="s">
        <v>3323</v>
      </c>
    </row>
    <row r="3798" spans="1:20" x14ac:dyDescent="0.25">
      <c r="A3798" t="s">
        <v>637</v>
      </c>
      <c r="B3798" t="s">
        <v>638</v>
      </c>
      <c r="C3798" t="s">
        <v>639</v>
      </c>
      <c r="D3798" t="s">
        <v>640</v>
      </c>
      <c r="E3798" t="s">
        <v>2008</v>
      </c>
      <c r="F3798">
        <v>528004120002</v>
      </c>
      <c r="G3798" t="s">
        <v>642</v>
      </c>
      <c r="H3798">
        <v>583155</v>
      </c>
      <c r="I3798" t="s">
        <v>45</v>
      </c>
      <c r="J3798">
        <v>202208</v>
      </c>
      <c r="K3798">
        <v>44796</v>
      </c>
      <c r="L3798" t="s">
        <v>644</v>
      </c>
      <c r="M3798">
        <v>8206.9</v>
      </c>
      <c r="N3798">
        <v>12.76</v>
      </c>
      <c r="O3798" t="s">
        <v>645</v>
      </c>
      <c r="P3798" s="428">
        <v>12.510999999999999</v>
      </c>
      <c r="Q3798">
        <v>12871137</v>
      </c>
      <c r="R3798" t="s">
        <v>646</v>
      </c>
      <c r="S3798">
        <v>9985235</v>
      </c>
      <c r="T3798" t="s">
        <v>3322</v>
      </c>
    </row>
    <row r="3799" spans="1:20" x14ac:dyDescent="0.25">
      <c r="A3799" t="s">
        <v>637</v>
      </c>
      <c r="B3799" t="s">
        <v>638</v>
      </c>
      <c r="C3799" t="s">
        <v>639</v>
      </c>
      <c r="D3799" t="s">
        <v>640</v>
      </c>
      <c r="E3799" t="s">
        <v>2008</v>
      </c>
      <c r="F3799">
        <v>528004120002</v>
      </c>
      <c r="G3799" t="s">
        <v>642</v>
      </c>
      <c r="H3799">
        <v>583155</v>
      </c>
      <c r="I3799" t="s">
        <v>45</v>
      </c>
      <c r="J3799">
        <v>202208</v>
      </c>
      <c r="K3799">
        <v>44796</v>
      </c>
      <c r="L3799" t="s">
        <v>644</v>
      </c>
      <c r="M3799">
        <v>2726.38</v>
      </c>
      <c r="N3799">
        <v>4.24</v>
      </c>
      <c r="O3799" t="s">
        <v>645</v>
      </c>
      <c r="P3799" s="428">
        <v>4.157</v>
      </c>
      <c r="Q3799">
        <v>12871137</v>
      </c>
      <c r="R3799" t="s">
        <v>646</v>
      </c>
      <c r="S3799">
        <v>9985235</v>
      </c>
      <c r="T3799" t="s">
        <v>3320</v>
      </c>
    </row>
    <row r="3800" spans="1:20" x14ac:dyDescent="0.25">
      <c r="A3800" t="s">
        <v>637</v>
      </c>
      <c r="B3800" t="s">
        <v>3316</v>
      </c>
      <c r="C3800" t="s">
        <v>639</v>
      </c>
      <c r="D3800" t="s">
        <v>651</v>
      </c>
      <c r="E3800" t="s">
        <v>652</v>
      </c>
      <c r="F3800">
        <v>528004120010</v>
      </c>
      <c r="G3800" t="s">
        <v>653</v>
      </c>
      <c r="H3800">
        <v>583590</v>
      </c>
      <c r="I3800" t="s">
        <v>170</v>
      </c>
      <c r="J3800">
        <v>202208</v>
      </c>
      <c r="K3800">
        <v>44796</v>
      </c>
      <c r="L3800" t="s">
        <v>644</v>
      </c>
      <c r="M3800">
        <v>1233.73</v>
      </c>
      <c r="N3800">
        <v>1.92</v>
      </c>
      <c r="O3800" t="s">
        <v>645</v>
      </c>
      <c r="P3800" s="428">
        <v>1.883</v>
      </c>
      <c r="Q3800">
        <v>12875272</v>
      </c>
      <c r="R3800" t="s">
        <v>654</v>
      </c>
      <c r="S3800" t="s">
        <v>655</v>
      </c>
      <c r="T3800" t="s">
        <v>3324</v>
      </c>
    </row>
    <row r="3801" spans="1:20" x14ac:dyDescent="0.25">
      <c r="A3801" t="s">
        <v>637</v>
      </c>
      <c r="B3801" t="s">
        <v>666</v>
      </c>
      <c r="C3801" t="s">
        <v>639</v>
      </c>
      <c r="D3801" t="s">
        <v>695</v>
      </c>
      <c r="E3801" t="s">
        <v>641</v>
      </c>
      <c r="F3801">
        <v>528004120004</v>
      </c>
      <c r="G3801" t="s">
        <v>2068</v>
      </c>
      <c r="H3801">
        <v>583582</v>
      </c>
      <c r="I3801" t="s">
        <v>142</v>
      </c>
      <c r="J3801">
        <v>202208</v>
      </c>
      <c r="K3801">
        <v>44796</v>
      </c>
      <c r="L3801" t="s">
        <v>644</v>
      </c>
      <c r="M3801">
        <v>60000</v>
      </c>
      <c r="N3801">
        <v>93.29</v>
      </c>
      <c r="O3801" t="s">
        <v>645</v>
      </c>
      <c r="P3801" s="428">
        <v>91.471999999999994</v>
      </c>
      <c r="Q3801">
        <v>40296315</v>
      </c>
      <c r="R3801" t="s">
        <v>668</v>
      </c>
      <c r="S3801" t="s">
        <v>1545</v>
      </c>
      <c r="T3801" t="s">
        <v>3325</v>
      </c>
    </row>
    <row r="3802" spans="1:20" x14ac:dyDescent="0.25">
      <c r="A3802" t="s">
        <v>637</v>
      </c>
      <c r="B3802" t="s">
        <v>823</v>
      </c>
      <c r="C3802" t="s">
        <v>639</v>
      </c>
      <c r="D3802" t="s">
        <v>651</v>
      </c>
      <c r="E3802" t="s">
        <v>641</v>
      </c>
      <c r="F3802">
        <v>528004120023</v>
      </c>
      <c r="G3802" t="s">
        <v>1736</v>
      </c>
      <c r="H3802">
        <v>583622</v>
      </c>
      <c r="I3802" t="s">
        <v>1737</v>
      </c>
      <c r="J3802">
        <v>202208</v>
      </c>
      <c r="K3802">
        <v>44796</v>
      </c>
      <c r="L3802" t="s">
        <v>644</v>
      </c>
      <c r="M3802">
        <v>8000</v>
      </c>
      <c r="N3802">
        <v>12.44</v>
      </c>
      <c r="O3802" t="s">
        <v>645</v>
      </c>
      <c r="P3802" s="428">
        <v>12.198</v>
      </c>
      <c r="Q3802">
        <v>30511535</v>
      </c>
      <c r="T3802" t="s">
        <v>3326</v>
      </c>
    </row>
    <row r="3803" spans="1:20" x14ac:dyDescent="0.25">
      <c r="A3803" t="s">
        <v>637</v>
      </c>
      <c r="B3803" t="s">
        <v>814</v>
      </c>
      <c r="C3803" t="s">
        <v>639</v>
      </c>
      <c r="D3803" t="s">
        <v>651</v>
      </c>
      <c r="E3803" t="s">
        <v>641</v>
      </c>
      <c r="F3803">
        <v>528004120023</v>
      </c>
      <c r="G3803" t="s">
        <v>1736</v>
      </c>
      <c r="H3803">
        <v>583622</v>
      </c>
      <c r="I3803" t="s">
        <v>1737</v>
      </c>
      <c r="J3803">
        <v>202208</v>
      </c>
      <c r="K3803">
        <v>44796</v>
      </c>
      <c r="L3803" t="s">
        <v>644</v>
      </c>
      <c r="M3803">
        <v>57000</v>
      </c>
      <c r="N3803">
        <v>88.62</v>
      </c>
      <c r="O3803" t="s">
        <v>645</v>
      </c>
      <c r="P3803" s="428">
        <v>86.893000000000001</v>
      </c>
      <c r="Q3803">
        <v>30511535</v>
      </c>
      <c r="T3803" t="s">
        <v>3327</v>
      </c>
    </row>
    <row r="3804" spans="1:20" x14ac:dyDescent="0.25">
      <c r="A3804" t="s">
        <v>637</v>
      </c>
      <c r="B3804" t="s">
        <v>823</v>
      </c>
      <c r="C3804" t="s">
        <v>639</v>
      </c>
      <c r="D3804" t="s">
        <v>651</v>
      </c>
      <c r="E3804" t="s">
        <v>701</v>
      </c>
      <c r="F3804">
        <v>528004120002</v>
      </c>
      <c r="G3804" t="s">
        <v>642</v>
      </c>
      <c r="H3804">
        <v>583154</v>
      </c>
      <c r="I3804" t="s">
        <v>44</v>
      </c>
      <c r="J3804">
        <v>202208</v>
      </c>
      <c r="K3804">
        <v>44797</v>
      </c>
      <c r="L3804" t="s">
        <v>644</v>
      </c>
      <c r="M3804">
        <v>16000</v>
      </c>
      <c r="N3804">
        <v>24.88</v>
      </c>
      <c r="O3804" t="s">
        <v>645</v>
      </c>
      <c r="P3804" s="428">
        <v>24.395</v>
      </c>
      <c r="Q3804">
        <v>30511535</v>
      </c>
      <c r="T3804" t="s">
        <v>3328</v>
      </c>
    </row>
    <row r="3805" spans="1:20" x14ac:dyDescent="0.25">
      <c r="A3805" t="s">
        <v>637</v>
      </c>
      <c r="B3805" t="s">
        <v>657</v>
      </c>
      <c r="C3805" t="s">
        <v>639</v>
      </c>
      <c r="D3805" t="s">
        <v>718</v>
      </c>
      <c r="E3805" t="s">
        <v>652</v>
      </c>
      <c r="F3805">
        <v>528004120010</v>
      </c>
      <c r="G3805" t="s">
        <v>653</v>
      </c>
      <c r="H3805">
        <v>583593</v>
      </c>
      <c r="I3805" t="s">
        <v>176</v>
      </c>
      <c r="J3805">
        <v>202208</v>
      </c>
      <c r="K3805">
        <v>44797</v>
      </c>
      <c r="L3805" t="s">
        <v>644</v>
      </c>
      <c r="M3805">
        <v>760.4</v>
      </c>
      <c r="N3805">
        <v>1.18</v>
      </c>
      <c r="O3805" t="s">
        <v>645</v>
      </c>
      <c r="P3805" s="428">
        <v>1.157</v>
      </c>
      <c r="Q3805">
        <v>12875272</v>
      </c>
      <c r="R3805" t="s">
        <v>654</v>
      </c>
      <c r="S3805" t="s">
        <v>825</v>
      </c>
      <c r="T3805" t="s">
        <v>3332</v>
      </c>
    </row>
    <row r="3806" spans="1:20" x14ac:dyDescent="0.25">
      <c r="A3806" t="s">
        <v>637</v>
      </c>
      <c r="B3806" t="s">
        <v>657</v>
      </c>
      <c r="C3806" t="s">
        <v>639</v>
      </c>
      <c r="D3806" t="s">
        <v>718</v>
      </c>
      <c r="E3806" t="s">
        <v>652</v>
      </c>
      <c r="F3806">
        <v>528004120010</v>
      </c>
      <c r="G3806" t="s">
        <v>653</v>
      </c>
      <c r="H3806">
        <v>583593</v>
      </c>
      <c r="I3806" t="s">
        <v>176</v>
      </c>
      <c r="J3806">
        <v>202208</v>
      </c>
      <c r="K3806">
        <v>44797</v>
      </c>
      <c r="L3806" t="s">
        <v>644</v>
      </c>
      <c r="M3806">
        <v>760.4</v>
      </c>
      <c r="N3806">
        <v>1.18</v>
      </c>
      <c r="O3806" t="s">
        <v>645</v>
      </c>
      <c r="P3806" s="428">
        <v>1.157</v>
      </c>
      <c r="Q3806">
        <v>12875272</v>
      </c>
      <c r="R3806" t="s">
        <v>654</v>
      </c>
      <c r="S3806" t="s">
        <v>825</v>
      </c>
      <c r="T3806" t="s">
        <v>3329</v>
      </c>
    </row>
    <row r="3807" spans="1:20" x14ac:dyDescent="0.25">
      <c r="A3807" t="s">
        <v>637</v>
      </c>
      <c r="B3807" t="s">
        <v>828</v>
      </c>
      <c r="C3807" t="s">
        <v>639</v>
      </c>
      <c r="D3807" t="s">
        <v>651</v>
      </c>
      <c r="E3807" t="s">
        <v>652</v>
      </c>
      <c r="F3807">
        <v>528004120010</v>
      </c>
      <c r="G3807" t="s">
        <v>653</v>
      </c>
      <c r="H3807">
        <v>583590</v>
      </c>
      <c r="I3807" t="s">
        <v>170</v>
      </c>
      <c r="J3807">
        <v>202208</v>
      </c>
      <c r="K3807">
        <v>44797</v>
      </c>
      <c r="L3807" t="s">
        <v>727</v>
      </c>
      <c r="M3807">
        <v>-200.24</v>
      </c>
      <c r="N3807">
        <v>-200.24</v>
      </c>
      <c r="O3807" t="s">
        <v>645</v>
      </c>
      <c r="P3807" s="428">
        <v>-196.33699999999999</v>
      </c>
      <c r="Q3807">
        <v>12875272</v>
      </c>
      <c r="R3807" t="s">
        <v>654</v>
      </c>
      <c r="S3807" t="s">
        <v>655</v>
      </c>
      <c r="T3807" t="s">
        <v>3330</v>
      </c>
    </row>
    <row r="3808" spans="1:20" x14ac:dyDescent="0.25">
      <c r="A3808" t="s">
        <v>637</v>
      </c>
      <c r="B3808" t="s">
        <v>828</v>
      </c>
      <c r="C3808" t="s">
        <v>639</v>
      </c>
      <c r="D3808" t="s">
        <v>651</v>
      </c>
      <c r="E3808" t="s">
        <v>652</v>
      </c>
      <c r="F3808">
        <v>528004120010</v>
      </c>
      <c r="G3808" t="s">
        <v>653</v>
      </c>
      <c r="H3808">
        <v>583590</v>
      </c>
      <c r="I3808" t="s">
        <v>170</v>
      </c>
      <c r="J3808">
        <v>202208</v>
      </c>
      <c r="K3808">
        <v>44797</v>
      </c>
      <c r="L3808" t="s">
        <v>727</v>
      </c>
      <c r="M3808">
        <v>-133.5</v>
      </c>
      <c r="N3808">
        <v>-133.5</v>
      </c>
      <c r="O3808" t="s">
        <v>645</v>
      </c>
      <c r="P3808" s="428">
        <v>-130.898</v>
      </c>
      <c r="Q3808">
        <v>12875272</v>
      </c>
      <c r="R3808" t="s">
        <v>654</v>
      </c>
      <c r="S3808" t="s">
        <v>655</v>
      </c>
      <c r="T3808" t="s">
        <v>3331</v>
      </c>
    </row>
    <row r="3809" spans="1:20" x14ac:dyDescent="0.25">
      <c r="A3809" t="s">
        <v>637</v>
      </c>
      <c r="B3809" t="s">
        <v>828</v>
      </c>
      <c r="C3809" t="s">
        <v>639</v>
      </c>
      <c r="D3809" t="s">
        <v>718</v>
      </c>
      <c r="E3809" t="s">
        <v>652</v>
      </c>
      <c r="F3809">
        <v>528004120010</v>
      </c>
      <c r="G3809" t="s">
        <v>653</v>
      </c>
      <c r="H3809">
        <v>583593</v>
      </c>
      <c r="I3809" t="s">
        <v>176</v>
      </c>
      <c r="J3809">
        <v>202208</v>
      </c>
      <c r="K3809">
        <v>44797</v>
      </c>
      <c r="L3809" t="s">
        <v>644</v>
      </c>
      <c r="M3809">
        <v>729.98</v>
      </c>
      <c r="N3809">
        <v>1.1299999999999999</v>
      </c>
      <c r="O3809" t="s">
        <v>645</v>
      </c>
      <c r="P3809" s="428">
        <v>1.1080000000000001</v>
      </c>
      <c r="Q3809">
        <v>12875272</v>
      </c>
      <c r="R3809" t="s">
        <v>654</v>
      </c>
      <c r="S3809" t="s">
        <v>825</v>
      </c>
      <c r="T3809" t="s">
        <v>3333</v>
      </c>
    </row>
    <row r="3810" spans="1:20" x14ac:dyDescent="0.25">
      <c r="A3810" t="s">
        <v>637</v>
      </c>
      <c r="B3810" t="s">
        <v>677</v>
      </c>
      <c r="C3810" t="s">
        <v>639</v>
      </c>
      <c r="D3810" t="s">
        <v>651</v>
      </c>
      <c r="E3810" t="s">
        <v>673</v>
      </c>
      <c r="F3810">
        <v>528004120002</v>
      </c>
      <c r="G3810" t="s">
        <v>642</v>
      </c>
      <c r="H3810">
        <v>583148</v>
      </c>
      <c r="I3810" t="s">
        <v>699</v>
      </c>
      <c r="J3810">
        <v>202208</v>
      </c>
      <c r="K3810">
        <v>44797</v>
      </c>
      <c r="L3810" t="s">
        <v>644</v>
      </c>
      <c r="M3810">
        <v>35699.410000000003</v>
      </c>
      <c r="N3810">
        <v>55.51</v>
      </c>
      <c r="O3810" t="s">
        <v>645</v>
      </c>
      <c r="P3810" s="428">
        <v>54.427999999999997</v>
      </c>
      <c r="Q3810">
        <v>12871137</v>
      </c>
      <c r="R3810" t="s">
        <v>646</v>
      </c>
      <c r="S3810">
        <v>8540386</v>
      </c>
      <c r="T3810" t="s">
        <v>3340</v>
      </c>
    </row>
    <row r="3811" spans="1:20" x14ac:dyDescent="0.25">
      <c r="A3811" t="s">
        <v>637</v>
      </c>
      <c r="B3811" t="s">
        <v>677</v>
      </c>
      <c r="C3811" t="s">
        <v>639</v>
      </c>
      <c r="D3811" t="s">
        <v>651</v>
      </c>
      <c r="E3811" t="s">
        <v>667</v>
      </c>
      <c r="F3811">
        <v>528004120002</v>
      </c>
      <c r="G3811" t="s">
        <v>642</v>
      </c>
      <c r="H3811">
        <v>583149</v>
      </c>
      <c r="I3811" t="s">
        <v>680</v>
      </c>
      <c r="J3811">
        <v>202208</v>
      </c>
      <c r="K3811">
        <v>44797</v>
      </c>
      <c r="L3811" t="s">
        <v>644</v>
      </c>
      <c r="M3811">
        <v>9890.92</v>
      </c>
      <c r="N3811">
        <v>15.38</v>
      </c>
      <c r="O3811" t="s">
        <v>645</v>
      </c>
      <c r="P3811" s="428">
        <v>15.08</v>
      </c>
      <c r="Q3811">
        <v>12871137</v>
      </c>
      <c r="R3811" t="s">
        <v>646</v>
      </c>
      <c r="S3811">
        <v>8540358</v>
      </c>
      <c r="T3811" t="s">
        <v>3341</v>
      </c>
    </row>
    <row r="3812" spans="1:20" x14ac:dyDescent="0.25">
      <c r="A3812" t="s">
        <v>637</v>
      </c>
      <c r="B3812" t="s">
        <v>677</v>
      </c>
      <c r="C3812" t="s">
        <v>639</v>
      </c>
      <c r="D3812" t="s">
        <v>695</v>
      </c>
      <c r="E3812" t="s">
        <v>673</v>
      </c>
      <c r="F3812">
        <v>528004120002</v>
      </c>
      <c r="G3812" t="s">
        <v>642</v>
      </c>
      <c r="H3812">
        <v>583148</v>
      </c>
      <c r="I3812" t="s">
        <v>699</v>
      </c>
      <c r="J3812">
        <v>202208</v>
      </c>
      <c r="K3812">
        <v>44797</v>
      </c>
      <c r="L3812" t="s">
        <v>644</v>
      </c>
      <c r="M3812">
        <v>172478</v>
      </c>
      <c r="N3812">
        <v>268.17</v>
      </c>
      <c r="O3812" t="s">
        <v>645</v>
      </c>
      <c r="P3812" s="428">
        <v>262.94299999999998</v>
      </c>
      <c r="Q3812">
        <v>12871137</v>
      </c>
      <c r="R3812" t="s">
        <v>646</v>
      </c>
      <c r="S3812">
        <v>2046481</v>
      </c>
      <c r="T3812" t="s">
        <v>3342</v>
      </c>
    </row>
    <row r="3813" spans="1:20" x14ac:dyDescent="0.25">
      <c r="A3813" t="s">
        <v>637</v>
      </c>
      <c r="B3813" t="s">
        <v>677</v>
      </c>
      <c r="C3813" t="s">
        <v>639</v>
      </c>
      <c r="D3813" t="s">
        <v>651</v>
      </c>
      <c r="E3813" t="s">
        <v>673</v>
      </c>
      <c r="F3813">
        <v>528004120002</v>
      </c>
      <c r="G3813" t="s">
        <v>642</v>
      </c>
      <c r="H3813">
        <v>583148</v>
      </c>
      <c r="I3813" t="s">
        <v>699</v>
      </c>
      <c r="J3813">
        <v>202208</v>
      </c>
      <c r="K3813">
        <v>44797</v>
      </c>
      <c r="L3813" t="s">
        <v>644</v>
      </c>
      <c r="M3813">
        <v>31023.1</v>
      </c>
      <c r="N3813">
        <v>48.23</v>
      </c>
      <c r="O3813" t="s">
        <v>645</v>
      </c>
      <c r="P3813" s="428">
        <v>47.29</v>
      </c>
      <c r="Q3813">
        <v>12871137</v>
      </c>
      <c r="R3813" t="s">
        <v>646</v>
      </c>
      <c r="S3813">
        <v>8540279</v>
      </c>
      <c r="T3813" t="s">
        <v>3344</v>
      </c>
    </row>
    <row r="3814" spans="1:20" x14ac:dyDescent="0.25">
      <c r="A3814" t="s">
        <v>637</v>
      </c>
      <c r="B3814" t="s">
        <v>677</v>
      </c>
      <c r="C3814" t="s">
        <v>639</v>
      </c>
      <c r="D3814" t="s">
        <v>695</v>
      </c>
      <c r="E3814" t="s">
        <v>667</v>
      </c>
      <c r="F3814">
        <v>528004120002</v>
      </c>
      <c r="G3814" t="s">
        <v>642</v>
      </c>
      <c r="H3814">
        <v>583149</v>
      </c>
      <c r="I3814" t="s">
        <v>680</v>
      </c>
      <c r="J3814">
        <v>202208</v>
      </c>
      <c r="K3814">
        <v>44797</v>
      </c>
      <c r="L3814" t="s">
        <v>644</v>
      </c>
      <c r="M3814">
        <v>534883.19999999995</v>
      </c>
      <c r="N3814">
        <v>831.63</v>
      </c>
      <c r="O3814" t="s">
        <v>645</v>
      </c>
      <c r="P3814" s="428">
        <v>815.41899999999998</v>
      </c>
      <c r="Q3814">
        <v>12871137</v>
      </c>
      <c r="R3814" t="s">
        <v>646</v>
      </c>
      <c r="S3814">
        <v>2023596</v>
      </c>
      <c r="T3814" t="s">
        <v>3345</v>
      </c>
    </row>
    <row r="3815" spans="1:20" x14ac:dyDescent="0.25">
      <c r="A3815" t="s">
        <v>637</v>
      </c>
      <c r="B3815" t="s">
        <v>638</v>
      </c>
      <c r="C3815" t="s">
        <v>639</v>
      </c>
      <c r="D3815" t="s">
        <v>640</v>
      </c>
      <c r="E3815" t="s">
        <v>2008</v>
      </c>
      <c r="F3815">
        <v>528004120002</v>
      </c>
      <c r="G3815" t="s">
        <v>642</v>
      </c>
      <c r="H3815">
        <v>583155</v>
      </c>
      <c r="I3815" t="s">
        <v>45</v>
      </c>
      <c r="J3815">
        <v>202208</v>
      </c>
      <c r="K3815">
        <v>44797</v>
      </c>
      <c r="L3815" t="s">
        <v>644</v>
      </c>
      <c r="M3815">
        <v>1206.9000000000001</v>
      </c>
      <c r="N3815">
        <v>1.88</v>
      </c>
      <c r="O3815" t="s">
        <v>645</v>
      </c>
      <c r="P3815" s="428">
        <v>1.843</v>
      </c>
      <c r="Q3815">
        <v>12871137</v>
      </c>
      <c r="R3815" t="s">
        <v>646</v>
      </c>
      <c r="S3815">
        <v>9985235</v>
      </c>
      <c r="T3815" t="s">
        <v>3343</v>
      </c>
    </row>
    <row r="3816" spans="1:20" x14ac:dyDescent="0.25">
      <c r="A3816" t="s">
        <v>637</v>
      </c>
      <c r="B3816" t="s">
        <v>638</v>
      </c>
      <c r="C3816" t="s">
        <v>639</v>
      </c>
      <c r="D3816" t="s">
        <v>640</v>
      </c>
      <c r="E3816" t="s">
        <v>2008</v>
      </c>
      <c r="F3816">
        <v>528004120002</v>
      </c>
      <c r="G3816" t="s">
        <v>642</v>
      </c>
      <c r="H3816">
        <v>583155</v>
      </c>
      <c r="I3816" t="s">
        <v>45</v>
      </c>
      <c r="J3816">
        <v>202208</v>
      </c>
      <c r="K3816">
        <v>44797</v>
      </c>
      <c r="L3816" t="s">
        <v>644</v>
      </c>
      <c r="M3816">
        <v>1206.9000000000001</v>
      </c>
      <c r="N3816">
        <v>1.88</v>
      </c>
      <c r="O3816" t="s">
        <v>645</v>
      </c>
      <c r="P3816" s="428">
        <v>1.843</v>
      </c>
      <c r="Q3816">
        <v>12871137</v>
      </c>
      <c r="R3816" t="s">
        <v>646</v>
      </c>
      <c r="S3816">
        <v>9985235</v>
      </c>
      <c r="T3816" t="s">
        <v>3343</v>
      </c>
    </row>
    <row r="3817" spans="1:20" x14ac:dyDescent="0.25">
      <c r="A3817" t="s">
        <v>637</v>
      </c>
      <c r="B3817" t="s">
        <v>677</v>
      </c>
      <c r="C3817" t="s">
        <v>639</v>
      </c>
      <c r="D3817" t="s">
        <v>651</v>
      </c>
      <c r="E3817" t="s">
        <v>667</v>
      </c>
      <c r="F3817">
        <v>528004120002</v>
      </c>
      <c r="G3817" t="s">
        <v>642</v>
      </c>
      <c r="H3817">
        <v>583149</v>
      </c>
      <c r="I3817" t="s">
        <v>680</v>
      </c>
      <c r="J3817">
        <v>202208</v>
      </c>
      <c r="K3817">
        <v>44797</v>
      </c>
      <c r="L3817" t="s">
        <v>644</v>
      </c>
      <c r="M3817">
        <v>9017.4</v>
      </c>
      <c r="N3817">
        <v>14.02</v>
      </c>
      <c r="O3817" t="s">
        <v>645</v>
      </c>
      <c r="P3817" s="428">
        <v>13.747</v>
      </c>
      <c r="Q3817">
        <v>12871137</v>
      </c>
      <c r="R3817" t="s">
        <v>646</v>
      </c>
      <c r="S3817">
        <v>2036440</v>
      </c>
      <c r="T3817" t="s">
        <v>3338</v>
      </c>
    </row>
    <row r="3818" spans="1:20" x14ac:dyDescent="0.25">
      <c r="A3818" t="s">
        <v>637</v>
      </c>
      <c r="B3818" t="s">
        <v>677</v>
      </c>
      <c r="C3818" t="s">
        <v>639</v>
      </c>
      <c r="D3818" t="s">
        <v>651</v>
      </c>
      <c r="E3818" t="s">
        <v>667</v>
      </c>
      <c r="F3818">
        <v>528004120002</v>
      </c>
      <c r="G3818" t="s">
        <v>642</v>
      </c>
      <c r="H3818">
        <v>583149</v>
      </c>
      <c r="I3818" t="s">
        <v>680</v>
      </c>
      <c r="J3818">
        <v>202208</v>
      </c>
      <c r="K3818">
        <v>44797</v>
      </c>
      <c r="L3818" t="s">
        <v>644</v>
      </c>
      <c r="M3818">
        <v>109471.29</v>
      </c>
      <c r="N3818">
        <v>170.21</v>
      </c>
      <c r="O3818" t="s">
        <v>645</v>
      </c>
      <c r="P3818" s="428">
        <v>166.892</v>
      </c>
      <c r="Q3818">
        <v>12871137</v>
      </c>
      <c r="R3818" t="s">
        <v>646</v>
      </c>
      <c r="S3818">
        <v>8540399</v>
      </c>
      <c r="T3818" t="s">
        <v>3339</v>
      </c>
    </row>
    <row r="3819" spans="1:20" x14ac:dyDescent="0.25">
      <c r="A3819" t="s">
        <v>637</v>
      </c>
      <c r="B3819" t="s">
        <v>638</v>
      </c>
      <c r="C3819" t="s">
        <v>639</v>
      </c>
      <c r="D3819" t="s">
        <v>640</v>
      </c>
      <c r="E3819" t="s">
        <v>2008</v>
      </c>
      <c r="F3819">
        <v>528004120002</v>
      </c>
      <c r="G3819" t="s">
        <v>642</v>
      </c>
      <c r="H3819">
        <v>583155</v>
      </c>
      <c r="I3819" t="s">
        <v>45</v>
      </c>
      <c r="J3819">
        <v>202208</v>
      </c>
      <c r="K3819">
        <v>44797</v>
      </c>
      <c r="L3819" t="s">
        <v>644</v>
      </c>
      <c r="M3819">
        <v>3620.69</v>
      </c>
      <c r="N3819">
        <v>5.63</v>
      </c>
      <c r="O3819" t="s">
        <v>645</v>
      </c>
      <c r="P3819" s="428">
        <v>5.52</v>
      </c>
      <c r="Q3819">
        <v>12871137</v>
      </c>
      <c r="R3819" t="s">
        <v>646</v>
      </c>
      <c r="S3819">
        <v>9985235</v>
      </c>
      <c r="T3819" t="s">
        <v>3343</v>
      </c>
    </row>
    <row r="3820" spans="1:20" x14ac:dyDescent="0.25">
      <c r="A3820" t="s">
        <v>637</v>
      </c>
      <c r="B3820" t="s">
        <v>991</v>
      </c>
      <c r="C3820" t="s">
        <v>639</v>
      </c>
      <c r="D3820" t="s">
        <v>640</v>
      </c>
      <c r="E3820" t="s">
        <v>641</v>
      </c>
      <c r="F3820">
        <v>528004120002</v>
      </c>
      <c r="G3820" t="s">
        <v>642</v>
      </c>
      <c r="H3820">
        <v>583145</v>
      </c>
      <c r="I3820" t="s">
        <v>643</v>
      </c>
      <c r="J3820">
        <v>202208</v>
      </c>
      <c r="K3820">
        <v>44797</v>
      </c>
      <c r="L3820" t="s">
        <v>644</v>
      </c>
      <c r="M3820">
        <v>464136.43</v>
      </c>
      <c r="N3820">
        <v>721.64</v>
      </c>
      <c r="O3820" t="s">
        <v>645</v>
      </c>
      <c r="P3820" s="428">
        <v>707.57299999999998</v>
      </c>
      <c r="Q3820">
        <v>12871137</v>
      </c>
      <c r="R3820" t="s">
        <v>646</v>
      </c>
      <c r="S3820">
        <v>9982557</v>
      </c>
      <c r="T3820" t="s">
        <v>3392</v>
      </c>
    </row>
    <row r="3821" spans="1:20" x14ac:dyDescent="0.25">
      <c r="A3821" t="s">
        <v>637</v>
      </c>
      <c r="B3821" t="s">
        <v>677</v>
      </c>
      <c r="C3821" t="s">
        <v>639</v>
      </c>
      <c r="D3821" t="s">
        <v>651</v>
      </c>
      <c r="E3821" t="s">
        <v>2008</v>
      </c>
      <c r="F3821">
        <v>528004120002</v>
      </c>
      <c r="G3821" t="s">
        <v>642</v>
      </c>
      <c r="H3821">
        <v>856778</v>
      </c>
      <c r="I3821" t="s">
        <v>27</v>
      </c>
      <c r="J3821">
        <v>202208</v>
      </c>
      <c r="K3821">
        <v>44797</v>
      </c>
      <c r="L3821" t="s">
        <v>644</v>
      </c>
      <c r="M3821">
        <v>390639</v>
      </c>
      <c r="N3821">
        <v>607.36</v>
      </c>
      <c r="O3821" t="s">
        <v>645</v>
      </c>
      <c r="P3821" s="428">
        <v>595.52099999999996</v>
      </c>
      <c r="Q3821">
        <v>12871137</v>
      </c>
      <c r="R3821" t="s">
        <v>646</v>
      </c>
      <c r="S3821">
        <v>2041743</v>
      </c>
      <c r="T3821" t="s">
        <v>3346</v>
      </c>
    </row>
    <row r="3822" spans="1:20" x14ac:dyDescent="0.25">
      <c r="A3822" t="s">
        <v>637</v>
      </c>
      <c r="B3822" t="s">
        <v>677</v>
      </c>
      <c r="C3822" t="s">
        <v>639</v>
      </c>
      <c r="D3822" t="s">
        <v>663</v>
      </c>
      <c r="E3822" t="s">
        <v>673</v>
      </c>
      <c r="F3822">
        <v>528004120002</v>
      </c>
      <c r="G3822" t="s">
        <v>642</v>
      </c>
      <c r="H3822">
        <v>583134</v>
      </c>
      <c r="I3822" t="s">
        <v>30</v>
      </c>
      <c r="J3822">
        <v>202208</v>
      </c>
      <c r="K3822">
        <v>44797</v>
      </c>
      <c r="L3822" t="s">
        <v>644</v>
      </c>
      <c r="M3822">
        <v>393696</v>
      </c>
      <c r="N3822">
        <v>612.12</v>
      </c>
      <c r="O3822" t="s">
        <v>645</v>
      </c>
      <c r="P3822" s="428">
        <v>600.18799999999999</v>
      </c>
      <c r="Q3822">
        <v>12871137</v>
      </c>
      <c r="R3822" t="s">
        <v>646</v>
      </c>
      <c r="S3822">
        <v>2030902</v>
      </c>
      <c r="T3822" t="s">
        <v>3369</v>
      </c>
    </row>
    <row r="3823" spans="1:20" x14ac:dyDescent="0.25">
      <c r="A3823" t="s">
        <v>637</v>
      </c>
      <c r="B3823" t="s">
        <v>677</v>
      </c>
      <c r="C3823" t="s">
        <v>639</v>
      </c>
      <c r="D3823" t="s">
        <v>695</v>
      </c>
      <c r="E3823" t="s">
        <v>667</v>
      </c>
      <c r="F3823">
        <v>528004120002</v>
      </c>
      <c r="G3823" t="s">
        <v>642</v>
      </c>
      <c r="H3823">
        <v>583136</v>
      </c>
      <c r="I3823" t="s">
        <v>32</v>
      </c>
      <c r="J3823">
        <v>202208</v>
      </c>
      <c r="K3823">
        <v>44797</v>
      </c>
      <c r="L3823" t="s">
        <v>644</v>
      </c>
      <c r="M3823">
        <v>266834.31</v>
      </c>
      <c r="N3823">
        <v>414.87</v>
      </c>
      <c r="O3823" t="s">
        <v>645</v>
      </c>
      <c r="P3823" s="428">
        <v>406.78300000000002</v>
      </c>
      <c r="Q3823">
        <v>12871137</v>
      </c>
      <c r="R3823" t="s">
        <v>646</v>
      </c>
      <c r="S3823">
        <v>2035753</v>
      </c>
      <c r="T3823" t="s">
        <v>3371</v>
      </c>
    </row>
    <row r="3824" spans="1:20" x14ac:dyDescent="0.25">
      <c r="A3824" t="s">
        <v>637</v>
      </c>
      <c r="B3824" t="s">
        <v>677</v>
      </c>
      <c r="C3824" t="s">
        <v>639</v>
      </c>
      <c r="D3824" t="s">
        <v>695</v>
      </c>
      <c r="E3824" t="s">
        <v>704</v>
      </c>
      <c r="F3824">
        <v>528004120001</v>
      </c>
      <c r="G3824" t="s">
        <v>705</v>
      </c>
      <c r="H3824">
        <v>583128</v>
      </c>
      <c r="I3824" t="s">
        <v>20</v>
      </c>
      <c r="J3824">
        <v>202208</v>
      </c>
      <c r="K3824">
        <v>44797</v>
      </c>
      <c r="L3824" t="s">
        <v>644</v>
      </c>
      <c r="M3824">
        <v>548105.32999999996</v>
      </c>
      <c r="N3824">
        <v>852.19</v>
      </c>
      <c r="O3824" t="s">
        <v>645</v>
      </c>
      <c r="P3824" s="428">
        <v>835.57899999999995</v>
      </c>
      <c r="Q3824">
        <v>12871137</v>
      </c>
      <c r="R3824" t="s">
        <v>646</v>
      </c>
      <c r="S3824">
        <v>2012170</v>
      </c>
      <c r="T3824" t="s">
        <v>3372</v>
      </c>
    </row>
    <row r="3825" spans="1:20" x14ac:dyDescent="0.25">
      <c r="A3825" t="s">
        <v>637</v>
      </c>
      <c r="B3825" t="s">
        <v>677</v>
      </c>
      <c r="C3825" t="s">
        <v>639</v>
      </c>
      <c r="D3825" t="s">
        <v>651</v>
      </c>
      <c r="E3825" t="s">
        <v>2008</v>
      </c>
      <c r="F3825">
        <v>528004120002</v>
      </c>
      <c r="G3825" t="s">
        <v>642</v>
      </c>
      <c r="H3825">
        <v>583138</v>
      </c>
      <c r="I3825" t="s">
        <v>34</v>
      </c>
      <c r="J3825">
        <v>202208</v>
      </c>
      <c r="K3825">
        <v>44797</v>
      </c>
      <c r="L3825" t="s">
        <v>644</v>
      </c>
      <c r="M3825">
        <v>535196</v>
      </c>
      <c r="N3825">
        <v>832.12</v>
      </c>
      <c r="O3825" t="s">
        <v>645</v>
      </c>
      <c r="P3825" s="428">
        <v>815.9</v>
      </c>
      <c r="Q3825">
        <v>12871137</v>
      </c>
      <c r="R3825" t="s">
        <v>646</v>
      </c>
      <c r="S3825">
        <v>2024193</v>
      </c>
      <c r="T3825" t="s">
        <v>3336</v>
      </c>
    </row>
    <row r="3826" spans="1:20" x14ac:dyDescent="0.25">
      <c r="A3826" t="s">
        <v>637</v>
      </c>
      <c r="B3826" t="s">
        <v>677</v>
      </c>
      <c r="C3826" t="s">
        <v>639</v>
      </c>
      <c r="D3826" t="s">
        <v>640</v>
      </c>
      <c r="E3826" t="s">
        <v>701</v>
      </c>
      <c r="F3826">
        <v>528004120002</v>
      </c>
      <c r="G3826" t="s">
        <v>642</v>
      </c>
      <c r="H3826">
        <v>583154</v>
      </c>
      <c r="I3826" t="s">
        <v>44</v>
      </c>
      <c r="J3826">
        <v>202208</v>
      </c>
      <c r="K3826">
        <v>44797</v>
      </c>
      <c r="L3826" t="s">
        <v>644</v>
      </c>
      <c r="M3826">
        <v>62779.01</v>
      </c>
      <c r="N3826">
        <v>97.61</v>
      </c>
      <c r="O3826" t="s">
        <v>645</v>
      </c>
      <c r="P3826" s="428">
        <v>95.706999999999994</v>
      </c>
      <c r="Q3826">
        <v>12871137</v>
      </c>
      <c r="R3826" t="s">
        <v>646</v>
      </c>
      <c r="S3826">
        <v>2020577</v>
      </c>
      <c r="T3826" t="s">
        <v>3377</v>
      </c>
    </row>
    <row r="3827" spans="1:20" x14ac:dyDescent="0.25">
      <c r="A3827" t="s">
        <v>637</v>
      </c>
      <c r="B3827" t="s">
        <v>677</v>
      </c>
      <c r="C3827" t="s">
        <v>639</v>
      </c>
      <c r="D3827" t="s">
        <v>663</v>
      </c>
      <c r="E3827" t="s">
        <v>701</v>
      </c>
      <c r="F3827">
        <v>528004120002</v>
      </c>
      <c r="G3827" t="s">
        <v>642</v>
      </c>
      <c r="H3827">
        <v>583137</v>
      </c>
      <c r="I3827" t="s">
        <v>33</v>
      </c>
      <c r="J3827">
        <v>202208</v>
      </c>
      <c r="K3827">
        <v>44797</v>
      </c>
      <c r="L3827" t="s">
        <v>644</v>
      </c>
      <c r="M3827">
        <v>229340.79999999999</v>
      </c>
      <c r="N3827">
        <v>356.58</v>
      </c>
      <c r="O3827" t="s">
        <v>645</v>
      </c>
      <c r="P3827" s="428">
        <v>349.62900000000002</v>
      </c>
      <c r="Q3827">
        <v>12871137</v>
      </c>
      <c r="R3827" t="s">
        <v>646</v>
      </c>
      <c r="S3827">
        <v>2038727</v>
      </c>
      <c r="T3827" t="s">
        <v>3335</v>
      </c>
    </row>
    <row r="3828" spans="1:20" x14ac:dyDescent="0.25">
      <c r="A3828" t="s">
        <v>637</v>
      </c>
      <c r="B3828" t="s">
        <v>677</v>
      </c>
      <c r="C3828" t="s">
        <v>639</v>
      </c>
      <c r="D3828" t="s">
        <v>640</v>
      </c>
      <c r="E3828" t="s">
        <v>689</v>
      </c>
      <c r="F3828">
        <v>528004120002</v>
      </c>
      <c r="G3828" t="s">
        <v>642</v>
      </c>
      <c r="H3828">
        <v>583156</v>
      </c>
      <c r="I3828" t="s">
        <v>690</v>
      </c>
      <c r="J3828">
        <v>202208</v>
      </c>
      <c r="K3828">
        <v>44797</v>
      </c>
      <c r="L3828" t="s">
        <v>644</v>
      </c>
      <c r="M3828">
        <v>83516.759999999995</v>
      </c>
      <c r="N3828">
        <v>129.85</v>
      </c>
      <c r="O3828" t="s">
        <v>645</v>
      </c>
      <c r="P3828" s="428">
        <v>127.319</v>
      </c>
      <c r="Q3828">
        <v>12871137</v>
      </c>
      <c r="R3828" t="s">
        <v>646</v>
      </c>
      <c r="S3828">
        <v>2032465</v>
      </c>
      <c r="T3828" t="s">
        <v>3378</v>
      </c>
    </row>
    <row r="3829" spans="1:20" x14ac:dyDescent="0.25">
      <c r="A3829" t="s">
        <v>637</v>
      </c>
      <c r="B3829" t="s">
        <v>677</v>
      </c>
      <c r="C3829" t="s">
        <v>639</v>
      </c>
      <c r="D3829" t="s">
        <v>651</v>
      </c>
      <c r="E3829" t="s">
        <v>673</v>
      </c>
      <c r="F3829">
        <v>528004120002</v>
      </c>
      <c r="G3829" t="s">
        <v>642</v>
      </c>
      <c r="H3829">
        <v>583133</v>
      </c>
      <c r="I3829" t="s">
        <v>29</v>
      </c>
      <c r="J3829">
        <v>202208</v>
      </c>
      <c r="K3829">
        <v>44797</v>
      </c>
      <c r="L3829" t="s">
        <v>644</v>
      </c>
      <c r="M3829">
        <v>24540.57</v>
      </c>
      <c r="N3829">
        <v>38.159999999999997</v>
      </c>
      <c r="O3829" t="s">
        <v>645</v>
      </c>
      <c r="P3829" s="428">
        <v>37.415999999999997</v>
      </c>
      <c r="Q3829">
        <v>12871137</v>
      </c>
      <c r="R3829" t="s">
        <v>646</v>
      </c>
      <c r="S3829">
        <v>2024413</v>
      </c>
      <c r="T3829" t="s">
        <v>3379</v>
      </c>
    </row>
    <row r="3830" spans="1:20" x14ac:dyDescent="0.25">
      <c r="A3830" t="s">
        <v>637</v>
      </c>
      <c r="B3830" t="s">
        <v>677</v>
      </c>
      <c r="C3830" t="s">
        <v>639</v>
      </c>
      <c r="D3830" t="s">
        <v>651</v>
      </c>
      <c r="E3830" t="s">
        <v>704</v>
      </c>
      <c r="F3830">
        <v>528004120002</v>
      </c>
      <c r="G3830" t="s">
        <v>642</v>
      </c>
      <c r="H3830">
        <v>856779</v>
      </c>
      <c r="I3830" t="s">
        <v>28</v>
      </c>
      <c r="J3830">
        <v>202208</v>
      </c>
      <c r="K3830">
        <v>44797</v>
      </c>
      <c r="L3830" t="s">
        <v>644</v>
      </c>
      <c r="M3830">
        <v>386621</v>
      </c>
      <c r="N3830">
        <v>601.12</v>
      </c>
      <c r="O3830" t="s">
        <v>645</v>
      </c>
      <c r="P3830" s="428">
        <v>589.40300000000002</v>
      </c>
      <c r="Q3830">
        <v>12871137</v>
      </c>
      <c r="R3830" t="s">
        <v>646</v>
      </c>
      <c r="S3830">
        <v>2039252</v>
      </c>
      <c r="T3830" t="s">
        <v>3337</v>
      </c>
    </row>
    <row r="3831" spans="1:20" x14ac:dyDescent="0.25">
      <c r="A3831" t="s">
        <v>637</v>
      </c>
      <c r="B3831" t="s">
        <v>677</v>
      </c>
      <c r="C3831" t="s">
        <v>639</v>
      </c>
      <c r="D3831" t="s">
        <v>663</v>
      </c>
      <c r="E3831" t="s">
        <v>673</v>
      </c>
      <c r="F3831">
        <v>528004120002</v>
      </c>
      <c r="G3831" t="s">
        <v>642</v>
      </c>
      <c r="H3831">
        <v>583133</v>
      </c>
      <c r="I3831" t="s">
        <v>29</v>
      </c>
      <c r="J3831">
        <v>202208</v>
      </c>
      <c r="K3831">
        <v>44797</v>
      </c>
      <c r="L3831" t="s">
        <v>644</v>
      </c>
      <c r="M3831">
        <v>518600.78</v>
      </c>
      <c r="N3831">
        <v>806.32</v>
      </c>
      <c r="O3831" t="s">
        <v>645</v>
      </c>
      <c r="P3831" s="428">
        <v>790.60299999999995</v>
      </c>
      <c r="Q3831">
        <v>12871137</v>
      </c>
      <c r="R3831" t="s">
        <v>646</v>
      </c>
      <c r="S3831">
        <v>2014872</v>
      </c>
      <c r="T3831" t="s">
        <v>3382</v>
      </c>
    </row>
    <row r="3832" spans="1:20" x14ac:dyDescent="0.25">
      <c r="A3832" t="s">
        <v>637</v>
      </c>
      <c r="B3832" t="s">
        <v>677</v>
      </c>
      <c r="C3832" t="s">
        <v>639</v>
      </c>
      <c r="D3832" t="s">
        <v>663</v>
      </c>
      <c r="E3832" t="s">
        <v>667</v>
      </c>
      <c r="F3832">
        <v>528004120002</v>
      </c>
      <c r="G3832" t="s">
        <v>642</v>
      </c>
      <c r="H3832">
        <v>583136</v>
      </c>
      <c r="I3832" t="s">
        <v>32</v>
      </c>
      <c r="J3832">
        <v>202208</v>
      </c>
      <c r="K3832">
        <v>44797</v>
      </c>
      <c r="L3832" t="s">
        <v>644</v>
      </c>
      <c r="M3832">
        <v>235708.83</v>
      </c>
      <c r="N3832">
        <v>366.48</v>
      </c>
      <c r="O3832" t="s">
        <v>645</v>
      </c>
      <c r="P3832" s="428">
        <v>359.33600000000001</v>
      </c>
      <c r="Q3832">
        <v>12871137</v>
      </c>
      <c r="R3832" t="s">
        <v>646</v>
      </c>
      <c r="S3832">
        <v>2023197</v>
      </c>
      <c r="T3832" t="s">
        <v>3383</v>
      </c>
    </row>
    <row r="3833" spans="1:20" x14ac:dyDescent="0.25">
      <c r="A3833" t="s">
        <v>637</v>
      </c>
      <c r="B3833" t="s">
        <v>677</v>
      </c>
      <c r="C3833" t="s">
        <v>639</v>
      </c>
      <c r="D3833" t="s">
        <v>651</v>
      </c>
      <c r="E3833" t="s">
        <v>667</v>
      </c>
      <c r="F3833">
        <v>528004120002</v>
      </c>
      <c r="G3833" t="s">
        <v>642</v>
      </c>
      <c r="H3833">
        <v>583139</v>
      </c>
      <c r="I3833" t="s">
        <v>35</v>
      </c>
      <c r="J3833">
        <v>202208</v>
      </c>
      <c r="K3833">
        <v>44797</v>
      </c>
      <c r="L3833" t="s">
        <v>644</v>
      </c>
      <c r="M3833">
        <v>260498</v>
      </c>
      <c r="N3833">
        <v>405.02</v>
      </c>
      <c r="O3833" t="s">
        <v>645</v>
      </c>
      <c r="P3833" s="428">
        <v>397.125</v>
      </c>
      <c r="Q3833">
        <v>12871137</v>
      </c>
      <c r="R3833" t="s">
        <v>646</v>
      </c>
      <c r="S3833">
        <v>8540222</v>
      </c>
      <c r="T3833" t="s">
        <v>3334</v>
      </c>
    </row>
    <row r="3834" spans="1:20" x14ac:dyDescent="0.25">
      <c r="A3834" t="s">
        <v>637</v>
      </c>
      <c r="B3834" t="s">
        <v>754</v>
      </c>
      <c r="C3834" t="s">
        <v>639</v>
      </c>
      <c r="D3834" t="s">
        <v>640</v>
      </c>
      <c r="E3834" t="s">
        <v>2995</v>
      </c>
      <c r="F3834">
        <v>528004120002</v>
      </c>
      <c r="G3834" t="s">
        <v>642</v>
      </c>
      <c r="H3834">
        <v>583153</v>
      </c>
      <c r="I3834" t="s">
        <v>722</v>
      </c>
      <c r="J3834">
        <v>202208</v>
      </c>
      <c r="K3834">
        <v>44797</v>
      </c>
      <c r="L3834" t="s">
        <v>644</v>
      </c>
      <c r="M3834">
        <v>14468.24</v>
      </c>
      <c r="N3834">
        <v>22.5</v>
      </c>
      <c r="O3834" t="s">
        <v>645</v>
      </c>
      <c r="P3834" s="428">
        <v>22.061</v>
      </c>
      <c r="Q3834">
        <v>12871137</v>
      </c>
      <c r="R3834" t="s">
        <v>646</v>
      </c>
      <c r="S3834">
        <v>8540401</v>
      </c>
      <c r="T3834" t="s">
        <v>3393</v>
      </c>
    </row>
    <row r="3835" spans="1:20" x14ac:dyDescent="0.25">
      <c r="A3835" t="s">
        <v>637</v>
      </c>
      <c r="B3835" t="s">
        <v>754</v>
      </c>
      <c r="C3835" t="s">
        <v>639</v>
      </c>
      <c r="D3835" t="s">
        <v>640</v>
      </c>
      <c r="E3835" t="s">
        <v>667</v>
      </c>
      <c r="F3835">
        <v>528004120002</v>
      </c>
      <c r="G3835" t="s">
        <v>642</v>
      </c>
      <c r="H3835">
        <v>583149</v>
      </c>
      <c r="I3835" t="s">
        <v>680</v>
      </c>
      <c r="J3835">
        <v>202208</v>
      </c>
      <c r="K3835">
        <v>44797</v>
      </c>
      <c r="L3835" t="s">
        <v>644</v>
      </c>
      <c r="M3835">
        <v>12471.96</v>
      </c>
      <c r="N3835">
        <v>19.39</v>
      </c>
      <c r="O3835" t="s">
        <v>645</v>
      </c>
      <c r="P3835" s="428">
        <v>19.012</v>
      </c>
      <c r="Q3835">
        <v>12871137</v>
      </c>
      <c r="R3835" t="s">
        <v>646</v>
      </c>
      <c r="S3835">
        <v>8540392</v>
      </c>
      <c r="T3835" t="s">
        <v>3397</v>
      </c>
    </row>
    <row r="3836" spans="1:20" x14ac:dyDescent="0.25">
      <c r="A3836" t="s">
        <v>637</v>
      </c>
      <c r="B3836" t="s">
        <v>754</v>
      </c>
      <c r="C3836" t="s">
        <v>639</v>
      </c>
      <c r="D3836" t="s">
        <v>640</v>
      </c>
      <c r="E3836" t="s">
        <v>708</v>
      </c>
      <c r="F3836">
        <v>528004120002</v>
      </c>
      <c r="G3836" t="s">
        <v>642</v>
      </c>
      <c r="H3836">
        <v>583155</v>
      </c>
      <c r="I3836" t="s">
        <v>45</v>
      </c>
      <c r="J3836">
        <v>202208</v>
      </c>
      <c r="K3836">
        <v>44797</v>
      </c>
      <c r="L3836" t="s">
        <v>644</v>
      </c>
      <c r="M3836">
        <v>1642.86</v>
      </c>
      <c r="N3836">
        <v>2.5499999999999998</v>
      </c>
      <c r="O3836" t="s">
        <v>645</v>
      </c>
      <c r="P3836" s="428">
        <v>2.5</v>
      </c>
      <c r="Q3836">
        <v>12871137</v>
      </c>
      <c r="R3836" t="s">
        <v>646</v>
      </c>
      <c r="S3836">
        <v>8540039</v>
      </c>
      <c r="T3836" t="s">
        <v>3400</v>
      </c>
    </row>
    <row r="3837" spans="1:20" x14ac:dyDescent="0.25">
      <c r="A3837" t="s">
        <v>637</v>
      </c>
      <c r="B3837" t="s">
        <v>754</v>
      </c>
      <c r="C3837" t="s">
        <v>639</v>
      </c>
      <c r="D3837" t="s">
        <v>640</v>
      </c>
      <c r="E3837" t="s">
        <v>2995</v>
      </c>
      <c r="F3837">
        <v>528004120002</v>
      </c>
      <c r="G3837" t="s">
        <v>642</v>
      </c>
      <c r="H3837">
        <v>583153</v>
      </c>
      <c r="I3837" t="s">
        <v>722</v>
      </c>
      <c r="J3837">
        <v>202208</v>
      </c>
      <c r="K3837">
        <v>44797</v>
      </c>
      <c r="L3837" t="s">
        <v>644</v>
      </c>
      <c r="M3837">
        <v>3151.11</v>
      </c>
      <c r="N3837">
        <v>4.9000000000000004</v>
      </c>
      <c r="O3837" t="s">
        <v>645</v>
      </c>
      <c r="P3837" s="428">
        <v>4.8040000000000003</v>
      </c>
      <c r="Q3837">
        <v>12871137</v>
      </c>
      <c r="R3837" t="s">
        <v>646</v>
      </c>
      <c r="S3837">
        <v>2052844</v>
      </c>
      <c r="T3837" t="s">
        <v>3401</v>
      </c>
    </row>
    <row r="3838" spans="1:20" x14ac:dyDescent="0.25">
      <c r="A3838" t="s">
        <v>637</v>
      </c>
      <c r="B3838" t="s">
        <v>754</v>
      </c>
      <c r="C3838" t="s">
        <v>639</v>
      </c>
      <c r="D3838" t="s">
        <v>640</v>
      </c>
      <c r="E3838" t="s">
        <v>678</v>
      </c>
      <c r="F3838">
        <v>528004120002</v>
      </c>
      <c r="G3838" t="s">
        <v>642</v>
      </c>
      <c r="H3838">
        <v>583147</v>
      </c>
      <c r="I3838" t="s">
        <v>41</v>
      </c>
      <c r="J3838">
        <v>202208</v>
      </c>
      <c r="K3838">
        <v>44797</v>
      </c>
      <c r="L3838" t="s">
        <v>644</v>
      </c>
      <c r="M3838">
        <v>6499.17</v>
      </c>
      <c r="N3838">
        <v>10.1</v>
      </c>
      <c r="O3838" t="s">
        <v>645</v>
      </c>
      <c r="P3838" s="428">
        <v>9.9030000000000005</v>
      </c>
      <c r="Q3838">
        <v>12871137</v>
      </c>
      <c r="R3838" t="s">
        <v>646</v>
      </c>
      <c r="S3838">
        <v>2027008</v>
      </c>
      <c r="T3838" t="s">
        <v>3405</v>
      </c>
    </row>
    <row r="3839" spans="1:20" x14ac:dyDescent="0.25">
      <c r="A3839" t="s">
        <v>637</v>
      </c>
      <c r="B3839" t="s">
        <v>754</v>
      </c>
      <c r="C3839" t="s">
        <v>639</v>
      </c>
      <c r="D3839" t="s">
        <v>640</v>
      </c>
      <c r="E3839" t="s">
        <v>701</v>
      </c>
      <c r="F3839">
        <v>528004120002</v>
      </c>
      <c r="G3839" t="s">
        <v>642</v>
      </c>
      <c r="H3839">
        <v>583154</v>
      </c>
      <c r="I3839" t="s">
        <v>44</v>
      </c>
      <c r="J3839">
        <v>202208</v>
      </c>
      <c r="K3839">
        <v>44797</v>
      </c>
      <c r="L3839" t="s">
        <v>644</v>
      </c>
      <c r="M3839">
        <v>10450.33</v>
      </c>
      <c r="N3839">
        <v>16.25</v>
      </c>
      <c r="O3839" t="s">
        <v>645</v>
      </c>
      <c r="P3839" s="428">
        <v>15.933</v>
      </c>
      <c r="Q3839">
        <v>12871137</v>
      </c>
      <c r="R3839" t="s">
        <v>646</v>
      </c>
      <c r="S3839">
        <v>2020577</v>
      </c>
      <c r="T3839" t="s">
        <v>3406</v>
      </c>
    </row>
    <row r="3840" spans="1:20" x14ac:dyDescent="0.25">
      <c r="A3840" t="s">
        <v>637</v>
      </c>
      <c r="B3840" t="s">
        <v>754</v>
      </c>
      <c r="C3840" t="s">
        <v>639</v>
      </c>
      <c r="D3840" t="s">
        <v>640</v>
      </c>
      <c r="E3840" t="s">
        <v>673</v>
      </c>
      <c r="F3840">
        <v>528004120002</v>
      </c>
      <c r="G3840" t="s">
        <v>642</v>
      </c>
      <c r="H3840">
        <v>583148</v>
      </c>
      <c r="I3840" t="s">
        <v>699</v>
      </c>
      <c r="J3840">
        <v>202208</v>
      </c>
      <c r="K3840">
        <v>44797</v>
      </c>
      <c r="L3840" t="s">
        <v>644</v>
      </c>
      <c r="M3840">
        <v>7542.5</v>
      </c>
      <c r="N3840">
        <v>11.73</v>
      </c>
      <c r="O3840" t="s">
        <v>645</v>
      </c>
      <c r="P3840" s="428">
        <v>11.500999999999999</v>
      </c>
      <c r="Q3840">
        <v>12871137</v>
      </c>
      <c r="R3840" t="s">
        <v>646</v>
      </c>
      <c r="S3840">
        <v>8540206</v>
      </c>
      <c r="T3840" t="s">
        <v>3407</v>
      </c>
    </row>
    <row r="3841" spans="1:20" x14ac:dyDescent="0.25">
      <c r="A3841" t="s">
        <v>637</v>
      </c>
      <c r="B3841" t="s">
        <v>754</v>
      </c>
      <c r="C3841" t="s">
        <v>639</v>
      </c>
      <c r="D3841" t="s">
        <v>651</v>
      </c>
      <c r="E3841" t="s">
        <v>641</v>
      </c>
      <c r="F3841">
        <v>528004120001</v>
      </c>
      <c r="G3841" t="s">
        <v>705</v>
      </c>
      <c r="H3841">
        <v>583128</v>
      </c>
      <c r="I3841" t="s">
        <v>20</v>
      </c>
      <c r="J3841">
        <v>202208</v>
      </c>
      <c r="K3841">
        <v>44797</v>
      </c>
      <c r="L3841" t="s">
        <v>644</v>
      </c>
      <c r="M3841">
        <v>115630</v>
      </c>
      <c r="N3841">
        <v>179.78</v>
      </c>
      <c r="O3841" t="s">
        <v>645</v>
      </c>
      <c r="P3841" s="428">
        <v>176.27600000000001</v>
      </c>
      <c r="Q3841">
        <v>12871137</v>
      </c>
      <c r="R3841" t="s">
        <v>646</v>
      </c>
      <c r="S3841">
        <v>2022429</v>
      </c>
      <c r="T3841" t="s">
        <v>3348</v>
      </c>
    </row>
    <row r="3842" spans="1:20" x14ac:dyDescent="0.25">
      <c r="A3842" t="s">
        <v>637</v>
      </c>
      <c r="B3842" t="s">
        <v>754</v>
      </c>
      <c r="C3842" t="s">
        <v>639</v>
      </c>
      <c r="D3842" t="s">
        <v>663</v>
      </c>
      <c r="E3842" t="s">
        <v>673</v>
      </c>
      <c r="F3842">
        <v>528004120002</v>
      </c>
      <c r="G3842" t="s">
        <v>642</v>
      </c>
      <c r="H3842">
        <v>583133</v>
      </c>
      <c r="I3842" t="s">
        <v>29</v>
      </c>
      <c r="J3842">
        <v>202208</v>
      </c>
      <c r="K3842">
        <v>44797</v>
      </c>
      <c r="L3842" t="s">
        <v>644</v>
      </c>
      <c r="M3842">
        <v>71305</v>
      </c>
      <c r="N3842">
        <v>110.86</v>
      </c>
      <c r="O3842" t="s">
        <v>645</v>
      </c>
      <c r="P3842" s="428">
        <v>108.699</v>
      </c>
      <c r="Q3842">
        <v>12871137</v>
      </c>
      <c r="R3842" t="s">
        <v>646</v>
      </c>
      <c r="S3842">
        <v>2014872</v>
      </c>
      <c r="T3842" t="s">
        <v>3351</v>
      </c>
    </row>
    <row r="3843" spans="1:20" x14ac:dyDescent="0.25">
      <c r="A3843" t="s">
        <v>637</v>
      </c>
      <c r="B3843" t="s">
        <v>754</v>
      </c>
      <c r="C3843" t="s">
        <v>639</v>
      </c>
      <c r="D3843" t="s">
        <v>640</v>
      </c>
      <c r="E3843" t="s">
        <v>673</v>
      </c>
      <c r="F3843">
        <v>528004120002</v>
      </c>
      <c r="G3843" t="s">
        <v>642</v>
      </c>
      <c r="H3843">
        <v>583148</v>
      </c>
      <c r="I3843" t="s">
        <v>699</v>
      </c>
      <c r="J3843">
        <v>202208</v>
      </c>
      <c r="K3843">
        <v>44797</v>
      </c>
      <c r="L3843" t="s">
        <v>644</v>
      </c>
      <c r="M3843">
        <v>6016.98</v>
      </c>
      <c r="N3843">
        <v>9.36</v>
      </c>
      <c r="O3843" t="s">
        <v>645</v>
      </c>
      <c r="P3843" s="428">
        <v>9.1780000000000008</v>
      </c>
      <c r="Q3843">
        <v>12871137</v>
      </c>
      <c r="R3843" t="s">
        <v>646</v>
      </c>
      <c r="S3843">
        <v>2012905</v>
      </c>
      <c r="T3843" t="s">
        <v>3394</v>
      </c>
    </row>
    <row r="3844" spans="1:20" x14ac:dyDescent="0.25">
      <c r="A3844" t="s">
        <v>637</v>
      </c>
      <c r="B3844" t="s">
        <v>754</v>
      </c>
      <c r="C3844" t="s">
        <v>639</v>
      </c>
      <c r="D3844" t="s">
        <v>640</v>
      </c>
      <c r="E3844" t="s">
        <v>686</v>
      </c>
      <c r="F3844">
        <v>528004120002</v>
      </c>
      <c r="G3844" t="s">
        <v>642</v>
      </c>
      <c r="H3844">
        <v>583150</v>
      </c>
      <c r="I3844" t="s">
        <v>687</v>
      </c>
      <c r="J3844">
        <v>202208</v>
      </c>
      <c r="K3844">
        <v>44797</v>
      </c>
      <c r="L3844" t="s">
        <v>644</v>
      </c>
      <c r="M3844">
        <v>38524.65</v>
      </c>
      <c r="N3844">
        <v>59.9</v>
      </c>
      <c r="O3844" t="s">
        <v>645</v>
      </c>
      <c r="P3844" s="428">
        <v>58.731999999999999</v>
      </c>
      <c r="Q3844">
        <v>12871137</v>
      </c>
      <c r="R3844" t="s">
        <v>646</v>
      </c>
      <c r="S3844">
        <v>2011105</v>
      </c>
      <c r="T3844" t="s">
        <v>3395</v>
      </c>
    </row>
    <row r="3845" spans="1:20" x14ac:dyDescent="0.25">
      <c r="A3845" t="s">
        <v>637</v>
      </c>
      <c r="B3845" t="s">
        <v>754</v>
      </c>
      <c r="C3845" t="s">
        <v>639</v>
      </c>
      <c r="D3845" t="s">
        <v>640</v>
      </c>
      <c r="E3845" t="s">
        <v>689</v>
      </c>
      <c r="F3845">
        <v>528004120002</v>
      </c>
      <c r="G3845" t="s">
        <v>642</v>
      </c>
      <c r="H3845">
        <v>856784</v>
      </c>
      <c r="I3845" t="s">
        <v>479</v>
      </c>
      <c r="J3845">
        <v>202208</v>
      </c>
      <c r="K3845">
        <v>44797</v>
      </c>
      <c r="L3845" t="s">
        <v>644</v>
      </c>
      <c r="M3845">
        <v>3183.57</v>
      </c>
      <c r="N3845">
        <v>4.95</v>
      </c>
      <c r="O3845" t="s">
        <v>645</v>
      </c>
      <c r="P3845" s="428">
        <v>4.8540000000000001</v>
      </c>
      <c r="Q3845">
        <v>12871137</v>
      </c>
      <c r="R3845" t="s">
        <v>646</v>
      </c>
      <c r="S3845">
        <v>8540396</v>
      </c>
      <c r="T3845" t="s">
        <v>3396</v>
      </c>
    </row>
    <row r="3846" spans="1:20" x14ac:dyDescent="0.25">
      <c r="A3846" t="s">
        <v>637</v>
      </c>
      <c r="B3846" t="s">
        <v>754</v>
      </c>
      <c r="C3846" t="s">
        <v>639</v>
      </c>
      <c r="D3846" t="s">
        <v>640</v>
      </c>
      <c r="E3846" t="s">
        <v>689</v>
      </c>
      <c r="F3846">
        <v>528004120002</v>
      </c>
      <c r="G3846" t="s">
        <v>642</v>
      </c>
      <c r="H3846">
        <v>583156</v>
      </c>
      <c r="I3846" t="s">
        <v>690</v>
      </c>
      <c r="J3846">
        <v>202208</v>
      </c>
      <c r="K3846">
        <v>44797</v>
      </c>
      <c r="L3846" t="s">
        <v>644</v>
      </c>
      <c r="M3846">
        <v>13048.47</v>
      </c>
      <c r="N3846">
        <v>20.29</v>
      </c>
      <c r="O3846" t="s">
        <v>645</v>
      </c>
      <c r="P3846" s="428">
        <v>19.893999999999998</v>
      </c>
      <c r="Q3846">
        <v>12871137</v>
      </c>
      <c r="R3846" t="s">
        <v>646</v>
      </c>
      <c r="S3846">
        <v>2032465</v>
      </c>
      <c r="T3846" t="s">
        <v>3398</v>
      </c>
    </row>
    <row r="3847" spans="1:20" x14ac:dyDescent="0.25">
      <c r="A3847" t="s">
        <v>637</v>
      </c>
      <c r="B3847" t="s">
        <v>754</v>
      </c>
      <c r="C3847" t="s">
        <v>639</v>
      </c>
      <c r="D3847" t="s">
        <v>651</v>
      </c>
      <c r="E3847" t="s">
        <v>673</v>
      </c>
      <c r="F3847">
        <v>528004120002</v>
      </c>
      <c r="G3847" t="s">
        <v>642</v>
      </c>
      <c r="H3847">
        <v>583133</v>
      </c>
      <c r="I3847" t="s">
        <v>29</v>
      </c>
      <c r="J3847">
        <v>202208</v>
      </c>
      <c r="K3847">
        <v>44797</v>
      </c>
      <c r="L3847" t="s">
        <v>644</v>
      </c>
      <c r="M3847">
        <v>6005.3</v>
      </c>
      <c r="N3847">
        <v>9.34</v>
      </c>
      <c r="O3847" t="s">
        <v>645</v>
      </c>
      <c r="P3847" s="428">
        <v>9.1579999999999995</v>
      </c>
      <c r="Q3847">
        <v>12871137</v>
      </c>
      <c r="R3847" t="s">
        <v>646</v>
      </c>
      <c r="S3847">
        <v>2024413</v>
      </c>
      <c r="T3847" t="s">
        <v>3355</v>
      </c>
    </row>
    <row r="3848" spans="1:20" x14ac:dyDescent="0.25">
      <c r="A3848" t="s">
        <v>637</v>
      </c>
      <c r="B3848" t="s">
        <v>754</v>
      </c>
      <c r="C3848" t="s">
        <v>639</v>
      </c>
      <c r="D3848" t="s">
        <v>640</v>
      </c>
      <c r="E3848" t="s">
        <v>673</v>
      </c>
      <c r="F3848">
        <v>528004120002</v>
      </c>
      <c r="G3848" t="s">
        <v>642</v>
      </c>
      <c r="H3848">
        <v>583148</v>
      </c>
      <c r="I3848" t="s">
        <v>699</v>
      </c>
      <c r="J3848">
        <v>202208</v>
      </c>
      <c r="K3848">
        <v>44797</v>
      </c>
      <c r="L3848" t="s">
        <v>644</v>
      </c>
      <c r="M3848">
        <v>30709.439999999999</v>
      </c>
      <c r="N3848">
        <v>47.75</v>
      </c>
      <c r="O3848" t="s">
        <v>645</v>
      </c>
      <c r="P3848" s="428">
        <v>46.819000000000003</v>
      </c>
      <c r="Q3848">
        <v>12871137</v>
      </c>
      <c r="R3848" t="s">
        <v>646</v>
      </c>
      <c r="S3848">
        <v>2029740</v>
      </c>
      <c r="T3848" t="s">
        <v>3399</v>
      </c>
    </row>
    <row r="3849" spans="1:20" x14ac:dyDescent="0.25">
      <c r="A3849" t="s">
        <v>637</v>
      </c>
      <c r="B3849" t="s">
        <v>754</v>
      </c>
      <c r="C3849" t="s">
        <v>639</v>
      </c>
      <c r="D3849" t="s">
        <v>651</v>
      </c>
      <c r="E3849" t="s">
        <v>704</v>
      </c>
      <c r="F3849">
        <v>528004120001</v>
      </c>
      <c r="G3849" t="s">
        <v>705</v>
      </c>
      <c r="H3849">
        <v>583127</v>
      </c>
      <c r="I3849" t="s">
        <v>17</v>
      </c>
      <c r="J3849">
        <v>202208</v>
      </c>
      <c r="K3849">
        <v>44797</v>
      </c>
      <c r="L3849" t="s">
        <v>644</v>
      </c>
      <c r="M3849">
        <v>213255</v>
      </c>
      <c r="N3849">
        <v>331.57</v>
      </c>
      <c r="O3849" t="s">
        <v>645</v>
      </c>
      <c r="P3849" s="428">
        <v>325.10700000000003</v>
      </c>
      <c r="Q3849">
        <v>12871137</v>
      </c>
      <c r="R3849" t="s">
        <v>646</v>
      </c>
      <c r="S3849">
        <v>2019466</v>
      </c>
      <c r="T3849" t="s">
        <v>3361</v>
      </c>
    </row>
    <row r="3850" spans="1:20" x14ac:dyDescent="0.25">
      <c r="A3850" t="s">
        <v>637</v>
      </c>
      <c r="B3850" t="s">
        <v>754</v>
      </c>
      <c r="C3850" t="s">
        <v>639</v>
      </c>
      <c r="D3850" t="s">
        <v>695</v>
      </c>
      <c r="E3850" t="s">
        <v>704</v>
      </c>
      <c r="F3850">
        <v>528004120001</v>
      </c>
      <c r="G3850" t="s">
        <v>705</v>
      </c>
      <c r="H3850">
        <v>583128</v>
      </c>
      <c r="I3850" t="s">
        <v>20</v>
      </c>
      <c r="J3850">
        <v>202208</v>
      </c>
      <c r="K3850">
        <v>44797</v>
      </c>
      <c r="L3850" t="s">
        <v>644</v>
      </c>
      <c r="M3850">
        <v>73244.179999999993</v>
      </c>
      <c r="N3850">
        <v>113.88</v>
      </c>
      <c r="O3850" t="s">
        <v>645</v>
      </c>
      <c r="P3850" s="428">
        <v>111.66</v>
      </c>
      <c r="Q3850">
        <v>12871137</v>
      </c>
      <c r="R3850" t="s">
        <v>646</v>
      </c>
      <c r="S3850">
        <v>2012170</v>
      </c>
      <c r="T3850" t="s">
        <v>3362</v>
      </c>
    </row>
    <row r="3851" spans="1:20" x14ac:dyDescent="0.25">
      <c r="A3851" t="s">
        <v>637</v>
      </c>
      <c r="B3851" t="s">
        <v>754</v>
      </c>
      <c r="C3851" t="s">
        <v>639</v>
      </c>
      <c r="D3851" t="s">
        <v>651</v>
      </c>
      <c r="E3851" t="s">
        <v>641</v>
      </c>
      <c r="F3851">
        <v>528004120001</v>
      </c>
      <c r="G3851" t="s">
        <v>705</v>
      </c>
      <c r="H3851">
        <v>583129</v>
      </c>
      <c r="I3851" t="s">
        <v>21</v>
      </c>
      <c r="J3851">
        <v>202208</v>
      </c>
      <c r="K3851">
        <v>44797</v>
      </c>
      <c r="L3851" t="s">
        <v>644</v>
      </c>
      <c r="M3851">
        <v>133681.60000000001</v>
      </c>
      <c r="N3851">
        <v>207.85</v>
      </c>
      <c r="O3851" t="s">
        <v>645</v>
      </c>
      <c r="P3851" s="428">
        <v>203.798</v>
      </c>
      <c r="Q3851">
        <v>12871137</v>
      </c>
      <c r="R3851" t="s">
        <v>646</v>
      </c>
      <c r="S3851">
        <v>2034399</v>
      </c>
      <c r="T3851" t="s">
        <v>3363</v>
      </c>
    </row>
    <row r="3852" spans="1:20" x14ac:dyDescent="0.25">
      <c r="A3852" t="s">
        <v>637</v>
      </c>
      <c r="B3852" t="s">
        <v>754</v>
      </c>
      <c r="C3852" t="s">
        <v>639</v>
      </c>
      <c r="D3852" t="s">
        <v>640</v>
      </c>
      <c r="E3852" t="s">
        <v>678</v>
      </c>
      <c r="F3852">
        <v>528004120002</v>
      </c>
      <c r="G3852" t="s">
        <v>642</v>
      </c>
      <c r="H3852">
        <v>583147</v>
      </c>
      <c r="I3852" t="s">
        <v>41</v>
      </c>
      <c r="J3852">
        <v>202208</v>
      </c>
      <c r="K3852">
        <v>44797</v>
      </c>
      <c r="L3852" t="s">
        <v>644</v>
      </c>
      <c r="M3852">
        <v>4103.4399999999996</v>
      </c>
      <c r="N3852">
        <v>6.38</v>
      </c>
      <c r="O3852" t="s">
        <v>645</v>
      </c>
      <c r="P3852" s="428">
        <v>6.2560000000000002</v>
      </c>
      <c r="Q3852">
        <v>12871137</v>
      </c>
      <c r="R3852" t="s">
        <v>646</v>
      </c>
      <c r="S3852">
        <v>2049729</v>
      </c>
      <c r="T3852" t="s">
        <v>3402</v>
      </c>
    </row>
    <row r="3853" spans="1:20" x14ac:dyDescent="0.25">
      <c r="A3853" t="s">
        <v>637</v>
      </c>
      <c r="B3853" t="s">
        <v>754</v>
      </c>
      <c r="C3853" t="s">
        <v>639</v>
      </c>
      <c r="D3853" t="s">
        <v>718</v>
      </c>
      <c r="E3853" t="s">
        <v>704</v>
      </c>
      <c r="F3853">
        <v>528004120001</v>
      </c>
      <c r="G3853" t="s">
        <v>705</v>
      </c>
      <c r="H3853">
        <v>583128</v>
      </c>
      <c r="I3853" t="s">
        <v>20</v>
      </c>
      <c r="J3853">
        <v>202208</v>
      </c>
      <c r="K3853">
        <v>44797</v>
      </c>
      <c r="L3853" t="s">
        <v>644</v>
      </c>
      <c r="M3853">
        <v>107782</v>
      </c>
      <c r="N3853">
        <v>167.58</v>
      </c>
      <c r="O3853" t="s">
        <v>645</v>
      </c>
      <c r="P3853" s="428">
        <v>164.31299999999999</v>
      </c>
      <c r="Q3853">
        <v>12871137</v>
      </c>
      <c r="R3853" t="s">
        <v>646</v>
      </c>
      <c r="S3853">
        <v>2031020</v>
      </c>
      <c r="T3853" t="s">
        <v>3403</v>
      </c>
    </row>
    <row r="3854" spans="1:20" x14ac:dyDescent="0.25">
      <c r="A3854" t="s">
        <v>637</v>
      </c>
      <c r="B3854" t="s">
        <v>754</v>
      </c>
      <c r="C3854" t="s">
        <v>639</v>
      </c>
      <c r="D3854" t="s">
        <v>640</v>
      </c>
      <c r="E3854" t="s">
        <v>673</v>
      </c>
      <c r="F3854">
        <v>528004120002</v>
      </c>
      <c r="G3854" t="s">
        <v>642</v>
      </c>
      <c r="H3854">
        <v>856783</v>
      </c>
      <c r="I3854" t="s">
        <v>478</v>
      </c>
      <c r="J3854">
        <v>202208</v>
      </c>
      <c r="K3854">
        <v>44797</v>
      </c>
      <c r="L3854" t="s">
        <v>644</v>
      </c>
      <c r="M3854">
        <v>16793.849999999999</v>
      </c>
      <c r="N3854">
        <v>26.11</v>
      </c>
      <c r="O3854" t="s">
        <v>645</v>
      </c>
      <c r="P3854" s="428">
        <v>25.600999999999999</v>
      </c>
      <c r="Q3854">
        <v>12871137</v>
      </c>
      <c r="R3854" t="s">
        <v>646</v>
      </c>
      <c r="S3854">
        <v>8540353</v>
      </c>
      <c r="T3854" t="s">
        <v>3404</v>
      </c>
    </row>
    <row r="3855" spans="1:20" x14ac:dyDescent="0.25">
      <c r="A3855" t="s">
        <v>637</v>
      </c>
      <c r="B3855" t="s">
        <v>754</v>
      </c>
      <c r="C3855" t="s">
        <v>639</v>
      </c>
      <c r="D3855" t="s">
        <v>663</v>
      </c>
      <c r="E3855" t="s">
        <v>673</v>
      </c>
      <c r="F3855">
        <v>528004120002</v>
      </c>
      <c r="G3855" t="s">
        <v>642</v>
      </c>
      <c r="H3855">
        <v>583134</v>
      </c>
      <c r="I3855" t="s">
        <v>30</v>
      </c>
      <c r="J3855">
        <v>202208</v>
      </c>
      <c r="K3855">
        <v>44797</v>
      </c>
      <c r="L3855" t="s">
        <v>644</v>
      </c>
      <c r="M3855">
        <v>42555</v>
      </c>
      <c r="N3855">
        <v>66.16</v>
      </c>
      <c r="O3855" t="s">
        <v>645</v>
      </c>
      <c r="P3855" s="428">
        <v>64.87</v>
      </c>
      <c r="Q3855">
        <v>12871137</v>
      </c>
      <c r="R3855" t="s">
        <v>646</v>
      </c>
      <c r="S3855">
        <v>2030902</v>
      </c>
      <c r="T3855" t="s">
        <v>3349</v>
      </c>
    </row>
    <row r="3856" spans="1:20" x14ac:dyDescent="0.25">
      <c r="A3856" t="s">
        <v>637</v>
      </c>
      <c r="B3856" t="s">
        <v>754</v>
      </c>
      <c r="C3856" t="s">
        <v>639</v>
      </c>
      <c r="D3856" t="s">
        <v>651</v>
      </c>
      <c r="E3856" t="s">
        <v>2008</v>
      </c>
      <c r="F3856">
        <v>528004120002</v>
      </c>
      <c r="G3856" t="s">
        <v>642</v>
      </c>
      <c r="H3856">
        <v>583138</v>
      </c>
      <c r="I3856" t="s">
        <v>34</v>
      </c>
      <c r="J3856">
        <v>202208</v>
      </c>
      <c r="K3856">
        <v>44797</v>
      </c>
      <c r="L3856" t="s">
        <v>644</v>
      </c>
      <c r="M3856">
        <v>71305</v>
      </c>
      <c r="N3856">
        <v>110.86</v>
      </c>
      <c r="O3856" t="s">
        <v>645</v>
      </c>
      <c r="P3856" s="428">
        <v>108.699</v>
      </c>
      <c r="Q3856">
        <v>12871137</v>
      </c>
      <c r="R3856" t="s">
        <v>646</v>
      </c>
      <c r="S3856">
        <v>2024193</v>
      </c>
      <c r="T3856" t="s">
        <v>3350</v>
      </c>
    </row>
    <row r="3857" spans="1:20" x14ac:dyDescent="0.25">
      <c r="A3857" t="s">
        <v>637</v>
      </c>
      <c r="B3857" t="s">
        <v>754</v>
      </c>
      <c r="C3857" t="s">
        <v>639</v>
      </c>
      <c r="D3857" t="s">
        <v>663</v>
      </c>
      <c r="E3857" t="s">
        <v>667</v>
      </c>
      <c r="F3857">
        <v>528004120002</v>
      </c>
      <c r="G3857" t="s">
        <v>642</v>
      </c>
      <c r="H3857">
        <v>583136</v>
      </c>
      <c r="I3857" t="s">
        <v>32</v>
      </c>
      <c r="J3857">
        <v>202208</v>
      </c>
      <c r="K3857">
        <v>44797</v>
      </c>
      <c r="L3857" t="s">
        <v>644</v>
      </c>
      <c r="M3857">
        <v>37602</v>
      </c>
      <c r="N3857">
        <v>58.46</v>
      </c>
      <c r="O3857" t="s">
        <v>645</v>
      </c>
      <c r="P3857" s="428">
        <v>57.32</v>
      </c>
      <c r="Q3857">
        <v>12871137</v>
      </c>
      <c r="R3857" t="s">
        <v>646</v>
      </c>
      <c r="S3857">
        <v>2023197</v>
      </c>
      <c r="T3857" t="s">
        <v>3352</v>
      </c>
    </row>
    <row r="3858" spans="1:20" x14ac:dyDescent="0.25">
      <c r="A3858" t="s">
        <v>637</v>
      </c>
      <c r="B3858" t="s">
        <v>754</v>
      </c>
      <c r="C3858" t="s">
        <v>639</v>
      </c>
      <c r="D3858" t="s">
        <v>651</v>
      </c>
      <c r="E3858" t="s">
        <v>667</v>
      </c>
      <c r="F3858">
        <v>528004120002</v>
      </c>
      <c r="G3858" t="s">
        <v>642</v>
      </c>
      <c r="H3858">
        <v>583149</v>
      </c>
      <c r="I3858" t="s">
        <v>680</v>
      </c>
      <c r="J3858">
        <v>202208</v>
      </c>
      <c r="K3858">
        <v>44797</v>
      </c>
      <c r="L3858" t="s">
        <v>644</v>
      </c>
      <c r="M3858">
        <v>15304.93</v>
      </c>
      <c r="N3858">
        <v>23.8</v>
      </c>
      <c r="O3858" t="s">
        <v>645</v>
      </c>
      <c r="P3858" s="428">
        <v>23.335999999999999</v>
      </c>
      <c r="Q3858">
        <v>12871137</v>
      </c>
      <c r="R3858" t="s">
        <v>646</v>
      </c>
      <c r="S3858">
        <v>8540399</v>
      </c>
      <c r="T3858" t="s">
        <v>3353</v>
      </c>
    </row>
    <row r="3859" spans="1:20" x14ac:dyDescent="0.25">
      <c r="A3859" t="s">
        <v>637</v>
      </c>
      <c r="B3859" t="s">
        <v>754</v>
      </c>
      <c r="C3859" t="s">
        <v>639</v>
      </c>
      <c r="D3859" t="s">
        <v>695</v>
      </c>
      <c r="E3859" t="s">
        <v>673</v>
      </c>
      <c r="F3859">
        <v>528004120002</v>
      </c>
      <c r="G3859" t="s">
        <v>642</v>
      </c>
      <c r="H3859">
        <v>583148</v>
      </c>
      <c r="I3859" t="s">
        <v>699</v>
      </c>
      <c r="J3859">
        <v>202208</v>
      </c>
      <c r="K3859">
        <v>44797</v>
      </c>
      <c r="L3859" t="s">
        <v>644</v>
      </c>
      <c r="M3859">
        <v>22451.67</v>
      </c>
      <c r="N3859">
        <v>34.909999999999997</v>
      </c>
      <c r="O3859" t="s">
        <v>645</v>
      </c>
      <c r="P3859" s="428">
        <v>34.229999999999997</v>
      </c>
      <c r="Q3859">
        <v>12871137</v>
      </c>
      <c r="R3859" t="s">
        <v>646</v>
      </c>
      <c r="S3859">
        <v>2046481</v>
      </c>
      <c r="T3859" t="s">
        <v>3354</v>
      </c>
    </row>
    <row r="3860" spans="1:20" x14ac:dyDescent="0.25">
      <c r="A3860" t="s">
        <v>637</v>
      </c>
      <c r="B3860" t="s">
        <v>754</v>
      </c>
      <c r="C3860" t="s">
        <v>639</v>
      </c>
      <c r="D3860" t="s">
        <v>651</v>
      </c>
      <c r="E3860" t="s">
        <v>667</v>
      </c>
      <c r="F3860">
        <v>528004120002</v>
      </c>
      <c r="G3860" t="s">
        <v>642</v>
      </c>
      <c r="H3860">
        <v>583139</v>
      </c>
      <c r="I3860" t="s">
        <v>35</v>
      </c>
      <c r="J3860">
        <v>202208</v>
      </c>
      <c r="K3860">
        <v>44797</v>
      </c>
      <c r="L3860" t="s">
        <v>644</v>
      </c>
      <c r="M3860">
        <v>18488</v>
      </c>
      <c r="N3860">
        <v>28.75</v>
      </c>
      <c r="O3860" t="s">
        <v>645</v>
      </c>
      <c r="P3860" s="428">
        <v>28.19</v>
      </c>
      <c r="Q3860">
        <v>12871137</v>
      </c>
      <c r="R3860" t="s">
        <v>646</v>
      </c>
      <c r="S3860">
        <v>8540222</v>
      </c>
      <c r="T3860" t="s">
        <v>3356</v>
      </c>
    </row>
    <row r="3861" spans="1:20" x14ac:dyDescent="0.25">
      <c r="A3861" t="s">
        <v>637</v>
      </c>
      <c r="B3861" t="s">
        <v>754</v>
      </c>
      <c r="C3861" t="s">
        <v>639</v>
      </c>
      <c r="D3861" t="s">
        <v>695</v>
      </c>
      <c r="E3861" t="s">
        <v>667</v>
      </c>
      <c r="F3861">
        <v>528004120002</v>
      </c>
      <c r="G3861" t="s">
        <v>642</v>
      </c>
      <c r="H3861">
        <v>583149</v>
      </c>
      <c r="I3861" t="s">
        <v>680</v>
      </c>
      <c r="J3861">
        <v>202208</v>
      </c>
      <c r="K3861">
        <v>44797</v>
      </c>
      <c r="L3861" t="s">
        <v>644</v>
      </c>
      <c r="M3861">
        <v>71305</v>
      </c>
      <c r="N3861">
        <v>110.86</v>
      </c>
      <c r="O3861" t="s">
        <v>645</v>
      </c>
      <c r="P3861" s="428">
        <v>108.699</v>
      </c>
      <c r="Q3861">
        <v>12871137</v>
      </c>
      <c r="R3861" t="s">
        <v>646</v>
      </c>
      <c r="S3861">
        <v>2023596</v>
      </c>
      <c r="T3861" t="s">
        <v>3357</v>
      </c>
    </row>
    <row r="3862" spans="1:20" x14ac:dyDescent="0.25">
      <c r="A3862" t="s">
        <v>637</v>
      </c>
      <c r="B3862" t="s">
        <v>754</v>
      </c>
      <c r="C3862" t="s">
        <v>639</v>
      </c>
      <c r="D3862" t="s">
        <v>651</v>
      </c>
      <c r="E3862" t="s">
        <v>667</v>
      </c>
      <c r="F3862">
        <v>528004120002</v>
      </c>
      <c r="G3862" t="s">
        <v>642</v>
      </c>
      <c r="H3862">
        <v>583149</v>
      </c>
      <c r="I3862" t="s">
        <v>680</v>
      </c>
      <c r="J3862">
        <v>202208</v>
      </c>
      <c r="K3862">
        <v>44797</v>
      </c>
      <c r="L3862" t="s">
        <v>644</v>
      </c>
      <c r="M3862">
        <v>8929.59</v>
      </c>
      <c r="N3862">
        <v>13.88</v>
      </c>
      <c r="O3862" t="s">
        <v>645</v>
      </c>
      <c r="P3862" s="428">
        <v>13.609</v>
      </c>
      <c r="Q3862">
        <v>12871137</v>
      </c>
      <c r="R3862" t="s">
        <v>646</v>
      </c>
      <c r="S3862">
        <v>8540358</v>
      </c>
      <c r="T3862" t="s">
        <v>3358</v>
      </c>
    </row>
    <row r="3863" spans="1:20" x14ac:dyDescent="0.25">
      <c r="A3863" t="s">
        <v>637</v>
      </c>
      <c r="B3863" t="s">
        <v>754</v>
      </c>
      <c r="C3863" t="s">
        <v>639</v>
      </c>
      <c r="D3863" t="s">
        <v>651</v>
      </c>
      <c r="E3863" t="s">
        <v>667</v>
      </c>
      <c r="F3863">
        <v>528004120002</v>
      </c>
      <c r="G3863" t="s">
        <v>642</v>
      </c>
      <c r="H3863">
        <v>583149</v>
      </c>
      <c r="I3863" t="s">
        <v>680</v>
      </c>
      <c r="J3863">
        <v>202208</v>
      </c>
      <c r="K3863">
        <v>44797</v>
      </c>
      <c r="L3863" t="s">
        <v>644</v>
      </c>
      <c r="M3863">
        <v>937.14</v>
      </c>
      <c r="N3863">
        <v>1.46</v>
      </c>
      <c r="O3863" t="s">
        <v>645</v>
      </c>
      <c r="P3863" s="428">
        <v>1.4319999999999999</v>
      </c>
      <c r="Q3863">
        <v>12871137</v>
      </c>
      <c r="R3863" t="s">
        <v>646</v>
      </c>
      <c r="S3863">
        <v>2036440</v>
      </c>
      <c r="T3863" t="s">
        <v>3359</v>
      </c>
    </row>
    <row r="3864" spans="1:20" x14ac:dyDescent="0.25">
      <c r="A3864" t="s">
        <v>637</v>
      </c>
      <c r="B3864" t="s">
        <v>754</v>
      </c>
      <c r="C3864" t="s">
        <v>639</v>
      </c>
      <c r="D3864" t="s">
        <v>651</v>
      </c>
      <c r="E3864" t="s">
        <v>673</v>
      </c>
      <c r="F3864">
        <v>528004120002</v>
      </c>
      <c r="G3864" t="s">
        <v>642</v>
      </c>
      <c r="H3864">
        <v>583148</v>
      </c>
      <c r="I3864" t="s">
        <v>699</v>
      </c>
      <c r="J3864">
        <v>202208</v>
      </c>
      <c r="K3864">
        <v>44797</v>
      </c>
      <c r="L3864" t="s">
        <v>644</v>
      </c>
      <c r="M3864">
        <v>8463.09</v>
      </c>
      <c r="N3864">
        <v>13.16</v>
      </c>
      <c r="O3864" t="s">
        <v>645</v>
      </c>
      <c r="P3864" s="428">
        <v>12.903</v>
      </c>
      <c r="Q3864">
        <v>12871137</v>
      </c>
      <c r="R3864" t="s">
        <v>646</v>
      </c>
      <c r="S3864">
        <v>8540386</v>
      </c>
      <c r="T3864" t="s">
        <v>3360</v>
      </c>
    </row>
    <row r="3865" spans="1:20" x14ac:dyDescent="0.25">
      <c r="A3865" t="s">
        <v>637</v>
      </c>
      <c r="B3865" t="s">
        <v>754</v>
      </c>
      <c r="C3865" t="s">
        <v>639</v>
      </c>
      <c r="D3865" t="s">
        <v>663</v>
      </c>
      <c r="E3865" t="s">
        <v>701</v>
      </c>
      <c r="F3865">
        <v>528004120002</v>
      </c>
      <c r="G3865" t="s">
        <v>642</v>
      </c>
      <c r="H3865">
        <v>583137</v>
      </c>
      <c r="I3865" t="s">
        <v>33</v>
      </c>
      <c r="J3865">
        <v>202208</v>
      </c>
      <c r="K3865">
        <v>44797</v>
      </c>
      <c r="L3865" t="s">
        <v>644</v>
      </c>
      <c r="M3865">
        <v>57925</v>
      </c>
      <c r="N3865">
        <v>90.06</v>
      </c>
      <c r="O3865" t="s">
        <v>645</v>
      </c>
      <c r="P3865" s="428">
        <v>88.305000000000007</v>
      </c>
      <c r="Q3865">
        <v>12871137</v>
      </c>
      <c r="R3865" t="s">
        <v>646</v>
      </c>
      <c r="S3865">
        <v>2038727</v>
      </c>
      <c r="T3865" t="s">
        <v>3364</v>
      </c>
    </row>
    <row r="3866" spans="1:20" x14ac:dyDescent="0.25">
      <c r="A3866" t="s">
        <v>637</v>
      </c>
      <c r="B3866" t="s">
        <v>754</v>
      </c>
      <c r="C3866" t="s">
        <v>639</v>
      </c>
      <c r="D3866" t="s">
        <v>695</v>
      </c>
      <c r="E3866" t="s">
        <v>667</v>
      </c>
      <c r="F3866">
        <v>528004120002</v>
      </c>
      <c r="G3866" t="s">
        <v>642</v>
      </c>
      <c r="H3866">
        <v>583136</v>
      </c>
      <c r="I3866" t="s">
        <v>32</v>
      </c>
      <c r="J3866">
        <v>202208</v>
      </c>
      <c r="K3866">
        <v>44797</v>
      </c>
      <c r="L3866" t="s">
        <v>644</v>
      </c>
      <c r="M3866">
        <v>25301.74</v>
      </c>
      <c r="N3866">
        <v>39.340000000000003</v>
      </c>
      <c r="O3866" t="s">
        <v>645</v>
      </c>
      <c r="P3866" s="428">
        <v>38.573</v>
      </c>
      <c r="Q3866">
        <v>12871137</v>
      </c>
      <c r="R3866" t="s">
        <v>646</v>
      </c>
      <c r="S3866">
        <v>2035753</v>
      </c>
      <c r="T3866" t="s">
        <v>3365</v>
      </c>
    </row>
    <row r="3867" spans="1:20" x14ac:dyDescent="0.25">
      <c r="A3867" t="s">
        <v>637</v>
      </c>
      <c r="B3867" t="s">
        <v>754</v>
      </c>
      <c r="C3867" t="s">
        <v>639</v>
      </c>
      <c r="D3867" t="s">
        <v>651</v>
      </c>
      <c r="E3867" t="s">
        <v>673</v>
      </c>
      <c r="F3867">
        <v>528004120002</v>
      </c>
      <c r="G3867" t="s">
        <v>642</v>
      </c>
      <c r="H3867">
        <v>583148</v>
      </c>
      <c r="I3867" t="s">
        <v>699</v>
      </c>
      <c r="J3867">
        <v>202208</v>
      </c>
      <c r="K3867">
        <v>44797</v>
      </c>
      <c r="L3867" t="s">
        <v>644</v>
      </c>
      <c r="M3867">
        <v>10963.98</v>
      </c>
      <c r="N3867">
        <v>17.05</v>
      </c>
      <c r="O3867" t="s">
        <v>645</v>
      </c>
      <c r="P3867" s="428">
        <v>16.718</v>
      </c>
      <c r="Q3867">
        <v>12871137</v>
      </c>
      <c r="R3867" t="s">
        <v>646</v>
      </c>
      <c r="S3867">
        <v>8540279</v>
      </c>
      <c r="T3867" t="s">
        <v>3366</v>
      </c>
    </row>
    <row r="3868" spans="1:20" x14ac:dyDescent="0.25">
      <c r="A3868" t="s">
        <v>637</v>
      </c>
      <c r="B3868" t="s">
        <v>754</v>
      </c>
      <c r="C3868" t="s">
        <v>639</v>
      </c>
      <c r="D3868" t="s">
        <v>651</v>
      </c>
      <c r="E3868" t="s">
        <v>2008</v>
      </c>
      <c r="F3868">
        <v>528004120002</v>
      </c>
      <c r="G3868" t="s">
        <v>642</v>
      </c>
      <c r="H3868">
        <v>856778</v>
      </c>
      <c r="I3868" t="s">
        <v>27</v>
      </c>
      <c r="J3868">
        <v>202208</v>
      </c>
      <c r="K3868">
        <v>44797</v>
      </c>
      <c r="L3868" t="s">
        <v>644</v>
      </c>
      <c r="M3868">
        <v>36162</v>
      </c>
      <c r="N3868">
        <v>56.22</v>
      </c>
      <c r="O3868" t="s">
        <v>645</v>
      </c>
      <c r="P3868" s="428">
        <v>55.124000000000002</v>
      </c>
      <c r="Q3868">
        <v>12871137</v>
      </c>
      <c r="R3868" t="s">
        <v>646</v>
      </c>
      <c r="S3868">
        <v>2041743</v>
      </c>
      <c r="T3868" t="s">
        <v>3367</v>
      </c>
    </row>
    <row r="3869" spans="1:20" x14ac:dyDescent="0.25">
      <c r="A3869" t="s">
        <v>637</v>
      </c>
      <c r="B3869" t="s">
        <v>754</v>
      </c>
      <c r="C3869" t="s">
        <v>639</v>
      </c>
      <c r="D3869" t="s">
        <v>651</v>
      </c>
      <c r="E3869" t="s">
        <v>704</v>
      </c>
      <c r="F3869">
        <v>528004120002</v>
      </c>
      <c r="G3869" t="s">
        <v>642</v>
      </c>
      <c r="H3869">
        <v>856779</v>
      </c>
      <c r="I3869" t="s">
        <v>28</v>
      </c>
      <c r="J3869">
        <v>202208</v>
      </c>
      <c r="K3869">
        <v>44797</v>
      </c>
      <c r="L3869" t="s">
        <v>644</v>
      </c>
      <c r="M3869">
        <v>40180</v>
      </c>
      <c r="N3869">
        <v>62.47</v>
      </c>
      <c r="O3869" t="s">
        <v>645</v>
      </c>
      <c r="P3869" s="428">
        <v>61.252000000000002</v>
      </c>
      <c r="Q3869">
        <v>12871137</v>
      </c>
      <c r="R3869" t="s">
        <v>646</v>
      </c>
      <c r="S3869">
        <v>2039252</v>
      </c>
      <c r="T3869" t="s">
        <v>3368</v>
      </c>
    </row>
    <row r="3870" spans="1:20" x14ac:dyDescent="0.25">
      <c r="A3870" t="s">
        <v>637</v>
      </c>
      <c r="B3870" t="s">
        <v>677</v>
      </c>
      <c r="C3870" t="s">
        <v>639</v>
      </c>
      <c r="D3870" t="s">
        <v>640</v>
      </c>
      <c r="E3870" t="s">
        <v>667</v>
      </c>
      <c r="F3870">
        <v>528004120002</v>
      </c>
      <c r="G3870" t="s">
        <v>642</v>
      </c>
      <c r="H3870">
        <v>583149</v>
      </c>
      <c r="I3870" t="s">
        <v>680</v>
      </c>
      <c r="J3870">
        <v>202208</v>
      </c>
      <c r="K3870">
        <v>44797</v>
      </c>
      <c r="L3870" t="s">
        <v>644</v>
      </c>
      <c r="M3870">
        <v>79826.77</v>
      </c>
      <c r="N3870">
        <v>124.11</v>
      </c>
      <c r="O3870" t="s">
        <v>645</v>
      </c>
      <c r="P3870" s="428">
        <v>121.691</v>
      </c>
      <c r="Q3870">
        <v>12871137</v>
      </c>
      <c r="R3870" t="s">
        <v>646</v>
      </c>
      <c r="S3870">
        <v>8540392</v>
      </c>
      <c r="T3870" t="s">
        <v>3380</v>
      </c>
    </row>
    <row r="3871" spans="1:20" x14ac:dyDescent="0.25">
      <c r="A3871" t="s">
        <v>637</v>
      </c>
      <c r="B3871" t="s">
        <v>677</v>
      </c>
      <c r="C3871" t="s">
        <v>639</v>
      </c>
      <c r="D3871" t="s">
        <v>651</v>
      </c>
      <c r="E3871" t="s">
        <v>704</v>
      </c>
      <c r="F3871">
        <v>528004120001</v>
      </c>
      <c r="G3871" t="s">
        <v>705</v>
      </c>
      <c r="H3871">
        <v>583127</v>
      </c>
      <c r="I3871" t="s">
        <v>17</v>
      </c>
      <c r="J3871">
        <v>202208</v>
      </c>
      <c r="K3871">
        <v>44797</v>
      </c>
      <c r="L3871" t="s">
        <v>644</v>
      </c>
      <c r="M3871">
        <v>1102903</v>
      </c>
      <c r="N3871">
        <v>1714.79</v>
      </c>
      <c r="O3871" t="s">
        <v>645</v>
      </c>
      <c r="P3871" s="428">
        <v>1681.364</v>
      </c>
      <c r="Q3871">
        <v>12871137</v>
      </c>
      <c r="R3871" t="s">
        <v>646</v>
      </c>
      <c r="S3871">
        <v>2019466</v>
      </c>
      <c r="T3871" t="s">
        <v>3388</v>
      </c>
    </row>
    <row r="3872" spans="1:20" x14ac:dyDescent="0.25">
      <c r="A3872" t="s">
        <v>637</v>
      </c>
      <c r="B3872" t="s">
        <v>677</v>
      </c>
      <c r="C3872" t="s">
        <v>639</v>
      </c>
      <c r="D3872" t="s">
        <v>640</v>
      </c>
      <c r="E3872" t="s">
        <v>686</v>
      </c>
      <c r="F3872">
        <v>528004120002</v>
      </c>
      <c r="G3872" t="s">
        <v>642</v>
      </c>
      <c r="H3872">
        <v>583150</v>
      </c>
      <c r="I3872" t="s">
        <v>687</v>
      </c>
      <c r="J3872">
        <v>202208</v>
      </c>
      <c r="K3872">
        <v>44797</v>
      </c>
      <c r="L3872" t="s">
        <v>644</v>
      </c>
      <c r="M3872">
        <v>200825.03</v>
      </c>
      <c r="N3872">
        <v>312.24</v>
      </c>
      <c r="O3872" t="s">
        <v>645</v>
      </c>
      <c r="P3872" s="428">
        <v>306.154</v>
      </c>
      <c r="Q3872">
        <v>12871137</v>
      </c>
      <c r="R3872" t="s">
        <v>646</v>
      </c>
      <c r="S3872">
        <v>2011105</v>
      </c>
      <c r="T3872" t="s">
        <v>3381</v>
      </c>
    </row>
    <row r="3873" spans="1:20" x14ac:dyDescent="0.25">
      <c r="A3873" t="s">
        <v>637</v>
      </c>
      <c r="B3873" t="s">
        <v>677</v>
      </c>
      <c r="C3873" t="s">
        <v>639</v>
      </c>
      <c r="D3873" t="s">
        <v>640</v>
      </c>
      <c r="E3873" t="s">
        <v>678</v>
      </c>
      <c r="F3873">
        <v>528004120002</v>
      </c>
      <c r="G3873" t="s">
        <v>642</v>
      </c>
      <c r="H3873">
        <v>583147</v>
      </c>
      <c r="I3873" t="s">
        <v>41</v>
      </c>
      <c r="J3873">
        <v>202208</v>
      </c>
      <c r="K3873">
        <v>44797</v>
      </c>
      <c r="L3873" t="s">
        <v>644</v>
      </c>
      <c r="M3873">
        <v>49927.839999999997</v>
      </c>
      <c r="N3873">
        <v>77.63</v>
      </c>
      <c r="O3873" t="s">
        <v>645</v>
      </c>
      <c r="P3873" s="428">
        <v>76.117000000000004</v>
      </c>
      <c r="Q3873">
        <v>12871137</v>
      </c>
      <c r="R3873" t="s">
        <v>646</v>
      </c>
      <c r="S3873">
        <v>2027008</v>
      </c>
      <c r="T3873" t="s">
        <v>3384</v>
      </c>
    </row>
    <row r="3874" spans="1:20" x14ac:dyDescent="0.25">
      <c r="A3874" t="s">
        <v>637</v>
      </c>
      <c r="B3874" t="s">
        <v>677</v>
      </c>
      <c r="C3874" t="s">
        <v>639</v>
      </c>
      <c r="D3874" t="s">
        <v>640</v>
      </c>
      <c r="E3874" t="s">
        <v>2995</v>
      </c>
      <c r="F3874">
        <v>528004120002</v>
      </c>
      <c r="G3874" t="s">
        <v>642</v>
      </c>
      <c r="H3874">
        <v>583153</v>
      </c>
      <c r="I3874" t="s">
        <v>722</v>
      </c>
      <c r="J3874">
        <v>202208</v>
      </c>
      <c r="K3874">
        <v>44797</v>
      </c>
      <c r="L3874" t="s">
        <v>644</v>
      </c>
      <c r="M3874">
        <v>24207.439999999999</v>
      </c>
      <c r="N3874">
        <v>37.64</v>
      </c>
      <c r="O3874" t="s">
        <v>645</v>
      </c>
      <c r="P3874" s="428">
        <v>36.905999999999999</v>
      </c>
      <c r="Q3874">
        <v>12871137</v>
      </c>
      <c r="R3874" t="s">
        <v>646</v>
      </c>
      <c r="S3874">
        <v>2052844</v>
      </c>
      <c r="T3874" t="s">
        <v>3391</v>
      </c>
    </row>
    <row r="3875" spans="1:20" x14ac:dyDescent="0.25">
      <c r="A3875" t="s">
        <v>637</v>
      </c>
      <c r="B3875" t="s">
        <v>677</v>
      </c>
      <c r="C3875" t="s">
        <v>639</v>
      </c>
      <c r="D3875" t="s">
        <v>640</v>
      </c>
      <c r="E3875" t="s">
        <v>673</v>
      </c>
      <c r="F3875">
        <v>528004120002</v>
      </c>
      <c r="G3875" t="s">
        <v>642</v>
      </c>
      <c r="H3875">
        <v>583148</v>
      </c>
      <c r="I3875" t="s">
        <v>699</v>
      </c>
      <c r="J3875">
        <v>202208</v>
      </c>
      <c r="K3875">
        <v>44797</v>
      </c>
      <c r="L3875" t="s">
        <v>644</v>
      </c>
      <c r="M3875">
        <v>40254.36</v>
      </c>
      <c r="N3875">
        <v>62.59</v>
      </c>
      <c r="O3875" t="s">
        <v>645</v>
      </c>
      <c r="P3875" s="428">
        <v>61.37</v>
      </c>
      <c r="Q3875">
        <v>12871137</v>
      </c>
      <c r="R3875" t="s">
        <v>646</v>
      </c>
      <c r="S3875">
        <v>8540206</v>
      </c>
      <c r="T3875" t="s">
        <v>3385</v>
      </c>
    </row>
    <row r="3876" spans="1:20" x14ac:dyDescent="0.25">
      <c r="A3876" t="s">
        <v>637</v>
      </c>
      <c r="B3876" t="s">
        <v>677</v>
      </c>
      <c r="C3876" t="s">
        <v>639</v>
      </c>
      <c r="D3876" t="s">
        <v>640</v>
      </c>
      <c r="E3876" t="s">
        <v>673</v>
      </c>
      <c r="F3876">
        <v>528004120002</v>
      </c>
      <c r="G3876" t="s">
        <v>642</v>
      </c>
      <c r="H3876">
        <v>583148</v>
      </c>
      <c r="I3876" t="s">
        <v>699</v>
      </c>
      <c r="J3876">
        <v>202208</v>
      </c>
      <c r="K3876">
        <v>44797</v>
      </c>
      <c r="L3876" t="s">
        <v>644</v>
      </c>
      <c r="M3876">
        <v>36474.21</v>
      </c>
      <c r="N3876">
        <v>56.71</v>
      </c>
      <c r="O3876" t="s">
        <v>645</v>
      </c>
      <c r="P3876" s="428">
        <v>55.604999999999997</v>
      </c>
      <c r="Q3876">
        <v>12871137</v>
      </c>
      <c r="R3876" t="s">
        <v>646</v>
      </c>
      <c r="S3876">
        <v>2012905</v>
      </c>
      <c r="T3876" t="s">
        <v>3373</v>
      </c>
    </row>
    <row r="3877" spans="1:20" x14ac:dyDescent="0.25">
      <c r="A3877" t="s">
        <v>637</v>
      </c>
      <c r="B3877" t="s">
        <v>677</v>
      </c>
      <c r="C3877" t="s">
        <v>639</v>
      </c>
      <c r="D3877" t="s">
        <v>651</v>
      </c>
      <c r="E3877" t="s">
        <v>641</v>
      </c>
      <c r="F3877">
        <v>528004120001</v>
      </c>
      <c r="G3877" t="s">
        <v>705</v>
      </c>
      <c r="H3877">
        <v>583128</v>
      </c>
      <c r="I3877" t="s">
        <v>20</v>
      </c>
      <c r="J3877">
        <v>202208</v>
      </c>
      <c r="K3877">
        <v>44797</v>
      </c>
      <c r="L3877" t="s">
        <v>644</v>
      </c>
      <c r="M3877">
        <v>727954</v>
      </c>
      <c r="N3877">
        <v>1131.82</v>
      </c>
      <c r="O3877" t="s">
        <v>645</v>
      </c>
      <c r="P3877" s="428">
        <v>1109.758</v>
      </c>
      <c r="Q3877">
        <v>12871137</v>
      </c>
      <c r="R3877" t="s">
        <v>646</v>
      </c>
      <c r="S3877">
        <v>2022429</v>
      </c>
      <c r="T3877" t="s">
        <v>3389</v>
      </c>
    </row>
    <row r="3878" spans="1:20" x14ac:dyDescent="0.25">
      <c r="A3878" t="s">
        <v>637</v>
      </c>
      <c r="B3878" t="s">
        <v>677</v>
      </c>
      <c r="C3878" t="s">
        <v>639</v>
      </c>
      <c r="D3878" t="s">
        <v>640</v>
      </c>
      <c r="E3878" t="s">
        <v>673</v>
      </c>
      <c r="F3878">
        <v>528004120002</v>
      </c>
      <c r="G3878" t="s">
        <v>642</v>
      </c>
      <c r="H3878">
        <v>856783</v>
      </c>
      <c r="I3878" t="s">
        <v>478</v>
      </c>
      <c r="J3878">
        <v>202208</v>
      </c>
      <c r="K3878">
        <v>44797</v>
      </c>
      <c r="L3878" t="s">
        <v>644</v>
      </c>
      <c r="M3878">
        <v>55093.18</v>
      </c>
      <c r="N3878">
        <v>85.66</v>
      </c>
      <c r="O3878" t="s">
        <v>645</v>
      </c>
      <c r="P3878" s="428">
        <v>83.99</v>
      </c>
      <c r="Q3878">
        <v>12871137</v>
      </c>
      <c r="R3878" t="s">
        <v>646</v>
      </c>
      <c r="S3878">
        <v>8540353</v>
      </c>
      <c r="T3878" t="s">
        <v>3374</v>
      </c>
    </row>
    <row r="3879" spans="1:20" x14ac:dyDescent="0.25">
      <c r="A3879" t="s">
        <v>637</v>
      </c>
      <c r="B3879" t="s">
        <v>677</v>
      </c>
      <c r="C3879" t="s">
        <v>639</v>
      </c>
      <c r="D3879" t="s">
        <v>651</v>
      </c>
      <c r="E3879" t="s">
        <v>641</v>
      </c>
      <c r="F3879">
        <v>528004120001</v>
      </c>
      <c r="G3879" t="s">
        <v>705</v>
      </c>
      <c r="H3879">
        <v>583129</v>
      </c>
      <c r="I3879" t="s">
        <v>21</v>
      </c>
      <c r="J3879">
        <v>202208</v>
      </c>
      <c r="K3879">
        <v>44797</v>
      </c>
      <c r="L3879" t="s">
        <v>644</v>
      </c>
      <c r="M3879">
        <v>550494.62</v>
      </c>
      <c r="N3879">
        <v>855.91</v>
      </c>
      <c r="O3879" t="s">
        <v>645</v>
      </c>
      <c r="P3879" s="428">
        <v>839.226</v>
      </c>
      <c r="Q3879">
        <v>12871137</v>
      </c>
      <c r="R3879" t="s">
        <v>646</v>
      </c>
      <c r="S3879">
        <v>2034399</v>
      </c>
      <c r="T3879" t="s">
        <v>3390</v>
      </c>
    </row>
    <row r="3880" spans="1:20" x14ac:dyDescent="0.25">
      <c r="A3880" t="s">
        <v>637</v>
      </c>
      <c r="B3880" t="s">
        <v>677</v>
      </c>
      <c r="C3880" t="s">
        <v>639</v>
      </c>
      <c r="D3880" t="s">
        <v>640</v>
      </c>
      <c r="E3880" t="s">
        <v>678</v>
      </c>
      <c r="F3880">
        <v>528004120002</v>
      </c>
      <c r="G3880" t="s">
        <v>642</v>
      </c>
      <c r="H3880">
        <v>583147</v>
      </c>
      <c r="I3880" t="s">
        <v>41</v>
      </c>
      <c r="J3880">
        <v>202208</v>
      </c>
      <c r="K3880">
        <v>44797</v>
      </c>
      <c r="L3880" t="s">
        <v>644</v>
      </c>
      <c r="M3880">
        <v>33817.42</v>
      </c>
      <c r="N3880">
        <v>52.58</v>
      </c>
      <c r="O3880" t="s">
        <v>645</v>
      </c>
      <c r="P3880" s="428">
        <v>51.555</v>
      </c>
      <c r="Q3880">
        <v>12871137</v>
      </c>
      <c r="R3880" t="s">
        <v>646</v>
      </c>
      <c r="S3880">
        <v>2049729</v>
      </c>
      <c r="T3880" t="s">
        <v>3375</v>
      </c>
    </row>
    <row r="3881" spans="1:20" x14ac:dyDescent="0.25">
      <c r="A3881" t="s">
        <v>637</v>
      </c>
      <c r="B3881" t="s">
        <v>677</v>
      </c>
      <c r="C3881" t="s">
        <v>639</v>
      </c>
      <c r="D3881" t="s">
        <v>640</v>
      </c>
      <c r="E3881" t="s">
        <v>673</v>
      </c>
      <c r="F3881">
        <v>528004120002</v>
      </c>
      <c r="G3881" t="s">
        <v>642</v>
      </c>
      <c r="H3881">
        <v>583148</v>
      </c>
      <c r="I3881" t="s">
        <v>699</v>
      </c>
      <c r="J3881">
        <v>202208</v>
      </c>
      <c r="K3881">
        <v>44797</v>
      </c>
      <c r="L3881" t="s">
        <v>644</v>
      </c>
      <c r="M3881">
        <v>253562.79</v>
      </c>
      <c r="N3881">
        <v>394.24</v>
      </c>
      <c r="O3881" t="s">
        <v>645</v>
      </c>
      <c r="P3881" s="428">
        <v>386.55500000000001</v>
      </c>
      <c r="Q3881">
        <v>12871137</v>
      </c>
      <c r="R3881" t="s">
        <v>646</v>
      </c>
      <c r="S3881">
        <v>2029740</v>
      </c>
      <c r="T3881" t="s">
        <v>3376</v>
      </c>
    </row>
    <row r="3882" spans="1:20" x14ac:dyDescent="0.25">
      <c r="A3882" t="s">
        <v>637</v>
      </c>
      <c r="B3882" t="s">
        <v>677</v>
      </c>
      <c r="C3882" t="s">
        <v>639</v>
      </c>
      <c r="D3882" t="s">
        <v>640</v>
      </c>
      <c r="E3882" t="s">
        <v>2995</v>
      </c>
      <c r="F3882">
        <v>528004120002</v>
      </c>
      <c r="G3882" t="s">
        <v>642</v>
      </c>
      <c r="H3882">
        <v>583153</v>
      </c>
      <c r="I3882" t="s">
        <v>722</v>
      </c>
      <c r="J3882">
        <v>202208</v>
      </c>
      <c r="K3882">
        <v>44797</v>
      </c>
      <c r="L3882" t="s">
        <v>644</v>
      </c>
      <c r="M3882">
        <v>17819.91</v>
      </c>
      <c r="N3882">
        <v>27.71</v>
      </c>
      <c r="O3882" t="s">
        <v>645</v>
      </c>
      <c r="P3882" s="428">
        <v>27.17</v>
      </c>
      <c r="Q3882">
        <v>12871137</v>
      </c>
      <c r="R3882" t="s">
        <v>646</v>
      </c>
      <c r="S3882">
        <v>8540401</v>
      </c>
      <c r="T3882" t="s">
        <v>3386</v>
      </c>
    </row>
    <row r="3883" spans="1:20" x14ac:dyDescent="0.25">
      <c r="A3883" t="s">
        <v>637</v>
      </c>
      <c r="B3883" t="s">
        <v>677</v>
      </c>
      <c r="C3883" t="s">
        <v>639</v>
      </c>
      <c r="D3883" t="s">
        <v>640</v>
      </c>
      <c r="E3883" t="s">
        <v>708</v>
      </c>
      <c r="F3883">
        <v>528004120002</v>
      </c>
      <c r="G3883" t="s">
        <v>642</v>
      </c>
      <c r="H3883">
        <v>583155</v>
      </c>
      <c r="I3883" t="s">
        <v>45</v>
      </c>
      <c r="J3883">
        <v>202208</v>
      </c>
      <c r="K3883">
        <v>44797</v>
      </c>
      <c r="L3883" t="s">
        <v>644</v>
      </c>
      <c r="M3883">
        <v>7162.02</v>
      </c>
      <c r="N3883">
        <v>11.14</v>
      </c>
      <c r="O3883" t="s">
        <v>645</v>
      </c>
      <c r="P3883" s="428">
        <v>10.923</v>
      </c>
      <c r="Q3883">
        <v>12871137</v>
      </c>
      <c r="R3883" t="s">
        <v>646</v>
      </c>
      <c r="S3883">
        <v>8540039</v>
      </c>
      <c r="T3883" t="s">
        <v>3387</v>
      </c>
    </row>
    <row r="3884" spans="1:20" x14ac:dyDescent="0.25">
      <c r="A3884" t="s">
        <v>637</v>
      </c>
      <c r="B3884" t="s">
        <v>677</v>
      </c>
      <c r="C3884" t="s">
        <v>639</v>
      </c>
      <c r="D3884" t="s">
        <v>718</v>
      </c>
      <c r="E3884" t="s">
        <v>704</v>
      </c>
      <c r="F3884">
        <v>528004120001</v>
      </c>
      <c r="G3884" t="s">
        <v>705</v>
      </c>
      <c r="H3884">
        <v>583128</v>
      </c>
      <c r="I3884" t="s">
        <v>20</v>
      </c>
      <c r="J3884">
        <v>202208</v>
      </c>
      <c r="K3884">
        <v>44797</v>
      </c>
      <c r="L3884" t="s">
        <v>644</v>
      </c>
      <c r="M3884">
        <v>756125</v>
      </c>
      <c r="N3884">
        <v>1175.6199999999999</v>
      </c>
      <c r="O3884" t="s">
        <v>645</v>
      </c>
      <c r="P3884" s="428">
        <v>1152.704</v>
      </c>
      <c r="Q3884">
        <v>12871137</v>
      </c>
      <c r="R3884" t="s">
        <v>646</v>
      </c>
      <c r="S3884">
        <v>2031020</v>
      </c>
      <c r="T3884" t="s">
        <v>3347</v>
      </c>
    </row>
    <row r="3885" spans="1:20" x14ac:dyDescent="0.25">
      <c r="A3885" t="s">
        <v>637</v>
      </c>
      <c r="B3885" t="s">
        <v>677</v>
      </c>
      <c r="C3885" t="s">
        <v>639</v>
      </c>
      <c r="D3885" t="s">
        <v>640</v>
      </c>
      <c r="E3885" t="s">
        <v>689</v>
      </c>
      <c r="F3885">
        <v>528004120002</v>
      </c>
      <c r="G3885" t="s">
        <v>642</v>
      </c>
      <c r="H3885">
        <v>856784</v>
      </c>
      <c r="I3885" t="s">
        <v>479</v>
      </c>
      <c r="J3885">
        <v>202208</v>
      </c>
      <c r="K3885">
        <v>44797</v>
      </c>
      <c r="L3885" t="s">
        <v>644</v>
      </c>
      <c r="M3885">
        <v>18257.34</v>
      </c>
      <c r="N3885">
        <v>28.39</v>
      </c>
      <c r="O3885" t="s">
        <v>645</v>
      </c>
      <c r="P3885" s="428">
        <v>27.837</v>
      </c>
      <c r="Q3885">
        <v>12871137</v>
      </c>
      <c r="R3885" t="s">
        <v>646</v>
      </c>
      <c r="S3885">
        <v>8540396</v>
      </c>
      <c r="T3885" t="s">
        <v>3370</v>
      </c>
    </row>
    <row r="3886" spans="1:20" x14ac:dyDescent="0.25">
      <c r="A3886" t="s">
        <v>637</v>
      </c>
      <c r="B3886" t="s">
        <v>726</v>
      </c>
      <c r="C3886" t="s">
        <v>639</v>
      </c>
      <c r="D3886" t="s">
        <v>640</v>
      </c>
      <c r="E3886" t="s">
        <v>641</v>
      </c>
      <c r="F3886">
        <v>528004120002</v>
      </c>
      <c r="G3886" t="s">
        <v>642</v>
      </c>
      <c r="H3886">
        <v>856780</v>
      </c>
      <c r="I3886" t="s">
        <v>475</v>
      </c>
      <c r="J3886">
        <v>202208</v>
      </c>
      <c r="K3886">
        <v>44799</v>
      </c>
      <c r="L3886" t="s">
        <v>727</v>
      </c>
      <c r="M3886">
        <v>36.979999999999997</v>
      </c>
      <c r="N3886">
        <v>36.979999999999997</v>
      </c>
      <c r="O3886" t="s">
        <v>645</v>
      </c>
      <c r="P3886" s="428">
        <v>36.259</v>
      </c>
      <c r="Q3886">
        <v>12871137</v>
      </c>
      <c r="R3886" t="s">
        <v>646</v>
      </c>
      <c r="S3886">
        <v>9980783</v>
      </c>
      <c r="T3886" t="s">
        <v>2002</v>
      </c>
    </row>
    <row r="3887" spans="1:20" x14ac:dyDescent="0.25">
      <c r="A3887" t="s">
        <v>637</v>
      </c>
      <c r="B3887" t="s">
        <v>726</v>
      </c>
      <c r="C3887" t="s">
        <v>639</v>
      </c>
      <c r="D3887" t="s">
        <v>640</v>
      </c>
      <c r="E3887" t="s">
        <v>641</v>
      </c>
      <c r="F3887">
        <v>528004120002</v>
      </c>
      <c r="G3887" t="s">
        <v>642</v>
      </c>
      <c r="H3887">
        <v>583145</v>
      </c>
      <c r="I3887" t="s">
        <v>643</v>
      </c>
      <c r="J3887">
        <v>202208</v>
      </c>
      <c r="K3887">
        <v>44799</v>
      </c>
      <c r="L3887" t="s">
        <v>727</v>
      </c>
      <c r="M3887">
        <v>216.55</v>
      </c>
      <c r="N3887">
        <v>216.55</v>
      </c>
      <c r="O3887" t="s">
        <v>645</v>
      </c>
      <c r="P3887" s="428">
        <v>212.32900000000001</v>
      </c>
      <c r="Q3887">
        <v>12871137</v>
      </c>
      <c r="R3887" t="s">
        <v>646</v>
      </c>
      <c r="S3887">
        <v>9982557</v>
      </c>
      <c r="T3887" t="s">
        <v>728</v>
      </c>
    </row>
    <row r="3888" spans="1:20" x14ac:dyDescent="0.25">
      <c r="A3888" t="s">
        <v>637</v>
      </c>
      <c r="B3888" t="s">
        <v>726</v>
      </c>
      <c r="C3888" t="s">
        <v>639</v>
      </c>
      <c r="D3888" t="s">
        <v>640</v>
      </c>
      <c r="E3888" t="s">
        <v>2008</v>
      </c>
      <c r="F3888">
        <v>528004120002</v>
      </c>
      <c r="G3888" t="s">
        <v>642</v>
      </c>
      <c r="H3888">
        <v>583155</v>
      </c>
      <c r="I3888" t="s">
        <v>45</v>
      </c>
      <c r="J3888">
        <v>202208</v>
      </c>
      <c r="K3888">
        <v>44799</v>
      </c>
      <c r="L3888" t="s">
        <v>727</v>
      </c>
      <c r="M3888">
        <v>82.84</v>
      </c>
      <c r="N3888">
        <v>82.84</v>
      </c>
      <c r="O3888" t="s">
        <v>645</v>
      </c>
      <c r="P3888" s="428">
        <v>81.224999999999994</v>
      </c>
      <c r="Q3888">
        <v>12871137</v>
      </c>
      <c r="R3888" t="s">
        <v>646</v>
      </c>
      <c r="S3888">
        <v>9985235</v>
      </c>
      <c r="T3888" t="s">
        <v>3082</v>
      </c>
    </row>
    <row r="3889" spans="1:20" x14ac:dyDescent="0.25">
      <c r="A3889" t="s">
        <v>637</v>
      </c>
      <c r="B3889" t="s">
        <v>732</v>
      </c>
      <c r="C3889" t="s">
        <v>639</v>
      </c>
      <c r="D3889" t="s">
        <v>640</v>
      </c>
      <c r="E3889" t="s">
        <v>641</v>
      </c>
      <c r="F3889">
        <v>528004120002</v>
      </c>
      <c r="G3889" t="s">
        <v>642</v>
      </c>
      <c r="H3889">
        <v>856780</v>
      </c>
      <c r="I3889" t="s">
        <v>475</v>
      </c>
      <c r="J3889">
        <v>202208</v>
      </c>
      <c r="K3889">
        <v>44799</v>
      </c>
      <c r="L3889" t="s">
        <v>727</v>
      </c>
      <c r="M3889">
        <v>25.61</v>
      </c>
      <c r="N3889">
        <v>25.61</v>
      </c>
      <c r="O3889" t="s">
        <v>645</v>
      </c>
      <c r="P3889" s="428">
        <v>25.111000000000001</v>
      </c>
      <c r="Q3889">
        <v>12871137</v>
      </c>
      <c r="R3889" t="s">
        <v>646</v>
      </c>
      <c r="S3889">
        <v>9980783</v>
      </c>
      <c r="T3889" t="s">
        <v>2005</v>
      </c>
    </row>
    <row r="3890" spans="1:20" x14ac:dyDescent="0.25">
      <c r="A3890" t="s">
        <v>637</v>
      </c>
      <c r="B3890" t="s">
        <v>736</v>
      </c>
      <c r="C3890" t="s">
        <v>639</v>
      </c>
      <c r="D3890" t="s">
        <v>640</v>
      </c>
      <c r="E3890" t="s">
        <v>641</v>
      </c>
      <c r="F3890">
        <v>528004120002</v>
      </c>
      <c r="G3890" t="s">
        <v>642</v>
      </c>
      <c r="H3890">
        <v>856780</v>
      </c>
      <c r="I3890" t="s">
        <v>475</v>
      </c>
      <c r="J3890">
        <v>202208</v>
      </c>
      <c r="K3890">
        <v>44799</v>
      </c>
      <c r="L3890" t="s">
        <v>727</v>
      </c>
      <c r="M3890">
        <v>15.24</v>
      </c>
      <c r="N3890">
        <v>15.24</v>
      </c>
      <c r="O3890" t="s">
        <v>645</v>
      </c>
      <c r="P3890" s="428">
        <v>14.943</v>
      </c>
      <c r="Q3890">
        <v>12871137</v>
      </c>
      <c r="R3890" t="s">
        <v>646</v>
      </c>
      <c r="S3890">
        <v>9980783</v>
      </c>
      <c r="T3890" t="s">
        <v>2006</v>
      </c>
    </row>
    <row r="3891" spans="1:20" x14ac:dyDescent="0.25">
      <c r="A3891" t="s">
        <v>637</v>
      </c>
      <c r="B3891" t="s">
        <v>736</v>
      </c>
      <c r="C3891" t="s">
        <v>639</v>
      </c>
      <c r="D3891" t="s">
        <v>640</v>
      </c>
      <c r="E3891" t="s">
        <v>641</v>
      </c>
      <c r="F3891">
        <v>528004120002</v>
      </c>
      <c r="G3891" t="s">
        <v>642</v>
      </c>
      <c r="H3891">
        <v>583145</v>
      </c>
      <c r="I3891" t="s">
        <v>643</v>
      </c>
      <c r="J3891">
        <v>202208</v>
      </c>
      <c r="K3891">
        <v>44799</v>
      </c>
      <c r="L3891" t="s">
        <v>727</v>
      </c>
      <c r="M3891">
        <v>21.65</v>
      </c>
      <c r="N3891">
        <v>21.65</v>
      </c>
      <c r="O3891" t="s">
        <v>645</v>
      </c>
      <c r="P3891" s="428">
        <v>21.228000000000002</v>
      </c>
      <c r="Q3891">
        <v>12871137</v>
      </c>
      <c r="R3891" t="s">
        <v>646</v>
      </c>
      <c r="S3891">
        <v>9982557</v>
      </c>
      <c r="T3891" t="s">
        <v>737</v>
      </c>
    </row>
    <row r="3892" spans="1:20" x14ac:dyDescent="0.25">
      <c r="A3892" t="s">
        <v>637</v>
      </c>
      <c r="B3892" t="s">
        <v>732</v>
      </c>
      <c r="C3892" t="s">
        <v>639</v>
      </c>
      <c r="D3892" t="s">
        <v>640</v>
      </c>
      <c r="E3892" t="s">
        <v>641</v>
      </c>
      <c r="F3892">
        <v>528004120002</v>
      </c>
      <c r="G3892" t="s">
        <v>642</v>
      </c>
      <c r="H3892">
        <v>583145</v>
      </c>
      <c r="I3892" t="s">
        <v>643</v>
      </c>
      <c r="J3892">
        <v>202208</v>
      </c>
      <c r="K3892">
        <v>44799</v>
      </c>
      <c r="L3892" t="s">
        <v>727</v>
      </c>
      <c r="M3892">
        <v>37.5</v>
      </c>
      <c r="N3892">
        <v>37.5</v>
      </c>
      <c r="O3892" t="s">
        <v>645</v>
      </c>
      <c r="P3892" s="428">
        <v>36.768999999999998</v>
      </c>
      <c r="Q3892">
        <v>12871137</v>
      </c>
      <c r="R3892" t="s">
        <v>646</v>
      </c>
      <c r="S3892">
        <v>9982557</v>
      </c>
      <c r="T3892" t="s">
        <v>738</v>
      </c>
    </row>
    <row r="3893" spans="1:20" x14ac:dyDescent="0.25">
      <c r="A3893" t="s">
        <v>637</v>
      </c>
      <c r="B3893" t="s">
        <v>732</v>
      </c>
      <c r="C3893" t="s">
        <v>639</v>
      </c>
      <c r="D3893" t="s">
        <v>640</v>
      </c>
      <c r="E3893" t="s">
        <v>2008</v>
      </c>
      <c r="F3893">
        <v>528004120002</v>
      </c>
      <c r="G3893" t="s">
        <v>642</v>
      </c>
      <c r="H3893">
        <v>583155</v>
      </c>
      <c r="I3893" t="s">
        <v>45</v>
      </c>
      <c r="J3893">
        <v>202208</v>
      </c>
      <c r="K3893">
        <v>44799</v>
      </c>
      <c r="L3893" t="s">
        <v>727</v>
      </c>
      <c r="M3893">
        <v>6.96</v>
      </c>
      <c r="N3893">
        <v>6.96</v>
      </c>
      <c r="O3893" t="s">
        <v>645</v>
      </c>
      <c r="P3893" s="428">
        <v>6.8239999999999998</v>
      </c>
      <c r="Q3893">
        <v>12871137</v>
      </c>
      <c r="R3893" t="s">
        <v>646</v>
      </c>
      <c r="S3893">
        <v>9985235</v>
      </c>
      <c r="T3893" t="s">
        <v>3073</v>
      </c>
    </row>
    <row r="3894" spans="1:20" x14ac:dyDescent="0.25">
      <c r="A3894" t="s">
        <v>637</v>
      </c>
      <c r="B3894" t="s">
        <v>732</v>
      </c>
      <c r="C3894" t="s">
        <v>639</v>
      </c>
      <c r="D3894" t="s">
        <v>640</v>
      </c>
      <c r="E3894" t="s">
        <v>2008</v>
      </c>
      <c r="F3894">
        <v>528004120002</v>
      </c>
      <c r="G3894" t="s">
        <v>642</v>
      </c>
      <c r="H3894">
        <v>583155</v>
      </c>
      <c r="I3894" t="s">
        <v>45</v>
      </c>
      <c r="J3894">
        <v>202208</v>
      </c>
      <c r="K3894">
        <v>44799</v>
      </c>
      <c r="L3894" t="s">
        <v>727</v>
      </c>
      <c r="M3894">
        <v>25.34</v>
      </c>
      <c r="N3894">
        <v>25.34</v>
      </c>
      <c r="O3894" t="s">
        <v>645</v>
      </c>
      <c r="P3894" s="428">
        <v>24.846</v>
      </c>
      <c r="Q3894">
        <v>12871137</v>
      </c>
      <c r="R3894" t="s">
        <v>646</v>
      </c>
      <c r="S3894">
        <v>9985235</v>
      </c>
      <c r="T3894" t="s">
        <v>3072</v>
      </c>
    </row>
    <row r="3895" spans="1:20" x14ac:dyDescent="0.25">
      <c r="A3895" t="s">
        <v>637</v>
      </c>
      <c r="B3895" t="s">
        <v>730</v>
      </c>
      <c r="C3895" t="s">
        <v>639</v>
      </c>
      <c r="D3895" t="s">
        <v>640</v>
      </c>
      <c r="E3895" t="s">
        <v>2008</v>
      </c>
      <c r="F3895">
        <v>528004120002</v>
      </c>
      <c r="G3895" t="s">
        <v>642</v>
      </c>
      <c r="H3895">
        <v>583155</v>
      </c>
      <c r="I3895" t="s">
        <v>45</v>
      </c>
      <c r="J3895">
        <v>202208</v>
      </c>
      <c r="K3895">
        <v>44799</v>
      </c>
      <c r="L3895" t="s">
        <v>727</v>
      </c>
      <c r="M3895">
        <v>2.41</v>
      </c>
      <c r="N3895">
        <v>2.41</v>
      </c>
      <c r="O3895" t="s">
        <v>645</v>
      </c>
      <c r="P3895" s="428">
        <v>2.363</v>
      </c>
      <c r="Q3895">
        <v>12871137</v>
      </c>
      <c r="R3895" t="s">
        <v>646</v>
      </c>
      <c r="S3895">
        <v>9985235</v>
      </c>
      <c r="T3895" t="s">
        <v>3076</v>
      </c>
    </row>
    <row r="3896" spans="1:20" x14ac:dyDescent="0.25">
      <c r="A3896" t="s">
        <v>637</v>
      </c>
      <c r="B3896" t="s">
        <v>736</v>
      </c>
      <c r="C3896" t="s">
        <v>639</v>
      </c>
      <c r="D3896" t="s">
        <v>640</v>
      </c>
      <c r="E3896" t="s">
        <v>2008</v>
      </c>
      <c r="F3896">
        <v>528004120002</v>
      </c>
      <c r="G3896" t="s">
        <v>642</v>
      </c>
      <c r="H3896">
        <v>583155</v>
      </c>
      <c r="I3896" t="s">
        <v>45</v>
      </c>
      <c r="J3896">
        <v>202208</v>
      </c>
      <c r="K3896">
        <v>44799</v>
      </c>
      <c r="L3896" t="s">
        <v>727</v>
      </c>
      <c r="M3896">
        <v>9.66</v>
      </c>
      <c r="N3896">
        <v>9.66</v>
      </c>
      <c r="O3896" t="s">
        <v>645</v>
      </c>
      <c r="P3896" s="428">
        <v>9.4719999999999995</v>
      </c>
      <c r="Q3896">
        <v>12871137</v>
      </c>
      <c r="R3896" t="s">
        <v>646</v>
      </c>
      <c r="S3896">
        <v>9985235</v>
      </c>
      <c r="T3896" t="s">
        <v>3071</v>
      </c>
    </row>
    <row r="3897" spans="1:20" x14ac:dyDescent="0.25">
      <c r="A3897" t="s">
        <v>637</v>
      </c>
      <c r="B3897" t="s">
        <v>730</v>
      </c>
      <c r="C3897" t="s">
        <v>639</v>
      </c>
      <c r="D3897" t="s">
        <v>640</v>
      </c>
      <c r="E3897" t="s">
        <v>641</v>
      </c>
      <c r="F3897">
        <v>528004120002</v>
      </c>
      <c r="G3897" t="s">
        <v>642</v>
      </c>
      <c r="H3897">
        <v>856780</v>
      </c>
      <c r="I3897" t="s">
        <v>475</v>
      </c>
      <c r="J3897">
        <v>202208</v>
      </c>
      <c r="K3897">
        <v>44799</v>
      </c>
      <c r="L3897" t="s">
        <v>727</v>
      </c>
      <c r="M3897">
        <v>3.81</v>
      </c>
      <c r="N3897">
        <v>3.81</v>
      </c>
      <c r="O3897" t="s">
        <v>645</v>
      </c>
      <c r="P3897" s="428">
        <v>3.7360000000000002</v>
      </c>
      <c r="Q3897">
        <v>12871137</v>
      </c>
      <c r="R3897" t="s">
        <v>646</v>
      </c>
      <c r="S3897">
        <v>9980783</v>
      </c>
      <c r="T3897" t="s">
        <v>2004</v>
      </c>
    </row>
    <row r="3898" spans="1:20" x14ac:dyDescent="0.25">
      <c r="A3898" t="s">
        <v>637</v>
      </c>
      <c r="B3898" t="s">
        <v>732</v>
      </c>
      <c r="C3898" t="s">
        <v>639</v>
      </c>
      <c r="D3898" t="s">
        <v>640</v>
      </c>
      <c r="E3898" t="s">
        <v>641</v>
      </c>
      <c r="F3898">
        <v>528004120002</v>
      </c>
      <c r="G3898" t="s">
        <v>642</v>
      </c>
      <c r="H3898">
        <v>856780</v>
      </c>
      <c r="I3898" t="s">
        <v>475</v>
      </c>
      <c r="J3898">
        <v>202208</v>
      </c>
      <c r="K3898">
        <v>44799</v>
      </c>
      <c r="L3898" t="s">
        <v>727</v>
      </c>
      <c r="M3898">
        <v>7.03</v>
      </c>
      <c r="N3898">
        <v>7.03</v>
      </c>
      <c r="O3898" t="s">
        <v>645</v>
      </c>
      <c r="P3898" s="428">
        <v>6.8929999999999998</v>
      </c>
      <c r="Q3898">
        <v>12871137</v>
      </c>
      <c r="R3898" t="s">
        <v>646</v>
      </c>
      <c r="S3898">
        <v>9980783</v>
      </c>
      <c r="T3898" t="s">
        <v>2003</v>
      </c>
    </row>
    <row r="3899" spans="1:20" x14ac:dyDescent="0.25">
      <c r="A3899" t="s">
        <v>637</v>
      </c>
      <c r="B3899" t="s">
        <v>732</v>
      </c>
      <c r="C3899" t="s">
        <v>639</v>
      </c>
      <c r="D3899" t="s">
        <v>640</v>
      </c>
      <c r="E3899" t="s">
        <v>641</v>
      </c>
      <c r="F3899">
        <v>528004120002</v>
      </c>
      <c r="G3899" t="s">
        <v>642</v>
      </c>
      <c r="H3899">
        <v>583145</v>
      </c>
      <c r="I3899" t="s">
        <v>643</v>
      </c>
      <c r="J3899">
        <v>202208</v>
      </c>
      <c r="K3899">
        <v>44799</v>
      </c>
      <c r="L3899" t="s">
        <v>727</v>
      </c>
      <c r="M3899">
        <v>10.3</v>
      </c>
      <c r="N3899">
        <v>10.3</v>
      </c>
      <c r="O3899" t="s">
        <v>645</v>
      </c>
      <c r="P3899" s="428">
        <v>10.099</v>
      </c>
      <c r="Q3899">
        <v>12871137</v>
      </c>
      <c r="R3899" t="s">
        <v>646</v>
      </c>
      <c r="S3899">
        <v>9982557</v>
      </c>
      <c r="T3899" t="s">
        <v>733</v>
      </c>
    </row>
    <row r="3900" spans="1:20" x14ac:dyDescent="0.25">
      <c r="A3900" t="s">
        <v>637</v>
      </c>
      <c r="B3900" t="s">
        <v>730</v>
      </c>
      <c r="C3900" t="s">
        <v>639</v>
      </c>
      <c r="D3900" t="s">
        <v>640</v>
      </c>
      <c r="E3900" t="s">
        <v>641</v>
      </c>
      <c r="F3900">
        <v>528004120002</v>
      </c>
      <c r="G3900" t="s">
        <v>642</v>
      </c>
      <c r="H3900">
        <v>583145</v>
      </c>
      <c r="I3900" t="s">
        <v>643</v>
      </c>
      <c r="J3900">
        <v>202208</v>
      </c>
      <c r="K3900">
        <v>44799</v>
      </c>
      <c r="L3900" t="s">
        <v>727</v>
      </c>
      <c r="M3900">
        <v>5.41</v>
      </c>
      <c r="N3900">
        <v>5.41</v>
      </c>
      <c r="O3900" t="s">
        <v>645</v>
      </c>
      <c r="P3900" s="428">
        <v>5.3049999999999997</v>
      </c>
      <c r="Q3900">
        <v>12871137</v>
      </c>
      <c r="R3900" t="s">
        <v>646</v>
      </c>
      <c r="S3900">
        <v>9982557</v>
      </c>
      <c r="T3900" t="s">
        <v>731</v>
      </c>
    </row>
    <row r="3901" spans="1:20" x14ac:dyDescent="0.25">
      <c r="A3901" t="s">
        <v>637</v>
      </c>
      <c r="B3901" t="s">
        <v>3316</v>
      </c>
      <c r="C3901" t="s">
        <v>639</v>
      </c>
      <c r="D3901" t="s">
        <v>651</v>
      </c>
      <c r="E3901" t="s">
        <v>652</v>
      </c>
      <c r="F3901">
        <v>528004120010</v>
      </c>
      <c r="G3901" t="s">
        <v>653</v>
      </c>
      <c r="H3901">
        <v>583590</v>
      </c>
      <c r="I3901" t="s">
        <v>170</v>
      </c>
      <c r="J3901">
        <v>202208</v>
      </c>
      <c r="K3901">
        <v>44799</v>
      </c>
      <c r="L3901" t="s">
        <v>644</v>
      </c>
      <c r="M3901">
        <v>1233.73</v>
      </c>
      <c r="N3901">
        <v>1.92</v>
      </c>
      <c r="O3901" t="s">
        <v>645</v>
      </c>
      <c r="P3901" s="428">
        <v>1.883</v>
      </c>
      <c r="Q3901">
        <v>12875272</v>
      </c>
      <c r="R3901" t="s">
        <v>654</v>
      </c>
      <c r="S3901" t="s">
        <v>655</v>
      </c>
      <c r="T3901" t="s">
        <v>3408</v>
      </c>
    </row>
    <row r="3902" spans="1:20" x14ac:dyDescent="0.25">
      <c r="A3902" t="s">
        <v>637</v>
      </c>
      <c r="B3902" t="s">
        <v>828</v>
      </c>
      <c r="C3902" t="s">
        <v>639</v>
      </c>
      <c r="D3902" t="s">
        <v>651</v>
      </c>
      <c r="E3902" t="s">
        <v>652</v>
      </c>
      <c r="F3902">
        <v>528004120010</v>
      </c>
      <c r="G3902" t="s">
        <v>653</v>
      </c>
      <c r="H3902">
        <v>583590</v>
      </c>
      <c r="I3902" t="s">
        <v>170</v>
      </c>
      <c r="J3902">
        <v>202208</v>
      </c>
      <c r="K3902">
        <v>44799</v>
      </c>
      <c r="L3902" t="s">
        <v>644</v>
      </c>
      <c r="M3902">
        <v>4191.51</v>
      </c>
      <c r="N3902">
        <v>6.52</v>
      </c>
      <c r="O3902" t="s">
        <v>645</v>
      </c>
      <c r="P3902" s="428">
        <v>6.3929999999999998</v>
      </c>
      <c r="Q3902">
        <v>12875272</v>
      </c>
      <c r="R3902" t="s">
        <v>654</v>
      </c>
      <c r="S3902" t="s">
        <v>655</v>
      </c>
      <c r="T3902" t="s">
        <v>3409</v>
      </c>
    </row>
    <row r="3903" spans="1:20" x14ac:dyDescent="0.25">
      <c r="A3903" t="s">
        <v>637</v>
      </c>
      <c r="B3903" t="s">
        <v>3410</v>
      </c>
      <c r="C3903" t="s">
        <v>639</v>
      </c>
      <c r="D3903" t="s">
        <v>651</v>
      </c>
      <c r="E3903" t="s">
        <v>641</v>
      </c>
      <c r="F3903">
        <v>528004120010</v>
      </c>
      <c r="G3903" t="s">
        <v>653</v>
      </c>
      <c r="H3903">
        <v>583590</v>
      </c>
      <c r="I3903" t="s">
        <v>170</v>
      </c>
      <c r="J3903">
        <v>202208</v>
      </c>
      <c r="K3903">
        <v>44799</v>
      </c>
      <c r="L3903" t="s">
        <v>644</v>
      </c>
      <c r="M3903">
        <v>25000</v>
      </c>
      <c r="N3903">
        <v>38.869999999999997</v>
      </c>
      <c r="O3903" t="s">
        <v>645</v>
      </c>
      <c r="P3903" s="428">
        <v>38.112000000000002</v>
      </c>
      <c r="Q3903">
        <v>30512098</v>
      </c>
      <c r="T3903" t="s">
        <v>3411</v>
      </c>
    </row>
    <row r="3904" spans="1:20" x14ac:dyDescent="0.25">
      <c r="A3904" t="s">
        <v>637</v>
      </c>
      <c r="B3904" t="s">
        <v>736</v>
      </c>
      <c r="C3904" t="s">
        <v>639</v>
      </c>
      <c r="D3904" t="s">
        <v>651</v>
      </c>
      <c r="E3904" t="s">
        <v>667</v>
      </c>
      <c r="F3904">
        <v>528004120002</v>
      </c>
      <c r="G3904" t="s">
        <v>642</v>
      </c>
      <c r="H3904">
        <v>583149</v>
      </c>
      <c r="I3904" t="s">
        <v>680</v>
      </c>
      <c r="J3904">
        <v>202208</v>
      </c>
      <c r="K3904">
        <v>44802</v>
      </c>
      <c r="L3904" t="s">
        <v>644</v>
      </c>
      <c r="M3904">
        <v>5691.18</v>
      </c>
      <c r="N3904">
        <v>8.85</v>
      </c>
      <c r="O3904" t="s">
        <v>645</v>
      </c>
      <c r="P3904" s="428">
        <v>8.6769999999999996</v>
      </c>
      <c r="Q3904">
        <v>12871137</v>
      </c>
      <c r="R3904" t="s">
        <v>646</v>
      </c>
      <c r="S3904">
        <v>8540358</v>
      </c>
      <c r="T3904" t="s">
        <v>3429</v>
      </c>
    </row>
    <row r="3905" spans="1:20" x14ac:dyDescent="0.25">
      <c r="A3905" t="s">
        <v>637</v>
      </c>
      <c r="B3905" t="s">
        <v>736</v>
      </c>
      <c r="C3905" t="s">
        <v>639</v>
      </c>
      <c r="D3905" t="s">
        <v>651</v>
      </c>
      <c r="E3905" t="s">
        <v>667</v>
      </c>
      <c r="F3905">
        <v>528004120002</v>
      </c>
      <c r="G3905" t="s">
        <v>642</v>
      </c>
      <c r="H3905">
        <v>583139</v>
      </c>
      <c r="I3905" t="s">
        <v>35</v>
      </c>
      <c r="J3905">
        <v>202208</v>
      </c>
      <c r="K3905">
        <v>44802</v>
      </c>
      <c r="L3905" t="s">
        <v>644</v>
      </c>
      <c r="M3905">
        <v>63473</v>
      </c>
      <c r="N3905">
        <v>98.69</v>
      </c>
      <c r="O3905" t="s">
        <v>645</v>
      </c>
      <c r="P3905" s="428">
        <v>96.766000000000005</v>
      </c>
      <c r="Q3905">
        <v>12871137</v>
      </c>
      <c r="R3905" t="s">
        <v>646</v>
      </c>
      <c r="S3905">
        <v>8540222</v>
      </c>
      <c r="T3905" t="s">
        <v>3430</v>
      </c>
    </row>
    <row r="3906" spans="1:20" x14ac:dyDescent="0.25">
      <c r="A3906" t="s">
        <v>637</v>
      </c>
      <c r="B3906" t="s">
        <v>736</v>
      </c>
      <c r="C3906" t="s">
        <v>639</v>
      </c>
      <c r="D3906" t="s">
        <v>695</v>
      </c>
      <c r="E3906" t="s">
        <v>667</v>
      </c>
      <c r="F3906">
        <v>528004120002</v>
      </c>
      <c r="G3906" t="s">
        <v>642</v>
      </c>
      <c r="H3906">
        <v>583136</v>
      </c>
      <c r="I3906" t="s">
        <v>32</v>
      </c>
      <c r="J3906">
        <v>202208</v>
      </c>
      <c r="K3906">
        <v>44802</v>
      </c>
      <c r="L3906" t="s">
        <v>644</v>
      </c>
      <c r="M3906">
        <v>66464.899999999994</v>
      </c>
      <c r="N3906">
        <v>103.34</v>
      </c>
      <c r="O3906" t="s">
        <v>645</v>
      </c>
      <c r="P3906" s="428">
        <v>101.32599999999999</v>
      </c>
      <c r="Q3906">
        <v>12871137</v>
      </c>
      <c r="R3906" t="s">
        <v>646</v>
      </c>
      <c r="S3906">
        <v>2035753</v>
      </c>
      <c r="T3906" t="s">
        <v>3431</v>
      </c>
    </row>
    <row r="3907" spans="1:20" x14ac:dyDescent="0.25">
      <c r="A3907" t="s">
        <v>637</v>
      </c>
      <c r="B3907" t="s">
        <v>736</v>
      </c>
      <c r="C3907" t="s">
        <v>639</v>
      </c>
      <c r="D3907" t="s">
        <v>695</v>
      </c>
      <c r="E3907" t="s">
        <v>673</v>
      </c>
      <c r="F3907">
        <v>528004120002</v>
      </c>
      <c r="G3907" t="s">
        <v>642</v>
      </c>
      <c r="H3907">
        <v>583148</v>
      </c>
      <c r="I3907" t="s">
        <v>699</v>
      </c>
      <c r="J3907">
        <v>202208</v>
      </c>
      <c r="K3907">
        <v>44802</v>
      </c>
      <c r="L3907" t="s">
        <v>644</v>
      </c>
      <c r="M3907">
        <v>43000</v>
      </c>
      <c r="N3907">
        <v>66.86</v>
      </c>
      <c r="O3907" t="s">
        <v>645</v>
      </c>
      <c r="P3907" s="428">
        <v>65.557000000000002</v>
      </c>
      <c r="Q3907">
        <v>12871137</v>
      </c>
      <c r="R3907" t="s">
        <v>646</v>
      </c>
      <c r="S3907">
        <v>2046481</v>
      </c>
      <c r="T3907" t="s">
        <v>3432</v>
      </c>
    </row>
    <row r="3908" spans="1:20" x14ac:dyDescent="0.25">
      <c r="A3908" t="s">
        <v>637</v>
      </c>
      <c r="B3908" t="s">
        <v>736</v>
      </c>
      <c r="C3908" t="s">
        <v>639</v>
      </c>
      <c r="D3908" t="s">
        <v>663</v>
      </c>
      <c r="E3908" t="s">
        <v>701</v>
      </c>
      <c r="F3908">
        <v>528004120002</v>
      </c>
      <c r="G3908" t="s">
        <v>642</v>
      </c>
      <c r="H3908">
        <v>583137</v>
      </c>
      <c r="I3908" t="s">
        <v>33</v>
      </c>
      <c r="J3908">
        <v>202208</v>
      </c>
      <c r="K3908">
        <v>44802</v>
      </c>
      <c r="L3908" t="s">
        <v>644</v>
      </c>
      <c r="M3908">
        <v>129000</v>
      </c>
      <c r="N3908">
        <v>200.57</v>
      </c>
      <c r="O3908" t="s">
        <v>645</v>
      </c>
      <c r="P3908" s="428">
        <v>196.66</v>
      </c>
      <c r="Q3908">
        <v>12871137</v>
      </c>
      <c r="R3908" t="s">
        <v>646</v>
      </c>
      <c r="S3908">
        <v>2038727</v>
      </c>
      <c r="T3908" t="s">
        <v>3444</v>
      </c>
    </row>
    <row r="3909" spans="1:20" x14ac:dyDescent="0.25">
      <c r="A3909" t="s">
        <v>637</v>
      </c>
      <c r="B3909" t="s">
        <v>736</v>
      </c>
      <c r="C3909" t="s">
        <v>639</v>
      </c>
      <c r="D3909" t="s">
        <v>651</v>
      </c>
      <c r="E3909" t="s">
        <v>673</v>
      </c>
      <c r="F3909">
        <v>528004120002</v>
      </c>
      <c r="G3909" t="s">
        <v>642</v>
      </c>
      <c r="H3909">
        <v>583133</v>
      </c>
      <c r="I3909" t="s">
        <v>29</v>
      </c>
      <c r="J3909">
        <v>202208</v>
      </c>
      <c r="K3909">
        <v>44802</v>
      </c>
      <c r="L3909" t="s">
        <v>644</v>
      </c>
      <c r="M3909">
        <v>14192.77</v>
      </c>
      <c r="N3909">
        <v>22.07</v>
      </c>
      <c r="O3909" t="s">
        <v>645</v>
      </c>
      <c r="P3909" s="428">
        <v>21.64</v>
      </c>
      <c r="Q3909">
        <v>12871137</v>
      </c>
      <c r="R3909" t="s">
        <v>646</v>
      </c>
      <c r="S3909">
        <v>2024413</v>
      </c>
      <c r="T3909" t="s">
        <v>3447</v>
      </c>
    </row>
    <row r="3910" spans="1:20" x14ac:dyDescent="0.25">
      <c r="A3910" t="s">
        <v>637</v>
      </c>
      <c r="B3910" t="s">
        <v>736</v>
      </c>
      <c r="C3910" t="s">
        <v>639</v>
      </c>
      <c r="D3910" t="s">
        <v>651</v>
      </c>
      <c r="E3910" t="s">
        <v>667</v>
      </c>
      <c r="F3910">
        <v>528004120002</v>
      </c>
      <c r="G3910" t="s">
        <v>642</v>
      </c>
      <c r="H3910">
        <v>583149</v>
      </c>
      <c r="I3910" t="s">
        <v>680</v>
      </c>
      <c r="J3910">
        <v>202208</v>
      </c>
      <c r="K3910">
        <v>44802</v>
      </c>
      <c r="L3910" t="s">
        <v>644</v>
      </c>
      <c r="M3910">
        <v>24793.87</v>
      </c>
      <c r="N3910">
        <v>38.549999999999997</v>
      </c>
      <c r="O3910" t="s">
        <v>645</v>
      </c>
      <c r="P3910" s="428">
        <v>37.798999999999999</v>
      </c>
      <c r="Q3910">
        <v>12871137</v>
      </c>
      <c r="R3910" t="s">
        <v>646</v>
      </c>
      <c r="S3910">
        <v>8540399</v>
      </c>
      <c r="T3910" t="s">
        <v>3437</v>
      </c>
    </row>
    <row r="3911" spans="1:20" x14ac:dyDescent="0.25">
      <c r="A3911" t="s">
        <v>637</v>
      </c>
      <c r="B3911" t="s">
        <v>736</v>
      </c>
      <c r="C3911" t="s">
        <v>639</v>
      </c>
      <c r="D3911" t="s">
        <v>651</v>
      </c>
      <c r="E3911" t="s">
        <v>641</v>
      </c>
      <c r="F3911">
        <v>528004120001</v>
      </c>
      <c r="G3911" t="s">
        <v>705</v>
      </c>
      <c r="H3911">
        <v>583129</v>
      </c>
      <c r="I3911" t="s">
        <v>21</v>
      </c>
      <c r="J3911">
        <v>202208</v>
      </c>
      <c r="K3911">
        <v>44802</v>
      </c>
      <c r="L3911" t="s">
        <v>644</v>
      </c>
      <c r="M3911">
        <v>103200</v>
      </c>
      <c r="N3911">
        <v>160.46</v>
      </c>
      <c r="O3911" t="s">
        <v>645</v>
      </c>
      <c r="P3911" s="428">
        <v>157.33199999999999</v>
      </c>
      <c r="Q3911">
        <v>12871137</v>
      </c>
      <c r="R3911" t="s">
        <v>646</v>
      </c>
      <c r="S3911">
        <v>2034399</v>
      </c>
      <c r="T3911" t="s">
        <v>3439</v>
      </c>
    </row>
    <row r="3912" spans="1:20" x14ac:dyDescent="0.25">
      <c r="A3912" t="s">
        <v>637</v>
      </c>
      <c r="B3912" t="s">
        <v>736</v>
      </c>
      <c r="C3912" t="s">
        <v>639</v>
      </c>
      <c r="D3912" t="s">
        <v>651</v>
      </c>
      <c r="E3912" t="s">
        <v>704</v>
      </c>
      <c r="F3912">
        <v>528004120002</v>
      </c>
      <c r="G3912" t="s">
        <v>642</v>
      </c>
      <c r="H3912">
        <v>856779</v>
      </c>
      <c r="I3912" t="s">
        <v>28</v>
      </c>
      <c r="J3912">
        <v>202208</v>
      </c>
      <c r="K3912">
        <v>44802</v>
      </c>
      <c r="L3912" t="s">
        <v>644</v>
      </c>
      <c r="M3912">
        <v>97103</v>
      </c>
      <c r="N3912">
        <v>150.97999999999999</v>
      </c>
      <c r="O3912" t="s">
        <v>645</v>
      </c>
      <c r="P3912" s="428">
        <v>148.03700000000001</v>
      </c>
      <c r="Q3912">
        <v>12871137</v>
      </c>
      <c r="R3912" t="s">
        <v>646</v>
      </c>
      <c r="S3912">
        <v>2039252</v>
      </c>
      <c r="T3912" t="s">
        <v>3440</v>
      </c>
    </row>
    <row r="3913" spans="1:20" x14ac:dyDescent="0.25">
      <c r="A3913" t="s">
        <v>637</v>
      </c>
      <c r="B3913" t="s">
        <v>736</v>
      </c>
      <c r="C3913" t="s">
        <v>639</v>
      </c>
      <c r="D3913" t="s">
        <v>651</v>
      </c>
      <c r="E3913" t="s">
        <v>2008</v>
      </c>
      <c r="F3913">
        <v>528004120002</v>
      </c>
      <c r="G3913" t="s">
        <v>642</v>
      </c>
      <c r="H3913">
        <v>583138</v>
      </c>
      <c r="I3913" t="s">
        <v>34</v>
      </c>
      <c r="J3913">
        <v>202208</v>
      </c>
      <c r="K3913">
        <v>44802</v>
      </c>
      <c r="L3913" t="s">
        <v>644</v>
      </c>
      <c r="M3913">
        <v>129000</v>
      </c>
      <c r="N3913">
        <v>200.57</v>
      </c>
      <c r="O3913" t="s">
        <v>645</v>
      </c>
      <c r="P3913" s="428">
        <v>196.66</v>
      </c>
      <c r="Q3913">
        <v>12871137</v>
      </c>
      <c r="R3913" t="s">
        <v>646</v>
      </c>
      <c r="S3913">
        <v>2024193</v>
      </c>
      <c r="T3913" t="s">
        <v>3441</v>
      </c>
    </row>
    <row r="3914" spans="1:20" x14ac:dyDescent="0.25">
      <c r="A3914" t="s">
        <v>637</v>
      </c>
      <c r="B3914" t="s">
        <v>736</v>
      </c>
      <c r="C3914" t="s">
        <v>639</v>
      </c>
      <c r="D3914" t="s">
        <v>695</v>
      </c>
      <c r="E3914" t="s">
        <v>667</v>
      </c>
      <c r="F3914">
        <v>528004120002</v>
      </c>
      <c r="G3914" t="s">
        <v>642</v>
      </c>
      <c r="H3914">
        <v>583149</v>
      </c>
      <c r="I3914" t="s">
        <v>680</v>
      </c>
      <c r="J3914">
        <v>202208</v>
      </c>
      <c r="K3914">
        <v>44802</v>
      </c>
      <c r="L3914" t="s">
        <v>644</v>
      </c>
      <c r="M3914">
        <v>129000</v>
      </c>
      <c r="N3914">
        <v>200.57</v>
      </c>
      <c r="O3914" t="s">
        <v>645</v>
      </c>
      <c r="P3914" s="428">
        <v>196.66</v>
      </c>
      <c r="Q3914">
        <v>12871137</v>
      </c>
      <c r="R3914" t="s">
        <v>646</v>
      </c>
      <c r="S3914">
        <v>2023596</v>
      </c>
      <c r="T3914" t="s">
        <v>3445</v>
      </c>
    </row>
    <row r="3915" spans="1:20" x14ac:dyDescent="0.25">
      <c r="A3915" t="s">
        <v>637</v>
      </c>
      <c r="B3915" t="s">
        <v>736</v>
      </c>
      <c r="C3915" t="s">
        <v>639</v>
      </c>
      <c r="D3915" t="s">
        <v>663</v>
      </c>
      <c r="E3915" t="s">
        <v>667</v>
      </c>
      <c r="F3915">
        <v>528004120002</v>
      </c>
      <c r="G3915" t="s">
        <v>642</v>
      </c>
      <c r="H3915">
        <v>583136</v>
      </c>
      <c r="I3915" t="s">
        <v>32</v>
      </c>
      <c r="J3915">
        <v>202208</v>
      </c>
      <c r="K3915">
        <v>44802</v>
      </c>
      <c r="L3915" t="s">
        <v>644</v>
      </c>
      <c r="M3915">
        <v>100987</v>
      </c>
      <c r="N3915">
        <v>157.01</v>
      </c>
      <c r="O3915" t="s">
        <v>645</v>
      </c>
      <c r="P3915" s="428">
        <v>153.94900000000001</v>
      </c>
      <c r="Q3915">
        <v>12871137</v>
      </c>
      <c r="R3915" t="s">
        <v>646</v>
      </c>
      <c r="S3915">
        <v>2023197</v>
      </c>
      <c r="T3915" t="s">
        <v>3446</v>
      </c>
    </row>
    <row r="3916" spans="1:20" x14ac:dyDescent="0.25">
      <c r="A3916" t="s">
        <v>637</v>
      </c>
      <c r="B3916" t="s">
        <v>736</v>
      </c>
      <c r="C3916" t="s">
        <v>639</v>
      </c>
      <c r="D3916" t="s">
        <v>651</v>
      </c>
      <c r="E3916" t="s">
        <v>673</v>
      </c>
      <c r="F3916">
        <v>528004120002</v>
      </c>
      <c r="G3916" t="s">
        <v>642</v>
      </c>
      <c r="H3916">
        <v>583148</v>
      </c>
      <c r="I3916" t="s">
        <v>699</v>
      </c>
      <c r="J3916">
        <v>202208</v>
      </c>
      <c r="K3916">
        <v>44802</v>
      </c>
      <c r="L3916" t="s">
        <v>644</v>
      </c>
      <c r="M3916">
        <v>12018.63</v>
      </c>
      <c r="N3916">
        <v>18.690000000000001</v>
      </c>
      <c r="O3916" t="s">
        <v>645</v>
      </c>
      <c r="P3916" s="428">
        <v>18.326000000000001</v>
      </c>
      <c r="Q3916">
        <v>12871137</v>
      </c>
      <c r="R3916" t="s">
        <v>646</v>
      </c>
      <c r="S3916">
        <v>8540279</v>
      </c>
      <c r="T3916" t="s">
        <v>3442</v>
      </c>
    </row>
    <row r="3917" spans="1:20" x14ac:dyDescent="0.25">
      <c r="A3917" t="s">
        <v>637</v>
      </c>
      <c r="B3917" t="s">
        <v>736</v>
      </c>
      <c r="C3917" t="s">
        <v>639</v>
      </c>
      <c r="D3917" t="s">
        <v>663</v>
      </c>
      <c r="E3917" t="s">
        <v>673</v>
      </c>
      <c r="F3917">
        <v>528004120002</v>
      </c>
      <c r="G3917" t="s">
        <v>642</v>
      </c>
      <c r="H3917">
        <v>583133</v>
      </c>
      <c r="I3917" t="s">
        <v>29</v>
      </c>
      <c r="J3917">
        <v>202208</v>
      </c>
      <c r="K3917">
        <v>44802</v>
      </c>
      <c r="L3917" t="s">
        <v>644</v>
      </c>
      <c r="M3917">
        <v>129000</v>
      </c>
      <c r="N3917">
        <v>200.57</v>
      </c>
      <c r="O3917" t="s">
        <v>645</v>
      </c>
      <c r="P3917" s="428">
        <v>196.66</v>
      </c>
      <c r="Q3917">
        <v>12871137</v>
      </c>
      <c r="R3917" t="s">
        <v>646</v>
      </c>
      <c r="S3917">
        <v>2014872</v>
      </c>
      <c r="T3917" t="s">
        <v>3434</v>
      </c>
    </row>
    <row r="3918" spans="1:20" x14ac:dyDescent="0.25">
      <c r="A3918" t="s">
        <v>637</v>
      </c>
      <c r="B3918" t="s">
        <v>736</v>
      </c>
      <c r="C3918" t="s">
        <v>639</v>
      </c>
      <c r="D3918" t="s">
        <v>651</v>
      </c>
      <c r="E3918" t="s">
        <v>667</v>
      </c>
      <c r="F3918">
        <v>528004120002</v>
      </c>
      <c r="G3918" t="s">
        <v>642</v>
      </c>
      <c r="H3918">
        <v>583149</v>
      </c>
      <c r="I3918" t="s">
        <v>680</v>
      </c>
      <c r="J3918">
        <v>202208</v>
      </c>
      <c r="K3918">
        <v>44802</v>
      </c>
      <c r="L3918" t="s">
        <v>644</v>
      </c>
      <c r="M3918">
        <v>2264.79</v>
      </c>
      <c r="N3918">
        <v>3.52</v>
      </c>
      <c r="O3918" t="s">
        <v>645</v>
      </c>
      <c r="P3918" s="428">
        <v>3.4510000000000001</v>
      </c>
      <c r="Q3918">
        <v>12871137</v>
      </c>
      <c r="R3918" t="s">
        <v>646</v>
      </c>
      <c r="S3918">
        <v>2036440</v>
      </c>
      <c r="T3918" t="s">
        <v>3425</v>
      </c>
    </row>
    <row r="3919" spans="1:20" x14ac:dyDescent="0.25">
      <c r="A3919" t="s">
        <v>637</v>
      </c>
      <c r="B3919" t="s">
        <v>736</v>
      </c>
      <c r="C3919" t="s">
        <v>639</v>
      </c>
      <c r="D3919" t="s">
        <v>651</v>
      </c>
      <c r="E3919" t="s">
        <v>673</v>
      </c>
      <c r="F3919">
        <v>528004120002</v>
      </c>
      <c r="G3919" t="s">
        <v>642</v>
      </c>
      <c r="H3919">
        <v>583148</v>
      </c>
      <c r="I3919" t="s">
        <v>699</v>
      </c>
      <c r="J3919">
        <v>202208</v>
      </c>
      <c r="K3919">
        <v>44802</v>
      </c>
      <c r="L3919" t="s">
        <v>644</v>
      </c>
      <c r="M3919">
        <v>13710.15</v>
      </c>
      <c r="N3919">
        <v>21.32</v>
      </c>
      <c r="O3919" t="s">
        <v>645</v>
      </c>
      <c r="P3919" s="428">
        <v>20.904</v>
      </c>
      <c r="Q3919">
        <v>12871137</v>
      </c>
      <c r="R3919" t="s">
        <v>646</v>
      </c>
      <c r="S3919">
        <v>8540386</v>
      </c>
      <c r="T3919" t="s">
        <v>3426</v>
      </c>
    </row>
    <row r="3920" spans="1:20" x14ac:dyDescent="0.25">
      <c r="A3920" t="s">
        <v>637</v>
      </c>
      <c r="B3920" t="s">
        <v>736</v>
      </c>
      <c r="C3920" t="s">
        <v>639</v>
      </c>
      <c r="D3920" t="s">
        <v>651</v>
      </c>
      <c r="E3920" t="s">
        <v>2008</v>
      </c>
      <c r="F3920">
        <v>528004120002</v>
      </c>
      <c r="G3920" t="s">
        <v>642</v>
      </c>
      <c r="H3920">
        <v>856778</v>
      </c>
      <c r="I3920" t="s">
        <v>27</v>
      </c>
      <c r="J3920">
        <v>202208</v>
      </c>
      <c r="K3920">
        <v>44802</v>
      </c>
      <c r="L3920" t="s">
        <v>644</v>
      </c>
      <c r="M3920">
        <v>97103</v>
      </c>
      <c r="N3920">
        <v>150.97999999999999</v>
      </c>
      <c r="O3920" t="s">
        <v>645</v>
      </c>
      <c r="P3920" s="428">
        <v>148.03700000000001</v>
      </c>
      <c r="Q3920">
        <v>12871137</v>
      </c>
      <c r="R3920" t="s">
        <v>646</v>
      </c>
      <c r="S3920">
        <v>2041743</v>
      </c>
      <c r="T3920" t="s">
        <v>3427</v>
      </c>
    </row>
    <row r="3921" spans="1:20" x14ac:dyDescent="0.25">
      <c r="A3921" t="s">
        <v>637</v>
      </c>
      <c r="B3921" t="s">
        <v>736</v>
      </c>
      <c r="C3921" t="s">
        <v>639</v>
      </c>
      <c r="D3921" t="s">
        <v>663</v>
      </c>
      <c r="E3921" t="s">
        <v>673</v>
      </c>
      <c r="F3921">
        <v>528004120002</v>
      </c>
      <c r="G3921" t="s">
        <v>642</v>
      </c>
      <c r="H3921">
        <v>583134</v>
      </c>
      <c r="I3921" t="s">
        <v>30</v>
      </c>
      <c r="J3921">
        <v>202208</v>
      </c>
      <c r="K3921">
        <v>44802</v>
      </c>
      <c r="L3921" t="s">
        <v>644</v>
      </c>
      <c r="M3921">
        <v>99253</v>
      </c>
      <c r="N3921">
        <v>154.32</v>
      </c>
      <c r="O3921" t="s">
        <v>645</v>
      </c>
      <c r="P3921" s="428">
        <v>151.31200000000001</v>
      </c>
      <c r="Q3921">
        <v>12871137</v>
      </c>
      <c r="R3921" t="s">
        <v>646</v>
      </c>
      <c r="S3921">
        <v>2030902</v>
      </c>
      <c r="T3921" t="s">
        <v>3428</v>
      </c>
    </row>
    <row r="3922" spans="1:20" x14ac:dyDescent="0.25">
      <c r="A3922" t="s">
        <v>637</v>
      </c>
      <c r="B3922" t="s">
        <v>736</v>
      </c>
      <c r="C3922" t="s">
        <v>639</v>
      </c>
      <c r="D3922" t="s">
        <v>640</v>
      </c>
      <c r="E3922" t="s">
        <v>701</v>
      </c>
      <c r="F3922">
        <v>528004120002</v>
      </c>
      <c r="G3922" t="s">
        <v>642</v>
      </c>
      <c r="H3922">
        <v>583154</v>
      </c>
      <c r="I3922" t="s">
        <v>44</v>
      </c>
      <c r="J3922">
        <v>202208</v>
      </c>
      <c r="K3922">
        <v>44802</v>
      </c>
      <c r="L3922" t="s">
        <v>644</v>
      </c>
      <c r="M3922">
        <v>6412.28</v>
      </c>
      <c r="N3922">
        <v>9.9700000000000006</v>
      </c>
      <c r="O3922" t="s">
        <v>645</v>
      </c>
      <c r="P3922" s="428">
        <v>9.7759999999999998</v>
      </c>
      <c r="Q3922">
        <v>12871137</v>
      </c>
      <c r="R3922" t="s">
        <v>646</v>
      </c>
      <c r="S3922">
        <v>2020577</v>
      </c>
      <c r="T3922" t="s">
        <v>3417</v>
      </c>
    </row>
    <row r="3923" spans="1:20" x14ac:dyDescent="0.25">
      <c r="A3923" t="s">
        <v>637</v>
      </c>
      <c r="B3923" t="s">
        <v>736</v>
      </c>
      <c r="C3923" t="s">
        <v>639</v>
      </c>
      <c r="D3923" t="s">
        <v>695</v>
      </c>
      <c r="E3923" t="s">
        <v>704</v>
      </c>
      <c r="F3923">
        <v>528004120001</v>
      </c>
      <c r="G3923" t="s">
        <v>705</v>
      </c>
      <c r="H3923">
        <v>583128</v>
      </c>
      <c r="I3923" t="s">
        <v>20</v>
      </c>
      <c r="J3923">
        <v>202208</v>
      </c>
      <c r="K3923">
        <v>44802</v>
      </c>
      <c r="L3923" t="s">
        <v>644</v>
      </c>
      <c r="M3923">
        <v>95016.13</v>
      </c>
      <c r="N3923">
        <v>147.72999999999999</v>
      </c>
      <c r="O3923" t="s">
        <v>645</v>
      </c>
      <c r="P3923" s="428">
        <v>144.85</v>
      </c>
      <c r="Q3923">
        <v>12871137</v>
      </c>
      <c r="R3923" t="s">
        <v>646</v>
      </c>
      <c r="S3923">
        <v>2012170</v>
      </c>
      <c r="T3923" t="s">
        <v>3435</v>
      </c>
    </row>
    <row r="3924" spans="1:20" x14ac:dyDescent="0.25">
      <c r="A3924" t="s">
        <v>637</v>
      </c>
      <c r="B3924" t="s">
        <v>736</v>
      </c>
      <c r="C3924" t="s">
        <v>639</v>
      </c>
      <c r="D3924" t="s">
        <v>651</v>
      </c>
      <c r="E3924" t="s">
        <v>641</v>
      </c>
      <c r="F3924">
        <v>528004120001</v>
      </c>
      <c r="G3924" t="s">
        <v>705</v>
      </c>
      <c r="H3924">
        <v>583128</v>
      </c>
      <c r="I3924" t="s">
        <v>20</v>
      </c>
      <c r="J3924">
        <v>202208</v>
      </c>
      <c r="K3924">
        <v>44802</v>
      </c>
      <c r="L3924" t="s">
        <v>644</v>
      </c>
      <c r="M3924">
        <v>129000</v>
      </c>
      <c r="N3924">
        <v>200.57</v>
      </c>
      <c r="O3924" t="s">
        <v>645</v>
      </c>
      <c r="P3924" s="428">
        <v>196.66</v>
      </c>
      <c r="Q3924">
        <v>12871137</v>
      </c>
      <c r="R3924" t="s">
        <v>646</v>
      </c>
      <c r="S3924">
        <v>2022429</v>
      </c>
      <c r="T3924" t="s">
        <v>3436</v>
      </c>
    </row>
    <row r="3925" spans="1:20" x14ac:dyDescent="0.25">
      <c r="A3925" t="s">
        <v>637</v>
      </c>
      <c r="B3925" t="s">
        <v>736</v>
      </c>
      <c r="C3925" t="s">
        <v>639</v>
      </c>
      <c r="D3925" t="s">
        <v>640</v>
      </c>
      <c r="E3925" t="s">
        <v>689</v>
      </c>
      <c r="F3925">
        <v>528004120002</v>
      </c>
      <c r="G3925" t="s">
        <v>642</v>
      </c>
      <c r="H3925">
        <v>583156</v>
      </c>
      <c r="I3925" t="s">
        <v>690</v>
      </c>
      <c r="J3925">
        <v>202208</v>
      </c>
      <c r="K3925">
        <v>44802</v>
      </c>
      <c r="L3925" t="s">
        <v>644</v>
      </c>
      <c r="M3925">
        <v>15305.08</v>
      </c>
      <c r="N3925">
        <v>23.8</v>
      </c>
      <c r="O3925" t="s">
        <v>645</v>
      </c>
      <c r="P3925" s="428">
        <v>23.335999999999999</v>
      </c>
      <c r="Q3925">
        <v>12871137</v>
      </c>
      <c r="R3925" t="s">
        <v>646</v>
      </c>
      <c r="S3925">
        <v>2032465</v>
      </c>
      <c r="T3925" t="s">
        <v>3423</v>
      </c>
    </row>
    <row r="3926" spans="1:20" x14ac:dyDescent="0.25">
      <c r="A3926" t="s">
        <v>637</v>
      </c>
      <c r="B3926" t="s">
        <v>736</v>
      </c>
      <c r="C3926" t="s">
        <v>639</v>
      </c>
      <c r="D3926" t="s">
        <v>651</v>
      </c>
      <c r="E3926" t="s">
        <v>704</v>
      </c>
      <c r="F3926">
        <v>528004120001</v>
      </c>
      <c r="G3926" t="s">
        <v>705</v>
      </c>
      <c r="H3926">
        <v>583127</v>
      </c>
      <c r="I3926" t="s">
        <v>17</v>
      </c>
      <c r="J3926">
        <v>202208</v>
      </c>
      <c r="K3926">
        <v>44802</v>
      </c>
      <c r="L3926" t="s">
        <v>644</v>
      </c>
      <c r="M3926">
        <v>129000</v>
      </c>
      <c r="N3926">
        <v>200.57</v>
      </c>
      <c r="O3926" t="s">
        <v>645</v>
      </c>
      <c r="P3926" s="428">
        <v>196.66</v>
      </c>
      <c r="Q3926">
        <v>12871137</v>
      </c>
      <c r="R3926" t="s">
        <v>646</v>
      </c>
      <c r="S3926">
        <v>2019466</v>
      </c>
      <c r="T3926" t="s">
        <v>3438</v>
      </c>
    </row>
    <row r="3927" spans="1:20" x14ac:dyDescent="0.25">
      <c r="A3927" t="s">
        <v>637</v>
      </c>
      <c r="B3927" t="s">
        <v>736</v>
      </c>
      <c r="C3927" t="s">
        <v>639</v>
      </c>
      <c r="D3927" t="s">
        <v>718</v>
      </c>
      <c r="E3927" t="s">
        <v>704</v>
      </c>
      <c r="F3927">
        <v>528004120001</v>
      </c>
      <c r="G3927" t="s">
        <v>705</v>
      </c>
      <c r="H3927">
        <v>583128</v>
      </c>
      <c r="I3927" t="s">
        <v>20</v>
      </c>
      <c r="J3927">
        <v>202208</v>
      </c>
      <c r="K3927">
        <v>44802</v>
      </c>
      <c r="L3927" t="s">
        <v>644</v>
      </c>
      <c r="M3927">
        <v>129000</v>
      </c>
      <c r="N3927">
        <v>200.57</v>
      </c>
      <c r="O3927" t="s">
        <v>645</v>
      </c>
      <c r="P3927" s="428">
        <v>196.66</v>
      </c>
      <c r="Q3927">
        <v>12871137</v>
      </c>
      <c r="R3927" t="s">
        <v>646</v>
      </c>
      <c r="S3927">
        <v>2031020</v>
      </c>
      <c r="T3927" t="s">
        <v>3420</v>
      </c>
    </row>
    <row r="3928" spans="1:20" x14ac:dyDescent="0.25">
      <c r="A3928" t="s">
        <v>637</v>
      </c>
      <c r="B3928" t="s">
        <v>736</v>
      </c>
      <c r="C3928" t="s">
        <v>639</v>
      </c>
      <c r="D3928" t="s">
        <v>640</v>
      </c>
      <c r="E3928" t="s">
        <v>689</v>
      </c>
      <c r="F3928">
        <v>528004120002</v>
      </c>
      <c r="G3928" t="s">
        <v>642</v>
      </c>
      <c r="H3928">
        <v>856784</v>
      </c>
      <c r="I3928" t="s">
        <v>479</v>
      </c>
      <c r="J3928">
        <v>202208</v>
      </c>
      <c r="K3928">
        <v>44802</v>
      </c>
      <c r="L3928" t="s">
        <v>644</v>
      </c>
      <c r="M3928">
        <v>1762.3</v>
      </c>
      <c r="N3928">
        <v>2.74</v>
      </c>
      <c r="O3928" t="s">
        <v>645</v>
      </c>
      <c r="P3928" s="428">
        <v>2.6869999999999998</v>
      </c>
      <c r="Q3928">
        <v>12871137</v>
      </c>
      <c r="R3928" t="s">
        <v>646</v>
      </c>
      <c r="S3928">
        <v>8540396</v>
      </c>
      <c r="T3928" t="s">
        <v>3443</v>
      </c>
    </row>
    <row r="3929" spans="1:20" x14ac:dyDescent="0.25">
      <c r="A3929" t="s">
        <v>637</v>
      </c>
      <c r="B3929" t="s">
        <v>736</v>
      </c>
      <c r="C3929" t="s">
        <v>639</v>
      </c>
      <c r="D3929" t="s">
        <v>640</v>
      </c>
      <c r="E3929" t="s">
        <v>678</v>
      </c>
      <c r="F3929">
        <v>528004120002</v>
      </c>
      <c r="G3929" t="s">
        <v>642</v>
      </c>
      <c r="H3929">
        <v>583147</v>
      </c>
      <c r="I3929" t="s">
        <v>41</v>
      </c>
      <c r="J3929">
        <v>202208</v>
      </c>
      <c r="K3929">
        <v>44802</v>
      </c>
      <c r="L3929" t="s">
        <v>644</v>
      </c>
      <c r="M3929">
        <v>12447.37</v>
      </c>
      <c r="N3929">
        <v>19.350000000000001</v>
      </c>
      <c r="O3929" t="s">
        <v>645</v>
      </c>
      <c r="P3929" s="428">
        <v>18.972999999999999</v>
      </c>
      <c r="Q3929">
        <v>12871137</v>
      </c>
      <c r="R3929" t="s">
        <v>646</v>
      </c>
      <c r="S3929">
        <v>2027008</v>
      </c>
      <c r="T3929" t="s">
        <v>3416</v>
      </c>
    </row>
    <row r="3930" spans="1:20" x14ac:dyDescent="0.25">
      <c r="A3930" t="s">
        <v>637</v>
      </c>
      <c r="B3930" t="s">
        <v>736</v>
      </c>
      <c r="C3930" t="s">
        <v>639</v>
      </c>
      <c r="D3930" t="s">
        <v>640</v>
      </c>
      <c r="E3930" t="s">
        <v>667</v>
      </c>
      <c r="F3930">
        <v>528004120002</v>
      </c>
      <c r="G3930" t="s">
        <v>642</v>
      </c>
      <c r="H3930">
        <v>583149</v>
      </c>
      <c r="I3930" t="s">
        <v>680</v>
      </c>
      <c r="J3930">
        <v>202208</v>
      </c>
      <c r="K3930">
        <v>44802</v>
      </c>
      <c r="L3930" t="s">
        <v>644</v>
      </c>
      <c r="M3930">
        <v>14628.87</v>
      </c>
      <c r="N3930">
        <v>22.74</v>
      </c>
      <c r="O3930" t="s">
        <v>645</v>
      </c>
      <c r="P3930" s="428">
        <v>22.297000000000001</v>
      </c>
      <c r="Q3930">
        <v>12871137</v>
      </c>
      <c r="R3930" t="s">
        <v>646</v>
      </c>
      <c r="S3930">
        <v>8540392</v>
      </c>
      <c r="T3930" t="s">
        <v>3424</v>
      </c>
    </row>
    <row r="3931" spans="1:20" x14ac:dyDescent="0.25">
      <c r="A3931" t="s">
        <v>637</v>
      </c>
      <c r="B3931" t="s">
        <v>736</v>
      </c>
      <c r="C3931" t="s">
        <v>639</v>
      </c>
      <c r="D3931" t="s">
        <v>640</v>
      </c>
      <c r="E3931" t="s">
        <v>673</v>
      </c>
      <c r="F3931">
        <v>528004120002</v>
      </c>
      <c r="G3931" t="s">
        <v>642</v>
      </c>
      <c r="H3931">
        <v>583148</v>
      </c>
      <c r="I3931" t="s">
        <v>699</v>
      </c>
      <c r="J3931">
        <v>202208</v>
      </c>
      <c r="K3931">
        <v>44802</v>
      </c>
      <c r="L3931" t="s">
        <v>644</v>
      </c>
      <c r="M3931">
        <v>4195.12</v>
      </c>
      <c r="N3931">
        <v>6.52</v>
      </c>
      <c r="O3931" t="s">
        <v>645</v>
      </c>
      <c r="P3931" s="428">
        <v>6.3929999999999998</v>
      </c>
      <c r="Q3931">
        <v>12871137</v>
      </c>
      <c r="R3931" t="s">
        <v>646</v>
      </c>
      <c r="S3931">
        <v>2012905</v>
      </c>
      <c r="T3931" t="s">
        <v>3422</v>
      </c>
    </row>
    <row r="3932" spans="1:20" x14ac:dyDescent="0.25">
      <c r="A3932" t="s">
        <v>637</v>
      </c>
      <c r="B3932" t="s">
        <v>736</v>
      </c>
      <c r="C3932" t="s">
        <v>639</v>
      </c>
      <c r="D3932" t="s">
        <v>640</v>
      </c>
      <c r="E3932" t="s">
        <v>673</v>
      </c>
      <c r="F3932">
        <v>528004120002</v>
      </c>
      <c r="G3932" t="s">
        <v>642</v>
      </c>
      <c r="H3932">
        <v>583148</v>
      </c>
      <c r="I3932" t="s">
        <v>699</v>
      </c>
      <c r="J3932">
        <v>202208</v>
      </c>
      <c r="K3932">
        <v>44802</v>
      </c>
      <c r="L3932" t="s">
        <v>644</v>
      </c>
      <c r="M3932">
        <v>68390.48</v>
      </c>
      <c r="N3932">
        <v>106.33</v>
      </c>
      <c r="O3932" t="s">
        <v>645</v>
      </c>
      <c r="P3932" s="428">
        <v>104.25700000000001</v>
      </c>
      <c r="Q3932">
        <v>12871137</v>
      </c>
      <c r="R3932" t="s">
        <v>646</v>
      </c>
      <c r="S3932">
        <v>2029740</v>
      </c>
      <c r="T3932" t="s">
        <v>3421</v>
      </c>
    </row>
    <row r="3933" spans="1:20" x14ac:dyDescent="0.25">
      <c r="A3933" t="s">
        <v>637</v>
      </c>
      <c r="B3933" t="s">
        <v>736</v>
      </c>
      <c r="C3933" t="s">
        <v>639</v>
      </c>
      <c r="D3933" t="s">
        <v>640</v>
      </c>
      <c r="E3933" t="s">
        <v>686</v>
      </c>
      <c r="F3933">
        <v>528004120002</v>
      </c>
      <c r="G3933" t="s">
        <v>642</v>
      </c>
      <c r="H3933">
        <v>583150</v>
      </c>
      <c r="I3933" t="s">
        <v>687</v>
      </c>
      <c r="J3933">
        <v>202208</v>
      </c>
      <c r="K3933">
        <v>44802</v>
      </c>
      <c r="L3933" t="s">
        <v>644</v>
      </c>
      <c r="M3933">
        <v>11096.77</v>
      </c>
      <c r="N3933">
        <v>17.25</v>
      </c>
      <c r="O3933" t="s">
        <v>645</v>
      </c>
      <c r="P3933" s="428">
        <v>16.914000000000001</v>
      </c>
      <c r="Q3933">
        <v>12871137</v>
      </c>
      <c r="R3933" t="s">
        <v>646</v>
      </c>
      <c r="S3933">
        <v>2011105</v>
      </c>
      <c r="T3933" t="s">
        <v>3418</v>
      </c>
    </row>
    <row r="3934" spans="1:20" x14ac:dyDescent="0.25">
      <c r="A3934" t="s">
        <v>637</v>
      </c>
      <c r="B3934" t="s">
        <v>736</v>
      </c>
      <c r="C3934" t="s">
        <v>639</v>
      </c>
      <c r="D3934" t="s">
        <v>640</v>
      </c>
      <c r="E3934" t="s">
        <v>708</v>
      </c>
      <c r="F3934">
        <v>528004120002</v>
      </c>
      <c r="G3934" t="s">
        <v>642</v>
      </c>
      <c r="H3934">
        <v>583155</v>
      </c>
      <c r="I3934" t="s">
        <v>45</v>
      </c>
      <c r="J3934">
        <v>202208</v>
      </c>
      <c r="K3934">
        <v>44802</v>
      </c>
      <c r="L3934" t="s">
        <v>644</v>
      </c>
      <c r="M3934">
        <v>811.31</v>
      </c>
      <c r="N3934">
        <v>1.26</v>
      </c>
      <c r="O3934" t="s">
        <v>645</v>
      </c>
      <c r="P3934" s="428">
        <v>1.2350000000000001</v>
      </c>
      <c r="Q3934">
        <v>12871137</v>
      </c>
      <c r="R3934" t="s">
        <v>646</v>
      </c>
      <c r="S3934">
        <v>8540039</v>
      </c>
      <c r="T3934" t="s">
        <v>3412</v>
      </c>
    </row>
    <row r="3935" spans="1:20" x14ac:dyDescent="0.25">
      <c r="A3935" t="s">
        <v>637</v>
      </c>
      <c r="B3935" t="s">
        <v>736</v>
      </c>
      <c r="C3935" t="s">
        <v>639</v>
      </c>
      <c r="D3935" t="s">
        <v>640</v>
      </c>
      <c r="E3935" t="s">
        <v>2995</v>
      </c>
      <c r="F3935">
        <v>528004120002</v>
      </c>
      <c r="G3935" t="s">
        <v>642</v>
      </c>
      <c r="H3935">
        <v>583153</v>
      </c>
      <c r="I3935" t="s">
        <v>722</v>
      </c>
      <c r="J3935">
        <v>202208</v>
      </c>
      <c r="K3935">
        <v>44802</v>
      </c>
      <c r="L3935" t="s">
        <v>644</v>
      </c>
      <c r="M3935">
        <v>15176.47</v>
      </c>
      <c r="N3935">
        <v>23.6</v>
      </c>
      <c r="O3935" t="s">
        <v>645</v>
      </c>
      <c r="P3935" s="428">
        <v>23.14</v>
      </c>
      <c r="Q3935">
        <v>12871137</v>
      </c>
      <c r="R3935" t="s">
        <v>646</v>
      </c>
      <c r="S3935">
        <v>8540401</v>
      </c>
      <c r="T3935" t="s">
        <v>3413</v>
      </c>
    </row>
    <row r="3936" spans="1:20" x14ac:dyDescent="0.25">
      <c r="A3936" t="s">
        <v>637</v>
      </c>
      <c r="B3936" t="s">
        <v>736</v>
      </c>
      <c r="C3936" t="s">
        <v>639</v>
      </c>
      <c r="D3936" t="s">
        <v>640</v>
      </c>
      <c r="E3936" t="s">
        <v>678</v>
      </c>
      <c r="F3936">
        <v>528004120002</v>
      </c>
      <c r="G3936" t="s">
        <v>642</v>
      </c>
      <c r="H3936">
        <v>583147</v>
      </c>
      <c r="I3936" t="s">
        <v>41</v>
      </c>
      <c r="J3936">
        <v>202208</v>
      </c>
      <c r="K3936">
        <v>44802</v>
      </c>
      <c r="L3936" t="s">
        <v>644</v>
      </c>
      <c r="M3936">
        <v>8732.31</v>
      </c>
      <c r="N3936">
        <v>13.58</v>
      </c>
      <c r="O3936" t="s">
        <v>645</v>
      </c>
      <c r="P3936" s="428">
        <v>13.315</v>
      </c>
      <c r="Q3936">
        <v>12871137</v>
      </c>
      <c r="R3936" t="s">
        <v>646</v>
      </c>
      <c r="S3936">
        <v>2049729</v>
      </c>
      <c r="T3936" t="s">
        <v>3415</v>
      </c>
    </row>
    <row r="3937" spans="1:20" x14ac:dyDescent="0.25">
      <c r="A3937" t="s">
        <v>637</v>
      </c>
      <c r="B3937" t="s">
        <v>736</v>
      </c>
      <c r="C3937" t="s">
        <v>639</v>
      </c>
      <c r="D3937" t="s">
        <v>640</v>
      </c>
      <c r="E3937" t="s">
        <v>2995</v>
      </c>
      <c r="F3937">
        <v>528004120002</v>
      </c>
      <c r="G3937" t="s">
        <v>642</v>
      </c>
      <c r="H3937">
        <v>583153</v>
      </c>
      <c r="I3937" t="s">
        <v>722</v>
      </c>
      <c r="J3937">
        <v>202208</v>
      </c>
      <c r="K3937">
        <v>44802</v>
      </c>
      <c r="L3937" t="s">
        <v>644</v>
      </c>
      <c r="M3937">
        <v>6035.09</v>
      </c>
      <c r="N3937">
        <v>9.3800000000000008</v>
      </c>
      <c r="O3937" t="s">
        <v>645</v>
      </c>
      <c r="P3937" s="428">
        <v>9.1969999999999992</v>
      </c>
      <c r="Q3937">
        <v>12871137</v>
      </c>
      <c r="R3937" t="s">
        <v>646</v>
      </c>
      <c r="S3937">
        <v>2052844</v>
      </c>
      <c r="T3937" t="s">
        <v>3414</v>
      </c>
    </row>
    <row r="3938" spans="1:20" x14ac:dyDescent="0.25">
      <c r="A3938" t="s">
        <v>637</v>
      </c>
      <c r="B3938" t="s">
        <v>736</v>
      </c>
      <c r="C3938" t="s">
        <v>639</v>
      </c>
      <c r="D3938" t="s">
        <v>640</v>
      </c>
      <c r="E3938" t="s">
        <v>673</v>
      </c>
      <c r="F3938">
        <v>528004120002</v>
      </c>
      <c r="G3938" t="s">
        <v>642</v>
      </c>
      <c r="H3938">
        <v>583148</v>
      </c>
      <c r="I3938" t="s">
        <v>699</v>
      </c>
      <c r="J3938">
        <v>202208</v>
      </c>
      <c r="K3938">
        <v>44802</v>
      </c>
      <c r="L3938" t="s">
        <v>644</v>
      </c>
      <c r="M3938">
        <v>5085.7299999999996</v>
      </c>
      <c r="N3938">
        <v>7.91</v>
      </c>
      <c r="O3938" t="s">
        <v>645</v>
      </c>
      <c r="P3938" s="428">
        <v>7.7560000000000002</v>
      </c>
      <c r="Q3938">
        <v>12871137</v>
      </c>
      <c r="R3938" t="s">
        <v>646</v>
      </c>
      <c r="S3938">
        <v>8540206</v>
      </c>
      <c r="T3938" t="s">
        <v>3419</v>
      </c>
    </row>
    <row r="3939" spans="1:20" x14ac:dyDescent="0.25">
      <c r="A3939" t="s">
        <v>637</v>
      </c>
      <c r="B3939" t="s">
        <v>736</v>
      </c>
      <c r="C3939" t="s">
        <v>639</v>
      </c>
      <c r="D3939" t="s">
        <v>640</v>
      </c>
      <c r="E3939" t="s">
        <v>673</v>
      </c>
      <c r="F3939">
        <v>528004120002</v>
      </c>
      <c r="G3939" t="s">
        <v>642</v>
      </c>
      <c r="H3939">
        <v>856783</v>
      </c>
      <c r="I3939" t="s">
        <v>478</v>
      </c>
      <c r="J3939">
        <v>202208</v>
      </c>
      <c r="K3939">
        <v>44802</v>
      </c>
      <c r="L3939" t="s">
        <v>644</v>
      </c>
      <c r="M3939">
        <v>6615.38</v>
      </c>
      <c r="N3939">
        <v>10.29</v>
      </c>
      <c r="O3939" t="s">
        <v>645</v>
      </c>
      <c r="P3939" s="428">
        <v>10.089</v>
      </c>
      <c r="Q3939">
        <v>12871137</v>
      </c>
      <c r="R3939" t="s">
        <v>646</v>
      </c>
      <c r="S3939">
        <v>8540353</v>
      </c>
      <c r="T3939" t="s">
        <v>3433</v>
      </c>
    </row>
    <row r="3940" spans="1:20" x14ac:dyDescent="0.25">
      <c r="A3940" t="s">
        <v>637</v>
      </c>
      <c r="B3940" t="s">
        <v>730</v>
      </c>
      <c r="C3940" t="s">
        <v>639</v>
      </c>
      <c r="D3940" t="s">
        <v>640</v>
      </c>
      <c r="E3940" t="s">
        <v>689</v>
      </c>
      <c r="F3940">
        <v>528004120002</v>
      </c>
      <c r="G3940" t="s">
        <v>642</v>
      </c>
      <c r="H3940">
        <v>856784</v>
      </c>
      <c r="I3940" t="s">
        <v>479</v>
      </c>
      <c r="J3940">
        <v>202208</v>
      </c>
      <c r="K3940">
        <v>44804</v>
      </c>
      <c r="L3940" t="s">
        <v>644</v>
      </c>
      <c r="M3940">
        <v>416.13</v>
      </c>
      <c r="N3940">
        <v>0.65</v>
      </c>
      <c r="O3940" t="s">
        <v>645</v>
      </c>
      <c r="P3940" s="428">
        <v>0.63700000000000001</v>
      </c>
      <c r="Q3940">
        <v>12871137</v>
      </c>
      <c r="R3940" t="s">
        <v>646</v>
      </c>
      <c r="S3940">
        <v>8540396</v>
      </c>
      <c r="T3940" t="s">
        <v>3469</v>
      </c>
    </row>
    <row r="3941" spans="1:20" x14ac:dyDescent="0.25">
      <c r="A3941" t="s">
        <v>637</v>
      </c>
      <c r="B3941" t="s">
        <v>831</v>
      </c>
      <c r="C3941" t="s">
        <v>639</v>
      </c>
      <c r="D3941" t="s">
        <v>651</v>
      </c>
      <c r="E3941" t="s">
        <v>704</v>
      </c>
      <c r="F3941">
        <v>528004120002</v>
      </c>
      <c r="G3941" t="s">
        <v>642</v>
      </c>
      <c r="H3941">
        <v>856779</v>
      </c>
      <c r="I3941" t="s">
        <v>28</v>
      </c>
      <c r="J3941">
        <v>202208</v>
      </c>
      <c r="K3941">
        <v>44804</v>
      </c>
      <c r="L3941" t="s">
        <v>644</v>
      </c>
      <c r="M3941">
        <v>32101.24</v>
      </c>
      <c r="N3941">
        <v>49.91</v>
      </c>
      <c r="O3941" t="s">
        <v>645</v>
      </c>
      <c r="P3941" s="428">
        <v>48.936999999999998</v>
      </c>
      <c r="Q3941">
        <v>12871137</v>
      </c>
      <c r="R3941" t="s">
        <v>646</v>
      </c>
      <c r="S3941">
        <v>2039252</v>
      </c>
      <c r="T3941" t="s">
        <v>3470</v>
      </c>
    </row>
    <row r="3942" spans="1:20" x14ac:dyDescent="0.25">
      <c r="A3942" t="s">
        <v>637</v>
      </c>
      <c r="B3942" t="s">
        <v>730</v>
      </c>
      <c r="C3942" t="s">
        <v>639</v>
      </c>
      <c r="D3942" t="s">
        <v>718</v>
      </c>
      <c r="E3942" t="s">
        <v>704</v>
      </c>
      <c r="F3942">
        <v>528004120001</v>
      </c>
      <c r="G3942" t="s">
        <v>705</v>
      </c>
      <c r="H3942">
        <v>583128</v>
      </c>
      <c r="I3942" t="s">
        <v>20</v>
      </c>
      <c r="J3942">
        <v>202208</v>
      </c>
      <c r="K3942">
        <v>44804</v>
      </c>
      <c r="L3942" t="s">
        <v>644</v>
      </c>
      <c r="M3942">
        <v>47990.92</v>
      </c>
      <c r="N3942">
        <v>74.62</v>
      </c>
      <c r="O3942" t="s">
        <v>645</v>
      </c>
      <c r="P3942" s="428">
        <v>73.165000000000006</v>
      </c>
      <c r="Q3942">
        <v>12871137</v>
      </c>
      <c r="R3942" t="s">
        <v>646</v>
      </c>
      <c r="S3942">
        <v>2031020</v>
      </c>
      <c r="T3942" t="s">
        <v>3471</v>
      </c>
    </row>
    <row r="3943" spans="1:20" x14ac:dyDescent="0.25">
      <c r="A3943" t="s">
        <v>637</v>
      </c>
      <c r="B3943" t="s">
        <v>730</v>
      </c>
      <c r="C3943" t="s">
        <v>639</v>
      </c>
      <c r="D3943" t="s">
        <v>640</v>
      </c>
      <c r="E3943" t="s">
        <v>673</v>
      </c>
      <c r="F3943">
        <v>528004120002</v>
      </c>
      <c r="G3943" t="s">
        <v>642</v>
      </c>
      <c r="H3943">
        <v>856783</v>
      </c>
      <c r="I3943" t="s">
        <v>478</v>
      </c>
      <c r="J3943">
        <v>202208</v>
      </c>
      <c r="K3943">
        <v>44804</v>
      </c>
      <c r="L3943" t="s">
        <v>644</v>
      </c>
      <c r="M3943">
        <v>2011.59</v>
      </c>
      <c r="N3943">
        <v>3.13</v>
      </c>
      <c r="O3943" t="s">
        <v>645</v>
      </c>
      <c r="P3943" s="428">
        <v>3.069</v>
      </c>
      <c r="Q3943">
        <v>12871137</v>
      </c>
      <c r="R3943" t="s">
        <v>646</v>
      </c>
      <c r="S3943">
        <v>8540353</v>
      </c>
      <c r="T3943" t="s">
        <v>3472</v>
      </c>
    </row>
    <row r="3944" spans="1:20" x14ac:dyDescent="0.25">
      <c r="A3944" t="s">
        <v>637</v>
      </c>
      <c r="B3944" t="s">
        <v>831</v>
      </c>
      <c r="C3944" t="s">
        <v>639</v>
      </c>
      <c r="D3944" t="s">
        <v>663</v>
      </c>
      <c r="E3944" t="s">
        <v>701</v>
      </c>
      <c r="F3944">
        <v>528004120002</v>
      </c>
      <c r="G3944" t="s">
        <v>642</v>
      </c>
      <c r="H3944">
        <v>583137</v>
      </c>
      <c r="I3944" t="s">
        <v>33</v>
      </c>
      <c r="J3944">
        <v>202208</v>
      </c>
      <c r="K3944">
        <v>44804</v>
      </c>
      <c r="L3944" t="s">
        <v>644</v>
      </c>
      <c r="M3944">
        <v>45594.32</v>
      </c>
      <c r="N3944">
        <v>70.89</v>
      </c>
      <c r="O3944" t="s">
        <v>645</v>
      </c>
      <c r="P3944" s="428">
        <v>69.507999999999996</v>
      </c>
      <c r="Q3944">
        <v>12871137</v>
      </c>
      <c r="R3944" t="s">
        <v>646</v>
      </c>
      <c r="S3944">
        <v>2038727</v>
      </c>
      <c r="T3944" t="s">
        <v>3473</v>
      </c>
    </row>
    <row r="3945" spans="1:20" x14ac:dyDescent="0.25">
      <c r="A3945" t="s">
        <v>637</v>
      </c>
      <c r="B3945" t="s">
        <v>831</v>
      </c>
      <c r="C3945" t="s">
        <v>639</v>
      </c>
      <c r="D3945" t="s">
        <v>640</v>
      </c>
      <c r="E3945" t="s">
        <v>689</v>
      </c>
      <c r="F3945">
        <v>528004120002</v>
      </c>
      <c r="G3945" t="s">
        <v>642</v>
      </c>
      <c r="H3945">
        <v>856784</v>
      </c>
      <c r="I3945" t="s">
        <v>479</v>
      </c>
      <c r="J3945">
        <v>202208</v>
      </c>
      <c r="K3945">
        <v>44804</v>
      </c>
      <c r="L3945" t="s">
        <v>644</v>
      </c>
      <c r="M3945">
        <v>1705.62</v>
      </c>
      <c r="N3945">
        <v>2.65</v>
      </c>
      <c r="O3945" t="s">
        <v>645</v>
      </c>
      <c r="P3945" s="428">
        <v>2.5979999999999999</v>
      </c>
      <c r="Q3945">
        <v>12871137</v>
      </c>
      <c r="R3945" t="s">
        <v>646</v>
      </c>
      <c r="S3945">
        <v>8540396</v>
      </c>
      <c r="T3945" t="s">
        <v>3491</v>
      </c>
    </row>
    <row r="3946" spans="1:20" x14ac:dyDescent="0.25">
      <c r="A3946" t="s">
        <v>637</v>
      </c>
      <c r="B3946" t="s">
        <v>730</v>
      </c>
      <c r="C3946" t="s">
        <v>639</v>
      </c>
      <c r="D3946" t="s">
        <v>651</v>
      </c>
      <c r="E3946" t="s">
        <v>641</v>
      </c>
      <c r="F3946">
        <v>528004120001</v>
      </c>
      <c r="G3946" t="s">
        <v>705</v>
      </c>
      <c r="H3946">
        <v>583128</v>
      </c>
      <c r="I3946" t="s">
        <v>20</v>
      </c>
      <c r="J3946">
        <v>202208</v>
      </c>
      <c r="K3946">
        <v>44804</v>
      </c>
      <c r="L3946" t="s">
        <v>644</v>
      </c>
      <c r="M3946">
        <v>11448.17</v>
      </c>
      <c r="N3946">
        <v>17.8</v>
      </c>
      <c r="O3946" t="s">
        <v>645</v>
      </c>
      <c r="P3946" s="428">
        <v>17.452999999999999</v>
      </c>
      <c r="Q3946">
        <v>12871137</v>
      </c>
      <c r="R3946" t="s">
        <v>646</v>
      </c>
      <c r="S3946">
        <v>2022429</v>
      </c>
      <c r="T3946" t="s">
        <v>3492</v>
      </c>
    </row>
    <row r="3947" spans="1:20" x14ac:dyDescent="0.25">
      <c r="A3947" t="s">
        <v>637</v>
      </c>
      <c r="B3947" t="s">
        <v>730</v>
      </c>
      <c r="C3947" t="s">
        <v>639</v>
      </c>
      <c r="D3947" t="s">
        <v>640</v>
      </c>
      <c r="E3947" t="s">
        <v>673</v>
      </c>
      <c r="F3947">
        <v>528004120002</v>
      </c>
      <c r="G3947" t="s">
        <v>642</v>
      </c>
      <c r="H3947">
        <v>583148</v>
      </c>
      <c r="I3947" t="s">
        <v>699</v>
      </c>
      <c r="J3947">
        <v>202208</v>
      </c>
      <c r="K3947">
        <v>44804</v>
      </c>
      <c r="L3947" t="s">
        <v>644</v>
      </c>
      <c r="M3947">
        <v>1275.6400000000001</v>
      </c>
      <c r="N3947">
        <v>1.98</v>
      </c>
      <c r="O3947" t="s">
        <v>645</v>
      </c>
      <c r="P3947" s="428">
        <v>1.9410000000000001</v>
      </c>
      <c r="Q3947">
        <v>12871137</v>
      </c>
      <c r="R3947" t="s">
        <v>646</v>
      </c>
      <c r="S3947">
        <v>2012905</v>
      </c>
      <c r="T3947" t="s">
        <v>3462</v>
      </c>
    </row>
    <row r="3948" spans="1:20" x14ac:dyDescent="0.25">
      <c r="A3948" t="s">
        <v>637</v>
      </c>
      <c r="B3948" t="s">
        <v>730</v>
      </c>
      <c r="C3948" t="s">
        <v>639</v>
      </c>
      <c r="D3948" t="s">
        <v>651</v>
      </c>
      <c r="E3948" t="s">
        <v>704</v>
      </c>
      <c r="F3948">
        <v>528004120002</v>
      </c>
      <c r="G3948" t="s">
        <v>642</v>
      </c>
      <c r="H3948">
        <v>856779</v>
      </c>
      <c r="I3948" t="s">
        <v>28</v>
      </c>
      <c r="J3948">
        <v>202208</v>
      </c>
      <c r="K3948">
        <v>44804</v>
      </c>
      <c r="L3948" t="s">
        <v>644</v>
      </c>
      <c r="M3948">
        <v>11448.17</v>
      </c>
      <c r="N3948">
        <v>17.8</v>
      </c>
      <c r="O3948" t="s">
        <v>645</v>
      </c>
      <c r="P3948" s="428">
        <v>17.452999999999999</v>
      </c>
      <c r="Q3948">
        <v>12871137</v>
      </c>
      <c r="R3948" t="s">
        <v>646</v>
      </c>
      <c r="S3948">
        <v>2039252</v>
      </c>
      <c r="T3948" t="s">
        <v>3493</v>
      </c>
    </row>
    <row r="3949" spans="1:20" x14ac:dyDescent="0.25">
      <c r="A3949" t="s">
        <v>637</v>
      </c>
      <c r="B3949" t="s">
        <v>730</v>
      </c>
      <c r="C3949" t="s">
        <v>639</v>
      </c>
      <c r="D3949" t="s">
        <v>640</v>
      </c>
      <c r="E3949" t="s">
        <v>673</v>
      </c>
      <c r="F3949">
        <v>528004120002</v>
      </c>
      <c r="G3949" t="s">
        <v>642</v>
      </c>
      <c r="H3949">
        <v>583148</v>
      </c>
      <c r="I3949" t="s">
        <v>699</v>
      </c>
      <c r="J3949">
        <v>202208</v>
      </c>
      <c r="K3949">
        <v>44804</v>
      </c>
      <c r="L3949" t="s">
        <v>644</v>
      </c>
      <c r="M3949">
        <v>30089.65</v>
      </c>
      <c r="N3949">
        <v>46.78</v>
      </c>
      <c r="O3949" t="s">
        <v>645</v>
      </c>
      <c r="P3949" s="428">
        <v>45.868000000000002</v>
      </c>
      <c r="Q3949">
        <v>12871137</v>
      </c>
      <c r="R3949" t="s">
        <v>646</v>
      </c>
      <c r="S3949">
        <v>2029740</v>
      </c>
      <c r="T3949" t="s">
        <v>3464</v>
      </c>
    </row>
    <row r="3950" spans="1:20" x14ac:dyDescent="0.25">
      <c r="A3950" t="s">
        <v>637</v>
      </c>
      <c r="B3950" t="s">
        <v>638</v>
      </c>
      <c r="C3950" t="s">
        <v>639</v>
      </c>
      <c r="D3950" t="s">
        <v>640</v>
      </c>
      <c r="E3950" t="s">
        <v>641</v>
      </c>
      <c r="F3950">
        <v>528004120002</v>
      </c>
      <c r="G3950" t="s">
        <v>642</v>
      </c>
      <c r="H3950">
        <v>856780</v>
      </c>
      <c r="I3950" t="s">
        <v>475</v>
      </c>
      <c r="J3950">
        <v>202208</v>
      </c>
      <c r="K3950">
        <v>44804</v>
      </c>
      <c r="L3950" t="s">
        <v>644</v>
      </c>
      <c r="M3950">
        <v>8634.15</v>
      </c>
      <c r="N3950">
        <v>13.42</v>
      </c>
      <c r="O3950" t="s">
        <v>645</v>
      </c>
      <c r="P3950" s="428">
        <v>13.157999999999999</v>
      </c>
      <c r="Q3950">
        <v>12871137</v>
      </c>
      <c r="R3950" t="s">
        <v>646</v>
      </c>
      <c r="S3950">
        <v>9980783</v>
      </c>
      <c r="T3950" t="s">
        <v>3468</v>
      </c>
    </row>
    <row r="3951" spans="1:20" x14ac:dyDescent="0.25">
      <c r="A3951" t="s">
        <v>637</v>
      </c>
      <c r="B3951" t="s">
        <v>730</v>
      </c>
      <c r="C3951" t="s">
        <v>639</v>
      </c>
      <c r="D3951" t="s">
        <v>640</v>
      </c>
      <c r="E3951" t="s">
        <v>673</v>
      </c>
      <c r="F3951">
        <v>528004120002</v>
      </c>
      <c r="G3951" t="s">
        <v>642</v>
      </c>
      <c r="H3951">
        <v>583148</v>
      </c>
      <c r="I3951" t="s">
        <v>699</v>
      </c>
      <c r="J3951">
        <v>202208</v>
      </c>
      <c r="K3951">
        <v>44804</v>
      </c>
      <c r="L3951" t="s">
        <v>644</v>
      </c>
      <c r="M3951">
        <v>1488</v>
      </c>
      <c r="N3951">
        <v>2.31</v>
      </c>
      <c r="O3951" t="s">
        <v>645</v>
      </c>
      <c r="P3951" s="428">
        <v>2.2650000000000001</v>
      </c>
      <c r="Q3951">
        <v>12871137</v>
      </c>
      <c r="R3951" t="s">
        <v>646</v>
      </c>
      <c r="S3951">
        <v>8540206</v>
      </c>
      <c r="T3951" t="s">
        <v>3456</v>
      </c>
    </row>
    <row r="3952" spans="1:20" x14ac:dyDescent="0.25">
      <c r="A3952" t="s">
        <v>637</v>
      </c>
      <c r="B3952" t="s">
        <v>730</v>
      </c>
      <c r="C3952" t="s">
        <v>639</v>
      </c>
      <c r="D3952" t="s">
        <v>640</v>
      </c>
      <c r="E3952" t="s">
        <v>701</v>
      </c>
      <c r="F3952">
        <v>528004120002</v>
      </c>
      <c r="G3952" t="s">
        <v>642</v>
      </c>
      <c r="H3952">
        <v>583154</v>
      </c>
      <c r="I3952" t="s">
        <v>44</v>
      </c>
      <c r="J3952">
        <v>202208</v>
      </c>
      <c r="K3952">
        <v>44804</v>
      </c>
      <c r="L3952" t="s">
        <v>644</v>
      </c>
      <c r="M3952">
        <v>1876.12</v>
      </c>
      <c r="N3952">
        <v>2.92</v>
      </c>
      <c r="O3952" t="s">
        <v>645</v>
      </c>
      <c r="P3952" s="428">
        <v>2.863</v>
      </c>
      <c r="Q3952">
        <v>12871137</v>
      </c>
      <c r="R3952" t="s">
        <v>646</v>
      </c>
      <c r="S3952">
        <v>2020577</v>
      </c>
      <c r="T3952" t="s">
        <v>3476</v>
      </c>
    </row>
    <row r="3953" spans="1:20" x14ac:dyDescent="0.25">
      <c r="A3953" t="s">
        <v>637</v>
      </c>
      <c r="B3953" t="s">
        <v>730</v>
      </c>
      <c r="C3953" t="s">
        <v>639</v>
      </c>
      <c r="D3953" t="s">
        <v>651</v>
      </c>
      <c r="E3953" t="s">
        <v>673</v>
      </c>
      <c r="F3953">
        <v>528004120002</v>
      </c>
      <c r="G3953" t="s">
        <v>642</v>
      </c>
      <c r="H3953">
        <v>583148</v>
      </c>
      <c r="I3953" t="s">
        <v>699</v>
      </c>
      <c r="J3953">
        <v>202208</v>
      </c>
      <c r="K3953">
        <v>44804</v>
      </c>
      <c r="L3953" t="s">
        <v>644</v>
      </c>
      <c r="M3953">
        <v>3237.4</v>
      </c>
      <c r="N3953">
        <v>5.03</v>
      </c>
      <c r="O3953" t="s">
        <v>645</v>
      </c>
      <c r="P3953" s="428">
        <v>4.9320000000000004</v>
      </c>
      <c r="Q3953">
        <v>12871137</v>
      </c>
      <c r="R3953" t="s">
        <v>646</v>
      </c>
      <c r="S3953">
        <v>8540386</v>
      </c>
      <c r="T3953" t="s">
        <v>3459</v>
      </c>
    </row>
    <row r="3954" spans="1:20" x14ac:dyDescent="0.25">
      <c r="A3954" t="s">
        <v>637</v>
      </c>
      <c r="B3954" t="s">
        <v>730</v>
      </c>
      <c r="C3954" t="s">
        <v>639</v>
      </c>
      <c r="D3954" t="s">
        <v>640</v>
      </c>
      <c r="E3954" t="s">
        <v>686</v>
      </c>
      <c r="F3954">
        <v>528004120002</v>
      </c>
      <c r="G3954" t="s">
        <v>642</v>
      </c>
      <c r="H3954">
        <v>583150</v>
      </c>
      <c r="I3954" t="s">
        <v>687</v>
      </c>
      <c r="J3954">
        <v>202208</v>
      </c>
      <c r="K3954">
        <v>44804</v>
      </c>
      <c r="L3954" t="s">
        <v>644</v>
      </c>
      <c r="M3954">
        <v>4128.25</v>
      </c>
      <c r="N3954">
        <v>6.42</v>
      </c>
      <c r="O3954" t="s">
        <v>645</v>
      </c>
      <c r="P3954" s="428">
        <v>6.2949999999999999</v>
      </c>
      <c r="Q3954">
        <v>12871137</v>
      </c>
      <c r="R3954" t="s">
        <v>646</v>
      </c>
      <c r="S3954">
        <v>2011105</v>
      </c>
      <c r="T3954" t="s">
        <v>3460</v>
      </c>
    </row>
    <row r="3955" spans="1:20" x14ac:dyDescent="0.25">
      <c r="A3955" t="s">
        <v>637</v>
      </c>
      <c r="B3955" t="s">
        <v>730</v>
      </c>
      <c r="C3955" t="s">
        <v>639</v>
      </c>
      <c r="D3955" t="s">
        <v>651</v>
      </c>
      <c r="E3955" t="s">
        <v>704</v>
      </c>
      <c r="F3955">
        <v>528004120001</v>
      </c>
      <c r="G3955" t="s">
        <v>705</v>
      </c>
      <c r="H3955">
        <v>583127</v>
      </c>
      <c r="I3955" t="s">
        <v>17</v>
      </c>
      <c r="J3955">
        <v>202208</v>
      </c>
      <c r="K3955">
        <v>44804</v>
      </c>
      <c r="L3955" t="s">
        <v>644</v>
      </c>
      <c r="M3955">
        <v>21695.919999999998</v>
      </c>
      <c r="N3955">
        <v>33.729999999999997</v>
      </c>
      <c r="O3955" t="s">
        <v>645</v>
      </c>
      <c r="P3955" s="428">
        <v>33.073</v>
      </c>
      <c r="Q3955">
        <v>12871137</v>
      </c>
      <c r="R3955" t="s">
        <v>646</v>
      </c>
      <c r="S3955">
        <v>2019466</v>
      </c>
      <c r="T3955" t="s">
        <v>3494</v>
      </c>
    </row>
    <row r="3956" spans="1:20" x14ac:dyDescent="0.25">
      <c r="A3956" t="s">
        <v>637</v>
      </c>
      <c r="B3956" t="s">
        <v>730</v>
      </c>
      <c r="C3956" t="s">
        <v>639</v>
      </c>
      <c r="D3956" t="s">
        <v>651</v>
      </c>
      <c r="E3956" t="s">
        <v>2008</v>
      </c>
      <c r="F3956">
        <v>528004120002</v>
      </c>
      <c r="G3956" t="s">
        <v>642</v>
      </c>
      <c r="H3956">
        <v>856778</v>
      </c>
      <c r="I3956" t="s">
        <v>27</v>
      </c>
      <c r="J3956">
        <v>202208</v>
      </c>
      <c r="K3956">
        <v>44804</v>
      </c>
      <c r="L3956" t="s">
        <v>644</v>
      </c>
      <c r="M3956">
        <v>28978.17</v>
      </c>
      <c r="N3956">
        <v>45.06</v>
      </c>
      <c r="O3956" t="s">
        <v>645</v>
      </c>
      <c r="P3956" s="428">
        <v>44.182000000000002</v>
      </c>
      <c r="Q3956">
        <v>12871137</v>
      </c>
      <c r="R3956" t="s">
        <v>646</v>
      </c>
      <c r="S3956">
        <v>2041743</v>
      </c>
      <c r="T3956" t="s">
        <v>3475</v>
      </c>
    </row>
    <row r="3957" spans="1:20" x14ac:dyDescent="0.25">
      <c r="A3957" t="s">
        <v>637</v>
      </c>
      <c r="B3957" t="s">
        <v>730</v>
      </c>
      <c r="C3957" t="s">
        <v>639</v>
      </c>
      <c r="D3957" t="s">
        <v>640</v>
      </c>
      <c r="E3957" t="s">
        <v>667</v>
      </c>
      <c r="F3957">
        <v>528004120002</v>
      </c>
      <c r="G3957" t="s">
        <v>642</v>
      </c>
      <c r="H3957">
        <v>583149</v>
      </c>
      <c r="I3957" t="s">
        <v>680</v>
      </c>
      <c r="J3957">
        <v>202208</v>
      </c>
      <c r="K3957">
        <v>44804</v>
      </c>
      <c r="L3957" t="s">
        <v>644</v>
      </c>
      <c r="M3957">
        <v>2460.36</v>
      </c>
      <c r="N3957">
        <v>3.83</v>
      </c>
      <c r="O3957" t="s">
        <v>645</v>
      </c>
      <c r="P3957" s="428">
        <v>3.7549999999999999</v>
      </c>
      <c r="Q3957">
        <v>12871137</v>
      </c>
      <c r="R3957" t="s">
        <v>646</v>
      </c>
      <c r="S3957">
        <v>8540392</v>
      </c>
      <c r="T3957" t="s">
        <v>3454</v>
      </c>
    </row>
    <row r="3958" spans="1:20" x14ac:dyDescent="0.25">
      <c r="A3958" t="s">
        <v>637</v>
      </c>
      <c r="B3958" t="s">
        <v>831</v>
      </c>
      <c r="C3958" t="s">
        <v>639</v>
      </c>
      <c r="D3958" t="s">
        <v>651</v>
      </c>
      <c r="E3958" t="s">
        <v>2008</v>
      </c>
      <c r="F3958">
        <v>528004120002</v>
      </c>
      <c r="G3958" t="s">
        <v>642</v>
      </c>
      <c r="H3958">
        <v>856778</v>
      </c>
      <c r="I3958" t="s">
        <v>27</v>
      </c>
      <c r="J3958">
        <v>202208</v>
      </c>
      <c r="K3958">
        <v>44804</v>
      </c>
      <c r="L3958" t="s">
        <v>644</v>
      </c>
      <c r="M3958">
        <v>32101.24</v>
      </c>
      <c r="N3958">
        <v>49.91</v>
      </c>
      <c r="O3958" t="s">
        <v>645</v>
      </c>
      <c r="P3958" s="428">
        <v>48.936999999999998</v>
      </c>
      <c r="Q3958">
        <v>12871137</v>
      </c>
      <c r="R3958" t="s">
        <v>646</v>
      </c>
      <c r="S3958">
        <v>2041743</v>
      </c>
      <c r="T3958" t="s">
        <v>3485</v>
      </c>
    </row>
    <row r="3959" spans="1:20" x14ac:dyDescent="0.25">
      <c r="A3959" t="s">
        <v>637</v>
      </c>
      <c r="B3959" t="s">
        <v>730</v>
      </c>
      <c r="C3959" t="s">
        <v>639</v>
      </c>
      <c r="D3959" t="s">
        <v>640</v>
      </c>
      <c r="E3959" t="s">
        <v>678</v>
      </c>
      <c r="F3959">
        <v>528004120002</v>
      </c>
      <c r="G3959" t="s">
        <v>642</v>
      </c>
      <c r="H3959">
        <v>583147</v>
      </c>
      <c r="I3959" t="s">
        <v>41</v>
      </c>
      <c r="J3959">
        <v>202208</v>
      </c>
      <c r="K3959">
        <v>44804</v>
      </c>
      <c r="L3959" t="s">
        <v>644</v>
      </c>
      <c r="M3959">
        <v>1104.6500000000001</v>
      </c>
      <c r="N3959">
        <v>1.72</v>
      </c>
      <c r="O3959" t="s">
        <v>645</v>
      </c>
      <c r="P3959" s="428">
        <v>1.6859999999999999</v>
      </c>
      <c r="Q3959">
        <v>12871137</v>
      </c>
      <c r="R3959" t="s">
        <v>646</v>
      </c>
      <c r="S3959">
        <v>2027008</v>
      </c>
      <c r="T3959" t="s">
        <v>3487</v>
      </c>
    </row>
    <row r="3960" spans="1:20" x14ac:dyDescent="0.25">
      <c r="A3960" t="s">
        <v>637</v>
      </c>
      <c r="B3960" t="s">
        <v>730</v>
      </c>
      <c r="C3960" t="s">
        <v>639</v>
      </c>
      <c r="D3960" t="s">
        <v>640</v>
      </c>
      <c r="E3960" t="s">
        <v>708</v>
      </c>
      <c r="F3960">
        <v>528004120002</v>
      </c>
      <c r="G3960" t="s">
        <v>642</v>
      </c>
      <c r="H3960">
        <v>583155</v>
      </c>
      <c r="I3960" t="s">
        <v>45</v>
      </c>
      <c r="J3960">
        <v>202208</v>
      </c>
      <c r="K3960">
        <v>44804</v>
      </c>
      <c r="L3960" t="s">
        <v>644</v>
      </c>
      <c r="M3960">
        <v>191.57</v>
      </c>
      <c r="N3960">
        <v>0.3</v>
      </c>
      <c r="O3960" t="s">
        <v>645</v>
      </c>
      <c r="P3960" s="428">
        <v>0.29399999999999998</v>
      </c>
      <c r="Q3960">
        <v>12871137</v>
      </c>
      <c r="R3960" t="s">
        <v>646</v>
      </c>
      <c r="S3960">
        <v>8540039</v>
      </c>
      <c r="T3960" t="s">
        <v>3490</v>
      </c>
    </row>
    <row r="3961" spans="1:20" x14ac:dyDescent="0.25">
      <c r="A3961" t="s">
        <v>637</v>
      </c>
      <c r="B3961" t="s">
        <v>730</v>
      </c>
      <c r="C3961" t="s">
        <v>639</v>
      </c>
      <c r="D3961" t="s">
        <v>640</v>
      </c>
      <c r="E3961" t="s">
        <v>689</v>
      </c>
      <c r="F3961">
        <v>528004120002</v>
      </c>
      <c r="G3961" t="s">
        <v>642</v>
      </c>
      <c r="H3961">
        <v>583156</v>
      </c>
      <c r="I3961" t="s">
        <v>690</v>
      </c>
      <c r="J3961">
        <v>202208</v>
      </c>
      <c r="K3961">
        <v>44804</v>
      </c>
      <c r="L3961" t="s">
        <v>644</v>
      </c>
      <c r="M3961">
        <v>1358.26</v>
      </c>
      <c r="N3961">
        <v>2.11</v>
      </c>
      <c r="O3961" t="s">
        <v>645</v>
      </c>
      <c r="P3961" s="428">
        <v>2.069</v>
      </c>
      <c r="Q3961">
        <v>12871137</v>
      </c>
      <c r="R3961" t="s">
        <v>646</v>
      </c>
      <c r="S3961">
        <v>2032465</v>
      </c>
      <c r="T3961" t="s">
        <v>3480</v>
      </c>
    </row>
    <row r="3962" spans="1:20" x14ac:dyDescent="0.25">
      <c r="A3962" t="s">
        <v>637</v>
      </c>
      <c r="B3962" t="s">
        <v>730</v>
      </c>
      <c r="C3962" t="s">
        <v>639</v>
      </c>
      <c r="D3962" t="s">
        <v>651</v>
      </c>
      <c r="E3962" t="s">
        <v>673</v>
      </c>
      <c r="F3962">
        <v>528004120002</v>
      </c>
      <c r="G3962" t="s">
        <v>642</v>
      </c>
      <c r="H3962">
        <v>583148</v>
      </c>
      <c r="I3962" t="s">
        <v>699</v>
      </c>
      <c r="J3962">
        <v>202208</v>
      </c>
      <c r="K3962">
        <v>44804</v>
      </c>
      <c r="L3962" t="s">
        <v>644</v>
      </c>
      <c r="M3962">
        <v>3654.59</v>
      </c>
      <c r="N3962">
        <v>5.68</v>
      </c>
      <c r="O3962" t="s">
        <v>645</v>
      </c>
      <c r="P3962" s="428">
        <v>5.569</v>
      </c>
      <c r="Q3962">
        <v>12871137</v>
      </c>
      <c r="R3962" t="s">
        <v>646</v>
      </c>
      <c r="S3962">
        <v>8540279</v>
      </c>
      <c r="T3962" t="s">
        <v>3450</v>
      </c>
    </row>
    <row r="3963" spans="1:20" x14ac:dyDescent="0.25">
      <c r="A3963" t="s">
        <v>637</v>
      </c>
      <c r="B3963" t="s">
        <v>730</v>
      </c>
      <c r="C3963" t="s">
        <v>639</v>
      </c>
      <c r="D3963" t="s">
        <v>651</v>
      </c>
      <c r="E3963" t="s">
        <v>667</v>
      </c>
      <c r="F3963">
        <v>528004120002</v>
      </c>
      <c r="G3963" t="s">
        <v>642</v>
      </c>
      <c r="H3963">
        <v>583149</v>
      </c>
      <c r="I3963" t="s">
        <v>680</v>
      </c>
      <c r="J3963">
        <v>202208</v>
      </c>
      <c r="K3963">
        <v>44804</v>
      </c>
      <c r="L3963" t="s">
        <v>644</v>
      </c>
      <c r="M3963">
        <v>10908.52</v>
      </c>
      <c r="N3963">
        <v>16.96</v>
      </c>
      <c r="O3963" t="s">
        <v>645</v>
      </c>
      <c r="P3963" s="428">
        <v>16.629000000000001</v>
      </c>
      <c r="Q3963">
        <v>12871137</v>
      </c>
      <c r="R3963" t="s">
        <v>646</v>
      </c>
      <c r="S3963">
        <v>8540399</v>
      </c>
      <c r="T3963" t="s">
        <v>3449</v>
      </c>
    </row>
    <row r="3964" spans="1:20" x14ac:dyDescent="0.25">
      <c r="A3964" t="s">
        <v>637</v>
      </c>
      <c r="B3964" t="s">
        <v>730</v>
      </c>
      <c r="C3964" t="s">
        <v>639</v>
      </c>
      <c r="D3964" t="s">
        <v>695</v>
      </c>
      <c r="E3964" t="s">
        <v>704</v>
      </c>
      <c r="F3964">
        <v>528004120001</v>
      </c>
      <c r="G3964" t="s">
        <v>705</v>
      </c>
      <c r="H3964">
        <v>583128</v>
      </c>
      <c r="I3964" t="s">
        <v>20</v>
      </c>
      <c r="J3964">
        <v>202208</v>
      </c>
      <c r="K3964">
        <v>44804</v>
      </c>
      <c r="L3964" t="s">
        <v>644</v>
      </c>
      <c r="M3964">
        <v>41804.089999999997</v>
      </c>
      <c r="N3964">
        <v>65</v>
      </c>
      <c r="O3964" t="s">
        <v>645</v>
      </c>
      <c r="P3964" s="428">
        <v>63.732999999999997</v>
      </c>
      <c r="Q3964">
        <v>12871137</v>
      </c>
      <c r="R3964" t="s">
        <v>646</v>
      </c>
      <c r="S3964">
        <v>2012170</v>
      </c>
      <c r="T3964" t="s">
        <v>3482</v>
      </c>
    </row>
    <row r="3965" spans="1:20" x14ac:dyDescent="0.25">
      <c r="A3965" t="s">
        <v>637</v>
      </c>
      <c r="B3965" t="s">
        <v>672</v>
      </c>
      <c r="C3965" t="s">
        <v>639</v>
      </c>
      <c r="D3965" t="s">
        <v>663</v>
      </c>
      <c r="E3965" t="s">
        <v>652</v>
      </c>
      <c r="F3965">
        <v>528004120010</v>
      </c>
      <c r="G3965" t="s">
        <v>653</v>
      </c>
      <c r="H3965">
        <v>583611</v>
      </c>
      <c r="I3965" t="s">
        <v>208</v>
      </c>
      <c r="J3965">
        <v>202208</v>
      </c>
      <c r="K3965">
        <v>44804</v>
      </c>
      <c r="L3965" t="s">
        <v>644</v>
      </c>
      <c r="M3965">
        <v>2925</v>
      </c>
      <c r="N3965">
        <v>4.55</v>
      </c>
      <c r="O3965" t="s">
        <v>645</v>
      </c>
      <c r="P3965" s="428">
        <v>4.4610000000000003</v>
      </c>
      <c r="Q3965">
        <v>30512899</v>
      </c>
      <c r="R3965" t="s">
        <v>675</v>
      </c>
      <c r="S3965">
        <v>85410</v>
      </c>
      <c r="T3965" t="s">
        <v>3497</v>
      </c>
    </row>
    <row r="3966" spans="1:20" x14ac:dyDescent="0.25">
      <c r="A3966" t="s">
        <v>637</v>
      </c>
      <c r="B3966" t="s">
        <v>672</v>
      </c>
      <c r="C3966" t="s">
        <v>639</v>
      </c>
      <c r="D3966" t="s">
        <v>695</v>
      </c>
      <c r="E3966" t="s">
        <v>704</v>
      </c>
      <c r="F3966">
        <v>528004120010</v>
      </c>
      <c r="G3966" t="s">
        <v>653</v>
      </c>
      <c r="H3966">
        <v>583611</v>
      </c>
      <c r="I3966" t="s">
        <v>208</v>
      </c>
      <c r="J3966">
        <v>202208</v>
      </c>
      <c r="K3966">
        <v>44804</v>
      </c>
      <c r="L3966" t="s">
        <v>644</v>
      </c>
      <c r="M3966">
        <v>10000</v>
      </c>
      <c r="N3966">
        <v>15.55</v>
      </c>
      <c r="O3966" t="s">
        <v>645</v>
      </c>
      <c r="P3966" s="428">
        <v>15.247</v>
      </c>
      <c r="Q3966">
        <v>30512714</v>
      </c>
      <c r="R3966" t="s">
        <v>675</v>
      </c>
      <c r="S3966">
        <v>85411</v>
      </c>
      <c r="T3966" t="s">
        <v>3498</v>
      </c>
    </row>
    <row r="3967" spans="1:20" x14ac:dyDescent="0.25">
      <c r="A3967" t="s">
        <v>637</v>
      </c>
      <c r="B3967" t="s">
        <v>672</v>
      </c>
      <c r="C3967" t="s">
        <v>639</v>
      </c>
      <c r="D3967" t="s">
        <v>695</v>
      </c>
      <c r="E3967" t="s">
        <v>704</v>
      </c>
      <c r="F3967">
        <v>528004120010</v>
      </c>
      <c r="G3967" t="s">
        <v>653</v>
      </c>
      <c r="H3967">
        <v>583611</v>
      </c>
      <c r="I3967" t="s">
        <v>208</v>
      </c>
      <c r="J3967">
        <v>202208</v>
      </c>
      <c r="K3967">
        <v>44804</v>
      </c>
      <c r="L3967" t="s">
        <v>644</v>
      </c>
      <c r="M3967">
        <v>1700</v>
      </c>
      <c r="N3967">
        <v>2.64</v>
      </c>
      <c r="O3967" t="s">
        <v>645</v>
      </c>
      <c r="P3967" s="428">
        <v>2.589</v>
      </c>
      <c r="Q3967">
        <v>30512714</v>
      </c>
      <c r="R3967" t="s">
        <v>675</v>
      </c>
      <c r="S3967">
        <v>85411</v>
      </c>
      <c r="T3967" t="s">
        <v>3498</v>
      </c>
    </row>
    <row r="3968" spans="1:20" x14ac:dyDescent="0.25">
      <c r="A3968" t="s">
        <v>637</v>
      </c>
      <c r="B3968" t="s">
        <v>672</v>
      </c>
      <c r="C3968" t="s">
        <v>639</v>
      </c>
      <c r="D3968" t="s">
        <v>695</v>
      </c>
      <c r="E3968" t="s">
        <v>704</v>
      </c>
      <c r="F3968">
        <v>528004120010</v>
      </c>
      <c r="G3968" t="s">
        <v>653</v>
      </c>
      <c r="H3968">
        <v>583611</v>
      </c>
      <c r="I3968" t="s">
        <v>208</v>
      </c>
      <c r="J3968">
        <v>202208</v>
      </c>
      <c r="K3968">
        <v>44804</v>
      </c>
      <c r="L3968" t="s">
        <v>644</v>
      </c>
      <c r="M3968">
        <v>2925</v>
      </c>
      <c r="N3968">
        <v>4.55</v>
      </c>
      <c r="O3968" t="s">
        <v>645</v>
      </c>
      <c r="P3968" s="428">
        <v>4.4610000000000003</v>
      </c>
      <c r="Q3968">
        <v>30512714</v>
      </c>
      <c r="R3968" t="s">
        <v>675</v>
      </c>
      <c r="S3968">
        <v>85411</v>
      </c>
      <c r="T3968" t="s">
        <v>3498</v>
      </c>
    </row>
    <row r="3969" spans="1:20" x14ac:dyDescent="0.25">
      <c r="A3969" t="s">
        <v>637</v>
      </c>
      <c r="B3969" t="s">
        <v>672</v>
      </c>
      <c r="C3969" t="s">
        <v>639</v>
      </c>
      <c r="D3969" t="s">
        <v>695</v>
      </c>
      <c r="E3969" t="s">
        <v>704</v>
      </c>
      <c r="F3969">
        <v>528004120010</v>
      </c>
      <c r="G3969" t="s">
        <v>653</v>
      </c>
      <c r="H3969">
        <v>583611</v>
      </c>
      <c r="I3969" t="s">
        <v>208</v>
      </c>
      <c r="J3969">
        <v>202208</v>
      </c>
      <c r="K3969">
        <v>44804</v>
      </c>
      <c r="L3969" t="s">
        <v>644</v>
      </c>
      <c r="M3969">
        <v>2925</v>
      </c>
      <c r="N3969">
        <v>4.55</v>
      </c>
      <c r="O3969" t="s">
        <v>645</v>
      </c>
      <c r="P3969" s="428">
        <v>4.4610000000000003</v>
      </c>
      <c r="Q3969">
        <v>30512714</v>
      </c>
      <c r="R3969" t="s">
        <v>675</v>
      </c>
      <c r="S3969">
        <v>85411</v>
      </c>
      <c r="T3969" t="s">
        <v>3498</v>
      </c>
    </row>
    <row r="3970" spans="1:20" x14ac:dyDescent="0.25">
      <c r="A3970" t="s">
        <v>637</v>
      </c>
      <c r="B3970" t="s">
        <v>672</v>
      </c>
      <c r="C3970" t="s">
        <v>639</v>
      </c>
      <c r="D3970" t="s">
        <v>695</v>
      </c>
      <c r="E3970" t="s">
        <v>704</v>
      </c>
      <c r="F3970">
        <v>528004120010</v>
      </c>
      <c r="G3970" t="s">
        <v>653</v>
      </c>
      <c r="H3970">
        <v>583611</v>
      </c>
      <c r="I3970" t="s">
        <v>208</v>
      </c>
      <c r="J3970">
        <v>202208</v>
      </c>
      <c r="K3970">
        <v>44804</v>
      </c>
      <c r="L3970" t="s">
        <v>644</v>
      </c>
      <c r="M3970">
        <v>2925</v>
      </c>
      <c r="N3970">
        <v>4.55</v>
      </c>
      <c r="O3970" t="s">
        <v>645</v>
      </c>
      <c r="P3970" s="428">
        <v>4.4610000000000003</v>
      </c>
      <c r="Q3970">
        <v>30512714</v>
      </c>
      <c r="R3970" t="s">
        <v>675</v>
      </c>
      <c r="S3970">
        <v>85411</v>
      </c>
      <c r="T3970" t="s">
        <v>3498</v>
      </c>
    </row>
    <row r="3971" spans="1:20" x14ac:dyDescent="0.25">
      <c r="A3971" t="s">
        <v>637</v>
      </c>
      <c r="B3971" t="s">
        <v>672</v>
      </c>
      <c r="C3971" t="s">
        <v>639</v>
      </c>
      <c r="D3971" t="s">
        <v>695</v>
      </c>
      <c r="E3971" t="s">
        <v>704</v>
      </c>
      <c r="F3971">
        <v>528004120010</v>
      </c>
      <c r="G3971" t="s">
        <v>653</v>
      </c>
      <c r="H3971">
        <v>583611</v>
      </c>
      <c r="I3971" t="s">
        <v>208</v>
      </c>
      <c r="J3971">
        <v>202208</v>
      </c>
      <c r="K3971">
        <v>44804</v>
      </c>
      <c r="L3971" t="s">
        <v>644</v>
      </c>
      <c r="M3971">
        <v>2925</v>
      </c>
      <c r="N3971">
        <v>4.55</v>
      </c>
      <c r="O3971" t="s">
        <v>645</v>
      </c>
      <c r="P3971" s="428">
        <v>4.4610000000000003</v>
      </c>
      <c r="Q3971">
        <v>30512714</v>
      </c>
      <c r="R3971" t="s">
        <v>675</v>
      </c>
      <c r="S3971">
        <v>85411</v>
      </c>
      <c r="T3971" t="s">
        <v>3498</v>
      </c>
    </row>
    <row r="3972" spans="1:20" x14ac:dyDescent="0.25">
      <c r="A3972" t="s">
        <v>637</v>
      </c>
      <c r="B3972" t="s">
        <v>672</v>
      </c>
      <c r="C3972" t="s">
        <v>639</v>
      </c>
      <c r="D3972" t="s">
        <v>695</v>
      </c>
      <c r="E3972" t="s">
        <v>704</v>
      </c>
      <c r="F3972">
        <v>528004120010</v>
      </c>
      <c r="G3972" t="s">
        <v>653</v>
      </c>
      <c r="H3972">
        <v>583611</v>
      </c>
      <c r="I3972" t="s">
        <v>208</v>
      </c>
      <c r="J3972">
        <v>202208</v>
      </c>
      <c r="K3972">
        <v>44804</v>
      </c>
      <c r="L3972" t="s">
        <v>644</v>
      </c>
      <c r="M3972">
        <v>2925</v>
      </c>
      <c r="N3972">
        <v>4.55</v>
      </c>
      <c r="O3972" t="s">
        <v>645</v>
      </c>
      <c r="P3972" s="428">
        <v>4.4610000000000003</v>
      </c>
      <c r="Q3972">
        <v>30512714</v>
      </c>
      <c r="R3972" t="s">
        <v>675</v>
      </c>
      <c r="S3972">
        <v>85411</v>
      </c>
      <c r="T3972" t="s">
        <v>3498</v>
      </c>
    </row>
    <row r="3973" spans="1:20" x14ac:dyDescent="0.25">
      <c r="A3973" t="s">
        <v>637</v>
      </c>
      <c r="B3973" t="s">
        <v>730</v>
      </c>
      <c r="C3973" t="s">
        <v>639</v>
      </c>
      <c r="D3973" t="s">
        <v>695</v>
      </c>
      <c r="E3973" t="s">
        <v>667</v>
      </c>
      <c r="F3973">
        <v>528004120002</v>
      </c>
      <c r="G3973" t="s">
        <v>642</v>
      </c>
      <c r="H3973">
        <v>583149</v>
      </c>
      <c r="I3973" t="s">
        <v>680</v>
      </c>
      <c r="J3973">
        <v>202208</v>
      </c>
      <c r="K3973">
        <v>44804</v>
      </c>
      <c r="L3973" t="s">
        <v>644</v>
      </c>
      <c r="M3973">
        <v>11448.17</v>
      </c>
      <c r="N3973">
        <v>17.8</v>
      </c>
      <c r="O3973" t="s">
        <v>645</v>
      </c>
      <c r="P3973" s="428">
        <v>17.452999999999999</v>
      </c>
      <c r="Q3973">
        <v>12871137</v>
      </c>
      <c r="R3973" t="s">
        <v>646</v>
      </c>
      <c r="S3973">
        <v>2023596</v>
      </c>
      <c r="T3973" t="s">
        <v>3455</v>
      </c>
    </row>
    <row r="3974" spans="1:20" x14ac:dyDescent="0.25">
      <c r="A3974" t="s">
        <v>637</v>
      </c>
      <c r="B3974" t="s">
        <v>730</v>
      </c>
      <c r="C3974" t="s">
        <v>639</v>
      </c>
      <c r="D3974" t="s">
        <v>695</v>
      </c>
      <c r="E3974" t="s">
        <v>673</v>
      </c>
      <c r="F3974">
        <v>528004120002</v>
      </c>
      <c r="G3974" t="s">
        <v>642</v>
      </c>
      <c r="H3974">
        <v>583148</v>
      </c>
      <c r="I3974" t="s">
        <v>699</v>
      </c>
      <c r="J3974">
        <v>202208</v>
      </c>
      <c r="K3974">
        <v>44804</v>
      </c>
      <c r="L3974" t="s">
        <v>644</v>
      </c>
      <c r="M3974">
        <v>7231.97</v>
      </c>
      <c r="N3974">
        <v>11.24</v>
      </c>
      <c r="O3974" t="s">
        <v>645</v>
      </c>
      <c r="P3974" s="428">
        <v>11.021000000000001</v>
      </c>
      <c r="Q3974">
        <v>12871137</v>
      </c>
      <c r="R3974" t="s">
        <v>646</v>
      </c>
      <c r="S3974">
        <v>2046481</v>
      </c>
      <c r="T3974" t="s">
        <v>3457</v>
      </c>
    </row>
    <row r="3975" spans="1:20" x14ac:dyDescent="0.25">
      <c r="A3975" t="s">
        <v>637</v>
      </c>
      <c r="B3975" t="s">
        <v>861</v>
      </c>
      <c r="C3975" t="s">
        <v>639</v>
      </c>
      <c r="D3975" t="s">
        <v>640</v>
      </c>
      <c r="E3975" t="s">
        <v>701</v>
      </c>
      <c r="F3975">
        <v>528004120002</v>
      </c>
      <c r="G3975" t="s">
        <v>642</v>
      </c>
      <c r="H3975">
        <v>583154</v>
      </c>
      <c r="I3975" t="s">
        <v>44</v>
      </c>
      <c r="J3975">
        <v>202208</v>
      </c>
      <c r="K3975">
        <v>44804</v>
      </c>
      <c r="L3975" t="s">
        <v>644</v>
      </c>
      <c r="M3975">
        <v>1663.81</v>
      </c>
      <c r="N3975">
        <v>2.59</v>
      </c>
      <c r="O3975" t="s">
        <v>645</v>
      </c>
      <c r="P3975" s="428">
        <v>2.54</v>
      </c>
      <c r="Q3975">
        <v>12871137</v>
      </c>
      <c r="R3975" t="s">
        <v>646</v>
      </c>
      <c r="S3975">
        <v>2020577</v>
      </c>
      <c r="T3975" t="s">
        <v>926</v>
      </c>
    </row>
    <row r="3976" spans="1:20" x14ac:dyDescent="0.25">
      <c r="A3976" t="s">
        <v>637</v>
      </c>
      <c r="B3976" t="s">
        <v>730</v>
      </c>
      <c r="C3976" t="s">
        <v>639</v>
      </c>
      <c r="D3976" t="s">
        <v>651</v>
      </c>
      <c r="E3976" t="s">
        <v>667</v>
      </c>
      <c r="F3976">
        <v>528004120002</v>
      </c>
      <c r="G3976" t="s">
        <v>642</v>
      </c>
      <c r="H3976">
        <v>583139</v>
      </c>
      <c r="I3976" t="s">
        <v>35</v>
      </c>
      <c r="J3976">
        <v>202208</v>
      </c>
      <c r="K3976">
        <v>44804</v>
      </c>
      <c r="L3976" t="s">
        <v>644</v>
      </c>
      <c r="M3976">
        <v>47990.92</v>
      </c>
      <c r="N3976">
        <v>74.62</v>
      </c>
      <c r="O3976" t="s">
        <v>645</v>
      </c>
      <c r="P3976" s="428">
        <v>73.165000000000006</v>
      </c>
      <c r="Q3976">
        <v>12871137</v>
      </c>
      <c r="R3976" t="s">
        <v>646</v>
      </c>
      <c r="S3976">
        <v>8540222</v>
      </c>
      <c r="T3976" t="s">
        <v>3458</v>
      </c>
    </row>
    <row r="3977" spans="1:20" x14ac:dyDescent="0.25">
      <c r="A3977" t="s">
        <v>637</v>
      </c>
      <c r="B3977" t="s">
        <v>730</v>
      </c>
      <c r="C3977" t="s">
        <v>639</v>
      </c>
      <c r="D3977" t="s">
        <v>695</v>
      </c>
      <c r="E3977" t="s">
        <v>667</v>
      </c>
      <c r="F3977">
        <v>528004120002</v>
      </c>
      <c r="G3977" t="s">
        <v>642</v>
      </c>
      <c r="H3977">
        <v>583136</v>
      </c>
      <c r="I3977" t="s">
        <v>32</v>
      </c>
      <c r="J3977">
        <v>202208</v>
      </c>
      <c r="K3977">
        <v>44804</v>
      </c>
      <c r="L3977" t="s">
        <v>644</v>
      </c>
      <c r="M3977">
        <v>13835.48</v>
      </c>
      <c r="N3977">
        <v>21.51</v>
      </c>
      <c r="O3977" t="s">
        <v>645</v>
      </c>
      <c r="P3977" s="428">
        <v>21.091000000000001</v>
      </c>
      <c r="Q3977">
        <v>12871137</v>
      </c>
      <c r="R3977" t="s">
        <v>646</v>
      </c>
      <c r="S3977">
        <v>2035753</v>
      </c>
      <c r="T3977" t="s">
        <v>3461</v>
      </c>
    </row>
    <row r="3978" spans="1:20" x14ac:dyDescent="0.25">
      <c r="A3978" t="s">
        <v>637</v>
      </c>
      <c r="B3978" t="s">
        <v>861</v>
      </c>
      <c r="C3978" t="s">
        <v>639</v>
      </c>
      <c r="D3978" t="s">
        <v>640</v>
      </c>
      <c r="E3978" t="s">
        <v>673</v>
      </c>
      <c r="F3978">
        <v>528004120002</v>
      </c>
      <c r="G3978" t="s">
        <v>642</v>
      </c>
      <c r="H3978">
        <v>583148</v>
      </c>
      <c r="I3978" t="s">
        <v>699</v>
      </c>
      <c r="J3978">
        <v>202208</v>
      </c>
      <c r="K3978">
        <v>44804</v>
      </c>
      <c r="L3978" t="s">
        <v>644</v>
      </c>
      <c r="M3978">
        <v>8442.7800000000007</v>
      </c>
      <c r="N3978">
        <v>13.13</v>
      </c>
      <c r="O3978" t="s">
        <v>645</v>
      </c>
      <c r="P3978" s="428">
        <v>12.874000000000001</v>
      </c>
      <c r="Q3978">
        <v>12871137</v>
      </c>
      <c r="R3978" t="s">
        <v>646</v>
      </c>
      <c r="S3978">
        <v>2029740</v>
      </c>
      <c r="T3978" t="s">
        <v>2019</v>
      </c>
    </row>
    <row r="3979" spans="1:20" x14ac:dyDescent="0.25">
      <c r="A3979" t="s">
        <v>637</v>
      </c>
      <c r="B3979" t="s">
        <v>861</v>
      </c>
      <c r="C3979" t="s">
        <v>639</v>
      </c>
      <c r="D3979" t="s">
        <v>651</v>
      </c>
      <c r="E3979" t="s">
        <v>704</v>
      </c>
      <c r="F3979">
        <v>528004120001</v>
      </c>
      <c r="G3979" t="s">
        <v>705</v>
      </c>
      <c r="H3979">
        <v>583127</v>
      </c>
      <c r="I3979" t="s">
        <v>17</v>
      </c>
      <c r="J3979">
        <v>202208</v>
      </c>
      <c r="K3979">
        <v>44804</v>
      </c>
      <c r="L3979" t="s">
        <v>644</v>
      </c>
      <c r="M3979">
        <v>29981</v>
      </c>
      <c r="N3979">
        <v>46.61</v>
      </c>
      <c r="O3979" t="s">
        <v>645</v>
      </c>
      <c r="P3979" s="428">
        <v>45.701000000000001</v>
      </c>
      <c r="Q3979">
        <v>12871137</v>
      </c>
      <c r="R3979" t="s">
        <v>646</v>
      </c>
      <c r="S3979">
        <v>2019466</v>
      </c>
      <c r="T3979" t="s">
        <v>891</v>
      </c>
    </row>
    <row r="3980" spans="1:20" x14ac:dyDescent="0.25">
      <c r="A3980" t="s">
        <v>637</v>
      </c>
      <c r="B3980" t="s">
        <v>861</v>
      </c>
      <c r="C3980" t="s">
        <v>639</v>
      </c>
      <c r="D3980" t="s">
        <v>651</v>
      </c>
      <c r="E3980" t="s">
        <v>641</v>
      </c>
      <c r="F3980">
        <v>528004120001</v>
      </c>
      <c r="G3980" t="s">
        <v>705</v>
      </c>
      <c r="H3980">
        <v>583128</v>
      </c>
      <c r="I3980" t="s">
        <v>20</v>
      </c>
      <c r="J3980">
        <v>202208</v>
      </c>
      <c r="K3980">
        <v>44804</v>
      </c>
      <c r="L3980" t="s">
        <v>644</v>
      </c>
      <c r="M3980">
        <v>22597</v>
      </c>
      <c r="N3980">
        <v>35.130000000000003</v>
      </c>
      <c r="O3980" t="s">
        <v>645</v>
      </c>
      <c r="P3980" s="428">
        <v>34.445</v>
      </c>
      <c r="Q3980">
        <v>12871137</v>
      </c>
      <c r="R3980" t="s">
        <v>646</v>
      </c>
      <c r="S3980">
        <v>2022429</v>
      </c>
      <c r="T3980" t="s">
        <v>3448</v>
      </c>
    </row>
    <row r="3981" spans="1:20" x14ac:dyDescent="0.25">
      <c r="A3981" t="s">
        <v>637</v>
      </c>
      <c r="B3981" t="s">
        <v>861</v>
      </c>
      <c r="C3981" t="s">
        <v>639</v>
      </c>
      <c r="D3981" t="s">
        <v>640</v>
      </c>
      <c r="E3981" t="s">
        <v>686</v>
      </c>
      <c r="F3981">
        <v>528004120002</v>
      </c>
      <c r="G3981" t="s">
        <v>642</v>
      </c>
      <c r="H3981">
        <v>583150</v>
      </c>
      <c r="I3981" t="s">
        <v>687</v>
      </c>
      <c r="J3981">
        <v>202208</v>
      </c>
      <c r="K3981">
        <v>44804</v>
      </c>
      <c r="L3981" t="s">
        <v>644</v>
      </c>
      <c r="M3981">
        <v>6631.48</v>
      </c>
      <c r="N3981">
        <v>10.31</v>
      </c>
      <c r="O3981" t="s">
        <v>645</v>
      </c>
      <c r="P3981" s="428">
        <v>10.109</v>
      </c>
      <c r="Q3981">
        <v>12871137</v>
      </c>
      <c r="R3981" t="s">
        <v>646</v>
      </c>
      <c r="S3981">
        <v>2011105</v>
      </c>
      <c r="T3981" t="s">
        <v>919</v>
      </c>
    </row>
    <row r="3982" spans="1:20" x14ac:dyDescent="0.25">
      <c r="A3982" t="s">
        <v>637</v>
      </c>
      <c r="B3982" t="s">
        <v>861</v>
      </c>
      <c r="C3982" t="s">
        <v>639</v>
      </c>
      <c r="D3982" t="s">
        <v>640</v>
      </c>
      <c r="E3982" t="s">
        <v>689</v>
      </c>
      <c r="F3982">
        <v>528004120002</v>
      </c>
      <c r="G3982" t="s">
        <v>642</v>
      </c>
      <c r="H3982">
        <v>583156</v>
      </c>
      <c r="I3982" t="s">
        <v>690</v>
      </c>
      <c r="J3982">
        <v>202208</v>
      </c>
      <c r="K3982">
        <v>44804</v>
      </c>
      <c r="L3982" t="s">
        <v>644</v>
      </c>
      <c r="M3982">
        <v>3765.29</v>
      </c>
      <c r="N3982">
        <v>5.85</v>
      </c>
      <c r="O3982" t="s">
        <v>645</v>
      </c>
      <c r="P3982" s="428">
        <v>5.7359999999999998</v>
      </c>
      <c r="Q3982">
        <v>12871137</v>
      </c>
      <c r="R3982" t="s">
        <v>646</v>
      </c>
      <c r="S3982">
        <v>2032465</v>
      </c>
      <c r="T3982" t="s">
        <v>2813</v>
      </c>
    </row>
    <row r="3983" spans="1:20" x14ac:dyDescent="0.25">
      <c r="A3983" t="s">
        <v>637</v>
      </c>
      <c r="B3983" t="s">
        <v>730</v>
      </c>
      <c r="C3983" t="s">
        <v>639</v>
      </c>
      <c r="D3983" t="s">
        <v>663</v>
      </c>
      <c r="E3983" t="s">
        <v>701</v>
      </c>
      <c r="F3983">
        <v>528004120002</v>
      </c>
      <c r="G3983" t="s">
        <v>642</v>
      </c>
      <c r="H3983">
        <v>583137</v>
      </c>
      <c r="I3983" t="s">
        <v>33</v>
      </c>
      <c r="J3983">
        <v>202208</v>
      </c>
      <c r="K3983">
        <v>44804</v>
      </c>
      <c r="L3983" t="s">
        <v>644</v>
      </c>
      <c r="M3983">
        <v>47990.92</v>
      </c>
      <c r="N3983">
        <v>74.62</v>
      </c>
      <c r="O3983" t="s">
        <v>645</v>
      </c>
      <c r="P3983" s="428">
        <v>73.165000000000006</v>
      </c>
      <c r="Q3983">
        <v>12871137</v>
      </c>
      <c r="R3983" t="s">
        <v>646</v>
      </c>
      <c r="S3983">
        <v>2038727</v>
      </c>
      <c r="T3983" t="s">
        <v>3463</v>
      </c>
    </row>
    <row r="3984" spans="1:20" x14ac:dyDescent="0.25">
      <c r="A3984" t="s">
        <v>637</v>
      </c>
      <c r="B3984" t="s">
        <v>861</v>
      </c>
      <c r="C3984" t="s">
        <v>639</v>
      </c>
      <c r="D3984" t="s">
        <v>640</v>
      </c>
      <c r="E3984" t="s">
        <v>673</v>
      </c>
      <c r="F3984">
        <v>528004120002</v>
      </c>
      <c r="G3984" t="s">
        <v>642</v>
      </c>
      <c r="H3984">
        <v>583148</v>
      </c>
      <c r="I3984" t="s">
        <v>699</v>
      </c>
      <c r="J3984">
        <v>202208</v>
      </c>
      <c r="K3984">
        <v>44804</v>
      </c>
      <c r="L3984" t="s">
        <v>644</v>
      </c>
      <c r="M3984">
        <v>3087.06</v>
      </c>
      <c r="N3984">
        <v>4.8</v>
      </c>
      <c r="O3984" t="s">
        <v>645</v>
      </c>
      <c r="P3984" s="428">
        <v>4.7060000000000004</v>
      </c>
      <c r="Q3984">
        <v>12871137</v>
      </c>
      <c r="R3984" t="s">
        <v>646</v>
      </c>
      <c r="S3984">
        <v>2012905</v>
      </c>
      <c r="T3984" t="s">
        <v>1617</v>
      </c>
    </row>
    <row r="3985" spans="1:20" x14ac:dyDescent="0.25">
      <c r="A3985" t="s">
        <v>637</v>
      </c>
      <c r="B3985" t="s">
        <v>861</v>
      </c>
      <c r="C3985" t="s">
        <v>639</v>
      </c>
      <c r="D3985" t="s">
        <v>695</v>
      </c>
      <c r="E3985" t="s">
        <v>704</v>
      </c>
      <c r="F3985">
        <v>528004120001</v>
      </c>
      <c r="G3985" t="s">
        <v>705</v>
      </c>
      <c r="H3985">
        <v>583128</v>
      </c>
      <c r="I3985" t="s">
        <v>20</v>
      </c>
      <c r="J3985">
        <v>202208</v>
      </c>
      <c r="K3985">
        <v>44804</v>
      </c>
      <c r="L3985" t="s">
        <v>644</v>
      </c>
      <c r="M3985">
        <v>14348.17</v>
      </c>
      <c r="N3985">
        <v>22.31</v>
      </c>
      <c r="O3985" t="s">
        <v>645</v>
      </c>
      <c r="P3985" s="428">
        <v>21.875</v>
      </c>
      <c r="Q3985">
        <v>12871137</v>
      </c>
      <c r="R3985" t="s">
        <v>646</v>
      </c>
      <c r="S3985">
        <v>2012170</v>
      </c>
      <c r="T3985" t="s">
        <v>900</v>
      </c>
    </row>
    <row r="3986" spans="1:20" x14ac:dyDescent="0.25">
      <c r="A3986" t="s">
        <v>637</v>
      </c>
      <c r="B3986" t="s">
        <v>730</v>
      </c>
      <c r="C3986" t="s">
        <v>639</v>
      </c>
      <c r="D3986" t="s">
        <v>651</v>
      </c>
      <c r="E3986" t="s">
        <v>667</v>
      </c>
      <c r="F3986">
        <v>528004120002</v>
      </c>
      <c r="G3986" t="s">
        <v>642</v>
      </c>
      <c r="H3986">
        <v>583149</v>
      </c>
      <c r="I3986" t="s">
        <v>680</v>
      </c>
      <c r="J3986">
        <v>202208</v>
      </c>
      <c r="K3986">
        <v>44804</v>
      </c>
      <c r="L3986" t="s">
        <v>644</v>
      </c>
      <c r="M3986">
        <v>267.01</v>
      </c>
      <c r="N3986">
        <v>0.42</v>
      </c>
      <c r="O3986" t="s">
        <v>645</v>
      </c>
      <c r="P3986" s="428">
        <v>0.41199999999999998</v>
      </c>
      <c r="Q3986">
        <v>12871137</v>
      </c>
      <c r="R3986" t="s">
        <v>646</v>
      </c>
      <c r="S3986">
        <v>2036440</v>
      </c>
      <c r="T3986" t="s">
        <v>3451</v>
      </c>
    </row>
    <row r="3987" spans="1:20" x14ac:dyDescent="0.25">
      <c r="A3987" t="s">
        <v>637</v>
      </c>
      <c r="B3987" t="s">
        <v>730</v>
      </c>
      <c r="C3987" t="s">
        <v>639</v>
      </c>
      <c r="D3987" t="s">
        <v>651</v>
      </c>
      <c r="E3987" t="s">
        <v>673</v>
      </c>
      <c r="F3987">
        <v>528004120002</v>
      </c>
      <c r="G3987" t="s">
        <v>642</v>
      </c>
      <c r="H3987">
        <v>583133</v>
      </c>
      <c r="I3987" t="s">
        <v>29</v>
      </c>
      <c r="J3987">
        <v>202208</v>
      </c>
      <c r="K3987">
        <v>44804</v>
      </c>
      <c r="L3987" t="s">
        <v>644</v>
      </c>
      <c r="M3987">
        <v>3049.15</v>
      </c>
      <c r="N3987">
        <v>4.74</v>
      </c>
      <c r="O3987" t="s">
        <v>645</v>
      </c>
      <c r="P3987" s="428">
        <v>4.6479999999999997</v>
      </c>
      <c r="Q3987">
        <v>12871137</v>
      </c>
      <c r="R3987" t="s">
        <v>646</v>
      </c>
      <c r="S3987">
        <v>2024413</v>
      </c>
      <c r="T3987" t="s">
        <v>3452</v>
      </c>
    </row>
    <row r="3988" spans="1:20" x14ac:dyDescent="0.25">
      <c r="A3988" t="s">
        <v>637</v>
      </c>
      <c r="B3988" t="s">
        <v>861</v>
      </c>
      <c r="C3988" t="s">
        <v>639</v>
      </c>
      <c r="D3988" t="s">
        <v>640</v>
      </c>
      <c r="E3988" t="s">
        <v>678</v>
      </c>
      <c r="F3988">
        <v>528004120002</v>
      </c>
      <c r="G3988" t="s">
        <v>642</v>
      </c>
      <c r="H3988">
        <v>583147</v>
      </c>
      <c r="I3988" t="s">
        <v>41</v>
      </c>
      <c r="J3988">
        <v>202208</v>
      </c>
      <c r="K3988">
        <v>44804</v>
      </c>
      <c r="L3988" t="s">
        <v>644</v>
      </c>
      <c r="M3988">
        <v>2738.23</v>
      </c>
      <c r="N3988">
        <v>4.26</v>
      </c>
      <c r="O3988" t="s">
        <v>645</v>
      </c>
      <c r="P3988" s="428">
        <v>4.1769999999999996</v>
      </c>
      <c r="Q3988">
        <v>12871137</v>
      </c>
      <c r="R3988" t="s">
        <v>646</v>
      </c>
      <c r="S3988">
        <v>2027008</v>
      </c>
      <c r="T3988" t="s">
        <v>895</v>
      </c>
    </row>
    <row r="3989" spans="1:20" x14ac:dyDescent="0.25">
      <c r="A3989" t="s">
        <v>637</v>
      </c>
      <c r="B3989" t="s">
        <v>730</v>
      </c>
      <c r="C3989" t="s">
        <v>639</v>
      </c>
      <c r="D3989" t="s">
        <v>651</v>
      </c>
      <c r="E3989" t="s">
        <v>641</v>
      </c>
      <c r="F3989">
        <v>528004120001</v>
      </c>
      <c r="G3989" t="s">
        <v>705</v>
      </c>
      <c r="H3989">
        <v>583129</v>
      </c>
      <c r="I3989" t="s">
        <v>21</v>
      </c>
      <c r="J3989">
        <v>202208</v>
      </c>
      <c r="K3989">
        <v>44804</v>
      </c>
      <c r="L3989" t="s">
        <v>644</v>
      </c>
      <c r="M3989">
        <v>38392.74</v>
      </c>
      <c r="N3989">
        <v>59.69</v>
      </c>
      <c r="O3989" t="s">
        <v>645</v>
      </c>
      <c r="P3989" s="428">
        <v>58.526000000000003</v>
      </c>
      <c r="Q3989">
        <v>12871137</v>
      </c>
      <c r="R3989" t="s">
        <v>646</v>
      </c>
      <c r="S3989">
        <v>2034399</v>
      </c>
      <c r="T3989" t="s">
        <v>3453</v>
      </c>
    </row>
    <row r="3990" spans="1:20" x14ac:dyDescent="0.25">
      <c r="A3990" t="s">
        <v>637</v>
      </c>
      <c r="B3990" t="s">
        <v>730</v>
      </c>
      <c r="C3990" t="s">
        <v>639</v>
      </c>
      <c r="D3990" t="s">
        <v>651</v>
      </c>
      <c r="E3990" t="s">
        <v>2008</v>
      </c>
      <c r="F3990">
        <v>528004120002</v>
      </c>
      <c r="G3990" t="s">
        <v>642</v>
      </c>
      <c r="H3990">
        <v>583138</v>
      </c>
      <c r="I3990" t="s">
        <v>34</v>
      </c>
      <c r="J3990">
        <v>202208</v>
      </c>
      <c r="K3990">
        <v>44804</v>
      </c>
      <c r="L3990" t="s">
        <v>644</v>
      </c>
      <c r="M3990">
        <v>11448.17</v>
      </c>
      <c r="N3990">
        <v>17.8</v>
      </c>
      <c r="O3990" t="s">
        <v>645</v>
      </c>
      <c r="P3990" s="428">
        <v>17.452999999999999</v>
      </c>
      <c r="Q3990">
        <v>12871137</v>
      </c>
      <c r="R3990" t="s">
        <v>646</v>
      </c>
      <c r="S3990">
        <v>2024193</v>
      </c>
      <c r="T3990" t="s">
        <v>3466</v>
      </c>
    </row>
    <row r="3991" spans="1:20" x14ac:dyDescent="0.25">
      <c r="A3991" t="s">
        <v>637</v>
      </c>
      <c r="B3991" t="s">
        <v>730</v>
      </c>
      <c r="C3991" t="s">
        <v>639</v>
      </c>
      <c r="D3991" t="s">
        <v>651</v>
      </c>
      <c r="E3991" t="s">
        <v>667</v>
      </c>
      <c r="F3991">
        <v>528004120002</v>
      </c>
      <c r="G3991" t="s">
        <v>642</v>
      </c>
      <c r="H3991">
        <v>583149</v>
      </c>
      <c r="I3991" t="s">
        <v>680</v>
      </c>
      <c r="J3991">
        <v>202208</v>
      </c>
      <c r="K3991">
        <v>44804</v>
      </c>
      <c r="L3991" t="s">
        <v>644</v>
      </c>
      <c r="M3991">
        <v>1343.86</v>
      </c>
      <c r="N3991">
        <v>2.09</v>
      </c>
      <c r="O3991" t="s">
        <v>645</v>
      </c>
      <c r="P3991" s="428">
        <v>2.0489999999999999</v>
      </c>
      <c r="Q3991">
        <v>12871137</v>
      </c>
      <c r="R3991" t="s">
        <v>646</v>
      </c>
      <c r="S3991">
        <v>8540358</v>
      </c>
      <c r="T3991" t="s">
        <v>3465</v>
      </c>
    </row>
    <row r="3992" spans="1:20" x14ac:dyDescent="0.25">
      <c r="A3992" t="s">
        <v>637</v>
      </c>
      <c r="B3992" t="s">
        <v>861</v>
      </c>
      <c r="C3992" t="s">
        <v>639</v>
      </c>
      <c r="D3992" t="s">
        <v>718</v>
      </c>
      <c r="E3992" t="s">
        <v>704</v>
      </c>
      <c r="F3992">
        <v>528004120001</v>
      </c>
      <c r="G3992" t="s">
        <v>705</v>
      </c>
      <c r="H3992">
        <v>583128</v>
      </c>
      <c r="I3992" t="s">
        <v>20</v>
      </c>
      <c r="J3992">
        <v>202208</v>
      </c>
      <c r="K3992">
        <v>44804</v>
      </c>
      <c r="L3992" t="s">
        <v>644</v>
      </c>
      <c r="M3992">
        <v>23120</v>
      </c>
      <c r="N3992">
        <v>35.950000000000003</v>
      </c>
      <c r="O3992" t="s">
        <v>645</v>
      </c>
      <c r="P3992" s="428">
        <v>35.249000000000002</v>
      </c>
      <c r="Q3992">
        <v>12871137</v>
      </c>
      <c r="R3992" t="s">
        <v>646</v>
      </c>
      <c r="S3992">
        <v>2031020</v>
      </c>
      <c r="T3992" t="s">
        <v>905</v>
      </c>
    </row>
    <row r="3993" spans="1:20" x14ac:dyDescent="0.25">
      <c r="A3993" t="s">
        <v>637</v>
      </c>
      <c r="B3993" t="s">
        <v>861</v>
      </c>
      <c r="C3993" t="s">
        <v>639</v>
      </c>
      <c r="D3993" t="s">
        <v>651</v>
      </c>
      <c r="E3993" t="s">
        <v>2008</v>
      </c>
      <c r="F3993">
        <v>528004120002</v>
      </c>
      <c r="G3993" t="s">
        <v>642</v>
      </c>
      <c r="H3993">
        <v>856778</v>
      </c>
      <c r="I3993" t="s">
        <v>27</v>
      </c>
      <c r="J3993">
        <v>202208</v>
      </c>
      <c r="K3993">
        <v>44804</v>
      </c>
      <c r="L3993" t="s">
        <v>644</v>
      </c>
      <c r="M3993">
        <v>11642</v>
      </c>
      <c r="N3993">
        <v>18.100000000000001</v>
      </c>
      <c r="O3993" t="s">
        <v>645</v>
      </c>
      <c r="P3993" s="428">
        <v>17.747</v>
      </c>
      <c r="Q3993">
        <v>12871137</v>
      </c>
      <c r="R3993" t="s">
        <v>646</v>
      </c>
      <c r="S3993">
        <v>2041743</v>
      </c>
      <c r="T3993" t="s">
        <v>889</v>
      </c>
    </row>
    <row r="3994" spans="1:20" x14ac:dyDescent="0.25">
      <c r="A3994" t="s">
        <v>637</v>
      </c>
      <c r="B3994" t="s">
        <v>861</v>
      </c>
      <c r="C3994" t="s">
        <v>639</v>
      </c>
      <c r="D3994" t="s">
        <v>663</v>
      </c>
      <c r="E3994" t="s">
        <v>701</v>
      </c>
      <c r="F3994">
        <v>528004120002</v>
      </c>
      <c r="G3994" t="s">
        <v>642</v>
      </c>
      <c r="H3994">
        <v>583137</v>
      </c>
      <c r="I3994" t="s">
        <v>33</v>
      </c>
      <c r="J3994">
        <v>202208</v>
      </c>
      <c r="K3994">
        <v>44804</v>
      </c>
      <c r="L3994" t="s">
        <v>644</v>
      </c>
      <c r="M3994">
        <v>15925</v>
      </c>
      <c r="N3994">
        <v>24.76</v>
      </c>
      <c r="O3994" t="s">
        <v>645</v>
      </c>
      <c r="P3994" s="428">
        <v>24.277000000000001</v>
      </c>
      <c r="Q3994">
        <v>12871137</v>
      </c>
      <c r="R3994" t="s">
        <v>646</v>
      </c>
      <c r="S3994">
        <v>2038727</v>
      </c>
      <c r="T3994" t="s">
        <v>898</v>
      </c>
    </row>
    <row r="3995" spans="1:20" x14ac:dyDescent="0.25">
      <c r="A3995" t="s">
        <v>637</v>
      </c>
      <c r="B3995" t="s">
        <v>861</v>
      </c>
      <c r="C3995" t="s">
        <v>639</v>
      </c>
      <c r="D3995" t="s">
        <v>651</v>
      </c>
      <c r="E3995" t="s">
        <v>704</v>
      </c>
      <c r="F3995">
        <v>528004120002</v>
      </c>
      <c r="G3995" t="s">
        <v>642</v>
      </c>
      <c r="H3995">
        <v>856779</v>
      </c>
      <c r="I3995" t="s">
        <v>28</v>
      </c>
      <c r="J3995">
        <v>202208</v>
      </c>
      <c r="K3995">
        <v>44804</v>
      </c>
      <c r="L3995" t="s">
        <v>644</v>
      </c>
      <c r="M3995">
        <v>11642</v>
      </c>
      <c r="N3995">
        <v>18.100000000000001</v>
      </c>
      <c r="O3995" t="s">
        <v>645</v>
      </c>
      <c r="P3995" s="428">
        <v>17.747</v>
      </c>
      <c r="Q3995">
        <v>12871137</v>
      </c>
      <c r="R3995" t="s">
        <v>646</v>
      </c>
      <c r="S3995">
        <v>2039252</v>
      </c>
      <c r="T3995" t="s">
        <v>886</v>
      </c>
    </row>
    <row r="3996" spans="1:20" x14ac:dyDescent="0.25">
      <c r="A3996" t="s">
        <v>637</v>
      </c>
      <c r="B3996" t="s">
        <v>861</v>
      </c>
      <c r="C3996" t="s">
        <v>639</v>
      </c>
      <c r="D3996" t="s">
        <v>695</v>
      </c>
      <c r="E3996" t="s">
        <v>667</v>
      </c>
      <c r="F3996">
        <v>528004120002</v>
      </c>
      <c r="G3996" t="s">
        <v>642</v>
      </c>
      <c r="H3996">
        <v>583149</v>
      </c>
      <c r="I3996" t="s">
        <v>680</v>
      </c>
      <c r="J3996">
        <v>202208</v>
      </c>
      <c r="K3996">
        <v>44804</v>
      </c>
      <c r="L3996" t="s">
        <v>644</v>
      </c>
      <c r="M3996">
        <v>16485</v>
      </c>
      <c r="N3996">
        <v>25.63</v>
      </c>
      <c r="O3996" t="s">
        <v>645</v>
      </c>
      <c r="P3996" s="428">
        <v>25.13</v>
      </c>
      <c r="Q3996">
        <v>12871137</v>
      </c>
      <c r="R3996" t="s">
        <v>646</v>
      </c>
      <c r="S3996">
        <v>2023596</v>
      </c>
      <c r="T3996" t="s">
        <v>896</v>
      </c>
    </row>
    <row r="3997" spans="1:20" x14ac:dyDescent="0.25">
      <c r="A3997" t="s">
        <v>637</v>
      </c>
      <c r="B3997" t="s">
        <v>861</v>
      </c>
      <c r="C3997" t="s">
        <v>639</v>
      </c>
      <c r="D3997" t="s">
        <v>651</v>
      </c>
      <c r="E3997" t="s">
        <v>667</v>
      </c>
      <c r="F3997">
        <v>528004120002</v>
      </c>
      <c r="G3997" t="s">
        <v>642</v>
      </c>
      <c r="H3997">
        <v>583149</v>
      </c>
      <c r="I3997" t="s">
        <v>680</v>
      </c>
      <c r="J3997">
        <v>202208</v>
      </c>
      <c r="K3997">
        <v>44804</v>
      </c>
      <c r="L3997" t="s">
        <v>644</v>
      </c>
      <c r="M3997">
        <v>271.52999999999997</v>
      </c>
      <c r="N3997">
        <v>0.42</v>
      </c>
      <c r="O3997" t="s">
        <v>645</v>
      </c>
      <c r="P3997" s="428">
        <v>0.41199999999999998</v>
      </c>
      <c r="Q3997">
        <v>12871137</v>
      </c>
      <c r="R3997" t="s">
        <v>646</v>
      </c>
      <c r="S3997">
        <v>2036440</v>
      </c>
      <c r="T3997" t="s">
        <v>1113</v>
      </c>
    </row>
    <row r="3998" spans="1:20" x14ac:dyDescent="0.25">
      <c r="A3998" t="s">
        <v>637</v>
      </c>
      <c r="B3998" t="s">
        <v>861</v>
      </c>
      <c r="C3998" t="s">
        <v>639</v>
      </c>
      <c r="D3998" t="s">
        <v>651</v>
      </c>
      <c r="E3998" t="s">
        <v>2008</v>
      </c>
      <c r="F3998">
        <v>528004120002</v>
      </c>
      <c r="G3998" t="s">
        <v>642</v>
      </c>
      <c r="H3998">
        <v>583138</v>
      </c>
      <c r="I3998" t="s">
        <v>34</v>
      </c>
      <c r="J3998">
        <v>202208</v>
      </c>
      <c r="K3998">
        <v>44804</v>
      </c>
      <c r="L3998" t="s">
        <v>644</v>
      </c>
      <c r="M3998">
        <v>16485</v>
      </c>
      <c r="N3998">
        <v>25.63</v>
      </c>
      <c r="O3998" t="s">
        <v>645</v>
      </c>
      <c r="P3998" s="428">
        <v>25.13</v>
      </c>
      <c r="Q3998">
        <v>12871137</v>
      </c>
      <c r="R3998" t="s">
        <v>646</v>
      </c>
      <c r="S3998">
        <v>2024193</v>
      </c>
      <c r="T3998" t="s">
        <v>899</v>
      </c>
    </row>
    <row r="3999" spans="1:20" x14ac:dyDescent="0.25">
      <c r="A3999" t="s">
        <v>637</v>
      </c>
      <c r="B3999" t="s">
        <v>861</v>
      </c>
      <c r="C3999" t="s">
        <v>639</v>
      </c>
      <c r="D3999" t="s">
        <v>695</v>
      </c>
      <c r="E3999" t="s">
        <v>667</v>
      </c>
      <c r="F3999">
        <v>528004120002</v>
      </c>
      <c r="G3999" t="s">
        <v>642</v>
      </c>
      <c r="H3999">
        <v>583136</v>
      </c>
      <c r="I3999" t="s">
        <v>32</v>
      </c>
      <c r="J3999">
        <v>202208</v>
      </c>
      <c r="K3999">
        <v>44804</v>
      </c>
      <c r="L3999" t="s">
        <v>644</v>
      </c>
      <c r="M3999">
        <v>7968.7</v>
      </c>
      <c r="N3999">
        <v>12.39</v>
      </c>
      <c r="O3999" t="s">
        <v>645</v>
      </c>
      <c r="P3999" s="428">
        <v>12.148</v>
      </c>
      <c r="Q3999">
        <v>12871137</v>
      </c>
      <c r="R3999" t="s">
        <v>646</v>
      </c>
      <c r="S3999">
        <v>2035753</v>
      </c>
      <c r="T3999" t="s">
        <v>885</v>
      </c>
    </row>
    <row r="4000" spans="1:20" x14ac:dyDescent="0.25">
      <c r="A4000" t="s">
        <v>637</v>
      </c>
      <c r="B4000" t="s">
        <v>861</v>
      </c>
      <c r="C4000" t="s">
        <v>639</v>
      </c>
      <c r="D4000" t="s">
        <v>663</v>
      </c>
      <c r="E4000" t="s">
        <v>673</v>
      </c>
      <c r="F4000">
        <v>528004120002</v>
      </c>
      <c r="G4000" t="s">
        <v>642</v>
      </c>
      <c r="H4000">
        <v>583133</v>
      </c>
      <c r="I4000" t="s">
        <v>29</v>
      </c>
      <c r="J4000">
        <v>202208</v>
      </c>
      <c r="K4000">
        <v>44804</v>
      </c>
      <c r="L4000" t="s">
        <v>644</v>
      </c>
      <c r="M4000">
        <v>16485</v>
      </c>
      <c r="N4000">
        <v>25.63</v>
      </c>
      <c r="O4000" t="s">
        <v>645</v>
      </c>
      <c r="P4000" s="428">
        <v>25.13</v>
      </c>
      <c r="Q4000">
        <v>12871137</v>
      </c>
      <c r="R4000" t="s">
        <v>646</v>
      </c>
      <c r="S4000">
        <v>2014872</v>
      </c>
      <c r="T4000" t="s">
        <v>897</v>
      </c>
    </row>
    <row r="4001" spans="1:20" x14ac:dyDescent="0.25">
      <c r="A4001" t="s">
        <v>637</v>
      </c>
      <c r="B4001" t="s">
        <v>861</v>
      </c>
      <c r="C4001" t="s">
        <v>639</v>
      </c>
      <c r="D4001" t="s">
        <v>663</v>
      </c>
      <c r="E4001" t="s">
        <v>667</v>
      </c>
      <c r="F4001">
        <v>528004120002</v>
      </c>
      <c r="G4001" t="s">
        <v>642</v>
      </c>
      <c r="H4001">
        <v>583136</v>
      </c>
      <c r="I4001" t="s">
        <v>32</v>
      </c>
      <c r="J4001">
        <v>202208</v>
      </c>
      <c r="K4001">
        <v>44804</v>
      </c>
      <c r="L4001" t="s">
        <v>644</v>
      </c>
      <c r="M4001">
        <v>12108</v>
      </c>
      <c r="N4001">
        <v>18.829999999999998</v>
      </c>
      <c r="O4001" t="s">
        <v>645</v>
      </c>
      <c r="P4001" s="428">
        <v>18.463000000000001</v>
      </c>
      <c r="Q4001">
        <v>12871137</v>
      </c>
      <c r="R4001" t="s">
        <v>646</v>
      </c>
      <c r="S4001">
        <v>2023197</v>
      </c>
      <c r="T4001" t="s">
        <v>892</v>
      </c>
    </row>
    <row r="4002" spans="1:20" x14ac:dyDescent="0.25">
      <c r="A4002" t="s">
        <v>637</v>
      </c>
      <c r="B4002" t="s">
        <v>861</v>
      </c>
      <c r="C4002" t="s">
        <v>639</v>
      </c>
      <c r="D4002" t="s">
        <v>651</v>
      </c>
      <c r="E4002" t="s">
        <v>673</v>
      </c>
      <c r="F4002">
        <v>528004120002</v>
      </c>
      <c r="G4002" t="s">
        <v>642</v>
      </c>
      <c r="H4002">
        <v>583133</v>
      </c>
      <c r="I4002" t="s">
        <v>29</v>
      </c>
      <c r="J4002">
        <v>202208</v>
      </c>
      <c r="K4002">
        <v>44804</v>
      </c>
      <c r="L4002" t="s">
        <v>644</v>
      </c>
      <c r="M4002">
        <v>1701.67</v>
      </c>
      <c r="N4002">
        <v>2.65</v>
      </c>
      <c r="O4002" t="s">
        <v>645</v>
      </c>
      <c r="P4002" s="428">
        <v>2.5979999999999999</v>
      </c>
      <c r="Q4002">
        <v>12871137</v>
      </c>
      <c r="R4002" t="s">
        <v>646</v>
      </c>
      <c r="S4002">
        <v>2024413</v>
      </c>
      <c r="T4002" t="s">
        <v>918</v>
      </c>
    </row>
    <row r="4003" spans="1:20" x14ac:dyDescent="0.25">
      <c r="A4003" t="s">
        <v>637</v>
      </c>
      <c r="B4003" t="s">
        <v>861</v>
      </c>
      <c r="C4003" t="s">
        <v>639</v>
      </c>
      <c r="D4003" t="s">
        <v>651</v>
      </c>
      <c r="E4003" t="s">
        <v>641</v>
      </c>
      <c r="F4003">
        <v>528004120001</v>
      </c>
      <c r="G4003" t="s">
        <v>705</v>
      </c>
      <c r="H4003">
        <v>583129</v>
      </c>
      <c r="I4003" t="s">
        <v>21</v>
      </c>
      <c r="J4003">
        <v>202208</v>
      </c>
      <c r="K4003">
        <v>44804</v>
      </c>
      <c r="L4003" t="s">
        <v>644</v>
      </c>
      <c r="M4003">
        <v>26462.400000000001</v>
      </c>
      <c r="N4003">
        <v>41.14</v>
      </c>
      <c r="O4003" t="s">
        <v>645</v>
      </c>
      <c r="P4003" s="428">
        <v>40.338000000000001</v>
      </c>
      <c r="Q4003">
        <v>12871137</v>
      </c>
      <c r="R4003" t="s">
        <v>646</v>
      </c>
      <c r="S4003">
        <v>2034399</v>
      </c>
      <c r="T4003" t="s">
        <v>893</v>
      </c>
    </row>
    <row r="4004" spans="1:20" x14ac:dyDescent="0.25">
      <c r="A4004" t="s">
        <v>637</v>
      </c>
      <c r="B4004" t="s">
        <v>861</v>
      </c>
      <c r="C4004" t="s">
        <v>639</v>
      </c>
      <c r="D4004" t="s">
        <v>663</v>
      </c>
      <c r="E4004" t="s">
        <v>673</v>
      </c>
      <c r="F4004">
        <v>528004120002</v>
      </c>
      <c r="G4004" t="s">
        <v>642</v>
      </c>
      <c r="H4004">
        <v>583134</v>
      </c>
      <c r="I4004" t="s">
        <v>30</v>
      </c>
      <c r="J4004">
        <v>202208</v>
      </c>
      <c r="K4004">
        <v>44804</v>
      </c>
      <c r="L4004" t="s">
        <v>644</v>
      </c>
      <c r="M4004">
        <v>11900</v>
      </c>
      <c r="N4004">
        <v>18.5</v>
      </c>
      <c r="O4004" t="s">
        <v>645</v>
      </c>
      <c r="P4004" s="428">
        <v>18.138999999999999</v>
      </c>
      <c r="Q4004">
        <v>12871137</v>
      </c>
      <c r="R4004" t="s">
        <v>646</v>
      </c>
      <c r="S4004">
        <v>2030902</v>
      </c>
      <c r="T4004" t="s">
        <v>887</v>
      </c>
    </row>
    <row r="4005" spans="1:20" x14ac:dyDescent="0.25">
      <c r="A4005" t="s">
        <v>637</v>
      </c>
      <c r="B4005" t="s">
        <v>831</v>
      </c>
      <c r="C4005" t="s">
        <v>639</v>
      </c>
      <c r="D4005" t="s">
        <v>640</v>
      </c>
      <c r="E4005" t="s">
        <v>2995</v>
      </c>
      <c r="F4005">
        <v>528004120002</v>
      </c>
      <c r="G4005" t="s">
        <v>642</v>
      </c>
      <c r="H4005">
        <v>583153</v>
      </c>
      <c r="I4005" t="s">
        <v>722</v>
      </c>
      <c r="J4005">
        <v>202208</v>
      </c>
      <c r="K4005">
        <v>44804</v>
      </c>
      <c r="L4005" t="s">
        <v>644</v>
      </c>
      <c r="M4005">
        <v>2077.66</v>
      </c>
      <c r="N4005">
        <v>3.23</v>
      </c>
      <c r="O4005" t="s">
        <v>645</v>
      </c>
      <c r="P4005" s="428">
        <v>3.1669999999999998</v>
      </c>
      <c r="Q4005">
        <v>12871137</v>
      </c>
      <c r="R4005" t="s">
        <v>646</v>
      </c>
      <c r="S4005">
        <v>2052844</v>
      </c>
      <c r="T4005" t="s">
        <v>3503</v>
      </c>
    </row>
    <row r="4006" spans="1:20" x14ac:dyDescent="0.25">
      <c r="A4006" t="s">
        <v>637</v>
      </c>
      <c r="B4006" t="s">
        <v>831</v>
      </c>
      <c r="C4006" t="s">
        <v>639</v>
      </c>
      <c r="D4006" t="s">
        <v>640</v>
      </c>
      <c r="E4006" t="s">
        <v>2995</v>
      </c>
      <c r="F4006">
        <v>528004120002</v>
      </c>
      <c r="G4006" t="s">
        <v>642</v>
      </c>
      <c r="H4006">
        <v>583153</v>
      </c>
      <c r="I4006" t="s">
        <v>722</v>
      </c>
      <c r="J4006">
        <v>202208</v>
      </c>
      <c r="K4006">
        <v>44804</v>
      </c>
      <c r="L4006" t="s">
        <v>644</v>
      </c>
      <c r="M4006">
        <v>11461.99</v>
      </c>
      <c r="N4006">
        <v>17.82</v>
      </c>
      <c r="O4006" t="s">
        <v>645</v>
      </c>
      <c r="P4006" s="428">
        <v>17.472999999999999</v>
      </c>
      <c r="Q4006">
        <v>12871137</v>
      </c>
      <c r="R4006" t="s">
        <v>646</v>
      </c>
      <c r="S4006">
        <v>8540401</v>
      </c>
      <c r="T4006" t="s">
        <v>3506</v>
      </c>
    </row>
    <row r="4007" spans="1:20" x14ac:dyDescent="0.25">
      <c r="A4007" t="s">
        <v>637</v>
      </c>
      <c r="B4007" t="s">
        <v>831</v>
      </c>
      <c r="C4007" t="s">
        <v>639</v>
      </c>
      <c r="D4007" t="s">
        <v>651</v>
      </c>
      <c r="E4007" t="s">
        <v>667</v>
      </c>
      <c r="F4007">
        <v>528004120002</v>
      </c>
      <c r="G4007" t="s">
        <v>642</v>
      </c>
      <c r="H4007">
        <v>583149</v>
      </c>
      <c r="I4007" t="s">
        <v>680</v>
      </c>
      <c r="J4007">
        <v>202208</v>
      </c>
      <c r="K4007">
        <v>44804</v>
      </c>
      <c r="L4007" t="s">
        <v>644</v>
      </c>
      <c r="M4007">
        <v>4783.01</v>
      </c>
      <c r="N4007">
        <v>7.44</v>
      </c>
      <c r="O4007" t="s">
        <v>645</v>
      </c>
      <c r="P4007" s="428">
        <v>7.2949999999999999</v>
      </c>
      <c r="Q4007">
        <v>12871137</v>
      </c>
      <c r="R4007" t="s">
        <v>646</v>
      </c>
      <c r="S4007">
        <v>8540358</v>
      </c>
      <c r="T4007" t="s">
        <v>3478</v>
      </c>
    </row>
    <row r="4008" spans="1:20" x14ac:dyDescent="0.25">
      <c r="A4008" t="s">
        <v>637</v>
      </c>
      <c r="B4008" t="s">
        <v>831</v>
      </c>
      <c r="C4008" t="s">
        <v>639</v>
      </c>
      <c r="D4008" t="s">
        <v>640</v>
      </c>
      <c r="E4008" t="s">
        <v>673</v>
      </c>
      <c r="F4008">
        <v>528004120002</v>
      </c>
      <c r="G4008" t="s">
        <v>642</v>
      </c>
      <c r="H4008">
        <v>583148</v>
      </c>
      <c r="I4008" t="s">
        <v>699</v>
      </c>
      <c r="J4008">
        <v>202208</v>
      </c>
      <c r="K4008">
        <v>44804</v>
      </c>
      <c r="L4008" t="s">
        <v>644</v>
      </c>
      <c r="M4008">
        <v>24172.25</v>
      </c>
      <c r="N4008">
        <v>37.58</v>
      </c>
      <c r="O4008" t="s">
        <v>645</v>
      </c>
      <c r="P4008" s="428">
        <v>36.847000000000001</v>
      </c>
      <c r="Q4008">
        <v>12871137</v>
      </c>
      <c r="R4008" t="s">
        <v>646</v>
      </c>
      <c r="S4008">
        <v>2029740</v>
      </c>
      <c r="T4008" t="s">
        <v>3479</v>
      </c>
    </row>
    <row r="4009" spans="1:20" x14ac:dyDescent="0.25">
      <c r="A4009" t="s">
        <v>637</v>
      </c>
      <c r="B4009" t="s">
        <v>831</v>
      </c>
      <c r="C4009" t="s">
        <v>639</v>
      </c>
      <c r="D4009" t="s">
        <v>651</v>
      </c>
      <c r="E4009" t="s">
        <v>641</v>
      </c>
      <c r="F4009">
        <v>528004120001</v>
      </c>
      <c r="G4009" t="s">
        <v>705</v>
      </c>
      <c r="H4009">
        <v>583129</v>
      </c>
      <c r="I4009" t="s">
        <v>21</v>
      </c>
      <c r="J4009">
        <v>202208</v>
      </c>
      <c r="K4009">
        <v>44804</v>
      </c>
      <c r="L4009" t="s">
        <v>644</v>
      </c>
      <c r="M4009">
        <v>83396.100000000006</v>
      </c>
      <c r="N4009">
        <v>129.66</v>
      </c>
      <c r="O4009" t="s">
        <v>645</v>
      </c>
      <c r="P4009" s="428">
        <v>127.133</v>
      </c>
      <c r="Q4009">
        <v>12871137</v>
      </c>
      <c r="R4009" t="s">
        <v>646</v>
      </c>
      <c r="S4009">
        <v>2034399</v>
      </c>
      <c r="T4009" t="s">
        <v>3512</v>
      </c>
    </row>
    <row r="4010" spans="1:20" x14ac:dyDescent="0.25">
      <c r="A4010" t="s">
        <v>637</v>
      </c>
      <c r="B4010" t="s">
        <v>730</v>
      </c>
      <c r="C4010" t="s">
        <v>639</v>
      </c>
      <c r="D4010" t="s">
        <v>663</v>
      </c>
      <c r="E4010" t="s">
        <v>667</v>
      </c>
      <c r="F4010">
        <v>528004120002</v>
      </c>
      <c r="G4010" t="s">
        <v>642</v>
      </c>
      <c r="H4010">
        <v>583136</v>
      </c>
      <c r="I4010" t="s">
        <v>32</v>
      </c>
      <c r="J4010">
        <v>202208</v>
      </c>
      <c r="K4010">
        <v>44804</v>
      </c>
      <c r="L4010" t="s">
        <v>644</v>
      </c>
      <c r="M4010">
        <v>39225.919999999998</v>
      </c>
      <c r="N4010">
        <v>60.99</v>
      </c>
      <c r="O4010" t="s">
        <v>645</v>
      </c>
      <c r="P4010" s="428">
        <v>59.801000000000002</v>
      </c>
      <c r="Q4010">
        <v>12871137</v>
      </c>
      <c r="R4010" t="s">
        <v>646</v>
      </c>
      <c r="S4010">
        <v>2023197</v>
      </c>
      <c r="T4010" t="s">
        <v>3513</v>
      </c>
    </row>
    <row r="4011" spans="1:20" x14ac:dyDescent="0.25">
      <c r="A4011" t="s">
        <v>637</v>
      </c>
      <c r="B4011" t="s">
        <v>730</v>
      </c>
      <c r="C4011" t="s">
        <v>639</v>
      </c>
      <c r="D4011" t="s">
        <v>663</v>
      </c>
      <c r="E4011" t="s">
        <v>673</v>
      </c>
      <c r="F4011">
        <v>528004120002</v>
      </c>
      <c r="G4011" t="s">
        <v>642</v>
      </c>
      <c r="H4011">
        <v>583133</v>
      </c>
      <c r="I4011" t="s">
        <v>29</v>
      </c>
      <c r="J4011">
        <v>202208</v>
      </c>
      <c r="K4011">
        <v>44804</v>
      </c>
      <c r="L4011" t="s">
        <v>644</v>
      </c>
      <c r="M4011">
        <v>11448.17</v>
      </c>
      <c r="N4011">
        <v>17.8</v>
      </c>
      <c r="O4011" t="s">
        <v>645</v>
      </c>
      <c r="P4011" s="428">
        <v>17.452999999999999</v>
      </c>
      <c r="Q4011">
        <v>12871137</v>
      </c>
      <c r="R4011" t="s">
        <v>646</v>
      </c>
      <c r="S4011">
        <v>2014872</v>
      </c>
      <c r="T4011" t="s">
        <v>3514</v>
      </c>
    </row>
    <row r="4012" spans="1:20" x14ac:dyDescent="0.25">
      <c r="A4012" t="s">
        <v>637</v>
      </c>
      <c r="B4012" t="s">
        <v>831</v>
      </c>
      <c r="C4012" t="s">
        <v>639</v>
      </c>
      <c r="D4012" t="s">
        <v>640</v>
      </c>
      <c r="E4012" t="s">
        <v>708</v>
      </c>
      <c r="F4012">
        <v>528004120002</v>
      </c>
      <c r="G4012" t="s">
        <v>642</v>
      </c>
      <c r="H4012">
        <v>583155</v>
      </c>
      <c r="I4012" t="s">
        <v>45</v>
      </c>
      <c r="J4012">
        <v>202208</v>
      </c>
      <c r="K4012">
        <v>44804</v>
      </c>
      <c r="L4012" t="s">
        <v>644</v>
      </c>
      <c r="M4012">
        <v>681.86</v>
      </c>
      <c r="N4012">
        <v>1.06</v>
      </c>
      <c r="O4012" t="s">
        <v>645</v>
      </c>
      <c r="P4012" s="428">
        <v>1.0389999999999999</v>
      </c>
      <c r="Q4012">
        <v>12871137</v>
      </c>
      <c r="R4012" t="s">
        <v>646</v>
      </c>
      <c r="S4012">
        <v>8540039</v>
      </c>
      <c r="T4012" t="s">
        <v>3515</v>
      </c>
    </row>
    <row r="4013" spans="1:20" x14ac:dyDescent="0.25">
      <c r="A4013" t="s">
        <v>637</v>
      </c>
      <c r="B4013" t="s">
        <v>831</v>
      </c>
      <c r="C4013" t="s">
        <v>639</v>
      </c>
      <c r="D4013" t="s">
        <v>651</v>
      </c>
      <c r="E4013" t="s">
        <v>667</v>
      </c>
      <c r="F4013">
        <v>528004120002</v>
      </c>
      <c r="G4013" t="s">
        <v>642</v>
      </c>
      <c r="H4013">
        <v>583149</v>
      </c>
      <c r="I4013" t="s">
        <v>680</v>
      </c>
      <c r="J4013">
        <v>202208</v>
      </c>
      <c r="K4013">
        <v>44804</v>
      </c>
      <c r="L4013" t="s">
        <v>644</v>
      </c>
      <c r="M4013">
        <v>748.72</v>
      </c>
      <c r="N4013">
        <v>1.1599999999999999</v>
      </c>
      <c r="O4013" t="s">
        <v>645</v>
      </c>
      <c r="P4013" s="428">
        <v>1.137</v>
      </c>
      <c r="Q4013">
        <v>12871137</v>
      </c>
      <c r="R4013" t="s">
        <v>646</v>
      </c>
      <c r="S4013">
        <v>2036440</v>
      </c>
      <c r="T4013" t="s">
        <v>3495</v>
      </c>
    </row>
    <row r="4014" spans="1:20" x14ac:dyDescent="0.25">
      <c r="A4014" t="s">
        <v>637</v>
      </c>
      <c r="B4014" t="s">
        <v>831</v>
      </c>
      <c r="C4014" t="s">
        <v>639</v>
      </c>
      <c r="D4014" t="s">
        <v>640</v>
      </c>
      <c r="E4014" t="s">
        <v>673</v>
      </c>
      <c r="F4014">
        <v>528004120002</v>
      </c>
      <c r="G4014" t="s">
        <v>642</v>
      </c>
      <c r="H4014">
        <v>583148</v>
      </c>
      <c r="I4014" t="s">
        <v>699</v>
      </c>
      <c r="J4014">
        <v>202208</v>
      </c>
      <c r="K4014">
        <v>44804</v>
      </c>
      <c r="L4014" t="s">
        <v>644</v>
      </c>
      <c r="M4014">
        <v>3390.09</v>
      </c>
      <c r="N4014">
        <v>5.27</v>
      </c>
      <c r="O4014" t="s">
        <v>645</v>
      </c>
      <c r="P4014" s="428">
        <v>5.1669999999999998</v>
      </c>
      <c r="Q4014">
        <v>12871137</v>
      </c>
      <c r="R4014" t="s">
        <v>646</v>
      </c>
      <c r="S4014">
        <v>2012905</v>
      </c>
      <c r="T4014" t="s">
        <v>3496</v>
      </c>
    </row>
    <row r="4015" spans="1:20" x14ac:dyDescent="0.25">
      <c r="A4015" t="s">
        <v>637</v>
      </c>
      <c r="B4015" t="s">
        <v>831</v>
      </c>
      <c r="C4015" t="s">
        <v>639</v>
      </c>
      <c r="D4015" t="s">
        <v>695</v>
      </c>
      <c r="E4015" t="s">
        <v>667</v>
      </c>
      <c r="F4015">
        <v>528004120002</v>
      </c>
      <c r="G4015" t="s">
        <v>642</v>
      </c>
      <c r="H4015">
        <v>583149</v>
      </c>
      <c r="I4015" t="s">
        <v>680</v>
      </c>
      <c r="J4015">
        <v>202208</v>
      </c>
      <c r="K4015">
        <v>44804</v>
      </c>
      <c r="L4015" t="s">
        <v>644</v>
      </c>
      <c r="M4015">
        <v>47418.11</v>
      </c>
      <c r="N4015">
        <v>73.73</v>
      </c>
      <c r="O4015" t="s">
        <v>645</v>
      </c>
      <c r="P4015" s="428">
        <v>72.293000000000006</v>
      </c>
      <c r="Q4015">
        <v>12871137</v>
      </c>
      <c r="R4015" t="s">
        <v>646</v>
      </c>
      <c r="S4015">
        <v>2023596</v>
      </c>
      <c r="T4015" t="s">
        <v>3474</v>
      </c>
    </row>
    <row r="4016" spans="1:20" x14ac:dyDescent="0.25">
      <c r="A4016" t="s">
        <v>637</v>
      </c>
      <c r="B4016" t="s">
        <v>638</v>
      </c>
      <c r="C4016" t="s">
        <v>639</v>
      </c>
      <c r="D4016" t="s">
        <v>640</v>
      </c>
      <c r="E4016" t="s">
        <v>641</v>
      </c>
      <c r="F4016">
        <v>528004120002</v>
      </c>
      <c r="G4016" t="s">
        <v>642</v>
      </c>
      <c r="H4016">
        <v>583145</v>
      </c>
      <c r="I4016" t="s">
        <v>643</v>
      </c>
      <c r="J4016">
        <v>202208</v>
      </c>
      <c r="K4016">
        <v>44804</v>
      </c>
      <c r="L4016" t="s">
        <v>644</v>
      </c>
      <c r="M4016">
        <v>12642.86</v>
      </c>
      <c r="N4016">
        <v>19.66</v>
      </c>
      <c r="O4016" t="s">
        <v>645</v>
      </c>
      <c r="P4016" s="428">
        <v>19.277000000000001</v>
      </c>
      <c r="Q4016">
        <v>12871137</v>
      </c>
      <c r="R4016" t="s">
        <v>646</v>
      </c>
      <c r="S4016">
        <v>9982557</v>
      </c>
      <c r="T4016" t="s">
        <v>3510</v>
      </c>
    </row>
    <row r="4017" spans="1:20" x14ac:dyDescent="0.25">
      <c r="A4017" t="s">
        <v>637</v>
      </c>
      <c r="B4017" t="s">
        <v>730</v>
      </c>
      <c r="C4017" t="s">
        <v>639</v>
      </c>
      <c r="D4017" t="s">
        <v>640</v>
      </c>
      <c r="E4017" t="s">
        <v>2995</v>
      </c>
      <c r="F4017">
        <v>528004120002</v>
      </c>
      <c r="G4017" t="s">
        <v>642</v>
      </c>
      <c r="H4017">
        <v>583153</v>
      </c>
      <c r="I4017" t="s">
        <v>722</v>
      </c>
      <c r="J4017">
        <v>202208</v>
      </c>
      <c r="K4017">
        <v>44804</v>
      </c>
      <c r="L4017" t="s">
        <v>644</v>
      </c>
      <c r="M4017">
        <v>2552.46</v>
      </c>
      <c r="N4017">
        <v>3.97</v>
      </c>
      <c r="O4017" t="s">
        <v>645</v>
      </c>
      <c r="P4017" s="428">
        <v>3.8929999999999998</v>
      </c>
      <c r="Q4017">
        <v>12871137</v>
      </c>
      <c r="R4017" t="s">
        <v>646</v>
      </c>
      <c r="S4017">
        <v>8540401</v>
      </c>
      <c r="T4017" t="s">
        <v>3477</v>
      </c>
    </row>
    <row r="4018" spans="1:20" x14ac:dyDescent="0.25">
      <c r="A4018" t="s">
        <v>637</v>
      </c>
      <c r="B4018" t="s">
        <v>831</v>
      </c>
      <c r="C4018" t="s">
        <v>639</v>
      </c>
      <c r="D4018" t="s">
        <v>718</v>
      </c>
      <c r="E4018" t="s">
        <v>704</v>
      </c>
      <c r="F4018">
        <v>528004120001</v>
      </c>
      <c r="G4018" t="s">
        <v>705</v>
      </c>
      <c r="H4018">
        <v>583128</v>
      </c>
      <c r="I4018" t="s">
        <v>20</v>
      </c>
      <c r="J4018">
        <v>202208</v>
      </c>
      <c r="K4018">
        <v>44804</v>
      </c>
      <c r="L4018" t="s">
        <v>644</v>
      </c>
      <c r="M4018">
        <v>65287.81</v>
      </c>
      <c r="N4018">
        <v>101.51</v>
      </c>
      <c r="O4018" t="s">
        <v>645</v>
      </c>
      <c r="P4018" s="428">
        <v>99.531000000000006</v>
      </c>
      <c r="Q4018">
        <v>12871137</v>
      </c>
      <c r="R4018" t="s">
        <v>646</v>
      </c>
      <c r="S4018">
        <v>2031020</v>
      </c>
      <c r="T4018" t="s">
        <v>3511</v>
      </c>
    </row>
    <row r="4019" spans="1:20" x14ac:dyDescent="0.25">
      <c r="A4019" t="s">
        <v>637</v>
      </c>
      <c r="B4019" t="s">
        <v>831</v>
      </c>
      <c r="C4019" t="s">
        <v>639</v>
      </c>
      <c r="D4019" t="s">
        <v>651</v>
      </c>
      <c r="E4019" t="s">
        <v>667</v>
      </c>
      <c r="F4019">
        <v>528004120002</v>
      </c>
      <c r="G4019" t="s">
        <v>642</v>
      </c>
      <c r="H4019">
        <v>583149</v>
      </c>
      <c r="I4019" t="s">
        <v>680</v>
      </c>
      <c r="J4019">
        <v>202208</v>
      </c>
      <c r="K4019">
        <v>44804</v>
      </c>
      <c r="L4019" t="s">
        <v>644</v>
      </c>
      <c r="M4019">
        <v>9296.06</v>
      </c>
      <c r="N4019">
        <v>14.45</v>
      </c>
      <c r="O4019" t="s">
        <v>645</v>
      </c>
      <c r="P4019" s="428">
        <v>14.167999999999999</v>
      </c>
      <c r="Q4019">
        <v>12871137</v>
      </c>
      <c r="R4019" t="s">
        <v>646</v>
      </c>
      <c r="S4019">
        <v>8540399</v>
      </c>
      <c r="T4019" t="s">
        <v>3467</v>
      </c>
    </row>
    <row r="4020" spans="1:20" x14ac:dyDescent="0.25">
      <c r="A4020" t="s">
        <v>637</v>
      </c>
      <c r="B4020" t="s">
        <v>831</v>
      </c>
      <c r="C4020" t="s">
        <v>639</v>
      </c>
      <c r="D4020" t="s">
        <v>640</v>
      </c>
      <c r="E4020" t="s">
        <v>689</v>
      </c>
      <c r="F4020">
        <v>528004120002</v>
      </c>
      <c r="G4020" t="s">
        <v>642</v>
      </c>
      <c r="H4020">
        <v>583156</v>
      </c>
      <c r="I4020" t="s">
        <v>690</v>
      </c>
      <c r="J4020">
        <v>202208</v>
      </c>
      <c r="K4020">
        <v>44804</v>
      </c>
      <c r="L4020" t="s">
        <v>644</v>
      </c>
      <c r="M4020">
        <v>7746.01</v>
      </c>
      <c r="N4020">
        <v>12.04</v>
      </c>
      <c r="O4020" t="s">
        <v>645</v>
      </c>
      <c r="P4020" s="428">
        <v>11.805</v>
      </c>
      <c r="Q4020">
        <v>12871137</v>
      </c>
      <c r="R4020" t="s">
        <v>646</v>
      </c>
      <c r="S4020">
        <v>2032465</v>
      </c>
      <c r="T4020" t="s">
        <v>3502</v>
      </c>
    </row>
    <row r="4021" spans="1:20" x14ac:dyDescent="0.25">
      <c r="A4021" t="s">
        <v>637</v>
      </c>
      <c r="B4021" t="s">
        <v>730</v>
      </c>
      <c r="C4021" t="s">
        <v>639</v>
      </c>
      <c r="D4021" t="s">
        <v>663</v>
      </c>
      <c r="E4021" t="s">
        <v>673</v>
      </c>
      <c r="F4021">
        <v>528004120002</v>
      </c>
      <c r="G4021" t="s">
        <v>642</v>
      </c>
      <c r="H4021">
        <v>583134</v>
      </c>
      <c r="I4021" t="s">
        <v>30</v>
      </c>
      <c r="J4021">
        <v>202208</v>
      </c>
      <c r="K4021">
        <v>44804</v>
      </c>
      <c r="L4021" t="s">
        <v>644</v>
      </c>
      <c r="M4021">
        <v>21695.919999999998</v>
      </c>
      <c r="N4021">
        <v>33.729999999999997</v>
      </c>
      <c r="O4021" t="s">
        <v>645</v>
      </c>
      <c r="P4021" s="428">
        <v>33.073</v>
      </c>
      <c r="Q4021">
        <v>12871137</v>
      </c>
      <c r="R4021" t="s">
        <v>646</v>
      </c>
      <c r="S4021">
        <v>2030902</v>
      </c>
      <c r="T4021" t="s">
        <v>3504</v>
      </c>
    </row>
    <row r="4022" spans="1:20" x14ac:dyDescent="0.25">
      <c r="A4022" t="s">
        <v>637</v>
      </c>
      <c r="B4022" t="s">
        <v>831</v>
      </c>
      <c r="C4022" t="s">
        <v>639</v>
      </c>
      <c r="D4022" t="s">
        <v>640</v>
      </c>
      <c r="E4022" t="s">
        <v>667</v>
      </c>
      <c r="F4022">
        <v>528004120002</v>
      </c>
      <c r="G4022" t="s">
        <v>642</v>
      </c>
      <c r="H4022">
        <v>583149</v>
      </c>
      <c r="I4022" t="s">
        <v>680</v>
      </c>
      <c r="J4022">
        <v>202208</v>
      </c>
      <c r="K4022">
        <v>44804</v>
      </c>
      <c r="L4022" t="s">
        <v>644</v>
      </c>
      <c r="M4022">
        <v>7403.78</v>
      </c>
      <c r="N4022">
        <v>11.51</v>
      </c>
      <c r="O4022" t="s">
        <v>645</v>
      </c>
      <c r="P4022" s="428">
        <v>11.286</v>
      </c>
      <c r="Q4022">
        <v>12871137</v>
      </c>
      <c r="R4022" t="s">
        <v>646</v>
      </c>
      <c r="S4022">
        <v>8540392</v>
      </c>
      <c r="T4022" t="s">
        <v>3481</v>
      </c>
    </row>
    <row r="4023" spans="1:20" x14ac:dyDescent="0.25">
      <c r="A4023" t="s">
        <v>637</v>
      </c>
      <c r="B4023" t="s">
        <v>834</v>
      </c>
      <c r="C4023" t="s">
        <v>639</v>
      </c>
      <c r="D4023" t="s">
        <v>640</v>
      </c>
      <c r="E4023" t="s">
        <v>2008</v>
      </c>
      <c r="F4023">
        <v>528004120002</v>
      </c>
      <c r="G4023" t="s">
        <v>642</v>
      </c>
      <c r="H4023">
        <v>583155</v>
      </c>
      <c r="I4023" t="s">
        <v>45</v>
      </c>
      <c r="J4023">
        <v>202208</v>
      </c>
      <c r="K4023">
        <v>44804</v>
      </c>
      <c r="L4023" t="s">
        <v>727</v>
      </c>
      <c r="M4023">
        <v>11.01</v>
      </c>
      <c r="N4023">
        <v>11.01</v>
      </c>
      <c r="O4023" t="s">
        <v>645</v>
      </c>
      <c r="P4023" s="428">
        <v>10.795</v>
      </c>
      <c r="Q4023">
        <v>12871137</v>
      </c>
      <c r="R4023" t="s">
        <v>646</v>
      </c>
      <c r="S4023">
        <v>9985235</v>
      </c>
      <c r="T4023" t="s">
        <v>3507</v>
      </c>
    </row>
    <row r="4024" spans="1:20" x14ac:dyDescent="0.25">
      <c r="A4024" t="s">
        <v>637</v>
      </c>
      <c r="B4024" t="s">
        <v>831</v>
      </c>
      <c r="C4024" t="s">
        <v>639</v>
      </c>
      <c r="D4024" t="s">
        <v>640</v>
      </c>
      <c r="E4024" t="s">
        <v>673</v>
      </c>
      <c r="F4024">
        <v>528004120002</v>
      </c>
      <c r="G4024" t="s">
        <v>642</v>
      </c>
      <c r="H4024">
        <v>856783</v>
      </c>
      <c r="I4024" t="s">
        <v>478</v>
      </c>
      <c r="J4024">
        <v>202208</v>
      </c>
      <c r="K4024">
        <v>44804</v>
      </c>
      <c r="L4024" t="s">
        <v>644</v>
      </c>
      <c r="M4024">
        <v>8500.7999999999993</v>
      </c>
      <c r="N4024">
        <v>13.22</v>
      </c>
      <c r="O4024" t="s">
        <v>645</v>
      </c>
      <c r="P4024" s="428">
        <v>12.962</v>
      </c>
      <c r="Q4024">
        <v>12871137</v>
      </c>
      <c r="R4024" t="s">
        <v>646</v>
      </c>
      <c r="S4024">
        <v>8540353</v>
      </c>
      <c r="T4024" t="s">
        <v>3508</v>
      </c>
    </row>
    <row r="4025" spans="1:20" x14ac:dyDescent="0.25">
      <c r="A4025" t="s">
        <v>637</v>
      </c>
      <c r="B4025" t="s">
        <v>831</v>
      </c>
      <c r="C4025" t="s">
        <v>639</v>
      </c>
      <c r="D4025" t="s">
        <v>651</v>
      </c>
      <c r="E4025" t="s">
        <v>673</v>
      </c>
      <c r="F4025">
        <v>528004120002</v>
      </c>
      <c r="G4025" t="s">
        <v>642</v>
      </c>
      <c r="H4025">
        <v>583148</v>
      </c>
      <c r="I4025" t="s">
        <v>699</v>
      </c>
      <c r="J4025">
        <v>202208</v>
      </c>
      <c r="K4025">
        <v>44804</v>
      </c>
      <c r="L4025" t="s">
        <v>644</v>
      </c>
      <c r="M4025">
        <v>5140.3999999999996</v>
      </c>
      <c r="N4025">
        <v>7.99</v>
      </c>
      <c r="O4025" t="s">
        <v>645</v>
      </c>
      <c r="P4025" s="428">
        <v>7.8339999999999996</v>
      </c>
      <c r="Q4025">
        <v>12871137</v>
      </c>
      <c r="R4025" t="s">
        <v>646</v>
      </c>
      <c r="S4025">
        <v>8540386</v>
      </c>
      <c r="T4025" t="s">
        <v>3483</v>
      </c>
    </row>
    <row r="4026" spans="1:20" x14ac:dyDescent="0.25">
      <c r="A4026" t="s">
        <v>637</v>
      </c>
      <c r="B4026" t="s">
        <v>831</v>
      </c>
      <c r="C4026" t="s">
        <v>639</v>
      </c>
      <c r="D4026" t="s">
        <v>663</v>
      </c>
      <c r="E4026" t="s">
        <v>673</v>
      </c>
      <c r="F4026">
        <v>528004120002</v>
      </c>
      <c r="G4026" t="s">
        <v>642</v>
      </c>
      <c r="H4026">
        <v>583133</v>
      </c>
      <c r="I4026" t="s">
        <v>29</v>
      </c>
      <c r="J4026">
        <v>202208</v>
      </c>
      <c r="K4026">
        <v>44804</v>
      </c>
      <c r="L4026" t="s">
        <v>644</v>
      </c>
      <c r="M4026">
        <v>47418.11</v>
      </c>
      <c r="N4026">
        <v>73.73</v>
      </c>
      <c r="O4026" t="s">
        <v>645</v>
      </c>
      <c r="P4026" s="428">
        <v>72.293000000000006</v>
      </c>
      <c r="Q4026">
        <v>12871137</v>
      </c>
      <c r="R4026" t="s">
        <v>646</v>
      </c>
      <c r="S4026">
        <v>2014872</v>
      </c>
      <c r="T4026" t="s">
        <v>3499</v>
      </c>
    </row>
    <row r="4027" spans="1:20" x14ac:dyDescent="0.25">
      <c r="A4027" t="s">
        <v>637</v>
      </c>
      <c r="B4027" t="s">
        <v>834</v>
      </c>
      <c r="C4027" t="s">
        <v>639</v>
      </c>
      <c r="D4027" t="s">
        <v>640</v>
      </c>
      <c r="E4027" t="s">
        <v>641</v>
      </c>
      <c r="F4027">
        <v>528004120002</v>
      </c>
      <c r="G4027" t="s">
        <v>642</v>
      </c>
      <c r="H4027">
        <v>583145</v>
      </c>
      <c r="I4027" t="s">
        <v>643</v>
      </c>
      <c r="J4027">
        <v>202208</v>
      </c>
      <c r="K4027">
        <v>44804</v>
      </c>
      <c r="L4027" t="s">
        <v>727</v>
      </c>
      <c r="M4027">
        <v>24.95</v>
      </c>
      <c r="N4027">
        <v>24.95</v>
      </c>
      <c r="O4027" t="s">
        <v>645</v>
      </c>
      <c r="P4027" s="428">
        <v>24.463999999999999</v>
      </c>
      <c r="Q4027">
        <v>12871137</v>
      </c>
      <c r="R4027" t="s">
        <v>646</v>
      </c>
      <c r="S4027">
        <v>9982557</v>
      </c>
      <c r="T4027" t="s">
        <v>3500</v>
      </c>
    </row>
    <row r="4028" spans="1:20" x14ac:dyDescent="0.25">
      <c r="A4028" t="s">
        <v>637</v>
      </c>
      <c r="B4028" t="s">
        <v>831</v>
      </c>
      <c r="C4028" t="s">
        <v>639</v>
      </c>
      <c r="D4028" t="s">
        <v>651</v>
      </c>
      <c r="E4028" t="s">
        <v>673</v>
      </c>
      <c r="F4028">
        <v>528004120002</v>
      </c>
      <c r="G4028" t="s">
        <v>642</v>
      </c>
      <c r="H4028">
        <v>583148</v>
      </c>
      <c r="I4028" t="s">
        <v>699</v>
      </c>
      <c r="J4028">
        <v>202208</v>
      </c>
      <c r="K4028">
        <v>44804</v>
      </c>
      <c r="L4028" t="s">
        <v>644</v>
      </c>
      <c r="M4028">
        <v>5771.95</v>
      </c>
      <c r="N4028">
        <v>8.9700000000000006</v>
      </c>
      <c r="O4028" t="s">
        <v>645</v>
      </c>
      <c r="P4028" s="428">
        <v>8.7949999999999999</v>
      </c>
      <c r="Q4028">
        <v>12871137</v>
      </c>
      <c r="R4028" t="s">
        <v>646</v>
      </c>
      <c r="S4028">
        <v>8540279</v>
      </c>
      <c r="T4028" t="s">
        <v>3484</v>
      </c>
    </row>
    <row r="4029" spans="1:20" x14ac:dyDescent="0.25">
      <c r="A4029" t="s">
        <v>637</v>
      </c>
      <c r="B4029" t="s">
        <v>831</v>
      </c>
      <c r="C4029" t="s">
        <v>639</v>
      </c>
      <c r="D4029" t="s">
        <v>695</v>
      </c>
      <c r="E4029" t="s">
        <v>673</v>
      </c>
      <c r="F4029">
        <v>528004120002</v>
      </c>
      <c r="G4029" t="s">
        <v>642</v>
      </c>
      <c r="H4029">
        <v>583148</v>
      </c>
      <c r="I4029" t="s">
        <v>699</v>
      </c>
      <c r="J4029">
        <v>202208</v>
      </c>
      <c r="K4029">
        <v>44804</v>
      </c>
      <c r="L4029" t="s">
        <v>644</v>
      </c>
      <c r="M4029">
        <v>15198.11</v>
      </c>
      <c r="N4029">
        <v>23.63</v>
      </c>
      <c r="O4029" t="s">
        <v>645</v>
      </c>
      <c r="P4029" s="428">
        <v>23.169</v>
      </c>
      <c r="Q4029">
        <v>12871137</v>
      </c>
      <c r="R4029" t="s">
        <v>646</v>
      </c>
      <c r="S4029">
        <v>2046481</v>
      </c>
      <c r="T4029" t="s">
        <v>3486</v>
      </c>
    </row>
    <row r="4030" spans="1:20" x14ac:dyDescent="0.25">
      <c r="A4030" t="s">
        <v>637</v>
      </c>
      <c r="B4030" t="s">
        <v>831</v>
      </c>
      <c r="C4030" t="s">
        <v>639</v>
      </c>
      <c r="D4030" t="s">
        <v>640</v>
      </c>
      <c r="E4030" t="s">
        <v>678</v>
      </c>
      <c r="F4030">
        <v>528004120002</v>
      </c>
      <c r="G4030" t="s">
        <v>642</v>
      </c>
      <c r="H4030">
        <v>583147</v>
      </c>
      <c r="I4030" t="s">
        <v>41</v>
      </c>
      <c r="J4030">
        <v>202208</v>
      </c>
      <c r="K4030">
        <v>44804</v>
      </c>
      <c r="L4030" t="s">
        <v>644</v>
      </c>
      <c r="M4030">
        <v>3006.22</v>
      </c>
      <c r="N4030">
        <v>4.67</v>
      </c>
      <c r="O4030" t="s">
        <v>645</v>
      </c>
      <c r="P4030" s="428">
        <v>4.5789999999999997</v>
      </c>
      <c r="Q4030">
        <v>12871137</v>
      </c>
      <c r="R4030" t="s">
        <v>646</v>
      </c>
      <c r="S4030">
        <v>2049729</v>
      </c>
      <c r="T4030" t="s">
        <v>3488</v>
      </c>
    </row>
    <row r="4031" spans="1:20" x14ac:dyDescent="0.25">
      <c r="A4031" t="s">
        <v>637</v>
      </c>
      <c r="B4031" t="s">
        <v>831</v>
      </c>
      <c r="C4031" t="s">
        <v>639</v>
      </c>
      <c r="D4031" t="s">
        <v>640</v>
      </c>
      <c r="E4031" t="s">
        <v>701</v>
      </c>
      <c r="F4031">
        <v>528004120002</v>
      </c>
      <c r="G4031" t="s">
        <v>642</v>
      </c>
      <c r="H4031">
        <v>583154</v>
      </c>
      <c r="I4031" t="s">
        <v>44</v>
      </c>
      <c r="J4031">
        <v>202208</v>
      </c>
      <c r="K4031">
        <v>44804</v>
      </c>
      <c r="L4031" t="s">
        <v>644</v>
      </c>
      <c r="M4031">
        <v>6206.05</v>
      </c>
      <c r="N4031">
        <v>9.65</v>
      </c>
      <c r="O4031" t="s">
        <v>645</v>
      </c>
      <c r="P4031" s="428">
        <v>9.4619999999999997</v>
      </c>
      <c r="Q4031">
        <v>12871137</v>
      </c>
      <c r="R4031" t="s">
        <v>646</v>
      </c>
      <c r="S4031">
        <v>2020577</v>
      </c>
      <c r="T4031" t="s">
        <v>3501</v>
      </c>
    </row>
    <row r="4032" spans="1:20" x14ac:dyDescent="0.25">
      <c r="A4032" t="s">
        <v>637</v>
      </c>
      <c r="B4032" t="s">
        <v>831</v>
      </c>
      <c r="C4032" t="s">
        <v>639</v>
      </c>
      <c r="D4032" t="s">
        <v>640</v>
      </c>
      <c r="E4032" t="s">
        <v>686</v>
      </c>
      <c r="F4032">
        <v>528004120002</v>
      </c>
      <c r="G4032" t="s">
        <v>642</v>
      </c>
      <c r="H4032">
        <v>583150</v>
      </c>
      <c r="I4032" t="s">
        <v>687</v>
      </c>
      <c r="J4032">
        <v>202208</v>
      </c>
      <c r="K4032">
        <v>44804</v>
      </c>
      <c r="L4032" t="s">
        <v>644</v>
      </c>
      <c r="M4032">
        <v>17111.29</v>
      </c>
      <c r="N4032">
        <v>26.6</v>
      </c>
      <c r="O4032" t="s">
        <v>645</v>
      </c>
      <c r="P4032" s="428">
        <v>26.081</v>
      </c>
      <c r="Q4032">
        <v>12871137</v>
      </c>
      <c r="R4032" t="s">
        <v>646</v>
      </c>
      <c r="S4032">
        <v>2011105</v>
      </c>
      <c r="T4032" t="s">
        <v>3489</v>
      </c>
    </row>
    <row r="4033" spans="1:20" x14ac:dyDescent="0.25">
      <c r="A4033" t="s">
        <v>637</v>
      </c>
      <c r="B4033" t="s">
        <v>831</v>
      </c>
      <c r="C4033" t="s">
        <v>639</v>
      </c>
      <c r="D4033" t="s">
        <v>663</v>
      </c>
      <c r="E4033" t="s">
        <v>673</v>
      </c>
      <c r="F4033">
        <v>528004120002</v>
      </c>
      <c r="G4033" t="s">
        <v>642</v>
      </c>
      <c r="H4033">
        <v>583134</v>
      </c>
      <c r="I4033" t="s">
        <v>30</v>
      </c>
      <c r="J4033">
        <v>202208</v>
      </c>
      <c r="K4033">
        <v>44804</v>
      </c>
      <c r="L4033" t="s">
        <v>644</v>
      </c>
      <c r="M4033">
        <v>32101.24</v>
      </c>
      <c r="N4033">
        <v>49.91</v>
      </c>
      <c r="O4033" t="s">
        <v>645</v>
      </c>
      <c r="P4033" s="428">
        <v>48.936999999999998</v>
      </c>
      <c r="Q4033">
        <v>12871137</v>
      </c>
      <c r="R4033" t="s">
        <v>646</v>
      </c>
      <c r="S4033">
        <v>2030902</v>
      </c>
      <c r="T4033" t="s">
        <v>3522</v>
      </c>
    </row>
    <row r="4034" spans="1:20" x14ac:dyDescent="0.25">
      <c r="A4034" t="s">
        <v>637</v>
      </c>
      <c r="B4034" t="s">
        <v>831</v>
      </c>
      <c r="C4034" t="s">
        <v>639</v>
      </c>
      <c r="D4034" t="s">
        <v>651</v>
      </c>
      <c r="E4034" t="s">
        <v>641</v>
      </c>
      <c r="F4034">
        <v>528004120001</v>
      </c>
      <c r="G4034" t="s">
        <v>705</v>
      </c>
      <c r="H4034">
        <v>583128</v>
      </c>
      <c r="I4034" t="s">
        <v>20</v>
      </c>
      <c r="J4034">
        <v>202208</v>
      </c>
      <c r="K4034">
        <v>44804</v>
      </c>
      <c r="L4034" t="s">
        <v>644</v>
      </c>
      <c r="M4034">
        <v>67899.399999999994</v>
      </c>
      <c r="N4034">
        <v>105.57</v>
      </c>
      <c r="O4034" t="s">
        <v>645</v>
      </c>
      <c r="P4034" s="428">
        <v>103.512</v>
      </c>
      <c r="Q4034">
        <v>12871137</v>
      </c>
      <c r="R4034" t="s">
        <v>646</v>
      </c>
      <c r="S4034">
        <v>2022429</v>
      </c>
      <c r="T4034" t="s">
        <v>3523</v>
      </c>
    </row>
    <row r="4035" spans="1:20" x14ac:dyDescent="0.25">
      <c r="A4035" t="s">
        <v>637</v>
      </c>
      <c r="B4035" t="s">
        <v>831</v>
      </c>
      <c r="C4035" t="s">
        <v>639</v>
      </c>
      <c r="D4035" t="s">
        <v>640</v>
      </c>
      <c r="E4035" t="s">
        <v>678</v>
      </c>
      <c r="F4035">
        <v>528004120002</v>
      </c>
      <c r="G4035" t="s">
        <v>642</v>
      </c>
      <c r="H4035">
        <v>583147</v>
      </c>
      <c r="I4035" t="s">
        <v>41</v>
      </c>
      <c r="J4035">
        <v>202208</v>
      </c>
      <c r="K4035">
        <v>44804</v>
      </c>
      <c r="L4035" t="s">
        <v>644</v>
      </c>
      <c r="M4035">
        <v>3097.49</v>
      </c>
      <c r="N4035">
        <v>4.82</v>
      </c>
      <c r="O4035" t="s">
        <v>645</v>
      </c>
      <c r="P4035" s="428">
        <v>4.726</v>
      </c>
      <c r="Q4035">
        <v>12871137</v>
      </c>
      <c r="R4035" t="s">
        <v>646</v>
      </c>
      <c r="S4035">
        <v>2027008</v>
      </c>
      <c r="T4035" t="s">
        <v>3505</v>
      </c>
    </row>
    <row r="4036" spans="1:20" x14ac:dyDescent="0.25">
      <c r="A4036" t="s">
        <v>637</v>
      </c>
      <c r="B4036" t="s">
        <v>831</v>
      </c>
      <c r="C4036" t="s">
        <v>639</v>
      </c>
      <c r="D4036" t="s">
        <v>651</v>
      </c>
      <c r="E4036" t="s">
        <v>704</v>
      </c>
      <c r="F4036">
        <v>528004120001</v>
      </c>
      <c r="G4036" t="s">
        <v>705</v>
      </c>
      <c r="H4036">
        <v>583127</v>
      </c>
      <c r="I4036" t="s">
        <v>17</v>
      </c>
      <c r="J4036">
        <v>202208</v>
      </c>
      <c r="K4036">
        <v>44804</v>
      </c>
      <c r="L4036" t="s">
        <v>644</v>
      </c>
      <c r="M4036">
        <v>99714.2</v>
      </c>
      <c r="N4036">
        <v>155.04</v>
      </c>
      <c r="O4036" t="s">
        <v>645</v>
      </c>
      <c r="P4036" s="428">
        <v>152.018</v>
      </c>
      <c r="Q4036">
        <v>12871137</v>
      </c>
      <c r="R4036" t="s">
        <v>646</v>
      </c>
      <c r="S4036">
        <v>2019466</v>
      </c>
      <c r="T4036" t="s">
        <v>3526</v>
      </c>
    </row>
    <row r="4037" spans="1:20" x14ac:dyDescent="0.25">
      <c r="A4037" t="s">
        <v>637</v>
      </c>
      <c r="B4037" t="s">
        <v>831</v>
      </c>
      <c r="C4037" t="s">
        <v>639</v>
      </c>
      <c r="D4037" t="s">
        <v>640</v>
      </c>
      <c r="E4037" t="s">
        <v>673</v>
      </c>
      <c r="F4037">
        <v>528004120002</v>
      </c>
      <c r="G4037" t="s">
        <v>642</v>
      </c>
      <c r="H4037">
        <v>583148</v>
      </c>
      <c r="I4037" t="s">
        <v>699</v>
      </c>
      <c r="J4037">
        <v>202208</v>
      </c>
      <c r="K4037">
        <v>44804</v>
      </c>
      <c r="L4037" t="s">
        <v>644</v>
      </c>
      <c r="M4037">
        <v>4274.18</v>
      </c>
      <c r="N4037">
        <v>6.65</v>
      </c>
      <c r="O4037" t="s">
        <v>645</v>
      </c>
      <c r="P4037" s="428">
        <v>6.52</v>
      </c>
      <c r="Q4037">
        <v>12871137</v>
      </c>
      <c r="R4037" t="s">
        <v>646</v>
      </c>
      <c r="S4037">
        <v>8540206</v>
      </c>
      <c r="T4037" t="s">
        <v>3509</v>
      </c>
    </row>
    <row r="4038" spans="1:20" x14ac:dyDescent="0.25">
      <c r="A4038" t="s">
        <v>637</v>
      </c>
      <c r="B4038" t="s">
        <v>831</v>
      </c>
      <c r="C4038" t="s">
        <v>639</v>
      </c>
      <c r="D4038" t="s">
        <v>651</v>
      </c>
      <c r="E4038" t="s">
        <v>673</v>
      </c>
      <c r="F4038">
        <v>528004120002</v>
      </c>
      <c r="G4038" t="s">
        <v>642</v>
      </c>
      <c r="H4038">
        <v>583133</v>
      </c>
      <c r="I4038" t="s">
        <v>29</v>
      </c>
      <c r="J4038">
        <v>202208</v>
      </c>
      <c r="K4038">
        <v>44804</v>
      </c>
      <c r="L4038" t="s">
        <v>644</v>
      </c>
      <c r="M4038">
        <v>4691.99</v>
      </c>
      <c r="N4038">
        <v>7.3</v>
      </c>
      <c r="O4038" t="s">
        <v>645</v>
      </c>
      <c r="P4038" s="428">
        <v>7.1580000000000004</v>
      </c>
      <c r="Q4038">
        <v>12871137</v>
      </c>
      <c r="R4038" t="s">
        <v>646</v>
      </c>
      <c r="S4038">
        <v>2024413</v>
      </c>
      <c r="T4038" t="s">
        <v>3527</v>
      </c>
    </row>
    <row r="4039" spans="1:20" x14ac:dyDescent="0.25">
      <c r="A4039" t="s">
        <v>637</v>
      </c>
      <c r="B4039" t="s">
        <v>831</v>
      </c>
      <c r="C4039" t="s">
        <v>639</v>
      </c>
      <c r="D4039" t="s">
        <v>663</v>
      </c>
      <c r="E4039" t="s">
        <v>667</v>
      </c>
      <c r="F4039">
        <v>528004120002</v>
      </c>
      <c r="G4039" t="s">
        <v>642</v>
      </c>
      <c r="H4039">
        <v>583136</v>
      </c>
      <c r="I4039" t="s">
        <v>32</v>
      </c>
      <c r="J4039">
        <v>202208</v>
      </c>
      <c r="K4039">
        <v>44804</v>
      </c>
      <c r="L4039" t="s">
        <v>644</v>
      </c>
      <c r="M4039">
        <v>33385.32</v>
      </c>
      <c r="N4039">
        <v>51.91</v>
      </c>
      <c r="O4039" t="s">
        <v>645</v>
      </c>
      <c r="P4039" s="428">
        <v>50.898000000000003</v>
      </c>
      <c r="Q4039">
        <v>12871137</v>
      </c>
      <c r="R4039" t="s">
        <v>646</v>
      </c>
      <c r="S4039">
        <v>2023197</v>
      </c>
      <c r="T4039" t="s">
        <v>3524</v>
      </c>
    </row>
    <row r="4040" spans="1:20" x14ac:dyDescent="0.25">
      <c r="A4040" t="s">
        <v>637</v>
      </c>
      <c r="B4040" t="s">
        <v>831</v>
      </c>
      <c r="C4040" t="s">
        <v>639</v>
      </c>
      <c r="D4040" t="s">
        <v>651</v>
      </c>
      <c r="E4040" t="s">
        <v>667</v>
      </c>
      <c r="F4040">
        <v>528004120002</v>
      </c>
      <c r="G4040" t="s">
        <v>642</v>
      </c>
      <c r="H4040">
        <v>583139</v>
      </c>
      <c r="I4040" t="s">
        <v>35</v>
      </c>
      <c r="J4040">
        <v>202208</v>
      </c>
      <c r="K4040">
        <v>44804</v>
      </c>
      <c r="L4040" t="s">
        <v>644</v>
      </c>
      <c r="M4040">
        <v>19169.3</v>
      </c>
      <c r="N4040">
        <v>29.8</v>
      </c>
      <c r="O4040" t="s">
        <v>645</v>
      </c>
      <c r="P4040" s="428">
        <v>29.219000000000001</v>
      </c>
      <c r="Q4040">
        <v>12871137</v>
      </c>
      <c r="R4040" t="s">
        <v>646</v>
      </c>
      <c r="S4040">
        <v>8540222</v>
      </c>
      <c r="T4040" t="s">
        <v>3525</v>
      </c>
    </row>
    <row r="4041" spans="1:20" x14ac:dyDescent="0.25">
      <c r="A4041" t="s">
        <v>637</v>
      </c>
      <c r="B4041" t="s">
        <v>831</v>
      </c>
      <c r="C4041" t="s">
        <v>639</v>
      </c>
      <c r="D4041" t="s">
        <v>695</v>
      </c>
      <c r="E4041" t="s">
        <v>667</v>
      </c>
      <c r="F4041">
        <v>528004120002</v>
      </c>
      <c r="G4041" t="s">
        <v>642</v>
      </c>
      <c r="H4041">
        <v>583136</v>
      </c>
      <c r="I4041" t="s">
        <v>32</v>
      </c>
      <c r="J4041">
        <v>202208</v>
      </c>
      <c r="K4041">
        <v>44804</v>
      </c>
      <c r="L4041" t="s">
        <v>644</v>
      </c>
      <c r="M4041">
        <v>21972.6</v>
      </c>
      <c r="N4041">
        <v>34.159999999999997</v>
      </c>
      <c r="O4041" t="s">
        <v>645</v>
      </c>
      <c r="P4041" s="428">
        <v>33.494</v>
      </c>
      <c r="Q4041">
        <v>12871137</v>
      </c>
      <c r="R4041" t="s">
        <v>646</v>
      </c>
      <c r="S4041">
        <v>2035753</v>
      </c>
      <c r="T4041" t="s">
        <v>3521</v>
      </c>
    </row>
    <row r="4042" spans="1:20" x14ac:dyDescent="0.25">
      <c r="A4042" t="s">
        <v>637</v>
      </c>
      <c r="B4042" t="s">
        <v>638</v>
      </c>
      <c r="C4042" t="s">
        <v>639</v>
      </c>
      <c r="D4042" t="s">
        <v>640</v>
      </c>
      <c r="E4042" t="s">
        <v>2008</v>
      </c>
      <c r="F4042">
        <v>528004120002</v>
      </c>
      <c r="G4042" t="s">
        <v>642</v>
      </c>
      <c r="H4042">
        <v>583155</v>
      </c>
      <c r="I4042" t="s">
        <v>45</v>
      </c>
      <c r="J4042">
        <v>202208</v>
      </c>
      <c r="K4042">
        <v>44804</v>
      </c>
      <c r="L4042" t="s">
        <v>644</v>
      </c>
      <c r="M4042">
        <v>8544.83</v>
      </c>
      <c r="N4042">
        <v>13.29</v>
      </c>
      <c r="O4042" t="s">
        <v>645</v>
      </c>
      <c r="P4042" s="428">
        <v>13.031000000000001</v>
      </c>
      <c r="Q4042">
        <v>12871137</v>
      </c>
      <c r="R4042" t="s">
        <v>646</v>
      </c>
      <c r="S4042">
        <v>9985235</v>
      </c>
      <c r="T4042" t="s">
        <v>3516</v>
      </c>
    </row>
    <row r="4043" spans="1:20" x14ac:dyDescent="0.25">
      <c r="A4043" t="s">
        <v>637</v>
      </c>
      <c r="B4043" t="s">
        <v>831</v>
      </c>
      <c r="C4043" t="s">
        <v>639</v>
      </c>
      <c r="D4043" t="s">
        <v>651</v>
      </c>
      <c r="E4043" t="s">
        <v>2008</v>
      </c>
      <c r="F4043">
        <v>528004120002</v>
      </c>
      <c r="G4043" t="s">
        <v>642</v>
      </c>
      <c r="H4043">
        <v>583138</v>
      </c>
      <c r="I4043" t="s">
        <v>34</v>
      </c>
      <c r="J4043">
        <v>202208</v>
      </c>
      <c r="K4043">
        <v>44804</v>
      </c>
      <c r="L4043" t="s">
        <v>644</v>
      </c>
      <c r="M4043">
        <v>47418.11</v>
      </c>
      <c r="N4043">
        <v>73.73</v>
      </c>
      <c r="O4043" t="s">
        <v>645</v>
      </c>
      <c r="P4043" s="428">
        <v>72.293000000000006</v>
      </c>
      <c r="Q4043">
        <v>12871137</v>
      </c>
      <c r="R4043" t="s">
        <v>646</v>
      </c>
      <c r="S4043">
        <v>2024193</v>
      </c>
      <c r="T4043" t="s">
        <v>3520</v>
      </c>
    </row>
    <row r="4044" spans="1:20" x14ac:dyDescent="0.25">
      <c r="A4044" t="s">
        <v>637</v>
      </c>
      <c r="B4044" t="s">
        <v>831</v>
      </c>
      <c r="C4044" t="s">
        <v>639</v>
      </c>
      <c r="D4044" t="s">
        <v>695</v>
      </c>
      <c r="E4044" t="s">
        <v>704</v>
      </c>
      <c r="F4044">
        <v>528004120001</v>
      </c>
      <c r="G4044" t="s">
        <v>705</v>
      </c>
      <c r="H4044">
        <v>583128</v>
      </c>
      <c r="I4044" t="s">
        <v>20</v>
      </c>
      <c r="J4044">
        <v>202208</v>
      </c>
      <c r="K4044">
        <v>44804</v>
      </c>
      <c r="L4044" t="s">
        <v>644</v>
      </c>
      <c r="M4044">
        <v>50011.92</v>
      </c>
      <c r="N4044">
        <v>77.760000000000005</v>
      </c>
      <c r="O4044" t="s">
        <v>645</v>
      </c>
      <c r="P4044" s="428">
        <v>76.244</v>
      </c>
      <c r="Q4044">
        <v>12871137</v>
      </c>
      <c r="R4044" t="s">
        <v>646</v>
      </c>
      <c r="S4044">
        <v>2012170</v>
      </c>
      <c r="T4044" t="s">
        <v>3528</v>
      </c>
    </row>
    <row r="4045" spans="1:20" x14ac:dyDescent="0.25">
      <c r="A4045" t="s">
        <v>637</v>
      </c>
      <c r="B4045" t="s">
        <v>2751</v>
      </c>
      <c r="C4045" t="s">
        <v>639</v>
      </c>
      <c r="D4045" t="s">
        <v>718</v>
      </c>
      <c r="E4045" t="s">
        <v>652</v>
      </c>
      <c r="F4045">
        <v>528004120010</v>
      </c>
      <c r="G4045" t="s">
        <v>653</v>
      </c>
      <c r="H4045">
        <v>583593</v>
      </c>
      <c r="I4045" t="s">
        <v>176</v>
      </c>
      <c r="J4045">
        <v>202208</v>
      </c>
      <c r="K4045">
        <v>44804</v>
      </c>
      <c r="L4045" t="s">
        <v>644</v>
      </c>
      <c r="M4045">
        <v>354000</v>
      </c>
      <c r="N4045">
        <v>550.4</v>
      </c>
      <c r="O4045" t="s">
        <v>645</v>
      </c>
      <c r="P4045" s="428">
        <v>539.67100000000005</v>
      </c>
      <c r="Q4045">
        <v>30512662</v>
      </c>
      <c r="T4045" t="s">
        <v>3533</v>
      </c>
    </row>
    <row r="4046" spans="1:20" x14ac:dyDescent="0.25">
      <c r="A4046" t="s">
        <v>637</v>
      </c>
      <c r="B4046" t="s">
        <v>2751</v>
      </c>
      <c r="C4046" t="s">
        <v>639</v>
      </c>
      <c r="D4046" t="s">
        <v>695</v>
      </c>
      <c r="E4046" t="s">
        <v>641</v>
      </c>
      <c r="F4046">
        <v>528004120010</v>
      </c>
      <c r="G4046" t="s">
        <v>653</v>
      </c>
      <c r="H4046">
        <v>583592</v>
      </c>
      <c r="I4046" t="s">
        <v>174</v>
      </c>
      <c r="J4046">
        <v>202208</v>
      </c>
      <c r="K4046">
        <v>44804</v>
      </c>
      <c r="L4046" t="s">
        <v>644</v>
      </c>
      <c r="M4046">
        <v>354000</v>
      </c>
      <c r="N4046">
        <v>550.4</v>
      </c>
      <c r="O4046" t="s">
        <v>645</v>
      </c>
      <c r="P4046" s="428">
        <v>539.67100000000005</v>
      </c>
      <c r="Q4046">
        <v>30512662</v>
      </c>
      <c r="T4046" t="s">
        <v>3532</v>
      </c>
    </row>
    <row r="4047" spans="1:20" x14ac:dyDescent="0.25">
      <c r="A4047" t="s">
        <v>637</v>
      </c>
      <c r="B4047" t="s">
        <v>2751</v>
      </c>
      <c r="C4047" t="s">
        <v>639</v>
      </c>
      <c r="D4047" t="s">
        <v>695</v>
      </c>
      <c r="E4047" t="s">
        <v>641</v>
      </c>
      <c r="F4047">
        <v>528004120010</v>
      </c>
      <c r="G4047" t="s">
        <v>653</v>
      </c>
      <c r="H4047">
        <v>583592</v>
      </c>
      <c r="I4047" t="s">
        <v>174</v>
      </c>
      <c r="J4047">
        <v>202208</v>
      </c>
      <c r="K4047">
        <v>44804</v>
      </c>
      <c r="L4047" t="s">
        <v>644</v>
      </c>
      <c r="M4047">
        <v>354000</v>
      </c>
      <c r="N4047">
        <v>550.4</v>
      </c>
      <c r="O4047" t="s">
        <v>645</v>
      </c>
      <c r="P4047" s="428">
        <v>539.67100000000005</v>
      </c>
      <c r="Q4047">
        <v>30512662</v>
      </c>
      <c r="T4047" t="s">
        <v>3531</v>
      </c>
    </row>
    <row r="4048" spans="1:20" x14ac:dyDescent="0.25">
      <c r="A4048" t="s">
        <v>637</v>
      </c>
      <c r="B4048" t="s">
        <v>853</v>
      </c>
      <c r="C4048" t="s">
        <v>639</v>
      </c>
      <c r="D4048" t="s">
        <v>640</v>
      </c>
      <c r="E4048" t="s">
        <v>667</v>
      </c>
      <c r="F4048">
        <v>528004120010</v>
      </c>
      <c r="G4048" t="s">
        <v>653</v>
      </c>
      <c r="H4048" t="s">
        <v>219</v>
      </c>
      <c r="I4048" t="s">
        <v>220</v>
      </c>
      <c r="J4048">
        <v>202208</v>
      </c>
      <c r="K4048">
        <v>44804</v>
      </c>
      <c r="L4048" t="s">
        <v>727</v>
      </c>
      <c r="M4048">
        <v>52.62</v>
      </c>
      <c r="N4048">
        <v>52.62</v>
      </c>
      <c r="O4048" t="s">
        <v>645</v>
      </c>
      <c r="P4048" s="428">
        <v>51.594000000000001</v>
      </c>
      <c r="Q4048">
        <v>12875404</v>
      </c>
      <c r="T4048" t="s">
        <v>220</v>
      </c>
    </row>
    <row r="4049" spans="1:20" x14ac:dyDescent="0.25">
      <c r="A4049" t="s">
        <v>637</v>
      </c>
      <c r="B4049" t="s">
        <v>853</v>
      </c>
      <c r="C4049" t="s">
        <v>639</v>
      </c>
      <c r="D4049" t="s">
        <v>651</v>
      </c>
      <c r="E4049" t="s">
        <v>641</v>
      </c>
      <c r="F4049">
        <v>528004120010</v>
      </c>
      <c r="G4049" t="s">
        <v>653</v>
      </c>
      <c r="H4049" t="s">
        <v>219</v>
      </c>
      <c r="I4049" t="s">
        <v>220</v>
      </c>
      <c r="J4049">
        <v>202208</v>
      </c>
      <c r="K4049">
        <v>44804</v>
      </c>
      <c r="L4049" t="s">
        <v>727</v>
      </c>
      <c r="M4049">
        <v>11.55</v>
      </c>
      <c r="N4049">
        <v>11.55</v>
      </c>
      <c r="O4049" t="s">
        <v>645</v>
      </c>
      <c r="P4049" s="428">
        <v>11.324999999999999</v>
      </c>
      <c r="Q4049">
        <v>12875404</v>
      </c>
      <c r="T4049" t="s">
        <v>220</v>
      </c>
    </row>
    <row r="4050" spans="1:20" x14ac:dyDescent="0.25">
      <c r="A4050" t="s">
        <v>637</v>
      </c>
      <c r="B4050" t="s">
        <v>849</v>
      </c>
      <c r="C4050" t="s">
        <v>639</v>
      </c>
      <c r="D4050" t="s">
        <v>651</v>
      </c>
      <c r="E4050" t="s">
        <v>652</v>
      </c>
      <c r="F4050">
        <v>528004120010</v>
      </c>
      <c r="G4050" t="s">
        <v>653</v>
      </c>
      <c r="H4050" t="s">
        <v>213</v>
      </c>
      <c r="I4050" t="s">
        <v>850</v>
      </c>
      <c r="J4050">
        <v>202208</v>
      </c>
      <c r="K4050">
        <v>44804</v>
      </c>
      <c r="L4050" t="s">
        <v>727</v>
      </c>
      <c r="M4050">
        <v>5.14</v>
      </c>
      <c r="N4050">
        <v>5.14</v>
      </c>
      <c r="O4050" t="s">
        <v>645</v>
      </c>
      <c r="P4050" s="428">
        <v>5.04</v>
      </c>
      <c r="Q4050">
        <v>12875404</v>
      </c>
      <c r="T4050" t="s">
        <v>850</v>
      </c>
    </row>
    <row r="4051" spans="1:20" x14ac:dyDescent="0.25">
      <c r="A4051" t="s">
        <v>637</v>
      </c>
      <c r="B4051" t="s">
        <v>849</v>
      </c>
      <c r="C4051" t="s">
        <v>639</v>
      </c>
      <c r="D4051" t="s">
        <v>651</v>
      </c>
      <c r="E4051" t="s">
        <v>667</v>
      </c>
      <c r="F4051">
        <v>528004120010</v>
      </c>
      <c r="G4051" t="s">
        <v>653</v>
      </c>
      <c r="H4051" t="s">
        <v>213</v>
      </c>
      <c r="I4051" t="s">
        <v>850</v>
      </c>
      <c r="J4051">
        <v>202208</v>
      </c>
      <c r="K4051">
        <v>44804</v>
      </c>
      <c r="L4051" t="s">
        <v>727</v>
      </c>
      <c r="M4051">
        <v>33.85</v>
      </c>
      <c r="N4051">
        <v>33.85</v>
      </c>
      <c r="O4051" t="s">
        <v>645</v>
      </c>
      <c r="P4051" s="428">
        <v>33.19</v>
      </c>
      <c r="Q4051">
        <v>12875404</v>
      </c>
      <c r="T4051" t="s">
        <v>850</v>
      </c>
    </row>
    <row r="4052" spans="1:20" x14ac:dyDescent="0.25">
      <c r="A4052" t="s">
        <v>637</v>
      </c>
      <c r="B4052" t="s">
        <v>849</v>
      </c>
      <c r="C4052" t="s">
        <v>639</v>
      </c>
      <c r="D4052" t="s">
        <v>651</v>
      </c>
      <c r="E4052" t="s">
        <v>673</v>
      </c>
      <c r="F4052">
        <v>528004120010</v>
      </c>
      <c r="G4052" t="s">
        <v>653</v>
      </c>
      <c r="H4052" t="s">
        <v>213</v>
      </c>
      <c r="I4052" t="s">
        <v>850</v>
      </c>
      <c r="J4052">
        <v>202208</v>
      </c>
      <c r="K4052">
        <v>44804</v>
      </c>
      <c r="L4052" t="s">
        <v>727</v>
      </c>
      <c r="M4052">
        <v>15.17</v>
      </c>
      <c r="N4052">
        <v>15.17</v>
      </c>
      <c r="O4052" t="s">
        <v>645</v>
      </c>
      <c r="P4052" s="428">
        <v>14.874000000000001</v>
      </c>
      <c r="Q4052">
        <v>12875404</v>
      </c>
      <c r="T4052" t="s">
        <v>850</v>
      </c>
    </row>
    <row r="4053" spans="1:20" x14ac:dyDescent="0.25">
      <c r="A4053" t="s">
        <v>637</v>
      </c>
      <c r="B4053" t="s">
        <v>849</v>
      </c>
      <c r="C4053" t="s">
        <v>639</v>
      </c>
      <c r="D4053" t="s">
        <v>695</v>
      </c>
      <c r="E4053" t="s">
        <v>673</v>
      </c>
      <c r="F4053">
        <v>528004120010</v>
      </c>
      <c r="G4053" t="s">
        <v>653</v>
      </c>
      <c r="H4053" t="s">
        <v>213</v>
      </c>
      <c r="I4053" t="s">
        <v>850</v>
      </c>
      <c r="J4053">
        <v>202208</v>
      </c>
      <c r="K4053">
        <v>44804</v>
      </c>
      <c r="L4053" t="s">
        <v>727</v>
      </c>
      <c r="M4053">
        <v>3.09</v>
      </c>
      <c r="N4053">
        <v>3.09</v>
      </c>
      <c r="O4053" t="s">
        <v>645</v>
      </c>
      <c r="P4053" s="428">
        <v>3.03</v>
      </c>
      <c r="Q4053">
        <v>12875404</v>
      </c>
      <c r="T4053" t="s">
        <v>850</v>
      </c>
    </row>
    <row r="4054" spans="1:20" x14ac:dyDescent="0.25">
      <c r="A4054" t="s">
        <v>637</v>
      </c>
      <c r="B4054" t="s">
        <v>851</v>
      </c>
      <c r="C4054" t="s">
        <v>639</v>
      </c>
      <c r="D4054" t="s">
        <v>640</v>
      </c>
      <c r="E4054" t="s">
        <v>673</v>
      </c>
      <c r="F4054">
        <v>528004120010</v>
      </c>
      <c r="G4054" t="s">
        <v>653</v>
      </c>
      <c r="H4054" t="s">
        <v>211</v>
      </c>
      <c r="I4054" t="s">
        <v>212</v>
      </c>
      <c r="J4054">
        <v>202208</v>
      </c>
      <c r="K4054">
        <v>44804</v>
      </c>
      <c r="L4054" t="s">
        <v>727</v>
      </c>
      <c r="M4054">
        <v>71.290000000000006</v>
      </c>
      <c r="N4054">
        <v>71.290000000000006</v>
      </c>
      <c r="O4054" t="s">
        <v>645</v>
      </c>
      <c r="P4054" s="428">
        <v>69.900000000000006</v>
      </c>
      <c r="Q4054">
        <v>12875404</v>
      </c>
      <c r="T4054" t="s">
        <v>212</v>
      </c>
    </row>
    <row r="4055" spans="1:20" x14ac:dyDescent="0.25">
      <c r="A4055" t="s">
        <v>637</v>
      </c>
      <c r="B4055" t="s">
        <v>851</v>
      </c>
      <c r="C4055" t="s">
        <v>639</v>
      </c>
      <c r="D4055" t="s">
        <v>640</v>
      </c>
      <c r="E4055" t="s">
        <v>678</v>
      </c>
      <c r="F4055">
        <v>528004120010</v>
      </c>
      <c r="G4055" t="s">
        <v>653</v>
      </c>
      <c r="H4055" t="s">
        <v>211</v>
      </c>
      <c r="I4055" t="s">
        <v>212</v>
      </c>
      <c r="J4055">
        <v>202208</v>
      </c>
      <c r="K4055">
        <v>44804</v>
      </c>
      <c r="L4055" t="s">
        <v>727</v>
      </c>
      <c r="M4055">
        <v>33.020000000000003</v>
      </c>
      <c r="N4055">
        <v>33.020000000000003</v>
      </c>
      <c r="O4055" t="s">
        <v>645</v>
      </c>
      <c r="P4055" s="428">
        <v>32.375999999999998</v>
      </c>
      <c r="Q4055">
        <v>12875404</v>
      </c>
      <c r="T4055" t="s">
        <v>212</v>
      </c>
    </row>
    <row r="4056" spans="1:20" x14ac:dyDescent="0.25">
      <c r="A4056" t="s">
        <v>637</v>
      </c>
      <c r="B4056" t="s">
        <v>851</v>
      </c>
      <c r="C4056" t="s">
        <v>639</v>
      </c>
      <c r="D4056" t="s">
        <v>640</v>
      </c>
      <c r="E4056" t="s">
        <v>701</v>
      </c>
      <c r="F4056">
        <v>528004120010</v>
      </c>
      <c r="G4056" t="s">
        <v>653</v>
      </c>
      <c r="H4056" t="s">
        <v>211</v>
      </c>
      <c r="I4056" t="s">
        <v>212</v>
      </c>
      <c r="J4056">
        <v>202208</v>
      </c>
      <c r="K4056">
        <v>44804</v>
      </c>
      <c r="L4056" t="s">
        <v>727</v>
      </c>
      <c r="M4056">
        <v>23.74</v>
      </c>
      <c r="N4056">
        <v>23.74</v>
      </c>
      <c r="O4056" t="s">
        <v>645</v>
      </c>
      <c r="P4056" s="428">
        <v>23.277000000000001</v>
      </c>
      <c r="Q4056">
        <v>12875404</v>
      </c>
      <c r="T4056" t="s">
        <v>212</v>
      </c>
    </row>
    <row r="4057" spans="1:20" x14ac:dyDescent="0.25">
      <c r="A4057" t="s">
        <v>637</v>
      </c>
      <c r="B4057" t="s">
        <v>852</v>
      </c>
      <c r="C4057" t="s">
        <v>639</v>
      </c>
      <c r="D4057" t="s">
        <v>640</v>
      </c>
      <c r="E4057" t="s">
        <v>648</v>
      </c>
      <c r="F4057">
        <v>528004120010</v>
      </c>
      <c r="G4057" t="s">
        <v>653</v>
      </c>
      <c r="H4057" t="s">
        <v>209</v>
      </c>
      <c r="I4057" t="s">
        <v>210</v>
      </c>
      <c r="J4057">
        <v>202208</v>
      </c>
      <c r="K4057">
        <v>44804</v>
      </c>
      <c r="L4057" t="s">
        <v>727</v>
      </c>
      <c r="M4057">
        <v>26.99</v>
      </c>
      <c r="N4057">
        <v>26.99</v>
      </c>
      <c r="O4057" t="s">
        <v>645</v>
      </c>
      <c r="P4057" s="428">
        <v>26.463999999999999</v>
      </c>
      <c r="Q4057">
        <v>12875404</v>
      </c>
      <c r="T4057" t="s">
        <v>210</v>
      </c>
    </row>
    <row r="4058" spans="1:20" x14ac:dyDescent="0.25">
      <c r="A4058" t="s">
        <v>637</v>
      </c>
      <c r="B4058" t="s">
        <v>852</v>
      </c>
      <c r="C4058" t="s">
        <v>639</v>
      </c>
      <c r="D4058" t="s">
        <v>640</v>
      </c>
      <c r="E4058" t="s">
        <v>641</v>
      </c>
      <c r="F4058">
        <v>528004120010</v>
      </c>
      <c r="G4058" t="s">
        <v>653</v>
      </c>
      <c r="H4058" t="s">
        <v>209</v>
      </c>
      <c r="I4058" t="s">
        <v>210</v>
      </c>
      <c r="J4058">
        <v>202208</v>
      </c>
      <c r="K4058">
        <v>44804</v>
      </c>
      <c r="L4058" t="s">
        <v>727</v>
      </c>
      <c r="M4058">
        <v>106.46</v>
      </c>
      <c r="N4058">
        <v>106.46</v>
      </c>
      <c r="O4058" t="s">
        <v>645</v>
      </c>
      <c r="P4058" s="428">
        <v>104.38500000000001</v>
      </c>
      <c r="Q4058">
        <v>12875404</v>
      </c>
      <c r="T4058" t="s">
        <v>210</v>
      </c>
    </row>
    <row r="4059" spans="1:20" x14ac:dyDescent="0.25">
      <c r="A4059" t="s">
        <v>637</v>
      </c>
      <c r="B4059" t="s">
        <v>851</v>
      </c>
      <c r="C4059" t="s">
        <v>639</v>
      </c>
      <c r="D4059" t="s">
        <v>640</v>
      </c>
      <c r="E4059" t="s">
        <v>641</v>
      </c>
      <c r="F4059">
        <v>528004120010</v>
      </c>
      <c r="G4059" t="s">
        <v>653</v>
      </c>
      <c r="H4059" t="s">
        <v>211</v>
      </c>
      <c r="I4059" t="s">
        <v>212</v>
      </c>
      <c r="J4059">
        <v>202208</v>
      </c>
      <c r="K4059">
        <v>44804</v>
      </c>
      <c r="L4059" t="s">
        <v>727</v>
      </c>
      <c r="M4059">
        <v>7.32</v>
      </c>
      <c r="N4059">
        <v>7.32</v>
      </c>
      <c r="O4059" t="s">
        <v>645</v>
      </c>
      <c r="P4059" s="428">
        <v>7.1769999999999996</v>
      </c>
      <c r="Q4059">
        <v>12875404</v>
      </c>
      <c r="T4059" t="s">
        <v>212</v>
      </c>
    </row>
    <row r="4060" spans="1:20" x14ac:dyDescent="0.25">
      <c r="A4060" t="s">
        <v>637</v>
      </c>
      <c r="B4060" t="s">
        <v>851</v>
      </c>
      <c r="C4060" t="s">
        <v>639</v>
      </c>
      <c r="D4060" t="s">
        <v>640</v>
      </c>
      <c r="E4060" t="s">
        <v>652</v>
      </c>
      <c r="F4060">
        <v>528004120010</v>
      </c>
      <c r="G4060" t="s">
        <v>653</v>
      </c>
      <c r="H4060" t="s">
        <v>211</v>
      </c>
      <c r="I4060" t="s">
        <v>212</v>
      </c>
      <c r="J4060">
        <v>202208</v>
      </c>
      <c r="K4060">
        <v>44804</v>
      </c>
      <c r="L4060" t="s">
        <v>727</v>
      </c>
      <c r="M4060">
        <v>40.46</v>
      </c>
      <c r="N4060">
        <v>40.46</v>
      </c>
      <c r="O4060" t="s">
        <v>645</v>
      </c>
      <c r="P4060" s="428">
        <v>39.670999999999999</v>
      </c>
      <c r="Q4060">
        <v>12875404</v>
      </c>
      <c r="T4060" t="s">
        <v>212</v>
      </c>
    </row>
    <row r="4061" spans="1:20" x14ac:dyDescent="0.25">
      <c r="A4061" t="s">
        <v>637</v>
      </c>
      <c r="B4061" t="s">
        <v>851</v>
      </c>
      <c r="C4061" t="s">
        <v>639</v>
      </c>
      <c r="D4061" t="s">
        <v>640</v>
      </c>
      <c r="E4061" t="s">
        <v>708</v>
      </c>
      <c r="F4061">
        <v>528004120010</v>
      </c>
      <c r="G4061" t="s">
        <v>653</v>
      </c>
      <c r="H4061" t="s">
        <v>211</v>
      </c>
      <c r="I4061" t="s">
        <v>212</v>
      </c>
      <c r="J4061">
        <v>202208</v>
      </c>
      <c r="K4061">
        <v>44804</v>
      </c>
      <c r="L4061" t="s">
        <v>727</v>
      </c>
      <c r="M4061">
        <v>8.7100000000000009</v>
      </c>
      <c r="N4061">
        <v>8.7100000000000009</v>
      </c>
      <c r="O4061" t="s">
        <v>645</v>
      </c>
      <c r="P4061" s="428">
        <v>8.5399999999999991</v>
      </c>
      <c r="Q4061">
        <v>12875404</v>
      </c>
      <c r="T4061" t="s">
        <v>212</v>
      </c>
    </row>
    <row r="4062" spans="1:20" x14ac:dyDescent="0.25">
      <c r="A4062" t="s">
        <v>637</v>
      </c>
      <c r="B4062" t="s">
        <v>851</v>
      </c>
      <c r="C4062" t="s">
        <v>639</v>
      </c>
      <c r="D4062" t="s">
        <v>640</v>
      </c>
      <c r="E4062" t="s">
        <v>1177</v>
      </c>
      <c r="F4062">
        <v>528004120010</v>
      </c>
      <c r="G4062" t="s">
        <v>653</v>
      </c>
      <c r="H4062" t="s">
        <v>211</v>
      </c>
      <c r="I4062" t="s">
        <v>212</v>
      </c>
      <c r="J4062">
        <v>202208</v>
      </c>
      <c r="K4062">
        <v>44804</v>
      </c>
      <c r="L4062" t="s">
        <v>727</v>
      </c>
      <c r="M4062">
        <v>13.61</v>
      </c>
      <c r="N4062">
        <v>13.61</v>
      </c>
      <c r="O4062" t="s">
        <v>645</v>
      </c>
      <c r="P4062" s="428">
        <v>13.345000000000001</v>
      </c>
      <c r="Q4062">
        <v>12875404</v>
      </c>
      <c r="T4062" t="s">
        <v>212</v>
      </c>
    </row>
    <row r="4063" spans="1:20" x14ac:dyDescent="0.25">
      <c r="A4063" t="s">
        <v>637</v>
      </c>
      <c r="B4063" t="s">
        <v>851</v>
      </c>
      <c r="C4063" t="s">
        <v>639</v>
      </c>
      <c r="D4063" t="s">
        <v>640</v>
      </c>
      <c r="E4063" t="s">
        <v>667</v>
      </c>
      <c r="F4063">
        <v>528004120010</v>
      </c>
      <c r="G4063" t="s">
        <v>653</v>
      </c>
      <c r="H4063" t="s">
        <v>211</v>
      </c>
      <c r="I4063" t="s">
        <v>212</v>
      </c>
      <c r="J4063">
        <v>202208</v>
      </c>
      <c r="K4063">
        <v>44804</v>
      </c>
      <c r="L4063" t="s">
        <v>727</v>
      </c>
      <c r="M4063">
        <v>26.98</v>
      </c>
      <c r="N4063">
        <v>26.98</v>
      </c>
      <c r="O4063" t="s">
        <v>645</v>
      </c>
      <c r="P4063" s="428">
        <v>26.454000000000001</v>
      </c>
      <c r="Q4063">
        <v>12875404</v>
      </c>
      <c r="T4063" t="s">
        <v>212</v>
      </c>
    </row>
    <row r="4064" spans="1:20" x14ac:dyDescent="0.25">
      <c r="A4064" t="s">
        <v>637</v>
      </c>
      <c r="B4064" t="s">
        <v>851</v>
      </c>
      <c r="C4064" t="s">
        <v>639</v>
      </c>
      <c r="D4064" t="s">
        <v>640</v>
      </c>
      <c r="E4064" t="s">
        <v>686</v>
      </c>
      <c r="F4064">
        <v>528004120010</v>
      </c>
      <c r="G4064" t="s">
        <v>653</v>
      </c>
      <c r="H4064" t="s">
        <v>211</v>
      </c>
      <c r="I4064" t="s">
        <v>212</v>
      </c>
      <c r="J4064">
        <v>202208</v>
      </c>
      <c r="K4064">
        <v>44804</v>
      </c>
      <c r="L4064" t="s">
        <v>727</v>
      </c>
      <c r="M4064">
        <v>49.06</v>
      </c>
      <c r="N4064">
        <v>49.06</v>
      </c>
      <c r="O4064" t="s">
        <v>645</v>
      </c>
      <c r="P4064" s="428">
        <v>48.103999999999999</v>
      </c>
      <c r="Q4064">
        <v>12875404</v>
      </c>
      <c r="T4064" t="s">
        <v>212</v>
      </c>
    </row>
    <row r="4065" spans="1:20" x14ac:dyDescent="0.25">
      <c r="A4065" t="s">
        <v>637</v>
      </c>
      <c r="B4065" t="s">
        <v>851</v>
      </c>
      <c r="C4065" t="s">
        <v>639</v>
      </c>
      <c r="D4065" t="s">
        <v>651</v>
      </c>
      <c r="E4065" t="s">
        <v>652</v>
      </c>
      <c r="F4065">
        <v>528004120010</v>
      </c>
      <c r="G4065" t="s">
        <v>653</v>
      </c>
      <c r="H4065" t="s">
        <v>211</v>
      </c>
      <c r="I4065" t="s">
        <v>212</v>
      </c>
      <c r="J4065">
        <v>202208</v>
      </c>
      <c r="K4065">
        <v>44804</v>
      </c>
      <c r="L4065" t="s">
        <v>727</v>
      </c>
      <c r="M4065">
        <v>12.96</v>
      </c>
      <c r="N4065">
        <v>12.96</v>
      </c>
      <c r="O4065" t="s">
        <v>645</v>
      </c>
      <c r="P4065" s="428">
        <v>12.707000000000001</v>
      </c>
      <c r="Q4065">
        <v>12875404</v>
      </c>
      <c r="T4065" t="s">
        <v>212</v>
      </c>
    </row>
    <row r="4066" spans="1:20" x14ac:dyDescent="0.25">
      <c r="A4066" t="s">
        <v>637</v>
      </c>
      <c r="B4066" t="s">
        <v>851</v>
      </c>
      <c r="C4066" t="s">
        <v>639</v>
      </c>
      <c r="D4066" t="s">
        <v>651</v>
      </c>
      <c r="E4066" t="s">
        <v>667</v>
      </c>
      <c r="F4066">
        <v>528004120010</v>
      </c>
      <c r="G4066" t="s">
        <v>653</v>
      </c>
      <c r="H4066" t="s">
        <v>211</v>
      </c>
      <c r="I4066" t="s">
        <v>212</v>
      </c>
      <c r="J4066">
        <v>202208</v>
      </c>
      <c r="K4066">
        <v>44804</v>
      </c>
      <c r="L4066" t="s">
        <v>727</v>
      </c>
      <c r="M4066">
        <v>58.04</v>
      </c>
      <c r="N4066">
        <v>58.04</v>
      </c>
      <c r="O4066" t="s">
        <v>645</v>
      </c>
      <c r="P4066" s="428">
        <v>56.908999999999999</v>
      </c>
      <c r="Q4066">
        <v>12875404</v>
      </c>
      <c r="T4066" t="s">
        <v>212</v>
      </c>
    </row>
    <row r="4067" spans="1:20" x14ac:dyDescent="0.25">
      <c r="A4067" t="s">
        <v>637</v>
      </c>
      <c r="B4067" t="s">
        <v>851</v>
      </c>
      <c r="C4067" t="s">
        <v>639</v>
      </c>
      <c r="D4067" t="s">
        <v>651</v>
      </c>
      <c r="E4067" t="s">
        <v>673</v>
      </c>
      <c r="F4067">
        <v>528004120010</v>
      </c>
      <c r="G4067" t="s">
        <v>653</v>
      </c>
      <c r="H4067" t="s">
        <v>211</v>
      </c>
      <c r="I4067" t="s">
        <v>212</v>
      </c>
      <c r="J4067">
        <v>202208</v>
      </c>
      <c r="K4067">
        <v>44804</v>
      </c>
      <c r="L4067" t="s">
        <v>727</v>
      </c>
      <c r="M4067">
        <v>12.26</v>
      </c>
      <c r="N4067">
        <v>12.26</v>
      </c>
      <c r="O4067" t="s">
        <v>645</v>
      </c>
      <c r="P4067" s="428">
        <v>12.021000000000001</v>
      </c>
      <c r="Q4067">
        <v>12875404</v>
      </c>
      <c r="T4067" t="s">
        <v>212</v>
      </c>
    </row>
    <row r="4068" spans="1:20" x14ac:dyDescent="0.25">
      <c r="A4068" t="s">
        <v>637</v>
      </c>
      <c r="B4068" t="s">
        <v>854</v>
      </c>
      <c r="C4068" t="s">
        <v>639</v>
      </c>
      <c r="D4068" t="s">
        <v>640</v>
      </c>
      <c r="E4068" t="s">
        <v>648</v>
      </c>
      <c r="F4068">
        <v>528004120010</v>
      </c>
      <c r="G4068" t="s">
        <v>653</v>
      </c>
      <c r="H4068" t="s">
        <v>221</v>
      </c>
      <c r="I4068" t="s">
        <v>222</v>
      </c>
      <c r="J4068">
        <v>202208</v>
      </c>
      <c r="K4068">
        <v>44804</v>
      </c>
      <c r="L4068" t="s">
        <v>727</v>
      </c>
      <c r="M4068">
        <v>88.13</v>
      </c>
      <c r="N4068">
        <v>88.13</v>
      </c>
      <c r="O4068" t="s">
        <v>645</v>
      </c>
      <c r="P4068" s="428">
        <v>86.412000000000006</v>
      </c>
      <c r="Q4068">
        <v>12875404</v>
      </c>
      <c r="T4068" t="s">
        <v>222</v>
      </c>
    </row>
    <row r="4069" spans="1:20" x14ac:dyDescent="0.25">
      <c r="A4069" t="s">
        <v>637</v>
      </c>
      <c r="B4069" t="s">
        <v>854</v>
      </c>
      <c r="C4069" t="s">
        <v>639</v>
      </c>
      <c r="D4069" t="s">
        <v>640</v>
      </c>
      <c r="E4069" t="s">
        <v>641</v>
      </c>
      <c r="F4069">
        <v>528004120010</v>
      </c>
      <c r="G4069" t="s">
        <v>653</v>
      </c>
      <c r="H4069" t="s">
        <v>221</v>
      </c>
      <c r="I4069" t="s">
        <v>222</v>
      </c>
      <c r="J4069">
        <v>202208</v>
      </c>
      <c r="K4069">
        <v>44804</v>
      </c>
      <c r="L4069" t="s">
        <v>727</v>
      </c>
      <c r="M4069">
        <v>6.42</v>
      </c>
      <c r="N4069">
        <v>6.42</v>
      </c>
      <c r="O4069" t="s">
        <v>645</v>
      </c>
      <c r="P4069" s="428">
        <v>6.2949999999999999</v>
      </c>
      <c r="Q4069">
        <v>12875404</v>
      </c>
      <c r="T4069" t="s">
        <v>222</v>
      </c>
    </row>
    <row r="4070" spans="1:20" x14ac:dyDescent="0.25">
      <c r="A4070" t="s">
        <v>637</v>
      </c>
      <c r="B4070" t="s">
        <v>854</v>
      </c>
      <c r="C4070" t="s">
        <v>639</v>
      </c>
      <c r="D4070" t="s">
        <v>640</v>
      </c>
      <c r="E4070" t="s">
        <v>652</v>
      </c>
      <c r="F4070">
        <v>528004120010</v>
      </c>
      <c r="G4070" t="s">
        <v>653</v>
      </c>
      <c r="H4070" t="s">
        <v>221</v>
      </c>
      <c r="I4070" t="s">
        <v>222</v>
      </c>
      <c r="J4070">
        <v>202208</v>
      </c>
      <c r="K4070">
        <v>44804</v>
      </c>
      <c r="L4070" t="s">
        <v>727</v>
      </c>
      <c r="M4070">
        <v>4.42</v>
      </c>
      <c r="N4070">
        <v>4.42</v>
      </c>
      <c r="O4070" t="s">
        <v>645</v>
      </c>
      <c r="P4070" s="428">
        <v>4.3339999999999996</v>
      </c>
      <c r="Q4070">
        <v>12875404</v>
      </c>
      <c r="T4070" t="s">
        <v>222</v>
      </c>
    </row>
    <row r="4071" spans="1:20" x14ac:dyDescent="0.25">
      <c r="A4071" t="s">
        <v>637</v>
      </c>
      <c r="B4071" t="s">
        <v>854</v>
      </c>
      <c r="C4071" t="s">
        <v>639</v>
      </c>
      <c r="D4071" t="s">
        <v>640</v>
      </c>
      <c r="E4071" t="s">
        <v>667</v>
      </c>
      <c r="F4071">
        <v>528004120010</v>
      </c>
      <c r="G4071" t="s">
        <v>653</v>
      </c>
      <c r="H4071" t="s">
        <v>221</v>
      </c>
      <c r="I4071" t="s">
        <v>222</v>
      </c>
      <c r="J4071">
        <v>202208</v>
      </c>
      <c r="K4071">
        <v>44804</v>
      </c>
      <c r="L4071" t="s">
        <v>727</v>
      </c>
      <c r="M4071">
        <v>414.54</v>
      </c>
      <c r="N4071">
        <v>414.54</v>
      </c>
      <c r="O4071" t="s">
        <v>645</v>
      </c>
      <c r="P4071" s="428">
        <v>406.46</v>
      </c>
      <c r="Q4071">
        <v>12875404</v>
      </c>
      <c r="T4071" t="s">
        <v>222</v>
      </c>
    </row>
    <row r="4072" spans="1:20" x14ac:dyDescent="0.25">
      <c r="A4072" t="s">
        <v>637</v>
      </c>
      <c r="B4072" t="s">
        <v>854</v>
      </c>
      <c r="C4072" t="s">
        <v>639</v>
      </c>
      <c r="D4072" t="s">
        <v>640</v>
      </c>
      <c r="E4072" t="s">
        <v>673</v>
      </c>
      <c r="F4072">
        <v>528004120010</v>
      </c>
      <c r="G4072" t="s">
        <v>653</v>
      </c>
      <c r="H4072" t="s">
        <v>221</v>
      </c>
      <c r="I4072" t="s">
        <v>222</v>
      </c>
      <c r="J4072">
        <v>202208</v>
      </c>
      <c r="K4072">
        <v>44804</v>
      </c>
      <c r="L4072" t="s">
        <v>727</v>
      </c>
      <c r="M4072">
        <v>22.51</v>
      </c>
      <c r="N4072">
        <v>22.51</v>
      </c>
      <c r="O4072" t="s">
        <v>645</v>
      </c>
      <c r="P4072" s="428">
        <v>22.071000000000002</v>
      </c>
      <c r="Q4072">
        <v>12875404</v>
      </c>
      <c r="T4072" t="s">
        <v>222</v>
      </c>
    </row>
    <row r="4073" spans="1:20" x14ac:dyDescent="0.25">
      <c r="A4073" t="s">
        <v>637</v>
      </c>
      <c r="B4073" t="s">
        <v>849</v>
      </c>
      <c r="C4073" t="s">
        <v>639</v>
      </c>
      <c r="D4073" t="s">
        <v>640</v>
      </c>
      <c r="E4073" t="s">
        <v>673</v>
      </c>
      <c r="F4073">
        <v>528004120010</v>
      </c>
      <c r="G4073" t="s">
        <v>653</v>
      </c>
      <c r="H4073" t="s">
        <v>213</v>
      </c>
      <c r="I4073" t="s">
        <v>850</v>
      </c>
      <c r="J4073">
        <v>202208</v>
      </c>
      <c r="K4073">
        <v>44804</v>
      </c>
      <c r="L4073" t="s">
        <v>727</v>
      </c>
      <c r="M4073">
        <v>39.18</v>
      </c>
      <c r="N4073">
        <v>39.18</v>
      </c>
      <c r="O4073" t="s">
        <v>645</v>
      </c>
      <c r="P4073" s="428">
        <v>38.415999999999997</v>
      </c>
      <c r="Q4073">
        <v>12875404</v>
      </c>
      <c r="T4073" t="s">
        <v>850</v>
      </c>
    </row>
    <row r="4074" spans="1:20" x14ac:dyDescent="0.25">
      <c r="A4074" t="s">
        <v>637</v>
      </c>
      <c r="B4074" t="s">
        <v>849</v>
      </c>
      <c r="C4074" t="s">
        <v>639</v>
      </c>
      <c r="D4074" t="s">
        <v>640</v>
      </c>
      <c r="E4074" t="s">
        <v>678</v>
      </c>
      <c r="F4074">
        <v>528004120010</v>
      </c>
      <c r="G4074" t="s">
        <v>653</v>
      </c>
      <c r="H4074" t="s">
        <v>213</v>
      </c>
      <c r="I4074" t="s">
        <v>850</v>
      </c>
      <c r="J4074">
        <v>202208</v>
      </c>
      <c r="K4074">
        <v>44804</v>
      </c>
      <c r="L4074" t="s">
        <v>727</v>
      </c>
      <c r="M4074">
        <v>11.36</v>
      </c>
      <c r="N4074">
        <v>11.36</v>
      </c>
      <c r="O4074" t="s">
        <v>645</v>
      </c>
      <c r="P4074" s="428">
        <v>11.138999999999999</v>
      </c>
      <c r="Q4074">
        <v>12875404</v>
      </c>
      <c r="T4074" t="s">
        <v>850</v>
      </c>
    </row>
    <row r="4075" spans="1:20" x14ac:dyDescent="0.25">
      <c r="A4075" t="s">
        <v>637</v>
      </c>
      <c r="B4075" t="s">
        <v>849</v>
      </c>
      <c r="C4075" t="s">
        <v>639</v>
      </c>
      <c r="D4075" t="s">
        <v>640</v>
      </c>
      <c r="E4075" t="s">
        <v>701</v>
      </c>
      <c r="F4075">
        <v>528004120010</v>
      </c>
      <c r="G4075" t="s">
        <v>653</v>
      </c>
      <c r="H4075" t="s">
        <v>213</v>
      </c>
      <c r="I4075" t="s">
        <v>850</v>
      </c>
      <c r="J4075">
        <v>202208</v>
      </c>
      <c r="K4075">
        <v>44804</v>
      </c>
      <c r="L4075" t="s">
        <v>727</v>
      </c>
      <c r="M4075">
        <v>7.02</v>
      </c>
      <c r="N4075">
        <v>7.02</v>
      </c>
      <c r="O4075" t="s">
        <v>645</v>
      </c>
      <c r="P4075" s="428">
        <v>6.883</v>
      </c>
      <c r="Q4075">
        <v>12875404</v>
      </c>
      <c r="T4075" t="s">
        <v>850</v>
      </c>
    </row>
    <row r="4076" spans="1:20" x14ac:dyDescent="0.25">
      <c r="A4076" t="s">
        <v>637</v>
      </c>
      <c r="B4076" t="s">
        <v>849</v>
      </c>
      <c r="C4076" t="s">
        <v>639</v>
      </c>
      <c r="D4076" t="s">
        <v>640</v>
      </c>
      <c r="E4076" t="s">
        <v>648</v>
      </c>
      <c r="F4076">
        <v>528004120010</v>
      </c>
      <c r="G4076" t="s">
        <v>653</v>
      </c>
      <c r="H4076" t="s">
        <v>213</v>
      </c>
      <c r="I4076" t="s">
        <v>850</v>
      </c>
      <c r="J4076">
        <v>202208</v>
      </c>
      <c r="K4076">
        <v>44804</v>
      </c>
      <c r="L4076" t="s">
        <v>727</v>
      </c>
      <c r="M4076">
        <v>121.84</v>
      </c>
      <c r="N4076">
        <v>121.84</v>
      </c>
      <c r="O4076" t="s">
        <v>645</v>
      </c>
      <c r="P4076" s="428">
        <v>119.465</v>
      </c>
      <c r="Q4076">
        <v>12875404</v>
      </c>
      <c r="T4076" t="s">
        <v>850</v>
      </c>
    </row>
    <row r="4077" spans="1:20" x14ac:dyDescent="0.25">
      <c r="A4077" t="s">
        <v>637</v>
      </c>
      <c r="B4077" t="s">
        <v>849</v>
      </c>
      <c r="C4077" t="s">
        <v>639</v>
      </c>
      <c r="D4077" t="s">
        <v>640</v>
      </c>
      <c r="E4077" t="s">
        <v>641</v>
      </c>
      <c r="F4077">
        <v>528004120010</v>
      </c>
      <c r="G4077" t="s">
        <v>653</v>
      </c>
      <c r="H4077" t="s">
        <v>213</v>
      </c>
      <c r="I4077" t="s">
        <v>850</v>
      </c>
      <c r="J4077">
        <v>202208</v>
      </c>
      <c r="K4077">
        <v>44804</v>
      </c>
      <c r="L4077" t="s">
        <v>727</v>
      </c>
      <c r="M4077">
        <v>403.45</v>
      </c>
      <c r="N4077">
        <v>403.45</v>
      </c>
      <c r="O4077" t="s">
        <v>645</v>
      </c>
      <c r="P4077" s="428">
        <v>395.58600000000001</v>
      </c>
      <c r="Q4077">
        <v>12875404</v>
      </c>
      <c r="T4077" t="s">
        <v>850</v>
      </c>
    </row>
    <row r="4078" spans="1:20" x14ac:dyDescent="0.25">
      <c r="A4078" t="s">
        <v>637</v>
      </c>
      <c r="B4078" t="s">
        <v>849</v>
      </c>
      <c r="C4078" t="s">
        <v>639</v>
      </c>
      <c r="D4078" t="s">
        <v>640</v>
      </c>
      <c r="E4078" t="s">
        <v>652</v>
      </c>
      <c r="F4078">
        <v>528004120010</v>
      </c>
      <c r="G4078" t="s">
        <v>653</v>
      </c>
      <c r="H4078" t="s">
        <v>213</v>
      </c>
      <c r="I4078" t="s">
        <v>850</v>
      </c>
      <c r="J4078">
        <v>202208</v>
      </c>
      <c r="K4078">
        <v>44804</v>
      </c>
      <c r="L4078" t="s">
        <v>727</v>
      </c>
      <c r="M4078">
        <v>14.62</v>
      </c>
      <c r="N4078">
        <v>14.62</v>
      </c>
      <c r="O4078" t="s">
        <v>645</v>
      </c>
      <c r="P4078" s="428">
        <v>14.335000000000001</v>
      </c>
      <c r="Q4078">
        <v>12875404</v>
      </c>
      <c r="T4078" t="s">
        <v>850</v>
      </c>
    </row>
    <row r="4079" spans="1:20" x14ac:dyDescent="0.25">
      <c r="A4079" t="s">
        <v>637</v>
      </c>
      <c r="B4079" t="s">
        <v>849</v>
      </c>
      <c r="C4079" t="s">
        <v>639</v>
      </c>
      <c r="D4079" t="s">
        <v>640</v>
      </c>
      <c r="E4079" t="s">
        <v>708</v>
      </c>
      <c r="F4079">
        <v>528004120010</v>
      </c>
      <c r="G4079" t="s">
        <v>653</v>
      </c>
      <c r="H4079" t="s">
        <v>213</v>
      </c>
      <c r="I4079" t="s">
        <v>850</v>
      </c>
      <c r="J4079">
        <v>202208</v>
      </c>
      <c r="K4079">
        <v>44804</v>
      </c>
      <c r="L4079" t="s">
        <v>727</v>
      </c>
      <c r="M4079">
        <v>3.14</v>
      </c>
      <c r="N4079">
        <v>3.14</v>
      </c>
      <c r="O4079" t="s">
        <v>645</v>
      </c>
      <c r="P4079" s="428">
        <v>3.0790000000000002</v>
      </c>
      <c r="Q4079">
        <v>12875404</v>
      </c>
      <c r="T4079" t="s">
        <v>850</v>
      </c>
    </row>
    <row r="4080" spans="1:20" x14ac:dyDescent="0.25">
      <c r="A4080" t="s">
        <v>637</v>
      </c>
      <c r="B4080" t="s">
        <v>849</v>
      </c>
      <c r="C4080" t="s">
        <v>639</v>
      </c>
      <c r="D4080" t="s">
        <v>640</v>
      </c>
      <c r="E4080" t="s">
        <v>1177</v>
      </c>
      <c r="F4080">
        <v>528004120010</v>
      </c>
      <c r="G4080" t="s">
        <v>653</v>
      </c>
      <c r="H4080" t="s">
        <v>213</v>
      </c>
      <c r="I4080" t="s">
        <v>850</v>
      </c>
      <c r="J4080">
        <v>202208</v>
      </c>
      <c r="K4080">
        <v>44804</v>
      </c>
      <c r="L4080" t="s">
        <v>727</v>
      </c>
      <c r="M4080">
        <v>4.47</v>
      </c>
      <c r="N4080">
        <v>4.47</v>
      </c>
      <c r="O4080" t="s">
        <v>645</v>
      </c>
      <c r="P4080" s="428">
        <v>4.383</v>
      </c>
      <c r="Q4080">
        <v>12875404</v>
      </c>
      <c r="T4080" t="s">
        <v>850</v>
      </c>
    </row>
    <row r="4081" spans="1:20" x14ac:dyDescent="0.25">
      <c r="A4081" t="s">
        <v>637</v>
      </c>
      <c r="B4081" t="s">
        <v>849</v>
      </c>
      <c r="C4081" t="s">
        <v>639</v>
      </c>
      <c r="D4081" t="s">
        <v>640</v>
      </c>
      <c r="E4081" t="s">
        <v>667</v>
      </c>
      <c r="F4081">
        <v>528004120010</v>
      </c>
      <c r="G4081" t="s">
        <v>653</v>
      </c>
      <c r="H4081" t="s">
        <v>213</v>
      </c>
      <c r="I4081" t="s">
        <v>850</v>
      </c>
      <c r="J4081">
        <v>202208</v>
      </c>
      <c r="K4081">
        <v>44804</v>
      </c>
      <c r="L4081" t="s">
        <v>727</v>
      </c>
      <c r="M4081">
        <v>13.58</v>
      </c>
      <c r="N4081">
        <v>13.58</v>
      </c>
      <c r="O4081" t="s">
        <v>645</v>
      </c>
      <c r="P4081" s="428">
        <v>13.315</v>
      </c>
      <c r="Q4081">
        <v>12875404</v>
      </c>
      <c r="T4081" t="s">
        <v>850</v>
      </c>
    </row>
    <row r="4082" spans="1:20" x14ac:dyDescent="0.25">
      <c r="A4082" t="s">
        <v>637</v>
      </c>
      <c r="B4082" t="s">
        <v>849</v>
      </c>
      <c r="C4082" t="s">
        <v>639</v>
      </c>
      <c r="D4082" t="s">
        <v>640</v>
      </c>
      <c r="E4082" t="s">
        <v>686</v>
      </c>
      <c r="F4082">
        <v>528004120010</v>
      </c>
      <c r="G4082" t="s">
        <v>653</v>
      </c>
      <c r="H4082" t="s">
        <v>213</v>
      </c>
      <c r="I4082" t="s">
        <v>850</v>
      </c>
      <c r="J4082">
        <v>202208</v>
      </c>
      <c r="K4082">
        <v>44804</v>
      </c>
      <c r="L4082" t="s">
        <v>727</v>
      </c>
      <c r="M4082">
        <v>17.79</v>
      </c>
      <c r="N4082">
        <v>17.79</v>
      </c>
      <c r="O4082" t="s">
        <v>645</v>
      </c>
      <c r="P4082" s="428">
        <v>17.443000000000001</v>
      </c>
      <c r="Q4082">
        <v>12875404</v>
      </c>
      <c r="T4082" t="s">
        <v>850</v>
      </c>
    </row>
    <row r="4083" spans="1:20" x14ac:dyDescent="0.25">
      <c r="A4083" t="s">
        <v>637</v>
      </c>
      <c r="B4083" t="s">
        <v>859</v>
      </c>
      <c r="C4083" t="s">
        <v>639</v>
      </c>
      <c r="D4083" t="s">
        <v>640</v>
      </c>
      <c r="E4083" t="s">
        <v>673</v>
      </c>
      <c r="F4083">
        <v>528004120010</v>
      </c>
      <c r="G4083" t="s">
        <v>653</v>
      </c>
      <c r="H4083" t="s">
        <v>215</v>
      </c>
      <c r="I4083" t="s">
        <v>216</v>
      </c>
      <c r="J4083">
        <v>202208</v>
      </c>
      <c r="K4083">
        <v>44804</v>
      </c>
      <c r="L4083" t="s">
        <v>727</v>
      </c>
      <c r="M4083">
        <v>17.27</v>
      </c>
      <c r="N4083">
        <v>17.27</v>
      </c>
      <c r="O4083" t="s">
        <v>645</v>
      </c>
      <c r="P4083" s="428">
        <v>16.933</v>
      </c>
      <c r="Q4083">
        <v>12875404</v>
      </c>
      <c r="T4083" t="s">
        <v>216</v>
      </c>
    </row>
    <row r="4084" spans="1:20" x14ac:dyDescent="0.25">
      <c r="A4084" t="s">
        <v>637</v>
      </c>
      <c r="B4084" t="s">
        <v>858</v>
      </c>
      <c r="C4084" t="s">
        <v>639</v>
      </c>
      <c r="D4084" t="s">
        <v>640</v>
      </c>
      <c r="E4084" t="s">
        <v>678</v>
      </c>
      <c r="F4084">
        <v>528004120010</v>
      </c>
      <c r="G4084" t="s">
        <v>653</v>
      </c>
      <c r="H4084" t="s">
        <v>217</v>
      </c>
      <c r="I4084" t="s">
        <v>218</v>
      </c>
      <c r="J4084">
        <v>202208</v>
      </c>
      <c r="K4084">
        <v>44804</v>
      </c>
      <c r="L4084" t="s">
        <v>727</v>
      </c>
      <c r="M4084">
        <v>21.01</v>
      </c>
      <c r="N4084">
        <v>21.01</v>
      </c>
      <c r="O4084" t="s">
        <v>645</v>
      </c>
      <c r="P4084" s="428">
        <v>20.6</v>
      </c>
      <c r="Q4084">
        <v>12875404</v>
      </c>
      <c r="T4084" t="s">
        <v>218</v>
      </c>
    </row>
    <row r="4085" spans="1:20" x14ac:dyDescent="0.25">
      <c r="A4085" t="s">
        <v>637</v>
      </c>
      <c r="B4085" t="s">
        <v>859</v>
      </c>
      <c r="C4085" t="s">
        <v>639</v>
      </c>
      <c r="D4085" t="s">
        <v>640</v>
      </c>
      <c r="E4085" t="s">
        <v>648</v>
      </c>
      <c r="F4085">
        <v>528004120010</v>
      </c>
      <c r="G4085" t="s">
        <v>653</v>
      </c>
      <c r="H4085" t="s">
        <v>215</v>
      </c>
      <c r="I4085" t="s">
        <v>216</v>
      </c>
      <c r="J4085">
        <v>202208</v>
      </c>
      <c r="K4085">
        <v>44804</v>
      </c>
      <c r="L4085" t="s">
        <v>727</v>
      </c>
      <c r="M4085">
        <v>54.51</v>
      </c>
      <c r="N4085">
        <v>54.51</v>
      </c>
      <c r="O4085" t="s">
        <v>645</v>
      </c>
      <c r="P4085" s="428">
        <v>53.447000000000003</v>
      </c>
      <c r="Q4085">
        <v>12875404</v>
      </c>
      <c r="T4085" t="s">
        <v>216</v>
      </c>
    </row>
    <row r="4086" spans="1:20" x14ac:dyDescent="0.25">
      <c r="A4086" t="s">
        <v>637</v>
      </c>
      <c r="B4086" t="s">
        <v>859</v>
      </c>
      <c r="C4086" t="s">
        <v>639</v>
      </c>
      <c r="D4086" t="s">
        <v>640</v>
      </c>
      <c r="E4086" t="s">
        <v>641</v>
      </c>
      <c r="F4086">
        <v>528004120010</v>
      </c>
      <c r="G4086" t="s">
        <v>653</v>
      </c>
      <c r="H4086" t="s">
        <v>215</v>
      </c>
      <c r="I4086" t="s">
        <v>216</v>
      </c>
      <c r="J4086">
        <v>202208</v>
      </c>
      <c r="K4086">
        <v>44804</v>
      </c>
      <c r="L4086" t="s">
        <v>727</v>
      </c>
      <c r="M4086">
        <v>32.29</v>
      </c>
      <c r="N4086">
        <v>32.29</v>
      </c>
      <c r="O4086" t="s">
        <v>645</v>
      </c>
      <c r="P4086" s="428">
        <v>31.661000000000001</v>
      </c>
      <c r="Q4086">
        <v>12875404</v>
      </c>
      <c r="T4086" t="s">
        <v>216</v>
      </c>
    </row>
    <row r="4087" spans="1:20" x14ac:dyDescent="0.25">
      <c r="A4087" t="s">
        <v>637</v>
      </c>
      <c r="B4087" t="s">
        <v>859</v>
      </c>
      <c r="C4087" t="s">
        <v>639</v>
      </c>
      <c r="D4087" t="s">
        <v>640</v>
      </c>
      <c r="E4087" t="s">
        <v>652</v>
      </c>
      <c r="F4087">
        <v>528004120010</v>
      </c>
      <c r="G4087" t="s">
        <v>653</v>
      </c>
      <c r="H4087" t="s">
        <v>215</v>
      </c>
      <c r="I4087" t="s">
        <v>216</v>
      </c>
      <c r="J4087">
        <v>202208</v>
      </c>
      <c r="K4087">
        <v>44804</v>
      </c>
      <c r="L4087" t="s">
        <v>727</v>
      </c>
      <c r="M4087">
        <v>175.29</v>
      </c>
      <c r="N4087">
        <v>175.29</v>
      </c>
      <c r="O4087" t="s">
        <v>645</v>
      </c>
      <c r="P4087" s="428">
        <v>171.87299999999999</v>
      </c>
      <c r="Q4087">
        <v>12875404</v>
      </c>
      <c r="T4087" t="s">
        <v>216</v>
      </c>
    </row>
    <row r="4088" spans="1:20" x14ac:dyDescent="0.25">
      <c r="A4088" t="s">
        <v>637</v>
      </c>
      <c r="B4088" t="s">
        <v>859</v>
      </c>
      <c r="C4088" t="s">
        <v>639</v>
      </c>
      <c r="D4088" t="s">
        <v>640</v>
      </c>
      <c r="E4088" t="s">
        <v>708</v>
      </c>
      <c r="F4088">
        <v>528004120010</v>
      </c>
      <c r="G4088" t="s">
        <v>653</v>
      </c>
      <c r="H4088" t="s">
        <v>215</v>
      </c>
      <c r="I4088" t="s">
        <v>216</v>
      </c>
      <c r="J4088">
        <v>202208</v>
      </c>
      <c r="K4088">
        <v>44804</v>
      </c>
      <c r="L4088" t="s">
        <v>727</v>
      </c>
      <c r="M4088">
        <v>475.34</v>
      </c>
      <c r="N4088">
        <v>475.34</v>
      </c>
      <c r="O4088" t="s">
        <v>645</v>
      </c>
      <c r="P4088" s="428">
        <v>466.07400000000001</v>
      </c>
      <c r="Q4088">
        <v>12875404</v>
      </c>
      <c r="T4088" t="s">
        <v>216</v>
      </c>
    </row>
    <row r="4089" spans="1:20" x14ac:dyDescent="0.25">
      <c r="A4089" t="s">
        <v>637</v>
      </c>
      <c r="B4089" t="s">
        <v>859</v>
      </c>
      <c r="C4089" t="s">
        <v>639</v>
      </c>
      <c r="D4089" t="s">
        <v>640</v>
      </c>
      <c r="E4089" t="s">
        <v>667</v>
      </c>
      <c r="F4089">
        <v>528004120010</v>
      </c>
      <c r="G4089" t="s">
        <v>653</v>
      </c>
      <c r="H4089" t="s">
        <v>215</v>
      </c>
      <c r="I4089" t="s">
        <v>216</v>
      </c>
      <c r="J4089">
        <v>202208</v>
      </c>
      <c r="K4089">
        <v>44804</v>
      </c>
      <c r="L4089" t="s">
        <v>727</v>
      </c>
      <c r="M4089">
        <v>52.19</v>
      </c>
      <c r="N4089">
        <v>52.19</v>
      </c>
      <c r="O4089" t="s">
        <v>645</v>
      </c>
      <c r="P4089" s="428">
        <v>51.173000000000002</v>
      </c>
      <c r="Q4089">
        <v>12875404</v>
      </c>
      <c r="T4089" t="s">
        <v>216</v>
      </c>
    </row>
    <row r="4090" spans="1:20" x14ac:dyDescent="0.25">
      <c r="A4090" t="s">
        <v>637</v>
      </c>
      <c r="B4090" t="s">
        <v>858</v>
      </c>
      <c r="C4090" t="s">
        <v>639</v>
      </c>
      <c r="D4090" t="s">
        <v>640</v>
      </c>
      <c r="E4090" t="s">
        <v>673</v>
      </c>
      <c r="F4090">
        <v>528004120010</v>
      </c>
      <c r="G4090" t="s">
        <v>653</v>
      </c>
      <c r="H4090" t="s">
        <v>217</v>
      </c>
      <c r="I4090" t="s">
        <v>218</v>
      </c>
      <c r="J4090">
        <v>202208</v>
      </c>
      <c r="K4090">
        <v>44804</v>
      </c>
      <c r="L4090" t="s">
        <v>727</v>
      </c>
      <c r="M4090">
        <v>5.89</v>
      </c>
      <c r="N4090">
        <v>5.89</v>
      </c>
      <c r="O4090" t="s">
        <v>645</v>
      </c>
      <c r="P4090" s="428">
        <v>5.7750000000000004</v>
      </c>
      <c r="Q4090">
        <v>12875404</v>
      </c>
      <c r="T4090" t="s">
        <v>218</v>
      </c>
    </row>
    <row r="4091" spans="1:20" x14ac:dyDescent="0.25">
      <c r="A4091" t="s">
        <v>637</v>
      </c>
      <c r="B4091" t="s">
        <v>854</v>
      </c>
      <c r="C4091" t="s">
        <v>639</v>
      </c>
      <c r="D4091" t="s">
        <v>695</v>
      </c>
      <c r="E4091" t="s">
        <v>667</v>
      </c>
      <c r="F4091">
        <v>528004120010</v>
      </c>
      <c r="G4091" t="s">
        <v>653</v>
      </c>
      <c r="H4091" t="s">
        <v>221</v>
      </c>
      <c r="I4091" t="s">
        <v>222</v>
      </c>
      <c r="J4091">
        <v>202208</v>
      </c>
      <c r="K4091">
        <v>44804</v>
      </c>
      <c r="L4091" t="s">
        <v>727</v>
      </c>
      <c r="M4091">
        <v>20.059999999999999</v>
      </c>
      <c r="N4091">
        <v>20.059999999999999</v>
      </c>
      <c r="O4091" t="s">
        <v>645</v>
      </c>
      <c r="P4091" s="428">
        <v>19.669</v>
      </c>
      <c r="Q4091">
        <v>12875404</v>
      </c>
      <c r="T4091" t="s">
        <v>222</v>
      </c>
    </row>
    <row r="4092" spans="1:20" x14ac:dyDescent="0.25">
      <c r="A4092" t="s">
        <v>637</v>
      </c>
      <c r="B4092" t="s">
        <v>1313</v>
      </c>
      <c r="C4092" t="s">
        <v>639</v>
      </c>
      <c r="D4092" t="s">
        <v>651</v>
      </c>
      <c r="E4092" t="s">
        <v>641</v>
      </c>
      <c r="F4092">
        <v>528004120010</v>
      </c>
      <c r="G4092" t="s">
        <v>653</v>
      </c>
      <c r="H4092">
        <v>583610</v>
      </c>
      <c r="I4092" t="s">
        <v>205</v>
      </c>
      <c r="J4092">
        <v>202208</v>
      </c>
      <c r="K4092">
        <v>44804</v>
      </c>
      <c r="L4092" t="s">
        <v>644</v>
      </c>
      <c r="M4092">
        <v>778137.49</v>
      </c>
      <c r="N4092">
        <v>1329.35</v>
      </c>
      <c r="O4092" t="s">
        <v>645</v>
      </c>
      <c r="P4092" s="428">
        <v>1303.4380000000001</v>
      </c>
      <c r="Q4092">
        <v>12863348</v>
      </c>
      <c r="T4092" t="s">
        <v>1570</v>
      </c>
    </row>
    <row r="4093" spans="1:20" x14ac:dyDescent="0.25">
      <c r="A4093" t="s">
        <v>637</v>
      </c>
      <c r="B4093" t="s">
        <v>853</v>
      </c>
      <c r="C4093" t="s">
        <v>639</v>
      </c>
      <c r="D4093" t="s">
        <v>695</v>
      </c>
      <c r="E4093" t="s">
        <v>678</v>
      </c>
      <c r="F4093">
        <v>528004120010</v>
      </c>
      <c r="G4093" t="s">
        <v>653</v>
      </c>
      <c r="H4093" t="s">
        <v>219</v>
      </c>
      <c r="I4093" t="s">
        <v>220</v>
      </c>
      <c r="J4093">
        <v>202208</v>
      </c>
      <c r="K4093">
        <v>44804</v>
      </c>
      <c r="L4093" t="s">
        <v>727</v>
      </c>
      <c r="M4093">
        <v>6.18</v>
      </c>
      <c r="N4093">
        <v>6.18</v>
      </c>
      <c r="O4093" t="s">
        <v>645</v>
      </c>
      <c r="P4093" s="428">
        <v>6.06</v>
      </c>
      <c r="Q4093">
        <v>12875404</v>
      </c>
      <c r="T4093" t="s">
        <v>220</v>
      </c>
    </row>
    <row r="4094" spans="1:20" x14ac:dyDescent="0.25">
      <c r="A4094" t="s">
        <v>637</v>
      </c>
      <c r="B4094" t="s">
        <v>1313</v>
      </c>
      <c r="C4094" t="s">
        <v>639</v>
      </c>
      <c r="D4094" t="s">
        <v>718</v>
      </c>
      <c r="E4094" t="s">
        <v>641</v>
      </c>
      <c r="F4094">
        <v>528004120003</v>
      </c>
      <c r="G4094" t="s">
        <v>816</v>
      </c>
      <c r="H4094">
        <v>583565</v>
      </c>
      <c r="I4094" t="s">
        <v>95</v>
      </c>
      <c r="J4094">
        <v>202208</v>
      </c>
      <c r="K4094">
        <v>44804</v>
      </c>
      <c r="L4094" t="s">
        <v>644</v>
      </c>
      <c r="M4094">
        <v>382320</v>
      </c>
      <c r="N4094">
        <v>594.42999999999995</v>
      </c>
      <c r="O4094" t="s">
        <v>645</v>
      </c>
      <c r="P4094" s="428">
        <v>582.84299999999996</v>
      </c>
      <c r="Q4094">
        <v>12863348</v>
      </c>
      <c r="T4094" t="s">
        <v>3530</v>
      </c>
    </row>
    <row r="4095" spans="1:20" x14ac:dyDescent="0.25">
      <c r="A4095" t="s">
        <v>637</v>
      </c>
      <c r="B4095" t="s">
        <v>828</v>
      </c>
      <c r="C4095" t="s">
        <v>639</v>
      </c>
      <c r="D4095" t="s">
        <v>663</v>
      </c>
      <c r="E4095" t="s">
        <v>652</v>
      </c>
      <c r="F4095">
        <v>528004120010</v>
      </c>
      <c r="G4095" t="s">
        <v>653</v>
      </c>
      <c r="H4095">
        <v>583591</v>
      </c>
      <c r="I4095" t="s">
        <v>172</v>
      </c>
      <c r="J4095">
        <v>202208</v>
      </c>
      <c r="K4095">
        <v>44804</v>
      </c>
      <c r="L4095" t="s">
        <v>644</v>
      </c>
      <c r="M4095">
        <v>156053.82</v>
      </c>
      <c r="N4095">
        <v>242.63</v>
      </c>
      <c r="O4095" t="s">
        <v>645</v>
      </c>
      <c r="P4095" s="428">
        <v>237.90100000000001</v>
      </c>
      <c r="Q4095">
        <v>12875272</v>
      </c>
      <c r="R4095" t="s">
        <v>654</v>
      </c>
      <c r="S4095" t="s">
        <v>664</v>
      </c>
      <c r="T4095" t="s">
        <v>3519</v>
      </c>
    </row>
    <row r="4096" spans="1:20" x14ac:dyDescent="0.25">
      <c r="A4096" t="s">
        <v>637</v>
      </c>
      <c r="B4096" t="s">
        <v>828</v>
      </c>
      <c r="C4096" t="s">
        <v>639</v>
      </c>
      <c r="D4096" t="s">
        <v>651</v>
      </c>
      <c r="E4096" t="s">
        <v>652</v>
      </c>
      <c r="F4096">
        <v>528004120010</v>
      </c>
      <c r="G4096" t="s">
        <v>653</v>
      </c>
      <c r="H4096">
        <v>583590</v>
      </c>
      <c r="I4096" t="s">
        <v>170</v>
      </c>
      <c r="J4096">
        <v>202208</v>
      </c>
      <c r="K4096">
        <v>44804</v>
      </c>
      <c r="L4096" t="s">
        <v>644</v>
      </c>
      <c r="M4096">
        <v>58231.87</v>
      </c>
      <c r="N4096">
        <v>90.54</v>
      </c>
      <c r="O4096" t="s">
        <v>645</v>
      </c>
      <c r="P4096" s="428">
        <v>88.775000000000006</v>
      </c>
      <c r="Q4096">
        <v>12875272</v>
      </c>
      <c r="R4096" t="s">
        <v>654</v>
      </c>
      <c r="S4096" t="s">
        <v>655</v>
      </c>
      <c r="T4096" t="s">
        <v>3517</v>
      </c>
    </row>
    <row r="4097" spans="1:20" x14ac:dyDescent="0.25">
      <c r="A4097" t="s">
        <v>637</v>
      </c>
      <c r="B4097" t="s">
        <v>828</v>
      </c>
      <c r="C4097" t="s">
        <v>639</v>
      </c>
      <c r="D4097" t="s">
        <v>651</v>
      </c>
      <c r="E4097" t="s">
        <v>652</v>
      </c>
      <c r="F4097">
        <v>528004120010</v>
      </c>
      <c r="G4097" t="s">
        <v>653</v>
      </c>
      <c r="H4097">
        <v>583590</v>
      </c>
      <c r="I4097" t="s">
        <v>170</v>
      </c>
      <c r="J4097">
        <v>202208</v>
      </c>
      <c r="K4097">
        <v>44804</v>
      </c>
      <c r="L4097" t="s">
        <v>644</v>
      </c>
      <c r="M4097">
        <v>29115.93</v>
      </c>
      <c r="N4097">
        <v>45.27</v>
      </c>
      <c r="O4097" t="s">
        <v>645</v>
      </c>
      <c r="P4097" s="428">
        <v>44.387999999999998</v>
      </c>
      <c r="Q4097">
        <v>12875272</v>
      </c>
      <c r="R4097" t="s">
        <v>654</v>
      </c>
      <c r="S4097" t="s">
        <v>655</v>
      </c>
      <c r="T4097" t="s">
        <v>3518</v>
      </c>
    </row>
    <row r="4098" spans="1:20" x14ac:dyDescent="0.25">
      <c r="A4098" t="s">
        <v>637</v>
      </c>
      <c r="B4098" t="s">
        <v>828</v>
      </c>
      <c r="C4098" t="s">
        <v>639</v>
      </c>
      <c r="D4098" t="s">
        <v>651</v>
      </c>
      <c r="E4098" t="s">
        <v>652</v>
      </c>
      <c r="F4098">
        <v>528004120010</v>
      </c>
      <c r="G4098" t="s">
        <v>653</v>
      </c>
      <c r="H4098">
        <v>583590</v>
      </c>
      <c r="I4098" t="s">
        <v>170</v>
      </c>
      <c r="J4098">
        <v>202208</v>
      </c>
      <c r="K4098">
        <v>44804</v>
      </c>
      <c r="L4098" t="s">
        <v>644</v>
      </c>
      <c r="M4098">
        <v>18440.09</v>
      </c>
      <c r="N4098">
        <v>28.67</v>
      </c>
      <c r="O4098" t="s">
        <v>645</v>
      </c>
      <c r="P4098" s="428">
        <v>28.111000000000001</v>
      </c>
      <c r="Q4098">
        <v>12875272</v>
      </c>
      <c r="R4098" t="s">
        <v>654</v>
      </c>
      <c r="S4098" t="s">
        <v>655</v>
      </c>
      <c r="T4098" t="s">
        <v>3529</v>
      </c>
    </row>
    <row r="4099" spans="1:20" x14ac:dyDescent="0.25">
      <c r="A4099" t="s">
        <v>637</v>
      </c>
      <c r="B4099" t="s">
        <v>1525</v>
      </c>
      <c r="C4099" t="s">
        <v>639</v>
      </c>
      <c r="D4099" t="s">
        <v>651</v>
      </c>
      <c r="E4099" t="s">
        <v>667</v>
      </c>
      <c r="F4099">
        <v>528004120010</v>
      </c>
      <c r="G4099" t="s">
        <v>653</v>
      </c>
      <c r="H4099">
        <v>583598</v>
      </c>
      <c r="I4099" t="s">
        <v>179</v>
      </c>
      <c r="J4099">
        <v>202208</v>
      </c>
      <c r="K4099">
        <v>44804</v>
      </c>
      <c r="L4099" t="s">
        <v>644</v>
      </c>
      <c r="M4099">
        <v>302316.67</v>
      </c>
      <c r="N4099">
        <v>516.47</v>
      </c>
      <c r="O4099" t="s">
        <v>645</v>
      </c>
      <c r="P4099" s="428">
        <v>506.40300000000002</v>
      </c>
      <c r="Q4099">
        <v>12863348</v>
      </c>
      <c r="R4099" t="s">
        <v>668</v>
      </c>
      <c r="S4099" t="s">
        <v>1545</v>
      </c>
      <c r="T4099" t="s">
        <v>1546</v>
      </c>
    </row>
    <row r="4100" spans="1:20" x14ac:dyDescent="0.25">
      <c r="A4100" t="s">
        <v>637</v>
      </c>
      <c r="B4100" t="s">
        <v>1525</v>
      </c>
      <c r="C4100" t="s">
        <v>639</v>
      </c>
      <c r="D4100" t="s">
        <v>651</v>
      </c>
      <c r="E4100" t="s">
        <v>667</v>
      </c>
      <c r="F4100">
        <v>528004120010</v>
      </c>
      <c r="G4100" t="s">
        <v>653</v>
      </c>
      <c r="H4100">
        <v>583598</v>
      </c>
      <c r="I4100" t="s">
        <v>179</v>
      </c>
      <c r="J4100">
        <v>202208</v>
      </c>
      <c r="K4100">
        <v>44804</v>
      </c>
      <c r="L4100" t="s">
        <v>644</v>
      </c>
      <c r="M4100">
        <v>302316.67</v>
      </c>
      <c r="N4100">
        <v>516.47</v>
      </c>
      <c r="O4100" t="s">
        <v>645</v>
      </c>
      <c r="P4100" s="428">
        <v>506.40300000000002</v>
      </c>
      <c r="Q4100">
        <v>12863348</v>
      </c>
      <c r="R4100" t="s">
        <v>668</v>
      </c>
      <c r="S4100" t="s">
        <v>1547</v>
      </c>
      <c r="T4100" t="s">
        <v>1548</v>
      </c>
    </row>
    <row r="4101" spans="1:20" x14ac:dyDescent="0.25">
      <c r="A4101" t="s">
        <v>637</v>
      </c>
      <c r="B4101" t="s">
        <v>1525</v>
      </c>
      <c r="C4101" t="s">
        <v>639</v>
      </c>
      <c r="D4101" t="s">
        <v>651</v>
      </c>
      <c r="E4101" t="s">
        <v>667</v>
      </c>
      <c r="F4101">
        <v>528004120010</v>
      </c>
      <c r="G4101" t="s">
        <v>653</v>
      </c>
      <c r="H4101">
        <v>583598</v>
      </c>
      <c r="I4101" t="s">
        <v>179</v>
      </c>
      <c r="J4101">
        <v>202208</v>
      </c>
      <c r="K4101">
        <v>44804</v>
      </c>
      <c r="L4101" t="s">
        <v>644</v>
      </c>
      <c r="M4101">
        <v>302316.67</v>
      </c>
      <c r="N4101">
        <v>516.47</v>
      </c>
      <c r="O4101" t="s">
        <v>645</v>
      </c>
      <c r="P4101" s="428">
        <v>506.40300000000002</v>
      </c>
      <c r="Q4101">
        <v>12863348</v>
      </c>
      <c r="R4101" t="s">
        <v>668</v>
      </c>
      <c r="S4101" t="s">
        <v>1549</v>
      </c>
      <c r="T4101" t="s">
        <v>1550</v>
      </c>
    </row>
    <row r="4102" spans="1:20" x14ac:dyDescent="0.25">
      <c r="A4102" t="s">
        <v>637</v>
      </c>
      <c r="B4102" t="s">
        <v>1525</v>
      </c>
      <c r="C4102" t="s">
        <v>639</v>
      </c>
      <c r="D4102" t="s">
        <v>651</v>
      </c>
      <c r="E4102" t="s">
        <v>667</v>
      </c>
      <c r="F4102">
        <v>528004120010</v>
      </c>
      <c r="G4102" t="s">
        <v>653</v>
      </c>
      <c r="H4102">
        <v>583595</v>
      </c>
      <c r="I4102" t="s">
        <v>179</v>
      </c>
      <c r="J4102">
        <v>202208</v>
      </c>
      <c r="K4102">
        <v>44804</v>
      </c>
      <c r="L4102" t="s">
        <v>644</v>
      </c>
      <c r="M4102">
        <v>302316.67</v>
      </c>
      <c r="N4102">
        <v>516.47</v>
      </c>
      <c r="O4102" t="s">
        <v>645</v>
      </c>
      <c r="P4102" s="428">
        <v>506.40300000000002</v>
      </c>
      <c r="Q4102">
        <v>12863348</v>
      </c>
      <c r="R4102" t="s">
        <v>668</v>
      </c>
      <c r="S4102" t="s">
        <v>669</v>
      </c>
      <c r="T4102" t="s">
        <v>1526</v>
      </c>
    </row>
    <row r="4103" spans="1:20" x14ac:dyDescent="0.25">
      <c r="A4103" t="s">
        <v>637</v>
      </c>
      <c r="B4103" t="s">
        <v>1506</v>
      </c>
      <c r="C4103" t="s">
        <v>639</v>
      </c>
      <c r="D4103" t="s">
        <v>651</v>
      </c>
      <c r="E4103" t="s">
        <v>667</v>
      </c>
      <c r="F4103">
        <v>528004120010</v>
      </c>
      <c r="G4103" t="s">
        <v>653</v>
      </c>
      <c r="H4103">
        <v>583594</v>
      </c>
      <c r="I4103" t="s">
        <v>2737</v>
      </c>
      <c r="J4103">
        <v>202208</v>
      </c>
      <c r="K4103">
        <v>44804</v>
      </c>
      <c r="L4103" t="s">
        <v>644</v>
      </c>
      <c r="M4103">
        <v>11597.08</v>
      </c>
      <c r="N4103">
        <v>19.03</v>
      </c>
      <c r="O4103" t="s">
        <v>645</v>
      </c>
      <c r="P4103" s="428">
        <v>18.658999999999999</v>
      </c>
      <c r="Q4103">
        <v>12863348</v>
      </c>
      <c r="R4103" t="s">
        <v>668</v>
      </c>
      <c r="S4103" t="s">
        <v>669</v>
      </c>
      <c r="T4103" t="s">
        <v>2738</v>
      </c>
    </row>
    <row r="4104" spans="1:20" x14ac:dyDescent="0.25">
      <c r="A4104" t="s">
        <v>637</v>
      </c>
      <c r="B4104" t="s">
        <v>2477</v>
      </c>
      <c r="C4104" t="s">
        <v>639</v>
      </c>
      <c r="D4104" t="s">
        <v>651</v>
      </c>
      <c r="E4104" t="s">
        <v>641</v>
      </c>
      <c r="F4104">
        <v>528004120009</v>
      </c>
      <c r="G4104" t="s">
        <v>2478</v>
      </c>
      <c r="H4104">
        <v>583589</v>
      </c>
      <c r="I4104" t="s">
        <v>164</v>
      </c>
      <c r="J4104">
        <v>202209</v>
      </c>
      <c r="K4104">
        <v>44719</v>
      </c>
      <c r="L4104" t="s">
        <v>644</v>
      </c>
      <c r="M4104">
        <v>3583200</v>
      </c>
      <c r="N4104">
        <v>5879.78</v>
      </c>
      <c r="O4104" t="s">
        <v>645</v>
      </c>
      <c r="P4104" s="428">
        <v>5462.55</v>
      </c>
      <c r="Q4104">
        <v>40303162</v>
      </c>
      <c r="T4104" t="s">
        <v>3534</v>
      </c>
    </row>
    <row r="4105" spans="1:20" x14ac:dyDescent="0.25">
      <c r="A4105" t="s">
        <v>637</v>
      </c>
      <c r="B4105" t="s">
        <v>1229</v>
      </c>
      <c r="C4105" t="s">
        <v>639</v>
      </c>
      <c r="D4105" t="s">
        <v>651</v>
      </c>
      <c r="E4105" t="s">
        <v>704</v>
      </c>
      <c r="F4105">
        <v>528004120010</v>
      </c>
      <c r="G4105" t="s">
        <v>653</v>
      </c>
      <c r="H4105">
        <v>583601</v>
      </c>
      <c r="I4105" t="s">
        <v>189</v>
      </c>
      <c r="J4105">
        <v>202209</v>
      </c>
      <c r="K4105">
        <v>44725</v>
      </c>
      <c r="L4105" t="s">
        <v>644</v>
      </c>
      <c r="M4105">
        <v>337107</v>
      </c>
      <c r="N4105">
        <v>553.16999999999996</v>
      </c>
      <c r="O4105" t="s">
        <v>645</v>
      </c>
      <c r="P4105" s="428">
        <v>513.91700000000003</v>
      </c>
      <c r="Q4105">
        <v>30520443</v>
      </c>
      <c r="R4105" t="s">
        <v>1230</v>
      </c>
      <c r="S4105">
        <v>13485</v>
      </c>
      <c r="T4105" t="s">
        <v>3548</v>
      </c>
    </row>
    <row r="4106" spans="1:20" x14ac:dyDescent="0.25">
      <c r="A4106" t="s">
        <v>637</v>
      </c>
      <c r="B4106" t="s">
        <v>1229</v>
      </c>
      <c r="C4106" t="s">
        <v>639</v>
      </c>
      <c r="D4106" t="s">
        <v>651</v>
      </c>
      <c r="E4106" t="s">
        <v>704</v>
      </c>
      <c r="F4106">
        <v>528004120001</v>
      </c>
      <c r="G4106" t="s">
        <v>705</v>
      </c>
      <c r="H4106">
        <v>583131</v>
      </c>
      <c r="I4106" t="s">
        <v>1254</v>
      </c>
      <c r="J4106">
        <v>202209</v>
      </c>
      <c r="K4106">
        <v>44725</v>
      </c>
      <c r="L4106" t="s">
        <v>644</v>
      </c>
      <c r="M4106">
        <v>339030</v>
      </c>
      <c r="N4106">
        <v>556.32000000000005</v>
      </c>
      <c r="O4106" t="s">
        <v>645</v>
      </c>
      <c r="P4106" s="428">
        <v>516.84299999999996</v>
      </c>
      <c r="Q4106">
        <v>30520443</v>
      </c>
      <c r="R4106" t="s">
        <v>1230</v>
      </c>
      <c r="S4106">
        <v>13485</v>
      </c>
      <c r="T4106" t="s">
        <v>3544</v>
      </c>
    </row>
    <row r="4107" spans="1:20" x14ac:dyDescent="0.25">
      <c r="A4107" t="s">
        <v>637</v>
      </c>
      <c r="B4107" t="s">
        <v>1229</v>
      </c>
      <c r="C4107" t="s">
        <v>639</v>
      </c>
      <c r="D4107" t="s">
        <v>651</v>
      </c>
      <c r="E4107" t="s">
        <v>704</v>
      </c>
      <c r="F4107">
        <v>528004120001</v>
      </c>
      <c r="G4107" t="s">
        <v>705</v>
      </c>
      <c r="H4107">
        <v>583131</v>
      </c>
      <c r="I4107" t="s">
        <v>1254</v>
      </c>
      <c r="J4107">
        <v>202209</v>
      </c>
      <c r="K4107">
        <v>44725</v>
      </c>
      <c r="L4107" t="s">
        <v>644</v>
      </c>
      <c r="M4107">
        <v>27565</v>
      </c>
      <c r="N4107">
        <v>45.23</v>
      </c>
      <c r="O4107" t="s">
        <v>645</v>
      </c>
      <c r="P4107" s="428">
        <v>42.02</v>
      </c>
      <c r="Q4107">
        <v>30520443</v>
      </c>
      <c r="R4107" t="s">
        <v>1230</v>
      </c>
      <c r="S4107">
        <v>13485</v>
      </c>
      <c r="T4107" t="s">
        <v>3535</v>
      </c>
    </row>
    <row r="4108" spans="1:20" x14ac:dyDescent="0.25">
      <c r="A4108" t="s">
        <v>637</v>
      </c>
      <c r="B4108" t="s">
        <v>1229</v>
      </c>
      <c r="C4108" t="s">
        <v>639</v>
      </c>
      <c r="D4108" t="s">
        <v>651</v>
      </c>
      <c r="E4108" t="s">
        <v>704</v>
      </c>
      <c r="F4108">
        <v>528004120001</v>
      </c>
      <c r="G4108" t="s">
        <v>705</v>
      </c>
      <c r="H4108">
        <v>583132</v>
      </c>
      <c r="I4108" t="s">
        <v>25</v>
      </c>
      <c r="J4108">
        <v>202209</v>
      </c>
      <c r="K4108">
        <v>44725</v>
      </c>
      <c r="L4108" t="s">
        <v>644</v>
      </c>
      <c r="M4108">
        <v>16550</v>
      </c>
      <c r="N4108">
        <v>27.16</v>
      </c>
      <c r="O4108" t="s">
        <v>645</v>
      </c>
      <c r="P4108" s="428">
        <v>25.233000000000001</v>
      </c>
      <c r="Q4108">
        <v>30520443</v>
      </c>
      <c r="R4108" t="s">
        <v>1230</v>
      </c>
      <c r="S4108">
        <v>13485</v>
      </c>
      <c r="T4108" t="s">
        <v>3535</v>
      </c>
    </row>
    <row r="4109" spans="1:20" x14ac:dyDescent="0.25">
      <c r="A4109" t="s">
        <v>637</v>
      </c>
      <c r="B4109" t="s">
        <v>1229</v>
      </c>
      <c r="C4109" t="s">
        <v>639</v>
      </c>
      <c r="D4109" t="s">
        <v>651</v>
      </c>
      <c r="E4109" t="s">
        <v>704</v>
      </c>
      <c r="F4109">
        <v>528004120001</v>
      </c>
      <c r="G4109" t="s">
        <v>705</v>
      </c>
      <c r="H4109">
        <v>583131</v>
      </c>
      <c r="I4109" t="s">
        <v>1254</v>
      </c>
      <c r="J4109">
        <v>202209</v>
      </c>
      <c r="K4109">
        <v>44725</v>
      </c>
      <c r="L4109" t="s">
        <v>644</v>
      </c>
      <c r="M4109">
        <v>83405</v>
      </c>
      <c r="N4109">
        <v>136.86000000000001</v>
      </c>
      <c r="O4109" t="s">
        <v>645</v>
      </c>
      <c r="P4109" s="428">
        <v>127.148</v>
      </c>
      <c r="Q4109">
        <v>30520443</v>
      </c>
      <c r="R4109" t="s">
        <v>1230</v>
      </c>
      <c r="S4109">
        <v>13485</v>
      </c>
      <c r="T4109" t="s">
        <v>3542</v>
      </c>
    </row>
    <row r="4110" spans="1:20" x14ac:dyDescent="0.25">
      <c r="A4110" t="s">
        <v>637</v>
      </c>
      <c r="B4110" t="s">
        <v>1229</v>
      </c>
      <c r="C4110" t="s">
        <v>639</v>
      </c>
      <c r="D4110" t="s">
        <v>651</v>
      </c>
      <c r="E4110" t="s">
        <v>704</v>
      </c>
      <c r="F4110">
        <v>528004120001</v>
      </c>
      <c r="G4110" t="s">
        <v>705</v>
      </c>
      <c r="H4110">
        <v>583132</v>
      </c>
      <c r="I4110" t="s">
        <v>25</v>
      </c>
      <c r="J4110">
        <v>202209</v>
      </c>
      <c r="K4110">
        <v>44725</v>
      </c>
      <c r="L4110" t="s">
        <v>644</v>
      </c>
      <c r="M4110">
        <v>54600</v>
      </c>
      <c r="N4110">
        <v>89.59</v>
      </c>
      <c r="O4110" t="s">
        <v>645</v>
      </c>
      <c r="P4110" s="428">
        <v>83.233000000000004</v>
      </c>
      <c r="Q4110">
        <v>30520443</v>
      </c>
      <c r="R4110" t="s">
        <v>1230</v>
      </c>
      <c r="S4110">
        <v>13485</v>
      </c>
      <c r="T4110" t="s">
        <v>3543</v>
      </c>
    </row>
    <row r="4111" spans="1:20" x14ac:dyDescent="0.25">
      <c r="A4111" t="s">
        <v>637</v>
      </c>
      <c r="B4111" t="s">
        <v>1229</v>
      </c>
      <c r="C4111" t="s">
        <v>639</v>
      </c>
      <c r="D4111" t="s">
        <v>651</v>
      </c>
      <c r="E4111" t="s">
        <v>704</v>
      </c>
      <c r="F4111">
        <v>528004120030</v>
      </c>
      <c r="G4111" t="s">
        <v>1644</v>
      </c>
      <c r="H4111">
        <v>583629</v>
      </c>
      <c r="I4111" t="s">
        <v>327</v>
      </c>
      <c r="J4111">
        <v>202209</v>
      </c>
      <c r="K4111">
        <v>44725</v>
      </c>
      <c r="L4111" t="s">
        <v>644</v>
      </c>
      <c r="M4111">
        <v>180000</v>
      </c>
      <c r="N4111">
        <v>295.37</v>
      </c>
      <c r="O4111" t="s">
        <v>645</v>
      </c>
      <c r="P4111" s="428">
        <v>274.411</v>
      </c>
      <c r="Q4111">
        <v>30520443</v>
      </c>
      <c r="R4111" t="s">
        <v>1230</v>
      </c>
      <c r="S4111">
        <v>13485</v>
      </c>
      <c r="T4111" t="s">
        <v>3536</v>
      </c>
    </row>
    <row r="4112" spans="1:20" x14ac:dyDescent="0.25">
      <c r="A4112" t="s">
        <v>637</v>
      </c>
      <c r="B4112" t="s">
        <v>1229</v>
      </c>
      <c r="C4112" t="s">
        <v>639</v>
      </c>
      <c r="D4112" t="s">
        <v>651</v>
      </c>
      <c r="E4112" t="s">
        <v>704</v>
      </c>
      <c r="F4112">
        <v>528004120026</v>
      </c>
      <c r="G4112" t="s">
        <v>1241</v>
      </c>
      <c r="H4112">
        <v>583625</v>
      </c>
      <c r="I4112" t="s">
        <v>303</v>
      </c>
      <c r="J4112">
        <v>202209</v>
      </c>
      <c r="K4112">
        <v>44725</v>
      </c>
      <c r="L4112" t="s">
        <v>644</v>
      </c>
      <c r="M4112">
        <v>14000</v>
      </c>
      <c r="N4112">
        <v>22.97</v>
      </c>
      <c r="O4112" t="s">
        <v>645</v>
      </c>
      <c r="P4112" s="428">
        <v>21.34</v>
      </c>
      <c r="Q4112">
        <v>30520443</v>
      </c>
      <c r="R4112" t="s">
        <v>1230</v>
      </c>
      <c r="S4112">
        <v>13485</v>
      </c>
      <c r="T4112" t="s">
        <v>3537</v>
      </c>
    </row>
    <row r="4113" spans="1:20" x14ac:dyDescent="0.25">
      <c r="A4113" t="s">
        <v>637</v>
      </c>
      <c r="B4113" t="s">
        <v>1229</v>
      </c>
      <c r="C4113" t="s">
        <v>639</v>
      </c>
      <c r="D4113" t="s">
        <v>651</v>
      </c>
      <c r="E4113" t="s">
        <v>704</v>
      </c>
      <c r="F4113">
        <v>528004120028</v>
      </c>
      <c r="G4113" t="s">
        <v>2021</v>
      </c>
      <c r="H4113">
        <v>583627</v>
      </c>
      <c r="I4113" t="s">
        <v>2022</v>
      </c>
      <c r="J4113">
        <v>202209</v>
      </c>
      <c r="K4113">
        <v>44725</v>
      </c>
      <c r="L4113" t="s">
        <v>644</v>
      </c>
      <c r="M4113">
        <v>4865000</v>
      </c>
      <c r="N4113">
        <v>7983.13</v>
      </c>
      <c r="O4113" t="s">
        <v>645</v>
      </c>
      <c r="P4113" s="428">
        <v>7416.6469999999999</v>
      </c>
      <c r="Q4113">
        <v>30520443</v>
      </c>
      <c r="R4113" t="s">
        <v>1230</v>
      </c>
      <c r="S4113">
        <v>13485</v>
      </c>
      <c r="T4113" t="s">
        <v>3539</v>
      </c>
    </row>
    <row r="4114" spans="1:20" x14ac:dyDescent="0.25">
      <c r="A4114" t="s">
        <v>637</v>
      </c>
      <c r="B4114" t="s">
        <v>1229</v>
      </c>
      <c r="C4114" t="s">
        <v>639</v>
      </c>
      <c r="D4114" t="s">
        <v>651</v>
      </c>
      <c r="E4114" t="s">
        <v>704</v>
      </c>
      <c r="F4114">
        <v>528004120010</v>
      </c>
      <c r="G4114" t="s">
        <v>653</v>
      </c>
      <c r="H4114">
        <v>605506</v>
      </c>
      <c r="I4114" t="s">
        <v>1266</v>
      </c>
      <c r="J4114">
        <v>202209</v>
      </c>
      <c r="K4114">
        <v>44725</v>
      </c>
      <c r="L4114" t="s">
        <v>644</v>
      </c>
      <c r="M4114">
        <v>296870</v>
      </c>
      <c r="N4114">
        <v>487.14</v>
      </c>
      <c r="O4114" t="s">
        <v>645</v>
      </c>
      <c r="P4114" s="428">
        <v>452.57299999999998</v>
      </c>
      <c r="Q4114">
        <v>30520443</v>
      </c>
      <c r="R4114" t="s">
        <v>1230</v>
      </c>
      <c r="S4114">
        <v>13485</v>
      </c>
      <c r="T4114" t="s">
        <v>3547</v>
      </c>
    </row>
    <row r="4115" spans="1:20" x14ac:dyDescent="0.25">
      <c r="A4115" t="s">
        <v>637</v>
      </c>
      <c r="B4115" t="s">
        <v>1229</v>
      </c>
      <c r="C4115" t="s">
        <v>639</v>
      </c>
      <c r="D4115" t="s">
        <v>651</v>
      </c>
      <c r="E4115" t="s">
        <v>704</v>
      </c>
      <c r="F4115">
        <v>528004120010</v>
      </c>
      <c r="G4115" t="s">
        <v>653</v>
      </c>
      <c r="H4115">
        <v>605506</v>
      </c>
      <c r="I4115" t="s">
        <v>1266</v>
      </c>
      <c r="J4115">
        <v>202209</v>
      </c>
      <c r="K4115">
        <v>44725</v>
      </c>
      <c r="L4115" t="s">
        <v>644</v>
      </c>
      <c r="M4115">
        <v>42639</v>
      </c>
      <c r="N4115">
        <v>69.97</v>
      </c>
      <c r="O4115" t="s">
        <v>645</v>
      </c>
      <c r="P4115" s="428">
        <v>65.004999999999995</v>
      </c>
      <c r="Q4115">
        <v>30520443</v>
      </c>
      <c r="R4115" t="s">
        <v>1230</v>
      </c>
      <c r="S4115">
        <v>13485</v>
      </c>
      <c r="T4115" t="s">
        <v>3549</v>
      </c>
    </row>
    <row r="4116" spans="1:20" x14ac:dyDescent="0.25">
      <c r="A4116" t="s">
        <v>637</v>
      </c>
      <c r="B4116" t="s">
        <v>1229</v>
      </c>
      <c r="C4116" t="s">
        <v>639</v>
      </c>
      <c r="D4116" t="s">
        <v>651</v>
      </c>
      <c r="E4116" t="s">
        <v>704</v>
      </c>
      <c r="F4116">
        <v>528004120010</v>
      </c>
      <c r="G4116" t="s">
        <v>653</v>
      </c>
      <c r="H4116">
        <v>605506</v>
      </c>
      <c r="I4116" t="s">
        <v>1266</v>
      </c>
      <c r="J4116">
        <v>202209</v>
      </c>
      <c r="K4116">
        <v>44725</v>
      </c>
      <c r="L4116" t="s">
        <v>644</v>
      </c>
      <c r="M4116">
        <v>5908092.2999999998</v>
      </c>
      <c r="N4116">
        <v>9694.77</v>
      </c>
      <c r="O4116" t="s">
        <v>645</v>
      </c>
      <c r="P4116" s="428">
        <v>9006.8279999999995</v>
      </c>
      <c r="Q4116">
        <v>30520443</v>
      </c>
      <c r="R4116" t="s">
        <v>1230</v>
      </c>
      <c r="S4116">
        <v>13485</v>
      </c>
      <c r="T4116" t="s">
        <v>3550</v>
      </c>
    </row>
    <row r="4117" spans="1:20" x14ac:dyDescent="0.25">
      <c r="A4117" t="s">
        <v>637</v>
      </c>
      <c r="B4117" t="s">
        <v>1229</v>
      </c>
      <c r="C4117" t="s">
        <v>639</v>
      </c>
      <c r="D4117" t="s">
        <v>651</v>
      </c>
      <c r="E4117" t="s">
        <v>704</v>
      </c>
      <c r="F4117">
        <v>528004120010</v>
      </c>
      <c r="G4117" t="s">
        <v>653</v>
      </c>
      <c r="H4117">
        <v>605506</v>
      </c>
      <c r="I4117" t="s">
        <v>1266</v>
      </c>
      <c r="J4117">
        <v>202209</v>
      </c>
      <c r="K4117">
        <v>44725</v>
      </c>
      <c r="L4117" t="s">
        <v>644</v>
      </c>
      <c r="M4117">
        <v>266000</v>
      </c>
      <c r="N4117">
        <v>436.49</v>
      </c>
      <c r="O4117" t="s">
        <v>645</v>
      </c>
      <c r="P4117" s="428">
        <v>405.517</v>
      </c>
      <c r="Q4117">
        <v>30520443</v>
      </c>
      <c r="R4117" t="s">
        <v>1230</v>
      </c>
      <c r="S4117">
        <v>13485</v>
      </c>
      <c r="T4117" t="s">
        <v>3552</v>
      </c>
    </row>
    <row r="4118" spans="1:20" x14ac:dyDescent="0.25">
      <c r="A4118" t="s">
        <v>637</v>
      </c>
      <c r="B4118" t="s">
        <v>1229</v>
      </c>
      <c r="C4118" t="s">
        <v>639</v>
      </c>
      <c r="D4118" t="s">
        <v>651</v>
      </c>
      <c r="E4118" t="s">
        <v>704</v>
      </c>
      <c r="F4118">
        <v>528004120027</v>
      </c>
      <c r="G4118" t="s">
        <v>2459</v>
      </c>
      <c r="H4118">
        <v>583626</v>
      </c>
      <c r="I4118" t="s">
        <v>2460</v>
      </c>
      <c r="J4118">
        <v>202209</v>
      </c>
      <c r="K4118">
        <v>44725</v>
      </c>
      <c r="L4118" t="s">
        <v>644</v>
      </c>
      <c r="M4118">
        <v>840000</v>
      </c>
      <c r="N4118">
        <v>1378.38</v>
      </c>
      <c r="O4118" t="s">
        <v>645</v>
      </c>
      <c r="P4118" s="428">
        <v>1280.57</v>
      </c>
      <c r="Q4118">
        <v>30520443</v>
      </c>
      <c r="R4118" t="s">
        <v>1230</v>
      </c>
      <c r="S4118">
        <v>13485</v>
      </c>
      <c r="T4118" t="s">
        <v>3553</v>
      </c>
    </row>
    <row r="4119" spans="1:20" x14ac:dyDescent="0.25">
      <c r="A4119" t="s">
        <v>637</v>
      </c>
      <c r="B4119" t="s">
        <v>1229</v>
      </c>
      <c r="C4119" t="s">
        <v>639</v>
      </c>
      <c r="D4119" t="s">
        <v>651</v>
      </c>
      <c r="E4119" t="s">
        <v>704</v>
      </c>
      <c r="F4119">
        <v>528004120002</v>
      </c>
      <c r="G4119" t="s">
        <v>642</v>
      </c>
      <c r="H4119">
        <v>583141</v>
      </c>
      <c r="I4119" t="s">
        <v>37</v>
      </c>
      <c r="J4119">
        <v>202209</v>
      </c>
      <c r="K4119">
        <v>44725</v>
      </c>
      <c r="L4119" t="s">
        <v>644</v>
      </c>
      <c r="M4119">
        <v>796820</v>
      </c>
      <c r="N4119">
        <v>1307.53</v>
      </c>
      <c r="O4119" t="s">
        <v>645</v>
      </c>
      <c r="P4119" s="428">
        <v>1214.748</v>
      </c>
      <c r="Q4119">
        <v>30520443</v>
      </c>
      <c r="R4119" t="s">
        <v>1230</v>
      </c>
      <c r="S4119">
        <v>13485</v>
      </c>
      <c r="T4119" t="s">
        <v>3545</v>
      </c>
    </row>
    <row r="4120" spans="1:20" x14ac:dyDescent="0.25">
      <c r="A4120" t="s">
        <v>637</v>
      </c>
      <c r="B4120" t="s">
        <v>1229</v>
      </c>
      <c r="C4120" t="s">
        <v>639</v>
      </c>
      <c r="D4120" t="s">
        <v>651</v>
      </c>
      <c r="E4120" t="s">
        <v>704</v>
      </c>
      <c r="F4120">
        <v>528004120002</v>
      </c>
      <c r="G4120" t="s">
        <v>642</v>
      </c>
      <c r="H4120">
        <v>583140</v>
      </c>
      <c r="I4120" t="s">
        <v>36</v>
      </c>
      <c r="J4120">
        <v>202209</v>
      </c>
      <c r="K4120">
        <v>44725</v>
      </c>
      <c r="L4120" t="s">
        <v>644</v>
      </c>
      <c r="M4120">
        <v>191965</v>
      </c>
      <c r="N4120">
        <v>315</v>
      </c>
      <c r="O4120" t="s">
        <v>645</v>
      </c>
      <c r="P4120" s="428">
        <v>292.64800000000002</v>
      </c>
      <c r="Q4120">
        <v>30520443</v>
      </c>
      <c r="R4120" t="s">
        <v>1230</v>
      </c>
      <c r="S4120">
        <v>13485</v>
      </c>
      <c r="T4120" t="s">
        <v>3540</v>
      </c>
    </row>
    <row r="4121" spans="1:20" x14ac:dyDescent="0.25">
      <c r="A4121" t="s">
        <v>637</v>
      </c>
      <c r="B4121" t="s">
        <v>1229</v>
      </c>
      <c r="C4121" t="s">
        <v>639</v>
      </c>
      <c r="D4121" t="s">
        <v>651</v>
      </c>
      <c r="E4121" t="s">
        <v>704</v>
      </c>
      <c r="F4121">
        <v>528004120001</v>
      </c>
      <c r="G4121" t="s">
        <v>705</v>
      </c>
      <c r="H4121">
        <v>583132</v>
      </c>
      <c r="I4121" t="s">
        <v>25</v>
      </c>
      <c r="J4121">
        <v>202209</v>
      </c>
      <c r="K4121">
        <v>44725</v>
      </c>
      <c r="L4121" t="s">
        <v>644</v>
      </c>
      <c r="M4121">
        <v>158450</v>
      </c>
      <c r="N4121">
        <v>260.01</v>
      </c>
      <c r="O4121" t="s">
        <v>645</v>
      </c>
      <c r="P4121" s="428">
        <v>241.56</v>
      </c>
      <c r="Q4121">
        <v>30520443</v>
      </c>
      <c r="R4121" t="s">
        <v>1230</v>
      </c>
      <c r="S4121">
        <v>13485</v>
      </c>
      <c r="T4121" t="s">
        <v>3541</v>
      </c>
    </row>
    <row r="4122" spans="1:20" x14ac:dyDescent="0.25">
      <c r="A4122" t="s">
        <v>637</v>
      </c>
      <c r="B4122" t="s">
        <v>1229</v>
      </c>
      <c r="C4122" t="s">
        <v>639</v>
      </c>
      <c r="D4122" t="s">
        <v>651</v>
      </c>
      <c r="E4122" t="s">
        <v>704</v>
      </c>
      <c r="F4122">
        <v>528004120002</v>
      </c>
      <c r="G4122" t="s">
        <v>642</v>
      </c>
      <c r="H4122">
        <v>583142</v>
      </c>
      <c r="I4122" t="s">
        <v>38</v>
      </c>
      <c r="J4122">
        <v>202209</v>
      </c>
      <c r="K4122">
        <v>44725</v>
      </c>
      <c r="L4122" t="s">
        <v>644</v>
      </c>
      <c r="M4122">
        <v>28992</v>
      </c>
      <c r="N4122">
        <v>47.57</v>
      </c>
      <c r="O4122" t="s">
        <v>645</v>
      </c>
      <c r="P4122" s="428">
        <v>44.194000000000003</v>
      </c>
      <c r="Q4122">
        <v>30520443</v>
      </c>
      <c r="R4122" t="s">
        <v>1230</v>
      </c>
      <c r="S4122">
        <v>13485</v>
      </c>
      <c r="T4122" t="s">
        <v>3535</v>
      </c>
    </row>
    <row r="4123" spans="1:20" x14ac:dyDescent="0.25">
      <c r="A4123" t="s">
        <v>637</v>
      </c>
      <c r="B4123" t="s">
        <v>1229</v>
      </c>
      <c r="C4123" t="s">
        <v>639</v>
      </c>
      <c r="D4123" t="s">
        <v>651</v>
      </c>
      <c r="E4123" t="s">
        <v>704</v>
      </c>
      <c r="F4123">
        <v>528004120002</v>
      </c>
      <c r="G4123" t="s">
        <v>642</v>
      </c>
      <c r="H4123">
        <v>583143</v>
      </c>
      <c r="I4123" t="s">
        <v>39</v>
      </c>
      <c r="J4123">
        <v>202209</v>
      </c>
      <c r="K4123">
        <v>44725</v>
      </c>
      <c r="L4123" t="s">
        <v>644</v>
      </c>
      <c r="M4123">
        <v>29488</v>
      </c>
      <c r="N4123">
        <v>48.39</v>
      </c>
      <c r="O4123" t="s">
        <v>645</v>
      </c>
      <c r="P4123" s="428">
        <v>44.956000000000003</v>
      </c>
      <c r="Q4123">
        <v>30520443</v>
      </c>
      <c r="R4123" t="s">
        <v>1230</v>
      </c>
      <c r="S4123">
        <v>13485</v>
      </c>
      <c r="T4123" t="s">
        <v>3535</v>
      </c>
    </row>
    <row r="4124" spans="1:20" x14ac:dyDescent="0.25">
      <c r="A4124" t="s">
        <v>637</v>
      </c>
      <c r="B4124" t="s">
        <v>1229</v>
      </c>
      <c r="C4124" t="s">
        <v>639</v>
      </c>
      <c r="D4124" t="s">
        <v>651</v>
      </c>
      <c r="E4124" t="s">
        <v>704</v>
      </c>
      <c r="F4124">
        <v>528004120002</v>
      </c>
      <c r="G4124" t="s">
        <v>642</v>
      </c>
      <c r="H4124">
        <v>583141</v>
      </c>
      <c r="I4124" t="s">
        <v>37</v>
      </c>
      <c r="J4124">
        <v>202209</v>
      </c>
      <c r="K4124">
        <v>44725</v>
      </c>
      <c r="L4124" t="s">
        <v>644</v>
      </c>
      <c r="M4124">
        <v>58556</v>
      </c>
      <c r="N4124">
        <v>96.09</v>
      </c>
      <c r="O4124" t="s">
        <v>645</v>
      </c>
      <c r="P4124" s="428">
        <v>89.271000000000001</v>
      </c>
      <c r="Q4124">
        <v>30520443</v>
      </c>
      <c r="R4124" t="s">
        <v>1230</v>
      </c>
      <c r="S4124">
        <v>13485</v>
      </c>
      <c r="T4124" t="s">
        <v>3535</v>
      </c>
    </row>
    <row r="4125" spans="1:20" x14ac:dyDescent="0.25">
      <c r="A4125" t="s">
        <v>637</v>
      </c>
      <c r="B4125" t="s">
        <v>1229</v>
      </c>
      <c r="C4125" t="s">
        <v>639</v>
      </c>
      <c r="D4125" t="s">
        <v>651</v>
      </c>
      <c r="E4125" t="s">
        <v>704</v>
      </c>
      <c r="F4125">
        <v>528004120002</v>
      </c>
      <c r="G4125" t="s">
        <v>642</v>
      </c>
      <c r="H4125">
        <v>583140</v>
      </c>
      <c r="I4125" t="s">
        <v>36</v>
      </c>
      <c r="J4125">
        <v>202209</v>
      </c>
      <c r="K4125">
        <v>44725</v>
      </c>
      <c r="L4125" t="s">
        <v>644</v>
      </c>
      <c r="M4125">
        <v>11699</v>
      </c>
      <c r="N4125">
        <v>19.2</v>
      </c>
      <c r="O4125" t="s">
        <v>645</v>
      </c>
      <c r="P4125" s="428">
        <v>17.838000000000001</v>
      </c>
      <c r="Q4125">
        <v>30520443</v>
      </c>
      <c r="R4125" t="s">
        <v>1230</v>
      </c>
      <c r="S4125">
        <v>13485</v>
      </c>
      <c r="T4125" t="s">
        <v>3535</v>
      </c>
    </row>
    <row r="4126" spans="1:20" x14ac:dyDescent="0.25">
      <c r="A4126" t="s">
        <v>637</v>
      </c>
      <c r="B4126" t="s">
        <v>1229</v>
      </c>
      <c r="C4126" t="s">
        <v>639</v>
      </c>
      <c r="D4126" t="s">
        <v>651</v>
      </c>
      <c r="E4126" t="s">
        <v>704</v>
      </c>
      <c r="F4126">
        <v>528004120002</v>
      </c>
      <c r="G4126" t="s">
        <v>642</v>
      </c>
      <c r="H4126">
        <v>583142</v>
      </c>
      <c r="I4126" t="s">
        <v>38</v>
      </c>
      <c r="J4126">
        <v>202209</v>
      </c>
      <c r="K4126">
        <v>44725</v>
      </c>
      <c r="L4126" t="s">
        <v>644</v>
      </c>
      <c r="M4126">
        <v>74138</v>
      </c>
      <c r="N4126">
        <v>121.66</v>
      </c>
      <c r="O4126" t="s">
        <v>645</v>
      </c>
      <c r="P4126" s="428">
        <v>113.027</v>
      </c>
      <c r="Q4126">
        <v>30520443</v>
      </c>
      <c r="R4126" t="s">
        <v>1230</v>
      </c>
      <c r="S4126">
        <v>13485</v>
      </c>
      <c r="T4126" t="s">
        <v>3542</v>
      </c>
    </row>
    <row r="4127" spans="1:20" x14ac:dyDescent="0.25">
      <c r="A4127" t="s">
        <v>637</v>
      </c>
      <c r="B4127" t="s">
        <v>1229</v>
      </c>
      <c r="C4127" t="s">
        <v>639</v>
      </c>
      <c r="D4127" t="s">
        <v>651</v>
      </c>
      <c r="E4127" t="s">
        <v>704</v>
      </c>
      <c r="F4127">
        <v>528004120002</v>
      </c>
      <c r="G4127" t="s">
        <v>642</v>
      </c>
      <c r="H4127">
        <v>583143</v>
      </c>
      <c r="I4127" t="s">
        <v>39</v>
      </c>
      <c r="J4127">
        <v>202209</v>
      </c>
      <c r="K4127">
        <v>44725</v>
      </c>
      <c r="L4127" t="s">
        <v>644</v>
      </c>
      <c r="M4127">
        <v>83405</v>
      </c>
      <c r="N4127">
        <v>136.86000000000001</v>
      </c>
      <c r="O4127" t="s">
        <v>645</v>
      </c>
      <c r="P4127" s="428">
        <v>127.148</v>
      </c>
      <c r="Q4127">
        <v>30520443</v>
      </c>
      <c r="R4127" t="s">
        <v>1230</v>
      </c>
      <c r="S4127">
        <v>13485</v>
      </c>
      <c r="T4127" t="s">
        <v>3542</v>
      </c>
    </row>
    <row r="4128" spans="1:20" x14ac:dyDescent="0.25">
      <c r="A4128" t="s">
        <v>637</v>
      </c>
      <c r="B4128" t="s">
        <v>1229</v>
      </c>
      <c r="C4128" t="s">
        <v>639</v>
      </c>
      <c r="D4128" t="s">
        <v>651</v>
      </c>
      <c r="E4128" t="s">
        <v>704</v>
      </c>
      <c r="F4128">
        <v>528004120002</v>
      </c>
      <c r="G4128" t="s">
        <v>642</v>
      </c>
      <c r="H4128">
        <v>583141</v>
      </c>
      <c r="I4128" t="s">
        <v>37</v>
      </c>
      <c r="J4128">
        <v>202209</v>
      </c>
      <c r="K4128">
        <v>44725</v>
      </c>
      <c r="L4128" t="s">
        <v>644</v>
      </c>
      <c r="M4128">
        <v>194610</v>
      </c>
      <c r="N4128">
        <v>319.33999999999997</v>
      </c>
      <c r="O4128" t="s">
        <v>645</v>
      </c>
      <c r="P4128" s="428">
        <v>296.68</v>
      </c>
      <c r="Q4128">
        <v>30520443</v>
      </c>
      <c r="R4128" t="s">
        <v>1230</v>
      </c>
      <c r="S4128">
        <v>13485</v>
      </c>
      <c r="T4128" t="s">
        <v>3542</v>
      </c>
    </row>
    <row r="4129" spans="1:20" x14ac:dyDescent="0.25">
      <c r="A4129" t="s">
        <v>637</v>
      </c>
      <c r="B4129" t="s">
        <v>1229</v>
      </c>
      <c r="C4129" t="s">
        <v>639</v>
      </c>
      <c r="D4129" t="s">
        <v>651</v>
      </c>
      <c r="E4129" t="s">
        <v>704</v>
      </c>
      <c r="F4129">
        <v>528004120002</v>
      </c>
      <c r="G4129" t="s">
        <v>642</v>
      </c>
      <c r="H4129">
        <v>583140</v>
      </c>
      <c r="I4129" t="s">
        <v>36</v>
      </c>
      <c r="J4129">
        <v>202209</v>
      </c>
      <c r="K4129">
        <v>44725</v>
      </c>
      <c r="L4129" t="s">
        <v>644</v>
      </c>
      <c r="M4129">
        <v>46336</v>
      </c>
      <c r="N4129">
        <v>76.03</v>
      </c>
      <c r="O4129" t="s">
        <v>645</v>
      </c>
      <c r="P4129" s="428">
        <v>70.635000000000005</v>
      </c>
      <c r="Q4129">
        <v>30520443</v>
      </c>
      <c r="R4129" t="s">
        <v>1230</v>
      </c>
      <c r="S4129">
        <v>13485</v>
      </c>
      <c r="T4129" t="s">
        <v>3542</v>
      </c>
    </row>
    <row r="4130" spans="1:20" x14ac:dyDescent="0.25">
      <c r="A4130" t="s">
        <v>637</v>
      </c>
      <c r="B4130" t="s">
        <v>1229</v>
      </c>
      <c r="C4130" t="s">
        <v>639</v>
      </c>
      <c r="D4130" t="s">
        <v>651</v>
      </c>
      <c r="E4130" t="s">
        <v>704</v>
      </c>
      <c r="F4130">
        <v>528004120002</v>
      </c>
      <c r="G4130" t="s">
        <v>642</v>
      </c>
      <c r="H4130">
        <v>583142</v>
      </c>
      <c r="I4130" t="s">
        <v>38</v>
      </c>
      <c r="J4130">
        <v>202209</v>
      </c>
      <c r="K4130">
        <v>44725</v>
      </c>
      <c r="L4130" t="s">
        <v>644</v>
      </c>
      <c r="M4130">
        <v>5400</v>
      </c>
      <c r="N4130">
        <v>8.86</v>
      </c>
      <c r="O4130" t="s">
        <v>645</v>
      </c>
      <c r="P4130" s="428">
        <v>8.2309999999999999</v>
      </c>
      <c r="Q4130">
        <v>30520443</v>
      </c>
      <c r="R4130" t="s">
        <v>1230</v>
      </c>
      <c r="S4130">
        <v>13485</v>
      </c>
      <c r="T4130" t="s">
        <v>3546</v>
      </c>
    </row>
    <row r="4131" spans="1:20" x14ac:dyDescent="0.25">
      <c r="A4131" t="s">
        <v>637</v>
      </c>
      <c r="B4131" t="s">
        <v>1229</v>
      </c>
      <c r="C4131" t="s">
        <v>639</v>
      </c>
      <c r="D4131" t="s">
        <v>651</v>
      </c>
      <c r="E4131" t="s">
        <v>704</v>
      </c>
      <c r="F4131">
        <v>528004120010</v>
      </c>
      <c r="G4131" t="s">
        <v>653</v>
      </c>
      <c r="H4131">
        <v>583605</v>
      </c>
      <c r="I4131" t="s">
        <v>197</v>
      </c>
      <c r="J4131">
        <v>202209</v>
      </c>
      <c r="K4131">
        <v>44725</v>
      </c>
      <c r="L4131" t="s">
        <v>644</v>
      </c>
      <c r="M4131">
        <v>59677.7</v>
      </c>
      <c r="N4131">
        <v>97.93</v>
      </c>
      <c r="O4131" t="s">
        <v>645</v>
      </c>
      <c r="P4131" s="428">
        <v>90.980999999999995</v>
      </c>
      <c r="Q4131">
        <v>30520443</v>
      </c>
      <c r="R4131" t="s">
        <v>1230</v>
      </c>
      <c r="S4131">
        <v>13485</v>
      </c>
      <c r="T4131" t="s">
        <v>3551</v>
      </c>
    </row>
    <row r="4132" spans="1:20" x14ac:dyDescent="0.25">
      <c r="A4132" t="s">
        <v>637</v>
      </c>
      <c r="B4132" t="s">
        <v>1229</v>
      </c>
      <c r="C4132" t="s">
        <v>639</v>
      </c>
      <c r="D4132" t="s">
        <v>651</v>
      </c>
      <c r="E4132" t="s">
        <v>704</v>
      </c>
      <c r="F4132">
        <v>528004120025</v>
      </c>
      <c r="G4132" t="s">
        <v>2453</v>
      </c>
      <c r="H4132">
        <v>583624</v>
      </c>
      <c r="I4132" t="s">
        <v>298</v>
      </c>
      <c r="J4132">
        <v>202209</v>
      </c>
      <c r="K4132">
        <v>44725</v>
      </c>
      <c r="L4132" t="s">
        <v>644</v>
      </c>
      <c r="M4132">
        <v>4742000</v>
      </c>
      <c r="N4132">
        <v>7781.29</v>
      </c>
      <c r="O4132" t="s">
        <v>645</v>
      </c>
      <c r="P4132" s="428">
        <v>7229.1289999999999</v>
      </c>
      <c r="Q4132">
        <v>30520443</v>
      </c>
      <c r="R4132" t="s">
        <v>1230</v>
      </c>
      <c r="S4132">
        <v>13485</v>
      </c>
      <c r="T4132" t="s">
        <v>3538</v>
      </c>
    </row>
    <row r="4133" spans="1:20" x14ac:dyDescent="0.25">
      <c r="A4133" t="s">
        <v>637</v>
      </c>
      <c r="B4133" t="s">
        <v>828</v>
      </c>
      <c r="C4133" t="s">
        <v>639</v>
      </c>
      <c r="D4133" t="s">
        <v>2753</v>
      </c>
      <c r="E4133" t="s">
        <v>652</v>
      </c>
      <c r="F4133">
        <v>528004120010</v>
      </c>
      <c r="G4133" t="s">
        <v>653</v>
      </c>
      <c r="H4133">
        <v>583590</v>
      </c>
      <c r="I4133" t="s">
        <v>170</v>
      </c>
      <c r="J4133">
        <v>202209</v>
      </c>
      <c r="K4133">
        <v>44739</v>
      </c>
      <c r="L4133" t="s">
        <v>644</v>
      </c>
      <c r="M4133">
        <v>-1780.92</v>
      </c>
      <c r="N4133">
        <v>-2.92</v>
      </c>
      <c r="O4133" t="s">
        <v>645</v>
      </c>
      <c r="P4133" s="428">
        <v>-2.7130000000000001</v>
      </c>
      <c r="Q4133">
        <v>12907456</v>
      </c>
      <c r="R4133" t="s">
        <v>654</v>
      </c>
      <c r="S4133" t="s">
        <v>3554</v>
      </c>
      <c r="T4133" t="s">
        <v>3555</v>
      </c>
    </row>
    <row r="4134" spans="1:20" x14ac:dyDescent="0.25">
      <c r="A4134" t="s">
        <v>637</v>
      </c>
      <c r="B4134" t="s">
        <v>1229</v>
      </c>
      <c r="C4134" t="s">
        <v>639</v>
      </c>
      <c r="D4134" t="s">
        <v>651</v>
      </c>
      <c r="E4134" t="s">
        <v>811</v>
      </c>
      <c r="F4134">
        <v>528004120002</v>
      </c>
      <c r="G4134" t="s">
        <v>642</v>
      </c>
      <c r="H4134">
        <v>583140</v>
      </c>
      <c r="I4134" t="s">
        <v>36</v>
      </c>
      <c r="J4134">
        <v>202209</v>
      </c>
      <c r="K4134">
        <v>44767</v>
      </c>
      <c r="L4134" t="s">
        <v>644</v>
      </c>
      <c r="M4134">
        <v>353250</v>
      </c>
      <c r="N4134">
        <v>566.22</v>
      </c>
      <c r="O4134" t="s">
        <v>645</v>
      </c>
      <c r="P4134" s="428">
        <v>538.529</v>
      </c>
      <c r="Q4134">
        <v>30516212</v>
      </c>
      <c r="R4134" t="s">
        <v>1230</v>
      </c>
      <c r="S4134">
        <v>13486</v>
      </c>
      <c r="T4134" t="s">
        <v>3560</v>
      </c>
    </row>
    <row r="4135" spans="1:20" x14ac:dyDescent="0.25">
      <c r="A4135" t="s">
        <v>637</v>
      </c>
      <c r="B4135" t="s">
        <v>1229</v>
      </c>
      <c r="C4135" t="s">
        <v>639</v>
      </c>
      <c r="D4135" t="s">
        <v>651</v>
      </c>
      <c r="E4135" t="s">
        <v>811</v>
      </c>
      <c r="F4135">
        <v>528004120002</v>
      </c>
      <c r="G4135" t="s">
        <v>642</v>
      </c>
      <c r="H4135">
        <v>583141</v>
      </c>
      <c r="I4135" t="s">
        <v>37</v>
      </c>
      <c r="J4135">
        <v>202209</v>
      </c>
      <c r="K4135">
        <v>44767</v>
      </c>
      <c r="L4135" t="s">
        <v>644</v>
      </c>
      <c r="M4135">
        <v>353250</v>
      </c>
      <c r="N4135">
        <v>566.22</v>
      </c>
      <c r="O4135" t="s">
        <v>645</v>
      </c>
      <c r="P4135" s="428">
        <v>538.529</v>
      </c>
      <c r="Q4135">
        <v>30516212</v>
      </c>
      <c r="R4135" t="s">
        <v>1230</v>
      </c>
      <c r="S4135">
        <v>13486</v>
      </c>
      <c r="T4135" t="s">
        <v>3561</v>
      </c>
    </row>
    <row r="4136" spans="1:20" x14ac:dyDescent="0.25">
      <c r="A4136" t="s">
        <v>637</v>
      </c>
      <c r="B4136" t="s">
        <v>1229</v>
      </c>
      <c r="C4136" t="s">
        <v>639</v>
      </c>
      <c r="D4136" t="s">
        <v>651</v>
      </c>
      <c r="E4136" t="s">
        <v>811</v>
      </c>
      <c r="F4136">
        <v>528004120002</v>
      </c>
      <c r="G4136" t="s">
        <v>642</v>
      </c>
      <c r="H4136">
        <v>583142</v>
      </c>
      <c r="I4136" t="s">
        <v>38</v>
      </c>
      <c r="J4136">
        <v>202209</v>
      </c>
      <c r="K4136">
        <v>44767</v>
      </c>
      <c r="L4136" t="s">
        <v>644</v>
      </c>
      <c r="M4136">
        <v>196250</v>
      </c>
      <c r="N4136">
        <v>314.57</v>
      </c>
      <c r="O4136" t="s">
        <v>645</v>
      </c>
      <c r="P4136" s="428">
        <v>299.18599999999998</v>
      </c>
      <c r="Q4136">
        <v>30516212</v>
      </c>
      <c r="R4136" t="s">
        <v>1230</v>
      </c>
      <c r="S4136">
        <v>13486</v>
      </c>
      <c r="T4136" t="s">
        <v>3558</v>
      </c>
    </row>
    <row r="4137" spans="1:20" x14ac:dyDescent="0.25">
      <c r="A4137" t="s">
        <v>637</v>
      </c>
      <c r="B4137" t="s">
        <v>1229</v>
      </c>
      <c r="C4137" t="s">
        <v>639</v>
      </c>
      <c r="D4137" t="s">
        <v>651</v>
      </c>
      <c r="E4137" t="s">
        <v>811</v>
      </c>
      <c r="F4137">
        <v>528004120002</v>
      </c>
      <c r="G4137" t="s">
        <v>642</v>
      </c>
      <c r="H4137">
        <v>583143</v>
      </c>
      <c r="I4137" t="s">
        <v>39</v>
      </c>
      <c r="J4137">
        <v>202209</v>
      </c>
      <c r="K4137">
        <v>44767</v>
      </c>
      <c r="L4137" t="s">
        <v>644</v>
      </c>
      <c r="M4137">
        <v>175000</v>
      </c>
      <c r="N4137">
        <v>280.5</v>
      </c>
      <c r="O4137" t="s">
        <v>645</v>
      </c>
      <c r="P4137" s="428">
        <v>266.78199999999998</v>
      </c>
      <c r="Q4137">
        <v>30516212</v>
      </c>
      <c r="R4137" t="s">
        <v>1230</v>
      </c>
      <c r="S4137">
        <v>13486</v>
      </c>
      <c r="T4137" t="s">
        <v>3559</v>
      </c>
    </row>
    <row r="4138" spans="1:20" x14ac:dyDescent="0.25">
      <c r="A4138" t="s">
        <v>637</v>
      </c>
      <c r="B4138" t="s">
        <v>1229</v>
      </c>
      <c r="C4138" t="s">
        <v>639</v>
      </c>
      <c r="D4138" t="s">
        <v>651</v>
      </c>
      <c r="E4138" t="s">
        <v>811</v>
      </c>
      <c r="F4138">
        <v>528004120001</v>
      </c>
      <c r="G4138" t="s">
        <v>705</v>
      </c>
      <c r="H4138">
        <v>583131</v>
      </c>
      <c r="I4138" t="s">
        <v>1254</v>
      </c>
      <c r="J4138">
        <v>202209</v>
      </c>
      <c r="K4138">
        <v>44767</v>
      </c>
      <c r="L4138" t="s">
        <v>644</v>
      </c>
      <c r="M4138">
        <v>431750</v>
      </c>
      <c r="N4138">
        <v>692.04</v>
      </c>
      <c r="O4138" t="s">
        <v>645</v>
      </c>
      <c r="P4138" s="428">
        <v>658.19600000000003</v>
      </c>
      <c r="Q4138">
        <v>30516212</v>
      </c>
      <c r="R4138" t="s">
        <v>1230</v>
      </c>
      <c r="S4138">
        <v>13486</v>
      </c>
      <c r="T4138" t="s">
        <v>3556</v>
      </c>
    </row>
    <row r="4139" spans="1:20" x14ac:dyDescent="0.25">
      <c r="A4139" t="s">
        <v>637</v>
      </c>
      <c r="B4139" t="s">
        <v>1229</v>
      </c>
      <c r="C4139" t="s">
        <v>639</v>
      </c>
      <c r="D4139" t="s">
        <v>651</v>
      </c>
      <c r="E4139" t="s">
        <v>811</v>
      </c>
      <c r="F4139">
        <v>528004120001</v>
      </c>
      <c r="G4139" t="s">
        <v>705</v>
      </c>
      <c r="H4139">
        <v>583132</v>
      </c>
      <c r="I4139" t="s">
        <v>25</v>
      </c>
      <c r="J4139">
        <v>202209</v>
      </c>
      <c r="K4139">
        <v>44767</v>
      </c>
      <c r="L4139" t="s">
        <v>644</v>
      </c>
      <c r="M4139">
        <v>549500</v>
      </c>
      <c r="N4139">
        <v>880.78</v>
      </c>
      <c r="O4139" t="s">
        <v>645</v>
      </c>
      <c r="P4139" s="428">
        <v>837.70500000000004</v>
      </c>
      <c r="Q4139">
        <v>30516212</v>
      </c>
      <c r="R4139" t="s">
        <v>1230</v>
      </c>
      <c r="S4139">
        <v>13486</v>
      </c>
      <c r="T4139" t="s">
        <v>3557</v>
      </c>
    </row>
    <row r="4140" spans="1:20" x14ac:dyDescent="0.25">
      <c r="A4140" t="s">
        <v>637</v>
      </c>
      <c r="B4140" t="s">
        <v>1229</v>
      </c>
      <c r="C4140" t="s">
        <v>639</v>
      </c>
      <c r="D4140" t="s">
        <v>651</v>
      </c>
      <c r="E4140" t="s">
        <v>811</v>
      </c>
      <c r="F4140">
        <v>528004120010</v>
      </c>
      <c r="G4140" t="s">
        <v>653</v>
      </c>
      <c r="H4140">
        <v>583597</v>
      </c>
      <c r="I4140" t="s">
        <v>1268</v>
      </c>
      <c r="J4140">
        <v>202209</v>
      </c>
      <c r="K4140">
        <v>44767</v>
      </c>
      <c r="L4140" t="s">
        <v>644</v>
      </c>
      <c r="M4140">
        <v>53300</v>
      </c>
      <c r="N4140">
        <v>85.43</v>
      </c>
      <c r="O4140" t="s">
        <v>645</v>
      </c>
      <c r="P4140" s="428">
        <v>81.251999999999995</v>
      </c>
      <c r="Q4140">
        <v>30516212</v>
      </c>
      <c r="R4140" t="s">
        <v>1230</v>
      </c>
      <c r="S4140">
        <v>13486</v>
      </c>
      <c r="T4140" t="s">
        <v>3562</v>
      </c>
    </row>
    <row r="4141" spans="1:20" x14ac:dyDescent="0.25">
      <c r="A4141" t="s">
        <v>637</v>
      </c>
      <c r="B4141" t="s">
        <v>1229</v>
      </c>
      <c r="C4141" t="s">
        <v>639</v>
      </c>
      <c r="D4141" t="s">
        <v>651</v>
      </c>
      <c r="E4141" t="s">
        <v>811</v>
      </c>
      <c r="F4141">
        <v>528004120010</v>
      </c>
      <c r="G4141" t="s">
        <v>653</v>
      </c>
      <c r="H4141">
        <v>605506</v>
      </c>
      <c r="I4141" t="s">
        <v>1266</v>
      </c>
      <c r="J4141">
        <v>202209</v>
      </c>
      <c r="K4141">
        <v>44767</v>
      </c>
      <c r="L4141" t="s">
        <v>644</v>
      </c>
      <c r="M4141">
        <v>176416</v>
      </c>
      <c r="N4141">
        <v>282.77</v>
      </c>
      <c r="O4141" t="s">
        <v>645</v>
      </c>
      <c r="P4141" s="428">
        <v>268.94099999999997</v>
      </c>
      <c r="Q4141">
        <v>30516212</v>
      </c>
      <c r="R4141" t="s">
        <v>1230</v>
      </c>
      <c r="S4141">
        <v>13486</v>
      </c>
      <c r="T4141" t="s">
        <v>3563</v>
      </c>
    </row>
    <row r="4142" spans="1:20" x14ac:dyDescent="0.25">
      <c r="A4142" t="s">
        <v>637</v>
      </c>
      <c r="B4142" t="s">
        <v>828</v>
      </c>
      <c r="C4142" t="s">
        <v>639</v>
      </c>
      <c r="D4142" t="s">
        <v>2753</v>
      </c>
      <c r="E4142" t="s">
        <v>652</v>
      </c>
      <c r="F4142">
        <v>528004120010</v>
      </c>
      <c r="G4142" t="s">
        <v>653</v>
      </c>
      <c r="H4142">
        <v>583590</v>
      </c>
      <c r="I4142" t="s">
        <v>170</v>
      </c>
      <c r="J4142">
        <v>202209</v>
      </c>
      <c r="K4142">
        <v>44774</v>
      </c>
      <c r="L4142" t="s">
        <v>644</v>
      </c>
      <c r="M4142">
        <v>2891.61</v>
      </c>
      <c r="N4142">
        <v>4.5</v>
      </c>
      <c r="O4142" t="s">
        <v>645</v>
      </c>
      <c r="P4142" s="428">
        <v>4.4119999999999999</v>
      </c>
      <c r="Q4142">
        <v>12907456</v>
      </c>
      <c r="R4142" t="s">
        <v>654</v>
      </c>
      <c r="S4142" t="s">
        <v>3554</v>
      </c>
      <c r="T4142" t="s">
        <v>3564</v>
      </c>
    </row>
    <row r="4143" spans="1:20" x14ac:dyDescent="0.25">
      <c r="A4143" t="s">
        <v>637</v>
      </c>
      <c r="B4143" t="s">
        <v>730</v>
      </c>
      <c r="C4143" t="s">
        <v>639</v>
      </c>
      <c r="D4143" t="s">
        <v>663</v>
      </c>
      <c r="E4143" t="s">
        <v>667</v>
      </c>
      <c r="F4143">
        <v>528004120002</v>
      </c>
      <c r="G4143" t="s">
        <v>642</v>
      </c>
      <c r="H4143">
        <v>583136</v>
      </c>
      <c r="I4143" t="s">
        <v>32</v>
      </c>
      <c r="J4143">
        <v>202209</v>
      </c>
      <c r="K4143">
        <v>44804</v>
      </c>
      <c r="L4143" t="s">
        <v>644</v>
      </c>
      <c r="M4143">
        <v>35393.33</v>
      </c>
      <c r="N4143">
        <v>55.03</v>
      </c>
      <c r="O4143" t="s">
        <v>645</v>
      </c>
      <c r="P4143" s="428">
        <v>53.957000000000001</v>
      </c>
      <c r="Q4143">
        <v>30520328</v>
      </c>
      <c r="R4143" t="s">
        <v>646</v>
      </c>
      <c r="S4143">
        <v>2023197</v>
      </c>
      <c r="T4143" t="s">
        <v>3565</v>
      </c>
    </row>
    <row r="4144" spans="1:20" x14ac:dyDescent="0.25">
      <c r="A4144" t="s">
        <v>637</v>
      </c>
      <c r="B4144" t="s">
        <v>730</v>
      </c>
      <c r="C4144" t="s">
        <v>639</v>
      </c>
      <c r="D4144" t="s">
        <v>640</v>
      </c>
      <c r="E4144" t="s">
        <v>678</v>
      </c>
      <c r="F4144">
        <v>528004120002</v>
      </c>
      <c r="G4144" t="s">
        <v>642</v>
      </c>
      <c r="H4144">
        <v>583147</v>
      </c>
      <c r="I4144" t="s">
        <v>41</v>
      </c>
      <c r="J4144">
        <v>202209</v>
      </c>
      <c r="K4144">
        <v>44804</v>
      </c>
      <c r="L4144" t="s">
        <v>644</v>
      </c>
      <c r="M4144">
        <v>1510.62</v>
      </c>
      <c r="N4144">
        <v>2.35</v>
      </c>
      <c r="O4144" t="s">
        <v>645</v>
      </c>
      <c r="P4144" s="428">
        <v>2.3039999999999998</v>
      </c>
      <c r="Q4144">
        <v>30520328</v>
      </c>
      <c r="R4144" t="s">
        <v>646</v>
      </c>
      <c r="S4144">
        <v>2049729</v>
      </c>
      <c r="T4144" t="s">
        <v>3566</v>
      </c>
    </row>
    <row r="4145" spans="1:20" x14ac:dyDescent="0.25">
      <c r="A4145" t="s">
        <v>637</v>
      </c>
      <c r="B4145" t="s">
        <v>1525</v>
      </c>
      <c r="C4145" t="s">
        <v>639</v>
      </c>
      <c r="D4145" t="s">
        <v>651</v>
      </c>
      <c r="E4145" t="s">
        <v>667</v>
      </c>
      <c r="F4145">
        <v>528004120010</v>
      </c>
      <c r="G4145" t="s">
        <v>653</v>
      </c>
      <c r="H4145">
        <v>583598</v>
      </c>
      <c r="I4145" t="s">
        <v>179</v>
      </c>
      <c r="J4145">
        <v>202209</v>
      </c>
      <c r="K4145">
        <v>44805</v>
      </c>
      <c r="L4145" t="s">
        <v>644</v>
      </c>
      <c r="M4145">
        <v>-302316.67</v>
      </c>
      <c r="N4145">
        <v>-516.47</v>
      </c>
      <c r="O4145" t="s">
        <v>645</v>
      </c>
      <c r="P4145" s="428">
        <v>-515.29</v>
      </c>
      <c r="Q4145">
        <v>12863349</v>
      </c>
      <c r="R4145" t="s">
        <v>668</v>
      </c>
      <c r="S4145" t="s">
        <v>1545</v>
      </c>
      <c r="T4145" t="s">
        <v>1682</v>
      </c>
    </row>
    <row r="4146" spans="1:20" x14ac:dyDescent="0.25">
      <c r="A4146" t="s">
        <v>637</v>
      </c>
      <c r="B4146" t="s">
        <v>1525</v>
      </c>
      <c r="C4146" t="s">
        <v>639</v>
      </c>
      <c r="D4146" t="s">
        <v>651</v>
      </c>
      <c r="E4146" t="s">
        <v>667</v>
      </c>
      <c r="F4146">
        <v>528004120010</v>
      </c>
      <c r="G4146" t="s">
        <v>653</v>
      </c>
      <c r="H4146">
        <v>583598</v>
      </c>
      <c r="I4146" t="s">
        <v>179</v>
      </c>
      <c r="J4146">
        <v>202209</v>
      </c>
      <c r="K4146">
        <v>44805</v>
      </c>
      <c r="L4146" t="s">
        <v>644</v>
      </c>
      <c r="M4146">
        <v>-302316.67</v>
      </c>
      <c r="N4146">
        <v>-516.47</v>
      </c>
      <c r="O4146" t="s">
        <v>645</v>
      </c>
      <c r="P4146" s="428">
        <v>-515.29</v>
      </c>
      <c r="Q4146">
        <v>12863349</v>
      </c>
      <c r="R4146" t="s">
        <v>668</v>
      </c>
      <c r="S4146" t="s">
        <v>1549</v>
      </c>
      <c r="T4146" t="s">
        <v>1684</v>
      </c>
    </row>
    <row r="4147" spans="1:20" x14ac:dyDescent="0.25">
      <c r="A4147" t="s">
        <v>637</v>
      </c>
      <c r="B4147" t="s">
        <v>1525</v>
      </c>
      <c r="C4147" t="s">
        <v>639</v>
      </c>
      <c r="D4147" t="s">
        <v>651</v>
      </c>
      <c r="E4147" t="s">
        <v>667</v>
      </c>
      <c r="F4147">
        <v>528004120010</v>
      </c>
      <c r="G4147" t="s">
        <v>653</v>
      </c>
      <c r="H4147">
        <v>583595</v>
      </c>
      <c r="I4147" t="s">
        <v>179</v>
      </c>
      <c r="J4147">
        <v>202209</v>
      </c>
      <c r="K4147">
        <v>44805</v>
      </c>
      <c r="L4147" t="s">
        <v>644</v>
      </c>
      <c r="M4147">
        <v>-302316.67</v>
      </c>
      <c r="N4147">
        <v>-516.47</v>
      </c>
      <c r="O4147" t="s">
        <v>645</v>
      </c>
      <c r="P4147" s="428">
        <v>-515.29</v>
      </c>
      <c r="Q4147">
        <v>12863349</v>
      </c>
      <c r="R4147" t="s">
        <v>668</v>
      </c>
      <c r="S4147" t="s">
        <v>669</v>
      </c>
      <c r="T4147" t="s">
        <v>1685</v>
      </c>
    </row>
    <row r="4148" spans="1:20" x14ac:dyDescent="0.25">
      <c r="A4148" t="s">
        <v>637</v>
      </c>
      <c r="B4148" t="s">
        <v>1506</v>
      </c>
      <c r="C4148" t="s">
        <v>639</v>
      </c>
      <c r="D4148" t="s">
        <v>651</v>
      </c>
      <c r="E4148" t="s">
        <v>667</v>
      </c>
      <c r="F4148">
        <v>528004120010</v>
      </c>
      <c r="G4148" t="s">
        <v>653</v>
      </c>
      <c r="H4148">
        <v>583594</v>
      </c>
      <c r="I4148" t="s">
        <v>2737</v>
      </c>
      <c r="J4148">
        <v>202209</v>
      </c>
      <c r="K4148">
        <v>44805</v>
      </c>
      <c r="L4148" t="s">
        <v>644</v>
      </c>
      <c r="M4148">
        <v>-11597.08</v>
      </c>
      <c r="N4148">
        <v>-19.03</v>
      </c>
      <c r="O4148" t="s">
        <v>645</v>
      </c>
      <c r="P4148" s="428">
        <v>-18.986999999999998</v>
      </c>
      <c r="Q4148">
        <v>12863349</v>
      </c>
      <c r="R4148" t="s">
        <v>668</v>
      </c>
      <c r="S4148" t="s">
        <v>669</v>
      </c>
      <c r="T4148" t="s">
        <v>2918</v>
      </c>
    </row>
    <row r="4149" spans="1:20" x14ac:dyDescent="0.25">
      <c r="A4149" t="s">
        <v>637</v>
      </c>
      <c r="B4149" t="s">
        <v>1525</v>
      </c>
      <c r="C4149" t="s">
        <v>639</v>
      </c>
      <c r="D4149" t="s">
        <v>651</v>
      </c>
      <c r="E4149" t="s">
        <v>667</v>
      </c>
      <c r="F4149">
        <v>528004120010</v>
      </c>
      <c r="G4149" t="s">
        <v>653</v>
      </c>
      <c r="H4149">
        <v>583598</v>
      </c>
      <c r="I4149" t="s">
        <v>179</v>
      </c>
      <c r="J4149">
        <v>202209</v>
      </c>
      <c r="K4149">
        <v>44805</v>
      </c>
      <c r="L4149" t="s">
        <v>644</v>
      </c>
      <c r="M4149">
        <v>-302316.67</v>
      </c>
      <c r="N4149">
        <v>-516.47</v>
      </c>
      <c r="O4149" t="s">
        <v>645</v>
      </c>
      <c r="P4149" s="428">
        <v>-515.29</v>
      </c>
      <c r="Q4149">
        <v>12863349</v>
      </c>
      <c r="R4149" t="s">
        <v>668</v>
      </c>
      <c r="S4149" t="s">
        <v>1547</v>
      </c>
      <c r="T4149" t="s">
        <v>1683</v>
      </c>
    </row>
    <row r="4150" spans="1:20" x14ac:dyDescent="0.25">
      <c r="A4150" t="s">
        <v>637</v>
      </c>
      <c r="B4150" t="s">
        <v>1313</v>
      </c>
      <c r="C4150" t="s">
        <v>639</v>
      </c>
      <c r="D4150" t="s">
        <v>718</v>
      </c>
      <c r="E4150" t="s">
        <v>641</v>
      </c>
      <c r="F4150">
        <v>528004120003</v>
      </c>
      <c r="G4150" t="s">
        <v>816</v>
      </c>
      <c r="H4150">
        <v>583565</v>
      </c>
      <c r="I4150" t="s">
        <v>95</v>
      </c>
      <c r="J4150">
        <v>202209</v>
      </c>
      <c r="K4150">
        <v>44805</v>
      </c>
      <c r="L4150" t="s">
        <v>644</v>
      </c>
      <c r="M4150">
        <v>-382320</v>
      </c>
      <c r="N4150">
        <v>-594.42999999999995</v>
      </c>
      <c r="O4150" t="s">
        <v>645</v>
      </c>
      <c r="P4150" s="428">
        <v>-593.072</v>
      </c>
      <c r="Q4150">
        <v>12863349</v>
      </c>
      <c r="T4150" t="s">
        <v>3567</v>
      </c>
    </row>
    <row r="4151" spans="1:20" x14ac:dyDescent="0.25">
      <c r="A4151" t="s">
        <v>637</v>
      </c>
      <c r="B4151" t="s">
        <v>1313</v>
      </c>
      <c r="C4151" t="s">
        <v>639</v>
      </c>
      <c r="D4151" t="s">
        <v>651</v>
      </c>
      <c r="E4151" t="s">
        <v>641</v>
      </c>
      <c r="F4151">
        <v>528004120010</v>
      </c>
      <c r="G4151" t="s">
        <v>653</v>
      </c>
      <c r="H4151">
        <v>583610</v>
      </c>
      <c r="I4151" t="s">
        <v>205</v>
      </c>
      <c r="J4151">
        <v>202209</v>
      </c>
      <c r="K4151">
        <v>44805</v>
      </c>
      <c r="L4151" t="s">
        <v>644</v>
      </c>
      <c r="M4151">
        <v>-778137.49</v>
      </c>
      <c r="N4151">
        <v>-1329.35</v>
      </c>
      <c r="O4151" t="s">
        <v>645</v>
      </c>
      <c r="P4151" s="428">
        <v>-1326.3130000000001</v>
      </c>
      <c r="Q4151">
        <v>12863349</v>
      </c>
      <c r="T4151" t="s">
        <v>1672</v>
      </c>
    </row>
    <row r="4152" spans="1:20" x14ac:dyDescent="0.25">
      <c r="A4152" t="s">
        <v>637</v>
      </c>
      <c r="B4152" t="s">
        <v>1213</v>
      </c>
      <c r="C4152" t="s">
        <v>639</v>
      </c>
      <c r="D4152" t="s">
        <v>651</v>
      </c>
      <c r="E4152" t="s">
        <v>667</v>
      </c>
      <c r="F4152">
        <v>528004120010</v>
      </c>
      <c r="G4152" t="s">
        <v>653</v>
      </c>
      <c r="H4152">
        <v>583608</v>
      </c>
      <c r="I4152" t="s">
        <v>203</v>
      </c>
      <c r="J4152">
        <v>202209</v>
      </c>
      <c r="K4152">
        <v>44805</v>
      </c>
      <c r="L4152" t="s">
        <v>644</v>
      </c>
      <c r="M4152">
        <v>43689.38</v>
      </c>
      <c r="N4152">
        <v>66.760000000000005</v>
      </c>
      <c r="O4152" t="s">
        <v>645</v>
      </c>
      <c r="P4152" s="428">
        <v>66.606999999999999</v>
      </c>
      <c r="Q4152">
        <v>12907456</v>
      </c>
      <c r="T4152" t="s">
        <v>3570</v>
      </c>
    </row>
    <row r="4153" spans="1:20" x14ac:dyDescent="0.25">
      <c r="A4153" t="s">
        <v>637</v>
      </c>
      <c r="B4153" t="s">
        <v>1213</v>
      </c>
      <c r="C4153" t="s">
        <v>639</v>
      </c>
      <c r="D4153" t="s">
        <v>651</v>
      </c>
      <c r="E4153" t="s">
        <v>667</v>
      </c>
      <c r="F4153">
        <v>528004120010</v>
      </c>
      <c r="G4153" t="s">
        <v>653</v>
      </c>
      <c r="H4153">
        <v>583608</v>
      </c>
      <c r="I4153" t="s">
        <v>203</v>
      </c>
      <c r="J4153">
        <v>202209</v>
      </c>
      <c r="K4153">
        <v>44805</v>
      </c>
      <c r="L4153" t="s">
        <v>644</v>
      </c>
      <c r="M4153">
        <v>7864.09</v>
      </c>
      <c r="N4153">
        <v>12.02</v>
      </c>
      <c r="O4153" t="s">
        <v>645</v>
      </c>
      <c r="P4153" s="428">
        <v>11.993</v>
      </c>
      <c r="Q4153">
        <v>12907456</v>
      </c>
      <c r="T4153" t="s">
        <v>3571</v>
      </c>
    </row>
    <row r="4154" spans="1:20" x14ac:dyDescent="0.25">
      <c r="A4154" t="s">
        <v>637</v>
      </c>
      <c r="B4154" t="s">
        <v>1213</v>
      </c>
      <c r="C4154" t="s">
        <v>639</v>
      </c>
      <c r="D4154" t="s">
        <v>695</v>
      </c>
      <c r="E4154" t="s">
        <v>667</v>
      </c>
      <c r="F4154">
        <v>528004120010</v>
      </c>
      <c r="G4154" t="s">
        <v>653</v>
      </c>
      <c r="H4154">
        <v>583608</v>
      </c>
      <c r="I4154" t="s">
        <v>203</v>
      </c>
      <c r="J4154">
        <v>202209</v>
      </c>
      <c r="K4154">
        <v>44805</v>
      </c>
      <c r="L4154" t="s">
        <v>644</v>
      </c>
      <c r="M4154">
        <v>132231.82999999999</v>
      </c>
      <c r="N4154">
        <v>202.05</v>
      </c>
      <c r="O4154" t="s">
        <v>645</v>
      </c>
      <c r="P4154" s="428">
        <v>201.58799999999999</v>
      </c>
      <c r="Q4154">
        <v>12907456</v>
      </c>
      <c r="T4154" t="s">
        <v>3568</v>
      </c>
    </row>
    <row r="4155" spans="1:20" x14ac:dyDescent="0.25">
      <c r="A4155" t="s">
        <v>637</v>
      </c>
      <c r="B4155" t="s">
        <v>1213</v>
      </c>
      <c r="C4155" t="s">
        <v>639</v>
      </c>
      <c r="D4155" t="s">
        <v>695</v>
      </c>
      <c r="E4155" t="s">
        <v>667</v>
      </c>
      <c r="F4155">
        <v>528004120010</v>
      </c>
      <c r="G4155" t="s">
        <v>653</v>
      </c>
      <c r="H4155">
        <v>583608</v>
      </c>
      <c r="I4155" t="s">
        <v>203</v>
      </c>
      <c r="J4155">
        <v>202209</v>
      </c>
      <c r="K4155">
        <v>44805</v>
      </c>
      <c r="L4155" t="s">
        <v>644</v>
      </c>
      <c r="M4155">
        <v>23801.73</v>
      </c>
      <c r="N4155">
        <v>36.369999999999997</v>
      </c>
      <c r="O4155" t="s">
        <v>645</v>
      </c>
      <c r="P4155" s="428">
        <v>36.286999999999999</v>
      </c>
      <c r="Q4155">
        <v>12907456</v>
      </c>
      <c r="T4155" t="s">
        <v>3569</v>
      </c>
    </row>
    <row r="4156" spans="1:20" x14ac:dyDescent="0.25">
      <c r="A4156" t="s">
        <v>637</v>
      </c>
      <c r="B4156" t="s">
        <v>834</v>
      </c>
      <c r="C4156" t="s">
        <v>639</v>
      </c>
      <c r="D4156" t="s">
        <v>640</v>
      </c>
      <c r="E4156" t="s">
        <v>641</v>
      </c>
      <c r="F4156">
        <v>528004120002</v>
      </c>
      <c r="G4156" t="s">
        <v>642</v>
      </c>
      <c r="H4156">
        <v>856780</v>
      </c>
      <c r="I4156" t="s">
        <v>475</v>
      </c>
      <c r="J4156">
        <v>202209</v>
      </c>
      <c r="K4156">
        <v>44806</v>
      </c>
      <c r="L4156" t="s">
        <v>644</v>
      </c>
      <c r="M4156">
        <v>4238.62</v>
      </c>
      <c r="N4156">
        <v>6.48</v>
      </c>
      <c r="O4156" t="s">
        <v>645</v>
      </c>
      <c r="P4156" s="428">
        <v>6.4649999999999999</v>
      </c>
      <c r="Q4156">
        <v>12905407</v>
      </c>
      <c r="R4156" t="s">
        <v>646</v>
      </c>
      <c r="S4156">
        <v>9980783</v>
      </c>
      <c r="T4156" t="s">
        <v>3572</v>
      </c>
    </row>
    <row r="4157" spans="1:20" x14ac:dyDescent="0.25">
      <c r="A4157" t="s">
        <v>637</v>
      </c>
      <c r="B4157" t="s">
        <v>834</v>
      </c>
      <c r="C4157" t="s">
        <v>639</v>
      </c>
      <c r="D4157" t="s">
        <v>640</v>
      </c>
      <c r="E4157" t="s">
        <v>641</v>
      </c>
      <c r="F4157">
        <v>528004120002</v>
      </c>
      <c r="G4157" t="s">
        <v>642</v>
      </c>
      <c r="H4157">
        <v>856780</v>
      </c>
      <c r="I4157" t="s">
        <v>475</v>
      </c>
      <c r="J4157">
        <v>202209</v>
      </c>
      <c r="K4157">
        <v>44806</v>
      </c>
      <c r="L4157" t="s">
        <v>644</v>
      </c>
      <c r="M4157">
        <v>718.39</v>
      </c>
      <c r="N4157">
        <v>1.1000000000000001</v>
      </c>
      <c r="O4157" t="s">
        <v>645</v>
      </c>
      <c r="P4157" s="428">
        <v>1.097</v>
      </c>
      <c r="Q4157">
        <v>12905407</v>
      </c>
      <c r="R4157" t="s">
        <v>646</v>
      </c>
      <c r="S4157">
        <v>9980783</v>
      </c>
      <c r="T4157" t="s">
        <v>3574</v>
      </c>
    </row>
    <row r="4158" spans="1:20" x14ac:dyDescent="0.25">
      <c r="A4158" t="s">
        <v>637</v>
      </c>
      <c r="B4158" t="s">
        <v>834</v>
      </c>
      <c r="C4158" t="s">
        <v>639</v>
      </c>
      <c r="D4158" t="s">
        <v>640</v>
      </c>
      <c r="E4158" t="s">
        <v>641</v>
      </c>
      <c r="F4158">
        <v>528004120002</v>
      </c>
      <c r="G4158" t="s">
        <v>642</v>
      </c>
      <c r="H4158">
        <v>856780</v>
      </c>
      <c r="I4158" t="s">
        <v>475</v>
      </c>
      <c r="J4158">
        <v>202209</v>
      </c>
      <c r="K4158">
        <v>44806</v>
      </c>
      <c r="L4158" t="s">
        <v>644</v>
      </c>
      <c r="M4158">
        <v>4395.2</v>
      </c>
      <c r="N4158">
        <v>6.72</v>
      </c>
      <c r="O4158" t="s">
        <v>645</v>
      </c>
      <c r="P4158" s="428">
        <v>6.7050000000000001</v>
      </c>
      <c r="Q4158">
        <v>12905407</v>
      </c>
      <c r="R4158" t="s">
        <v>646</v>
      </c>
      <c r="S4158">
        <v>9980783</v>
      </c>
      <c r="T4158" t="s">
        <v>3575</v>
      </c>
    </row>
    <row r="4159" spans="1:20" x14ac:dyDescent="0.25">
      <c r="A4159" t="s">
        <v>637</v>
      </c>
      <c r="B4159" t="s">
        <v>638</v>
      </c>
      <c r="C4159" t="s">
        <v>639</v>
      </c>
      <c r="D4159" t="s">
        <v>640</v>
      </c>
      <c r="E4159" t="s">
        <v>686</v>
      </c>
      <c r="F4159">
        <v>528004120002</v>
      </c>
      <c r="G4159" t="s">
        <v>642</v>
      </c>
      <c r="H4159">
        <v>583150</v>
      </c>
      <c r="I4159" t="s">
        <v>687</v>
      </c>
      <c r="J4159">
        <v>202209</v>
      </c>
      <c r="K4159">
        <v>44806</v>
      </c>
      <c r="L4159" t="s">
        <v>644</v>
      </c>
      <c r="M4159">
        <v>1638.66</v>
      </c>
      <c r="N4159">
        <v>2.5</v>
      </c>
      <c r="O4159" t="s">
        <v>645</v>
      </c>
      <c r="P4159" s="428">
        <v>2.4940000000000002</v>
      </c>
      <c r="Q4159">
        <v>12905407</v>
      </c>
      <c r="R4159" t="s">
        <v>646</v>
      </c>
      <c r="S4159">
        <v>2011105</v>
      </c>
      <c r="T4159" t="s">
        <v>3573</v>
      </c>
    </row>
    <row r="4160" spans="1:20" x14ac:dyDescent="0.25">
      <c r="A4160" t="s">
        <v>637</v>
      </c>
      <c r="B4160" t="s">
        <v>638</v>
      </c>
      <c r="C4160" t="s">
        <v>639</v>
      </c>
      <c r="D4160" t="s">
        <v>640</v>
      </c>
      <c r="E4160" t="s">
        <v>641</v>
      </c>
      <c r="F4160">
        <v>528004120002</v>
      </c>
      <c r="G4160" t="s">
        <v>642</v>
      </c>
      <c r="H4160">
        <v>856780</v>
      </c>
      <c r="I4160" t="s">
        <v>475</v>
      </c>
      <c r="J4160">
        <v>202209</v>
      </c>
      <c r="K4160">
        <v>44809</v>
      </c>
      <c r="L4160" t="s">
        <v>644</v>
      </c>
      <c r="M4160">
        <v>4788.82</v>
      </c>
      <c r="N4160">
        <v>7.32</v>
      </c>
      <c r="O4160" t="s">
        <v>645</v>
      </c>
      <c r="P4160" s="428">
        <v>7.3029999999999999</v>
      </c>
      <c r="Q4160">
        <v>12905407</v>
      </c>
      <c r="R4160" t="s">
        <v>646</v>
      </c>
      <c r="S4160">
        <v>9980783</v>
      </c>
      <c r="T4160" t="s">
        <v>3576</v>
      </c>
    </row>
    <row r="4161" spans="1:20" x14ac:dyDescent="0.25">
      <c r="A4161" t="s">
        <v>637</v>
      </c>
      <c r="B4161" t="s">
        <v>650</v>
      </c>
      <c r="C4161" t="s">
        <v>639</v>
      </c>
      <c r="D4161" t="s">
        <v>718</v>
      </c>
      <c r="E4161" t="s">
        <v>652</v>
      </c>
      <c r="F4161">
        <v>528004120010</v>
      </c>
      <c r="G4161" t="s">
        <v>653</v>
      </c>
      <c r="H4161">
        <v>583593</v>
      </c>
      <c r="I4161" t="s">
        <v>176</v>
      </c>
      <c r="J4161">
        <v>202209</v>
      </c>
      <c r="K4161">
        <v>44809</v>
      </c>
      <c r="L4161" t="s">
        <v>644</v>
      </c>
      <c r="M4161">
        <v>12218.66</v>
      </c>
      <c r="N4161">
        <v>18.670000000000002</v>
      </c>
      <c r="O4161" t="s">
        <v>645</v>
      </c>
      <c r="P4161" s="428">
        <v>18.626999999999999</v>
      </c>
      <c r="Q4161">
        <v>12907456</v>
      </c>
      <c r="R4161" t="s">
        <v>654</v>
      </c>
      <c r="S4161" t="s">
        <v>825</v>
      </c>
      <c r="T4161" t="s">
        <v>3578</v>
      </c>
    </row>
    <row r="4162" spans="1:20" x14ac:dyDescent="0.25">
      <c r="A4162" t="s">
        <v>637</v>
      </c>
      <c r="B4162" t="s">
        <v>967</v>
      </c>
      <c r="C4162" t="s">
        <v>639</v>
      </c>
      <c r="D4162" t="s">
        <v>718</v>
      </c>
      <c r="E4162" t="s">
        <v>652</v>
      </c>
      <c r="F4162">
        <v>528004120010</v>
      </c>
      <c r="G4162" t="s">
        <v>653</v>
      </c>
      <c r="H4162">
        <v>583593</v>
      </c>
      <c r="I4162" t="s">
        <v>176</v>
      </c>
      <c r="J4162">
        <v>202209</v>
      </c>
      <c r="K4162">
        <v>44809</v>
      </c>
      <c r="L4162" t="s">
        <v>644</v>
      </c>
      <c r="M4162">
        <v>-1373.5</v>
      </c>
      <c r="N4162">
        <v>-2.1</v>
      </c>
      <c r="O4162" t="s">
        <v>645</v>
      </c>
      <c r="P4162" s="428">
        <v>-2.0950000000000002</v>
      </c>
      <c r="Q4162">
        <v>12907456</v>
      </c>
      <c r="R4162" t="s">
        <v>654</v>
      </c>
      <c r="S4162" t="s">
        <v>825</v>
      </c>
      <c r="T4162" t="s">
        <v>3579</v>
      </c>
    </row>
    <row r="4163" spans="1:20" x14ac:dyDescent="0.25">
      <c r="A4163" t="s">
        <v>637</v>
      </c>
      <c r="B4163" t="s">
        <v>662</v>
      </c>
      <c r="C4163" t="s">
        <v>639</v>
      </c>
      <c r="D4163" t="s">
        <v>2753</v>
      </c>
      <c r="E4163" t="s">
        <v>652</v>
      </c>
      <c r="F4163">
        <v>528004120010</v>
      </c>
      <c r="G4163" t="s">
        <v>653</v>
      </c>
      <c r="H4163">
        <v>583590</v>
      </c>
      <c r="I4163" t="s">
        <v>170</v>
      </c>
      <c r="J4163">
        <v>202209</v>
      </c>
      <c r="K4163">
        <v>44809</v>
      </c>
      <c r="L4163" t="s">
        <v>644</v>
      </c>
      <c r="M4163">
        <v>1319.2</v>
      </c>
      <c r="N4163">
        <v>2.02</v>
      </c>
      <c r="O4163" t="s">
        <v>645</v>
      </c>
      <c r="P4163" s="428">
        <v>2.0150000000000001</v>
      </c>
      <c r="Q4163">
        <v>12907456</v>
      </c>
      <c r="R4163" t="s">
        <v>654</v>
      </c>
      <c r="S4163" t="s">
        <v>3554</v>
      </c>
      <c r="T4163" t="s">
        <v>3577</v>
      </c>
    </row>
    <row r="4164" spans="1:20" x14ac:dyDescent="0.25">
      <c r="A4164" t="s">
        <v>637</v>
      </c>
      <c r="B4164" t="s">
        <v>662</v>
      </c>
      <c r="C4164" t="s">
        <v>639</v>
      </c>
      <c r="D4164" t="s">
        <v>718</v>
      </c>
      <c r="E4164" t="s">
        <v>652</v>
      </c>
      <c r="F4164">
        <v>528004120010</v>
      </c>
      <c r="G4164" t="s">
        <v>653</v>
      </c>
      <c r="H4164">
        <v>583593</v>
      </c>
      <c r="I4164" t="s">
        <v>176</v>
      </c>
      <c r="J4164">
        <v>202209</v>
      </c>
      <c r="K4164">
        <v>44811</v>
      </c>
      <c r="L4164" t="s">
        <v>644</v>
      </c>
      <c r="M4164">
        <v>2197.6</v>
      </c>
      <c r="N4164">
        <v>3.36</v>
      </c>
      <c r="O4164" t="s">
        <v>645</v>
      </c>
      <c r="P4164" s="428">
        <v>3.3519999999999999</v>
      </c>
      <c r="Q4164">
        <v>12907456</v>
      </c>
      <c r="R4164" t="s">
        <v>654</v>
      </c>
      <c r="S4164" t="s">
        <v>825</v>
      </c>
      <c r="T4164" t="s">
        <v>3580</v>
      </c>
    </row>
    <row r="4165" spans="1:20" x14ac:dyDescent="0.25">
      <c r="A4165" t="s">
        <v>637</v>
      </c>
      <c r="B4165" t="s">
        <v>659</v>
      </c>
      <c r="C4165" t="s">
        <v>639</v>
      </c>
      <c r="D4165" t="s">
        <v>695</v>
      </c>
      <c r="E4165" t="s">
        <v>652</v>
      </c>
      <c r="F4165">
        <v>528004120010</v>
      </c>
      <c r="G4165" t="s">
        <v>653</v>
      </c>
      <c r="H4165">
        <v>583590</v>
      </c>
      <c r="I4165" t="s">
        <v>170</v>
      </c>
      <c r="J4165">
        <v>202209</v>
      </c>
      <c r="K4165">
        <v>44811</v>
      </c>
      <c r="L4165" t="s">
        <v>644</v>
      </c>
      <c r="M4165">
        <v>108301.23</v>
      </c>
      <c r="N4165">
        <v>165.48</v>
      </c>
      <c r="O4165" t="s">
        <v>645</v>
      </c>
      <c r="P4165" s="428">
        <v>165.102</v>
      </c>
      <c r="Q4165">
        <v>12907456</v>
      </c>
      <c r="R4165" t="s">
        <v>654</v>
      </c>
      <c r="S4165" t="s">
        <v>951</v>
      </c>
      <c r="T4165" t="s">
        <v>3581</v>
      </c>
    </row>
    <row r="4166" spans="1:20" x14ac:dyDescent="0.25">
      <c r="A4166" t="s">
        <v>637</v>
      </c>
      <c r="B4166" t="s">
        <v>1220</v>
      </c>
      <c r="C4166" t="s">
        <v>639</v>
      </c>
      <c r="D4166" t="s">
        <v>718</v>
      </c>
      <c r="E4166" t="s">
        <v>652</v>
      </c>
      <c r="F4166">
        <v>528004120010</v>
      </c>
      <c r="G4166" t="s">
        <v>653</v>
      </c>
      <c r="H4166">
        <v>583608</v>
      </c>
      <c r="I4166" t="s">
        <v>203</v>
      </c>
      <c r="J4166">
        <v>202209</v>
      </c>
      <c r="K4166">
        <v>44811</v>
      </c>
      <c r="L4166" t="s">
        <v>644</v>
      </c>
      <c r="M4166">
        <v>7364.95</v>
      </c>
      <c r="N4166">
        <v>11.25</v>
      </c>
      <c r="O4166" t="s">
        <v>645</v>
      </c>
      <c r="P4166" s="428">
        <v>11.224</v>
      </c>
      <c r="Q4166">
        <v>12907456</v>
      </c>
      <c r="T4166" t="s">
        <v>3583</v>
      </c>
    </row>
    <row r="4167" spans="1:20" x14ac:dyDescent="0.25">
      <c r="A4167" t="s">
        <v>637</v>
      </c>
      <c r="B4167" t="s">
        <v>1220</v>
      </c>
      <c r="C4167" t="s">
        <v>639</v>
      </c>
      <c r="D4167" t="s">
        <v>718</v>
      </c>
      <c r="E4167" t="s">
        <v>652</v>
      </c>
      <c r="F4167">
        <v>528004120010</v>
      </c>
      <c r="G4167" t="s">
        <v>653</v>
      </c>
      <c r="H4167">
        <v>583608</v>
      </c>
      <c r="I4167" t="s">
        <v>203</v>
      </c>
      <c r="J4167">
        <v>202209</v>
      </c>
      <c r="K4167">
        <v>44811</v>
      </c>
      <c r="L4167" t="s">
        <v>644</v>
      </c>
      <c r="M4167">
        <v>1208.68</v>
      </c>
      <c r="N4167">
        <v>1.85</v>
      </c>
      <c r="O4167" t="s">
        <v>645</v>
      </c>
      <c r="P4167" s="428">
        <v>1.8460000000000001</v>
      </c>
      <c r="Q4167">
        <v>12907456</v>
      </c>
      <c r="T4167" t="s">
        <v>3584</v>
      </c>
    </row>
    <row r="4168" spans="1:20" x14ac:dyDescent="0.25">
      <c r="A4168" t="s">
        <v>637</v>
      </c>
      <c r="B4168" t="s">
        <v>1220</v>
      </c>
      <c r="C4168" t="s">
        <v>639</v>
      </c>
      <c r="D4168" t="s">
        <v>663</v>
      </c>
      <c r="E4168" t="s">
        <v>652</v>
      </c>
      <c r="F4168">
        <v>528004120010</v>
      </c>
      <c r="G4168" t="s">
        <v>653</v>
      </c>
      <c r="H4168">
        <v>583608</v>
      </c>
      <c r="I4168" t="s">
        <v>203</v>
      </c>
      <c r="J4168">
        <v>202209</v>
      </c>
      <c r="K4168">
        <v>44811</v>
      </c>
      <c r="L4168" t="s">
        <v>644</v>
      </c>
      <c r="M4168">
        <v>52231.08</v>
      </c>
      <c r="N4168">
        <v>79.81</v>
      </c>
      <c r="O4168" t="s">
        <v>645</v>
      </c>
      <c r="P4168" s="428">
        <v>79.628</v>
      </c>
      <c r="Q4168">
        <v>12907456</v>
      </c>
      <c r="T4168" t="s">
        <v>3585</v>
      </c>
    </row>
    <row r="4169" spans="1:20" x14ac:dyDescent="0.25">
      <c r="A4169" t="s">
        <v>637</v>
      </c>
      <c r="B4169" t="s">
        <v>1220</v>
      </c>
      <c r="C4169" t="s">
        <v>639</v>
      </c>
      <c r="D4169" t="s">
        <v>663</v>
      </c>
      <c r="E4169" t="s">
        <v>652</v>
      </c>
      <c r="F4169">
        <v>528004120010</v>
      </c>
      <c r="G4169" t="s">
        <v>653</v>
      </c>
      <c r="H4169">
        <v>583608</v>
      </c>
      <c r="I4169" t="s">
        <v>203</v>
      </c>
      <c r="J4169">
        <v>202209</v>
      </c>
      <c r="K4169">
        <v>44811</v>
      </c>
      <c r="L4169" t="s">
        <v>644</v>
      </c>
      <c r="M4169">
        <v>15234.07</v>
      </c>
      <c r="N4169">
        <v>23.28</v>
      </c>
      <c r="O4169" t="s">
        <v>645</v>
      </c>
      <c r="P4169" s="428">
        <v>23.227</v>
      </c>
      <c r="Q4169">
        <v>12907456</v>
      </c>
      <c r="T4169" t="s">
        <v>3586</v>
      </c>
    </row>
    <row r="4170" spans="1:20" x14ac:dyDescent="0.25">
      <c r="A4170" t="s">
        <v>637</v>
      </c>
      <c r="B4170" t="s">
        <v>1220</v>
      </c>
      <c r="C4170" t="s">
        <v>639</v>
      </c>
      <c r="D4170" t="s">
        <v>2753</v>
      </c>
      <c r="E4170" t="s">
        <v>652</v>
      </c>
      <c r="F4170">
        <v>528004120010</v>
      </c>
      <c r="G4170" t="s">
        <v>653</v>
      </c>
      <c r="H4170">
        <v>583608</v>
      </c>
      <c r="I4170" t="s">
        <v>203</v>
      </c>
      <c r="J4170">
        <v>202209</v>
      </c>
      <c r="K4170">
        <v>44811</v>
      </c>
      <c r="L4170" t="s">
        <v>644</v>
      </c>
      <c r="M4170">
        <v>3034.16</v>
      </c>
      <c r="N4170">
        <v>4.6399999999999997</v>
      </c>
      <c r="O4170" t="s">
        <v>645</v>
      </c>
      <c r="P4170" s="428">
        <v>4.6289999999999996</v>
      </c>
      <c r="Q4170">
        <v>12907456</v>
      </c>
      <c r="T4170" t="s">
        <v>3582</v>
      </c>
    </row>
    <row r="4171" spans="1:20" x14ac:dyDescent="0.25">
      <c r="A4171" t="s">
        <v>637</v>
      </c>
      <c r="B4171" t="s">
        <v>1220</v>
      </c>
      <c r="C4171" t="s">
        <v>639</v>
      </c>
      <c r="D4171" t="s">
        <v>651</v>
      </c>
      <c r="E4171" t="s">
        <v>652</v>
      </c>
      <c r="F4171">
        <v>528004120010</v>
      </c>
      <c r="G4171" t="s">
        <v>653</v>
      </c>
      <c r="H4171">
        <v>583608</v>
      </c>
      <c r="I4171" t="s">
        <v>203</v>
      </c>
      <c r="J4171">
        <v>202209</v>
      </c>
      <c r="K4171">
        <v>44811</v>
      </c>
      <c r="L4171" t="s">
        <v>644</v>
      </c>
      <c r="M4171">
        <v>18318.400000000001</v>
      </c>
      <c r="N4171">
        <v>27.99</v>
      </c>
      <c r="O4171" t="s">
        <v>645</v>
      </c>
      <c r="P4171" s="428">
        <v>27.925999999999998</v>
      </c>
      <c r="Q4171">
        <v>12907456</v>
      </c>
      <c r="T4171" t="s">
        <v>3589</v>
      </c>
    </row>
    <row r="4172" spans="1:20" x14ac:dyDescent="0.25">
      <c r="A4172" t="s">
        <v>637</v>
      </c>
      <c r="B4172" t="s">
        <v>1220</v>
      </c>
      <c r="C4172" t="s">
        <v>639</v>
      </c>
      <c r="D4172" t="s">
        <v>695</v>
      </c>
      <c r="E4172" t="s">
        <v>652</v>
      </c>
      <c r="F4172">
        <v>528004120010</v>
      </c>
      <c r="G4172" t="s">
        <v>653</v>
      </c>
      <c r="H4172">
        <v>583608</v>
      </c>
      <c r="I4172" t="s">
        <v>203</v>
      </c>
      <c r="J4172">
        <v>202209</v>
      </c>
      <c r="K4172">
        <v>44811</v>
      </c>
      <c r="L4172" t="s">
        <v>644</v>
      </c>
      <c r="M4172">
        <v>21637.94</v>
      </c>
      <c r="N4172">
        <v>33.06</v>
      </c>
      <c r="O4172" t="s">
        <v>645</v>
      </c>
      <c r="P4172" s="428">
        <v>32.984000000000002</v>
      </c>
      <c r="Q4172">
        <v>12907456</v>
      </c>
      <c r="T4172" t="s">
        <v>3588</v>
      </c>
    </row>
    <row r="4173" spans="1:20" x14ac:dyDescent="0.25">
      <c r="A4173" t="s">
        <v>637</v>
      </c>
      <c r="B4173" t="s">
        <v>1220</v>
      </c>
      <c r="C4173" t="s">
        <v>639</v>
      </c>
      <c r="D4173" t="s">
        <v>2753</v>
      </c>
      <c r="E4173" t="s">
        <v>652</v>
      </c>
      <c r="F4173">
        <v>528004120010</v>
      </c>
      <c r="G4173" t="s">
        <v>653</v>
      </c>
      <c r="H4173">
        <v>583608</v>
      </c>
      <c r="I4173" t="s">
        <v>203</v>
      </c>
      <c r="J4173">
        <v>202209</v>
      </c>
      <c r="K4173">
        <v>44811</v>
      </c>
      <c r="L4173" t="s">
        <v>644</v>
      </c>
      <c r="M4173">
        <v>1714.96</v>
      </c>
      <c r="N4173">
        <v>2.62</v>
      </c>
      <c r="O4173" t="s">
        <v>645</v>
      </c>
      <c r="P4173" s="428">
        <v>2.6139999999999999</v>
      </c>
      <c r="Q4173">
        <v>12907456</v>
      </c>
      <c r="T4173" t="s">
        <v>3587</v>
      </c>
    </row>
    <row r="4174" spans="1:20" x14ac:dyDescent="0.25">
      <c r="A4174" t="s">
        <v>637</v>
      </c>
      <c r="B4174" t="s">
        <v>998</v>
      </c>
      <c r="C4174" t="s">
        <v>639</v>
      </c>
      <c r="D4174" t="s">
        <v>718</v>
      </c>
      <c r="E4174" t="s">
        <v>652</v>
      </c>
      <c r="F4174">
        <v>528004120010</v>
      </c>
      <c r="G4174" t="s">
        <v>653</v>
      </c>
      <c r="H4174">
        <v>583608</v>
      </c>
      <c r="I4174" t="s">
        <v>203</v>
      </c>
      <c r="J4174">
        <v>202209</v>
      </c>
      <c r="K4174">
        <v>44811</v>
      </c>
      <c r="L4174" t="s">
        <v>644</v>
      </c>
      <c r="M4174">
        <v>600000</v>
      </c>
      <c r="N4174">
        <v>916.79</v>
      </c>
      <c r="O4174" t="s">
        <v>645</v>
      </c>
      <c r="P4174" s="428">
        <v>914.69500000000005</v>
      </c>
      <c r="Q4174">
        <v>30516068</v>
      </c>
      <c r="T4174" t="s">
        <v>3590</v>
      </c>
    </row>
    <row r="4175" spans="1:20" x14ac:dyDescent="0.25">
      <c r="A4175" t="s">
        <v>637</v>
      </c>
      <c r="B4175" t="s">
        <v>998</v>
      </c>
      <c r="C4175" t="s">
        <v>639</v>
      </c>
      <c r="D4175" t="s">
        <v>651</v>
      </c>
      <c r="E4175" t="s">
        <v>652</v>
      </c>
      <c r="F4175">
        <v>528004120010</v>
      </c>
      <c r="G4175" t="s">
        <v>653</v>
      </c>
      <c r="H4175">
        <v>583608</v>
      </c>
      <c r="I4175" t="s">
        <v>203</v>
      </c>
      <c r="J4175">
        <v>202209</v>
      </c>
      <c r="K4175">
        <v>44812</v>
      </c>
      <c r="L4175" t="s">
        <v>644</v>
      </c>
      <c r="M4175">
        <v>140000</v>
      </c>
      <c r="N4175">
        <v>213.92</v>
      </c>
      <c r="O4175" t="s">
        <v>645</v>
      </c>
      <c r="P4175" s="428">
        <v>213.43100000000001</v>
      </c>
      <c r="Q4175">
        <v>30516068</v>
      </c>
      <c r="T4175" t="s">
        <v>3596</v>
      </c>
    </row>
    <row r="4176" spans="1:20" x14ac:dyDescent="0.25">
      <c r="A4176" t="s">
        <v>637</v>
      </c>
      <c r="B4176" t="s">
        <v>1220</v>
      </c>
      <c r="C4176" t="s">
        <v>639</v>
      </c>
      <c r="D4176" t="s">
        <v>651</v>
      </c>
      <c r="E4176" t="s">
        <v>652</v>
      </c>
      <c r="F4176">
        <v>528004120010</v>
      </c>
      <c r="G4176" t="s">
        <v>653</v>
      </c>
      <c r="H4176">
        <v>583608</v>
      </c>
      <c r="I4176" t="s">
        <v>203</v>
      </c>
      <c r="J4176">
        <v>202209</v>
      </c>
      <c r="K4176">
        <v>44812</v>
      </c>
      <c r="L4176" t="s">
        <v>644</v>
      </c>
      <c r="M4176">
        <v>5495.52</v>
      </c>
      <c r="N4176">
        <v>8.4</v>
      </c>
      <c r="O4176" t="s">
        <v>645</v>
      </c>
      <c r="P4176" s="428">
        <v>8.3810000000000002</v>
      </c>
      <c r="Q4176">
        <v>12907456</v>
      </c>
      <c r="T4176" t="s">
        <v>3592</v>
      </c>
    </row>
    <row r="4177" spans="1:20" x14ac:dyDescent="0.25">
      <c r="A4177" t="s">
        <v>637</v>
      </c>
      <c r="B4177" t="s">
        <v>1220</v>
      </c>
      <c r="C4177" t="s">
        <v>639</v>
      </c>
      <c r="D4177" t="s">
        <v>695</v>
      </c>
      <c r="E4177" t="s">
        <v>652</v>
      </c>
      <c r="F4177">
        <v>528004120010</v>
      </c>
      <c r="G4177" t="s">
        <v>653</v>
      </c>
      <c r="H4177">
        <v>583608</v>
      </c>
      <c r="I4177" t="s">
        <v>203</v>
      </c>
      <c r="J4177">
        <v>202209</v>
      </c>
      <c r="K4177">
        <v>44812</v>
      </c>
      <c r="L4177" t="s">
        <v>644</v>
      </c>
      <c r="M4177">
        <v>7212.65</v>
      </c>
      <c r="N4177">
        <v>11.02</v>
      </c>
      <c r="O4177" t="s">
        <v>645</v>
      </c>
      <c r="P4177" s="428">
        <v>10.994999999999999</v>
      </c>
      <c r="Q4177">
        <v>12907456</v>
      </c>
      <c r="T4177" t="s">
        <v>3593</v>
      </c>
    </row>
    <row r="4178" spans="1:20" x14ac:dyDescent="0.25">
      <c r="A4178" t="s">
        <v>637</v>
      </c>
      <c r="B4178" t="s">
        <v>1220</v>
      </c>
      <c r="C4178" t="s">
        <v>639</v>
      </c>
      <c r="D4178" t="s">
        <v>718</v>
      </c>
      <c r="E4178" t="s">
        <v>652</v>
      </c>
      <c r="F4178">
        <v>528004120010</v>
      </c>
      <c r="G4178" t="s">
        <v>653</v>
      </c>
      <c r="H4178">
        <v>583608</v>
      </c>
      <c r="I4178" t="s">
        <v>203</v>
      </c>
      <c r="J4178">
        <v>202209</v>
      </c>
      <c r="K4178">
        <v>44812</v>
      </c>
      <c r="L4178" t="s">
        <v>644</v>
      </c>
      <c r="M4178">
        <v>329.64</v>
      </c>
      <c r="N4178">
        <v>0.5</v>
      </c>
      <c r="O4178" t="s">
        <v>645</v>
      </c>
      <c r="P4178" s="428">
        <v>0.499</v>
      </c>
      <c r="Q4178">
        <v>12907456</v>
      </c>
      <c r="T4178" t="s">
        <v>3591</v>
      </c>
    </row>
    <row r="4179" spans="1:20" x14ac:dyDescent="0.25">
      <c r="A4179" t="s">
        <v>637</v>
      </c>
      <c r="B4179" t="s">
        <v>1220</v>
      </c>
      <c r="C4179" t="s">
        <v>639</v>
      </c>
      <c r="D4179" t="s">
        <v>2753</v>
      </c>
      <c r="E4179" t="s">
        <v>652</v>
      </c>
      <c r="F4179">
        <v>528004120010</v>
      </c>
      <c r="G4179" t="s">
        <v>653</v>
      </c>
      <c r="H4179">
        <v>583608</v>
      </c>
      <c r="I4179" t="s">
        <v>203</v>
      </c>
      <c r="J4179">
        <v>202209</v>
      </c>
      <c r="K4179">
        <v>44812</v>
      </c>
      <c r="L4179" t="s">
        <v>644</v>
      </c>
      <c r="M4179">
        <v>725.56</v>
      </c>
      <c r="N4179">
        <v>1.1100000000000001</v>
      </c>
      <c r="O4179" t="s">
        <v>645</v>
      </c>
      <c r="P4179" s="428">
        <v>1.107</v>
      </c>
      <c r="Q4179">
        <v>12907456</v>
      </c>
      <c r="T4179" t="s">
        <v>3595</v>
      </c>
    </row>
    <row r="4180" spans="1:20" x14ac:dyDescent="0.25">
      <c r="A4180" t="s">
        <v>637</v>
      </c>
      <c r="B4180" t="s">
        <v>1220</v>
      </c>
      <c r="C4180" t="s">
        <v>639</v>
      </c>
      <c r="D4180" t="s">
        <v>663</v>
      </c>
      <c r="E4180" t="s">
        <v>652</v>
      </c>
      <c r="F4180">
        <v>528004120010</v>
      </c>
      <c r="G4180" t="s">
        <v>653</v>
      </c>
      <c r="H4180">
        <v>583608</v>
      </c>
      <c r="I4180" t="s">
        <v>203</v>
      </c>
      <c r="J4180">
        <v>202209</v>
      </c>
      <c r="K4180">
        <v>44812</v>
      </c>
      <c r="L4180" t="s">
        <v>644</v>
      </c>
      <c r="M4180">
        <v>4352.59</v>
      </c>
      <c r="N4180">
        <v>6.65</v>
      </c>
      <c r="O4180" t="s">
        <v>645</v>
      </c>
      <c r="P4180" s="428">
        <v>6.6349999999999998</v>
      </c>
      <c r="Q4180">
        <v>12907456</v>
      </c>
      <c r="T4180" t="s">
        <v>3594</v>
      </c>
    </row>
    <row r="4181" spans="1:20" x14ac:dyDescent="0.25">
      <c r="A4181" t="s">
        <v>637</v>
      </c>
      <c r="B4181" t="s">
        <v>965</v>
      </c>
      <c r="C4181" t="s">
        <v>639</v>
      </c>
      <c r="D4181" t="s">
        <v>651</v>
      </c>
      <c r="E4181" t="s">
        <v>652</v>
      </c>
      <c r="F4181">
        <v>528004120010</v>
      </c>
      <c r="G4181" t="s">
        <v>653</v>
      </c>
      <c r="H4181">
        <v>583590</v>
      </c>
      <c r="I4181" t="s">
        <v>170</v>
      </c>
      <c r="J4181">
        <v>202209</v>
      </c>
      <c r="K4181">
        <v>44812</v>
      </c>
      <c r="L4181" t="s">
        <v>644</v>
      </c>
      <c r="M4181">
        <v>970.88</v>
      </c>
      <c r="N4181">
        <v>1.48</v>
      </c>
      <c r="O4181" t="s">
        <v>645</v>
      </c>
      <c r="P4181" s="428">
        <v>1.4770000000000001</v>
      </c>
      <c r="Q4181">
        <v>12907456</v>
      </c>
      <c r="R4181" t="s">
        <v>654</v>
      </c>
      <c r="S4181" t="s">
        <v>655</v>
      </c>
      <c r="T4181" t="s">
        <v>3597</v>
      </c>
    </row>
    <row r="4182" spans="1:20" x14ac:dyDescent="0.25">
      <c r="A4182" t="s">
        <v>637</v>
      </c>
      <c r="B4182" t="s">
        <v>828</v>
      </c>
      <c r="C4182" t="s">
        <v>639</v>
      </c>
      <c r="D4182" t="s">
        <v>718</v>
      </c>
      <c r="E4182" t="s">
        <v>652</v>
      </c>
      <c r="F4182">
        <v>528004120010</v>
      </c>
      <c r="G4182" t="s">
        <v>653</v>
      </c>
      <c r="H4182">
        <v>583593</v>
      </c>
      <c r="I4182" t="s">
        <v>176</v>
      </c>
      <c r="J4182">
        <v>202209</v>
      </c>
      <c r="K4182">
        <v>44812</v>
      </c>
      <c r="L4182" t="s">
        <v>644</v>
      </c>
      <c r="M4182">
        <v>922.99</v>
      </c>
      <c r="N4182">
        <v>1.41</v>
      </c>
      <c r="O4182" t="s">
        <v>645</v>
      </c>
      <c r="P4182" s="428">
        <v>1.407</v>
      </c>
      <c r="Q4182">
        <v>12907456</v>
      </c>
      <c r="R4182" t="s">
        <v>654</v>
      </c>
      <c r="S4182" t="s">
        <v>825</v>
      </c>
      <c r="T4182" t="s">
        <v>3599</v>
      </c>
    </row>
    <row r="4183" spans="1:20" x14ac:dyDescent="0.25">
      <c r="A4183" t="s">
        <v>637</v>
      </c>
      <c r="B4183" t="s">
        <v>659</v>
      </c>
      <c r="C4183" t="s">
        <v>639</v>
      </c>
      <c r="D4183" t="s">
        <v>651</v>
      </c>
      <c r="E4183" t="s">
        <v>652</v>
      </c>
      <c r="F4183">
        <v>528004120010</v>
      </c>
      <c r="G4183" t="s">
        <v>653</v>
      </c>
      <c r="H4183">
        <v>583590</v>
      </c>
      <c r="I4183" t="s">
        <v>170</v>
      </c>
      <c r="J4183">
        <v>202209</v>
      </c>
      <c r="K4183">
        <v>44812</v>
      </c>
      <c r="L4183" t="s">
        <v>644</v>
      </c>
      <c r="M4183">
        <v>127084.27</v>
      </c>
      <c r="N4183">
        <v>194.18</v>
      </c>
      <c r="O4183" t="s">
        <v>645</v>
      </c>
      <c r="P4183" s="428">
        <v>193.73599999999999</v>
      </c>
      <c r="Q4183">
        <v>12907456</v>
      </c>
      <c r="R4183" t="s">
        <v>654</v>
      </c>
      <c r="S4183" t="s">
        <v>655</v>
      </c>
      <c r="T4183" t="s">
        <v>3598</v>
      </c>
    </row>
    <row r="4184" spans="1:20" x14ac:dyDescent="0.25">
      <c r="A4184" t="s">
        <v>637</v>
      </c>
      <c r="B4184" t="s">
        <v>662</v>
      </c>
      <c r="C4184" t="s">
        <v>639</v>
      </c>
      <c r="D4184" t="s">
        <v>2753</v>
      </c>
      <c r="E4184" t="s">
        <v>652</v>
      </c>
      <c r="F4184">
        <v>528004120010</v>
      </c>
      <c r="G4184" t="s">
        <v>653</v>
      </c>
      <c r="H4184">
        <v>583590</v>
      </c>
      <c r="I4184" t="s">
        <v>170</v>
      </c>
      <c r="J4184">
        <v>202209</v>
      </c>
      <c r="K4184">
        <v>44812</v>
      </c>
      <c r="L4184" t="s">
        <v>644</v>
      </c>
      <c r="M4184">
        <v>1319.2</v>
      </c>
      <c r="N4184">
        <v>2.02</v>
      </c>
      <c r="O4184" t="s">
        <v>645</v>
      </c>
      <c r="P4184" s="428">
        <v>2.0150000000000001</v>
      </c>
      <c r="Q4184">
        <v>12907456</v>
      </c>
      <c r="R4184" t="s">
        <v>654</v>
      </c>
      <c r="S4184" t="s">
        <v>3554</v>
      </c>
      <c r="T4184" t="s">
        <v>3600</v>
      </c>
    </row>
    <row r="4185" spans="1:20" x14ac:dyDescent="0.25">
      <c r="A4185" t="s">
        <v>637</v>
      </c>
      <c r="B4185" t="s">
        <v>662</v>
      </c>
      <c r="C4185" t="s">
        <v>639</v>
      </c>
      <c r="D4185" t="s">
        <v>2753</v>
      </c>
      <c r="E4185" t="s">
        <v>652</v>
      </c>
      <c r="F4185">
        <v>528004120010</v>
      </c>
      <c r="G4185" t="s">
        <v>653</v>
      </c>
      <c r="H4185">
        <v>583590</v>
      </c>
      <c r="I4185" t="s">
        <v>170</v>
      </c>
      <c r="J4185">
        <v>202209</v>
      </c>
      <c r="K4185">
        <v>44812</v>
      </c>
      <c r="L4185" t="s">
        <v>644</v>
      </c>
      <c r="M4185">
        <v>1319.2</v>
      </c>
      <c r="N4185">
        <v>2.02</v>
      </c>
      <c r="O4185" t="s">
        <v>645</v>
      </c>
      <c r="P4185" s="428">
        <v>2.0150000000000001</v>
      </c>
      <c r="Q4185">
        <v>12907456</v>
      </c>
      <c r="R4185" t="s">
        <v>654</v>
      </c>
      <c r="S4185" t="s">
        <v>3554</v>
      </c>
      <c r="T4185" t="s">
        <v>3601</v>
      </c>
    </row>
    <row r="4186" spans="1:20" x14ac:dyDescent="0.25">
      <c r="A4186" t="s">
        <v>637</v>
      </c>
      <c r="B4186" t="s">
        <v>657</v>
      </c>
      <c r="C4186" t="s">
        <v>639</v>
      </c>
      <c r="D4186" t="s">
        <v>651</v>
      </c>
      <c r="E4186" t="s">
        <v>652</v>
      </c>
      <c r="F4186">
        <v>528004120010</v>
      </c>
      <c r="G4186" t="s">
        <v>653</v>
      </c>
      <c r="H4186">
        <v>583590</v>
      </c>
      <c r="I4186" t="s">
        <v>170</v>
      </c>
      <c r="J4186">
        <v>202209</v>
      </c>
      <c r="K4186">
        <v>44814</v>
      </c>
      <c r="L4186" t="s">
        <v>644</v>
      </c>
      <c r="M4186">
        <v>563.84</v>
      </c>
      <c r="N4186">
        <v>0.86</v>
      </c>
      <c r="O4186" t="s">
        <v>645</v>
      </c>
      <c r="P4186" s="428">
        <v>0.85799999999999998</v>
      </c>
      <c r="Q4186">
        <v>12907456</v>
      </c>
      <c r="R4186" t="s">
        <v>654</v>
      </c>
      <c r="S4186" t="s">
        <v>655</v>
      </c>
      <c r="T4186" t="s">
        <v>3602</v>
      </c>
    </row>
    <row r="4187" spans="1:20" x14ac:dyDescent="0.25">
      <c r="A4187" t="s">
        <v>637</v>
      </c>
      <c r="B4187" t="s">
        <v>657</v>
      </c>
      <c r="C4187" t="s">
        <v>639</v>
      </c>
      <c r="D4187" t="s">
        <v>651</v>
      </c>
      <c r="E4187" t="s">
        <v>652</v>
      </c>
      <c r="F4187">
        <v>528004120010</v>
      </c>
      <c r="G4187" t="s">
        <v>653</v>
      </c>
      <c r="H4187">
        <v>583590</v>
      </c>
      <c r="I4187" t="s">
        <v>170</v>
      </c>
      <c r="J4187">
        <v>202209</v>
      </c>
      <c r="K4187">
        <v>44814</v>
      </c>
      <c r="L4187" t="s">
        <v>644</v>
      </c>
      <c r="M4187">
        <v>611.29</v>
      </c>
      <c r="N4187">
        <v>0.93</v>
      </c>
      <c r="O4187" t="s">
        <v>645</v>
      </c>
      <c r="P4187" s="428">
        <v>0.92800000000000005</v>
      </c>
      <c r="Q4187">
        <v>12907456</v>
      </c>
      <c r="R4187" t="s">
        <v>654</v>
      </c>
      <c r="S4187" t="s">
        <v>655</v>
      </c>
      <c r="T4187" t="s">
        <v>3603</v>
      </c>
    </row>
    <row r="4188" spans="1:20" x14ac:dyDescent="0.25">
      <c r="A4188" t="s">
        <v>637</v>
      </c>
      <c r="B4188" t="s">
        <v>672</v>
      </c>
      <c r="C4188" t="s">
        <v>639</v>
      </c>
      <c r="D4188" t="s">
        <v>663</v>
      </c>
      <c r="E4188" t="s">
        <v>704</v>
      </c>
      <c r="F4188">
        <v>528004120010</v>
      </c>
      <c r="G4188" t="s">
        <v>653</v>
      </c>
      <c r="H4188">
        <v>583611</v>
      </c>
      <c r="I4188" t="s">
        <v>208</v>
      </c>
      <c r="J4188">
        <v>202209</v>
      </c>
      <c r="K4188">
        <v>44816</v>
      </c>
      <c r="L4188" t="s">
        <v>644</v>
      </c>
      <c r="M4188">
        <v>1462</v>
      </c>
      <c r="N4188">
        <v>2.23</v>
      </c>
      <c r="O4188" t="s">
        <v>645</v>
      </c>
      <c r="P4188" s="428">
        <v>2.2250000000000001</v>
      </c>
      <c r="Q4188">
        <v>30516123</v>
      </c>
      <c r="R4188" t="s">
        <v>675</v>
      </c>
      <c r="S4188">
        <v>85410</v>
      </c>
      <c r="T4188" t="s">
        <v>3604</v>
      </c>
    </row>
    <row r="4189" spans="1:20" x14ac:dyDescent="0.25">
      <c r="A4189" t="s">
        <v>637</v>
      </c>
      <c r="B4189" t="s">
        <v>657</v>
      </c>
      <c r="C4189" t="s">
        <v>639</v>
      </c>
      <c r="D4189" t="s">
        <v>718</v>
      </c>
      <c r="E4189" t="s">
        <v>652</v>
      </c>
      <c r="F4189">
        <v>528004120010</v>
      </c>
      <c r="G4189" t="s">
        <v>653</v>
      </c>
      <c r="H4189">
        <v>583593</v>
      </c>
      <c r="I4189" t="s">
        <v>176</v>
      </c>
      <c r="J4189">
        <v>202209</v>
      </c>
      <c r="K4189">
        <v>44817</v>
      </c>
      <c r="L4189" t="s">
        <v>644</v>
      </c>
      <c r="M4189">
        <v>549.4</v>
      </c>
      <c r="N4189">
        <v>0.84</v>
      </c>
      <c r="O4189" t="s">
        <v>645</v>
      </c>
      <c r="P4189" s="428">
        <v>0.83799999999999997</v>
      </c>
      <c r="Q4189">
        <v>12907456</v>
      </c>
      <c r="R4189" t="s">
        <v>654</v>
      </c>
      <c r="S4189" t="s">
        <v>825</v>
      </c>
      <c r="T4189" t="s">
        <v>3605</v>
      </c>
    </row>
    <row r="4190" spans="1:20" x14ac:dyDescent="0.25">
      <c r="A4190" t="s">
        <v>637</v>
      </c>
      <c r="B4190" t="s">
        <v>657</v>
      </c>
      <c r="C4190" t="s">
        <v>639</v>
      </c>
      <c r="D4190" t="s">
        <v>718</v>
      </c>
      <c r="E4190" t="s">
        <v>652</v>
      </c>
      <c r="F4190">
        <v>528004120010</v>
      </c>
      <c r="G4190" t="s">
        <v>653</v>
      </c>
      <c r="H4190">
        <v>583593</v>
      </c>
      <c r="I4190" t="s">
        <v>176</v>
      </c>
      <c r="J4190">
        <v>202209</v>
      </c>
      <c r="K4190">
        <v>44817</v>
      </c>
      <c r="L4190" t="s">
        <v>644</v>
      </c>
      <c r="M4190">
        <v>109.88</v>
      </c>
      <c r="N4190">
        <v>0.17</v>
      </c>
      <c r="O4190" t="s">
        <v>645</v>
      </c>
      <c r="P4190" s="428">
        <v>0.17</v>
      </c>
      <c r="Q4190">
        <v>12907456</v>
      </c>
      <c r="R4190" t="s">
        <v>654</v>
      </c>
      <c r="S4190" t="s">
        <v>825</v>
      </c>
      <c r="T4190" t="s">
        <v>3606</v>
      </c>
    </row>
    <row r="4191" spans="1:20" x14ac:dyDescent="0.25">
      <c r="A4191" t="s">
        <v>637</v>
      </c>
      <c r="B4191" t="s">
        <v>659</v>
      </c>
      <c r="C4191" t="s">
        <v>639</v>
      </c>
      <c r="D4191" t="s">
        <v>663</v>
      </c>
      <c r="E4191" t="s">
        <v>652</v>
      </c>
      <c r="F4191">
        <v>528004120010</v>
      </c>
      <c r="G4191" t="s">
        <v>653</v>
      </c>
      <c r="H4191">
        <v>583591</v>
      </c>
      <c r="I4191" t="s">
        <v>172</v>
      </c>
      <c r="J4191">
        <v>202209</v>
      </c>
      <c r="K4191">
        <v>44818</v>
      </c>
      <c r="L4191" t="s">
        <v>644</v>
      </c>
      <c r="M4191">
        <v>77402.11</v>
      </c>
      <c r="N4191">
        <v>118.27</v>
      </c>
      <c r="O4191" t="s">
        <v>645</v>
      </c>
      <c r="P4191" s="428">
        <v>118</v>
      </c>
      <c r="Q4191">
        <v>12907456</v>
      </c>
      <c r="R4191" t="s">
        <v>654</v>
      </c>
      <c r="S4191" t="s">
        <v>664</v>
      </c>
      <c r="T4191" t="s">
        <v>3607</v>
      </c>
    </row>
    <row r="4192" spans="1:20" x14ac:dyDescent="0.25">
      <c r="A4192" t="s">
        <v>637</v>
      </c>
      <c r="B4192" t="s">
        <v>662</v>
      </c>
      <c r="C4192" t="s">
        <v>639</v>
      </c>
      <c r="D4192" t="s">
        <v>663</v>
      </c>
      <c r="E4192" t="s">
        <v>652</v>
      </c>
      <c r="F4192">
        <v>528004120010</v>
      </c>
      <c r="G4192" t="s">
        <v>653</v>
      </c>
      <c r="H4192">
        <v>583591</v>
      </c>
      <c r="I4192" t="s">
        <v>172</v>
      </c>
      <c r="J4192">
        <v>202209</v>
      </c>
      <c r="K4192">
        <v>44818</v>
      </c>
      <c r="L4192" t="s">
        <v>644</v>
      </c>
      <c r="M4192">
        <v>43525.9</v>
      </c>
      <c r="N4192">
        <v>66.510000000000005</v>
      </c>
      <c r="O4192" t="s">
        <v>645</v>
      </c>
      <c r="P4192" s="428">
        <v>66.358000000000004</v>
      </c>
      <c r="Q4192">
        <v>12907456</v>
      </c>
      <c r="R4192" t="s">
        <v>654</v>
      </c>
      <c r="S4192" t="s">
        <v>664</v>
      </c>
      <c r="T4192" t="s">
        <v>3608</v>
      </c>
    </row>
    <row r="4193" spans="1:20" x14ac:dyDescent="0.25">
      <c r="A4193" t="s">
        <v>637</v>
      </c>
      <c r="B4193" t="s">
        <v>638</v>
      </c>
      <c r="C4193" t="s">
        <v>639</v>
      </c>
      <c r="D4193" t="s">
        <v>640</v>
      </c>
      <c r="E4193" t="s">
        <v>641</v>
      </c>
      <c r="F4193">
        <v>528004120002</v>
      </c>
      <c r="G4193" t="s">
        <v>642</v>
      </c>
      <c r="H4193">
        <v>583145</v>
      </c>
      <c r="I4193" t="s">
        <v>643</v>
      </c>
      <c r="J4193">
        <v>202209</v>
      </c>
      <c r="K4193">
        <v>44818</v>
      </c>
      <c r="L4193" t="s">
        <v>644</v>
      </c>
      <c r="M4193">
        <v>5113.6400000000003</v>
      </c>
      <c r="N4193">
        <v>7.81</v>
      </c>
      <c r="O4193" t="s">
        <v>645</v>
      </c>
      <c r="P4193" s="428">
        <v>7.7919999999999998</v>
      </c>
      <c r="Q4193">
        <v>30520474</v>
      </c>
      <c r="R4193" t="s">
        <v>646</v>
      </c>
      <c r="S4193">
        <v>9982557</v>
      </c>
      <c r="T4193" t="s">
        <v>3609</v>
      </c>
    </row>
    <row r="4194" spans="1:20" x14ac:dyDescent="0.25">
      <c r="A4194" t="s">
        <v>637</v>
      </c>
      <c r="B4194" t="s">
        <v>672</v>
      </c>
      <c r="C4194" t="s">
        <v>639</v>
      </c>
      <c r="D4194" t="s">
        <v>663</v>
      </c>
      <c r="E4194" t="s">
        <v>704</v>
      </c>
      <c r="F4194">
        <v>528004120010</v>
      </c>
      <c r="G4194" t="s">
        <v>653</v>
      </c>
      <c r="H4194">
        <v>583611</v>
      </c>
      <c r="I4194" t="s">
        <v>208</v>
      </c>
      <c r="J4194">
        <v>202209</v>
      </c>
      <c r="K4194">
        <v>44819</v>
      </c>
      <c r="L4194" t="s">
        <v>644</v>
      </c>
      <c r="M4194">
        <v>731</v>
      </c>
      <c r="N4194">
        <v>1.1200000000000001</v>
      </c>
      <c r="O4194" t="s">
        <v>645</v>
      </c>
      <c r="P4194" s="428">
        <v>1.117</v>
      </c>
      <c r="Q4194">
        <v>30516123</v>
      </c>
      <c r="R4194" t="s">
        <v>675</v>
      </c>
      <c r="S4194">
        <v>85410</v>
      </c>
      <c r="T4194" t="s">
        <v>3610</v>
      </c>
    </row>
    <row r="4195" spans="1:20" x14ac:dyDescent="0.25">
      <c r="A4195" t="s">
        <v>637</v>
      </c>
      <c r="B4195" t="s">
        <v>659</v>
      </c>
      <c r="C4195" t="s">
        <v>639</v>
      </c>
      <c r="D4195" t="s">
        <v>718</v>
      </c>
      <c r="E4195" t="s">
        <v>652</v>
      </c>
      <c r="F4195">
        <v>528004120010</v>
      </c>
      <c r="G4195" t="s">
        <v>653</v>
      </c>
      <c r="H4195">
        <v>583593</v>
      </c>
      <c r="I4195" t="s">
        <v>176</v>
      </c>
      <c r="J4195">
        <v>202209</v>
      </c>
      <c r="K4195">
        <v>44819</v>
      </c>
      <c r="L4195" t="s">
        <v>644</v>
      </c>
      <c r="M4195">
        <v>4999.08</v>
      </c>
      <c r="N4195">
        <v>7.64</v>
      </c>
      <c r="O4195" t="s">
        <v>645</v>
      </c>
      <c r="P4195" s="428">
        <v>7.6230000000000002</v>
      </c>
      <c r="Q4195">
        <v>12907456</v>
      </c>
      <c r="R4195" t="s">
        <v>654</v>
      </c>
      <c r="S4195" t="s">
        <v>825</v>
      </c>
      <c r="T4195" t="s">
        <v>3611</v>
      </c>
    </row>
    <row r="4196" spans="1:20" x14ac:dyDescent="0.25">
      <c r="A4196" t="s">
        <v>637</v>
      </c>
      <c r="B4196" t="s">
        <v>828</v>
      </c>
      <c r="C4196" t="s">
        <v>639</v>
      </c>
      <c r="D4196" t="s">
        <v>695</v>
      </c>
      <c r="E4196" t="s">
        <v>652</v>
      </c>
      <c r="F4196">
        <v>528004120010</v>
      </c>
      <c r="G4196" t="s">
        <v>653</v>
      </c>
      <c r="H4196">
        <v>583590</v>
      </c>
      <c r="I4196" t="s">
        <v>170</v>
      </c>
      <c r="J4196">
        <v>202209</v>
      </c>
      <c r="K4196">
        <v>44819</v>
      </c>
      <c r="L4196" t="s">
        <v>644</v>
      </c>
      <c r="M4196">
        <v>7212.65</v>
      </c>
      <c r="N4196">
        <v>11.02</v>
      </c>
      <c r="O4196" t="s">
        <v>645</v>
      </c>
      <c r="P4196" s="428">
        <v>10.994999999999999</v>
      </c>
      <c r="Q4196">
        <v>12907456</v>
      </c>
      <c r="R4196" t="s">
        <v>654</v>
      </c>
      <c r="S4196" t="s">
        <v>951</v>
      </c>
      <c r="T4196" t="s">
        <v>3612</v>
      </c>
    </row>
    <row r="4197" spans="1:20" x14ac:dyDescent="0.25">
      <c r="A4197" t="s">
        <v>637</v>
      </c>
      <c r="B4197" t="s">
        <v>638</v>
      </c>
      <c r="C4197" t="s">
        <v>639</v>
      </c>
      <c r="D4197" t="s">
        <v>640</v>
      </c>
      <c r="E4197" t="s">
        <v>673</v>
      </c>
      <c r="F4197">
        <v>528004120002</v>
      </c>
      <c r="G4197" t="s">
        <v>642</v>
      </c>
      <c r="H4197">
        <v>856783</v>
      </c>
      <c r="I4197" t="s">
        <v>478</v>
      </c>
      <c r="J4197">
        <v>202209</v>
      </c>
      <c r="K4197">
        <v>44820</v>
      </c>
      <c r="L4197" t="s">
        <v>644</v>
      </c>
      <c r="M4197">
        <v>2488.89</v>
      </c>
      <c r="N4197">
        <v>3.8</v>
      </c>
      <c r="O4197" t="s">
        <v>645</v>
      </c>
      <c r="P4197" s="428">
        <v>3.7909999999999999</v>
      </c>
      <c r="Q4197">
        <v>12905407</v>
      </c>
      <c r="R4197" t="s">
        <v>646</v>
      </c>
      <c r="S4197">
        <v>8540353</v>
      </c>
      <c r="T4197" t="s">
        <v>3616</v>
      </c>
    </row>
    <row r="4198" spans="1:20" x14ac:dyDescent="0.25">
      <c r="A4198" t="s">
        <v>637</v>
      </c>
      <c r="B4198" t="s">
        <v>638</v>
      </c>
      <c r="C4198" t="s">
        <v>639</v>
      </c>
      <c r="D4198" t="s">
        <v>640</v>
      </c>
      <c r="E4198" t="s">
        <v>689</v>
      </c>
      <c r="F4198">
        <v>528004120002</v>
      </c>
      <c r="G4198" t="s">
        <v>642</v>
      </c>
      <c r="H4198">
        <v>856784</v>
      </c>
      <c r="I4198" t="s">
        <v>479</v>
      </c>
      <c r="J4198">
        <v>202209</v>
      </c>
      <c r="K4198">
        <v>44820</v>
      </c>
      <c r="L4198" t="s">
        <v>644</v>
      </c>
      <c r="M4198">
        <v>569.66</v>
      </c>
      <c r="N4198">
        <v>0.87</v>
      </c>
      <c r="O4198" t="s">
        <v>645</v>
      </c>
      <c r="P4198" s="428">
        <v>0.86799999999999999</v>
      </c>
      <c r="Q4198">
        <v>12905407</v>
      </c>
      <c r="R4198" t="s">
        <v>646</v>
      </c>
      <c r="S4198">
        <v>8540396</v>
      </c>
      <c r="T4198" t="s">
        <v>3615</v>
      </c>
    </row>
    <row r="4199" spans="1:20" x14ac:dyDescent="0.25">
      <c r="A4199" t="s">
        <v>637</v>
      </c>
      <c r="B4199" t="s">
        <v>638</v>
      </c>
      <c r="C4199" t="s">
        <v>639</v>
      </c>
      <c r="D4199" t="s">
        <v>640</v>
      </c>
      <c r="E4199" t="s">
        <v>701</v>
      </c>
      <c r="F4199">
        <v>528004120002</v>
      </c>
      <c r="G4199" t="s">
        <v>642</v>
      </c>
      <c r="H4199">
        <v>583154</v>
      </c>
      <c r="I4199" t="s">
        <v>44</v>
      </c>
      <c r="J4199">
        <v>202209</v>
      </c>
      <c r="K4199">
        <v>44820</v>
      </c>
      <c r="L4199" t="s">
        <v>644</v>
      </c>
      <c r="M4199">
        <v>2883.07</v>
      </c>
      <c r="N4199">
        <v>4.41</v>
      </c>
      <c r="O4199" t="s">
        <v>645</v>
      </c>
      <c r="P4199" s="428">
        <v>4.4000000000000004</v>
      </c>
      <c r="Q4199">
        <v>12905407</v>
      </c>
      <c r="R4199" t="s">
        <v>646</v>
      </c>
      <c r="S4199">
        <v>2020577</v>
      </c>
      <c r="T4199" t="s">
        <v>3614</v>
      </c>
    </row>
    <row r="4200" spans="1:20" x14ac:dyDescent="0.25">
      <c r="A4200" t="s">
        <v>637</v>
      </c>
      <c r="B4200" t="s">
        <v>638</v>
      </c>
      <c r="C4200" t="s">
        <v>639</v>
      </c>
      <c r="D4200" t="s">
        <v>640</v>
      </c>
      <c r="E4200" t="s">
        <v>648</v>
      </c>
      <c r="F4200">
        <v>528004120002</v>
      </c>
      <c r="G4200" t="s">
        <v>642</v>
      </c>
      <c r="H4200">
        <v>583144</v>
      </c>
      <c r="I4200" t="s">
        <v>40</v>
      </c>
      <c r="J4200">
        <v>202209</v>
      </c>
      <c r="K4200">
        <v>44820</v>
      </c>
      <c r="L4200" t="s">
        <v>644</v>
      </c>
      <c r="M4200">
        <v>1792.87</v>
      </c>
      <c r="N4200">
        <v>2.74</v>
      </c>
      <c r="O4200" t="s">
        <v>645</v>
      </c>
      <c r="P4200" s="428">
        <v>2.734</v>
      </c>
      <c r="Q4200">
        <v>12905407</v>
      </c>
      <c r="R4200" t="s">
        <v>646</v>
      </c>
      <c r="S4200">
        <v>9985201</v>
      </c>
      <c r="T4200" t="s">
        <v>3613</v>
      </c>
    </row>
    <row r="4201" spans="1:20" x14ac:dyDescent="0.25">
      <c r="A4201" t="s">
        <v>637</v>
      </c>
      <c r="B4201" t="s">
        <v>730</v>
      </c>
      <c r="C4201" t="s">
        <v>639</v>
      </c>
      <c r="D4201" t="s">
        <v>651</v>
      </c>
      <c r="E4201" t="s">
        <v>704</v>
      </c>
      <c r="F4201">
        <v>528004120001</v>
      </c>
      <c r="G4201" t="s">
        <v>705</v>
      </c>
      <c r="H4201">
        <v>583129</v>
      </c>
      <c r="I4201" t="s">
        <v>21</v>
      </c>
      <c r="J4201">
        <v>202209</v>
      </c>
      <c r="K4201">
        <v>44823</v>
      </c>
      <c r="L4201" t="s">
        <v>644</v>
      </c>
      <c r="M4201">
        <v>14338.4</v>
      </c>
      <c r="N4201">
        <v>21.91</v>
      </c>
      <c r="O4201" t="s">
        <v>645</v>
      </c>
      <c r="P4201" s="428">
        <v>21.86</v>
      </c>
      <c r="Q4201">
        <v>12905407</v>
      </c>
      <c r="R4201" t="s">
        <v>646</v>
      </c>
      <c r="S4201">
        <v>2034399</v>
      </c>
      <c r="T4201" t="s">
        <v>3617</v>
      </c>
    </row>
    <row r="4202" spans="1:20" x14ac:dyDescent="0.25">
      <c r="A4202" t="s">
        <v>637</v>
      </c>
      <c r="B4202" t="s">
        <v>672</v>
      </c>
      <c r="C4202" t="s">
        <v>639</v>
      </c>
      <c r="D4202" t="s">
        <v>663</v>
      </c>
      <c r="E4202" t="s">
        <v>704</v>
      </c>
      <c r="F4202">
        <v>528004120010</v>
      </c>
      <c r="G4202" t="s">
        <v>653</v>
      </c>
      <c r="H4202">
        <v>583611</v>
      </c>
      <c r="I4202" t="s">
        <v>208</v>
      </c>
      <c r="J4202">
        <v>202209</v>
      </c>
      <c r="K4202">
        <v>44823</v>
      </c>
      <c r="L4202" t="s">
        <v>644</v>
      </c>
      <c r="M4202">
        <v>731</v>
      </c>
      <c r="N4202">
        <v>1.1200000000000001</v>
      </c>
      <c r="O4202" t="s">
        <v>645</v>
      </c>
      <c r="P4202" s="428">
        <v>1.117</v>
      </c>
      <c r="Q4202">
        <v>30516123</v>
      </c>
      <c r="R4202" t="s">
        <v>675</v>
      </c>
      <c r="S4202">
        <v>85410</v>
      </c>
      <c r="T4202" t="s">
        <v>3618</v>
      </c>
    </row>
    <row r="4203" spans="1:20" x14ac:dyDescent="0.25">
      <c r="A4203" t="s">
        <v>637</v>
      </c>
      <c r="B4203" t="s">
        <v>657</v>
      </c>
      <c r="C4203" t="s">
        <v>639</v>
      </c>
      <c r="D4203" t="s">
        <v>718</v>
      </c>
      <c r="E4203" t="s">
        <v>652</v>
      </c>
      <c r="F4203">
        <v>528004120010</v>
      </c>
      <c r="G4203" t="s">
        <v>653</v>
      </c>
      <c r="H4203">
        <v>583593</v>
      </c>
      <c r="I4203" t="s">
        <v>176</v>
      </c>
      <c r="J4203">
        <v>202209</v>
      </c>
      <c r="K4203">
        <v>44823</v>
      </c>
      <c r="L4203" t="s">
        <v>644</v>
      </c>
      <c r="M4203">
        <v>659.28</v>
      </c>
      <c r="N4203">
        <v>1.01</v>
      </c>
      <c r="O4203" t="s">
        <v>645</v>
      </c>
      <c r="P4203" s="428">
        <v>1.008</v>
      </c>
      <c r="Q4203">
        <v>12907456</v>
      </c>
      <c r="R4203" t="s">
        <v>654</v>
      </c>
      <c r="S4203" t="s">
        <v>825</v>
      </c>
      <c r="T4203" t="s">
        <v>3619</v>
      </c>
    </row>
    <row r="4204" spans="1:20" x14ac:dyDescent="0.25">
      <c r="A4204" t="s">
        <v>637</v>
      </c>
      <c r="B4204" t="s">
        <v>967</v>
      </c>
      <c r="C4204" t="s">
        <v>639</v>
      </c>
      <c r="D4204" t="s">
        <v>718</v>
      </c>
      <c r="E4204" t="s">
        <v>708</v>
      </c>
      <c r="F4204">
        <v>528004120010</v>
      </c>
      <c r="G4204" t="s">
        <v>653</v>
      </c>
      <c r="H4204">
        <v>583593</v>
      </c>
      <c r="I4204" t="s">
        <v>176</v>
      </c>
      <c r="J4204">
        <v>202209</v>
      </c>
      <c r="K4204">
        <v>44823</v>
      </c>
      <c r="L4204" t="s">
        <v>644</v>
      </c>
      <c r="M4204">
        <v>8790.4</v>
      </c>
      <c r="N4204">
        <v>13.43</v>
      </c>
      <c r="O4204" t="s">
        <v>645</v>
      </c>
      <c r="P4204" s="428">
        <v>13.398999999999999</v>
      </c>
      <c r="Q4204">
        <v>12907456</v>
      </c>
      <c r="R4204" t="s">
        <v>654</v>
      </c>
      <c r="S4204" t="s">
        <v>825</v>
      </c>
      <c r="T4204" t="s">
        <v>3621</v>
      </c>
    </row>
    <row r="4205" spans="1:20" x14ac:dyDescent="0.25">
      <c r="A4205" t="s">
        <v>637</v>
      </c>
      <c r="B4205" t="s">
        <v>967</v>
      </c>
      <c r="C4205" t="s">
        <v>639</v>
      </c>
      <c r="D4205" t="s">
        <v>718</v>
      </c>
      <c r="E4205" t="s">
        <v>652</v>
      </c>
      <c r="F4205">
        <v>528004120010</v>
      </c>
      <c r="G4205" t="s">
        <v>653</v>
      </c>
      <c r="H4205">
        <v>583593</v>
      </c>
      <c r="I4205" t="s">
        <v>176</v>
      </c>
      <c r="J4205">
        <v>202209</v>
      </c>
      <c r="K4205">
        <v>44823</v>
      </c>
      <c r="L4205" t="s">
        <v>644</v>
      </c>
      <c r="M4205">
        <v>9889.2000000000007</v>
      </c>
      <c r="N4205">
        <v>15.11</v>
      </c>
      <c r="O4205" t="s">
        <v>645</v>
      </c>
      <c r="P4205" s="428">
        <v>15.074999999999999</v>
      </c>
      <c r="Q4205">
        <v>12907456</v>
      </c>
      <c r="R4205" t="s">
        <v>654</v>
      </c>
      <c r="S4205" t="s">
        <v>825</v>
      </c>
      <c r="T4205" t="s">
        <v>3620</v>
      </c>
    </row>
    <row r="4206" spans="1:20" x14ac:dyDescent="0.25">
      <c r="A4206" t="s">
        <v>637</v>
      </c>
      <c r="B4206" t="s">
        <v>1213</v>
      </c>
      <c r="C4206" t="s">
        <v>639</v>
      </c>
      <c r="D4206" t="s">
        <v>651</v>
      </c>
      <c r="E4206" t="s">
        <v>652</v>
      </c>
      <c r="F4206">
        <v>528004120010</v>
      </c>
      <c r="G4206" t="s">
        <v>653</v>
      </c>
      <c r="H4206">
        <v>583608</v>
      </c>
      <c r="I4206" t="s">
        <v>203</v>
      </c>
      <c r="J4206">
        <v>202209</v>
      </c>
      <c r="K4206">
        <v>44823</v>
      </c>
      <c r="L4206" t="s">
        <v>644</v>
      </c>
      <c r="M4206">
        <v>55886.69</v>
      </c>
      <c r="N4206">
        <v>85.39</v>
      </c>
      <c r="O4206" t="s">
        <v>645</v>
      </c>
      <c r="P4206" s="428">
        <v>85.194999999999993</v>
      </c>
      <c r="Q4206">
        <v>12907456</v>
      </c>
      <c r="T4206" t="s">
        <v>3622</v>
      </c>
    </row>
    <row r="4207" spans="1:20" x14ac:dyDescent="0.25">
      <c r="A4207" t="s">
        <v>637</v>
      </c>
      <c r="B4207" t="s">
        <v>1213</v>
      </c>
      <c r="C4207" t="s">
        <v>639</v>
      </c>
      <c r="D4207" t="s">
        <v>651</v>
      </c>
      <c r="E4207" t="s">
        <v>652</v>
      </c>
      <c r="F4207">
        <v>528004120010</v>
      </c>
      <c r="G4207" t="s">
        <v>653</v>
      </c>
      <c r="H4207">
        <v>583608</v>
      </c>
      <c r="I4207" t="s">
        <v>203</v>
      </c>
      <c r="J4207">
        <v>202209</v>
      </c>
      <c r="K4207">
        <v>44823</v>
      </c>
      <c r="L4207" t="s">
        <v>644</v>
      </c>
      <c r="M4207">
        <v>310481.49</v>
      </c>
      <c r="N4207">
        <v>474.41</v>
      </c>
      <c r="O4207" t="s">
        <v>645</v>
      </c>
      <c r="P4207" s="428">
        <v>473.32600000000002</v>
      </c>
      <c r="Q4207">
        <v>12907456</v>
      </c>
      <c r="T4207" t="s">
        <v>3623</v>
      </c>
    </row>
    <row r="4208" spans="1:20" x14ac:dyDescent="0.25">
      <c r="A4208" t="s">
        <v>637</v>
      </c>
      <c r="B4208" t="s">
        <v>814</v>
      </c>
      <c r="C4208" t="s">
        <v>639</v>
      </c>
      <c r="D4208" t="s">
        <v>651</v>
      </c>
      <c r="E4208" t="s">
        <v>704</v>
      </c>
      <c r="F4208">
        <v>528004120003</v>
      </c>
      <c r="G4208" t="s">
        <v>816</v>
      </c>
      <c r="H4208">
        <v>583560</v>
      </c>
      <c r="I4208" t="s">
        <v>963</v>
      </c>
      <c r="J4208">
        <v>202209</v>
      </c>
      <c r="K4208">
        <v>44824</v>
      </c>
      <c r="L4208" t="s">
        <v>644</v>
      </c>
      <c r="M4208">
        <v>44500</v>
      </c>
      <c r="N4208">
        <v>68</v>
      </c>
      <c r="O4208" t="s">
        <v>645</v>
      </c>
      <c r="P4208" s="428">
        <v>67.844999999999999</v>
      </c>
      <c r="Q4208">
        <v>30516222</v>
      </c>
      <c r="T4208" t="s">
        <v>3625</v>
      </c>
    </row>
    <row r="4209" spans="1:20" x14ac:dyDescent="0.25">
      <c r="A4209" t="s">
        <v>637</v>
      </c>
      <c r="B4209" t="s">
        <v>814</v>
      </c>
      <c r="C4209" t="s">
        <v>639</v>
      </c>
      <c r="D4209" t="s">
        <v>651</v>
      </c>
      <c r="E4209" t="s">
        <v>704</v>
      </c>
      <c r="F4209">
        <v>528004120003</v>
      </c>
      <c r="G4209" t="s">
        <v>816</v>
      </c>
      <c r="H4209">
        <v>583560</v>
      </c>
      <c r="I4209" t="s">
        <v>963</v>
      </c>
      <c r="J4209">
        <v>202209</v>
      </c>
      <c r="K4209">
        <v>44824</v>
      </c>
      <c r="L4209" t="s">
        <v>644</v>
      </c>
      <c r="M4209">
        <v>44500</v>
      </c>
      <c r="N4209">
        <v>68</v>
      </c>
      <c r="O4209" t="s">
        <v>645</v>
      </c>
      <c r="P4209" s="428">
        <v>67.844999999999999</v>
      </c>
      <c r="Q4209">
        <v>30516222</v>
      </c>
      <c r="T4209" t="s">
        <v>3626</v>
      </c>
    </row>
    <row r="4210" spans="1:20" x14ac:dyDescent="0.25">
      <c r="A4210" t="s">
        <v>637</v>
      </c>
      <c r="B4210" t="s">
        <v>814</v>
      </c>
      <c r="C4210" t="s">
        <v>639</v>
      </c>
      <c r="D4210" t="s">
        <v>651</v>
      </c>
      <c r="E4210" t="s">
        <v>704</v>
      </c>
      <c r="F4210">
        <v>528004120003</v>
      </c>
      <c r="G4210" t="s">
        <v>816</v>
      </c>
      <c r="H4210">
        <v>583560</v>
      </c>
      <c r="I4210" t="s">
        <v>963</v>
      </c>
      <c r="J4210">
        <v>202209</v>
      </c>
      <c r="K4210">
        <v>44824</v>
      </c>
      <c r="L4210" t="s">
        <v>644</v>
      </c>
      <c r="M4210">
        <v>44500</v>
      </c>
      <c r="N4210">
        <v>68</v>
      </c>
      <c r="O4210" t="s">
        <v>645</v>
      </c>
      <c r="P4210" s="428">
        <v>67.844999999999999</v>
      </c>
      <c r="Q4210">
        <v>30516222</v>
      </c>
      <c r="T4210" t="s">
        <v>3628</v>
      </c>
    </row>
    <row r="4211" spans="1:20" x14ac:dyDescent="0.25">
      <c r="A4211" t="s">
        <v>637</v>
      </c>
      <c r="B4211" t="s">
        <v>1504</v>
      </c>
      <c r="C4211" t="s">
        <v>639</v>
      </c>
      <c r="D4211" t="s">
        <v>651</v>
      </c>
      <c r="E4211" t="s">
        <v>704</v>
      </c>
      <c r="F4211">
        <v>528004120003</v>
      </c>
      <c r="G4211" t="s">
        <v>816</v>
      </c>
      <c r="H4211">
        <v>583560</v>
      </c>
      <c r="I4211" t="s">
        <v>963</v>
      </c>
      <c r="J4211">
        <v>202209</v>
      </c>
      <c r="K4211">
        <v>44824</v>
      </c>
      <c r="L4211" t="s">
        <v>644</v>
      </c>
      <c r="M4211">
        <v>400</v>
      </c>
      <c r="N4211">
        <v>0.61</v>
      </c>
      <c r="O4211" t="s">
        <v>645</v>
      </c>
      <c r="P4211" s="428">
        <v>0.60899999999999999</v>
      </c>
      <c r="Q4211">
        <v>30516222</v>
      </c>
      <c r="T4211" t="s">
        <v>3624</v>
      </c>
    </row>
    <row r="4212" spans="1:20" x14ac:dyDescent="0.25">
      <c r="A4212" t="s">
        <v>637</v>
      </c>
      <c r="B4212" t="s">
        <v>814</v>
      </c>
      <c r="C4212" t="s">
        <v>639</v>
      </c>
      <c r="D4212" t="s">
        <v>651</v>
      </c>
      <c r="E4212" t="s">
        <v>704</v>
      </c>
      <c r="F4212">
        <v>528004120003</v>
      </c>
      <c r="G4212" t="s">
        <v>816</v>
      </c>
      <c r="H4212">
        <v>583560</v>
      </c>
      <c r="I4212" t="s">
        <v>963</v>
      </c>
      <c r="J4212">
        <v>202209</v>
      </c>
      <c r="K4212">
        <v>44824</v>
      </c>
      <c r="L4212" t="s">
        <v>644</v>
      </c>
      <c r="M4212">
        <v>44500</v>
      </c>
      <c r="N4212">
        <v>68</v>
      </c>
      <c r="O4212" t="s">
        <v>645</v>
      </c>
      <c r="P4212" s="428">
        <v>67.844999999999999</v>
      </c>
      <c r="Q4212">
        <v>30516222</v>
      </c>
      <c r="T4212" t="s">
        <v>3627</v>
      </c>
    </row>
    <row r="4213" spans="1:20" x14ac:dyDescent="0.25">
      <c r="A4213" t="s">
        <v>637</v>
      </c>
      <c r="B4213" t="s">
        <v>814</v>
      </c>
      <c r="C4213" t="s">
        <v>639</v>
      </c>
      <c r="D4213" t="s">
        <v>651</v>
      </c>
      <c r="E4213" t="s">
        <v>704</v>
      </c>
      <c r="F4213">
        <v>528004120003</v>
      </c>
      <c r="G4213" t="s">
        <v>816</v>
      </c>
      <c r="H4213">
        <v>583560</v>
      </c>
      <c r="I4213" t="s">
        <v>963</v>
      </c>
      <c r="J4213">
        <v>202209</v>
      </c>
      <c r="K4213">
        <v>44824</v>
      </c>
      <c r="L4213" t="s">
        <v>644</v>
      </c>
      <c r="M4213">
        <v>48500</v>
      </c>
      <c r="N4213">
        <v>74.11</v>
      </c>
      <c r="O4213" t="s">
        <v>645</v>
      </c>
      <c r="P4213" s="428">
        <v>73.941000000000003</v>
      </c>
      <c r="Q4213">
        <v>30516222</v>
      </c>
      <c r="T4213" t="s">
        <v>3629</v>
      </c>
    </row>
    <row r="4214" spans="1:20" x14ac:dyDescent="0.25">
      <c r="A4214" t="s">
        <v>637</v>
      </c>
      <c r="B4214" t="s">
        <v>965</v>
      </c>
      <c r="C4214" t="s">
        <v>639</v>
      </c>
      <c r="D4214" t="s">
        <v>651</v>
      </c>
      <c r="E4214" t="s">
        <v>652</v>
      </c>
      <c r="F4214">
        <v>528004120010</v>
      </c>
      <c r="G4214" t="s">
        <v>653</v>
      </c>
      <c r="H4214">
        <v>583590</v>
      </c>
      <c r="I4214" t="s">
        <v>170</v>
      </c>
      <c r="J4214">
        <v>202209</v>
      </c>
      <c r="K4214">
        <v>44824</v>
      </c>
      <c r="L4214" t="s">
        <v>644</v>
      </c>
      <c r="M4214">
        <v>1428.84</v>
      </c>
      <c r="N4214">
        <v>2.1800000000000002</v>
      </c>
      <c r="O4214" t="s">
        <v>645</v>
      </c>
      <c r="P4214" s="428">
        <v>2.1749999999999998</v>
      </c>
      <c r="Q4214">
        <v>12907456</v>
      </c>
      <c r="R4214" t="s">
        <v>654</v>
      </c>
      <c r="S4214" t="s">
        <v>655</v>
      </c>
      <c r="T4214" t="s">
        <v>3630</v>
      </c>
    </row>
    <row r="4215" spans="1:20" x14ac:dyDescent="0.25">
      <c r="A4215" t="s">
        <v>637</v>
      </c>
      <c r="B4215" t="s">
        <v>638</v>
      </c>
      <c r="C4215" t="s">
        <v>639</v>
      </c>
      <c r="D4215" t="s">
        <v>640</v>
      </c>
      <c r="E4215" t="s">
        <v>641</v>
      </c>
      <c r="F4215">
        <v>528004120002</v>
      </c>
      <c r="G4215" t="s">
        <v>642</v>
      </c>
      <c r="H4215">
        <v>583145</v>
      </c>
      <c r="I4215" t="s">
        <v>643</v>
      </c>
      <c r="J4215">
        <v>202209</v>
      </c>
      <c r="K4215">
        <v>44824</v>
      </c>
      <c r="L4215" t="s">
        <v>644</v>
      </c>
      <c r="M4215">
        <v>872.42</v>
      </c>
      <c r="N4215">
        <v>1.33</v>
      </c>
      <c r="O4215" t="s">
        <v>645</v>
      </c>
      <c r="P4215" s="428">
        <v>1.327</v>
      </c>
      <c r="Q4215">
        <v>12905407</v>
      </c>
      <c r="R4215" t="s">
        <v>646</v>
      </c>
      <c r="S4215">
        <v>9982557</v>
      </c>
      <c r="T4215" t="s">
        <v>3632</v>
      </c>
    </row>
    <row r="4216" spans="1:20" x14ac:dyDescent="0.25">
      <c r="A4216" t="s">
        <v>637</v>
      </c>
      <c r="B4216" t="s">
        <v>638</v>
      </c>
      <c r="C4216" t="s">
        <v>639</v>
      </c>
      <c r="D4216" t="s">
        <v>640</v>
      </c>
      <c r="E4216" t="s">
        <v>641</v>
      </c>
      <c r="F4216">
        <v>528004120002</v>
      </c>
      <c r="G4216" t="s">
        <v>642</v>
      </c>
      <c r="H4216">
        <v>583145</v>
      </c>
      <c r="I4216" t="s">
        <v>643</v>
      </c>
      <c r="J4216">
        <v>202209</v>
      </c>
      <c r="K4216">
        <v>44824</v>
      </c>
      <c r="L4216" t="s">
        <v>644</v>
      </c>
      <c r="M4216">
        <v>872.42</v>
      </c>
      <c r="N4216">
        <v>1.33</v>
      </c>
      <c r="O4216" t="s">
        <v>645</v>
      </c>
      <c r="P4216" s="428">
        <v>1.327</v>
      </c>
      <c r="Q4216">
        <v>12905407</v>
      </c>
      <c r="R4216" t="s">
        <v>646</v>
      </c>
      <c r="S4216">
        <v>9982557</v>
      </c>
      <c r="T4216" t="s">
        <v>3631</v>
      </c>
    </row>
    <row r="4217" spans="1:20" x14ac:dyDescent="0.25">
      <c r="A4217" t="s">
        <v>637</v>
      </c>
      <c r="B4217" t="s">
        <v>638</v>
      </c>
      <c r="C4217" t="s">
        <v>639</v>
      </c>
      <c r="D4217" t="s">
        <v>640</v>
      </c>
      <c r="E4217" t="s">
        <v>648</v>
      </c>
      <c r="F4217">
        <v>528004120002</v>
      </c>
      <c r="G4217" t="s">
        <v>642</v>
      </c>
      <c r="H4217">
        <v>583144</v>
      </c>
      <c r="I4217" t="s">
        <v>40</v>
      </c>
      <c r="J4217">
        <v>202209</v>
      </c>
      <c r="K4217">
        <v>44824</v>
      </c>
      <c r="L4217" t="s">
        <v>644</v>
      </c>
      <c r="M4217">
        <v>36953.49</v>
      </c>
      <c r="N4217">
        <v>56.46</v>
      </c>
      <c r="O4217" t="s">
        <v>645</v>
      </c>
      <c r="P4217" s="428">
        <v>56.331000000000003</v>
      </c>
      <c r="Q4217">
        <v>12905407</v>
      </c>
      <c r="R4217" t="s">
        <v>646</v>
      </c>
      <c r="S4217">
        <v>9985201</v>
      </c>
      <c r="T4217" t="s">
        <v>3633</v>
      </c>
    </row>
    <row r="4218" spans="1:20" x14ac:dyDescent="0.25">
      <c r="A4218" t="s">
        <v>637</v>
      </c>
      <c r="B4218" t="s">
        <v>638</v>
      </c>
      <c r="C4218" t="s">
        <v>639</v>
      </c>
      <c r="D4218" t="s">
        <v>640</v>
      </c>
      <c r="E4218" t="s">
        <v>641</v>
      </c>
      <c r="F4218">
        <v>528004120002</v>
      </c>
      <c r="G4218" t="s">
        <v>642</v>
      </c>
      <c r="H4218">
        <v>856780</v>
      </c>
      <c r="I4218" t="s">
        <v>475</v>
      </c>
      <c r="J4218">
        <v>202209</v>
      </c>
      <c r="K4218">
        <v>44824</v>
      </c>
      <c r="L4218" t="s">
        <v>644</v>
      </c>
      <c r="M4218">
        <v>67.819999999999993</v>
      </c>
      <c r="N4218">
        <v>0.1</v>
      </c>
      <c r="O4218" t="s">
        <v>645</v>
      </c>
      <c r="P4218" s="428">
        <v>0.1</v>
      </c>
      <c r="Q4218">
        <v>12905407</v>
      </c>
      <c r="R4218" t="s">
        <v>646</v>
      </c>
      <c r="S4218">
        <v>9980783</v>
      </c>
      <c r="T4218" t="s">
        <v>3634</v>
      </c>
    </row>
    <row r="4219" spans="1:20" x14ac:dyDescent="0.25">
      <c r="A4219" t="s">
        <v>637</v>
      </c>
      <c r="B4219" t="s">
        <v>828</v>
      </c>
      <c r="C4219" t="s">
        <v>639</v>
      </c>
      <c r="D4219" t="s">
        <v>651</v>
      </c>
      <c r="E4219" t="s">
        <v>652</v>
      </c>
      <c r="F4219">
        <v>528004120010</v>
      </c>
      <c r="G4219" t="s">
        <v>653</v>
      </c>
      <c r="H4219">
        <v>583590</v>
      </c>
      <c r="I4219" t="s">
        <v>170</v>
      </c>
      <c r="J4219">
        <v>202209</v>
      </c>
      <c r="K4219">
        <v>44825</v>
      </c>
      <c r="L4219" t="s">
        <v>727</v>
      </c>
      <c r="M4219">
        <v>231.91</v>
      </c>
      <c r="N4219">
        <v>231.91</v>
      </c>
      <c r="O4219" t="s">
        <v>645</v>
      </c>
      <c r="P4219" s="428">
        <v>231.38</v>
      </c>
      <c r="Q4219">
        <v>12907456</v>
      </c>
      <c r="R4219" t="s">
        <v>654</v>
      </c>
      <c r="S4219" t="s">
        <v>655</v>
      </c>
      <c r="T4219" t="s">
        <v>3635</v>
      </c>
    </row>
    <row r="4220" spans="1:20" x14ac:dyDescent="0.25">
      <c r="A4220" t="s">
        <v>637</v>
      </c>
      <c r="B4220" t="s">
        <v>828</v>
      </c>
      <c r="C4220" t="s">
        <v>639</v>
      </c>
      <c r="D4220" t="s">
        <v>651</v>
      </c>
      <c r="E4220" t="s">
        <v>652</v>
      </c>
      <c r="F4220">
        <v>528004120010</v>
      </c>
      <c r="G4220" t="s">
        <v>653</v>
      </c>
      <c r="H4220">
        <v>583590</v>
      </c>
      <c r="I4220" t="s">
        <v>170</v>
      </c>
      <c r="J4220">
        <v>202209</v>
      </c>
      <c r="K4220">
        <v>44825</v>
      </c>
      <c r="L4220" t="s">
        <v>727</v>
      </c>
      <c r="M4220">
        <v>-154.61000000000001</v>
      </c>
      <c r="N4220">
        <v>-154.61000000000001</v>
      </c>
      <c r="O4220" t="s">
        <v>645</v>
      </c>
      <c r="P4220" s="428">
        <v>-154.25700000000001</v>
      </c>
      <c r="Q4220">
        <v>12907456</v>
      </c>
      <c r="R4220" t="s">
        <v>654</v>
      </c>
      <c r="S4220" t="s">
        <v>655</v>
      </c>
      <c r="T4220" t="s">
        <v>3636</v>
      </c>
    </row>
    <row r="4221" spans="1:20" x14ac:dyDescent="0.25">
      <c r="A4221" t="s">
        <v>637</v>
      </c>
      <c r="B4221" t="s">
        <v>828</v>
      </c>
      <c r="C4221" t="s">
        <v>639</v>
      </c>
      <c r="D4221" t="s">
        <v>651</v>
      </c>
      <c r="E4221" t="s">
        <v>652</v>
      </c>
      <c r="F4221">
        <v>528004120010</v>
      </c>
      <c r="G4221" t="s">
        <v>653</v>
      </c>
      <c r="H4221">
        <v>583590</v>
      </c>
      <c r="I4221" t="s">
        <v>170</v>
      </c>
      <c r="J4221">
        <v>202209</v>
      </c>
      <c r="K4221">
        <v>44825</v>
      </c>
      <c r="L4221" t="s">
        <v>727</v>
      </c>
      <c r="M4221">
        <v>-231.91</v>
      </c>
      <c r="N4221">
        <v>-231.91</v>
      </c>
      <c r="O4221" t="s">
        <v>645</v>
      </c>
      <c r="P4221" s="428">
        <v>-231.38</v>
      </c>
      <c r="Q4221">
        <v>12907456</v>
      </c>
      <c r="R4221" t="s">
        <v>654</v>
      </c>
      <c r="S4221" t="s">
        <v>655</v>
      </c>
      <c r="T4221" t="s">
        <v>3637</v>
      </c>
    </row>
    <row r="4222" spans="1:20" x14ac:dyDescent="0.25">
      <c r="A4222" t="s">
        <v>637</v>
      </c>
      <c r="B4222" t="s">
        <v>828</v>
      </c>
      <c r="C4222" t="s">
        <v>639</v>
      </c>
      <c r="D4222" t="s">
        <v>651</v>
      </c>
      <c r="E4222" t="s">
        <v>652</v>
      </c>
      <c r="F4222">
        <v>528004120010</v>
      </c>
      <c r="G4222" t="s">
        <v>653</v>
      </c>
      <c r="H4222">
        <v>583590</v>
      </c>
      <c r="I4222" t="s">
        <v>170</v>
      </c>
      <c r="J4222">
        <v>202209</v>
      </c>
      <c r="K4222">
        <v>44825</v>
      </c>
      <c r="L4222" t="s">
        <v>727</v>
      </c>
      <c r="M4222">
        <v>-154.61000000000001</v>
      </c>
      <c r="N4222">
        <v>-154.61000000000001</v>
      </c>
      <c r="O4222" t="s">
        <v>645</v>
      </c>
      <c r="P4222" s="428">
        <v>-154.25700000000001</v>
      </c>
      <c r="Q4222">
        <v>12907456</v>
      </c>
      <c r="R4222" t="s">
        <v>654</v>
      </c>
      <c r="S4222" t="s">
        <v>655</v>
      </c>
      <c r="T4222" t="s">
        <v>3638</v>
      </c>
    </row>
    <row r="4223" spans="1:20" x14ac:dyDescent="0.25">
      <c r="A4223" t="s">
        <v>637</v>
      </c>
      <c r="B4223" t="s">
        <v>828</v>
      </c>
      <c r="C4223" t="s">
        <v>639</v>
      </c>
      <c r="D4223" t="s">
        <v>651</v>
      </c>
      <c r="E4223" t="s">
        <v>652</v>
      </c>
      <c r="F4223">
        <v>528004120010</v>
      </c>
      <c r="G4223" t="s">
        <v>653</v>
      </c>
      <c r="H4223">
        <v>583590</v>
      </c>
      <c r="I4223" t="s">
        <v>170</v>
      </c>
      <c r="J4223">
        <v>202209</v>
      </c>
      <c r="K4223">
        <v>44825</v>
      </c>
      <c r="L4223" t="s">
        <v>727</v>
      </c>
      <c r="M4223">
        <v>154.61000000000001</v>
      </c>
      <c r="N4223">
        <v>154.61000000000001</v>
      </c>
      <c r="O4223" t="s">
        <v>645</v>
      </c>
      <c r="P4223" s="428">
        <v>154.25700000000001</v>
      </c>
      <c r="Q4223">
        <v>12907456</v>
      </c>
      <c r="R4223" t="s">
        <v>654</v>
      </c>
      <c r="S4223" t="s">
        <v>655</v>
      </c>
      <c r="T4223" t="s">
        <v>3639</v>
      </c>
    </row>
    <row r="4224" spans="1:20" x14ac:dyDescent="0.25">
      <c r="A4224" t="s">
        <v>637</v>
      </c>
      <c r="B4224" t="s">
        <v>828</v>
      </c>
      <c r="C4224" t="s">
        <v>639</v>
      </c>
      <c r="D4224" t="s">
        <v>651</v>
      </c>
      <c r="E4224" t="s">
        <v>652</v>
      </c>
      <c r="F4224">
        <v>528004120010</v>
      </c>
      <c r="G4224" t="s">
        <v>653</v>
      </c>
      <c r="H4224">
        <v>583590</v>
      </c>
      <c r="I4224" t="s">
        <v>170</v>
      </c>
      <c r="J4224">
        <v>202209</v>
      </c>
      <c r="K4224">
        <v>44825</v>
      </c>
      <c r="L4224" t="s">
        <v>727</v>
      </c>
      <c r="M4224">
        <v>-231.91</v>
      </c>
      <c r="N4224">
        <v>-231.91</v>
      </c>
      <c r="O4224" t="s">
        <v>645</v>
      </c>
      <c r="P4224" s="428">
        <v>-231.38</v>
      </c>
      <c r="Q4224">
        <v>12907456</v>
      </c>
      <c r="R4224" t="s">
        <v>654</v>
      </c>
      <c r="S4224" t="s">
        <v>655</v>
      </c>
      <c r="T4224" t="s">
        <v>3640</v>
      </c>
    </row>
    <row r="4225" spans="1:20" x14ac:dyDescent="0.25">
      <c r="A4225" t="s">
        <v>637</v>
      </c>
      <c r="B4225" t="s">
        <v>828</v>
      </c>
      <c r="C4225" t="s">
        <v>639</v>
      </c>
      <c r="D4225" t="s">
        <v>651</v>
      </c>
      <c r="E4225" t="s">
        <v>652</v>
      </c>
      <c r="F4225">
        <v>528004120010</v>
      </c>
      <c r="G4225" t="s">
        <v>653</v>
      </c>
      <c r="H4225">
        <v>583590</v>
      </c>
      <c r="I4225" t="s">
        <v>170</v>
      </c>
      <c r="J4225">
        <v>202209</v>
      </c>
      <c r="K4225">
        <v>44826</v>
      </c>
      <c r="L4225" t="s">
        <v>644</v>
      </c>
      <c r="M4225">
        <v>68737.960000000006</v>
      </c>
      <c r="N4225">
        <v>105.03</v>
      </c>
      <c r="O4225" t="s">
        <v>645</v>
      </c>
      <c r="P4225" s="428">
        <v>104.79</v>
      </c>
      <c r="Q4225">
        <v>12907456</v>
      </c>
      <c r="R4225" t="s">
        <v>654</v>
      </c>
      <c r="S4225" t="s">
        <v>655</v>
      </c>
      <c r="T4225" t="s">
        <v>3644</v>
      </c>
    </row>
    <row r="4226" spans="1:20" x14ac:dyDescent="0.25">
      <c r="A4226" t="s">
        <v>637</v>
      </c>
      <c r="B4226" t="s">
        <v>828</v>
      </c>
      <c r="C4226" t="s">
        <v>639</v>
      </c>
      <c r="D4226" t="s">
        <v>2753</v>
      </c>
      <c r="E4226" t="s">
        <v>652</v>
      </c>
      <c r="F4226">
        <v>528004120010</v>
      </c>
      <c r="G4226" t="s">
        <v>653</v>
      </c>
      <c r="H4226">
        <v>583590</v>
      </c>
      <c r="I4226" t="s">
        <v>170</v>
      </c>
      <c r="J4226">
        <v>202209</v>
      </c>
      <c r="K4226">
        <v>44826</v>
      </c>
      <c r="L4226" t="s">
        <v>644</v>
      </c>
      <c r="M4226">
        <v>4669.97</v>
      </c>
      <c r="N4226">
        <v>7.14</v>
      </c>
      <c r="O4226" t="s">
        <v>645</v>
      </c>
      <c r="P4226" s="428">
        <v>7.1239999999999997</v>
      </c>
      <c r="Q4226">
        <v>12907456</v>
      </c>
      <c r="R4226" t="s">
        <v>654</v>
      </c>
      <c r="S4226" t="s">
        <v>3554</v>
      </c>
      <c r="T4226" t="s">
        <v>3647</v>
      </c>
    </row>
    <row r="4227" spans="1:20" x14ac:dyDescent="0.25">
      <c r="A4227" t="s">
        <v>637</v>
      </c>
      <c r="B4227" t="s">
        <v>828</v>
      </c>
      <c r="C4227" t="s">
        <v>639</v>
      </c>
      <c r="D4227" t="s">
        <v>718</v>
      </c>
      <c r="E4227" t="s">
        <v>652</v>
      </c>
      <c r="F4227">
        <v>528004120010</v>
      </c>
      <c r="G4227" t="s">
        <v>653</v>
      </c>
      <c r="H4227">
        <v>583593</v>
      </c>
      <c r="I4227" t="s">
        <v>176</v>
      </c>
      <c r="J4227">
        <v>202209</v>
      </c>
      <c r="K4227">
        <v>44826</v>
      </c>
      <c r="L4227" t="s">
        <v>644</v>
      </c>
      <c r="M4227">
        <v>7779.5</v>
      </c>
      <c r="N4227">
        <v>11.89</v>
      </c>
      <c r="O4227" t="s">
        <v>645</v>
      </c>
      <c r="P4227" s="428">
        <v>11.863</v>
      </c>
      <c r="Q4227">
        <v>12907456</v>
      </c>
      <c r="R4227" t="s">
        <v>654</v>
      </c>
      <c r="S4227" t="s">
        <v>3642</v>
      </c>
      <c r="T4227" t="s">
        <v>3643</v>
      </c>
    </row>
    <row r="4228" spans="1:20" x14ac:dyDescent="0.25">
      <c r="A4228" t="s">
        <v>637</v>
      </c>
      <c r="B4228" t="s">
        <v>828</v>
      </c>
      <c r="C4228" t="s">
        <v>639</v>
      </c>
      <c r="D4228" t="s">
        <v>663</v>
      </c>
      <c r="E4228" t="s">
        <v>652</v>
      </c>
      <c r="F4228">
        <v>528004120010</v>
      </c>
      <c r="G4228" t="s">
        <v>653</v>
      </c>
      <c r="H4228">
        <v>583591</v>
      </c>
      <c r="I4228" t="s">
        <v>172</v>
      </c>
      <c r="J4228">
        <v>202209</v>
      </c>
      <c r="K4228">
        <v>44826</v>
      </c>
      <c r="L4228" t="s">
        <v>644</v>
      </c>
      <c r="M4228">
        <v>154081.69</v>
      </c>
      <c r="N4228">
        <v>235.43</v>
      </c>
      <c r="O4228" t="s">
        <v>645</v>
      </c>
      <c r="P4228" s="428">
        <v>234.892</v>
      </c>
      <c r="Q4228">
        <v>12907456</v>
      </c>
      <c r="R4228" t="s">
        <v>654</v>
      </c>
      <c r="S4228" t="s">
        <v>664</v>
      </c>
      <c r="T4228" t="s">
        <v>3645</v>
      </c>
    </row>
    <row r="4229" spans="1:20" x14ac:dyDescent="0.25">
      <c r="A4229" t="s">
        <v>637</v>
      </c>
      <c r="B4229" t="s">
        <v>828</v>
      </c>
      <c r="C4229" t="s">
        <v>639</v>
      </c>
      <c r="D4229" t="s">
        <v>695</v>
      </c>
      <c r="E4229" t="s">
        <v>652</v>
      </c>
      <c r="F4229">
        <v>528004120010</v>
      </c>
      <c r="G4229" t="s">
        <v>653</v>
      </c>
      <c r="H4229">
        <v>583590</v>
      </c>
      <c r="I4229" t="s">
        <v>170</v>
      </c>
      <c r="J4229">
        <v>202209</v>
      </c>
      <c r="K4229">
        <v>44826</v>
      </c>
      <c r="L4229" t="s">
        <v>644</v>
      </c>
      <c r="M4229">
        <v>170218.42</v>
      </c>
      <c r="N4229">
        <v>260.08999999999997</v>
      </c>
      <c r="O4229" t="s">
        <v>645</v>
      </c>
      <c r="P4229" s="428">
        <v>259.49599999999998</v>
      </c>
      <c r="Q4229">
        <v>12907456</v>
      </c>
      <c r="R4229" t="s">
        <v>654</v>
      </c>
      <c r="S4229" t="s">
        <v>951</v>
      </c>
      <c r="T4229" t="s">
        <v>3641</v>
      </c>
    </row>
    <row r="4230" spans="1:20" x14ac:dyDescent="0.25">
      <c r="A4230" t="s">
        <v>637</v>
      </c>
      <c r="B4230" t="s">
        <v>638</v>
      </c>
      <c r="C4230" t="s">
        <v>639</v>
      </c>
      <c r="D4230" t="s">
        <v>640</v>
      </c>
      <c r="E4230" t="s">
        <v>641</v>
      </c>
      <c r="F4230">
        <v>528004120002</v>
      </c>
      <c r="G4230" t="s">
        <v>642</v>
      </c>
      <c r="H4230">
        <v>583145</v>
      </c>
      <c r="I4230" t="s">
        <v>643</v>
      </c>
      <c r="J4230">
        <v>202209</v>
      </c>
      <c r="K4230">
        <v>44826</v>
      </c>
      <c r="L4230" t="s">
        <v>644</v>
      </c>
      <c r="M4230">
        <v>12068.18</v>
      </c>
      <c r="N4230">
        <v>18.440000000000001</v>
      </c>
      <c r="O4230" t="s">
        <v>645</v>
      </c>
      <c r="P4230" s="428">
        <v>18.398</v>
      </c>
      <c r="Q4230">
        <v>12905407</v>
      </c>
      <c r="R4230" t="s">
        <v>646</v>
      </c>
      <c r="S4230">
        <v>9982557</v>
      </c>
      <c r="T4230" t="s">
        <v>3648</v>
      </c>
    </row>
    <row r="4231" spans="1:20" x14ac:dyDescent="0.25">
      <c r="A4231" t="s">
        <v>637</v>
      </c>
      <c r="B4231" t="s">
        <v>638</v>
      </c>
      <c r="C4231" t="s">
        <v>639</v>
      </c>
      <c r="D4231" t="s">
        <v>640</v>
      </c>
      <c r="E4231" t="s">
        <v>2008</v>
      </c>
      <c r="F4231">
        <v>528004120002</v>
      </c>
      <c r="G4231" t="s">
        <v>642</v>
      </c>
      <c r="H4231">
        <v>583155</v>
      </c>
      <c r="I4231" t="s">
        <v>45</v>
      </c>
      <c r="J4231">
        <v>202209</v>
      </c>
      <c r="K4231">
        <v>44826</v>
      </c>
      <c r="L4231" t="s">
        <v>644</v>
      </c>
      <c r="M4231">
        <v>3000</v>
      </c>
      <c r="N4231">
        <v>4.58</v>
      </c>
      <c r="O4231" t="s">
        <v>645</v>
      </c>
      <c r="P4231" s="428">
        <v>4.57</v>
      </c>
      <c r="Q4231">
        <v>12905407</v>
      </c>
      <c r="R4231" t="s">
        <v>646</v>
      </c>
      <c r="S4231">
        <v>9985235</v>
      </c>
      <c r="T4231" t="s">
        <v>3649</v>
      </c>
    </row>
    <row r="4232" spans="1:20" x14ac:dyDescent="0.25">
      <c r="A4232" t="s">
        <v>637</v>
      </c>
      <c r="B4232" t="s">
        <v>638</v>
      </c>
      <c r="C4232" t="s">
        <v>639</v>
      </c>
      <c r="D4232" t="s">
        <v>640</v>
      </c>
      <c r="E4232" t="s">
        <v>2008</v>
      </c>
      <c r="F4232">
        <v>528004120002</v>
      </c>
      <c r="G4232" t="s">
        <v>642</v>
      </c>
      <c r="H4232">
        <v>583155</v>
      </c>
      <c r="I4232" t="s">
        <v>45</v>
      </c>
      <c r="J4232">
        <v>202209</v>
      </c>
      <c r="K4232">
        <v>44826</v>
      </c>
      <c r="L4232" t="s">
        <v>644</v>
      </c>
      <c r="M4232">
        <v>8850</v>
      </c>
      <c r="N4232">
        <v>13.52</v>
      </c>
      <c r="O4232" t="s">
        <v>645</v>
      </c>
      <c r="P4232" s="428">
        <v>13.489000000000001</v>
      </c>
      <c r="Q4232">
        <v>12905407</v>
      </c>
      <c r="R4232" t="s">
        <v>646</v>
      </c>
      <c r="S4232">
        <v>9985235</v>
      </c>
      <c r="T4232" t="s">
        <v>3650</v>
      </c>
    </row>
    <row r="4233" spans="1:20" x14ac:dyDescent="0.25">
      <c r="A4233" t="s">
        <v>637</v>
      </c>
      <c r="B4233" t="s">
        <v>638</v>
      </c>
      <c r="C4233" t="s">
        <v>639</v>
      </c>
      <c r="D4233" t="s">
        <v>640</v>
      </c>
      <c r="E4233" t="s">
        <v>648</v>
      </c>
      <c r="F4233">
        <v>528004120002</v>
      </c>
      <c r="G4233" t="s">
        <v>642</v>
      </c>
      <c r="H4233">
        <v>583144</v>
      </c>
      <c r="I4233" t="s">
        <v>40</v>
      </c>
      <c r="J4233">
        <v>202209</v>
      </c>
      <c r="K4233">
        <v>44826</v>
      </c>
      <c r="L4233" t="s">
        <v>644</v>
      </c>
      <c r="M4233">
        <v>11525.58</v>
      </c>
      <c r="N4233">
        <v>17.61</v>
      </c>
      <c r="O4233" t="s">
        <v>645</v>
      </c>
      <c r="P4233" s="428">
        <v>17.57</v>
      </c>
      <c r="Q4233">
        <v>12905407</v>
      </c>
      <c r="R4233" t="s">
        <v>646</v>
      </c>
      <c r="S4233">
        <v>9985201</v>
      </c>
      <c r="T4233" t="s">
        <v>3646</v>
      </c>
    </row>
    <row r="4234" spans="1:20" x14ac:dyDescent="0.25">
      <c r="A4234" t="s">
        <v>637</v>
      </c>
      <c r="B4234" t="s">
        <v>638</v>
      </c>
      <c r="C4234" t="s">
        <v>639</v>
      </c>
      <c r="D4234" t="s">
        <v>640</v>
      </c>
      <c r="E4234" t="s">
        <v>641</v>
      </c>
      <c r="F4234">
        <v>528004120002</v>
      </c>
      <c r="G4234" t="s">
        <v>642</v>
      </c>
      <c r="H4234">
        <v>856780</v>
      </c>
      <c r="I4234" t="s">
        <v>475</v>
      </c>
      <c r="J4234">
        <v>202209</v>
      </c>
      <c r="K4234">
        <v>44826</v>
      </c>
      <c r="L4234" t="s">
        <v>644</v>
      </c>
      <c r="M4234">
        <v>10172.41</v>
      </c>
      <c r="N4234">
        <v>15.54</v>
      </c>
      <c r="O4234" t="s">
        <v>645</v>
      </c>
      <c r="P4234" s="428">
        <v>15.504</v>
      </c>
      <c r="Q4234">
        <v>12905407</v>
      </c>
      <c r="R4234" t="s">
        <v>646</v>
      </c>
      <c r="S4234">
        <v>9980783</v>
      </c>
      <c r="T4234" t="s">
        <v>3651</v>
      </c>
    </row>
    <row r="4235" spans="1:20" x14ac:dyDescent="0.25">
      <c r="A4235" t="s">
        <v>637</v>
      </c>
      <c r="B4235" t="s">
        <v>677</v>
      </c>
      <c r="C4235" t="s">
        <v>639</v>
      </c>
      <c r="D4235" t="s">
        <v>651</v>
      </c>
      <c r="E4235" t="s">
        <v>641</v>
      </c>
      <c r="F4235">
        <v>528004120001</v>
      </c>
      <c r="G4235" t="s">
        <v>705</v>
      </c>
      <c r="H4235">
        <v>583128</v>
      </c>
      <c r="I4235" t="s">
        <v>20</v>
      </c>
      <c r="J4235">
        <v>202209</v>
      </c>
      <c r="K4235">
        <v>44827</v>
      </c>
      <c r="L4235" t="s">
        <v>644</v>
      </c>
      <c r="M4235">
        <v>727954</v>
      </c>
      <c r="N4235">
        <v>1112.3</v>
      </c>
      <c r="O4235" t="s">
        <v>645</v>
      </c>
      <c r="P4235" s="428">
        <v>1109.759</v>
      </c>
      <c r="Q4235">
        <v>12905407</v>
      </c>
      <c r="R4235" t="s">
        <v>646</v>
      </c>
      <c r="S4235">
        <v>2022429</v>
      </c>
      <c r="T4235" t="s">
        <v>3679</v>
      </c>
    </row>
    <row r="4236" spans="1:20" x14ac:dyDescent="0.25">
      <c r="A4236" t="s">
        <v>637</v>
      </c>
      <c r="B4236" t="s">
        <v>677</v>
      </c>
      <c r="C4236" t="s">
        <v>639</v>
      </c>
      <c r="D4236" t="s">
        <v>640</v>
      </c>
      <c r="E4236" t="s">
        <v>673</v>
      </c>
      <c r="F4236">
        <v>528004120002</v>
      </c>
      <c r="G4236" t="s">
        <v>642</v>
      </c>
      <c r="H4236">
        <v>583148</v>
      </c>
      <c r="I4236" t="s">
        <v>699</v>
      </c>
      <c r="J4236">
        <v>202209</v>
      </c>
      <c r="K4236">
        <v>44827</v>
      </c>
      <c r="L4236" t="s">
        <v>644</v>
      </c>
      <c r="M4236">
        <v>57414.04</v>
      </c>
      <c r="N4236">
        <v>87.73</v>
      </c>
      <c r="O4236" t="s">
        <v>645</v>
      </c>
      <c r="P4236" s="428">
        <v>87.53</v>
      </c>
      <c r="Q4236">
        <v>12905407</v>
      </c>
      <c r="R4236" t="s">
        <v>646</v>
      </c>
      <c r="S4236">
        <v>8540416</v>
      </c>
      <c r="T4236" t="s">
        <v>3673</v>
      </c>
    </row>
    <row r="4237" spans="1:20" x14ac:dyDescent="0.25">
      <c r="A4237" t="s">
        <v>637</v>
      </c>
      <c r="B4237" t="s">
        <v>677</v>
      </c>
      <c r="C4237" t="s">
        <v>639</v>
      </c>
      <c r="D4237" t="s">
        <v>640</v>
      </c>
      <c r="E4237" t="s">
        <v>673</v>
      </c>
      <c r="F4237">
        <v>528004120002</v>
      </c>
      <c r="G4237" t="s">
        <v>642</v>
      </c>
      <c r="H4237">
        <v>583148</v>
      </c>
      <c r="I4237" t="s">
        <v>699</v>
      </c>
      <c r="J4237">
        <v>202209</v>
      </c>
      <c r="K4237">
        <v>44827</v>
      </c>
      <c r="L4237" t="s">
        <v>644</v>
      </c>
      <c r="M4237">
        <v>194646.98</v>
      </c>
      <c r="N4237">
        <v>297.42</v>
      </c>
      <c r="O4237" t="s">
        <v>645</v>
      </c>
      <c r="P4237" s="428">
        <v>296.74</v>
      </c>
      <c r="Q4237">
        <v>12905407</v>
      </c>
      <c r="R4237" t="s">
        <v>646</v>
      </c>
      <c r="S4237">
        <v>2029740</v>
      </c>
      <c r="T4237" t="s">
        <v>3675</v>
      </c>
    </row>
    <row r="4238" spans="1:20" x14ac:dyDescent="0.25">
      <c r="A4238" t="s">
        <v>637</v>
      </c>
      <c r="B4238" t="s">
        <v>677</v>
      </c>
      <c r="C4238" t="s">
        <v>639</v>
      </c>
      <c r="D4238" t="s">
        <v>640</v>
      </c>
      <c r="E4238" t="s">
        <v>673</v>
      </c>
      <c r="F4238">
        <v>528004120002</v>
      </c>
      <c r="G4238" t="s">
        <v>642</v>
      </c>
      <c r="H4238">
        <v>583148</v>
      </c>
      <c r="I4238" t="s">
        <v>699</v>
      </c>
      <c r="J4238">
        <v>202209</v>
      </c>
      <c r="K4238">
        <v>44827</v>
      </c>
      <c r="L4238" t="s">
        <v>644</v>
      </c>
      <c r="M4238">
        <v>18589.759999999998</v>
      </c>
      <c r="N4238">
        <v>28.4</v>
      </c>
      <c r="O4238" t="s">
        <v>645</v>
      </c>
      <c r="P4238" s="428">
        <v>28.335000000000001</v>
      </c>
      <c r="Q4238">
        <v>12905407</v>
      </c>
      <c r="R4238" t="s">
        <v>646</v>
      </c>
      <c r="S4238">
        <v>2012905</v>
      </c>
      <c r="T4238" t="s">
        <v>3661</v>
      </c>
    </row>
    <row r="4239" spans="1:20" x14ac:dyDescent="0.25">
      <c r="A4239" t="s">
        <v>637</v>
      </c>
      <c r="B4239" t="s">
        <v>677</v>
      </c>
      <c r="C4239" t="s">
        <v>639</v>
      </c>
      <c r="D4239" t="s">
        <v>640</v>
      </c>
      <c r="E4239" t="s">
        <v>673</v>
      </c>
      <c r="F4239">
        <v>528004120002</v>
      </c>
      <c r="G4239" t="s">
        <v>642</v>
      </c>
      <c r="H4239">
        <v>856783</v>
      </c>
      <c r="I4239" t="s">
        <v>478</v>
      </c>
      <c r="J4239">
        <v>202209</v>
      </c>
      <c r="K4239">
        <v>44827</v>
      </c>
      <c r="L4239" t="s">
        <v>644</v>
      </c>
      <c r="M4239">
        <v>71797.509999999995</v>
      </c>
      <c r="N4239">
        <v>109.71</v>
      </c>
      <c r="O4239" t="s">
        <v>645</v>
      </c>
      <c r="P4239" s="428">
        <v>109.459</v>
      </c>
      <c r="Q4239">
        <v>12905407</v>
      </c>
      <c r="R4239" t="s">
        <v>646</v>
      </c>
      <c r="S4239">
        <v>8540353</v>
      </c>
      <c r="T4239" t="s">
        <v>3662</v>
      </c>
    </row>
    <row r="4240" spans="1:20" x14ac:dyDescent="0.25">
      <c r="A4240" t="s">
        <v>637</v>
      </c>
      <c r="B4240" t="s">
        <v>677</v>
      </c>
      <c r="C4240" t="s">
        <v>639</v>
      </c>
      <c r="D4240" t="s">
        <v>640</v>
      </c>
      <c r="E4240" t="s">
        <v>667</v>
      </c>
      <c r="F4240">
        <v>528004120002</v>
      </c>
      <c r="G4240" t="s">
        <v>642</v>
      </c>
      <c r="H4240">
        <v>583149</v>
      </c>
      <c r="I4240" t="s">
        <v>680</v>
      </c>
      <c r="J4240">
        <v>202209</v>
      </c>
      <c r="K4240">
        <v>44827</v>
      </c>
      <c r="L4240" t="s">
        <v>644</v>
      </c>
      <c r="M4240">
        <v>82374.44</v>
      </c>
      <c r="N4240">
        <v>125.87</v>
      </c>
      <c r="O4240" t="s">
        <v>645</v>
      </c>
      <c r="P4240" s="428">
        <v>125.58199999999999</v>
      </c>
      <c r="Q4240">
        <v>12905407</v>
      </c>
      <c r="R4240" t="s">
        <v>646</v>
      </c>
      <c r="S4240">
        <v>8540392</v>
      </c>
      <c r="T4240" t="s">
        <v>3664</v>
      </c>
    </row>
    <row r="4241" spans="1:20" x14ac:dyDescent="0.25">
      <c r="A4241" t="s">
        <v>637</v>
      </c>
      <c r="B4241" t="s">
        <v>677</v>
      </c>
      <c r="C4241" t="s">
        <v>639</v>
      </c>
      <c r="D4241" t="s">
        <v>640</v>
      </c>
      <c r="E4241" t="s">
        <v>689</v>
      </c>
      <c r="F4241">
        <v>528004120002</v>
      </c>
      <c r="G4241" t="s">
        <v>642</v>
      </c>
      <c r="H4241">
        <v>856784</v>
      </c>
      <c r="I4241" t="s">
        <v>479</v>
      </c>
      <c r="J4241">
        <v>202209</v>
      </c>
      <c r="K4241">
        <v>44827</v>
      </c>
      <c r="L4241" t="s">
        <v>644</v>
      </c>
      <c r="M4241">
        <v>12487.38</v>
      </c>
      <c r="N4241">
        <v>19.079999999999998</v>
      </c>
      <c r="O4241" t="s">
        <v>645</v>
      </c>
      <c r="P4241" s="428">
        <v>19.036000000000001</v>
      </c>
      <c r="Q4241">
        <v>12905407</v>
      </c>
      <c r="R4241" t="s">
        <v>646</v>
      </c>
      <c r="S4241">
        <v>8540396</v>
      </c>
      <c r="T4241" t="s">
        <v>3666</v>
      </c>
    </row>
    <row r="4242" spans="1:20" x14ac:dyDescent="0.25">
      <c r="A4242" t="s">
        <v>637</v>
      </c>
      <c r="B4242" t="s">
        <v>677</v>
      </c>
      <c r="C4242" t="s">
        <v>639</v>
      </c>
      <c r="D4242" t="s">
        <v>640</v>
      </c>
      <c r="E4242" t="s">
        <v>678</v>
      </c>
      <c r="F4242">
        <v>528004120002</v>
      </c>
      <c r="G4242" t="s">
        <v>642</v>
      </c>
      <c r="H4242">
        <v>583147</v>
      </c>
      <c r="I4242" t="s">
        <v>41</v>
      </c>
      <c r="J4242">
        <v>202209</v>
      </c>
      <c r="K4242">
        <v>44827</v>
      </c>
      <c r="L4242" t="s">
        <v>644</v>
      </c>
      <c r="M4242">
        <v>51891.66</v>
      </c>
      <c r="N4242">
        <v>79.290000000000006</v>
      </c>
      <c r="O4242" t="s">
        <v>645</v>
      </c>
      <c r="P4242" s="428">
        <v>79.108999999999995</v>
      </c>
      <c r="Q4242">
        <v>12905407</v>
      </c>
      <c r="R4242" t="s">
        <v>646</v>
      </c>
      <c r="S4242">
        <v>2027008</v>
      </c>
      <c r="T4242" t="s">
        <v>3668</v>
      </c>
    </row>
    <row r="4243" spans="1:20" x14ac:dyDescent="0.25">
      <c r="A4243" t="s">
        <v>637</v>
      </c>
      <c r="B4243" t="s">
        <v>677</v>
      </c>
      <c r="C4243" t="s">
        <v>639</v>
      </c>
      <c r="D4243" t="s">
        <v>651</v>
      </c>
      <c r="E4243" t="s">
        <v>704</v>
      </c>
      <c r="F4243">
        <v>528004120001</v>
      </c>
      <c r="G4243" t="s">
        <v>705</v>
      </c>
      <c r="H4243">
        <v>583127</v>
      </c>
      <c r="I4243" t="s">
        <v>17</v>
      </c>
      <c r="J4243">
        <v>202209</v>
      </c>
      <c r="K4243">
        <v>44827</v>
      </c>
      <c r="L4243" t="s">
        <v>644</v>
      </c>
      <c r="M4243">
        <v>303064</v>
      </c>
      <c r="N4243">
        <v>463.08</v>
      </c>
      <c r="O4243" t="s">
        <v>645</v>
      </c>
      <c r="P4243" s="428">
        <v>462.02199999999999</v>
      </c>
      <c r="Q4243">
        <v>12905407</v>
      </c>
      <c r="R4243" t="s">
        <v>646</v>
      </c>
      <c r="S4243">
        <v>2019466</v>
      </c>
      <c r="T4243" t="s">
        <v>3682</v>
      </c>
    </row>
    <row r="4244" spans="1:20" x14ac:dyDescent="0.25">
      <c r="A4244" t="s">
        <v>637</v>
      </c>
      <c r="B4244" t="s">
        <v>677</v>
      </c>
      <c r="C4244" t="s">
        <v>639</v>
      </c>
      <c r="D4244" t="s">
        <v>651</v>
      </c>
      <c r="E4244" t="s">
        <v>704</v>
      </c>
      <c r="F4244">
        <v>528004120001</v>
      </c>
      <c r="G4244" t="s">
        <v>705</v>
      </c>
      <c r="H4244">
        <v>583127</v>
      </c>
      <c r="I4244" t="s">
        <v>17</v>
      </c>
      <c r="J4244">
        <v>202209</v>
      </c>
      <c r="K4244">
        <v>44827</v>
      </c>
      <c r="L4244" t="s">
        <v>644</v>
      </c>
      <c r="M4244">
        <v>799839</v>
      </c>
      <c r="N4244">
        <v>1222.1400000000001</v>
      </c>
      <c r="O4244" t="s">
        <v>645</v>
      </c>
      <c r="P4244" s="428">
        <v>1219.348</v>
      </c>
      <c r="Q4244">
        <v>12905407</v>
      </c>
      <c r="R4244" t="s">
        <v>646</v>
      </c>
      <c r="S4244">
        <v>2019466</v>
      </c>
      <c r="T4244" t="s">
        <v>3683</v>
      </c>
    </row>
    <row r="4245" spans="1:20" x14ac:dyDescent="0.25">
      <c r="A4245" t="s">
        <v>637</v>
      </c>
      <c r="B4245" t="s">
        <v>677</v>
      </c>
      <c r="C4245" t="s">
        <v>639</v>
      </c>
      <c r="D4245" t="s">
        <v>640</v>
      </c>
      <c r="E4245" t="s">
        <v>2995</v>
      </c>
      <c r="F4245">
        <v>528004120002</v>
      </c>
      <c r="G4245" t="s">
        <v>642</v>
      </c>
      <c r="H4245">
        <v>583153</v>
      </c>
      <c r="I4245" t="s">
        <v>722</v>
      </c>
      <c r="J4245">
        <v>202209</v>
      </c>
      <c r="K4245">
        <v>44827</v>
      </c>
      <c r="L4245" t="s">
        <v>644</v>
      </c>
      <c r="M4245">
        <v>29567.66</v>
      </c>
      <c r="N4245">
        <v>45.18</v>
      </c>
      <c r="O4245" t="s">
        <v>645</v>
      </c>
      <c r="P4245" s="428">
        <v>45.076999999999998</v>
      </c>
      <c r="Q4245">
        <v>12905407</v>
      </c>
      <c r="R4245" t="s">
        <v>646</v>
      </c>
      <c r="S4245">
        <v>2052844</v>
      </c>
      <c r="T4245" t="s">
        <v>3680</v>
      </c>
    </row>
    <row r="4246" spans="1:20" x14ac:dyDescent="0.25">
      <c r="A4246" t="s">
        <v>637</v>
      </c>
      <c r="B4246" t="s">
        <v>677</v>
      </c>
      <c r="C4246" t="s">
        <v>639</v>
      </c>
      <c r="D4246" t="s">
        <v>640</v>
      </c>
      <c r="E4246" t="s">
        <v>686</v>
      </c>
      <c r="F4246">
        <v>528004120002</v>
      </c>
      <c r="G4246" t="s">
        <v>642</v>
      </c>
      <c r="H4246">
        <v>583150</v>
      </c>
      <c r="I4246" t="s">
        <v>687</v>
      </c>
      <c r="J4246">
        <v>202209</v>
      </c>
      <c r="K4246">
        <v>44827</v>
      </c>
      <c r="L4246" t="s">
        <v>644</v>
      </c>
      <c r="M4246">
        <v>132373.72</v>
      </c>
      <c r="N4246">
        <v>202.26</v>
      </c>
      <c r="O4246" t="s">
        <v>645</v>
      </c>
      <c r="P4246" s="428">
        <v>201.798</v>
      </c>
      <c r="Q4246">
        <v>12905407</v>
      </c>
      <c r="R4246" t="s">
        <v>646</v>
      </c>
      <c r="S4246">
        <v>2011105</v>
      </c>
      <c r="T4246" t="s">
        <v>3669</v>
      </c>
    </row>
    <row r="4247" spans="1:20" x14ac:dyDescent="0.25">
      <c r="A4247" t="s">
        <v>637</v>
      </c>
      <c r="B4247" t="s">
        <v>677</v>
      </c>
      <c r="C4247" t="s">
        <v>639</v>
      </c>
      <c r="D4247" t="s">
        <v>651</v>
      </c>
      <c r="E4247" t="s">
        <v>704</v>
      </c>
      <c r="F4247">
        <v>528004120001</v>
      </c>
      <c r="G4247" t="s">
        <v>705</v>
      </c>
      <c r="H4247">
        <v>583129</v>
      </c>
      <c r="I4247" t="s">
        <v>21</v>
      </c>
      <c r="J4247">
        <v>202209</v>
      </c>
      <c r="K4247">
        <v>44827</v>
      </c>
      <c r="L4247" t="s">
        <v>644</v>
      </c>
      <c r="M4247">
        <v>787703.27</v>
      </c>
      <c r="N4247">
        <v>1203.5999999999999</v>
      </c>
      <c r="O4247" t="s">
        <v>645</v>
      </c>
      <c r="P4247" s="428">
        <v>1200.8499999999999</v>
      </c>
      <c r="Q4247">
        <v>12905407</v>
      </c>
      <c r="R4247" t="s">
        <v>646</v>
      </c>
      <c r="S4247">
        <v>2034399</v>
      </c>
      <c r="T4247" t="s">
        <v>3681</v>
      </c>
    </row>
    <row r="4248" spans="1:20" x14ac:dyDescent="0.25">
      <c r="A4248" t="s">
        <v>637</v>
      </c>
      <c r="B4248" t="s">
        <v>677</v>
      </c>
      <c r="C4248" t="s">
        <v>639</v>
      </c>
      <c r="D4248" t="s">
        <v>640</v>
      </c>
      <c r="E4248" t="s">
        <v>673</v>
      </c>
      <c r="F4248">
        <v>528004120002</v>
      </c>
      <c r="G4248" t="s">
        <v>642</v>
      </c>
      <c r="H4248">
        <v>583148</v>
      </c>
      <c r="I4248" t="s">
        <v>699</v>
      </c>
      <c r="J4248">
        <v>202209</v>
      </c>
      <c r="K4248">
        <v>44827</v>
      </c>
      <c r="L4248" t="s">
        <v>644</v>
      </c>
      <c r="M4248">
        <v>36579.83</v>
      </c>
      <c r="N4248">
        <v>55.89</v>
      </c>
      <c r="O4248" t="s">
        <v>645</v>
      </c>
      <c r="P4248" s="428">
        <v>55.762</v>
      </c>
      <c r="Q4248">
        <v>12905407</v>
      </c>
      <c r="R4248" t="s">
        <v>646</v>
      </c>
      <c r="S4248">
        <v>8540206</v>
      </c>
      <c r="T4248" t="s">
        <v>3670</v>
      </c>
    </row>
    <row r="4249" spans="1:20" x14ac:dyDescent="0.25">
      <c r="A4249" t="s">
        <v>637</v>
      </c>
      <c r="B4249" t="s">
        <v>677</v>
      </c>
      <c r="C4249" t="s">
        <v>639</v>
      </c>
      <c r="D4249" t="s">
        <v>640</v>
      </c>
      <c r="E4249" t="s">
        <v>678</v>
      </c>
      <c r="F4249">
        <v>528004120002</v>
      </c>
      <c r="G4249" t="s">
        <v>642</v>
      </c>
      <c r="H4249">
        <v>583147</v>
      </c>
      <c r="I4249" t="s">
        <v>41</v>
      </c>
      <c r="J4249">
        <v>202209</v>
      </c>
      <c r="K4249">
        <v>44827</v>
      </c>
      <c r="L4249" t="s">
        <v>644</v>
      </c>
      <c r="M4249">
        <v>21026.880000000001</v>
      </c>
      <c r="N4249">
        <v>32.130000000000003</v>
      </c>
      <c r="O4249" t="s">
        <v>645</v>
      </c>
      <c r="P4249" s="428">
        <v>32.057000000000002</v>
      </c>
      <c r="Q4249">
        <v>12905407</v>
      </c>
      <c r="R4249" t="s">
        <v>646</v>
      </c>
      <c r="S4249">
        <v>2049729</v>
      </c>
      <c r="T4249" t="s">
        <v>3671</v>
      </c>
    </row>
    <row r="4250" spans="1:20" x14ac:dyDescent="0.25">
      <c r="A4250" t="s">
        <v>637</v>
      </c>
      <c r="B4250" t="s">
        <v>677</v>
      </c>
      <c r="C4250" t="s">
        <v>639</v>
      </c>
      <c r="D4250" t="s">
        <v>718</v>
      </c>
      <c r="E4250" t="s">
        <v>704</v>
      </c>
      <c r="F4250">
        <v>528004120001</v>
      </c>
      <c r="G4250" t="s">
        <v>705</v>
      </c>
      <c r="H4250">
        <v>583128</v>
      </c>
      <c r="I4250" t="s">
        <v>20</v>
      </c>
      <c r="J4250">
        <v>202209</v>
      </c>
      <c r="K4250">
        <v>44827</v>
      </c>
      <c r="L4250" t="s">
        <v>644</v>
      </c>
      <c r="M4250">
        <v>687386.36</v>
      </c>
      <c r="N4250">
        <v>1050.31</v>
      </c>
      <c r="O4250" t="s">
        <v>645</v>
      </c>
      <c r="P4250" s="428">
        <v>1047.9100000000001</v>
      </c>
      <c r="Q4250">
        <v>12905407</v>
      </c>
      <c r="R4250" t="s">
        <v>646</v>
      </c>
      <c r="S4250">
        <v>2031020</v>
      </c>
      <c r="T4250" t="s">
        <v>3678</v>
      </c>
    </row>
    <row r="4251" spans="1:20" x14ac:dyDescent="0.25">
      <c r="A4251" t="s">
        <v>637</v>
      </c>
      <c r="B4251" t="s">
        <v>677</v>
      </c>
      <c r="C4251" t="s">
        <v>639</v>
      </c>
      <c r="D4251" t="s">
        <v>663</v>
      </c>
      <c r="E4251" t="s">
        <v>667</v>
      </c>
      <c r="F4251">
        <v>528004120002</v>
      </c>
      <c r="G4251" t="s">
        <v>642</v>
      </c>
      <c r="H4251">
        <v>583136</v>
      </c>
      <c r="I4251" t="s">
        <v>32</v>
      </c>
      <c r="J4251">
        <v>202209</v>
      </c>
      <c r="K4251">
        <v>44827</v>
      </c>
      <c r="L4251" t="s">
        <v>644</v>
      </c>
      <c r="M4251">
        <v>406272</v>
      </c>
      <c r="N4251">
        <v>620.78</v>
      </c>
      <c r="O4251" t="s">
        <v>645</v>
      </c>
      <c r="P4251" s="428">
        <v>619.36199999999997</v>
      </c>
      <c r="Q4251">
        <v>12905407</v>
      </c>
      <c r="R4251" t="s">
        <v>646</v>
      </c>
      <c r="S4251">
        <v>2023197</v>
      </c>
      <c r="T4251" t="s">
        <v>3663</v>
      </c>
    </row>
    <row r="4252" spans="1:20" x14ac:dyDescent="0.25">
      <c r="A4252" t="s">
        <v>637</v>
      </c>
      <c r="B4252" t="s">
        <v>677</v>
      </c>
      <c r="C4252" t="s">
        <v>639</v>
      </c>
      <c r="D4252" t="s">
        <v>651</v>
      </c>
      <c r="E4252" t="s">
        <v>667</v>
      </c>
      <c r="F4252">
        <v>528004120002</v>
      </c>
      <c r="G4252" t="s">
        <v>642</v>
      </c>
      <c r="H4252">
        <v>583139</v>
      </c>
      <c r="I4252" t="s">
        <v>35</v>
      </c>
      <c r="J4252">
        <v>202209</v>
      </c>
      <c r="K4252">
        <v>44827</v>
      </c>
      <c r="L4252" t="s">
        <v>644</v>
      </c>
      <c r="M4252">
        <v>252605</v>
      </c>
      <c r="N4252">
        <v>385.98</v>
      </c>
      <c r="O4252" t="s">
        <v>645</v>
      </c>
      <c r="P4252" s="428">
        <v>385.09800000000001</v>
      </c>
      <c r="Q4252">
        <v>12905407</v>
      </c>
      <c r="R4252" t="s">
        <v>646</v>
      </c>
      <c r="S4252">
        <v>8540222</v>
      </c>
      <c r="T4252" t="s">
        <v>3687</v>
      </c>
    </row>
    <row r="4253" spans="1:20" x14ac:dyDescent="0.25">
      <c r="A4253" t="s">
        <v>637</v>
      </c>
      <c r="B4253" t="s">
        <v>677</v>
      </c>
      <c r="C4253" t="s">
        <v>639</v>
      </c>
      <c r="D4253" t="s">
        <v>663</v>
      </c>
      <c r="E4253" t="s">
        <v>673</v>
      </c>
      <c r="F4253">
        <v>528004120002</v>
      </c>
      <c r="G4253" t="s">
        <v>642</v>
      </c>
      <c r="H4253">
        <v>583133</v>
      </c>
      <c r="I4253" t="s">
        <v>29</v>
      </c>
      <c r="J4253">
        <v>202209</v>
      </c>
      <c r="K4253">
        <v>44827</v>
      </c>
      <c r="L4253" t="s">
        <v>644</v>
      </c>
      <c r="M4253">
        <v>516976.56</v>
      </c>
      <c r="N4253">
        <v>789.93</v>
      </c>
      <c r="O4253" t="s">
        <v>645</v>
      </c>
      <c r="P4253" s="428">
        <v>788.125</v>
      </c>
      <c r="Q4253">
        <v>12905407</v>
      </c>
      <c r="R4253" t="s">
        <v>646</v>
      </c>
      <c r="S4253">
        <v>2014872</v>
      </c>
      <c r="T4253" t="s">
        <v>3665</v>
      </c>
    </row>
    <row r="4254" spans="1:20" x14ac:dyDescent="0.25">
      <c r="A4254" t="s">
        <v>637</v>
      </c>
      <c r="B4254" t="s">
        <v>677</v>
      </c>
      <c r="C4254" t="s">
        <v>639</v>
      </c>
      <c r="D4254" t="s">
        <v>640</v>
      </c>
      <c r="E4254" t="s">
        <v>689</v>
      </c>
      <c r="F4254">
        <v>528004120002</v>
      </c>
      <c r="G4254" t="s">
        <v>642</v>
      </c>
      <c r="H4254">
        <v>583156</v>
      </c>
      <c r="I4254" t="s">
        <v>690</v>
      </c>
      <c r="J4254">
        <v>202209</v>
      </c>
      <c r="K4254">
        <v>44827</v>
      </c>
      <c r="L4254" t="s">
        <v>644</v>
      </c>
      <c r="M4254">
        <v>76645.350000000006</v>
      </c>
      <c r="N4254">
        <v>117.11</v>
      </c>
      <c r="O4254" t="s">
        <v>645</v>
      </c>
      <c r="P4254" s="428">
        <v>116.842</v>
      </c>
      <c r="Q4254">
        <v>12905407</v>
      </c>
      <c r="R4254" t="s">
        <v>646</v>
      </c>
      <c r="S4254">
        <v>2032465</v>
      </c>
      <c r="T4254" t="s">
        <v>3667</v>
      </c>
    </row>
    <row r="4255" spans="1:20" x14ac:dyDescent="0.25">
      <c r="A4255" t="s">
        <v>637</v>
      </c>
      <c r="B4255" t="s">
        <v>677</v>
      </c>
      <c r="C4255" t="s">
        <v>639</v>
      </c>
      <c r="D4255" t="s">
        <v>651</v>
      </c>
      <c r="E4255" t="s">
        <v>673</v>
      </c>
      <c r="F4255">
        <v>528004120002</v>
      </c>
      <c r="G4255" t="s">
        <v>642</v>
      </c>
      <c r="H4255">
        <v>583133</v>
      </c>
      <c r="I4255" t="s">
        <v>29</v>
      </c>
      <c r="J4255">
        <v>202209</v>
      </c>
      <c r="K4255">
        <v>44827</v>
      </c>
      <c r="L4255" t="s">
        <v>644</v>
      </c>
      <c r="M4255">
        <v>70200.2</v>
      </c>
      <c r="N4255">
        <v>107.26</v>
      </c>
      <c r="O4255" t="s">
        <v>645</v>
      </c>
      <c r="P4255" s="428">
        <v>107.015</v>
      </c>
      <c r="Q4255">
        <v>12905407</v>
      </c>
      <c r="R4255" t="s">
        <v>646</v>
      </c>
      <c r="S4255">
        <v>2024413</v>
      </c>
      <c r="T4255" t="s">
        <v>3672</v>
      </c>
    </row>
    <row r="4256" spans="1:20" x14ac:dyDescent="0.25">
      <c r="A4256" t="s">
        <v>637</v>
      </c>
      <c r="B4256" t="s">
        <v>677</v>
      </c>
      <c r="C4256" t="s">
        <v>639</v>
      </c>
      <c r="D4256" t="s">
        <v>651</v>
      </c>
      <c r="E4256" t="s">
        <v>2008</v>
      </c>
      <c r="F4256">
        <v>528004120002</v>
      </c>
      <c r="G4256" t="s">
        <v>642</v>
      </c>
      <c r="H4256">
        <v>856778</v>
      </c>
      <c r="I4256" t="s">
        <v>27</v>
      </c>
      <c r="J4256">
        <v>202209</v>
      </c>
      <c r="K4256">
        <v>44827</v>
      </c>
      <c r="L4256" t="s">
        <v>644</v>
      </c>
      <c r="M4256">
        <v>390639</v>
      </c>
      <c r="N4256">
        <v>596.89</v>
      </c>
      <c r="O4256" t="s">
        <v>645</v>
      </c>
      <c r="P4256" s="428">
        <v>595.52599999999995</v>
      </c>
      <c r="Q4256">
        <v>12905407</v>
      </c>
      <c r="R4256" t="s">
        <v>646</v>
      </c>
      <c r="S4256">
        <v>2041743</v>
      </c>
      <c r="T4256" t="s">
        <v>3660</v>
      </c>
    </row>
    <row r="4257" spans="1:20" x14ac:dyDescent="0.25">
      <c r="A4257" t="s">
        <v>637</v>
      </c>
      <c r="B4257" t="s">
        <v>677</v>
      </c>
      <c r="C4257" t="s">
        <v>639</v>
      </c>
      <c r="D4257" t="s">
        <v>640</v>
      </c>
      <c r="E4257" t="s">
        <v>701</v>
      </c>
      <c r="F4257">
        <v>528004120002</v>
      </c>
      <c r="G4257" t="s">
        <v>642</v>
      </c>
      <c r="H4257">
        <v>583154</v>
      </c>
      <c r="I4257" t="s">
        <v>44</v>
      </c>
      <c r="J4257">
        <v>202209</v>
      </c>
      <c r="K4257">
        <v>44827</v>
      </c>
      <c r="L4257" t="s">
        <v>644</v>
      </c>
      <c r="M4257">
        <v>41704.730000000003</v>
      </c>
      <c r="N4257">
        <v>63.72</v>
      </c>
      <c r="O4257" t="s">
        <v>645</v>
      </c>
      <c r="P4257" s="428">
        <v>63.573999999999998</v>
      </c>
      <c r="Q4257">
        <v>12905407</v>
      </c>
      <c r="R4257" t="s">
        <v>646</v>
      </c>
      <c r="S4257">
        <v>2020577</v>
      </c>
      <c r="T4257" t="s">
        <v>3674</v>
      </c>
    </row>
    <row r="4258" spans="1:20" x14ac:dyDescent="0.25">
      <c r="A4258" t="s">
        <v>637</v>
      </c>
      <c r="B4258" t="s">
        <v>677</v>
      </c>
      <c r="C4258" t="s">
        <v>639</v>
      </c>
      <c r="D4258" t="s">
        <v>663</v>
      </c>
      <c r="E4258" t="s">
        <v>701</v>
      </c>
      <c r="F4258">
        <v>528004120002</v>
      </c>
      <c r="G4258" t="s">
        <v>642</v>
      </c>
      <c r="H4258">
        <v>583137</v>
      </c>
      <c r="I4258" t="s">
        <v>33</v>
      </c>
      <c r="J4258">
        <v>202209</v>
      </c>
      <c r="K4258">
        <v>44827</v>
      </c>
      <c r="L4258" t="s">
        <v>644</v>
      </c>
      <c r="M4258">
        <v>526864</v>
      </c>
      <c r="N4258">
        <v>805.04</v>
      </c>
      <c r="O4258" t="s">
        <v>645</v>
      </c>
      <c r="P4258" s="428">
        <v>803.20100000000002</v>
      </c>
      <c r="Q4258">
        <v>12905407</v>
      </c>
      <c r="R4258" t="s">
        <v>646</v>
      </c>
      <c r="S4258">
        <v>2038727</v>
      </c>
      <c r="T4258" t="s">
        <v>3690</v>
      </c>
    </row>
    <row r="4259" spans="1:20" x14ac:dyDescent="0.25">
      <c r="A4259" t="s">
        <v>637</v>
      </c>
      <c r="B4259" t="s">
        <v>677</v>
      </c>
      <c r="C4259" t="s">
        <v>639</v>
      </c>
      <c r="D4259" t="s">
        <v>663</v>
      </c>
      <c r="E4259" t="s">
        <v>673</v>
      </c>
      <c r="F4259">
        <v>528004120002</v>
      </c>
      <c r="G4259" t="s">
        <v>642</v>
      </c>
      <c r="H4259">
        <v>583134</v>
      </c>
      <c r="I4259" t="s">
        <v>30</v>
      </c>
      <c r="J4259">
        <v>202209</v>
      </c>
      <c r="K4259">
        <v>44827</v>
      </c>
      <c r="L4259" t="s">
        <v>644</v>
      </c>
      <c r="M4259">
        <v>338360.43</v>
      </c>
      <c r="N4259">
        <v>517.01</v>
      </c>
      <c r="O4259" t="s">
        <v>645</v>
      </c>
      <c r="P4259" s="428">
        <v>515.82899999999995</v>
      </c>
      <c r="Q4259">
        <v>12905407</v>
      </c>
      <c r="R4259" t="s">
        <v>646</v>
      </c>
      <c r="S4259">
        <v>2030902</v>
      </c>
      <c r="T4259" t="s">
        <v>3677</v>
      </c>
    </row>
    <row r="4260" spans="1:20" x14ac:dyDescent="0.25">
      <c r="A4260" t="s">
        <v>637</v>
      </c>
      <c r="B4260" t="s">
        <v>677</v>
      </c>
      <c r="C4260" t="s">
        <v>639</v>
      </c>
      <c r="D4260" t="s">
        <v>651</v>
      </c>
      <c r="E4260" t="s">
        <v>2008</v>
      </c>
      <c r="F4260">
        <v>528004120002</v>
      </c>
      <c r="G4260" t="s">
        <v>642</v>
      </c>
      <c r="H4260">
        <v>583138</v>
      </c>
      <c r="I4260" t="s">
        <v>34</v>
      </c>
      <c r="J4260">
        <v>202209</v>
      </c>
      <c r="K4260">
        <v>44827</v>
      </c>
      <c r="L4260" t="s">
        <v>644</v>
      </c>
      <c r="M4260">
        <v>535196</v>
      </c>
      <c r="N4260">
        <v>817.77</v>
      </c>
      <c r="O4260" t="s">
        <v>645</v>
      </c>
      <c r="P4260" s="428">
        <v>815.90200000000004</v>
      </c>
      <c r="Q4260">
        <v>12905407</v>
      </c>
      <c r="R4260" t="s">
        <v>646</v>
      </c>
      <c r="S4260">
        <v>2024193</v>
      </c>
      <c r="T4260" t="s">
        <v>3691</v>
      </c>
    </row>
    <row r="4261" spans="1:20" x14ac:dyDescent="0.25">
      <c r="A4261" t="s">
        <v>637</v>
      </c>
      <c r="B4261" t="s">
        <v>677</v>
      </c>
      <c r="C4261" t="s">
        <v>639</v>
      </c>
      <c r="D4261" t="s">
        <v>695</v>
      </c>
      <c r="E4261" t="s">
        <v>704</v>
      </c>
      <c r="F4261">
        <v>528004120001</v>
      </c>
      <c r="G4261" t="s">
        <v>705</v>
      </c>
      <c r="H4261">
        <v>583128</v>
      </c>
      <c r="I4261" t="s">
        <v>20</v>
      </c>
      <c r="J4261">
        <v>202209</v>
      </c>
      <c r="K4261">
        <v>44827</v>
      </c>
      <c r="L4261" t="s">
        <v>644</v>
      </c>
      <c r="M4261">
        <v>283320.5</v>
      </c>
      <c r="N4261">
        <v>432.91</v>
      </c>
      <c r="O4261" t="s">
        <v>645</v>
      </c>
      <c r="P4261" s="428">
        <v>431.92099999999999</v>
      </c>
      <c r="Q4261">
        <v>12905407</v>
      </c>
      <c r="R4261" t="s">
        <v>646</v>
      </c>
      <c r="S4261">
        <v>2012170</v>
      </c>
      <c r="T4261" t="s">
        <v>3676</v>
      </c>
    </row>
    <row r="4262" spans="1:20" x14ac:dyDescent="0.25">
      <c r="A4262" t="s">
        <v>637</v>
      </c>
      <c r="B4262" t="s">
        <v>677</v>
      </c>
      <c r="C4262" t="s">
        <v>639</v>
      </c>
      <c r="D4262" t="s">
        <v>2753</v>
      </c>
      <c r="E4262" t="s">
        <v>667</v>
      </c>
      <c r="F4262">
        <v>528004120010</v>
      </c>
      <c r="G4262" t="s">
        <v>653</v>
      </c>
      <c r="H4262">
        <v>583594</v>
      </c>
      <c r="I4262" t="s">
        <v>2737</v>
      </c>
      <c r="J4262">
        <v>202209</v>
      </c>
      <c r="K4262">
        <v>44827</v>
      </c>
      <c r="L4262" t="s">
        <v>644</v>
      </c>
      <c r="M4262">
        <v>57818.6</v>
      </c>
      <c r="N4262">
        <v>88.35</v>
      </c>
      <c r="O4262" t="s">
        <v>645</v>
      </c>
      <c r="P4262" s="428">
        <v>88.147999999999996</v>
      </c>
      <c r="Q4262">
        <v>12905407</v>
      </c>
      <c r="R4262" t="s">
        <v>646</v>
      </c>
      <c r="S4262">
        <v>2043300</v>
      </c>
      <c r="T4262" t="s">
        <v>3688</v>
      </c>
    </row>
    <row r="4263" spans="1:20" x14ac:dyDescent="0.25">
      <c r="A4263" t="s">
        <v>637</v>
      </c>
      <c r="B4263" t="s">
        <v>677</v>
      </c>
      <c r="C4263" t="s">
        <v>639</v>
      </c>
      <c r="D4263" t="s">
        <v>651</v>
      </c>
      <c r="E4263" t="s">
        <v>704</v>
      </c>
      <c r="F4263">
        <v>528004120002</v>
      </c>
      <c r="G4263" t="s">
        <v>642</v>
      </c>
      <c r="H4263">
        <v>856779</v>
      </c>
      <c r="I4263" t="s">
        <v>28</v>
      </c>
      <c r="J4263">
        <v>202209</v>
      </c>
      <c r="K4263">
        <v>44827</v>
      </c>
      <c r="L4263" t="s">
        <v>644</v>
      </c>
      <c r="M4263">
        <v>315354.46000000002</v>
      </c>
      <c r="N4263">
        <v>481.86</v>
      </c>
      <c r="O4263" t="s">
        <v>645</v>
      </c>
      <c r="P4263" s="428">
        <v>480.75900000000001</v>
      </c>
      <c r="Q4263">
        <v>12905407</v>
      </c>
      <c r="R4263" t="s">
        <v>646</v>
      </c>
      <c r="S4263">
        <v>2039252</v>
      </c>
      <c r="T4263" t="s">
        <v>3689</v>
      </c>
    </row>
    <row r="4264" spans="1:20" x14ac:dyDescent="0.25">
      <c r="A4264" t="s">
        <v>637</v>
      </c>
      <c r="B4264" t="s">
        <v>677</v>
      </c>
      <c r="C4264" t="s">
        <v>639</v>
      </c>
      <c r="D4264" t="s">
        <v>651</v>
      </c>
      <c r="E4264" t="s">
        <v>673</v>
      </c>
      <c r="F4264">
        <v>528004120002</v>
      </c>
      <c r="G4264" t="s">
        <v>642</v>
      </c>
      <c r="H4264">
        <v>583148</v>
      </c>
      <c r="I4264" t="s">
        <v>699</v>
      </c>
      <c r="J4264">
        <v>202209</v>
      </c>
      <c r="K4264">
        <v>44827</v>
      </c>
      <c r="L4264" t="s">
        <v>644</v>
      </c>
      <c r="M4264">
        <v>58251.27</v>
      </c>
      <c r="N4264">
        <v>89.01</v>
      </c>
      <c r="O4264" t="s">
        <v>645</v>
      </c>
      <c r="P4264" s="428">
        <v>88.807000000000002</v>
      </c>
      <c r="Q4264">
        <v>12905407</v>
      </c>
      <c r="R4264" t="s">
        <v>646</v>
      </c>
      <c r="S4264">
        <v>8540386</v>
      </c>
      <c r="T4264" t="s">
        <v>3653</v>
      </c>
    </row>
    <row r="4265" spans="1:20" x14ac:dyDescent="0.25">
      <c r="A4265" t="s">
        <v>637</v>
      </c>
      <c r="B4265" t="s">
        <v>828</v>
      </c>
      <c r="C4265" t="s">
        <v>639</v>
      </c>
      <c r="D4265" t="s">
        <v>2753</v>
      </c>
      <c r="E4265" t="s">
        <v>652</v>
      </c>
      <c r="F4265">
        <v>528004120010</v>
      </c>
      <c r="G4265" t="s">
        <v>653</v>
      </c>
      <c r="H4265">
        <v>583590</v>
      </c>
      <c r="I4265" t="s">
        <v>170</v>
      </c>
      <c r="J4265">
        <v>202209</v>
      </c>
      <c r="K4265">
        <v>44827</v>
      </c>
      <c r="L4265" t="s">
        <v>644</v>
      </c>
      <c r="M4265">
        <v>197.88</v>
      </c>
      <c r="N4265">
        <v>0.3</v>
      </c>
      <c r="O4265" t="s">
        <v>645</v>
      </c>
      <c r="P4265" s="428">
        <v>0.29899999999999999</v>
      </c>
      <c r="Q4265">
        <v>12907456</v>
      </c>
      <c r="R4265" t="s">
        <v>654</v>
      </c>
      <c r="S4265" t="s">
        <v>3554</v>
      </c>
      <c r="T4265" t="s">
        <v>3684</v>
      </c>
    </row>
    <row r="4266" spans="1:20" x14ac:dyDescent="0.25">
      <c r="A4266" t="s">
        <v>637</v>
      </c>
      <c r="B4266" t="s">
        <v>828</v>
      </c>
      <c r="C4266" t="s">
        <v>639</v>
      </c>
      <c r="D4266" t="s">
        <v>2753</v>
      </c>
      <c r="E4266" t="s">
        <v>652</v>
      </c>
      <c r="F4266">
        <v>528004120010</v>
      </c>
      <c r="G4266" t="s">
        <v>653</v>
      </c>
      <c r="H4266">
        <v>583590</v>
      </c>
      <c r="I4266" t="s">
        <v>170</v>
      </c>
      <c r="J4266">
        <v>202209</v>
      </c>
      <c r="K4266">
        <v>44827</v>
      </c>
      <c r="L4266" t="s">
        <v>644</v>
      </c>
      <c r="M4266">
        <v>362.78</v>
      </c>
      <c r="N4266">
        <v>0.55000000000000004</v>
      </c>
      <c r="O4266" t="s">
        <v>645</v>
      </c>
      <c r="P4266" s="428">
        <v>0.54900000000000004</v>
      </c>
      <c r="Q4266">
        <v>12907456</v>
      </c>
      <c r="R4266" t="s">
        <v>654</v>
      </c>
      <c r="S4266" t="s">
        <v>3554</v>
      </c>
      <c r="T4266" t="s">
        <v>3685</v>
      </c>
    </row>
    <row r="4267" spans="1:20" x14ac:dyDescent="0.25">
      <c r="A4267" t="s">
        <v>637</v>
      </c>
      <c r="B4267" t="s">
        <v>828</v>
      </c>
      <c r="C4267" t="s">
        <v>639</v>
      </c>
      <c r="D4267" t="s">
        <v>2753</v>
      </c>
      <c r="E4267" t="s">
        <v>652</v>
      </c>
      <c r="F4267">
        <v>528004120010</v>
      </c>
      <c r="G4267" t="s">
        <v>653</v>
      </c>
      <c r="H4267">
        <v>583590</v>
      </c>
      <c r="I4267" t="s">
        <v>170</v>
      </c>
      <c r="J4267">
        <v>202209</v>
      </c>
      <c r="K4267">
        <v>44827</v>
      </c>
      <c r="L4267" t="s">
        <v>644</v>
      </c>
      <c r="M4267">
        <v>362.78</v>
      </c>
      <c r="N4267">
        <v>0.55000000000000004</v>
      </c>
      <c r="O4267" t="s">
        <v>645</v>
      </c>
      <c r="P4267" s="428">
        <v>0.54900000000000004</v>
      </c>
      <c r="Q4267">
        <v>12907456</v>
      </c>
      <c r="R4267" t="s">
        <v>654</v>
      </c>
      <c r="S4267" t="s">
        <v>3554</v>
      </c>
      <c r="T4267" t="s">
        <v>3686</v>
      </c>
    </row>
    <row r="4268" spans="1:20" x14ac:dyDescent="0.25">
      <c r="A4268" t="s">
        <v>637</v>
      </c>
      <c r="B4268" t="s">
        <v>677</v>
      </c>
      <c r="C4268" t="s">
        <v>639</v>
      </c>
      <c r="D4268" t="s">
        <v>651</v>
      </c>
      <c r="E4268" t="s">
        <v>673</v>
      </c>
      <c r="F4268">
        <v>528004120002</v>
      </c>
      <c r="G4268" t="s">
        <v>642</v>
      </c>
      <c r="H4268">
        <v>583148</v>
      </c>
      <c r="I4268" t="s">
        <v>699</v>
      </c>
      <c r="J4268">
        <v>202209</v>
      </c>
      <c r="K4268">
        <v>44827</v>
      </c>
      <c r="L4268" t="s">
        <v>644</v>
      </c>
      <c r="M4268">
        <v>33910.68</v>
      </c>
      <c r="N4268">
        <v>51.81</v>
      </c>
      <c r="O4268" t="s">
        <v>645</v>
      </c>
      <c r="P4268" s="428">
        <v>51.692</v>
      </c>
      <c r="Q4268">
        <v>12905407</v>
      </c>
      <c r="R4268" t="s">
        <v>646</v>
      </c>
      <c r="S4268">
        <v>8540279</v>
      </c>
      <c r="T4268" t="s">
        <v>3658</v>
      </c>
    </row>
    <row r="4269" spans="1:20" x14ac:dyDescent="0.25">
      <c r="A4269" t="s">
        <v>637</v>
      </c>
      <c r="B4269" t="s">
        <v>677</v>
      </c>
      <c r="C4269" t="s">
        <v>639</v>
      </c>
      <c r="D4269" t="s">
        <v>651</v>
      </c>
      <c r="E4269" t="s">
        <v>667</v>
      </c>
      <c r="F4269">
        <v>528004120002</v>
      </c>
      <c r="G4269" t="s">
        <v>642</v>
      </c>
      <c r="H4269">
        <v>583149</v>
      </c>
      <c r="I4269" t="s">
        <v>680</v>
      </c>
      <c r="J4269">
        <v>202209</v>
      </c>
      <c r="K4269">
        <v>44827</v>
      </c>
      <c r="L4269" t="s">
        <v>644</v>
      </c>
      <c r="M4269">
        <v>38183.33</v>
      </c>
      <c r="N4269">
        <v>58.34</v>
      </c>
      <c r="O4269" t="s">
        <v>645</v>
      </c>
      <c r="P4269" s="428">
        <v>58.207000000000001</v>
      </c>
      <c r="Q4269">
        <v>12905407</v>
      </c>
      <c r="R4269" t="s">
        <v>646</v>
      </c>
      <c r="S4269">
        <v>8540399</v>
      </c>
      <c r="T4269" t="s">
        <v>3657</v>
      </c>
    </row>
    <row r="4270" spans="1:20" x14ac:dyDescent="0.25">
      <c r="A4270" t="s">
        <v>637</v>
      </c>
      <c r="B4270" t="s">
        <v>677</v>
      </c>
      <c r="C4270" t="s">
        <v>639</v>
      </c>
      <c r="D4270" t="s">
        <v>695</v>
      </c>
      <c r="E4270" t="s">
        <v>673</v>
      </c>
      <c r="F4270">
        <v>528004120002</v>
      </c>
      <c r="G4270" t="s">
        <v>642</v>
      </c>
      <c r="H4270">
        <v>583148</v>
      </c>
      <c r="I4270" t="s">
        <v>699</v>
      </c>
      <c r="J4270">
        <v>202209</v>
      </c>
      <c r="K4270">
        <v>44827</v>
      </c>
      <c r="L4270" t="s">
        <v>644</v>
      </c>
      <c r="M4270">
        <v>229805.93</v>
      </c>
      <c r="N4270">
        <v>351.14</v>
      </c>
      <c r="O4270" t="s">
        <v>645</v>
      </c>
      <c r="P4270" s="428">
        <v>350.33800000000002</v>
      </c>
      <c r="Q4270">
        <v>12905407</v>
      </c>
      <c r="R4270" t="s">
        <v>646</v>
      </c>
      <c r="S4270">
        <v>2046481</v>
      </c>
      <c r="T4270" t="s">
        <v>3659</v>
      </c>
    </row>
    <row r="4271" spans="1:20" x14ac:dyDescent="0.25">
      <c r="A4271" t="s">
        <v>637</v>
      </c>
      <c r="B4271" t="s">
        <v>677</v>
      </c>
      <c r="C4271" t="s">
        <v>639</v>
      </c>
      <c r="D4271" t="s">
        <v>695</v>
      </c>
      <c r="E4271" t="s">
        <v>667</v>
      </c>
      <c r="F4271">
        <v>528004120002</v>
      </c>
      <c r="G4271" t="s">
        <v>642</v>
      </c>
      <c r="H4271">
        <v>583149</v>
      </c>
      <c r="I4271" t="s">
        <v>680</v>
      </c>
      <c r="J4271">
        <v>202209</v>
      </c>
      <c r="K4271">
        <v>44827</v>
      </c>
      <c r="L4271" t="s">
        <v>644</v>
      </c>
      <c r="M4271">
        <v>534889.47</v>
      </c>
      <c r="N4271">
        <v>817.3</v>
      </c>
      <c r="O4271" t="s">
        <v>645</v>
      </c>
      <c r="P4271" s="428">
        <v>815.43299999999999</v>
      </c>
      <c r="Q4271">
        <v>12905407</v>
      </c>
      <c r="R4271" t="s">
        <v>646</v>
      </c>
      <c r="S4271">
        <v>2023596</v>
      </c>
      <c r="T4271" t="s">
        <v>3656</v>
      </c>
    </row>
    <row r="4272" spans="1:20" x14ac:dyDescent="0.25">
      <c r="A4272" t="s">
        <v>637</v>
      </c>
      <c r="B4272" t="s">
        <v>677</v>
      </c>
      <c r="C4272" t="s">
        <v>639</v>
      </c>
      <c r="D4272" t="s">
        <v>651</v>
      </c>
      <c r="E4272" t="s">
        <v>667</v>
      </c>
      <c r="F4272">
        <v>528004120002</v>
      </c>
      <c r="G4272" t="s">
        <v>642</v>
      </c>
      <c r="H4272">
        <v>583149</v>
      </c>
      <c r="I4272" t="s">
        <v>680</v>
      </c>
      <c r="J4272">
        <v>202209</v>
      </c>
      <c r="K4272">
        <v>44827</v>
      </c>
      <c r="L4272" t="s">
        <v>644</v>
      </c>
      <c r="M4272">
        <v>67529.210000000006</v>
      </c>
      <c r="N4272">
        <v>103.18</v>
      </c>
      <c r="O4272" t="s">
        <v>645</v>
      </c>
      <c r="P4272" s="428">
        <v>102.944</v>
      </c>
      <c r="Q4272">
        <v>12905407</v>
      </c>
      <c r="R4272" t="s">
        <v>646</v>
      </c>
      <c r="S4272">
        <v>8540358</v>
      </c>
      <c r="T4272" t="s">
        <v>3655</v>
      </c>
    </row>
    <row r="4273" spans="1:20" x14ac:dyDescent="0.25">
      <c r="A4273" t="s">
        <v>637</v>
      </c>
      <c r="B4273" t="s">
        <v>677</v>
      </c>
      <c r="C4273" t="s">
        <v>639</v>
      </c>
      <c r="D4273" t="s">
        <v>695</v>
      </c>
      <c r="E4273" t="s">
        <v>673</v>
      </c>
      <c r="F4273">
        <v>528004120002</v>
      </c>
      <c r="G4273" t="s">
        <v>642</v>
      </c>
      <c r="H4273">
        <v>583148</v>
      </c>
      <c r="I4273" t="s">
        <v>699</v>
      </c>
      <c r="J4273">
        <v>202209</v>
      </c>
      <c r="K4273">
        <v>44827</v>
      </c>
      <c r="L4273" t="s">
        <v>644</v>
      </c>
      <c r="M4273">
        <v>193844.82</v>
      </c>
      <c r="N4273">
        <v>296.19</v>
      </c>
      <c r="O4273" t="s">
        <v>645</v>
      </c>
      <c r="P4273" s="428">
        <v>295.51299999999998</v>
      </c>
      <c r="Q4273">
        <v>12905407</v>
      </c>
      <c r="R4273" t="s">
        <v>646</v>
      </c>
      <c r="S4273">
        <v>2057784</v>
      </c>
      <c r="T4273" t="s">
        <v>3652</v>
      </c>
    </row>
    <row r="4274" spans="1:20" x14ac:dyDescent="0.25">
      <c r="A4274" t="s">
        <v>637</v>
      </c>
      <c r="B4274" t="s">
        <v>677</v>
      </c>
      <c r="C4274" t="s">
        <v>639</v>
      </c>
      <c r="D4274" t="s">
        <v>651</v>
      </c>
      <c r="E4274" t="s">
        <v>667</v>
      </c>
      <c r="F4274">
        <v>528004120002</v>
      </c>
      <c r="G4274" t="s">
        <v>642</v>
      </c>
      <c r="H4274">
        <v>583149</v>
      </c>
      <c r="I4274" t="s">
        <v>680</v>
      </c>
      <c r="J4274">
        <v>202209</v>
      </c>
      <c r="K4274">
        <v>44827</v>
      </c>
      <c r="L4274" t="s">
        <v>644</v>
      </c>
      <c r="M4274">
        <v>97486.1</v>
      </c>
      <c r="N4274">
        <v>148.96</v>
      </c>
      <c r="O4274" t="s">
        <v>645</v>
      </c>
      <c r="P4274" s="428">
        <v>148.62</v>
      </c>
      <c r="Q4274">
        <v>12905407</v>
      </c>
      <c r="R4274" t="s">
        <v>646</v>
      </c>
      <c r="S4274">
        <v>2036440</v>
      </c>
      <c r="T4274" t="s">
        <v>3654</v>
      </c>
    </row>
    <row r="4275" spans="1:20" x14ac:dyDescent="0.25">
      <c r="A4275" t="s">
        <v>637</v>
      </c>
      <c r="B4275" t="s">
        <v>659</v>
      </c>
      <c r="C4275" t="s">
        <v>639</v>
      </c>
      <c r="D4275" t="s">
        <v>695</v>
      </c>
      <c r="E4275" t="s">
        <v>652</v>
      </c>
      <c r="F4275">
        <v>528004120010</v>
      </c>
      <c r="G4275" t="s">
        <v>653</v>
      </c>
      <c r="H4275">
        <v>583590</v>
      </c>
      <c r="I4275" t="s">
        <v>170</v>
      </c>
      <c r="J4275">
        <v>202209</v>
      </c>
      <c r="K4275">
        <v>44830</v>
      </c>
      <c r="L4275" t="s">
        <v>644</v>
      </c>
      <c r="M4275">
        <v>93987.02</v>
      </c>
      <c r="N4275">
        <v>143.61000000000001</v>
      </c>
      <c r="O4275" t="s">
        <v>645</v>
      </c>
      <c r="P4275" s="428">
        <v>143.28200000000001</v>
      </c>
      <c r="Q4275">
        <v>12907456</v>
      </c>
      <c r="R4275" t="s">
        <v>654</v>
      </c>
      <c r="S4275" t="s">
        <v>951</v>
      </c>
      <c r="T4275" t="s">
        <v>3692</v>
      </c>
    </row>
    <row r="4276" spans="1:20" x14ac:dyDescent="0.25">
      <c r="A4276" t="s">
        <v>637</v>
      </c>
      <c r="B4276" t="s">
        <v>821</v>
      </c>
      <c r="C4276" t="s">
        <v>639</v>
      </c>
      <c r="D4276" t="s">
        <v>663</v>
      </c>
      <c r="E4276" t="s">
        <v>704</v>
      </c>
      <c r="F4276">
        <v>528004120051</v>
      </c>
      <c r="G4276" t="s">
        <v>2897</v>
      </c>
      <c r="H4276">
        <v>583650</v>
      </c>
      <c r="I4276" t="s">
        <v>443</v>
      </c>
      <c r="J4276">
        <v>202209</v>
      </c>
      <c r="K4276">
        <v>44830</v>
      </c>
      <c r="L4276" t="s">
        <v>644</v>
      </c>
      <c r="M4276">
        <v>268889</v>
      </c>
      <c r="N4276">
        <v>410.86</v>
      </c>
      <c r="O4276" t="s">
        <v>645</v>
      </c>
      <c r="P4276" s="428">
        <v>409.92099999999999</v>
      </c>
      <c r="Q4276">
        <v>30516552</v>
      </c>
      <c r="T4276" t="s">
        <v>3695</v>
      </c>
    </row>
    <row r="4277" spans="1:20" x14ac:dyDescent="0.25">
      <c r="A4277" t="s">
        <v>637</v>
      </c>
      <c r="B4277" t="s">
        <v>821</v>
      </c>
      <c r="C4277" t="s">
        <v>639</v>
      </c>
      <c r="D4277" t="s">
        <v>663</v>
      </c>
      <c r="E4277" t="s">
        <v>704</v>
      </c>
      <c r="F4277">
        <v>528004120051</v>
      </c>
      <c r="G4277" t="s">
        <v>2897</v>
      </c>
      <c r="H4277">
        <v>583650</v>
      </c>
      <c r="I4277" t="s">
        <v>443</v>
      </c>
      <c r="J4277">
        <v>202209</v>
      </c>
      <c r="K4277">
        <v>44830</v>
      </c>
      <c r="L4277" t="s">
        <v>644</v>
      </c>
      <c r="M4277">
        <v>268889</v>
      </c>
      <c r="N4277">
        <v>410.86</v>
      </c>
      <c r="O4277" t="s">
        <v>645</v>
      </c>
      <c r="P4277" s="428">
        <v>409.92099999999999</v>
      </c>
      <c r="Q4277">
        <v>30516552</v>
      </c>
      <c r="T4277" t="s">
        <v>3696</v>
      </c>
    </row>
    <row r="4278" spans="1:20" x14ac:dyDescent="0.25">
      <c r="A4278" t="s">
        <v>637</v>
      </c>
      <c r="B4278" t="s">
        <v>821</v>
      </c>
      <c r="C4278" t="s">
        <v>639</v>
      </c>
      <c r="D4278" t="s">
        <v>663</v>
      </c>
      <c r="E4278" t="s">
        <v>704</v>
      </c>
      <c r="F4278">
        <v>528004120051</v>
      </c>
      <c r="G4278" t="s">
        <v>2897</v>
      </c>
      <c r="H4278">
        <v>583650</v>
      </c>
      <c r="I4278" t="s">
        <v>443</v>
      </c>
      <c r="J4278">
        <v>202209</v>
      </c>
      <c r="K4278">
        <v>44830</v>
      </c>
      <c r="L4278" t="s">
        <v>644</v>
      </c>
      <c r="M4278">
        <v>70000</v>
      </c>
      <c r="N4278">
        <v>106.96</v>
      </c>
      <c r="O4278" t="s">
        <v>645</v>
      </c>
      <c r="P4278" s="428">
        <v>106.71599999999999</v>
      </c>
      <c r="Q4278">
        <v>30516552</v>
      </c>
      <c r="T4278" t="s">
        <v>3697</v>
      </c>
    </row>
    <row r="4279" spans="1:20" x14ac:dyDescent="0.25">
      <c r="A4279" t="s">
        <v>637</v>
      </c>
      <c r="B4279" t="s">
        <v>821</v>
      </c>
      <c r="C4279" t="s">
        <v>639</v>
      </c>
      <c r="D4279" t="s">
        <v>663</v>
      </c>
      <c r="E4279" t="s">
        <v>704</v>
      </c>
      <c r="F4279">
        <v>528004120051</v>
      </c>
      <c r="G4279" t="s">
        <v>2897</v>
      </c>
      <c r="H4279">
        <v>583650</v>
      </c>
      <c r="I4279" t="s">
        <v>443</v>
      </c>
      <c r="J4279">
        <v>202209</v>
      </c>
      <c r="K4279">
        <v>44830</v>
      </c>
      <c r="L4279" t="s">
        <v>644</v>
      </c>
      <c r="M4279">
        <v>86000</v>
      </c>
      <c r="N4279">
        <v>131.41</v>
      </c>
      <c r="O4279" t="s">
        <v>645</v>
      </c>
      <c r="P4279" s="428">
        <v>131.11000000000001</v>
      </c>
      <c r="Q4279">
        <v>30516552</v>
      </c>
      <c r="T4279" t="s">
        <v>3693</v>
      </c>
    </row>
    <row r="4280" spans="1:20" x14ac:dyDescent="0.25">
      <c r="A4280" t="s">
        <v>637</v>
      </c>
      <c r="B4280" t="s">
        <v>821</v>
      </c>
      <c r="C4280" t="s">
        <v>639</v>
      </c>
      <c r="D4280" t="s">
        <v>663</v>
      </c>
      <c r="E4280" t="s">
        <v>704</v>
      </c>
      <c r="F4280">
        <v>528004120051</v>
      </c>
      <c r="G4280" t="s">
        <v>2897</v>
      </c>
      <c r="H4280">
        <v>583650</v>
      </c>
      <c r="I4280" t="s">
        <v>443</v>
      </c>
      <c r="J4280">
        <v>202209</v>
      </c>
      <c r="K4280">
        <v>44830</v>
      </c>
      <c r="L4280" t="s">
        <v>644</v>
      </c>
      <c r="M4280">
        <v>15365</v>
      </c>
      <c r="N4280">
        <v>23.48</v>
      </c>
      <c r="O4280" t="s">
        <v>645</v>
      </c>
      <c r="P4280" s="428">
        <v>23.425999999999998</v>
      </c>
      <c r="Q4280">
        <v>30516552</v>
      </c>
      <c r="T4280" t="s">
        <v>3694</v>
      </c>
    </row>
    <row r="4281" spans="1:20" x14ac:dyDescent="0.25">
      <c r="A4281" t="s">
        <v>637</v>
      </c>
      <c r="B4281" t="s">
        <v>821</v>
      </c>
      <c r="C4281" t="s">
        <v>639</v>
      </c>
      <c r="D4281" t="s">
        <v>663</v>
      </c>
      <c r="E4281" t="s">
        <v>704</v>
      </c>
      <c r="F4281">
        <v>528004120051</v>
      </c>
      <c r="G4281" t="s">
        <v>2897</v>
      </c>
      <c r="H4281">
        <v>583650</v>
      </c>
      <c r="I4281" t="s">
        <v>443</v>
      </c>
      <c r="J4281">
        <v>202209</v>
      </c>
      <c r="K4281">
        <v>44830</v>
      </c>
      <c r="L4281" t="s">
        <v>644</v>
      </c>
      <c r="M4281">
        <v>6555</v>
      </c>
      <c r="N4281">
        <v>10.02</v>
      </c>
      <c r="O4281" t="s">
        <v>645</v>
      </c>
      <c r="P4281" s="428">
        <v>9.9969999999999999</v>
      </c>
      <c r="Q4281">
        <v>30516552</v>
      </c>
      <c r="T4281" t="s">
        <v>3698</v>
      </c>
    </row>
    <row r="4282" spans="1:20" x14ac:dyDescent="0.25">
      <c r="A4282" t="s">
        <v>637</v>
      </c>
      <c r="B4282" t="s">
        <v>730</v>
      </c>
      <c r="C4282" t="s">
        <v>639</v>
      </c>
      <c r="D4282" t="s">
        <v>640</v>
      </c>
      <c r="E4282" t="s">
        <v>641</v>
      </c>
      <c r="F4282">
        <v>528004120002</v>
      </c>
      <c r="G4282" t="s">
        <v>642</v>
      </c>
      <c r="H4282">
        <v>583145</v>
      </c>
      <c r="I4282" t="s">
        <v>643</v>
      </c>
      <c r="J4282">
        <v>202209</v>
      </c>
      <c r="K4282">
        <v>44830</v>
      </c>
      <c r="L4282" t="s">
        <v>727</v>
      </c>
      <c r="M4282">
        <v>5.17</v>
      </c>
      <c r="N4282">
        <v>5.17</v>
      </c>
      <c r="O4282" t="s">
        <v>645</v>
      </c>
      <c r="P4282" s="428">
        <v>5.1580000000000004</v>
      </c>
      <c r="Q4282">
        <v>12905407</v>
      </c>
      <c r="R4282" t="s">
        <v>646</v>
      </c>
      <c r="S4282">
        <v>9982557</v>
      </c>
      <c r="T4282" t="s">
        <v>731</v>
      </c>
    </row>
    <row r="4283" spans="1:20" x14ac:dyDescent="0.25">
      <c r="A4283" t="s">
        <v>637</v>
      </c>
      <c r="B4283" t="s">
        <v>730</v>
      </c>
      <c r="C4283" t="s">
        <v>639</v>
      </c>
      <c r="D4283" t="s">
        <v>640</v>
      </c>
      <c r="E4283" t="s">
        <v>648</v>
      </c>
      <c r="F4283">
        <v>528004120002</v>
      </c>
      <c r="G4283" t="s">
        <v>642</v>
      </c>
      <c r="H4283">
        <v>583144</v>
      </c>
      <c r="I4283" t="s">
        <v>40</v>
      </c>
      <c r="J4283">
        <v>202209</v>
      </c>
      <c r="K4283">
        <v>44830</v>
      </c>
      <c r="L4283" t="s">
        <v>727</v>
      </c>
      <c r="M4283">
        <v>5.24</v>
      </c>
      <c r="N4283">
        <v>5.24</v>
      </c>
      <c r="O4283" t="s">
        <v>645</v>
      </c>
      <c r="P4283" s="428">
        <v>5.2279999999999998</v>
      </c>
      <c r="Q4283">
        <v>12905407</v>
      </c>
      <c r="R4283" t="s">
        <v>646</v>
      </c>
      <c r="S4283">
        <v>9985201</v>
      </c>
      <c r="T4283" t="s">
        <v>735</v>
      </c>
    </row>
    <row r="4284" spans="1:20" x14ac:dyDescent="0.25">
      <c r="A4284" t="s">
        <v>637</v>
      </c>
      <c r="B4284" t="s">
        <v>726</v>
      </c>
      <c r="C4284" t="s">
        <v>639</v>
      </c>
      <c r="D4284" t="s">
        <v>640</v>
      </c>
      <c r="E4284" t="s">
        <v>641</v>
      </c>
      <c r="F4284">
        <v>528004120002</v>
      </c>
      <c r="G4284" t="s">
        <v>642</v>
      </c>
      <c r="H4284">
        <v>583145</v>
      </c>
      <c r="I4284" t="s">
        <v>643</v>
      </c>
      <c r="J4284">
        <v>202209</v>
      </c>
      <c r="K4284">
        <v>44830</v>
      </c>
      <c r="L4284" t="s">
        <v>727</v>
      </c>
      <c r="M4284">
        <v>206.7</v>
      </c>
      <c r="N4284">
        <v>206.7</v>
      </c>
      <c r="O4284" t="s">
        <v>645</v>
      </c>
      <c r="P4284" s="428">
        <v>206.22800000000001</v>
      </c>
      <c r="Q4284">
        <v>12905407</v>
      </c>
      <c r="R4284" t="s">
        <v>646</v>
      </c>
      <c r="S4284">
        <v>9982557</v>
      </c>
      <c r="T4284" t="s">
        <v>728</v>
      </c>
    </row>
    <row r="4285" spans="1:20" x14ac:dyDescent="0.25">
      <c r="A4285" t="s">
        <v>637</v>
      </c>
      <c r="B4285" t="s">
        <v>726</v>
      </c>
      <c r="C4285" t="s">
        <v>639</v>
      </c>
      <c r="D4285" t="s">
        <v>640</v>
      </c>
      <c r="E4285" t="s">
        <v>2008</v>
      </c>
      <c r="F4285">
        <v>528004120002</v>
      </c>
      <c r="G4285" t="s">
        <v>642</v>
      </c>
      <c r="H4285">
        <v>583155</v>
      </c>
      <c r="I4285" t="s">
        <v>45</v>
      </c>
      <c r="J4285">
        <v>202209</v>
      </c>
      <c r="K4285">
        <v>44830</v>
      </c>
      <c r="L4285" t="s">
        <v>727</v>
      </c>
      <c r="M4285">
        <v>90.91</v>
      </c>
      <c r="N4285">
        <v>90.91</v>
      </c>
      <c r="O4285" t="s">
        <v>645</v>
      </c>
      <c r="P4285" s="428">
        <v>90.701999999999998</v>
      </c>
      <c r="Q4285">
        <v>12905407</v>
      </c>
      <c r="R4285" t="s">
        <v>646</v>
      </c>
      <c r="S4285">
        <v>9985235</v>
      </c>
      <c r="T4285" t="s">
        <v>3082</v>
      </c>
    </row>
    <row r="4286" spans="1:20" x14ac:dyDescent="0.25">
      <c r="A4286" t="s">
        <v>637</v>
      </c>
      <c r="B4286" t="s">
        <v>726</v>
      </c>
      <c r="C4286" t="s">
        <v>639</v>
      </c>
      <c r="D4286" t="s">
        <v>640</v>
      </c>
      <c r="E4286" t="s">
        <v>641</v>
      </c>
      <c r="F4286">
        <v>528004120002</v>
      </c>
      <c r="G4286" t="s">
        <v>642</v>
      </c>
      <c r="H4286">
        <v>856780</v>
      </c>
      <c r="I4286" t="s">
        <v>475</v>
      </c>
      <c r="J4286">
        <v>202209</v>
      </c>
      <c r="K4286">
        <v>44830</v>
      </c>
      <c r="L4286" t="s">
        <v>727</v>
      </c>
      <c r="M4286">
        <v>179.6</v>
      </c>
      <c r="N4286">
        <v>179.6</v>
      </c>
      <c r="O4286" t="s">
        <v>645</v>
      </c>
      <c r="P4286" s="428">
        <v>179.19</v>
      </c>
      <c r="Q4286">
        <v>12905407</v>
      </c>
      <c r="R4286" t="s">
        <v>646</v>
      </c>
      <c r="S4286">
        <v>9980783</v>
      </c>
      <c r="T4286" t="s">
        <v>2002</v>
      </c>
    </row>
    <row r="4287" spans="1:20" x14ac:dyDescent="0.25">
      <c r="A4287" t="s">
        <v>637</v>
      </c>
      <c r="B4287" t="s">
        <v>732</v>
      </c>
      <c r="C4287" t="s">
        <v>639</v>
      </c>
      <c r="D4287" t="s">
        <v>640</v>
      </c>
      <c r="E4287" t="s">
        <v>648</v>
      </c>
      <c r="F4287">
        <v>528004120002</v>
      </c>
      <c r="G4287" t="s">
        <v>642</v>
      </c>
      <c r="H4287">
        <v>583144</v>
      </c>
      <c r="I4287" t="s">
        <v>40</v>
      </c>
      <c r="J4287">
        <v>202209</v>
      </c>
      <c r="K4287">
        <v>44830</v>
      </c>
      <c r="L4287" t="s">
        <v>727</v>
      </c>
      <c r="M4287">
        <v>9.39</v>
      </c>
      <c r="N4287">
        <v>9.39</v>
      </c>
      <c r="O4287" t="s">
        <v>645</v>
      </c>
      <c r="P4287" s="428">
        <v>9.3689999999999998</v>
      </c>
      <c r="Q4287">
        <v>12905407</v>
      </c>
      <c r="R4287" t="s">
        <v>646</v>
      </c>
      <c r="S4287">
        <v>9985201</v>
      </c>
      <c r="T4287" t="s">
        <v>739</v>
      </c>
    </row>
    <row r="4288" spans="1:20" x14ac:dyDescent="0.25">
      <c r="A4288" t="s">
        <v>637</v>
      </c>
      <c r="B4288" t="s">
        <v>736</v>
      </c>
      <c r="C4288" t="s">
        <v>639</v>
      </c>
      <c r="D4288" t="s">
        <v>640</v>
      </c>
      <c r="E4288" t="s">
        <v>2008</v>
      </c>
      <c r="F4288">
        <v>528004120002</v>
      </c>
      <c r="G4288" t="s">
        <v>642</v>
      </c>
      <c r="H4288">
        <v>583155</v>
      </c>
      <c r="I4288" t="s">
        <v>45</v>
      </c>
      <c r="J4288">
        <v>202209</v>
      </c>
      <c r="K4288">
        <v>44830</v>
      </c>
      <c r="L4288" t="s">
        <v>727</v>
      </c>
      <c r="M4288">
        <v>10</v>
      </c>
      <c r="N4288">
        <v>10</v>
      </c>
      <c r="O4288" t="s">
        <v>645</v>
      </c>
      <c r="P4288" s="428">
        <v>9.9770000000000003</v>
      </c>
      <c r="Q4288">
        <v>12905407</v>
      </c>
      <c r="R4288" t="s">
        <v>646</v>
      </c>
      <c r="S4288">
        <v>9985235</v>
      </c>
      <c r="T4288" t="s">
        <v>3071</v>
      </c>
    </row>
    <row r="4289" spans="1:20" x14ac:dyDescent="0.25">
      <c r="A4289" t="s">
        <v>637</v>
      </c>
      <c r="B4289" t="s">
        <v>736</v>
      </c>
      <c r="C4289" t="s">
        <v>639</v>
      </c>
      <c r="D4289" t="s">
        <v>640</v>
      </c>
      <c r="E4289" t="s">
        <v>641</v>
      </c>
      <c r="F4289">
        <v>528004120002</v>
      </c>
      <c r="G4289" t="s">
        <v>642</v>
      </c>
      <c r="H4289">
        <v>583145</v>
      </c>
      <c r="I4289" t="s">
        <v>643</v>
      </c>
      <c r="J4289">
        <v>202209</v>
      </c>
      <c r="K4289">
        <v>44830</v>
      </c>
      <c r="L4289" t="s">
        <v>727</v>
      </c>
      <c r="M4289">
        <v>20.67</v>
      </c>
      <c r="N4289">
        <v>20.67</v>
      </c>
      <c r="O4289" t="s">
        <v>645</v>
      </c>
      <c r="P4289" s="428">
        <v>20.623000000000001</v>
      </c>
      <c r="Q4289">
        <v>12905407</v>
      </c>
      <c r="R4289" t="s">
        <v>646</v>
      </c>
      <c r="S4289">
        <v>9982557</v>
      </c>
      <c r="T4289" t="s">
        <v>737</v>
      </c>
    </row>
    <row r="4290" spans="1:20" x14ac:dyDescent="0.25">
      <c r="A4290" t="s">
        <v>637</v>
      </c>
      <c r="B4290" t="s">
        <v>736</v>
      </c>
      <c r="C4290" t="s">
        <v>639</v>
      </c>
      <c r="D4290" t="s">
        <v>640</v>
      </c>
      <c r="E4290" t="s">
        <v>641</v>
      </c>
      <c r="F4290">
        <v>528004120002</v>
      </c>
      <c r="G4290" t="s">
        <v>642</v>
      </c>
      <c r="H4290">
        <v>856780</v>
      </c>
      <c r="I4290" t="s">
        <v>475</v>
      </c>
      <c r="J4290">
        <v>202209</v>
      </c>
      <c r="K4290">
        <v>44830</v>
      </c>
      <c r="L4290" t="s">
        <v>727</v>
      </c>
      <c r="M4290">
        <v>17.96</v>
      </c>
      <c r="N4290">
        <v>17.96</v>
      </c>
      <c r="O4290" t="s">
        <v>645</v>
      </c>
      <c r="P4290" s="428">
        <v>17.919</v>
      </c>
      <c r="Q4290">
        <v>12905407</v>
      </c>
      <c r="R4290" t="s">
        <v>646</v>
      </c>
      <c r="S4290">
        <v>9980783</v>
      </c>
      <c r="T4290" t="s">
        <v>2006</v>
      </c>
    </row>
    <row r="4291" spans="1:20" x14ac:dyDescent="0.25">
      <c r="A4291" t="s">
        <v>637</v>
      </c>
      <c r="B4291" t="s">
        <v>732</v>
      </c>
      <c r="C4291" t="s">
        <v>639</v>
      </c>
      <c r="D4291" t="s">
        <v>640</v>
      </c>
      <c r="E4291" t="s">
        <v>648</v>
      </c>
      <c r="F4291">
        <v>528004120002</v>
      </c>
      <c r="G4291" t="s">
        <v>642</v>
      </c>
      <c r="H4291">
        <v>583144</v>
      </c>
      <c r="I4291" t="s">
        <v>40</v>
      </c>
      <c r="J4291">
        <v>202209</v>
      </c>
      <c r="K4291">
        <v>44830</v>
      </c>
      <c r="L4291" t="s">
        <v>727</v>
      </c>
      <c r="M4291">
        <v>34.19</v>
      </c>
      <c r="N4291">
        <v>34.19</v>
      </c>
      <c r="O4291" t="s">
        <v>645</v>
      </c>
      <c r="P4291" s="428">
        <v>34.112000000000002</v>
      </c>
      <c r="Q4291">
        <v>12905407</v>
      </c>
      <c r="R4291" t="s">
        <v>646</v>
      </c>
      <c r="S4291">
        <v>9985201</v>
      </c>
      <c r="T4291" t="s">
        <v>734</v>
      </c>
    </row>
    <row r="4292" spans="1:20" x14ac:dyDescent="0.25">
      <c r="A4292" t="s">
        <v>637</v>
      </c>
      <c r="B4292" t="s">
        <v>732</v>
      </c>
      <c r="C4292" t="s">
        <v>639</v>
      </c>
      <c r="D4292" t="s">
        <v>640</v>
      </c>
      <c r="E4292" t="s">
        <v>641</v>
      </c>
      <c r="F4292">
        <v>528004120002</v>
      </c>
      <c r="G4292" t="s">
        <v>642</v>
      </c>
      <c r="H4292">
        <v>583145</v>
      </c>
      <c r="I4292" t="s">
        <v>643</v>
      </c>
      <c r="J4292">
        <v>202209</v>
      </c>
      <c r="K4292">
        <v>44830</v>
      </c>
      <c r="L4292" t="s">
        <v>727</v>
      </c>
      <c r="M4292">
        <v>35.799999999999997</v>
      </c>
      <c r="N4292">
        <v>35.799999999999997</v>
      </c>
      <c r="O4292" t="s">
        <v>645</v>
      </c>
      <c r="P4292" s="428">
        <v>35.718000000000004</v>
      </c>
      <c r="Q4292">
        <v>12905407</v>
      </c>
      <c r="R4292" t="s">
        <v>646</v>
      </c>
      <c r="S4292">
        <v>9982557</v>
      </c>
      <c r="T4292" t="s">
        <v>738</v>
      </c>
    </row>
    <row r="4293" spans="1:20" x14ac:dyDescent="0.25">
      <c r="A4293" t="s">
        <v>637</v>
      </c>
      <c r="B4293" t="s">
        <v>732</v>
      </c>
      <c r="C4293" t="s">
        <v>639</v>
      </c>
      <c r="D4293" t="s">
        <v>640</v>
      </c>
      <c r="E4293" t="s">
        <v>2008</v>
      </c>
      <c r="F4293">
        <v>528004120002</v>
      </c>
      <c r="G4293" t="s">
        <v>642</v>
      </c>
      <c r="H4293">
        <v>583155</v>
      </c>
      <c r="I4293" t="s">
        <v>45</v>
      </c>
      <c r="J4293">
        <v>202209</v>
      </c>
      <c r="K4293">
        <v>44830</v>
      </c>
      <c r="L4293" t="s">
        <v>727</v>
      </c>
      <c r="M4293">
        <v>26.25</v>
      </c>
      <c r="N4293">
        <v>26.25</v>
      </c>
      <c r="O4293" t="s">
        <v>645</v>
      </c>
      <c r="P4293" s="428">
        <v>26.19</v>
      </c>
      <c r="Q4293">
        <v>12905407</v>
      </c>
      <c r="R4293" t="s">
        <v>646</v>
      </c>
      <c r="S4293">
        <v>9985235</v>
      </c>
      <c r="T4293" t="s">
        <v>3072</v>
      </c>
    </row>
    <row r="4294" spans="1:20" x14ac:dyDescent="0.25">
      <c r="A4294" t="s">
        <v>637</v>
      </c>
      <c r="B4294" t="s">
        <v>730</v>
      </c>
      <c r="C4294" t="s">
        <v>639</v>
      </c>
      <c r="D4294" t="s">
        <v>640</v>
      </c>
      <c r="E4294" t="s">
        <v>2008</v>
      </c>
      <c r="F4294">
        <v>528004120002</v>
      </c>
      <c r="G4294" t="s">
        <v>642</v>
      </c>
      <c r="H4294">
        <v>583155</v>
      </c>
      <c r="I4294" t="s">
        <v>45</v>
      </c>
      <c r="J4294">
        <v>202209</v>
      </c>
      <c r="K4294">
        <v>44830</v>
      </c>
      <c r="L4294" t="s">
        <v>727</v>
      </c>
      <c r="M4294">
        <v>2.5</v>
      </c>
      <c r="N4294">
        <v>2.5</v>
      </c>
      <c r="O4294" t="s">
        <v>645</v>
      </c>
      <c r="P4294" s="428">
        <v>2.4940000000000002</v>
      </c>
      <c r="Q4294">
        <v>12905407</v>
      </c>
      <c r="R4294" t="s">
        <v>646</v>
      </c>
      <c r="S4294">
        <v>9985235</v>
      </c>
      <c r="T4294" t="s">
        <v>3076</v>
      </c>
    </row>
    <row r="4295" spans="1:20" x14ac:dyDescent="0.25">
      <c r="A4295" t="s">
        <v>637</v>
      </c>
      <c r="B4295" t="s">
        <v>732</v>
      </c>
      <c r="C4295" t="s">
        <v>639</v>
      </c>
      <c r="D4295" t="s">
        <v>640</v>
      </c>
      <c r="E4295" t="s">
        <v>2008</v>
      </c>
      <c r="F4295">
        <v>528004120002</v>
      </c>
      <c r="G4295" t="s">
        <v>642</v>
      </c>
      <c r="H4295">
        <v>583155</v>
      </c>
      <c r="I4295" t="s">
        <v>45</v>
      </c>
      <c r="J4295">
        <v>202209</v>
      </c>
      <c r="K4295">
        <v>44830</v>
      </c>
      <c r="L4295" t="s">
        <v>727</v>
      </c>
      <c r="M4295">
        <v>7.21</v>
      </c>
      <c r="N4295">
        <v>7.21</v>
      </c>
      <c r="O4295" t="s">
        <v>645</v>
      </c>
      <c r="P4295" s="428">
        <v>7.194</v>
      </c>
      <c r="Q4295">
        <v>12905407</v>
      </c>
      <c r="R4295" t="s">
        <v>646</v>
      </c>
      <c r="S4295">
        <v>9985235</v>
      </c>
      <c r="T4295" t="s">
        <v>3073</v>
      </c>
    </row>
    <row r="4296" spans="1:20" x14ac:dyDescent="0.25">
      <c r="A4296" t="s">
        <v>637</v>
      </c>
      <c r="B4296" t="s">
        <v>732</v>
      </c>
      <c r="C4296" t="s">
        <v>639</v>
      </c>
      <c r="D4296" t="s">
        <v>640</v>
      </c>
      <c r="E4296" t="s">
        <v>641</v>
      </c>
      <c r="F4296">
        <v>528004120002</v>
      </c>
      <c r="G4296" t="s">
        <v>642</v>
      </c>
      <c r="H4296">
        <v>583145</v>
      </c>
      <c r="I4296" t="s">
        <v>643</v>
      </c>
      <c r="J4296">
        <v>202209</v>
      </c>
      <c r="K4296">
        <v>44830</v>
      </c>
      <c r="L4296" t="s">
        <v>727</v>
      </c>
      <c r="M4296">
        <v>9.83</v>
      </c>
      <c r="N4296">
        <v>9.83</v>
      </c>
      <c r="O4296" t="s">
        <v>645</v>
      </c>
      <c r="P4296" s="428">
        <v>9.8079999999999998</v>
      </c>
      <c r="Q4296">
        <v>12905407</v>
      </c>
      <c r="R4296" t="s">
        <v>646</v>
      </c>
      <c r="S4296">
        <v>9982557</v>
      </c>
      <c r="T4296" t="s">
        <v>733</v>
      </c>
    </row>
    <row r="4297" spans="1:20" x14ac:dyDescent="0.25">
      <c r="A4297" t="s">
        <v>637</v>
      </c>
      <c r="B4297" t="s">
        <v>732</v>
      </c>
      <c r="C4297" t="s">
        <v>639</v>
      </c>
      <c r="D4297" t="s">
        <v>640</v>
      </c>
      <c r="E4297" t="s">
        <v>641</v>
      </c>
      <c r="F4297">
        <v>528004120002</v>
      </c>
      <c r="G4297" t="s">
        <v>642</v>
      </c>
      <c r="H4297">
        <v>856780</v>
      </c>
      <c r="I4297" t="s">
        <v>475</v>
      </c>
      <c r="J4297">
        <v>202209</v>
      </c>
      <c r="K4297">
        <v>44830</v>
      </c>
      <c r="L4297" t="s">
        <v>727</v>
      </c>
      <c r="M4297">
        <v>8.2799999999999994</v>
      </c>
      <c r="N4297">
        <v>8.2799999999999994</v>
      </c>
      <c r="O4297" t="s">
        <v>645</v>
      </c>
      <c r="P4297" s="428">
        <v>8.2609999999999992</v>
      </c>
      <c r="Q4297">
        <v>12905407</v>
      </c>
      <c r="R4297" t="s">
        <v>646</v>
      </c>
      <c r="S4297">
        <v>9980783</v>
      </c>
      <c r="T4297" t="s">
        <v>2003</v>
      </c>
    </row>
    <row r="4298" spans="1:20" x14ac:dyDescent="0.25">
      <c r="A4298" t="s">
        <v>637</v>
      </c>
      <c r="B4298" t="s">
        <v>732</v>
      </c>
      <c r="C4298" t="s">
        <v>639</v>
      </c>
      <c r="D4298" t="s">
        <v>640</v>
      </c>
      <c r="E4298" t="s">
        <v>641</v>
      </c>
      <c r="F4298">
        <v>528004120002</v>
      </c>
      <c r="G4298" t="s">
        <v>642</v>
      </c>
      <c r="H4298">
        <v>856780</v>
      </c>
      <c r="I4298" t="s">
        <v>475</v>
      </c>
      <c r="J4298">
        <v>202209</v>
      </c>
      <c r="K4298">
        <v>44830</v>
      </c>
      <c r="L4298" t="s">
        <v>727</v>
      </c>
      <c r="M4298">
        <v>30.17</v>
      </c>
      <c r="N4298">
        <v>30.17</v>
      </c>
      <c r="O4298" t="s">
        <v>645</v>
      </c>
      <c r="P4298" s="428">
        <v>30.100999999999999</v>
      </c>
      <c r="Q4298">
        <v>12905407</v>
      </c>
      <c r="R4298" t="s">
        <v>646</v>
      </c>
      <c r="S4298">
        <v>9980783</v>
      </c>
      <c r="T4298" t="s">
        <v>2005</v>
      </c>
    </row>
    <row r="4299" spans="1:20" x14ac:dyDescent="0.25">
      <c r="A4299" t="s">
        <v>637</v>
      </c>
      <c r="B4299" t="s">
        <v>730</v>
      </c>
      <c r="C4299" t="s">
        <v>639</v>
      </c>
      <c r="D4299" t="s">
        <v>640</v>
      </c>
      <c r="E4299" t="s">
        <v>641</v>
      </c>
      <c r="F4299">
        <v>528004120002</v>
      </c>
      <c r="G4299" t="s">
        <v>642</v>
      </c>
      <c r="H4299">
        <v>856780</v>
      </c>
      <c r="I4299" t="s">
        <v>475</v>
      </c>
      <c r="J4299">
        <v>202209</v>
      </c>
      <c r="K4299">
        <v>44830</v>
      </c>
      <c r="L4299" t="s">
        <v>727</v>
      </c>
      <c r="M4299">
        <v>4.49</v>
      </c>
      <c r="N4299">
        <v>4.49</v>
      </c>
      <c r="O4299" t="s">
        <v>645</v>
      </c>
      <c r="P4299" s="428">
        <v>4.4800000000000004</v>
      </c>
      <c r="Q4299">
        <v>12905407</v>
      </c>
      <c r="R4299" t="s">
        <v>646</v>
      </c>
      <c r="S4299">
        <v>9980783</v>
      </c>
      <c r="T4299" t="s">
        <v>2004</v>
      </c>
    </row>
    <row r="4300" spans="1:20" x14ac:dyDescent="0.25">
      <c r="A4300" t="s">
        <v>637</v>
      </c>
      <c r="B4300" t="s">
        <v>736</v>
      </c>
      <c r="C4300" t="s">
        <v>639</v>
      </c>
      <c r="D4300" t="s">
        <v>640</v>
      </c>
      <c r="E4300" t="s">
        <v>648</v>
      </c>
      <c r="F4300">
        <v>528004120002</v>
      </c>
      <c r="G4300" t="s">
        <v>642</v>
      </c>
      <c r="H4300">
        <v>583144</v>
      </c>
      <c r="I4300" t="s">
        <v>40</v>
      </c>
      <c r="J4300">
        <v>202209</v>
      </c>
      <c r="K4300">
        <v>44830</v>
      </c>
      <c r="L4300" t="s">
        <v>727</v>
      </c>
      <c r="M4300">
        <v>20.96</v>
      </c>
      <c r="N4300">
        <v>20.96</v>
      </c>
      <c r="O4300" t="s">
        <v>645</v>
      </c>
      <c r="P4300" s="428">
        <v>20.911999999999999</v>
      </c>
      <c r="Q4300">
        <v>12905407</v>
      </c>
      <c r="R4300" t="s">
        <v>646</v>
      </c>
      <c r="S4300">
        <v>9985201</v>
      </c>
      <c r="T4300" t="s">
        <v>741</v>
      </c>
    </row>
    <row r="4301" spans="1:20" x14ac:dyDescent="0.25">
      <c r="A4301" t="s">
        <v>637</v>
      </c>
      <c r="B4301" t="s">
        <v>732</v>
      </c>
      <c r="C4301" t="s">
        <v>639</v>
      </c>
      <c r="D4301" t="s">
        <v>640</v>
      </c>
      <c r="E4301" t="s">
        <v>648</v>
      </c>
      <c r="F4301">
        <v>528004120002</v>
      </c>
      <c r="G4301" t="s">
        <v>642</v>
      </c>
      <c r="H4301">
        <v>583144</v>
      </c>
      <c r="I4301" t="s">
        <v>40</v>
      </c>
      <c r="J4301">
        <v>202209</v>
      </c>
      <c r="K4301">
        <v>44830</v>
      </c>
      <c r="L4301" t="s">
        <v>727</v>
      </c>
      <c r="M4301">
        <v>81.400000000000006</v>
      </c>
      <c r="N4301">
        <v>81.400000000000006</v>
      </c>
      <c r="O4301" t="s">
        <v>645</v>
      </c>
      <c r="P4301" s="428">
        <v>81.213999999999999</v>
      </c>
      <c r="Q4301">
        <v>12905407</v>
      </c>
      <c r="R4301" t="s">
        <v>646</v>
      </c>
      <c r="S4301">
        <v>9985201</v>
      </c>
      <c r="T4301" t="s">
        <v>740</v>
      </c>
    </row>
    <row r="4302" spans="1:20" x14ac:dyDescent="0.25">
      <c r="A4302" t="s">
        <v>637</v>
      </c>
      <c r="B4302" t="s">
        <v>726</v>
      </c>
      <c r="C4302" t="s">
        <v>639</v>
      </c>
      <c r="D4302" t="s">
        <v>640</v>
      </c>
      <c r="E4302" t="s">
        <v>648</v>
      </c>
      <c r="F4302">
        <v>528004120002</v>
      </c>
      <c r="G4302" t="s">
        <v>642</v>
      </c>
      <c r="H4302">
        <v>583144</v>
      </c>
      <c r="I4302" t="s">
        <v>40</v>
      </c>
      <c r="J4302">
        <v>202209</v>
      </c>
      <c r="K4302">
        <v>44830</v>
      </c>
      <c r="L4302" t="s">
        <v>727</v>
      </c>
      <c r="M4302">
        <v>209.59</v>
      </c>
      <c r="N4302">
        <v>209.59</v>
      </c>
      <c r="O4302" t="s">
        <v>645</v>
      </c>
      <c r="P4302" s="428">
        <v>209.11099999999999</v>
      </c>
      <c r="Q4302">
        <v>12905407</v>
      </c>
      <c r="R4302" t="s">
        <v>646</v>
      </c>
      <c r="S4302">
        <v>9985201</v>
      </c>
      <c r="T4302" t="s">
        <v>729</v>
      </c>
    </row>
    <row r="4303" spans="1:20" x14ac:dyDescent="0.25">
      <c r="A4303" t="s">
        <v>637</v>
      </c>
      <c r="B4303" t="s">
        <v>638</v>
      </c>
      <c r="C4303" t="s">
        <v>639</v>
      </c>
      <c r="D4303" t="s">
        <v>640</v>
      </c>
      <c r="E4303" t="s">
        <v>641</v>
      </c>
      <c r="F4303">
        <v>528004120002</v>
      </c>
      <c r="G4303" t="s">
        <v>642</v>
      </c>
      <c r="H4303">
        <v>856780</v>
      </c>
      <c r="I4303" t="s">
        <v>475</v>
      </c>
      <c r="J4303">
        <v>202209</v>
      </c>
      <c r="K4303">
        <v>44831</v>
      </c>
      <c r="L4303" t="s">
        <v>644</v>
      </c>
      <c r="M4303">
        <v>1034.48</v>
      </c>
      <c r="N4303">
        <v>1.58</v>
      </c>
      <c r="O4303" t="s">
        <v>645</v>
      </c>
      <c r="P4303" s="428">
        <v>1.5760000000000001</v>
      </c>
      <c r="Q4303">
        <v>12905407</v>
      </c>
      <c r="R4303" t="s">
        <v>646</v>
      </c>
      <c r="S4303">
        <v>9980783</v>
      </c>
      <c r="T4303" t="s">
        <v>3699</v>
      </c>
    </row>
    <row r="4304" spans="1:20" x14ac:dyDescent="0.25">
      <c r="A4304" t="s">
        <v>637</v>
      </c>
      <c r="B4304" t="s">
        <v>638</v>
      </c>
      <c r="C4304" t="s">
        <v>639</v>
      </c>
      <c r="D4304" t="s">
        <v>640</v>
      </c>
      <c r="E4304" t="s">
        <v>648</v>
      </c>
      <c r="F4304">
        <v>528004120002</v>
      </c>
      <c r="G4304" t="s">
        <v>642</v>
      </c>
      <c r="H4304">
        <v>583144</v>
      </c>
      <c r="I4304" t="s">
        <v>40</v>
      </c>
      <c r="J4304">
        <v>202209</v>
      </c>
      <c r="K4304">
        <v>44831</v>
      </c>
      <c r="L4304" t="s">
        <v>644</v>
      </c>
      <c r="M4304">
        <v>10632.41</v>
      </c>
      <c r="N4304">
        <v>16.25</v>
      </c>
      <c r="O4304" t="s">
        <v>645</v>
      </c>
      <c r="P4304" s="428">
        <v>16.213000000000001</v>
      </c>
      <c r="Q4304">
        <v>12905407</v>
      </c>
      <c r="R4304" t="s">
        <v>646</v>
      </c>
      <c r="S4304">
        <v>9985201</v>
      </c>
      <c r="T4304" t="s">
        <v>3700</v>
      </c>
    </row>
    <row r="4305" spans="1:20" x14ac:dyDescent="0.25">
      <c r="A4305" t="s">
        <v>637</v>
      </c>
      <c r="B4305" t="s">
        <v>638</v>
      </c>
      <c r="C4305" t="s">
        <v>639</v>
      </c>
      <c r="D4305" t="s">
        <v>640</v>
      </c>
      <c r="E4305" t="s">
        <v>648</v>
      </c>
      <c r="F4305">
        <v>528004120002</v>
      </c>
      <c r="G4305" t="s">
        <v>642</v>
      </c>
      <c r="H4305">
        <v>583144</v>
      </c>
      <c r="I4305" t="s">
        <v>40</v>
      </c>
      <c r="J4305">
        <v>202209</v>
      </c>
      <c r="K4305">
        <v>44831</v>
      </c>
      <c r="L4305" t="s">
        <v>644</v>
      </c>
      <c r="M4305">
        <v>906.68</v>
      </c>
      <c r="N4305">
        <v>1.39</v>
      </c>
      <c r="O4305" t="s">
        <v>645</v>
      </c>
      <c r="P4305" s="428">
        <v>1.387</v>
      </c>
      <c r="Q4305">
        <v>12905407</v>
      </c>
      <c r="R4305" t="s">
        <v>646</v>
      </c>
      <c r="S4305">
        <v>9985201</v>
      </c>
      <c r="T4305" t="s">
        <v>3705</v>
      </c>
    </row>
    <row r="4306" spans="1:20" x14ac:dyDescent="0.25">
      <c r="A4306" t="s">
        <v>637</v>
      </c>
      <c r="B4306" t="s">
        <v>638</v>
      </c>
      <c r="C4306" t="s">
        <v>639</v>
      </c>
      <c r="D4306" t="s">
        <v>640</v>
      </c>
      <c r="E4306" t="s">
        <v>648</v>
      </c>
      <c r="F4306">
        <v>528004120002</v>
      </c>
      <c r="G4306" t="s">
        <v>642</v>
      </c>
      <c r="H4306">
        <v>583144</v>
      </c>
      <c r="I4306" t="s">
        <v>40</v>
      </c>
      <c r="J4306">
        <v>202209</v>
      </c>
      <c r="K4306">
        <v>44831</v>
      </c>
      <c r="L4306" t="s">
        <v>644</v>
      </c>
      <c r="M4306">
        <v>906.68</v>
      </c>
      <c r="N4306">
        <v>1.39</v>
      </c>
      <c r="O4306" t="s">
        <v>645</v>
      </c>
      <c r="P4306" s="428">
        <v>1.387</v>
      </c>
      <c r="Q4306">
        <v>12905407</v>
      </c>
      <c r="R4306" t="s">
        <v>646</v>
      </c>
      <c r="S4306">
        <v>9985201</v>
      </c>
      <c r="T4306" t="s">
        <v>3706</v>
      </c>
    </row>
    <row r="4307" spans="1:20" x14ac:dyDescent="0.25">
      <c r="A4307" t="s">
        <v>637</v>
      </c>
      <c r="B4307" t="s">
        <v>638</v>
      </c>
      <c r="C4307" t="s">
        <v>639</v>
      </c>
      <c r="D4307" t="s">
        <v>640</v>
      </c>
      <c r="E4307" t="s">
        <v>2008</v>
      </c>
      <c r="F4307">
        <v>528004120002</v>
      </c>
      <c r="G4307" t="s">
        <v>642</v>
      </c>
      <c r="H4307">
        <v>583155</v>
      </c>
      <c r="I4307" t="s">
        <v>45</v>
      </c>
      <c r="J4307">
        <v>202209</v>
      </c>
      <c r="K4307">
        <v>44831</v>
      </c>
      <c r="L4307" t="s">
        <v>644</v>
      </c>
      <c r="M4307">
        <v>294.95</v>
      </c>
      <c r="N4307">
        <v>0.45</v>
      </c>
      <c r="O4307" t="s">
        <v>645</v>
      </c>
      <c r="P4307" s="428">
        <v>0.44900000000000001</v>
      </c>
      <c r="Q4307">
        <v>12905407</v>
      </c>
      <c r="R4307" t="s">
        <v>646</v>
      </c>
      <c r="S4307">
        <v>9985235</v>
      </c>
      <c r="T4307" t="s">
        <v>3702</v>
      </c>
    </row>
    <row r="4308" spans="1:20" x14ac:dyDescent="0.25">
      <c r="A4308" t="s">
        <v>637</v>
      </c>
      <c r="B4308" t="s">
        <v>638</v>
      </c>
      <c r="C4308" t="s">
        <v>639</v>
      </c>
      <c r="D4308" t="s">
        <v>640</v>
      </c>
      <c r="E4308" t="s">
        <v>2008</v>
      </c>
      <c r="F4308">
        <v>528004120002</v>
      </c>
      <c r="G4308" t="s">
        <v>642</v>
      </c>
      <c r="H4308">
        <v>583155</v>
      </c>
      <c r="I4308" t="s">
        <v>45</v>
      </c>
      <c r="J4308">
        <v>202209</v>
      </c>
      <c r="K4308">
        <v>44831</v>
      </c>
      <c r="L4308" t="s">
        <v>644</v>
      </c>
      <c r="M4308">
        <v>294.95</v>
      </c>
      <c r="N4308">
        <v>0.45</v>
      </c>
      <c r="O4308" t="s">
        <v>645</v>
      </c>
      <c r="P4308" s="428">
        <v>0.44900000000000001</v>
      </c>
      <c r="Q4308">
        <v>12905407</v>
      </c>
      <c r="R4308" t="s">
        <v>646</v>
      </c>
      <c r="S4308">
        <v>9985235</v>
      </c>
      <c r="T4308" t="s">
        <v>3701</v>
      </c>
    </row>
    <row r="4309" spans="1:20" x14ac:dyDescent="0.25">
      <c r="A4309" t="s">
        <v>637</v>
      </c>
      <c r="B4309" t="s">
        <v>638</v>
      </c>
      <c r="C4309" t="s">
        <v>639</v>
      </c>
      <c r="D4309" t="s">
        <v>640</v>
      </c>
      <c r="E4309" t="s">
        <v>648</v>
      </c>
      <c r="F4309">
        <v>528004120002</v>
      </c>
      <c r="G4309" t="s">
        <v>642</v>
      </c>
      <c r="H4309">
        <v>583144</v>
      </c>
      <c r="I4309" t="s">
        <v>40</v>
      </c>
      <c r="J4309">
        <v>202209</v>
      </c>
      <c r="K4309">
        <v>44831</v>
      </c>
      <c r="L4309" t="s">
        <v>644</v>
      </c>
      <c r="M4309">
        <v>4751.96</v>
      </c>
      <c r="N4309">
        <v>7.26</v>
      </c>
      <c r="O4309" t="s">
        <v>645</v>
      </c>
      <c r="P4309" s="428">
        <v>7.2430000000000003</v>
      </c>
      <c r="Q4309">
        <v>12905407</v>
      </c>
      <c r="R4309" t="s">
        <v>646</v>
      </c>
      <c r="S4309">
        <v>9985201</v>
      </c>
      <c r="T4309" t="s">
        <v>3703</v>
      </c>
    </row>
    <row r="4310" spans="1:20" x14ac:dyDescent="0.25">
      <c r="A4310" t="s">
        <v>637</v>
      </c>
      <c r="B4310" t="s">
        <v>821</v>
      </c>
      <c r="C4310" t="s">
        <v>639</v>
      </c>
      <c r="D4310" t="s">
        <v>663</v>
      </c>
      <c r="E4310" t="s">
        <v>704</v>
      </c>
      <c r="F4310">
        <v>528004120010</v>
      </c>
      <c r="G4310" t="s">
        <v>653</v>
      </c>
      <c r="H4310">
        <v>583608</v>
      </c>
      <c r="I4310" t="s">
        <v>203</v>
      </c>
      <c r="J4310">
        <v>202209</v>
      </c>
      <c r="K4310">
        <v>44831</v>
      </c>
      <c r="L4310" t="s">
        <v>644</v>
      </c>
      <c r="M4310">
        <v>50000</v>
      </c>
      <c r="N4310">
        <v>76.400000000000006</v>
      </c>
      <c r="O4310" t="s">
        <v>645</v>
      </c>
      <c r="P4310" s="428">
        <v>76.224999999999994</v>
      </c>
      <c r="Q4310">
        <v>30517344</v>
      </c>
      <c r="T4310" t="s">
        <v>3704</v>
      </c>
    </row>
    <row r="4311" spans="1:20" x14ac:dyDescent="0.25">
      <c r="A4311" t="s">
        <v>637</v>
      </c>
      <c r="B4311" t="s">
        <v>659</v>
      </c>
      <c r="C4311" t="s">
        <v>639</v>
      </c>
      <c r="D4311" t="s">
        <v>2753</v>
      </c>
      <c r="E4311" t="s">
        <v>652</v>
      </c>
      <c r="F4311">
        <v>528004120010</v>
      </c>
      <c r="G4311" t="s">
        <v>653</v>
      </c>
      <c r="H4311">
        <v>583590</v>
      </c>
      <c r="I4311" t="s">
        <v>170</v>
      </c>
      <c r="J4311">
        <v>202209</v>
      </c>
      <c r="K4311">
        <v>44831</v>
      </c>
      <c r="L4311" t="s">
        <v>644</v>
      </c>
      <c r="M4311">
        <v>121.3</v>
      </c>
      <c r="N4311">
        <v>0.19</v>
      </c>
      <c r="O4311" t="s">
        <v>645</v>
      </c>
      <c r="P4311" s="428">
        <v>0.19</v>
      </c>
      <c r="Q4311">
        <v>12907456</v>
      </c>
      <c r="R4311" t="s">
        <v>654</v>
      </c>
      <c r="S4311" t="s">
        <v>3554</v>
      </c>
      <c r="T4311" t="s">
        <v>3709</v>
      </c>
    </row>
    <row r="4312" spans="1:20" x14ac:dyDescent="0.25">
      <c r="A4312" t="s">
        <v>637</v>
      </c>
      <c r="B4312" t="s">
        <v>659</v>
      </c>
      <c r="C4312" t="s">
        <v>639</v>
      </c>
      <c r="D4312" t="s">
        <v>2753</v>
      </c>
      <c r="E4312" t="s">
        <v>652</v>
      </c>
      <c r="F4312">
        <v>528004120010</v>
      </c>
      <c r="G4312" t="s">
        <v>653</v>
      </c>
      <c r="H4312">
        <v>583590</v>
      </c>
      <c r="I4312" t="s">
        <v>170</v>
      </c>
      <c r="J4312">
        <v>202209</v>
      </c>
      <c r="K4312">
        <v>44831</v>
      </c>
      <c r="L4312" t="s">
        <v>644</v>
      </c>
      <c r="M4312">
        <v>121.3</v>
      </c>
      <c r="N4312">
        <v>0.19</v>
      </c>
      <c r="O4312" t="s">
        <v>645</v>
      </c>
      <c r="P4312" s="428">
        <v>0.19</v>
      </c>
      <c r="Q4312">
        <v>12907456</v>
      </c>
      <c r="R4312" t="s">
        <v>654</v>
      </c>
      <c r="S4312" t="s">
        <v>3554</v>
      </c>
      <c r="T4312" t="s">
        <v>3708</v>
      </c>
    </row>
    <row r="4313" spans="1:20" x14ac:dyDescent="0.25">
      <c r="A4313" t="s">
        <v>637</v>
      </c>
      <c r="B4313" t="s">
        <v>657</v>
      </c>
      <c r="C4313" t="s">
        <v>639</v>
      </c>
      <c r="D4313" t="s">
        <v>2753</v>
      </c>
      <c r="E4313" t="s">
        <v>652</v>
      </c>
      <c r="F4313">
        <v>528004120010</v>
      </c>
      <c r="G4313" t="s">
        <v>653</v>
      </c>
      <c r="H4313">
        <v>583590</v>
      </c>
      <c r="I4313" t="s">
        <v>170</v>
      </c>
      <c r="J4313">
        <v>202209</v>
      </c>
      <c r="K4313">
        <v>44831</v>
      </c>
      <c r="L4313" t="s">
        <v>644</v>
      </c>
      <c r="M4313">
        <v>3815.03</v>
      </c>
      <c r="N4313">
        <v>5.83</v>
      </c>
      <c r="O4313" t="s">
        <v>645</v>
      </c>
      <c r="P4313" s="428">
        <v>5.8170000000000002</v>
      </c>
      <c r="Q4313">
        <v>12907456</v>
      </c>
      <c r="R4313" t="s">
        <v>654</v>
      </c>
      <c r="S4313" t="s">
        <v>3554</v>
      </c>
      <c r="T4313" t="s">
        <v>3707</v>
      </c>
    </row>
    <row r="4314" spans="1:20" x14ac:dyDescent="0.25">
      <c r="A4314" t="s">
        <v>637</v>
      </c>
      <c r="B4314" t="s">
        <v>662</v>
      </c>
      <c r="C4314" t="s">
        <v>639</v>
      </c>
      <c r="D4314" t="s">
        <v>695</v>
      </c>
      <c r="E4314" t="s">
        <v>652</v>
      </c>
      <c r="F4314">
        <v>528004120010</v>
      </c>
      <c r="G4314" t="s">
        <v>653</v>
      </c>
      <c r="H4314">
        <v>583590</v>
      </c>
      <c r="I4314" t="s">
        <v>170</v>
      </c>
      <c r="J4314">
        <v>202209</v>
      </c>
      <c r="K4314">
        <v>44832</v>
      </c>
      <c r="L4314" t="s">
        <v>644</v>
      </c>
      <c r="M4314">
        <v>33659.01</v>
      </c>
      <c r="N4314">
        <v>51.43</v>
      </c>
      <c r="O4314" t="s">
        <v>645</v>
      </c>
      <c r="P4314" s="428">
        <v>51.311999999999998</v>
      </c>
      <c r="Q4314">
        <v>12907456</v>
      </c>
      <c r="R4314" t="s">
        <v>654</v>
      </c>
      <c r="S4314" t="s">
        <v>951</v>
      </c>
      <c r="T4314" t="s">
        <v>3711</v>
      </c>
    </row>
    <row r="4315" spans="1:20" x14ac:dyDescent="0.25">
      <c r="A4315" t="s">
        <v>637</v>
      </c>
      <c r="B4315" t="s">
        <v>662</v>
      </c>
      <c r="C4315" t="s">
        <v>639</v>
      </c>
      <c r="D4315" t="s">
        <v>695</v>
      </c>
      <c r="E4315" t="s">
        <v>652</v>
      </c>
      <c r="F4315">
        <v>528004120010</v>
      </c>
      <c r="G4315" t="s">
        <v>653</v>
      </c>
      <c r="H4315">
        <v>583590</v>
      </c>
      <c r="I4315" t="s">
        <v>170</v>
      </c>
      <c r="J4315">
        <v>202209</v>
      </c>
      <c r="K4315">
        <v>44832</v>
      </c>
      <c r="L4315" t="s">
        <v>644</v>
      </c>
      <c r="M4315">
        <v>33659.01</v>
      </c>
      <c r="N4315">
        <v>51.43</v>
      </c>
      <c r="O4315" t="s">
        <v>645</v>
      </c>
      <c r="P4315" s="428">
        <v>51.311999999999998</v>
      </c>
      <c r="Q4315">
        <v>12907456</v>
      </c>
      <c r="R4315" t="s">
        <v>654</v>
      </c>
      <c r="S4315" t="s">
        <v>951</v>
      </c>
      <c r="T4315" t="s">
        <v>3710</v>
      </c>
    </row>
    <row r="4316" spans="1:20" x14ac:dyDescent="0.25">
      <c r="A4316" t="s">
        <v>637</v>
      </c>
      <c r="B4316" t="s">
        <v>730</v>
      </c>
      <c r="C4316" t="s">
        <v>639</v>
      </c>
      <c r="D4316" t="s">
        <v>663</v>
      </c>
      <c r="E4316" t="s">
        <v>667</v>
      </c>
      <c r="F4316">
        <v>528004120002</v>
      </c>
      <c r="G4316" t="s">
        <v>642</v>
      </c>
      <c r="H4316">
        <v>583136</v>
      </c>
      <c r="I4316" t="s">
        <v>32</v>
      </c>
      <c r="J4316">
        <v>202209</v>
      </c>
      <c r="K4316">
        <v>44832</v>
      </c>
      <c r="L4316" t="s">
        <v>644</v>
      </c>
      <c r="M4316">
        <v>8848.33</v>
      </c>
      <c r="N4316">
        <v>13.52</v>
      </c>
      <c r="O4316" t="s">
        <v>645</v>
      </c>
      <c r="P4316" s="428">
        <v>13.489000000000001</v>
      </c>
      <c r="Q4316">
        <v>12905407</v>
      </c>
      <c r="R4316" t="s">
        <v>646</v>
      </c>
      <c r="S4316">
        <v>2023197</v>
      </c>
      <c r="T4316" t="s">
        <v>3733</v>
      </c>
    </row>
    <row r="4317" spans="1:20" x14ac:dyDescent="0.25">
      <c r="A4317" t="s">
        <v>637</v>
      </c>
      <c r="B4317" t="s">
        <v>730</v>
      </c>
      <c r="C4317" t="s">
        <v>639</v>
      </c>
      <c r="D4317" t="s">
        <v>663</v>
      </c>
      <c r="E4317" t="s">
        <v>673</v>
      </c>
      <c r="F4317">
        <v>528004120002</v>
      </c>
      <c r="G4317" t="s">
        <v>642</v>
      </c>
      <c r="H4317">
        <v>583134</v>
      </c>
      <c r="I4317" t="s">
        <v>30</v>
      </c>
      <c r="J4317">
        <v>202209</v>
      </c>
      <c r="K4317">
        <v>44832</v>
      </c>
      <c r="L4317" t="s">
        <v>644</v>
      </c>
      <c r="M4317">
        <v>16839.41</v>
      </c>
      <c r="N4317">
        <v>25.73</v>
      </c>
      <c r="O4317" t="s">
        <v>645</v>
      </c>
      <c r="P4317" s="428">
        <v>25.670999999999999</v>
      </c>
      <c r="Q4317">
        <v>12905407</v>
      </c>
      <c r="R4317" t="s">
        <v>646</v>
      </c>
      <c r="S4317">
        <v>2030902</v>
      </c>
      <c r="T4317" t="s">
        <v>3712</v>
      </c>
    </row>
    <row r="4318" spans="1:20" x14ac:dyDescent="0.25">
      <c r="A4318" t="s">
        <v>637</v>
      </c>
      <c r="B4318" t="s">
        <v>730</v>
      </c>
      <c r="C4318" t="s">
        <v>639</v>
      </c>
      <c r="D4318" t="s">
        <v>651</v>
      </c>
      <c r="E4318" t="s">
        <v>641</v>
      </c>
      <c r="F4318">
        <v>528004120001</v>
      </c>
      <c r="G4318" t="s">
        <v>705</v>
      </c>
      <c r="H4318">
        <v>583128</v>
      </c>
      <c r="I4318" t="s">
        <v>20</v>
      </c>
      <c r="J4318">
        <v>202209</v>
      </c>
      <c r="K4318">
        <v>44832</v>
      </c>
      <c r="L4318" t="s">
        <v>644</v>
      </c>
      <c r="M4318">
        <v>11448.17</v>
      </c>
      <c r="N4318">
        <v>17.489999999999998</v>
      </c>
      <c r="O4318" t="s">
        <v>645</v>
      </c>
      <c r="P4318" s="428">
        <v>17.45</v>
      </c>
      <c r="Q4318">
        <v>12905407</v>
      </c>
      <c r="R4318" t="s">
        <v>646</v>
      </c>
      <c r="S4318">
        <v>2022429</v>
      </c>
      <c r="T4318" t="s">
        <v>3714</v>
      </c>
    </row>
    <row r="4319" spans="1:20" x14ac:dyDescent="0.25">
      <c r="A4319" t="s">
        <v>637</v>
      </c>
      <c r="B4319" t="s">
        <v>730</v>
      </c>
      <c r="C4319" t="s">
        <v>639</v>
      </c>
      <c r="D4319" t="s">
        <v>651</v>
      </c>
      <c r="E4319" t="s">
        <v>673</v>
      </c>
      <c r="F4319">
        <v>528004120002</v>
      </c>
      <c r="G4319" t="s">
        <v>642</v>
      </c>
      <c r="H4319">
        <v>583133</v>
      </c>
      <c r="I4319" t="s">
        <v>29</v>
      </c>
      <c r="J4319">
        <v>202209</v>
      </c>
      <c r="K4319">
        <v>44832</v>
      </c>
      <c r="L4319" t="s">
        <v>644</v>
      </c>
      <c r="M4319">
        <v>3796.79</v>
      </c>
      <c r="N4319">
        <v>5.8</v>
      </c>
      <c r="O4319" t="s">
        <v>645</v>
      </c>
      <c r="P4319" s="428">
        <v>5.7869999999999999</v>
      </c>
      <c r="Q4319">
        <v>12905407</v>
      </c>
      <c r="R4319" t="s">
        <v>646</v>
      </c>
      <c r="S4319">
        <v>2024413</v>
      </c>
      <c r="T4319" t="s">
        <v>3738</v>
      </c>
    </row>
    <row r="4320" spans="1:20" x14ac:dyDescent="0.25">
      <c r="A4320" t="s">
        <v>637</v>
      </c>
      <c r="B4320" t="s">
        <v>730</v>
      </c>
      <c r="C4320" t="s">
        <v>639</v>
      </c>
      <c r="D4320" t="s">
        <v>718</v>
      </c>
      <c r="E4320" t="s">
        <v>704</v>
      </c>
      <c r="F4320">
        <v>528004120001</v>
      </c>
      <c r="G4320" t="s">
        <v>705</v>
      </c>
      <c r="H4320">
        <v>583128</v>
      </c>
      <c r="I4320" t="s">
        <v>20</v>
      </c>
      <c r="J4320">
        <v>202209</v>
      </c>
      <c r="K4320">
        <v>44832</v>
      </c>
      <c r="L4320" t="s">
        <v>644</v>
      </c>
      <c r="M4320">
        <v>47990.92</v>
      </c>
      <c r="N4320">
        <v>73.33</v>
      </c>
      <c r="O4320" t="s">
        <v>645</v>
      </c>
      <c r="P4320" s="428">
        <v>73.162000000000006</v>
      </c>
      <c r="Q4320">
        <v>12905407</v>
      </c>
      <c r="R4320" t="s">
        <v>646</v>
      </c>
      <c r="S4320">
        <v>2031020</v>
      </c>
      <c r="T4320" t="s">
        <v>3713</v>
      </c>
    </row>
    <row r="4321" spans="1:20" x14ac:dyDescent="0.25">
      <c r="A4321" t="s">
        <v>637</v>
      </c>
      <c r="B4321" t="s">
        <v>730</v>
      </c>
      <c r="C4321" t="s">
        <v>639</v>
      </c>
      <c r="D4321" t="s">
        <v>695</v>
      </c>
      <c r="E4321" t="s">
        <v>704</v>
      </c>
      <c r="F4321">
        <v>528004120001</v>
      </c>
      <c r="G4321" t="s">
        <v>705</v>
      </c>
      <c r="H4321">
        <v>583128</v>
      </c>
      <c r="I4321" t="s">
        <v>20</v>
      </c>
      <c r="J4321">
        <v>202209</v>
      </c>
      <c r="K4321">
        <v>44832</v>
      </c>
      <c r="L4321" t="s">
        <v>644</v>
      </c>
      <c r="M4321">
        <v>26464.84</v>
      </c>
      <c r="N4321">
        <v>40.44</v>
      </c>
      <c r="O4321" t="s">
        <v>645</v>
      </c>
      <c r="P4321" s="428">
        <v>40.347999999999999</v>
      </c>
      <c r="Q4321">
        <v>12905407</v>
      </c>
      <c r="R4321" t="s">
        <v>646</v>
      </c>
      <c r="S4321">
        <v>2012170</v>
      </c>
      <c r="T4321" t="s">
        <v>3720</v>
      </c>
    </row>
    <row r="4322" spans="1:20" x14ac:dyDescent="0.25">
      <c r="A4322" t="s">
        <v>637</v>
      </c>
      <c r="B4322" t="s">
        <v>730</v>
      </c>
      <c r="C4322" t="s">
        <v>639</v>
      </c>
      <c r="D4322" t="s">
        <v>651</v>
      </c>
      <c r="E4322" t="s">
        <v>704</v>
      </c>
      <c r="F4322">
        <v>528004120001</v>
      </c>
      <c r="G4322" t="s">
        <v>705</v>
      </c>
      <c r="H4322">
        <v>583127</v>
      </c>
      <c r="I4322" t="s">
        <v>17</v>
      </c>
      <c r="J4322">
        <v>202209</v>
      </c>
      <c r="K4322">
        <v>44832</v>
      </c>
      <c r="L4322" t="s">
        <v>644</v>
      </c>
      <c r="M4322">
        <v>5961.77</v>
      </c>
      <c r="N4322">
        <v>9.11</v>
      </c>
      <c r="O4322" t="s">
        <v>645</v>
      </c>
      <c r="P4322" s="428">
        <v>9.0890000000000004</v>
      </c>
      <c r="Q4322">
        <v>12905407</v>
      </c>
      <c r="R4322" t="s">
        <v>646</v>
      </c>
      <c r="S4322">
        <v>2019466</v>
      </c>
      <c r="T4322" t="s">
        <v>3718</v>
      </c>
    </row>
    <row r="4323" spans="1:20" x14ac:dyDescent="0.25">
      <c r="A4323" t="s">
        <v>637</v>
      </c>
      <c r="B4323" t="s">
        <v>730</v>
      </c>
      <c r="C4323" t="s">
        <v>639</v>
      </c>
      <c r="D4323" t="s">
        <v>651</v>
      </c>
      <c r="E4323" t="s">
        <v>704</v>
      </c>
      <c r="F4323">
        <v>528004120001</v>
      </c>
      <c r="G4323" t="s">
        <v>705</v>
      </c>
      <c r="H4323">
        <v>583127</v>
      </c>
      <c r="I4323" t="s">
        <v>17</v>
      </c>
      <c r="J4323">
        <v>202209</v>
      </c>
      <c r="K4323">
        <v>44832</v>
      </c>
      <c r="L4323" t="s">
        <v>644</v>
      </c>
      <c r="M4323">
        <v>15734.15</v>
      </c>
      <c r="N4323">
        <v>24.04</v>
      </c>
      <c r="O4323" t="s">
        <v>645</v>
      </c>
      <c r="P4323" s="428">
        <v>23.984999999999999</v>
      </c>
      <c r="Q4323">
        <v>12905407</v>
      </c>
      <c r="R4323" t="s">
        <v>646</v>
      </c>
      <c r="S4323">
        <v>2019466</v>
      </c>
      <c r="T4323" t="s">
        <v>3719</v>
      </c>
    </row>
    <row r="4324" spans="1:20" x14ac:dyDescent="0.25">
      <c r="A4324" t="s">
        <v>637</v>
      </c>
      <c r="B4324" t="s">
        <v>861</v>
      </c>
      <c r="C4324" t="s">
        <v>639</v>
      </c>
      <c r="D4324" t="s">
        <v>640</v>
      </c>
      <c r="E4324" t="s">
        <v>673</v>
      </c>
      <c r="F4324">
        <v>528004120002</v>
      </c>
      <c r="G4324" t="s">
        <v>642</v>
      </c>
      <c r="H4324">
        <v>583148</v>
      </c>
      <c r="I4324" t="s">
        <v>699</v>
      </c>
      <c r="J4324">
        <v>202209</v>
      </c>
      <c r="K4324">
        <v>44832</v>
      </c>
      <c r="L4324" t="s">
        <v>644</v>
      </c>
      <c r="M4324">
        <v>1645.97</v>
      </c>
      <c r="N4324">
        <v>2.52</v>
      </c>
      <c r="O4324" t="s">
        <v>645</v>
      </c>
      <c r="P4324" s="428">
        <v>2.5139999999999998</v>
      </c>
      <c r="Q4324">
        <v>12905407</v>
      </c>
      <c r="R4324" t="s">
        <v>646</v>
      </c>
      <c r="S4324">
        <v>2012905</v>
      </c>
      <c r="T4324" t="s">
        <v>1617</v>
      </c>
    </row>
    <row r="4325" spans="1:20" x14ac:dyDescent="0.25">
      <c r="A4325" t="s">
        <v>637</v>
      </c>
      <c r="B4325" t="s">
        <v>861</v>
      </c>
      <c r="C4325" t="s">
        <v>639</v>
      </c>
      <c r="D4325" t="s">
        <v>695</v>
      </c>
      <c r="E4325" t="s">
        <v>704</v>
      </c>
      <c r="F4325">
        <v>528004120001</v>
      </c>
      <c r="G4325" t="s">
        <v>705</v>
      </c>
      <c r="H4325">
        <v>583128</v>
      </c>
      <c r="I4325" t="s">
        <v>20</v>
      </c>
      <c r="J4325">
        <v>202209</v>
      </c>
      <c r="K4325">
        <v>44832</v>
      </c>
      <c r="L4325" t="s">
        <v>644</v>
      </c>
      <c r="M4325">
        <v>8231.4599999999991</v>
      </c>
      <c r="N4325">
        <v>12.58</v>
      </c>
      <c r="O4325" t="s">
        <v>645</v>
      </c>
      <c r="P4325" s="428">
        <v>12.551</v>
      </c>
      <c r="Q4325">
        <v>12905407</v>
      </c>
      <c r="R4325" t="s">
        <v>646</v>
      </c>
      <c r="S4325">
        <v>2012170</v>
      </c>
      <c r="T4325" t="s">
        <v>900</v>
      </c>
    </row>
    <row r="4326" spans="1:20" x14ac:dyDescent="0.25">
      <c r="A4326" t="s">
        <v>637</v>
      </c>
      <c r="B4326" t="s">
        <v>730</v>
      </c>
      <c r="C4326" t="s">
        <v>639</v>
      </c>
      <c r="D4326" t="s">
        <v>651</v>
      </c>
      <c r="E4326" t="s">
        <v>704</v>
      </c>
      <c r="F4326">
        <v>528004120001</v>
      </c>
      <c r="G4326" t="s">
        <v>705</v>
      </c>
      <c r="H4326">
        <v>583129</v>
      </c>
      <c r="I4326" t="s">
        <v>21</v>
      </c>
      <c r="J4326">
        <v>202209</v>
      </c>
      <c r="K4326">
        <v>44832</v>
      </c>
      <c r="L4326" t="s">
        <v>644</v>
      </c>
      <c r="M4326">
        <v>38392.74</v>
      </c>
      <c r="N4326">
        <v>58.66</v>
      </c>
      <c r="O4326" t="s">
        <v>645</v>
      </c>
      <c r="P4326" s="428">
        <v>58.526000000000003</v>
      </c>
      <c r="Q4326">
        <v>12905407</v>
      </c>
      <c r="R4326" t="s">
        <v>646</v>
      </c>
      <c r="S4326">
        <v>2034399</v>
      </c>
      <c r="T4326" t="s">
        <v>3729</v>
      </c>
    </row>
    <row r="4327" spans="1:20" x14ac:dyDescent="0.25">
      <c r="A4327" t="s">
        <v>637</v>
      </c>
      <c r="B4327" t="s">
        <v>730</v>
      </c>
      <c r="C4327" t="s">
        <v>639</v>
      </c>
      <c r="D4327" t="s">
        <v>651</v>
      </c>
      <c r="E4327" t="s">
        <v>673</v>
      </c>
      <c r="F4327">
        <v>528004120002</v>
      </c>
      <c r="G4327" t="s">
        <v>642</v>
      </c>
      <c r="H4327">
        <v>583148</v>
      </c>
      <c r="I4327" t="s">
        <v>699</v>
      </c>
      <c r="J4327">
        <v>202209</v>
      </c>
      <c r="K4327">
        <v>44832</v>
      </c>
      <c r="L4327" t="s">
        <v>644</v>
      </c>
      <c r="M4327">
        <v>1996.53</v>
      </c>
      <c r="N4327">
        <v>3.05</v>
      </c>
      <c r="O4327" t="s">
        <v>645</v>
      </c>
      <c r="P4327" s="428">
        <v>3.0430000000000001</v>
      </c>
      <c r="Q4327">
        <v>12905407</v>
      </c>
      <c r="R4327" t="s">
        <v>646</v>
      </c>
      <c r="S4327">
        <v>8540279</v>
      </c>
      <c r="T4327" t="s">
        <v>3730</v>
      </c>
    </row>
    <row r="4328" spans="1:20" x14ac:dyDescent="0.25">
      <c r="A4328" t="s">
        <v>637</v>
      </c>
      <c r="B4328" t="s">
        <v>861</v>
      </c>
      <c r="C4328" t="s">
        <v>639</v>
      </c>
      <c r="D4328" t="s">
        <v>640</v>
      </c>
      <c r="E4328" t="s">
        <v>686</v>
      </c>
      <c r="F4328">
        <v>528004120002</v>
      </c>
      <c r="G4328" t="s">
        <v>642</v>
      </c>
      <c r="H4328">
        <v>583150</v>
      </c>
      <c r="I4328" t="s">
        <v>687</v>
      </c>
      <c r="J4328">
        <v>202209</v>
      </c>
      <c r="K4328">
        <v>44832</v>
      </c>
      <c r="L4328" t="s">
        <v>644</v>
      </c>
      <c r="M4328">
        <v>4083.84</v>
      </c>
      <c r="N4328">
        <v>6.24</v>
      </c>
      <c r="O4328" t="s">
        <v>645</v>
      </c>
      <c r="P4328" s="428">
        <v>6.226</v>
      </c>
      <c r="Q4328">
        <v>12905407</v>
      </c>
      <c r="R4328" t="s">
        <v>646</v>
      </c>
      <c r="S4328">
        <v>2011105</v>
      </c>
      <c r="T4328" t="s">
        <v>919</v>
      </c>
    </row>
    <row r="4329" spans="1:20" x14ac:dyDescent="0.25">
      <c r="A4329" t="s">
        <v>637</v>
      </c>
      <c r="B4329" t="s">
        <v>861</v>
      </c>
      <c r="C4329" t="s">
        <v>639</v>
      </c>
      <c r="D4329" t="s">
        <v>651</v>
      </c>
      <c r="E4329" t="s">
        <v>704</v>
      </c>
      <c r="F4329">
        <v>528004120001</v>
      </c>
      <c r="G4329" t="s">
        <v>705</v>
      </c>
      <c r="H4329">
        <v>583127</v>
      </c>
      <c r="I4329" t="s">
        <v>17</v>
      </c>
      <c r="J4329">
        <v>202209</v>
      </c>
      <c r="K4329">
        <v>44832</v>
      </c>
      <c r="L4329" t="s">
        <v>644</v>
      </c>
      <c r="M4329">
        <v>7466.25</v>
      </c>
      <c r="N4329">
        <v>11.41</v>
      </c>
      <c r="O4329" t="s">
        <v>645</v>
      </c>
      <c r="P4329" s="428">
        <v>11.384</v>
      </c>
      <c r="Q4329">
        <v>12905407</v>
      </c>
      <c r="R4329" t="s">
        <v>646</v>
      </c>
      <c r="S4329">
        <v>2019466</v>
      </c>
      <c r="T4329" t="s">
        <v>891</v>
      </c>
    </row>
    <row r="4330" spans="1:20" x14ac:dyDescent="0.25">
      <c r="A4330" t="s">
        <v>637</v>
      </c>
      <c r="B4330" t="s">
        <v>861</v>
      </c>
      <c r="C4330" t="s">
        <v>639</v>
      </c>
      <c r="D4330" t="s">
        <v>651</v>
      </c>
      <c r="E4330" t="s">
        <v>704</v>
      </c>
      <c r="F4330">
        <v>528004120001</v>
      </c>
      <c r="G4330" t="s">
        <v>705</v>
      </c>
      <c r="H4330">
        <v>583127</v>
      </c>
      <c r="I4330" t="s">
        <v>17</v>
      </c>
      <c r="J4330">
        <v>202209</v>
      </c>
      <c r="K4330">
        <v>44832</v>
      </c>
      <c r="L4330" t="s">
        <v>644</v>
      </c>
      <c r="M4330">
        <v>19704.75</v>
      </c>
      <c r="N4330">
        <v>30.11</v>
      </c>
      <c r="O4330" t="s">
        <v>645</v>
      </c>
      <c r="P4330" s="428">
        <v>30.041</v>
      </c>
      <c r="Q4330">
        <v>12905407</v>
      </c>
      <c r="R4330" t="s">
        <v>646</v>
      </c>
      <c r="S4330">
        <v>2019466</v>
      </c>
      <c r="T4330" t="s">
        <v>3749</v>
      </c>
    </row>
    <row r="4331" spans="1:20" x14ac:dyDescent="0.25">
      <c r="A4331" t="s">
        <v>637</v>
      </c>
      <c r="B4331" t="s">
        <v>730</v>
      </c>
      <c r="C4331" t="s">
        <v>639</v>
      </c>
      <c r="D4331" t="s">
        <v>651</v>
      </c>
      <c r="E4331" t="s">
        <v>673</v>
      </c>
      <c r="F4331">
        <v>528004120002</v>
      </c>
      <c r="G4331" t="s">
        <v>642</v>
      </c>
      <c r="H4331">
        <v>583148</v>
      </c>
      <c r="I4331" t="s">
        <v>699</v>
      </c>
      <c r="J4331">
        <v>202209</v>
      </c>
      <c r="K4331">
        <v>44832</v>
      </c>
      <c r="L4331" t="s">
        <v>644</v>
      </c>
      <c r="M4331">
        <v>3115.32</v>
      </c>
      <c r="N4331">
        <v>4.76</v>
      </c>
      <c r="O4331" t="s">
        <v>645</v>
      </c>
      <c r="P4331" s="428">
        <v>4.7489999999999997</v>
      </c>
      <c r="Q4331">
        <v>12905407</v>
      </c>
      <c r="R4331" t="s">
        <v>646</v>
      </c>
      <c r="S4331">
        <v>8540386</v>
      </c>
      <c r="T4331" t="s">
        <v>3745</v>
      </c>
    </row>
    <row r="4332" spans="1:20" x14ac:dyDescent="0.25">
      <c r="A4332" t="s">
        <v>637</v>
      </c>
      <c r="B4332" t="s">
        <v>861</v>
      </c>
      <c r="C4332" t="s">
        <v>639</v>
      </c>
      <c r="D4332" t="s">
        <v>2753</v>
      </c>
      <c r="E4332" t="s">
        <v>667</v>
      </c>
      <c r="F4332">
        <v>528004120010</v>
      </c>
      <c r="G4332" t="s">
        <v>653</v>
      </c>
      <c r="H4332">
        <v>583594</v>
      </c>
      <c r="I4332" t="s">
        <v>2737</v>
      </c>
      <c r="J4332">
        <v>202209</v>
      </c>
      <c r="K4332">
        <v>44832</v>
      </c>
      <c r="L4332" t="s">
        <v>644</v>
      </c>
      <c r="M4332">
        <v>1608.57</v>
      </c>
      <c r="N4332">
        <v>2.46</v>
      </c>
      <c r="O4332" t="s">
        <v>645</v>
      </c>
      <c r="P4332" s="428">
        <v>2.4540000000000002</v>
      </c>
      <c r="Q4332">
        <v>12905407</v>
      </c>
      <c r="R4332" t="s">
        <v>646</v>
      </c>
      <c r="S4332">
        <v>2043300</v>
      </c>
      <c r="T4332" t="s">
        <v>3748</v>
      </c>
    </row>
    <row r="4333" spans="1:20" x14ac:dyDescent="0.25">
      <c r="A4333" t="s">
        <v>637</v>
      </c>
      <c r="B4333" t="s">
        <v>861</v>
      </c>
      <c r="C4333" t="s">
        <v>639</v>
      </c>
      <c r="D4333" t="s">
        <v>640</v>
      </c>
      <c r="E4333" t="s">
        <v>673</v>
      </c>
      <c r="F4333">
        <v>528004120002</v>
      </c>
      <c r="G4333" t="s">
        <v>642</v>
      </c>
      <c r="H4333">
        <v>583148</v>
      </c>
      <c r="I4333" t="s">
        <v>699</v>
      </c>
      <c r="J4333">
        <v>202209</v>
      </c>
      <c r="K4333">
        <v>44832</v>
      </c>
      <c r="L4333" t="s">
        <v>644</v>
      </c>
      <c r="M4333">
        <v>5331.82</v>
      </c>
      <c r="N4333">
        <v>8.15</v>
      </c>
      <c r="O4333" t="s">
        <v>645</v>
      </c>
      <c r="P4333" s="428">
        <v>8.1310000000000002</v>
      </c>
      <c r="Q4333">
        <v>12905407</v>
      </c>
      <c r="R4333" t="s">
        <v>646</v>
      </c>
      <c r="S4333">
        <v>2029740</v>
      </c>
      <c r="T4333" t="s">
        <v>2019</v>
      </c>
    </row>
    <row r="4334" spans="1:20" x14ac:dyDescent="0.25">
      <c r="A4334" t="s">
        <v>637</v>
      </c>
      <c r="B4334" t="s">
        <v>730</v>
      </c>
      <c r="C4334" t="s">
        <v>639</v>
      </c>
      <c r="D4334" t="s">
        <v>663</v>
      </c>
      <c r="E4334" t="s">
        <v>667</v>
      </c>
      <c r="F4334">
        <v>528004120002</v>
      </c>
      <c r="G4334" t="s">
        <v>642</v>
      </c>
      <c r="H4334">
        <v>583136</v>
      </c>
      <c r="I4334" t="s">
        <v>32</v>
      </c>
      <c r="J4334">
        <v>202209</v>
      </c>
      <c r="K4334">
        <v>44832</v>
      </c>
      <c r="L4334" t="s">
        <v>644</v>
      </c>
      <c r="M4334">
        <v>39225.919999999998</v>
      </c>
      <c r="N4334">
        <v>59.94</v>
      </c>
      <c r="O4334" t="s">
        <v>645</v>
      </c>
      <c r="P4334" s="428">
        <v>59.802999999999997</v>
      </c>
      <c r="Q4334">
        <v>12905407</v>
      </c>
      <c r="R4334" t="s">
        <v>646</v>
      </c>
      <c r="S4334">
        <v>2023197</v>
      </c>
      <c r="T4334" t="s">
        <v>3746</v>
      </c>
    </row>
    <row r="4335" spans="1:20" x14ac:dyDescent="0.25">
      <c r="A4335" t="s">
        <v>637</v>
      </c>
      <c r="B4335" t="s">
        <v>730</v>
      </c>
      <c r="C4335" t="s">
        <v>639</v>
      </c>
      <c r="D4335" t="s">
        <v>663</v>
      </c>
      <c r="E4335" t="s">
        <v>701</v>
      </c>
      <c r="F4335">
        <v>528004120002</v>
      </c>
      <c r="G4335" t="s">
        <v>642</v>
      </c>
      <c r="H4335">
        <v>583137</v>
      </c>
      <c r="I4335" t="s">
        <v>33</v>
      </c>
      <c r="J4335">
        <v>202209</v>
      </c>
      <c r="K4335">
        <v>44832</v>
      </c>
      <c r="L4335" t="s">
        <v>644</v>
      </c>
      <c r="M4335">
        <v>47990.92</v>
      </c>
      <c r="N4335">
        <v>73.33</v>
      </c>
      <c r="O4335" t="s">
        <v>645</v>
      </c>
      <c r="P4335" s="428">
        <v>73.162000000000006</v>
      </c>
      <c r="Q4335">
        <v>12905407</v>
      </c>
      <c r="R4335" t="s">
        <v>646</v>
      </c>
      <c r="S4335">
        <v>2038727</v>
      </c>
      <c r="T4335" t="s">
        <v>3731</v>
      </c>
    </row>
    <row r="4336" spans="1:20" x14ac:dyDescent="0.25">
      <c r="A4336" t="s">
        <v>637</v>
      </c>
      <c r="B4336" t="s">
        <v>861</v>
      </c>
      <c r="C4336" t="s">
        <v>639</v>
      </c>
      <c r="D4336" t="s">
        <v>718</v>
      </c>
      <c r="E4336" t="s">
        <v>704</v>
      </c>
      <c r="F4336">
        <v>528004120001</v>
      </c>
      <c r="G4336" t="s">
        <v>705</v>
      </c>
      <c r="H4336">
        <v>583128</v>
      </c>
      <c r="I4336" t="s">
        <v>20</v>
      </c>
      <c r="J4336">
        <v>202209</v>
      </c>
      <c r="K4336">
        <v>44832</v>
      </c>
      <c r="L4336" t="s">
        <v>644</v>
      </c>
      <c r="M4336">
        <v>20953</v>
      </c>
      <c r="N4336">
        <v>32.020000000000003</v>
      </c>
      <c r="O4336" t="s">
        <v>645</v>
      </c>
      <c r="P4336" s="428">
        <v>31.946999999999999</v>
      </c>
      <c r="Q4336">
        <v>12905407</v>
      </c>
      <c r="R4336" t="s">
        <v>646</v>
      </c>
      <c r="S4336">
        <v>2031020</v>
      </c>
      <c r="T4336" t="s">
        <v>905</v>
      </c>
    </row>
    <row r="4337" spans="1:20" x14ac:dyDescent="0.25">
      <c r="A4337" t="s">
        <v>637</v>
      </c>
      <c r="B4337" t="s">
        <v>861</v>
      </c>
      <c r="C4337" t="s">
        <v>639</v>
      </c>
      <c r="D4337" t="s">
        <v>640</v>
      </c>
      <c r="E4337" t="s">
        <v>678</v>
      </c>
      <c r="F4337">
        <v>528004120002</v>
      </c>
      <c r="G4337" t="s">
        <v>642</v>
      </c>
      <c r="H4337">
        <v>583147</v>
      </c>
      <c r="I4337" t="s">
        <v>41</v>
      </c>
      <c r="J4337">
        <v>202209</v>
      </c>
      <c r="K4337">
        <v>44832</v>
      </c>
      <c r="L4337" t="s">
        <v>644</v>
      </c>
      <c r="M4337">
        <v>2837.11</v>
      </c>
      <c r="N4337">
        <v>4.34</v>
      </c>
      <c r="O4337" t="s">
        <v>645</v>
      </c>
      <c r="P4337" s="428">
        <v>4.33</v>
      </c>
      <c r="Q4337">
        <v>12905407</v>
      </c>
      <c r="R4337" t="s">
        <v>646</v>
      </c>
      <c r="S4337">
        <v>2027008</v>
      </c>
      <c r="T4337" t="s">
        <v>895</v>
      </c>
    </row>
    <row r="4338" spans="1:20" x14ac:dyDescent="0.25">
      <c r="A4338" t="s">
        <v>637</v>
      </c>
      <c r="B4338" t="s">
        <v>861</v>
      </c>
      <c r="C4338" t="s">
        <v>639</v>
      </c>
      <c r="D4338" t="s">
        <v>640</v>
      </c>
      <c r="E4338" t="s">
        <v>701</v>
      </c>
      <c r="F4338">
        <v>528004120002</v>
      </c>
      <c r="G4338" t="s">
        <v>642</v>
      </c>
      <c r="H4338">
        <v>583154</v>
      </c>
      <c r="I4338" t="s">
        <v>44</v>
      </c>
      <c r="J4338">
        <v>202209</v>
      </c>
      <c r="K4338">
        <v>44832</v>
      </c>
      <c r="L4338" t="s">
        <v>644</v>
      </c>
      <c r="M4338">
        <v>4390</v>
      </c>
      <c r="N4338">
        <v>6.71</v>
      </c>
      <c r="O4338" t="s">
        <v>645</v>
      </c>
      <c r="P4338" s="428">
        <v>6.6950000000000003</v>
      </c>
      <c r="Q4338">
        <v>12905407</v>
      </c>
      <c r="R4338" t="s">
        <v>646</v>
      </c>
      <c r="S4338">
        <v>2020577</v>
      </c>
      <c r="T4338" t="s">
        <v>926</v>
      </c>
    </row>
    <row r="4339" spans="1:20" x14ac:dyDescent="0.25">
      <c r="A4339" t="s">
        <v>637</v>
      </c>
      <c r="B4339" t="s">
        <v>730</v>
      </c>
      <c r="C4339" t="s">
        <v>639</v>
      </c>
      <c r="D4339" t="s">
        <v>2753</v>
      </c>
      <c r="E4339" t="s">
        <v>667</v>
      </c>
      <c r="F4339">
        <v>528004120010</v>
      </c>
      <c r="G4339" t="s">
        <v>653</v>
      </c>
      <c r="H4339">
        <v>583594</v>
      </c>
      <c r="I4339" t="s">
        <v>2737</v>
      </c>
      <c r="J4339">
        <v>202209</v>
      </c>
      <c r="K4339">
        <v>44832</v>
      </c>
      <c r="L4339" t="s">
        <v>644</v>
      </c>
      <c r="M4339">
        <v>9257.76</v>
      </c>
      <c r="N4339">
        <v>14.15</v>
      </c>
      <c r="O4339" t="s">
        <v>645</v>
      </c>
      <c r="P4339" s="428">
        <v>14.118</v>
      </c>
      <c r="Q4339">
        <v>12905407</v>
      </c>
      <c r="R4339" t="s">
        <v>646</v>
      </c>
      <c r="S4339">
        <v>2043300</v>
      </c>
      <c r="T4339" t="s">
        <v>3747</v>
      </c>
    </row>
    <row r="4340" spans="1:20" x14ac:dyDescent="0.25">
      <c r="A4340" t="s">
        <v>637</v>
      </c>
      <c r="B4340" t="s">
        <v>730</v>
      </c>
      <c r="C4340" t="s">
        <v>639</v>
      </c>
      <c r="D4340" t="s">
        <v>651</v>
      </c>
      <c r="E4340" t="s">
        <v>667</v>
      </c>
      <c r="F4340">
        <v>528004120002</v>
      </c>
      <c r="G4340" t="s">
        <v>642</v>
      </c>
      <c r="H4340">
        <v>583149</v>
      </c>
      <c r="I4340" t="s">
        <v>680</v>
      </c>
      <c r="J4340">
        <v>202209</v>
      </c>
      <c r="K4340">
        <v>44832</v>
      </c>
      <c r="L4340" t="s">
        <v>644</v>
      </c>
      <c r="M4340">
        <v>13354.33</v>
      </c>
      <c r="N4340">
        <v>20.41</v>
      </c>
      <c r="O4340" t="s">
        <v>645</v>
      </c>
      <c r="P4340" s="428">
        <v>20.363</v>
      </c>
      <c r="Q4340">
        <v>12905407</v>
      </c>
      <c r="R4340" t="s">
        <v>646</v>
      </c>
      <c r="S4340">
        <v>8540399</v>
      </c>
      <c r="T4340" t="s">
        <v>3741</v>
      </c>
    </row>
    <row r="4341" spans="1:20" x14ac:dyDescent="0.25">
      <c r="A4341" t="s">
        <v>637</v>
      </c>
      <c r="B4341" t="s">
        <v>861</v>
      </c>
      <c r="C4341" t="s">
        <v>639</v>
      </c>
      <c r="D4341" t="s">
        <v>651</v>
      </c>
      <c r="E4341" t="s">
        <v>641</v>
      </c>
      <c r="F4341">
        <v>528004120001</v>
      </c>
      <c r="G4341" t="s">
        <v>705</v>
      </c>
      <c r="H4341">
        <v>583128</v>
      </c>
      <c r="I4341" t="s">
        <v>20</v>
      </c>
      <c r="J4341">
        <v>202209</v>
      </c>
      <c r="K4341">
        <v>44832</v>
      </c>
      <c r="L4341" t="s">
        <v>644</v>
      </c>
      <c r="M4341">
        <v>20478</v>
      </c>
      <c r="N4341">
        <v>31.29</v>
      </c>
      <c r="O4341" t="s">
        <v>645</v>
      </c>
      <c r="P4341" s="428">
        <v>31.219000000000001</v>
      </c>
      <c r="Q4341">
        <v>12905407</v>
      </c>
      <c r="R4341" t="s">
        <v>646</v>
      </c>
      <c r="S4341">
        <v>2022429</v>
      </c>
      <c r="T4341" t="s">
        <v>3448</v>
      </c>
    </row>
    <row r="4342" spans="1:20" x14ac:dyDescent="0.25">
      <c r="A4342" t="s">
        <v>637</v>
      </c>
      <c r="B4342" t="s">
        <v>861</v>
      </c>
      <c r="C4342" t="s">
        <v>639</v>
      </c>
      <c r="D4342" t="s">
        <v>640</v>
      </c>
      <c r="E4342" t="s">
        <v>689</v>
      </c>
      <c r="F4342">
        <v>528004120002</v>
      </c>
      <c r="G4342" t="s">
        <v>642</v>
      </c>
      <c r="H4342">
        <v>583156</v>
      </c>
      <c r="I4342" t="s">
        <v>690</v>
      </c>
      <c r="J4342">
        <v>202209</v>
      </c>
      <c r="K4342">
        <v>44832</v>
      </c>
      <c r="L4342" t="s">
        <v>644</v>
      </c>
      <c r="M4342">
        <v>3467.15</v>
      </c>
      <c r="N4342">
        <v>5.3</v>
      </c>
      <c r="O4342" t="s">
        <v>645</v>
      </c>
      <c r="P4342" s="428">
        <v>5.2880000000000003</v>
      </c>
      <c r="Q4342">
        <v>12905407</v>
      </c>
      <c r="R4342" t="s">
        <v>646</v>
      </c>
      <c r="S4342">
        <v>2032465</v>
      </c>
      <c r="T4342" t="s">
        <v>2813</v>
      </c>
    </row>
    <row r="4343" spans="1:20" x14ac:dyDescent="0.25">
      <c r="A4343" t="s">
        <v>637</v>
      </c>
      <c r="B4343" t="s">
        <v>730</v>
      </c>
      <c r="C4343" t="s">
        <v>639</v>
      </c>
      <c r="D4343" t="s">
        <v>651</v>
      </c>
      <c r="E4343" t="s">
        <v>2008</v>
      </c>
      <c r="F4343">
        <v>528004120002</v>
      </c>
      <c r="G4343" t="s">
        <v>642</v>
      </c>
      <c r="H4343">
        <v>583138</v>
      </c>
      <c r="I4343" t="s">
        <v>34</v>
      </c>
      <c r="J4343">
        <v>202209</v>
      </c>
      <c r="K4343">
        <v>44832</v>
      </c>
      <c r="L4343" t="s">
        <v>644</v>
      </c>
      <c r="M4343">
        <v>11448.17</v>
      </c>
      <c r="N4343">
        <v>17.489999999999998</v>
      </c>
      <c r="O4343" t="s">
        <v>645</v>
      </c>
      <c r="P4343" s="428">
        <v>17.45</v>
      </c>
      <c r="Q4343">
        <v>12905407</v>
      </c>
      <c r="R4343" t="s">
        <v>646</v>
      </c>
      <c r="S4343">
        <v>2024193</v>
      </c>
      <c r="T4343" t="s">
        <v>3734</v>
      </c>
    </row>
    <row r="4344" spans="1:20" x14ac:dyDescent="0.25">
      <c r="A4344" t="s">
        <v>637</v>
      </c>
      <c r="B4344" t="s">
        <v>730</v>
      </c>
      <c r="C4344" t="s">
        <v>639</v>
      </c>
      <c r="D4344" t="s">
        <v>663</v>
      </c>
      <c r="E4344" t="s">
        <v>673</v>
      </c>
      <c r="F4344">
        <v>528004120002</v>
      </c>
      <c r="G4344" t="s">
        <v>642</v>
      </c>
      <c r="H4344">
        <v>583133</v>
      </c>
      <c r="I4344" t="s">
        <v>29</v>
      </c>
      <c r="J4344">
        <v>202209</v>
      </c>
      <c r="K4344">
        <v>44832</v>
      </c>
      <c r="L4344" t="s">
        <v>644</v>
      </c>
      <c r="M4344">
        <v>11448.17</v>
      </c>
      <c r="N4344">
        <v>17.489999999999998</v>
      </c>
      <c r="O4344" t="s">
        <v>645</v>
      </c>
      <c r="P4344" s="428">
        <v>17.45</v>
      </c>
      <c r="Q4344">
        <v>12905407</v>
      </c>
      <c r="R4344" t="s">
        <v>646</v>
      </c>
      <c r="S4344">
        <v>2014872</v>
      </c>
      <c r="T4344" t="s">
        <v>3735</v>
      </c>
    </row>
    <row r="4345" spans="1:20" x14ac:dyDescent="0.25">
      <c r="A4345" t="s">
        <v>637</v>
      </c>
      <c r="B4345" t="s">
        <v>730</v>
      </c>
      <c r="C4345" t="s">
        <v>639</v>
      </c>
      <c r="D4345" t="s">
        <v>651</v>
      </c>
      <c r="E4345" t="s">
        <v>667</v>
      </c>
      <c r="F4345">
        <v>528004120002</v>
      </c>
      <c r="G4345" t="s">
        <v>642</v>
      </c>
      <c r="H4345">
        <v>583139</v>
      </c>
      <c r="I4345" t="s">
        <v>35</v>
      </c>
      <c r="J4345">
        <v>202209</v>
      </c>
      <c r="K4345">
        <v>44832</v>
      </c>
      <c r="L4345" t="s">
        <v>644</v>
      </c>
      <c r="M4345">
        <v>47990.92</v>
      </c>
      <c r="N4345">
        <v>73.33</v>
      </c>
      <c r="O4345" t="s">
        <v>645</v>
      </c>
      <c r="P4345" s="428">
        <v>73.162000000000006</v>
      </c>
      <c r="Q4345">
        <v>12905407</v>
      </c>
      <c r="R4345" t="s">
        <v>646</v>
      </c>
      <c r="S4345">
        <v>8540222</v>
      </c>
      <c r="T4345" t="s">
        <v>3736</v>
      </c>
    </row>
    <row r="4346" spans="1:20" x14ac:dyDescent="0.25">
      <c r="A4346" t="s">
        <v>637</v>
      </c>
      <c r="B4346" t="s">
        <v>861</v>
      </c>
      <c r="C4346" t="s">
        <v>639</v>
      </c>
      <c r="D4346" t="s">
        <v>651</v>
      </c>
      <c r="E4346" t="s">
        <v>673</v>
      </c>
      <c r="F4346">
        <v>528004120002</v>
      </c>
      <c r="G4346" t="s">
        <v>642</v>
      </c>
      <c r="H4346">
        <v>583133</v>
      </c>
      <c r="I4346" t="s">
        <v>29</v>
      </c>
      <c r="J4346">
        <v>202209</v>
      </c>
      <c r="K4346">
        <v>44832</v>
      </c>
      <c r="L4346" t="s">
        <v>644</v>
      </c>
      <c r="M4346">
        <v>1920.28</v>
      </c>
      <c r="N4346">
        <v>2.93</v>
      </c>
      <c r="O4346" t="s">
        <v>645</v>
      </c>
      <c r="P4346" s="428">
        <v>2.923</v>
      </c>
      <c r="Q4346">
        <v>12905407</v>
      </c>
      <c r="R4346" t="s">
        <v>646</v>
      </c>
      <c r="S4346">
        <v>2024413</v>
      </c>
      <c r="T4346" t="s">
        <v>918</v>
      </c>
    </row>
    <row r="4347" spans="1:20" x14ac:dyDescent="0.25">
      <c r="A4347" t="s">
        <v>637</v>
      </c>
      <c r="B4347" t="s">
        <v>861</v>
      </c>
      <c r="C4347" t="s">
        <v>639</v>
      </c>
      <c r="D4347" t="s">
        <v>663</v>
      </c>
      <c r="E4347" t="s">
        <v>673</v>
      </c>
      <c r="F4347">
        <v>528004120002</v>
      </c>
      <c r="G4347" t="s">
        <v>642</v>
      </c>
      <c r="H4347">
        <v>583134</v>
      </c>
      <c r="I4347" t="s">
        <v>30</v>
      </c>
      <c r="J4347">
        <v>202209</v>
      </c>
      <c r="K4347">
        <v>44832</v>
      </c>
      <c r="L4347" t="s">
        <v>644</v>
      </c>
      <c r="M4347">
        <v>15508.37</v>
      </c>
      <c r="N4347">
        <v>23.7</v>
      </c>
      <c r="O4347" t="s">
        <v>645</v>
      </c>
      <c r="P4347" s="428">
        <v>23.646000000000001</v>
      </c>
      <c r="Q4347">
        <v>12905407</v>
      </c>
      <c r="R4347" t="s">
        <v>646</v>
      </c>
      <c r="S4347">
        <v>2030902</v>
      </c>
      <c r="T4347" t="s">
        <v>887</v>
      </c>
    </row>
    <row r="4348" spans="1:20" x14ac:dyDescent="0.25">
      <c r="A4348" t="s">
        <v>637</v>
      </c>
      <c r="B4348" t="s">
        <v>861</v>
      </c>
      <c r="C4348" t="s">
        <v>639</v>
      </c>
      <c r="D4348" t="s">
        <v>651</v>
      </c>
      <c r="E4348" t="s">
        <v>704</v>
      </c>
      <c r="F4348">
        <v>528004120001</v>
      </c>
      <c r="G4348" t="s">
        <v>705</v>
      </c>
      <c r="H4348">
        <v>583129</v>
      </c>
      <c r="I4348" t="s">
        <v>21</v>
      </c>
      <c r="J4348">
        <v>202209</v>
      </c>
      <c r="K4348">
        <v>44832</v>
      </c>
      <c r="L4348" t="s">
        <v>644</v>
      </c>
      <c r="M4348">
        <v>23981.599999999999</v>
      </c>
      <c r="N4348">
        <v>36.64</v>
      </c>
      <c r="O4348" t="s">
        <v>645</v>
      </c>
      <c r="P4348" s="428">
        <v>36.555999999999997</v>
      </c>
      <c r="Q4348">
        <v>12905407</v>
      </c>
      <c r="R4348" t="s">
        <v>646</v>
      </c>
      <c r="S4348">
        <v>2034399</v>
      </c>
      <c r="T4348" t="s">
        <v>893</v>
      </c>
    </row>
    <row r="4349" spans="1:20" x14ac:dyDescent="0.25">
      <c r="A4349" t="s">
        <v>637</v>
      </c>
      <c r="B4349" t="s">
        <v>861</v>
      </c>
      <c r="C4349" t="s">
        <v>639</v>
      </c>
      <c r="D4349" t="s">
        <v>663</v>
      </c>
      <c r="E4349" t="s">
        <v>701</v>
      </c>
      <c r="F4349">
        <v>528004120002</v>
      </c>
      <c r="G4349" t="s">
        <v>642</v>
      </c>
      <c r="H4349">
        <v>583137</v>
      </c>
      <c r="I4349" t="s">
        <v>33</v>
      </c>
      <c r="J4349">
        <v>202209</v>
      </c>
      <c r="K4349">
        <v>44832</v>
      </c>
      <c r="L4349" t="s">
        <v>644</v>
      </c>
      <c r="M4349">
        <v>14432</v>
      </c>
      <c r="N4349">
        <v>22.05</v>
      </c>
      <c r="O4349" t="s">
        <v>645</v>
      </c>
      <c r="P4349" s="428">
        <v>22</v>
      </c>
      <c r="Q4349">
        <v>12905407</v>
      </c>
      <c r="R4349" t="s">
        <v>646</v>
      </c>
      <c r="S4349">
        <v>2038727</v>
      </c>
      <c r="T4349" t="s">
        <v>898</v>
      </c>
    </row>
    <row r="4350" spans="1:20" x14ac:dyDescent="0.25">
      <c r="A4350" t="s">
        <v>637</v>
      </c>
      <c r="B4350" t="s">
        <v>861</v>
      </c>
      <c r="C4350" t="s">
        <v>639</v>
      </c>
      <c r="D4350" t="s">
        <v>663</v>
      </c>
      <c r="E4350" t="s">
        <v>667</v>
      </c>
      <c r="F4350">
        <v>528004120002</v>
      </c>
      <c r="G4350" t="s">
        <v>642</v>
      </c>
      <c r="H4350">
        <v>583136</v>
      </c>
      <c r="I4350" t="s">
        <v>32</v>
      </c>
      <c r="J4350">
        <v>202209</v>
      </c>
      <c r="K4350">
        <v>44832</v>
      </c>
      <c r="L4350" t="s">
        <v>644</v>
      </c>
      <c r="M4350">
        <v>10973</v>
      </c>
      <c r="N4350">
        <v>16.77</v>
      </c>
      <c r="O4350" t="s">
        <v>645</v>
      </c>
      <c r="P4350" s="428">
        <v>16.731999999999999</v>
      </c>
      <c r="Q4350">
        <v>12905407</v>
      </c>
      <c r="R4350" t="s">
        <v>646</v>
      </c>
      <c r="S4350">
        <v>2023197</v>
      </c>
      <c r="T4350" t="s">
        <v>892</v>
      </c>
    </row>
    <row r="4351" spans="1:20" x14ac:dyDescent="0.25">
      <c r="A4351" t="s">
        <v>637</v>
      </c>
      <c r="B4351" t="s">
        <v>861</v>
      </c>
      <c r="C4351" t="s">
        <v>639</v>
      </c>
      <c r="D4351" t="s">
        <v>651</v>
      </c>
      <c r="E4351" t="s">
        <v>667</v>
      </c>
      <c r="F4351">
        <v>528004120002</v>
      </c>
      <c r="G4351" t="s">
        <v>642</v>
      </c>
      <c r="H4351">
        <v>583149</v>
      </c>
      <c r="I4351" t="s">
        <v>680</v>
      </c>
      <c r="J4351">
        <v>202209</v>
      </c>
      <c r="K4351">
        <v>44832</v>
      </c>
      <c r="L4351" t="s">
        <v>644</v>
      </c>
      <c r="M4351">
        <v>2660.42</v>
      </c>
      <c r="N4351">
        <v>4.07</v>
      </c>
      <c r="O4351" t="s">
        <v>645</v>
      </c>
      <c r="P4351" s="428">
        <v>4.0609999999999999</v>
      </c>
      <c r="Q4351">
        <v>12905407</v>
      </c>
      <c r="R4351" t="s">
        <v>646</v>
      </c>
      <c r="S4351">
        <v>2036440</v>
      </c>
      <c r="T4351" t="s">
        <v>1113</v>
      </c>
    </row>
    <row r="4352" spans="1:20" x14ac:dyDescent="0.25">
      <c r="A4352" t="s">
        <v>637</v>
      </c>
      <c r="B4352" t="s">
        <v>861</v>
      </c>
      <c r="C4352" t="s">
        <v>639</v>
      </c>
      <c r="D4352" t="s">
        <v>651</v>
      </c>
      <c r="E4352" t="s">
        <v>704</v>
      </c>
      <c r="F4352">
        <v>528004120002</v>
      </c>
      <c r="G4352" t="s">
        <v>642</v>
      </c>
      <c r="H4352">
        <v>856779</v>
      </c>
      <c r="I4352" t="s">
        <v>28</v>
      </c>
      <c r="J4352">
        <v>202209</v>
      </c>
      <c r="K4352">
        <v>44832</v>
      </c>
      <c r="L4352" t="s">
        <v>644</v>
      </c>
      <c r="M4352">
        <v>10551</v>
      </c>
      <c r="N4352">
        <v>16.12</v>
      </c>
      <c r="O4352" t="s">
        <v>645</v>
      </c>
      <c r="P4352" s="428">
        <v>16.082999999999998</v>
      </c>
      <c r="Q4352">
        <v>12905407</v>
      </c>
      <c r="R4352" t="s">
        <v>646</v>
      </c>
      <c r="S4352">
        <v>2039252</v>
      </c>
      <c r="T4352" t="s">
        <v>886</v>
      </c>
    </row>
    <row r="4353" spans="1:20" x14ac:dyDescent="0.25">
      <c r="A4353" t="s">
        <v>637</v>
      </c>
      <c r="B4353" t="s">
        <v>861</v>
      </c>
      <c r="C4353" t="s">
        <v>639</v>
      </c>
      <c r="D4353" t="s">
        <v>695</v>
      </c>
      <c r="E4353" t="s">
        <v>667</v>
      </c>
      <c r="F4353">
        <v>528004120002</v>
      </c>
      <c r="G4353" t="s">
        <v>642</v>
      </c>
      <c r="H4353">
        <v>583149</v>
      </c>
      <c r="I4353" t="s">
        <v>680</v>
      </c>
      <c r="J4353">
        <v>202209</v>
      </c>
      <c r="K4353">
        <v>44832</v>
      </c>
      <c r="L4353" t="s">
        <v>644</v>
      </c>
      <c r="M4353">
        <v>14939</v>
      </c>
      <c r="N4353">
        <v>22.83</v>
      </c>
      <c r="O4353" t="s">
        <v>645</v>
      </c>
      <c r="P4353" s="428">
        <v>22.777999999999999</v>
      </c>
      <c r="Q4353">
        <v>12905407</v>
      </c>
      <c r="R4353" t="s">
        <v>646</v>
      </c>
      <c r="S4353">
        <v>2023596</v>
      </c>
      <c r="T4353" t="s">
        <v>896</v>
      </c>
    </row>
    <row r="4354" spans="1:20" x14ac:dyDescent="0.25">
      <c r="A4354" t="s">
        <v>637</v>
      </c>
      <c r="B4354" t="s">
        <v>861</v>
      </c>
      <c r="C4354" t="s">
        <v>639</v>
      </c>
      <c r="D4354" t="s">
        <v>651</v>
      </c>
      <c r="E4354" t="s">
        <v>2008</v>
      </c>
      <c r="F4354">
        <v>528004120002</v>
      </c>
      <c r="G4354" t="s">
        <v>642</v>
      </c>
      <c r="H4354">
        <v>583138</v>
      </c>
      <c r="I4354" t="s">
        <v>34</v>
      </c>
      <c r="J4354">
        <v>202209</v>
      </c>
      <c r="K4354">
        <v>44832</v>
      </c>
      <c r="L4354" t="s">
        <v>644</v>
      </c>
      <c r="M4354">
        <v>14939</v>
      </c>
      <c r="N4354">
        <v>22.83</v>
      </c>
      <c r="O4354" t="s">
        <v>645</v>
      </c>
      <c r="P4354" s="428">
        <v>22.777999999999999</v>
      </c>
      <c r="Q4354">
        <v>12905407</v>
      </c>
      <c r="R4354" t="s">
        <v>646</v>
      </c>
      <c r="S4354">
        <v>2024193</v>
      </c>
      <c r="T4354" t="s">
        <v>899</v>
      </c>
    </row>
    <row r="4355" spans="1:20" x14ac:dyDescent="0.25">
      <c r="A4355" t="s">
        <v>637</v>
      </c>
      <c r="B4355" t="s">
        <v>861</v>
      </c>
      <c r="C4355" t="s">
        <v>639</v>
      </c>
      <c r="D4355" t="s">
        <v>663</v>
      </c>
      <c r="E4355" t="s">
        <v>673</v>
      </c>
      <c r="F4355">
        <v>528004120002</v>
      </c>
      <c r="G4355" t="s">
        <v>642</v>
      </c>
      <c r="H4355">
        <v>583133</v>
      </c>
      <c r="I4355" t="s">
        <v>29</v>
      </c>
      <c r="J4355">
        <v>202209</v>
      </c>
      <c r="K4355">
        <v>44832</v>
      </c>
      <c r="L4355" t="s">
        <v>644</v>
      </c>
      <c r="M4355">
        <v>14939</v>
      </c>
      <c r="N4355">
        <v>22.83</v>
      </c>
      <c r="O4355" t="s">
        <v>645</v>
      </c>
      <c r="P4355" s="428">
        <v>22.777999999999999</v>
      </c>
      <c r="Q4355">
        <v>12905407</v>
      </c>
      <c r="R4355" t="s">
        <v>646</v>
      </c>
      <c r="S4355">
        <v>2014872</v>
      </c>
      <c r="T4355" t="s">
        <v>897</v>
      </c>
    </row>
    <row r="4356" spans="1:20" x14ac:dyDescent="0.25">
      <c r="A4356" t="s">
        <v>637</v>
      </c>
      <c r="B4356" t="s">
        <v>861</v>
      </c>
      <c r="C4356" t="s">
        <v>639</v>
      </c>
      <c r="D4356" t="s">
        <v>651</v>
      </c>
      <c r="E4356" t="s">
        <v>2008</v>
      </c>
      <c r="F4356">
        <v>528004120002</v>
      </c>
      <c r="G4356" t="s">
        <v>642</v>
      </c>
      <c r="H4356">
        <v>856778</v>
      </c>
      <c r="I4356" t="s">
        <v>27</v>
      </c>
      <c r="J4356">
        <v>202209</v>
      </c>
      <c r="K4356">
        <v>44832</v>
      </c>
      <c r="L4356" t="s">
        <v>644</v>
      </c>
      <c r="M4356">
        <v>10551</v>
      </c>
      <c r="N4356">
        <v>16.12</v>
      </c>
      <c r="O4356" t="s">
        <v>645</v>
      </c>
      <c r="P4356" s="428">
        <v>16.082999999999998</v>
      </c>
      <c r="Q4356">
        <v>12905407</v>
      </c>
      <c r="R4356" t="s">
        <v>646</v>
      </c>
      <c r="S4356">
        <v>2041743</v>
      </c>
      <c r="T4356" t="s">
        <v>889</v>
      </c>
    </row>
    <row r="4357" spans="1:20" x14ac:dyDescent="0.25">
      <c r="A4357" t="s">
        <v>637</v>
      </c>
      <c r="B4357" t="s">
        <v>730</v>
      </c>
      <c r="C4357" t="s">
        <v>639</v>
      </c>
      <c r="D4357" t="s">
        <v>640</v>
      </c>
      <c r="E4357" t="s">
        <v>678</v>
      </c>
      <c r="F4357">
        <v>528004120002</v>
      </c>
      <c r="G4357" t="s">
        <v>642</v>
      </c>
      <c r="H4357">
        <v>583147</v>
      </c>
      <c r="I4357" t="s">
        <v>41</v>
      </c>
      <c r="J4357">
        <v>202209</v>
      </c>
      <c r="K4357">
        <v>44832</v>
      </c>
      <c r="L4357" t="s">
        <v>644</v>
      </c>
      <c r="M4357">
        <v>1148.0999999999999</v>
      </c>
      <c r="N4357">
        <v>1.75</v>
      </c>
      <c r="O4357" t="s">
        <v>645</v>
      </c>
      <c r="P4357" s="428">
        <v>1.746</v>
      </c>
      <c r="Q4357">
        <v>12905407</v>
      </c>
      <c r="R4357" t="s">
        <v>646</v>
      </c>
      <c r="S4357">
        <v>2027008</v>
      </c>
      <c r="T4357" t="s">
        <v>3716</v>
      </c>
    </row>
    <row r="4358" spans="1:20" x14ac:dyDescent="0.25">
      <c r="A4358" t="s">
        <v>637</v>
      </c>
      <c r="B4358" t="s">
        <v>730</v>
      </c>
      <c r="C4358" t="s">
        <v>639</v>
      </c>
      <c r="D4358" t="s">
        <v>640</v>
      </c>
      <c r="E4358" t="s">
        <v>673</v>
      </c>
      <c r="F4358">
        <v>528004120002</v>
      </c>
      <c r="G4358" t="s">
        <v>642</v>
      </c>
      <c r="H4358">
        <v>583148</v>
      </c>
      <c r="I4358" t="s">
        <v>699</v>
      </c>
      <c r="J4358">
        <v>202209</v>
      </c>
      <c r="K4358">
        <v>44832</v>
      </c>
      <c r="L4358" t="s">
        <v>644</v>
      </c>
      <c r="M4358">
        <v>20968.16</v>
      </c>
      <c r="N4358">
        <v>32.04</v>
      </c>
      <c r="O4358" t="s">
        <v>645</v>
      </c>
      <c r="P4358" s="428">
        <v>31.966999999999999</v>
      </c>
      <c r="Q4358">
        <v>12905407</v>
      </c>
      <c r="R4358" t="s">
        <v>646</v>
      </c>
      <c r="S4358">
        <v>2029740</v>
      </c>
      <c r="T4358" t="s">
        <v>3728</v>
      </c>
    </row>
    <row r="4359" spans="1:20" x14ac:dyDescent="0.25">
      <c r="A4359" t="s">
        <v>637</v>
      </c>
      <c r="B4359" t="s">
        <v>730</v>
      </c>
      <c r="C4359" t="s">
        <v>639</v>
      </c>
      <c r="D4359" t="s">
        <v>695</v>
      </c>
      <c r="E4359" t="s">
        <v>667</v>
      </c>
      <c r="F4359">
        <v>528004120002</v>
      </c>
      <c r="G4359" t="s">
        <v>642</v>
      </c>
      <c r="H4359">
        <v>583149</v>
      </c>
      <c r="I4359" t="s">
        <v>680</v>
      </c>
      <c r="J4359">
        <v>202209</v>
      </c>
      <c r="K4359">
        <v>44832</v>
      </c>
      <c r="L4359" t="s">
        <v>644</v>
      </c>
      <c r="M4359">
        <v>11448.17</v>
      </c>
      <c r="N4359">
        <v>17.489999999999998</v>
      </c>
      <c r="O4359" t="s">
        <v>645</v>
      </c>
      <c r="P4359" s="428">
        <v>17.45</v>
      </c>
      <c r="Q4359">
        <v>12905407</v>
      </c>
      <c r="R4359" t="s">
        <v>646</v>
      </c>
      <c r="S4359">
        <v>2023596</v>
      </c>
      <c r="T4359" t="s">
        <v>3742</v>
      </c>
    </row>
    <row r="4360" spans="1:20" x14ac:dyDescent="0.25">
      <c r="A4360" t="s">
        <v>637</v>
      </c>
      <c r="B4360" t="s">
        <v>730</v>
      </c>
      <c r="C4360" t="s">
        <v>639</v>
      </c>
      <c r="D4360" t="s">
        <v>640</v>
      </c>
      <c r="E4360" t="s">
        <v>667</v>
      </c>
      <c r="F4360">
        <v>528004120002</v>
      </c>
      <c r="G4360" t="s">
        <v>642</v>
      </c>
      <c r="H4360">
        <v>583149</v>
      </c>
      <c r="I4360" t="s">
        <v>680</v>
      </c>
      <c r="J4360">
        <v>202209</v>
      </c>
      <c r="K4360">
        <v>44832</v>
      </c>
      <c r="L4360" t="s">
        <v>644</v>
      </c>
      <c r="M4360">
        <v>2538.88</v>
      </c>
      <c r="N4360">
        <v>3.88</v>
      </c>
      <c r="O4360" t="s">
        <v>645</v>
      </c>
      <c r="P4360" s="428">
        <v>3.871</v>
      </c>
      <c r="Q4360">
        <v>12905407</v>
      </c>
      <c r="R4360" t="s">
        <v>646</v>
      </c>
      <c r="S4360">
        <v>8540392</v>
      </c>
      <c r="T4360" t="s">
        <v>3737</v>
      </c>
    </row>
    <row r="4361" spans="1:20" x14ac:dyDescent="0.25">
      <c r="A4361" t="s">
        <v>637</v>
      </c>
      <c r="B4361" t="s">
        <v>730</v>
      </c>
      <c r="C4361" t="s">
        <v>639</v>
      </c>
      <c r="D4361" t="s">
        <v>651</v>
      </c>
      <c r="E4361" t="s">
        <v>2008</v>
      </c>
      <c r="F4361">
        <v>528004120002</v>
      </c>
      <c r="G4361" t="s">
        <v>642</v>
      </c>
      <c r="H4361">
        <v>856778</v>
      </c>
      <c r="I4361" t="s">
        <v>27</v>
      </c>
      <c r="J4361">
        <v>202209</v>
      </c>
      <c r="K4361">
        <v>44832</v>
      </c>
      <c r="L4361" t="s">
        <v>644</v>
      </c>
      <c r="M4361">
        <v>28978.17</v>
      </c>
      <c r="N4361">
        <v>44.28</v>
      </c>
      <c r="O4361" t="s">
        <v>645</v>
      </c>
      <c r="P4361" s="428">
        <v>44.179000000000002</v>
      </c>
      <c r="Q4361">
        <v>12905407</v>
      </c>
      <c r="R4361" t="s">
        <v>646</v>
      </c>
      <c r="S4361">
        <v>2041743</v>
      </c>
      <c r="T4361" t="s">
        <v>3727</v>
      </c>
    </row>
    <row r="4362" spans="1:20" x14ac:dyDescent="0.25">
      <c r="A4362" t="s">
        <v>637</v>
      </c>
      <c r="B4362" t="s">
        <v>730</v>
      </c>
      <c r="C4362" t="s">
        <v>639</v>
      </c>
      <c r="D4362" t="s">
        <v>695</v>
      </c>
      <c r="E4362" t="s">
        <v>673</v>
      </c>
      <c r="F4362">
        <v>528004120002</v>
      </c>
      <c r="G4362" t="s">
        <v>642</v>
      </c>
      <c r="H4362">
        <v>583148</v>
      </c>
      <c r="I4362" t="s">
        <v>699</v>
      </c>
      <c r="J4362">
        <v>202209</v>
      </c>
      <c r="K4362">
        <v>44832</v>
      </c>
      <c r="L4362" t="s">
        <v>644</v>
      </c>
      <c r="M4362">
        <v>17792.95</v>
      </c>
      <c r="N4362">
        <v>27.19</v>
      </c>
      <c r="O4362" t="s">
        <v>645</v>
      </c>
      <c r="P4362" s="428">
        <v>27.128</v>
      </c>
      <c r="Q4362">
        <v>12905407</v>
      </c>
      <c r="R4362" t="s">
        <v>646</v>
      </c>
      <c r="S4362">
        <v>2046481</v>
      </c>
      <c r="T4362" t="s">
        <v>3743</v>
      </c>
    </row>
    <row r="4363" spans="1:20" x14ac:dyDescent="0.25">
      <c r="A4363" t="s">
        <v>637</v>
      </c>
      <c r="B4363" t="s">
        <v>730</v>
      </c>
      <c r="C4363" t="s">
        <v>639</v>
      </c>
      <c r="D4363" t="s">
        <v>640</v>
      </c>
      <c r="E4363" t="s">
        <v>686</v>
      </c>
      <c r="F4363">
        <v>528004120002</v>
      </c>
      <c r="G4363" t="s">
        <v>642</v>
      </c>
      <c r="H4363">
        <v>583150</v>
      </c>
      <c r="I4363" t="s">
        <v>687</v>
      </c>
      <c r="J4363">
        <v>202209</v>
      </c>
      <c r="K4363">
        <v>44832</v>
      </c>
      <c r="L4363" t="s">
        <v>644</v>
      </c>
      <c r="M4363">
        <v>2721.13</v>
      </c>
      <c r="N4363">
        <v>4.16</v>
      </c>
      <c r="O4363" t="s">
        <v>645</v>
      </c>
      <c r="P4363" s="428">
        <v>4.1500000000000004</v>
      </c>
      <c r="Q4363">
        <v>12905407</v>
      </c>
      <c r="R4363" t="s">
        <v>646</v>
      </c>
      <c r="S4363">
        <v>2011105</v>
      </c>
      <c r="T4363" t="s">
        <v>3739</v>
      </c>
    </row>
    <row r="4364" spans="1:20" x14ac:dyDescent="0.25">
      <c r="A4364" t="s">
        <v>637</v>
      </c>
      <c r="B4364" t="s">
        <v>730</v>
      </c>
      <c r="C4364" t="s">
        <v>639</v>
      </c>
      <c r="D4364" t="s">
        <v>651</v>
      </c>
      <c r="E4364" t="s">
        <v>667</v>
      </c>
      <c r="F4364">
        <v>528004120002</v>
      </c>
      <c r="G4364" t="s">
        <v>642</v>
      </c>
      <c r="H4364">
        <v>583149</v>
      </c>
      <c r="I4364" t="s">
        <v>680</v>
      </c>
      <c r="J4364">
        <v>202209</v>
      </c>
      <c r="K4364">
        <v>44832</v>
      </c>
      <c r="L4364" t="s">
        <v>644</v>
      </c>
      <c r="M4364">
        <v>1920.96</v>
      </c>
      <c r="N4364">
        <v>2.94</v>
      </c>
      <c r="O4364" t="s">
        <v>645</v>
      </c>
      <c r="P4364" s="428">
        <v>2.9329999999999998</v>
      </c>
      <c r="Q4364">
        <v>12905407</v>
      </c>
      <c r="R4364" t="s">
        <v>646</v>
      </c>
      <c r="S4364">
        <v>8540358</v>
      </c>
      <c r="T4364" t="s">
        <v>3732</v>
      </c>
    </row>
    <row r="4365" spans="1:20" x14ac:dyDescent="0.25">
      <c r="A4365" t="s">
        <v>637</v>
      </c>
      <c r="B4365" t="s">
        <v>730</v>
      </c>
      <c r="C4365" t="s">
        <v>639</v>
      </c>
      <c r="D4365" t="s">
        <v>640</v>
      </c>
      <c r="E4365" t="s">
        <v>689</v>
      </c>
      <c r="F4365">
        <v>528004120002</v>
      </c>
      <c r="G4365" t="s">
        <v>642</v>
      </c>
      <c r="H4365">
        <v>856784</v>
      </c>
      <c r="I4365" t="s">
        <v>479</v>
      </c>
      <c r="J4365">
        <v>202209</v>
      </c>
      <c r="K4365">
        <v>44832</v>
      </c>
      <c r="L4365" t="s">
        <v>644</v>
      </c>
      <c r="M4365">
        <v>315.11</v>
      </c>
      <c r="N4365">
        <v>0.48</v>
      </c>
      <c r="O4365" t="s">
        <v>645</v>
      </c>
      <c r="P4365" s="428">
        <v>0.47899999999999998</v>
      </c>
      <c r="Q4365">
        <v>12905407</v>
      </c>
      <c r="R4365" t="s">
        <v>646</v>
      </c>
      <c r="S4365">
        <v>8540396</v>
      </c>
      <c r="T4365" t="s">
        <v>3715</v>
      </c>
    </row>
    <row r="4366" spans="1:20" x14ac:dyDescent="0.25">
      <c r="A4366" t="s">
        <v>637</v>
      </c>
      <c r="B4366" t="s">
        <v>730</v>
      </c>
      <c r="C4366" t="s">
        <v>639</v>
      </c>
      <c r="D4366" t="s">
        <v>651</v>
      </c>
      <c r="E4366" t="s">
        <v>704</v>
      </c>
      <c r="F4366">
        <v>528004120002</v>
      </c>
      <c r="G4366" t="s">
        <v>642</v>
      </c>
      <c r="H4366">
        <v>856779</v>
      </c>
      <c r="I4366" t="s">
        <v>28</v>
      </c>
      <c r="J4366">
        <v>202209</v>
      </c>
      <c r="K4366">
        <v>44832</v>
      </c>
      <c r="L4366" t="s">
        <v>644</v>
      </c>
      <c r="M4366">
        <v>11448.17</v>
      </c>
      <c r="N4366">
        <v>17.489999999999998</v>
      </c>
      <c r="O4366" t="s">
        <v>645</v>
      </c>
      <c r="P4366" s="428">
        <v>17.45</v>
      </c>
      <c r="Q4366">
        <v>12905407</v>
      </c>
      <c r="R4366" t="s">
        <v>646</v>
      </c>
      <c r="S4366">
        <v>2039252</v>
      </c>
      <c r="T4366" t="s">
        <v>3724</v>
      </c>
    </row>
    <row r="4367" spans="1:20" x14ac:dyDescent="0.25">
      <c r="A4367" t="s">
        <v>637</v>
      </c>
      <c r="B4367" t="s">
        <v>730</v>
      </c>
      <c r="C4367" t="s">
        <v>639</v>
      </c>
      <c r="D4367" t="s">
        <v>640</v>
      </c>
      <c r="E4367" t="s">
        <v>673</v>
      </c>
      <c r="F4367">
        <v>528004120002</v>
      </c>
      <c r="G4367" t="s">
        <v>642</v>
      </c>
      <c r="H4367">
        <v>583148</v>
      </c>
      <c r="I4367" t="s">
        <v>699</v>
      </c>
      <c r="J4367">
        <v>202209</v>
      </c>
      <c r="K4367">
        <v>44832</v>
      </c>
      <c r="L4367" t="s">
        <v>644</v>
      </c>
      <c r="M4367">
        <v>2472.83</v>
      </c>
      <c r="N4367">
        <v>3.78</v>
      </c>
      <c r="O4367" t="s">
        <v>645</v>
      </c>
      <c r="P4367" s="428">
        <v>3.7709999999999999</v>
      </c>
      <c r="Q4367">
        <v>12905407</v>
      </c>
      <c r="R4367" t="s">
        <v>646</v>
      </c>
      <c r="S4367">
        <v>8540206</v>
      </c>
      <c r="T4367" t="s">
        <v>3740</v>
      </c>
    </row>
    <row r="4368" spans="1:20" x14ac:dyDescent="0.25">
      <c r="A4368" t="s">
        <v>637</v>
      </c>
      <c r="B4368" t="s">
        <v>730</v>
      </c>
      <c r="C4368" t="s">
        <v>639</v>
      </c>
      <c r="D4368" t="s">
        <v>640</v>
      </c>
      <c r="E4368" t="s">
        <v>689</v>
      </c>
      <c r="F4368">
        <v>528004120002</v>
      </c>
      <c r="G4368" t="s">
        <v>642</v>
      </c>
      <c r="H4368">
        <v>583156</v>
      </c>
      <c r="I4368" t="s">
        <v>690</v>
      </c>
      <c r="J4368">
        <v>202209</v>
      </c>
      <c r="K4368">
        <v>44832</v>
      </c>
      <c r="L4368" t="s">
        <v>644</v>
      </c>
      <c r="M4368">
        <v>1246.51</v>
      </c>
      <c r="N4368">
        <v>1.9</v>
      </c>
      <c r="O4368" t="s">
        <v>645</v>
      </c>
      <c r="P4368" s="428">
        <v>1.8959999999999999</v>
      </c>
      <c r="Q4368">
        <v>12905407</v>
      </c>
      <c r="R4368" t="s">
        <v>646</v>
      </c>
      <c r="S4368">
        <v>2032465</v>
      </c>
      <c r="T4368" t="s">
        <v>3725</v>
      </c>
    </row>
    <row r="4369" spans="1:20" x14ac:dyDescent="0.25">
      <c r="A4369" t="s">
        <v>637</v>
      </c>
      <c r="B4369" t="s">
        <v>730</v>
      </c>
      <c r="C4369" t="s">
        <v>639</v>
      </c>
      <c r="D4369" t="s">
        <v>640</v>
      </c>
      <c r="E4369" t="s">
        <v>673</v>
      </c>
      <c r="F4369">
        <v>528004120002</v>
      </c>
      <c r="G4369" t="s">
        <v>642</v>
      </c>
      <c r="H4369">
        <v>856783</v>
      </c>
      <c r="I4369" t="s">
        <v>478</v>
      </c>
      <c r="J4369">
        <v>202209</v>
      </c>
      <c r="K4369">
        <v>44832</v>
      </c>
      <c r="L4369" t="s">
        <v>644</v>
      </c>
      <c r="M4369">
        <v>1772.92</v>
      </c>
      <c r="N4369">
        <v>2.71</v>
      </c>
      <c r="O4369" t="s">
        <v>645</v>
      </c>
      <c r="P4369" s="428">
        <v>2.7040000000000002</v>
      </c>
      <c r="Q4369">
        <v>12905407</v>
      </c>
      <c r="R4369" t="s">
        <v>646</v>
      </c>
      <c r="S4369">
        <v>8540353</v>
      </c>
      <c r="T4369" t="s">
        <v>3726</v>
      </c>
    </row>
    <row r="4370" spans="1:20" x14ac:dyDescent="0.25">
      <c r="A4370" t="s">
        <v>637</v>
      </c>
      <c r="B4370" t="s">
        <v>730</v>
      </c>
      <c r="C4370" t="s">
        <v>639</v>
      </c>
      <c r="D4370" t="s">
        <v>640</v>
      </c>
      <c r="E4370" t="s">
        <v>701</v>
      </c>
      <c r="F4370">
        <v>528004120002</v>
      </c>
      <c r="G4370" t="s">
        <v>642</v>
      </c>
      <c r="H4370">
        <v>583154</v>
      </c>
      <c r="I4370" t="s">
        <v>44</v>
      </c>
      <c r="J4370">
        <v>202209</v>
      </c>
      <c r="K4370">
        <v>44832</v>
      </c>
      <c r="L4370" t="s">
        <v>644</v>
      </c>
      <c r="M4370">
        <v>1976.08</v>
      </c>
      <c r="N4370">
        <v>3.02</v>
      </c>
      <c r="O4370" t="s">
        <v>645</v>
      </c>
      <c r="P4370" s="428">
        <v>3.0129999999999999</v>
      </c>
      <c r="Q4370">
        <v>12905407</v>
      </c>
      <c r="R4370" t="s">
        <v>646</v>
      </c>
      <c r="S4370">
        <v>2020577</v>
      </c>
      <c r="T4370" t="s">
        <v>3717</v>
      </c>
    </row>
    <row r="4371" spans="1:20" x14ac:dyDescent="0.25">
      <c r="A4371" t="s">
        <v>637</v>
      </c>
      <c r="B4371" t="s">
        <v>730</v>
      </c>
      <c r="C4371" t="s">
        <v>639</v>
      </c>
      <c r="D4371" t="s">
        <v>640</v>
      </c>
      <c r="E4371" t="s">
        <v>673</v>
      </c>
      <c r="F4371">
        <v>528004120002</v>
      </c>
      <c r="G4371" t="s">
        <v>642</v>
      </c>
      <c r="H4371">
        <v>583148</v>
      </c>
      <c r="I4371" t="s">
        <v>699</v>
      </c>
      <c r="J4371">
        <v>202209</v>
      </c>
      <c r="K4371">
        <v>44832</v>
      </c>
      <c r="L4371" t="s">
        <v>644</v>
      </c>
      <c r="M4371">
        <v>1929.14</v>
      </c>
      <c r="N4371">
        <v>2.95</v>
      </c>
      <c r="O4371" t="s">
        <v>645</v>
      </c>
      <c r="P4371" s="428">
        <v>2.9430000000000001</v>
      </c>
      <c r="Q4371">
        <v>12905407</v>
      </c>
      <c r="R4371" t="s">
        <v>646</v>
      </c>
      <c r="S4371">
        <v>2012905</v>
      </c>
      <c r="T4371" t="s">
        <v>3721</v>
      </c>
    </row>
    <row r="4372" spans="1:20" x14ac:dyDescent="0.25">
      <c r="A4372" t="s">
        <v>637</v>
      </c>
      <c r="B4372" t="s">
        <v>730</v>
      </c>
      <c r="C4372" t="s">
        <v>639</v>
      </c>
      <c r="D4372" t="s">
        <v>640</v>
      </c>
      <c r="E4372" t="s">
        <v>673</v>
      </c>
      <c r="F4372">
        <v>528004120002</v>
      </c>
      <c r="G4372" t="s">
        <v>642</v>
      </c>
      <c r="H4372">
        <v>583148</v>
      </c>
      <c r="I4372" t="s">
        <v>699</v>
      </c>
      <c r="J4372">
        <v>202209</v>
      </c>
      <c r="K4372">
        <v>44832</v>
      </c>
      <c r="L4372" t="s">
        <v>644</v>
      </c>
      <c r="M4372">
        <v>1628.28</v>
      </c>
      <c r="N4372">
        <v>2.4900000000000002</v>
      </c>
      <c r="O4372" t="s">
        <v>645</v>
      </c>
      <c r="P4372" s="428">
        <v>2.484</v>
      </c>
      <c r="Q4372">
        <v>12905407</v>
      </c>
      <c r="R4372" t="s">
        <v>646</v>
      </c>
      <c r="S4372">
        <v>8540416</v>
      </c>
      <c r="T4372" t="s">
        <v>3722</v>
      </c>
    </row>
    <row r="4373" spans="1:20" x14ac:dyDescent="0.25">
      <c r="A4373" t="s">
        <v>637</v>
      </c>
      <c r="B4373" t="s">
        <v>730</v>
      </c>
      <c r="C4373" t="s">
        <v>639</v>
      </c>
      <c r="D4373" t="s">
        <v>640</v>
      </c>
      <c r="E4373" t="s">
        <v>678</v>
      </c>
      <c r="F4373">
        <v>528004120002</v>
      </c>
      <c r="G4373" t="s">
        <v>642</v>
      </c>
      <c r="H4373">
        <v>583147</v>
      </c>
      <c r="I4373" t="s">
        <v>41</v>
      </c>
      <c r="J4373">
        <v>202209</v>
      </c>
      <c r="K4373">
        <v>44832</v>
      </c>
      <c r="L4373" t="s">
        <v>644</v>
      </c>
      <c r="M4373">
        <v>1510.62</v>
      </c>
      <c r="N4373">
        <v>2.31</v>
      </c>
      <c r="O4373" t="s">
        <v>645</v>
      </c>
      <c r="P4373" s="428">
        <v>2.3050000000000002</v>
      </c>
      <c r="Q4373">
        <v>12905407</v>
      </c>
      <c r="R4373" t="s">
        <v>646</v>
      </c>
      <c r="S4373">
        <v>2049729</v>
      </c>
      <c r="T4373" t="s">
        <v>3723</v>
      </c>
    </row>
    <row r="4374" spans="1:20" x14ac:dyDescent="0.25">
      <c r="A4374" t="s">
        <v>637</v>
      </c>
      <c r="B4374" t="s">
        <v>730</v>
      </c>
      <c r="C4374" t="s">
        <v>639</v>
      </c>
      <c r="D4374" t="s">
        <v>651</v>
      </c>
      <c r="E4374" t="s">
        <v>667</v>
      </c>
      <c r="F4374">
        <v>528004120002</v>
      </c>
      <c r="G4374" t="s">
        <v>642</v>
      </c>
      <c r="H4374">
        <v>583149</v>
      </c>
      <c r="I4374" t="s">
        <v>680</v>
      </c>
      <c r="J4374">
        <v>202209</v>
      </c>
      <c r="K4374">
        <v>44832</v>
      </c>
      <c r="L4374" t="s">
        <v>644</v>
      </c>
      <c r="M4374">
        <v>2886.64</v>
      </c>
      <c r="N4374">
        <v>4.41</v>
      </c>
      <c r="O4374" t="s">
        <v>645</v>
      </c>
      <c r="P4374" s="428">
        <v>4.4000000000000004</v>
      </c>
      <c r="Q4374">
        <v>12905407</v>
      </c>
      <c r="R4374" t="s">
        <v>646</v>
      </c>
      <c r="S4374">
        <v>2036440</v>
      </c>
      <c r="T4374" t="s">
        <v>3744</v>
      </c>
    </row>
    <row r="4375" spans="1:20" x14ac:dyDescent="0.25">
      <c r="A4375" t="s">
        <v>637</v>
      </c>
      <c r="B4375" t="s">
        <v>732</v>
      </c>
      <c r="C4375" t="s">
        <v>639</v>
      </c>
      <c r="D4375" t="s">
        <v>640</v>
      </c>
      <c r="E4375" t="s">
        <v>689</v>
      </c>
      <c r="F4375">
        <v>528004120002</v>
      </c>
      <c r="G4375" t="s">
        <v>642</v>
      </c>
      <c r="H4375">
        <v>583156</v>
      </c>
      <c r="I4375" t="s">
        <v>690</v>
      </c>
      <c r="J4375">
        <v>202209</v>
      </c>
      <c r="K4375">
        <v>44833</v>
      </c>
      <c r="L4375" t="s">
        <v>644</v>
      </c>
      <c r="M4375">
        <v>10888.25</v>
      </c>
      <c r="N4375">
        <v>16.64</v>
      </c>
      <c r="O4375" t="s">
        <v>645</v>
      </c>
      <c r="P4375" s="428">
        <v>16.602</v>
      </c>
      <c r="Q4375">
        <v>12905407</v>
      </c>
      <c r="R4375" t="s">
        <v>646</v>
      </c>
      <c r="S4375">
        <v>2032465</v>
      </c>
      <c r="T4375" t="s">
        <v>3751</v>
      </c>
    </row>
    <row r="4376" spans="1:20" x14ac:dyDescent="0.25">
      <c r="A4376" t="s">
        <v>637</v>
      </c>
      <c r="B4376" t="s">
        <v>732</v>
      </c>
      <c r="C4376" t="s">
        <v>639</v>
      </c>
      <c r="D4376" t="s">
        <v>640</v>
      </c>
      <c r="E4376" t="s">
        <v>2995</v>
      </c>
      <c r="F4376">
        <v>528004120002</v>
      </c>
      <c r="G4376" t="s">
        <v>642</v>
      </c>
      <c r="H4376">
        <v>583153</v>
      </c>
      <c r="I4376" t="s">
        <v>722</v>
      </c>
      <c r="J4376">
        <v>202209</v>
      </c>
      <c r="K4376">
        <v>44833</v>
      </c>
      <c r="L4376" t="s">
        <v>644</v>
      </c>
      <c r="M4376">
        <v>5714.29</v>
      </c>
      <c r="N4376">
        <v>8.73</v>
      </c>
      <c r="O4376" t="s">
        <v>645</v>
      </c>
      <c r="P4376" s="428">
        <v>8.7100000000000009</v>
      </c>
      <c r="Q4376">
        <v>12905407</v>
      </c>
      <c r="R4376" t="s">
        <v>646</v>
      </c>
      <c r="S4376">
        <v>2052844</v>
      </c>
      <c r="T4376" t="s">
        <v>3752</v>
      </c>
    </row>
    <row r="4377" spans="1:20" x14ac:dyDescent="0.25">
      <c r="A4377" t="s">
        <v>637</v>
      </c>
      <c r="B4377" t="s">
        <v>732</v>
      </c>
      <c r="C4377" t="s">
        <v>639</v>
      </c>
      <c r="D4377" t="s">
        <v>640</v>
      </c>
      <c r="E4377" t="s">
        <v>673</v>
      </c>
      <c r="F4377">
        <v>528004120002</v>
      </c>
      <c r="G4377" t="s">
        <v>642</v>
      </c>
      <c r="H4377">
        <v>583148</v>
      </c>
      <c r="I4377" t="s">
        <v>699</v>
      </c>
      <c r="J4377">
        <v>202209</v>
      </c>
      <c r="K4377">
        <v>44833</v>
      </c>
      <c r="L4377" t="s">
        <v>644</v>
      </c>
      <c r="M4377">
        <v>8055.56</v>
      </c>
      <c r="N4377">
        <v>12.31</v>
      </c>
      <c r="O4377" t="s">
        <v>645</v>
      </c>
      <c r="P4377" s="428">
        <v>12.282</v>
      </c>
      <c r="Q4377">
        <v>12905407</v>
      </c>
      <c r="R4377" t="s">
        <v>646</v>
      </c>
      <c r="S4377">
        <v>8540416</v>
      </c>
      <c r="T4377" t="s">
        <v>3750</v>
      </c>
    </row>
    <row r="4378" spans="1:20" x14ac:dyDescent="0.25">
      <c r="A4378" t="s">
        <v>637</v>
      </c>
      <c r="B4378" t="s">
        <v>1220</v>
      </c>
      <c r="C4378" t="s">
        <v>639</v>
      </c>
      <c r="D4378" t="s">
        <v>2753</v>
      </c>
      <c r="E4378" t="s">
        <v>652</v>
      </c>
      <c r="F4378">
        <v>528004120010</v>
      </c>
      <c r="G4378" t="s">
        <v>653</v>
      </c>
      <c r="H4378">
        <v>583608</v>
      </c>
      <c r="I4378" t="s">
        <v>203</v>
      </c>
      <c r="J4378">
        <v>202209</v>
      </c>
      <c r="K4378">
        <v>44833</v>
      </c>
      <c r="L4378" t="s">
        <v>644</v>
      </c>
      <c r="M4378">
        <v>3034.16</v>
      </c>
      <c r="N4378">
        <v>4.6399999999999997</v>
      </c>
      <c r="O4378" t="s">
        <v>645</v>
      </c>
      <c r="P4378" s="428">
        <v>4.6289999999999996</v>
      </c>
      <c r="Q4378">
        <v>12907456</v>
      </c>
      <c r="T4378" t="s">
        <v>3755</v>
      </c>
    </row>
    <row r="4379" spans="1:20" x14ac:dyDescent="0.25">
      <c r="A4379" t="s">
        <v>637</v>
      </c>
      <c r="B4379" t="s">
        <v>1220</v>
      </c>
      <c r="C4379" t="s">
        <v>639</v>
      </c>
      <c r="D4379" t="s">
        <v>2753</v>
      </c>
      <c r="E4379" t="s">
        <v>652</v>
      </c>
      <c r="F4379">
        <v>528004120010</v>
      </c>
      <c r="G4379" t="s">
        <v>653</v>
      </c>
      <c r="H4379">
        <v>583608</v>
      </c>
      <c r="I4379" t="s">
        <v>203</v>
      </c>
      <c r="J4379">
        <v>202209</v>
      </c>
      <c r="K4379">
        <v>44833</v>
      </c>
      <c r="L4379" t="s">
        <v>644</v>
      </c>
      <c r="M4379">
        <v>197.88</v>
      </c>
      <c r="N4379">
        <v>0.3</v>
      </c>
      <c r="O4379" t="s">
        <v>645</v>
      </c>
      <c r="P4379" s="428">
        <v>0.29899999999999999</v>
      </c>
      <c r="Q4379">
        <v>12907456</v>
      </c>
      <c r="T4379" t="s">
        <v>3756</v>
      </c>
    </row>
    <row r="4380" spans="1:20" x14ac:dyDescent="0.25">
      <c r="A4380" t="s">
        <v>637</v>
      </c>
      <c r="B4380" t="s">
        <v>1220</v>
      </c>
      <c r="C4380" t="s">
        <v>639</v>
      </c>
      <c r="D4380" t="s">
        <v>2753</v>
      </c>
      <c r="E4380" t="s">
        <v>652</v>
      </c>
      <c r="F4380">
        <v>528004120010</v>
      </c>
      <c r="G4380" t="s">
        <v>653</v>
      </c>
      <c r="H4380">
        <v>583608</v>
      </c>
      <c r="I4380" t="s">
        <v>203</v>
      </c>
      <c r="J4380">
        <v>202209</v>
      </c>
      <c r="K4380">
        <v>44833</v>
      </c>
      <c r="L4380" t="s">
        <v>644</v>
      </c>
      <c r="M4380">
        <v>857.48</v>
      </c>
      <c r="N4380">
        <v>1.31</v>
      </c>
      <c r="O4380" t="s">
        <v>645</v>
      </c>
      <c r="P4380" s="428">
        <v>1.3069999999999999</v>
      </c>
      <c r="Q4380">
        <v>12907456</v>
      </c>
      <c r="T4380" t="s">
        <v>3757</v>
      </c>
    </row>
    <row r="4381" spans="1:20" x14ac:dyDescent="0.25">
      <c r="A4381" t="s">
        <v>637</v>
      </c>
      <c r="B4381" t="s">
        <v>1220</v>
      </c>
      <c r="C4381" t="s">
        <v>639</v>
      </c>
      <c r="D4381" t="s">
        <v>651</v>
      </c>
      <c r="E4381" t="s">
        <v>652</v>
      </c>
      <c r="F4381">
        <v>528004120010</v>
      </c>
      <c r="G4381" t="s">
        <v>653</v>
      </c>
      <c r="H4381">
        <v>583608</v>
      </c>
      <c r="I4381" t="s">
        <v>203</v>
      </c>
      <c r="J4381">
        <v>202209</v>
      </c>
      <c r="K4381">
        <v>44833</v>
      </c>
      <c r="L4381" t="s">
        <v>644</v>
      </c>
      <c r="M4381">
        <v>18318.400000000001</v>
      </c>
      <c r="N4381">
        <v>27.99</v>
      </c>
      <c r="O4381" t="s">
        <v>645</v>
      </c>
      <c r="P4381" s="428">
        <v>27.925999999999998</v>
      </c>
      <c r="Q4381">
        <v>12907456</v>
      </c>
      <c r="T4381" t="s">
        <v>3767</v>
      </c>
    </row>
    <row r="4382" spans="1:20" x14ac:dyDescent="0.25">
      <c r="A4382" t="s">
        <v>637</v>
      </c>
      <c r="B4382" t="s">
        <v>1220</v>
      </c>
      <c r="C4382" t="s">
        <v>639</v>
      </c>
      <c r="D4382" t="s">
        <v>663</v>
      </c>
      <c r="E4382" t="s">
        <v>652</v>
      </c>
      <c r="F4382">
        <v>528004120010</v>
      </c>
      <c r="G4382" t="s">
        <v>653</v>
      </c>
      <c r="H4382">
        <v>583608</v>
      </c>
      <c r="I4382" t="s">
        <v>203</v>
      </c>
      <c r="J4382">
        <v>202209</v>
      </c>
      <c r="K4382">
        <v>44833</v>
      </c>
      <c r="L4382" t="s">
        <v>644</v>
      </c>
      <c r="M4382">
        <v>10881.48</v>
      </c>
      <c r="N4382">
        <v>16.63</v>
      </c>
      <c r="O4382" t="s">
        <v>645</v>
      </c>
      <c r="P4382" s="428">
        <v>16.591999999999999</v>
      </c>
      <c r="Q4382">
        <v>12907456</v>
      </c>
      <c r="T4382" t="s">
        <v>3762</v>
      </c>
    </row>
    <row r="4383" spans="1:20" x14ac:dyDescent="0.25">
      <c r="A4383" t="s">
        <v>637</v>
      </c>
      <c r="B4383" t="s">
        <v>1220</v>
      </c>
      <c r="C4383" t="s">
        <v>639</v>
      </c>
      <c r="D4383" t="s">
        <v>663</v>
      </c>
      <c r="E4383" t="s">
        <v>652</v>
      </c>
      <c r="F4383">
        <v>528004120010</v>
      </c>
      <c r="G4383" t="s">
        <v>653</v>
      </c>
      <c r="H4383">
        <v>583608</v>
      </c>
      <c r="I4383" t="s">
        <v>203</v>
      </c>
      <c r="J4383">
        <v>202209</v>
      </c>
      <c r="K4383">
        <v>44833</v>
      </c>
      <c r="L4383" t="s">
        <v>644</v>
      </c>
      <c r="M4383">
        <v>2176.3000000000002</v>
      </c>
      <c r="N4383">
        <v>3.33</v>
      </c>
      <c r="O4383" t="s">
        <v>645</v>
      </c>
      <c r="P4383" s="428">
        <v>3.3220000000000001</v>
      </c>
      <c r="Q4383">
        <v>12907456</v>
      </c>
      <c r="T4383" t="s">
        <v>3763</v>
      </c>
    </row>
    <row r="4384" spans="1:20" x14ac:dyDescent="0.25">
      <c r="A4384" t="s">
        <v>637</v>
      </c>
      <c r="B4384" t="s">
        <v>1220</v>
      </c>
      <c r="C4384" t="s">
        <v>639</v>
      </c>
      <c r="D4384" t="s">
        <v>651</v>
      </c>
      <c r="E4384" t="s">
        <v>652</v>
      </c>
      <c r="F4384">
        <v>528004120010</v>
      </c>
      <c r="G4384" t="s">
        <v>653</v>
      </c>
      <c r="H4384">
        <v>583608</v>
      </c>
      <c r="I4384" t="s">
        <v>203</v>
      </c>
      <c r="J4384">
        <v>202209</v>
      </c>
      <c r="K4384">
        <v>44833</v>
      </c>
      <c r="L4384" t="s">
        <v>644</v>
      </c>
      <c r="M4384">
        <v>5495.52</v>
      </c>
      <c r="N4384">
        <v>8.4</v>
      </c>
      <c r="O4384" t="s">
        <v>645</v>
      </c>
      <c r="P4384" s="428">
        <v>8.3810000000000002</v>
      </c>
      <c r="Q4384">
        <v>12907456</v>
      </c>
      <c r="T4384" t="s">
        <v>3764</v>
      </c>
    </row>
    <row r="4385" spans="1:20" x14ac:dyDescent="0.25">
      <c r="A4385" t="s">
        <v>637</v>
      </c>
      <c r="B4385" t="s">
        <v>1220</v>
      </c>
      <c r="C4385" t="s">
        <v>639</v>
      </c>
      <c r="D4385" t="s">
        <v>2753</v>
      </c>
      <c r="E4385" t="s">
        <v>652</v>
      </c>
      <c r="F4385">
        <v>528004120010</v>
      </c>
      <c r="G4385" t="s">
        <v>653</v>
      </c>
      <c r="H4385">
        <v>583608</v>
      </c>
      <c r="I4385" t="s">
        <v>203</v>
      </c>
      <c r="J4385">
        <v>202209</v>
      </c>
      <c r="K4385">
        <v>44833</v>
      </c>
      <c r="L4385" t="s">
        <v>644</v>
      </c>
      <c r="M4385">
        <v>2308.6</v>
      </c>
      <c r="N4385">
        <v>3.53</v>
      </c>
      <c r="O4385" t="s">
        <v>645</v>
      </c>
      <c r="P4385" s="428">
        <v>3.5219999999999998</v>
      </c>
      <c r="Q4385">
        <v>12907456</v>
      </c>
      <c r="T4385" t="s">
        <v>3765</v>
      </c>
    </row>
    <row r="4386" spans="1:20" x14ac:dyDescent="0.25">
      <c r="A4386" t="s">
        <v>637</v>
      </c>
      <c r="B4386" t="s">
        <v>1220</v>
      </c>
      <c r="C4386" t="s">
        <v>639</v>
      </c>
      <c r="D4386" t="s">
        <v>695</v>
      </c>
      <c r="E4386" t="s">
        <v>652</v>
      </c>
      <c r="F4386">
        <v>528004120010</v>
      </c>
      <c r="G4386" t="s">
        <v>653</v>
      </c>
      <c r="H4386">
        <v>583608</v>
      </c>
      <c r="I4386" t="s">
        <v>203</v>
      </c>
      <c r="J4386">
        <v>202209</v>
      </c>
      <c r="K4386">
        <v>44833</v>
      </c>
      <c r="L4386" t="s">
        <v>644</v>
      </c>
      <c r="M4386">
        <v>28850.58</v>
      </c>
      <c r="N4386">
        <v>44.08</v>
      </c>
      <c r="O4386" t="s">
        <v>645</v>
      </c>
      <c r="P4386" s="428">
        <v>43.978999999999999</v>
      </c>
      <c r="Q4386">
        <v>12907456</v>
      </c>
      <c r="T4386" t="s">
        <v>3758</v>
      </c>
    </row>
    <row r="4387" spans="1:20" x14ac:dyDescent="0.25">
      <c r="A4387" t="s">
        <v>637</v>
      </c>
      <c r="B4387" t="s">
        <v>1220</v>
      </c>
      <c r="C4387" t="s">
        <v>639</v>
      </c>
      <c r="D4387" t="s">
        <v>695</v>
      </c>
      <c r="E4387" t="s">
        <v>652</v>
      </c>
      <c r="F4387">
        <v>528004120010</v>
      </c>
      <c r="G4387" t="s">
        <v>653</v>
      </c>
      <c r="H4387">
        <v>583608</v>
      </c>
      <c r="I4387" t="s">
        <v>203</v>
      </c>
      <c r="J4387">
        <v>202209</v>
      </c>
      <c r="K4387">
        <v>44833</v>
      </c>
      <c r="L4387" t="s">
        <v>644</v>
      </c>
      <c r="M4387">
        <v>7212.65</v>
      </c>
      <c r="N4387">
        <v>11.02</v>
      </c>
      <c r="O4387" t="s">
        <v>645</v>
      </c>
      <c r="P4387" s="428">
        <v>10.994999999999999</v>
      </c>
      <c r="Q4387">
        <v>12907456</v>
      </c>
      <c r="T4387" t="s">
        <v>3759</v>
      </c>
    </row>
    <row r="4388" spans="1:20" x14ac:dyDescent="0.25">
      <c r="A4388" t="s">
        <v>637</v>
      </c>
      <c r="B4388" t="s">
        <v>1220</v>
      </c>
      <c r="C4388" t="s">
        <v>639</v>
      </c>
      <c r="D4388" t="s">
        <v>718</v>
      </c>
      <c r="E4388" t="s">
        <v>652</v>
      </c>
      <c r="F4388">
        <v>528004120010</v>
      </c>
      <c r="G4388" t="s">
        <v>653</v>
      </c>
      <c r="H4388">
        <v>583608</v>
      </c>
      <c r="I4388" t="s">
        <v>203</v>
      </c>
      <c r="J4388">
        <v>202209</v>
      </c>
      <c r="K4388">
        <v>44833</v>
      </c>
      <c r="L4388" t="s">
        <v>644</v>
      </c>
      <c r="M4388">
        <v>5054.4799999999996</v>
      </c>
      <c r="N4388">
        <v>7.72</v>
      </c>
      <c r="O4388" t="s">
        <v>645</v>
      </c>
      <c r="P4388" s="428">
        <v>7.702</v>
      </c>
      <c r="Q4388">
        <v>12907456</v>
      </c>
      <c r="T4388" t="s">
        <v>3760</v>
      </c>
    </row>
    <row r="4389" spans="1:20" x14ac:dyDescent="0.25">
      <c r="A4389" t="s">
        <v>637</v>
      </c>
      <c r="B4389" t="s">
        <v>1220</v>
      </c>
      <c r="C4389" t="s">
        <v>639</v>
      </c>
      <c r="D4389" t="s">
        <v>718</v>
      </c>
      <c r="E4389" t="s">
        <v>652</v>
      </c>
      <c r="F4389">
        <v>528004120010</v>
      </c>
      <c r="G4389" t="s">
        <v>653</v>
      </c>
      <c r="H4389">
        <v>583608</v>
      </c>
      <c r="I4389" t="s">
        <v>203</v>
      </c>
      <c r="J4389">
        <v>202209</v>
      </c>
      <c r="K4389">
        <v>44833</v>
      </c>
      <c r="L4389" t="s">
        <v>644</v>
      </c>
      <c r="M4389">
        <v>1318.56</v>
      </c>
      <c r="N4389">
        <v>2.0099999999999998</v>
      </c>
      <c r="O4389" t="s">
        <v>645</v>
      </c>
      <c r="P4389" s="428">
        <v>2.0049999999999999</v>
      </c>
      <c r="Q4389">
        <v>12907456</v>
      </c>
      <c r="T4389" t="s">
        <v>3761</v>
      </c>
    </row>
    <row r="4390" spans="1:20" x14ac:dyDescent="0.25">
      <c r="A4390" t="s">
        <v>637</v>
      </c>
      <c r="B4390" t="s">
        <v>1220</v>
      </c>
      <c r="C4390" t="s">
        <v>639</v>
      </c>
      <c r="D4390" t="s">
        <v>663</v>
      </c>
      <c r="E4390" t="s">
        <v>652</v>
      </c>
      <c r="F4390">
        <v>528004120010</v>
      </c>
      <c r="G4390" t="s">
        <v>653</v>
      </c>
      <c r="H4390">
        <v>583608</v>
      </c>
      <c r="I4390" t="s">
        <v>203</v>
      </c>
      <c r="J4390">
        <v>202209</v>
      </c>
      <c r="K4390">
        <v>44833</v>
      </c>
      <c r="L4390" t="s">
        <v>644</v>
      </c>
      <c r="M4390">
        <v>52231.08</v>
      </c>
      <c r="N4390">
        <v>79.81</v>
      </c>
      <c r="O4390" t="s">
        <v>645</v>
      </c>
      <c r="P4390" s="428">
        <v>79.628</v>
      </c>
      <c r="Q4390">
        <v>12907456</v>
      </c>
      <c r="T4390" t="s">
        <v>3766</v>
      </c>
    </row>
    <row r="4391" spans="1:20" x14ac:dyDescent="0.25">
      <c r="A4391" t="s">
        <v>637</v>
      </c>
      <c r="B4391" t="s">
        <v>998</v>
      </c>
      <c r="C4391" t="s">
        <v>639</v>
      </c>
      <c r="D4391" t="s">
        <v>651</v>
      </c>
      <c r="E4391" t="s">
        <v>652</v>
      </c>
      <c r="F4391">
        <v>528004120010</v>
      </c>
      <c r="G4391" t="s">
        <v>653</v>
      </c>
      <c r="H4391">
        <v>583608</v>
      </c>
      <c r="I4391" t="s">
        <v>203</v>
      </c>
      <c r="J4391">
        <v>202209</v>
      </c>
      <c r="K4391">
        <v>44833</v>
      </c>
      <c r="L4391" t="s">
        <v>644</v>
      </c>
      <c r="M4391">
        <v>140000</v>
      </c>
      <c r="N4391">
        <v>213.92</v>
      </c>
      <c r="O4391" t="s">
        <v>645</v>
      </c>
      <c r="P4391" s="428">
        <v>213.43100000000001</v>
      </c>
      <c r="Q4391">
        <v>30519154</v>
      </c>
      <c r="T4391" t="s">
        <v>3754</v>
      </c>
    </row>
    <row r="4392" spans="1:20" x14ac:dyDescent="0.25">
      <c r="A4392" t="s">
        <v>637</v>
      </c>
      <c r="B4392" t="s">
        <v>998</v>
      </c>
      <c r="C4392" t="s">
        <v>639</v>
      </c>
      <c r="D4392" t="s">
        <v>718</v>
      </c>
      <c r="E4392" t="s">
        <v>652</v>
      </c>
      <c r="F4392">
        <v>528004120010</v>
      </c>
      <c r="G4392" t="s">
        <v>653</v>
      </c>
      <c r="H4392">
        <v>583608</v>
      </c>
      <c r="I4392" t="s">
        <v>203</v>
      </c>
      <c r="J4392">
        <v>202209</v>
      </c>
      <c r="K4392">
        <v>44833</v>
      </c>
      <c r="L4392" t="s">
        <v>644</v>
      </c>
      <c r="M4392">
        <v>600000</v>
      </c>
      <c r="N4392">
        <v>916.79</v>
      </c>
      <c r="O4392" t="s">
        <v>645</v>
      </c>
      <c r="P4392" s="428">
        <v>914.69500000000005</v>
      </c>
      <c r="Q4392">
        <v>30517604</v>
      </c>
      <c r="T4392" t="s">
        <v>3753</v>
      </c>
    </row>
    <row r="4393" spans="1:20" x14ac:dyDescent="0.25">
      <c r="A4393" t="s">
        <v>637</v>
      </c>
      <c r="B4393" t="s">
        <v>849</v>
      </c>
      <c r="C4393" t="s">
        <v>639</v>
      </c>
      <c r="D4393" t="s">
        <v>651</v>
      </c>
      <c r="E4393" t="s">
        <v>652</v>
      </c>
      <c r="F4393">
        <v>528004120010</v>
      </c>
      <c r="G4393" t="s">
        <v>653</v>
      </c>
      <c r="H4393" t="s">
        <v>213</v>
      </c>
      <c r="I4393" t="s">
        <v>850</v>
      </c>
      <c r="J4393">
        <v>202209</v>
      </c>
      <c r="K4393">
        <v>44834</v>
      </c>
      <c r="L4393" t="s">
        <v>727</v>
      </c>
      <c r="M4393">
        <v>9.6300000000000008</v>
      </c>
      <c r="N4393">
        <v>9.6300000000000008</v>
      </c>
      <c r="O4393" t="s">
        <v>645</v>
      </c>
      <c r="P4393" s="428">
        <v>9.6080000000000005</v>
      </c>
      <c r="Q4393">
        <v>12911101</v>
      </c>
      <c r="T4393" t="s">
        <v>850</v>
      </c>
    </row>
    <row r="4394" spans="1:20" x14ac:dyDescent="0.25">
      <c r="A4394" t="s">
        <v>637</v>
      </c>
      <c r="B4394" t="s">
        <v>853</v>
      </c>
      <c r="C4394" t="s">
        <v>639</v>
      </c>
      <c r="D4394" t="s">
        <v>651</v>
      </c>
      <c r="E4394" t="s">
        <v>667</v>
      </c>
      <c r="F4394">
        <v>528004120010</v>
      </c>
      <c r="G4394" t="s">
        <v>653</v>
      </c>
      <c r="H4394" t="s">
        <v>219</v>
      </c>
      <c r="I4394" t="s">
        <v>220</v>
      </c>
      <c r="J4394">
        <v>202209</v>
      </c>
      <c r="K4394">
        <v>44834</v>
      </c>
      <c r="L4394" t="s">
        <v>727</v>
      </c>
      <c r="M4394">
        <v>68.33</v>
      </c>
      <c r="N4394">
        <v>68.33</v>
      </c>
      <c r="O4394" t="s">
        <v>645</v>
      </c>
      <c r="P4394" s="428">
        <v>68.174000000000007</v>
      </c>
      <c r="Q4394">
        <v>12911101</v>
      </c>
      <c r="T4394" t="s">
        <v>220</v>
      </c>
    </row>
    <row r="4395" spans="1:20" x14ac:dyDescent="0.25">
      <c r="A4395" t="s">
        <v>637</v>
      </c>
      <c r="B4395" t="s">
        <v>849</v>
      </c>
      <c r="C4395" t="s">
        <v>639</v>
      </c>
      <c r="D4395" t="s">
        <v>651</v>
      </c>
      <c r="E4395" t="s">
        <v>667</v>
      </c>
      <c r="F4395">
        <v>528004120010</v>
      </c>
      <c r="G4395" t="s">
        <v>653</v>
      </c>
      <c r="H4395" t="s">
        <v>213</v>
      </c>
      <c r="I4395" t="s">
        <v>850</v>
      </c>
      <c r="J4395">
        <v>202209</v>
      </c>
      <c r="K4395">
        <v>44834</v>
      </c>
      <c r="L4395" t="s">
        <v>727</v>
      </c>
      <c r="M4395">
        <v>33.06</v>
      </c>
      <c r="N4395">
        <v>33.06</v>
      </c>
      <c r="O4395" t="s">
        <v>645</v>
      </c>
      <c r="P4395" s="428">
        <v>32.984000000000002</v>
      </c>
      <c r="Q4395">
        <v>12911101</v>
      </c>
      <c r="T4395" t="s">
        <v>850</v>
      </c>
    </row>
    <row r="4396" spans="1:20" x14ac:dyDescent="0.25">
      <c r="A4396" t="s">
        <v>637</v>
      </c>
      <c r="B4396" t="s">
        <v>849</v>
      </c>
      <c r="C4396" t="s">
        <v>639</v>
      </c>
      <c r="D4396" t="s">
        <v>651</v>
      </c>
      <c r="E4396" t="s">
        <v>686</v>
      </c>
      <c r="F4396">
        <v>528004120010</v>
      </c>
      <c r="G4396" t="s">
        <v>653</v>
      </c>
      <c r="H4396" t="s">
        <v>213</v>
      </c>
      <c r="I4396" t="s">
        <v>850</v>
      </c>
      <c r="J4396">
        <v>202209</v>
      </c>
      <c r="K4396">
        <v>44834</v>
      </c>
      <c r="L4396" t="s">
        <v>727</v>
      </c>
      <c r="M4396">
        <v>15.47</v>
      </c>
      <c r="N4396">
        <v>15.47</v>
      </c>
      <c r="O4396" t="s">
        <v>645</v>
      </c>
      <c r="P4396" s="428">
        <v>15.435</v>
      </c>
      <c r="Q4396">
        <v>12911101</v>
      </c>
      <c r="T4396" t="s">
        <v>850</v>
      </c>
    </row>
    <row r="4397" spans="1:20" x14ac:dyDescent="0.25">
      <c r="A4397" t="s">
        <v>637</v>
      </c>
      <c r="B4397" t="s">
        <v>849</v>
      </c>
      <c r="C4397" t="s">
        <v>639</v>
      </c>
      <c r="D4397" t="s">
        <v>651</v>
      </c>
      <c r="E4397" t="s">
        <v>673</v>
      </c>
      <c r="F4397">
        <v>528004120010</v>
      </c>
      <c r="G4397" t="s">
        <v>653</v>
      </c>
      <c r="H4397" t="s">
        <v>213</v>
      </c>
      <c r="I4397" t="s">
        <v>850</v>
      </c>
      <c r="J4397">
        <v>202209</v>
      </c>
      <c r="K4397">
        <v>44834</v>
      </c>
      <c r="L4397" t="s">
        <v>727</v>
      </c>
      <c r="M4397">
        <v>56.73</v>
      </c>
      <c r="N4397">
        <v>56.73</v>
      </c>
      <c r="O4397" t="s">
        <v>645</v>
      </c>
      <c r="P4397" s="428">
        <v>56.6</v>
      </c>
      <c r="Q4397">
        <v>12911101</v>
      </c>
      <c r="T4397" t="s">
        <v>850</v>
      </c>
    </row>
    <row r="4398" spans="1:20" x14ac:dyDescent="0.25">
      <c r="A4398" t="s">
        <v>637</v>
      </c>
      <c r="B4398" t="s">
        <v>849</v>
      </c>
      <c r="C4398" t="s">
        <v>639</v>
      </c>
      <c r="D4398" t="s">
        <v>695</v>
      </c>
      <c r="E4398" t="s">
        <v>641</v>
      </c>
      <c r="F4398">
        <v>528004120010</v>
      </c>
      <c r="G4398" t="s">
        <v>653</v>
      </c>
      <c r="H4398" t="s">
        <v>213</v>
      </c>
      <c r="I4398" t="s">
        <v>850</v>
      </c>
      <c r="J4398">
        <v>202209</v>
      </c>
      <c r="K4398">
        <v>44834</v>
      </c>
      <c r="L4398" t="s">
        <v>727</v>
      </c>
      <c r="M4398">
        <v>35.43</v>
      </c>
      <c r="N4398">
        <v>35.43</v>
      </c>
      <c r="O4398" t="s">
        <v>645</v>
      </c>
      <c r="P4398" s="428">
        <v>35.348999999999997</v>
      </c>
      <c r="Q4398">
        <v>12911101</v>
      </c>
      <c r="T4398" t="s">
        <v>850</v>
      </c>
    </row>
    <row r="4399" spans="1:20" x14ac:dyDescent="0.25">
      <c r="A4399" t="s">
        <v>637</v>
      </c>
      <c r="B4399" t="s">
        <v>853</v>
      </c>
      <c r="C4399" t="s">
        <v>639</v>
      </c>
      <c r="D4399" t="s">
        <v>640</v>
      </c>
      <c r="E4399" t="s">
        <v>667</v>
      </c>
      <c r="F4399">
        <v>528004120010</v>
      </c>
      <c r="G4399" t="s">
        <v>653</v>
      </c>
      <c r="H4399" t="s">
        <v>219</v>
      </c>
      <c r="I4399" t="s">
        <v>220</v>
      </c>
      <c r="J4399">
        <v>202209</v>
      </c>
      <c r="K4399">
        <v>44834</v>
      </c>
      <c r="L4399" t="s">
        <v>727</v>
      </c>
      <c r="M4399">
        <v>143.96</v>
      </c>
      <c r="N4399">
        <v>143.96</v>
      </c>
      <c r="O4399" t="s">
        <v>645</v>
      </c>
      <c r="P4399" s="428">
        <v>143.631</v>
      </c>
      <c r="Q4399">
        <v>12911101</v>
      </c>
      <c r="T4399" t="s">
        <v>220</v>
      </c>
    </row>
    <row r="4400" spans="1:20" x14ac:dyDescent="0.25">
      <c r="A4400" t="s">
        <v>637</v>
      </c>
      <c r="B4400" t="s">
        <v>849</v>
      </c>
      <c r="C4400" t="s">
        <v>639</v>
      </c>
      <c r="D4400" t="s">
        <v>695</v>
      </c>
      <c r="E4400" t="s">
        <v>673</v>
      </c>
      <c r="F4400">
        <v>528004120010</v>
      </c>
      <c r="G4400" t="s">
        <v>653</v>
      </c>
      <c r="H4400" t="s">
        <v>213</v>
      </c>
      <c r="I4400" t="s">
        <v>850</v>
      </c>
      <c r="J4400">
        <v>202209</v>
      </c>
      <c r="K4400">
        <v>44834</v>
      </c>
      <c r="L4400" t="s">
        <v>727</v>
      </c>
      <c r="M4400">
        <v>10.53</v>
      </c>
      <c r="N4400">
        <v>10.53</v>
      </c>
      <c r="O4400" t="s">
        <v>645</v>
      </c>
      <c r="P4400" s="428">
        <v>10.506</v>
      </c>
      <c r="Q4400">
        <v>12911101</v>
      </c>
      <c r="T4400" t="s">
        <v>850</v>
      </c>
    </row>
    <row r="4401" spans="1:20" x14ac:dyDescent="0.25">
      <c r="A4401" t="s">
        <v>637</v>
      </c>
      <c r="B4401" t="s">
        <v>821</v>
      </c>
      <c r="C4401" t="s">
        <v>639</v>
      </c>
      <c r="D4401" t="s">
        <v>663</v>
      </c>
      <c r="E4401" t="s">
        <v>704</v>
      </c>
      <c r="F4401">
        <v>528004120051</v>
      </c>
      <c r="G4401" t="s">
        <v>2897</v>
      </c>
      <c r="H4401">
        <v>583650</v>
      </c>
      <c r="I4401" t="s">
        <v>443</v>
      </c>
      <c r="J4401">
        <v>202209</v>
      </c>
      <c r="K4401">
        <v>44834</v>
      </c>
      <c r="L4401" t="s">
        <v>644</v>
      </c>
      <c r="M4401">
        <v>138889</v>
      </c>
      <c r="N4401">
        <v>212.22</v>
      </c>
      <c r="O4401" t="s">
        <v>645</v>
      </c>
      <c r="P4401" s="428">
        <v>211.73500000000001</v>
      </c>
      <c r="Q4401">
        <v>30519283</v>
      </c>
      <c r="T4401" t="s">
        <v>3769</v>
      </c>
    </row>
    <row r="4402" spans="1:20" x14ac:dyDescent="0.25">
      <c r="A4402" t="s">
        <v>637</v>
      </c>
      <c r="B4402" t="s">
        <v>821</v>
      </c>
      <c r="C4402" t="s">
        <v>639</v>
      </c>
      <c r="D4402" t="s">
        <v>663</v>
      </c>
      <c r="E4402" t="s">
        <v>704</v>
      </c>
      <c r="F4402">
        <v>528004120051</v>
      </c>
      <c r="G4402" t="s">
        <v>2897</v>
      </c>
      <c r="H4402">
        <v>583650</v>
      </c>
      <c r="I4402" t="s">
        <v>443</v>
      </c>
      <c r="J4402">
        <v>202209</v>
      </c>
      <c r="K4402">
        <v>44834</v>
      </c>
      <c r="L4402" t="s">
        <v>644</v>
      </c>
      <c r="M4402">
        <v>138889</v>
      </c>
      <c r="N4402">
        <v>212.22</v>
      </c>
      <c r="O4402" t="s">
        <v>645</v>
      </c>
      <c r="P4402" s="428">
        <v>211.73500000000001</v>
      </c>
      <c r="Q4402">
        <v>30519283</v>
      </c>
      <c r="T4402" t="s">
        <v>3769</v>
      </c>
    </row>
    <row r="4403" spans="1:20" x14ac:dyDescent="0.25">
      <c r="A4403" t="s">
        <v>637</v>
      </c>
      <c r="B4403" t="s">
        <v>821</v>
      </c>
      <c r="C4403" t="s">
        <v>639</v>
      </c>
      <c r="D4403" t="s">
        <v>663</v>
      </c>
      <c r="E4403" t="s">
        <v>704</v>
      </c>
      <c r="F4403">
        <v>528004120051</v>
      </c>
      <c r="G4403" t="s">
        <v>2897</v>
      </c>
      <c r="H4403">
        <v>583650</v>
      </c>
      <c r="I4403" t="s">
        <v>443</v>
      </c>
      <c r="J4403">
        <v>202209</v>
      </c>
      <c r="K4403">
        <v>44834</v>
      </c>
      <c r="L4403" t="s">
        <v>644</v>
      </c>
      <c r="M4403">
        <v>75000</v>
      </c>
      <c r="N4403">
        <v>114.6</v>
      </c>
      <c r="O4403" t="s">
        <v>645</v>
      </c>
      <c r="P4403" s="428">
        <v>114.33799999999999</v>
      </c>
      <c r="Q4403">
        <v>30519283</v>
      </c>
      <c r="T4403" t="s">
        <v>3770</v>
      </c>
    </row>
    <row r="4404" spans="1:20" x14ac:dyDescent="0.25">
      <c r="A4404" t="s">
        <v>637</v>
      </c>
      <c r="B4404" t="s">
        <v>821</v>
      </c>
      <c r="C4404" t="s">
        <v>639</v>
      </c>
      <c r="D4404" t="s">
        <v>663</v>
      </c>
      <c r="E4404" t="s">
        <v>704</v>
      </c>
      <c r="F4404">
        <v>528004120051</v>
      </c>
      <c r="G4404" t="s">
        <v>2897</v>
      </c>
      <c r="H4404">
        <v>583650</v>
      </c>
      <c r="I4404" t="s">
        <v>443</v>
      </c>
      <c r="J4404">
        <v>202209</v>
      </c>
      <c r="K4404">
        <v>44834</v>
      </c>
      <c r="L4404" t="s">
        <v>644</v>
      </c>
      <c r="M4404">
        <v>459000</v>
      </c>
      <c r="N4404">
        <v>701.34</v>
      </c>
      <c r="O4404" t="s">
        <v>645</v>
      </c>
      <c r="P4404" s="428">
        <v>699.73800000000006</v>
      </c>
      <c r="Q4404">
        <v>30519283</v>
      </c>
      <c r="T4404" t="s">
        <v>3771</v>
      </c>
    </row>
    <row r="4405" spans="1:20" x14ac:dyDescent="0.25">
      <c r="A4405" t="s">
        <v>637</v>
      </c>
      <c r="B4405" t="s">
        <v>821</v>
      </c>
      <c r="C4405" t="s">
        <v>639</v>
      </c>
      <c r="D4405" t="s">
        <v>663</v>
      </c>
      <c r="E4405" t="s">
        <v>704</v>
      </c>
      <c r="F4405">
        <v>528004120051</v>
      </c>
      <c r="G4405" t="s">
        <v>2897</v>
      </c>
      <c r="H4405">
        <v>583650</v>
      </c>
      <c r="I4405" t="s">
        <v>443</v>
      </c>
      <c r="J4405">
        <v>202209</v>
      </c>
      <c r="K4405">
        <v>44834</v>
      </c>
      <c r="L4405" t="s">
        <v>644</v>
      </c>
      <c r="M4405">
        <v>585000</v>
      </c>
      <c r="N4405">
        <v>893.87</v>
      </c>
      <c r="O4405" t="s">
        <v>645</v>
      </c>
      <c r="P4405" s="428">
        <v>891.82799999999997</v>
      </c>
      <c r="Q4405">
        <v>30519784</v>
      </c>
      <c r="T4405" t="s">
        <v>3772</v>
      </c>
    </row>
    <row r="4406" spans="1:20" x14ac:dyDescent="0.25">
      <c r="A4406" t="s">
        <v>637</v>
      </c>
      <c r="B4406" t="s">
        <v>821</v>
      </c>
      <c r="C4406" t="s">
        <v>639</v>
      </c>
      <c r="D4406" t="s">
        <v>663</v>
      </c>
      <c r="E4406" t="s">
        <v>704</v>
      </c>
      <c r="F4406">
        <v>528004120051</v>
      </c>
      <c r="G4406" t="s">
        <v>2897</v>
      </c>
      <c r="H4406">
        <v>583650</v>
      </c>
      <c r="I4406" t="s">
        <v>443</v>
      </c>
      <c r="J4406">
        <v>202209</v>
      </c>
      <c r="K4406">
        <v>44834</v>
      </c>
      <c r="L4406" t="s">
        <v>644</v>
      </c>
      <c r="M4406">
        <v>585000</v>
      </c>
      <c r="N4406">
        <v>893.87</v>
      </c>
      <c r="O4406" t="s">
        <v>645</v>
      </c>
      <c r="P4406" s="428">
        <v>891.82799999999997</v>
      </c>
      <c r="Q4406">
        <v>30519784</v>
      </c>
      <c r="T4406" t="s">
        <v>3778</v>
      </c>
    </row>
    <row r="4407" spans="1:20" x14ac:dyDescent="0.25">
      <c r="A4407" t="s">
        <v>637</v>
      </c>
      <c r="B4407" t="s">
        <v>821</v>
      </c>
      <c r="C4407" t="s">
        <v>639</v>
      </c>
      <c r="D4407" t="s">
        <v>663</v>
      </c>
      <c r="E4407" t="s">
        <v>704</v>
      </c>
      <c r="F4407">
        <v>528004120051</v>
      </c>
      <c r="G4407" t="s">
        <v>2897</v>
      </c>
      <c r="H4407">
        <v>583650</v>
      </c>
      <c r="I4407" t="s">
        <v>443</v>
      </c>
      <c r="J4407">
        <v>202209</v>
      </c>
      <c r="K4407">
        <v>44834</v>
      </c>
      <c r="L4407" t="s">
        <v>644</v>
      </c>
      <c r="M4407">
        <v>585000</v>
      </c>
      <c r="N4407">
        <v>893.87</v>
      </c>
      <c r="O4407" t="s">
        <v>645</v>
      </c>
      <c r="P4407" s="428">
        <v>891.82799999999997</v>
      </c>
      <c r="Q4407">
        <v>30519784</v>
      </c>
      <c r="T4407" t="s">
        <v>3779</v>
      </c>
    </row>
    <row r="4408" spans="1:20" x14ac:dyDescent="0.25">
      <c r="A4408" t="s">
        <v>637</v>
      </c>
      <c r="B4408" t="s">
        <v>821</v>
      </c>
      <c r="C4408" t="s">
        <v>639</v>
      </c>
      <c r="D4408" t="s">
        <v>663</v>
      </c>
      <c r="E4408" t="s">
        <v>704</v>
      </c>
      <c r="F4408">
        <v>528004120051</v>
      </c>
      <c r="G4408" t="s">
        <v>2897</v>
      </c>
      <c r="H4408">
        <v>583650</v>
      </c>
      <c r="I4408" t="s">
        <v>443</v>
      </c>
      <c r="J4408">
        <v>202209</v>
      </c>
      <c r="K4408">
        <v>44834</v>
      </c>
      <c r="L4408" t="s">
        <v>644</v>
      </c>
      <c r="M4408">
        <v>585000</v>
      </c>
      <c r="N4408">
        <v>893.87</v>
      </c>
      <c r="O4408" t="s">
        <v>645</v>
      </c>
      <c r="P4408" s="428">
        <v>891.82799999999997</v>
      </c>
      <c r="Q4408">
        <v>30519784</v>
      </c>
      <c r="T4408" t="s">
        <v>3773</v>
      </c>
    </row>
    <row r="4409" spans="1:20" x14ac:dyDescent="0.25">
      <c r="A4409" t="s">
        <v>637</v>
      </c>
      <c r="B4409" t="s">
        <v>821</v>
      </c>
      <c r="C4409" t="s">
        <v>639</v>
      </c>
      <c r="D4409" t="s">
        <v>663</v>
      </c>
      <c r="E4409" t="s">
        <v>704</v>
      </c>
      <c r="F4409">
        <v>528004120051</v>
      </c>
      <c r="G4409" t="s">
        <v>2897</v>
      </c>
      <c r="H4409">
        <v>583650</v>
      </c>
      <c r="I4409" t="s">
        <v>443</v>
      </c>
      <c r="J4409">
        <v>202209</v>
      </c>
      <c r="K4409">
        <v>44834</v>
      </c>
      <c r="L4409" t="s">
        <v>644</v>
      </c>
      <c r="M4409">
        <v>100000</v>
      </c>
      <c r="N4409">
        <v>152.80000000000001</v>
      </c>
      <c r="O4409" t="s">
        <v>645</v>
      </c>
      <c r="P4409" s="428">
        <v>152.45099999999999</v>
      </c>
      <c r="Q4409">
        <v>30519784</v>
      </c>
      <c r="T4409" t="s">
        <v>3780</v>
      </c>
    </row>
    <row r="4410" spans="1:20" x14ac:dyDescent="0.25">
      <c r="A4410" t="s">
        <v>637</v>
      </c>
      <c r="B4410" t="s">
        <v>821</v>
      </c>
      <c r="C4410" t="s">
        <v>639</v>
      </c>
      <c r="D4410" t="s">
        <v>663</v>
      </c>
      <c r="E4410" t="s">
        <v>704</v>
      </c>
      <c r="F4410">
        <v>528004120051</v>
      </c>
      <c r="G4410" t="s">
        <v>2897</v>
      </c>
      <c r="H4410">
        <v>583650</v>
      </c>
      <c r="I4410" t="s">
        <v>443</v>
      </c>
      <c r="J4410">
        <v>202209</v>
      </c>
      <c r="K4410">
        <v>44834</v>
      </c>
      <c r="L4410" t="s">
        <v>644</v>
      </c>
      <c r="M4410">
        <v>25000</v>
      </c>
      <c r="N4410">
        <v>38.200000000000003</v>
      </c>
      <c r="O4410" t="s">
        <v>645</v>
      </c>
      <c r="P4410" s="428">
        <v>38.113</v>
      </c>
      <c r="Q4410">
        <v>30519784</v>
      </c>
      <c r="T4410" t="s">
        <v>3774</v>
      </c>
    </row>
    <row r="4411" spans="1:20" x14ac:dyDescent="0.25">
      <c r="A4411" t="s">
        <v>637</v>
      </c>
      <c r="B4411" t="s">
        <v>821</v>
      </c>
      <c r="C4411" t="s">
        <v>639</v>
      </c>
      <c r="D4411" t="s">
        <v>663</v>
      </c>
      <c r="E4411" t="s">
        <v>704</v>
      </c>
      <c r="F4411">
        <v>528004120051</v>
      </c>
      <c r="G4411" t="s">
        <v>2897</v>
      </c>
      <c r="H4411">
        <v>583650</v>
      </c>
      <c r="I4411" t="s">
        <v>443</v>
      </c>
      <c r="J4411">
        <v>202209</v>
      </c>
      <c r="K4411">
        <v>44834</v>
      </c>
      <c r="L4411" t="s">
        <v>644</v>
      </c>
      <c r="M4411">
        <v>12790</v>
      </c>
      <c r="N4411">
        <v>19.54</v>
      </c>
      <c r="O4411" t="s">
        <v>645</v>
      </c>
      <c r="P4411" s="428">
        <v>19.495000000000001</v>
      </c>
      <c r="Q4411">
        <v>30519784</v>
      </c>
      <c r="T4411" t="s">
        <v>3775</v>
      </c>
    </row>
    <row r="4412" spans="1:20" x14ac:dyDescent="0.25">
      <c r="A4412" t="s">
        <v>637</v>
      </c>
      <c r="B4412" t="s">
        <v>1504</v>
      </c>
      <c r="C4412" t="s">
        <v>639</v>
      </c>
      <c r="D4412" t="s">
        <v>663</v>
      </c>
      <c r="E4412" t="s">
        <v>704</v>
      </c>
      <c r="F4412">
        <v>528004120051</v>
      </c>
      <c r="G4412" t="s">
        <v>2897</v>
      </c>
      <c r="H4412">
        <v>583650</v>
      </c>
      <c r="I4412" t="s">
        <v>443</v>
      </c>
      <c r="J4412">
        <v>202209</v>
      </c>
      <c r="K4412">
        <v>44834</v>
      </c>
      <c r="L4412" t="s">
        <v>644</v>
      </c>
      <c r="M4412">
        <v>1200</v>
      </c>
      <c r="N4412">
        <v>1.83</v>
      </c>
      <c r="O4412" t="s">
        <v>645</v>
      </c>
      <c r="P4412" s="428">
        <v>1.8260000000000001</v>
      </c>
      <c r="Q4412">
        <v>30519784</v>
      </c>
      <c r="T4412" t="s">
        <v>3776</v>
      </c>
    </row>
    <row r="4413" spans="1:20" x14ac:dyDescent="0.25">
      <c r="A4413" t="s">
        <v>637</v>
      </c>
      <c r="B4413" t="s">
        <v>1504</v>
      </c>
      <c r="C4413" t="s">
        <v>639</v>
      </c>
      <c r="D4413" t="s">
        <v>663</v>
      </c>
      <c r="E4413" t="s">
        <v>704</v>
      </c>
      <c r="F4413">
        <v>528004120051</v>
      </c>
      <c r="G4413" t="s">
        <v>2897</v>
      </c>
      <c r="H4413">
        <v>583650</v>
      </c>
      <c r="I4413" t="s">
        <v>443</v>
      </c>
      <c r="J4413">
        <v>202209</v>
      </c>
      <c r="K4413">
        <v>44834</v>
      </c>
      <c r="L4413" t="s">
        <v>644</v>
      </c>
      <c r="M4413">
        <v>1200</v>
      </c>
      <c r="N4413">
        <v>1.83</v>
      </c>
      <c r="O4413" t="s">
        <v>645</v>
      </c>
      <c r="P4413" s="428">
        <v>1.8260000000000001</v>
      </c>
      <c r="Q4413">
        <v>30519784</v>
      </c>
      <c r="T4413" t="s">
        <v>3776</v>
      </c>
    </row>
    <row r="4414" spans="1:20" x14ac:dyDescent="0.25">
      <c r="A4414" t="s">
        <v>637</v>
      </c>
      <c r="B4414" t="s">
        <v>821</v>
      </c>
      <c r="C4414" t="s">
        <v>639</v>
      </c>
      <c r="D4414" t="s">
        <v>663</v>
      </c>
      <c r="E4414" t="s">
        <v>704</v>
      </c>
      <c r="F4414">
        <v>528004120051</v>
      </c>
      <c r="G4414" t="s">
        <v>2897</v>
      </c>
      <c r="H4414">
        <v>583650</v>
      </c>
      <c r="I4414" t="s">
        <v>443</v>
      </c>
      <c r="J4414">
        <v>202209</v>
      </c>
      <c r="K4414">
        <v>44834</v>
      </c>
      <c r="L4414" t="s">
        <v>644</v>
      </c>
      <c r="M4414">
        <v>495000</v>
      </c>
      <c r="N4414">
        <v>756.35</v>
      </c>
      <c r="O4414" t="s">
        <v>645</v>
      </c>
      <c r="P4414" s="428">
        <v>754.62199999999996</v>
      </c>
      <c r="Q4414">
        <v>30519283</v>
      </c>
      <c r="T4414" t="s">
        <v>3777</v>
      </c>
    </row>
    <row r="4415" spans="1:20" x14ac:dyDescent="0.25">
      <c r="A4415" t="s">
        <v>637</v>
      </c>
      <c r="B4415" t="s">
        <v>854</v>
      </c>
      <c r="C4415" t="s">
        <v>639</v>
      </c>
      <c r="D4415" t="s">
        <v>663</v>
      </c>
      <c r="E4415" t="s">
        <v>648</v>
      </c>
      <c r="F4415">
        <v>528004120010</v>
      </c>
      <c r="G4415" t="s">
        <v>653</v>
      </c>
      <c r="H4415" t="s">
        <v>221</v>
      </c>
      <c r="I4415" t="s">
        <v>222</v>
      </c>
      <c r="J4415">
        <v>202209</v>
      </c>
      <c r="K4415">
        <v>44834</v>
      </c>
      <c r="L4415" t="s">
        <v>727</v>
      </c>
      <c r="M4415">
        <v>-211.72</v>
      </c>
      <c r="N4415">
        <v>-211.72</v>
      </c>
      <c r="O4415" t="s">
        <v>645</v>
      </c>
      <c r="P4415" s="428">
        <v>-211.23599999999999</v>
      </c>
      <c r="Q4415">
        <v>12911101</v>
      </c>
      <c r="T4415" t="s">
        <v>222</v>
      </c>
    </row>
    <row r="4416" spans="1:20" x14ac:dyDescent="0.25">
      <c r="A4416" t="s">
        <v>637</v>
      </c>
      <c r="B4416" t="s">
        <v>859</v>
      </c>
      <c r="C4416" t="s">
        <v>639</v>
      </c>
      <c r="D4416" t="s">
        <v>640</v>
      </c>
      <c r="E4416" t="s">
        <v>2008</v>
      </c>
      <c r="F4416">
        <v>528004120010</v>
      </c>
      <c r="G4416" t="s">
        <v>653</v>
      </c>
      <c r="H4416" t="s">
        <v>215</v>
      </c>
      <c r="I4416" t="s">
        <v>216</v>
      </c>
      <c r="J4416">
        <v>202209</v>
      </c>
      <c r="K4416">
        <v>44834</v>
      </c>
      <c r="L4416" t="s">
        <v>727</v>
      </c>
      <c r="M4416">
        <v>0.88</v>
      </c>
      <c r="N4416">
        <v>0.88</v>
      </c>
      <c r="O4416" t="s">
        <v>645</v>
      </c>
      <c r="P4416" s="428">
        <v>0.878</v>
      </c>
      <c r="Q4416">
        <v>12911101</v>
      </c>
      <c r="T4416" t="s">
        <v>216</v>
      </c>
    </row>
    <row r="4417" spans="1:20" x14ac:dyDescent="0.25">
      <c r="A4417" t="s">
        <v>637</v>
      </c>
      <c r="B4417" t="s">
        <v>859</v>
      </c>
      <c r="C4417" t="s">
        <v>639</v>
      </c>
      <c r="D4417" t="s">
        <v>640</v>
      </c>
      <c r="E4417" t="s">
        <v>652</v>
      </c>
      <c r="F4417">
        <v>528004120010</v>
      </c>
      <c r="G4417" t="s">
        <v>653</v>
      </c>
      <c r="H4417" t="s">
        <v>215</v>
      </c>
      <c r="I4417" t="s">
        <v>216</v>
      </c>
      <c r="J4417">
        <v>202209</v>
      </c>
      <c r="K4417">
        <v>44834</v>
      </c>
      <c r="L4417" t="s">
        <v>727</v>
      </c>
      <c r="M4417">
        <v>371.66</v>
      </c>
      <c r="N4417">
        <v>371.66</v>
      </c>
      <c r="O4417" t="s">
        <v>645</v>
      </c>
      <c r="P4417" s="428">
        <v>370.81099999999998</v>
      </c>
      <c r="Q4417">
        <v>12911101</v>
      </c>
      <c r="T4417" t="s">
        <v>216</v>
      </c>
    </row>
    <row r="4418" spans="1:20" x14ac:dyDescent="0.25">
      <c r="A4418" t="s">
        <v>637</v>
      </c>
      <c r="B4418" t="s">
        <v>859</v>
      </c>
      <c r="C4418" t="s">
        <v>639</v>
      </c>
      <c r="D4418" t="s">
        <v>640</v>
      </c>
      <c r="E4418" t="s">
        <v>667</v>
      </c>
      <c r="F4418">
        <v>528004120010</v>
      </c>
      <c r="G4418" t="s">
        <v>653</v>
      </c>
      <c r="H4418" t="s">
        <v>215</v>
      </c>
      <c r="I4418" t="s">
        <v>216</v>
      </c>
      <c r="J4418">
        <v>202209</v>
      </c>
      <c r="K4418">
        <v>44834</v>
      </c>
      <c r="L4418" t="s">
        <v>727</v>
      </c>
      <c r="M4418">
        <v>31.95</v>
      </c>
      <c r="N4418">
        <v>31.95</v>
      </c>
      <c r="O4418" t="s">
        <v>645</v>
      </c>
      <c r="P4418" s="428">
        <v>31.876999999999999</v>
      </c>
      <c r="Q4418">
        <v>12911101</v>
      </c>
      <c r="T4418" t="s">
        <v>216</v>
      </c>
    </row>
    <row r="4419" spans="1:20" x14ac:dyDescent="0.25">
      <c r="A4419" t="s">
        <v>637</v>
      </c>
      <c r="B4419" t="s">
        <v>859</v>
      </c>
      <c r="C4419" t="s">
        <v>639</v>
      </c>
      <c r="D4419" t="s">
        <v>640</v>
      </c>
      <c r="E4419" t="s">
        <v>686</v>
      </c>
      <c r="F4419">
        <v>528004120010</v>
      </c>
      <c r="G4419" t="s">
        <v>653</v>
      </c>
      <c r="H4419" t="s">
        <v>215</v>
      </c>
      <c r="I4419" t="s">
        <v>216</v>
      </c>
      <c r="J4419">
        <v>202209</v>
      </c>
      <c r="K4419">
        <v>44834</v>
      </c>
      <c r="L4419" t="s">
        <v>727</v>
      </c>
      <c r="M4419">
        <v>0.44</v>
      </c>
      <c r="N4419">
        <v>0.44</v>
      </c>
      <c r="O4419" t="s">
        <v>645</v>
      </c>
      <c r="P4419" s="428">
        <v>0.439</v>
      </c>
      <c r="Q4419">
        <v>12911101</v>
      </c>
      <c r="T4419" t="s">
        <v>216</v>
      </c>
    </row>
    <row r="4420" spans="1:20" x14ac:dyDescent="0.25">
      <c r="A4420" t="s">
        <v>637</v>
      </c>
      <c r="B4420" t="s">
        <v>859</v>
      </c>
      <c r="C4420" t="s">
        <v>639</v>
      </c>
      <c r="D4420" t="s">
        <v>640</v>
      </c>
      <c r="E4420" t="s">
        <v>673</v>
      </c>
      <c r="F4420">
        <v>528004120010</v>
      </c>
      <c r="G4420" t="s">
        <v>653</v>
      </c>
      <c r="H4420" t="s">
        <v>215</v>
      </c>
      <c r="I4420" t="s">
        <v>216</v>
      </c>
      <c r="J4420">
        <v>202209</v>
      </c>
      <c r="K4420">
        <v>44834</v>
      </c>
      <c r="L4420" t="s">
        <v>727</v>
      </c>
      <c r="M4420">
        <v>318.36</v>
      </c>
      <c r="N4420">
        <v>318.36</v>
      </c>
      <c r="O4420" t="s">
        <v>645</v>
      </c>
      <c r="P4420" s="428">
        <v>317.63299999999998</v>
      </c>
      <c r="Q4420">
        <v>12911101</v>
      </c>
      <c r="T4420" t="s">
        <v>216</v>
      </c>
    </row>
    <row r="4421" spans="1:20" x14ac:dyDescent="0.25">
      <c r="A4421" t="s">
        <v>637</v>
      </c>
      <c r="B4421" t="s">
        <v>859</v>
      </c>
      <c r="C4421" t="s">
        <v>639</v>
      </c>
      <c r="D4421" t="s">
        <v>640</v>
      </c>
      <c r="E4421" t="s">
        <v>678</v>
      </c>
      <c r="F4421">
        <v>528004120010</v>
      </c>
      <c r="G4421" t="s">
        <v>653</v>
      </c>
      <c r="H4421" t="s">
        <v>215</v>
      </c>
      <c r="I4421" t="s">
        <v>216</v>
      </c>
      <c r="J4421">
        <v>202209</v>
      </c>
      <c r="K4421">
        <v>44834</v>
      </c>
      <c r="L4421" t="s">
        <v>727</v>
      </c>
      <c r="M4421">
        <v>0.88</v>
      </c>
      <c r="N4421">
        <v>0.88</v>
      </c>
      <c r="O4421" t="s">
        <v>645</v>
      </c>
      <c r="P4421" s="428">
        <v>0.878</v>
      </c>
      <c r="Q4421">
        <v>12911101</v>
      </c>
      <c r="T4421" t="s">
        <v>216</v>
      </c>
    </row>
    <row r="4422" spans="1:20" x14ac:dyDescent="0.25">
      <c r="A4422" t="s">
        <v>637</v>
      </c>
      <c r="B4422" t="s">
        <v>859</v>
      </c>
      <c r="C4422" t="s">
        <v>639</v>
      </c>
      <c r="D4422" t="s">
        <v>695</v>
      </c>
      <c r="E4422" t="s">
        <v>652</v>
      </c>
      <c r="F4422">
        <v>528004120010</v>
      </c>
      <c r="G4422" t="s">
        <v>653</v>
      </c>
      <c r="H4422" t="s">
        <v>215</v>
      </c>
      <c r="I4422" t="s">
        <v>216</v>
      </c>
      <c r="J4422">
        <v>202209</v>
      </c>
      <c r="K4422">
        <v>44834</v>
      </c>
      <c r="L4422" t="s">
        <v>727</v>
      </c>
      <c r="M4422">
        <v>12.64</v>
      </c>
      <c r="N4422">
        <v>12.64</v>
      </c>
      <c r="O4422" t="s">
        <v>645</v>
      </c>
      <c r="P4422" s="428">
        <v>12.611000000000001</v>
      </c>
      <c r="Q4422">
        <v>12911101</v>
      </c>
      <c r="T4422" t="s">
        <v>216</v>
      </c>
    </row>
    <row r="4423" spans="1:20" x14ac:dyDescent="0.25">
      <c r="A4423" t="s">
        <v>637</v>
      </c>
      <c r="B4423" t="s">
        <v>859</v>
      </c>
      <c r="C4423" t="s">
        <v>639</v>
      </c>
      <c r="D4423" t="s">
        <v>2753</v>
      </c>
      <c r="E4423" t="s">
        <v>652</v>
      </c>
      <c r="F4423">
        <v>528004120010</v>
      </c>
      <c r="G4423" t="s">
        <v>653</v>
      </c>
      <c r="H4423" t="s">
        <v>215</v>
      </c>
      <c r="I4423" t="s">
        <v>216</v>
      </c>
      <c r="J4423">
        <v>202209</v>
      </c>
      <c r="K4423">
        <v>44834</v>
      </c>
      <c r="L4423" t="s">
        <v>727</v>
      </c>
      <c r="M4423">
        <v>0.24</v>
      </c>
      <c r="N4423">
        <v>0.24</v>
      </c>
      <c r="O4423" t="s">
        <v>645</v>
      </c>
      <c r="P4423" s="428">
        <v>0.23899999999999999</v>
      </c>
      <c r="Q4423">
        <v>12911101</v>
      </c>
      <c r="T4423" t="s">
        <v>216</v>
      </c>
    </row>
    <row r="4424" spans="1:20" x14ac:dyDescent="0.25">
      <c r="A4424" t="s">
        <v>637</v>
      </c>
      <c r="B4424" t="s">
        <v>858</v>
      </c>
      <c r="C4424" t="s">
        <v>639</v>
      </c>
      <c r="D4424" t="s">
        <v>2753</v>
      </c>
      <c r="E4424" t="s">
        <v>701</v>
      </c>
      <c r="F4424">
        <v>528004120010</v>
      </c>
      <c r="G4424" t="s">
        <v>653</v>
      </c>
      <c r="H4424" t="s">
        <v>217</v>
      </c>
      <c r="I4424" t="s">
        <v>218</v>
      </c>
      <c r="J4424">
        <v>202209</v>
      </c>
      <c r="K4424">
        <v>44834</v>
      </c>
      <c r="L4424" t="s">
        <v>727</v>
      </c>
      <c r="M4424">
        <v>0.1</v>
      </c>
      <c r="N4424">
        <v>0.1</v>
      </c>
      <c r="O4424" t="s">
        <v>645</v>
      </c>
      <c r="P4424" s="428">
        <v>0.1</v>
      </c>
      <c r="Q4424">
        <v>12911101</v>
      </c>
      <c r="T4424" t="s">
        <v>218</v>
      </c>
    </row>
    <row r="4425" spans="1:20" x14ac:dyDescent="0.25">
      <c r="A4425" t="s">
        <v>637</v>
      </c>
      <c r="B4425" t="s">
        <v>859</v>
      </c>
      <c r="C4425" t="s">
        <v>639</v>
      </c>
      <c r="D4425" t="s">
        <v>640</v>
      </c>
      <c r="E4425" t="s">
        <v>708</v>
      </c>
      <c r="F4425">
        <v>528004120010</v>
      </c>
      <c r="G4425" t="s">
        <v>653</v>
      </c>
      <c r="H4425" t="s">
        <v>215</v>
      </c>
      <c r="I4425" t="s">
        <v>216</v>
      </c>
      <c r="J4425">
        <v>202209</v>
      </c>
      <c r="K4425">
        <v>44834</v>
      </c>
      <c r="L4425" t="s">
        <v>727</v>
      </c>
      <c r="M4425">
        <v>260.81</v>
      </c>
      <c r="N4425">
        <v>260.81</v>
      </c>
      <c r="O4425" t="s">
        <v>645</v>
      </c>
      <c r="P4425" s="428">
        <v>260.214</v>
      </c>
      <c r="Q4425">
        <v>12911101</v>
      </c>
      <c r="T4425" t="s">
        <v>216</v>
      </c>
    </row>
    <row r="4426" spans="1:20" x14ac:dyDescent="0.25">
      <c r="A4426" t="s">
        <v>637</v>
      </c>
      <c r="B4426" t="s">
        <v>1220</v>
      </c>
      <c r="C4426" t="s">
        <v>639</v>
      </c>
      <c r="D4426" t="s">
        <v>718</v>
      </c>
      <c r="E4426" t="s">
        <v>652</v>
      </c>
      <c r="F4426">
        <v>528004120010</v>
      </c>
      <c r="G4426" t="s">
        <v>653</v>
      </c>
      <c r="H4426">
        <v>583608</v>
      </c>
      <c r="I4426" t="s">
        <v>203</v>
      </c>
      <c r="J4426">
        <v>202209</v>
      </c>
      <c r="K4426">
        <v>44834</v>
      </c>
      <c r="L4426" t="s">
        <v>644</v>
      </c>
      <c r="M4426">
        <v>384.58</v>
      </c>
      <c r="N4426">
        <v>0.59</v>
      </c>
      <c r="O4426" t="s">
        <v>645</v>
      </c>
      <c r="P4426" s="428">
        <v>0.58899999999999997</v>
      </c>
      <c r="Q4426">
        <v>12907456</v>
      </c>
      <c r="T4426" t="s">
        <v>3768</v>
      </c>
    </row>
    <row r="4427" spans="1:20" x14ac:dyDescent="0.25">
      <c r="A4427" t="s">
        <v>637</v>
      </c>
      <c r="B4427" t="s">
        <v>1313</v>
      </c>
      <c r="C4427" t="s">
        <v>639</v>
      </c>
      <c r="D4427" t="s">
        <v>651</v>
      </c>
      <c r="E4427" t="s">
        <v>641</v>
      </c>
      <c r="F4427">
        <v>528004120010</v>
      </c>
      <c r="G4427" t="s">
        <v>653</v>
      </c>
      <c r="H4427">
        <v>583610</v>
      </c>
      <c r="I4427" t="s">
        <v>205</v>
      </c>
      <c r="J4427">
        <v>202209</v>
      </c>
      <c r="K4427">
        <v>44834</v>
      </c>
      <c r="L4427" t="s">
        <v>644</v>
      </c>
      <c r="M4427">
        <v>778137.49</v>
      </c>
      <c r="N4427">
        <v>1329.35</v>
      </c>
      <c r="O4427" t="s">
        <v>645</v>
      </c>
      <c r="P4427" s="428">
        <v>1326.3130000000001</v>
      </c>
      <c r="Q4427">
        <v>12897700</v>
      </c>
      <c r="T4427" t="s">
        <v>1570</v>
      </c>
    </row>
    <row r="4428" spans="1:20" x14ac:dyDescent="0.25">
      <c r="A4428" t="s">
        <v>637</v>
      </c>
      <c r="B4428" t="s">
        <v>1313</v>
      </c>
      <c r="C4428" t="s">
        <v>639</v>
      </c>
      <c r="D4428" t="s">
        <v>718</v>
      </c>
      <c r="E4428" t="s">
        <v>641</v>
      </c>
      <c r="F4428">
        <v>528004120003</v>
      </c>
      <c r="G4428" t="s">
        <v>816</v>
      </c>
      <c r="H4428">
        <v>583565</v>
      </c>
      <c r="I4428" t="s">
        <v>95</v>
      </c>
      <c r="J4428">
        <v>202209</v>
      </c>
      <c r="K4428">
        <v>44834</v>
      </c>
      <c r="L4428" t="s">
        <v>644</v>
      </c>
      <c r="M4428">
        <v>382320</v>
      </c>
      <c r="N4428">
        <v>594.42999999999995</v>
      </c>
      <c r="O4428" t="s">
        <v>645</v>
      </c>
      <c r="P4428" s="428">
        <v>593.072</v>
      </c>
      <c r="Q4428">
        <v>12897700</v>
      </c>
      <c r="T4428" t="s">
        <v>3530</v>
      </c>
    </row>
    <row r="4429" spans="1:20" x14ac:dyDescent="0.25">
      <c r="A4429" t="s">
        <v>637</v>
      </c>
      <c r="B4429" t="s">
        <v>849</v>
      </c>
      <c r="C4429" t="s">
        <v>639</v>
      </c>
      <c r="D4429" t="s">
        <v>640</v>
      </c>
      <c r="E4429" t="s">
        <v>648</v>
      </c>
      <c r="F4429">
        <v>528004120010</v>
      </c>
      <c r="G4429" t="s">
        <v>653</v>
      </c>
      <c r="H4429" t="s">
        <v>213</v>
      </c>
      <c r="I4429" t="s">
        <v>850</v>
      </c>
      <c r="J4429">
        <v>202209</v>
      </c>
      <c r="K4429">
        <v>44834</v>
      </c>
      <c r="L4429" t="s">
        <v>727</v>
      </c>
      <c r="M4429">
        <v>229.48</v>
      </c>
      <c r="N4429">
        <v>229.48</v>
      </c>
      <c r="O4429" t="s">
        <v>645</v>
      </c>
      <c r="P4429" s="428">
        <v>228.95599999999999</v>
      </c>
      <c r="Q4429">
        <v>12911101</v>
      </c>
      <c r="T4429" t="s">
        <v>850</v>
      </c>
    </row>
    <row r="4430" spans="1:20" x14ac:dyDescent="0.25">
      <c r="A4430" t="s">
        <v>637</v>
      </c>
      <c r="B4430" t="s">
        <v>849</v>
      </c>
      <c r="C4430" t="s">
        <v>639</v>
      </c>
      <c r="D4430" t="s">
        <v>640</v>
      </c>
      <c r="E4430" t="s">
        <v>641</v>
      </c>
      <c r="F4430">
        <v>528004120010</v>
      </c>
      <c r="G4430" t="s">
        <v>653</v>
      </c>
      <c r="H4430" t="s">
        <v>213</v>
      </c>
      <c r="I4430" t="s">
        <v>850</v>
      </c>
      <c r="J4430">
        <v>202209</v>
      </c>
      <c r="K4430">
        <v>44834</v>
      </c>
      <c r="L4430" t="s">
        <v>727</v>
      </c>
      <c r="M4430">
        <v>98.11</v>
      </c>
      <c r="N4430">
        <v>98.11</v>
      </c>
      <c r="O4430" t="s">
        <v>645</v>
      </c>
      <c r="P4430" s="428">
        <v>97.885999999999996</v>
      </c>
      <c r="Q4430">
        <v>12911101</v>
      </c>
      <c r="T4430" t="s">
        <v>850</v>
      </c>
    </row>
    <row r="4431" spans="1:20" x14ac:dyDescent="0.25">
      <c r="A4431" t="s">
        <v>637</v>
      </c>
      <c r="B4431" t="s">
        <v>849</v>
      </c>
      <c r="C4431" t="s">
        <v>639</v>
      </c>
      <c r="D4431" t="s">
        <v>640</v>
      </c>
      <c r="E4431" t="s">
        <v>652</v>
      </c>
      <c r="F4431">
        <v>528004120010</v>
      </c>
      <c r="G4431" t="s">
        <v>653</v>
      </c>
      <c r="H4431" t="s">
        <v>213</v>
      </c>
      <c r="I4431" t="s">
        <v>850</v>
      </c>
      <c r="J4431">
        <v>202209</v>
      </c>
      <c r="K4431">
        <v>44834</v>
      </c>
      <c r="L4431" t="s">
        <v>727</v>
      </c>
      <c r="M4431">
        <v>23.93</v>
      </c>
      <c r="N4431">
        <v>23.93</v>
      </c>
      <c r="O4431" t="s">
        <v>645</v>
      </c>
      <c r="P4431" s="428">
        <v>23.875</v>
      </c>
      <c r="Q4431">
        <v>12911101</v>
      </c>
      <c r="T4431" t="s">
        <v>850</v>
      </c>
    </row>
    <row r="4432" spans="1:20" x14ac:dyDescent="0.25">
      <c r="A4432" t="s">
        <v>637</v>
      </c>
      <c r="B4432" t="s">
        <v>849</v>
      </c>
      <c r="C4432" t="s">
        <v>639</v>
      </c>
      <c r="D4432" t="s">
        <v>640</v>
      </c>
      <c r="E4432" t="s">
        <v>708</v>
      </c>
      <c r="F4432">
        <v>528004120010</v>
      </c>
      <c r="G4432" t="s">
        <v>653</v>
      </c>
      <c r="H4432" t="s">
        <v>213</v>
      </c>
      <c r="I4432" t="s">
        <v>850</v>
      </c>
      <c r="J4432">
        <v>202209</v>
      </c>
      <c r="K4432">
        <v>44834</v>
      </c>
      <c r="L4432" t="s">
        <v>727</v>
      </c>
      <c r="M4432">
        <v>11.73</v>
      </c>
      <c r="N4432">
        <v>11.73</v>
      </c>
      <c r="O4432" t="s">
        <v>645</v>
      </c>
      <c r="P4432" s="428">
        <v>11.702999999999999</v>
      </c>
      <c r="Q4432">
        <v>12911101</v>
      </c>
      <c r="T4432" t="s">
        <v>850</v>
      </c>
    </row>
    <row r="4433" spans="1:20" x14ac:dyDescent="0.25">
      <c r="A4433" t="s">
        <v>637</v>
      </c>
      <c r="B4433" t="s">
        <v>849</v>
      </c>
      <c r="C4433" t="s">
        <v>639</v>
      </c>
      <c r="D4433" t="s">
        <v>640</v>
      </c>
      <c r="E4433" t="s">
        <v>667</v>
      </c>
      <c r="F4433">
        <v>528004120010</v>
      </c>
      <c r="G4433" t="s">
        <v>653</v>
      </c>
      <c r="H4433" t="s">
        <v>213</v>
      </c>
      <c r="I4433" t="s">
        <v>850</v>
      </c>
      <c r="J4433">
        <v>202209</v>
      </c>
      <c r="K4433">
        <v>44834</v>
      </c>
      <c r="L4433" t="s">
        <v>727</v>
      </c>
      <c r="M4433">
        <v>24.44</v>
      </c>
      <c r="N4433">
        <v>24.44</v>
      </c>
      <c r="O4433" t="s">
        <v>645</v>
      </c>
      <c r="P4433" s="428">
        <v>24.384</v>
      </c>
      <c r="Q4433">
        <v>12911101</v>
      </c>
      <c r="T4433" t="s">
        <v>850</v>
      </c>
    </row>
    <row r="4434" spans="1:20" x14ac:dyDescent="0.25">
      <c r="A4434" t="s">
        <v>637</v>
      </c>
      <c r="B4434" t="s">
        <v>849</v>
      </c>
      <c r="C4434" t="s">
        <v>639</v>
      </c>
      <c r="D4434" t="s">
        <v>640</v>
      </c>
      <c r="E4434" t="s">
        <v>686</v>
      </c>
      <c r="F4434">
        <v>528004120010</v>
      </c>
      <c r="G4434" t="s">
        <v>653</v>
      </c>
      <c r="H4434" t="s">
        <v>213</v>
      </c>
      <c r="I4434" t="s">
        <v>850</v>
      </c>
      <c r="J4434">
        <v>202209</v>
      </c>
      <c r="K4434">
        <v>44834</v>
      </c>
      <c r="L4434" t="s">
        <v>727</v>
      </c>
      <c r="M4434">
        <v>29.84</v>
      </c>
      <c r="N4434">
        <v>29.84</v>
      </c>
      <c r="O4434" t="s">
        <v>645</v>
      </c>
      <c r="P4434" s="428">
        <v>29.771999999999998</v>
      </c>
      <c r="Q4434">
        <v>12911101</v>
      </c>
      <c r="T4434" t="s">
        <v>850</v>
      </c>
    </row>
    <row r="4435" spans="1:20" x14ac:dyDescent="0.25">
      <c r="A4435" t="s">
        <v>637</v>
      </c>
      <c r="B4435" t="s">
        <v>849</v>
      </c>
      <c r="C4435" t="s">
        <v>639</v>
      </c>
      <c r="D4435" t="s">
        <v>640</v>
      </c>
      <c r="E4435" t="s">
        <v>673</v>
      </c>
      <c r="F4435">
        <v>528004120010</v>
      </c>
      <c r="G4435" t="s">
        <v>653</v>
      </c>
      <c r="H4435" t="s">
        <v>213</v>
      </c>
      <c r="I4435" t="s">
        <v>850</v>
      </c>
      <c r="J4435">
        <v>202209</v>
      </c>
      <c r="K4435">
        <v>44834</v>
      </c>
      <c r="L4435" t="s">
        <v>727</v>
      </c>
      <c r="M4435">
        <v>43.06</v>
      </c>
      <c r="N4435">
        <v>43.06</v>
      </c>
      <c r="O4435" t="s">
        <v>645</v>
      </c>
      <c r="P4435" s="428">
        <v>42.962000000000003</v>
      </c>
      <c r="Q4435">
        <v>12911101</v>
      </c>
      <c r="T4435" t="s">
        <v>850</v>
      </c>
    </row>
    <row r="4436" spans="1:20" x14ac:dyDescent="0.25">
      <c r="A4436" t="s">
        <v>637</v>
      </c>
      <c r="B4436" t="s">
        <v>849</v>
      </c>
      <c r="C4436" t="s">
        <v>639</v>
      </c>
      <c r="D4436" t="s">
        <v>640</v>
      </c>
      <c r="E4436" t="s">
        <v>678</v>
      </c>
      <c r="F4436">
        <v>528004120010</v>
      </c>
      <c r="G4436" t="s">
        <v>653</v>
      </c>
      <c r="H4436" t="s">
        <v>213</v>
      </c>
      <c r="I4436" t="s">
        <v>850</v>
      </c>
      <c r="J4436">
        <v>202209</v>
      </c>
      <c r="K4436">
        <v>44834</v>
      </c>
      <c r="L4436" t="s">
        <v>727</v>
      </c>
      <c r="M4436">
        <v>31.43</v>
      </c>
      <c r="N4436">
        <v>31.43</v>
      </c>
      <c r="O4436" t="s">
        <v>645</v>
      </c>
      <c r="P4436" s="428">
        <v>31.358000000000001</v>
      </c>
      <c r="Q4436">
        <v>12911101</v>
      </c>
      <c r="T4436" t="s">
        <v>850</v>
      </c>
    </row>
    <row r="4437" spans="1:20" x14ac:dyDescent="0.25">
      <c r="A4437" t="s">
        <v>637</v>
      </c>
      <c r="B4437" t="s">
        <v>849</v>
      </c>
      <c r="C4437" t="s">
        <v>639</v>
      </c>
      <c r="D4437" t="s">
        <v>640</v>
      </c>
      <c r="E4437" t="s">
        <v>701</v>
      </c>
      <c r="F4437">
        <v>528004120010</v>
      </c>
      <c r="G4437" t="s">
        <v>653</v>
      </c>
      <c r="H4437" t="s">
        <v>213</v>
      </c>
      <c r="I4437" t="s">
        <v>850</v>
      </c>
      <c r="J4437">
        <v>202209</v>
      </c>
      <c r="K4437">
        <v>44834</v>
      </c>
      <c r="L4437" t="s">
        <v>727</v>
      </c>
      <c r="M4437">
        <v>23.45</v>
      </c>
      <c r="N4437">
        <v>23.45</v>
      </c>
      <c r="O4437" t="s">
        <v>645</v>
      </c>
      <c r="P4437" s="428">
        <v>23.396000000000001</v>
      </c>
      <c r="Q4437">
        <v>12911101</v>
      </c>
      <c r="T4437" t="s">
        <v>850</v>
      </c>
    </row>
    <row r="4438" spans="1:20" x14ac:dyDescent="0.25">
      <c r="A4438" t="s">
        <v>637</v>
      </c>
      <c r="B4438" t="s">
        <v>849</v>
      </c>
      <c r="C4438" t="s">
        <v>639</v>
      </c>
      <c r="D4438" t="s">
        <v>640</v>
      </c>
      <c r="E4438" t="s">
        <v>1177</v>
      </c>
      <c r="F4438">
        <v>528004120010</v>
      </c>
      <c r="G4438" t="s">
        <v>653</v>
      </c>
      <c r="H4438" t="s">
        <v>213</v>
      </c>
      <c r="I4438" t="s">
        <v>850</v>
      </c>
      <c r="J4438">
        <v>202209</v>
      </c>
      <c r="K4438">
        <v>44834</v>
      </c>
      <c r="L4438" t="s">
        <v>727</v>
      </c>
      <c r="M4438">
        <v>38.35</v>
      </c>
      <c r="N4438">
        <v>38.35</v>
      </c>
      <c r="O4438" t="s">
        <v>645</v>
      </c>
      <c r="P4438" s="428">
        <v>38.262</v>
      </c>
      <c r="Q4438">
        <v>12911101</v>
      </c>
      <c r="T4438" t="s">
        <v>850</v>
      </c>
    </row>
    <row r="4439" spans="1:20" x14ac:dyDescent="0.25">
      <c r="A4439" t="s">
        <v>637</v>
      </c>
      <c r="B4439" t="s">
        <v>854</v>
      </c>
      <c r="C4439" t="s">
        <v>639</v>
      </c>
      <c r="D4439" t="s">
        <v>640</v>
      </c>
      <c r="E4439" t="s">
        <v>652</v>
      </c>
      <c r="F4439">
        <v>528004120010</v>
      </c>
      <c r="G4439" t="s">
        <v>653</v>
      </c>
      <c r="H4439" t="s">
        <v>221</v>
      </c>
      <c r="I4439" t="s">
        <v>222</v>
      </c>
      <c r="J4439">
        <v>202209</v>
      </c>
      <c r="K4439">
        <v>44834</v>
      </c>
      <c r="L4439" t="s">
        <v>727</v>
      </c>
      <c r="M4439">
        <v>-22.55</v>
      </c>
      <c r="N4439">
        <v>-22.55</v>
      </c>
      <c r="O4439" t="s">
        <v>645</v>
      </c>
      <c r="P4439" s="428">
        <v>-22.498000000000001</v>
      </c>
      <c r="Q4439">
        <v>12911101</v>
      </c>
      <c r="T4439" t="s">
        <v>222</v>
      </c>
    </row>
    <row r="4440" spans="1:20" x14ac:dyDescent="0.25">
      <c r="A4440" t="s">
        <v>637</v>
      </c>
      <c r="B4440" t="s">
        <v>854</v>
      </c>
      <c r="C4440" t="s">
        <v>639</v>
      </c>
      <c r="D4440" t="s">
        <v>640</v>
      </c>
      <c r="E4440" t="s">
        <v>673</v>
      </c>
      <c r="F4440">
        <v>528004120010</v>
      </c>
      <c r="G4440" t="s">
        <v>653</v>
      </c>
      <c r="H4440" t="s">
        <v>221</v>
      </c>
      <c r="I4440" t="s">
        <v>222</v>
      </c>
      <c r="J4440">
        <v>202209</v>
      </c>
      <c r="K4440">
        <v>44834</v>
      </c>
      <c r="L4440" t="s">
        <v>727</v>
      </c>
      <c r="M4440">
        <v>25.33</v>
      </c>
      <c r="N4440">
        <v>25.33</v>
      </c>
      <c r="O4440" t="s">
        <v>645</v>
      </c>
      <c r="P4440" s="428">
        <v>25.271999999999998</v>
      </c>
      <c r="Q4440">
        <v>12911101</v>
      </c>
      <c r="T4440" t="s">
        <v>222</v>
      </c>
    </row>
    <row r="4441" spans="1:20" x14ac:dyDescent="0.25">
      <c r="A4441" t="s">
        <v>637</v>
      </c>
      <c r="B4441" t="s">
        <v>854</v>
      </c>
      <c r="C4441" t="s">
        <v>639</v>
      </c>
      <c r="D4441" t="s">
        <v>640</v>
      </c>
      <c r="E4441" t="s">
        <v>678</v>
      </c>
      <c r="F4441">
        <v>528004120010</v>
      </c>
      <c r="G4441" t="s">
        <v>653</v>
      </c>
      <c r="H4441" t="s">
        <v>221</v>
      </c>
      <c r="I4441" t="s">
        <v>222</v>
      </c>
      <c r="J4441">
        <v>202209</v>
      </c>
      <c r="K4441">
        <v>44834</v>
      </c>
      <c r="L4441" t="s">
        <v>727</v>
      </c>
      <c r="M4441">
        <v>57.72</v>
      </c>
      <c r="N4441">
        <v>57.72</v>
      </c>
      <c r="O4441" t="s">
        <v>645</v>
      </c>
      <c r="P4441" s="428">
        <v>57.588000000000001</v>
      </c>
      <c r="Q4441">
        <v>12911101</v>
      </c>
      <c r="T4441" t="s">
        <v>222</v>
      </c>
    </row>
    <row r="4442" spans="1:20" x14ac:dyDescent="0.25">
      <c r="A4442" t="s">
        <v>637</v>
      </c>
      <c r="B4442" t="s">
        <v>851</v>
      </c>
      <c r="C4442" t="s">
        <v>639</v>
      </c>
      <c r="D4442" t="s">
        <v>651</v>
      </c>
      <c r="E4442" t="s">
        <v>652</v>
      </c>
      <c r="F4442">
        <v>528004120010</v>
      </c>
      <c r="G4442" t="s">
        <v>653</v>
      </c>
      <c r="H4442" t="s">
        <v>211</v>
      </c>
      <c r="I4442" t="s">
        <v>212</v>
      </c>
      <c r="J4442">
        <v>202209</v>
      </c>
      <c r="K4442">
        <v>44834</v>
      </c>
      <c r="L4442" t="s">
        <v>727</v>
      </c>
      <c r="M4442">
        <v>13.96</v>
      </c>
      <c r="N4442">
        <v>13.96</v>
      </c>
      <c r="O4442" t="s">
        <v>645</v>
      </c>
      <c r="P4442" s="428">
        <v>13.928000000000001</v>
      </c>
      <c r="Q4442">
        <v>12911101</v>
      </c>
      <c r="T4442" t="s">
        <v>212</v>
      </c>
    </row>
    <row r="4443" spans="1:20" x14ac:dyDescent="0.25">
      <c r="A4443" t="s">
        <v>637</v>
      </c>
      <c r="B4443" t="s">
        <v>851</v>
      </c>
      <c r="C4443" t="s">
        <v>639</v>
      </c>
      <c r="D4443" t="s">
        <v>651</v>
      </c>
      <c r="E4443" t="s">
        <v>667</v>
      </c>
      <c r="F4443">
        <v>528004120010</v>
      </c>
      <c r="G4443" t="s">
        <v>653</v>
      </c>
      <c r="H4443" t="s">
        <v>211</v>
      </c>
      <c r="I4443" t="s">
        <v>212</v>
      </c>
      <c r="J4443">
        <v>202209</v>
      </c>
      <c r="K4443">
        <v>44834</v>
      </c>
      <c r="L4443" t="s">
        <v>727</v>
      </c>
      <c r="M4443">
        <v>49.33</v>
      </c>
      <c r="N4443">
        <v>49.33</v>
      </c>
      <c r="O4443" t="s">
        <v>645</v>
      </c>
      <c r="P4443" s="428">
        <v>49.216999999999999</v>
      </c>
      <c r="Q4443">
        <v>12911101</v>
      </c>
      <c r="T4443" t="s">
        <v>212</v>
      </c>
    </row>
    <row r="4444" spans="1:20" x14ac:dyDescent="0.25">
      <c r="A4444" t="s">
        <v>637</v>
      </c>
      <c r="B4444" t="s">
        <v>851</v>
      </c>
      <c r="C4444" t="s">
        <v>639</v>
      </c>
      <c r="D4444" t="s">
        <v>651</v>
      </c>
      <c r="E4444" t="s">
        <v>673</v>
      </c>
      <c r="F4444">
        <v>528004120010</v>
      </c>
      <c r="G4444" t="s">
        <v>653</v>
      </c>
      <c r="H4444" t="s">
        <v>211</v>
      </c>
      <c r="I4444" t="s">
        <v>212</v>
      </c>
      <c r="J4444">
        <v>202209</v>
      </c>
      <c r="K4444">
        <v>44834</v>
      </c>
      <c r="L4444" t="s">
        <v>727</v>
      </c>
      <c r="M4444">
        <v>44.68</v>
      </c>
      <c r="N4444">
        <v>44.68</v>
      </c>
      <c r="O4444" t="s">
        <v>645</v>
      </c>
      <c r="P4444" s="428">
        <v>44.578000000000003</v>
      </c>
      <c r="Q4444">
        <v>12911101</v>
      </c>
      <c r="T4444" t="s">
        <v>212</v>
      </c>
    </row>
    <row r="4445" spans="1:20" x14ac:dyDescent="0.25">
      <c r="A4445" t="s">
        <v>637</v>
      </c>
      <c r="B4445" t="s">
        <v>851</v>
      </c>
      <c r="C4445" t="s">
        <v>639</v>
      </c>
      <c r="D4445" t="s">
        <v>695</v>
      </c>
      <c r="E4445" t="s">
        <v>641</v>
      </c>
      <c r="F4445">
        <v>528004120010</v>
      </c>
      <c r="G4445" t="s">
        <v>653</v>
      </c>
      <c r="H4445" t="s">
        <v>211</v>
      </c>
      <c r="I4445" t="s">
        <v>212</v>
      </c>
      <c r="J4445">
        <v>202209</v>
      </c>
      <c r="K4445">
        <v>44834</v>
      </c>
      <c r="L4445" t="s">
        <v>727</v>
      </c>
      <c r="M4445">
        <v>91.77</v>
      </c>
      <c r="N4445">
        <v>91.77</v>
      </c>
      <c r="O4445" t="s">
        <v>645</v>
      </c>
      <c r="P4445" s="428">
        <v>91.56</v>
      </c>
      <c r="Q4445">
        <v>12911101</v>
      </c>
      <c r="T4445" t="s">
        <v>212</v>
      </c>
    </row>
    <row r="4446" spans="1:20" x14ac:dyDescent="0.25">
      <c r="A4446" t="s">
        <v>637</v>
      </c>
      <c r="B4446" t="s">
        <v>852</v>
      </c>
      <c r="C4446" t="s">
        <v>639</v>
      </c>
      <c r="D4446" t="s">
        <v>640</v>
      </c>
      <c r="E4446" t="s">
        <v>648</v>
      </c>
      <c r="F4446">
        <v>528004120010</v>
      </c>
      <c r="G4446" t="s">
        <v>653</v>
      </c>
      <c r="H4446" t="s">
        <v>209</v>
      </c>
      <c r="I4446" t="s">
        <v>210</v>
      </c>
      <c r="J4446">
        <v>202209</v>
      </c>
      <c r="K4446">
        <v>44834</v>
      </c>
      <c r="L4446" t="s">
        <v>727</v>
      </c>
      <c r="M4446">
        <v>210.96</v>
      </c>
      <c r="N4446">
        <v>210.96</v>
      </c>
      <c r="O4446" t="s">
        <v>645</v>
      </c>
      <c r="P4446" s="428">
        <v>210.47800000000001</v>
      </c>
      <c r="Q4446">
        <v>12911101</v>
      </c>
      <c r="T4446" t="s">
        <v>210</v>
      </c>
    </row>
    <row r="4447" spans="1:20" x14ac:dyDescent="0.25">
      <c r="A4447" t="s">
        <v>637</v>
      </c>
      <c r="B4447" t="s">
        <v>852</v>
      </c>
      <c r="C4447" t="s">
        <v>639</v>
      </c>
      <c r="D4447" t="s">
        <v>640</v>
      </c>
      <c r="E4447" t="s">
        <v>641</v>
      </c>
      <c r="F4447">
        <v>528004120010</v>
      </c>
      <c r="G4447" t="s">
        <v>653</v>
      </c>
      <c r="H4447" t="s">
        <v>209</v>
      </c>
      <c r="I4447" t="s">
        <v>210</v>
      </c>
      <c r="J4447">
        <v>202209</v>
      </c>
      <c r="K4447">
        <v>44834</v>
      </c>
      <c r="L4447" t="s">
        <v>727</v>
      </c>
      <c r="M4447">
        <v>207.02</v>
      </c>
      <c r="N4447">
        <v>207.02</v>
      </c>
      <c r="O4447" t="s">
        <v>645</v>
      </c>
      <c r="P4447" s="428">
        <v>206.547</v>
      </c>
      <c r="Q4447">
        <v>12911101</v>
      </c>
      <c r="T4447" t="s">
        <v>210</v>
      </c>
    </row>
    <row r="4448" spans="1:20" x14ac:dyDescent="0.25">
      <c r="A4448" t="s">
        <v>637</v>
      </c>
      <c r="B4448" t="s">
        <v>851</v>
      </c>
      <c r="C4448" t="s">
        <v>639</v>
      </c>
      <c r="D4448" t="s">
        <v>640</v>
      </c>
      <c r="E4448" t="s">
        <v>641</v>
      </c>
      <c r="F4448">
        <v>528004120010</v>
      </c>
      <c r="G4448" t="s">
        <v>653</v>
      </c>
      <c r="H4448" t="s">
        <v>211</v>
      </c>
      <c r="I4448" t="s">
        <v>212</v>
      </c>
      <c r="J4448">
        <v>202209</v>
      </c>
      <c r="K4448">
        <v>44834</v>
      </c>
      <c r="L4448" t="s">
        <v>727</v>
      </c>
      <c r="M4448">
        <v>28.21</v>
      </c>
      <c r="N4448">
        <v>28.21</v>
      </c>
      <c r="O4448" t="s">
        <v>645</v>
      </c>
      <c r="P4448" s="428">
        <v>28.146000000000001</v>
      </c>
      <c r="Q4448">
        <v>12911101</v>
      </c>
      <c r="T4448" t="s">
        <v>212</v>
      </c>
    </row>
    <row r="4449" spans="1:20" x14ac:dyDescent="0.25">
      <c r="A4449" t="s">
        <v>637</v>
      </c>
      <c r="B4449" t="s">
        <v>851</v>
      </c>
      <c r="C4449" t="s">
        <v>639</v>
      </c>
      <c r="D4449" t="s">
        <v>640</v>
      </c>
      <c r="E4449" t="s">
        <v>652</v>
      </c>
      <c r="F4449">
        <v>528004120010</v>
      </c>
      <c r="G4449" t="s">
        <v>653</v>
      </c>
      <c r="H4449" t="s">
        <v>211</v>
      </c>
      <c r="I4449" t="s">
        <v>212</v>
      </c>
      <c r="J4449">
        <v>202209</v>
      </c>
      <c r="K4449">
        <v>44834</v>
      </c>
      <c r="L4449" t="s">
        <v>727</v>
      </c>
      <c r="M4449">
        <v>45.68</v>
      </c>
      <c r="N4449">
        <v>45.68</v>
      </c>
      <c r="O4449" t="s">
        <v>645</v>
      </c>
      <c r="P4449" s="428">
        <v>45.576000000000001</v>
      </c>
      <c r="Q4449">
        <v>12911101</v>
      </c>
      <c r="T4449" t="s">
        <v>212</v>
      </c>
    </row>
    <row r="4450" spans="1:20" x14ac:dyDescent="0.25">
      <c r="A4450" t="s">
        <v>637</v>
      </c>
      <c r="B4450" t="s">
        <v>851</v>
      </c>
      <c r="C4450" t="s">
        <v>639</v>
      </c>
      <c r="D4450" t="s">
        <v>640</v>
      </c>
      <c r="E4450" t="s">
        <v>667</v>
      </c>
      <c r="F4450">
        <v>528004120010</v>
      </c>
      <c r="G4450" t="s">
        <v>653</v>
      </c>
      <c r="H4450" t="s">
        <v>211</v>
      </c>
      <c r="I4450" t="s">
        <v>212</v>
      </c>
      <c r="J4450">
        <v>202209</v>
      </c>
      <c r="K4450">
        <v>44834</v>
      </c>
      <c r="L4450" t="s">
        <v>727</v>
      </c>
      <c r="M4450">
        <v>39.799999999999997</v>
      </c>
      <c r="N4450">
        <v>39.799999999999997</v>
      </c>
      <c r="O4450" t="s">
        <v>645</v>
      </c>
      <c r="P4450" s="428">
        <v>39.709000000000003</v>
      </c>
      <c r="Q4450">
        <v>12911101</v>
      </c>
      <c r="T4450" t="s">
        <v>212</v>
      </c>
    </row>
    <row r="4451" spans="1:20" x14ac:dyDescent="0.25">
      <c r="A4451" t="s">
        <v>637</v>
      </c>
      <c r="B4451" t="s">
        <v>851</v>
      </c>
      <c r="C4451" t="s">
        <v>639</v>
      </c>
      <c r="D4451" t="s">
        <v>640</v>
      </c>
      <c r="E4451" t="s">
        <v>686</v>
      </c>
      <c r="F4451">
        <v>528004120010</v>
      </c>
      <c r="G4451" t="s">
        <v>653</v>
      </c>
      <c r="H4451" t="s">
        <v>211</v>
      </c>
      <c r="I4451" t="s">
        <v>212</v>
      </c>
      <c r="J4451">
        <v>202209</v>
      </c>
      <c r="K4451">
        <v>44834</v>
      </c>
      <c r="L4451" t="s">
        <v>727</v>
      </c>
      <c r="M4451">
        <v>55.59</v>
      </c>
      <c r="N4451">
        <v>55.59</v>
      </c>
      <c r="O4451" t="s">
        <v>645</v>
      </c>
      <c r="P4451" s="428">
        <v>55.463000000000001</v>
      </c>
      <c r="Q4451">
        <v>12911101</v>
      </c>
      <c r="T4451" t="s">
        <v>212</v>
      </c>
    </row>
    <row r="4452" spans="1:20" x14ac:dyDescent="0.25">
      <c r="A4452" t="s">
        <v>637</v>
      </c>
      <c r="B4452" t="s">
        <v>851</v>
      </c>
      <c r="C4452" t="s">
        <v>639</v>
      </c>
      <c r="D4452" t="s">
        <v>640</v>
      </c>
      <c r="E4452" t="s">
        <v>673</v>
      </c>
      <c r="F4452">
        <v>528004120010</v>
      </c>
      <c r="G4452" t="s">
        <v>653</v>
      </c>
      <c r="H4452" t="s">
        <v>211</v>
      </c>
      <c r="I4452" t="s">
        <v>212</v>
      </c>
      <c r="J4452">
        <v>202209</v>
      </c>
      <c r="K4452">
        <v>44834</v>
      </c>
      <c r="L4452" t="s">
        <v>727</v>
      </c>
      <c r="M4452">
        <v>105.74</v>
      </c>
      <c r="N4452">
        <v>105.74</v>
      </c>
      <c r="O4452" t="s">
        <v>645</v>
      </c>
      <c r="P4452" s="428">
        <v>105.498</v>
      </c>
      <c r="Q4452">
        <v>12911101</v>
      </c>
      <c r="T4452" t="s">
        <v>212</v>
      </c>
    </row>
    <row r="4453" spans="1:20" x14ac:dyDescent="0.25">
      <c r="A4453" t="s">
        <v>637</v>
      </c>
      <c r="B4453" t="s">
        <v>851</v>
      </c>
      <c r="C4453" t="s">
        <v>639</v>
      </c>
      <c r="D4453" t="s">
        <v>640</v>
      </c>
      <c r="E4453" t="s">
        <v>678</v>
      </c>
      <c r="F4453">
        <v>528004120010</v>
      </c>
      <c r="G4453" t="s">
        <v>653</v>
      </c>
      <c r="H4453" t="s">
        <v>211</v>
      </c>
      <c r="I4453" t="s">
        <v>212</v>
      </c>
      <c r="J4453">
        <v>202209</v>
      </c>
      <c r="K4453">
        <v>44834</v>
      </c>
      <c r="L4453" t="s">
        <v>727</v>
      </c>
      <c r="M4453">
        <v>59.24</v>
      </c>
      <c r="N4453">
        <v>59.24</v>
      </c>
      <c r="O4453" t="s">
        <v>645</v>
      </c>
      <c r="P4453" s="428">
        <v>59.104999999999997</v>
      </c>
      <c r="Q4453">
        <v>12911101</v>
      </c>
      <c r="T4453" t="s">
        <v>212</v>
      </c>
    </row>
    <row r="4454" spans="1:20" x14ac:dyDescent="0.25">
      <c r="A4454" t="s">
        <v>637</v>
      </c>
      <c r="B4454" t="s">
        <v>851</v>
      </c>
      <c r="C4454" t="s">
        <v>639</v>
      </c>
      <c r="D4454" t="s">
        <v>640</v>
      </c>
      <c r="E4454" t="s">
        <v>701</v>
      </c>
      <c r="F4454">
        <v>528004120010</v>
      </c>
      <c r="G4454" t="s">
        <v>653</v>
      </c>
      <c r="H4454" t="s">
        <v>211</v>
      </c>
      <c r="I4454" t="s">
        <v>212</v>
      </c>
      <c r="J4454">
        <v>202209</v>
      </c>
      <c r="K4454">
        <v>44834</v>
      </c>
      <c r="L4454" t="s">
        <v>727</v>
      </c>
      <c r="M4454">
        <v>38.04</v>
      </c>
      <c r="N4454">
        <v>38.04</v>
      </c>
      <c r="O4454" t="s">
        <v>645</v>
      </c>
      <c r="P4454" s="428">
        <v>37.953000000000003</v>
      </c>
      <c r="Q4454">
        <v>12911101</v>
      </c>
      <c r="T4454" t="s">
        <v>212</v>
      </c>
    </row>
    <row r="4455" spans="1:20" x14ac:dyDescent="0.25">
      <c r="A4455" t="s">
        <v>637</v>
      </c>
      <c r="B4455" t="s">
        <v>851</v>
      </c>
      <c r="C4455" t="s">
        <v>639</v>
      </c>
      <c r="D4455" t="s">
        <v>640</v>
      </c>
      <c r="E4455" t="s">
        <v>708</v>
      </c>
      <c r="F4455">
        <v>528004120010</v>
      </c>
      <c r="G4455" t="s">
        <v>653</v>
      </c>
      <c r="H4455" t="s">
        <v>211</v>
      </c>
      <c r="I4455" t="s">
        <v>212</v>
      </c>
      <c r="J4455">
        <v>202209</v>
      </c>
      <c r="K4455">
        <v>44834</v>
      </c>
      <c r="L4455" t="s">
        <v>727</v>
      </c>
      <c r="M4455">
        <v>24.48</v>
      </c>
      <c r="N4455">
        <v>24.48</v>
      </c>
      <c r="O4455" t="s">
        <v>645</v>
      </c>
      <c r="P4455" s="428">
        <v>24.423999999999999</v>
      </c>
      <c r="Q4455">
        <v>12911101</v>
      </c>
      <c r="T4455" t="s">
        <v>212</v>
      </c>
    </row>
    <row r="4456" spans="1:20" x14ac:dyDescent="0.25">
      <c r="A4456" t="s">
        <v>637</v>
      </c>
      <c r="B4456" t="s">
        <v>851</v>
      </c>
      <c r="C4456" t="s">
        <v>639</v>
      </c>
      <c r="D4456" t="s">
        <v>640</v>
      </c>
      <c r="E4456" t="s">
        <v>1177</v>
      </c>
      <c r="F4456">
        <v>528004120010</v>
      </c>
      <c r="G4456" t="s">
        <v>653</v>
      </c>
      <c r="H4456" t="s">
        <v>211</v>
      </c>
      <c r="I4456" t="s">
        <v>212</v>
      </c>
      <c r="J4456">
        <v>202209</v>
      </c>
      <c r="K4456">
        <v>44834</v>
      </c>
      <c r="L4456" t="s">
        <v>727</v>
      </c>
      <c r="M4456">
        <v>70.45</v>
      </c>
      <c r="N4456">
        <v>70.45</v>
      </c>
      <c r="O4456" t="s">
        <v>645</v>
      </c>
      <c r="P4456" s="428">
        <v>70.289000000000001</v>
      </c>
      <c r="Q4456">
        <v>12911101</v>
      </c>
      <c r="T4456" t="s">
        <v>212</v>
      </c>
    </row>
    <row r="4457" spans="1:20" x14ac:dyDescent="0.25">
      <c r="A4457" t="s">
        <v>637</v>
      </c>
      <c r="B4457" t="s">
        <v>814</v>
      </c>
      <c r="C4457" t="s">
        <v>639</v>
      </c>
      <c r="D4457" t="s">
        <v>663</v>
      </c>
      <c r="E4457" t="s">
        <v>704</v>
      </c>
      <c r="F4457">
        <v>528004120051</v>
      </c>
      <c r="G4457" t="s">
        <v>2897</v>
      </c>
      <c r="H4457">
        <v>583650</v>
      </c>
      <c r="I4457" t="s">
        <v>443</v>
      </c>
      <c r="J4457">
        <v>202209</v>
      </c>
      <c r="K4457">
        <v>44834</v>
      </c>
      <c r="L4457" t="s">
        <v>644</v>
      </c>
      <c r="M4457">
        <v>104000</v>
      </c>
      <c r="N4457">
        <v>158.91</v>
      </c>
      <c r="O4457" t="s">
        <v>645</v>
      </c>
      <c r="P4457" s="428">
        <v>158.547</v>
      </c>
      <c r="Q4457">
        <v>30519784</v>
      </c>
      <c r="T4457" t="s">
        <v>3781</v>
      </c>
    </row>
    <row r="4458" spans="1:20" x14ac:dyDescent="0.25">
      <c r="A4458" t="s">
        <v>637</v>
      </c>
      <c r="B4458" t="s">
        <v>657</v>
      </c>
      <c r="C4458" t="s">
        <v>639</v>
      </c>
      <c r="D4458" t="s">
        <v>718</v>
      </c>
      <c r="E4458" t="s">
        <v>652</v>
      </c>
      <c r="F4458">
        <v>528004120010</v>
      </c>
      <c r="G4458" t="s">
        <v>653</v>
      </c>
      <c r="H4458">
        <v>583593</v>
      </c>
      <c r="I4458" t="s">
        <v>176</v>
      </c>
      <c r="J4458">
        <v>202209</v>
      </c>
      <c r="K4458">
        <v>44834</v>
      </c>
      <c r="L4458" t="s">
        <v>644</v>
      </c>
      <c r="M4458">
        <v>549.4</v>
      </c>
      <c r="N4458">
        <v>0.84</v>
      </c>
      <c r="O4458" t="s">
        <v>645</v>
      </c>
      <c r="P4458" s="428">
        <v>0.83799999999999997</v>
      </c>
      <c r="Q4458">
        <v>12907456</v>
      </c>
      <c r="R4458" t="s">
        <v>654</v>
      </c>
      <c r="S4458" t="s">
        <v>825</v>
      </c>
      <c r="T4458" t="s">
        <v>3783</v>
      </c>
    </row>
    <row r="4459" spans="1:20" x14ac:dyDescent="0.25">
      <c r="A4459" t="s">
        <v>637</v>
      </c>
      <c r="B4459" t="s">
        <v>828</v>
      </c>
      <c r="C4459" t="s">
        <v>639</v>
      </c>
      <c r="D4459" t="s">
        <v>663</v>
      </c>
      <c r="E4459" t="s">
        <v>652</v>
      </c>
      <c r="F4459">
        <v>528004120010</v>
      </c>
      <c r="G4459" t="s">
        <v>653</v>
      </c>
      <c r="H4459">
        <v>583591</v>
      </c>
      <c r="I4459" t="s">
        <v>172</v>
      </c>
      <c r="J4459">
        <v>202209</v>
      </c>
      <c r="K4459">
        <v>44834</v>
      </c>
      <c r="L4459" t="s">
        <v>644</v>
      </c>
      <c r="M4459">
        <v>2176.3000000000002</v>
      </c>
      <c r="N4459">
        <v>3.33</v>
      </c>
      <c r="O4459" t="s">
        <v>645</v>
      </c>
      <c r="P4459" s="428">
        <v>3.3220000000000001</v>
      </c>
      <c r="Q4459">
        <v>12907456</v>
      </c>
      <c r="R4459" t="s">
        <v>654</v>
      </c>
      <c r="S4459" t="s">
        <v>664</v>
      </c>
      <c r="T4459" t="s">
        <v>3782</v>
      </c>
    </row>
    <row r="4460" spans="1:20" x14ac:dyDescent="0.25">
      <c r="A4460" t="s">
        <v>637</v>
      </c>
      <c r="B4460" t="s">
        <v>831</v>
      </c>
      <c r="C4460" t="s">
        <v>639</v>
      </c>
      <c r="D4460" t="s">
        <v>718</v>
      </c>
      <c r="E4460" t="s">
        <v>704</v>
      </c>
      <c r="F4460">
        <v>528004120001</v>
      </c>
      <c r="G4460" t="s">
        <v>705</v>
      </c>
      <c r="H4460">
        <v>583128</v>
      </c>
      <c r="I4460" t="s">
        <v>20</v>
      </c>
      <c r="J4460">
        <v>202209</v>
      </c>
      <c r="K4460">
        <v>44834</v>
      </c>
      <c r="L4460" t="s">
        <v>644</v>
      </c>
      <c r="M4460">
        <v>65287.81</v>
      </c>
      <c r="N4460">
        <v>99.76</v>
      </c>
      <c r="O4460" t="s">
        <v>645</v>
      </c>
      <c r="P4460" s="428">
        <v>99.531999999999996</v>
      </c>
      <c r="Q4460">
        <v>12905407</v>
      </c>
      <c r="R4460" t="s">
        <v>646</v>
      </c>
      <c r="S4460">
        <v>2031020</v>
      </c>
      <c r="T4460" t="s">
        <v>3784</v>
      </c>
    </row>
    <row r="4461" spans="1:20" x14ac:dyDescent="0.25">
      <c r="A4461" t="s">
        <v>637</v>
      </c>
      <c r="B4461" t="s">
        <v>831</v>
      </c>
      <c r="C4461" t="s">
        <v>639</v>
      </c>
      <c r="D4461" t="s">
        <v>640</v>
      </c>
      <c r="E4461" t="s">
        <v>678</v>
      </c>
      <c r="F4461">
        <v>528004120002</v>
      </c>
      <c r="G4461" t="s">
        <v>642</v>
      </c>
      <c r="H4461">
        <v>583147</v>
      </c>
      <c r="I4461" t="s">
        <v>41</v>
      </c>
      <c r="J4461">
        <v>202209</v>
      </c>
      <c r="K4461">
        <v>44834</v>
      </c>
      <c r="L4461" t="s">
        <v>644</v>
      </c>
      <c r="M4461">
        <v>1781.49</v>
      </c>
      <c r="N4461">
        <v>2.72</v>
      </c>
      <c r="O4461" t="s">
        <v>645</v>
      </c>
      <c r="P4461" s="428">
        <v>2.714</v>
      </c>
      <c r="Q4461">
        <v>12905407</v>
      </c>
      <c r="R4461" t="s">
        <v>646</v>
      </c>
      <c r="S4461">
        <v>2049729</v>
      </c>
      <c r="T4461" t="s">
        <v>3799</v>
      </c>
    </row>
    <row r="4462" spans="1:20" x14ac:dyDescent="0.25">
      <c r="A4462" t="s">
        <v>637</v>
      </c>
      <c r="B4462" t="s">
        <v>831</v>
      </c>
      <c r="C4462" t="s">
        <v>639</v>
      </c>
      <c r="D4462" t="s">
        <v>663</v>
      </c>
      <c r="E4462" t="s">
        <v>673</v>
      </c>
      <c r="F4462">
        <v>528004120002</v>
      </c>
      <c r="G4462" t="s">
        <v>642</v>
      </c>
      <c r="H4462">
        <v>583133</v>
      </c>
      <c r="I4462" t="s">
        <v>29</v>
      </c>
      <c r="J4462">
        <v>202209</v>
      </c>
      <c r="K4462">
        <v>44834</v>
      </c>
      <c r="L4462" t="s">
        <v>644</v>
      </c>
      <c r="M4462">
        <v>47418.11</v>
      </c>
      <c r="N4462">
        <v>72.45</v>
      </c>
      <c r="O4462" t="s">
        <v>645</v>
      </c>
      <c r="P4462" s="428">
        <v>72.284000000000006</v>
      </c>
      <c r="Q4462">
        <v>12905407</v>
      </c>
      <c r="R4462" t="s">
        <v>646</v>
      </c>
      <c r="S4462">
        <v>2014872</v>
      </c>
      <c r="T4462" t="s">
        <v>3785</v>
      </c>
    </row>
    <row r="4463" spans="1:20" x14ac:dyDescent="0.25">
      <c r="A4463" t="s">
        <v>637</v>
      </c>
      <c r="B4463" t="s">
        <v>831</v>
      </c>
      <c r="C4463" t="s">
        <v>639</v>
      </c>
      <c r="D4463" t="s">
        <v>651</v>
      </c>
      <c r="E4463" t="s">
        <v>704</v>
      </c>
      <c r="F4463">
        <v>528004120001</v>
      </c>
      <c r="G4463" t="s">
        <v>705</v>
      </c>
      <c r="H4463">
        <v>583127</v>
      </c>
      <c r="I4463" t="s">
        <v>17</v>
      </c>
      <c r="J4463">
        <v>202209</v>
      </c>
      <c r="K4463">
        <v>44834</v>
      </c>
      <c r="L4463" t="s">
        <v>644</v>
      </c>
      <c r="M4463">
        <v>27400.22</v>
      </c>
      <c r="N4463">
        <v>41.87</v>
      </c>
      <c r="O4463" t="s">
        <v>645</v>
      </c>
      <c r="P4463" s="428">
        <v>41.774000000000001</v>
      </c>
      <c r="Q4463">
        <v>12905407</v>
      </c>
      <c r="R4463" t="s">
        <v>646</v>
      </c>
      <c r="S4463">
        <v>2019466</v>
      </c>
      <c r="T4463" t="s">
        <v>3787</v>
      </c>
    </row>
    <row r="4464" spans="1:20" x14ac:dyDescent="0.25">
      <c r="A4464" t="s">
        <v>637</v>
      </c>
      <c r="B4464" t="s">
        <v>831</v>
      </c>
      <c r="C4464" t="s">
        <v>639</v>
      </c>
      <c r="D4464" t="s">
        <v>651</v>
      </c>
      <c r="E4464" t="s">
        <v>704</v>
      </c>
      <c r="F4464">
        <v>528004120001</v>
      </c>
      <c r="G4464" t="s">
        <v>705</v>
      </c>
      <c r="H4464">
        <v>583127</v>
      </c>
      <c r="I4464" t="s">
        <v>17</v>
      </c>
      <c r="J4464">
        <v>202209</v>
      </c>
      <c r="K4464">
        <v>44834</v>
      </c>
      <c r="L4464" t="s">
        <v>644</v>
      </c>
      <c r="M4464">
        <v>72313.98</v>
      </c>
      <c r="N4464">
        <v>110.49</v>
      </c>
      <c r="O4464" t="s">
        <v>645</v>
      </c>
      <c r="P4464" s="428">
        <v>110.238</v>
      </c>
      <c r="Q4464">
        <v>12905407</v>
      </c>
      <c r="R4464" t="s">
        <v>646</v>
      </c>
      <c r="S4464">
        <v>2019466</v>
      </c>
      <c r="T4464" t="s">
        <v>3788</v>
      </c>
    </row>
    <row r="4465" spans="1:20" x14ac:dyDescent="0.25">
      <c r="A4465" t="s">
        <v>637</v>
      </c>
      <c r="B4465" t="s">
        <v>834</v>
      </c>
      <c r="C4465" t="s">
        <v>639</v>
      </c>
      <c r="D4465" t="s">
        <v>640</v>
      </c>
      <c r="E4465" t="s">
        <v>2008</v>
      </c>
      <c r="F4465">
        <v>528004120002</v>
      </c>
      <c r="G4465" t="s">
        <v>642</v>
      </c>
      <c r="H4465">
        <v>583155</v>
      </c>
      <c r="I4465" t="s">
        <v>45</v>
      </c>
      <c r="J4465">
        <v>202209</v>
      </c>
      <c r="K4465">
        <v>44834</v>
      </c>
      <c r="L4465" t="s">
        <v>727</v>
      </c>
      <c r="M4465">
        <v>11.4</v>
      </c>
      <c r="N4465">
        <v>11.4</v>
      </c>
      <c r="O4465" t="s">
        <v>645</v>
      </c>
      <c r="P4465" s="428">
        <v>11.374000000000001</v>
      </c>
      <c r="Q4465">
        <v>12905407</v>
      </c>
      <c r="R4465" t="s">
        <v>646</v>
      </c>
      <c r="S4465">
        <v>9985235</v>
      </c>
      <c r="T4465" t="s">
        <v>3865</v>
      </c>
    </row>
    <row r="4466" spans="1:20" x14ac:dyDescent="0.25">
      <c r="A4466" t="s">
        <v>637</v>
      </c>
      <c r="B4466" t="s">
        <v>831</v>
      </c>
      <c r="C4466" t="s">
        <v>639</v>
      </c>
      <c r="D4466" t="s">
        <v>640</v>
      </c>
      <c r="E4466" t="s">
        <v>678</v>
      </c>
      <c r="F4466">
        <v>528004120002</v>
      </c>
      <c r="G4466" t="s">
        <v>642</v>
      </c>
      <c r="H4466">
        <v>583147</v>
      </c>
      <c r="I4466" t="s">
        <v>41</v>
      </c>
      <c r="J4466">
        <v>202209</v>
      </c>
      <c r="K4466">
        <v>44834</v>
      </c>
      <c r="L4466" t="s">
        <v>644</v>
      </c>
      <c r="M4466">
        <v>3219.32</v>
      </c>
      <c r="N4466">
        <v>4.92</v>
      </c>
      <c r="O4466" t="s">
        <v>645</v>
      </c>
      <c r="P4466" s="428">
        <v>4.9089999999999998</v>
      </c>
      <c r="Q4466">
        <v>12905407</v>
      </c>
      <c r="R4466" t="s">
        <v>646</v>
      </c>
      <c r="S4466">
        <v>2027008</v>
      </c>
      <c r="T4466" t="s">
        <v>3872</v>
      </c>
    </row>
    <row r="4467" spans="1:20" x14ac:dyDescent="0.25">
      <c r="A4467" t="s">
        <v>637</v>
      </c>
      <c r="B4467" t="s">
        <v>831</v>
      </c>
      <c r="C4467" t="s">
        <v>639</v>
      </c>
      <c r="D4467" t="s">
        <v>640</v>
      </c>
      <c r="E4467" t="s">
        <v>686</v>
      </c>
      <c r="F4467">
        <v>528004120002</v>
      </c>
      <c r="G4467" t="s">
        <v>642</v>
      </c>
      <c r="H4467">
        <v>583150</v>
      </c>
      <c r="I4467" t="s">
        <v>687</v>
      </c>
      <c r="J4467">
        <v>202209</v>
      </c>
      <c r="K4467">
        <v>44834</v>
      </c>
      <c r="L4467" t="s">
        <v>644</v>
      </c>
      <c r="M4467">
        <v>11278.9</v>
      </c>
      <c r="N4467">
        <v>17.23</v>
      </c>
      <c r="O4467" t="s">
        <v>645</v>
      </c>
      <c r="P4467" s="428">
        <v>17.190999999999999</v>
      </c>
      <c r="Q4467">
        <v>12905407</v>
      </c>
      <c r="R4467" t="s">
        <v>646</v>
      </c>
      <c r="S4467">
        <v>2011105</v>
      </c>
      <c r="T4467" t="s">
        <v>3873</v>
      </c>
    </row>
    <row r="4468" spans="1:20" x14ac:dyDescent="0.25">
      <c r="A4468" t="s">
        <v>637</v>
      </c>
      <c r="B4468" t="s">
        <v>831</v>
      </c>
      <c r="C4468" t="s">
        <v>639</v>
      </c>
      <c r="D4468" t="s">
        <v>663</v>
      </c>
      <c r="E4468" t="s">
        <v>673</v>
      </c>
      <c r="F4468">
        <v>528004120002</v>
      </c>
      <c r="G4468" t="s">
        <v>642</v>
      </c>
      <c r="H4468">
        <v>583134</v>
      </c>
      <c r="I4468" t="s">
        <v>30</v>
      </c>
      <c r="J4468">
        <v>202209</v>
      </c>
      <c r="K4468">
        <v>44834</v>
      </c>
      <c r="L4468" t="s">
        <v>644</v>
      </c>
      <c r="M4468">
        <v>24915.56</v>
      </c>
      <c r="N4468">
        <v>38.07</v>
      </c>
      <c r="O4468" t="s">
        <v>645</v>
      </c>
      <c r="P4468" s="428">
        <v>37.982999999999997</v>
      </c>
      <c r="Q4468">
        <v>12905407</v>
      </c>
      <c r="R4468" t="s">
        <v>646</v>
      </c>
      <c r="S4468">
        <v>2030902</v>
      </c>
      <c r="T4468" t="s">
        <v>3793</v>
      </c>
    </row>
    <row r="4469" spans="1:20" x14ac:dyDescent="0.25">
      <c r="A4469" t="s">
        <v>637</v>
      </c>
      <c r="B4469" t="s">
        <v>831</v>
      </c>
      <c r="C4469" t="s">
        <v>639</v>
      </c>
      <c r="D4469" t="s">
        <v>640</v>
      </c>
      <c r="E4469" t="s">
        <v>673</v>
      </c>
      <c r="F4469">
        <v>528004120002</v>
      </c>
      <c r="G4469" t="s">
        <v>642</v>
      </c>
      <c r="H4469">
        <v>583148</v>
      </c>
      <c r="I4469" t="s">
        <v>699</v>
      </c>
      <c r="J4469">
        <v>202209</v>
      </c>
      <c r="K4469">
        <v>44834</v>
      </c>
      <c r="L4469" t="s">
        <v>644</v>
      </c>
      <c r="M4469">
        <v>16844.580000000002</v>
      </c>
      <c r="N4469">
        <v>25.74</v>
      </c>
      <c r="O4469" t="s">
        <v>645</v>
      </c>
      <c r="P4469" s="428">
        <v>25.681000000000001</v>
      </c>
      <c r="Q4469">
        <v>12905407</v>
      </c>
      <c r="R4469" t="s">
        <v>646</v>
      </c>
      <c r="S4469">
        <v>2029740</v>
      </c>
      <c r="T4469" t="s">
        <v>3866</v>
      </c>
    </row>
    <row r="4470" spans="1:20" x14ac:dyDescent="0.25">
      <c r="A4470" t="s">
        <v>637</v>
      </c>
      <c r="B4470" t="s">
        <v>831</v>
      </c>
      <c r="C4470" t="s">
        <v>639</v>
      </c>
      <c r="D4470" t="s">
        <v>651</v>
      </c>
      <c r="E4470" t="s">
        <v>641</v>
      </c>
      <c r="F4470">
        <v>528004120001</v>
      </c>
      <c r="G4470" t="s">
        <v>705</v>
      </c>
      <c r="H4470">
        <v>583128</v>
      </c>
      <c r="I4470" t="s">
        <v>20</v>
      </c>
      <c r="J4470">
        <v>202209</v>
      </c>
      <c r="K4470">
        <v>44834</v>
      </c>
      <c r="L4470" t="s">
        <v>644</v>
      </c>
      <c r="M4470">
        <v>67899.399999999994</v>
      </c>
      <c r="N4470">
        <v>103.75</v>
      </c>
      <c r="O4470" t="s">
        <v>645</v>
      </c>
      <c r="P4470" s="428">
        <v>103.51300000000001</v>
      </c>
      <c r="Q4470">
        <v>12905407</v>
      </c>
      <c r="R4470" t="s">
        <v>646</v>
      </c>
      <c r="S4470">
        <v>2022429</v>
      </c>
      <c r="T4470" t="s">
        <v>3790</v>
      </c>
    </row>
    <row r="4471" spans="1:20" x14ac:dyDescent="0.25">
      <c r="A4471" t="s">
        <v>637</v>
      </c>
      <c r="B4471" t="s">
        <v>831</v>
      </c>
      <c r="C4471" t="s">
        <v>639</v>
      </c>
      <c r="D4471" t="s">
        <v>663</v>
      </c>
      <c r="E4471" t="s">
        <v>701</v>
      </c>
      <c r="F4471">
        <v>528004120002</v>
      </c>
      <c r="G4471" t="s">
        <v>642</v>
      </c>
      <c r="H4471">
        <v>583137</v>
      </c>
      <c r="I4471" t="s">
        <v>33</v>
      </c>
      <c r="J4471">
        <v>202209</v>
      </c>
      <c r="K4471">
        <v>44834</v>
      </c>
      <c r="L4471" t="s">
        <v>644</v>
      </c>
      <c r="M4471">
        <v>45594.32</v>
      </c>
      <c r="N4471">
        <v>69.67</v>
      </c>
      <c r="O4471" t="s">
        <v>645</v>
      </c>
      <c r="P4471" s="428">
        <v>69.510999999999996</v>
      </c>
      <c r="Q4471">
        <v>12905407</v>
      </c>
      <c r="R4471" t="s">
        <v>646</v>
      </c>
      <c r="S4471">
        <v>2038727</v>
      </c>
      <c r="T4471" t="s">
        <v>3786</v>
      </c>
    </row>
    <row r="4472" spans="1:20" x14ac:dyDescent="0.25">
      <c r="A4472" t="s">
        <v>637</v>
      </c>
      <c r="B4472" t="s">
        <v>1525</v>
      </c>
      <c r="C4472" t="s">
        <v>639</v>
      </c>
      <c r="D4472" t="s">
        <v>651</v>
      </c>
      <c r="E4472" t="s">
        <v>667</v>
      </c>
      <c r="F4472">
        <v>528004120010</v>
      </c>
      <c r="G4472" t="s">
        <v>653</v>
      </c>
      <c r="H4472">
        <v>583598</v>
      </c>
      <c r="I4472" t="s">
        <v>179</v>
      </c>
      <c r="J4472">
        <v>202209</v>
      </c>
      <c r="K4472">
        <v>44834</v>
      </c>
      <c r="L4472" t="s">
        <v>644</v>
      </c>
      <c r="M4472">
        <v>302316.67</v>
      </c>
      <c r="N4472">
        <v>516.47</v>
      </c>
      <c r="O4472" t="s">
        <v>645</v>
      </c>
      <c r="P4472" s="428">
        <v>515.29</v>
      </c>
      <c r="Q4472">
        <v>12897700</v>
      </c>
      <c r="R4472" t="s">
        <v>668</v>
      </c>
      <c r="S4472" t="s">
        <v>1547</v>
      </c>
      <c r="T4472" t="s">
        <v>1548</v>
      </c>
    </row>
    <row r="4473" spans="1:20" x14ac:dyDescent="0.25">
      <c r="A4473" t="s">
        <v>637</v>
      </c>
      <c r="B4473" t="s">
        <v>1506</v>
      </c>
      <c r="C4473" t="s">
        <v>639</v>
      </c>
      <c r="D4473" t="s">
        <v>663</v>
      </c>
      <c r="E4473" t="s">
        <v>704</v>
      </c>
      <c r="F4473">
        <v>528004120051</v>
      </c>
      <c r="G4473" t="s">
        <v>2897</v>
      </c>
      <c r="H4473">
        <v>583650</v>
      </c>
      <c r="I4473" t="s">
        <v>443</v>
      </c>
      <c r="J4473">
        <v>202209</v>
      </c>
      <c r="K4473">
        <v>44834</v>
      </c>
      <c r="L4473" t="s">
        <v>644</v>
      </c>
      <c r="M4473">
        <v>200000</v>
      </c>
      <c r="N4473">
        <v>305.60000000000002</v>
      </c>
      <c r="O4473" t="s">
        <v>645</v>
      </c>
      <c r="P4473" s="428">
        <v>304.90199999999999</v>
      </c>
      <c r="Q4473">
        <v>30519784</v>
      </c>
      <c r="R4473" t="s">
        <v>668</v>
      </c>
      <c r="S4473" t="s">
        <v>3794</v>
      </c>
      <c r="T4473" t="s">
        <v>3795</v>
      </c>
    </row>
    <row r="4474" spans="1:20" x14ac:dyDescent="0.25">
      <c r="A4474" t="s">
        <v>637</v>
      </c>
      <c r="B4474" t="s">
        <v>1525</v>
      </c>
      <c r="C4474" t="s">
        <v>639</v>
      </c>
      <c r="D4474" t="s">
        <v>651</v>
      </c>
      <c r="E4474" t="s">
        <v>667</v>
      </c>
      <c r="F4474">
        <v>528004120010</v>
      </c>
      <c r="G4474" t="s">
        <v>653</v>
      </c>
      <c r="H4474">
        <v>583598</v>
      </c>
      <c r="I4474" t="s">
        <v>179</v>
      </c>
      <c r="J4474">
        <v>202209</v>
      </c>
      <c r="K4474">
        <v>44834</v>
      </c>
      <c r="L4474" t="s">
        <v>644</v>
      </c>
      <c r="M4474">
        <v>302316.67</v>
      </c>
      <c r="N4474">
        <v>516.47</v>
      </c>
      <c r="O4474" t="s">
        <v>645</v>
      </c>
      <c r="P4474" s="428">
        <v>515.29</v>
      </c>
      <c r="Q4474">
        <v>12897700</v>
      </c>
      <c r="R4474" t="s">
        <v>668</v>
      </c>
      <c r="S4474" t="s">
        <v>1545</v>
      </c>
      <c r="T4474" t="s">
        <v>1546</v>
      </c>
    </row>
    <row r="4475" spans="1:20" x14ac:dyDescent="0.25">
      <c r="A4475" t="s">
        <v>637</v>
      </c>
      <c r="B4475" t="s">
        <v>1506</v>
      </c>
      <c r="C4475" t="s">
        <v>639</v>
      </c>
      <c r="D4475" t="s">
        <v>651</v>
      </c>
      <c r="E4475" t="s">
        <v>667</v>
      </c>
      <c r="F4475">
        <v>528004120010</v>
      </c>
      <c r="G4475" t="s">
        <v>653</v>
      </c>
      <c r="H4475">
        <v>583594</v>
      </c>
      <c r="I4475" t="s">
        <v>2737</v>
      </c>
      <c r="J4475">
        <v>202209</v>
      </c>
      <c r="K4475">
        <v>44834</v>
      </c>
      <c r="L4475" t="s">
        <v>644</v>
      </c>
      <c r="M4475">
        <v>11597.08</v>
      </c>
      <c r="N4475">
        <v>19.03</v>
      </c>
      <c r="O4475" t="s">
        <v>645</v>
      </c>
      <c r="P4475" s="428">
        <v>18.986999999999998</v>
      </c>
      <c r="Q4475">
        <v>12897700</v>
      </c>
      <c r="R4475" t="s">
        <v>668</v>
      </c>
      <c r="S4475" t="s">
        <v>669</v>
      </c>
      <c r="T4475" t="s">
        <v>2738</v>
      </c>
    </row>
    <row r="4476" spans="1:20" x14ac:dyDescent="0.25">
      <c r="A4476" t="s">
        <v>637</v>
      </c>
      <c r="B4476" t="s">
        <v>1525</v>
      </c>
      <c r="C4476" t="s">
        <v>639</v>
      </c>
      <c r="D4476" t="s">
        <v>651</v>
      </c>
      <c r="E4476" t="s">
        <v>667</v>
      </c>
      <c r="F4476">
        <v>528004120010</v>
      </c>
      <c r="G4476" t="s">
        <v>653</v>
      </c>
      <c r="H4476">
        <v>583598</v>
      </c>
      <c r="I4476" t="s">
        <v>179</v>
      </c>
      <c r="J4476">
        <v>202209</v>
      </c>
      <c r="K4476">
        <v>44834</v>
      </c>
      <c r="L4476" t="s">
        <v>644</v>
      </c>
      <c r="M4476">
        <v>302316.67</v>
      </c>
      <c r="N4476">
        <v>516.47</v>
      </c>
      <c r="O4476" t="s">
        <v>645</v>
      </c>
      <c r="P4476" s="428">
        <v>515.29</v>
      </c>
      <c r="Q4476">
        <v>12897700</v>
      </c>
      <c r="R4476" t="s">
        <v>668</v>
      </c>
      <c r="S4476" t="s">
        <v>1549</v>
      </c>
      <c r="T4476" t="s">
        <v>1550</v>
      </c>
    </row>
    <row r="4477" spans="1:20" x14ac:dyDescent="0.25">
      <c r="A4477" t="s">
        <v>637</v>
      </c>
      <c r="B4477" t="s">
        <v>1525</v>
      </c>
      <c r="C4477" t="s">
        <v>639</v>
      </c>
      <c r="D4477" t="s">
        <v>651</v>
      </c>
      <c r="E4477" t="s">
        <v>667</v>
      </c>
      <c r="F4477">
        <v>528004120010</v>
      </c>
      <c r="G4477" t="s">
        <v>653</v>
      </c>
      <c r="H4477">
        <v>583595</v>
      </c>
      <c r="I4477" t="s">
        <v>179</v>
      </c>
      <c r="J4477">
        <v>202209</v>
      </c>
      <c r="K4477">
        <v>44834</v>
      </c>
      <c r="L4477" t="s">
        <v>644</v>
      </c>
      <c r="M4477">
        <v>302316.67</v>
      </c>
      <c r="N4477">
        <v>516.47</v>
      </c>
      <c r="O4477" t="s">
        <v>645</v>
      </c>
      <c r="P4477" s="428">
        <v>515.29</v>
      </c>
      <c r="Q4477">
        <v>12897700</v>
      </c>
      <c r="R4477" t="s">
        <v>668</v>
      </c>
      <c r="S4477" t="s">
        <v>669</v>
      </c>
      <c r="T4477" t="s">
        <v>1526</v>
      </c>
    </row>
    <row r="4478" spans="1:20" x14ac:dyDescent="0.25">
      <c r="A4478" t="s">
        <v>637</v>
      </c>
      <c r="B4478" t="s">
        <v>736</v>
      </c>
      <c r="C4478" t="s">
        <v>639</v>
      </c>
      <c r="D4478" t="s">
        <v>640</v>
      </c>
      <c r="E4478" t="s">
        <v>667</v>
      </c>
      <c r="F4478">
        <v>528004120002</v>
      </c>
      <c r="G4478" t="s">
        <v>642</v>
      </c>
      <c r="H4478">
        <v>583149</v>
      </c>
      <c r="I4478" t="s">
        <v>680</v>
      </c>
      <c r="J4478">
        <v>202209</v>
      </c>
      <c r="K4478">
        <v>44834</v>
      </c>
      <c r="L4478" t="s">
        <v>644</v>
      </c>
      <c r="M4478">
        <v>15095.74</v>
      </c>
      <c r="N4478">
        <v>23.07</v>
      </c>
      <c r="O4478" t="s">
        <v>645</v>
      </c>
      <c r="P4478" s="428">
        <v>23.016999999999999</v>
      </c>
      <c r="Q4478">
        <v>12905407</v>
      </c>
      <c r="R4478" t="s">
        <v>646</v>
      </c>
      <c r="S4478">
        <v>8540392</v>
      </c>
      <c r="T4478" t="s">
        <v>3802</v>
      </c>
    </row>
    <row r="4479" spans="1:20" x14ac:dyDescent="0.25">
      <c r="A4479" t="s">
        <v>637</v>
      </c>
      <c r="B4479" t="s">
        <v>831</v>
      </c>
      <c r="C4479" t="s">
        <v>639</v>
      </c>
      <c r="D4479" t="s">
        <v>651</v>
      </c>
      <c r="E4479" t="s">
        <v>704</v>
      </c>
      <c r="F4479">
        <v>528004120002</v>
      </c>
      <c r="G4479" t="s">
        <v>642</v>
      </c>
      <c r="H4479">
        <v>856779</v>
      </c>
      <c r="I4479" t="s">
        <v>28</v>
      </c>
      <c r="J4479">
        <v>202209</v>
      </c>
      <c r="K4479">
        <v>44834</v>
      </c>
      <c r="L4479" t="s">
        <v>644</v>
      </c>
      <c r="M4479">
        <v>32101.24</v>
      </c>
      <c r="N4479">
        <v>49.05</v>
      </c>
      <c r="O4479" t="s">
        <v>645</v>
      </c>
      <c r="P4479" s="428">
        <v>48.938000000000002</v>
      </c>
      <c r="Q4479">
        <v>12905407</v>
      </c>
      <c r="R4479" t="s">
        <v>646</v>
      </c>
      <c r="S4479">
        <v>2039252</v>
      </c>
      <c r="T4479" t="s">
        <v>3822</v>
      </c>
    </row>
    <row r="4480" spans="1:20" x14ac:dyDescent="0.25">
      <c r="A4480" t="s">
        <v>637</v>
      </c>
      <c r="B4480" t="s">
        <v>831</v>
      </c>
      <c r="C4480" t="s">
        <v>639</v>
      </c>
      <c r="D4480" t="s">
        <v>640</v>
      </c>
      <c r="E4480" t="s">
        <v>673</v>
      </c>
      <c r="F4480">
        <v>528004120002</v>
      </c>
      <c r="G4480" t="s">
        <v>642</v>
      </c>
      <c r="H4480">
        <v>856783</v>
      </c>
      <c r="I4480" t="s">
        <v>478</v>
      </c>
      <c r="J4480">
        <v>202209</v>
      </c>
      <c r="K4480">
        <v>44834</v>
      </c>
      <c r="L4480" t="s">
        <v>644</v>
      </c>
      <c r="M4480">
        <v>7492.23</v>
      </c>
      <c r="N4480">
        <v>11.45</v>
      </c>
      <c r="O4480" t="s">
        <v>645</v>
      </c>
      <c r="P4480" s="428">
        <v>11.423999999999999</v>
      </c>
      <c r="Q4480">
        <v>12905407</v>
      </c>
      <c r="R4480" t="s">
        <v>646</v>
      </c>
      <c r="S4480">
        <v>8540353</v>
      </c>
      <c r="T4480" t="s">
        <v>3823</v>
      </c>
    </row>
    <row r="4481" spans="1:20" x14ac:dyDescent="0.25">
      <c r="A4481" t="s">
        <v>637</v>
      </c>
      <c r="B4481" t="s">
        <v>831</v>
      </c>
      <c r="C4481" t="s">
        <v>639</v>
      </c>
      <c r="D4481" t="s">
        <v>651</v>
      </c>
      <c r="E4481" t="s">
        <v>667</v>
      </c>
      <c r="F4481">
        <v>528004120002</v>
      </c>
      <c r="G4481" t="s">
        <v>642</v>
      </c>
      <c r="H4481">
        <v>583139</v>
      </c>
      <c r="I4481" t="s">
        <v>35</v>
      </c>
      <c r="J4481">
        <v>202209</v>
      </c>
      <c r="K4481">
        <v>44834</v>
      </c>
      <c r="L4481" t="s">
        <v>644</v>
      </c>
      <c r="M4481">
        <v>19169.3</v>
      </c>
      <c r="N4481">
        <v>29.29</v>
      </c>
      <c r="O4481" t="s">
        <v>645</v>
      </c>
      <c r="P4481" s="428">
        <v>29.222999999999999</v>
      </c>
      <c r="Q4481">
        <v>12905407</v>
      </c>
      <c r="R4481" t="s">
        <v>646</v>
      </c>
      <c r="S4481">
        <v>8540222</v>
      </c>
      <c r="T4481" t="s">
        <v>3791</v>
      </c>
    </row>
    <row r="4482" spans="1:20" x14ac:dyDescent="0.25">
      <c r="A4482" t="s">
        <v>637</v>
      </c>
      <c r="B4482" t="s">
        <v>831</v>
      </c>
      <c r="C4482" t="s">
        <v>639</v>
      </c>
      <c r="D4482" t="s">
        <v>695</v>
      </c>
      <c r="E4482" t="s">
        <v>673</v>
      </c>
      <c r="F4482">
        <v>528004120002</v>
      </c>
      <c r="G4482" t="s">
        <v>642</v>
      </c>
      <c r="H4482">
        <v>583148</v>
      </c>
      <c r="I4482" t="s">
        <v>699</v>
      </c>
      <c r="J4482">
        <v>202209</v>
      </c>
      <c r="K4482">
        <v>44834</v>
      </c>
      <c r="L4482" t="s">
        <v>644</v>
      </c>
      <c r="M4482">
        <v>37392.17</v>
      </c>
      <c r="N4482">
        <v>57.13</v>
      </c>
      <c r="O4482" t="s">
        <v>645</v>
      </c>
      <c r="P4482" s="428">
        <v>56.999000000000002</v>
      </c>
      <c r="Q4482">
        <v>12905407</v>
      </c>
      <c r="R4482" t="s">
        <v>646</v>
      </c>
      <c r="S4482">
        <v>2046481</v>
      </c>
      <c r="T4482" t="s">
        <v>3804</v>
      </c>
    </row>
    <row r="4483" spans="1:20" x14ac:dyDescent="0.25">
      <c r="A4483" t="s">
        <v>637</v>
      </c>
      <c r="B4483" t="s">
        <v>736</v>
      </c>
      <c r="C4483" t="s">
        <v>639</v>
      </c>
      <c r="D4483" t="s">
        <v>640</v>
      </c>
      <c r="E4483" t="s">
        <v>686</v>
      </c>
      <c r="F4483">
        <v>528004120002</v>
      </c>
      <c r="G4483" t="s">
        <v>642</v>
      </c>
      <c r="H4483">
        <v>583150</v>
      </c>
      <c r="I4483" t="s">
        <v>687</v>
      </c>
      <c r="J4483">
        <v>202209</v>
      </c>
      <c r="K4483">
        <v>44834</v>
      </c>
      <c r="L4483" t="s">
        <v>644</v>
      </c>
      <c r="M4483">
        <v>7314.43</v>
      </c>
      <c r="N4483">
        <v>11.18</v>
      </c>
      <c r="O4483" t="s">
        <v>645</v>
      </c>
      <c r="P4483" s="428">
        <v>11.154</v>
      </c>
      <c r="Q4483">
        <v>12905407</v>
      </c>
      <c r="R4483" t="s">
        <v>646</v>
      </c>
      <c r="S4483">
        <v>2011105</v>
      </c>
      <c r="T4483" t="s">
        <v>3805</v>
      </c>
    </row>
    <row r="4484" spans="1:20" x14ac:dyDescent="0.25">
      <c r="A4484" t="s">
        <v>637</v>
      </c>
      <c r="B4484" t="s">
        <v>736</v>
      </c>
      <c r="C4484" t="s">
        <v>639</v>
      </c>
      <c r="D4484" t="s">
        <v>640</v>
      </c>
      <c r="E4484" t="s">
        <v>2995</v>
      </c>
      <c r="F4484">
        <v>528004120002</v>
      </c>
      <c r="G4484" t="s">
        <v>642</v>
      </c>
      <c r="H4484">
        <v>583153</v>
      </c>
      <c r="I4484" t="s">
        <v>722</v>
      </c>
      <c r="J4484">
        <v>202209</v>
      </c>
      <c r="K4484">
        <v>44834</v>
      </c>
      <c r="L4484" t="s">
        <v>644</v>
      </c>
      <c r="M4484">
        <v>7371.43</v>
      </c>
      <c r="N4484">
        <v>11.26</v>
      </c>
      <c r="O4484" t="s">
        <v>645</v>
      </c>
      <c r="P4484" s="428">
        <v>11.234</v>
      </c>
      <c r="Q4484">
        <v>12905407</v>
      </c>
      <c r="R4484" t="s">
        <v>646</v>
      </c>
      <c r="S4484">
        <v>2052844</v>
      </c>
      <c r="T4484" t="s">
        <v>3824</v>
      </c>
    </row>
    <row r="4485" spans="1:20" x14ac:dyDescent="0.25">
      <c r="A4485" t="s">
        <v>637</v>
      </c>
      <c r="B4485" t="s">
        <v>736</v>
      </c>
      <c r="C4485" t="s">
        <v>639</v>
      </c>
      <c r="D4485" t="s">
        <v>640</v>
      </c>
      <c r="E4485" t="s">
        <v>678</v>
      </c>
      <c r="F4485">
        <v>528004120002</v>
      </c>
      <c r="G4485" t="s">
        <v>642</v>
      </c>
      <c r="H4485">
        <v>583147</v>
      </c>
      <c r="I4485" t="s">
        <v>41</v>
      </c>
      <c r="J4485">
        <v>202209</v>
      </c>
      <c r="K4485">
        <v>44834</v>
      </c>
      <c r="L4485" t="s">
        <v>644</v>
      </c>
      <c r="M4485">
        <v>5174.79</v>
      </c>
      <c r="N4485">
        <v>7.91</v>
      </c>
      <c r="O4485" t="s">
        <v>645</v>
      </c>
      <c r="P4485" s="428">
        <v>7.8920000000000003</v>
      </c>
      <c r="Q4485">
        <v>12905407</v>
      </c>
      <c r="R4485" t="s">
        <v>646</v>
      </c>
      <c r="S4485">
        <v>2049729</v>
      </c>
      <c r="T4485" t="s">
        <v>3809</v>
      </c>
    </row>
    <row r="4486" spans="1:20" x14ac:dyDescent="0.25">
      <c r="A4486" t="s">
        <v>637</v>
      </c>
      <c r="B4486" t="s">
        <v>736</v>
      </c>
      <c r="C4486" t="s">
        <v>639</v>
      </c>
      <c r="D4486" t="s">
        <v>640</v>
      </c>
      <c r="E4486" t="s">
        <v>673</v>
      </c>
      <c r="F4486">
        <v>528004120002</v>
      </c>
      <c r="G4486" t="s">
        <v>642</v>
      </c>
      <c r="H4486">
        <v>583148</v>
      </c>
      <c r="I4486" t="s">
        <v>699</v>
      </c>
      <c r="J4486">
        <v>202209</v>
      </c>
      <c r="K4486">
        <v>44834</v>
      </c>
      <c r="L4486" t="s">
        <v>644</v>
      </c>
      <c r="M4486">
        <v>10391.67</v>
      </c>
      <c r="N4486">
        <v>15.88</v>
      </c>
      <c r="O4486" t="s">
        <v>645</v>
      </c>
      <c r="P4486" s="428">
        <v>15.843999999999999</v>
      </c>
      <c r="Q4486">
        <v>12905407</v>
      </c>
      <c r="R4486" t="s">
        <v>646</v>
      </c>
      <c r="S4486">
        <v>8540416</v>
      </c>
      <c r="T4486" t="s">
        <v>3811</v>
      </c>
    </row>
    <row r="4487" spans="1:20" x14ac:dyDescent="0.25">
      <c r="A4487" t="s">
        <v>637</v>
      </c>
      <c r="B4487" t="s">
        <v>831</v>
      </c>
      <c r="C4487" t="s">
        <v>639</v>
      </c>
      <c r="D4487" t="s">
        <v>651</v>
      </c>
      <c r="E4487" t="s">
        <v>2008</v>
      </c>
      <c r="F4487">
        <v>528004120002</v>
      </c>
      <c r="G4487" t="s">
        <v>642</v>
      </c>
      <c r="H4487">
        <v>583138</v>
      </c>
      <c r="I4487" t="s">
        <v>34</v>
      </c>
      <c r="J4487">
        <v>202209</v>
      </c>
      <c r="K4487">
        <v>44834</v>
      </c>
      <c r="L4487" t="s">
        <v>644</v>
      </c>
      <c r="M4487">
        <v>47418.11</v>
      </c>
      <c r="N4487">
        <v>72.45</v>
      </c>
      <c r="O4487" t="s">
        <v>645</v>
      </c>
      <c r="P4487" s="428">
        <v>72.284000000000006</v>
      </c>
      <c r="Q4487">
        <v>12905407</v>
      </c>
      <c r="R4487" t="s">
        <v>646</v>
      </c>
      <c r="S4487">
        <v>2024193</v>
      </c>
      <c r="T4487" t="s">
        <v>3819</v>
      </c>
    </row>
    <row r="4488" spans="1:20" x14ac:dyDescent="0.25">
      <c r="A4488" t="s">
        <v>637</v>
      </c>
      <c r="B4488" t="s">
        <v>736</v>
      </c>
      <c r="C4488" t="s">
        <v>639</v>
      </c>
      <c r="D4488" t="s">
        <v>640</v>
      </c>
      <c r="E4488" t="s">
        <v>673</v>
      </c>
      <c r="F4488">
        <v>528004120002</v>
      </c>
      <c r="G4488" t="s">
        <v>642</v>
      </c>
      <c r="H4488">
        <v>583148</v>
      </c>
      <c r="I4488" t="s">
        <v>699</v>
      </c>
      <c r="J4488">
        <v>202209</v>
      </c>
      <c r="K4488">
        <v>44834</v>
      </c>
      <c r="L4488" t="s">
        <v>644</v>
      </c>
      <c r="M4488">
        <v>6344.26</v>
      </c>
      <c r="N4488">
        <v>9.69</v>
      </c>
      <c r="O4488" t="s">
        <v>645</v>
      </c>
      <c r="P4488" s="428">
        <v>9.6679999999999993</v>
      </c>
      <c r="Q4488">
        <v>12905407</v>
      </c>
      <c r="R4488" t="s">
        <v>646</v>
      </c>
      <c r="S4488">
        <v>2012905</v>
      </c>
      <c r="T4488" t="s">
        <v>3808</v>
      </c>
    </row>
    <row r="4489" spans="1:20" x14ac:dyDescent="0.25">
      <c r="A4489" t="s">
        <v>637</v>
      </c>
      <c r="B4489" t="s">
        <v>831</v>
      </c>
      <c r="C4489" t="s">
        <v>639</v>
      </c>
      <c r="D4489" t="s">
        <v>651</v>
      </c>
      <c r="E4489" t="s">
        <v>673</v>
      </c>
      <c r="F4489">
        <v>528004120002</v>
      </c>
      <c r="G4489" t="s">
        <v>642</v>
      </c>
      <c r="H4489">
        <v>583148</v>
      </c>
      <c r="I4489" t="s">
        <v>699</v>
      </c>
      <c r="J4489">
        <v>202209</v>
      </c>
      <c r="K4489">
        <v>44834</v>
      </c>
      <c r="L4489" t="s">
        <v>644</v>
      </c>
      <c r="M4489">
        <v>3153.26</v>
      </c>
      <c r="N4489">
        <v>4.82</v>
      </c>
      <c r="O4489" t="s">
        <v>645</v>
      </c>
      <c r="P4489" s="428">
        <v>4.8090000000000002</v>
      </c>
      <c r="Q4489">
        <v>12905407</v>
      </c>
      <c r="R4489" t="s">
        <v>646</v>
      </c>
      <c r="S4489">
        <v>8540279</v>
      </c>
      <c r="T4489" t="s">
        <v>3812</v>
      </c>
    </row>
    <row r="4490" spans="1:20" x14ac:dyDescent="0.25">
      <c r="A4490" t="s">
        <v>637</v>
      </c>
      <c r="B4490" t="s">
        <v>736</v>
      </c>
      <c r="C4490" t="s">
        <v>639</v>
      </c>
      <c r="D4490" t="s">
        <v>640</v>
      </c>
      <c r="E4490" t="s">
        <v>673</v>
      </c>
      <c r="F4490">
        <v>528004120002</v>
      </c>
      <c r="G4490" t="s">
        <v>642</v>
      </c>
      <c r="H4490">
        <v>856783</v>
      </c>
      <c r="I4490" t="s">
        <v>478</v>
      </c>
      <c r="J4490">
        <v>202209</v>
      </c>
      <c r="K4490">
        <v>44834</v>
      </c>
      <c r="L4490" t="s">
        <v>644</v>
      </c>
      <c r="M4490">
        <v>5830.51</v>
      </c>
      <c r="N4490">
        <v>8.91</v>
      </c>
      <c r="O4490" t="s">
        <v>645</v>
      </c>
      <c r="P4490" s="428">
        <v>8.89</v>
      </c>
      <c r="Q4490">
        <v>12905407</v>
      </c>
      <c r="R4490" t="s">
        <v>646</v>
      </c>
      <c r="S4490">
        <v>8540353</v>
      </c>
      <c r="T4490" t="s">
        <v>3839</v>
      </c>
    </row>
    <row r="4491" spans="1:20" x14ac:dyDescent="0.25">
      <c r="A4491" t="s">
        <v>637</v>
      </c>
      <c r="B4491" t="s">
        <v>831</v>
      </c>
      <c r="C4491" t="s">
        <v>639</v>
      </c>
      <c r="D4491" t="s">
        <v>640</v>
      </c>
      <c r="E4491" t="s">
        <v>689</v>
      </c>
      <c r="F4491">
        <v>528004120002</v>
      </c>
      <c r="G4491" t="s">
        <v>642</v>
      </c>
      <c r="H4491">
        <v>856784</v>
      </c>
      <c r="I4491" t="s">
        <v>479</v>
      </c>
      <c r="J4491">
        <v>202209</v>
      </c>
      <c r="K4491">
        <v>44834</v>
      </c>
      <c r="L4491" t="s">
        <v>644</v>
      </c>
      <c r="M4491">
        <v>1291.56</v>
      </c>
      <c r="N4491">
        <v>1.97</v>
      </c>
      <c r="O4491" t="s">
        <v>645</v>
      </c>
      <c r="P4491" s="428">
        <v>1.9650000000000001</v>
      </c>
      <c r="Q4491">
        <v>12905407</v>
      </c>
      <c r="R4491" t="s">
        <v>646</v>
      </c>
      <c r="S4491">
        <v>8540396</v>
      </c>
      <c r="T4491" t="s">
        <v>3800</v>
      </c>
    </row>
    <row r="4492" spans="1:20" x14ac:dyDescent="0.25">
      <c r="A4492" t="s">
        <v>637</v>
      </c>
      <c r="B4492" t="s">
        <v>736</v>
      </c>
      <c r="C4492" t="s">
        <v>639</v>
      </c>
      <c r="D4492" t="s">
        <v>640</v>
      </c>
      <c r="E4492" t="s">
        <v>673</v>
      </c>
      <c r="F4492">
        <v>528004120002</v>
      </c>
      <c r="G4492" t="s">
        <v>642</v>
      </c>
      <c r="H4492">
        <v>583148</v>
      </c>
      <c r="I4492" t="s">
        <v>699</v>
      </c>
      <c r="J4492">
        <v>202209</v>
      </c>
      <c r="K4492">
        <v>44834</v>
      </c>
      <c r="L4492" t="s">
        <v>644</v>
      </c>
      <c r="M4492">
        <v>8451.7199999999993</v>
      </c>
      <c r="N4492">
        <v>12.91</v>
      </c>
      <c r="O4492" t="s">
        <v>645</v>
      </c>
      <c r="P4492" s="428">
        <v>12.881</v>
      </c>
      <c r="Q4492">
        <v>12905407</v>
      </c>
      <c r="R4492" t="s">
        <v>646</v>
      </c>
      <c r="S4492">
        <v>8540206</v>
      </c>
      <c r="T4492" t="s">
        <v>3814</v>
      </c>
    </row>
    <row r="4493" spans="1:20" x14ac:dyDescent="0.25">
      <c r="A4493" t="s">
        <v>637</v>
      </c>
      <c r="B4493" t="s">
        <v>736</v>
      </c>
      <c r="C4493" t="s">
        <v>639</v>
      </c>
      <c r="D4493" t="s">
        <v>640</v>
      </c>
      <c r="E4493" t="s">
        <v>678</v>
      </c>
      <c r="F4493">
        <v>528004120002</v>
      </c>
      <c r="G4493" t="s">
        <v>642</v>
      </c>
      <c r="H4493">
        <v>583147</v>
      </c>
      <c r="I4493" t="s">
        <v>41</v>
      </c>
      <c r="J4493">
        <v>202209</v>
      </c>
      <c r="K4493">
        <v>44834</v>
      </c>
      <c r="L4493" t="s">
        <v>644</v>
      </c>
      <c r="M4493">
        <v>12936.96</v>
      </c>
      <c r="N4493">
        <v>19.77</v>
      </c>
      <c r="O4493" t="s">
        <v>645</v>
      </c>
      <c r="P4493" s="428">
        <v>19.725000000000001</v>
      </c>
      <c r="Q4493">
        <v>12905407</v>
      </c>
      <c r="R4493" t="s">
        <v>646</v>
      </c>
      <c r="S4493">
        <v>2027008</v>
      </c>
      <c r="T4493" t="s">
        <v>3803</v>
      </c>
    </row>
    <row r="4494" spans="1:20" x14ac:dyDescent="0.25">
      <c r="A4494" t="s">
        <v>637</v>
      </c>
      <c r="B4494" t="s">
        <v>736</v>
      </c>
      <c r="C4494" t="s">
        <v>639</v>
      </c>
      <c r="D4494" t="s">
        <v>640</v>
      </c>
      <c r="E4494" t="s">
        <v>673</v>
      </c>
      <c r="F4494">
        <v>528004120002</v>
      </c>
      <c r="G4494" t="s">
        <v>642</v>
      </c>
      <c r="H4494">
        <v>583148</v>
      </c>
      <c r="I4494" t="s">
        <v>699</v>
      </c>
      <c r="J4494">
        <v>202209</v>
      </c>
      <c r="K4494">
        <v>44834</v>
      </c>
      <c r="L4494" t="s">
        <v>644</v>
      </c>
      <c r="M4494">
        <v>47658.34</v>
      </c>
      <c r="N4494">
        <v>72.819999999999993</v>
      </c>
      <c r="O4494" t="s">
        <v>645</v>
      </c>
      <c r="P4494" s="428">
        <v>72.653999999999996</v>
      </c>
      <c r="Q4494">
        <v>12905407</v>
      </c>
      <c r="R4494" t="s">
        <v>646</v>
      </c>
      <c r="S4494">
        <v>2029740</v>
      </c>
      <c r="T4494" t="s">
        <v>3816</v>
      </c>
    </row>
    <row r="4495" spans="1:20" x14ac:dyDescent="0.25">
      <c r="A4495" t="s">
        <v>637</v>
      </c>
      <c r="B4495" t="s">
        <v>831</v>
      </c>
      <c r="C4495" t="s">
        <v>639</v>
      </c>
      <c r="D4495" t="s">
        <v>651</v>
      </c>
      <c r="E4495" t="s">
        <v>2008</v>
      </c>
      <c r="F4495">
        <v>528004120002</v>
      </c>
      <c r="G4495" t="s">
        <v>642</v>
      </c>
      <c r="H4495">
        <v>856778</v>
      </c>
      <c r="I4495" t="s">
        <v>27</v>
      </c>
      <c r="J4495">
        <v>202209</v>
      </c>
      <c r="K4495">
        <v>44834</v>
      </c>
      <c r="L4495" t="s">
        <v>644</v>
      </c>
      <c r="M4495">
        <v>32101.24</v>
      </c>
      <c r="N4495">
        <v>49.05</v>
      </c>
      <c r="O4495" t="s">
        <v>645</v>
      </c>
      <c r="P4495" s="428">
        <v>48.938000000000002</v>
      </c>
      <c r="Q4495">
        <v>12905407</v>
      </c>
      <c r="R4495" t="s">
        <v>646</v>
      </c>
      <c r="S4495">
        <v>2041743</v>
      </c>
      <c r="T4495" t="s">
        <v>3818</v>
      </c>
    </row>
    <row r="4496" spans="1:20" x14ac:dyDescent="0.25">
      <c r="A4496" t="s">
        <v>637</v>
      </c>
      <c r="B4496" t="s">
        <v>831</v>
      </c>
      <c r="C4496" t="s">
        <v>639</v>
      </c>
      <c r="D4496" t="s">
        <v>651</v>
      </c>
      <c r="E4496" t="s">
        <v>667</v>
      </c>
      <c r="F4496">
        <v>528004120002</v>
      </c>
      <c r="G4496" t="s">
        <v>642</v>
      </c>
      <c r="H4496">
        <v>583149</v>
      </c>
      <c r="I4496" t="s">
        <v>680</v>
      </c>
      <c r="J4496">
        <v>202209</v>
      </c>
      <c r="K4496">
        <v>44834</v>
      </c>
      <c r="L4496" t="s">
        <v>644</v>
      </c>
      <c r="M4496">
        <v>6836.98</v>
      </c>
      <c r="N4496">
        <v>10.45</v>
      </c>
      <c r="O4496" t="s">
        <v>645</v>
      </c>
      <c r="P4496" s="428">
        <v>10.426</v>
      </c>
      <c r="Q4496">
        <v>12905407</v>
      </c>
      <c r="R4496" t="s">
        <v>646</v>
      </c>
      <c r="S4496">
        <v>8540358</v>
      </c>
      <c r="T4496" t="s">
        <v>3817</v>
      </c>
    </row>
    <row r="4497" spans="1:20" x14ac:dyDescent="0.25">
      <c r="A4497" t="s">
        <v>637</v>
      </c>
      <c r="B4497" t="s">
        <v>831</v>
      </c>
      <c r="C4497" t="s">
        <v>639</v>
      </c>
      <c r="D4497" t="s">
        <v>2753</v>
      </c>
      <c r="E4497" t="s">
        <v>667</v>
      </c>
      <c r="F4497">
        <v>528004120010</v>
      </c>
      <c r="G4497" t="s">
        <v>653</v>
      </c>
      <c r="H4497">
        <v>583594</v>
      </c>
      <c r="I4497" t="s">
        <v>2737</v>
      </c>
      <c r="J4497">
        <v>202209</v>
      </c>
      <c r="K4497">
        <v>44834</v>
      </c>
      <c r="L4497" t="s">
        <v>644</v>
      </c>
      <c r="M4497">
        <v>4410.83</v>
      </c>
      <c r="N4497">
        <v>6.74</v>
      </c>
      <c r="O4497" t="s">
        <v>645</v>
      </c>
      <c r="P4497" s="428">
        <v>6.7249999999999996</v>
      </c>
      <c r="Q4497">
        <v>12905407</v>
      </c>
      <c r="R4497" t="s">
        <v>646</v>
      </c>
      <c r="S4497">
        <v>2043300</v>
      </c>
      <c r="T4497" t="s">
        <v>3806</v>
      </c>
    </row>
    <row r="4498" spans="1:20" x14ac:dyDescent="0.25">
      <c r="A4498" t="s">
        <v>637</v>
      </c>
      <c r="B4498" t="s">
        <v>831</v>
      </c>
      <c r="C4498" t="s">
        <v>639</v>
      </c>
      <c r="D4498" t="s">
        <v>651</v>
      </c>
      <c r="E4498" t="s">
        <v>667</v>
      </c>
      <c r="F4498">
        <v>528004120002</v>
      </c>
      <c r="G4498" t="s">
        <v>642</v>
      </c>
      <c r="H4498">
        <v>583149</v>
      </c>
      <c r="I4498" t="s">
        <v>680</v>
      </c>
      <c r="J4498">
        <v>202209</v>
      </c>
      <c r="K4498">
        <v>44834</v>
      </c>
      <c r="L4498" t="s">
        <v>644</v>
      </c>
      <c r="M4498">
        <v>8094.3</v>
      </c>
      <c r="N4498">
        <v>12.37</v>
      </c>
      <c r="O4498" t="s">
        <v>645</v>
      </c>
      <c r="P4498" s="428">
        <v>12.342000000000001</v>
      </c>
      <c r="Q4498">
        <v>12905407</v>
      </c>
      <c r="R4498" t="s">
        <v>646</v>
      </c>
      <c r="S4498">
        <v>2036440</v>
      </c>
      <c r="T4498" t="s">
        <v>3807</v>
      </c>
    </row>
    <row r="4499" spans="1:20" x14ac:dyDescent="0.25">
      <c r="A4499" t="s">
        <v>637</v>
      </c>
      <c r="B4499" t="s">
        <v>754</v>
      </c>
      <c r="C4499" t="s">
        <v>639</v>
      </c>
      <c r="D4499" t="s">
        <v>651</v>
      </c>
      <c r="E4499" t="s">
        <v>2008</v>
      </c>
      <c r="F4499">
        <v>528004120002</v>
      </c>
      <c r="G4499" t="s">
        <v>642</v>
      </c>
      <c r="H4499">
        <v>856778</v>
      </c>
      <c r="I4499" t="s">
        <v>27</v>
      </c>
      <c r="J4499">
        <v>202209</v>
      </c>
      <c r="K4499">
        <v>44834</v>
      </c>
      <c r="L4499" t="s">
        <v>644</v>
      </c>
      <c r="M4499">
        <v>36162</v>
      </c>
      <c r="N4499">
        <v>55.25</v>
      </c>
      <c r="O4499" t="s">
        <v>645</v>
      </c>
      <c r="P4499" s="428">
        <v>55.124000000000002</v>
      </c>
      <c r="Q4499">
        <v>12905407</v>
      </c>
      <c r="R4499" t="s">
        <v>646</v>
      </c>
      <c r="S4499">
        <v>2041743</v>
      </c>
      <c r="T4499" t="s">
        <v>3899</v>
      </c>
    </row>
    <row r="4500" spans="1:20" x14ac:dyDescent="0.25">
      <c r="A4500" t="s">
        <v>637</v>
      </c>
      <c r="B4500" t="s">
        <v>754</v>
      </c>
      <c r="C4500" t="s">
        <v>639</v>
      </c>
      <c r="D4500" t="s">
        <v>651</v>
      </c>
      <c r="E4500" t="s">
        <v>704</v>
      </c>
      <c r="F4500">
        <v>528004120002</v>
      </c>
      <c r="G4500" t="s">
        <v>642</v>
      </c>
      <c r="H4500">
        <v>856779</v>
      </c>
      <c r="I4500" t="s">
        <v>28</v>
      </c>
      <c r="J4500">
        <v>202209</v>
      </c>
      <c r="K4500">
        <v>44834</v>
      </c>
      <c r="L4500" t="s">
        <v>644</v>
      </c>
      <c r="M4500">
        <v>40180</v>
      </c>
      <c r="N4500">
        <v>61.39</v>
      </c>
      <c r="O4500" t="s">
        <v>645</v>
      </c>
      <c r="P4500" s="428">
        <v>61.25</v>
      </c>
      <c r="Q4500">
        <v>12905407</v>
      </c>
      <c r="R4500" t="s">
        <v>646</v>
      </c>
      <c r="S4500">
        <v>2039252</v>
      </c>
      <c r="T4500" t="s">
        <v>3900</v>
      </c>
    </row>
    <row r="4501" spans="1:20" x14ac:dyDescent="0.25">
      <c r="A4501" t="s">
        <v>637</v>
      </c>
      <c r="B4501" t="s">
        <v>754</v>
      </c>
      <c r="C4501" t="s">
        <v>639</v>
      </c>
      <c r="D4501" t="s">
        <v>695</v>
      </c>
      <c r="E4501" t="s">
        <v>673</v>
      </c>
      <c r="F4501">
        <v>528004120002</v>
      </c>
      <c r="G4501" t="s">
        <v>642</v>
      </c>
      <c r="H4501">
        <v>583148</v>
      </c>
      <c r="I4501" t="s">
        <v>699</v>
      </c>
      <c r="J4501">
        <v>202209</v>
      </c>
      <c r="K4501">
        <v>44834</v>
      </c>
      <c r="L4501" t="s">
        <v>644</v>
      </c>
      <c r="M4501">
        <v>15288.82</v>
      </c>
      <c r="N4501">
        <v>23.36</v>
      </c>
      <c r="O4501" t="s">
        <v>645</v>
      </c>
      <c r="P4501" s="428">
        <v>23.306999999999999</v>
      </c>
      <c r="Q4501">
        <v>12905407</v>
      </c>
      <c r="R4501" t="s">
        <v>646</v>
      </c>
      <c r="S4501">
        <v>2057784</v>
      </c>
      <c r="T4501" t="s">
        <v>3876</v>
      </c>
    </row>
    <row r="4502" spans="1:20" x14ac:dyDescent="0.25">
      <c r="A4502" t="s">
        <v>637</v>
      </c>
      <c r="B4502" t="s">
        <v>754</v>
      </c>
      <c r="C4502" t="s">
        <v>639</v>
      </c>
      <c r="D4502" t="s">
        <v>695</v>
      </c>
      <c r="E4502" t="s">
        <v>667</v>
      </c>
      <c r="F4502">
        <v>528004120002</v>
      </c>
      <c r="G4502" t="s">
        <v>642</v>
      </c>
      <c r="H4502">
        <v>583149</v>
      </c>
      <c r="I4502" t="s">
        <v>680</v>
      </c>
      <c r="J4502">
        <v>202209</v>
      </c>
      <c r="K4502">
        <v>44834</v>
      </c>
      <c r="L4502" t="s">
        <v>644</v>
      </c>
      <c r="M4502">
        <v>71305</v>
      </c>
      <c r="N4502">
        <v>108.95</v>
      </c>
      <c r="O4502" t="s">
        <v>645</v>
      </c>
      <c r="P4502" s="428">
        <v>108.70099999999999</v>
      </c>
      <c r="Q4502">
        <v>12905407</v>
      </c>
      <c r="R4502" t="s">
        <v>646</v>
      </c>
      <c r="S4502">
        <v>2023596</v>
      </c>
      <c r="T4502" t="s">
        <v>3877</v>
      </c>
    </row>
    <row r="4503" spans="1:20" x14ac:dyDescent="0.25">
      <c r="A4503" t="s">
        <v>637</v>
      </c>
      <c r="B4503" t="s">
        <v>754</v>
      </c>
      <c r="C4503" t="s">
        <v>639</v>
      </c>
      <c r="D4503" t="s">
        <v>663</v>
      </c>
      <c r="E4503" t="s">
        <v>667</v>
      </c>
      <c r="F4503">
        <v>528004120002</v>
      </c>
      <c r="G4503" t="s">
        <v>642</v>
      </c>
      <c r="H4503">
        <v>583136</v>
      </c>
      <c r="I4503" t="s">
        <v>32</v>
      </c>
      <c r="J4503">
        <v>202209</v>
      </c>
      <c r="K4503">
        <v>44834</v>
      </c>
      <c r="L4503" t="s">
        <v>644</v>
      </c>
      <c r="M4503">
        <v>37602</v>
      </c>
      <c r="N4503">
        <v>57.46</v>
      </c>
      <c r="O4503" t="s">
        <v>645</v>
      </c>
      <c r="P4503" s="428">
        <v>57.329000000000001</v>
      </c>
      <c r="Q4503">
        <v>12905407</v>
      </c>
      <c r="R4503" t="s">
        <v>646</v>
      </c>
      <c r="S4503">
        <v>2023197</v>
      </c>
      <c r="T4503" t="s">
        <v>3878</v>
      </c>
    </row>
    <row r="4504" spans="1:20" x14ac:dyDescent="0.25">
      <c r="A4504" t="s">
        <v>637</v>
      </c>
      <c r="B4504" t="s">
        <v>754</v>
      </c>
      <c r="C4504" t="s">
        <v>639</v>
      </c>
      <c r="D4504" t="s">
        <v>651</v>
      </c>
      <c r="E4504" t="s">
        <v>673</v>
      </c>
      <c r="F4504">
        <v>528004120002</v>
      </c>
      <c r="G4504" t="s">
        <v>642</v>
      </c>
      <c r="H4504">
        <v>583148</v>
      </c>
      <c r="I4504" t="s">
        <v>699</v>
      </c>
      <c r="J4504">
        <v>202209</v>
      </c>
      <c r="K4504">
        <v>44834</v>
      </c>
      <c r="L4504" t="s">
        <v>644</v>
      </c>
      <c r="M4504">
        <v>5989.7</v>
      </c>
      <c r="N4504">
        <v>9.15</v>
      </c>
      <c r="O4504" t="s">
        <v>645</v>
      </c>
      <c r="P4504" s="428">
        <v>9.1289999999999996</v>
      </c>
      <c r="Q4504">
        <v>12905407</v>
      </c>
      <c r="R4504" t="s">
        <v>646</v>
      </c>
      <c r="S4504">
        <v>8540279</v>
      </c>
      <c r="T4504" t="s">
        <v>3880</v>
      </c>
    </row>
    <row r="4505" spans="1:20" x14ac:dyDescent="0.25">
      <c r="A4505" t="s">
        <v>637</v>
      </c>
      <c r="B4505" t="s">
        <v>754</v>
      </c>
      <c r="C4505" t="s">
        <v>639</v>
      </c>
      <c r="D4505" t="s">
        <v>651</v>
      </c>
      <c r="E4505" t="s">
        <v>2008</v>
      </c>
      <c r="F4505">
        <v>528004120002</v>
      </c>
      <c r="G4505" t="s">
        <v>642</v>
      </c>
      <c r="H4505">
        <v>583138</v>
      </c>
      <c r="I4505" t="s">
        <v>34</v>
      </c>
      <c r="J4505">
        <v>202209</v>
      </c>
      <c r="K4505">
        <v>44834</v>
      </c>
      <c r="L4505" t="s">
        <v>644</v>
      </c>
      <c r="M4505">
        <v>71305</v>
      </c>
      <c r="N4505">
        <v>108.95</v>
      </c>
      <c r="O4505" t="s">
        <v>645</v>
      </c>
      <c r="P4505" s="428">
        <v>108.70099999999999</v>
      </c>
      <c r="Q4505">
        <v>12905407</v>
      </c>
      <c r="R4505" t="s">
        <v>646</v>
      </c>
      <c r="S4505">
        <v>2024193</v>
      </c>
      <c r="T4505" t="s">
        <v>3881</v>
      </c>
    </row>
    <row r="4506" spans="1:20" x14ac:dyDescent="0.25">
      <c r="A4506" t="s">
        <v>637</v>
      </c>
      <c r="B4506" t="s">
        <v>754</v>
      </c>
      <c r="C4506" t="s">
        <v>639</v>
      </c>
      <c r="D4506" t="s">
        <v>651</v>
      </c>
      <c r="E4506" t="s">
        <v>667</v>
      </c>
      <c r="F4506">
        <v>528004120002</v>
      </c>
      <c r="G4506" t="s">
        <v>642</v>
      </c>
      <c r="H4506">
        <v>583149</v>
      </c>
      <c r="I4506" t="s">
        <v>680</v>
      </c>
      <c r="J4506">
        <v>202209</v>
      </c>
      <c r="K4506">
        <v>44834</v>
      </c>
      <c r="L4506" t="s">
        <v>644</v>
      </c>
      <c r="M4506">
        <v>10131.35</v>
      </c>
      <c r="N4506">
        <v>15.48</v>
      </c>
      <c r="O4506" t="s">
        <v>645</v>
      </c>
      <c r="P4506" s="428">
        <v>15.445</v>
      </c>
      <c r="Q4506">
        <v>12905407</v>
      </c>
      <c r="R4506" t="s">
        <v>646</v>
      </c>
      <c r="S4506">
        <v>2036440</v>
      </c>
      <c r="T4506" t="s">
        <v>3887</v>
      </c>
    </row>
    <row r="4507" spans="1:20" x14ac:dyDescent="0.25">
      <c r="A4507" t="s">
        <v>637</v>
      </c>
      <c r="B4507" t="s">
        <v>754</v>
      </c>
      <c r="C4507" t="s">
        <v>639</v>
      </c>
      <c r="D4507" t="s">
        <v>651</v>
      </c>
      <c r="E4507" t="s">
        <v>673</v>
      </c>
      <c r="F4507">
        <v>528004120002</v>
      </c>
      <c r="G4507" t="s">
        <v>642</v>
      </c>
      <c r="H4507">
        <v>583148</v>
      </c>
      <c r="I4507" t="s">
        <v>699</v>
      </c>
      <c r="J4507">
        <v>202209</v>
      </c>
      <c r="K4507">
        <v>44834</v>
      </c>
      <c r="L4507" t="s">
        <v>644</v>
      </c>
      <c r="M4507">
        <v>8143.98</v>
      </c>
      <c r="N4507">
        <v>12.44</v>
      </c>
      <c r="O4507" t="s">
        <v>645</v>
      </c>
      <c r="P4507" s="428">
        <v>12.412000000000001</v>
      </c>
      <c r="Q4507">
        <v>12905407</v>
      </c>
      <c r="R4507" t="s">
        <v>646</v>
      </c>
      <c r="S4507">
        <v>8540386</v>
      </c>
      <c r="T4507" t="s">
        <v>3888</v>
      </c>
    </row>
    <row r="4508" spans="1:20" x14ac:dyDescent="0.25">
      <c r="A4508" t="s">
        <v>637</v>
      </c>
      <c r="B4508" t="s">
        <v>754</v>
      </c>
      <c r="C4508" t="s">
        <v>639</v>
      </c>
      <c r="D4508" t="s">
        <v>695</v>
      </c>
      <c r="E4508" t="s">
        <v>673</v>
      </c>
      <c r="F4508">
        <v>528004120002</v>
      </c>
      <c r="G4508" t="s">
        <v>642</v>
      </c>
      <c r="H4508">
        <v>583148</v>
      </c>
      <c r="I4508" t="s">
        <v>699</v>
      </c>
      <c r="J4508">
        <v>202209</v>
      </c>
      <c r="K4508">
        <v>44834</v>
      </c>
      <c r="L4508" t="s">
        <v>644</v>
      </c>
      <c r="M4508">
        <v>55238.23</v>
      </c>
      <c r="N4508">
        <v>84.4</v>
      </c>
      <c r="O4508" t="s">
        <v>645</v>
      </c>
      <c r="P4508" s="428">
        <v>84.206999999999994</v>
      </c>
      <c r="Q4508">
        <v>12905407</v>
      </c>
      <c r="R4508" t="s">
        <v>646</v>
      </c>
      <c r="S4508">
        <v>2046481</v>
      </c>
      <c r="T4508" t="s">
        <v>3889</v>
      </c>
    </row>
    <row r="4509" spans="1:20" x14ac:dyDescent="0.25">
      <c r="A4509" t="s">
        <v>637</v>
      </c>
      <c r="B4509" t="s">
        <v>754</v>
      </c>
      <c r="C4509" t="s">
        <v>639</v>
      </c>
      <c r="D4509" t="s">
        <v>663</v>
      </c>
      <c r="E4509" t="s">
        <v>701</v>
      </c>
      <c r="F4509">
        <v>528004120002</v>
      </c>
      <c r="G4509" t="s">
        <v>642</v>
      </c>
      <c r="H4509">
        <v>583137</v>
      </c>
      <c r="I4509" t="s">
        <v>33</v>
      </c>
      <c r="J4509">
        <v>202209</v>
      </c>
      <c r="K4509">
        <v>44834</v>
      </c>
      <c r="L4509" t="s">
        <v>644</v>
      </c>
      <c r="M4509">
        <v>57925</v>
      </c>
      <c r="N4509">
        <v>88.51</v>
      </c>
      <c r="O4509" t="s">
        <v>645</v>
      </c>
      <c r="P4509" s="428">
        <v>88.308000000000007</v>
      </c>
      <c r="Q4509">
        <v>12905407</v>
      </c>
      <c r="R4509" t="s">
        <v>646</v>
      </c>
      <c r="S4509">
        <v>2038727</v>
      </c>
      <c r="T4509" t="s">
        <v>3890</v>
      </c>
    </row>
    <row r="4510" spans="1:20" x14ac:dyDescent="0.25">
      <c r="A4510" t="s">
        <v>637</v>
      </c>
      <c r="B4510" t="s">
        <v>754</v>
      </c>
      <c r="C4510" t="s">
        <v>639</v>
      </c>
      <c r="D4510" t="s">
        <v>651</v>
      </c>
      <c r="E4510" t="s">
        <v>667</v>
      </c>
      <c r="F4510">
        <v>528004120002</v>
      </c>
      <c r="G4510" t="s">
        <v>642</v>
      </c>
      <c r="H4510">
        <v>583149</v>
      </c>
      <c r="I4510" t="s">
        <v>680</v>
      </c>
      <c r="J4510">
        <v>202209</v>
      </c>
      <c r="K4510">
        <v>44834</v>
      </c>
      <c r="L4510" t="s">
        <v>644</v>
      </c>
      <c r="M4510">
        <v>18736.47</v>
      </c>
      <c r="N4510">
        <v>28.63</v>
      </c>
      <c r="O4510" t="s">
        <v>645</v>
      </c>
      <c r="P4510" s="428">
        <v>28.565000000000001</v>
      </c>
      <c r="Q4510">
        <v>12905407</v>
      </c>
      <c r="R4510" t="s">
        <v>646</v>
      </c>
      <c r="S4510">
        <v>8540399</v>
      </c>
      <c r="T4510" t="s">
        <v>3893</v>
      </c>
    </row>
    <row r="4511" spans="1:20" x14ac:dyDescent="0.25">
      <c r="A4511" t="s">
        <v>637</v>
      </c>
      <c r="B4511" t="s">
        <v>754</v>
      </c>
      <c r="C4511" t="s">
        <v>639</v>
      </c>
      <c r="D4511" t="s">
        <v>651</v>
      </c>
      <c r="E4511" t="s">
        <v>667</v>
      </c>
      <c r="F4511">
        <v>528004120002</v>
      </c>
      <c r="G4511" t="s">
        <v>642</v>
      </c>
      <c r="H4511">
        <v>583149</v>
      </c>
      <c r="I4511" t="s">
        <v>680</v>
      </c>
      <c r="J4511">
        <v>202209</v>
      </c>
      <c r="K4511">
        <v>44834</v>
      </c>
      <c r="L4511" t="s">
        <v>644</v>
      </c>
      <c r="M4511">
        <v>12764.22</v>
      </c>
      <c r="N4511">
        <v>19.5</v>
      </c>
      <c r="O4511" t="s">
        <v>645</v>
      </c>
      <c r="P4511" s="428">
        <v>19.454999999999998</v>
      </c>
      <c r="Q4511">
        <v>12905407</v>
      </c>
      <c r="R4511" t="s">
        <v>646</v>
      </c>
      <c r="S4511">
        <v>8540358</v>
      </c>
      <c r="T4511" t="s">
        <v>3894</v>
      </c>
    </row>
    <row r="4512" spans="1:20" x14ac:dyDescent="0.25">
      <c r="A4512" t="s">
        <v>637</v>
      </c>
      <c r="B4512" t="s">
        <v>754</v>
      </c>
      <c r="C4512" t="s">
        <v>639</v>
      </c>
      <c r="D4512" t="s">
        <v>651</v>
      </c>
      <c r="E4512" t="s">
        <v>667</v>
      </c>
      <c r="F4512">
        <v>528004120002</v>
      </c>
      <c r="G4512" t="s">
        <v>642</v>
      </c>
      <c r="H4512">
        <v>583139</v>
      </c>
      <c r="I4512" t="s">
        <v>35</v>
      </c>
      <c r="J4512">
        <v>202209</v>
      </c>
      <c r="K4512">
        <v>44834</v>
      </c>
      <c r="L4512" t="s">
        <v>644</v>
      </c>
      <c r="M4512">
        <v>16931</v>
      </c>
      <c r="N4512">
        <v>25.87</v>
      </c>
      <c r="O4512" t="s">
        <v>645</v>
      </c>
      <c r="P4512" s="428">
        <v>25.811</v>
      </c>
      <c r="Q4512">
        <v>12905407</v>
      </c>
      <c r="R4512" t="s">
        <v>646</v>
      </c>
      <c r="S4512">
        <v>8540222</v>
      </c>
      <c r="T4512" t="s">
        <v>3897</v>
      </c>
    </row>
    <row r="4513" spans="1:20" x14ac:dyDescent="0.25">
      <c r="A4513" t="s">
        <v>637</v>
      </c>
      <c r="B4513" t="s">
        <v>672</v>
      </c>
      <c r="C4513" t="s">
        <v>639</v>
      </c>
      <c r="D4513" t="s">
        <v>663</v>
      </c>
      <c r="E4513" t="s">
        <v>704</v>
      </c>
      <c r="F4513">
        <v>528004120010</v>
      </c>
      <c r="G4513" t="s">
        <v>653</v>
      </c>
      <c r="H4513">
        <v>583611</v>
      </c>
      <c r="I4513" t="s">
        <v>208</v>
      </c>
      <c r="J4513">
        <v>202209</v>
      </c>
      <c r="K4513">
        <v>44834</v>
      </c>
      <c r="L4513" t="s">
        <v>644</v>
      </c>
      <c r="M4513">
        <v>2925</v>
      </c>
      <c r="N4513">
        <v>4.47</v>
      </c>
      <c r="O4513" t="s">
        <v>645</v>
      </c>
      <c r="P4513" s="428">
        <v>4.46</v>
      </c>
      <c r="Q4513">
        <v>30517344</v>
      </c>
      <c r="R4513" t="s">
        <v>675</v>
      </c>
      <c r="S4513">
        <v>85410</v>
      </c>
      <c r="T4513" t="s">
        <v>3896</v>
      </c>
    </row>
    <row r="4514" spans="1:20" x14ac:dyDescent="0.25">
      <c r="A4514" t="s">
        <v>637</v>
      </c>
      <c r="B4514" t="s">
        <v>672</v>
      </c>
      <c r="C4514" t="s">
        <v>639</v>
      </c>
      <c r="D4514" t="s">
        <v>695</v>
      </c>
      <c r="E4514" t="s">
        <v>704</v>
      </c>
      <c r="F4514">
        <v>528004120010</v>
      </c>
      <c r="G4514" t="s">
        <v>653</v>
      </c>
      <c r="H4514">
        <v>583611</v>
      </c>
      <c r="I4514" t="s">
        <v>208</v>
      </c>
      <c r="J4514">
        <v>202209</v>
      </c>
      <c r="K4514">
        <v>44834</v>
      </c>
      <c r="L4514" t="s">
        <v>644</v>
      </c>
      <c r="M4514">
        <v>1700</v>
      </c>
      <c r="N4514">
        <v>2.6</v>
      </c>
      <c r="O4514" t="s">
        <v>645</v>
      </c>
      <c r="P4514" s="428">
        <v>2.5939999999999999</v>
      </c>
      <c r="Q4514">
        <v>30518916</v>
      </c>
      <c r="R4514" t="s">
        <v>675</v>
      </c>
      <c r="S4514">
        <v>85411</v>
      </c>
      <c r="T4514" t="s">
        <v>3895</v>
      </c>
    </row>
    <row r="4515" spans="1:20" x14ac:dyDescent="0.25">
      <c r="A4515" t="s">
        <v>637</v>
      </c>
      <c r="B4515" t="s">
        <v>672</v>
      </c>
      <c r="C4515" t="s">
        <v>639</v>
      </c>
      <c r="D4515" t="s">
        <v>695</v>
      </c>
      <c r="E4515" t="s">
        <v>704</v>
      </c>
      <c r="F4515">
        <v>528004120010</v>
      </c>
      <c r="G4515" t="s">
        <v>653</v>
      </c>
      <c r="H4515">
        <v>583611</v>
      </c>
      <c r="I4515" t="s">
        <v>208</v>
      </c>
      <c r="J4515">
        <v>202209</v>
      </c>
      <c r="K4515">
        <v>44834</v>
      </c>
      <c r="L4515" t="s">
        <v>644</v>
      </c>
      <c r="M4515">
        <v>10000</v>
      </c>
      <c r="N4515">
        <v>15.28</v>
      </c>
      <c r="O4515" t="s">
        <v>645</v>
      </c>
      <c r="P4515" s="428">
        <v>15.244999999999999</v>
      </c>
      <c r="Q4515">
        <v>30518916</v>
      </c>
      <c r="R4515" t="s">
        <v>675</v>
      </c>
      <c r="S4515">
        <v>85411</v>
      </c>
      <c r="T4515" t="s">
        <v>3895</v>
      </c>
    </row>
    <row r="4516" spans="1:20" x14ac:dyDescent="0.25">
      <c r="A4516" t="s">
        <v>637</v>
      </c>
      <c r="B4516" t="s">
        <v>672</v>
      </c>
      <c r="C4516" t="s">
        <v>639</v>
      </c>
      <c r="D4516" t="s">
        <v>695</v>
      </c>
      <c r="E4516" t="s">
        <v>704</v>
      </c>
      <c r="F4516">
        <v>528004120010</v>
      </c>
      <c r="G4516" t="s">
        <v>653</v>
      </c>
      <c r="H4516">
        <v>583611</v>
      </c>
      <c r="I4516" t="s">
        <v>208</v>
      </c>
      <c r="J4516">
        <v>202209</v>
      </c>
      <c r="K4516">
        <v>44834</v>
      </c>
      <c r="L4516" t="s">
        <v>644</v>
      </c>
      <c r="M4516">
        <v>2925</v>
      </c>
      <c r="N4516">
        <v>4.47</v>
      </c>
      <c r="O4516" t="s">
        <v>645</v>
      </c>
      <c r="P4516" s="428">
        <v>4.46</v>
      </c>
      <c r="Q4516">
        <v>30518531</v>
      </c>
      <c r="R4516" t="s">
        <v>675</v>
      </c>
      <c r="S4516">
        <v>85411</v>
      </c>
      <c r="T4516" t="s">
        <v>3895</v>
      </c>
    </row>
    <row r="4517" spans="1:20" x14ac:dyDescent="0.25">
      <c r="A4517" t="s">
        <v>637</v>
      </c>
      <c r="B4517" t="s">
        <v>672</v>
      </c>
      <c r="C4517" t="s">
        <v>639</v>
      </c>
      <c r="D4517" t="s">
        <v>695</v>
      </c>
      <c r="E4517" t="s">
        <v>704</v>
      </c>
      <c r="F4517">
        <v>528004120010</v>
      </c>
      <c r="G4517" t="s">
        <v>653</v>
      </c>
      <c r="H4517">
        <v>583611</v>
      </c>
      <c r="I4517" t="s">
        <v>208</v>
      </c>
      <c r="J4517">
        <v>202209</v>
      </c>
      <c r="K4517">
        <v>44834</v>
      </c>
      <c r="L4517" t="s">
        <v>644</v>
      </c>
      <c r="M4517">
        <v>2925</v>
      </c>
      <c r="N4517">
        <v>4.47</v>
      </c>
      <c r="O4517" t="s">
        <v>645</v>
      </c>
      <c r="P4517" s="428">
        <v>4.46</v>
      </c>
      <c r="Q4517">
        <v>30518531</v>
      </c>
      <c r="R4517" t="s">
        <v>675</v>
      </c>
      <c r="S4517">
        <v>85411</v>
      </c>
      <c r="T4517" t="s">
        <v>3895</v>
      </c>
    </row>
    <row r="4518" spans="1:20" x14ac:dyDescent="0.25">
      <c r="A4518" t="s">
        <v>637</v>
      </c>
      <c r="B4518" t="s">
        <v>754</v>
      </c>
      <c r="C4518" t="s">
        <v>639</v>
      </c>
      <c r="D4518" t="s">
        <v>718</v>
      </c>
      <c r="E4518" t="s">
        <v>704</v>
      </c>
      <c r="F4518">
        <v>528004120001</v>
      </c>
      <c r="G4518" t="s">
        <v>705</v>
      </c>
      <c r="H4518">
        <v>583128</v>
      </c>
      <c r="I4518" t="s">
        <v>20</v>
      </c>
      <c r="J4518">
        <v>202209</v>
      </c>
      <c r="K4518">
        <v>44834</v>
      </c>
      <c r="L4518" t="s">
        <v>644</v>
      </c>
      <c r="M4518">
        <v>107782</v>
      </c>
      <c r="N4518">
        <v>164.69</v>
      </c>
      <c r="O4518" t="s">
        <v>645</v>
      </c>
      <c r="P4518" s="428">
        <v>164.31399999999999</v>
      </c>
      <c r="Q4518">
        <v>12905407</v>
      </c>
      <c r="R4518" t="s">
        <v>646</v>
      </c>
      <c r="S4518">
        <v>2031020</v>
      </c>
      <c r="T4518" t="s">
        <v>3853</v>
      </c>
    </row>
    <row r="4519" spans="1:20" x14ac:dyDescent="0.25">
      <c r="A4519" t="s">
        <v>637</v>
      </c>
      <c r="B4519" t="s">
        <v>754</v>
      </c>
      <c r="C4519" t="s">
        <v>639</v>
      </c>
      <c r="D4519" t="s">
        <v>640</v>
      </c>
      <c r="E4519" t="s">
        <v>673</v>
      </c>
      <c r="F4519">
        <v>528004120002</v>
      </c>
      <c r="G4519" t="s">
        <v>642</v>
      </c>
      <c r="H4519">
        <v>583148</v>
      </c>
      <c r="I4519" t="s">
        <v>699</v>
      </c>
      <c r="J4519">
        <v>202209</v>
      </c>
      <c r="K4519">
        <v>44834</v>
      </c>
      <c r="L4519" t="s">
        <v>644</v>
      </c>
      <c r="M4519">
        <v>9099.44</v>
      </c>
      <c r="N4519">
        <v>13.9</v>
      </c>
      <c r="O4519" t="s">
        <v>645</v>
      </c>
      <c r="P4519" s="428">
        <v>13.868</v>
      </c>
      <c r="Q4519">
        <v>12905407</v>
      </c>
      <c r="R4519" t="s">
        <v>646</v>
      </c>
      <c r="S4519">
        <v>2012905</v>
      </c>
      <c r="T4519" t="s">
        <v>3854</v>
      </c>
    </row>
    <row r="4520" spans="1:20" x14ac:dyDescent="0.25">
      <c r="A4520" t="s">
        <v>637</v>
      </c>
      <c r="B4520" t="s">
        <v>754</v>
      </c>
      <c r="C4520" t="s">
        <v>639</v>
      </c>
      <c r="D4520" t="s">
        <v>640</v>
      </c>
      <c r="E4520" t="s">
        <v>678</v>
      </c>
      <c r="F4520">
        <v>528004120002</v>
      </c>
      <c r="G4520" t="s">
        <v>642</v>
      </c>
      <c r="H4520">
        <v>583147</v>
      </c>
      <c r="I4520" t="s">
        <v>41</v>
      </c>
      <c r="J4520">
        <v>202209</v>
      </c>
      <c r="K4520">
        <v>44834</v>
      </c>
      <c r="L4520" t="s">
        <v>644</v>
      </c>
      <c r="M4520">
        <v>6754.8</v>
      </c>
      <c r="N4520">
        <v>10.32</v>
      </c>
      <c r="O4520" t="s">
        <v>645</v>
      </c>
      <c r="P4520" s="428">
        <v>10.295999999999999</v>
      </c>
      <c r="Q4520">
        <v>12905407</v>
      </c>
      <c r="R4520" t="s">
        <v>646</v>
      </c>
      <c r="S4520">
        <v>2027008</v>
      </c>
      <c r="T4520" t="s">
        <v>3855</v>
      </c>
    </row>
    <row r="4521" spans="1:20" x14ac:dyDescent="0.25">
      <c r="A4521" t="s">
        <v>637</v>
      </c>
      <c r="B4521" t="s">
        <v>754</v>
      </c>
      <c r="C4521" t="s">
        <v>639</v>
      </c>
      <c r="D4521" t="s">
        <v>640</v>
      </c>
      <c r="E4521" t="s">
        <v>673</v>
      </c>
      <c r="F4521">
        <v>528004120002</v>
      </c>
      <c r="G4521" t="s">
        <v>642</v>
      </c>
      <c r="H4521">
        <v>583148</v>
      </c>
      <c r="I4521" t="s">
        <v>699</v>
      </c>
      <c r="J4521">
        <v>202209</v>
      </c>
      <c r="K4521">
        <v>44834</v>
      </c>
      <c r="L4521" t="s">
        <v>644</v>
      </c>
      <c r="M4521">
        <v>8150.69</v>
      </c>
      <c r="N4521">
        <v>12.45</v>
      </c>
      <c r="O4521" t="s">
        <v>645</v>
      </c>
      <c r="P4521" s="428">
        <v>12.422000000000001</v>
      </c>
      <c r="Q4521">
        <v>12905407</v>
      </c>
      <c r="R4521" t="s">
        <v>646</v>
      </c>
      <c r="S4521">
        <v>8540416</v>
      </c>
      <c r="T4521" t="s">
        <v>3856</v>
      </c>
    </row>
    <row r="4522" spans="1:20" x14ac:dyDescent="0.25">
      <c r="A4522" t="s">
        <v>637</v>
      </c>
      <c r="B4522" t="s">
        <v>736</v>
      </c>
      <c r="C4522" t="s">
        <v>639</v>
      </c>
      <c r="D4522" t="s">
        <v>651</v>
      </c>
      <c r="E4522" t="s">
        <v>667</v>
      </c>
      <c r="F4522">
        <v>528004120002</v>
      </c>
      <c r="G4522" t="s">
        <v>642</v>
      </c>
      <c r="H4522">
        <v>583149</v>
      </c>
      <c r="I4522" t="s">
        <v>680</v>
      </c>
      <c r="J4522">
        <v>202209</v>
      </c>
      <c r="K4522">
        <v>44834</v>
      </c>
      <c r="L4522" t="s">
        <v>644</v>
      </c>
      <c r="M4522">
        <v>24484.42</v>
      </c>
      <c r="N4522">
        <v>37.409999999999997</v>
      </c>
      <c r="O4522" t="s">
        <v>645</v>
      </c>
      <c r="P4522" s="428">
        <v>37.325000000000003</v>
      </c>
      <c r="Q4522">
        <v>12905407</v>
      </c>
      <c r="R4522" t="s">
        <v>646</v>
      </c>
      <c r="S4522">
        <v>2036440</v>
      </c>
      <c r="T4522" t="s">
        <v>3857</v>
      </c>
    </row>
    <row r="4523" spans="1:20" x14ac:dyDescent="0.25">
      <c r="A4523" t="s">
        <v>637</v>
      </c>
      <c r="B4523" t="s">
        <v>736</v>
      </c>
      <c r="C4523" t="s">
        <v>639</v>
      </c>
      <c r="D4523" t="s">
        <v>695</v>
      </c>
      <c r="E4523" t="s">
        <v>667</v>
      </c>
      <c r="F4523">
        <v>528004120002</v>
      </c>
      <c r="G4523" t="s">
        <v>642</v>
      </c>
      <c r="H4523">
        <v>583149</v>
      </c>
      <c r="I4523" t="s">
        <v>680</v>
      </c>
      <c r="J4523">
        <v>202209</v>
      </c>
      <c r="K4523">
        <v>44834</v>
      </c>
      <c r="L4523" t="s">
        <v>644</v>
      </c>
      <c r="M4523">
        <v>129000</v>
      </c>
      <c r="N4523">
        <v>197.11</v>
      </c>
      <c r="O4523" t="s">
        <v>645</v>
      </c>
      <c r="P4523" s="428">
        <v>196.66</v>
      </c>
      <c r="Q4523">
        <v>12905407</v>
      </c>
      <c r="R4523" t="s">
        <v>646</v>
      </c>
      <c r="S4523">
        <v>2023596</v>
      </c>
      <c r="T4523" t="s">
        <v>3858</v>
      </c>
    </row>
    <row r="4524" spans="1:20" x14ac:dyDescent="0.25">
      <c r="A4524" t="s">
        <v>637</v>
      </c>
      <c r="B4524" t="s">
        <v>736</v>
      </c>
      <c r="C4524" t="s">
        <v>639</v>
      </c>
      <c r="D4524" t="s">
        <v>663</v>
      </c>
      <c r="E4524" t="s">
        <v>701</v>
      </c>
      <c r="F4524">
        <v>528004120002</v>
      </c>
      <c r="G4524" t="s">
        <v>642</v>
      </c>
      <c r="H4524">
        <v>583137</v>
      </c>
      <c r="I4524" t="s">
        <v>33</v>
      </c>
      <c r="J4524">
        <v>202209</v>
      </c>
      <c r="K4524">
        <v>44834</v>
      </c>
      <c r="L4524" t="s">
        <v>644</v>
      </c>
      <c r="M4524">
        <v>129000</v>
      </c>
      <c r="N4524">
        <v>197.11</v>
      </c>
      <c r="O4524" t="s">
        <v>645</v>
      </c>
      <c r="P4524" s="428">
        <v>196.66</v>
      </c>
      <c r="Q4524">
        <v>12905407</v>
      </c>
      <c r="R4524" t="s">
        <v>646</v>
      </c>
      <c r="S4524">
        <v>2038727</v>
      </c>
      <c r="T4524" t="s">
        <v>3859</v>
      </c>
    </row>
    <row r="4525" spans="1:20" x14ac:dyDescent="0.25">
      <c r="A4525" t="s">
        <v>637</v>
      </c>
      <c r="B4525" t="s">
        <v>754</v>
      </c>
      <c r="C4525" t="s">
        <v>639</v>
      </c>
      <c r="D4525" t="s">
        <v>651</v>
      </c>
      <c r="E4525" t="s">
        <v>641</v>
      </c>
      <c r="F4525">
        <v>528004120001</v>
      </c>
      <c r="G4525" t="s">
        <v>705</v>
      </c>
      <c r="H4525">
        <v>583128</v>
      </c>
      <c r="I4525" t="s">
        <v>20</v>
      </c>
      <c r="J4525">
        <v>202209</v>
      </c>
      <c r="K4525">
        <v>44834</v>
      </c>
      <c r="L4525" t="s">
        <v>644</v>
      </c>
      <c r="M4525">
        <v>115630</v>
      </c>
      <c r="N4525">
        <v>176.68</v>
      </c>
      <c r="O4525" t="s">
        <v>645</v>
      </c>
      <c r="P4525" s="428">
        <v>176.27600000000001</v>
      </c>
      <c r="Q4525">
        <v>12905407</v>
      </c>
      <c r="R4525" t="s">
        <v>646</v>
      </c>
      <c r="S4525">
        <v>2022429</v>
      </c>
      <c r="T4525" t="s">
        <v>3898</v>
      </c>
    </row>
    <row r="4526" spans="1:20" x14ac:dyDescent="0.25">
      <c r="A4526" t="s">
        <v>637</v>
      </c>
      <c r="B4526" t="s">
        <v>736</v>
      </c>
      <c r="C4526" t="s">
        <v>639</v>
      </c>
      <c r="D4526" t="s">
        <v>651</v>
      </c>
      <c r="E4526" t="s">
        <v>704</v>
      </c>
      <c r="F4526">
        <v>528004120002</v>
      </c>
      <c r="G4526" t="s">
        <v>642</v>
      </c>
      <c r="H4526">
        <v>856779</v>
      </c>
      <c r="I4526" t="s">
        <v>28</v>
      </c>
      <c r="J4526">
        <v>202209</v>
      </c>
      <c r="K4526">
        <v>44834</v>
      </c>
      <c r="L4526" t="s">
        <v>644</v>
      </c>
      <c r="M4526">
        <v>97103</v>
      </c>
      <c r="N4526">
        <v>148.37</v>
      </c>
      <c r="O4526" t="s">
        <v>645</v>
      </c>
      <c r="P4526" s="428">
        <v>148.03100000000001</v>
      </c>
      <c r="Q4526">
        <v>12905407</v>
      </c>
      <c r="R4526" t="s">
        <v>646</v>
      </c>
      <c r="S4526">
        <v>2039252</v>
      </c>
      <c r="T4526" t="s">
        <v>3851</v>
      </c>
    </row>
    <row r="4527" spans="1:20" x14ac:dyDescent="0.25">
      <c r="A4527" t="s">
        <v>637</v>
      </c>
      <c r="B4527" t="s">
        <v>736</v>
      </c>
      <c r="C4527" t="s">
        <v>639</v>
      </c>
      <c r="D4527" t="s">
        <v>651</v>
      </c>
      <c r="E4527" t="s">
        <v>667</v>
      </c>
      <c r="F4527">
        <v>528004120002</v>
      </c>
      <c r="G4527" t="s">
        <v>642</v>
      </c>
      <c r="H4527">
        <v>583139</v>
      </c>
      <c r="I4527" t="s">
        <v>35</v>
      </c>
      <c r="J4527">
        <v>202209</v>
      </c>
      <c r="K4527">
        <v>44834</v>
      </c>
      <c r="L4527" t="s">
        <v>644</v>
      </c>
      <c r="M4527">
        <v>61323</v>
      </c>
      <c r="N4527">
        <v>93.7</v>
      </c>
      <c r="O4527" t="s">
        <v>645</v>
      </c>
      <c r="P4527" s="428">
        <v>93.486000000000004</v>
      </c>
      <c r="Q4527">
        <v>12905407</v>
      </c>
      <c r="R4527" t="s">
        <v>646</v>
      </c>
      <c r="S4527">
        <v>8540222</v>
      </c>
      <c r="T4527" t="s">
        <v>3852</v>
      </c>
    </row>
    <row r="4528" spans="1:20" x14ac:dyDescent="0.25">
      <c r="A4528" t="s">
        <v>637</v>
      </c>
      <c r="B4528" t="s">
        <v>754</v>
      </c>
      <c r="C4528" t="s">
        <v>639</v>
      </c>
      <c r="D4528" t="s">
        <v>640</v>
      </c>
      <c r="E4528" t="s">
        <v>701</v>
      </c>
      <c r="F4528">
        <v>528004120002</v>
      </c>
      <c r="G4528" t="s">
        <v>642</v>
      </c>
      <c r="H4528">
        <v>583154</v>
      </c>
      <c r="I4528" t="s">
        <v>44</v>
      </c>
      <c r="J4528">
        <v>202209</v>
      </c>
      <c r="K4528">
        <v>44834</v>
      </c>
      <c r="L4528" t="s">
        <v>644</v>
      </c>
      <c r="M4528">
        <v>13733.51</v>
      </c>
      <c r="N4528">
        <v>20.98</v>
      </c>
      <c r="O4528" t="s">
        <v>645</v>
      </c>
      <c r="P4528" s="428">
        <v>20.931999999999999</v>
      </c>
      <c r="Q4528">
        <v>12905407</v>
      </c>
      <c r="R4528" t="s">
        <v>646</v>
      </c>
      <c r="S4528">
        <v>2020577</v>
      </c>
      <c r="T4528" t="s">
        <v>3844</v>
      </c>
    </row>
    <row r="4529" spans="1:20" x14ac:dyDescent="0.25">
      <c r="A4529" t="s">
        <v>637</v>
      </c>
      <c r="B4529" t="s">
        <v>754</v>
      </c>
      <c r="C4529" t="s">
        <v>639</v>
      </c>
      <c r="D4529" t="s">
        <v>640</v>
      </c>
      <c r="E4529" t="s">
        <v>678</v>
      </c>
      <c r="F4529">
        <v>528004120002</v>
      </c>
      <c r="G4529" t="s">
        <v>642</v>
      </c>
      <c r="H4529">
        <v>583147</v>
      </c>
      <c r="I4529" t="s">
        <v>41</v>
      </c>
      <c r="J4529">
        <v>202209</v>
      </c>
      <c r="K4529">
        <v>44834</v>
      </c>
      <c r="L4529" t="s">
        <v>644</v>
      </c>
      <c r="M4529">
        <v>2431.71</v>
      </c>
      <c r="N4529">
        <v>3.72</v>
      </c>
      <c r="O4529" t="s">
        <v>645</v>
      </c>
      <c r="P4529" s="428">
        <v>3.7120000000000002</v>
      </c>
      <c r="Q4529">
        <v>12905407</v>
      </c>
      <c r="R4529" t="s">
        <v>646</v>
      </c>
      <c r="S4529">
        <v>2049729</v>
      </c>
      <c r="T4529" t="s">
        <v>3843</v>
      </c>
    </row>
    <row r="4530" spans="1:20" x14ac:dyDescent="0.25">
      <c r="A4530" t="s">
        <v>637</v>
      </c>
      <c r="B4530" t="s">
        <v>736</v>
      </c>
      <c r="C4530" t="s">
        <v>639</v>
      </c>
      <c r="D4530" t="s">
        <v>651</v>
      </c>
      <c r="E4530" t="s">
        <v>673</v>
      </c>
      <c r="F4530">
        <v>528004120002</v>
      </c>
      <c r="G4530" t="s">
        <v>642</v>
      </c>
      <c r="H4530">
        <v>583148</v>
      </c>
      <c r="I4530" t="s">
        <v>699</v>
      </c>
      <c r="J4530">
        <v>202209</v>
      </c>
      <c r="K4530">
        <v>44834</v>
      </c>
      <c r="L4530" t="s">
        <v>644</v>
      </c>
      <c r="M4530">
        <v>13193.18</v>
      </c>
      <c r="N4530">
        <v>20.16</v>
      </c>
      <c r="O4530" t="s">
        <v>645</v>
      </c>
      <c r="P4530" s="428">
        <v>20.114000000000001</v>
      </c>
      <c r="Q4530">
        <v>12905407</v>
      </c>
      <c r="R4530" t="s">
        <v>646</v>
      </c>
      <c r="S4530">
        <v>8540386</v>
      </c>
      <c r="T4530" t="s">
        <v>3840</v>
      </c>
    </row>
    <row r="4531" spans="1:20" x14ac:dyDescent="0.25">
      <c r="A4531" t="s">
        <v>637</v>
      </c>
      <c r="B4531" t="s">
        <v>736</v>
      </c>
      <c r="C4531" t="s">
        <v>639</v>
      </c>
      <c r="D4531" t="s">
        <v>651</v>
      </c>
      <c r="E4531" t="s">
        <v>673</v>
      </c>
      <c r="F4531">
        <v>528004120002</v>
      </c>
      <c r="G4531" t="s">
        <v>642</v>
      </c>
      <c r="H4531">
        <v>583133</v>
      </c>
      <c r="I4531" t="s">
        <v>29</v>
      </c>
      <c r="J4531">
        <v>202209</v>
      </c>
      <c r="K4531">
        <v>44834</v>
      </c>
      <c r="L4531" t="s">
        <v>644</v>
      </c>
      <c r="M4531">
        <v>17672.73</v>
      </c>
      <c r="N4531">
        <v>27</v>
      </c>
      <c r="O4531" t="s">
        <v>645</v>
      </c>
      <c r="P4531" s="428">
        <v>26.937999999999999</v>
      </c>
      <c r="Q4531">
        <v>12905407</v>
      </c>
      <c r="R4531" t="s">
        <v>646</v>
      </c>
      <c r="S4531">
        <v>2024413</v>
      </c>
      <c r="T4531" t="s">
        <v>3842</v>
      </c>
    </row>
    <row r="4532" spans="1:20" x14ac:dyDescent="0.25">
      <c r="A4532" t="s">
        <v>637</v>
      </c>
      <c r="B4532" t="s">
        <v>736</v>
      </c>
      <c r="C4532" t="s">
        <v>639</v>
      </c>
      <c r="D4532" t="s">
        <v>663</v>
      </c>
      <c r="E4532" t="s">
        <v>673</v>
      </c>
      <c r="F4532">
        <v>528004120002</v>
      </c>
      <c r="G4532" t="s">
        <v>642</v>
      </c>
      <c r="H4532">
        <v>583134</v>
      </c>
      <c r="I4532" t="s">
        <v>30</v>
      </c>
      <c r="J4532">
        <v>202209</v>
      </c>
      <c r="K4532">
        <v>44834</v>
      </c>
      <c r="L4532" t="s">
        <v>644</v>
      </c>
      <c r="M4532">
        <v>86209.17</v>
      </c>
      <c r="N4532">
        <v>131.72999999999999</v>
      </c>
      <c r="O4532" t="s">
        <v>645</v>
      </c>
      <c r="P4532" s="428">
        <v>131.429</v>
      </c>
      <c r="Q4532">
        <v>12905407</v>
      </c>
      <c r="R4532" t="s">
        <v>646</v>
      </c>
      <c r="S4532">
        <v>2030902</v>
      </c>
      <c r="T4532" t="s">
        <v>3835</v>
      </c>
    </row>
    <row r="4533" spans="1:20" x14ac:dyDescent="0.25">
      <c r="A4533" t="s">
        <v>637</v>
      </c>
      <c r="B4533" t="s">
        <v>754</v>
      </c>
      <c r="C4533" t="s">
        <v>639</v>
      </c>
      <c r="D4533" t="s">
        <v>640</v>
      </c>
      <c r="E4533" t="s">
        <v>673</v>
      </c>
      <c r="F4533">
        <v>528004120002</v>
      </c>
      <c r="G4533" t="s">
        <v>642</v>
      </c>
      <c r="H4533">
        <v>583148</v>
      </c>
      <c r="I4533" t="s">
        <v>699</v>
      </c>
      <c r="J4533">
        <v>202209</v>
      </c>
      <c r="K4533">
        <v>44834</v>
      </c>
      <c r="L4533" t="s">
        <v>644</v>
      </c>
      <c r="M4533">
        <v>21400.07</v>
      </c>
      <c r="N4533">
        <v>32.700000000000003</v>
      </c>
      <c r="O4533" t="s">
        <v>645</v>
      </c>
      <c r="P4533" s="428">
        <v>32.625</v>
      </c>
      <c r="Q4533">
        <v>12905407</v>
      </c>
      <c r="R4533" t="s">
        <v>646</v>
      </c>
      <c r="S4533">
        <v>2029740</v>
      </c>
      <c r="T4533" t="s">
        <v>3836</v>
      </c>
    </row>
    <row r="4534" spans="1:20" x14ac:dyDescent="0.25">
      <c r="A4534" t="s">
        <v>637</v>
      </c>
      <c r="B4534" t="s">
        <v>754</v>
      </c>
      <c r="C4534" t="s">
        <v>639</v>
      </c>
      <c r="D4534" t="s">
        <v>640</v>
      </c>
      <c r="E4534" t="s">
        <v>673</v>
      </c>
      <c r="F4534">
        <v>528004120002</v>
      </c>
      <c r="G4534" t="s">
        <v>642</v>
      </c>
      <c r="H4534">
        <v>856783</v>
      </c>
      <c r="I4534" t="s">
        <v>478</v>
      </c>
      <c r="J4534">
        <v>202209</v>
      </c>
      <c r="K4534">
        <v>44834</v>
      </c>
      <c r="L4534" t="s">
        <v>644</v>
      </c>
      <c r="M4534">
        <v>14801.36</v>
      </c>
      <c r="N4534">
        <v>22.62</v>
      </c>
      <c r="O4534" t="s">
        <v>645</v>
      </c>
      <c r="P4534" s="428">
        <v>22.568000000000001</v>
      </c>
      <c r="Q4534">
        <v>12905407</v>
      </c>
      <c r="R4534" t="s">
        <v>646</v>
      </c>
      <c r="S4534">
        <v>8540353</v>
      </c>
      <c r="T4534" t="s">
        <v>3837</v>
      </c>
    </row>
    <row r="4535" spans="1:20" x14ac:dyDescent="0.25">
      <c r="A4535" t="s">
        <v>637</v>
      </c>
      <c r="B4535" t="s">
        <v>736</v>
      </c>
      <c r="C4535" t="s">
        <v>639</v>
      </c>
      <c r="D4535" t="s">
        <v>651</v>
      </c>
      <c r="E4535" t="s">
        <v>673</v>
      </c>
      <c r="F4535">
        <v>528004120002</v>
      </c>
      <c r="G4535" t="s">
        <v>642</v>
      </c>
      <c r="H4535">
        <v>583148</v>
      </c>
      <c r="I4535" t="s">
        <v>699</v>
      </c>
      <c r="J4535">
        <v>202209</v>
      </c>
      <c r="K4535">
        <v>44834</v>
      </c>
      <c r="L4535" t="s">
        <v>644</v>
      </c>
      <c r="M4535">
        <v>6565.87</v>
      </c>
      <c r="N4535">
        <v>10.029999999999999</v>
      </c>
      <c r="O4535" t="s">
        <v>645</v>
      </c>
      <c r="P4535" s="428">
        <v>10.007</v>
      </c>
      <c r="Q4535">
        <v>12905407</v>
      </c>
      <c r="R4535" t="s">
        <v>646</v>
      </c>
      <c r="S4535">
        <v>8540279</v>
      </c>
      <c r="T4535" t="s">
        <v>3838</v>
      </c>
    </row>
    <row r="4536" spans="1:20" x14ac:dyDescent="0.25">
      <c r="A4536" t="s">
        <v>637</v>
      </c>
      <c r="B4536" t="s">
        <v>736</v>
      </c>
      <c r="C4536" t="s">
        <v>639</v>
      </c>
      <c r="D4536" t="s">
        <v>695</v>
      </c>
      <c r="E4536" t="s">
        <v>673</v>
      </c>
      <c r="F4536">
        <v>528004120002</v>
      </c>
      <c r="G4536" t="s">
        <v>642</v>
      </c>
      <c r="H4536">
        <v>583148</v>
      </c>
      <c r="I4536" t="s">
        <v>699</v>
      </c>
      <c r="J4536">
        <v>202209</v>
      </c>
      <c r="K4536">
        <v>44834</v>
      </c>
      <c r="L4536" t="s">
        <v>644</v>
      </c>
      <c r="M4536">
        <v>105793.65</v>
      </c>
      <c r="N4536">
        <v>161.65</v>
      </c>
      <c r="O4536" t="s">
        <v>645</v>
      </c>
      <c r="P4536" s="428">
        <v>161.28100000000001</v>
      </c>
      <c r="Q4536">
        <v>12905407</v>
      </c>
      <c r="R4536" t="s">
        <v>646</v>
      </c>
      <c r="S4536">
        <v>2046481</v>
      </c>
      <c r="T4536" t="s">
        <v>3826</v>
      </c>
    </row>
    <row r="4537" spans="1:20" x14ac:dyDescent="0.25">
      <c r="A4537" t="s">
        <v>637</v>
      </c>
      <c r="B4537" t="s">
        <v>736</v>
      </c>
      <c r="C4537" t="s">
        <v>639</v>
      </c>
      <c r="D4537" t="s">
        <v>663</v>
      </c>
      <c r="E4537" t="s">
        <v>673</v>
      </c>
      <c r="F4537">
        <v>528004120002</v>
      </c>
      <c r="G4537" t="s">
        <v>642</v>
      </c>
      <c r="H4537">
        <v>583133</v>
      </c>
      <c r="I4537" t="s">
        <v>29</v>
      </c>
      <c r="J4537">
        <v>202209</v>
      </c>
      <c r="K4537">
        <v>44834</v>
      </c>
      <c r="L4537" t="s">
        <v>644</v>
      </c>
      <c r="M4537">
        <v>129000</v>
      </c>
      <c r="N4537">
        <v>197.11</v>
      </c>
      <c r="O4537" t="s">
        <v>645</v>
      </c>
      <c r="P4537" s="428">
        <v>196.66</v>
      </c>
      <c r="Q4537">
        <v>12905407</v>
      </c>
      <c r="R4537" t="s">
        <v>646</v>
      </c>
      <c r="S4537">
        <v>2014872</v>
      </c>
      <c r="T4537" t="s">
        <v>3828</v>
      </c>
    </row>
    <row r="4538" spans="1:20" x14ac:dyDescent="0.25">
      <c r="A4538" t="s">
        <v>637</v>
      </c>
      <c r="B4538" t="s">
        <v>754</v>
      </c>
      <c r="C4538" t="s">
        <v>639</v>
      </c>
      <c r="D4538" t="s">
        <v>651</v>
      </c>
      <c r="E4538" t="s">
        <v>704</v>
      </c>
      <c r="F4538">
        <v>528004120001</v>
      </c>
      <c r="G4538" t="s">
        <v>705</v>
      </c>
      <c r="H4538">
        <v>583129</v>
      </c>
      <c r="I4538" t="s">
        <v>21</v>
      </c>
      <c r="J4538">
        <v>202209</v>
      </c>
      <c r="K4538">
        <v>44834</v>
      </c>
      <c r="L4538" t="s">
        <v>644</v>
      </c>
      <c r="M4538">
        <v>133681.60000000001</v>
      </c>
      <c r="N4538">
        <v>204.26</v>
      </c>
      <c r="O4538" t="s">
        <v>645</v>
      </c>
      <c r="P4538" s="428">
        <v>203.79300000000001</v>
      </c>
      <c r="Q4538">
        <v>12905407</v>
      </c>
      <c r="R4538" t="s">
        <v>646</v>
      </c>
      <c r="S4538">
        <v>2034399</v>
      </c>
      <c r="T4538" t="s">
        <v>3891</v>
      </c>
    </row>
    <row r="4539" spans="1:20" x14ac:dyDescent="0.25">
      <c r="A4539" t="s">
        <v>637</v>
      </c>
      <c r="B4539" t="s">
        <v>736</v>
      </c>
      <c r="C4539" t="s">
        <v>639</v>
      </c>
      <c r="D4539" t="s">
        <v>651</v>
      </c>
      <c r="E4539" t="s">
        <v>704</v>
      </c>
      <c r="F4539">
        <v>528004120001</v>
      </c>
      <c r="G4539" t="s">
        <v>705</v>
      </c>
      <c r="H4539">
        <v>583129</v>
      </c>
      <c r="I4539" t="s">
        <v>21</v>
      </c>
      <c r="J4539">
        <v>202209</v>
      </c>
      <c r="K4539">
        <v>44834</v>
      </c>
      <c r="L4539" t="s">
        <v>644</v>
      </c>
      <c r="M4539">
        <v>103200</v>
      </c>
      <c r="N4539">
        <v>157.69</v>
      </c>
      <c r="O4539" t="s">
        <v>645</v>
      </c>
      <c r="P4539" s="428">
        <v>157.33000000000001</v>
      </c>
      <c r="Q4539">
        <v>12905407</v>
      </c>
      <c r="R4539" t="s">
        <v>646</v>
      </c>
      <c r="S4539">
        <v>2034399</v>
      </c>
      <c r="T4539" t="s">
        <v>3829</v>
      </c>
    </row>
    <row r="4540" spans="1:20" x14ac:dyDescent="0.25">
      <c r="A4540" t="s">
        <v>637</v>
      </c>
      <c r="B4540" t="s">
        <v>754</v>
      </c>
      <c r="C4540" t="s">
        <v>639</v>
      </c>
      <c r="D4540" t="s">
        <v>663</v>
      </c>
      <c r="E4540" t="s">
        <v>673</v>
      </c>
      <c r="F4540">
        <v>528004120002</v>
      </c>
      <c r="G4540" t="s">
        <v>642</v>
      </c>
      <c r="H4540">
        <v>583133</v>
      </c>
      <c r="I4540" t="s">
        <v>29</v>
      </c>
      <c r="J4540">
        <v>202209</v>
      </c>
      <c r="K4540">
        <v>44834</v>
      </c>
      <c r="L4540" t="s">
        <v>644</v>
      </c>
      <c r="M4540">
        <v>71305</v>
      </c>
      <c r="N4540">
        <v>108.95</v>
      </c>
      <c r="O4540" t="s">
        <v>645</v>
      </c>
      <c r="P4540" s="428">
        <v>108.70099999999999</v>
      </c>
      <c r="Q4540">
        <v>12905407</v>
      </c>
      <c r="R4540" t="s">
        <v>646</v>
      </c>
      <c r="S4540">
        <v>2014872</v>
      </c>
      <c r="T4540" t="s">
        <v>3892</v>
      </c>
    </row>
    <row r="4541" spans="1:20" x14ac:dyDescent="0.25">
      <c r="A4541" t="s">
        <v>637</v>
      </c>
      <c r="B4541" t="s">
        <v>754</v>
      </c>
      <c r="C4541" t="s">
        <v>639</v>
      </c>
      <c r="D4541" t="s">
        <v>640</v>
      </c>
      <c r="E4541" t="s">
        <v>689</v>
      </c>
      <c r="F4541">
        <v>528004120002</v>
      </c>
      <c r="G4541" t="s">
        <v>642</v>
      </c>
      <c r="H4541">
        <v>856784</v>
      </c>
      <c r="I4541" t="s">
        <v>479</v>
      </c>
      <c r="J4541">
        <v>202209</v>
      </c>
      <c r="K4541">
        <v>44834</v>
      </c>
      <c r="L4541" t="s">
        <v>644</v>
      </c>
      <c r="M4541">
        <v>2970.74</v>
      </c>
      <c r="N4541">
        <v>4.54</v>
      </c>
      <c r="O4541" t="s">
        <v>645</v>
      </c>
      <c r="P4541" s="428">
        <v>4.53</v>
      </c>
      <c r="Q4541">
        <v>12905407</v>
      </c>
      <c r="R4541" t="s">
        <v>646</v>
      </c>
      <c r="S4541">
        <v>8540396</v>
      </c>
      <c r="T4541" t="s">
        <v>3830</v>
      </c>
    </row>
    <row r="4542" spans="1:20" x14ac:dyDescent="0.25">
      <c r="A4542" t="s">
        <v>637</v>
      </c>
      <c r="B4542" t="s">
        <v>736</v>
      </c>
      <c r="C4542" t="s">
        <v>639</v>
      </c>
      <c r="D4542" t="s">
        <v>651</v>
      </c>
      <c r="E4542" t="s">
        <v>667</v>
      </c>
      <c r="F4542">
        <v>528004120002</v>
      </c>
      <c r="G4542" t="s">
        <v>642</v>
      </c>
      <c r="H4542">
        <v>583149</v>
      </c>
      <c r="I4542" t="s">
        <v>680</v>
      </c>
      <c r="J4542">
        <v>202209</v>
      </c>
      <c r="K4542">
        <v>44834</v>
      </c>
      <c r="L4542" t="s">
        <v>644</v>
      </c>
      <c r="M4542">
        <v>8135.14</v>
      </c>
      <c r="N4542">
        <v>12.43</v>
      </c>
      <c r="O4542" t="s">
        <v>645</v>
      </c>
      <c r="P4542" s="428">
        <v>12.401999999999999</v>
      </c>
      <c r="Q4542">
        <v>12905407</v>
      </c>
      <c r="R4542" t="s">
        <v>646</v>
      </c>
      <c r="S4542">
        <v>8540358</v>
      </c>
      <c r="T4542" t="s">
        <v>3831</v>
      </c>
    </row>
    <row r="4543" spans="1:20" x14ac:dyDescent="0.25">
      <c r="A4543" t="s">
        <v>637</v>
      </c>
      <c r="B4543" t="s">
        <v>754</v>
      </c>
      <c r="C4543" t="s">
        <v>639</v>
      </c>
      <c r="D4543" t="s">
        <v>640</v>
      </c>
      <c r="E4543" t="s">
        <v>689</v>
      </c>
      <c r="F4543">
        <v>528004120002</v>
      </c>
      <c r="G4543" t="s">
        <v>642</v>
      </c>
      <c r="H4543">
        <v>583156</v>
      </c>
      <c r="I4543" t="s">
        <v>690</v>
      </c>
      <c r="J4543">
        <v>202209</v>
      </c>
      <c r="K4543">
        <v>44834</v>
      </c>
      <c r="L4543" t="s">
        <v>644</v>
      </c>
      <c r="M4543">
        <v>11974.9</v>
      </c>
      <c r="N4543">
        <v>18.3</v>
      </c>
      <c r="O4543" t="s">
        <v>645</v>
      </c>
      <c r="P4543" s="428">
        <v>18.257999999999999</v>
      </c>
      <c r="Q4543">
        <v>12905407</v>
      </c>
      <c r="R4543" t="s">
        <v>646</v>
      </c>
      <c r="S4543">
        <v>2032465</v>
      </c>
      <c r="T4543" t="s">
        <v>3832</v>
      </c>
    </row>
    <row r="4544" spans="1:20" x14ac:dyDescent="0.25">
      <c r="A4544" t="s">
        <v>637</v>
      </c>
      <c r="B4544" t="s">
        <v>736</v>
      </c>
      <c r="C4544" t="s">
        <v>639</v>
      </c>
      <c r="D4544" t="s">
        <v>663</v>
      </c>
      <c r="E4544" t="s">
        <v>667</v>
      </c>
      <c r="F4544">
        <v>528004120002</v>
      </c>
      <c r="G4544" t="s">
        <v>642</v>
      </c>
      <c r="H4544">
        <v>583136</v>
      </c>
      <c r="I4544" t="s">
        <v>32</v>
      </c>
      <c r="J4544">
        <v>202209</v>
      </c>
      <c r="K4544">
        <v>44834</v>
      </c>
      <c r="L4544" t="s">
        <v>644</v>
      </c>
      <c r="M4544">
        <v>100987</v>
      </c>
      <c r="N4544">
        <v>154.31</v>
      </c>
      <c r="O4544" t="s">
        <v>645</v>
      </c>
      <c r="P4544" s="428">
        <v>153.95699999999999</v>
      </c>
      <c r="Q4544">
        <v>12905407</v>
      </c>
      <c r="R4544" t="s">
        <v>646</v>
      </c>
      <c r="S4544">
        <v>2023197</v>
      </c>
      <c r="T4544" t="s">
        <v>3834</v>
      </c>
    </row>
    <row r="4545" spans="1:20" x14ac:dyDescent="0.25">
      <c r="A4545" t="s">
        <v>637</v>
      </c>
      <c r="B4545" t="s">
        <v>754</v>
      </c>
      <c r="C4545" t="s">
        <v>639</v>
      </c>
      <c r="D4545" t="s">
        <v>651</v>
      </c>
      <c r="E4545" t="s">
        <v>673</v>
      </c>
      <c r="F4545">
        <v>528004120002</v>
      </c>
      <c r="G4545" t="s">
        <v>642</v>
      </c>
      <c r="H4545">
        <v>583133</v>
      </c>
      <c r="I4545" t="s">
        <v>29</v>
      </c>
      <c r="J4545">
        <v>202209</v>
      </c>
      <c r="K4545">
        <v>44834</v>
      </c>
      <c r="L4545" t="s">
        <v>644</v>
      </c>
      <c r="M4545">
        <v>7477.75</v>
      </c>
      <c r="N4545">
        <v>11.43</v>
      </c>
      <c r="O4545" t="s">
        <v>645</v>
      </c>
      <c r="P4545" s="428">
        <v>11.404</v>
      </c>
      <c r="Q4545">
        <v>12905407</v>
      </c>
      <c r="R4545" t="s">
        <v>646</v>
      </c>
      <c r="S4545">
        <v>2024413</v>
      </c>
      <c r="T4545" t="s">
        <v>3879</v>
      </c>
    </row>
    <row r="4546" spans="1:20" x14ac:dyDescent="0.25">
      <c r="A4546" t="s">
        <v>637</v>
      </c>
      <c r="B4546" t="s">
        <v>736</v>
      </c>
      <c r="C4546" t="s">
        <v>639</v>
      </c>
      <c r="D4546" t="s">
        <v>651</v>
      </c>
      <c r="E4546" t="s">
        <v>2008</v>
      </c>
      <c r="F4546">
        <v>528004120002</v>
      </c>
      <c r="G4546" t="s">
        <v>642</v>
      </c>
      <c r="H4546">
        <v>583138</v>
      </c>
      <c r="I4546" t="s">
        <v>34</v>
      </c>
      <c r="J4546">
        <v>202209</v>
      </c>
      <c r="K4546">
        <v>44834</v>
      </c>
      <c r="L4546" t="s">
        <v>644</v>
      </c>
      <c r="M4546">
        <v>129000</v>
      </c>
      <c r="N4546">
        <v>197.11</v>
      </c>
      <c r="O4546" t="s">
        <v>645</v>
      </c>
      <c r="P4546" s="428">
        <v>196.66</v>
      </c>
      <c r="Q4546">
        <v>12905407</v>
      </c>
      <c r="R4546" t="s">
        <v>646</v>
      </c>
      <c r="S4546">
        <v>2024193</v>
      </c>
      <c r="T4546" t="s">
        <v>3860</v>
      </c>
    </row>
    <row r="4547" spans="1:20" x14ac:dyDescent="0.25">
      <c r="A4547" t="s">
        <v>637</v>
      </c>
      <c r="B4547" t="s">
        <v>754</v>
      </c>
      <c r="C4547" t="s">
        <v>639</v>
      </c>
      <c r="D4547" t="s">
        <v>695</v>
      </c>
      <c r="E4547" t="s">
        <v>704</v>
      </c>
      <c r="F4547">
        <v>528004120001</v>
      </c>
      <c r="G4547" t="s">
        <v>705</v>
      </c>
      <c r="H4547">
        <v>583128</v>
      </c>
      <c r="I4547" t="s">
        <v>20</v>
      </c>
      <c r="J4547">
        <v>202209</v>
      </c>
      <c r="K4547">
        <v>44834</v>
      </c>
      <c r="L4547" t="s">
        <v>644</v>
      </c>
      <c r="M4547">
        <v>46368.56</v>
      </c>
      <c r="N4547">
        <v>70.849999999999994</v>
      </c>
      <c r="O4547" t="s">
        <v>645</v>
      </c>
      <c r="P4547" s="428">
        <v>70.688000000000002</v>
      </c>
      <c r="Q4547">
        <v>12905407</v>
      </c>
      <c r="R4547" t="s">
        <v>646</v>
      </c>
      <c r="S4547">
        <v>2012170</v>
      </c>
      <c r="T4547" t="s">
        <v>3882</v>
      </c>
    </row>
    <row r="4548" spans="1:20" x14ac:dyDescent="0.25">
      <c r="A4548" t="s">
        <v>637</v>
      </c>
      <c r="B4548" t="s">
        <v>736</v>
      </c>
      <c r="C4548" t="s">
        <v>639</v>
      </c>
      <c r="D4548" t="s">
        <v>651</v>
      </c>
      <c r="E4548" t="s">
        <v>2008</v>
      </c>
      <c r="F4548">
        <v>528004120002</v>
      </c>
      <c r="G4548" t="s">
        <v>642</v>
      </c>
      <c r="H4548">
        <v>856778</v>
      </c>
      <c r="I4548" t="s">
        <v>27</v>
      </c>
      <c r="J4548">
        <v>202209</v>
      </c>
      <c r="K4548">
        <v>44834</v>
      </c>
      <c r="L4548" t="s">
        <v>644</v>
      </c>
      <c r="M4548">
        <v>97103</v>
      </c>
      <c r="N4548">
        <v>148.37</v>
      </c>
      <c r="O4548" t="s">
        <v>645</v>
      </c>
      <c r="P4548" s="428">
        <v>148.03100000000001</v>
      </c>
      <c r="Q4548">
        <v>12905407</v>
      </c>
      <c r="R4548" t="s">
        <v>646</v>
      </c>
      <c r="S4548">
        <v>2041743</v>
      </c>
      <c r="T4548" t="s">
        <v>3861</v>
      </c>
    </row>
    <row r="4549" spans="1:20" x14ac:dyDescent="0.25">
      <c r="A4549" t="s">
        <v>637</v>
      </c>
      <c r="B4549" t="s">
        <v>754</v>
      </c>
      <c r="C4549" t="s">
        <v>639</v>
      </c>
      <c r="D4549" t="s">
        <v>663</v>
      </c>
      <c r="E4549" t="s">
        <v>673</v>
      </c>
      <c r="F4549">
        <v>528004120002</v>
      </c>
      <c r="G4549" t="s">
        <v>642</v>
      </c>
      <c r="H4549">
        <v>583134</v>
      </c>
      <c r="I4549" t="s">
        <v>30</v>
      </c>
      <c r="J4549">
        <v>202209</v>
      </c>
      <c r="K4549">
        <v>44834</v>
      </c>
      <c r="L4549" t="s">
        <v>644</v>
      </c>
      <c r="M4549">
        <v>40558.019999999997</v>
      </c>
      <c r="N4549">
        <v>61.97</v>
      </c>
      <c r="O4549" t="s">
        <v>645</v>
      </c>
      <c r="P4549" s="428">
        <v>61.828000000000003</v>
      </c>
      <c r="Q4549">
        <v>12905407</v>
      </c>
      <c r="R4549" t="s">
        <v>646</v>
      </c>
      <c r="S4549">
        <v>2030902</v>
      </c>
      <c r="T4549" t="s">
        <v>3883</v>
      </c>
    </row>
    <row r="4550" spans="1:20" x14ac:dyDescent="0.25">
      <c r="A4550" t="s">
        <v>637</v>
      </c>
      <c r="B4550" t="s">
        <v>736</v>
      </c>
      <c r="C4550" t="s">
        <v>639</v>
      </c>
      <c r="D4550" t="s">
        <v>695</v>
      </c>
      <c r="E4550" t="s">
        <v>673</v>
      </c>
      <c r="F4550">
        <v>528004120002</v>
      </c>
      <c r="G4550" t="s">
        <v>642</v>
      </c>
      <c r="H4550">
        <v>583148</v>
      </c>
      <c r="I4550" t="s">
        <v>699</v>
      </c>
      <c r="J4550">
        <v>202209</v>
      </c>
      <c r="K4550">
        <v>44834</v>
      </c>
      <c r="L4550" t="s">
        <v>644</v>
      </c>
      <c r="M4550">
        <v>47580.63</v>
      </c>
      <c r="N4550">
        <v>72.7</v>
      </c>
      <c r="O4550" t="s">
        <v>645</v>
      </c>
      <c r="P4550" s="428">
        <v>72.534000000000006</v>
      </c>
      <c r="Q4550">
        <v>12905407</v>
      </c>
      <c r="R4550" t="s">
        <v>646</v>
      </c>
      <c r="S4550">
        <v>2057784</v>
      </c>
      <c r="T4550" t="s">
        <v>3862</v>
      </c>
    </row>
    <row r="4551" spans="1:20" x14ac:dyDescent="0.25">
      <c r="A4551" t="s">
        <v>637</v>
      </c>
      <c r="B4551" t="s">
        <v>754</v>
      </c>
      <c r="C4551" t="s">
        <v>639</v>
      </c>
      <c r="D4551" t="s">
        <v>651</v>
      </c>
      <c r="E4551" t="s">
        <v>704</v>
      </c>
      <c r="F4551">
        <v>528004120001</v>
      </c>
      <c r="G4551" t="s">
        <v>705</v>
      </c>
      <c r="H4551">
        <v>583127</v>
      </c>
      <c r="I4551" t="s">
        <v>17</v>
      </c>
      <c r="J4551">
        <v>202209</v>
      </c>
      <c r="K4551">
        <v>44834</v>
      </c>
      <c r="L4551" t="s">
        <v>644</v>
      </c>
      <c r="M4551">
        <v>58599.82</v>
      </c>
      <c r="N4551">
        <v>89.54</v>
      </c>
      <c r="O4551" t="s">
        <v>645</v>
      </c>
      <c r="P4551" s="428">
        <v>89.334999999999994</v>
      </c>
      <c r="Q4551">
        <v>12905407</v>
      </c>
      <c r="R4551" t="s">
        <v>646</v>
      </c>
      <c r="S4551">
        <v>2019466</v>
      </c>
      <c r="T4551" t="s">
        <v>3884</v>
      </c>
    </row>
    <row r="4552" spans="1:20" x14ac:dyDescent="0.25">
      <c r="A4552" t="s">
        <v>637</v>
      </c>
      <c r="B4552" t="s">
        <v>754</v>
      </c>
      <c r="C4552" t="s">
        <v>639</v>
      </c>
      <c r="D4552" t="s">
        <v>651</v>
      </c>
      <c r="E4552" t="s">
        <v>704</v>
      </c>
      <c r="F4552">
        <v>528004120001</v>
      </c>
      <c r="G4552" t="s">
        <v>705</v>
      </c>
      <c r="H4552">
        <v>583127</v>
      </c>
      <c r="I4552" t="s">
        <v>17</v>
      </c>
      <c r="J4552">
        <v>202209</v>
      </c>
      <c r="K4552">
        <v>44834</v>
      </c>
      <c r="L4552" t="s">
        <v>644</v>
      </c>
      <c r="M4552">
        <v>154655.18</v>
      </c>
      <c r="N4552">
        <v>236.31</v>
      </c>
      <c r="O4552" t="s">
        <v>645</v>
      </c>
      <c r="P4552" s="428">
        <v>235.77</v>
      </c>
      <c r="Q4552">
        <v>12905407</v>
      </c>
      <c r="R4552" t="s">
        <v>646</v>
      </c>
      <c r="S4552">
        <v>2019466</v>
      </c>
      <c r="T4552" t="s">
        <v>3885</v>
      </c>
    </row>
    <row r="4553" spans="1:20" x14ac:dyDescent="0.25">
      <c r="A4553" t="s">
        <v>637</v>
      </c>
      <c r="B4553" t="s">
        <v>754</v>
      </c>
      <c r="C4553" t="s">
        <v>639</v>
      </c>
      <c r="D4553" t="s">
        <v>2753</v>
      </c>
      <c r="E4553" t="s">
        <v>667</v>
      </c>
      <c r="F4553">
        <v>528004120010</v>
      </c>
      <c r="G4553" t="s">
        <v>653</v>
      </c>
      <c r="H4553">
        <v>583594</v>
      </c>
      <c r="I4553" t="s">
        <v>2737</v>
      </c>
      <c r="J4553">
        <v>202209</v>
      </c>
      <c r="K4553">
        <v>44834</v>
      </c>
      <c r="L4553" t="s">
        <v>644</v>
      </c>
      <c r="M4553">
        <v>3723.15</v>
      </c>
      <c r="N4553">
        <v>5.69</v>
      </c>
      <c r="O4553" t="s">
        <v>645</v>
      </c>
      <c r="P4553" s="428">
        <v>5.6769999999999996</v>
      </c>
      <c r="Q4553">
        <v>12905407</v>
      </c>
      <c r="R4553" t="s">
        <v>646</v>
      </c>
      <c r="S4553">
        <v>2043300</v>
      </c>
      <c r="T4553" t="s">
        <v>3886</v>
      </c>
    </row>
    <row r="4554" spans="1:20" x14ac:dyDescent="0.25">
      <c r="A4554" t="s">
        <v>637</v>
      </c>
      <c r="B4554" t="s">
        <v>754</v>
      </c>
      <c r="C4554" t="s">
        <v>639</v>
      </c>
      <c r="D4554" t="s">
        <v>640</v>
      </c>
      <c r="E4554" t="s">
        <v>686</v>
      </c>
      <c r="F4554">
        <v>528004120002</v>
      </c>
      <c r="G4554" t="s">
        <v>642</v>
      </c>
      <c r="H4554">
        <v>583150</v>
      </c>
      <c r="I4554" t="s">
        <v>687</v>
      </c>
      <c r="J4554">
        <v>202209</v>
      </c>
      <c r="K4554">
        <v>44834</v>
      </c>
      <c r="L4554" t="s">
        <v>644</v>
      </c>
      <c r="M4554">
        <v>25393.5</v>
      </c>
      <c r="N4554">
        <v>38.799999999999997</v>
      </c>
      <c r="O4554" t="s">
        <v>645</v>
      </c>
      <c r="P4554" s="428">
        <v>38.710999999999999</v>
      </c>
      <c r="Q4554">
        <v>12905407</v>
      </c>
      <c r="R4554" t="s">
        <v>646</v>
      </c>
      <c r="S4554">
        <v>2011105</v>
      </c>
      <c r="T4554" t="s">
        <v>3847</v>
      </c>
    </row>
    <row r="4555" spans="1:20" x14ac:dyDescent="0.25">
      <c r="A4555" t="s">
        <v>637</v>
      </c>
      <c r="B4555" t="s">
        <v>736</v>
      </c>
      <c r="C4555" t="s">
        <v>639</v>
      </c>
      <c r="D4555" t="s">
        <v>651</v>
      </c>
      <c r="E4555" t="s">
        <v>667</v>
      </c>
      <c r="F4555">
        <v>528004120002</v>
      </c>
      <c r="G4555" t="s">
        <v>642</v>
      </c>
      <c r="H4555">
        <v>583149</v>
      </c>
      <c r="I4555" t="s">
        <v>680</v>
      </c>
      <c r="J4555">
        <v>202209</v>
      </c>
      <c r="K4555">
        <v>44834</v>
      </c>
      <c r="L4555" t="s">
        <v>644</v>
      </c>
      <c r="M4555">
        <v>30352.94</v>
      </c>
      <c r="N4555">
        <v>46.38</v>
      </c>
      <c r="O4555" t="s">
        <v>645</v>
      </c>
      <c r="P4555" s="428">
        <v>46.274000000000001</v>
      </c>
      <c r="Q4555">
        <v>12905407</v>
      </c>
      <c r="R4555" t="s">
        <v>646</v>
      </c>
      <c r="S4555">
        <v>8540399</v>
      </c>
      <c r="T4555" t="s">
        <v>3863</v>
      </c>
    </row>
    <row r="4556" spans="1:20" x14ac:dyDescent="0.25">
      <c r="A4556" t="s">
        <v>637</v>
      </c>
      <c r="B4556" t="s">
        <v>754</v>
      </c>
      <c r="C4556" t="s">
        <v>639</v>
      </c>
      <c r="D4556" t="s">
        <v>640</v>
      </c>
      <c r="E4556" t="s">
        <v>673</v>
      </c>
      <c r="F4556">
        <v>528004120002</v>
      </c>
      <c r="G4556" t="s">
        <v>642</v>
      </c>
      <c r="H4556">
        <v>583148</v>
      </c>
      <c r="I4556" t="s">
        <v>699</v>
      </c>
      <c r="J4556">
        <v>202209</v>
      </c>
      <c r="K4556">
        <v>44834</v>
      </c>
      <c r="L4556" t="s">
        <v>644</v>
      </c>
      <c r="M4556">
        <v>12534.5</v>
      </c>
      <c r="N4556">
        <v>19.149999999999999</v>
      </c>
      <c r="O4556" t="s">
        <v>645</v>
      </c>
      <c r="P4556" s="428">
        <v>19.106000000000002</v>
      </c>
      <c r="Q4556">
        <v>12905407</v>
      </c>
      <c r="R4556" t="s">
        <v>646</v>
      </c>
      <c r="S4556">
        <v>8540206</v>
      </c>
      <c r="T4556" t="s">
        <v>3864</v>
      </c>
    </row>
    <row r="4557" spans="1:20" x14ac:dyDescent="0.25">
      <c r="A4557" t="s">
        <v>637</v>
      </c>
      <c r="B4557" t="s">
        <v>736</v>
      </c>
      <c r="C4557" t="s">
        <v>639</v>
      </c>
      <c r="D4557" t="s">
        <v>651</v>
      </c>
      <c r="E4557" t="s">
        <v>641</v>
      </c>
      <c r="F4557">
        <v>528004120001</v>
      </c>
      <c r="G4557" t="s">
        <v>705</v>
      </c>
      <c r="H4557">
        <v>583128</v>
      </c>
      <c r="I4557" t="s">
        <v>20</v>
      </c>
      <c r="J4557">
        <v>202209</v>
      </c>
      <c r="K4557">
        <v>44834</v>
      </c>
      <c r="L4557" t="s">
        <v>644</v>
      </c>
      <c r="M4557">
        <v>129000</v>
      </c>
      <c r="N4557">
        <v>197.11</v>
      </c>
      <c r="O4557" t="s">
        <v>645</v>
      </c>
      <c r="P4557" s="428">
        <v>196.66</v>
      </c>
      <c r="Q4557">
        <v>12905407</v>
      </c>
      <c r="R4557" t="s">
        <v>646</v>
      </c>
      <c r="S4557">
        <v>2022429</v>
      </c>
      <c r="T4557" t="s">
        <v>3841</v>
      </c>
    </row>
    <row r="4558" spans="1:20" x14ac:dyDescent="0.25">
      <c r="A4558" t="s">
        <v>637</v>
      </c>
      <c r="B4558" t="s">
        <v>736</v>
      </c>
      <c r="C4558" t="s">
        <v>639</v>
      </c>
      <c r="D4558" t="s">
        <v>718</v>
      </c>
      <c r="E4558" t="s">
        <v>704</v>
      </c>
      <c r="F4558">
        <v>528004120001</v>
      </c>
      <c r="G4558" t="s">
        <v>705</v>
      </c>
      <c r="H4558">
        <v>583128</v>
      </c>
      <c r="I4558" t="s">
        <v>20</v>
      </c>
      <c r="J4558">
        <v>202209</v>
      </c>
      <c r="K4558">
        <v>44834</v>
      </c>
      <c r="L4558" t="s">
        <v>644</v>
      </c>
      <c r="M4558">
        <v>129000</v>
      </c>
      <c r="N4558">
        <v>197.11</v>
      </c>
      <c r="O4558" t="s">
        <v>645</v>
      </c>
      <c r="P4558" s="428">
        <v>196.66</v>
      </c>
      <c r="Q4558">
        <v>12905407</v>
      </c>
      <c r="R4558" t="s">
        <v>646</v>
      </c>
      <c r="S4558">
        <v>2031020</v>
      </c>
      <c r="T4558" t="s">
        <v>3813</v>
      </c>
    </row>
    <row r="4559" spans="1:20" x14ac:dyDescent="0.25">
      <c r="A4559" t="s">
        <v>637</v>
      </c>
      <c r="B4559" t="s">
        <v>736</v>
      </c>
      <c r="C4559" t="s">
        <v>639</v>
      </c>
      <c r="D4559" t="s">
        <v>640</v>
      </c>
      <c r="E4559" t="s">
        <v>701</v>
      </c>
      <c r="F4559">
        <v>528004120002</v>
      </c>
      <c r="G4559" t="s">
        <v>642</v>
      </c>
      <c r="H4559">
        <v>583154</v>
      </c>
      <c r="I4559" t="s">
        <v>44</v>
      </c>
      <c r="J4559">
        <v>202209</v>
      </c>
      <c r="K4559">
        <v>44834</v>
      </c>
      <c r="L4559" t="s">
        <v>644</v>
      </c>
      <c r="M4559">
        <v>6753.93</v>
      </c>
      <c r="N4559">
        <v>10.32</v>
      </c>
      <c r="O4559" t="s">
        <v>645</v>
      </c>
      <c r="P4559" s="428">
        <v>10.295999999999999</v>
      </c>
      <c r="Q4559">
        <v>12905407</v>
      </c>
      <c r="R4559" t="s">
        <v>646</v>
      </c>
      <c r="S4559">
        <v>2020577</v>
      </c>
      <c r="T4559" t="s">
        <v>3815</v>
      </c>
    </row>
    <row r="4560" spans="1:20" x14ac:dyDescent="0.25">
      <c r="A4560" t="s">
        <v>637</v>
      </c>
      <c r="B4560" t="s">
        <v>754</v>
      </c>
      <c r="C4560" t="s">
        <v>639</v>
      </c>
      <c r="D4560" t="s">
        <v>640</v>
      </c>
      <c r="E4560" t="s">
        <v>2995</v>
      </c>
      <c r="F4560">
        <v>528004120002</v>
      </c>
      <c r="G4560" t="s">
        <v>642</v>
      </c>
      <c r="H4560">
        <v>583153</v>
      </c>
      <c r="I4560" t="s">
        <v>722</v>
      </c>
      <c r="J4560">
        <v>202209</v>
      </c>
      <c r="K4560">
        <v>44834</v>
      </c>
      <c r="L4560" t="s">
        <v>644</v>
      </c>
      <c r="M4560">
        <v>3848.86</v>
      </c>
      <c r="N4560">
        <v>5.88</v>
      </c>
      <c r="O4560" t="s">
        <v>645</v>
      </c>
      <c r="P4560" s="428">
        <v>5.867</v>
      </c>
      <c r="Q4560">
        <v>12905407</v>
      </c>
      <c r="R4560" t="s">
        <v>646</v>
      </c>
      <c r="S4560">
        <v>2052844</v>
      </c>
      <c r="T4560" t="s">
        <v>3833</v>
      </c>
    </row>
    <row r="4561" spans="1:20" x14ac:dyDescent="0.25">
      <c r="A4561" t="s">
        <v>637</v>
      </c>
      <c r="B4561" t="s">
        <v>736</v>
      </c>
      <c r="C4561" t="s">
        <v>639</v>
      </c>
      <c r="D4561" t="s">
        <v>651</v>
      </c>
      <c r="E4561" t="s">
        <v>704</v>
      </c>
      <c r="F4561">
        <v>528004120001</v>
      </c>
      <c r="G4561" t="s">
        <v>705</v>
      </c>
      <c r="H4561">
        <v>583127</v>
      </c>
      <c r="I4561" t="s">
        <v>17</v>
      </c>
      <c r="J4561">
        <v>202209</v>
      </c>
      <c r="K4561">
        <v>44834</v>
      </c>
      <c r="L4561" t="s">
        <v>644</v>
      </c>
      <c r="M4561">
        <v>35447.589999999997</v>
      </c>
      <c r="N4561">
        <v>54.16</v>
      </c>
      <c r="O4561" t="s">
        <v>645</v>
      </c>
      <c r="P4561" s="428">
        <v>54.036000000000001</v>
      </c>
      <c r="Q4561">
        <v>12905407</v>
      </c>
      <c r="R4561" t="s">
        <v>646</v>
      </c>
      <c r="S4561">
        <v>2019466</v>
      </c>
      <c r="T4561" t="s">
        <v>3848</v>
      </c>
    </row>
    <row r="4562" spans="1:20" x14ac:dyDescent="0.25">
      <c r="A4562" t="s">
        <v>637</v>
      </c>
      <c r="B4562" t="s">
        <v>736</v>
      </c>
      <c r="C4562" t="s">
        <v>639</v>
      </c>
      <c r="D4562" t="s">
        <v>651</v>
      </c>
      <c r="E4562" t="s">
        <v>704</v>
      </c>
      <c r="F4562">
        <v>528004120001</v>
      </c>
      <c r="G4562" t="s">
        <v>705</v>
      </c>
      <c r="H4562">
        <v>583127</v>
      </c>
      <c r="I4562" t="s">
        <v>17</v>
      </c>
      <c r="J4562">
        <v>202209</v>
      </c>
      <c r="K4562">
        <v>44834</v>
      </c>
      <c r="L4562" t="s">
        <v>644</v>
      </c>
      <c r="M4562">
        <v>93552.41</v>
      </c>
      <c r="N4562">
        <v>142.94999999999999</v>
      </c>
      <c r="O4562" t="s">
        <v>645</v>
      </c>
      <c r="P4562" s="428">
        <v>142.62299999999999</v>
      </c>
      <c r="Q4562">
        <v>12905407</v>
      </c>
      <c r="R4562" t="s">
        <v>646</v>
      </c>
      <c r="S4562">
        <v>2019466</v>
      </c>
      <c r="T4562" t="s">
        <v>3849</v>
      </c>
    </row>
    <row r="4563" spans="1:20" x14ac:dyDescent="0.25">
      <c r="A4563" t="s">
        <v>637</v>
      </c>
      <c r="B4563" t="s">
        <v>736</v>
      </c>
      <c r="C4563" t="s">
        <v>639</v>
      </c>
      <c r="D4563" t="s">
        <v>695</v>
      </c>
      <c r="E4563" t="s">
        <v>704</v>
      </c>
      <c r="F4563">
        <v>528004120001</v>
      </c>
      <c r="G4563" t="s">
        <v>705</v>
      </c>
      <c r="H4563">
        <v>583128</v>
      </c>
      <c r="I4563" t="s">
        <v>20</v>
      </c>
      <c r="J4563">
        <v>202209</v>
      </c>
      <c r="K4563">
        <v>44834</v>
      </c>
      <c r="L4563" t="s">
        <v>644</v>
      </c>
      <c r="M4563">
        <v>60151.69</v>
      </c>
      <c r="N4563">
        <v>91.91</v>
      </c>
      <c r="O4563" t="s">
        <v>645</v>
      </c>
      <c r="P4563" s="428">
        <v>91.7</v>
      </c>
      <c r="Q4563">
        <v>12905407</v>
      </c>
      <c r="R4563" t="s">
        <v>646</v>
      </c>
      <c r="S4563">
        <v>2012170</v>
      </c>
      <c r="T4563" t="s">
        <v>3850</v>
      </c>
    </row>
    <row r="4564" spans="1:20" x14ac:dyDescent="0.25">
      <c r="A4564" t="s">
        <v>637</v>
      </c>
      <c r="B4564" t="s">
        <v>754</v>
      </c>
      <c r="C4564" t="s">
        <v>639</v>
      </c>
      <c r="D4564" t="s">
        <v>640</v>
      </c>
      <c r="E4564" t="s">
        <v>667</v>
      </c>
      <c r="F4564">
        <v>528004120002</v>
      </c>
      <c r="G4564" t="s">
        <v>642</v>
      </c>
      <c r="H4564">
        <v>583149</v>
      </c>
      <c r="I4564" t="s">
        <v>680</v>
      </c>
      <c r="J4564">
        <v>202209</v>
      </c>
      <c r="K4564">
        <v>44834</v>
      </c>
      <c r="L4564" t="s">
        <v>644</v>
      </c>
      <c r="M4564">
        <v>12870</v>
      </c>
      <c r="N4564">
        <v>19.670000000000002</v>
      </c>
      <c r="O4564" t="s">
        <v>645</v>
      </c>
      <c r="P4564" s="428">
        <v>19.625</v>
      </c>
      <c r="Q4564">
        <v>12905407</v>
      </c>
      <c r="R4564" t="s">
        <v>646</v>
      </c>
      <c r="S4564">
        <v>8540392</v>
      </c>
      <c r="T4564" t="s">
        <v>3827</v>
      </c>
    </row>
    <row r="4565" spans="1:20" x14ac:dyDescent="0.25">
      <c r="A4565" t="s">
        <v>637</v>
      </c>
      <c r="B4565" t="s">
        <v>736</v>
      </c>
      <c r="C4565" t="s">
        <v>639</v>
      </c>
      <c r="D4565" t="s">
        <v>640</v>
      </c>
      <c r="E4565" t="s">
        <v>689</v>
      </c>
      <c r="F4565">
        <v>528004120002</v>
      </c>
      <c r="G4565" t="s">
        <v>642</v>
      </c>
      <c r="H4565">
        <v>583156</v>
      </c>
      <c r="I4565" t="s">
        <v>690</v>
      </c>
      <c r="J4565">
        <v>202209</v>
      </c>
      <c r="K4565">
        <v>44834</v>
      </c>
      <c r="L4565" t="s">
        <v>644</v>
      </c>
      <c r="M4565">
        <v>14045.85</v>
      </c>
      <c r="N4565">
        <v>21.46</v>
      </c>
      <c r="O4565" t="s">
        <v>645</v>
      </c>
      <c r="P4565" s="428">
        <v>21.411000000000001</v>
      </c>
      <c r="Q4565">
        <v>12905407</v>
      </c>
      <c r="R4565" t="s">
        <v>646</v>
      </c>
      <c r="S4565">
        <v>2032465</v>
      </c>
      <c r="T4565" t="s">
        <v>3810</v>
      </c>
    </row>
    <row r="4566" spans="1:20" x14ac:dyDescent="0.25">
      <c r="A4566" t="s">
        <v>637</v>
      </c>
      <c r="B4566" t="s">
        <v>736</v>
      </c>
      <c r="C4566" t="s">
        <v>639</v>
      </c>
      <c r="D4566" t="s">
        <v>640</v>
      </c>
      <c r="E4566" t="s">
        <v>689</v>
      </c>
      <c r="F4566">
        <v>528004120002</v>
      </c>
      <c r="G4566" t="s">
        <v>642</v>
      </c>
      <c r="H4566">
        <v>856784</v>
      </c>
      <c r="I4566" t="s">
        <v>479</v>
      </c>
      <c r="J4566">
        <v>202209</v>
      </c>
      <c r="K4566">
        <v>44834</v>
      </c>
      <c r="L4566" t="s">
        <v>644</v>
      </c>
      <c r="M4566">
        <v>1334.48</v>
      </c>
      <c r="N4566">
        <v>2.04</v>
      </c>
      <c r="O4566" t="s">
        <v>645</v>
      </c>
      <c r="P4566" s="428">
        <v>2.0350000000000001</v>
      </c>
      <c r="Q4566">
        <v>12905407</v>
      </c>
      <c r="R4566" t="s">
        <v>646</v>
      </c>
      <c r="S4566">
        <v>8540396</v>
      </c>
      <c r="T4566" t="s">
        <v>3845</v>
      </c>
    </row>
    <row r="4567" spans="1:20" x14ac:dyDescent="0.25">
      <c r="A4567" t="s">
        <v>637</v>
      </c>
      <c r="B4567" t="s">
        <v>736</v>
      </c>
      <c r="C4567" t="s">
        <v>639</v>
      </c>
      <c r="D4567" t="s">
        <v>2753</v>
      </c>
      <c r="E4567" t="s">
        <v>667</v>
      </c>
      <c r="F4567">
        <v>528004120010</v>
      </c>
      <c r="G4567" t="s">
        <v>653</v>
      </c>
      <c r="H4567">
        <v>583594</v>
      </c>
      <c r="I4567" t="s">
        <v>2737</v>
      </c>
      <c r="J4567">
        <v>202209</v>
      </c>
      <c r="K4567">
        <v>44834</v>
      </c>
      <c r="L4567" t="s">
        <v>644</v>
      </c>
      <c r="M4567">
        <v>14001.74</v>
      </c>
      <c r="N4567">
        <v>21.39</v>
      </c>
      <c r="O4567" t="s">
        <v>645</v>
      </c>
      <c r="P4567" s="428">
        <v>21.341000000000001</v>
      </c>
      <c r="Q4567">
        <v>12905407</v>
      </c>
      <c r="R4567" t="s">
        <v>646</v>
      </c>
      <c r="S4567">
        <v>2043300</v>
      </c>
      <c r="T4567" t="s">
        <v>3846</v>
      </c>
    </row>
    <row r="4568" spans="1:20" x14ac:dyDescent="0.25">
      <c r="A4568" t="s">
        <v>637</v>
      </c>
      <c r="B4568" t="s">
        <v>831</v>
      </c>
      <c r="C4568" t="s">
        <v>639</v>
      </c>
      <c r="D4568" t="s">
        <v>640</v>
      </c>
      <c r="E4568" t="s">
        <v>2995</v>
      </c>
      <c r="F4568">
        <v>528004120002</v>
      </c>
      <c r="G4568" t="s">
        <v>642</v>
      </c>
      <c r="H4568">
        <v>583153</v>
      </c>
      <c r="I4568" t="s">
        <v>722</v>
      </c>
      <c r="J4568">
        <v>202209</v>
      </c>
      <c r="K4568">
        <v>44834</v>
      </c>
      <c r="L4568" t="s">
        <v>644</v>
      </c>
      <c r="M4568">
        <v>2537.7199999999998</v>
      </c>
      <c r="N4568">
        <v>3.88</v>
      </c>
      <c r="O4568" t="s">
        <v>645</v>
      </c>
      <c r="P4568" s="428">
        <v>3.871</v>
      </c>
      <c r="Q4568">
        <v>12905407</v>
      </c>
      <c r="R4568" t="s">
        <v>646</v>
      </c>
      <c r="S4568">
        <v>2052844</v>
      </c>
      <c r="T4568" t="s">
        <v>3789</v>
      </c>
    </row>
    <row r="4569" spans="1:20" x14ac:dyDescent="0.25">
      <c r="A4569" t="s">
        <v>637</v>
      </c>
      <c r="B4569" t="s">
        <v>831</v>
      </c>
      <c r="C4569" t="s">
        <v>639</v>
      </c>
      <c r="D4569" t="s">
        <v>640</v>
      </c>
      <c r="E4569" t="s">
        <v>689</v>
      </c>
      <c r="F4569">
        <v>528004120002</v>
      </c>
      <c r="G4569" t="s">
        <v>642</v>
      </c>
      <c r="H4569">
        <v>583156</v>
      </c>
      <c r="I4569" t="s">
        <v>690</v>
      </c>
      <c r="J4569">
        <v>202209</v>
      </c>
      <c r="K4569">
        <v>44834</v>
      </c>
      <c r="L4569" t="s">
        <v>644</v>
      </c>
      <c r="M4569">
        <v>7108.7</v>
      </c>
      <c r="N4569">
        <v>10.86</v>
      </c>
      <c r="O4569" t="s">
        <v>645</v>
      </c>
      <c r="P4569" s="428">
        <v>10.835000000000001</v>
      </c>
      <c r="Q4569">
        <v>12905407</v>
      </c>
      <c r="R4569" t="s">
        <v>646</v>
      </c>
      <c r="S4569">
        <v>2032465</v>
      </c>
      <c r="T4569" t="s">
        <v>3867</v>
      </c>
    </row>
    <row r="4570" spans="1:20" x14ac:dyDescent="0.25">
      <c r="A4570" t="s">
        <v>637</v>
      </c>
      <c r="B4570" t="s">
        <v>831</v>
      </c>
      <c r="C4570" t="s">
        <v>639</v>
      </c>
      <c r="D4570" t="s">
        <v>651</v>
      </c>
      <c r="E4570" t="s">
        <v>673</v>
      </c>
      <c r="F4570">
        <v>528004120002</v>
      </c>
      <c r="G4570" t="s">
        <v>642</v>
      </c>
      <c r="H4570">
        <v>583148</v>
      </c>
      <c r="I4570" t="s">
        <v>699</v>
      </c>
      <c r="J4570">
        <v>202209</v>
      </c>
      <c r="K4570">
        <v>44834</v>
      </c>
      <c r="L4570" t="s">
        <v>644</v>
      </c>
      <c r="M4570">
        <v>4946.57</v>
      </c>
      <c r="N4570">
        <v>7.56</v>
      </c>
      <c r="O4570" t="s">
        <v>645</v>
      </c>
      <c r="P4570" s="428">
        <v>7.5430000000000001</v>
      </c>
      <c r="Q4570">
        <v>12905407</v>
      </c>
      <c r="R4570" t="s">
        <v>646</v>
      </c>
      <c r="S4570">
        <v>8540386</v>
      </c>
      <c r="T4570" t="s">
        <v>3801</v>
      </c>
    </row>
    <row r="4571" spans="1:20" x14ac:dyDescent="0.25">
      <c r="A4571" t="s">
        <v>637</v>
      </c>
      <c r="B4571" t="s">
        <v>831</v>
      </c>
      <c r="C4571" t="s">
        <v>639</v>
      </c>
      <c r="D4571" t="s">
        <v>651</v>
      </c>
      <c r="E4571" t="s">
        <v>673</v>
      </c>
      <c r="F4571">
        <v>528004120002</v>
      </c>
      <c r="G4571" t="s">
        <v>642</v>
      </c>
      <c r="H4571">
        <v>583133</v>
      </c>
      <c r="I4571" t="s">
        <v>29</v>
      </c>
      <c r="J4571">
        <v>202209</v>
      </c>
      <c r="K4571">
        <v>44834</v>
      </c>
      <c r="L4571" t="s">
        <v>644</v>
      </c>
      <c r="M4571">
        <v>5842.43</v>
      </c>
      <c r="N4571">
        <v>8.93</v>
      </c>
      <c r="O4571" t="s">
        <v>645</v>
      </c>
      <c r="P4571" s="428">
        <v>8.91</v>
      </c>
      <c r="Q4571">
        <v>12905407</v>
      </c>
      <c r="R4571" t="s">
        <v>646</v>
      </c>
      <c r="S4571">
        <v>2024413</v>
      </c>
      <c r="T4571" t="s">
        <v>3868</v>
      </c>
    </row>
    <row r="4572" spans="1:20" x14ac:dyDescent="0.25">
      <c r="A4572" t="s">
        <v>637</v>
      </c>
      <c r="B4572" t="s">
        <v>831</v>
      </c>
      <c r="C4572" t="s">
        <v>639</v>
      </c>
      <c r="D4572" t="s">
        <v>695</v>
      </c>
      <c r="E4572" t="s">
        <v>667</v>
      </c>
      <c r="F4572">
        <v>528004120002</v>
      </c>
      <c r="G4572" t="s">
        <v>642</v>
      </c>
      <c r="H4572">
        <v>583149</v>
      </c>
      <c r="I4572" t="s">
        <v>680</v>
      </c>
      <c r="J4572">
        <v>202209</v>
      </c>
      <c r="K4572">
        <v>44834</v>
      </c>
      <c r="L4572" t="s">
        <v>644</v>
      </c>
      <c r="M4572">
        <v>47418.11</v>
      </c>
      <c r="N4572">
        <v>72.45</v>
      </c>
      <c r="O4572" t="s">
        <v>645</v>
      </c>
      <c r="P4572" s="428">
        <v>72.284000000000006</v>
      </c>
      <c r="Q4572">
        <v>12905407</v>
      </c>
      <c r="R4572" t="s">
        <v>646</v>
      </c>
      <c r="S4572">
        <v>2023596</v>
      </c>
      <c r="T4572" t="s">
        <v>3825</v>
      </c>
    </row>
    <row r="4573" spans="1:20" x14ac:dyDescent="0.25">
      <c r="A4573" t="s">
        <v>637</v>
      </c>
      <c r="B4573" t="s">
        <v>831</v>
      </c>
      <c r="C4573" t="s">
        <v>639</v>
      </c>
      <c r="D4573" t="s">
        <v>663</v>
      </c>
      <c r="E4573" t="s">
        <v>667</v>
      </c>
      <c r="F4573">
        <v>528004120002</v>
      </c>
      <c r="G4573" t="s">
        <v>642</v>
      </c>
      <c r="H4573">
        <v>583136</v>
      </c>
      <c r="I4573" t="s">
        <v>32</v>
      </c>
      <c r="J4573">
        <v>202209</v>
      </c>
      <c r="K4573">
        <v>44834</v>
      </c>
      <c r="L4573" t="s">
        <v>644</v>
      </c>
      <c r="M4573">
        <v>33385.32</v>
      </c>
      <c r="N4573">
        <v>51.01</v>
      </c>
      <c r="O4573" t="s">
        <v>645</v>
      </c>
      <c r="P4573" s="428">
        <v>50.893000000000001</v>
      </c>
      <c r="Q4573">
        <v>12905407</v>
      </c>
      <c r="R4573" t="s">
        <v>646</v>
      </c>
      <c r="S4573">
        <v>2023197</v>
      </c>
      <c r="T4573" t="s">
        <v>3869</v>
      </c>
    </row>
    <row r="4574" spans="1:20" x14ac:dyDescent="0.25">
      <c r="A4574" t="s">
        <v>637</v>
      </c>
      <c r="B4574" t="s">
        <v>831</v>
      </c>
      <c r="C4574" t="s">
        <v>639</v>
      </c>
      <c r="D4574" t="s">
        <v>640</v>
      </c>
      <c r="E4574" t="s">
        <v>673</v>
      </c>
      <c r="F4574">
        <v>528004120002</v>
      </c>
      <c r="G4574" t="s">
        <v>642</v>
      </c>
      <c r="H4574">
        <v>583148</v>
      </c>
      <c r="I4574" t="s">
        <v>699</v>
      </c>
      <c r="J4574">
        <v>202209</v>
      </c>
      <c r="K4574">
        <v>44834</v>
      </c>
      <c r="L4574" t="s">
        <v>644</v>
      </c>
      <c r="M4574">
        <v>5259.3</v>
      </c>
      <c r="N4574">
        <v>8.0399999999999991</v>
      </c>
      <c r="O4574" t="s">
        <v>645</v>
      </c>
      <c r="P4574" s="428">
        <v>8.0220000000000002</v>
      </c>
      <c r="Q4574">
        <v>12905407</v>
      </c>
      <c r="R4574" t="s">
        <v>646</v>
      </c>
      <c r="S4574">
        <v>8540416</v>
      </c>
      <c r="T4574" t="s">
        <v>3820</v>
      </c>
    </row>
    <row r="4575" spans="1:20" x14ac:dyDescent="0.25">
      <c r="A4575" t="s">
        <v>637</v>
      </c>
      <c r="B4575" t="s">
        <v>831</v>
      </c>
      <c r="C4575" t="s">
        <v>639</v>
      </c>
      <c r="D4575" t="s">
        <v>640</v>
      </c>
      <c r="E4575" t="s">
        <v>673</v>
      </c>
      <c r="F4575">
        <v>528004120002</v>
      </c>
      <c r="G4575" t="s">
        <v>642</v>
      </c>
      <c r="H4575">
        <v>583148</v>
      </c>
      <c r="I4575" t="s">
        <v>699</v>
      </c>
      <c r="J4575">
        <v>202209</v>
      </c>
      <c r="K4575">
        <v>44834</v>
      </c>
      <c r="L4575" t="s">
        <v>644</v>
      </c>
      <c r="M4575">
        <v>5126.8100000000004</v>
      </c>
      <c r="N4575">
        <v>7.83</v>
      </c>
      <c r="O4575" t="s">
        <v>645</v>
      </c>
      <c r="P4575" s="428">
        <v>7.8120000000000003</v>
      </c>
      <c r="Q4575">
        <v>12905407</v>
      </c>
      <c r="R4575" t="s">
        <v>646</v>
      </c>
      <c r="S4575">
        <v>2012905</v>
      </c>
      <c r="T4575" t="s">
        <v>3821</v>
      </c>
    </row>
    <row r="4576" spans="1:20" x14ac:dyDescent="0.25">
      <c r="A4576" t="s">
        <v>637</v>
      </c>
      <c r="B4576" t="s">
        <v>831</v>
      </c>
      <c r="C4576" t="s">
        <v>639</v>
      </c>
      <c r="D4576" t="s">
        <v>640</v>
      </c>
      <c r="E4576" t="s">
        <v>701</v>
      </c>
      <c r="F4576">
        <v>528004120002</v>
      </c>
      <c r="G4576" t="s">
        <v>642</v>
      </c>
      <c r="H4576">
        <v>583154</v>
      </c>
      <c r="I4576" t="s">
        <v>44</v>
      </c>
      <c r="J4576">
        <v>202209</v>
      </c>
      <c r="K4576">
        <v>44834</v>
      </c>
      <c r="L4576" t="s">
        <v>644</v>
      </c>
      <c r="M4576">
        <v>6536.7</v>
      </c>
      <c r="N4576">
        <v>9.99</v>
      </c>
      <c r="O4576" t="s">
        <v>645</v>
      </c>
      <c r="P4576" s="428">
        <v>9.9670000000000005</v>
      </c>
      <c r="Q4576">
        <v>12905407</v>
      </c>
      <c r="R4576" t="s">
        <v>646</v>
      </c>
      <c r="S4576">
        <v>2020577</v>
      </c>
      <c r="T4576" t="s">
        <v>3874</v>
      </c>
    </row>
    <row r="4577" spans="1:20" x14ac:dyDescent="0.25">
      <c r="A4577" t="s">
        <v>637</v>
      </c>
      <c r="B4577" t="s">
        <v>831</v>
      </c>
      <c r="C4577" t="s">
        <v>639</v>
      </c>
      <c r="D4577" t="s">
        <v>695</v>
      </c>
      <c r="E4577" t="s">
        <v>704</v>
      </c>
      <c r="F4577">
        <v>528004120001</v>
      </c>
      <c r="G4577" t="s">
        <v>705</v>
      </c>
      <c r="H4577">
        <v>583128</v>
      </c>
      <c r="I4577" t="s">
        <v>20</v>
      </c>
      <c r="J4577">
        <v>202209</v>
      </c>
      <c r="K4577">
        <v>44834</v>
      </c>
      <c r="L4577" t="s">
        <v>644</v>
      </c>
      <c r="M4577">
        <v>31660.959999999999</v>
      </c>
      <c r="N4577">
        <v>48.38</v>
      </c>
      <c r="O4577" t="s">
        <v>645</v>
      </c>
      <c r="P4577" s="428">
        <v>48.268999999999998</v>
      </c>
      <c r="Q4577">
        <v>12905407</v>
      </c>
      <c r="R4577" t="s">
        <v>646</v>
      </c>
      <c r="S4577">
        <v>2012170</v>
      </c>
      <c r="T4577" t="s">
        <v>3875</v>
      </c>
    </row>
    <row r="4578" spans="1:20" x14ac:dyDescent="0.25">
      <c r="A4578" t="s">
        <v>637</v>
      </c>
      <c r="B4578" t="s">
        <v>831</v>
      </c>
      <c r="C4578" t="s">
        <v>639</v>
      </c>
      <c r="D4578" t="s">
        <v>651</v>
      </c>
      <c r="E4578" t="s">
        <v>704</v>
      </c>
      <c r="F4578">
        <v>528004120001</v>
      </c>
      <c r="G4578" t="s">
        <v>705</v>
      </c>
      <c r="H4578">
        <v>583129</v>
      </c>
      <c r="I4578" t="s">
        <v>21</v>
      </c>
      <c r="J4578">
        <v>202209</v>
      </c>
      <c r="K4578">
        <v>44834</v>
      </c>
      <c r="L4578" t="s">
        <v>644</v>
      </c>
      <c r="M4578">
        <v>83396.100000000006</v>
      </c>
      <c r="N4578">
        <v>127.43</v>
      </c>
      <c r="O4578" t="s">
        <v>645</v>
      </c>
      <c r="P4578" s="428">
        <v>127.139</v>
      </c>
      <c r="Q4578">
        <v>12905407</v>
      </c>
      <c r="R4578" t="s">
        <v>646</v>
      </c>
      <c r="S4578">
        <v>2034399</v>
      </c>
      <c r="T4578" t="s">
        <v>3792</v>
      </c>
    </row>
    <row r="4579" spans="1:20" x14ac:dyDescent="0.25">
      <c r="A4579" t="s">
        <v>637</v>
      </c>
      <c r="B4579" t="s">
        <v>831</v>
      </c>
      <c r="C4579" t="s">
        <v>639</v>
      </c>
      <c r="D4579" t="s">
        <v>640</v>
      </c>
      <c r="E4579" t="s">
        <v>673</v>
      </c>
      <c r="F4579">
        <v>528004120002</v>
      </c>
      <c r="G4579" t="s">
        <v>642</v>
      </c>
      <c r="H4579">
        <v>583148</v>
      </c>
      <c r="I4579" t="s">
        <v>699</v>
      </c>
      <c r="J4579">
        <v>202209</v>
      </c>
      <c r="K4579">
        <v>44834</v>
      </c>
      <c r="L4579" t="s">
        <v>644</v>
      </c>
      <c r="M4579">
        <v>7103.05</v>
      </c>
      <c r="N4579">
        <v>10.85</v>
      </c>
      <c r="O4579" t="s">
        <v>645</v>
      </c>
      <c r="P4579" s="428">
        <v>10.824999999999999</v>
      </c>
      <c r="Q4579">
        <v>12905407</v>
      </c>
      <c r="R4579" t="s">
        <v>646</v>
      </c>
      <c r="S4579">
        <v>8540206</v>
      </c>
      <c r="T4579" t="s">
        <v>3796</v>
      </c>
    </row>
    <row r="4580" spans="1:20" x14ac:dyDescent="0.25">
      <c r="A4580" t="s">
        <v>637</v>
      </c>
      <c r="B4580" t="s">
        <v>831</v>
      </c>
      <c r="C4580" t="s">
        <v>639</v>
      </c>
      <c r="D4580" t="s">
        <v>651</v>
      </c>
      <c r="E4580" t="s">
        <v>667</v>
      </c>
      <c r="F4580">
        <v>528004120002</v>
      </c>
      <c r="G4580" t="s">
        <v>642</v>
      </c>
      <c r="H4580">
        <v>583149</v>
      </c>
      <c r="I4580" t="s">
        <v>680</v>
      </c>
      <c r="J4580">
        <v>202209</v>
      </c>
      <c r="K4580">
        <v>44834</v>
      </c>
      <c r="L4580" t="s">
        <v>644</v>
      </c>
      <c r="M4580">
        <v>11380.35</v>
      </c>
      <c r="N4580">
        <v>17.39</v>
      </c>
      <c r="O4580" t="s">
        <v>645</v>
      </c>
      <c r="P4580" s="428">
        <v>17.350000000000001</v>
      </c>
      <c r="Q4580">
        <v>12905407</v>
      </c>
      <c r="R4580" t="s">
        <v>646</v>
      </c>
      <c r="S4580">
        <v>8540399</v>
      </c>
      <c r="T4580" t="s">
        <v>3797</v>
      </c>
    </row>
    <row r="4581" spans="1:20" x14ac:dyDescent="0.25">
      <c r="A4581" t="s">
        <v>637</v>
      </c>
      <c r="B4581" t="s">
        <v>831</v>
      </c>
      <c r="C4581" t="s">
        <v>639</v>
      </c>
      <c r="D4581" t="s">
        <v>640</v>
      </c>
      <c r="E4581" t="s">
        <v>667</v>
      </c>
      <c r="F4581">
        <v>528004120002</v>
      </c>
      <c r="G4581" t="s">
        <v>642</v>
      </c>
      <c r="H4581">
        <v>583149</v>
      </c>
      <c r="I4581" t="s">
        <v>680</v>
      </c>
      <c r="J4581">
        <v>202209</v>
      </c>
      <c r="K4581">
        <v>44834</v>
      </c>
      <c r="L4581" t="s">
        <v>644</v>
      </c>
      <c r="M4581">
        <v>7640.07</v>
      </c>
      <c r="N4581">
        <v>11.67</v>
      </c>
      <c r="O4581" t="s">
        <v>645</v>
      </c>
      <c r="P4581" s="428">
        <v>11.643000000000001</v>
      </c>
      <c r="Q4581">
        <v>12905407</v>
      </c>
      <c r="R4581" t="s">
        <v>646</v>
      </c>
      <c r="S4581">
        <v>8540392</v>
      </c>
      <c r="T4581" t="s">
        <v>3798</v>
      </c>
    </row>
    <row r="4582" spans="1:20" x14ac:dyDescent="0.25">
      <c r="A4582" t="s">
        <v>637</v>
      </c>
      <c r="B4582" t="s">
        <v>834</v>
      </c>
      <c r="C4582" t="s">
        <v>639</v>
      </c>
      <c r="D4582" t="s">
        <v>640</v>
      </c>
      <c r="E4582" t="s">
        <v>648</v>
      </c>
      <c r="F4582">
        <v>528004120002</v>
      </c>
      <c r="G4582" t="s">
        <v>642</v>
      </c>
      <c r="H4582">
        <v>583144</v>
      </c>
      <c r="I4582" t="s">
        <v>40</v>
      </c>
      <c r="J4582">
        <v>202209</v>
      </c>
      <c r="K4582">
        <v>44834</v>
      </c>
      <c r="L4582" t="s">
        <v>727</v>
      </c>
      <c r="M4582">
        <v>24.1</v>
      </c>
      <c r="N4582">
        <v>24.1</v>
      </c>
      <c r="O4582" t="s">
        <v>645</v>
      </c>
      <c r="P4582" s="428">
        <v>24.045000000000002</v>
      </c>
      <c r="Q4582">
        <v>12905407</v>
      </c>
      <c r="R4582" t="s">
        <v>646</v>
      </c>
      <c r="S4582">
        <v>9985201</v>
      </c>
      <c r="T4582" t="s">
        <v>3870</v>
      </c>
    </row>
    <row r="4583" spans="1:20" x14ac:dyDescent="0.25">
      <c r="A4583" t="s">
        <v>637</v>
      </c>
      <c r="B4583" t="s">
        <v>834</v>
      </c>
      <c r="C4583" t="s">
        <v>639</v>
      </c>
      <c r="D4583" t="s">
        <v>640</v>
      </c>
      <c r="E4583" t="s">
        <v>641</v>
      </c>
      <c r="F4583">
        <v>528004120002</v>
      </c>
      <c r="G4583" t="s">
        <v>642</v>
      </c>
      <c r="H4583">
        <v>583145</v>
      </c>
      <c r="I4583" t="s">
        <v>643</v>
      </c>
      <c r="J4583">
        <v>202209</v>
      </c>
      <c r="K4583">
        <v>44834</v>
      </c>
      <c r="L4583" t="s">
        <v>727</v>
      </c>
      <c r="M4583">
        <v>23.81</v>
      </c>
      <c r="N4583">
        <v>23.81</v>
      </c>
      <c r="O4583" t="s">
        <v>645</v>
      </c>
      <c r="P4583" s="428">
        <v>23.756</v>
      </c>
      <c r="Q4583">
        <v>12905407</v>
      </c>
      <c r="R4583" t="s">
        <v>646</v>
      </c>
      <c r="S4583">
        <v>9982557</v>
      </c>
      <c r="T4583" t="s">
        <v>3871</v>
      </c>
    </row>
    <row r="4584" spans="1:20" x14ac:dyDescent="0.25">
      <c r="A4584" t="s">
        <v>637</v>
      </c>
      <c r="B4584" t="s">
        <v>1229</v>
      </c>
      <c r="C4584" t="s">
        <v>639</v>
      </c>
      <c r="D4584" t="s">
        <v>651</v>
      </c>
      <c r="E4584" t="s">
        <v>811</v>
      </c>
      <c r="F4584">
        <v>528004120010</v>
      </c>
      <c r="G4584" t="s">
        <v>653</v>
      </c>
      <c r="H4584">
        <v>583605</v>
      </c>
      <c r="I4584" t="s">
        <v>197</v>
      </c>
      <c r="J4584">
        <v>202210</v>
      </c>
      <c r="K4584">
        <v>44767</v>
      </c>
      <c r="L4584" t="s">
        <v>644</v>
      </c>
      <c r="M4584">
        <v>74000</v>
      </c>
      <c r="N4584">
        <v>118.61</v>
      </c>
      <c r="O4584" t="s">
        <v>645</v>
      </c>
      <c r="P4584" s="428">
        <v>112.809</v>
      </c>
      <c r="Q4584">
        <v>30525693</v>
      </c>
      <c r="R4584" t="s">
        <v>1230</v>
      </c>
      <c r="S4584">
        <v>13486</v>
      </c>
      <c r="T4584" t="s">
        <v>3909</v>
      </c>
    </row>
    <row r="4585" spans="1:20" x14ac:dyDescent="0.25">
      <c r="A4585" t="s">
        <v>637</v>
      </c>
      <c r="B4585" t="s">
        <v>1229</v>
      </c>
      <c r="C4585" t="s">
        <v>639</v>
      </c>
      <c r="D4585" t="s">
        <v>651</v>
      </c>
      <c r="E4585" t="s">
        <v>811</v>
      </c>
      <c r="F4585">
        <v>528004120010</v>
      </c>
      <c r="G4585" t="s">
        <v>653</v>
      </c>
      <c r="H4585">
        <v>583601</v>
      </c>
      <c r="I4585" t="s">
        <v>189</v>
      </c>
      <c r="J4585">
        <v>202210</v>
      </c>
      <c r="K4585">
        <v>44767</v>
      </c>
      <c r="L4585" t="s">
        <v>644</v>
      </c>
      <c r="M4585">
        <v>218250</v>
      </c>
      <c r="N4585">
        <v>349.83</v>
      </c>
      <c r="O4585" t="s">
        <v>645</v>
      </c>
      <c r="P4585" s="428">
        <v>332.721</v>
      </c>
      <c r="Q4585">
        <v>30525693</v>
      </c>
      <c r="R4585" t="s">
        <v>1230</v>
      </c>
      <c r="S4585">
        <v>13486</v>
      </c>
      <c r="T4585" t="s">
        <v>3902</v>
      </c>
    </row>
    <row r="4586" spans="1:20" x14ac:dyDescent="0.25">
      <c r="A4586" t="s">
        <v>637</v>
      </c>
      <c r="B4586" t="s">
        <v>1229</v>
      </c>
      <c r="C4586" t="s">
        <v>639</v>
      </c>
      <c r="D4586" t="s">
        <v>651</v>
      </c>
      <c r="E4586" t="s">
        <v>811</v>
      </c>
      <c r="F4586">
        <v>528004120002</v>
      </c>
      <c r="G4586" t="s">
        <v>642</v>
      </c>
      <c r="H4586">
        <v>583142</v>
      </c>
      <c r="I4586" t="s">
        <v>38</v>
      </c>
      <c r="J4586">
        <v>202210</v>
      </c>
      <c r="K4586">
        <v>44767</v>
      </c>
      <c r="L4586" t="s">
        <v>644</v>
      </c>
      <c r="M4586">
        <v>357500</v>
      </c>
      <c r="N4586">
        <v>573.03</v>
      </c>
      <c r="O4586" t="s">
        <v>645</v>
      </c>
      <c r="P4586" s="428">
        <v>545.00599999999997</v>
      </c>
      <c r="Q4586">
        <v>30525693</v>
      </c>
      <c r="R4586" t="s">
        <v>1230</v>
      </c>
      <c r="S4586">
        <v>13486</v>
      </c>
      <c r="T4586" t="s">
        <v>3907</v>
      </c>
    </row>
    <row r="4587" spans="1:20" x14ac:dyDescent="0.25">
      <c r="A4587" t="s">
        <v>637</v>
      </c>
      <c r="B4587" t="s">
        <v>1229</v>
      </c>
      <c r="C4587" t="s">
        <v>639</v>
      </c>
      <c r="D4587" t="s">
        <v>651</v>
      </c>
      <c r="E4587" t="s">
        <v>811</v>
      </c>
      <c r="F4587">
        <v>528004120002</v>
      </c>
      <c r="G4587" t="s">
        <v>642</v>
      </c>
      <c r="H4587">
        <v>583141</v>
      </c>
      <c r="I4587" t="s">
        <v>37</v>
      </c>
      <c r="J4587">
        <v>202210</v>
      </c>
      <c r="K4587">
        <v>44767</v>
      </c>
      <c r="L4587" t="s">
        <v>644</v>
      </c>
      <c r="M4587">
        <v>643500</v>
      </c>
      <c r="N4587">
        <v>1031.45</v>
      </c>
      <c r="O4587" t="s">
        <v>645</v>
      </c>
      <c r="P4587" s="428">
        <v>981.00699999999995</v>
      </c>
      <c r="Q4587">
        <v>30525693</v>
      </c>
      <c r="R4587" t="s">
        <v>1230</v>
      </c>
      <c r="S4587">
        <v>13486</v>
      </c>
      <c r="T4587" t="s">
        <v>3906</v>
      </c>
    </row>
    <row r="4588" spans="1:20" x14ac:dyDescent="0.25">
      <c r="A4588" t="s">
        <v>637</v>
      </c>
      <c r="B4588" t="s">
        <v>1229</v>
      </c>
      <c r="C4588" t="s">
        <v>639</v>
      </c>
      <c r="D4588" t="s">
        <v>651</v>
      </c>
      <c r="E4588" t="s">
        <v>811</v>
      </c>
      <c r="F4588">
        <v>528004120002</v>
      </c>
      <c r="G4588" t="s">
        <v>642</v>
      </c>
      <c r="H4588">
        <v>583140</v>
      </c>
      <c r="I4588" t="s">
        <v>36</v>
      </c>
      <c r="J4588">
        <v>202210</v>
      </c>
      <c r="K4588">
        <v>44767</v>
      </c>
      <c r="L4588" t="s">
        <v>644</v>
      </c>
      <c r="M4588">
        <v>643500</v>
      </c>
      <c r="N4588">
        <v>1031.45</v>
      </c>
      <c r="O4588" t="s">
        <v>645</v>
      </c>
      <c r="P4588" s="428">
        <v>981.00699999999995</v>
      </c>
      <c r="Q4588">
        <v>30525693</v>
      </c>
      <c r="R4588" t="s">
        <v>1230</v>
      </c>
      <c r="S4588">
        <v>13486</v>
      </c>
      <c r="T4588" t="s">
        <v>3905</v>
      </c>
    </row>
    <row r="4589" spans="1:20" x14ac:dyDescent="0.25">
      <c r="A4589" t="s">
        <v>637</v>
      </c>
      <c r="B4589" t="s">
        <v>1229</v>
      </c>
      <c r="C4589" t="s">
        <v>639</v>
      </c>
      <c r="D4589" t="s">
        <v>651</v>
      </c>
      <c r="E4589" t="s">
        <v>811</v>
      </c>
      <c r="F4589">
        <v>528004120001</v>
      </c>
      <c r="G4589" t="s">
        <v>705</v>
      </c>
      <c r="H4589">
        <v>583132</v>
      </c>
      <c r="I4589" t="s">
        <v>25</v>
      </c>
      <c r="J4589">
        <v>202210</v>
      </c>
      <c r="K4589">
        <v>44767</v>
      </c>
      <c r="L4589" t="s">
        <v>644</v>
      </c>
      <c r="M4589">
        <v>1001000</v>
      </c>
      <c r="N4589">
        <v>1604.48</v>
      </c>
      <c r="O4589" t="s">
        <v>645</v>
      </c>
      <c r="P4589" s="428">
        <v>1526.0119999999999</v>
      </c>
      <c r="Q4589">
        <v>30525693</v>
      </c>
      <c r="R4589" t="s">
        <v>1230</v>
      </c>
      <c r="S4589">
        <v>13486</v>
      </c>
      <c r="T4589" t="s">
        <v>3904</v>
      </c>
    </row>
    <row r="4590" spans="1:20" x14ac:dyDescent="0.25">
      <c r="A4590" t="s">
        <v>637</v>
      </c>
      <c r="B4590" t="s">
        <v>1229</v>
      </c>
      <c r="C4590" t="s">
        <v>639</v>
      </c>
      <c r="D4590" t="s">
        <v>651</v>
      </c>
      <c r="E4590" t="s">
        <v>811</v>
      </c>
      <c r="F4590">
        <v>528004120001</v>
      </c>
      <c r="G4590" t="s">
        <v>705</v>
      </c>
      <c r="H4590">
        <v>583131</v>
      </c>
      <c r="I4590" t="s">
        <v>1254</v>
      </c>
      <c r="J4590">
        <v>202210</v>
      </c>
      <c r="K4590">
        <v>44767</v>
      </c>
      <c r="L4590" t="s">
        <v>644</v>
      </c>
      <c r="M4590">
        <v>786500</v>
      </c>
      <c r="N4590">
        <v>1260.6600000000001</v>
      </c>
      <c r="O4590" t="s">
        <v>645</v>
      </c>
      <c r="P4590" s="428">
        <v>1199.0070000000001</v>
      </c>
      <c r="Q4590">
        <v>30525693</v>
      </c>
      <c r="R4590" t="s">
        <v>1230</v>
      </c>
      <c r="S4590">
        <v>13486</v>
      </c>
      <c r="T4590" t="s">
        <v>3903</v>
      </c>
    </row>
    <row r="4591" spans="1:20" x14ac:dyDescent="0.25">
      <c r="A4591" t="s">
        <v>637</v>
      </c>
      <c r="B4591" t="s">
        <v>1229</v>
      </c>
      <c r="C4591" t="s">
        <v>639</v>
      </c>
      <c r="D4591" t="s">
        <v>651</v>
      </c>
      <c r="E4591" t="s">
        <v>811</v>
      </c>
      <c r="F4591">
        <v>528004120030</v>
      </c>
      <c r="G4591" t="s">
        <v>1644</v>
      </c>
      <c r="H4591">
        <v>583629</v>
      </c>
      <c r="I4591" t="s">
        <v>327</v>
      </c>
      <c r="J4591">
        <v>202210</v>
      </c>
      <c r="K4591">
        <v>44767</v>
      </c>
      <c r="L4591" t="s">
        <v>644</v>
      </c>
      <c r="M4591">
        <v>13891089</v>
      </c>
      <c r="N4591">
        <v>22265.74</v>
      </c>
      <c r="O4591" t="s">
        <v>645</v>
      </c>
      <c r="P4591" s="428">
        <v>21176.828000000001</v>
      </c>
      <c r="Q4591">
        <v>30525693</v>
      </c>
      <c r="R4591" t="s">
        <v>1230</v>
      </c>
      <c r="S4591">
        <v>13486</v>
      </c>
      <c r="T4591" t="s">
        <v>3911</v>
      </c>
    </row>
    <row r="4592" spans="1:20" x14ac:dyDescent="0.25">
      <c r="A4592" t="s">
        <v>637</v>
      </c>
      <c r="B4592" t="s">
        <v>1229</v>
      </c>
      <c r="C4592" t="s">
        <v>639</v>
      </c>
      <c r="D4592" t="s">
        <v>651</v>
      </c>
      <c r="E4592" t="s">
        <v>811</v>
      </c>
      <c r="F4592">
        <v>528004120032</v>
      </c>
      <c r="G4592" t="s">
        <v>812</v>
      </c>
      <c r="H4592">
        <v>583631</v>
      </c>
      <c r="I4592" t="s">
        <v>333</v>
      </c>
      <c r="J4592">
        <v>202210</v>
      </c>
      <c r="K4592">
        <v>44767</v>
      </c>
      <c r="L4592" t="s">
        <v>644</v>
      </c>
      <c r="M4592">
        <v>121900</v>
      </c>
      <c r="N4592">
        <v>195.39</v>
      </c>
      <c r="O4592" t="s">
        <v>645</v>
      </c>
      <c r="P4592" s="428">
        <v>185.834</v>
      </c>
      <c r="Q4592">
        <v>30525693</v>
      </c>
      <c r="R4592" t="s">
        <v>1230</v>
      </c>
      <c r="S4592">
        <v>13486</v>
      </c>
      <c r="T4592" t="s">
        <v>3912</v>
      </c>
    </row>
    <row r="4593" spans="1:20" x14ac:dyDescent="0.25">
      <c r="A4593" t="s">
        <v>637</v>
      </c>
      <c r="B4593" t="s">
        <v>1229</v>
      </c>
      <c r="C4593" t="s">
        <v>639</v>
      </c>
      <c r="D4593" t="s">
        <v>651</v>
      </c>
      <c r="E4593" t="s">
        <v>811</v>
      </c>
      <c r="F4593">
        <v>528004120051</v>
      </c>
      <c r="G4593" t="s">
        <v>2897</v>
      </c>
      <c r="H4593">
        <v>583650</v>
      </c>
      <c r="I4593" t="s">
        <v>443</v>
      </c>
      <c r="J4593">
        <v>202210</v>
      </c>
      <c r="K4593">
        <v>44767</v>
      </c>
      <c r="L4593" t="s">
        <v>644</v>
      </c>
      <c r="M4593">
        <v>4356656</v>
      </c>
      <c r="N4593">
        <v>6983.19</v>
      </c>
      <c r="O4593" t="s">
        <v>645</v>
      </c>
      <c r="P4593" s="428">
        <v>6641.6750000000002</v>
      </c>
      <c r="Q4593">
        <v>30525693</v>
      </c>
      <c r="R4593" t="s">
        <v>1230</v>
      </c>
      <c r="S4593">
        <v>13486</v>
      </c>
      <c r="T4593" t="s">
        <v>3913</v>
      </c>
    </row>
    <row r="4594" spans="1:20" x14ac:dyDescent="0.25">
      <c r="A4594" t="s">
        <v>637</v>
      </c>
      <c r="B4594" t="s">
        <v>1229</v>
      </c>
      <c r="C4594" t="s">
        <v>639</v>
      </c>
      <c r="D4594" t="s">
        <v>651</v>
      </c>
      <c r="E4594" t="s">
        <v>811</v>
      </c>
      <c r="F4594">
        <v>528004120002</v>
      </c>
      <c r="G4594" t="s">
        <v>642</v>
      </c>
      <c r="H4594">
        <v>583143</v>
      </c>
      <c r="I4594" t="s">
        <v>39</v>
      </c>
      <c r="J4594">
        <v>202210</v>
      </c>
      <c r="K4594">
        <v>44767</v>
      </c>
      <c r="L4594" t="s">
        <v>644</v>
      </c>
      <c r="M4594">
        <v>175000</v>
      </c>
      <c r="N4594">
        <v>280.5</v>
      </c>
      <c r="O4594" t="s">
        <v>645</v>
      </c>
      <c r="P4594" s="428">
        <v>266.78199999999998</v>
      </c>
      <c r="Q4594">
        <v>30525693</v>
      </c>
      <c r="R4594" t="s">
        <v>1230</v>
      </c>
      <c r="S4594">
        <v>13486</v>
      </c>
      <c r="T4594" t="s">
        <v>3908</v>
      </c>
    </row>
    <row r="4595" spans="1:20" x14ac:dyDescent="0.25">
      <c r="A4595" t="s">
        <v>637</v>
      </c>
      <c r="B4595" t="s">
        <v>1229</v>
      </c>
      <c r="C4595" t="s">
        <v>639</v>
      </c>
      <c r="D4595" t="s">
        <v>651</v>
      </c>
      <c r="E4595" t="s">
        <v>811</v>
      </c>
      <c r="F4595">
        <v>528004120010</v>
      </c>
      <c r="G4595" t="s">
        <v>653</v>
      </c>
      <c r="H4595">
        <v>583597</v>
      </c>
      <c r="I4595" t="s">
        <v>1268</v>
      </c>
      <c r="J4595">
        <v>202210</v>
      </c>
      <c r="K4595">
        <v>44767</v>
      </c>
      <c r="L4595" t="s">
        <v>644</v>
      </c>
      <c r="M4595">
        <v>106600</v>
      </c>
      <c r="N4595">
        <v>170.87</v>
      </c>
      <c r="O4595" t="s">
        <v>645</v>
      </c>
      <c r="P4595" s="428">
        <v>162.51400000000001</v>
      </c>
      <c r="Q4595">
        <v>30525693</v>
      </c>
      <c r="R4595" t="s">
        <v>1230</v>
      </c>
      <c r="S4595">
        <v>13486</v>
      </c>
      <c r="T4595" t="s">
        <v>3901</v>
      </c>
    </row>
    <row r="4596" spans="1:20" x14ac:dyDescent="0.25">
      <c r="A4596" t="s">
        <v>637</v>
      </c>
      <c r="B4596" t="s">
        <v>1229</v>
      </c>
      <c r="C4596" t="s">
        <v>639</v>
      </c>
      <c r="D4596" t="s">
        <v>651</v>
      </c>
      <c r="E4596" t="s">
        <v>811</v>
      </c>
      <c r="F4596">
        <v>528004120010</v>
      </c>
      <c r="G4596" t="s">
        <v>653</v>
      </c>
      <c r="H4596">
        <v>605506</v>
      </c>
      <c r="I4596" t="s">
        <v>1266</v>
      </c>
      <c r="J4596">
        <v>202210</v>
      </c>
      <c r="K4596">
        <v>44767</v>
      </c>
      <c r="L4596" t="s">
        <v>644</v>
      </c>
      <c r="M4596">
        <v>2194887</v>
      </c>
      <c r="N4596">
        <v>3518.14</v>
      </c>
      <c r="O4596" t="s">
        <v>645</v>
      </c>
      <c r="P4596" s="428">
        <v>3346.0839999999998</v>
      </c>
      <c r="Q4596">
        <v>30525693</v>
      </c>
      <c r="R4596" t="s">
        <v>1230</v>
      </c>
      <c r="S4596">
        <v>13486</v>
      </c>
      <c r="T4596" t="s">
        <v>3910</v>
      </c>
    </row>
    <row r="4597" spans="1:20" x14ac:dyDescent="0.25">
      <c r="A4597" t="s">
        <v>637</v>
      </c>
      <c r="B4597" t="s">
        <v>662</v>
      </c>
      <c r="C4597" t="s">
        <v>639</v>
      </c>
      <c r="D4597" t="s">
        <v>695</v>
      </c>
      <c r="E4597" t="s">
        <v>652</v>
      </c>
      <c r="F4597">
        <v>528004120010</v>
      </c>
      <c r="G4597" t="s">
        <v>653</v>
      </c>
      <c r="H4597">
        <v>583592</v>
      </c>
      <c r="I4597" t="s">
        <v>174</v>
      </c>
      <c r="J4597">
        <v>202210</v>
      </c>
      <c r="K4597">
        <v>44834</v>
      </c>
      <c r="L4597" t="s">
        <v>644</v>
      </c>
      <c r="M4597">
        <v>32388.06</v>
      </c>
      <c r="N4597">
        <v>49.49</v>
      </c>
      <c r="O4597" t="s">
        <v>645</v>
      </c>
      <c r="P4597" s="428">
        <v>49.377000000000002</v>
      </c>
      <c r="Q4597">
        <v>30525770</v>
      </c>
      <c r="R4597" t="s">
        <v>654</v>
      </c>
      <c r="S4597" t="s">
        <v>951</v>
      </c>
      <c r="T4597" t="s">
        <v>3915</v>
      </c>
    </row>
    <row r="4598" spans="1:20" x14ac:dyDescent="0.25">
      <c r="A4598" t="s">
        <v>637</v>
      </c>
      <c r="B4598" t="s">
        <v>662</v>
      </c>
      <c r="C4598" t="s">
        <v>639</v>
      </c>
      <c r="D4598" t="s">
        <v>695</v>
      </c>
      <c r="E4598" t="s">
        <v>652</v>
      </c>
      <c r="F4598">
        <v>528004120010</v>
      </c>
      <c r="G4598" t="s">
        <v>653</v>
      </c>
      <c r="H4598">
        <v>583590</v>
      </c>
      <c r="I4598" t="s">
        <v>170</v>
      </c>
      <c r="J4598">
        <v>202210</v>
      </c>
      <c r="K4598">
        <v>44834</v>
      </c>
      <c r="L4598" t="s">
        <v>644</v>
      </c>
      <c r="M4598">
        <v>32388.02</v>
      </c>
      <c r="N4598">
        <v>49.49</v>
      </c>
      <c r="O4598" t="s">
        <v>645</v>
      </c>
      <c r="P4598" s="428">
        <v>49.377000000000002</v>
      </c>
      <c r="Q4598">
        <v>12946057</v>
      </c>
      <c r="R4598" t="s">
        <v>654</v>
      </c>
      <c r="S4598" t="s">
        <v>951</v>
      </c>
      <c r="T4598" t="s">
        <v>3916</v>
      </c>
    </row>
    <row r="4599" spans="1:20" x14ac:dyDescent="0.25">
      <c r="A4599" t="s">
        <v>637</v>
      </c>
      <c r="B4599" t="s">
        <v>662</v>
      </c>
      <c r="C4599" t="s">
        <v>639</v>
      </c>
      <c r="D4599" t="s">
        <v>695</v>
      </c>
      <c r="E4599" t="s">
        <v>652</v>
      </c>
      <c r="F4599">
        <v>528004120010</v>
      </c>
      <c r="G4599" t="s">
        <v>653</v>
      </c>
      <c r="H4599">
        <v>583592</v>
      </c>
      <c r="I4599" t="s">
        <v>174</v>
      </c>
      <c r="J4599">
        <v>202210</v>
      </c>
      <c r="K4599">
        <v>44834</v>
      </c>
      <c r="L4599" t="s">
        <v>644</v>
      </c>
      <c r="M4599">
        <v>-32388.06</v>
      </c>
      <c r="N4599">
        <v>-49.49</v>
      </c>
      <c r="O4599" t="s">
        <v>645</v>
      </c>
      <c r="P4599" s="428">
        <v>-49.377000000000002</v>
      </c>
      <c r="Q4599">
        <v>30525770</v>
      </c>
      <c r="R4599" t="s">
        <v>654</v>
      </c>
      <c r="S4599" t="s">
        <v>951</v>
      </c>
      <c r="T4599" t="s">
        <v>3915</v>
      </c>
    </row>
    <row r="4600" spans="1:20" x14ac:dyDescent="0.25">
      <c r="A4600" t="s">
        <v>637</v>
      </c>
      <c r="B4600" t="s">
        <v>650</v>
      </c>
      <c r="C4600" t="s">
        <v>639</v>
      </c>
      <c r="D4600" t="s">
        <v>695</v>
      </c>
      <c r="E4600" t="s">
        <v>652</v>
      </c>
      <c r="F4600">
        <v>528004120010</v>
      </c>
      <c r="G4600" t="s">
        <v>653</v>
      </c>
      <c r="H4600">
        <v>583590</v>
      </c>
      <c r="I4600" t="s">
        <v>170</v>
      </c>
      <c r="J4600">
        <v>202210</v>
      </c>
      <c r="K4600">
        <v>44834</v>
      </c>
      <c r="L4600" t="s">
        <v>644</v>
      </c>
      <c r="M4600">
        <v>37807.97</v>
      </c>
      <c r="N4600">
        <v>57.77</v>
      </c>
      <c r="O4600" t="s">
        <v>645</v>
      </c>
      <c r="P4600" s="428">
        <v>57.637999999999998</v>
      </c>
      <c r="Q4600">
        <v>30525823</v>
      </c>
      <c r="R4600" t="s">
        <v>654</v>
      </c>
      <c r="S4600" t="s">
        <v>951</v>
      </c>
      <c r="T4600" t="s">
        <v>3914</v>
      </c>
    </row>
    <row r="4601" spans="1:20" x14ac:dyDescent="0.25">
      <c r="A4601" t="s">
        <v>637</v>
      </c>
      <c r="B4601" t="s">
        <v>650</v>
      </c>
      <c r="C4601" t="s">
        <v>639</v>
      </c>
      <c r="D4601" t="s">
        <v>695</v>
      </c>
      <c r="E4601" t="s">
        <v>652</v>
      </c>
      <c r="F4601">
        <v>528004120010</v>
      </c>
      <c r="G4601" t="s">
        <v>653</v>
      </c>
      <c r="H4601">
        <v>583590</v>
      </c>
      <c r="I4601" t="s">
        <v>170</v>
      </c>
      <c r="J4601">
        <v>202210</v>
      </c>
      <c r="K4601">
        <v>44834</v>
      </c>
      <c r="L4601" t="s">
        <v>644</v>
      </c>
      <c r="M4601">
        <v>84076.63</v>
      </c>
      <c r="N4601">
        <v>128.47</v>
      </c>
      <c r="O4601" t="s">
        <v>645</v>
      </c>
      <c r="P4601" s="428">
        <v>128.17599999999999</v>
      </c>
      <c r="Q4601">
        <v>30525823</v>
      </c>
      <c r="R4601" t="s">
        <v>654</v>
      </c>
      <c r="S4601" t="s">
        <v>951</v>
      </c>
      <c r="T4601" t="s">
        <v>3914</v>
      </c>
    </row>
    <row r="4602" spans="1:20" x14ac:dyDescent="0.25">
      <c r="A4602" t="s">
        <v>637</v>
      </c>
      <c r="B4602" t="s">
        <v>650</v>
      </c>
      <c r="C4602" t="s">
        <v>639</v>
      </c>
      <c r="D4602" t="s">
        <v>695</v>
      </c>
      <c r="E4602" t="s">
        <v>652</v>
      </c>
      <c r="F4602">
        <v>528004120010</v>
      </c>
      <c r="G4602" t="s">
        <v>653</v>
      </c>
      <c r="H4602">
        <v>583590</v>
      </c>
      <c r="I4602" t="s">
        <v>170</v>
      </c>
      <c r="J4602">
        <v>202210</v>
      </c>
      <c r="K4602">
        <v>44834</v>
      </c>
      <c r="L4602" t="s">
        <v>644</v>
      </c>
      <c r="M4602">
        <v>46268.66</v>
      </c>
      <c r="N4602">
        <v>70.7</v>
      </c>
      <c r="O4602" t="s">
        <v>645</v>
      </c>
      <c r="P4602" s="428">
        <v>70.537999999999997</v>
      </c>
      <c r="Q4602">
        <v>30525823</v>
      </c>
      <c r="R4602" t="s">
        <v>654</v>
      </c>
      <c r="S4602" t="s">
        <v>951</v>
      </c>
      <c r="T4602" t="s">
        <v>3914</v>
      </c>
    </row>
    <row r="4603" spans="1:20" x14ac:dyDescent="0.25">
      <c r="A4603" t="s">
        <v>637</v>
      </c>
      <c r="B4603" t="s">
        <v>1525</v>
      </c>
      <c r="C4603" t="s">
        <v>639</v>
      </c>
      <c r="D4603" t="s">
        <v>651</v>
      </c>
      <c r="E4603" t="s">
        <v>667</v>
      </c>
      <c r="F4603">
        <v>528004120010</v>
      </c>
      <c r="G4603" t="s">
        <v>653</v>
      </c>
      <c r="H4603">
        <v>583598</v>
      </c>
      <c r="I4603" t="s">
        <v>179</v>
      </c>
      <c r="J4603">
        <v>202210</v>
      </c>
      <c r="K4603">
        <v>44835</v>
      </c>
      <c r="L4603" t="s">
        <v>644</v>
      </c>
      <c r="M4603">
        <v>-302316.67</v>
      </c>
      <c r="N4603">
        <v>-516.47</v>
      </c>
      <c r="O4603" t="s">
        <v>645</v>
      </c>
      <c r="P4603" s="428">
        <v>-515.29</v>
      </c>
      <c r="Q4603">
        <v>12897701</v>
      </c>
      <c r="R4603" t="s">
        <v>668</v>
      </c>
      <c r="S4603" t="s">
        <v>1547</v>
      </c>
      <c r="T4603" t="s">
        <v>1683</v>
      </c>
    </row>
    <row r="4604" spans="1:20" x14ac:dyDescent="0.25">
      <c r="A4604" t="s">
        <v>637</v>
      </c>
      <c r="B4604" t="s">
        <v>1525</v>
      </c>
      <c r="C4604" t="s">
        <v>639</v>
      </c>
      <c r="D4604" t="s">
        <v>651</v>
      </c>
      <c r="E4604" t="s">
        <v>667</v>
      </c>
      <c r="F4604">
        <v>528004120010</v>
      </c>
      <c r="G4604" t="s">
        <v>653</v>
      </c>
      <c r="H4604">
        <v>583598</v>
      </c>
      <c r="I4604" t="s">
        <v>179</v>
      </c>
      <c r="J4604">
        <v>202210</v>
      </c>
      <c r="K4604">
        <v>44835</v>
      </c>
      <c r="L4604" t="s">
        <v>644</v>
      </c>
      <c r="M4604">
        <v>-302316.67</v>
      </c>
      <c r="N4604">
        <v>-516.47</v>
      </c>
      <c r="O4604" t="s">
        <v>645</v>
      </c>
      <c r="P4604" s="428">
        <v>-515.29</v>
      </c>
      <c r="Q4604">
        <v>12897701</v>
      </c>
      <c r="R4604" t="s">
        <v>668</v>
      </c>
      <c r="S4604" t="s">
        <v>1549</v>
      </c>
      <c r="T4604" t="s">
        <v>1684</v>
      </c>
    </row>
    <row r="4605" spans="1:20" x14ac:dyDescent="0.25">
      <c r="A4605" t="s">
        <v>637</v>
      </c>
      <c r="B4605" t="s">
        <v>1525</v>
      </c>
      <c r="C4605" t="s">
        <v>639</v>
      </c>
      <c r="D4605" t="s">
        <v>651</v>
      </c>
      <c r="E4605" t="s">
        <v>667</v>
      </c>
      <c r="F4605">
        <v>528004120010</v>
      </c>
      <c r="G4605" t="s">
        <v>653</v>
      </c>
      <c r="H4605">
        <v>583595</v>
      </c>
      <c r="I4605" t="s">
        <v>179</v>
      </c>
      <c r="J4605">
        <v>202210</v>
      </c>
      <c r="K4605">
        <v>44835</v>
      </c>
      <c r="L4605" t="s">
        <v>644</v>
      </c>
      <c r="M4605">
        <v>-302316.67</v>
      </c>
      <c r="N4605">
        <v>-516.47</v>
      </c>
      <c r="O4605" t="s">
        <v>645</v>
      </c>
      <c r="P4605" s="428">
        <v>-515.29</v>
      </c>
      <c r="Q4605">
        <v>12897701</v>
      </c>
      <c r="R4605" t="s">
        <v>668</v>
      </c>
      <c r="S4605" t="s">
        <v>669</v>
      </c>
      <c r="T4605" t="s">
        <v>1685</v>
      </c>
    </row>
    <row r="4606" spans="1:20" x14ac:dyDescent="0.25">
      <c r="A4606" t="s">
        <v>637</v>
      </c>
      <c r="B4606" t="s">
        <v>1506</v>
      </c>
      <c r="C4606" t="s">
        <v>639</v>
      </c>
      <c r="D4606" t="s">
        <v>651</v>
      </c>
      <c r="E4606" t="s">
        <v>667</v>
      </c>
      <c r="F4606">
        <v>528004120010</v>
      </c>
      <c r="G4606" t="s">
        <v>653</v>
      </c>
      <c r="H4606">
        <v>583594</v>
      </c>
      <c r="I4606" t="s">
        <v>2737</v>
      </c>
      <c r="J4606">
        <v>202210</v>
      </c>
      <c r="K4606">
        <v>44835</v>
      </c>
      <c r="L4606" t="s">
        <v>644</v>
      </c>
      <c r="M4606">
        <v>-11597.08</v>
      </c>
      <c r="N4606">
        <v>-19.03</v>
      </c>
      <c r="O4606" t="s">
        <v>645</v>
      </c>
      <c r="P4606" s="428">
        <v>-18.986999999999998</v>
      </c>
      <c r="Q4606">
        <v>12897701</v>
      </c>
      <c r="R4606" t="s">
        <v>668</v>
      </c>
      <c r="S4606" t="s">
        <v>669</v>
      </c>
      <c r="T4606" t="s">
        <v>2918</v>
      </c>
    </row>
    <row r="4607" spans="1:20" x14ac:dyDescent="0.25">
      <c r="A4607" t="s">
        <v>637</v>
      </c>
      <c r="B4607" t="s">
        <v>1525</v>
      </c>
      <c r="C4607" t="s">
        <v>639</v>
      </c>
      <c r="D4607" t="s">
        <v>651</v>
      </c>
      <c r="E4607" t="s">
        <v>667</v>
      </c>
      <c r="F4607">
        <v>528004120010</v>
      </c>
      <c r="G4607" t="s">
        <v>653</v>
      </c>
      <c r="H4607">
        <v>583598</v>
      </c>
      <c r="I4607" t="s">
        <v>179</v>
      </c>
      <c r="J4607">
        <v>202210</v>
      </c>
      <c r="K4607">
        <v>44835</v>
      </c>
      <c r="L4607" t="s">
        <v>644</v>
      </c>
      <c r="M4607">
        <v>-302316.67</v>
      </c>
      <c r="N4607">
        <v>-516.47</v>
      </c>
      <c r="O4607" t="s">
        <v>645</v>
      </c>
      <c r="P4607" s="428">
        <v>-515.29</v>
      </c>
      <c r="Q4607">
        <v>12897701</v>
      </c>
      <c r="R4607" t="s">
        <v>668</v>
      </c>
      <c r="S4607" t="s">
        <v>1545</v>
      </c>
      <c r="T4607" t="s">
        <v>1682</v>
      </c>
    </row>
    <row r="4608" spans="1:20" x14ac:dyDescent="0.25">
      <c r="A4608" t="s">
        <v>637</v>
      </c>
      <c r="B4608" t="s">
        <v>1313</v>
      </c>
      <c r="C4608" t="s">
        <v>639</v>
      </c>
      <c r="D4608" t="s">
        <v>718</v>
      </c>
      <c r="E4608" t="s">
        <v>641</v>
      </c>
      <c r="F4608">
        <v>528004120003</v>
      </c>
      <c r="G4608" t="s">
        <v>816</v>
      </c>
      <c r="H4608">
        <v>583565</v>
      </c>
      <c r="I4608" t="s">
        <v>95</v>
      </c>
      <c r="J4608">
        <v>202210</v>
      </c>
      <c r="K4608">
        <v>44835</v>
      </c>
      <c r="L4608" t="s">
        <v>644</v>
      </c>
      <c r="M4608">
        <v>-382320</v>
      </c>
      <c r="N4608">
        <v>-594.42999999999995</v>
      </c>
      <c r="O4608" t="s">
        <v>645</v>
      </c>
      <c r="P4608" s="428">
        <v>-593.072</v>
      </c>
      <c r="Q4608">
        <v>12897701</v>
      </c>
      <c r="T4608" t="s">
        <v>3567</v>
      </c>
    </row>
    <row r="4609" spans="1:20" x14ac:dyDescent="0.25">
      <c r="A4609" t="s">
        <v>637</v>
      </c>
      <c r="B4609" t="s">
        <v>1313</v>
      </c>
      <c r="C4609" t="s">
        <v>639</v>
      </c>
      <c r="D4609" t="s">
        <v>651</v>
      </c>
      <c r="E4609" t="s">
        <v>641</v>
      </c>
      <c r="F4609">
        <v>528004120010</v>
      </c>
      <c r="G4609" t="s">
        <v>653</v>
      </c>
      <c r="H4609">
        <v>583610</v>
      </c>
      <c r="I4609" t="s">
        <v>205</v>
      </c>
      <c r="J4609">
        <v>202210</v>
      </c>
      <c r="K4609">
        <v>44835</v>
      </c>
      <c r="L4609" t="s">
        <v>644</v>
      </c>
      <c r="M4609">
        <v>-778137.49</v>
      </c>
      <c r="N4609">
        <v>-1329.35</v>
      </c>
      <c r="O4609" t="s">
        <v>645</v>
      </c>
      <c r="P4609" s="428">
        <v>-1326.3130000000001</v>
      </c>
      <c r="Q4609">
        <v>12897701</v>
      </c>
      <c r="T4609" t="s">
        <v>1672</v>
      </c>
    </row>
    <row r="4610" spans="1:20" x14ac:dyDescent="0.25">
      <c r="A4610" t="s">
        <v>637</v>
      </c>
      <c r="B4610" t="s">
        <v>666</v>
      </c>
      <c r="C4610" t="s">
        <v>639</v>
      </c>
      <c r="D4610" t="s">
        <v>663</v>
      </c>
      <c r="E4610" t="s">
        <v>641</v>
      </c>
      <c r="F4610">
        <v>528004120010</v>
      </c>
      <c r="G4610" t="s">
        <v>653</v>
      </c>
      <c r="H4610">
        <v>583604</v>
      </c>
      <c r="I4610" t="s">
        <v>195</v>
      </c>
      <c r="J4610">
        <v>202210</v>
      </c>
      <c r="K4610">
        <v>44837</v>
      </c>
      <c r="L4610" t="s">
        <v>644</v>
      </c>
      <c r="M4610">
        <v>6000</v>
      </c>
      <c r="N4610">
        <v>8.83</v>
      </c>
      <c r="O4610" t="s">
        <v>645</v>
      </c>
      <c r="P4610" s="428">
        <v>9.1509999999999998</v>
      </c>
      <c r="Q4610">
        <v>40314664</v>
      </c>
      <c r="R4610" t="s">
        <v>668</v>
      </c>
      <c r="S4610" t="s">
        <v>1559</v>
      </c>
      <c r="T4610" t="s">
        <v>3923</v>
      </c>
    </row>
    <row r="4611" spans="1:20" x14ac:dyDescent="0.25">
      <c r="A4611" t="s">
        <v>637</v>
      </c>
      <c r="B4611" t="s">
        <v>666</v>
      </c>
      <c r="C4611" t="s">
        <v>639</v>
      </c>
      <c r="D4611" t="s">
        <v>663</v>
      </c>
      <c r="E4611" t="s">
        <v>641</v>
      </c>
      <c r="F4611">
        <v>528004120010</v>
      </c>
      <c r="G4611" t="s">
        <v>653</v>
      </c>
      <c r="H4611">
        <v>583604</v>
      </c>
      <c r="I4611" t="s">
        <v>195</v>
      </c>
      <c r="J4611">
        <v>202210</v>
      </c>
      <c r="K4611">
        <v>44837</v>
      </c>
      <c r="L4611" t="s">
        <v>644</v>
      </c>
      <c r="M4611">
        <v>9000</v>
      </c>
      <c r="N4611">
        <v>13.24</v>
      </c>
      <c r="O4611" t="s">
        <v>645</v>
      </c>
      <c r="P4611" s="428">
        <v>13.721</v>
      </c>
      <c r="Q4611">
        <v>40314664</v>
      </c>
      <c r="R4611" t="s">
        <v>668</v>
      </c>
      <c r="S4611" t="s">
        <v>1559</v>
      </c>
      <c r="T4611" t="s">
        <v>3922</v>
      </c>
    </row>
    <row r="4612" spans="1:20" x14ac:dyDescent="0.25">
      <c r="A4612" t="s">
        <v>637</v>
      </c>
      <c r="B4612" t="s">
        <v>666</v>
      </c>
      <c r="C4612" t="s">
        <v>639</v>
      </c>
      <c r="D4612" t="s">
        <v>663</v>
      </c>
      <c r="E4612" t="s">
        <v>641</v>
      </c>
      <c r="F4612">
        <v>528004120010</v>
      </c>
      <c r="G4612" t="s">
        <v>653</v>
      </c>
      <c r="H4612">
        <v>583604</v>
      </c>
      <c r="I4612" t="s">
        <v>195</v>
      </c>
      <c r="J4612">
        <v>202210</v>
      </c>
      <c r="K4612">
        <v>44837</v>
      </c>
      <c r="L4612" t="s">
        <v>644</v>
      </c>
      <c r="M4612">
        <v>5000</v>
      </c>
      <c r="N4612">
        <v>7.36</v>
      </c>
      <c r="O4612" t="s">
        <v>645</v>
      </c>
      <c r="P4612" s="428">
        <v>7.6269999999999998</v>
      </c>
      <c r="Q4612">
        <v>40314664</v>
      </c>
      <c r="R4612" t="s">
        <v>668</v>
      </c>
      <c r="S4612" t="s">
        <v>1559</v>
      </c>
      <c r="T4612" t="s">
        <v>3921</v>
      </c>
    </row>
    <row r="4613" spans="1:20" x14ac:dyDescent="0.25">
      <c r="A4613" t="s">
        <v>637</v>
      </c>
      <c r="B4613" t="s">
        <v>666</v>
      </c>
      <c r="C4613" t="s">
        <v>639</v>
      </c>
      <c r="D4613" t="s">
        <v>663</v>
      </c>
      <c r="E4613" t="s">
        <v>641</v>
      </c>
      <c r="F4613">
        <v>528004120010</v>
      </c>
      <c r="G4613" t="s">
        <v>653</v>
      </c>
      <c r="H4613">
        <v>583604</v>
      </c>
      <c r="I4613" t="s">
        <v>195</v>
      </c>
      <c r="J4613">
        <v>202210</v>
      </c>
      <c r="K4613">
        <v>44837</v>
      </c>
      <c r="L4613" t="s">
        <v>644</v>
      </c>
      <c r="M4613">
        <v>2500</v>
      </c>
      <c r="N4613">
        <v>3.68</v>
      </c>
      <c r="O4613" t="s">
        <v>645</v>
      </c>
      <c r="P4613" s="428">
        <v>3.8140000000000001</v>
      </c>
      <c r="Q4613">
        <v>40314664</v>
      </c>
      <c r="R4613" t="s">
        <v>668</v>
      </c>
      <c r="S4613" t="s">
        <v>1559</v>
      </c>
      <c r="T4613" t="s">
        <v>3920</v>
      </c>
    </row>
    <row r="4614" spans="1:20" x14ac:dyDescent="0.25">
      <c r="A4614" t="s">
        <v>637</v>
      </c>
      <c r="B4614" t="s">
        <v>666</v>
      </c>
      <c r="C4614" t="s">
        <v>639</v>
      </c>
      <c r="D4614" t="s">
        <v>663</v>
      </c>
      <c r="E4614" t="s">
        <v>641</v>
      </c>
      <c r="F4614">
        <v>528004120010</v>
      </c>
      <c r="G4614" t="s">
        <v>653</v>
      </c>
      <c r="H4614">
        <v>583604</v>
      </c>
      <c r="I4614" t="s">
        <v>195</v>
      </c>
      <c r="J4614">
        <v>202210</v>
      </c>
      <c r="K4614">
        <v>44837</v>
      </c>
      <c r="L4614" t="s">
        <v>644</v>
      </c>
      <c r="M4614">
        <v>79000</v>
      </c>
      <c r="N4614">
        <v>116.22</v>
      </c>
      <c r="O4614" t="s">
        <v>645</v>
      </c>
      <c r="P4614" s="428">
        <v>120.43899999999999</v>
      </c>
      <c r="Q4614">
        <v>40314664</v>
      </c>
      <c r="R4614" t="s">
        <v>668</v>
      </c>
      <c r="S4614" t="s">
        <v>1559</v>
      </c>
      <c r="T4614" t="s">
        <v>3919</v>
      </c>
    </row>
    <row r="4615" spans="1:20" x14ac:dyDescent="0.25">
      <c r="A4615" t="s">
        <v>637</v>
      </c>
      <c r="B4615" t="s">
        <v>666</v>
      </c>
      <c r="C4615" t="s">
        <v>639</v>
      </c>
      <c r="D4615" t="s">
        <v>663</v>
      </c>
      <c r="E4615" t="s">
        <v>641</v>
      </c>
      <c r="F4615">
        <v>528004120010</v>
      </c>
      <c r="G4615" t="s">
        <v>653</v>
      </c>
      <c r="H4615">
        <v>583604</v>
      </c>
      <c r="I4615" t="s">
        <v>195</v>
      </c>
      <c r="J4615">
        <v>202210</v>
      </c>
      <c r="K4615">
        <v>44837</v>
      </c>
      <c r="L4615" t="s">
        <v>644</v>
      </c>
      <c r="M4615">
        <v>9000</v>
      </c>
      <c r="N4615">
        <v>13.24</v>
      </c>
      <c r="O4615" t="s">
        <v>645</v>
      </c>
      <c r="P4615" s="428">
        <v>13.721</v>
      </c>
      <c r="Q4615">
        <v>40314664</v>
      </c>
      <c r="R4615" t="s">
        <v>668</v>
      </c>
      <c r="S4615" t="s">
        <v>1559</v>
      </c>
      <c r="T4615" t="s">
        <v>3918</v>
      </c>
    </row>
    <row r="4616" spans="1:20" x14ac:dyDescent="0.25">
      <c r="A4616" t="s">
        <v>637</v>
      </c>
      <c r="B4616" t="s">
        <v>666</v>
      </c>
      <c r="C4616" t="s">
        <v>639</v>
      </c>
      <c r="D4616" t="s">
        <v>663</v>
      </c>
      <c r="E4616" t="s">
        <v>641</v>
      </c>
      <c r="F4616">
        <v>528004120010</v>
      </c>
      <c r="G4616" t="s">
        <v>653</v>
      </c>
      <c r="H4616">
        <v>583604</v>
      </c>
      <c r="I4616" t="s">
        <v>195</v>
      </c>
      <c r="J4616">
        <v>202210</v>
      </c>
      <c r="K4616">
        <v>44837</v>
      </c>
      <c r="L4616" t="s">
        <v>644</v>
      </c>
      <c r="M4616">
        <v>5000</v>
      </c>
      <c r="N4616">
        <v>7.36</v>
      </c>
      <c r="O4616" t="s">
        <v>645</v>
      </c>
      <c r="P4616" s="428">
        <v>7.6269999999999998</v>
      </c>
      <c r="Q4616">
        <v>40314664</v>
      </c>
      <c r="R4616" t="s">
        <v>668</v>
      </c>
      <c r="S4616" t="s">
        <v>1559</v>
      </c>
      <c r="T4616" t="s">
        <v>3917</v>
      </c>
    </row>
    <row r="4617" spans="1:20" x14ac:dyDescent="0.25">
      <c r="A4617" t="s">
        <v>637</v>
      </c>
      <c r="B4617" t="s">
        <v>662</v>
      </c>
      <c r="C4617" t="s">
        <v>639</v>
      </c>
      <c r="D4617" t="s">
        <v>718</v>
      </c>
      <c r="E4617" t="s">
        <v>652</v>
      </c>
      <c r="F4617">
        <v>528004120010</v>
      </c>
      <c r="G4617" t="s">
        <v>653</v>
      </c>
      <c r="H4617">
        <v>583593</v>
      </c>
      <c r="I4617" t="s">
        <v>176</v>
      </c>
      <c r="J4617">
        <v>202210</v>
      </c>
      <c r="K4617">
        <v>44839</v>
      </c>
      <c r="L4617" t="s">
        <v>644</v>
      </c>
      <c r="M4617">
        <v>2585.8000000000002</v>
      </c>
      <c r="N4617">
        <v>3.8</v>
      </c>
      <c r="O4617" t="s">
        <v>645</v>
      </c>
      <c r="P4617" s="428">
        <v>3.9380000000000002</v>
      </c>
      <c r="Q4617">
        <v>12946057</v>
      </c>
      <c r="R4617" t="s">
        <v>654</v>
      </c>
      <c r="S4617" t="s">
        <v>825</v>
      </c>
      <c r="T4617" t="s">
        <v>3924</v>
      </c>
    </row>
    <row r="4618" spans="1:20" x14ac:dyDescent="0.25">
      <c r="A4618" t="s">
        <v>637</v>
      </c>
      <c r="B4618" t="s">
        <v>965</v>
      </c>
      <c r="C4618" t="s">
        <v>639</v>
      </c>
      <c r="D4618" t="s">
        <v>651</v>
      </c>
      <c r="E4618" t="s">
        <v>652</v>
      </c>
      <c r="F4618">
        <v>528004120010</v>
      </c>
      <c r="G4618" t="s">
        <v>653</v>
      </c>
      <c r="H4618">
        <v>583590</v>
      </c>
      <c r="I4618" t="s">
        <v>170</v>
      </c>
      <c r="J4618">
        <v>202210</v>
      </c>
      <c r="K4618">
        <v>44839</v>
      </c>
      <c r="L4618" t="s">
        <v>644</v>
      </c>
      <c r="M4618">
        <v>643.97</v>
      </c>
      <c r="N4618">
        <v>0.95</v>
      </c>
      <c r="O4618" t="s">
        <v>645</v>
      </c>
      <c r="P4618" s="428">
        <v>0.98399999999999999</v>
      </c>
      <c r="Q4618">
        <v>12946057</v>
      </c>
      <c r="R4618" t="s">
        <v>654</v>
      </c>
      <c r="S4618" t="s">
        <v>655</v>
      </c>
      <c r="T4618" t="s">
        <v>3925</v>
      </c>
    </row>
    <row r="4619" spans="1:20" x14ac:dyDescent="0.25">
      <c r="A4619" t="s">
        <v>637</v>
      </c>
      <c r="B4619" t="s">
        <v>2931</v>
      </c>
      <c r="C4619" t="s">
        <v>639</v>
      </c>
      <c r="D4619" t="s">
        <v>695</v>
      </c>
      <c r="E4619" t="s">
        <v>641</v>
      </c>
      <c r="F4619">
        <v>528004120010</v>
      </c>
      <c r="G4619" t="s">
        <v>653</v>
      </c>
      <c r="H4619">
        <v>583592</v>
      </c>
      <c r="I4619" t="s">
        <v>174</v>
      </c>
      <c r="J4619">
        <v>202210</v>
      </c>
      <c r="K4619">
        <v>44840</v>
      </c>
      <c r="L4619" t="s">
        <v>644</v>
      </c>
      <c r="M4619">
        <v>9253.73</v>
      </c>
      <c r="N4619">
        <v>13.61</v>
      </c>
      <c r="O4619" t="s">
        <v>645</v>
      </c>
      <c r="P4619" s="428">
        <v>14.103999999999999</v>
      </c>
      <c r="Q4619">
        <v>30525770</v>
      </c>
      <c r="T4619" t="s">
        <v>3929</v>
      </c>
    </row>
    <row r="4620" spans="1:20" x14ac:dyDescent="0.25">
      <c r="A4620" t="s">
        <v>637</v>
      </c>
      <c r="B4620" t="s">
        <v>2931</v>
      </c>
      <c r="C4620" t="s">
        <v>639</v>
      </c>
      <c r="D4620" t="s">
        <v>695</v>
      </c>
      <c r="E4620" t="s">
        <v>641</v>
      </c>
      <c r="F4620">
        <v>528004120010</v>
      </c>
      <c r="G4620" t="s">
        <v>653</v>
      </c>
      <c r="H4620">
        <v>583592</v>
      </c>
      <c r="I4620" t="s">
        <v>174</v>
      </c>
      <c r="J4620">
        <v>202210</v>
      </c>
      <c r="K4620">
        <v>44840</v>
      </c>
      <c r="L4620" t="s">
        <v>644</v>
      </c>
      <c r="M4620">
        <v>23134.33</v>
      </c>
      <c r="N4620">
        <v>34.03</v>
      </c>
      <c r="O4620" t="s">
        <v>645</v>
      </c>
      <c r="P4620" s="428">
        <v>35.265000000000001</v>
      </c>
      <c r="Q4620">
        <v>30525770</v>
      </c>
      <c r="T4620" t="s">
        <v>3928</v>
      </c>
    </row>
    <row r="4621" spans="1:20" x14ac:dyDescent="0.25">
      <c r="A4621" t="s">
        <v>637</v>
      </c>
      <c r="B4621" t="s">
        <v>2931</v>
      </c>
      <c r="C4621" t="s">
        <v>639</v>
      </c>
      <c r="D4621" t="s">
        <v>695</v>
      </c>
      <c r="E4621" t="s">
        <v>641</v>
      </c>
      <c r="F4621">
        <v>528004120010</v>
      </c>
      <c r="G4621" t="s">
        <v>653</v>
      </c>
      <c r="H4621">
        <v>583592</v>
      </c>
      <c r="I4621" t="s">
        <v>174</v>
      </c>
      <c r="J4621">
        <v>202210</v>
      </c>
      <c r="K4621">
        <v>44840</v>
      </c>
      <c r="L4621" t="s">
        <v>644</v>
      </c>
      <c r="M4621">
        <v>57835.82</v>
      </c>
      <c r="N4621">
        <v>85.08</v>
      </c>
      <c r="O4621" t="s">
        <v>645</v>
      </c>
      <c r="P4621" s="428">
        <v>88.168999999999997</v>
      </c>
      <c r="Q4621">
        <v>30525770</v>
      </c>
      <c r="T4621" t="s">
        <v>3927</v>
      </c>
    </row>
    <row r="4622" spans="1:20" x14ac:dyDescent="0.25">
      <c r="A4622" t="s">
        <v>637</v>
      </c>
      <c r="B4622" t="s">
        <v>2931</v>
      </c>
      <c r="C4622" t="s">
        <v>639</v>
      </c>
      <c r="D4622" t="s">
        <v>695</v>
      </c>
      <c r="E4622" t="s">
        <v>641</v>
      </c>
      <c r="F4622">
        <v>528004120010</v>
      </c>
      <c r="G4622" t="s">
        <v>653</v>
      </c>
      <c r="H4622">
        <v>583592</v>
      </c>
      <c r="I4622" t="s">
        <v>174</v>
      </c>
      <c r="J4622">
        <v>202210</v>
      </c>
      <c r="K4622">
        <v>44840</v>
      </c>
      <c r="L4622" t="s">
        <v>644</v>
      </c>
      <c r="M4622">
        <v>263731.34000000003</v>
      </c>
      <c r="N4622">
        <v>387.97</v>
      </c>
      <c r="O4622" t="s">
        <v>645</v>
      </c>
      <c r="P4622" s="428">
        <v>402.05399999999997</v>
      </c>
      <c r="Q4622">
        <v>30525770</v>
      </c>
      <c r="T4622" t="s">
        <v>3926</v>
      </c>
    </row>
    <row r="4623" spans="1:20" x14ac:dyDescent="0.25">
      <c r="A4623" t="s">
        <v>637</v>
      </c>
      <c r="B4623" t="s">
        <v>657</v>
      </c>
      <c r="C4623" t="s">
        <v>639</v>
      </c>
      <c r="D4623" t="s">
        <v>663</v>
      </c>
      <c r="E4623" t="s">
        <v>652</v>
      </c>
      <c r="F4623">
        <v>528004120010</v>
      </c>
      <c r="G4623" t="s">
        <v>653</v>
      </c>
      <c r="H4623">
        <v>583591</v>
      </c>
      <c r="I4623" t="s">
        <v>172</v>
      </c>
      <c r="J4623">
        <v>202210</v>
      </c>
      <c r="K4623">
        <v>44844</v>
      </c>
      <c r="L4623" t="s">
        <v>644</v>
      </c>
      <c r="M4623">
        <v>19699.740000000002</v>
      </c>
      <c r="N4623">
        <v>28.98</v>
      </c>
      <c r="O4623" t="s">
        <v>645</v>
      </c>
      <c r="P4623" s="428">
        <v>30.032</v>
      </c>
      <c r="Q4623">
        <v>12946057</v>
      </c>
      <c r="R4623" t="s">
        <v>654</v>
      </c>
      <c r="S4623" t="s">
        <v>664</v>
      </c>
      <c r="T4623" t="s">
        <v>3930</v>
      </c>
    </row>
    <row r="4624" spans="1:20" x14ac:dyDescent="0.25">
      <c r="A4624" t="s">
        <v>637</v>
      </c>
      <c r="B4624" t="s">
        <v>657</v>
      </c>
      <c r="C4624" t="s">
        <v>639</v>
      </c>
      <c r="D4624" t="s">
        <v>663</v>
      </c>
      <c r="E4624" t="s">
        <v>652</v>
      </c>
      <c r="F4624">
        <v>528004120010</v>
      </c>
      <c r="G4624" t="s">
        <v>653</v>
      </c>
      <c r="H4624">
        <v>583591</v>
      </c>
      <c r="I4624" t="s">
        <v>172</v>
      </c>
      <c r="J4624">
        <v>202210</v>
      </c>
      <c r="K4624">
        <v>44844</v>
      </c>
      <c r="L4624" t="s">
        <v>644</v>
      </c>
      <c r="M4624">
        <v>-19699.740000000002</v>
      </c>
      <c r="N4624">
        <v>-28.98</v>
      </c>
      <c r="O4624" t="s">
        <v>645</v>
      </c>
      <c r="P4624" s="428">
        <v>-30.032</v>
      </c>
      <c r="Q4624">
        <v>12946057</v>
      </c>
      <c r="R4624" t="s">
        <v>654</v>
      </c>
      <c r="S4624" t="s">
        <v>664</v>
      </c>
      <c r="T4624" t="s">
        <v>3932</v>
      </c>
    </row>
    <row r="4625" spans="1:20" x14ac:dyDescent="0.25">
      <c r="A4625" t="s">
        <v>637</v>
      </c>
      <c r="B4625" t="s">
        <v>657</v>
      </c>
      <c r="C4625" t="s">
        <v>639</v>
      </c>
      <c r="D4625" t="s">
        <v>663</v>
      </c>
      <c r="E4625" t="s">
        <v>652</v>
      </c>
      <c r="F4625">
        <v>528004120010</v>
      </c>
      <c r="G4625" t="s">
        <v>653</v>
      </c>
      <c r="H4625">
        <v>583591</v>
      </c>
      <c r="I4625" t="s">
        <v>172</v>
      </c>
      <c r="J4625">
        <v>202210</v>
      </c>
      <c r="K4625">
        <v>44844</v>
      </c>
      <c r="L4625" t="s">
        <v>644</v>
      </c>
      <c r="M4625">
        <v>19699.740000000002</v>
      </c>
      <c r="N4625">
        <v>28.98</v>
      </c>
      <c r="O4625" t="s">
        <v>645</v>
      </c>
      <c r="P4625" s="428">
        <v>30.032</v>
      </c>
      <c r="Q4625">
        <v>12946057</v>
      </c>
      <c r="R4625" t="s">
        <v>654</v>
      </c>
      <c r="S4625" t="s">
        <v>664</v>
      </c>
      <c r="T4625" t="s">
        <v>3931</v>
      </c>
    </row>
    <row r="4626" spans="1:20" x14ac:dyDescent="0.25">
      <c r="A4626" t="s">
        <v>637</v>
      </c>
      <c r="B4626" t="s">
        <v>657</v>
      </c>
      <c r="C4626" t="s">
        <v>639</v>
      </c>
      <c r="D4626" t="s">
        <v>718</v>
      </c>
      <c r="E4626" t="s">
        <v>652</v>
      </c>
      <c r="F4626">
        <v>528004120010</v>
      </c>
      <c r="G4626" t="s">
        <v>653</v>
      </c>
      <c r="H4626">
        <v>583593</v>
      </c>
      <c r="I4626" t="s">
        <v>176</v>
      </c>
      <c r="J4626">
        <v>202210</v>
      </c>
      <c r="K4626">
        <v>44845</v>
      </c>
      <c r="L4626" t="s">
        <v>644</v>
      </c>
      <c r="M4626">
        <v>30.51</v>
      </c>
      <c r="N4626">
        <v>0.04</v>
      </c>
      <c r="O4626" t="s">
        <v>645</v>
      </c>
      <c r="P4626" s="428">
        <v>4.1000000000000002E-2</v>
      </c>
      <c r="Q4626">
        <v>12946057</v>
      </c>
      <c r="R4626" t="s">
        <v>654</v>
      </c>
      <c r="S4626" t="s">
        <v>825</v>
      </c>
      <c r="T4626" t="s">
        <v>3933</v>
      </c>
    </row>
    <row r="4627" spans="1:20" x14ac:dyDescent="0.25">
      <c r="A4627" t="s">
        <v>637</v>
      </c>
      <c r="B4627" t="s">
        <v>657</v>
      </c>
      <c r="C4627" t="s">
        <v>639</v>
      </c>
      <c r="D4627" t="s">
        <v>718</v>
      </c>
      <c r="E4627" t="s">
        <v>652</v>
      </c>
      <c r="F4627">
        <v>528004120010</v>
      </c>
      <c r="G4627" t="s">
        <v>653</v>
      </c>
      <c r="H4627">
        <v>583593</v>
      </c>
      <c r="I4627" t="s">
        <v>176</v>
      </c>
      <c r="J4627">
        <v>202210</v>
      </c>
      <c r="K4627">
        <v>44845</v>
      </c>
      <c r="L4627" t="s">
        <v>644</v>
      </c>
      <c r="M4627">
        <v>30.51</v>
      </c>
      <c r="N4627">
        <v>0.04</v>
      </c>
      <c r="O4627" t="s">
        <v>645</v>
      </c>
      <c r="P4627" s="428">
        <v>4.1000000000000002E-2</v>
      </c>
      <c r="Q4627">
        <v>12946057</v>
      </c>
      <c r="R4627" t="s">
        <v>654</v>
      </c>
      <c r="S4627" t="s">
        <v>825</v>
      </c>
      <c r="T4627" t="s">
        <v>3934</v>
      </c>
    </row>
    <row r="4628" spans="1:20" x14ac:dyDescent="0.25">
      <c r="A4628" t="s">
        <v>637</v>
      </c>
      <c r="B4628" t="s">
        <v>666</v>
      </c>
      <c r="C4628" t="s">
        <v>639</v>
      </c>
      <c r="D4628" t="s">
        <v>695</v>
      </c>
      <c r="E4628" t="s">
        <v>667</v>
      </c>
      <c r="F4628">
        <v>528004120010</v>
      </c>
      <c r="G4628" t="s">
        <v>653</v>
      </c>
      <c r="H4628">
        <v>583592</v>
      </c>
      <c r="I4628" t="s">
        <v>174</v>
      </c>
      <c r="J4628">
        <v>202210</v>
      </c>
      <c r="K4628">
        <v>44845</v>
      </c>
      <c r="L4628" t="s">
        <v>644</v>
      </c>
      <c r="M4628">
        <v>11567.16</v>
      </c>
      <c r="N4628">
        <v>17.02</v>
      </c>
      <c r="O4628" t="s">
        <v>645</v>
      </c>
      <c r="P4628" s="428">
        <v>17.638000000000002</v>
      </c>
      <c r="Q4628">
        <v>30525770</v>
      </c>
      <c r="R4628" t="s">
        <v>668</v>
      </c>
      <c r="S4628" t="s">
        <v>3935</v>
      </c>
      <c r="T4628" t="s">
        <v>3937</v>
      </c>
    </row>
    <row r="4629" spans="1:20" x14ac:dyDescent="0.25">
      <c r="A4629" t="s">
        <v>637</v>
      </c>
      <c r="B4629" t="s">
        <v>666</v>
      </c>
      <c r="C4629" t="s">
        <v>639</v>
      </c>
      <c r="D4629" t="s">
        <v>695</v>
      </c>
      <c r="E4629" t="s">
        <v>667</v>
      </c>
      <c r="F4629">
        <v>528004120010</v>
      </c>
      <c r="G4629" t="s">
        <v>653</v>
      </c>
      <c r="H4629">
        <v>583592</v>
      </c>
      <c r="I4629" t="s">
        <v>174</v>
      </c>
      <c r="J4629">
        <v>202210</v>
      </c>
      <c r="K4629">
        <v>44845</v>
      </c>
      <c r="L4629" t="s">
        <v>644</v>
      </c>
      <c r="M4629">
        <v>11567.16</v>
      </c>
      <c r="N4629">
        <v>17.02</v>
      </c>
      <c r="O4629" t="s">
        <v>645</v>
      </c>
      <c r="P4629" s="428">
        <v>17.638000000000002</v>
      </c>
      <c r="Q4629">
        <v>30525770</v>
      </c>
      <c r="R4629" t="s">
        <v>668</v>
      </c>
      <c r="S4629" t="s">
        <v>3935</v>
      </c>
      <c r="T4629" t="s">
        <v>3936</v>
      </c>
    </row>
    <row r="4630" spans="1:20" x14ac:dyDescent="0.25">
      <c r="A4630" t="s">
        <v>637</v>
      </c>
      <c r="B4630" t="s">
        <v>666</v>
      </c>
      <c r="C4630" t="s">
        <v>639</v>
      </c>
      <c r="D4630" t="s">
        <v>695</v>
      </c>
      <c r="E4630" t="s">
        <v>667</v>
      </c>
      <c r="F4630">
        <v>528004120010</v>
      </c>
      <c r="G4630" t="s">
        <v>653</v>
      </c>
      <c r="H4630">
        <v>583592</v>
      </c>
      <c r="I4630" t="s">
        <v>174</v>
      </c>
      <c r="J4630">
        <v>202210</v>
      </c>
      <c r="K4630">
        <v>44845</v>
      </c>
      <c r="L4630" t="s">
        <v>644</v>
      </c>
      <c r="M4630">
        <v>17119.400000000001</v>
      </c>
      <c r="N4630">
        <v>25.18</v>
      </c>
      <c r="O4630" t="s">
        <v>645</v>
      </c>
      <c r="P4630" s="428">
        <v>26.094000000000001</v>
      </c>
      <c r="Q4630">
        <v>30525770</v>
      </c>
      <c r="R4630" t="s">
        <v>668</v>
      </c>
      <c r="S4630" t="s">
        <v>3935</v>
      </c>
      <c r="T4630" t="s">
        <v>3937</v>
      </c>
    </row>
    <row r="4631" spans="1:20" x14ac:dyDescent="0.25">
      <c r="A4631" t="s">
        <v>637</v>
      </c>
      <c r="B4631" t="s">
        <v>666</v>
      </c>
      <c r="C4631" t="s">
        <v>639</v>
      </c>
      <c r="D4631" t="s">
        <v>695</v>
      </c>
      <c r="E4631" t="s">
        <v>667</v>
      </c>
      <c r="F4631">
        <v>528004120010</v>
      </c>
      <c r="G4631" t="s">
        <v>653</v>
      </c>
      <c r="H4631">
        <v>583592</v>
      </c>
      <c r="I4631" t="s">
        <v>174</v>
      </c>
      <c r="J4631">
        <v>202210</v>
      </c>
      <c r="K4631">
        <v>44845</v>
      </c>
      <c r="L4631" t="s">
        <v>644</v>
      </c>
      <c r="M4631">
        <v>15546.27</v>
      </c>
      <c r="N4631">
        <v>22.87</v>
      </c>
      <c r="O4631" t="s">
        <v>645</v>
      </c>
      <c r="P4631" s="428">
        <v>23.7</v>
      </c>
      <c r="Q4631">
        <v>30525770</v>
      </c>
      <c r="R4631" t="s">
        <v>668</v>
      </c>
      <c r="S4631" t="s">
        <v>3935</v>
      </c>
      <c r="T4631" t="s">
        <v>3936</v>
      </c>
    </row>
    <row r="4632" spans="1:20" x14ac:dyDescent="0.25">
      <c r="A4632" t="s">
        <v>637</v>
      </c>
      <c r="B4632" t="s">
        <v>638</v>
      </c>
      <c r="C4632" t="s">
        <v>639</v>
      </c>
      <c r="D4632" t="s">
        <v>640</v>
      </c>
      <c r="E4632" t="s">
        <v>641</v>
      </c>
      <c r="F4632">
        <v>528004120002</v>
      </c>
      <c r="G4632" t="s">
        <v>642</v>
      </c>
      <c r="H4632">
        <v>856780</v>
      </c>
      <c r="I4632" t="s">
        <v>475</v>
      </c>
      <c r="J4632">
        <v>202210</v>
      </c>
      <c r="K4632">
        <v>44845</v>
      </c>
      <c r="L4632" t="s">
        <v>644</v>
      </c>
      <c r="M4632">
        <v>1745.13</v>
      </c>
      <c r="N4632">
        <v>2.57</v>
      </c>
      <c r="O4632" t="s">
        <v>645</v>
      </c>
      <c r="P4632" s="428">
        <v>2.6629999999999998</v>
      </c>
      <c r="Q4632">
        <v>12945762</v>
      </c>
      <c r="R4632" t="s">
        <v>646</v>
      </c>
      <c r="S4632">
        <v>9980783</v>
      </c>
      <c r="T4632" t="s">
        <v>3938</v>
      </c>
    </row>
    <row r="4633" spans="1:20" x14ac:dyDescent="0.25">
      <c r="A4633" t="s">
        <v>637</v>
      </c>
      <c r="B4633" t="s">
        <v>730</v>
      </c>
      <c r="C4633" t="s">
        <v>639</v>
      </c>
      <c r="D4633" t="s">
        <v>695</v>
      </c>
      <c r="E4633" t="s">
        <v>641</v>
      </c>
      <c r="F4633">
        <v>528004120002</v>
      </c>
      <c r="G4633" t="s">
        <v>642</v>
      </c>
      <c r="H4633">
        <v>583152</v>
      </c>
      <c r="I4633" t="s">
        <v>43</v>
      </c>
      <c r="J4633">
        <v>202210</v>
      </c>
      <c r="K4633">
        <v>44845</v>
      </c>
      <c r="L4633" t="s">
        <v>644</v>
      </c>
      <c r="M4633">
        <v>8228.7800000000007</v>
      </c>
      <c r="N4633">
        <v>12.11</v>
      </c>
      <c r="O4633" t="s">
        <v>645</v>
      </c>
      <c r="P4633" s="428">
        <v>12.55</v>
      </c>
      <c r="Q4633">
        <v>12945762</v>
      </c>
      <c r="R4633" t="s">
        <v>646</v>
      </c>
      <c r="S4633">
        <v>2058432</v>
      </c>
      <c r="T4633" t="s">
        <v>3939</v>
      </c>
    </row>
    <row r="4634" spans="1:20" x14ac:dyDescent="0.25">
      <c r="A4634" t="s">
        <v>637</v>
      </c>
      <c r="B4634" t="s">
        <v>730</v>
      </c>
      <c r="C4634" t="s">
        <v>639</v>
      </c>
      <c r="D4634" t="s">
        <v>640</v>
      </c>
      <c r="E4634" t="s">
        <v>689</v>
      </c>
      <c r="F4634">
        <v>528004120002</v>
      </c>
      <c r="G4634" t="s">
        <v>642</v>
      </c>
      <c r="H4634">
        <v>856784</v>
      </c>
      <c r="I4634" t="s">
        <v>479</v>
      </c>
      <c r="J4634">
        <v>202210</v>
      </c>
      <c r="K4634">
        <v>44845</v>
      </c>
      <c r="L4634" t="s">
        <v>644</v>
      </c>
      <c r="M4634">
        <v>303.45999999999998</v>
      </c>
      <c r="N4634">
        <v>0.45</v>
      </c>
      <c r="O4634" t="s">
        <v>645</v>
      </c>
      <c r="P4634" s="428">
        <v>0.46600000000000003</v>
      </c>
      <c r="Q4634">
        <v>12945762</v>
      </c>
      <c r="R4634" t="s">
        <v>646</v>
      </c>
      <c r="S4634">
        <v>8540396</v>
      </c>
      <c r="T4634" t="s">
        <v>3941</v>
      </c>
    </row>
    <row r="4635" spans="1:20" x14ac:dyDescent="0.25">
      <c r="A4635" t="s">
        <v>637</v>
      </c>
      <c r="B4635" t="s">
        <v>730</v>
      </c>
      <c r="C4635" t="s">
        <v>639</v>
      </c>
      <c r="D4635" t="s">
        <v>695</v>
      </c>
      <c r="E4635" t="s">
        <v>673</v>
      </c>
      <c r="F4635">
        <v>528004120002</v>
      </c>
      <c r="G4635" t="s">
        <v>642</v>
      </c>
      <c r="H4635">
        <v>583148</v>
      </c>
      <c r="I4635" t="s">
        <v>699</v>
      </c>
      <c r="J4635">
        <v>202210</v>
      </c>
      <c r="K4635">
        <v>44845</v>
      </c>
      <c r="L4635" t="s">
        <v>644</v>
      </c>
      <c r="M4635">
        <v>16331.52</v>
      </c>
      <c r="N4635">
        <v>24.03</v>
      </c>
      <c r="O4635" t="s">
        <v>645</v>
      </c>
      <c r="P4635" s="428">
        <v>24.902000000000001</v>
      </c>
      <c r="Q4635">
        <v>12945762</v>
      </c>
      <c r="R4635" t="s">
        <v>646</v>
      </c>
      <c r="S4635">
        <v>2057784</v>
      </c>
      <c r="T4635" t="s">
        <v>3940</v>
      </c>
    </row>
    <row r="4636" spans="1:20" x14ac:dyDescent="0.25">
      <c r="A4636" t="s">
        <v>637</v>
      </c>
      <c r="B4636" t="s">
        <v>657</v>
      </c>
      <c r="C4636" t="s">
        <v>639</v>
      </c>
      <c r="D4636" t="s">
        <v>718</v>
      </c>
      <c r="E4636" t="s">
        <v>652</v>
      </c>
      <c r="F4636">
        <v>528004120010</v>
      </c>
      <c r="G4636" t="s">
        <v>653</v>
      </c>
      <c r="H4636">
        <v>583593</v>
      </c>
      <c r="I4636" t="s">
        <v>176</v>
      </c>
      <c r="J4636">
        <v>202210</v>
      </c>
      <c r="K4636">
        <v>44846</v>
      </c>
      <c r="L4636" t="s">
        <v>644</v>
      </c>
      <c r="M4636">
        <v>387.87</v>
      </c>
      <c r="N4636">
        <v>0.56999999999999995</v>
      </c>
      <c r="O4636" t="s">
        <v>645</v>
      </c>
      <c r="P4636" s="428">
        <v>0.59099999999999997</v>
      </c>
      <c r="Q4636">
        <v>12946057</v>
      </c>
      <c r="R4636" t="s">
        <v>654</v>
      </c>
      <c r="S4636" t="s">
        <v>825</v>
      </c>
      <c r="T4636" t="s">
        <v>3942</v>
      </c>
    </row>
    <row r="4637" spans="1:20" x14ac:dyDescent="0.25">
      <c r="A4637" t="s">
        <v>637</v>
      </c>
      <c r="B4637" t="s">
        <v>659</v>
      </c>
      <c r="C4637" t="s">
        <v>639</v>
      </c>
      <c r="D4637" t="s">
        <v>663</v>
      </c>
      <c r="E4637" t="s">
        <v>652</v>
      </c>
      <c r="F4637">
        <v>528004120010</v>
      </c>
      <c r="G4637" t="s">
        <v>653</v>
      </c>
      <c r="H4637">
        <v>583591</v>
      </c>
      <c r="I4637" t="s">
        <v>172</v>
      </c>
      <c r="J4637">
        <v>202210</v>
      </c>
      <c r="K4637">
        <v>44846</v>
      </c>
      <c r="L4637" t="s">
        <v>644</v>
      </c>
      <c r="M4637">
        <v>7911.54</v>
      </c>
      <c r="N4637">
        <v>11.64</v>
      </c>
      <c r="O4637" t="s">
        <v>645</v>
      </c>
      <c r="P4637" s="428">
        <v>12.063000000000001</v>
      </c>
      <c r="Q4637">
        <v>12946057</v>
      </c>
      <c r="R4637" t="s">
        <v>654</v>
      </c>
      <c r="S4637" t="s">
        <v>664</v>
      </c>
      <c r="T4637" t="s">
        <v>3947</v>
      </c>
    </row>
    <row r="4638" spans="1:20" x14ac:dyDescent="0.25">
      <c r="A4638" t="s">
        <v>637</v>
      </c>
      <c r="B4638" t="s">
        <v>659</v>
      </c>
      <c r="C4638" t="s">
        <v>639</v>
      </c>
      <c r="D4638" t="s">
        <v>651</v>
      </c>
      <c r="E4638" t="s">
        <v>652</v>
      </c>
      <c r="F4638">
        <v>528004120010</v>
      </c>
      <c r="G4638" t="s">
        <v>653</v>
      </c>
      <c r="H4638">
        <v>583590</v>
      </c>
      <c r="I4638" t="s">
        <v>170</v>
      </c>
      <c r="J4638">
        <v>202210</v>
      </c>
      <c r="K4638">
        <v>44846</v>
      </c>
      <c r="L4638" t="s">
        <v>644</v>
      </c>
      <c r="M4638">
        <v>70354.22</v>
      </c>
      <c r="N4638">
        <v>103.5</v>
      </c>
      <c r="O4638" t="s">
        <v>645</v>
      </c>
      <c r="P4638" s="428">
        <v>107.25700000000001</v>
      </c>
      <c r="Q4638">
        <v>12946057</v>
      </c>
      <c r="R4638" t="s">
        <v>654</v>
      </c>
      <c r="S4638" t="s">
        <v>655</v>
      </c>
      <c r="T4638" t="s">
        <v>3946</v>
      </c>
    </row>
    <row r="4639" spans="1:20" x14ac:dyDescent="0.25">
      <c r="A4639" t="s">
        <v>637</v>
      </c>
      <c r="B4639" t="s">
        <v>828</v>
      </c>
      <c r="C4639" t="s">
        <v>639</v>
      </c>
      <c r="D4639" t="s">
        <v>718</v>
      </c>
      <c r="E4639" t="s">
        <v>652</v>
      </c>
      <c r="F4639">
        <v>528004120010</v>
      </c>
      <c r="G4639" t="s">
        <v>653</v>
      </c>
      <c r="H4639">
        <v>583593</v>
      </c>
      <c r="I4639" t="s">
        <v>176</v>
      </c>
      <c r="J4639">
        <v>202210</v>
      </c>
      <c r="K4639">
        <v>44846</v>
      </c>
      <c r="L4639" t="s">
        <v>644</v>
      </c>
      <c r="M4639">
        <v>77.569999999999993</v>
      </c>
      <c r="N4639">
        <v>0.11</v>
      </c>
      <c r="O4639" t="s">
        <v>645</v>
      </c>
      <c r="P4639" s="428">
        <v>0.114</v>
      </c>
      <c r="Q4639">
        <v>12946057</v>
      </c>
      <c r="R4639" t="s">
        <v>654</v>
      </c>
      <c r="S4639" t="s">
        <v>825</v>
      </c>
      <c r="T4639" t="s">
        <v>3945</v>
      </c>
    </row>
    <row r="4640" spans="1:20" x14ac:dyDescent="0.25">
      <c r="A4640" t="s">
        <v>637</v>
      </c>
      <c r="B4640" t="s">
        <v>659</v>
      </c>
      <c r="C4640" t="s">
        <v>639</v>
      </c>
      <c r="D4640" t="s">
        <v>663</v>
      </c>
      <c r="E4640" t="s">
        <v>652</v>
      </c>
      <c r="F4640">
        <v>528004120010</v>
      </c>
      <c r="G4640" t="s">
        <v>653</v>
      </c>
      <c r="H4640">
        <v>583591</v>
      </c>
      <c r="I4640" t="s">
        <v>172</v>
      </c>
      <c r="J4640">
        <v>202210</v>
      </c>
      <c r="K4640">
        <v>44846</v>
      </c>
      <c r="L4640" t="s">
        <v>644</v>
      </c>
      <c r="M4640">
        <v>7911.54</v>
      </c>
      <c r="N4640">
        <v>11.64</v>
      </c>
      <c r="O4640" t="s">
        <v>645</v>
      </c>
      <c r="P4640" s="428">
        <v>12.063000000000001</v>
      </c>
      <c r="Q4640">
        <v>12946057</v>
      </c>
      <c r="R4640" t="s">
        <v>654</v>
      </c>
      <c r="S4640" t="s">
        <v>664</v>
      </c>
      <c r="T4640" t="s">
        <v>3943</v>
      </c>
    </row>
    <row r="4641" spans="1:20" x14ac:dyDescent="0.25">
      <c r="A4641" t="s">
        <v>637</v>
      </c>
      <c r="B4641" t="s">
        <v>659</v>
      </c>
      <c r="C4641" t="s">
        <v>639</v>
      </c>
      <c r="D4641" t="s">
        <v>663</v>
      </c>
      <c r="E4641" t="s">
        <v>652</v>
      </c>
      <c r="F4641">
        <v>528004120010</v>
      </c>
      <c r="G4641" t="s">
        <v>653</v>
      </c>
      <c r="H4641">
        <v>583591</v>
      </c>
      <c r="I4641" t="s">
        <v>172</v>
      </c>
      <c r="J4641">
        <v>202210</v>
      </c>
      <c r="K4641">
        <v>44846</v>
      </c>
      <c r="L4641" t="s">
        <v>644</v>
      </c>
      <c r="M4641">
        <v>-7911.54</v>
      </c>
      <c r="N4641">
        <v>-11.64</v>
      </c>
      <c r="O4641" t="s">
        <v>645</v>
      </c>
      <c r="P4641" s="428">
        <v>-12.063000000000001</v>
      </c>
      <c r="Q4641">
        <v>12946057</v>
      </c>
      <c r="R4641" t="s">
        <v>654</v>
      </c>
      <c r="S4641" t="s">
        <v>664</v>
      </c>
      <c r="T4641" t="s">
        <v>3944</v>
      </c>
    </row>
    <row r="4642" spans="1:20" x14ac:dyDescent="0.25">
      <c r="A4642" t="s">
        <v>637</v>
      </c>
      <c r="B4642" t="s">
        <v>991</v>
      </c>
      <c r="C4642" t="s">
        <v>639</v>
      </c>
      <c r="D4642" t="s">
        <v>718</v>
      </c>
      <c r="E4642" t="s">
        <v>704</v>
      </c>
      <c r="F4642">
        <v>528004120001</v>
      </c>
      <c r="G4642" t="s">
        <v>705</v>
      </c>
      <c r="H4642">
        <v>583128</v>
      </c>
      <c r="I4642" t="s">
        <v>20</v>
      </c>
      <c r="J4642">
        <v>202210</v>
      </c>
      <c r="K4642">
        <v>44847</v>
      </c>
      <c r="L4642" t="s">
        <v>644</v>
      </c>
      <c r="M4642">
        <v>300000</v>
      </c>
      <c r="N4642">
        <v>441.33</v>
      </c>
      <c r="O4642" t="s">
        <v>645</v>
      </c>
      <c r="P4642" s="428">
        <v>457.351</v>
      </c>
      <c r="Q4642">
        <v>12945762</v>
      </c>
      <c r="R4642" t="s">
        <v>646</v>
      </c>
      <c r="S4642">
        <v>2031020</v>
      </c>
      <c r="T4642" t="s">
        <v>3961</v>
      </c>
    </row>
    <row r="4643" spans="1:20" x14ac:dyDescent="0.25">
      <c r="A4643" t="s">
        <v>637</v>
      </c>
      <c r="B4643" t="s">
        <v>991</v>
      </c>
      <c r="C4643" t="s">
        <v>639</v>
      </c>
      <c r="D4643" t="s">
        <v>663</v>
      </c>
      <c r="E4643" t="s">
        <v>667</v>
      </c>
      <c r="F4643">
        <v>528004120002</v>
      </c>
      <c r="G4643" t="s">
        <v>642</v>
      </c>
      <c r="H4643">
        <v>583136</v>
      </c>
      <c r="I4643" t="s">
        <v>32</v>
      </c>
      <c r="J4643">
        <v>202210</v>
      </c>
      <c r="K4643">
        <v>44847</v>
      </c>
      <c r="L4643" t="s">
        <v>644</v>
      </c>
      <c r="M4643">
        <v>200000</v>
      </c>
      <c r="N4643">
        <v>294.22000000000003</v>
      </c>
      <c r="O4643" t="s">
        <v>645</v>
      </c>
      <c r="P4643" s="428">
        <v>304.90100000000001</v>
      </c>
      <c r="Q4643">
        <v>12945762</v>
      </c>
      <c r="R4643" t="s">
        <v>646</v>
      </c>
      <c r="S4643">
        <v>2023197</v>
      </c>
      <c r="T4643" t="s">
        <v>3960</v>
      </c>
    </row>
    <row r="4644" spans="1:20" x14ac:dyDescent="0.25">
      <c r="A4644" t="s">
        <v>637</v>
      </c>
      <c r="B4644" t="s">
        <v>991</v>
      </c>
      <c r="C4644" t="s">
        <v>639</v>
      </c>
      <c r="D4644" t="s">
        <v>663</v>
      </c>
      <c r="E4644" t="s">
        <v>701</v>
      </c>
      <c r="F4644">
        <v>528004120002</v>
      </c>
      <c r="G4644" t="s">
        <v>642</v>
      </c>
      <c r="H4644">
        <v>583137</v>
      </c>
      <c r="I4644" t="s">
        <v>33</v>
      </c>
      <c r="J4644">
        <v>202210</v>
      </c>
      <c r="K4644">
        <v>44847</v>
      </c>
      <c r="L4644" t="s">
        <v>644</v>
      </c>
      <c r="M4644">
        <v>200000</v>
      </c>
      <c r="N4644">
        <v>294.22000000000003</v>
      </c>
      <c r="O4644" t="s">
        <v>645</v>
      </c>
      <c r="P4644" s="428">
        <v>304.90100000000001</v>
      </c>
      <c r="Q4644">
        <v>12945762</v>
      </c>
      <c r="R4644" t="s">
        <v>646</v>
      </c>
      <c r="S4644">
        <v>2038727</v>
      </c>
      <c r="T4644" t="s">
        <v>3948</v>
      </c>
    </row>
    <row r="4645" spans="1:20" x14ac:dyDescent="0.25">
      <c r="A4645" t="s">
        <v>637</v>
      </c>
      <c r="B4645" t="s">
        <v>991</v>
      </c>
      <c r="C4645" t="s">
        <v>639</v>
      </c>
      <c r="D4645" t="s">
        <v>640</v>
      </c>
      <c r="E4645" t="s">
        <v>678</v>
      </c>
      <c r="F4645">
        <v>528004120002</v>
      </c>
      <c r="G4645" t="s">
        <v>642</v>
      </c>
      <c r="H4645">
        <v>583147</v>
      </c>
      <c r="I4645" t="s">
        <v>41</v>
      </c>
      <c r="J4645">
        <v>202210</v>
      </c>
      <c r="K4645">
        <v>44847</v>
      </c>
      <c r="L4645" t="s">
        <v>644</v>
      </c>
      <c r="M4645">
        <v>12541.25</v>
      </c>
      <c r="N4645">
        <v>18.45</v>
      </c>
      <c r="O4645" t="s">
        <v>645</v>
      </c>
      <c r="P4645" s="428">
        <v>19.12</v>
      </c>
      <c r="Q4645">
        <v>12945762</v>
      </c>
      <c r="R4645" t="s">
        <v>646</v>
      </c>
      <c r="S4645">
        <v>2049729</v>
      </c>
      <c r="T4645" t="s">
        <v>3950</v>
      </c>
    </row>
    <row r="4646" spans="1:20" x14ac:dyDescent="0.25">
      <c r="A4646" t="s">
        <v>637</v>
      </c>
      <c r="B4646" t="s">
        <v>991</v>
      </c>
      <c r="C4646" t="s">
        <v>639</v>
      </c>
      <c r="D4646" t="s">
        <v>640</v>
      </c>
      <c r="E4646" t="s">
        <v>673</v>
      </c>
      <c r="F4646">
        <v>528004120002</v>
      </c>
      <c r="G4646" t="s">
        <v>642</v>
      </c>
      <c r="H4646">
        <v>583148</v>
      </c>
      <c r="I4646" t="s">
        <v>699</v>
      </c>
      <c r="J4646">
        <v>202210</v>
      </c>
      <c r="K4646">
        <v>44847</v>
      </c>
      <c r="L4646" t="s">
        <v>644</v>
      </c>
      <c r="M4646">
        <v>1920.84</v>
      </c>
      <c r="N4646">
        <v>2.83</v>
      </c>
      <c r="O4646" t="s">
        <v>645</v>
      </c>
      <c r="P4646" s="428">
        <v>2.9329999999999998</v>
      </c>
      <c r="Q4646">
        <v>12945762</v>
      </c>
      <c r="R4646" t="s">
        <v>646</v>
      </c>
      <c r="S4646">
        <v>8540206</v>
      </c>
      <c r="T4646" t="s">
        <v>3958</v>
      </c>
    </row>
    <row r="4647" spans="1:20" x14ac:dyDescent="0.25">
      <c r="A4647" t="s">
        <v>637</v>
      </c>
      <c r="B4647" t="s">
        <v>991</v>
      </c>
      <c r="C4647" t="s">
        <v>639</v>
      </c>
      <c r="D4647" t="s">
        <v>695</v>
      </c>
      <c r="E4647" t="s">
        <v>704</v>
      </c>
      <c r="F4647">
        <v>528004120001</v>
      </c>
      <c r="G4647" t="s">
        <v>705</v>
      </c>
      <c r="H4647">
        <v>583128</v>
      </c>
      <c r="I4647" t="s">
        <v>20</v>
      </c>
      <c r="J4647">
        <v>202210</v>
      </c>
      <c r="K4647">
        <v>44847</v>
      </c>
      <c r="L4647" t="s">
        <v>644</v>
      </c>
      <c r="M4647">
        <v>325506.07</v>
      </c>
      <c r="N4647">
        <v>478.85</v>
      </c>
      <c r="O4647" t="s">
        <v>645</v>
      </c>
      <c r="P4647" s="428">
        <v>496.233</v>
      </c>
      <c r="Q4647">
        <v>12945762</v>
      </c>
      <c r="R4647" t="s">
        <v>646</v>
      </c>
      <c r="S4647">
        <v>2012170</v>
      </c>
      <c r="T4647" t="s">
        <v>3959</v>
      </c>
    </row>
    <row r="4648" spans="1:20" x14ac:dyDescent="0.25">
      <c r="A4648" t="s">
        <v>637</v>
      </c>
      <c r="B4648" t="s">
        <v>991</v>
      </c>
      <c r="C4648" t="s">
        <v>639</v>
      </c>
      <c r="D4648" t="s">
        <v>651</v>
      </c>
      <c r="E4648" t="s">
        <v>667</v>
      </c>
      <c r="F4648">
        <v>528004120002</v>
      </c>
      <c r="G4648" t="s">
        <v>642</v>
      </c>
      <c r="H4648">
        <v>583139</v>
      </c>
      <c r="I4648" t="s">
        <v>35</v>
      </c>
      <c r="J4648">
        <v>202210</v>
      </c>
      <c r="K4648">
        <v>44847</v>
      </c>
      <c r="L4648" t="s">
        <v>644</v>
      </c>
      <c r="M4648">
        <v>100000</v>
      </c>
      <c r="N4648">
        <v>147.11000000000001</v>
      </c>
      <c r="O4648" t="s">
        <v>645</v>
      </c>
      <c r="P4648" s="428">
        <v>152.44999999999999</v>
      </c>
      <c r="Q4648">
        <v>12945762</v>
      </c>
      <c r="R4648" t="s">
        <v>646</v>
      </c>
      <c r="S4648">
        <v>8540222</v>
      </c>
      <c r="T4648" t="s">
        <v>3952</v>
      </c>
    </row>
    <row r="4649" spans="1:20" x14ac:dyDescent="0.25">
      <c r="A4649" t="s">
        <v>637</v>
      </c>
      <c r="B4649" t="s">
        <v>991</v>
      </c>
      <c r="C4649" t="s">
        <v>639</v>
      </c>
      <c r="D4649" t="s">
        <v>640</v>
      </c>
      <c r="E4649" t="s">
        <v>673</v>
      </c>
      <c r="F4649">
        <v>528004120002</v>
      </c>
      <c r="G4649" t="s">
        <v>642</v>
      </c>
      <c r="H4649">
        <v>583148</v>
      </c>
      <c r="I4649" t="s">
        <v>699</v>
      </c>
      <c r="J4649">
        <v>202210</v>
      </c>
      <c r="K4649">
        <v>44847</v>
      </c>
      <c r="L4649" t="s">
        <v>644</v>
      </c>
      <c r="M4649">
        <v>5572.76</v>
      </c>
      <c r="N4649">
        <v>8.1999999999999993</v>
      </c>
      <c r="O4649" t="s">
        <v>645</v>
      </c>
      <c r="P4649" s="428">
        <v>8.4979999999999993</v>
      </c>
      <c r="Q4649">
        <v>12945762</v>
      </c>
      <c r="R4649" t="s">
        <v>646</v>
      </c>
      <c r="S4649">
        <v>2012905</v>
      </c>
      <c r="T4649" t="s">
        <v>3955</v>
      </c>
    </row>
    <row r="4650" spans="1:20" x14ac:dyDescent="0.25">
      <c r="A4650" t="s">
        <v>637</v>
      </c>
      <c r="B4650" t="s">
        <v>991</v>
      </c>
      <c r="C4650" t="s">
        <v>639</v>
      </c>
      <c r="D4650" t="s">
        <v>640</v>
      </c>
      <c r="E4650" t="s">
        <v>673</v>
      </c>
      <c r="F4650">
        <v>528004120002</v>
      </c>
      <c r="G4650" t="s">
        <v>642</v>
      </c>
      <c r="H4650">
        <v>583148</v>
      </c>
      <c r="I4650" t="s">
        <v>699</v>
      </c>
      <c r="J4650">
        <v>202210</v>
      </c>
      <c r="K4650">
        <v>44847</v>
      </c>
      <c r="L4650" t="s">
        <v>644</v>
      </c>
      <c r="M4650">
        <v>49681.53</v>
      </c>
      <c r="N4650">
        <v>73.09</v>
      </c>
      <c r="O4650" t="s">
        <v>645</v>
      </c>
      <c r="P4650" s="428">
        <v>75.742999999999995</v>
      </c>
      <c r="Q4650">
        <v>12945762</v>
      </c>
      <c r="R4650" t="s">
        <v>646</v>
      </c>
      <c r="S4650">
        <v>2029740</v>
      </c>
      <c r="T4650" t="s">
        <v>3956</v>
      </c>
    </row>
    <row r="4651" spans="1:20" x14ac:dyDescent="0.25">
      <c r="A4651" t="s">
        <v>637</v>
      </c>
      <c r="B4651" t="s">
        <v>991</v>
      </c>
      <c r="C4651" t="s">
        <v>639</v>
      </c>
      <c r="D4651" t="s">
        <v>640</v>
      </c>
      <c r="E4651" t="s">
        <v>708</v>
      </c>
      <c r="F4651">
        <v>528004120002</v>
      </c>
      <c r="G4651" t="s">
        <v>642</v>
      </c>
      <c r="H4651">
        <v>583155</v>
      </c>
      <c r="I4651" t="s">
        <v>45</v>
      </c>
      <c r="J4651">
        <v>202210</v>
      </c>
      <c r="K4651">
        <v>44847</v>
      </c>
      <c r="L4651" t="s">
        <v>644</v>
      </c>
      <c r="M4651">
        <v>2857.14</v>
      </c>
      <c r="N4651">
        <v>4.2</v>
      </c>
      <c r="O4651" t="s">
        <v>645</v>
      </c>
      <c r="P4651" s="428">
        <v>4.3520000000000003</v>
      </c>
      <c r="Q4651">
        <v>12945762</v>
      </c>
      <c r="R4651" t="s">
        <v>646</v>
      </c>
      <c r="S4651">
        <v>8540039</v>
      </c>
      <c r="T4651" t="s">
        <v>3949</v>
      </c>
    </row>
    <row r="4652" spans="1:20" x14ac:dyDescent="0.25">
      <c r="A4652" t="s">
        <v>637</v>
      </c>
      <c r="B4652" t="s">
        <v>991</v>
      </c>
      <c r="C4652" t="s">
        <v>639</v>
      </c>
      <c r="D4652" t="s">
        <v>651</v>
      </c>
      <c r="E4652" t="s">
        <v>673</v>
      </c>
      <c r="F4652">
        <v>528004120002</v>
      </c>
      <c r="G4652" t="s">
        <v>642</v>
      </c>
      <c r="H4652">
        <v>583148</v>
      </c>
      <c r="I4652" t="s">
        <v>699</v>
      </c>
      <c r="J4652">
        <v>202210</v>
      </c>
      <c r="K4652">
        <v>44847</v>
      </c>
      <c r="L4652" t="s">
        <v>644</v>
      </c>
      <c r="M4652">
        <v>15501.52</v>
      </c>
      <c r="N4652">
        <v>22.8</v>
      </c>
      <c r="O4652" t="s">
        <v>645</v>
      </c>
      <c r="P4652" s="428">
        <v>23.628</v>
      </c>
      <c r="Q4652">
        <v>12945762</v>
      </c>
      <c r="R4652" t="s">
        <v>646</v>
      </c>
      <c r="S4652">
        <v>8540279</v>
      </c>
      <c r="T4652" t="s">
        <v>3957</v>
      </c>
    </row>
    <row r="4653" spans="1:20" x14ac:dyDescent="0.25">
      <c r="A4653" t="s">
        <v>637</v>
      </c>
      <c r="B4653" t="s">
        <v>991</v>
      </c>
      <c r="C4653" t="s">
        <v>639</v>
      </c>
      <c r="D4653" t="s">
        <v>640</v>
      </c>
      <c r="E4653" t="s">
        <v>686</v>
      </c>
      <c r="F4653">
        <v>528004120002</v>
      </c>
      <c r="G4653" t="s">
        <v>642</v>
      </c>
      <c r="H4653">
        <v>583150</v>
      </c>
      <c r="I4653" t="s">
        <v>687</v>
      </c>
      <c r="J4653">
        <v>202210</v>
      </c>
      <c r="K4653">
        <v>44847</v>
      </c>
      <c r="L4653" t="s">
        <v>644</v>
      </c>
      <c r="M4653">
        <v>26946.11</v>
      </c>
      <c r="N4653">
        <v>39.64</v>
      </c>
      <c r="O4653" t="s">
        <v>645</v>
      </c>
      <c r="P4653" s="428">
        <v>41.079000000000001</v>
      </c>
      <c r="Q4653">
        <v>12945762</v>
      </c>
      <c r="R4653" t="s">
        <v>646</v>
      </c>
      <c r="S4653">
        <v>2011105</v>
      </c>
      <c r="T4653" t="s">
        <v>3953</v>
      </c>
    </row>
    <row r="4654" spans="1:20" x14ac:dyDescent="0.25">
      <c r="A4654" t="s">
        <v>637</v>
      </c>
      <c r="B4654" t="s">
        <v>991</v>
      </c>
      <c r="C4654" t="s">
        <v>639</v>
      </c>
      <c r="D4654" t="s">
        <v>640</v>
      </c>
      <c r="E4654" t="s">
        <v>673</v>
      </c>
      <c r="F4654">
        <v>528004120002</v>
      </c>
      <c r="G4654" t="s">
        <v>642</v>
      </c>
      <c r="H4654">
        <v>856783</v>
      </c>
      <c r="I4654" t="s">
        <v>478</v>
      </c>
      <c r="J4654">
        <v>202210</v>
      </c>
      <c r="K4654">
        <v>44847</v>
      </c>
      <c r="L4654" t="s">
        <v>644</v>
      </c>
      <c r="M4654">
        <v>7142.86</v>
      </c>
      <c r="N4654">
        <v>10.51</v>
      </c>
      <c r="O4654" t="s">
        <v>645</v>
      </c>
      <c r="P4654" s="428">
        <v>10.891999999999999</v>
      </c>
      <c r="Q4654">
        <v>12945762</v>
      </c>
      <c r="R4654" t="s">
        <v>646</v>
      </c>
      <c r="S4654">
        <v>8540353</v>
      </c>
      <c r="T4654" t="s">
        <v>3951</v>
      </c>
    </row>
    <row r="4655" spans="1:20" x14ac:dyDescent="0.25">
      <c r="A4655" t="s">
        <v>637</v>
      </c>
      <c r="B4655" t="s">
        <v>991</v>
      </c>
      <c r="C4655" t="s">
        <v>639</v>
      </c>
      <c r="D4655" t="s">
        <v>651</v>
      </c>
      <c r="E4655" t="s">
        <v>667</v>
      </c>
      <c r="F4655">
        <v>528004120002</v>
      </c>
      <c r="G4655" t="s">
        <v>642</v>
      </c>
      <c r="H4655">
        <v>583149</v>
      </c>
      <c r="I4655" t="s">
        <v>680</v>
      </c>
      <c r="J4655">
        <v>202210</v>
      </c>
      <c r="K4655">
        <v>44847</v>
      </c>
      <c r="L4655" t="s">
        <v>644</v>
      </c>
      <c r="M4655">
        <v>45882.35</v>
      </c>
      <c r="N4655">
        <v>67.5</v>
      </c>
      <c r="O4655" t="s">
        <v>645</v>
      </c>
      <c r="P4655" s="428">
        <v>69.95</v>
      </c>
      <c r="Q4655">
        <v>12945762</v>
      </c>
      <c r="R4655" t="s">
        <v>646</v>
      </c>
      <c r="S4655">
        <v>8540399</v>
      </c>
      <c r="T4655" t="s">
        <v>3954</v>
      </c>
    </row>
    <row r="4656" spans="1:20" x14ac:dyDescent="0.25">
      <c r="A4656" t="s">
        <v>637</v>
      </c>
      <c r="B4656" t="s">
        <v>828</v>
      </c>
      <c r="C4656" t="s">
        <v>639</v>
      </c>
      <c r="D4656" t="s">
        <v>718</v>
      </c>
      <c r="E4656" t="s">
        <v>652</v>
      </c>
      <c r="F4656">
        <v>528004120010</v>
      </c>
      <c r="G4656" t="s">
        <v>653</v>
      </c>
      <c r="H4656">
        <v>583593</v>
      </c>
      <c r="I4656" t="s">
        <v>176</v>
      </c>
      <c r="J4656">
        <v>202210</v>
      </c>
      <c r="K4656">
        <v>44851</v>
      </c>
      <c r="L4656" t="s">
        <v>644</v>
      </c>
      <c r="M4656">
        <v>258.58</v>
      </c>
      <c r="N4656">
        <v>0.38</v>
      </c>
      <c r="O4656" t="s">
        <v>645</v>
      </c>
      <c r="P4656" s="428">
        <v>0.39400000000000002</v>
      </c>
      <c r="Q4656">
        <v>12946057</v>
      </c>
      <c r="R4656" t="s">
        <v>654</v>
      </c>
      <c r="S4656" t="s">
        <v>825</v>
      </c>
      <c r="T4656" t="s">
        <v>3964</v>
      </c>
    </row>
    <row r="4657" spans="1:20" x14ac:dyDescent="0.25">
      <c r="A4657" t="s">
        <v>637</v>
      </c>
      <c r="B4657" t="s">
        <v>828</v>
      </c>
      <c r="C4657" t="s">
        <v>639</v>
      </c>
      <c r="D4657" t="s">
        <v>718</v>
      </c>
      <c r="E4657" t="s">
        <v>652</v>
      </c>
      <c r="F4657">
        <v>528004120010</v>
      </c>
      <c r="G4657" t="s">
        <v>653</v>
      </c>
      <c r="H4657">
        <v>583593</v>
      </c>
      <c r="I4657" t="s">
        <v>176</v>
      </c>
      <c r="J4657">
        <v>202210</v>
      </c>
      <c r="K4657">
        <v>44851</v>
      </c>
      <c r="L4657" t="s">
        <v>644</v>
      </c>
      <c r="M4657">
        <v>775.74</v>
      </c>
      <c r="N4657">
        <v>1.1399999999999999</v>
      </c>
      <c r="O4657" t="s">
        <v>645</v>
      </c>
      <c r="P4657" s="428">
        <v>1.181</v>
      </c>
      <c r="Q4657">
        <v>12946057</v>
      </c>
      <c r="R4657" t="s">
        <v>654</v>
      </c>
      <c r="S4657" t="s">
        <v>825</v>
      </c>
      <c r="T4657" t="s">
        <v>3965</v>
      </c>
    </row>
    <row r="4658" spans="1:20" x14ac:dyDescent="0.25">
      <c r="A4658" t="s">
        <v>637</v>
      </c>
      <c r="B4658" t="s">
        <v>828</v>
      </c>
      <c r="C4658" t="s">
        <v>639</v>
      </c>
      <c r="D4658" t="s">
        <v>718</v>
      </c>
      <c r="E4658" t="s">
        <v>652</v>
      </c>
      <c r="F4658">
        <v>528004120010</v>
      </c>
      <c r="G4658" t="s">
        <v>653</v>
      </c>
      <c r="H4658">
        <v>583593</v>
      </c>
      <c r="I4658" t="s">
        <v>176</v>
      </c>
      <c r="J4658">
        <v>202210</v>
      </c>
      <c r="K4658">
        <v>44851</v>
      </c>
      <c r="L4658" t="s">
        <v>644</v>
      </c>
      <c r="M4658">
        <v>64.650000000000006</v>
      </c>
      <c r="N4658">
        <v>0.1</v>
      </c>
      <c r="O4658" t="s">
        <v>645</v>
      </c>
      <c r="P4658" s="428">
        <v>0.104</v>
      </c>
      <c r="Q4658">
        <v>12946057</v>
      </c>
      <c r="R4658" t="s">
        <v>654</v>
      </c>
      <c r="S4658" t="s">
        <v>825</v>
      </c>
      <c r="T4658" t="s">
        <v>3966</v>
      </c>
    </row>
    <row r="4659" spans="1:20" x14ac:dyDescent="0.25">
      <c r="A4659" t="s">
        <v>637</v>
      </c>
      <c r="B4659" t="s">
        <v>657</v>
      </c>
      <c r="C4659" t="s">
        <v>639</v>
      </c>
      <c r="D4659" t="s">
        <v>718</v>
      </c>
      <c r="E4659" t="s">
        <v>652</v>
      </c>
      <c r="F4659">
        <v>528004120010</v>
      </c>
      <c r="G4659" t="s">
        <v>653</v>
      </c>
      <c r="H4659">
        <v>583593</v>
      </c>
      <c r="I4659" t="s">
        <v>176</v>
      </c>
      <c r="J4659">
        <v>202210</v>
      </c>
      <c r="K4659">
        <v>44851</v>
      </c>
      <c r="L4659" t="s">
        <v>644</v>
      </c>
      <c r="M4659">
        <v>775.74</v>
      </c>
      <c r="N4659">
        <v>1.1399999999999999</v>
      </c>
      <c r="O4659" t="s">
        <v>645</v>
      </c>
      <c r="P4659" s="428">
        <v>1.181</v>
      </c>
      <c r="Q4659">
        <v>12946057</v>
      </c>
      <c r="R4659" t="s">
        <v>654</v>
      </c>
      <c r="S4659" t="s">
        <v>825</v>
      </c>
      <c r="T4659" t="s">
        <v>3963</v>
      </c>
    </row>
    <row r="4660" spans="1:20" x14ac:dyDescent="0.25">
      <c r="A4660" t="s">
        <v>637</v>
      </c>
      <c r="B4660" t="s">
        <v>828</v>
      </c>
      <c r="C4660" t="s">
        <v>639</v>
      </c>
      <c r="D4660" t="s">
        <v>718</v>
      </c>
      <c r="E4660" t="s">
        <v>652</v>
      </c>
      <c r="F4660">
        <v>528004120010</v>
      </c>
      <c r="G4660" t="s">
        <v>653</v>
      </c>
      <c r="H4660">
        <v>583593</v>
      </c>
      <c r="I4660" t="s">
        <v>176</v>
      </c>
      <c r="J4660">
        <v>202210</v>
      </c>
      <c r="K4660">
        <v>44851</v>
      </c>
      <c r="L4660" t="s">
        <v>644</v>
      </c>
      <c r="M4660">
        <v>1163.6099999999999</v>
      </c>
      <c r="N4660">
        <v>1.71</v>
      </c>
      <c r="O4660" t="s">
        <v>645</v>
      </c>
      <c r="P4660" s="428">
        <v>1.772</v>
      </c>
      <c r="Q4660">
        <v>12946057</v>
      </c>
      <c r="R4660" t="s">
        <v>654</v>
      </c>
      <c r="S4660" t="s">
        <v>825</v>
      </c>
      <c r="T4660" t="s">
        <v>3962</v>
      </c>
    </row>
    <row r="4661" spans="1:20" x14ac:dyDescent="0.25">
      <c r="A4661" t="s">
        <v>637</v>
      </c>
      <c r="B4661" t="s">
        <v>967</v>
      </c>
      <c r="C4661" t="s">
        <v>639</v>
      </c>
      <c r="D4661" t="s">
        <v>695</v>
      </c>
      <c r="E4661" t="s">
        <v>652</v>
      </c>
      <c r="F4661">
        <v>528004120010</v>
      </c>
      <c r="G4661" t="s">
        <v>653</v>
      </c>
      <c r="H4661">
        <v>583592</v>
      </c>
      <c r="I4661" t="s">
        <v>174</v>
      </c>
      <c r="J4661">
        <v>202210</v>
      </c>
      <c r="K4661">
        <v>44852</v>
      </c>
      <c r="L4661" t="s">
        <v>644</v>
      </c>
      <c r="M4661">
        <v>4626.87</v>
      </c>
      <c r="N4661">
        <v>6.81</v>
      </c>
      <c r="O4661" t="s">
        <v>645</v>
      </c>
      <c r="P4661" s="428">
        <v>7.0570000000000004</v>
      </c>
      <c r="Q4661">
        <v>30525770</v>
      </c>
      <c r="R4661" t="s">
        <v>654</v>
      </c>
      <c r="S4661" t="s">
        <v>951</v>
      </c>
      <c r="T4661" t="s">
        <v>3968</v>
      </c>
    </row>
    <row r="4662" spans="1:20" x14ac:dyDescent="0.25">
      <c r="A4662" t="s">
        <v>637</v>
      </c>
      <c r="B4662" t="s">
        <v>967</v>
      </c>
      <c r="C4662" t="s">
        <v>639</v>
      </c>
      <c r="D4662" t="s">
        <v>695</v>
      </c>
      <c r="E4662" t="s">
        <v>652</v>
      </c>
      <c r="F4662">
        <v>528004120010</v>
      </c>
      <c r="G4662" t="s">
        <v>653</v>
      </c>
      <c r="H4662">
        <v>583592</v>
      </c>
      <c r="I4662" t="s">
        <v>174</v>
      </c>
      <c r="J4662">
        <v>202210</v>
      </c>
      <c r="K4662">
        <v>44852</v>
      </c>
      <c r="L4662" t="s">
        <v>644</v>
      </c>
      <c r="M4662">
        <v>24985.07</v>
      </c>
      <c r="N4662">
        <v>36.76</v>
      </c>
      <c r="O4662" t="s">
        <v>645</v>
      </c>
      <c r="P4662" s="428">
        <v>38.094000000000001</v>
      </c>
      <c r="Q4662">
        <v>30525770</v>
      </c>
      <c r="R4662" t="s">
        <v>654</v>
      </c>
      <c r="S4662" t="s">
        <v>951</v>
      </c>
      <c r="T4662" t="s">
        <v>3968</v>
      </c>
    </row>
    <row r="4663" spans="1:20" x14ac:dyDescent="0.25">
      <c r="A4663" t="s">
        <v>637</v>
      </c>
      <c r="B4663" t="s">
        <v>967</v>
      </c>
      <c r="C4663" t="s">
        <v>639</v>
      </c>
      <c r="D4663" t="s">
        <v>695</v>
      </c>
      <c r="E4663" t="s">
        <v>652</v>
      </c>
      <c r="F4663">
        <v>528004120010</v>
      </c>
      <c r="G4663" t="s">
        <v>653</v>
      </c>
      <c r="H4663">
        <v>583590</v>
      </c>
      <c r="I4663" t="s">
        <v>170</v>
      </c>
      <c r="J4663">
        <v>202210</v>
      </c>
      <c r="K4663">
        <v>44852</v>
      </c>
      <c r="L4663" t="s">
        <v>644</v>
      </c>
      <c r="M4663">
        <v>24985.040000000001</v>
      </c>
      <c r="N4663">
        <v>36.76</v>
      </c>
      <c r="O4663" t="s">
        <v>645</v>
      </c>
      <c r="P4663" s="428">
        <v>38.094000000000001</v>
      </c>
      <c r="Q4663">
        <v>12946057</v>
      </c>
      <c r="R4663" t="s">
        <v>654</v>
      </c>
      <c r="S4663" t="s">
        <v>951</v>
      </c>
      <c r="T4663" t="s">
        <v>3967</v>
      </c>
    </row>
    <row r="4664" spans="1:20" x14ac:dyDescent="0.25">
      <c r="A4664" t="s">
        <v>637</v>
      </c>
      <c r="B4664" t="s">
        <v>967</v>
      </c>
      <c r="C4664" t="s">
        <v>639</v>
      </c>
      <c r="D4664" t="s">
        <v>695</v>
      </c>
      <c r="E4664" t="s">
        <v>652</v>
      </c>
      <c r="F4664">
        <v>528004120010</v>
      </c>
      <c r="G4664" t="s">
        <v>653</v>
      </c>
      <c r="H4664">
        <v>583590</v>
      </c>
      <c r="I4664" t="s">
        <v>170</v>
      </c>
      <c r="J4664">
        <v>202210</v>
      </c>
      <c r="K4664">
        <v>44852</v>
      </c>
      <c r="L4664" t="s">
        <v>644</v>
      </c>
      <c r="M4664">
        <v>4626.8599999999997</v>
      </c>
      <c r="N4664">
        <v>6.81</v>
      </c>
      <c r="O4664" t="s">
        <v>645</v>
      </c>
      <c r="P4664" s="428">
        <v>7.0570000000000004</v>
      </c>
      <c r="Q4664">
        <v>12946057</v>
      </c>
      <c r="R4664" t="s">
        <v>654</v>
      </c>
      <c r="S4664" t="s">
        <v>951</v>
      </c>
      <c r="T4664" t="s">
        <v>3967</v>
      </c>
    </row>
    <row r="4665" spans="1:20" x14ac:dyDescent="0.25">
      <c r="A4665" t="s">
        <v>637</v>
      </c>
      <c r="B4665" t="s">
        <v>967</v>
      </c>
      <c r="C4665" t="s">
        <v>639</v>
      </c>
      <c r="D4665" t="s">
        <v>695</v>
      </c>
      <c r="E4665" t="s">
        <v>652</v>
      </c>
      <c r="F4665">
        <v>528004120010</v>
      </c>
      <c r="G4665" t="s">
        <v>653</v>
      </c>
      <c r="H4665">
        <v>583592</v>
      </c>
      <c r="I4665" t="s">
        <v>174</v>
      </c>
      <c r="J4665">
        <v>202210</v>
      </c>
      <c r="K4665">
        <v>44852</v>
      </c>
      <c r="L4665" t="s">
        <v>644</v>
      </c>
      <c r="M4665">
        <v>-24985.07</v>
      </c>
      <c r="N4665">
        <v>-36.76</v>
      </c>
      <c r="O4665" t="s">
        <v>645</v>
      </c>
      <c r="P4665" s="428">
        <v>-38.094000000000001</v>
      </c>
      <c r="Q4665">
        <v>30525770</v>
      </c>
      <c r="R4665" t="s">
        <v>654</v>
      </c>
      <c r="S4665" t="s">
        <v>951</v>
      </c>
      <c r="T4665" t="s">
        <v>3968</v>
      </c>
    </row>
    <row r="4666" spans="1:20" x14ac:dyDescent="0.25">
      <c r="A4666" t="s">
        <v>637</v>
      </c>
      <c r="B4666" t="s">
        <v>967</v>
      </c>
      <c r="C4666" t="s">
        <v>639</v>
      </c>
      <c r="D4666" t="s">
        <v>695</v>
      </c>
      <c r="E4666" t="s">
        <v>652</v>
      </c>
      <c r="F4666">
        <v>528004120010</v>
      </c>
      <c r="G4666" t="s">
        <v>653</v>
      </c>
      <c r="H4666">
        <v>583592</v>
      </c>
      <c r="I4666" t="s">
        <v>174</v>
      </c>
      <c r="J4666">
        <v>202210</v>
      </c>
      <c r="K4666">
        <v>44852</v>
      </c>
      <c r="L4666" t="s">
        <v>644</v>
      </c>
      <c r="M4666">
        <v>-4626.87</v>
      </c>
      <c r="N4666">
        <v>-6.81</v>
      </c>
      <c r="O4666" t="s">
        <v>645</v>
      </c>
      <c r="P4666" s="428">
        <v>-7.0570000000000004</v>
      </c>
      <c r="Q4666">
        <v>30525770</v>
      </c>
      <c r="R4666" t="s">
        <v>654</v>
      </c>
      <c r="S4666" t="s">
        <v>951</v>
      </c>
      <c r="T4666" t="s">
        <v>3968</v>
      </c>
    </row>
    <row r="4667" spans="1:20" x14ac:dyDescent="0.25">
      <c r="A4667" t="s">
        <v>637</v>
      </c>
      <c r="B4667" t="s">
        <v>638</v>
      </c>
      <c r="C4667" t="s">
        <v>639</v>
      </c>
      <c r="D4667" t="s">
        <v>640</v>
      </c>
      <c r="E4667" t="s">
        <v>648</v>
      </c>
      <c r="F4667">
        <v>528004120002</v>
      </c>
      <c r="G4667" t="s">
        <v>642</v>
      </c>
      <c r="H4667">
        <v>583144</v>
      </c>
      <c r="I4667" t="s">
        <v>40</v>
      </c>
      <c r="J4667">
        <v>202210</v>
      </c>
      <c r="K4667">
        <v>44852</v>
      </c>
      <c r="L4667" t="s">
        <v>644</v>
      </c>
      <c r="M4667">
        <v>82.05</v>
      </c>
      <c r="N4667">
        <v>0.12</v>
      </c>
      <c r="O4667" t="s">
        <v>645</v>
      </c>
      <c r="P4667" s="428">
        <v>0.124</v>
      </c>
      <c r="Q4667">
        <v>12945762</v>
      </c>
      <c r="R4667" t="s">
        <v>646</v>
      </c>
      <c r="S4667">
        <v>9985201</v>
      </c>
      <c r="T4667" t="s">
        <v>3970</v>
      </c>
    </row>
    <row r="4668" spans="1:20" x14ac:dyDescent="0.25">
      <c r="A4668" t="s">
        <v>637</v>
      </c>
      <c r="B4668" t="s">
        <v>638</v>
      </c>
      <c r="C4668" t="s">
        <v>639</v>
      </c>
      <c r="D4668" t="s">
        <v>640</v>
      </c>
      <c r="E4668" t="s">
        <v>648</v>
      </c>
      <c r="F4668">
        <v>528004120002</v>
      </c>
      <c r="G4668" t="s">
        <v>642</v>
      </c>
      <c r="H4668">
        <v>583144</v>
      </c>
      <c r="I4668" t="s">
        <v>40</v>
      </c>
      <c r="J4668">
        <v>202210</v>
      </c>
      <c r="K4668">
        <v>44852</v>
      </c>
      <c r="L4668" t="s">
        <v>644</v>
      </c>
      <c r="M4668">
        <v>246.15</v>
      </c>
      <c r="N4668">
        <v>0.36</v>
      </c>
      <c r="O4668" t="s">
        <v>645</v>
      </c>
      <c r="P4668" s="428">
        <v>0.373</v>
      </c>
      <c r="Q4668">
        <v>12945762</v>
      </c>
      <c r="R4668" t="s">
        <v>646</v>
      </c>
      <c r="S4668">
        <v>9985201</v>
      </c>
      <c r="T4668" t="s">
        <v>3971</v>
      </c>
    </row>
    <row r="4669" spans="1:20" x14ac:dyDescent="0.25">
      <c r="A4669" t="s">
        <v>637</v>
      </c>
      <c r="B4669" t="s">
        <v>638</v>
      </c>
      <c r="C4669" t="s">
        <v>639</v>
      </c>
      <c r="D4669" t="s">
        <v>640</v>
      </c>
      <c r="E4669" t="s">
        <v>648</v>
      </c>
      <c r="F4669">
        <v>528004120002</v>
      </c>
      <c r="G4669" t="s">
        <v>642</v>
      </c>
      <c r="H4669">
        <v>583144</v>
      </c>
      <c r="I4669" t="s">
        <v>40</v>
      </c>
      <c r="J4669">
        <v>202210</v>
      </c>
      <c r="K4669">
        <v>44852</v>
      </c>
      <c r="L4669" t="s">
        <v>644</v>
      </c>
      <c r="M4669">
        <v>-82.05</v>
      </c>
      <c r="N4669">
        <v>-0.12</v>
      </c>
      <c r="O4669" t="s">
        <v>645</v>
      </c>
      <c r="P4669" s="428">
        <v>-0.124</v>
      </c>
      <c r="Q4669">
        <v>12945762</v>
      </c>
      <c r="R4669" t="s">
        <v>646</v>
      </c>
      <c r="S4669">
        <v>9985201</v>
      </c>
      <c r="T4669" t="s">
        <v>3969</v>
      </c>
    </row>
    <row r="4670" spans="1:20" x14ac:dyDescent="0.25">
      <c r="A4670" t="s">
        <v>637</v>
      </c>
      <c r="B4670" t="s">
        <v>638</v>
      </c>
      <c r="C4670" t="s">
        <v>639</v>
      </c>
      <c r="D4670" t="s">
        <v>640</v>
      </c>
      <c r="E4670" t="s">
        <v>648</v>
      </c>
      <c r="F4670">
        <v>528004120002</v>
      </c>
      <c r="G4670" t="s">
        <v>642</v>
      </c>
      <c r="H4670">
        <v>583144</v>
      </c>
      <c r="I4670" t="s">
        <v>40</v>
      </c>
      <c r="J4670">
        <v>202210</v>
      </c>
      <c r="K4670">
        <v>44853</v>
      </c>
      <c r="L4670" t="s">
        <v>644</v>
      </c>
      <c r="M4670">
        <v>3395.45</v>
      </c>
      <c r="N4670">
        <v>5</v>
      </c>
      <c r="O4670" t="s">
        <v>645</v>
      </c>
      <c r="P4670" s="428">
        <v>5.1820000000000004</v>
      </c>
      <c r="Q4670">
        <v>12945762</v>
      </c>
      <c r="R4670" t="s">
        <v>646</v>
      </c>
      <c r="S4670">
        <v>9985201</v>
      </c>
      <c r="T4670" t="s">
        <v>3972</v>
      </c>
    </row>
    <row r="4671" spans="1:20" x14ac:dyDescent="0.25">
      <c r="A4671" t="s">
        <v>637</v>
      </c>
      <c r="B4671" t="s">
        <v>657</v>
      </c>
      <c r="C4671" t="s">
        <v>639</v>
      </c>
      <c r="D4671" t="s">
        <v>718</v>
      </c>
      <c r="E4671" t="s">
        <v>652</v>
      </c>
      <c r="F4671">
        <v>528004120010</v>
      </c>
      <c r="G4671" t="s">
        <v>653</v>
      </c>
      <c r="H4671">
        <v>583593</v>
      </c>
      <c r="I4671" t="s">
        <v>176</v>
      </c>
      <c r="J4671">
        <v>202210</v>
      </c>
      <c r="K4671">
        <v>44853</v>
      </c>
      <c r="L4671" t="s">
        <v>644</v>
      </c>
      <c r="M4671">
        <v>646.45000000000005</v>
      </c>
      <c r="N4671">
        <v>0.95</v>
      </c>
      <c r="O4671" t="s">
        <v>645</v>
      </c>
      <c r="P4671" s="428">
        <v>0.98399999999999999</v>
      </c>
      <c r="Q4671">
        <v>12946057</v>
      </c>
      <c r="R4671" t="s">
        <v>654</v>
      </c>
      <c r="S4671" t="s">
        <v>825</v>
      </c>
      <c r="T4671" t="s">
        <v>3973</v>
      </c>
    </row>
    <row r="4672" spans="1:20" x14ac:dyDescent="0.25">
      <c r="A4672" t="s">
        <v>637</v>
      </c>
      <c r="B4672" t="s">
        <v>662</v>
      </c>
      <c r="C4672" t="s">
        <v>639</v>
      </c>
      <c r="D4672" t="s">
        <v>663</v>
      </c>
      <c r="E4672" t="s">
        <v>652</v>
      </c>
      <c r="F4672">
        <v>528004120010</v>
      </c>
      <c r="G4672" t="s">
        <v>653</v>
      </c>
      <c r="H4672">
        <v>583591</v>
      </c>
      <c r="I4672" t="s">
        <v>172</v>
      </c>
      <c r="J4672">
        <v>202210</v>
      </c>
      <c r="K4672">
        <v>44854</v>
      </c>
      <c r="L4672" t="s">
        <v>644</v>
      </c>
      <c r="M4672">
        <v>39557.699999999997</v>
      </c>
      <c r="N4672">
        <v>58.19</v>
      </c>
      <c r="O4672" t="s">
        <v>645</v>
      </c>
      <c r="P4672" s="428">
        <v>60.302</v>
      </c>
      <c r="Q4672">
        <v>12946057</v>
      </c>
      <c r="R4672" t="s">
        <v>654</v>
      </c>
      <c r="S4672" t="s">
        <v>664</v>
      </c>
      <c r="T4672" t="s">
        <v>3974</v>
      </c>
    </row>
    <row r="4673" spans="1:20" x14ac:dyDescent="0.25">
      <c r="A4673" t="s">
        <v>637</v>
      </c>
      <c r="B4673" t="s">
        <v>732</v>
      </c>
      <c r="C4673" t="s">
        <v>639</v>
      </c>
      <c r="D4673" t="s">
        <v>663</v>
      </c>
      <c r="E4673" t="s">
        <v>673</v>
      </c>
      <c r="F4673">
        <v>528004120002</v>
      </c>
      <c r="G4673" t="s">
        <v>642</v>
      </c>
      <c r="H4673">
        <v>583134</v>
      </c>
      <c r="I4673" t="s">
        <v>30</v>
      </c>
      <c r="J4673">
        <v>202210</v>
      </c>
      <c r="K4673">
        <v>44854</v>
      </c>
      <c r="L4673" t="s">
        <v>644</v>
      </c>
      <c r="M4673">
        <v>100000</v>
      </c>
      <c r="N4673">
        <v>147.11000000000001</v>
      </c>
      <c r="O4673" t="s">
        <v>645</v>
      </c>
      <c r="P4673" s="428">
        <v>152.44999999999999</v>
      </c>
      <c r="Q4673">
        <v>12945762</v>
      </c>
      <c r="R4673" t="s">
        <v>646</v>
      </c>
      <c r="S4673">
        <v>2059559</v>
      </c>
      <c r="T4673" t="s">
        <v>3975</v>
      </c>
    </row>
    <row r="4674" spans="1:20" x14ac:dyDescent="0.25">
      <c r="A4674" t="s">
        <v>637</v>
      </c>
      <c r="B4674" t="s">
        <v>732</v>
      </c>
      <c r="C4674" t="s">
        <v>639</v>
      </c>
      <c r="D4674" t="s">
        <v>695</v>
      </c>
      <c r="E4674" t="s">
        <v>673</v>
      </c>
      <c r="F4674">
        <v>528004120002</v>
      </c>
      <c r="G4674" t="s">
        <v>642</v>
      </c>
      <c r="H4674">
        <v>583148</v>
      </c>
      <c r="I4674" t="s">
        <v>699</v>
      </c>
      <c r="J4674">
        <v>202210</v>
      </c>
      <c r="K4674">
        <v>44854</v>
      </c>
      <c r="L4674" t="s">
        <v>644</v>
      </c>
      <c r="M4674">
        <v>74062.5</v>
      </c>
      <c r="N4674">
        <v>108.95</v>
      </c>
      <c r="O4674" t="s">
        <v>645</v>
      </c>
      <c r="P4674" s="428">
        <v>112.905</v>
      </c>
      <c r="Q4674">
        <v>12945762</v>
      </c>
      <c r="R4674" t="s">
        <v>646</v>
      </c>
      <c r="S4674">
        <v>2057784</v>
      </c>
      <c r="T4674" t="s">
        <v>3976</v>
      </c>
    </row>
    <row r="4675" spans="1:20" x14ac:dyDescent="0.25">
      <c r="A4675" t="s">
        <v>637</v>
      </c>
      <c r="B4675" t="s">
        <v>638</v>
      </c>
      <c r="C4675" t="s">
        <v>639</v>
      </c>
      <c r="D4675" t="s">
        <v>640</v>
      </c>
      <c r="E4675" t="s">
        <v>648</v>
      </c>
      <c r="F4675">
        <v>528004120002</v>
      </c>
      <c r="G4675" t="s">
        <v>642</v>
      </c>
      <c r="H4675">
        <v>583144</v>
      </c>
      <c r="I4675" t="s">
        <v>40</v>
      </c>
      <c r="J4675">
        <v>202210</v>
      </c>
      <c r="K4675">
        <v>44855</v>
      </c>
      <c r="L4675" t="s">
        <v>644</v>
      </c>
      <c r="M4675">
        <v>205.13</v>
      </c>
      <c r="N4675">
        <v>0.3</v>
      </c>
      <c r="O4675" t="s">
        <v>645</v>
      </c>
      <c r="P4675" s="428">
        <v>0.311</v>
      </c>
      <c r="Q4675">
        <v>12945762</v>
      </c>
      <c r="R4675" t="s">
        <v>646</v>
      </c>
      <c r="S4675">
        <v>9985201</v>
      </c>
      <c r="T4675" t="s">
        <v>3988</v>
      </c>
    </row>
    <row r="4676" spans="1:20" x14ac:dyDescent="0.25">
      <c r="A4676" t="s">
        <v>637</v>
      </c>
      <c r="B4676" t="s">
        <v>638</v>
      </c>
      <c r="C4676" t="s">
        <v>639</v>
      </c>
      <c r="D4676" t="s">
        <v>640</v>
      </c>
      <c r="E4676" t="s">
        <v>648</v>
      </c>
      <c r="F4676">
        <v>528004120002</v>
      </c>
      <c r="G4676" t="s">
        <v>642</v>
      </c>
      <c r="H4676">
        <v>583144</v>
      </c>
      <c r="I4676" t="s">
        <v>40</v>
      </c>
      <c r="J4676">
        <v>202210</v>
      </c>
      <c r="K4676">
        <v>44855</v>
      </c>
      <c r="L4676" t="s">
        <v>644</v>
      </c>
      <c r="M4676">
        <v>1025.6400000000001</v>
      </c>
      <c r="N4676">
        <v>1.51</v>
      </c>
      <c r="O4676" t="s">
        <v>645</v>
      </c>
      <c r="P4676" s="428">
        <v>1.5649999999999999</v>
      </c>
      <c r="Q4676">
        <v>12945762</v>
      </c>
      <c r="R4676" t="s">
        <v>646</v>
      </c>
      <c r="S4676">
        <v>9985201</v>
      </c>
      <c r="T4676" t="s">
        <v>3980</v>
      </c>
    </row>
    <row r="4677" spans="1:20" x14ac:dyDescent="0.25">
      <c r="A4677" t="s">
        <v>637</v>
      </c>
      <c r="B4677" t="s">
        <v>638</v>
      </c>
      <c r="C4677" t="s">
        <v>639</v>
      </c>
      <c r="D4677" t="s">
        <v>640</v>
      </c>
      <c r="E4677" t="s">
        <v>648</v>
      </c>
      <c r="F4677">
        <v>528004120002</v>
      </c>
      <c r="G4677" t="s">
        <v>642</v>
      </c>
      <c r="H4677">
        <v>583144</v>
      </c>
      <c r="I4677" t="s">
        <v>40</v>
      </c>
      <c r="J4677">
        <v>202210</v>
      </c>
      <c r="K4677">
        <v>44855</v>
      </c>
      <c r="L4677" t="s">
        <v>644</v>
      </c>
      <c r="M4677">
        <v>287.18</v>
      </c>
      <c r="N4677">
        <v>0.42</v>
      </c>
      <c r="O4677" t="s">
        <v>645</v>
      </c>
      <c r="P4677" s="428">
        <v>0.435</v>
      </c>
      <c r="Q4677">
        <v>12945762</v>
      </c>
      <c r="R4677" t="s">
        <v>646</v>
      </c>
      <c r="S4677">
        <v>9985201</v>
      </c>
      <c r="T4677" t="s">
        <v>3981</v>
      </c>
    </row>
    <row r="4678" spans="1:20" x14ac:dyDescent="0.25">
      <c r="A4678" t="s">
        <v>637</v>
      </c>
      <c r="B4678" t="s">
        <v>638</v>
      </c>
      <c r="C4678" t="s">
        <v>639</v>
      </c>
      <c r="D4678" t="s">
        <v>640</v>
      </c>
      <c r="E4678" t="s">
        <v>648</v>
      </c>
      <c r="F4678">
        <v>528004120002</v>
      </c>
      <c r="G4678" t="s">
        <v>642</v>
      </c>
      <c r="H4678">
        <v>583144</v>
      </c>
      <c r="I4678" t="s">
        <v>40</v>
      </c>
      <c r="J4678">
        <v>202210</v>
      </c>
      <c r="K4678">
        <v>44855</v>
      </c>
      <c r="L4678" t="s">
        <v>644</v>
      </c>
      <c r="M4678">
        <v>287.18</v>
      </c>
      <c r="N4678">
        <v>0.42</v>
      </c>
      <c r="O4678" t="s">
        <v>645</v>
      </c>
      <c r="P4678" s="428">
        <v>0.435</v>
      </c>
      <c r="Q4678">
        <v>12945762</v>
      </c>
      <c r="R4678" t="s">
        <v>646</v>
      </c>
      <c r="S4678">
        <v>9985201</v>
      </c>
      <c r="T4678" t="s">
        <v>3982</v>
      </c>
    </row>
    <row r="4679" spans="1:20" x14ac:dyDescent="0.25">
      <c r="A4679" t="s">
        <v>637</v>
      </c>
      <c r="B4679" t="s">
        <v>638</v>
      </c>
      <c r="C4679" t="s">
        <v>639</v>
      </c>
      <c r="D4679" t="s">
        <v>640</v>
      </c>
      <c r="E4679" t="s">
        <v>648</v>
      </c>
      <c r="F4679">
        <v>528004120002</v>
      </c>
      <c r="G4679" t="s">
        <v>642</v>
      </c>
      <c r="H4679">
        <v>583144</v>
      </c>
      <c r="I4679" t="s">
        <v>40</v>
      </c>
      <c r="J4679">
        <v>202210</v>
      </c>
      <c r="K4679">
        <v>44855</v>
      </c>
      <c r="L4679" t="s">
        <v>644</v>
      </c>
      <c r="M4679">
        <v>164.1</v>
      </c>
      <c r="N4679">
        <v>0.24</v>
      </c>
      <c r="O4679" t="s">
        <v>645</v>
      </c>
      <c r="P4679" s="428">
        <v>0.249</v>
      </c>
      <c r="Q4679">
        <v>12945762</v>
      </c>
      <c r="R4679" t="s">
        <v>646</v>
      </c>
      <c r="S4679">
        <v>9985201</v>
      </c>
      <c r="T4679" t="s">
        <v>3983</v>
      </c>
    </row>
    <row r="4680" spans="1:20" x14ac:dyDescent="0.25">
      <c r="A4680" t="s">
        <v>637</v>
      </c>
      <c r="B4680" t="s">
        <v>638</v>
      </c>
      <c r="C4680" t="s">
        <v>639</v>
      </c>
      <c r="D4680" t="s">
        <v>640</v>
      </c>
      <c r="E4680" t="s">
        <v>648</v>
      </c>
      <c r="F4680">
        <v>528004120002</v>
      </c>
      <c r="G4680" t="s">
        <v>642</v>
      </c>
      <c r="H4680">
        <v>583144</v>
      </c>
      <c r="I4680" t="s">
        <v>40</v>
      </c>
      <c r="J4680">
        <v>202210</v>
      </c>
      <c r="K4680">
        <v>44855</v>
      </c>
      <c r="L4680" t="s">
        <v>644</v>
      </c>
      <c r="M4680">
        <v>328.21</v>
      </c>
      <c r="N4680">
        <v>0.48</v>
      </c>
      <c r="O4680" t="s">
        <v>645</v>
      </c>
      <c r="P4680" s="428">
        <v>0.497</v>
      </c>
      <c r="Q4680">
        <v>12945762</v>
      </c>
      <c r="R4680" t="s">
        <v>646</v>
      </c>
      <c r="S4680">
        <v>9985201</v>
      </c>
      <c r="T4680" t="s">
        <v>3984</v>
      </c>
    </row>
    <row r="4681" spans="1:20" x14ac:dyDescent="0.25">
      <c r="A4681" t="s">
        <v>637</v>
      </c>
      <c r="B4681" t="s">
        <v>638</v>
      </c>
      <c r="C4681" t="s">
        <v>639</v>
      </c>
      <c r="D4681" t="s">
        <v>640</v>
      </c>
      <c r="E4681" t="s">
        <v>648</v>
      </c>
      <c r="F4681">
        <v>528004120002</v>
      </c>
      <c r="G4681" t="s">
        <v>642</v>
      </c>
      <c r="H4681">
        <v>583144</v>
      </c>
      <c r="I4681" t="s">
        <v>40</v>
      </c>
      <c r="J4681">
        <v>202210</v>
      </c>
      <c r="K4681">
        <v>44855</v>
      </c>
      <c r="L4681" t="s">
        <v>644</v>
      </c>
      <c r="M4681">
        <v>164.1</v>
      </c>
      <c r="N4681">
        <v>0.24</v>
      </c>
      <c r="O4681" t="s">
        <v>645</v>
      </c>
      <c r="P4681" s="428">
        <v>0.249</v>
      </c>
      <c r="Q4681">
        <v>12945762</v>
      </c>
      <c r="R4681" t="s">
        <v>646</v>
      </c>
      <c r="S4681">
        <v>9985201</v>
      </c>
      <c r="T4681" t="s">
        <v>3985</v>
      </c>
    </row>
    <row r="4682" spans="1:20" x14ac:dyDescent="0.25">
      <c r="A4682" t="s">
        <v>637</v>
      </c>
      <c r="B4682" t="s">
        <v>638</v>
      </c>
      <c r="C4682" t="s">
        <v>639</v>
      </c>
      <c r="D4682" t="s">
        <v>640</v>
      </c>
      <c r="E4682" t="s">
        <v>648</v>
      </c>
      <c r="F4682">
        <v>528004120002</v>
      </c>
      <c r="G4682" t="s">
        <v>642</v>
      </c>
      <c r="H4682">
        <v>583144</v>
      </c>
      <c r="I4682" t="s">
        <v>40</v>
      </c>
      <c r="J4682">
        <v>202210</v>
      </c>
      <c r="K4682">
        <v>44855</v>
      </c>
      <c r="L4682" t="s">
        <v>644</v>
      </c>
      <c r="M4682">
        <v>77.95</v>
      </c>
      <c r="N4682">
        <v>0.11</v>
      </c>
      <c r="O4682" t="s">
        <v>645</v>
      </c>
      <c r="P4682" s="428">
        <v>0.114</v>
      </c>
      <c r="Q4682">
        <v>12945762</v>
      </c>
      <c r="R4682" t="s">
        <v>646</v>
      </c>
      <c r="S4682">
        <v>9985201</v>
      </c>
      <c r="T4682" t="s">
        <v>3986</v>
      </c>
    </row>
    <row r="4683" spans="1:20" x14ac:dyDescent="0.25">
      <c r="A4683" t="s">
        <v>637</v>
      </c>
      <c r="B4683" t="s">
        <v>638</v>
      </c>
      <c r="C4683" t="s">
        <v>639</v>
      </c>
      <c r="D4683" t="s">
        <v>640</v>
      </c>
      <c r="E4683" t="s">
        <v>648</v>
      </c>
      <c r="F4683">
        <v>528004120002</v>
      </c>
      <c r="G4683" t="s">
        <v>642</v>
      </c>
      <c r="H4683">
        <v>583144</v>
      </c>
      <c r="I4683" t="s">
        <v>40</v>
      </c>
      <c r="J4683">
        <v>202210</v>
      </c>
      <c r="K4683">
        <v>44855</v>
      </c>
      <c r="L4683" t="s">
        <v>644</v>
      </c>
      <c r="M4683">
        <v>205.13</v>
      </c>
      <c r="N4683">
        <v>0.3</v>
      </c>
      <c r="O4683" t="s">
        <v>645</v>
      </c>
      <c r="P4683" s="428">
        <v>0.311</v>
      </c>
      <c r="Q4683">
        <v>12945762</v>
      </c>
      <c r="R4683" t="s">
        <v>646</v>
      </c>
      <c r="S4683">
        <v>9985201</v>
      </c>
      <c r="T4683" t="s">
        <v>3987</v>
      </c>
    </row>
    <row r="4684" spans="1:20" x14ac:dyDescent="0.25">
      <c r="A4684" t="s">
        <v>637</v>
      </c>
      <c r="B4684" t="s">
        <v>638</v>
      </c>
      <c r="C4684" t="s">
        <v>639</v>
      </c>
      <c r="D4684" t="s">
        <v>640</v>
      </c>
      <c r="E4684" t="s">
        <v>648</v>
      </c>
      <c r="F4684">
        <v>528004120002</v>
      </c>
      <c r="G4684" t="s">
        <v>642</v>
      </c>
      <c r="H4684">
        <v>583144</v>
      </c>
      <c r="I4684" t="s">
        <v>40</v>
      </c>
      <c r="J4684">
        <v>202210</v>
      </c>
      <c r="K4684">
        <v>44855</v>
      </c>
      <c r="L4684" t="s">
        <v>644</v>
      </c>
      <c r="M4684">
        <v>3323.08</v>
      </c>
      <c r="N4684">
        <v>4.8899999999999997</v>
      </c>
      <c r="O4684" t="s">
        <v>645</v>
      </c>
      <c r="P4684" s="428">
        <v>5.0679999999999996</v>
      </c>
      <c r="Q4684">
        <v>12945762</v>
      </c>
      <c r="R4684" t="s">
        <v>646</v>
      </c>
      <c r="S4684">
        <v>9985201</v>
      </c>
      <c r="T4684" t="s">
        <v>3979</v>
      </c>
    </row>
    <row r="4685" spans="1:20" x14ac:dyDescent="0.25">
      <c r="A4685" t="s">
        <v>637</v>
      </c>
      <c r="B4685" t="s">
        <v>828</v>
      </c>
      <c r="C4685" t="s">
        <v>639</v>
      </c>
      <c r="D4685" t="s">
        <v>651</v>
      </c>
      <c r="E4685" t="s">
        <v>652</v>
      </c>
      <c r="F4685">
        <v>528004120010</v>
      </c>
      <c r="G4685" t="s">
        <v>653</v>
      </c>
      <c r="H4685">
        <v>583590</v>
      </c>
      <c r="I4685" t="s">
        <v>170</v>
      </c>
      <c r="J4685">
        <v>202210</v>
      </c>
      <c r="K4685">
        <v>44855</v>
      </c>
      <c r="L4685" t="s">
        <v>644</v>
      </c>
      <c r="M4685">
        <v>10142.459999999999</v>
      </c>
      <c r="N4685">
        <v>14.92</v>
      </c>
      <c r="O4685" t="s">
        <v>645</v>
      </c>
      <c r="P4685" s="428">
        <v>15.462</v>
      </c>
      <c r="Q4685">
        <v>12946057</v>
      </c>
      <c r="R4685" t="s">
        <v>654</v>
      </c>
      <c r="S4685" t="s">
        <v>655</v>
      </c>
      <c r="T4685" t="s">
        <v>3989</v>
      </c>
    </row>
    <row r="4686" spans="1:20" x14ac:dyDescent="0.25">
      <c r="A4686" t="s">
        <v>637</v>
      </c>
      <c r="B4686" t="s">
        <v>730</v>
      </c>
      <c r="C4686" t="s">
        <v>639</v>
      </c>
      <c r="D4686" t="s">
        <v>640</v>
      </c>
      <c r="E4686" t="s">
        <v>2995</v>
      </c>
      <c r="F4686">
        <v>528004120002</v>
      </c>
      <c r="G4686" t="s">
        <v>642</v>
      </c>
      <c r="H4686">
        <v>583153</v>
      </c>
      <c r="I4686" t="s">
        <v>722</v>
      </c>
      <c r="J4686">
        <v>202210</v>
      </c>
      <c r="K4686">
        <v>44855</v>
      </c>
      <c r="L4686" t="s">
        <v>644</v>
      </c>
      <c r="M4686">
        <v>756.56</v>
      </c>
      <c r="N4686">
        <v>1.1100000000000001</v>
      </c>
      <c r="O4686" t="s">
        <v>645</v>
      </c>
      <c r="P4686" s="428">
        <v>1.1499999999999999</v>
      </c>
      <c r="Q4686">
        <v>12945762</v>
      </c>
      <c r="R4686" t="s">
        <v>646</v>
      </c>
      <c r="S4686">
        <v>2052844</v>
      </c>
      <c r="T4686" t="s">
        <v>3977</v>
      </c>
    </row>
    <row r="4687" spans="1:20" x14ac:dyDescent="0.25">
      <c r="A4687" t="s">
        <v>637</v>
      </c>
      <c r="B4687" t="s">
        <v>730</v>
      </c>
      <c r="C4687" t="s">
        <v>639</v>
      </c>
      <c r="D4687" t="s">
        <v>640</v>
      </c>
      <c r="E4687" t="s">
        <v>2995</v>
      </c>
      <c r="F4687">
        <v>528004120002</v>
      </c>
      <c r="G4687" t="s">
        <v>642</v>
      </c>
      <c r="H4687">
        <v>583153</v>
      </c>
      <c r="I4687" t="s">
        <v>722</v>
      </c>
      <c r="J4687">
        <v>202210</v>
      </c>
      <c r="K4687">
        <v>44855</v>
      </c>
      <c r="L4687" t="s">
        <v>644</v>
      </c>
      <c r="M4687">
        <v>756.56</v>
      </c>
      <c r="N4687">
        <v>1.1100000000000001</v>
      </c>
      <c r="O4687" t="s">
        <v>645</v>
      </c>
      <c r="P4687" s="428">
        <v>1.1499999999999999</v>
      </c>
      <c r="Q4687">
        <v>12945762</v>
      </c>
      <c r="R4687" t="s">
        <v>646</v>
      </c>
      <c r="S4687">
        <v>2052844</v>
      </c>
      <c r="T4687" t="s">
        <v>3978</v>
      </c>
    </row>
    <row r="4688" spans="1:20" x14ac:dyDescent="0.25">
      <c r="A4688" t="s">
        <v>637</v>
      </c>
      <c r="B4688" t="s">
        <v>1506</v>
      </c>
      <c r="C4688" t="s">
        <v>639</v>
      </c>
      <c r="D4688" t="s">
        <v>718</v>
      </c>
      <c r="E4688" t="s">
        <v>652</v>
      </c>
      <c r="F4688">
        <v>528004120010</v>
      </c>
      <c r="G4688" t="s">
        <v>653</v>
      </c>
      <c r="H4688">
        <v>583593</v>
      </c>
      <c r="I4688" t="s">
        <v>176</v>
      </c>
      <c r="J4688">
        <v>202210</v>
      </c>
      <c r="K4688">
        <v>44855</v>
      </c>
      <c r="L4688" t="s">
        <v>644</v>
      </c>
      <c r="M4688">
        <v>2844.4</v>
      </c>
      <c r="N4688">
        <v>4.18</v>
      </c>
      <c r="O4688" t="s">
        <v>645</v>
      </c>
      <c r="P4688" s="428">
        <v>4.3319999999999999</v>
      </c>
      <c r="Q4688">
        <v>30525727</v>
      </c>
      <c r="R4688" t="s">
        <v>668</v>
      </c>
      <c r="S4688" t="s">
        <v>3990</v>
      </c>
      <c r="T4688" t="s">
        <v>3991</v>
      </c>
    </row>
    <row r="4689" spans="1:20" x14ac:dyDescent="0.25">
      <c r="A4689" t="s">
        <v>637</v>
      </c>
      <c r="B4689" t="s">
        <v>828</v>
      </c>
      <c r="C4689" t="s">
        <v>639</v>
      </c>
      <c r="D4689" t="s">
        <v>651</v>
      </c>
      <c r="E4689" t="s">
        <v>652</v>
      </c>
      <c r="F4689">
        <v>528004120010</v>
      </c>
      <c r="G4689" t="s">
        <v>653</v>
      </c>
      <c r="H4689">
        <v>583590</v>
      </c>
      <c r="I4689" t="s">
        <v>170</v>
      </c>
      <c r="J4689">
        <v>202210</v>
      </c>
      <c r="K4689">
        <v>44858</v>
      </c>
      <c r="L4689" t="s">
        <v>727</v>
      </c>
      <c r="M4689">
        <v>-115.64</v>
      </c>
      <c r="N4689">
        <v>-115.64</v>
      </c>
      <c r="O4689" t="s">
        <v>645</v>
      </c>
      <c r="P4689" s="428">
        <v>-119.83799999999999</v>
      </c>
      <c r="Q4689">
        <v>12946057</v>
      </c>
      <c r="R4689" t="s">
        <v>654</v>
      </c>
      <c r="S4689" t="s">
        <v>655</v>
      </c>
      <c r="T4689" t="s">
        <v>3993</v>
      </c>
    </row>
    <row r="4690" spans="1:20" x14ac:dyDescent="0.25">
      <c r="A4690" t="s">
        <v>637</v>
      </c>
      <c r="B4690" t="s">
        <v>659</v>
      </c>
      <c r="C4690" t="s">
        <v>639</v>
      </c>
      <c r="D4690" t="s">
        <v>718</v>
      </c>
      <c r="E4690" t="s">
        <v>652</v>
      </c>
      <c r="F4690">
        <v>528004120010</v>
      </c>
      <c r="G4690" t="s">
        <v>653</v>
      </c>
      <c r="H4690">
        <v>583593</v>
      </c>
      <c r="I4690" t="s">
        <v>176</v>
      </c>
      <c r="J4690">
        <v>202210</v>
      </c>
      <c r="K4690">
        <v>44858</v>
      </c>
      <c r="L4690" t="s">
        <v>644</v>
      </c>
      <c r="M4690">
        <v>4651.26</v>
      </c>
      <c r="N4690">
        <v>6.84</v>
      </c>
      <c r="O4690" t="s">
        <v>645</v>
      </c>
      <c r="P4690" s="428">
        <v>7.0880000000000001</v>
      </c>
      <c r="Q4690">
        <v>12946057</v>
      </c>
      <c r="R4690" t="s">
        <v>654</v>
      </c>
      <c r="S4690" t="s">
        <v>825</v>
      </c>
      <c r="T4690" t="s">
        <v>3994</v>
      </c>
    </row>
    <row r="4691" spans="1:20" x14ac:dyDescent="0.25">
      <c r="A4691" t="s">
        <v>637</v>
      </c>
      <c r="B4691" t="s">
        <v>828</v>
      </c>
      <c r="C4691" t="s">
        <v>639</v>
      </c>
      <c r="D4691" t="s">
        <v>651</v>
      </c>
      <c r="E4691" t="s">
        <v>652</v>
      </c>
      <c r="F4691">
        <v>528004120010</v>
      </c>
      <c r="G4691" t="s">
        <v>653</v>
      </c>
      <c r="H4691">
        <v>583590</v>
      </c>
      <c r="I4691" t="s">
        <v>170</v>
      </c>
      <c r="J4691">
        <v>202210</v>
      </c>
      <c r="K4691">
        <v>44858</v>
      </c>
      <c r="L4691" t="s">
        <v>727</v>
      </c>
      <c r="M4691">
        <v>-173.46</v>
      </c>
      <c r="N4691">
        <v>-173.46</v>
      </c>
      <c r="O4691" t="s">
        <v>645</v>
      </c>
      <c r="P4691" s="428">
        <v>-179.75700000000001</v>
      </c>
      <c r="Q4691">
        <v>12946057</v>
      </c>
      <c r="R4691" t="s">
        <v>654</v>
      </c>
      <c r="S4691" t="s">
        <v>655</v>
      </c>
      <c r="T4691" t="s">
        <v>3992</v>
      </c>
    </row>
    <row r="4692" spans="1:20" x14ac:dyDescent="0.25">
      <c r="A4692" t="s">
        <v>637</v>
      </c>
      <c r="B4692" t="s">
        <v>3996</v>
      </c>
      <c r="C4692" t="s">
        <v>639</v>
      </c>
      <c r="D4692" t="s">
        <v>718</v>
      </c>
      <c r="E4692" t="s">
        <v>641</v>
      </c>
      <c r="F4692">
        <v>528004120010</v>
      </c>
      <c r="G4692" t="s">
        <v>653</v>
      </c>
      <c r="H4692">
        <v>605506</v>
      </c>
      <c r="I4692" t="s">
        <v>1266</v>
      </c>
      <c r="J4692">
        <v>202210</v>
      </c>
      <c r="K4692">
        <v>44858</v>
      </c>
      <c r="L4692" t="s">
        <v>644</v>
      </c>
      <c r="M4692">
        <v>10000</v>
      </c>
      <c r="N4692">
        <v>14.71</v>
      </c>
      <c r="O4692" t="s">
        <v>645</v>
      </c>
      <c r="P4692" s="428">
        <v>15.244</v>
      </c>
      <c r="Q4692">
        <v>40325182</v>
      </c>
      <c r="T4692" t="s">
        <v>3997</v>
      </c>
    </row>
    <row r="4693" spans="1:20" x14ac:dyDescent="0.25">
      <c r="A4693" t="s">
        <v>637</v>
      </c>
      <c r="B4693" t="s">
        <v>3996</v>
      </c>
      <c r="C4693" t="s">
        <v>639</v>
      </c>
      <c r="D4693" t="s">
        <v>718</v>
      </c>
      <c r="E4693" t="s">
        <v>641</v>
      </c>
      <c r="F4693">
        <v>528004120010</v>
      </c>
      <c r="G4693" t="s">
        <v>653</v>
      </c>
      <c r="H4693">
        <v>605506</v>
      </c>
      <c r="I4693" t="s">
        <v>1266</v>
      </c>
      <c r="J4693">
        <v>202210</v>
      </c>
      <c r="K4693">
        <v>44858</v>
      </c>
      <c r="L4693" t="s">
        <v>644</v>
      </c>
      <c r="M4693">
        <v>30000</v>
      </c>
      <c r="N4693">
        <v>44.13</v>
      </c>
      <c r="O4693" t="s">
        <v>645</v>
      </c>
      <c r="P4693" s="428">
        <v>45.731999999999999</v>
      </c>
      <c r="Q4693">
        <v>40325182</v>
      </c>
      <c r="T4693" t="s">
        <v>3997</v>
      </c>
    </row>
    <row r="4694" spans="1:20" x14ac:dyDescent="0.25">
      <c r="A4694" t="s">
        <v>637</v>
      </c>
      <c r="B4694" t="s">
        <v>3996</v>
      </c>
      <c r="C4694" t="s">
        <v>639</v>
      </c>
      <c r="D4694" t="s">
        <v>718</v>
      </c>
      <c r="E4694" t="s">
        <v>641</v>
      </c>
      <c r="F4694">
        <v>528004120010</v>
      </c>
      <c r="G4694" t="s">
        <v>653</v>
      </c>
      <c r="H4694">
        <v>605506</v>
      </c>
      <c r="I4694" t="s">
        <v>1266</v>
      </c>
      <c r="J4694">
        <v>202210</v>
      </c>
      <c r="K4694">
        <v>44858</v>
      </c>
      <c r="L4694" t="s">
        <v>644</v>
      </c>
      <c r="M4694">
        <v>65000</v>
      </c>
      <c r="N4694">
        <v>95.62</v>
      </c>
      <c r="O4694" t="s">
        <v>645</v>
      </c>
      <c r="P4694" s="428">
        <v>99.090999999999994</v>
      </c>
      <c r="Q4694">
        <v>40325182</v>
      </c>
      <c r="T4694" t="s">
        <v>3997</v>
      </c>
    </row>
    <row r="4695" spans="1:20" x14ac:dyDescent="0.25">
      <c r="A4695" t="s">
        <v>637</v>
      </c>
      <c r="B4695" t="s">
        <v>1313</v>
      </c>
      <c r="C4695" t="s">
        <v>639</v>
      </c>
      <c r="D4695" t="s">
        <v>718</v>
      </c>
      <c r="E4695" t="s">
        <v>641</v>
      </c>
      <c r="F4695">
        <v>528004120003</v>
      </c>
      <c r="G4695" t="s">
        <v>816</v>
      </c>
      <c r="H4695">
        <v>583561</v>
      </c>
      <c r="I4695" t="s">
        <v>982</v>
      </c>
      <c r="J4695">
        <v>202210</v>
      </c>
      <c r="K4695">
        <v>44858</v>
      </c>
      <c r="L4695" t="s">
        <v>644</v>
      </c>
      <c r="M4695">
        <v>10000</v>
      </c>
      <c r="N4695">
        <v>14.71</v>
      </c>
      <c r="O4695" t="s">
        <v>645</v>
      </c>
      <c r="P4695" s="428">
        <v>15.244</v>
      </c>
      <c r="Q4695">
        <v>40325207</v>
      </c>
      <c r="T4695" t="s">
        <v>4000</v>
      </c>
    </row>
    <row r="4696" spans="1:20" x14ac:dyDescent="0.25">
      <c r="A4696" t="s">
        <v>637</v>
      </c>
      <c r="B4696" t="s">
        <v>1313</v>
      </c>
      <c r="C4696" t="s">
        <v>639</v>
      </c>
      <c r="D4696" t="s">
        <v>718</v>
      </c>
      <c r="E4696" t="s">
        <v>641</v>
      </c>
      <c r="F4696">
        <v>528004120003</v>
      </c>
      <c r="G4696" t="s">
        <v>816</v>
      </c>
      <c r="H4696">
        <v>583561</v>
      </c>
      <c r="I4696" t="s">
        <v>982</v>
      </c>
      <c r="J4696">
        <v>202210</v>
      </c>
      <c r="K4696">
        <v>44858</v>
      </c>
      <c r="L4696" t="s">
        <v>644</v>
      </c>
      <c r="M4696">
        <v>500000</v>
      </c>
      <c r="N4696">
        <v>735.54</v>
      </c>
      <c r="O4696" t="s">
        <v>645</v>
      </c>
      <c r="P4696" s="428">
        <v>762.24099999999999</v>
      </c>
      <c r="Q4696">
        <v>40325207</v>
      </c>
      <c r="T4696" t="s">
        <v>3999</v>
      </c>
    </row>
    <row r="4697" spans="1:20" x14ac:dyDescent="0.25">
      <c r="A4697" t="s">
        <v>637</v>
      </c>
      <c r="B4697" t="s">
        <v>1313</v>
      </c>
      <c r="C4697" t="s">
        <v>639</v>
      </c>
      <c r="D4697" t="s">
        <v>718</v>
      </c>
      <c r="E4697" t="s">
        <v>641</v>
      </c>
      <c r="F4697">
        <v>528004120003</v>
      </c>
      <c r="G4697" t="s">
        <v>816</v>
      </c>
      <c r="H4697">
        <v>583561</v>
      </c>
      <c r="I4697" t="s">
        <v>982</v>
      </c>
      <c r="J4697">
        <v>202210</v>
      </c>
      <c r="K4697">
        <v>44858</v>
      </c>
      <c r="L4697" t="s">
        <v>644</v>
      </c>
      <c r="M4697">
        <v>50000</v>
      </c>
      <c r="N4697">
        <v>73.55</v>
      </c>
      <c r="O4697" t="s">
        <v>645</v>
      </c>
      <c r="P4697" s="428">
        <v>76.22</v>
      </c>
      <c r="Q4697">
        <v>40325207</v>
      </c>
      <c r="T4697" t="s">
        <v>3998</v>
      </c>
    </row>
    <row r="4698" spans="1:20" x14ac:dyDescent="0.25">
      <c r="A4698" t="s">
        <v>637</v>
      </c>
      <c r="B4698" t="s">
        <v>638</v>
      </c>
      <c r="C4698" t="s">
        <v>639</v>
      </c>
      <c r="D4698" t="s">
        <v>640</v>
      </c>
      <c r="E4698" t="s">
        <v>648</v>
      </c>
      <c r="F4698">
        <v>528004120002</v>
      </c>
      <c r="G4698" t="s">
        <v>642</v>
      </c>
      <c r="H4698">
        <v>583144</v>
      </c>
      <c r="I4698" t="s">
        <v>40</v>
      </c>
      <c r="J4698">
        <v>202210</v>
      </c>
      <c r="K4698">
        <v>44858</v>
      </c>
      <c r="L4698" t="s">
        <v>644</v>
      </c>
      <c r="M4698">
        <v>46564.1</v>
      </c>
      <c r="N4698">
        <v>68.5</v>
      </c>
      <c r="O4698" t="s">
        <v>645</v>
      </c>
      <c r="P4698" s="428">
        <v>70.986999999999995</v>
      </c>
      <c r="Q4698">
        <v>12945762</v>
      </c>
      <c r="R4698" t="s">
        <v>646</v>
      </c>
      <c r="S4698">
        <v>9985201</v>
      </c>
      <c r="T4698" t="s">
        <v>3995</v>
      </c>
    </row>
    <row r="4699" spans="1:20" x14ac:dyDescent="0.25">
      <c r="A4699" t="s">
        <v>637</v>
      </c>
      <c r="B4699" t="s">
        <v>677</v>
      </c>
      <c r="C4699" t="s">
        <v>639</v>
      </c>
      <c r="D4699" t="s">
        <v>651</v>
      </c>
      <c r="E4699" t="s">
        <v>2008</v>
      </c>
      <c r="F4699">
        <v>528004120002</v>
      </c>
      <c r="G4699" t="s">
        <v>642</v>
      </c>
      <c r="H4699">
        <v>856778</v>
      </c>
      <c r="I4699" t="s">
        <v>27</v>
      </c>
      <c r="J4699">
        <v>202210</v>
      </c>
      <c r="K4699">
        <v>44859</v>
      </c>
      <c r="L4699" t="s">
        <v>644</v>
      </c>
      <c r="M4699">
        <v>390639</v>
      </c>
      <c r="N4699">
        <v>574.66</v>
      </c>
      <c r="O4699" t="s">
        <v>645</v>
      </c>
      <c r="P4699" s="428">
        <v>595.52099999999996</v>
      </c>
      <c r="Q4699">
        <v>12945762</v>
      </c>
      <c r="R4699" t="s">
        <v>646</v>
      </c>
      <c r="S4699">
        <v>2041743</v>
      </c>
      <c r="T4699" t="s">
        <v>4085</v>
      </c>
    </row>
    <row r="4700" spans="1:20" x14ac:dyDescent="0.25">
      <c r="A4700" t="s">
        <v>637</v>
      </c>
      <c r="B4700" t="s">
        <v>677</v>
      </c>
      <c r="C4700" t="s">
        <v>639</v>
      </c>
      <c r="D4700" t="s">
        <v>695</v>
      </c>
      <c r="E4700" t="s">
        <v>704</v>
      </c>
      <c r="F4700">
        <v>528004120001</v>
      </c>
      <c r="G4700" t="s">
        <v>705</v>
      </c>
      <c r="H4700">
        <v>583128</v>
      </c>
      <c r="I4700" t="s">
        <v>20</v>
      </c>
      <c r="J4700">
        <v>202210</v>
      </c>
      <c r="K4700">
        <v>44859</v>
      </c>
      <c r="L4700" t="s">
        <v>644</v>
      </c>
      <c r="M4700">
        <v>457409</v>
      </c>
      <c r="N4700">
        <v>672.89</v>
      </c>
      <c r="O4700" t="s">
        <v>645</v>
      </c>
      <c r="P4700" s="428">
        <v>697.31700000000001</v>
      </c>
      <c r="Q4700">
        <v>12945762</v>
      </c>
      <c r="R4700" t="s">
        <v>646</v>
      </c>
      <c r="S4700">
        <v>2012170</v>
      </c>
      <c r="T4700" t="s">
        <v>4132</v>
      </c>
    </row>
    <row r="4701" spans="1:20" x14ac:dyDescent="0.25">
      <c r="A4701" t="s">
        <v>637</v>
      </c>
      <c r="B4701" t="s">
        <v>677</v>
      </c>
      <c r="C4701" t="s">
        <v>639</v>
      </c>
      <c r="D4701" t="s">
        <v>663</v>
      </c>
      <c r="E4701" t="s">
        <v>673</v>
      </c>
      <c r="F4701">
        <v>528004120002</v>
      </c>
      <c r="G4701" t="s">
        <v>642</v>
      </c>
      <c r="H4701">
        <v>583133</v>
      </c>
      <c r="I4701" t="s">
        <v>29</v>
      </c>
      <c r="J4701">
        <v>202210</v>
      </c>
      <c r="K4701">
        <v>44859</v>
      </c>
      <c r="L4701" t="s">
        <v>644</v>
      </c>
      <c r="M4701">
        <v>535196</v>
      </c>
      <c r="N4701">
        <v>787.32</v>
      </c>
      <c r="O4701" t="s">
        <v>645</v>
      </c>
      <c r="P4701" s="428">
        <v>815.90099999999995</v>
      </c>
      <c r="Q4701">
        <v>12945762</v>
      </c>
      <c r="R4701" t="s">
        <v>646</v>
      </c>
      <c r="S4701">
        <v>2014872</v>
      </c>
      <c r="T4701" t="s">
        <v>4130</v>
      </c>
    </row>
    <row r="4702" spans="1:20" x14ac:dyDescent="0.25">
      <c r="A4702" t="s">
        <v>637</v>
      </c>
      <c r="B4702" t="s">
        <v>677</v>
      </c>
      <c r="C4702" t="s">
        <v>639</v>
      </c>
      <c r="D4702" t="s">
        <v>651</v>
      </c>
      <c r="E4702" t="s">
        <v>673</v>
      </c>
      <c r="F4702">
        <v>528004120002</v>
      </c>
      <c r="G4702" t="s">
        <v>642</v>
      </c>
      <c r="H4702">
        <v>583133</v>
      </c>
      <c r="I4702" t="s">
        <v>29</v>
      </c>
      <c r="J4702">
        <v>202210</v>
      </c>
      <c r="K4702">
        <v>44859</v>
      </c>
      <c r="L4702" t="s">
        <v>644</v>
      </c>
      <c r="M4702">
        <v>33305.25</v>
      </c>
      <c r="N4702">
        <v>48.99</v>
      </c>
      <c r="O4702" t="s">
        <v>645</v>
      </c>
      <c r="P4702" s="428">
        <v>50.768000000000001</v>
      </c>
      <c r="Q4702">
        <v>12945762</v>
      </c>
      <c r="R4702" t="s">
        <v>646</v>
      </c>
      <c r="S4702">
        <v>2030994</v>
      </c>
      <c r="T4702" t="s">
        <v>4121</v>
      </c>
    </row>
    <row r="4703" spans="1:20" x14ac:dyDescent="0.25">
      <c r="A4703" t="s">
        <v>637</v>
      </c>
      <c r="B4703" t="s">
        <v>677</v>
      </c>
      <c r="C4703" t="s">
        <v>639</v>
      </c>
      <c r="D4703" t="s">
        <v>640</v>
      </c>
      <c r="E4703" t="s">
        <v>701</v>
      </c>
      <c r="F4703">
        <v>528004120002</v>
      </c>
      <c r="G4703" t="s">
        <v>642</v>
      </c>
      <c r="H4703">
        <v>583154</v>
      </c>
      <c r="I4703" t="s">
        <v>44</v>
      </c>
      <c r="J4703">
        <v>202210</v>
      </c>
      <c r="K4703">
        <v>44859</v>
      </c>
      <c r="L4703" t="s">
        <v>644</v>
      </c>
      <c r="M4703">
        <v>70920.53</v>
      </c>
      <c r="N4703">
        <v>104.33</v>
      </c>
      <c r="O4703" t="s">
        <v>645</v>
      </c>
      <c r="P4703" s="428">
        <v>108.117</v>
      </c>
      <c r="Q4703">
        <v>12945762</v>
      </c>
      <c r="R4703" t="s">
        <v>646</v>
      </c>
      <c r="S4703">
        <v>2020577</v>
      </c>
      <c r="T4703" t="s">
        <v>4128</v>
      </c>
    </row>
    <row r="4704" spans="1:20" x14ac:dyDescent="0.25">
      <c r="A4704" t="s">
        <v>637</v>
      </c>
      <c r="B4704" t="s">
        <v>677</v>
      </c>
      <c r="C4704" t="s">
        <v>639</v>
      </c>
      <c r="D4704" t="s">
        <v>640</v>
      </c>
      <c r="E4704" t="s">
        <v>689</v>
      </c>
      <c r="F4704">
        <v>528004120002</v>
      </c>
      <c r="G4704" t="s">
        <v>642</v>
      </c>
      <c r="H4704">
        <v>583156</v>
      </c>
      <c r="I4704" t="s">
        <v>690</v>
      </c>
      <c r="J4704">
        <v>202210</v>
      </c>
      <c r="K4704">
        <v>44859</v>
      </c>
      <c r="L4704" t="s">
        <v>644</v>
      </c>
      <c r="M4704">
        <v>88281.27</v>
      </c>
      <c r="N4704">
        <v>129.87</v>
      </c>
      <c r="O4704" t="s">
        <v>645</v>
      </c>
      <c r="P4704" s="428">
        <v>134.584</v>
      </c>
      <c r="Q4704">
        <v>12945762</v>
      </c>
      <c r="R4704" t="s">
        <v>646</v>
      </c>
      <c r="S4704">
        <v>2032465</v>
      </c>
      <c r="T4704" t="s">
        <v>4129</v>
      </c>
    </row>
    <row r="4705" spans="1:20" x14ac:dyDescent="0.25">
      <c r="A4705" t="s">
        <v>637</v>
      </c>
      <c r="B4705" t="s">
        <v>677</v>
      </c>
      <c r="C4705" t="s">
        <v>639</v>
      </c>
      <c r="D4705" t="s">
        <v>663</v>
      </c>
      <c r="E4705" t="s">
        <v>667</v>
      </c>
      <c r="F4705">
        <v>528004120002</v>
      </c>
      <c r="G4705" t="s">
        <v>642</v>
      </c>
      <c r="H4705">
        <v>583136</v>
      </c>
      <c r="I4705" t="s">
        <v>32</v>
      </c>
      <c r="J4705">
        <v>202210</v>
      </c>
      <c r="K4705">
        <v>44859</v>
      </c>
      <c r="L4705" t="s">
        <v>644</v>
      </c>
      <c r="M4705">
        <v>406272</v>
      </c>
      <c r="N4705">
        <v>597.66</v>
      </c>
      <c r="O4705" t="s">
        <v>645</v>
      </c>
      <c r="P4705" s="428">
        <v>619.35599999999999</v>
      </c>
      <c r="Q4705">
        <v>12945762</v>
      </c>
      <c r="R4705" t="s">
        <v>646</v>
      </c>
      <c r="S4705">
        <v>2023197</v>
      </c>
      <c r="T4705" t="s">
        <v>4123</v>
      </c>
    </row>
    <row r="4706" spans="1:20" x14ac:dyDescent="0.25">
      <c r="A4706" t="s">
        <v>637</v>
      </c>
      <c r="B4706" t="s">
        <v>677</v>
      </c>
      <c r="C4706" t="s">
        <v>639</v>
      </c>
      <c r="D4706" t="s">
        <v>663</v>
      </c>
      <c r="E4706" t="s">
        <v>701</v>
      </c>
      <c r="F4706">
        <v>528004120002</v>
      </c>
      <c r="G4706" t="s">
        <v>642</v>
      </c>
      <c r="H4706">
        <v>583137</v>
      </c>
      <c r="I4706" t="s">
        <v>33</v>
      </c>
      <c r="J4706">
        <v>202210</v>
      </c>
      <c r="K4706">
        <v>44859</v>
      </c>
      <c r="L4706" t="s">
        <v>644</v>
      </c>
      <c r="M4706">
        <v>526864</v>
      </c>
      <c r="N4706">
        <v>775.06</v>
      </c>
      <c r="O4706" t="s">
        <v>645</v>
      </c>
      <c r="P4706" s="428">
        <v>803.19600000000003</v>
      </c>
      <c r="Q4706">
        <v>12945762</v>
      </c>
      <c r="R4706" t="s">
        <v>646</v>
      </c>
      <c r="S4706">
        <v>2038727</v>
      </c>
      <c r="T4706" t="s">
        <v>4022</v>
      </c>
    </row>
    <row r="4707" spans="1:20" x14ac:dyDescent="0.25">
      <c r="A4707" t="s">
        <v>637</v>
      </c>
      <c r="B4707" t="s">
        <v>677</v>
      </c>
      <c r="C4707" t="s">
        <v>639</v>
      </c>
      <c r="D4707" t="s">
        <v>651</v>
      </c>
      <c r="E4707" t="s">
        <v>2008</v>
      </c>
      <c r="F4707">
        <v>528004120002</v>
      </c>
      <c r="G4707" t="s">
        <v>642</v>
      </c>
      <c r="H4707">
        <v>583138</v>
      </c>
      <c r="I4707" t="s">
        <v>34</v>
      </c>
      <c r="J4707">
        <v>202210</v>
      </c>
      <c r="K4707">
        <v>44859</v>
      </c>
      <c r="L4707" t="s">
        <v>644</v>
      </c>
      <c r="M4707">
        <v>753810</v>
      </c>
      <c r="N4707">
        <v>1108.92</v>
      </c>
      <c r="O4707" t="s">
        <v>645</v>
      </c>
      <c r="P4707" s="428">
        <v>1149.1759999999999</v>
      </c>
      <c r="Q4707">
        <v>12945762</v>
      </c>
      <c r="R4707" t="s">
        <v>646</v>
      </c>
      <c r="S4707">
        <v>2024193</v>
      </c>
      <c r="T4707" t="s">
        <v>4023</v>
      </c>
    </row>
    <row r="4708" spans="1:20" x14ac:dyDescent="0.25">
      <c r="A4708" t="s">
        <v>637</v>
      </c>
      <c r="B4708" t="s">
        <v>677</v>
      </c>
      <c r="C4708" t="s">
        <v>639</v>
      </c>
      <c r="D4708" t="s">
        <v>651</v>
      </c>
      <c r="E4708" t="s">
        <v>704</v>
      </c>
      <c r="F4708">
        <v>528004120002</v>
      </c>
      <c r="G4708" t="s">
        <v>642</v>
      </c>
      <c r="H4708">
        <v>856779</v>
      </c>
      <c r="I4708" t="s">
        <v>28</v>
      </c>
      <c r="J4708">
        <v>202210</v>
      </c>
      <c r="K4708">
        <v>44859</v>
      </c>
      <c r="L4708" t="s">
        <v>644</v>
      </c>
      <c r="M4708">
        <v>97558.57</v>
      </c>
      <c r="N4708">
        <v>143.52000000000001</v>
      </c>
      <c r="O4708" t="s">
        <v>645</v>
      </c>
      <c r="P4708" s="428">
        <v>148.72999999999999</v>
      </c>
      <c r="Q4708">
        <v>12945762</v>
      </c>
      <c r="R4708" t="s">
        <v>646</v>
      </c>
      <c r="S4708">
        <v>2039252</v>
      </c>
      <c r="T4708" t="s">
        <v>4024</v>
      </c>
    </row>
    <row r="4709" spans="1:20" x14ac:dyDescent="0.25">
      <c r="A4709" t="s">
        <v>637</v>
      </c>
      <c r="B4709" t="s">
        <v>677</v>
      </c>
      <c r="C4709" t="s">
        <v>639</v>
      </c>
      <c r="D4709" t="s">
        <v>651</v>
      </c>
      <c r="E4709" t="s">
        <v>673</v>
      </c>
      <c r="F4709">
        <v>528004120002</v>
      </c>
      <c r="G4709" t="s">
        <v>642</v>
      </c>
      <c r="H4709">
        <v>583133</v>
      </c>
      <c r="I4709" t="s">
        <v>29</v>
      </c>
      <c r="J4709">
        <v>202210</v>
      </c>
      <c r="K4709">
        <v>44859</v>
      </c>
      <c r="L4709" t="s">
        <v>644</v>
      </c>
      <c r="M4709">
        <v>27628.46</v>
      </c>
      <c r="N4709">
        <v>40.64</v>
      </c>
      <c r="O4709" t="s">
        <v>645</v>
      </c>
      <c r="P4709" s="428">
        <v>42.115000000000002</v>
      </c>
      <c r="Q4709">
        <v>12945762</v>
      </c>
      <c r="R4709" t="s">
        <v>646</v>
      </c>
      <c r="S4709">
        <v>2024413</v>
      </c>
      <c r="T4709" t="s">
        <v>4117</v>
      </c>
    </row>
    <row r="4710" spans="1:20" x14ac:dyDescent="0.25">
      <c r="A4710" t="s">
        <v>637</v>
      </c>
      <c r="B4710" t="s">
        <v>677</v>
      </c>
      <c r="C4710" t="s">
        <v>639</v>
      </c>
      <c r="D4710" t="s">
        <v>663</v>
      </c>
      <c r="E4710" t="s">
        <v>673</v>
      </c>
      <c r="F4710">
        <v>528004120002</v>
      </c>
      <c r="G4710" t="s">
        <v>642</v>
      </c>
      <c r="H4710">
        <v>583134</v>
      </c>
      <c r="I4710" t="s">
        <v>30</v>
      </c>
      <c r="J4710">
        <v>202210</v>
      </c>
      <c r="K4710">
        <v>44859</v>
      </c>
      <c r="L4710" t="s">
        <v>644</v>
      </c>
      <c r="M4710">
        <v>262705</v>
      </c>
      <c r="N4710">
        <v>386.46</v>
      </c>
      <c r="O4710" t="s">
        <v>645</v>
      </c>
      <c r="P4710" s="428">
        <v>400.48899999999998</v>
      </c>
      <c r="Q4710">
        <v>12945762</v>
      </c>
      <c r="R4710" t="s">
        <v>646</v>
      </c>
      <c r="S4710">
        <v>2059559</v>
      </c>
      <c r="T4710" t="s">
        <v>4115</v>
      </c>
    </row>
    <row r="4711" spans="1:20" x14ac:dyDescent="0.25">
      <c r="A4711" t="s">
        <v>637</v>
      </c>
      <c r="B4711" t="s">
        <v>677</v>
      </c>
      <c r="C4711" t="s">
        <v>639</v>
      </c>
      <c r="D4711" t="s">
        <v>651</v>
      </c>
      <c r="E4711" t="s">
        <v>667</v>
      </c>
      <c r="F4711">
        <v>528004120002</v>
      </c>
      <c r="G4711" t="s">
        <v>642</v>
      </c>
      <c r="H4711">
        <v>583139</v>
      </c>
      <c r="I4711" t="s">
        <v>35</v>
      </c>
      <c r="J4711">
        <v>202210</v>
      </c>
      <c r="K4711">
        <v>44859</v>
      </c>
      <c r="L4711" t="s">
        <v>644</v>
      </c>
      <c r="M4711">
        <v>252605</v>
      </c>
      <c r="N4711">
        <v>371.6</v>
      </c>
      <c r="O4711" t="s">
        <v>645</v>
      </c>
      <c r="P4711" s="428">
        <v>385.09</v>
      </c>
      <c r="Q4711">
        <v>12945762</v>
      </c>
      <c r="R4711" t="s">
        <v>646</v>
      </c>
      <c r="S4711">
        <v>8540222</v>
      </c>
      <c r="T4711" t="s">
        <v>4025</v>
      </c>
    </row>
    <row r="4712" spans="1:20" x14ac:dyDescent="0.25">
      <c r="A4712" t="s">
        <v>637</v>
      </c>
      <c r="B4712" t="s">
        <v>638</v>
      </c>
      <c r="C4712" t="s">
        <v>639</v>
      </c>
      <c r="D4712" t="s">
        <v>640</v>
      </c>
      <c r="E4712" t="s">
        <v>648</v>
      </c>
      <c r="F4712">
        <v>528004120002</v>
      </c>
      <c r="G4712" t="s">
        <v>642</v>
      </c>
      <c r="H4712">
        <v>583144</v>
      </c>
      <c r="I4712" t="s">
        <v>40</v>
      </c>
      <c r="J4712">
        <v>202210</v>
      </c>
      <c r="K4712">
        <v>44859</v>
      </c>
      <c r="L4712" t="s">
        <v>644</v>
      </c>
      <c r="M4712">
        <v>14523.08</v>
      </c>
      <c r="N4712">
        <v>21.36</v>
      </c>
      <c r="O4712" t="s">
        <v>645</v>
      </c>
      <c r="P4712" s="428">
        <v>22.135000000000002</v>
      </c>
      <c r="Q4712">
        <v>12945762</v>
      </c>
      <c r="R4712" t="s">
        <v>646</v>
      </c>
      <c r="S4712">
        <v>9985201</v>
      </c>
      <c r="T4712" t="s">
        <v>4026</v>
      </c>
    </row>
    <row r="4713" spans="1:20" x14ac:dyDescent="0.25">
      <c r="A4713" t="s">
        <v>637</v>
      </c>
      <c r="B4713" t="s">
        <v>677</v>
      </c>
      <c r="C4713" t="s">
        <v>639</v>
      </c>
      <c r="D4713" t="s">
        <v>695</v>
      </c>
      <c r="E4713" t="s">
        <v>667</v>
      </c>
      <c r="F4713">
        <v>528004120002</v>
      </c>
      <c r="G4713" t="s">
        <v>642</v>
      </c>
      <c r="H4713">
        <v>583135</v>
      </c>
      <c r="I4713" t="s">
        <v>31</v>
      </c>
      <c r="J4713">
        <v>202210</v>
      </c>
      <c r="K4713">
        <v>44859</v>
      </c>
      <c r="L4713" t="s">
        <v>644</v>
      </c>
      <c r="M4713">
        <v>533435.49</v>
      </c>
      <c r="N4713">
        <v>784.73</v>
      </c>
      <c r="O4713" t="s">
        <v>645</v>
      </c>
      <c r="P4713" s="428">
        <v>813.21699999999998</v>
      </c>
      <c r="Q4713">
        <v>12945762</v>
      </c>
      <c r="R4713" t="s">
        <v>646</v>
      </c>
      <c r="S4713">
        <v>2023596</v>
      </c>
      <c r="T4713" t="s">
        <v>4119</v>
      </c>
    </row>
    <row r="4714" spans="1:20" x14ac:dyDescent="0.25">
      <c r="A4714" t="s">
        <v>637</v>
      </c>
      <c r="B4714" t="s">
        <v>736</v>
      </c>
      <c r="C4714" t="s">
        <v>639</v>
      </c>
      <c r="D4714" t="s">
        <v>640</v>
      </c>
      <c r="E4714" t="s">
        <v>701</v>
      </c>
      <c r="F4714">
        <v>528004120002</v>
      </c>
      <c r="G4714" t="s">
        <v>642</v>
      </c>
      <c r="H4714">
        <v>583154</v>
      </c>
      <c r="I4714" t="s">
        <v>44</v>
      </c>
      <c r="J4714">
        <v>202210</v>
      </c>
      <c r="K4714">
        <v>44859</v>
      </c>
      <c r="L4714" t="s">
        <v>644</v>
      </c>
      <c r="M4714">
        <v>8190.48</v>
      </c>
      <c r="N4714">
        <v>12.05</v>
      </c>
      <c r="O4714" t="s">
        <v>645</v>
      </c>
      <c r="P4714" s="428">
        <v>12.487</v>
      </c>
      <c r="Q4714">
        <v>12945762</v>
      </c>
      <c r="R4714" t="s">
        <v>646</v>
      </c>
      <c r="S4714">
        <v>2020577</v>
      </c>
      <c r="T4714" t="s">
        <v>4039</v>
      </c>
    </row>
    <row r="4715" spans="1:20" x14ac:dyDescent="0.25">
      <c r="A4715" t="s">
        <v>637</v>
      </c>
      <c r="B4715" t="s">
        <v>736</v>
      </c>
      <c r="C4715" t="s">
        <v>639</v>
      </c>
      <c r="D4715" t="s">
        <v>651</v>
      </c>
      <c r="E4715" t="s">
        <v>667</v>
      </c>
      <c r="F4715">
        <v>528004120002</v>
      </c>
      <c r="G4715" t="s">
        <v>642</v>
      </c>
      <c r="H4715">
        <v>583139</v>
      </c>
      <c r="I4715" t="s">
        <v>35</v>
      </c>
      <c r="J4715">
        <v>202210</v>
      </c>
      <c r="K4715">
        <v>44859</v>
      </c>
      <c r="L4715" t="s">
        <v>644</v>
      </c>
      <c r="M4715">
        <v>61323</v>
      </c>
      <c r="N4715">
        <v>90.21</v>
      </c>
      <c r="O4715" t="s">
        <v>645</v>
      </c>
      <c r="P4715" s="428">
        <v>93.484999999999999</v>
      </c>
      <c r="Q4715">
        <v>12945762</v>
      </c>
      <c r="R4715" t="s">
        <v>646</v>
      </c>
      <c r="S4715">
        <v>8540222</v>
      </c>
      <c r="T4715" t="s">
        <v>4062</v>
      </c>
    </row>
    <row r="4716" spans="1:20" x14ac:dyDescent="0.25">
      <c r="A4716" t="s">
        <v>637</v>
      </c>
      <c r="B4716" t="s">
        <v>736</v>
      </c>
      <c r="C4716" t="s">
        <v>639</v>
      </c>
      <c r="D4716" t="s">
        <v>651</v>
      </c>
      <c r="E4716" t="s">
        <v>673</v>
      </c>
      <c r="F4716">
        <v>528004120002</v>
      </c>
      <c r="G4716" t="s">
        <v>642</v>
      </c>
      <c r="H4716">
        <v>583148</v>
      </c>
      <c r="I4716" t="s">
        <v>699</v>
      </c>
      <c r="J4716">
        <v>202210</v>
      </c>
      <c r="K4716">
        <v>44859</v>
      </c>
      <c r="L4716" t="s">
        <v>644</v>
      </c>
      <c r="M4716">
        <v>19996.96</v>
      </c>
      <c r="N4716">
        <v>29.42</v>
      </c>
      <c r="O4716" t="s">
        <v>645</v>
      </c>
      <c r="P4716" s="428">
        <v>30.488</v>
      </c>
      <c r="Q4716">
        <v>12945762</v>
      </c>
      <c r="R4716" t="s">
        <v>646</v>
      </c>
      <c r="S4716">
        <v>8540279</v>
      </c>
      <c r="T4716" t="s">
        <v>4056</v>
      </c>
    </row>
    <row r="4717" spans="1:20" x14ac:dyDescent="0.25">
      <c r="A4717" t="s">
        <v>637</v>
      </c>
      <c r="B4717" t="s">
        <v>736</v>
      </c>
      <c r="C4717" t="s">
        <v>639</v>
      </c>
      <c r="D4717" t="s">
        <v>663</v>
      </c>
      <c r="E4717" t="s">
        <v>673</v>
      </c>
      <c r="F4717">
        <v>528004120002</v>
      </c>
      <c r="G4717" t="s">
        <v>642</v>
      </c>
      <c r="H4717">
        <v>583134</v>
      </c>
      <c r="I4717" t="s">
        <v>30</v>
      </c>
      <c r="J4717">
        <v>202210</v>
      </c>
      <c r="K4717">
        <v>44859</v>
      </c>
      <c r="L4717" t="s">
        <v>644</v>
      </c>
      <c r="M4717">
        <v>64735</v>
      </c>
      <c r="N4717">
        <v>95.23</v>
      </c>
      <c r="O4717" t="s">
        <v>645</v>
      </c>
      <c r="P4717" s="428">
        <v>98.686999999999998</v>
      </c>
      <c r="Q4717">
        <v>12945762</v>
      </c>
      <c r="R4717" t="s">
        <v>646</v>
      </c>
      <c r="S4717">
        <v>2059559</v>
      </c>
      <c r="T4717" t="s">
        <v>4037</v>
      </c>
    </row>
    <row r="4718" spans="1:20" x14ac:dyDescent="0.25">
      <c r="A4718" t="s">
        <v>637</v>
      </c>
      <c r="B4718" t="s">
        <v>736</v>
      </c>
      <c r="C4718" t="s">
        <v>639</v>
      </c>
      <c r="D4718" t="s">
        <v>651</v>
      </c>
      <c r="E4718" t="s">
        <v>641</v>
      </c>
      <c r="F4718">
        <v>528004120001</v>
      </c>
      <c r="G4718" t="s">
        <v>705</v>
      </c>
      <c r="H4718">
        <v>583128</v>
      </c>
      <c r="I4718" t="s">
        <v>20</v>
      </c>
      <c r="J4718">
        <v>202210</v>
      </c>
      <c r="K4718">
        <v>44859</v>
      </c>
      <c r="L4718" t="s">
        <v>644</v>
      </c>
      <c r="M4718">
        <v>129000</v>
      </c>
      <c r="N4718">
        <v>189.77</v>
      </c>
      <c r="O4718" t="s">
        <v>645</v>
      </c>
      <c r="P4718" s="428">
        <v>196.65899999999999</v>
      </c>
      <c r="Q4718">
        <v>12945762</v>
      </c>
      <c r="R4718" t="s">
        <v>646</v>
      </c>
      <c r="S4718">
        <v>2022429</v>
      </c>
      <c r="T4718" t="s">
        <v>4054</v>
      </c>
    </row>
    <row r="4719" spans="1:20" x14ac:dyDescent="0.25">
      <c r="A4719" t="s">
        <v>637</v>
      </c>
      <c r="B4719" t="s">
        <v>736</v>
      </c>
      <c r="C4719" t="s">
        <v>639</v>
      </c>
      <c r="D4719" t="s">
        <v>651</v>
      </c>
      <c r="E4719" t="s">
        <v>673</v>
      </c>
      <c r="F4719">
        <v>528004120002</v>
      </c>
      <c r="G4719" t="s">
        <v>642</v>
      </c>
      <c r="H4719">
        <v>583133</v>
      </c>
      <c r="I4719" t="s">
        <v>29</v>
      </c>
      <c r="J4719">
        <v>202210</v>
      </c>
      <c r="K4719">
        <v>44859</v>
      </c>
      <c r="L4719" t="s">
        <v>644</v>
      </c>
      <c r="M4719">
        <v>6955.4</v>
      </c>
      <c r="N4719">
        <v>10.23</v>
      </c>
      <c r="O4719" t="s">
        <v>645</v>
      </c>
      <c r="P4719" s="428">
        <v>10.601000000000001</v>
      </c>
      <c r="Q4719">
        <v>12945762</v>
      </c>
      <c r="R4719" t="s">
        <v>646</v>
      </c>
      <c r="S4719">
        <v>2024413</v>
      </c>
      <c r="T4719" t="s">
        <v>4048</v>
      </c>
    </row>
    <row r="4720" spans="1:20" x14ac:dyDescent="0.25">
      <c r="A4720" t="s">
        <v>637</v>
      </c>
      <c r="B4720" t="s">
        <v>736</v>
      </c>
      <c r="C4720" t="s">
        <v>639</v>
      </c>
      <c r="D4720" t="s">
        <v>651</v>
      </c>
      <c r="E4720" t="s">
        <v>673</v>
      </c>
      <c r="F4720">
        <v>528004120002</v>
      </c>
      <c r="G4720" t="s">
        <v>642</v>
      </c>
      <c r="H4720">
        <v>583148</v>
      </c>
      <c r="I4720" t="s">
        <v>699</v>
      </c>
      <c r="J4720">
        <v>202210</v>
      </c>
      <c r="K4720">
        <v>44859</v>
      </c>
      <c r="L4720" t="s">
        <v>644</v>
      </c>
      <c r="M4720">
        <v>12067.74</v>
      </c>
      <c r="N4720">
        <v>17.75</v>
      </c>
      <c r="O4720" t="s">
        <v>645</v>
      </c>
      <c r="P4720" s="428">
        <v>18.393999999999998</v>
      </c>
      <c r="Q4720">
        <v>12945762</v>
      </c>
      <c r="R4720" t="s">
        <v>646</v>
      </c>
      <c r="S4720">
        <v>8540386</v>
      </c>
      <c r="T4720" t="s">
        <v>4050</v>
      </c>
    </row>
    <row r="4721" spans="1:20" x14ac:dyDescent="0.25">
      <c r="A4721" t="s">
        <v>637</v>
      </c>
      <c r="B4721" t="s">
        <v>754</v>
      </c>
      <c r="C4721" t="s">
        <v>639</v>
      </c>
      <c r="D4721" t="s">
        <v>640</v>
      </c>
      <c r="E4721" t="s">
        <v>2995</v>
      </c>
      <c r="F4721">
        <v>528004120002</v>
      </c>
      <c r="G4721" t="s">
        <v>642</v>
      </c>
      <c r="H4721">
        <v>583153</v>
      </c>
      <c r="I4721" t="s">
        <v>722</v>
      </c>
      <c r="J4721">
        <v>202210</v>
      </c>
      <c r="K4721">
        <v>44859</v>
      </c>
      <c r="L4721" t="s">
        <v>644</v>
      </c>
      <c r="M4721">
        <v>4402.29</v>
      </c>
      <c r="N4721">
        <v>6.48</v>
      </c>
      <c r="O4721" t="s">
        <v>645</v>
      </c>
      <c r="P4721" s="428">
        <v>6.7149999999999999</v>
      </c>
      <c r="Q4721">
        <v>12945762</v>
      </c>
      <c r="R4721" t="s">
        <v>646</v>
      </c>
      <c r="S4721">
        <v>2052844</v>
      </c>
      <c r="T4721" t="s">
        <v>4080</v>
      </c>
    </row>
    <row r="4722" spans="1:20" x14ac:dyDescent="0.25">
      <c r="A4722" t="s">
        <v>637</v>
      </c>
      <c r="B4722" t="s">
        <v>736</v>
      </c>
      <c r="C4722" t="s">
        <v>639</v>
      </c>
      <c r="D4722" t="s">
        <v>695</v>
      </c>
      <c r="E4722" t="s">
        <v>704</v>
      </c>
      <c r="F4722">
        <v>528004120001</v>
      </c>
      <c r="G4722" t="s">
        <v>705</v>
      </c>
      <c r="H4722">
        <v>583128</v>
      </c>
      <c r="I4722" t="s">
        <v>20</v>
      </c>
      <c r="J4722">
        <v>202210</v>
      </c>
      <c r="K4722">
        <v>44859</v>
      </c>
      <c r="L4722" t="s">
        <v>644</v>
      </c>
      <c r="M4722">
        <v>104975.71</v>
      </c>
      <c r="N4722">
        <v>154.43</v>
      </c>
      <c r="O4722" t="s">
        <v>645</v>
      </c>
      <c r="P4722" s="428">
        <v>160.036</v>
      </c>
      <c r="Q4722">
        <v>12945762</v>
      </c>
      <c r="R4722" t="s">
        <v>646</v>
      </c>
      <c r="S4722">
        <v>2012170</v>
      </c>
      <c r="T4722" t="s">
        <v>4076</v>
      </c>
    </row>
    <row r="4723" spans="1:20" x14ac:dyDescent="0.25">
      <c r="A4723" t="s">
        <v>637</v>
      </c>
      <c r="B4723" t="s">
        <v>736</v>
      </c>
      <c r="C4723" t="s">
        <v>639</v>
      </c>
      <c r="D4723" t="s">
        <v>640</v>
      </c>
      <c r="E4723" t="s">
        <v>689</v>
      </c>
      <c r="F4723">
        <v>528004120002</v>
      </c>
      <c r="G4723" t="s">
        <v>642</v>
      </c>
      <c r="H4723">
        <v>583156</v>
      </c>
      <c r="I4723" t="s">
        <v>690</v>
      </c>
      <c r="J4723">
        <v>202210</v>
      </c>
      <c r="K4723">
        <v>44859</v>
      </c>
      <c r="L4723" t="s">
        <v>644</v>
      </c>
      <c r="M4723">
        <v>16178.22</v>
      </c>
      <c r="N4723">
        <v>23.8</v>
      </c>
      <c r="O4723" t="s">
        <v>645</v>
      </c>
      <c r="P4723" s="428">
        <v>24.664000000000001</v>
      </c>
      <c r="Q4723">
        <v>12945762</v>
      </c>
      <c r="R4723" t="s">
        <v>646</v>
      </c>
      <c r="S4723">
        <v>2032465</v>
      </c>
      <c r="T4723" t="s">
        <v>4042</v>
      </c>
    </row>
    <row r="4724" spans="1:20" x14ac:dyDescent="0.25">
      <c r="A4724" t="s">
        <v>637</v>
      </c>
      <c r="B4724" t="s">
        <v>736</v>
      </c>
      <c r="C4724" t="s">
        <v>639</v>
      </c>
      <c r="D4724" t="s">
        <v>651</v>
      </c>
      <c r="E4724" t="s">
        <v>667</v>
      </c>
      <c r="F4724">
        <v>528004120002</v>
      </c>
      <c r="G4724" t="s">
        <v>642</v>
      </c>
      <c r="H4724">
        <v>583149</v>
      </c>
      <c r="I4724" t="s">
        <v>680</v>
      </c>
      <c r="J4724">
        <v>202210</v>
      </c>
      <c r="K4724">
        <v>44859</v>
      </c>
      <c r="L4724" t="s">
        <v>644</v>
      </c>
      <c r="M4724">
        <v>19729.41</v>
      </c>
      <c r="N4724">
        <v>29.02</v>
      </c>
      <c r="O4724" t="s">
        <v>645</v>
      </c>
      <c r="P4724" s="428">
        <v>30.073</v>
      </c>
      <c r="Q4724">
        <v>12945762</v>
      </c>
      <c r="R4724" t="s">
        <v>646</v>
      </c>
      <c r="S4724">
        <v>8540399</v>
      </c>
      <c r="T4724" t="s">
        <v>4078</v>
      </c>
    </row>
    <row r="4725" spans="1:20" x14ac:dyDescent="0.25">
      <c r="A4725" t="s">
        <v>637</v>
      </c>
      <c r="B4725" t="s">
        <v>736</v>
      </c>
      <c r="C4725" t="s">
        <v>639</v>
      </c>
      <c r="D4725" t="s">
        <v>640</v>
      </c>
      <c r="E4725" t="s">
        <v>689</v>
      </c>
      <c r="F4725">
        <v>528004120002</v>
      </c>
      <c r="G4725" t="s">
        <v>642</v>
      </c>
      <c r="H4725">
        <v>856784</v>
      </c>
      <c r="I4725" t="s">
        <v>479</v>
      </c>
      <c r="J4725">
        <v>202210</v>
      </c>
      <c r="K4725">
        <v>44859</v>
      </c>
      <c r="L4725" t="s">
        <v>644</v>
      </c>
      <c r="M4725">
        <v>2177.2199999999998</v>
      </c>
      <c r="N4725">
        <v>3.2</v>
      </c>
      <c r="O4725" t="s">
        <v>645</v>
      </c>
      <c r="P4725" s="428">
        <v>3.3159999999999998</v>
      </c>
      <c r="Q4725">
        <v>12945762</v>
      </c>
      <c r="R4725" t="s">
        <v>646</v>
      </c>
      <c r="S4725">
        <v>8540396</v>
      </c>
      <c r="T4725" t="s">
        <v>4079</v>
      </c>
    </row>
    <row r="4726" spans="1:20" x14ac:dyDescent="0.25">
      <c r="A4726" t="s">
        <v>637</v>
      </c>
      <c r="B4726" t="s">
        <v>736</v>
      </c>
      <c r="C4726" t="s">
        <v>639</v>
      </c>
      <c r="D4726" t="s">
        <v>651</v>
      </c>
      <c r="E4726" t="s">
        <v>673</v>
      </c>
      <c r="F4726">
        <v>528004120002</v>
      </c>
      <c r="G4726" t="s">
        <v>642</v>
      </c>
      <c r="H4726">
        <v>583133</v>
      </c>
      <c r="I4726" t="s">
        <v>29</v>
      </c>
      <c r="J4726">
        <v>202210</v>
      </c>
      <c r="K4726">
        <v>44859</v>
      </c>
      <c r="L4726" t="s">
        <v>644</v>
      </c>
      <c r="M4726">
        <v>8324.4500000000007</v>
      </c>
      <c r="N4726">
        <v>12.25</v>
      </c>
      <c r="O4726" t="s">
        <v>645</v>
      </c>
      <c r="P4726" s="428">
        <v>12.695</v>
      </c>
      <c r="Q4726">
        <v>12945762</v>
      </c>
      <c r="R4726" t="s">
        <v>646</v>
      </c>
      <c r="S4726">
        <v>2030994</v>
      </c>
      <c r="T4726" t="s">
        <v>4043</v>
      </c>
    </row>
    <row r="4727" spans="1:20" x14ac:dyDescent="0.25">
      <c r="A4727" t="s">
        <v>637</v>
      </c>
      <c r="B4727" t="s">
        <v>754</v>
      </c>
      <c r="C4727" t="s">
        <v>639</v>
      </c>
      <c r="D4727" t="s">
        <v>640</v>
      </c>
      <c r="E4727" t="s">
        <v>667</v>
      </c>
      <c r="F4727">
        <v>528004120002</v>
      </c>
      <c r="G4727" t="s">
        <v>642</v>
      </c>
      <c r="H4727">
        <v>583149</v>
      </c>
      <c r="I4727" t="s">
        <v>680</v>
      </c>
      <c r="J4727">
        <v>202210</v>
      </c>
      <c r="K4727">
        <v>44859</v>
      </c>
      <c r="L4727" t="s">
        <v>644</v>
      </c>
      <c r="M4727">
        <v>14959.5</v>
      </c>
      <c r="N4727">
        <v>22.01</v>
      </c>
      <c r="O4727" t="s">
        <v>645</v>
      </c>
      <c r="P4727" s="428">
        <v>22.809000000000001</v>
      </c>
      <c r="Q4727">
        <v>12945762</v>
      </c>
      <c r="R4727" t="s">
        <v>646</v>
      </c>
      <c r="S4727">
        <v>8540392</v>
      </c>
      <c r="T4727" t="s">
        <v>4071</v>
      </c>
    </row>
    <row r="4728" spans="1:20" x14ac:dyDescent="0.25">
      <c r="A4728" t="s">
        <v>637</v>
      </c>
      <c r="B4728" t="s">
        <v>754</v>
      </c>
      <c r="C4728" t="s">
        <v>639</v>
      </c>
      <c r="D4728" t="s">
        <v>640</v>
      </c>
      <c r="E4728" t="s">
        <v>708</v>
      </c>
      <c r="F4728">
        <v>528004120002</v>
      </c>
      <c r="G4728" t="s">
        <v>642</v>
      </c>
      <c r="H4728">
        <v>583155</v>
      </c>
      <c r="I4728" t="s">
        <v>45</v>
      </c>
      <c r="J4728">
        <v>202210</v>
      </c>
      <c r="K4728">
        <v>44859</v>
      </c>
      <c r="L4728" t="s">
        <v>644</v>
      </c>
      <c r="M4728">
        <v>7524.4</v>
      </c>
      <c r="N4728">
        <v>11.07</v>
      </c>
      <c r="O4728" t="s">
        <v>645</v>
      </c>
      <c r="P4728" s="428">
        <v>11.472</v>
      </c>
      <c r="Q4728">
        <v>12945762</v>
      </c>
      <c r="R4728" t="s">
        <v>646</v>
      </c>
      <c r="S4728">
        <v>8540039</v>
      </c>
      <c r="T4728" t="s">
        <v>4072</v>
      </c>
    </row>
    <row r="4729" spans="1:20" x14ac:dyDescent="0.25">
      <c r="A4729" t="s">
        <v>637</v>
      </c>
      <c r="B4729" t="s">
        <v>736</v>
      </c>
      <c r="C4729" t="s">
        <v>639</v>
      </c>
      <c r="D4729" t="s">
        <v>718</v>
      </c>
      <c r="E4729" t="s">
        <v>704</v>
      </c>
      <c r="F4729">
        <v>528004120001</v>
      </c>
      <c r="G4729" t="s">
        <v>705</v>
      </c>
      <c r="H4729">
        <v>583128</v>
      </c>
      <c r="I4729" t="s">
        <v>20</v>
      </c>
      <c r="J4729">
        <v>202210</v>
      </c>
      <c r="K4729">
        <v>44859</v>
      </c>
      <c r="L4729" t="s">
        <v>644</v>
      </c>
      <c r="M4729">
        <v>129000</v>
      </c>
      <c r="N4729">
        <v>189.77</v>
      </c>
      <c r="O4729" t="s">
        <v>645</v>
      </c>
      <c r="P4729" s="428">
        <v>196.65899999999999</v>
      </c>
      <c r="Q4729">
        <v>12945762</v>
      </c>
      <c r="R4729" t="s">
        <v>646</v>
      </c>
      <c r="S4729">
        <v>2031020</v>
      </c>
      <c r="T4729" t="s">
        <v>4045</v>
      </c>
    </row>
    <row r="4730" spans="1:20" x14ac:dyDescent="0.25">
      <c r="A4730" t="s">
        <v>637</v>
      </c>
      <c r="B4730" t="s">
        <v>754</v>
      </c>
      <c r="C4730" t="s">
        <v>639</v>
      </c>
      <c r="D4730" t="s">
        <v>640</v>
      </c>
      <c r="E4730" t="s">
        <v>673</v>
      </c>
      <c r="F4730">
        <v>528004120002</v>
      </c>
      <c r="G4730" t="s">
        <v>642</v>
      </c>
      <c r="H4730">
        <v>583148</v>
      </c>
      <c r="I4730" t="s">
        <v>699</v>
      </c>
      <c r="J4730">
        <v>202210</v>
      </c>
      <c r="K4730">
        <v>44859</v>
      </c>
      <c r="L4730" t="s">
        <v>644</v>
      </c>
      <c r="M4730">
        <v>3674.87</v>
      </c>
      <c r="N4730">
        <v>5.41</v>
      </c>
      <c r="O4730" t="s">
        <v>645</v>
      </c>
      <c r="P4730" s="428">
        <v>5.6059999999999999</v>
      </c>
      <c r="Q4730">
        <v>12945762</v>
      </c>
      <c r="R4730" t="s">
        <v>646</v>
      </c>
      <c r="S4730">
        <v>8540206</v>
      </c>
      <c r="T4730" t="s">
        <v>4081</v>
      </c>
    </row>
    <row r="4731" spans="1:20" x14ac:dyDescent="0.25">
      <c r="A4731" t="s">
        <v>637</v>
      </c>
      <c r="B4731" t="s">
        <v>736</v>
      </c>
      <c r="C4731" t="s">
        <v>639</v>
      </c>
      <c r="D4731" t="s">
        <v>695</v>
      </c>
      <c r="E4731" t="s">
        <v>667</v>
      </c>
      <c r="F4731">
        <v>528004120002</v>
      </c>
      <c r="G4731" t="s">
        <v>642</v>
      </c>
      <c r="H4731">
        <v>583135</v>
      </c>
      <c r="I4731" t="s">
        <v>31</v>
      </c>
      <c r="J4731">
        <v>202210</v>
      </c>
      <c r="K4731">
        <v>44859</v>
      </c>
      <c r="L4731" t="s">
        <v>644</v>
      </c>
      <c r="M4731">
        <v>129000</v>
      </c>
      <c r="N4731">
        <v>189.77</v>
      </c>
      <c r="O4731" t="s">
        <v>645</v>
      </c>
      <c r="P4731" s="428">
        <v>196.65899999999999</v>
      </c>
      <c r="Q4731">
        <v>12945762</v>
      </c>
      <c r="R4731" t="s">
        <v>646</v>
      </c>
      <c r="S4731">
        <v>2023596</v>
      </c>
      <c r="T4731" t="s">
        <v>4082</v>
      </c>
    </row>
    <row r="4732" spans="1:20" x14ac:dyDescent="0.25">
      <c r="A4732" t="s">
        <v>637</v>
      </c>
      <c r="B4732" t="s">
        <v>736</v>
      </c>
      <c r="C4732" t="s">
        <v>639</v>
      </c>
      <c r="D4732" t="s">
        <v>695</v>
      </c>
      <c r="E4732" t="s">
        <v>673</v>
      </c>
      <c r="F4732">
        <v>528004120002</v>
      </c>
      <c r="G4732" t="s">
        <v>642</v>
      </c>
      <c r="H4732">
        <v>583148</v>
      </c>
      <c r="I4732" t="s">
        <v>699</v>
      </c>
      <c r="J4732">
        <v>202210</v>
      </c>
      <c r="K4732">
        <v>44859</v>
      </c>
      <c r="L4732" t="s">
        <v>644</v>
      </c>
      <c r="M4732">
        <v>71916.91</v>
      </c>
      <c r="N4732">
        <v>105.8</v>
      </c>
      <c r="O4732" t="s">
        <v>645</v>
      </c>
      <c r="P4732" s="428">
        <v>109.64100000000001</v>
      </c>
      <c r="Q4732">
        <v>12945762</v>
      </c>
      <c r="R4732" t="s">
        <v>646</v>
      </c>
      <c r="S4732">
        <v>2057784</v>
      </c>
      <c r="T4732" t="s">
        <v>4051</v>
      </c>
    </row>
    <row r="4733" spans="1:20" x14ac:dyDescent="0.25">
      <c r="A4733" t="s">
        <v>637</v>
      </c>
      <c r="B4733" t="s">
        <v>754</v>
      </c>
      <c r="C4733" t="s">
        <v>639</v>
      </c>
      <c r="D4733" t="s">
        <v>640</v>
      </c>
      <c r="E4733" t="s">
        <v>673</v>
      </c>
      <c r="F4733">
        <v>528004120002</v>
      </c>
      <c r="G4733" t="s">
        <v>642</v>
      </c>
      <c r="H4733">
        <v>583148</v>
      </c>
      <c r="I4733" t="s">
        <v>699</v>
      </c>
      <c r="J4733">
        <v>202210</v>
      </c>
      <c r="K4733">
        <v>44859</v>
      </c>
      <c r="L4733" t="s">
        <v>644</v>
      </c>
      <c r="M4733">
        <v>10310.82</v>
      </c>
      <c r="N4733">
        <v>15.17</v>
      </c>
      <c r="O4733" t="s">
        <v>645</v>
      </c>
      <c r="P4733" s="428">
        <v>15.721</v>
      </c>
      <c r="Q4733">
        <v>12945762</v>
      </c>
      <c r="R4733" t="s">
        <v>646</v>
      </c>
      <c r="S4733">
        <v>2012905</v>
      </c>
      <c r="T4733" t="s">
        <v>4052</v>
      </c>
    </row>
    <row r="4734" spans="1:20" x14ac:dyDescent="0.25">
      <c r="A4734" t="s">
        <v>637</v>
      </c>
      <c r="B4734" t="s">
        <v>736</v>
      </c>
      <c r="C4734" t="s">
        <v>639</v>
      </c>
      <c r="D4734" t="s">
        <v>695</v>
      </c>
      <c r="E4734" t="s">
        <v>641</v>
      </c>
      <c r="F4734">
        <v>528004120002</v>
      </c>
      <c r="G4734" t="s">
        <v>642</v>
      </c>
      <c r="H4734">
        <v>583152</v>
      </c>
      <c r="I4734" t="s">
        <v>43</v>
      </c>
      <c r="J4734">
        <v>202210</v>
      </c>
      <c r="K4734">
        <v>44859</v>
      </c>
      <c r="L4734" t="s">
        <v>644</v>
      </c>
      <c r="M4734">
        <v>14475.24</v>
      </c>
      <c r="N4734">
        <v>21.29</v>
      </c>
      <c r="O4734" t="s">
        <v>645</v>
      </c>
      <c r="P4734" s="428">
        <v>22.062999999999999</v>
      </c>
      <c r="Q4734">
        <v>12945762</v>
      </c>
      <c r="R4734" t="s">
        <v>646</v>
      </c>
      <c r="S4734">
        <v>2058432</v>
      </c>
      <c r="T4734" t="s">
        <v>4053</v>
      </c>
    </row>
    <row r="4735" spans="1:20" x14ac:dyDescent="0.25">
      <c r="A4735" t="s">
        <v>637</v>
      </c>
      <c r="B4735" t="s">
        <v>736</v>
      </c>
      <c r="C4735" t="s">
        <v>639</v>
      </c>
      <c r="D4735" t="s">
        <v>695</v>
      </c>
      <c r="E4735" t="s">
        <v>673</v>
      </c>
      <c r="F4735">
        <v>528004120002</v>
      </c>
      <c r="G4735" t="s">
        <v>642</v>
      </c>
      <c r="H4735">
        <v>583148</v>
      </c>
      <c r="I4735" t="s">
        <v>699</v>
      </c>
      <c r="J4735">
        <v>202210</v>
      </c>
      <c r="K4735">
        <v>44859</v>
      </c>
      <c r="L4735" t="s">
        <v>644</v>
      </c>
      <c r="M4735">
        <v>70840</v>
      </c>
      <c r="N4735">
        <v>104.21</v>
      </c>
      <c r="O4735" t="s">
        <v>645</v>
      </c>
      <c r="P4735" s="428">
        <v>107.99299999999999</v>
      </c>
      <c r="Q4735">
        <v>12945762</v>
      </c>
      <c r="R4735" t="s">
        <v>646</v>
      </c>
      <c r="S4735">
        <v>2046481</v>
      </c>
      <c r="T4735" t="s">
        <v>4055</v>
      </c>
    </row>
    <row r="4736" spans="1:20" x14ac:dyDescent="0.25">
      <c r="A4736" t="s">
        <v>637</v>
      </c>
      <c r="B4736" t="s">
        <v>754</v>
      </c>
      <c r="C4736" t="s">
        <v>639</v>
      </c>
      <c r="D4736" t="s">
        <v>640</v>
      </c>
      <c r="E4736" t="s">
        <v>689</v>
      </c>
      <c r="F4736">
        <v>528004120002</v>
      </c>
      <c r="G4736" t="s">
        <v>642</v>
      </c>
      <c r="H4736">
        <v>856784</v>
      </c>
      <c r="I4736" t="s">
        <v>479</v>
      </c>
      <c r="J4736">
        <v>202210</v>
      </c>
      <c r="K4736">
        <v>44859</v>
      </c>
      <c r="L4736" t="s">
        <v>644</v>
      </c>
      <c r="M4736">
        <v>4100.79</v>
      </c>
      <c r="N4736">
        <v>6.03</v>
      </c>
      <c r="O4736" t="s">
        <v>645</v>
      </c>
      <c r="P4736" s="428">
        <v>6.2489999999999997</v>
      </c>
      <c r="Q4736">
        <v>12945762</v>
      </c>
      <c r="R4736" t="s">
        <v>646</v>
      </c>
      <c r="S4736">
        <v>8540396</v>
      </c>
      <c r="T4736" t="s">
        <v>4057</v>
      </c>
    </row>
    <row r="4737" spans="1:20" x14ac:dyDescent="0.25">
      <c r="A4737" t="s">
        <v>637</v>
      </c>
      <c r="B4737" t="s">
        <v>754</v>
      </c>
      <c r="C4737" t="s">
        <v>639</v>
      </c>
      <c r="D4737" t="s">
        <v>640</v>
      </c>
      <c r="E4737" t="s">
        <v>673</v>
      </c>
      <c r="F4737">
        <v>528004120002</v>
      </c>
      <c r="G4737" t="s">
        <v>642</v>
      </c>
      <c r="H4737">
        <v>583148</v>
      </c>
      <c r="I4737" t="s">
        <v>699</v>
      </c>
      <c r="J4737">
        <v>202210</v>
      </c>
      <c r="K4737">
        <v>44859</v>
      </c>
      <c r="L4737" t="s">
        <v>644</v>
      </c>
      <c r="M4737">
        <v>9592.68</v>
      </c>
      <c r="N4737">
        <v>14.11</v>
      </c>
      <c r="O4737" t="s">
        <v>645</v>
      </c>
      <c r="P4737" s="428">
        <v>14.622</v>
      </c>
      <c r="Q4737">
        <v>12945762</v>
      </c>
      <c r="R4737" t="s">
        <v>646</v>
      </c>
      <c r="S4737">
        <v>2029740</v>
      </c>
      <c r="T4737" t="s">
        <v>4058</v>
      </c>
    </row>
    <row r="4738" spans="1:20" x14ac:dyDescent="0.25">
      <c r="A4738" t="s">
        <v>637</v>
      </c>
      <c r="B4738" t="s">
        <v>754</v>
      </c>
      <c r="C4738" t="s">
        <v>639</v>
      </c>
      <c r="D4738" t="s">
        <v>651</v>
      </c>
      <c r="E4738" t="s">
        <v>673</v>
      </c>
      <c r="F4738">
        <v>528004120002</v>
      </c>
      <c r="G4738" t="s">
        <v>642</v>
      </c>
      <c r="H4738">
        <v>583133</v>
      </c>
      <c r="I4738" t="s">
        <v>29</v>
      </c>
      <c r="J4738">
        <v>202210</v>
      </c>
      <c r="K4738">
        <v>44859</v>
      </c>
      <c r="L4738" t="s">
        <v>644</v>
      </c>
      <c r="M4738">
        <v>3283.55</v>
      </c>
      <c r="N4738">
        <v>4.83</v>
      </c>
      <c r="O4738" t="s">
        <v>645</v>
      </c>
      <c r="P4738" s="428">
        <v>5.0049999999999999</v>
      </c>
      <c r="Q4738">
        <v>12945762</v>
      </c>
      <c r="R4738" t="s">
        <v>646</v>
      </c>
      <c r="S4738">
        <v>2030994</v>
      </c>
      <c r="T4738" t="s">
        <v>4100</v>
      </c>
    </row>
    <row r="4739" spans="1:20" x14ac:dyDescent="0.25">
      <c r="A4739" t="s">
        <v>637</v>
      </c>
      <c r="B4739" t="s">
        <v>736</v>
      </c>
      <c r="C4739" t="s">
        <v>639</v>
      </c>
      <c r="D4739" t="s">
        <v>663</v>
      </c>
      <c r="E4739" t="s">
        <v>701</v>
      </c>
      <c r="F4739">
        <v>528004120002</v>
      </c>
      <c r="G4739" t="s">
        <v>642</v>
      </c>
      <c r="H4739">
        <v>583137</v>
      </c>
      <c r="I4739" t="s">
        <v>33</v>
      </c>
      <c r="J4739">
        <v>202210</v>
      </c>
      <c r="K4739">
        <v>44859</v>
      </c>
      <c r="L4739" t="s">
        <v>644</v>
      </c>
      <c r="M4739">
        <v>129000</v>
      </c>
      <c r="N4739">
        <v>189.77</v>
      </c>
      <c r="O4739" t="s">
        <v>645</v>
      </c>
      <c r="P4739" s="428">
        <v>196.65899999999999</v>
      </c>
      <c r="Q4739">
        <v>12945762</v>
      </c>
      <c r="R4739" t="s">
        <v>646</v>
      </c>
      <c r="S4739">
        <v>2038727</v>
      </c>
      <c r="T4739" t="s">
        <v>4059</v>
      </c>
    </row>
    <row r="4740" spans="1:20" x14ac:dyDescent="0.25">
      <c r="A4740" t="s">
        <v>637</v>
      </c>
      <c r="B4740" t="s">
        <v>736</v>
      </c>
      <c r="C4740" t="s">
        <v>639</v>
      </c>
      <c r="D4740" t="s">
        <v>651</v>
      </c>
      <c r="E4740" t="s">
        <v>704</v>
      </c>
      <c r="F4740">
        <v>528004120002</v>
      </c>
      <c r="G4740" t="s">
        <v>642</v>
      </c>
      <c r="H4740">
        <v>856779</v>
      </c>
      <c r="I4740" t="s">
        <v>28</v>
      </c>
      <c r="J4740">
        <v>202210</v>
      </c>
      <c r="K4740">
        <v>44859</v>
      </c>
      <c r="L4740" t="s">
        <v>644</v>
      </c>
      <c r="M4740">
        <v>97103</v>
      </c>
      <c r="N4740">
        <v>142.85</v>
      </c>
      <c r="O4740" t="s">
        <v>645</v>
      </c>
      <c r="P4740" s="428">
        <v>148.036</v>
      </c>
      <c r="Q4740">
        <v>12945762</v>
      </c>
      <c r="R4740" t="s">
        <v>646</v>
      </c>
      <c r="S4740">
        <v>2039252</v>
      </c>
      <c r="T4740" t="s">
        <v>4060</v>
      </c>
    </row>
    <row r="4741" spans="1:20" x14ac:dyDescent="0.25">
      <c r="A4741" t="s">
        <v>637</v>
      </c>
      <c r="B4741" t="s">
        <v>754</v>
      </c>
      <c r="C4741" t="s">
        <v>639</v>
      </c>
      <c r="D4741" t="s">
        <v>640</v>
      </c>
      <c r="E4741" t="s">
        <v>689</v>
      </c>
      <c r="F4741">
        <v>528004120002</v>
      </c>
      <c r="G4741" t="s">
        <v>642</v>
      </c>
      <c r="H4741">
        <v>583156</v>
      </c>
      <c r="I4741" t="s">
        <v>690</v>
      </c>
      <c r="J4741">
        <v>202210</v>
      </c>
      <c r="K4741">
        <v>44859</v>
      </c>
      <c r="L4741" t="s">
        <v>644</v>
      </c>
      <c r="M4741">
        <v>13792.88</v>
      </c>
      <c r="N4741">
        <v>20.29</v>
      </c>
      <c r="O4741" t="s">
        <v>645</v>
      </c>
      <c r="P4741" s="428">
        <v>21.027000000000001</v>
      </c>
      <c r="Q4741">
        <v>12945762</v>
      </c>
      <c r="R4741" t="s">
        <v>646</v>
      </c>
      <c r="S4741">
        <v>2032465</v>
      </c>
      <c r="T4741" t="s">
        <v>4070</v>
      </c>
    </row>
    <row r="4742" spans="1:20" x14ac:dyDescent="0.25">
      <c r="A4742" t="s">
        <v>637</v>
      </c>
      <c r="B4742" t="s">
        <v>754</v>
      </c>
      <c r="C4742" t="s">
        <v>639</v>
      </c>
      <c r="D4742" t="s">
        <v>718</v>
      </c>
      <c r="E4742" t="s">
        <v>704</v>
      </c>
      <c r="F4742">
        <v>528004120001</v>
      </c>
      <c r="G4742" t="s">
        <v>705</v>
      </c>
      <c r="H4742">
        <v>583128</v>
      </c>
      <c r="I4742" t="s">
        <v>20</v>
      </c>
      <c r="J4742">
        <v>202210</v>
      </c>
      <c r="K4742">
        <v>44859</v>
      </c>
      <c r="L4742" t="s">
        <v>644</v>
      </c>
      <c r="M4742">
        <v>107782</v>
      </c>
      <c r="N4742">
        <v>158.56</v>
      </c>
      <c r="O4742" t="s">
        <v>645</v>
      </c>
      <c r="P4742" s="428">
        <v>164.316</v>
      </c>
      <c r="Q4742">
        <v>12945762</v>
      </c>
      <c r="R4742" t="s">
        <v>646</v>
      </c>
      <c r="S4742">
        <v>2031020</v>
      </c>
      <c r="T4742" t="s">
        <v>4073</v>
      </c>
    </row>
    <row r="4743" spans="1:20" x14ac:dyDescent="0.25">
      <c r="A4743" t="s">
        <v>637</v>
      </c>
      <c r="B4743" t="s">
        <v>754</v>
      </c>
      <c r="C4743" t="s">
        <v>639</v>
      </c>
      <c r="D4743" t="s">
        <v>640</v>
      </c>
      <c r="E4743" t="s">
        <v>673</v>
      </c>
      <c r="F4743">
        <v>528004120002</v>
      </c>
      <c r="G4743" t="s">
        <v>642</v>
      </c>
      <c r="H4743">
        <v>856783</v>
      </c>
      <c r="I4743" t="s">
        <v>478</v>
      </c>
      <c r="J4743">
        <v>202210</v>
      </c>
      <c r="K4743">
        <v>44859</v>
      </c>
      <c r="L4743" t="s">
        <v>644</v>
      </c>
      <c r="M4743">
        <v>11695.71</v>
      </c>
      <c r="N4743">
        <v>17.21</v>
      </c>
      <c r="O4743" t="s">
        <v>645</v>
      </c>
      <c r="P4743" s="428">
        <v>17.835000000000001</v>
      </c>
      <c r="Q4743">
        <v>12945762</v>
      </c>
      <c r="R4743" t="s">
        <v>646</v>
      </c>
      <c r="S4743">
        <v>8540353</v>
      </c>
      <c r="T4743" t="s">
        <v>4075</v>
      </c>
    </row>
    <row r="4744" spans="1:20" x14ac:dyDescent="0.25">
      <c r="A4744" t="s">
        <v>637</v>
      </c>
      <c r="B4744" t="s">
        <v>754</v>
      </c>
      <c r="C4744" t="s">
        <v>639</v>
      </c>
      <c r="D4744" t="s">
        <v>640</v>
      </c>
      <c r="E4744" t="s">
        <v>678</v>
      </c>
      <c r="F4744">
        <v>528004120002</v>
      </c>
      <c r="G4744" t="s">
        <v>642</v>
      </c>
      <c r="H4744">
        <v>583147</v>
      </c>
      <c r="I4744" t="s">
        <v>41</v>
      </c>
      <c r="J4744">
        <v>202210</v>
      </c>
      <c r="K4744">
        <v>44859</v>
      </c>
      <c r="L4744" t="s">
        <v>644</v>
      </c>
      <c r="M4744">
        <v>7483.89</v>
      </c>
      <c r="N4744">
        <v>11.01</v>
      </c>
      <c r="O4744" t="s">
        <v>645</v>
      </c>
      <c r="P4744" s="428">
        <v>11.41</v>
      </c>
      <c r="Q4744">
        <v>12945762</v>
      </c>
      <c r="R4744" t="s">
        <v>646</v>
      </c>
      <c r="S4744">
        <v>2027008</v>
      </c>
      <c r="T4744" t="s">
        <v>4061</v>
      </c>
    </row>
    <row r="4745" spans="1:20" x14ac:dyDescent="0.25">
      <c r="A4745" t="s">
        <v>637</v>
      </c>
      <c r="B4745" t="s">
        <v>754</v>
      </c>
      <c r="C4745" t="s">
        <v>639</v>
      </c>
      <c r="D4745" t="s">
        <v>695</v>
      </c>
      <c r="E4745" t="s">
        <v>704</v>
      </c>
      <c r="F4745">
        <v>528004120001</v>
      </c>
      <c r="G4745" t="s">
        <v>705</v>
      </c>
      <c r="H4745">
        <v>583128</v>
      </c>
      <c r="I4745" t="s">
        <v>20</v>
      </c>
      <c r="J4745">
        <v>202210</v>
      </c>
      <c r="K4745">
        <v>44859</v>
      </c>
      <c r="L4745" t="s">
        <v>644</v>
      </c>
      <c r="M4745">
        <v>80921.62</v>
      </c>
      <c r="N4745">
        <v>119.04</v>
      </c>
      <c r="O4745" t="s">
        <v>645</v>
      </c>
      <c r="P4745" s="428">
        <v>123.361</v>
      </c>
      <c r="Q4745">
        <v>12945762</v>
      </c>
      <c r="R4745" t="s">
        <v>646</v>
      </c>
      <c r="S4745">
        <v>2012170</v>
      </c>
      <c r="T4745" t="s">
        <v>4098</v>
      </c>
    </row>
    <row r="4746" spans="1:20" x14ac:dyDescent="0.25">
      <c r="A4746" t="s">
        <v>637</v>
      </c>
      <c r="B4746" t="s">
        <v>736</v>
      </c>
      <c r="C4746" t="s">
        <v>639</v>
      </c>
      <c r="D4746" t="s">
        <v>651</v>
      </c>
      <c r="E4746" t="s">
        <v>667</v>
      </c>
      <c r="F4746">
        <v>528004120002</v>
      </c>
      <c r="G4746" t="s">
        <v>642</v>
      </c>
      <c r="H4746">
        <v>583149</v>
      </c>
      <c r="I4746" t="s">
        <v>680</v>
      </c>
      <c r="J4746">
        <v>202210</v>
      </c>
      <c r="K4746">
        <v>44859</v>
      </c>
      <c r="L4746" t="s">
        <v>644</v>
      </c>
      <c r="M4746">
        <v>4562.7</v>
      </c>
      <c r="N4746">
        <v>6.71</v>
      </c>
      <c r="O4746" t="s">
        <v>645</v>
      </c>
      <c r="P4746" s="428">
        <v>6.9539999999999997</v>
      </c>
      <c r="Q4746">
        <v>12945762</v>
      </c>
      <c r="R4746" t="s">
        <v>646</v>
      </c>
      <c r="S4746">
        <v>8540358</v>
      </c>
      <c r="T4746" t="s">
        <v>4063</v>
      </c>
    </row>
    <row r="4747" spans="1:20" x14ac:dyDescent="0.25">
      <c r="A4747" t="s">
        <v>637</v>
      </c>
      <c r="B4747" t="s">
        <v>754</v>
      </c>
      <c r="C4747" t="s">
        <v>639</v>
      </c>
      <c r="D4747" t="s">
        <v>663</v>
      </c>
      <c r="E4747" t="s">
        <v>673</v>
      </c>
      <c r="F4747">
        <v>528004120002</v>
      </c>
      <c r="G4747" t="s">
        <v>642</v>
      </c>
      <c r="H4747">
        <v>583133</v>
      </c>
      <c r="I4747" t="s">
        <v>29</v>
      </c>
      <c r="J4747">
        <v>202210</v>
      </c>
      <c r="K4747">
        <v>44859</v>
      </c>
      <c r="L4747" t="s">
        <v>644</v>
      </c>
      <c r="M4747">
        <v>71305</v>
      </c>
      <c r="N4747">
        <v>104.9</v>
      </c>
      <c r="O4747" t="s">
        <v>645</v>
      </c>
      <c r="P4747" s="428">
        <v>108.708</v>
      </c>
      <c r="Q4747">
        <v>12945762</v>
      </c>
      <c r="R4747" t="s">
        <v>646</v>
      </c>
      <c r="S4747">
        <v>2014872</v>
      </c>
      <c r="T4747" t="s">
        <v>4103</v>
      </c>
    </row>
    <row r="4748" spans="1:20" x14ac:dyDescent="0.25">
      <c r="A4748" t="s">
        <v>637</v>
      </c>
      <c r="B4748" t="s">
        <v>736</v>
      </c>
      <c r="C4748" t="s">
        <v>639</v>
      </c>
      <c r="D4748" t="s">
        <v>663</v>
      </c>
      <c r="E4748" t="s">
        <v>667</v>
      </c>
      <c r="F4748">
        <v>528004120002</v>
      </c>
      <c r="G4748" t="s">
        <v>642</v>
      </c>
      <c r="H4748">
        <v>583136</v>
      </c>
      <c r="I4748" t="s">
        <v>32</v>
      </c>
      <c r="J4748">
        <v>202210</v>
      </c>
      <c r="K4748">
        <v>44859</v>
      </c>
      <c r="L4748" t="s">
        <v>644</v>
      </c>
      <c r="M4748">
        <v>100987</v>
      </c>
      <c r="N4748">
        <v>148.56</v>
      </c>
      <c r="O4748" t="s">
        <v>645</v>
      </c>
      <c r="P4748" s="428">
        <v>153.953</v>
      </c>
      <c r="Q4748">
        <v>12945762</v>
      </c>
      <c r="R4748" t="s">
        <v>646</v>
      </c>
      <c r="S4748">
        <v>2023197</v>
      </c>
      <c r="T4748" t="s">
        <v>4064</v>
      </c>
    </row>
    <row r="4749" spans="1:20" x14ac:dyDescent="0.25">
      <c r="A4749" t="s">
        <v>637</v>
      </c>
      <c r="B4749" t="s">
        <v>754</v>
      </c>
      <c r="C4749" t="s">
        <v>639</v>
      </c>
      <c r="D4749" t="s">
        <v>640</v>
      </c>
      <c r="E4749" t="s">
        <v>686</v>
      </c>
      <c r="F4749">
        <v>528004120002</v>
      </c>
      <c r="G4749" t="s">
        <v>642</v>
      </c>
      <c r="H4749">
        <v>583150</v>
      </c>
      <c r="I4749" t="s">
        <v>687</v>
      </c>
      <c r="J4749">
        <v>202210</v>
      </c>
      <c r="K4749">
        <v>44859</v>
      </c>
      <c r="L4749" t="s">
        <v>644</v>
      </c>
      <c r="M4749">
        <v>40225.96</v>
      </c>
      <c r="N4749">
        <v>59.18</v>
      </c>
      <c r="O4749" t="s">
        <v>645</v>
      </c>
      <c r="P4749" s="428">
        <v>61.328000000000003</v>
      </c>
      <c r="Q4749">
        <v>12945762</v>
      </c>
      <c r="R4749" t="s">
        <v>646</v>
      </c>
      <c r="S4749">
        <v>2011105</v>
      </c>
      <c r="T4749" t="s">
        <v>4065</v>
      </c>
    </row>
    <row r="4750" spans="1:20" x14ac:dyDescent="0.25">
      <c r="A4750" t="s">
        <v>637</v>
      </c>
      <c r="B4750" t="s">
        <v>736</v>
      </c>
      <c r="C4750" t="s">
        <v>639</v>
      </c>
      <c r="D4750" t="s">
        <v>651</v>
      </c>
      <c r="E4750" t="s">
        <v>2008</v>
      </c>
      <c r="F4750">
        <v>528004120002</v>
      </c>
      <c r="G4750" t="s">
        <v>642</v>
      </c>
      <c r="H4750">
        <v>856778</v>
      </c>
      <c r="I4750" t="s">
        <v>27</v>
      </c>
      <c r="J4750">
        <v>202210</v>
      </c>
      <c r="K4750">
        <v>44859</v>
      </c>
      <c r="L4750" t="s">
        <v>644</v>
      </c>
      <c r="M4750">
        <v>97103</v>
      </c>
      <c r="N4750">
        <v>142.85</v>
      </c>
      <c r="O4750" t="s">
        <v>645</v>
      </c>
      <c r="P4750" s="428">
        <v>148.036</v>
      </c>
      <c r="Q4750">
        <v>12945762</v>
      </c>
      <c r="R4750" t="s">
        <v>646</v>
      </c>
      <c r="S4750">
        <v>2041743</v>
      </c>
      <c r="T4750" t="s">
        <v>4066</v>
      </c>
    </row>
    <row r="4751" spans="1:20" x14ac:dyDescent="0.25">
      <c r="A4751" t="s">
        <v>637</v>
      </c>
      <c r="B4751" t="s">
        <v>754</v>
      </c>
      <c r="C4751" t="s">
        <v>639</v>
      </c>
      <c r="D4751" t="s">
        <v>651</v>
      </c>
      <c r="E4751" t="s">
        <v>641</v>
      </c>
      <c r="F4751">
        <v>528004120001</v>
      </c>
      <c r="G4751" t="s">
        <v>705</v>
      </c>
      <c r="H4751">
        <v>583128</v>
      </c>
      <c r="I4751" t="s">
        <v>20</v>
      </c>
      <c r="J4751">
        <v>202210</v>
      </c>
      <c r="K4751">
        <v>44859</v>
      </c>
      <c r="L4751" t="s">
        <v>644</v>
      </c>
      <c r="M4751">
        <v>115630</v>
      </c>
      <c r="N4751">
        <v>170.1</v>
      </c>
      <c r="O4751" t="s">
        <v>645</v>
      </c>
      <c r="P4751" s="428">
        <v>176.27500000000001</v>
      </c>
      <c r="Q4751">
        <v>12945762</v>
      </c>
      <c r="R4751" t="s">
        <v>646</v>
      </c>
      <c r="S4751">
        <v>2022429</v>
      </c>
      <c r="T4751" t="s">
        <v>4105</v>
      </c>
    </row>
    <row r="4752" spans="1:20" x14ac:dyDescent="0.25">
      <c r="A4752" t="s">
        <v>637</v>
      </c>
      <c r="B4752" t="s">
        <v>736</v>
      </c>
      <c r="C4752" t="s">
        <v>639</v>
      </c>
      <c r="D4752" t="s">
        <v>651</v>
      </c>
      <c r="E4752" t="s">
        <v>2008</v>
      </c>
      <c r="F4752">
        <v>528004120002</v>
      </c>
      <c r="G4752" t="s">
        <v>642</v>
      </c>
      <c r="H4752">
        <v>583138</v>
      </c>
      <c r="I4752" t="s">
        <v>34</v>
      </c>
      <c r="J4752">
        <v>202210</v>
      </c>
      <c r="K4752">
        <v>44859</v>
      </c>
      <c r="L4752" t="s">
        <v>644</v>
      </c>
      <c r="M4752">
        <v>129000</v>
      </c>
      <c r="N4752">
        <v>189.77</v>
      </c>
      <c r="O4752" t="s">
        <v>645</v>
      </c>
      <c r="P4752" s="428">
        <v>196.65899999999999</v>
      </c>
      <c r="Q4752">
        <v>12945762</v>
      </c>
      <c r="R4752" t="s">
        <v>646</v>
      </c>
      <c r="S4752">
        <v>2024193</v>
      </c>
      <c r="T4752" t="s">
        <v>4067</v>
      </c>
    </row>
    <row r="4753" spans="1:20" x14ac:dyDescent="0.25">
      <c r="A4753" t="s">
        <v>637</v>
      </c>
      <c r="B4753" t="s">
        <v>754</v>
      </c>
      <c r="C4753" t="s">
        <v>639</v>
      </c>
      <c r="D4753" t="s">
        <v>640</v>
      </c>
      <c r="E4753" t="s">
        <v>678</v>
      </c>
      <c r="F4753">
        <v>528004120002</v>
      </c>
      <c r="G4753" t="s">
        <v>642</v>
      </c>
      <c r="H4753">
        <v>583147</v>
      </c>
      <c r="I4753" t="s">
        <v>41</v>
      </c>
      <c r="J4753">
        <v>202210</v>
      </c>
      <c r="K4753">
        <v>44859</v>
      </c>
      <c r="L4753" t="s">
        <v>644</v>
      </c>
      <c r="M4753">
        <v>7602.38</v>
      </c>
      <c r="N4753">
        <v>11.18</v>
      </c>
      <c r="O4753" t="s">
        <v>645</v>
      </c>
      <c r="P4753" s="428">
        <v>11.586</v>
      </c>
      <c r="Q4753">
        <v>12945762</v>
      </c>
      <c r="R4753" t="s">
        <v>646</v>
      </c>
      <c r="S4753">
        <v>2049729</v>
      </c>
      <c r="T4753" t="s">
        <v>4068</v>
      </c>
    </row>
    <row r="4754" spans="1:20" x14ac:dyDescent="0.25">
      <c r="A4754" t="s">
        <v>637</v>
      </c>
      <c r="B4754" t="s">
        <v>754</v>
      </c>
      <c r="C4754" t="s">
        <v>639</v>
      </c>
      <c r="D4754" t="s">
        <v>640</v>
      </c>
      <c r="E4754" t="s">
        <v>701</v>
      </c>
      <c r="F4754">
        <v>528004120002</v>
      </c>
      <c r="G4754" t="s">
        <v>642</v>
      </c>
      <c r="H4754">
        <v>583154</v>
      </c>
      <c r="I4754" t="s">
        <v>44</v>
      </c>
      <c r="J4754">
        <v>202210</v>
      </c>
      <c r="K4754">
        <v>44859</v>
      </c>
      <c r="L4754" t="s">
        <v>644</v>
      </c>
      <c r="M4754">
        <v>14254.86</v>
      </c>
      <c r="N4754">
        <v>20.97</v>
      </c>
      <c r="O4754" t="s">
        <v>645</v>
      </c>
      <c r="P4754" s="428">
        <v>21.731000000000002</v>
      </c>
      <c r="Q4754">
        <v>12945762</v>
      </c>
      <c r="R4754" t="s">
        <v>646</v>
      </c>
      <c r="S4754">
        <v>2020577</v>
      </c>
      <c r="T4754" t="s">
        <v>4069</v>
      </c>
    </row>
    <row r="4755" spans="1:20" x14ac:dyDescent="0.25">
      <c r="A4755" t="s">
        <v>637</v>
      </c>
      <c r="B4755" t="s">
        <v>736</v>
      </c>
      <c r="C4755" t="s">
        <v>639</v>
      </c>
      <c r="D4755" t="s">
        <v>663</v>
      </c>
      <c r="E4755" t="s">
        <v>673</v>
      </c>
      <c r="F4755">
        <v>528004120002</v>
      </c>
      <c r="G4755" t="s">
        <v>642</v>
      </c>
      <c r="H4755">
        <v>583133</v>
      </c>
      <c r="I4755" t="s">
        <v>29</v>
      </c>
      <c r="J4755">
        <v>202210</v>
      </c>
      <c r="K4755">
        <v>44859</v>
      </c>
      <c r="L4755" t="s">
        <v>644</v>
      </c>
      <c r="M4755">
        <v>129000</v>
      </c>
      <c r="N4755">
        <v>189.77</v>
      </c>
      <c r="O4755" t="s">
        <v>645</v>
      </c>
      <c r="P4755" s="428">
        <v>196.65899999999999</v>
      </c>
      <c r="Q4755">
        <v>12945762</v>
      </c>
      <c r="R4755" t="s">
        <v>646</v>
      </c>
      <c r="S4755">
        <v>2014872</v>
      </c>
      <c r="T4755" t="s">
        <v>4077</v>
      </c>
    </row>
    <row r="4756" spans="1:20" x14ac:dyDescent="0.25">
      <c r="A4756" t="s">
        <v>637</v>
      </c>
      <c r="B4756" t="s">
        <v>754</v>
      </c>
      <c r="C4756" t="s">
        <v>639</v>
      </c>
      <c r="D4756" t="s">
        <v>651</v>
      </c>
      <c r="E4756" t="s">
        <v>673</v>
      </c>
      <c r="F4756">
        <v>528004120002</v>
      </c>
      <c r="G4756" t="s">
        <v>642</v>
      </c>
      <c r="H4756">
        <v>583133</v>
      </c>
      <c r="I4756" t="s">
        <v>29</v>
      </c>
      <c r="J4756">
        <v>202210</v>
      </c>
      <c r="K4756">
        <v>44859</v>
      </c>
      <c r="L4756" t="s">
        <v>644</v>
      </c>
      <c r="M4756">
        <v>2942.99</v>
      </c>
      <c r="N4756">
        <v>4.33</v>
      </c>
      <c r="O4756" t="s">
        <v>645</v>
      </c>
      <c r="P4756" s="428">
        <v>4.4870000000000001</v>
      </c>
      <c r="Q4756">
        <v>12945762</v>
      </c>
      <c r="R4756" t="s">
        <v>646</v>
      </c>
      <c r="S4756">
        <v>2024413</v>
      </c>
      <c r="T4756" t="s">
        <v>4110</v>
      </c>
    </row>
    <row r="4757" spans="1:20" x14ac:dyDescent="0.25">
      <c r="A4757" t="s">
        <v>637</v>
      </c>
      <c r="B4757" t="s">
        <v>677</v>
      </c>
      <c r="C4757" t="s">
        <v>639</v>
      </c>
      <c r="D4757" t="s">
        <v>695</v>
      </c>
      <c r="E4757" t="s">
        <v>641</v>
      </c>
      <c r="F4757">
        <v>528004120002</v>
      </c>
      <c r="G4757" t="s">
        <v>642</v>
      </c>
      <c r="H4757">
        <v>583152</v>
      </c>
      <c r="I4757" t="s">
        <v>43</v>
      </c>
      <c r="J4757">
        <v>202210</v>
      </c>
      <c r="K4757">
        <v>44859</v>
      </c>
      <c r="L4757" t="s">
        <v>644</v>
      </c>
      <c r="M4757">
        <v>133249.47</v>
      </c>
      <c r="N4757">
        <v>196.02</v>
      </c>
      <c r="O4757" t="s">
        <v>645</v>
      </c>
      <c r="P4757" s="428">
        <v>203.136</v>
      </c>
      <c r="Q4757">
        <v>12945762</v>
      </c>
      <c r="R4757" t="s">
        <v>646</v>
      </c>
      <c r="S4757">
        <v>2058432</v>
      </c>
      <c r="T4757" t="s">
        <v>4091</v>
      </c>
    </row>
    <row r="4758" spans="1:20" x14ac:dyDescent="0.25">
      <c r="A4758" t="s">
        <v>637</v>
      </c>
      <c r="B4758" t="s">
        <v>638</v>
      </c>
      <c r="C4758" t="s">
        <v>639</v>
      </c>
      <c r="D4758" t="s">
        <v>640</v>
      </c>
      <c r="E4758" t="s">
        <v>641</v>
      </c>
      <c r="F4758">
        <v>528004120002</v>
      </c>
      <c r="G4758" t="s">
        <v>642</v>
      </c>
      <c r="H4758">
        <v>856780</v>
      </c>
      <c r="I4758" t="s">
        <v>475</v>
      </c>
      <c r="J4758">
        <v>202210</v>
      </c>
      <c r="K4758">
        <v>44859</v>
      </c>
      <c r="L4758" t="s">
        <v>644</v>
      </c>
      <c r="M4758">
        <v>11644.74</v>
      </c>
      <c r="N4758">
        <v>17.13</v>
      </c>
      <c r="O4758" t="s">
        <v>645</v>
      </c>
      <c r="P4758" s="428">
        <v>17.751999999999999</v>
      </c>
      <c r="Q4758">
        <v>12945762</v>
      </c>
      <c r="R4758" t="s">
        <v>646</v>
      </c>
      <c r="S4758">
        <v>9980783</v>
      </c>
      <c r="T4758" t="s">
        <v>4090</v>
      </c>
    </row>
    <row r="4759" spans="1:20" x14ac:dyDescent="0.25">
      <c r="A4759" t="s">
        <v>637</v>
      </c>
      <c r="B4759" t="s">
        <v>736</v>
      </c>
      <c r="C4759" t="s">
        <v>639</v>
      </c>
      <c r="D4759" t="s">
        <v>640</v>
      </c>
      <c r="E4759" t="s">
        <v>708</v>
      </c>
      <c r="F4759">
        <v>528004120002</v>
      </c>
      <c r="G4759" t="s">
        <v>642</v>
      </c>
      <c r="H4759">
        <v>583155</v>
      </c>
      <c r="I4759" t="s">
        <v>45</v>
      </c>
      <c r="J4759">
        <v>202210</v>
      </c>
      <c r="K4759">
        <v>44859</v>
      </c>
      <c r="L4759" t="s">
        <v>644</v>
      </c>
      <c r="M4759">
        <v>3685.71</v>
      </c>
      <c r="N4759">
        <v>5.42</v>
      </c>
      <c r="O4759" t="s">
        <v>645</v>
      </c>
      <c r="P4759" s="428">
        <v>5.617</v>
      </c>
      <c r="Q4759">
        <v>12945762</v>
      </c>
      <c r="R4759" t="s">
        <v>646</v>
      </c>
      <c r="S4759">
        <v>8540039</v>
      </c>
      <c r="T4759" t="s">
        <v>4036</v>
      </c>
    </row>
    <row r="4760" spans="1:20" x14ac:dyDescent="0.25">
      <c r="A4760" t="s">
        <v>637</v>
      </c>
      <c r="B4760" t="s">
        <v>736</v>
      </c>
      <c r="C4760" t="s">
        <v>639</v>
      </c>
      <c r="D4760" t="s">
        <v>640</v>
      </c>
      <c r="E4760" t="s">
        <v>678</v>
      </c>
      <c r="F4760">
        <v>528004120002</v>
      </c>
      <c r="G4760" t="s">
        <v>642</v>
      </c>
      <c r="H4760">
        <v>583147</v>
      </c>
      <c r="I4760" t="s">
        <v>41</v>
      </c>
      <c r="J4760">
        <v>202210</v>
      </c>
      <c r="K4760">
        <v>44859</v>
      </c>
      <c r="L4760" t="s">
        <v>644</v>
      </c>
      <c r="M4760">
        <v>16178.22</v>
      </c>
      <c r="N4760">
        <v>23.8</v>
      </c>
      <c r="O4760" t="s">
        <v>645</v>
      </c>
      <c r="P4760" s="428">
        <v>24.664000000000001</v>
      </c>
      <c r="Q4760">
        <v>12945762</v>
      </c>
      <c r="R4760" t="s">
        <v>646</v>
      </c>
      <c r="S4760">
        <v>2049729</v>
      </c>
      <c r="T4760" t="s">
        <v>4040</v>
      </c>
    </row>
    <row r="4761" spans="1:20" x14ac:dyDescent="0.25">
      <c r="A4761" t="s">
        <v>637</v>
      </c>
      <c r="B4761" t="s">
        <v>736</v>
      </c>
      <c r="C4761" t="s">
        <v>639</v>
      </c>
      <c r="D4761" t="s">
        <v>640</v>
      </c>
      <c r="E4761" t="s">
        <v>673</v>
      </c>
      <c r="F4761">
        <v>528004120002</v>
      </c>
      <c r="G4761" t="s">
        <v>642</v>
      </c>
      <c r="H4761">
        <v>583148</v>
      </c>
      <c r="I4761" t="s">
        <v>699</v>
      </c>
      <c r="J4761">
        <v>202210</v>
      </c>
      <c r="K4761">
        <v>44859</v>
      </c>
      <c r="L4761" t="s">
        <v>644</v>
      </c>
      <c r="M4761">
        <v>7188.85</v>
      </c>
      <c r="N4761">
        <v>10.58</v>
      </c>
      <c r="O4761" t="s">
        <v>645</v>
      </c>
      <c r="P4761" s="428">
        <v>10.964</v>
      </c>
      <c r="Q4761">
        <v>12945762</v>
      </c>
      <c r="R4761" t="s">
        <v>646</v>
      </c>
      <c r="S4761">
        <v>2012905</v>
      </c>
      <c r="T4761" t="s">
        <v>4049</v>
      </c>
    </row>
    <row r="4762" spans="1:20" x14ac:dyDescent="0.25">
      <c r="A4762" t="s">
        <v>637</v>
      </c>
      <c r="B4762" t="s">
        <v>736</v>
      </c>
      <c r="C4762" t="s">
        <v>639</v>
      </c>
      <c r="D4762" t="s">
        <v>640</v>
      </c>
      <c r="E4762" t="s">
        <v>673</v>
      </c>
      <c r="F4762">
        <v>528004120002</v>
      </c>
      <c r="G4762" t="s">
        <v>642</v>
      </c>
      <c r="H4762">
        <v>856783</v>
      </c>
      <c r="I4762" t="s">
        <v>478</v>
      </c>
      <c r="J4762">
        <v>202210</v>
      </c>
      <c r="K4762">
        <v>44859</v>
      </c>
      <c r="L4762" t="s">
        <v>644</v>
      </c>
      <c r="M4762">
        <v>4607.1400000000003</v>
      </c>
      <c r="N4762">
        <v>6.78</v>
      </c>
      <c r="O4762" t="s">
        <v>645</v>
      </c>
      <c r="P4762" s="428">
        <v>7.0259999999999998</v>
      </c>
      <c r="Q4762">
        <v>12945762</v>
      </c>
      <c r="R4762" t="s">
        <v>646</v>
      </c>
      <c r="S4762">
        <v>8540353</v>
      </c>
      <c r="T4762" t="s">
        <v>4074</v>
      </c>
    </row>
    <row r="4763" spans="1:20" x14ac:dyDescent="0.25">
      <c r="A4763" t="s">
        <v>637</v>
      </c>
      <c r="B4763" t="s">
        <v>736</v>
      </c>
      <c r="C4763" t="s">
        <v>639</v>
      </c>
      <c r="D4763" t="s">
        <v>640</v>
      </c>
      <c r="E4763" t="s">
        <v>686</v>
      </c>
      <c r="F4763">
        <v>528004120002</v>
      </c>
      <c r="G4763" t="s">
        <v>642</v>
      </c>
      <c r="H4763">
        <v>583150</v>
      </c>
      <c r="I4763" t="s">
        <v>687</v>
      </c>
      <c r="J4763">
        <v>202210</v>
      </c>
      <c r="K4763">
        <v>44859</v>
      </c>
      <c r="L4763" t="s">
        <v>644</v>
      </c>
      <c r="M4763">
        <v>11586.83</v>
      </c>
      <c r="N4763">
        <v>17.05</v>
      </c>
      <c r="O4763" t="s">
        <v>645</v>
      </c>
      <c r="P4763" s="428">
        <v>17.669</v>
      </c>
      <c r="Q4763">
        <v>12945762</v>
      </c>
      <c r="R4763" t="s">
        <v>646</v>
      </c>
      <c r="S4763">
        <v>2011105</v>
      </c>
      <c r="T4763" t="s">
        <v>4044</v>
      </c>
    </row>
    <row r="4764" spans="1:20" x14ac:dyDescent="0.25">
      <c r="A4764" t="s">
        <v>637</v>
      </c>
      <c r="B4764" t="s">
        <v>736</v>
      </c>
      <c r="C4764" t="s">
        <v>639</v>
      </c>
      <c r="D4764" t="s">
        <v>640</v>
      </c>
      <c r="E4764" t="s">
        <v>667</v>
      </c>
      <c r="F4764">
        <v>528004120002</v>
      </c>
      <c r="G4764" t="s">
        <v>642</v>
      </c>
      <c r="H4764">
        <v>583149</v>
      </c>
      <c r="I4764" t="s">
        <v>680</v>
      </c>
      <c r="J4764">
        <v>202210</v>
      </c>
      <c r="K4764">
        <v>44859</v>
      </c>
      <c r="L4764" t="s">
        <v>644</v>
      </c>
      <c r="M4764">
        <v>17546.599999999999</v>
      </c>
      <c r="N4764">
        <v>25.81</v>
      </c>
      <c r="O4764" t="s">
        <v>645</v>
      </c>
      <c r="P4764" s="428">
        <v>26.747</v>
      </c>
      <c r="Q4764">
        <v>12945762</v>
      </c>
      <c r="R4764" t="s">
        <v>646</v>
      </c>
      <c r="S4764">
        <v>8540392</v>
      </c>
      <c r="T4764" t="s">
        <v>4038</v>
      </c>
    </row>
    <row r="4765" spans="1:20" x14ac:dyDescent="0.25">
      <c r="A4765" t="s">
        <v>637</v>
      </c>
      <c r="B4765" t="s">
        <v>736</v>
      </c>
      <c r="C4765" t="s">
        <v>639</v>
      </c>
      <c r="D4765" t="s">
        <v>640</v>
      </c>
      <c r="E4765" t="s">
        <v>673</v>
      </c>
      <c r="F4765">
        <v>528004120002</v>
      </c>
      <c r="G4765" t="s">
        <v>642</v>
      </c>
      <c r="H4765">
        <v>583148</v>
      </c>
      <c r="I4765" t="s">
        <v>699</v>
      </c>
      <c r="J4765">
        <v>202210</v>
      </c>
      <c r="K4765">
        <v>44859</v>
      </c>
      <c r="L4765" t="s">
        <v>644</v>
      </c>
      <c r="M4765">
        <v>21363.06</v>
      </c>
      <c r="N4765">
        <v>31.43</v>
      </c>
      <c r="O4765" t="s">
        <v>645</v>
      </c>
      <c r="P4765" s="428">
        <v>32.570999999999998</v>
      </c>
      <c r="Q4765">
        <v>12945762</v>
      </c>
      <c r="R4765" t="s">
        <v>646</v>
      </c>
      <c r="S4765">
        <v>2029740</v>
      </c>
      <c r="T4765" t="s">
        <v>4041</v>
      </c>
    </row>
    <row r="4766" spans="1:20" x14ac:dyDescent="0.25">
      <c r="A4766" t="s">
        <v>637</v>
      </c>
      <c r="B4766" t="s">
        <v>736</v>
      </c>
      <c r="C4766" t="s">
        <v>639</v>
      </c>
      <c r="D4766" t="s">
        <v>640</v>
      </c>
      <c r="E4766" t="s">
        <v>2995</v>
      </c>
      <c r="F4766">
        <v>528004120002</v>
      </c>
      <c r="G4766" t="s">
        <v>642</v>
      </c>
      <c r="H4766">
        <v>583153</v>
      </c>
      <c r="I4766" t="s">
        <v>722</v>
      </c>
      <c r="J4766">
        <v>202210</v>
      </c>
      <c r="K4766">
        <v>44859</v>
      </c>
      <c r="L4766" t="s">
        <v>644</v>
      </c>
      <c r="M4766">
        <v>8431.3700000000008</v>
      </c>
      <c r="N4766">
        <v>12.4</v>
      </c>
      <c r="O4766" t="s">
        <v>645</v>
      </c>
      <c r="P4766" s="428">
        <v>12.85</v>
      </c>
      <c r="Q4766">
        <v>12945762</v>
      </c>
      <c r="R4766" t="s">
        <v>646</v>
      </c>
      <c r="S4766">
        <v>2052844</v>
      </c>
      <c r="T4766" t="s">
        <v>4035</v>
      </c>
    </row>
    <row r="4767" spans="1:20" x14ac:dyDescent="0.25">
      <c r="A4767" t="s">
        <v>637</v>
      </c>
      <c r="B4767" t="s">
        <v>736</v>
      </c>
      <c r="C4767" t="s">
        <v>639</v>
      </c>
      <c r="D4767" t="s">
        <v>640</v>
      </c>
      <c r="E4767" t="s">
        <v>673</v>
      </c>
      <c r="F4767">
        <v>528004120002</v>
      </c>
      <c r="G4767" t="s">
        <v>642</v>
      </c>
      <c r="H4767">
        <v>583148</v>
      </c>
      <c r="I4767" t="s">
        <v>699</v>
      </c>
      <c r="J4767">
        <v>202210</v>
      </c>
      <c r="K4767">
        <v>44859</v>
      </c>
      <c r="L4767" t="s">
        <v>644</v>
      </c>
      <c r="M4767">
        <v>2477.88</v>
      </c>
      <c r="N4767">
        <v>3.65</v>
      </c>
      <c r="O4767" t="s">
        <v>645</v>
      </c>
      <c r="P4767" s="428">
        <v>3.7829999999999999</v>
      </c>
      <c r="Q4767">
        <v>12945762</v>
      </c>
      <c r="R4767" t="s">
        <v>646</v>
      </c>
      <c r="S4767">
        <v>8540206</v>
      </c>
      <c r="T4767" t="s">
        <v>4047</v>
      </c>
    </row>
    <row r="4768" spans="1:20" x14ac:dyDescent="0.25">
      <c r="A4768" t="s">
        <v>637</v>
      </c>
      <c r="B4768" t="s">
        <v>736</v>
      </c>
      <c r="C4768" t="s">
        <v>639</v>
      </c>
      <c r="D4768" t="s">
        <v>640</v>
      </c>
      <c r="E4768" t="s">
        <v>678</v>
      </c>
      <c r="F4768">
        <v>528004120002</v>
      </c>
      <c r="G4768" t="s">
        <v>642</v>
      </c>
      <c r="H4768">
        <v>583147</v>
      </c>
      <c r="I4768" t="s">
        <v>41</v>
      </c>
      <c r="J4768">
        <v>202210</v>
      </c>
      <c r="K4768">
        <v>44859</v>
      </c>
      <c r="L4768" t="s">
        <v>644</v>
      </c>
      <c r="M4768">
        <v>14333.33</v>
      </c>
      <c r="N4768">
        <v>21.09</v>
      </c>
      <c r="O4768" t="s">
        <v>645</v>
      </c>
      <c r="P4768" s="428">
        <v>21.856000000000002</v>
      </c>
      <c r="Q4768">
        <v>12945762</v>
      </c>
      <c r="R4768" t="s">
        <v>646</v>
      </c>
      <c r="S4768">
        <v>2027008</v>
      </c>
      <c r="T4768" t="s">
        <v>4046</v>
      </c>
    </row>
    <row r="4769" spans="1:20" x14ac:dyDescent="0.25">
      <c r="A4769" t="s">
        <v>637</v>
      </c>
      <c r="B4769" t="s">
        <v>754</v>
      </c>
      <c r="C4769" t="s">
        <v>639</v>
      </c>
      <c r="D4769" t="s">
        <v>651</v>
      </c>
      <c r="E4769" t="s">
        <v>704</v>
      </c>
      <c r="F4769">
        <v>528004120002</v>
      </c>
      <c r="G4769" t="s">
        <v>642</v>
      </c>
      <c r="H4769">
        <v>856779</v>
      </c>
      <c r="I4769" t="s">
        <v>28</v>
      </c>
      <c r="J4769">
        <v>202210</v>
      </c>
      <c r="K4769">
        <v>44859</v>
      </c>
      <c r="L4769" t="s">
        <v>644</v>
      </c>
      <c r="M4769">
        <v>40180</v>
      </c>
      <c r="N4769">
        <v>59.11</v>
      </c>
      <c r="O4769" t="s">
        <v>645</v>
      </c>
      <c r="P4769" s="428">
        <v>61.256</v>
      </c>
      <c r="Q4769">
        <v>12945762</v>
      </c>
      <c r="R4769" t="s">
        <v>646</v>
      </c>
      <c r="S4769">
        <v>2039252</v>
      </c>
      <c r="T4769" t="s">
        <v>4095</v>
      </c>
    </row>
    <row r="4770" spans="1:20" x14ac:dyDescent="0.25">
      <c r="A4770" t="s">
        <v>637</v>
      </c>
      <c r="B4770" t="s">
        <v>754</v>
      </c>
      <c r="C4770" t="s">
        <v>639</v>
      </c>
      <c r="D4770" t="s">
        <v>651</v>
      </c>
      <c r="E4770" t="s">
        <v>2008</v>
      </c>
      <c r="F4770">
        <v>528004120002</v>
      </c>
      <c r="G4770" t="s">
        <v>642</v>
      </c>
      <c r="H4770">
        <v>856778</v>
      </c>
      <c r="I4770" t="s">
        <v>27</v>
      </c>
      <c r="J4770">
        <v>202210</v>
      </c>
      <c r="K4770">
        <v>44859</v>
      </c>
      <c r="L4770" t="s">
        <v>644</v>
      </c>
      <c r="M4770">
        <v>36162</v>
      </c>
      <c r="N4770">
        <v>53.2</v>
      </c>
      <c r="O4770" t="s">
        <v>645</v>
      </c>
      <c r="P4770" s="428">
        <v>55.131</v>
      </c>
      <c r="Q4770">
        <v>12945762</v>
      </c>
      <c r="R4770" t="s">
        <v>646</v>
      </c>
      <c r="S4770">
        <v>2041743</v>
      </c>
      <c r="T4770" t="s">
        <v>4096</v>
      </c>
    </row>
    <row r="4771" spans="1:20" x14ac:dyDescent="0.25">
      <c r="A4771" t="s">
        <v>637</v>
      </c>
      <c r="B4771" t="s">
        <v>754</v>
      </c>
      <c r="C4771" t="s">
        <v>639</v>
      </c>
      <c r="D4771" t="s">
        <v>651</v>
      </c>
      <c r="E4771" t="s">
        <v>667</v>
      </c>
      <c r="F4771">
        <v>528004120002</v>
      </c>
      <c r="G4771" t="s">
        <v>642</v>
      </c>
      <c r="H4771">
        <v>583149</v>
      </c>
      <c r="I4771" t="s">
        <v>680</v>
      </c>
      <c r="J4771">
        <v>202210</v>
      </c>
      <c r="K4771">
        <v>44859</v>
      </c>
      <c r="L4771" t="s">
        <v>644</v>
      </c>
      <c r="M4771">
        <v>12178.71</v>
      </c>
      <c r="N4771">
        <v>17.920000000000002</v>
      </c>
      <c r="O4771" t="s">
        <v>645</v>
      </c>
      <c r="P4771" s="428">
        <v>18.571000000000002</v>
      </c>
      <c r="Q4771">
        <v>12945762</v>
      </c>
      <c r="R4771" t="s">
        <v>646</v>
      </c>
      <c r="S4771">
        <v>8540399</v>
      </c>
      <c r="T4771" t="s">
        <v>4097</v>
      </c>
    </row>
    <row r="4772" spans="1:20" x14ac:dyDescent="0.25">
      <c r="A4772" t="s">
        <v>637</v>
      </c>
      <c r="B4772" t="s">
        <v>754</v>
      </c>
      <c r="C4772" t="s">
        <v>639</v>
      </c>
      <c r="D4772" t="s">
        <v>695</v>
      </c>
      <c r="E4772" t="s">
        <v>673</v>
      </c>
      <c r="F4772">
        <v>528004120002</v>
      </c>
      <c r="G4772" t="s">
        <v>642</v>
      </c>
      <c r="H4772">
        <v>583148</v>
      </c>
      <c r="I4772" t="s">
        <v>699</v>
      </c>
      <c r="J4772">
        <v>202210</v>
      </c>
      <c r="K4772">
        <v>44859</v>
      </c>
      <c r="L4772" t="s">
        <v>644</v>
      </c>
      <c r="M4772">
        <v>26930</v>
      </c>
      <c r="N4772">
        <v>39.619999999999997</v>
      </c>
      <c r="O4772" t="s">
        <v>645</v>
      </c>
      <c r="P4772" s="428">
        <v>41.058</v>
      </c>
      <c r="Q4772">
        <v>12945762</v>
      </c>
      <c r="R4772" t="s">
        <v>646</v>
      </c>
      <c r="S4772">
        <v>2046481</v>
      </c>
      <c r="T4772" t="s">
        <v>4099</v>
      </c>
    </row>
    <row r="4773" spans="1:20" x14ac:dyDescent="0.25">
      <c r="A4773" t="s">
        <v>637</v>
      </c>
      <c r="B4773" t="s">
        <v>754</v>
      </c>
      <c r="C4773" t="s">
        <v>639</v>
      </c>
      <c r="D4773" t="s">
        <v>651</v>
      </c>
      <c r="E4773" t="s">
        <v>673</v>
      </c>
      <c r="F4773">
        <v>528004120002</v>
      </c>
      <c r="G4773" t="s">
        <v>642</v>
      </c>
      <c r="H4773">
        <v>583148</v>
      </c>
      <c r="I4773" t="s">
        <v>699</v>
      </c>
      <c r="J4773">
        <v>202210</v>
      </c>
      <c r="K4773">
        <v>44859</v>
      </c>
      <c r="L4773" t="s">
        <v>644</v>
      </c>
      <c r="M4773">
        <v>18242.189999999999</v>
      </c>
      <c r="N4773">
        <v>26.84</v>
      </c>
      <c r="O4773" t="s">
        <v>645</v>
      </c>
      <c r="P4773" s="428">
        <v>27.814</v>
      </c>
      <c r="Q4773">
        <v>12945762</v>
      </c>
      <c r="R4773" t="s">
        <v>646</v>
      </c>
      <c r="S4773">
        <v>8540279</v>
      </c>
      <c r="T4773" t="s">
        <v>4101</v>
      </c>
    </row>
    <row r="4774" spans="1:20" x14ac:dyDescent="0.25">
      <c r="A4774" t="s">
        <v>637</v>
      </c>
      <c r="B4774" t="s">
        <v>754</v>
      </c>
      <c r="C4774" t="s">
        <v>639</v>
      </c>
      <c r="D4774" t="s">
        <v>651</v>
      </c>
      <c r="E4774" t="s">
        <v>667</v>
      </c>
      <c r="F4774">
        <v>528004120002</v>
      </c>
      <c r="G4774" t="s">
        <v>642</v>
      </c>
      <c r="H4774">
        <v>583149</v>
      </c>
      <c r="I4774" t="s">
        <v>680</v>
      </c>
      <c r="J4774">
        <v>202210</v>
      </c>
      <c r="K4774">
        <v>44859</v>
      </c>
      <c r="L4774" t="s">
        <v>644</v>
      </c>
      <c r="M4774">
        <v>7158.98</v>
      </c>
      <c r="N4774">
        <v>10.53</v>
      </c>
      <c r="O4774" t="s">
        <v>645</v>
      </c>
      <c r="P4774" s="428">
        <v>10.912000000000001</v>
      </c>
      <c r="Q4774">
        <v>12945762</v>
      </c>
      <c r="R4774" t="s">
        <v>646</v>
      </c>
      <c r="S4774">
        <v>8540358</v>
      </c>
      <c r="T4774" t="s">
        <v>4102</v>
      </c>
    </row>
    <row r="4775" spans="1:20" x14ac:dyDescent="0.25">
      <c r="A4775" t="s">
        <v>637</v>
      </c>
      <c r="B4775" t="s">
        <v>754</v>
      </c>
      <c r="C4775" t="s">
        <v>639</v>
      </c>
      <c r="D4775" t="s">
        <v>651</v>
      </c>
      <c r="E4775" t="s">
        <v>673</v>
      </c>
      <c r="F4775">
        <v>528004120002</v>
      </c>
      <c r="G4775" t="s">
        <v>642</v>
      </c>
      <c r="H4775">
        <v>583148</v>
      </c>
      <c r="I4775" t="s">
        <v>699</v>
      </c>
      <c r="J4775">
        <v>202210</v>
      </c>
      <c r="K4775">
        <v>44859</v>
      </c>
      <c r="L4775" t="s">
        <v>644</v>
      </c>
      <c r="M4775">
        <v>7449.26</v>
      </c>
      <c r="N4775">
        <v>10.96</v>
      </c>
      <c r="O4775" t="s">
        <v>645</v>
      </c>
      <c r="P4775" s="428">
        <v>11.358000000000001</v>
      </c>
      <c r="Q4775">
        <v>12945762</v>
      </c>
      <c r="R4775" t="s">
        <v>646</v>
      </c>
      <c r="S4775">
        <v>8540386</v>
      </c>
      <c r="T4775" t="s">
        <v>4104</v>
      </c>
    </row>
    <row r="4776" spans="1:20" x14ac:dyDescent="0.25">
      <c r="A4776" t="s">
        <v>637</v>
      </c>
      <c r="B4776" t="s">
        <v>754</v>
      </c>
      <c r="C4776" t="s">
        <v>639</v>
      </c>
      <c r="D4776" t="s">
        <v>651</v>
      </c>
      <c r="E4776" t="s">
        <v>2008</v>
      </c>
      <c r="F4776">
        <v>528004120002</v>
      </c>
      <c r="G4776" t="s">
        <v>642</v>
      </c>
      <c r="H4776">
        <v>583138</v>
      </c>
      <c r="I4776" t="s">
        <v>34</v>
      </c>
      <c r="J4776">
        <v>202210</v>
      </c>
      <c r="K4776">
        <v>44859</v>
      </c>
      <c r="L4776" t="s">
        <v>644</v>
      </c>
      <c r="M4776">
        <v>144180</v>
      </c>
      <c r="N4776">
        <v>212.1</v>
      </c>
      <c r="O4776" t="s">
        <v>645</v>
      </c>
      <c r="P4776" s="428">
        <v>219.8</v>
      </c>
      <c r="Q4776">
        <v>12945762</v>
      </c>
      <c r="R4776" t="s">
        <v>646</v>
      </c>
      <c r="S4776">
        <v>2024193</v>
      </c>
      <c r="T4776" t="s">
        <v>4106</v>
      </c>
    </row>
    <row r="4777" spans="1:20" x14ac:dyDescent="0.25">
      <c r="A4777" t="s">
        <v>637</v>
      </c>
      <c r="B4777" t="s">
        <v>754</v>
      </c>
      <c r="C4777" t="s">
        <v>639</v>
      </c>
      <c r="D4777" t="s">
        <v>651</v>
      </c>
      <c r="E4777" t="s">
        <v>667</v>
      </c>
      <c r="F4777">
        <v>528004120002</v>
      </c>
      <c r="G4777" t="s">
        <v>642</v>
      </c>
      <c r="H4777">
        <v>583139</v>
      </c>
      <c r="I4777" t="s">
        <v>35</v>
      </c>
      <c r="J4777">
        <v>202210</v>
      </c>
      <c r="K4777">
        <v>44859</v>
      </c>
      <c r="L4777" t="s">
        <v>644</v>
      </c>
      <c r="M4777">
        <v>16931</v>
      </c>
      <c r="N4777">
        <v>24.91</v>
      </c>
      <c r="O4777" t="s">
        <v>645</v>
      </c>
      <c r="P4777" s="428">
        <v>25.814</v>
      </c>
      <c r="Q4777">
        <v>12945762</v>
      </c>
      <c r="R4777" t="s">
        <v>646</v>
      </c>
      <c r="S4777">
        <v>8540222</v>
      </c>
      <c r="T4777" t="s">
        <v>4107</v>
      </c>
    </row>
    <row r="4778" spans="1:20" x14ac:dyDescent="0.25">
      <c r="A4778" t="s">
        <v>637</v>
      </c>
      <c r="B4778" t="s">
        <v>754</v>
      </c>
      <c r="C4778" t="s">
        <v>639</v>
      </c>
      <c r="D4778" t="s">
        <v>663</v>
      </c>
      <c r="E4778" t="s">
        <v>701</v>
      </c>
      <c r="F4778">
        <v>528004120002</v>
      </c>
      <c r="G4778" t="s">
        <v>642</v>
      </c>
      <c r="H4778">
        <v>583137</v>
      </c>
      <c r="I4778" t="s">
        <v>33</v>
      </c>
      <c r="J4778">
        <v>202210</v>
      </c>
      <c r="K4778">
        <v>44859</v>
      </c>
      <c r="L4778" t="s">
        <v>644</v>
      </c>
      <c r="M4778">
        <v>57925</v>
      </c>
      <c r="N4778">
        <v>85.21</v>
      </c>
      <c r="O4778" t="s">
        <v>645</v>
      </c>
      <c r="P4778" s="428">
        <v>88.302999999999997</v>
      </c>
      <c r="Q4778">
        <v>12945762</v>
      </c>
      <c r="R4778" t="s">
        <v>646</v>
      </c>
      <c r="S4778">
        <v>2038727</v>
      </c>
      <c r="T4778" t="s">
        <v>4108</v>
      </c>
    </row>
    <row r="4779" spans="1:20" x14ac:dyDescent="0.25">
      <c r="A4779" t="s">
        <v>637</v>
      </c>
      <c r="B4779" t="s">
        <v>754</v>
      </c>
      <c r="C4779" t="s">
        <v>639</v>
      </c>
      <c r="D4779" t="s">
        <v>695</v>
      </c>
      <c r="E4779" t="s">
        <v>673</v>
      </c>
      <c r="F4779">
        <v>528004120002</v>
      </c>
      <c r="G4779" t="s">
        <v>642</v>
      </c>
      <c r="H4779">
        <v>583148</v>
      </c>
      <c r="I4779" t="s">
        <v>699</v>
      </c>
      <c r="J4779">
        <v>202210</v>
      </c>
      <c r="K4779">
        <v>44859</v>
      </c>
      <c r="L4779" t="s">
        <v>644</v>
      </c>
      <c r="M4779">
        <v>29758.31</v>
      </c>
      <c r="N4779">
        <v>43.78</v>
      </c>
      <c r="O4779" t="s">
        <v>645</v>
      </c>
      <c r="P4779" s="428">
        <v>45.369</v>
      </c>
      <c r="Q4779">
        <v>12945762</v>
      </c>
      <c r="R4779" t="s">
        <v>646</v>
      </c>
      <c r="S4779">
        <v>2057784</v>
      </c>
      <c r="T4779" t="s">
        <v>4109</v>
      </c>
    </row>
    <row r="4780" spans="1:20" x14ac:dyDescent="0.25">
      <c r="A4780" t="s">
        <v>637</v>
      </c>
      <c r="B4780" t="s">
        <v>754</v>
      </c>
      <c r="C4780" t="s">
        <v>639</v>
      </c>
      <c r="D4780" t="s">
        <v>663</v>
      </c>
      <c r="E4780" t="s">
        <v>673</v>
      </c>
      <c r="F4780">
        <v>528004120002</v>
      </c>
      <c r="G4780" t="s">
        <v>642</v>
      </c>
      <c r="H4780">
        <v>583134</v>
      </c>
      <c r="I4780" t="s">
        <v>30</v>
      </c>
      <c r="J4780">
        <v>202210</v>
      </c>
      <c r="K4780">
        <v>44859</v>
      </c>
      <c r="L4780" t="s">
        <v>644</v>
      </c>
      <c r="M4780">
        <v>21830</v>
      </c>
      <c r="N4780">
        <v>32.11</v>
      </c>
      <c r="O4780" t="s">
        <v>645</v>
      </c>
      <c r="P4780" s="428">
        <v>33.276000000000003</v>
      </c>
      <c r="Q4780">
        <v>12945762</v>
      </c>
      <c r="R4780" t="s">
        <v>646</v>
      </c>
      <c r="S4780">
        <v>2059559</v>
      </c>
      <c r="T4780" t="s">
        <v>4111</v>
      </c>
    </row>
    <row r="4781" spans="1:20" x14ac:dyDescent="0.25">
      <c r="A4781" t="s">
        <v>637</v>
      </c>
      <c r="B4781" t="s">
        <v>754</v>
      </c>
      <c r="C4781" t="s">
        <v>639</v>
      </c>
      <c r="D4781" t="s">
        <v>663</v>
      </c>
      <c r="E4781" t="s">
        <v>667</v>
      </c>
      <c r="F4781">
        <v>528004120002</v>
      </c>
      <c r="G4781" t="s">
        <v>642</v>
      </c>
      <c r="H4781">
        <v>583136</v>
      </c>
      <c r="I4781" t="s">
        <v>32</v>
      </c>
      <c r="J4781">
        <v>202210</v>
      </c>
      <c r="K4781">
        <v>44859</v>
      </c>
      <c r="L4781" t="s">
        <v>644</v>
      </c>
      <c r="M4781">
        <v>37602</v>
      </c>
      <c r="N4781">
        <v>55.32</v>
      </c>
      <c r="O4781" t="s">
        <v>645</v>
      </c>
      <c r="P4781" s="428">
        <v>57.328000000000003</v>
      </c>
      <c r="Q4781">
        <v>12945762</v>
      </c>
      <c r="R4781" t="s">
        <v>646</v>
      </c>
      <c r="S4781">
        <v>2023197</v>
      </c>
      <c r="T4781" t="s">
        <v>4112</v>
      </c>
    </row>
    <row r="4782" spans="1:20" x14ac:dyDescent="0.25">
      <c r="A4782" t="s">
        <v>637</v>
      </c>
      <c r="B4782" t="s">
        <v>754</v>
      </c>
      <c r="C4782" t="s">
        <v>639</v>
      </c>
      <c r="D4782" t="s">
        <v>695</v>
      </c>
      <c r="E4782" t="s">
        <v>667</v>
      </c>
      <c r="F4782">
        <v>528004120002</v>
      </c>
      <c r="G4782" t="s">
        <v>642</v>
      </c>
      <c r="H4782">
        <v>583135</v>
      </c>
      <c r="I4782" t="s">
        <v>31</v>
      </c>
      <c r="J4782">
        <v>202210</v>
      </c>
      <c r="K4782">
        <v>44859</v>
      </c>
      <c r="L4782" t="s">
        <v>644</v>
      </c>
      <c r="M4782">
        <v>71305</v>
      </c>
      <c r="N4782">
        <v>104.9</v>
      </c>
      <c r="O4782" t="s">
        <v>645</v>
      </c>
      <c r="P4782" s="428">
        <v>108.708</v>
      </c>
      <c r="Q4782">
        <v>12945762</v>
      </c>
      <c r="R4782" t="s">
        <v>646</v>
      </c>
      <c r="S4782">
        <v>2023596</v>
      </c>
      <c r="T4782" t="s">
        <v>4113</v>
      </c>
    </row>
    <row r="4783" spans="1:20" x14ac:dyDescent="0.25">
      <c r="A4783" t="s">
        <v>637</v>
      </c>
      <c r="B4783" t="s">
        <v>754</v>
      </c>
      <c r="C4783" t="s">
        <v>639</v>
      </c>
      <c r="D4783" t="s">
        <v>695</v>
      </c>
      <c r="E4783" t="s">
        <v>641</v>
      </c>
      <c r="F4783">
        <v>528004120002</v>
      </c>
      <c r="G4783" t="s">
        <v>642</v>
      </c>
      <c r="H4783">
        <v>583152</v>
      </c>
      <c r="I4783" t="s">
        <v>43</v>
      </c>
      <c r="J4783">
        <v>202210</v>
      </c>
      <c r="K4783">
        <v>44859</v>
      </c>
      <c r="L4783" t="s">
        <v>644</v>
      </c>
      <c r="M4783">
        <v>22387.48</v>
      </c>
      <c r="N4783">
        <v>32.93</v>
      </c>
      <c r="O4783" t="s">
        <v>645</v>
      </c>
      <c r="P4783" s="428">
        <v>34.125</v>
      </c>
      <c r="Q4783">
        <v>12945762</v>
      </c>
      <c r="R4783" t="s">
        <v>646</v>
      </c>
      <c r="S4783">
        <v>2058432</v>
      </c>
      <c r="T4783" t="s">
        <v>4114</v>
      </c>
    </row>
    <row r="4784" spans="1:20" x14ac:dyDescent="0.25">
      <c r="A4784" t="s">
        <v>637</v>
      </c>
      <c r="B4784" t="s">
        <v>677</v>
      </c>
      <c r="C4784" t="s">
        <v>639</v>
      </c>
      <c r="D4784" t="s">
        <v>640</v>
      </c>
      <c r="E4784" t="s">
        <v>673</v>
      </c>
      <c r="F4784">
        <v>528004120002</v>
      </c>
      <c r="G4784" t="s">
        <v>642</v>
      </c>
      <c r="H4784">
        <v>583148</v>
      </c>
      <c r="I4784" t="s">
        <v>699</v>
      </c>
      <c r="J4784">
        <v>202210</v>
      </c>
      <c r="K4784">
        <v>44859</v>
      </c>
      <c r="L4784" t="s">
        <v>644</v>
      </c>
      <c r="M4784">
        <v>62503.02</v>
      </c>
      <c r="N4784">
        <v>91.95</v>
      </c>
      <c r="O4784" t="s">
        <v>645</v>
      </c>
      <c r="P4784" s="428">
        <v>95.287999999999997</v>
      </c>
      <c r="Q4784">
        <v>12945762</v>
      </c>
      <c r="R4784" t="s">
        <v>646</v>
      </c>
      <c r="S4784">
        <v>2012905</v>
      </c>
      <c r="T4784" t="s">
        <v>4125</v>
      </c>
    </row>
    <row r="4785" spans="1:20" x14ac:dyDescent="0.25">
      <c r="A4785" t="s">
        <v>637</v>
      </c>
      <c r="B4785" t="s">
        <v>677</v>
      </c>
      <c r="C4785" t="s">
        <v>639</v>
      </c>
      <c r="D4785" t="s">
        <v>640</v>
      </c>
      <c r="E4785" t="s">
        <v>673</v>
      </c>
      <c r="F4785">
        <v>528004120002</v>
      </c>
      <c r="G4785" t="s">
        <v>642</v>
      </c>
      <c r="H4785">
        <v>856783</v>
      </c>
      <c r="I4785" t="s">
        <v>478</v>
      </c>
      <c r="J4785">
        <v>202210</v>
      </c>
      <c r="K4785">
        <v>44859</v>
      </c>
      <c r="L4785" t="s">
        <v>644</v>
      </c>
      <c r="M4785">
        <v>41803.14</v>
      </c>
      <c r="N4785">
        <v>61.5</v>
      </c>
      <c r="O4785" t="s">
        <v>645</v>
      </c>
      <c r="P4785" s="428">
        <v>63.732999999999997</v>
      </c>
      <c r="Q4785">
        <v>12945762</v>
      </c>
      <c r="R4785" t="s">
        <v>646</v>
      </c>
      <c r="S4785">
        <v>8540353</v>
      </c>
      <c r="T4785" t="s">
        <v>4126</v>
      </c>
    </row>
    <row r="4786" spans="1:20" x14ac:dyDescent="0.25">
      <c r="A4786" t="s">
        <v>637</v>
      </c>
      <c r="B4786" t="s">
        <v>677</v>
      </c>
      <c r="C4786" t="s">
        <v>639</v>
      </c>
      <c r="D4786" t="s">
        <v>640</v>
      </c>
      <c r="E4786" t="s">
        <v>708</v>
      </c>
      <c r="F4786">
        <v>528004120002</v>
      </c>
      <c r="G4786" t="s">
        <v>642</v>
      </c>
      <c r="H4786">
        <v>583155</v>
      </c>
      <c r="I4786" t="s">
        <v>45</v>
      </c>
      <c r="J4786">
        <v>202210</v>
      </c>
      <c r="K4786">
        <v>44859</v>
      </c>
      <c r="L4786" t="s">
        <v>644</v>
      </c>
      <c r="M4786">
        <v>39767.57</v>
      </c>
      <c r="N4786">
        <v>58.5</v>
      </c>
      <c r="O4786" t="s">
        <v>645</v>
      </c>
      <c r="P4786" s="428">
        <v>60.624000000000002</v>
      </c>
      <c r="Q4786">
        <v>12945762</v>
      </c>
      <c r="R4786" t="s">
        <v>646</v>
      </c>
      <c r="S4786">
        <v>8540039</v>
      </c>
      <c r="T4786" t="s">
        <v>4133</v>
      </c>
    </row>
    <row r="4787" spans="1:20" x14ac:dyDescent="0.25">
      <c r="A4787" t="s">
        <v>637</v>
      </c>
      <c r="B4787" t="s">
        <v>677</v>
      </c>
      <c r="C4787" t="s">
        <v>639</v>
      </c>
      <c r="D4787" t="s">
        <v>640</v>
      </c>
      <c r="E4787" t="s">
        <v>689</v>
      </c>
      <c r="F4787">
        <v>528004120002</v>
      </c>
      <c r="G4787" t="s">
        <v>642</v>
      </c>
      <c r="H4787">
        <v>856784</v>
      </c>
      <c r="I4787" t="s">
        <v>479</v>
      </c>
      <c r="J4787">
        <v>202210</v>
      </c>
      <c r="K4787">
        <v>44859</v>
      </c>
      <c r="L4787" t="s">
        <v>644</v>
      </c>
      <c r="M4787">
        <v>17822.560000000001</v>
      </c>
      <c r="N4787">
        <v>26.22</v>
      </c>
      <c r="O4787" t="s">
        <v>645</v>
      </c>
      <c r="P4787" s="428">
        <v>27.172000000000001</v>
      </c>
      <c r="Q4787">
        <v>12945762</v>
      </c>
      <c r="R4787" t="s">
        <v>646</v>
      </c>
      <c r="S4787">
        <v>8540396</v>
      </c>
      <c r="T4787" t="s">
        <v>4127</v>
      </c>
    </row>
    <row r="4788" spans="1:20" x14ac:dyDescent="0.25">
      <c r="A4788" t="s">
        <v>637</v>
      </c>
      <c r="B4788" t="s">
        <v>677</v>
      </c>
      <c r="C4788" t="s">
        <v>639</v>
      </c>
      <c r="D4788" t="s">
        <v>640</v>
      </c>
      <c r="E4788" t="s">
        <v>673</v>
      </c>
      <c r="F4788">
        <v>528004120002</v>
      </c>
      <c r="G4788" t="s">
        <v>642</v>
      </c>
      <c r="H4788">
        <v>583148</v>
      </c>
      <c r="I4788" t="s">
        <v>699</v>
      </c>
      <c r="J4788">
        <v>202210</v>
      </c>
      <c r="K4788">
        <v>44859</v>
      </c>
      <c r="L4788" t="s">
        <v>644</v>
      </c>
      <c r="M4788">
        <v>22558.42</v>
      </c>
      <c r="N4788">
        <v>33.19</v>
      </c>
      <c r="O4788" t="s">
        <v>645</v>
      </c>
      <c r="P4788" s="428">
        <v>34.395000000000003</v>
      </c>
      <c r="Q4788">
        <v>12945762</v>
      </c>
      <c r="R4788" t="s">
        <v>646</v>
      </c>
      <c r="S4788">
        <v>8540206</v>
      </c>
      <c r="T4788" t="s">
        <v>4124</v>
      </c>
    </row>
    <row r="4789" spans="1:20" x14ac:dyDescent="0.25">
      <c r="A4789" t="s">
        <v>637</v>
      </c>
      <c r="B4789" t="s">
        <v>677</v>
      </c>
      <c r="C4789" t="s">
        <v>639</v>
      </c>
      <c r="D4789" t="s">
        <v>640</v>
      </c>
      <c r="E4789" t="s">
        <v>673</v>
      </c>
      <c r="F4789">
        <v>528004120002</v>
      </c>
      <c r="G4789" t="s">
        <v>642</v>
      </c>
      <c r="H4789">
        <v>583148</v>
      </c>
      <c r="I4789" t="s">
        <v>699</v>
      </c>
      <c r="J4789">
        <v>202210</v>
      </c>
      <c r="K4789">
        <v>44859</v>
      </c>
      <c r="L4789" t="s">
        <v>644</v>
      </c>
      <c r="M4789">
        <v>87251.36</v>
      </c>
      <c r="N4789">
        <v>128.35</v>
      </c>
      <c r="O4789" t="s">
        <v>645</v>
      </c>
      <c r="P4789" s="428">
        <v>133.00899999999999</v>
      </c>
      <c r="Q4789">
        <v>12945762</v>
      </c>
      <c r="R4789" t="s">
        <v>646</v>
      </c>
      <c r="S4789">
        <v>2029740</v>
      </c>
      <c r="T4789" t="s">
        <v>4122</v>
      </c>
    </row>
    <row r="4790" spans="1:20" x14ac:dyDescent="0.25">
      <c r="A4790" t="s">
        <v>637</v>
      </c>
      <c r="B4790" t="s">
        <v>677</v>
      </c>
      <c r="C4790" t="s">
        <v>639</v>
      </c>
      <c r="D4790" t="s">
        <v>640</v>
      </c>
      <c r="E4790" t="s">
        <v>678</v>
      </c>
      <c r="F4790">
        <v>528004120002</v>
      </c>
      <c r="G4790" t="s">
        <v>642</v>
      </c>
      <c r="H4790">
        <v>583147</v>
      </c>
      <c r="I4790" t="s">
        <v>41</v>
      </c>
      <c r="J4790">
        <v>202210</v>
      </c>
      <c r="K4790">
        <v>44859</v>
      </c>
      <c r="L4790" t="s">
        <v>644</v>
      </c>
      <c r="M4790">
        <v>65737.490000000005</v>
      </c>
      <c r="N4790">
        <v>96.71</v>
      </c>
      <c r="O4790" t="s">
        <v>645</v>
      </c>
      <c r="P4790" s="428">
        <v>100.221</v>
      </c>
      <c r="Q4790">
        <v>12945762</v>
      </c>
      <c r="R4790" t="s">
        <v>646</v>
      </c>
      <c r="S4790">
        <v>2049729</v>
      </c>
      <c r="T4790" t="s">
        <v>4120</v>
      </c>
    </row>
    <row r="4791" spans="1:20" x14ac:dyDescent="0.25">
      <c r="A4791" t="s">
        <v>637</v>
      </c>
      <c r="B4791" t="s">
        <v>677</v>
      </c>
      <c r="C4791" t="s">
        <v>639</v>
      </c>
      <c r="D4791" t="s">
        <v>640</v>
      </c>
      <c r="E4791" t="s">
        <v>2995</v>
      </c>
      <c r="F4791">
        <v>528004120002</v>
      </c>
      <c r="G4791" t="s">
        <v>642</v>
      </c>
      <c r="H4791">
        <v>583153</v>
      </c>
      <c r="I4791" t="s">
        <v>722</v>
      </c>
      <c r="J4791">
        <v>202210</v>
      </c>
      <c r="K4791">
        <v>44859</v>
      </c>
      <c r="L4791" t="s">
        <v>644</v>
      </c>
      <c r="M4791">
        <v>33819.22</v>
      </c>
      <c r="N4791">
        <v>49.75</v>
      </c>
      <c r="O4791" t="s">
        <v>645</v>
      </c>
      <c r="P4791" s="428">
        <v>51.555999999999997</v>
      </c>
      <c r="Q4791">
        <v>12945762</v>
      </c>
      <c r="R4791" t="s">
        <v>646</v>
      </c>
      <c r="S4791">
        <v>2052844</v>
      </c>
      <c r="T4791" t="s">
        <v>4134</v>
      </c>
    </row>
    <row r="4792" spans="1:20" x14ac:dyDescent="0.25">
      <c r="A4792" t="s">
        <v>637</v>
      </c>
      <c r="B4792" t="s">
        <v>677</v>
      </c>
      <c r="C4792" t="s">
        <v>639</v>
      </c>
      <c r="D4792" t="s">
        <v>640</v>
      </c>
      <c r="E4792" t="s">
        <v>678</v>
      </c>
      <c r="F4792">
        <v>528004120002</v>
      </c>
      <c r="G4792" t="s">
        <v>642</v>
      </c>
      <c r="H4792">
        <v>583147</v>
      </c>
      <c r="I4792" t="s">
        <v>41</v>
      </c>
      <c r="J4792">
        <v>202210</v>
      </c>
      <c r="K4792">
        <v>44859</v>
      </c>
      <c r="L4792" t="s">
        <v>644</v>
      </c>
      <c r="M4792">
        <v>14507.5</v>
      </c>
      <c r="N4792">
        <v>21.34</v>
      </c>
      <c r="O4792" t="s">
        <v>645</v>
      </c>
      <c r="P4792" s="428">
        <v>22.114999999999998</v>
      </c>
      <c r="Q4792">
        <v>12945762</v>
      </c>
      <c r="R4792" t="s">
        <v>646</v>
      </c>
      <c r="S4792">
        <v>2027008</v>
      </c>
      <c r="T4792" t="s">
        <v>4131</v>
      </c>
    </row>
    <row r="4793" spans="1:20" x14ac:dyDescent="0.25">
      <c r="A4793" t="s">
        <v>637</v>
      </c>
      <c r="B4793" t="s">
        <v>677</v>
      </c>
      <c r="C4793" t="s">
        <v>639</v>
      </c>
      <c r="D4793" t="s">
        <v>651</v>
      </c>
      <c r="E4793" t="s">
        <v>641</v>
      </c>
      <c r="F4793">
        <v>528004120001</v>
      </c>
      <c r="G4793" t="s">
        <v>705</v>
      </c>
      <c r="H4793">
        <v>583128</v>
      </c>
      <c r="I4793" t="s">
        <v>20</v>
      </c>
      <c r="J4793">
        <v>202210</v>
      </c>
      <c r="K4793">
        <v>44859</v>
      </c>
      <c r="L4793" t="s">
        <v>644</v>
      </c>
      <c r="M4793">
        <v>544820.92000000004</v>
      </c>
      <c r="N4793">
        <v>801.48</v>
      </c>
      <c r="O4793" t="s">
        <v>645</v>
      </c>
      <c r="P4793" s="428">
        <v>830.57500000000005</v>
      </c>
      <c r="Q4793">
        <v>12945762</v>
      </c>
      <c r="R4793" t="s">
        <v>646</v>
      </c>
      <c r="S4793">
        <v>2022429</v>
      </c>
      <c r="T4793" t="s">
        <v>4135</v>
      </c>
    </row>
    <row r="4794" spans="1:20" x14ac:dyDescent="0.25">
      <c r="A4794" t="s">
        <v>637</v>
      </c>
      <c r="B4794" t="s">
        <v>677</v>
      </c>
      <c r="C4794" t="s">
        <v>639</v>
      </c>
      <c r="D4794" t="s">
        <v>640</v>
      </c>
      <c r="E4794" t="s">
        <v>667</v>
      </c>
      <c r="F4794">
        <v>528004120002</v>
      </c>
      <c r="G4794" t="s">
        <v>642</v>
      </c>
      <c r="H4794">
        <v>583149</v>
      </c>
      <c r="I4794" t="s">
        <v>680</v>
      </c>
      <c r="J4794">
        <v>202210</v>
      </c>
      <c r="K4794">
        <v>44859</v>
      </c>
      <c r="L4794" t="s">
        <v>644</v>
      </c>
      <c r="M4794">
        <v>95748.26</v>
      </c>
      <c r="N4794">
        <v>140.85</v>
      </c>
      <c r="O4794" t="s">
        <v>645</v>
      </c>
      <c r="P4794" s="428">
        <v>145.96299999999999</v>
      </c>
      <c r="Q4794">
        <v>12945762</v>
      </c>
      <c r="R4794" t="s">
        <v>646</v>
      </c>
      <c r="S4794">
        <v>8540392</v>
      </c>
      <c r="T4794" t="s">
        <v>4118</v>
      </c>
    </row>
    <row r="4795" spans="1:20" x14ac:dyDescent="0.25">
      <c r="A4795" t="s">
        <v>637</v>
      </c>
      <c r="B4795" t="s">
        <v>677</v>
      </c>
      <c r="C4795" t="s">
        <v>639</v>
      </c>
      <c r="D4795" t="s">
        <v>640</v>
      </c>
      <c r="E4795" t="s">
        <v>686</v>
      </c>
      <c r="F4795">
        <v>528004120002</v>
      </c>
      <c r="G4795" t="s">
        <v>642</v>
      </c>
      <c r="H4795">
        <v>583150</v>
      </c>
      <c r="I4795" t="s">
        <v>687</v>
      </c>
      <c r="J4795">
        <v>202210</v>
      </c>
      <c r="K4795">
        <v>44859</v>
      </c>
      <c r="L4795" t="s">
        <v>644</v>
      </c>
      <c r="M4795">
        <v>209693.8</v>
      </c>
      <c r="N4795">
        <v>308.48</v>
      </c>
      <c r="O4795" t="s">
        <v>645</v>
      </c>
      <c r="P4795" s="428">
        <v>319.678</v>
      </c>
      <c r="Q4795">
        <v>12945762</v>
      </c>
      <c r="R4795" t="s">
        <v>646</v>
      </c>
      <c r="S4795">
        <v>2011105</v>
      </c>
      <c r="T4795" t="s">
        <v>4116</v>
      </c>
    </row>
    <row r="4796" spans="1:20" x14ac:dyDescent="0.25">
      <c r="A4796" t="s">
        <v>637</v>
      </c>
      <c r="B4796" t="s">
        <v>677</v>
      </c>
      <c r="C4796" t="s">
        <v>639</v>
      </c>
      <c r="D4796" t="s">
        <v>718</v>
      </c>
      <c r="E4796" t="s">
        <v>704</v>
      </c>
      <c r="F4796">
        <v>528004120001</v>
      </c>
      <c r="G4796" t="s">
        <v>705</v>
      </c>
      <c r="H4796">
        <v>583128</v>
      </c>
      <c r="I4796" t="s">
        <v>20</v>
      </c>
      <c r="J4796">
        <v>202210</v>
      </c>
      <c r="K4796">
        <v>44859</v>
      </c>
      <c r="L4796" t="s">
        <v>644</v>
      </c>
      <c r="M4796">
        <v>756125</v>
      </c>
      <c r="N4796">
        <v>1112.33</v>
      </c>
      <c r="O4796" t="s">
        <v>645</v>
      </c>
      <c r="P4796" s="428">
        <v>1152.7090000000001</v>
      </c>
      <c r="Q4796">
        <v>12945762</v>
      </c>
      <c r="R4796" t="s">
        <v>646</v>
      </c>
      <c r="S4796">
        <v>2031020</v>
      </c>
      <c r="T4796" t="s">
        <v>4094</v>
      </c>
    </row>
    <row r="4797" spans="1:20" x14ac:dyDescent="0.25">
      <c r="A4797" t="s">
        <v>637</v>
      </c>
      <c r="B4797" t="s">
        <v>1220</v>
      </c>
      <c r="C4797" t="s">
        <v>639</v>
      </c>
      <c r="D4797" t="s">
        <v>651</v>
      </c>
      <c r="E4797" t="s">
        <v>652</v>
      </c>
      <c r="F4797">
        <v>528004120010</v>
      </c>
      <c r="G4797" t="s">
        <v>653</v>
      </c>
      <c r="H4797">
        <v>583608</v>
      </c>
      <c r="I4797" t="s">
        <v>203</v>
      </c>
      <c r="J4797">
        <v>202210</v>
      </c>
      <c r="K4797">
        <v>44859</v>
      </c>
      <c r="L4797" t="s">
        <v>644</v>
      </c>
      <c r="M4797">
        <v>13701.4</v>
      </c>
      <c r="N4797">
        <v>20.16</v>
      </c>
      <c r="O4797" t="s">
        <v>645</v>
      </c>
      <c r="P4797" s="428">
        <v>20.891999999999999</v>
      </c>
      <c r="Q4797">
        <v>12946057</v>
      </c>
      <c r="T4797" t="s">
        <v>4004</v>
      </c>
    </row>
    <row r="4798" spans="1:20" x14ac:dyDescent="0.25">
      <c r="A4798" t="s">
        <v>637</v>
      </c>
      <c r="B4798" t="s">
        <v>1220</v>
      </c>
      <c r="C4798" t="s">
        <v>639</v>
      </c>
      <c r="D4798" t="s">
        <v>651</v>
      </c>
      <c r="E4798" t="s">
        <v>652</v>
      </c>
      <c r="F4798">
        <v>528004120010</v>
      </c>
      <c r="G4798" t="s">
        <v>653</v>
      </c>
      <c r="H4798">
        <v>583608</v>
      </c>
      <c r="I4798" t="s">
        <v>203</v>
      </c>
      <c r="J4798">
        <v>202210</v>
      </c>
      <c r="K4798">
        <v>44859</v>
      </c>
      <c r="L4798" t="s">
        <v>644</v>
      </c>
      <c r="M4798">
        <v>4110.42</v>
      </c>
      <c r="N4798">
        <v>6.05</v>
      </c>
      <c r="O4798" t="s">
        <v>645</v>
      </c>
      <c r="P4798" s="428">
        <v>6.27</v>
      </c>
      <c r="Q4798">
        <v>12946057</v>
      </c>
      <c r="T4798" t="s">
        <v>4005</v>
      </c>
    </row>
    <row r="4799" spans="1:20" x14ac:dyDescent="0.25">
      <c r="A4799" t="s">
        <v>637</v>
      </c>
      <c r="B4799" t="s">
        <v>1220</v>
      </c>
      <c r="C4799" t="s">
        <v>639</v>
      </c>
      <c r="D4799" t="s">
        <v>718</v>
      </c>
      <c r="E4799" t="s">
        <v>652</v>
      </c>
      <c r="F4799">
        <v>528004120010</v>
      </c>
      <c r="G4799" t="s">
        <v>653</v>
      </c>
      <c r="H4799">
        <v>583608</v>
      </c>
      <c r="I4799" t="s">
        <v>203</v>
      </c>
      <c r="J4799">
        <v>202210</v>
      </c>
      <c r="K4799">
        <v>44859</v>
      </c>
      <c r="L4799" t="s">
        <v>644</v>
      </c>
      <c r="M4799">
        <v>5947.34</v>
      </c>
      <c r="N4799">
        <v>8.75</v>
      </c>
      <c r="O4799" t="s">
        <v>645</v>
      </c>
      <c r="P4799" s="428">
        <v>9.0679999999999996</v>
      </c>
      <c r="Q4799">
        <v>12946057</v>
      </c>
      <c r="T4799" t="s">
        <v>4002</v>
      </c>
    </row>
    <row r="4800" spans="1:20" x14ac:dyDescent="0.25">
      <c r="A4800" t="s">
        <v>637</v>
      </c>
      <c r="B4800" t="s">
        <v>1220</v>
      </c>
      <c r="C4800" t="s">
        <v>639</v>
      </c>
      <c r="D4800" t="s">
        <v>695</v>
      </c>
      <c r="E4800" t="s">
        <v>652</v>
      </c>
      <c r="F4800">
        <v>528004120010</v>
      </c>
      <c r="G4800" t="s">
        <v>653</v>
      </c>
      <c r="H4800">
        <v>583608</v>
      </c>
      <c r="I4800" t="s">
        <v>203</v>
      </c>
      <c r="J4800">
        <v>202210</v>
      </c>
      <c r="K4800">
        <v>44859</v>
      </c>
      <c r="L4800" t="s">
        <v>644</v>
      </c>
      <c r="M4800">
        <v>6940.29</v>
      </c>
      <c r="N4800">
        <v>10.210000000000001</v>
      </c>
      <c r="O4800" t="s">
        <v>645</v>
      </c>
      <c r="P4800" s="428">
        <v>10.581</v>
      </c>
      <c r="Q4800">
        <v>12946057</v>
      </c>
      <c r="T4800" t="s">
        <v>4003</v>
      </c>
    </row>
    <row r="4801" spans="1:20" x14ac:dyDescent="0.25">
      <c r="A4801" t="s">
        <v>637</v>
      </c>
      <c r="B4801" t="s">
        <v>1220</v>
      </c>
      <c r="C4801" t="s">
        <v>639</v>
      </c>
      <c r="D4801" t="s">
        <v>663</v>
      </c>
      <c r="E4801" t="s">
        <v>652</v>
      </c>
      <c r="F4801">
        <v>528004120010</v>
      </c>
      <c r="G4801" t="s">
        <v>653</v>
      </c>
      <c r="H4801">
        <v>583608</v>
      </c>
      <c r="I4801" t="s">
        <v>203</v>
      </c>
      <c r="J4801">
        <v>202210</v>
      </c>
      <c r="K4801">
        <v>44859</v>
      </c>
      <c r="L4801" t="s">
        <v>644</v>
      </c>
      <c r="M4801">
        <v>47469.24</v>
      </c>
      <c r="N4801">
        <v>69.83</v>
      </c>
      <c r="O4801" t="s">
        <v>645</v>
      </c>
      <c r="P4801" s="428">
        <v>72.364999999999995</v>
      </c>
      <c r="Q4801">
        <v>12946057</v>
      </c>
      <c r="T4801" t="s">
        <v>4006</v>
      </c>
    </row>
    <row r="4802" spans="1:20" x14ac:dyDescent="0.25">
      <c r="A4802" t="s">
        <v>637</v>
      </c>
      <c r="B4802" t="s">
        <v>1220</v>
      </c>
      <c r="C4802" t="s">
        <v>639</v>
      </c>
      <c r="D4802" t="s">
        <v>663</v>
      </c>
      <c r="E4802" t="s">
        <v>652</v>
      </c>
      <c r="F4802">
        <v>528004120010</v>
      </c>
      <c r="G4802" t="s">
        <v>653</v>
      </c>
      <c r="H4802">
        <v>583608</v>
      </c>
      <c r="I4802" t="s">
        <v>203</v>
      </c>
      <c r="J4802">
        <v>202210</v>
      </c>
      <c r="K4802">
        <v>44859</v>
      </c>
      <c r="L4802" t="s">
        <v>644</v>
      </c>
      <c r="M4802">
        <v>9889.43</v>
      </c>
      <c r="N4802">
        <v>14.55</v>
      </c>
      <c r="O4802" t="s">
        <v>645</v>
      </c>
      <c r="P4802" s="428">
        <v>15.077999999999999</v>
      </c>
      <c r="Q4802">
        <v>12946057</v>
      </c>
      <c r="T4802" t="s">
        <v>4007</v>
      </c>
    </row>
    <row r="4803" spans="1:20" x14ac:dyDescent="0.25">
      <c r="A4803" t="s">
        <v>637</v>
      </c>
      <c r="B4803" t="s">
        <v>1220</v>
      </c>
      <c r="C4803" t="s">
        <v>639</v>
      </c>
      <c r="D4803" t="s">
        <v>663</v>
      </c>
      <c r="E4803" t="s">
        <v>652</v>
      </c>
      <c r="F4803">
        <v>528004120010</v>
      </c>
      <c r="G4803" t="s">
        <v>653</v>
      </c>
      <c r="H4803">
        <v>583608</v>
      </c>
      <c r="I4803" t="s">
        <v>203</v>
      </c>
      <c r="J4803">
        <v>202210</v>
      </c>
      <c r="K4803">
        <v>44859</v>
      </c>
      <c r="L4803" t="s">
        <v>644</v>
      </c>
      <c r="M4803">
        <v>1977.89</v>
      </c>
      <c r="N4803">
        <v>2.91</v>
      </c>
      <c r="O4803" t="s">
        <v>645</v>
      </c>
      <c r="P4803" s="428">
        <v>3.016</v>
      </c>
      <c r="Q4803">
        <v>12946057</v>
      </c>
      <c r="T4803" t="s">
        <v>4008</v>
      </c>
    </row>
    <row r="4804" spans="1:20" x14ac:dyDescent="0.25">
      <c r="A4804" t="s">
        <v>637</v>
      </c>
      <c r="B4804" t="s">
        <v>1220</v>
      </c>
      <c r="C4804" t="s">
        <v>639</v>
      </c>
      <c r="D4804" t="s">
        <v>695</v>
      </c>
      <c r="E4804" t="s">
        <v>652</v>
      </c>
      <c r="F4804">
        <v>528004120010</v>
      </c>
      <c r="G4804" t="s">
        <v>653</v>
      </c>
      <c r="H4804">
        <v>583608</v>
      </c>
      <c r="I4804" t="s">
        <v>203</v>
      </c>
      <c r="J4804">
        <v>202210</v>
      </c>
      <c r="K4804">
        <v>44859</v>
      </c>
      <c r="L4804" t="s">
        <v>644</v>
      </c>
      <c r="M4804">
        <v>27761.16</v>
      </c>
      <c r="N4804">
        <v>40.840000000000003</v>
      </c>
      <c r="O4804" t="s">
        <v>645</v>
      </c>
      <c r="P4804" s="428">
        <v>42.323</v>
      </c>
      <c r="Q4804">
        <v>12946057</v>
      </c>
      <c r="T4804" t="s">
        <v>4009</v>
      </c>
    </row>
    <row r="4805" spans="1:20" x14ac:dyDescent="0.25">
      <c r="A4805" t="s">
        <v>637</v>
      </c>
      <c r="B4805" t="s">
        <v>1220</v>
      </c>
      <c r="C4805" t="s">
        <v>639</v>
      </c>
      <c r="D4805" t="s">
        <v>718</v>
      </c>
      <c r="E4805" t="s">
        <v>652</v>
      </c>
      <c r="F4805">
        <v>528004120010</v>
      </c>
      <c r="G4805" t="s">
        <v>653</v>
      </c>
      <c r="H4805">
        <v>583608</v>
      </c>
      <c r="I4805" t="s">
        <v>203</v>
      </c>
      <c r="J4805">
        <v>202210</v>
      </c>
      <c r="K4805">
        <v>44859</v>
      </c>
      <c r="L4805" t="s">
        <v>644</v>
      </c>
      <c r="M4805">
        <v>1551.48</v>
      </c>
      <c r="N4805">
        <v>2.2799999999999998</v>
      </c>
      <c r="O4805" t="s">
        <v>645</v>
      </c>
      <c r="P4805" s="428">
        <v>2.363</v>
      </c>
      <c r="Q4805">
        <v>12946057</v>
      </c>
      <c r="T4805" t="s">
        <v>4010</v>
      </c>
    </row>
    <row r="4806" spans="1:20" x14ac:dyDescent="0.25">
      <c r="A4806" t="s">
        <v>637</v>
      </c>
      <c r="B4806" t="s">
        <v>1220</v>
      </c>
      <c r="C4806" t="s">
        <v>639</v>
      </c>
      <c r="D4806" t="s">
        <v>718</v>
      </c>
      <c r="E4806" t="s">
        <v>652</v>
      </c>
      <c r="F4806">
        <v>528004120010</v>
      </c>
      <c r="G4806" t="s">
        <v>653</v>
      </c>
      <c r="H4806">
        <v>583608</v>
      </c>
      <c r="I4806" t="s">
        <v>203</v>
      </c>
      <c r="J4806">
        <v>202210</v>
      </c>
      <c r="K4806">
        <v>44859</v>
      </c>
      <c r="L4806" t="s">
        <v>644</v>
      </c>
      <c r="M4806">
        <v>387.87</v>
      </c>
      <c r="N4806">
        <v>0.56999999999999995</v>
      </c>
      <c r="O4806" t="s">
        <v>645</v>
      </c>
      <c r="P4806" s="428">
        <v>0.59099999999999997</v>
      </c>
      <c r="Q4806">
        <v>12946057</v>
      </c>
      <c r="T4806" t="s">
        <v>4011</v>
      </c>
    </row>
    <row r="4807" spans="1:20" x14ac:dyDescent="0.25">
      <c r="A4807" t="s">
        <v>637</v>
      </c>
      <c r="B4807" t="s">
        <v>855</v>
      </c>
      <c r="C4807" t="s">
        <v>639</v>
      </c>
      <c r="D4807" t="s">
        <v>695</v>
      </c>
      <c r="E4807" t="s">
        <v>641</v>
      </c>
      <c r="F4807">
        <v>528004120010</v>
      </c>
      <c r="G4807" t="s">
        <v>653</v>
      </c>
      <c r="H4807">
        <v>583592</v>
      </c>
      <c r="I4807" t="s">
        <v>174</v>
      </c>
      <c r="J4807">
        <v>202210</v>
      </c>
      <c r="K4807">
        <v>44859</v>
      </c>
      <c r="L4807" t="s">
        <v>644</v>
      </c>
      <c r="M4807">
        <v>111044.78</v>
      </c>
      <c r="N4807">
        <v>163.36000000000001</v>
      </c>
      <c r="O4807" t="s">
        <v>645</v>
      </c>
      <c r="P4807" s="428">
        <v>169.29</v>
      </c>
      <c r="Q4807">
        <v>30525770</v>
      </c>
      <c r="T4807" t="s">
        <v>4013</v>
      </c>
    </row>
    <row r="4808" spans="1:20" x14ac:dyDescent="0.25">
      <c r="A4808" t="s">
        <v>637</v>
      </c>
      <c r="B4808" t="s">
        <v>855</v>
      </c>
      <c r="C4808" t="s">
        <v>639</v>
      </c>
      <c r="D4808" t="s">
        <v>695</v>
      </c>
      <c r="E4808" t="s">
        <v>641</v>
      </c>
      <c r="F4808">
        <v>528004120010</v>
      </c>
      <c r="G4808" t="s">
        <v>653</v>
      </c>
      <c r="H4808">
        <v>583592</v>
      </c>
      <c r="I4808" t="s">
        <v>174</v>
      </c>
      <c r="J4808">
        <v>202210</v>
      </c>
      <c r="K4808">
        <v>44859</v>
      </c>
      <c r="L4808" t="s">
        <v>644</v>
      </c>
      <c r="M4808">
        <v>9253.73</v>
      </c>
      <c r="N4808">
        <v>13.61</v>
      </c>
      <c r="O4808" t="s">
        <v>645</v>
      </c>
      <c r="P4808" s="428">
        <v>14.103999999999999</v>
      </c>
      <c r="Q4808">
        <v>30525770</v>
      </c>
      <c r="T4808" t="s">
        <v>4013</v>
      </c>
    </row>
    <row r="4809" spans="1:20" x14ac:dyDescent="0.25">
      <c r="A4809" t="s">
        <v>637</v>
      </c>
      <c r="B4809" t="s">
        <v>855</v>
      </c>
      <c r="C4809" t="s">
        <v>639</v>
      </c>
      <c r="D4809" t="s">
        <v>695</v>
      </c>
      <c r="E4809" t="s">
        <v>641</v>
      </c>
      <c r="F4809">
        <v>528004120010</v>
      </c>
      <c r="G4809" t="s">
        <v>653</v>
      </c>
      <c r="H4809">
        <v>583592</v>
      </c>
      <c r="I4809" t="s">
        <v>174</v>
      </c>
      <c r="J4809">
        <v>202210</v>
      </c>
      <c r="K4809">
        <v>44859</v>
      </c>
      <c r="L4809" t="s">
        <v>644</v>
      </c>
      <c r="M4809">
        <v>111044.78</v>
      </c>
      <c r="N4809">
        <v>163.36000000000001</v>
      </c>
      <c r="O4809" t="s">
        <v>645</v>
      </c>
      <c r="P4809" s="428">
        <v>169.29</v>
      </c>
      <c r="Q4809">
        <v>30525770</v>
      </c>
      <c r="T4809" t="s">
        <v>4014</v>
      </c>
    </row>
    <row r="4810" spans="1:20" x14ac:dyDescent="0.25">
      <c r="A4810" t="s">
        <v>637</v>
      </c>
      <c r="B4810" t="s">
        <v>855</v>
      </c>
      <c r="C4810" t="s">
        <v>639</v>
      </c>
      <c r="D4810" t="s">
        <v>695</v>
      </c>
      <c r="E4810" t="s">
        <v>641</v>
      </c>
      <c r="F4810">
        <v>528004120010</v>
      </c>
      <c r="G4810" t="s">
        <v>653</v>
      </c>
      <c r="H4810">
        <v>583592</v>
      </c>
      <c r="I4810" t="s">
        <v>174</v>
      </c>
      <c r="J4810">
        <v>202210</v>
      </c>
      <c r="K4810">
        <v>44859</v>
      </c>
      <c r="L4810" t="s">
        <v>644</v>
      </c>
      <c r="M4810">
        <v>111044.78</v>
      </c>
      <c r="N4810">
        <v>163.36000000000001</v>
      </c>
      <c r="O4810" t="s">
        <v>645</v>
      </c>
      <c r="P4810" s="428">
        <v>169.29</v>
      </c>
      <c r="Q4810">
        <v>30525770</v>
      </c>
      <c r="T4810" t="s">
        <v>4015</v>
      </c>
    </row>
    <row r="4811" spans="1:20" x14ac:dyDescent="0.25">
      <c r="A4811" t="s">
        <v>637</v>
      </c>
      <c r="B4811" t="s">
        <v>855</v>
      </c>
      <c r="C4811" t="s">
        <v>639</v>
      </c>
      <c r="D4811" t="s">
        <v>695</v>
      </c>
      <c r="E4811" t="s">
        <v>641</v>
      </c>
      <c r="F4811">
        <v>528004120010</v>
      </c>
      <c r="G4811" t="s">
        <v>653</v>
      </c>
      <c r="H4811">
        <v>583592</v>
      </c>
      <c r="I4811" t="s">
        <v>174</v>
      </c>
      <c r="J4811">
        <v>202210</v>
      </c>
      <c r="K4811">
        <v>44859</v>
      </c>
      <c r="L4811" t="s">
        <v>644</v>
      </c>
      <c r="M4811">
        <v>111044.78</v>
      </c>
      <c r="N4811">
        <v>163.36000000000001</v>
      </c>
      <c r="O4811" t="s">
        <v>645</v>
      </c>
      <c r="P4811" s="428">
        <v>169.29</v>
      </c>
      <c r="Q4811">
        <v>30525770</v>
      </c>
      <c r="T4811" t="s">
        <v>4016</v>
      </c>
    </row>
    <row r="4812" spans="1:20" x14ac:dyDescent="0.25">
      <c r="A4812" t="s">
        <v>637</v>
      </c>
      <c r="B4812" t="s">
        <v>855</v>
      </c>
      <c r="C4812" t="s">
        <v>639</v>
      </c>
      <c r="D4812" t="s">
        <v>695</v>
      </c>
      <c r="E4812" t="s">
        <v>641</v>
      </c>
      <c r="F4812">
        <v>528004120010</v>
      </c>
      <c r="G4812" t="s">
        <v>653</v>
      </c>
      <c r="H4812">
        <v>583592</v>
      </c>
      <c r="I4812" t="s">
        <v>174</v>
      </c>
      <c r="J4812">
        <v>202210</v>
      </c>
      <c r="K4812">
        <v>44859</v>
      </c>
      <c r="L4812" t="s">
        <v>644</v>
      </c>
      <c r="M4812">
        <v>111044.78</v>
      </c>
      <c r="N4812">
        <v>163.36000000000001</v>
      </c>
      <c r="O4812" t="s">
        <v>645</v>
      </c>
      <c r="P4812" s="428">
        <v>169.29</v>
      </c>
      <c r="Q4812">
        <v>30525770</v>
      </c>
      <c r="T4812" t="s">
        <v>4017</v>
      </c>
    </row>
    <row r="4813" spans="1:20" x14ac:dyDescent="0.25">
      <c r="A4813" t="s">
        <v>637</v>
      </c>
      <c r="B4813" t="s">
        <v>855</v>
      </c>
      <c r="C4813" t="s">
        <v>639</v>
      </c>
      <c r="D4813" t="s">
        <v>695</v>
      </c>
      <c r="E4813" t="s">
        <v>641</v>
      </c>
      <c r="F4813">
        <v>528004120010</v>
      </c>
      <c r="G4813" t="s">
        <v>653</v>
      </c>
      <c r="H4813">
        <v>583592</v>
      </c>
      <c r="I4813" t="s">
        <v>174</v>
      </c>
      <c r="J4813">
        <v>202210</v>
      </c>
      <c r="K4813">
        <v>44859</v>
      </c>
      <c r="L4813" t="s">
        <v>644</v>
      </c>
      <c r="M4813">
        <v>114514.93</v>
      </c>
      <c r="N4813">
        <v>168.46</v>
      </c>
      <c r="O4813" t="s">
        <v>645</v>
      </c>
      <c r="P4813" s="428">
        <v>174.57499999999999</v>
      </c>
      <c r="Q4813">
        <v>30525770</v>
      </c>
      <c r="T4813" t="s">
        <v>4018</v>
      </c>
    </row>
    <row r="4814" spans="1:20" x14ac:dyDescent="0.25">
      <c r="A4814" t="s">
        <v>637</v>
      </c>
      <c r="B4814" t="s">
        <v>855</v>
      </c>
      <c r="C4814" t="s">
        <v>639</v>
      </c>
      <c r="D4814" t="s">
        <v>695</v>
      </c>
      <c r="E4814" t="s">
        <v>641</v>
      </c>
      <c r="F4814">
        <v>528004120010</v>
      </c>
      <c r="G4814" t="s">
        <v>653</v>
      </c>
      <c r="H4814">
        <v>583592</v>
      </c>
      <c r="I4814" t="s">
        <v>174</v>
      </c>
      <c r="J4814">
        <v>202210</v>
      </c>
      <c r="K4814">
        <v>44859</v>
      </c>
      <c r="L4814" t="s">
        <v>644</v>
      </c>
      <c r="M4814">
        <v>925.37</v>
      </c>
      <c r="N4814">
        <v>1.36</v>
      </c>
      <c r="O4814" t="s">
        <v>645</v>
      </c>
      <c r="P4814" s="428">
        <v>1.409</v>
      </c>
      <c r="Q4814">
        <v>30525770</v>
      </c>
      <c r="T4814" t="s">
        <v>4019</v>
      </c>
    </row>
    <row r="4815" spans="1:20" x14ac:dyDescent="0.25">
      <c r="A4815" t="s">
        <v>637</v>
      </c>
      <c r="B4815" t="s">
        <v>855</v>
      </c>
      <c r="C4815" t="s">
        <v>639</v>
      </c>
      <c r="D4815" t="s">
        <v>695</v>
      </c>
      <c r="E4815" t="s">
        <v>641</v>
      </c>
      <c r="F4815">
        <v>528004120010</v>
      </c>
      <c r="G4815" t="s">
        <v>653</v>
      </c>
      <c r="H4815">
        <v>583592</v>
      </c>
      <c r="I4815" t="s">
        <v>174</v>
      </c>
      <c r="J4815">
        <v>202210</v>
      </c>
      <c r="K4815">
        <v>44859</v>
      </c>
      <c r="L4815" t="s">
        <v>644</v>
      </c>
      <c r="M4815">
        <v>2891.79</v>
      </c>
      <c r="N4815">
        <v>4.25</v>
      </c>
      <c r="O4815" t="s">
        <v>645</v>
      </c>
      <c r="P4815" s="428">
        <v>4.4039999999999999</v>
      </c>
      <c r="Q4815">
        <v>30525770</v>
      </c>
      <c r="T4815" t="s">
        <v>4020</v>
      </c>
    </row>
    <row r="4816" spans="1:20" x14ac:dyDescent="0.25">
      <c r="A4816" t="s">
        <v>637</v>
      </c>
      <c r="B4816" t="s">
        <v>855</v>
      </c>
      <c r="C4816" t="s">
        <v>639</v>
      </c>
      <c r="D4816" t="s">
        <v>695</v>
      </c>
      <c r="E4816" t="s">
        <v>641</v>
      </c>
      <c r="F4816">
        <v>528004120010</v>
      </c>
      <c r="G4816" t="s">
        <v>653</v>
      </c>
      <c r="H4816">
        <v>583592</v>
      </c>
      <c r="I4816" t="s">
        <v>174</v>
      </c>
      <c r="J4816">
        <v>202210</v>
      </c>
      <c r="K4816">
        <v>44859</v>
      </c>
      <c r="L4816" t="s">
        <v>644</v>
      </c>
      <c r="M4816">
        <v>925.37</v>
      </c>
      <c r="N4816">
        <v>1.36</v>
      </c>
      <c r="O4816" t="s">
        <v>645</v>
      </c>
      <c r="P4816" s="428">
        <v>1.409</v>
      </c>
      <c r="Q4816">
        <v>30525770</v>
      </c>
      <c r="T4816" t="s">
        <v>4020</v>
      </c>
    </row>
    <row r="4817" spans="1:20" x14ac:dyDescent="0.25">
      <c r="A4817" t="s">
        <v>637</v>
      </c>
      <c r="B4817" t="s">
        <v>855</v>
      </c>
      <c r="C4817" t="s">
        <v>639</v>
      </c>
      <c r="D4817" t="s">
        <v>695</v>
      </c>
      <c r="E4817" t="s">
        <v>641</v>
      </c>
      <c r="F4817">
        <v>528004120010</v>
      </c>
      <c r="G4817" t="s">
        <v>653</v>
      </c>
      <c r="H4817">
        <v>583592</v>
      </c>
      <c r="I4817" t="s">
        <v>174</v>
      </c>
      <c r="J4817">
        <v>202210</v>
      </c>
      <c r="K4817">
        <v>44859</v>
      </c>
      <c r="L4817" t="s">
        <v>644</v>
      </c>
      <c r="M4817">
        <v>925.37</v>
      </c>
      <c r="N4817">
        <v>1.36</v>
      </c>
      <c r="O4817" t="s">
        <v>645</v>
      </c>
      <c r="P4817" s="428">
        <v>1.409</v>
      </c>
      <c r="Q4817">
        <v>30525770</v>
      </c>
      <c r="T4817" t="s">
        <v>4020</v>
      </c>
    </row>
    <row r="4818" spans="1:20" x14ac:dyDescent="0.25">
      <c r="A4818" t="s">
        <v>637</v>
      </c>
      <c r="B4818" t="s">
        <v>855</v>
      </c>
      <c r="C4818" t="s">
        <v>639</v>
      </c>
      <c r="D4818" t="s">
        <v>695</v>
      </c>
      <c r="E4818" t="s">
        <v>641</v>
      </c>
      <c r="F4818">
        <v>528004120010</v>
      </c>
      <c r="G4818" t="s">
        <v>653</v>
      </c>
      <c r="H4818">
        <v>583592</v>
      </c>
      <c r="I4818" t="s">
        <v>174</v>
      </c>
      <c r="J4818">
        <v>202210</v>
      </c>
      <c r="K4818">
        <v>44859</v>
      </c>
      <c r="L4818" t="s">
        <v>644</v>
      </c>
      <c r="M4818">
        <v>1388.06</v>
      </c>
      <c r="N4818">
        <v>2.04</v>
      </c>
      <c r="O4818" t="s">
        <v>645</v>
      </c>
      <c r="P4818" s="428">
        <v>2.1139999999999999</v>
      </c>
      <c r="Q4818">
        <v>30525770</v>
      </c>
      <c r="T4818" t="s">
        <v>4021</v>
      </c>
    </row>
    <row r="4819" spans="1:20" x14ac:dyDescent="0.25">
      <c r="A4819" t="s">
        <v>637</v>
      </c>
      <c r="B4819" t="s">
        <v>998</v>
      </c>
      <c r="C4819" t="s">
        <v>639</v>
      </c>
      <c r="D4819" t="s">
        <v>651</v>
      </c>
      <c r="E4819" t="s">
        <v>652</v>
      </c>
      <c r="F4819">
        <v>528004120010</v>
      </c>
      <c r="G4819" t="s">
        <v>653</v>
      </c>
      <c r="H4819">
        <v>583608</v>
      </c>
      <c r="I4819" t="s">
        <v>203</v>
      </c>
      <c r="J4819">
        <v>202210</v>
      </c>
      <c r="K4819">
        <v>44859</v>
      </c>
      <c r="L4819" t="s">
        <v>644</v>
      </c>
      <c r="M4819">
        <v>140000</v>
      </c>
      <c r="N4819">
        <v>205.95</v>
      </c>
      <c r="O4819" t="s">
        <v>645</v>
      </c>
      <c r="P4819" s="428">
        <v>213.42599999999999</v>
      </c>
      <c r="Q4819">
        <v>30521986</v>
      </c>
      <c r="T4819" t="s">
        <v>4001</v>
      </c>
    </row>
    <row r="4820" spans="1:20" x14ac:dyDescent="0.25">
      <c r="A4820" t="s">
        <v>637</v>
      </c>
      <c r="B4820" t="s">
        <v>998</v>
      </c>
      <c r="C4820" t="s">
        <v>639</v>
      </c>
      <c r="D4820" t="s">
        <v>718</v>
      </c>
      <c r="E4820" t="s">
        <v>652</v>
      </c>
      <c r="F4820">
        <v>528004120010</v>
      </c>
      <c r="G4820" t="s">
        <v>653</v>
      </c>
      <c r="H4820">
        <v>583608</v>
      </c>
      <c r="I4820" t="s">
        <v>203</v>
      </c>
      <c r="J4820">
        <v>202210</v>
      </c>
      <c r="K4820">
        <v>44859</v>
      </c>
      <c r="L4820" t="s">
        <v>644</v>
      </c>
      <c r="M4820">
        <v>615000</v>
      </c>
      <c r="N4820">
        <v>904.72</v>
      </c>
      <c r="O4820" t="s">
        <v>645</v>
      </c>
      <c r="P4820" s="428">
        <v>937.56299999999999</v>
      </c>
      <c r="Q4820">
        <v>30521986</v>
      </c>
      <c r="T4820" t="s">
        <v>4012</v>
      </c>
    </row>
    <row r="4821" spans="1:20" x14ac:dyDescent="0.25">
      <c r="A4821" t="s">
        <v>637</v>
      </c>
      <c r="B4821" t="s">
        <v>659</v>
      </c>
      <c r="C4821" t="s">
        <v>639</v>
      </c>
      <c r="D4821" t="s">
        <v>695</v>
      </c>
      <c r="E4821" t="s">
        <v>652</v>
      </c>
      <c r="F4821">
        <v>528004120010</v>
      </c>
      <c r="G4821" t="s">
        <v>653</v>
      </c>
      <c r="H4821">
        <v>583590</v>
      </c>
      <c r="I4821" t="s">
        <v>170</v>
      </c>
      <c r="J4821">
        <v>202210</v>
      </c>
      <c r="K4821">
        <v>44859</v>
      </c>
      <c r="L4821" t="s">
        <v>644</v>
      </c>
      <c r="M4821">
        <v>70037.710000000006</v>
      </c>
      <c r="N4821">
        <v>103.03</v>
      </c>
      <c r="O4821" t="s">
        <v>645</v>
      </c>
      <c r="P4821" s="428">
        <v>106.77</v>
      </c>
      <c r="Q4821">
        <v>12946057</v>
      </c>
      <c r="R4821" t="s">
        <v>654</v>
      </c>
      <c r="S4821" t="s">
        <v>951</v>
      </c>
      <c r="T4821" t="s">
        <v>4028</v>
      </c>
    </row>
    <row r="4822" spans="1:20" x14ac:dyDescent="0.25">
      <c r="A4822" t="s">
        <v>637</v>
      </c>
      <c r="B4822" t="s">
        <v>828</v>
      </c>
      <c r="C4822" t="s">
        <v>639</v>
      </c>
      <c r="D4822" t="s">
        <v>718</v>
      </c>
      <c r="E4822" t="s">
        <v>652</v>
      </c>
      <c r="F4822">
        <v>528004120010</v>
      </c>
      <c r="G4822" t="s">
        <v>653</v>
      </c>
      <c r="H4822">
        <v>583593</v>
      </c>
      <c r="I4822" t="s">
        <v>176</v>
      </c>
      <c r="J4822">
        <v>202210</v>
      </c>
      <c r="K4822">
        <v>44859</v>
      </c>
      <c r="L4822" t="s">
        <v>644</v>
      </c>
      <c r="M4822">
        <v>9153.73</v>
      </c>
      <c r="N4822">
        <v>13.47</v>
      </c>
      <c r="O4822" t="s">
        <v>645</v>
      </c>
      <c r="P4822" s="428">
        <v>13.959</v>
      </c>
      <c r="Q4822">
        <v>12946057</v>
      </c>
      <c r="R4822" t="s">
        <v>654</v>
      </c>
      <c r="S4822" t="s">
        <v>825</v>
      </c>
      <c r="T4822" t="s">
        <v>4029</v>
      </c>
    </row>
    <row r="4823" spans="1:20" x14ac:dyDescent="0.25">
      <c r="A4823" t="s">
        <v>637</v>
      </c>
      <c r="B4823" t="s">
        <v>828</v>
      </c>
      <c r="C4823" t="s">
        <v>639</v>
      </c>
      <c r="D4823" t="s">
        <v>651</v>
      </c>
      <c r="E4823" t="s">
        <v>652</v>
      </c>
      <c r="F4823">
        <v>528004120010</v>
      </c>
      <c r="G4823" t="s">
        <v>653</v>
      </c>
      <c r="H4823">
        <v>583590</v>
      </c>
      <c r="I4823" t="s">
        <v>170</v>
      </c>
      <c r="J4823">
        <v>202210</v>
      </c>
      <c r="K4823">
        <v>44859</v>
      </c>
      <c r="L4823" t="s">
        <v>644</v>
      </c>
      <c r="M4823">
        <v>45592.78</v>
      </c>
      <c r="N4823">
        <v>67.069999999999993</v>
      </c>
      <c r="O4823" t="s">
        <v>645</v>
      </c>
      <c r="P4823" s="428">
        <v>69.504999999999995</v>
      </c>
      <c r="Q4823">
        <v>12946057</v>
      </c>
      <c r="R4823" t="s">
        <v>654</v>
      </c>
      <c r="S4823" t="s">
        <v>655</v>
      </c>
      <c r="T4823" t="s">
        <v>4030</v>
      </c>
    </row>
    <row r="4824" spans="1:20" x14ac:dyDescent="0.25">
      <c r="A4824" t="s">
        <v>637</v>
      </c>
      <c r="B4824" t="s">
        <v>828</v>
      </c>
      <c r="C4824" t="s">
        <v>639</v>
      </c>
      <c r="D4824" t="s">
        <v>651</v>
      </c>
      <c r="E4824" t="s">
        <v>652</v>
      </c>
      <c r="F4824">
        <v>528004120010</v>
      </c>
      <c r="G4824" t="s">
        <v>653</v>
      </c>
      <c r="H4824">
        <v>583590</v>
      </c>
      <c r="I4824" t="s">
        <v>170</v>
      </c>
      <c r="J4824">
        <v>202210</v>
      </c>
      <c r="K4824">
        <v>44859</v>
      </c>
      <c r="L4824" t="s">
        <v>644</v>
      </c>
      <c r="M4824">
        <v>10947.42</v>
      </c>
      <c r="N4824">
        <v>16.100000000000001</v>
      </c>
      <c r="O4824" t="s">
        <v>645</v>
      </c>
      <c r="P4824" s="428">
        <v>16.684000000000001</v>
      </c>
      <c r="Q4824">
        <v>12946057</v>
      </c>
      <c r="R4824" t="s">
        <v>654</v>
      </c>
      <c r="S4824" t="s">
        <v>655</v>
      </c>
      <c r="T4824" t="s">
        <v>4033</v>
      </c>
    </row>
    <row r="4825" spans="1:20" x14ac:dyDescent="0.25">
      <c r="A4825" t="s">
        <v>637</v>
      </c>
      <c r="B4825" t="s">
        <v>828</v>
      </c>
      <c r="C4825" t="s">
        <v>639</v>
      </c>
      <c r="D4825" t="s">
        <v>651</v>
      </c>
      <c r="E4825" t="s">
        <v>652</v>
      </c>
      <c r="F4825">
        <v>528004120010</v>
      </c>
      <c r="G4825" t="s">
        <v>653</v>
      </c>
      <c r="H4825">
        <v>583590</v>
      </c>
      <c r="I4825" t="s">
        <v>170</v>
      </c>
      <c r="J4825">
        <v>202210</v>
      </c>
      <c r="K4825">
        <v>44859</v>
      </c>
      <c r="L4825" t="s">
        <v>644</v>
      </c>
      <c r="M4825">
        <v>22796.39</v>
      </c>
      <c r="N4825">
        <v>33.54</v>
      </c>
      <c r="O4825" t="s">
        <v>645</v>
      </c>
      <c r="P4825" s="428">
        <v>34.758000000000003</v>
      </c>
      <c r="Q4825">
        <v>12946057</v>
      </c>
      <c r="R4825" t="s">
        <v>654</v>
      </c>
      <c r="S4825" t="s">
        <v>655</v>
      </c>
      <c r="T4825" t="s">
        <v>4032</v>
      </c>
    </row>
    <row r="4826" spans="1:20" x14ac:dyDescent="0.25">
      <c r="A4826" t="s">
        <v>637</v>
      </c>
      <c r="B4826" t="s">
        <v>828</v>
      </c>
      <c r="C4826" t="s">
        <v>639</v>
      </c>
      <c r="D4826" t="s">
        <v>663</v>
      </c>
      <c r="E4826" t="s">
        <v>652</v>
      </c>
      <c r="F4826">
        <v>528004120010</v>
      </c>
      <c r="G4826" t="s">
        <v>653</v>
      </c>
      <c r="H4826">
        <v>583591</v>
      </c>
      <c r="I4826" t="s">
        <v>172</v>
      </c>
      <c r="J4826">
        <v>202210</v>
      </c>
      <c r="K4826">
        <v>44859</v>
      </c>
      <c r="L4826" t="s">
        <v>644</v>
      </c>
      <c r="M4826">
        <v>140034.26</v>
      </c>
      <c r="N4826">
        <v>206</v>
      </c>
      <c r="O4826" t="s">
        <v>645</v>
      </c>
      <c r="P4826" s="428">
        <v>213.47800000000001</v>
      </c>
      <c r="Q4826">
        <v>12946057</v>
      </c>
      <c r="R4826" t="s">
        <v>654</v>
      </c>
      <c r="S4826" t="s">
        <v>664</v>
      </c>
      <c r="T4826" t="s">
        <v>4027</v>
      </c>
    </row>
    <row r="4827" spans="1:20" x14ac:dyDescent="0.25">
      <c r="A4827" t="s">
        <v>637</v>
      </c>
      <c r="B4827" t="s">
        <v>828</v>
      </c>
      <c r="C4827" t="s">
        <v>639</v>
      </c>
      <c r="D4827" t="s">
        <v>695</v>
      </c>
      <c r="E4827" t="s">
        <v>652</v>
      </c>
      <c r="F4827">
        <v>528004120010</v>
      </c>
      <c r="G4827" t="s">
        <v>653</v>
      </c>
      <c r="H4827">
        <v>583590</v>
      </c>
      <c r="I4827" t="s">
        <v>170</v>
      </c>
      <c r="J4827">
        <v>202210</v>
      </c>
      <c r="K4827">
        <v>44859</v>
      </c>
      <c r="L4827" t="s">
        <v>644</v>
      </c>
      <c r="M4827">
        <v>163790.84</v>
      </c>
      <c r="N4827">
        <v>240.95</v>
      </c>
      <c r="O4827" t="s">
        <v>645</v>
      </c>
      <c r="P4827" s="428">
        <v>249.697</v>
      </c>
      <c r="Q4827">
        <v>12946057</v>
      </c>
      <c r="R4827" t="s">
        <v>654</v>
      </c>
      <c r="S4827" t="s">
        <v>951</v>
      </c>
      <c r="T4827" t="s">
        <v>4031</v>
      </c>
    </row>
    <row r="4828" spans="1:20" x14ac:dyDescent="0.25">
      <c r="A4828" t="s">
        <v>637</v>
      </c>
      <c r="B4828" t="s">
        <v>659</v>
      </c>
      <c r="C4828" t="s">
        <v>639</v>
      </c>
      <c r="D4828" t="s">
        <v>695</v>
      </c>
      <c r="E4828" t="s">
        <v>652</v>
      </c>
      <c r="F4828">
        <v>528004120010</v>
      </c>
      <c r="G4828" t="s">
        <v>653</v>
      </c>
      <c r="H4828">
        <v>583592</v>
      </c>
      <c r="I4828" t="s">
        <v>174</v>
      </c>
      <c r="J4828">
        <v>202210</v>
      </c>
      <c r="K4828">
        <v>44859</v>
      </c>
      <c r="L4828" t="s">
        <v>644</v>
      </c>
      <c r="M4828">
        <v>70037.789999999994</v>
      </c>
      <c r="N4828">
        <v>103.03</v>
      </c>
      <c r="O4828" t="s">
        <v>645</v>
      </c>
      <c r="P4828" s="428">
        <v>106.77</v>
      </c>
      <c r="Q4828">
        <v>30525770</v>
      </c>
      <c r="R4828" t="s">
        <v>654</v>
      </c>
      <c r="S4828" t="s">
        <v>951</v>
      </c>
      <c r="T4828" t="s">
        <v>4034</v>
      </c>
    </row>
    <row r="4829" spans="1:20" x14ac:dyDescent="0.25">
      <c r="A4829" t="s">
        <v>637</v>
      </c>
      <c r="B4829" t="s">
        <v>677</v>
      </c>
      <c r="C4829" t="s">
        <v>639</v>
      </c>
      <c r="D4829" t="s">
        <v>651</v>
      </c>
      <c r="E4829" t="s">
        <v>673</v>
      </c>
      <c r="F4829">
        <v>528004120002</v>
      </c>
      <c r="G4829" t="s">
        <v>642</v>
      </c>
      <c r="H4829">
        <v>583148</v>
      </c>
      <c r="I4829" t="s">
        <v>699</v>
      </c>
      <c r="J4829">
        <v>202210</v>
      </c>
      <c r="K4829">
        <v>44859</v>
      </c>
      <c r="L4829" t="s">
        <v>644</v>
      </c>
      <c r="M4829">
        <v>113173.03</v>
      </c>
      <c r="N4829">
        <v>166.49</v>
      </c>
      <c r="O4829" t="s">
        <v>645</v>
      </c>
      <c r="P4829" s="428">
        <v>172.53399999999999</v>
      </c>
      <c r="Q4829">
        <v>12945762</v>
      </c>
      <c r="R4829" t="s">
        <v>646</v>
      </c>
      <c r="S4829">
        <v>8540279</v>
      </c>
      <c r="T4829" t="s">
        <v>4083</v>
      </c>
    </row>
    <row r="4830" spans="1:20" x14ac:dyDescent="0.25">
      <c r="A4830" t="s">
        <v>637</v>
      </c>
      <c r="B4830" t="s">
        <v>677</v>
      </c>
      <c r="C4830" t="s">
        <v>639</v>
      </c>
      <c r="D4830" t="s">
        <v>695</v>
      </c>
      <c r="E4830" t="s">
        <v>673</v>
      </c>
      <c r="F4830">
        <v>528004120002</v>
      </c>
      <c r="G4830" t="s">
        <v>642</v>
      </c>
      <c r="H4830">
        <v>583148</v>
      </c>
      <c r="I4830" t="s">
        <v>699</v>
      </c>
      <c r="J4830">
        <v>202210</v>
      </c>
      <c r="K4830">
        <v>44859</v>
      </c>
      <c r="L4830" t="s">
        <v>644</v>
      </c>
      <c r="M4830">
        <v>148989.76000000001</v>
      </c>
      <c r="N4830">
        <v>219.18</v>
      </c>
      <c r="O4830" t="s">
        <v>645</v>
      </c>
      <c r="P4830" s="428">
        <v>227.137</v>
      </c>
      <c r="Q4830">
        <v>12945762</v>
      </c>
      <c r="R4830" t="s">
        <v>646</v>
      </c>
      <c r="S4830">
        <v>2046481</v>
      </c>
      <c r="T4830" t="s">
        <v>4084</v>
      </c>
    </row>
    <row r="4831" spans="1:20" x14ac:dyDescent="0.25">
      <c r="A4831" t="s">
        <v>637</v>
      </c>
      <c r="B4831" t="s">
        <v>677</v>
      </c>
      <c r="C4831" t="s">
        <v>639</v>
      </c>
      <c r="D4831" t="s">
        <v>695</v>
      </c>
      <c r="E4831" t="s">
        <v>673</v>
      </c>
      <c r="F4831">
        <v>528004120002</v>
      </c>
      <c r="G4831" t="s">
        <v>642</v>
      </c>
      <c r="H4831">
        <v>583148</v>
      </c>
      <c r="I4831" t="s">
        <v>699</v>
      </c>
      <c r="J4831">
        <v>202210</v>
      </c>
      <c r="K4831">
        <v>44859</v>
      </c>
      <c r="L4831" t="s">
        <v>644</v>
      </c>
      <c r="M4831">
        <v>286341.18</v>
      </c>
      <c r="N4831">
        <v>421.23</v>
      </c>
      <c r="O4831" t="s">
        <v>645</v>
      </c>
      <c r="P4831" s="428">
        <v>436.52100000000002</v>
      </c>
      <c r="Q4831">
        <v>12945762</v>
      </c>
      <c r="R4831" t="s">
        <v>646</v>
      </c>
      <c r="S4831">
        <v>2057784</v>
      </c>
      <c r="T4831" t="s">
        <v>4088</v>
      </c>
    </row>
    <row r="4832" spans="1:20" x14ac:dyDescent="0.25">
      <c r="A4832" t="s">
        <v>637</v>
      </c>
      <c r="B4832" t="s">
        <v>638</v>
      </c>
      <c r="C4832" t="s">
        <v>639</v>
      </c>
      <c r="D4832" t="s">
        <v>640</v>
      </c>
      <c r="E4832" t="s">
        <v>641</v>
      </c>
      <c r="F4832">
        <v>528004120002</v>
      </c>
      <c r="G4832" t="s">
        <v>642</v>
      </c>
      <c r="H4832">
        <v>583145</v>
      </c>
      <c r="I4832" t="s">
        <v>643</v>
      </c>
      <c r="J4832">
        <v>202210</v>
      </c>
      <c r="K4832">
        <v>44859</v>
      </c>
      <c r="L4832" t="s">
        <v>644</v>
      </c>
      <c r="M4832">
        <v>12809.21</v>
      </c>
      <c r="N4832">
        <v>18.84</v>
      </c>
      <c r="O4832" t="s">
        <v>645</v>
      </c>
      <c r="P4832" s="428">
        <v>19.524000000000001</v>
      </c>
      <c r="Q4832">
        <v>12945762</v>
      </c>
      <c r="R4832" t="s">
        <v>646</v>
      </c>
      <c r="S4832">
        <v>9982557</v>
      </c>
      <c r="T4832" t="s">
        <v>4086</v>
      </c>
    </row>
    <row r="4833" spans="1:20" x14ac:dyDescent="0.25">
      <c r="A4833" t="s">
        <v>637</v>
      </c>
      <c r="B4833" t="s">
        <v>677</v>
      </c>
      <c r="C4833" t="s">
        <v>639</v>
      </c>
      <c r="D4833" t="s">
        <v>651</v>
      </c>
      <c r="E4833" t="s">
        <v>667</v>
      </c>
      <c r="F4833">
        <v>528004120002</v>
      </c>
      <c r="G4833" t="s">
        <v>642</v>
      </c>
      <c r="H4833">
        <v>583149</v>
      </c>
      <c r="I4833" t="s">
        <v>680</v>
      </c>
      <c r="J4833">
        <v>202210</v>
      </c>
      <c r="K4833">
        <v>44859</v>
      </c>
      <c r="L4833" t="s">
        <v>644</v>
      </c>
      <c r="M4833">
        <v>41514.28</v>
      </c>
      <c r="N4833">
        <v>61.07</v>
      </c>
      <c r="O4833" t="s">
        <v>645</v>
      </c>
      <c r="P4833" s="428">
        <v>63.286999999999999</v>
      </c>
      <c r="Q4833">
        <v>12945762</v>
      </c>
      <c r="R4833" t="s">
        <v>646</v>
      </c>
      <c r="S4833">
        <v>8540358</v>
      </c>
      <c r="T4833" t="s">
        <v>4087</v>
      </c>
    </row>
    <row r="4834" spans="1:20" x14ac:dyDescent="0.25">
      <c r="A4834" t="s">
        <v>637</v>
      </c>
      <c r="B4834" t="s">
        <v>677</v>
      </c>
      <c r="C4834" t="s">
        <v>639</v>
      </c>
      <c r="D4834" t="s">
        <v>651</v>
      </c>
      <c r="E4834" t="s">
        <v>673</v>
      </c>
      <c r="F4834">
        <v>528004120002</v>
      </c>
      <c r="G4834" t="s">
        <v>642</v>
      </c>
      <c r="H4834">
        <v>583148</v>
      </c>
      <c r="I4834" t="s">
        <v>699</v>
      </c>
      <c r="J4834">
        <v>202210</v>
      </c>
      <c r="K4834">
        <v>44859</v>
      </c>
      <c r="L4834" t="s">
        <v>644</v>
      </c>
      <c r="M4834">
        <v>53282.17</v>
      </c>
      <c r="N4834">
        <v>78.38</v>
      </c>
      <c r="O4834" t="s">
        <v>645</v>
      </c>
      <c r="P4834" s="428">
        <v>81.224999999999994</v>
      </c>
      <c r="Q4834">
        <v>12945762</v>
      </c>
      <c r="R4834" t="s">
        <v>646</v>
      </c>
      <c r="S4834">
        <v>8540386</v>
      </c>
      <c r="T4834" t="s">
        <v>4089</v>
      </c>
    </row>
    <row r="4835" spans="1:20" x14ac:dyDescent="0.25">
      <c r="A4835" t="s">
        <v>637</v>
      </c>
      <c r="B4835" t="s">
        <v>638</v>
      </c>
      <c r="C4835" t="s">
        <v>639</v>
      </c>
      <c r="D4835" t="s">
        <v>640</v>
      </c>
      <c r="E4835" t="s">
        <v>641</v>
      </c>
      <c r="F4835">
        <v>528004120002</v>
      </c>
      <c r="G4835" t="s">
        <v>642</v>
      </c>
      <c r="H4835">
        <v>583145</v>
      </c>
      <c r="I4835" t="s">
        <v>643</v>
      </c>
      <c r="J4835">
        <v>202210</v>
      </c>
      <c r="K4835">
        <v>44859</v>
      </c>
      <c r="L4835" t="s">
        <v>644</v>
      </c>
      <c r="M4835">
        <v>7236.84</v>
      </c>
      <c r="N4835">
        <v>10.65</v>
      </c>
      <c r="O4835" t="s">
        <v>645</v>
      </c>
      <c r="P4835" s="428">
        <v>11.037000000000001</v>
      </c>
      <c r="Q4835">
        <v>12945762</v>
      </c>
      <c r="R4835" t="s">
        <v>646</v>
      </c>
      <c r="S4835">
        <v>9982557</v>
      </c>
      <c r="T4835" t="s">
        <v>4092</v>
      </c>
    </row>
    <row r="4836" spans="1:20" x14ac:dyDescent="0.25">
      <c r="A4836" t="s">
        <v>637</v>
      </c>
      <c r="B4836" t="s">
        <v>677</v>
      </c>
      <c r="C4836" t="s">
        <v>639</v>
      </c>
      <c r="D4836" t="s">
        <v>651</v>
      </c>
      <c r="E4836" t="s">
        <v>667</v>
      </c>
      <c r="F4836">
        <v>528004120002</v>
      </c>
      <c r="G4836" t="s">
        <v>642</v>
      </c>
      <c r="H4836">
        <v>583149</v>
      </c>
      <c r="I4836" t="s">
        <v>680</v>
      </c>
      <c r="J4836">
        <v>202210</v>
      </c>
      <c r="K4836">
        <v>44859</v>
      </c>
      <c r="L4836" t="s">
        <v>644</v>
      </c>
      <c r="M4836">
        <v>87110.399999999994</v>
      </c>
      <c r="N4836">
        <v>128.15</v>
      </c>
      <c r="O4836" t="s">
        <v>645</v>
      </c>
      <c r="P4836" s="428">
        <v>132.80199999999999</v>
      </c>
      <c r="Q4836">
        <v>12945762</v>
      </c>
      <c r="R4836" t="s">
        <v>646</v>
      </c>
      <c r="S4836">
        <v>8540399</v>
      </c>
      <c r="T4836" t="s">
        <v>4093</v>
      </c>
    </row>
    <row r="4837" spans="1:20" x14ac:dyDescent="0.25">
      <c r="A4837" t="s">
        <v>637</v>
      </c>
      <c r="B4837" t="s">
        <v>659</v>
      </c>
      <c r="C4837" t="s">
        <v>639</v>
      </c>
      <c r="D4837" t="s">
        <v>695</v>
      </c>
      <c r="E4837" t="s">
        <v>652</v>
      </c>
      <c r="F4837">
        <v>528004120010</v>
      </c>
      <c r="G4837" t="s">
        <v>653</v>
      </c>
      <c r="H4837">
        <v>583592</v>
      </c>
      <c r="I4837" t="s">
        <v>174</v>
      </c>
      <c r="J4837">
        <v>202210</v>
      </c>
      <c r="K4837">
        <v>44859</v>
      </c>
      <c r="L4837" t="s">
        <v>644</v>
      </c>
      <c r="M4837">
        <v>-70037.789999999994</v>
      </c>
      <c r="N4837">
        <v>-103.03</v>
      </c>
      <c r="O4837" t="s">
        <v>645</v>
      </c>
      <c r="P4837" s="428">
        <v>-106.77</v>
      </c>
      <c r="Q4837">
        <v>30525770</v>
      </c>
      <c r="R4837" t="s">
        <v>654</v>
      </c>
      <c r="S4837" t="s">
        <v>951</v>
      </c>
      <c r="T4837" t="s">
        <v>4034</v>
      </c>
    </row>
    <row r="4838" spans="1:20" x14ac:dyDescent="0.25">
      <c r="A4838" t="s">
        <v>637</v>
      </c>
      <c r="B4838" t="s">
        <v>730</v>
      </c>
      <c r="C4838" t="s">
        <v>639</v>
      </c>
      <c r="D4838" t="s">
        <v>640</v>
      </c>
      <c r="E4838" t="s">
        <v>2995</v>
      </c>
      <c r="F4838">
        <v>528004120002</v>
      </c>
      <c r="G4838" t="s">
        <v>642</v>
      </c>
      <c r="H4838">
        <v>583153</v>
      </c>
      <c r="I4838" t="s">
        <v>722</v>
      </c>
      <c r="J4838">
        <v>202210</v>
      </c>
      <c r="K4838">
        <v>44860</v>
      </c>
      <c r="L4838" t="s">
        <v>644</v>
      </c>
      <c r="M4838">
        <v>756.56</v>
      </c>
      <c r="N4838">
        <v>1.1100000000000001</v>
      </c>
      <c r="O4838" t="s">
        <v>645</v>
      </c>
      <c r="P4838" s="428">
        <v>1.1499999999999999</v>
      </c>
      <c r="Q4838">
        <v>12945762</v>
      </c>
      <c r="R4838" t="s">
        <v>646</v>
      </c>
      <c r="S4838">
        <v>2052844</v>
      </c>
      <c r="T4838" t="s">
        <v>4166</v>
      </c>
    </row>
    <row r="4839" spans="1:20" x14ac:dyDescent="0.25">
      <c r="A4839" t="s">
        <v>637</v>
      </c>
      <c r="B4839" t="s">
        <v>730</v>
      </c>
      <c r="C4839" t="s">
        <v>639</v>
      </c>
      <c r="D4839" t="s">
        <v>640</v>
      </c>
      <c r="E4839" t="s">
        <v>641</v>
      </c>
      <c r="F4839">
        <v>528004120002</v>
      </c>
      <c r="G4839" t="s">
        <v>642</v>
      </c>
      <c r="H4839">
        <v>583145</v>
      </c>
      <c r="I4839" t="s">
        <v>643</v>
      </c>
      <c r="J4839">
        <v>202210</v>
      </c>
      <c r="K4839">
        <v>44860</v>
      </c>
      <c r="L4839" t="s">
        <v>727</v>
      </c>
      <c r="M4839">
        <v>5.48</v>
      </c>
      <c r="N4839">
        <v>5.48</v>
      </c>
      <c r="O4839" t="s">
        <v>645</v>
      </c>
      <c r="P4839" s="428">
        <v>5.6790000000000003</v>
      </c>
      <c r="Q4839">
        <v>12945762</v>
      </c>
      <c r="R4839" t="s">
        <v>646</v>
      </c>
      <c r="S4839">
        <v>9982557</v>
      </c>
      <c r="T4839" t="s">
        <v>731</v>
      </c>
    </row>
    <row r="4840" spans="1:20" x14ac:dyDescent="0.25">
      <c r="A4840" t="s">
        <v>637</v>
      </c>
      <c r="B4840" t="s">
        <v>828</v>
      </c>
      <c r="C4840" t="s">
        <v>639</v>
      </c>
      <c r="D4840" t="s">
        <v>718</v>
      </c>
      <c r="E4840" t="s">
        <v>652</v>
      </c>
      <c r="F4840">
        <v>528004120010</v>
      </c>
      <c r="G4840" t="s">
        <v>653</v>
      </c>
      <c r="H4840">
        <v>583593</v>
      </c>
      <c r="I4840" t="s">
        <v>176</v>
      </c>
      <c r="J4840">
        <v>202210</v>
      </c>
      <c r="K4840">
        <v>44860</v>
      </c>
      <c r="L4840" t="s">
        <v>644</v>
      </c>
      <c r="M4840">
        <v>12163.6</v>
      </c>
      <c r="N4840">
        <v>17.89</v>
      </c>
      <c r="O4840" t="s">
        <v>645</v>
      </c>
      <c r="P4840" s="428">
        <v>18.539000000000001</v>
      </c>
      <c r="Q4840">
        <v>12946057</v>
      </c>
      <c r="R4840" t="s">
        <v>654</v>
      </c>
      <c r="S4840" t="s">
        <v>825</v>
      </c>
      <c r="T4840" t="s">
        <v>4169</v>
      </c>
    </row>
    <row r="4841" spans="1:20" x14ac:dyDescent="0.25">
      <c r="A4841" t="s">
        <v>637</v>
      </c>
      <c r="B4841" t="s">
        <v>828</v>
      </c>
      <c r="C4841" t="s">
        <v>639</v>
      </c>
      <c r="D4841" t="s">
        <v>718</v>
      </c>
      <c r="E4841" t="s">
        <v>652</v>
      </c>
      <c r="F4841">
        <v>528004120010</v>
      </c>
      <c r="G4841" t="s">
        <v>653</v>
      </c>
      <c r="H4841">
        <v>583593</v>
      </c>
      <c r="I4841" t="s">
        <v>176</v>
      </c>
      <c r="J4841">
        <v>202210</v>
      </c>
      <c r="K4841">
        <v>44860</v>
      </c>
      <c r="L4841" t="s">
        <v>644</v>
      </c>
      <c r="M4841">
        <v>372.36</v>
      </c>
      <c r="N4841">
        <v>0.55000000000000004</v>
      </c>
      <c r="O4841" t="s">
        <v>645</v>
      </c>
      <c r="P4841" s="428">
        <v>0.56999999999999995</v>
      </c>
      <c r="Q4841">
        <v>12946057</v>
      </c>
      <c r="R4841" t="s">
        <v>654</v>
      </c>
      <c r="S4841" t="s">
        <v>825</v>
      </c>
      <c r="T4841" t="s">
        <v>4170</v>
      </c>
    </row>
    <row r="4842" spans="1:20" x14ac:dyDescent="0.25">
      <c r="A4842" t="s">
        <v>637</v>
      </c>
      <c r="B4842" t="s">
        <v>726</v>
      </c>
      <c r="C4842" t="s">
        <v>639</v>
      </c>
      <c r="D4842" t="s">
        <v>640</v>
      </c>
      <c r="E4842" t="s">
        <v>641</v>
      </c>
      <c r="F4842">
        <v>528004120002</v>
      </c>
      <c r="G4842" t="s">
        <v>642</v>
      </c>
      <c r="H4842">
        <v>583145</v>
      </c>
      <c r="I4842" t="s">
        <v>643</v>
      </c>
      <c r="J4842">
        <v>202210</v>
      </c>
      <c r="K4842">
        <v>44860</v>
      </c>
      <c r="L4842" t="s">
        <v>727</v>
      </c>
      <c r="M4842">
        <v>219.39</v>
      </c>
      <c r="N4842">
        <v>219.39</v>
      </c>
      <c r="O4842" t="s">
        <v>645</v>
      </c>
      <c r="P4842" s="428">
        <v>227.35400000000001</v>
      </c>
      <c r="Q4842">
        <v>12945762</v>
      </c>
      <c r="R4842" t="s">
        <v>646</v>
      </c>
      <c r="S4842">
        <v>9982557</v>
      </c>
      <c r="T4842" t="s">
        <v>728</v>
      </c>
    </row>
    <row r="4843" spans="1:20" x14ac:dyDescent="0.25">
      <c r="A4843" t="s">
        <v>637</v>
      </c>
      <c r="B4843" t="s">
        <v>726</v>
      </c>
      <c r="C4843" t="s">
        <v>639</v>
      </c>
      <c r="D4843" t="s">
        <v>640</v>
      </c>
      <c r="E4843" t="s">
        <v>641</v>
      </c>
      <c r="F4843">
        <v>528004120002</v>
      </c>
      <c r="G4843" t="s">
        <v>642</v>
      </c>
      <c r="H4843">
        <v>856780</v>
      </c>
      <c r="I4843" t="s">
        <v>475</v>
      </c>
      <c r="J4843">
        <v>202210</v>
      </c>
      <c r="K4843">
        <v>44860</v>
      </c>
      <c r="L4843" t="s">
        <v>727</v>
      </c>
      <c r="M4843">
        <v>205.59</v>
      </c>
      <c r="N4843">
        <v>205.59</v>
      </c>
      <c r="O4843" t="s">
        <v>645</v>
      </c>
      <c r="P4843" s="428">
        <v>213.053</v>
      </c>
      <c r="Q4843">
        <v>12945762</v>
      </c>
      <c r="R4843" t="s">
        <v>646</v>
      </c>
      <c r="S4843">
        <v>9980783</v>
      </c>
      <c r="T4843" t="s">
        <v>2002</v>
      </c>
    </row>
    <row r="4844" spans="1:20" x14ac:dyDescent="0.25">
      <c r="A4844" t="s">
        <v>637</v>
      </c>
      <c r="B4844" t="s">
        <v>726</v>
      </c>
      <c r="C4844" t="s">
        <v>639</v>
      </c>
      <c r="D4844" t="s">
        <v>640</v>
      </c>
      <c r="E4844" t="s">
        <v>648</v>
      </c>
      <c r="F4844">
        <v>528004120002</v>
      </c>
      <c r="G4844" t="s">
        <v>642</v>
      </c>
      <c r="H4844">
        <v>583144</v>
      </c>
      <c r="I4844" t="s">
        <v>40</v>
      </c>
      <c r="J4844">
        <v>202210</v>
      </c>
      <c r="K4844">
        <v>44860</v>
      </c>
      <c r="L4844" t="s">
        <v>727</v>
      </c>
      <c r="M4844">
        <v>264.10000000000002</v>
      </c>
      <c r="N4844">
        <v>264.10000000000002</v>
      </c>
      <c r="O4844" t="s">
        <v>645</v>
      </c>
      <c r="P4844" s="428">
        <v>273.68700000000001</v>
      </c>
      <c r="Q4844">
        <v>12945762</v>
      </c>
      <c r="R4844" t="s">
        <v>646</v>
      </c>
      <c r="S4844">
        <v>9985201</v>
      </c>
      <c r="T4844" t="s">
        <v>729</v>
      </c>
    </row>
    <row r="4845" spans="1:20" x14ac:dyDescent="0.25">
      <c r="A4845" t="s">
        <v>637</v>
      </c>
      <c r="B4845" t="s">
        <v>736</v>
      </c>
      <c r="C4845" t="s">
        <v>639</v>
      </c>
      <c r="D4845" t="s">
        <v>640</v>
      </c>
      <c r="E4845" t="s">
        <v>641</v>
      </c>
      <c r="F4845">
        <v>528004120002</v>
      </c>
      <c r="G4845" t="s">
        <v>642</v>
      </c>
      <c r="H4845">
        <v>856780</v>
      </c>
      <c r="I4845" t="s">
        <v>475</v>
      </c>
      <c r="J4845">
        <v>202210</v>
      </c>
      <c r="K4845">
        <v>44860</v>
      </c>
      <c r="L4845" t="s">
        <v>727</v>
      </c>
      <c r="M4845">
        <v>20.56</v>
      </c>
      <c r="N4845">
        <v>20.56</v>
      </c>
      <c r="O4845" t="s">
        <v>645</v>
      </c>
      <c r="P4845" s="428">
        <v>21.306000000000001</v>
      </c>
      <c r="Q4845">
        <v>12945762</v>
      </c>
      <c r="R4845" t="s">
        <v>646</v>
      </c>
      <c r="S4845">
        <v>9980783</v>
      </c>
      <c r="T4845" t="s">
        <v>2006</v>
      </c>
    </row>
    <row r="4846" spans="1:20" x14ac:dyDescent="0.25">
      <c r="A4846" t="s">
        <v>637</v>
      </c>
      <c r="B4846" t="s">
        <v>732</v>
      </c>
      <c r="C4846" t="s">
        <v>639</v>
      </c>
      <c r="D4846" t="s">
        <v>640</v>
      </c>
      <c r="E4846" t="s">
        <v>648</v>
      </c>
      <c r="F4846">
        <v>528004120002</v>
      </c>
      <c r="G4846" t="s">
        <v>642</v>
      </c>
      <c r="H4846">
        <v>583144</v>
      </c>
      <c r="I4846" t="s">
        <v>40</v>
      </c>
      <c r="J4846">
        <v>202210</v>
      </c>
      <c r="K4846">
        <v>44860</v>
      </c>
      <c r="L4846" t="s">
        <v>727</v>
      </c>
      <c r="M4846">
        <v>11.83</v>
      </c>
      <c r="N4846">
        <v>11.83</v>
      </c>
      <c r="O4846" t="s">
        <v>645</v>
      </c>
      <c r="P4846" s="428">
        <v>12.259</v>
      </c>
      <c r="Q4846">
        <v>12945762</v>
      </c>
      <c r="R4846" t="s">
        <v>646</v>
      </c>
      <c r="S4846">
        <v>9985201</v>
      </c>
      <c r="T4846" t="s">
        <v>739</v>
      </c>
    </row>
    <row r="4847" spans="1:20" x14ac:dyDescent="0.25">
      <c r="A4847" t="s">
        <v>637</v>
      </c>
      <c r="B4847" t="s">
        <v>730</v>
      </c>
      <c r="C4847" t="s">
        <v>639</v>
      </c>
      <c r="D4847" t="s">
        <v>640</v>
      </c>
      <c r="E4847" t="s">
        <v>686</v>
      </c>
      <c r="F4847">
        <v>528004120002</v>
      </c>
      <c r="G4847" t="s">
        <v>642</v>
      </c>
      <c r="H4847">
        <v>583150</v>
      </c>
      <c r="I4847" t="s">
        <v>687</v>
      </c>
      <c r="J4847">
        <v>202210</v>
      </c>
      <c r="K4847">
        <v>44860</v>
      </c>
      <c r="L4847" t="s">
        <v>644</v>
      </c>
      <c r="M4847">
        <v>4310.5600000000004</v>
      </c>
      <c r="N4847">
        <v>6.34</v>
      </c>
      <c r="O4847" t="s">
        <v>645</v>
      </c>
      <c r="P4847" s="428">
        <v>6.57</v>
      </c>
      <c r="Q4847">
        <v>12945762</v>
      </c>
      <c r="R4847" t="s">
        <v>646</v>
      </c>
      <c r="S4847">
        <v>2011105</v>
      </c>
      <c r="T4847" t="s">
        <v>4149</v>
      </c>
    </row>
    <row r="4848" spans="1:20" x14ac:dyDescent="0.25">
      <c r="A4848" t="s">
        <v>637</v>
      </c>
      <c r="B4848" t="s">
        <v>730</v>
      </c>
      <c r="C4848" t="s">
        <v>639</v>
      </c>
      <c r="D4848" t="s">
        <v>695</v>
      </c>
      <c r="E4848" t="s">
        <v>673</v>
      </c>
      <c r="F4848">
        <v>528004120002</v>
      </c>
      <c r="G4848" t="s">
        <v>642</v>
      </c>
      <c r="H4848">
        <v>583148</v>
      </c>
      <c r="I4848" t="s">
        <v>699</v>
      </c>
      <c r="J4848">
        <v>202210</v>
      </c>
      <c r="K4848">
        <v>44860</v>
      </c>
      <c r="L4848" t="s">
        <v>644</v>
      </c>
      <c r="M4848">
        <v>21695.919999999998</v>
      </c>
      <c r="N4848">
        <v>31.92</v>
      </c>
      <c r="O4848" t="s">
        <v>645</v>
      </c>
      <c r="P4848" s="428">
        <v>33.079000000000001</v>
      </c>
      <c r="Q4848">
        <v>12945762</v>
      </c>
      <c r="R4848" t="s">
        <v>646</v>
      </c>
      <c r="S4848">
        <v>2046481</v>
      </c>
      <c r="T4848" t="s">
        <v>4150</v>
      </c>
    </row>
    <row r="4849" spans="1:20" x14ac:dyDescent="0.25">
      <c r="A4849" t="s">
        <v>637</v>
      </c>
      <c r="B4849" t="s">
        <v>730</v>
      </c>
      <c r="C4849" t="s">
        <v>639</v>
      </c>
      <c r="D4849" t="s">
        <v>640</v>
      </c>
      <c r="E4849" t="s">
        <v>673</v>
      </c>
      <c r="F4849">
        <v>528004120002</v>
      </c>
      <c r="G4849" t="s">
        <v>642</v>
      </c>
      <c r="H4849">
        <v>856783</v>
      </c>
      <c r="I4849" t="s">
        <v>478</v>
      </c>
      <c r="J4849">
        <v>202210</v>
      </c>
      <c r="K4849">
        <v>44860</v>
      </c>
      <c r="L4849" t="s">
        <v>644</v>
      </c>
      <c r="M4849">
        <v>1400.93</v>
      </c>
      <c r="N4849">
        <v>2.06</v>
      </c>
      <c r="O4849" t="s">
        <v>645</v>
      </c>
      <c r="P4849" s="428">
        <v>2.1349999999999998</v>
      </c>
      <c r="Q4849">
        <v>12945762</v>
      </c>
      <c r="R4849" t="s">
        <v>646</v>
      </c>
      <c r="S4849">
        <v>8540353</v>
      </c>
      <c r="T4849" t="s">
        <v>4168</v>
      </c>
    </row>
    <row r="4850" spans="1:20" x14ac:dyDescent="0.25">
      <c r="A4850" t="s">
        <v>637</v>
      </c>
      <c r="B4850" t="s">
        <v>730</v>
      </c>
      <c r="C4850" t="s">
        <v>639</v>
      </c>
      <c r="D4850" t="s">
        <v>640</v>
      </c>
      <c r="E4850" t="s">
        <v>678</v>
      </c>
      <c r="F4850">
        <v>528004120002</v>
      </c>
      <c r="G4850" t="s">
        <v>642</v>
      </c>
      <c r="H4850">
        <v>583147</v>
      </c>
      <c r="I4850" t="s">
        <v>41</v>
      </c>
      <c r="J4850">
        <v>202210</v>
      </c>
      <c r="K4850">
        <v>44860</v>
      </c>
      <c r="L4850" t="s">
        <v>644</v>
      </c>
      <c r="M4850">
        <v>4722.74</v>
      </c>
      <c r="N4850">
        <v>6.95</v>
      </c>
      <c r="O4850" t="s">
        <v>645</v>
      </c>
      <c r="P4850" s="428">
        <v>7.202</v>
      </c>
      <c r="Q4850">
        <v>12945762</v>
      </c>
      <c r="R4850" t="s">
        <v>646</v>
      </c>
      <c r="S4850">
        <v>2049729</v>
      </c>
      <c r="T4850" t="s">
        <v>4160</v>
      </c>
    </row>
    <row r="4851" spans="1:20" x14ac:dyDescent="0.25">
      <c r="A4851" t="s">
        <v>637</v>
      </c>
      <c r="B4851" t="s">
        <v>730</v>
      </c>
      <c r="C4851" t="s">
        <v>639</v>
      </c>
      <c r="D4851" t="s">
        <v>651</v>
      </c>
      <c r="E4851" t="s">
        <v>673</v>
      </c>
      <c r="F4851">
        <v>528004120002</v>
      </c>
      <c r="G4851" t="s">
        <v>642</v>
      </c>
      <c r="H4851">
        <v>583148</v>
      </c>
      <c r="I4851" t="s">
        <v>699</v>
      </c>
      <c r="J4851">
        <v>202210</v>
      </c>
      <c r="K4851">
        <v>44860</v>
      </c>
      <c r="L4851" t="s">
        <v>644</v>
      </c>
      <c r="M4851">
        <v>2849.57</v>
      </c>
      <c r="N4851">
        <v>4.1900000000000004</v>
      </c>
      <c r="O4851" t="s">
        <v>645</v>
      </c>
      <c r="P4851" s="428">
        <v>4.3419999999999996</v>
      </c>
      <c r="Q4851">
        <v>12945762</v>
      </c>
      <c r="R4851" t="s">
        <v>646</v>
      </c>
      <c r="S4851">
        <v>8540386</v>
      </c>
      <c r="T4851" t="s">
        <v>4152</v>
      </c>
    </row>
    <row r="4852" spans="1:20" x14ac:dyDescent="0.25">
      <c r="A4852" t="s">
        <v>637</v>
      </c>
      <c r="B4852" t="s">
        <v>730</v>
      </c>
      <c r="C4852" t="s">
        <v>639</v>
      </c>
      <c r="D4852" t="s">
        <v>640</v>
      </c>
      <c r="E4852" t="s">
        <v>678</v>
      </c>
      <c r="F4852">
        <v>528004120002</v>
      </c>
      <c r="G4852" t="s">
        <v>642</v>
      </c>
      <c r="H4852">
        <v>583147</v>
      </c>
      <c r="I4852" t="s">
        <v>41</v>
      </c>
      <c r="J4852">
        <v>202210</v>
      </c>
      <c r="K4852">
        <v>44860</v>
      </c>
      <c r="L4852" t="s">
        <v>644</v>
      </c>
      <c r="M4852">
        <v>1272.02</v>
      </c>
      <c r="N4852">
        <v>1.87</v>
      </c>
      <c r="O4852" t="s">
        <v>645</v>
      </c>
      <c r="P4852" s="428">
        <v>1.9379999999999999</v>
      </c>
      <c r="Q4852">
        <v>12945762</v>
      </c>
      <c r="R4852" t="s">
        <v>646</v>
      </c>
      <c r="S4852">
        <v>2027008</v>
      </c>
      <c r="T4852" t="s">
        <v>4167</v>
      </c>
    </row>
    <row r="4853" spans="1:20" x14ac:dyDescent="0.25">
      <c r="A4853" t="s">
        <v>637</v>
      </c>
      <c r="B4853" t="s">
        <v>730</v>
      </c>
      <c r="C4853" t="s">
        <v>639</v>
      </c>
      <c r="D4853" t="s">
        <v>651</v>
      </c>
      <c r="E4853" t="s">
        <v>667</v>
      </c>
      <c r="F4853">
        <v>528004120002</v>
      </c>
      <c r="G4853" t="s">
        <v>642</v>
      </c>
      <c r="H4853">
        <v>583149</v>
      </c>
      <c r="I4853" t="s">
        <v>680</v>
      </c>
      <c r="J4853">
        <v>202210</v>
      </c>
      <c r="K4853">
        <v>44860</v>
      </c>
      <c r="L4853" t="s">
        <v>644</v>
      </c>
      <c r="M4853">
        <v>1077.4000000000001</v>
      </c>
      <c r="N4853">
        <v>1.58</v>
      </c>
      <c r="O4853" t="s">
        <v>645</v>
      </c>
      <c r="P4853" s="428">
        <v>1.637</v>
      </c>
      <c r="Q4853">
        <v>12945762</v>
      </c>
      <c r="R4853" t="s">
        <v>646</v>
      </c>
      <c r="S4853">
        <v>8540358</v>
      </c>
      <c r="T4853" t="s">
        <v>4146</v>
      </c>
    </row>
    <row r="4854" spans="1:20" x14ac:dyDescent="0.25">
      <c r="A4854" t="s">
        <v>637</v>
      </c>
      <c r="B4854" t="s">
        <v>730</v>
      </c>
      <c r="C4854" t="s">
        <v>639</v>
      </c>
      <c r="D4854" t="s">
        <v>640</v>
      </c>
      <c r="E4854" t="s">
        <v>689</v>
      </c>
      <c r="F4854">
        <v>528004120002</v>
      </c>
      <c r="G4854" t="s">
        <v>642</v>
      </c>
      <c r="H4854">
        <v>856784</v>
      </c>
      <c r="I4854" t="s">
        <v>479</v>
      </c>
      <c r="J4854">
        <v>202210</v>
      </c>
      <c r="K4854">
        <v>44860</v>
      </c>
      <c r="L4854" t="s">
        <v>644</v>
      </c>
      <c r="M4854">
        <v>514.11</v>
      </c>
      <c r="N4854">
        <v>0.76</v>
      </c>
      <c r="O4854" t="s">
        <v>645</v>
      </c>
      <c r="P4854" s="428">
        <v>0.78800000000000003</v>
      </c>
      <c r="Q4854">
        <v>12945762</v>
      </c>
      <c r="R4854" t="s">
        <v>646</v>
      </c>
      <c r="S4854">
        <v>8540396</v>
      </c>
      <c r="T4854" t="s">
        <v>4165</v>
      </c>
    </row>
    <row r="4855" spans="1:20" x14ac:dyDescent="0.25">
      <c r="A4855" t="s">
        <v>637</v>
      </c>
      <c r="B4855" t="s">
        <v>732</v>
      </c>
      <c r="C4855" t="s">
        <v>639</v>
      </c>
      <c r="D4855" t="s">
        <v>640</v>
      </c>
      <c r="E4855" t="s">
        <v>641</v>
      </c>
      <c r="F4855">
        <v>528004120002</v>
      </c>
      <c r="G4855" t="s">
        <v>642</v>
      </c>
      <c r="H4855">
        <v>583145</v>
      </c>
      <c r="I4855" t="s">
        <v>643</v>
      </c>
      <c r="J4855">
        <v>202210</v>
      </c>
      <c r="K4855">
        <v>44860</v>
      </c>
      <c r="L4855" t="s">
        <v>727</v>
      </c>
      <c r="M4855">
        <v>10.43</v>
      </c>
      <c r="N4855">
        <v>10.43</v>
      </c>
      <c r="O4855" t="s">
        <v>645</v>
      </c>
      <c r="P4855" s="428">
        <v>10.808999999999999</v>
      </c>
      <c r="Q4855">
        <v>12945762</v>
      </c>
      <c r="R4855" t="s">
        <v>646</v>
      </c>
      <c r="S4855">
        <v>9982557</v>
      </c>
      <c r="T4855" t="s">
        <v>733</v>
      </c>
    </row>
    <row r="4856" spans="1:20" x14ac:dyDescent="0.25">
      <c r="A4856" t="s">
        <v>637</v>
      </c>
      <c r="B4856" t="s">
        <v>732</v>
      </c>
      <c r="C4856" t="s">
        <v>639</v>
      </c>
      <c r="D4856" t="s">
        <v>640</v>
      </c>
      <c r="E4856" t="s">
        <v>641</v>
      </c>
      <c r="F4856">
        <v>528004120002</v>
      </c>
      <c r="G4856" t="s">
        <v>642</v>
      </c>
      <c r="H4856">
        <v>583145</v>
      </c>
      <c r="I4856" t="s">
        <v>643</v>
      </c>
      <c r="J4856">
        <v>202210</v>
      </c>
      <c r="K4856">
        <v>44860</v>
      </c>
      <c r="L4856" t="s">
        <v>727</v>
      </c>
      <c r="M4856">
        <v>37.99</v>
      </c>
      <c r="N4856">
        <v>37.99</v>
      </c>
      <c r="O4856" t="s">
        <v>645</v>
      </c>
      <c r="P4856" s="428">
        <v>39.369</v>
      </c>
      <c r="Q4856">
        <v>12945762</v>
      </c>
      <c r="R4856" t="s">
        <v>646</v>
      </c>
      <c r="S4856">
        <v>9982557</v>
      </c>
      <c r="T4856" t="s">
        <v>738</v>
      </c>
    </row>
    <row r="4857" spans="1:20" x14ac:dyDescent="0.25">
      <c r="A4857" t="s">
        <v>637</v>
      </c>
      <c r="B4857" t="s">
        <v>736</v>
      </c>
      <c r="C4857" t="s">
        <v>639</v>
      </c>
      <c r="D4857" t="s">
        <v>640</v>
      </c>
      <c r="E4857" t="s">
        <v>641</v>
      </c>
      <c r="F4857">
        <v>528004120002</v>
      </c>
      <c r="G4857" t="s">
        <v>642</v>
      </c>
      <c r="H4857">
        <v>583145</v>
      </c>
      <c r="I4857" t="s">
        <v>643</v>
      </c>
      <c r="J4857">
        <v>202210</v>
      </c>
      <c r="K4857">
        <v>44860</v>
      </c>
      <c r="L4857" t="s">
        <v>727</v>
      </c>
      <c r="M4857">
        <v>21.94</v>
      </c>
      <c r="N4857">
        <v>21.94</v>
      </c>
      <c r="O4857" t="s">
        <v>645</v>
      </c>
      <c r="P4857" s="428">
        <v>22.736000000000001</v>
      </c>
      <c r="Q4857">
        <v>12945762</v>
      </c>
      <c r="R4857" t="s">
        <v>646</v>
      </c>
      <c r="S4857">
        <v>9982557</v>
      </c>
      <c r="T4857" t="s">
        <v>737</v>
      </c>
    </row>
    <row r="4858" spans="1:20" x14ac:dyDescent="0.25">
      <c r="A4858" t="s">
        <v>637</v>
      </c>
      <c r="B4858" t="s">
        <v>730</v>
      </c>
      <c r="C4858" t="s">
        <v>639</v>
      </c>
      <c r="D4858" t="s">
        <v>651</v>
      </c>
      <c r="E4858" t="s">
        <v>667</v>
      </c>
      <c r="F4858">
        <v>528004120002</v>
      </c>
      <c r="G4858" t="s">
        <v>642</v>
      </c>
      <c r="H4858">
        <v>583149</v>
      </c>
      <c r="I4858" t="s">
        <v>680</v>
      </c>
      <c r="J4858">
        <v>202210</v>
      </c>
      <c r="K4858">
        <v>44860</v>
      </c>
      <c r="L4858" t="s">
        <v>644</v>
      </c>
      <c r="M4858">
        <v>8680.32</v>
      </c>
      <c r="N4858">
        <v>12.77</v>
      </c>
      <c r="O4858" t="s">
        <v>645</v>
      </c>
      <c r="P4858" s="428">
        <v>13.234</v>
      </c>
      <c r="Q4858">
        <v>12945762</v>
      </c>
      <c r="R4858" t="s">
        <v>646</v>
      </c>
      <c r="S4858">
        <v>8540399</v>
      </c>
      <c r="T4858" t="s">
        <v>4147</v>
      </c>
    </row>
    <row r="4859" spans="1:20" x14ac:dyDescent="0.25">
      <c r="A4859" t="s">
        <v>637</v>
      </c>
      <c r="B4859" t="s">
        <v>730</v>
      </c>
      <c r="C4859" t="s">
        <v>639</v>
      </c>
      <c r="D4859" t="s">
        <v>640</v>
      </c>
      <c r="E4859" t="s">
        <v>673</v>
      </c>
      <c r="F4859">
        <v>528004120002</v>
      </c>
      <c r="G4859" t="s">
        <v>642</v>
      </c>
      <c r="H4859">
        <v>583148</v>
      </c>
      <c r="I4859" t="s">
        <v>699</v>
      </c>
      <c r="J4859">
        <v>202210</v>
      </c>
      <c r="K4859">
        <v>44860</v>
      </c>
      <c r="L4859" t="s">
        <v>644</v>
      </c>
      <c r="M4859">
        <v>9399.07</v>
      </c>
      <c r="N4859">
        <v>13.83</v>
      </c>
      <c r="O4859" t="s">
        <v>645</v>
      </c>
      <c r="P4859" s="428">
        <v>14.332000000000001</v>
      </c>
      <c r="Q4859">
        <v>12945762</v>
      </c>
      <c r="R4859" t="s">
        <v>646</v>
      </c>
      <c r="S4859">
        <v>2029740</v>
      </c>
      <c r="T4859" t="s">
        <v>4148</v>
      </c>
    </row>
    <row r="4860" spans="1:20" x14ac:dyDescent="0.25">
      <c r="A4860" t="s">
        <v>637</v>
      </c>
      <c r="B4860" t="s">
        <v>730</v>
      </c>
      <c r="C4860" t="s">
        <v>639</v>
      </c>
      <c r="D4860" t="s">
        <v>651</v>
      </c>
      <c r="E4860" t="s">
        <v>2008</v>
      </c>
      <c r="F4860">
        <v>528004120002</v>
      </c>
      <c r="G4860" t="s">
        <v>642</v>
      </c>
      <c r="H4860">
        <v>583138</v>
      </c>
      <c r="I4860" t="s">
        <v>34</v>
      </c>
      <c r="J4860">
        <v>202210</v>
      </c>
      <c r="K4860">
        <v>44860</v>
      </c>
      <c r="L4860" t="s">
        <v>644</v>
      </c>
      <c r="M4860">
        <v>11448.17</v>
      </c>
      <c r="N4860">
        <v>16.84</v>
      </c>
      <c r="O4860" t="s">
        <v>645</v>
      </c>
      <c r="P4860" s="428">
        <v>17.451000000000001</v>
      </c>
      <c r="Q4860">
        <v>12945762</v>
      </c>
      <c r="R4860" t="s">
        <v>646</v>
      </c>
      <c r="S4860">
        <v>2024193</v>
      </c>
      <c r="T4860" t="s">
        <v>4163</v>
      </c>
    </row>
    <row r="4861" spans="1:20" x14ac:dyDescent="0.25">
      <c r="A4861" t="s">
        <v>637</v>
      </c>
      <c r="B4861" t="s">
        <v>730</v>
      </c>
      <c r="C4861" t="s">
        <v>639</v>
      </c>
      <c r="D4861" t="s">
        <v>640</v>
      </c>
      <c r="E4861" t="s">
        <v>673</v>
      </c>
      <c r="F4861">
        <v>528004120002</v>
      </c>
      <c r="G4861" t="s">
        <v>642</v>
      </c>
      <c r="H4861">
        <v>583148</v>
      </c>
      <c r="I4861" t="s">
        <v>699</v>
      </c>
      <c r="J4861">
        <v>202210</v>
      </c>
      <c r="K4861">
        <v>44860</v>
      </c>
      <c r="L4861" t="s">
        <v>644</v>
      </c>
      <c r="M4861">
        <v>2185.96</v>
      </c>
      <c r="N4861">
        <v>3.22</v>
      </c>
      <c r="O4861" t="s">
        <v>645</v>
      </c>
      <c r="P4861" s="428">
        <v>3.3370000000000002</v>
      </c>
      <c r="Q4861">
        <v>12945762</v>
      </c>
      <c r="R4861" t="s">
        <v>646</v>
      </c>
      <c r="S4861">
        <v>2012905</v>
      </c>
      <c r="T4861" t="s">
        <v>4151</v>
      </c>
    </row>
    <row r="4862" spans="1:20" x14ac:dyDescent="0.25">
      <c r="A4862" t="s">
        <v>637</v>
      </c>
      <c r="B4862" t="s">
        <v>730</v>
      </c>
      <c r="C4862" t="s">
        <v>639</v>
      </c>
      <c r="D4862" t="s">
        <v>651</v>
      </c>
      <c r="E4862" t="s">
        <v>2008</v>
      </c>
      <c r="F4862">
        <v>528004120002</v>
      </c>
      <c r="G4862" t="s">
        <v>642</v>
      </c>
      <c r="H4862">
        <v>856778</v>
      </c>
      <c r="I4862" t="s">
        <v>27</v>
      </c>
      <c r="J4862">
        <v>202210</v>
      </c>
      <c r="K4862">
        <v>44860</v>
      </c>
      <c r="L4862" t="s">
        <v>644</v>
      </c>
      <c r="M4862">
        <v>28978.17</v>
      </c>
      <c r="N4862">
        <v>42.63</v>
      </c>
      <c r="O4862" t="s">
        <v>645</v>
      </c>
      <c r="P4862" s="428">
        <v>44.177999999999997</v>
      </c>
      <c r="Q4862">
        <v>12945762</v>
      </c>
      <c r="R4862" t="s">
        <v>646</v>
      </c>
      <c r="S4862">
        <v>2041743</v>
      </c>
      <c r="T4862" t="s">
        <v>4164</v>
      </c>
    </row>
    <row r="4863" spans="1:20" x14ac:dyDescent="0.25">
      <c r="A4863" t="s">
        <v>637</v>
      </c>
      <c r="B4863" t="s">
        <v>730</v>
      </c>
      <c r="C4863" t="s">
        <v>639</v>
      </c>
      <c r="D4863" t="s">
        <v>663</v>
      </c>
      <c r="E4863" t="s">
        <v>701</v>
      </c>
      <c r="F4863">
        <v>528004120002</v>
      </c>
      <c r="G4863" t="s">
        <v>642</v>
      </c>
      <c r="H4863">
        <v>583137</v>
      </c>
      <c r="I4863" t="s">
        <v>33</v>
      </c>
      <c r="J4863">
        <v>202210</v>
      </c>
      <c r="K4863">
        <v>44860</v>
      </c>
      <c r="L4863" t="s">
        <v>644</v>
      </c>
      <c r="M4863">
        <v>47990.92</v>
      </c>
      <c r="N4863">
        <v>70.599999999999994</v>
      </c>
      <c r="O4863" t="s">
        <v>645</v>
      </c>
      <c r="P4863" s="428">
        <v>73.162999999999997</v>
      </c>
      <c r="Q4863">
        <v>12945762</v>
      </c>
      <c r="R4863" t="s">
        <v>646</v>
      </c>
      <c r="S4863">
        <v>2038727</v>
      </c>
      <c r="T4863" t="s">
        <v>4158</v>
      </c>
    </row>
    <row r="4864" spans="1:20" x14ac:dyDescent="0.25">
      <c r="A4864" t="s">
        <v>637</v>
      </c>
      <c r="B4864" t="s">
        <v>730</v>
      </c>
      <c r="C4864" t="s">
        <v>639</v>
      </c>
      <c r="D4864" t="s">
        <v>651</v>
      </c>
      <c r="E4864" t="s">
        <v>704</v>
      </c>
      <c r="F4864">
        <v>528004120002</v>
      </c>
      <c r="G4864" t="s">
        <v>642</v>
      </c>
      <c r="H4864">
        <v>856779</v>
      </c>
      <c r="I4864" t="s">
        <v>28</v>
      </c>
      <c r="J4864">
        <v>202210</v>
      </c>
      <c r="K4864">
        <v>44860</v>
      </c>
      <c r="L4864" t="s">
        <v>644</v>
      </c>
      <c r="M4864">
        <v>11448.17</v>
      </c>
      <c r="N4864">
        <v>16.84</v>
      </c>
      <c r="O4864" t="s">
        <v>645</v>
      </c>
      <c r="P4864" s="428">
        <v>17.451000000000001</v>
      </c>
      <c r="Q4864">
        <v>12945762</v>
      </c>
      <c r="R4864" t="s">
        <v>646</v>
      </c>
      <c r="S4864">
        <v>2039252</v>
      </c>
      <c r="T4864" t="s">
        <v>4159</v>
      </c>
    </row>
    <row r="4865" spans="1:20" x14ac:dyDescent="0.25">
      <c r="A4865" t="s">
        <v>637</v>
      </c>
      <c r="B4865" t="s">
        <v>732</v>
      </c>
      <c r="C4865" t="s">
        <v>639</v>
      </c>
      <c r="D4865" t="s">
        <v>640</v>
      </c>
      <c r="E4865" t="s">
        <v>641</v>
      </c>
      <c r="F4865">
        <v>528004120002</v>
      </c>
      <c r="G4865" t="s">
        <v>642</v>
      </c>
      <c r="H4865">
        <v>856780</v>
      </c>
      <c r="I4865" t="s">
        <v>475</v>
      </c>
      <c r="J4865">
        <v>202210</v>
      </c>
      <c r="K4865">
        <v>44860</v>
      </c>
      <c r="L4865" t="s">
        <v>727</v>
      </c>
      <c r="M4865">
        <v>9.48</v>
      </c>
      <c r="N4865">
        <v>9.48</v>
      </c>
      <c r="O4865" t="s">
        <v>645</v>
      </c>
      <c r="P4865" s="428">
        <v>9.8239999999999998</v>
      </c>
      <c r="Q4865">
        <v>12945762</v>
      </c>
      <c r="R4865" t="s">
        <v>646</v>
      </c>
      <c r="S4865">
        <v>9980783</v>
      </c>
      <c r="T4865" t="s">
        <v>2003</v>
      </c>
    </row>
    <row r="4866" spans="1:20" x14ac:dyDescent="0.25">
      <c r="A4866" t="s">
        <v>637</v>
      </c>
      <c r="B4866" t="s">
        <v>732</v>
      </c>
      <c r="C4866" t="s">
        <v>639</v>
      </c>
      <c r="D4866" t="s">
        <v>640</v>
      </c>
      <c r="E4866" t="s">
        <v>641</v>
      </c>
      <c r="F4866">
        <v>528004120002</v>
      </c>
      <c r="G4866" t="s">
        <v>642</v>
      </c>
      <c r="H4866">
        <v>856780</v>
      </c>
      <c r="I4866" t="s">
        <v>475</v>
      </c>
      <c r="J4866">
        <v>202210</v>
      </c>
      <c r="K4866">
        <v>44860</v>
      </c>
      <c r="L4866" t="s">
        <v>727</v>
      </c>
      <c r="M4866">
        <v>34.54</v>
      </c>
      <c r="N4866">
        <v>34.54</v>
      </c>
      <c r="O4866" t="s">
        <v>645</v>
      </c>
      <c r="P4866" s="428">
        <v>35.793999999999997</v>
      </c>
      <c r="Q4866">
        <v>12945762</v>
      </c>
      <c r="R4866" t="s">
        <v>646</v>
      </c>
      <c r="S4866">
        <v>9980783</v>
      </c>
      <c r="T4866" t="s">
        <v>2005</v>
      </c>
    </row>
    <row r="4867" spans="1:20" x14ac:dyDescent="0.25">
      <c r="A4867" t="s">
        <v>637</v>
      </c>
      <c r="B4867" t="s">
        <v>730</v>
      </c>
      <c r="C4867" t="s">
        <v>639</v>
      </c>
      <c r="D4867" t="s">
        <v>640</v>
      </c>
      <c r="E4867" t="s">
        <v>641</v>
      </c>
      <c r="F4867">
        <v>528004120002</v>
      </c>
      <c r="G4867" t="s">
        <v>642</v>
      </c>
      <c r="H4867">
        <v>856780</v>
      </c>
      <c r="I4867" t="s">
        <v>475</v>
      </c>
      <c r="J4867">
        <v>202210</v>
      </c>
      <c r="K4867">
        <v>44860</v>
      </c>
      <c r="L4867" t="s">
        <v>727</v>
      </c>
      <c r="M4867">
        <v>5.14</v>
      </c>
      <c r="N4867">
        <v>5.14</v>
      </c>
      <c r="O4867" t="s">
        <v>645</v>
      </c>
      <c r="P4867" s="428">
        <v>5.327</v>
      </c>
      <c r="Q4867">
        <v>12945762</v>
      </c>
      <c r="R4867" t="s">
        <v>646</v>
      </c>
      <c r="S4867">
        <v>9980783</v>
      </c>
      <c r="T4867" t="s">
        <v>2004</v>
      </c>
    </row>
    <row r="4868" spans="1:20" x14ac:dyDescent="0.25">
      <c r="A4868" t="s">
        <v>637</v>
      </c>
      <c r="B4868" t="s">
        <v>732</v>
      </c>
      <c r="C4868" t="s">
        <v>639</v>
      </c>
      <c r="D4868" t="s">
        <v>640</v>
      </c>
      <c r="E4868" t="s">
        <v>648</v>
      </c>
      <c r="F4868">
        <v>528004120002</v>
      </c>
      <c r="G4868" t="s">
        <v>642</v>
      </c>
      <c r="H4868">
        <v>583144</v>
      </c>
      <c r="I4868" t="s">
        <v>40</v>
      </c>
      <c r="J4868">
        <v>202210</v>
      </c>
      <c r="K4868">
        <v>44860</v>
      </c>
      <c r="L4868" t="s">
        <v>727</v>
      </c>
      <c r="M4868">
        <v>102.56</v>
      </c>
      <c r="N4868">
        <v>102.56</v>
      </c>
      <c r="O4868" t="s">
        <v>645</v>
      </c>
      <c r="P4868" s="428">
        <v>106.283</v>
      </c>
      <c r="Q4868">
        <v>12945762</v>
      </c>
      <c r="R4868" t="s">
        <v>646</v>
      </c>
      <c r="S4868">
        <v>9985201</v>
      </c>
      <c r="T4868" t="s">
        <v>740</v>
      </c>
    </row>
    <row r="4869" spans="1:20" x14ac:dyDescent="0.25">
      <c r="A4869" t="s">
        <v>637</v>
      </c>
      <c r="B4869" t="s">
        <v>730</v>
      </c>
      <c r="C4869" t="s">
        <v>639</v>
      </c>
      <c r="D4869" t="s">
        <v>640</v>
      </c>
      <c r="E4869" t="s">
        <v>689</v>
      </c>
      <c r="F4869">
        <v>528004120002</v>
      </c>
      <c r="G4869" t="s">
        <v>642</v>
      </c>
      <c r="H4869">
        <v>583156</v>
      </c>
      <c r="I4869" t="s">
        <v>690</v>
      </c>
      <c r="J4869">
        <v>202210</v>
      </c>
      <c r="K4869">
        <v>44860</v>
      </c>
      <c r="L4869" t="s">
        <v>644</v>
      </c>
      <c r="M4869">
        <v>1435.74</v>
      </c>
      <c r="N4869">
        <v>2.11</v>
      </c>
      <c r="O4869" t="s">
        <v>645</v>
      </c>
      <c r="P4869" s="428">
        <v>2.1869999999999998</v>
      </c>
      <c r="Q4869">
        <v>12945762</v>
      </c>
      <c r="R4869" t="s">
        <v>646</v>
      </c>
      <c r="S4869">
        <v>2032465</v>
      </c>
      <c r="T4869" t="s">
        <v>4161</v>
      </c>
    </row>
    <row r="4870" spans="1:20" x14ac:dyDescent="0.25">
      <c r="A4870" t="s">
        <v>637</v>
      </c>
      <c r="B4870" t="s">
        <v>730</v>
      </c>
      <c r="C4870" t="s">
        <v>639</v>
      </c>
      <c r="D4870" t="s">
        <v>651</v>
      </c>
      <c r="E4870" t="s">
        <v>673</v>
      </c>
      <c r="F4870">
        <v>528004120002</v>
      </c>
      <c r="G4870" t="s">
        <v>642</v>
      </c>
      <c r="H4870">
        <v>583148</v>
      </c>
      <c r="I4870" t="s">
        <v>699</v>
      </c>
      <c r="J4870">
        <v>202210</v>
      </c>
      <c r="K4870">
        <v>44860</v>
      </c>
      <c r="L4870" t="s">
        <v>644</v>
      </c>
      <c r="M4870">
        <v>6080.61</v>
      </c>
      <c r="N4870">
        <v>8.9499999999999993</v>
      </c>
      <c r="O4870" t="s">
        <v>645</v>
      </c>
      <c r="P4870" s="428">
        <v>9.2750000000000004</v>
      </c>
      <c r="Q4870">
        <v>12945762</v>
      </c>
      <c r="R4870" t="s">
        <v>646</v>
      </c>
      <c r="S4870">
        <v>8540279</v>
      </c>
      <c r="T4870" t="s">
        <v>4153</v>
      </c>
    </row>
    <row r="4871" spans="1:20" x14ac:dyDescent="0.25">
      <c r="A4871" t="s">
        <v>637</v>
      </c>
      <c r="B4871" t="s">
        <v>730</v>
      </c>
      <c r="C4871" t="s">
        <v>639</v>
      </c>
      <c r="D4871" t="s">
        <v>651</v>
      </c>
      <c r="E4871" t="s">
        <v>667</v>
      </c>
      <c r="F4871">
        <v>528004120002</v>
      </c>
      <c r="G4871" t="s">
        <v>642</v>
      </c>
      <c r="H4871">
        <v>583139</v>
      </c>
      <c r="I4871" t="s">
        <v>35</v>
      </c>
      <c r="J4871">
        <v>202210</v>
      </c>
      <c r="K4871">
        <v>44860</v>
      </c>
      <c r="L4871" t="s">
        <v>644</v>
      </c>
      <c r="M4871">
        <v>47990.92</v>
      </c>
      <c r="N4871">
        <v>70.599999999999994</v>
      </c>
      <c r="O4871" t="s">
        <v>645</v>
      </c>
      <c r="P4871" s="428">
        <v>73.162999999999997</v>
      </c>
      <c r="Q4871">
        <v>12945762</v>
      </c>
      <c r="R4871" t="s">
        <v>646</v>
      </c>
      <c r="S4871">
        <v>8540222</v>
      </c>
      <c r="T4871" t="s">
        <v>4156</v>
      </c>
    </row>
    <row r="4872" spans="1:20" x14ac:dyDescent="0.25">
      <c r="A4872" t="s">
        <v>637</v>
      </c>
      <c r="B4872" t="s">
        <v>730</v>
      </c>
      <c r="C4872" t="s">
        <v>639</v>
      </c>
      <c r="D4872" t="s">
        <v>640</v>
      </c>
      <c r="E4872" t="s">
        <v>667</v>
      </c>
      <c r="F4872">
        <v>528004120002</v>
      </c>
      <c r="G4872" t="s">
        <v>642</v>
      </c>
      <c r="H4872">
        <v>583149</v>
      </c>
      <c r="I4872" t="s">
        <v>680</v>
      </c>
      <c r="J4872">
        <v>202210</v>
      </c>
      <c r="K4872">
        <v>44860</v>
      </c>
      <c r="L4872" t="s">
        <v>644</v>
      </c>
      <c r="M4872">
        <v>2951.08</v>
      </c>
      <c r="N4872">
        <v>4.34</v>
      </c>
      <c r="O4872" t="s">
        <v>645</v>
      </c>
      <c r="P4872" s="428">
        <v>4.4980000000000002</v>
      </c>
      <c r="Q4872">
        <v>12945762</v>
      </c>
      <c r="R4872" t="s">
        <v>646</v>
      </c>
      <c r="S4872">
        <v>8540392</v>
      </c>
      <c r="T4872" t="s">
        <v>4154</v>
      </c>
    </row>
    <row r="4873" spans="1:20" x14ac:dyDescent="0.25">
      <c r="A4873" t="s">
        <v>637</v>
      </c>
      <c r="B4873" t="s">
        <v>730</v>
      </c>
      <c r="C4873" t="s">
        <v>639</v>
      </c>
      <c r="D4873" t="s">
        <v>640</v>
      </c>
      <c r="E4873" t="s">
        <v>701</v>
      </c>
      <c r="F4873">
        <v>528004120002</v>
      </c>
      <c r="G4873" t="s">
        <v>642</v>
      </c>
      <c r="H4873">
        <v>583154</v>
      </c>
      <c r="I4873" t="s">
        <v>44</v>
      </c>
      <c r="J4873">
        <v>202210</v>
      </c>
      <c r="K4873">
        <v>44860</v>
      </c>
      <c r="L4873" t="s">
        <v>644</v>
      </c>
      <c r="M4873">
        <v>2396.39</v>
      </c>
      <c r="N4873">
        <v>3.53</v>
      </c>
      <c r="O4873" t="s">
        <v>645</v>
      </c>
      <c r="P4873" s="428">
        <v>3.6579999999999999</v>
      </c>
      <c r="Q4873">
        <v>12945762</v>
      </c>
      <c r="R4873" t="s">
        <v>646</v>
      </c>
      <c r="S4873">
        <v>2020577</v>
      </c>
      <c r="T4873" t="s">
        <v>4157</v>
      </c>
    </row>
    <row r="4874" spans="1:20" x14ac:dyDescent="0.25">
      <c r="A4874" t="s">
        <v>637</v>
      </c>
      <c r="B4874" t="s">
        <v>730</v>
      </c>
      <c r="C4874" t="s">
        <v>639</v>
      </c>
      <c r="D4874" t="s">
        <v>640</v>
      </c>
      <c r="E4874" t="s">
        <v>673</v>
      </c>
      <c r="F4874">
        <v>528004120002</v>
      </c>
      <c r="G4874" t="s">
        <v>642</v>
      </c>
      <c r="H4874">
        <v>583148</v>
      </c>
      <c r="I4874" t="s">
        <v>699</v>
      </c>
      <c r="J4874">
        <v>202210</v>
      </c>
      <c r="K4874">
        <v>44860</v>
      </c>
      <c r="L4874" t="s">
        <v>644</v>
      </c>
      <c r="M4874">
        <v>724.99</v>
      </c>
      <c r="N4874">
        <v>1.07</v>
      </c>
      <c r="O4874" t="s">
        <v>645</v>
      </c>
      <c r="P4874" s="428">
        <v>1.109</v>
      </c>
      <c r="Q4874">
        <v>12945762</v>
      </c>
      <c r="R4874" t="s">
        <v>646</v>
      </c>
      <c r="S4874">
        <v>8540206</v>
      </c>
      <c r="T4874" t="s">
        <v>4155</v>
      </c>
    </row>
    <row r="4875" spans="1:20" x14ac:dyDescent="0.25">
      <c r="A4875" t="s">
        <v>637</v>
      </c>
      <c r="B4875" t="s">
        <v>730</v>
      </c>
      <c r="C4875" t="s">
        <v>639</v>
      </c>
      <c r="D4875" t="s">
        <v>640</v>
      </c>
      <c r="E4875" t="s">
        <v>708</v>
      </c>
      <c r="F4875">
        <v>528004120002</v>
      </c>
      <c r="G4875" t="s">
        <v>642</v>
      </c>
      <c r="H4875">
        <v>583155</v>
      </c>
      <c r="I4875" t="s">
        <v>45</v>
      </c>
      <c r="J4875">
        <v>202210</v>
      </c>
      <c r="K4875">
        <v>44860</v>
      </c>
      <c r="L4875" t="s">
        <v>644</v>
      </c>
      <c r="M4875">
        <v>870.31</v>
      </c>
      <c r="N4875">
        <v>1.28</v>
      </c>
      <c r="O4875" t="s">
        <v>645</v>
      </c>
      <c r="P4875" s="428">
        <v>1.3260000000000001</v>
      </c>
      <c r="Q4875">
        <v>12945762</v>
      </c>
      <c r="R4875" t="s">
        <v>646</v>
      </c>
      <c r="S4875">
        <v>8540039</v>
      </c>
      <c r="T4875" t="s">
        <v>4162</v>
      </c>
    </row>
    <row r="4876" spans="1:20" x14ac:dyDescent="0.25">
      <c r="A4876" t="s">
        <v>637</v>
      </c>
      <c r="B4876" t="s">
        <v>732</v>
      </c>
      <c r="C4876" t="s">
        <v>639</v>
      </c>
      <c r="D4876" t="s">
        <v>640</v>
      </c>
      <c r="E4876" t="s">
        <v>648</v>
      </c>
      <c r="F4876">
        <v>528004120002</v>
      </c>
      <c r="G4876" t="s">
        <v>642</v>
      </c>
      <c r="H4876">
        <v>583144</v>
      </c>
      <c r="I4876" t="s">
        <v>40</v>
      </c>
      <c r="J4876">
        <v>202210</v>
      </c>
      <c r="K4876">
        <v>44860</v>
      </c>
      <c r="L4876" t="s">
        <v>727</v>
      </c>
      <c r="M4876">
        <v>43.08</v>
      </c>
      <c r="N4876">
        <v>43.08</v>
      </c>
      <c r="O4876" t="s">
        <v>645</v>
      </c>
      <c r="P4876" s="428">
        <v>44.643999999999998</v>
      </c>
      <c r="Q4876">
        <v>12945762</v>
      </c>
      <c r="R4876" t="s">
        <v>646</v>
      </c>
      <c r="S4876">
        <v>9985201</v>
      </c>
      <c r="T4876" t="s">
        <v>734</v>
      </c>
    </row>
    <row r="4877" spans="1:20" x14ac:dyDescent="0.25">
      <c r="A4877" t="s">
        <v>637</v>
      </c>
      <c r="B4877" t="s">
        <v>736</v>
      </c>
      <c r="C4877" t="s">
        <v>639</v>
      </c>
      <c r="D4877" t="s">
        <v>640</v>
      </c>
      <c r="E4877" t="s">
        <v>648</v>
      </c>
      <c r="F4877">
        <v>528004120002</v>
      </c>
      <c r="G4877" t="s">
        <v>642</v>
      </c>
      <c r="H4877">
        <v>583144</v>
      </c>
      <c r="I4877" t="s">
        <v>40</v>
      </c>
      <c r="J4877">
        <v>202210</v>
      </c>
      <c r="K4877">
        <v>44860</v>
      </c>
      <c r="L4877" t="s">
        <v>727</v>
      </c>
      <c r="M4877">
        <v>26.41</v>
      </c>
      <c r="N4877">
        <v>26.41</v>
      </c>
      <c r="O4877" t="s">
        <v>645</v>
      </c>
      <c r="P4877" s="428">
        <v>27.369</v>
      </c>
      <c r="Q4877">
        <v>12945762</v>
      </c>
      <c r="R4877" t="s">
        <v>646</v>
      </c>
      <c r="S4877">
        <v>9985201</v>
      </c>
      <c r="T4877" t="s">
        <v>741</v>
      </c>
    </row>
    <row r="4878" spans="1:20" x14ac:dyDescent="0.25">
      <c r="A4878" t="s">
        <v>637</v>
      </c>
      <c r="B4878" t="s">
        <v>730</v>
      </c>
      <c r="C4878" t="s">
        <v>639</v>
      </c>
      <c r="D4878" t="s">
        <v>663</v>
      </c>
      <c r="E4878" t="s">
        <v>667</v>
      </c>
      <c r="F4878">
        <v>528004120002</v>
      </c>
      <c r="G4878" t="s">
        <v>642</v>
      </c>
      <c r="H4878">
        <v>583136</v>
      </c>
      <c r="I4878" t="s">
        <v>32</v>
      </c>
      <c r="J4878">
        <v>202210</v>
      </c>
      <c r="K4878">
        <v>44860</v>
      </c>
      <c r="L4878" t="s">
        <v>644</v>
      </c>
      <c r="M4878">
        <v>8848.33</v>
      </c>
      <c r="N4878">
        <v>13.02</v>
      </c>
      <c r="O4878" t="s">
        <v>645</v>
      </c>
      <c r="P4878" s="428">
        <v>13.493</v>
      </c>
      <c r="Q4878">
        <v>12945762</v>
      </c>
      <c r="R4878" t="s">
        <v>646</v>
      </c>
      <c r="S4878">
        <v>2023197</v>
      </c>
      <c r="T4878" t="s">
        <v>4137</v>
      </c>
    </row>
    <row r="4879" spans="1:20" x14ac:dyDescent="0.25">
      <c r="A4879" t="s">
        <v>637</v>
      </c>
      <c r="B4879" t="s">
        <v>730</v>
      </c>
      <c r="C4879" t="s">
        <v>639</v>
      </c>
      <c r="D4879" t="s">
        <v>651</v>
      </c>
      <c r="E4879" t="s">
        <v>673</v>
      </c>
      <c r="F4879">
        <v>528004120002</v>
      </c>
      <c r="G4879" t="s">
        <v>642</v>
      </c>
      <c r="H4879">
        <v>583133</v>
      </c>
      <c r="I4879" t="s">
        <v>29</v>
      </c>
      <c r="J4879">
        <v>202210</v>
      </c>
      <c r="K4879">
        <v>44860</v>
      </c>
      <c r="L4879" t="s">
        <v>644</v>
      </c>
      <c r="M4879">
        <v>1494.29</v>
      </c>
      <c r="N4879">
        <v>2.2000000000000002</v>
      </c>
      <c r="O4879" t="s">
        <v>645</v>
      </c>
      <c r="P4879" s="428">
        <v>2.2799999999999998</v>
      </c>
      <c r="Q4879">
        <v>12945762</v>
      </c>
      <c r="R4879" t="s">
        <v>646</v>
      </c>
      <c r="S4879">
        <v>2024413</v>
      </c>
      <c r="T4879" t="s">
        <v>4138</v>
      </c>
    </row>
    <row r="4880" spans="1:20" x14ac:dyDescent="0.25">
      <c r="A4880" t="s">
        <v>637</v>
      </c>
      <c r="B4880" t="s">
        <v>730</v>
      </c>
      <c r="C4880" t="s">
        <v>639</v>
      </c>
      <c r="D4880" t="s">
        <v>663</v>
      </c>
      <c r="E4880" t="s">
        <v>673</v>
      </c>
      <c r="F4880">
        <v>528004120002</v>
      </c>
      <c r="G4880" t="s">
        <v>642</v>
      </c>
      <c r="H4880">
        <v>583133</v>
      </c>
      <c r="I4880" t="s">
        <v>29</v>
      </c>
      <c r="J4880">
        <v>202210</v>
      </c>
      <c r="K4880">
        <v>44860</v>
      </c>
      <c r="L4880" t="s">
        <v>644</v>
      </c>
      <c r="M4880">
        <v>11448.17</v>
      </c>
      <c r="N4880">
        <v>16.84</v>
      </c>
      <c r="O4880" t="s">
        <v>645</v>
      </c>
      <c r="P4880" s="428">
        <v>17.451000000000001</v>
      </c>
      <c r="Q4880">
        <v>12945762</v>
      </c>
      <c r="R4880" t="s">
        <v>646</v>
      </c>
      <c r="S4880">
        <v>2014872</v>
      </c>
      <c r="T4880" t="s">
        <v>4139</v>
      </c>
    </row>
    <row r="4881" spans="1:20" x14ac:dyDescent="0.25">
      <c r="A4881" t="s">
        <v>637</v>
      </c>
      <c r="B4881" t="s">
        <v>730</v>
      </c>
      <c r="C4881" t="s">
        <v>639</v>
      </c>
      <c r="D4881" t="s">
        <v>663</v>
      </c>
      <c r="E4881" t="s">
        <v>667</v>
      </c>
      <c r="F4881">
        <v>528004120002</v>
      </c>
      <c r="G4881" t="s">
        <v>642</v>
      </c>
      <c r="H4881">
        <v>583136</v>
      </c>
      <c r="I4881" t="s">
        <v>32</v>
      </c>
      <c r="J4881">
        <v>202210</v>
      </c>
      <c r="K4881">
        <v>44860</v>
      </c>
      <c r="L4881" t="s">
        <v>644</v>
      </c>
      <c r="M4881">
        <v>39225.919999999998</v>
      </c>
      <c r="N4881">
        <v>57.7</v>
      </c>
      <c r="O4881" t="s">
        <v>645</v>
      </c>
      <c r="P4881" s="428">
        <v>59.795000000000002</v>
      </c>
      <c r="Q4881">
        <v>12945762</v>
      </c>
      <c r="R4881" t="s">
        <v>646</v>
      </c>
      <c r="S4881">
        <v>2023197</v>
      </c>
      <c r="T4881" t="s">
        <v>4140</v>
      </c>
    </row>
    <row r="4882" spans="1:20" x14ac:dyDescent="0.25">
      <c r="A4882" t="s">
        <v>637</v>
      </c>
      <c r="B4882" t="s">
        <v>730</v>
      </c>
      <c r="C4882" t="s">
        <v>639</v>
      </c>
      <c r="D4882" t="s">
        <v>651</v>
      </c>
      <c r="E4882" t="s">
        <v>704</v>
      </c>
      <c r="F4882">
        <v>528004120001</v>
      </c>
      <c r="G4882" t="s">
        <v>705</v>
      </c>
      <c r="H4882">
        <v>583127</v>
      </c>
      <c r="I4882" t="s">
        <v>17</v>
      </c>
      <c r="J4882">
        <v>202210</v>
      </c>
      <c r="K4882">
        <v>44860</v>
      </c>
      <c r="L4882" t="s">
        <v>644</v>
      </c>
      <c r="M4882">
        <v>21695.919999999998</v>
      </c>
      <c r="N4882">
        <v>31.92</v>
      </c>
      <c r="O4882" t="s">
        <v>645</v>
      </c>
      <c r="P4882" s="428">
        <v>33.079000000000001</v>
      </c>
      <c r="Q4882">
        <v>12945762</v>
      </c>
      <c r="R4882" t="s">
        <v>646</v>
      </c>
      <c r="S4882">
        <v>2019466</v>
      </c>
      <c r="T4882" t="s">
        <v>4141</v>
      </c>
    </row>
    <row r="4883" spans="1:20" x14ac:dyDescent="0.25">
      <c r="A4883" t="s">
        <v>637</v>
      </c>
      <c r="B4883" t="s">
        <v>730</v>
      </c>
      <c r="C4883" t="s">
        <v>639</v>
      </c>
      <c r="D4883" t="s">
        <v>651</v>
      </c>
      <c r="E4883" t="s">
        <v>673</v>
      </c>
      <c r="F4883">
        <v>528004120002</v>
      </c>
      <c r="G4883" t="s">
        <v>642</v>
      </c>
      <c r="H4883">
        <v>583133</v>
      </c>
      <c r="I4883" t="s">
        <v>29</v>
      </c>
      <c r="J4883">
        <v>202210</v>
      </c>
      <c r="K4883">
        <v>44860</v>
      </c>
      <c r="L4883" t="s">
        <v>644</v>
      </c>
      <c r="M4883">
        <v>2554.79</v>
      </c>
      <c r="N4883">
        <v>3.76</v>
      </c>
      <c r="O4883" t="s">
        <v>645</v>
      </c>
      <c r="P4883" s="428">
        <v>3.8959999999999999</v>
      </c>
      <c r="Q4883">
        <v>12945762</v>
      </c>
      <c r="R4883" t="s">
        <v>646</v>
      </c>
      <c r="S4883">
        <v>2030994</v>
      </c>
      <c r="T4883" t="s">
        <v>4142</v>
      </c>
    </row>
    <row r="4884" spans="1:20" x14ac:dyDescent="0.25">
      <c r="A4884" t="s">
        <v>637</v>
      </c>
      <c r="B4884" t="s">
        <v>730</v>
      </c>
      <c r="C4884" t="s">
        <v>639</v>
      </c>
      <c r="D4884" t="s">
        <v>695</v>
      </c>
      <c r="E4884" t="s">
        <v>667</v>
      </c>
      <c r="F4884">
        <v>528004120002</v>
      </c>
      <c r="G4884" t="s">
        <v>642</v>
      </c>
      <c r="H4884">
        <v>583135</v>
      </c>
      <c r="I4884" t="s">
        <v>31</v>
      </c>
      <c r="J4884">
        <v>202210</v>
      </c>
      <c r="K4884">
        <v>44860</v>
      </c>
      <c r="L4884" t="s">
        <v>644</v>
      </c>
      <c r="M4884">
        <v>11448.17</v>
      </c>
      <c r="N4884">
        <v>16.84</v>
      </c>
      <c r="O4884" t="s">
        <v>645</v>
      </c>
      <c r="P4884" s="428">
        <v>17.451000000000001</v>
      </c>
      <c r="Q4884">
        <v>12945762</v>
      </c>
      <c r="R4884" t="s">
        <v>646</v>
      </c>
      <c r="S4884">
        <v>2023596</v>
      </c>
      <c r="T4884" t="s">
        <v>4143</v>
      </c>
    </row>
    <row r="4885" spans="1:20" x14ac:dyDescent="0.25">
      <c r="A4885" t="s">
        <v>637</v>
      </c>
      <c r="B4885" t="s">
        <v>730</v>
      </c>
      <c r="C4885" t="s">
        <v>639</v>
      </c>
      <c r="D4885" t="s">
        <v>718</v>
      </c>
      <c r="E4885" t="s">
        <v>704</v>
      </c>
      <c r="F4885">
        <v>528004120001</v>
      </c>
      <c r="G4885" t="s">
        <v>705</v>
      </c>
      <c r="H4885">
        <v>583128</v>
      </c>
      <c r="I4885" t="s">
        <v>20</v>
      </c>
      <c r="J4885">
        <v>202210</v>
      </c>
      <c r="K4885">
        <v>44860</v>
      </c>
      <c r="L4885" t="s">
        <v>644</v>
      </c>
      <c r="M4885">
        <v>47990.92</v>
      </c>
      <c r="N4885">
        <v>70.599999999999994</v>
      </c>
      <c r="O4885" t="s">
        <v>645</v>
      </c>
      <c r="P4885" s="428">
        <v>73.162999999999997</v>
      </c>
      <c r="Q4885">
        <v>12945762</v>
      </c>
      <c r="R4885" t="s">
        <v>646</v>
      </c>
      <c r="S4885">
        <v>2031020</v>
      </c>
      <c r="T4885" t="s">
        <v>4144</v>
      </c>
    </row>
    <row r="4886" spans="1:20" x14ac:dyDescent="0.25">
      <c r="A4886" t="s">
        <v>637</v>
      </c>
      <c r="B4886" t="s">
        <v>730</v>
      </c>
      <c r="C4886" t="s">
        <v>639</v>
      </c>
      <c r="D4886" t="s">
        <v>651</v>
      </c>
      <c r="E4886" t="s">
        <v>641</v>
      </c>
      <c r="F4886">
        <v>528004120001</v>
      </c>
      <c r="G4886" t="s">
        <v>705</v>
      </c>
      <c r="H4886">
        <v>583128</v>
      </c>
      <c r="I4886" t="s">
        <v>20</v>
      </c>
      <c r="J4886">
        <v>202210</v>
      </c>
      <c r="K4886">
        <v>44860</v>
      </c>
      <c r="L4886" t="s">
        <v>644</v>
      </c>
      <c r="M4886">
        <v>11448.17</v>
      </c>
      <c r="N4886">
        <v>16.84</v>
      </c>
      <c r="O4886" t="s">
        <v>645</v>
      </c>
      <c r="P4886" s="428">
        <v>17.451000000000001</v>
      </c>
      <c r="Q4886">
        <v>12945762</v>
      </c>
      <c r="R4886" t="s">
        <v>646</v>
      </c>
      <c r="S4886">
        <v>2022429</v>
      </c>
      <c r="T4886" t="s">
        <v>4145</v>
      </c>
    </row>
    <row r="4887" spans="1:20" x14ac:dyDescent="0.25">
      <c r="A4887" t="s">
        <v>637</v>
      </c>
      <c r="B4887" t="s">
        <v>730</v>
      </c>
      <c r="C4887" t="s">
        <v>639</v>
      </c>
      <c r="D4887" t="s">
        <v>695</v>
      </c>
      <c r="E4887" t="s">
        <v>704</v>
      </c>
      <c r="F4887">
        <v>528004120001</v>
      </c>
      <c r="G4887" t="s">
        <v>705</v>
      </c>
      <c r="H4887">
        <v>583128</v>
      </c>
      <c r="I4887" t="s">
        <v>20</v>
      </c>
      <c r="J4887">
        <v>202210</v>
      </c>
      <c r="K4887">
        <v>44860</v>
      </c>
      <c r="L4887" t="s">
        <v>644</v>
      </c>
      <c r="M4887">
        <v>46185.99</v>
      </c>
      <c r="N4887">
        <v>67.94</v>
      </c>
      <c r="O4887" t="s">
        <v>645</v>
      </c>
      <c r="P4887" s="428">
        <v>70.406000000000006</v>
      </c>
      <c r="Q4887">
        <v>12945762</v>
      </c>
      <c r="R4887" t="s">
        <v>646</v>
      </c>
      <c r="S4887">
        <v>2012170</v>
      </c>
      <c r="T4887" t="s">
        <v>4136</v>
      </c>
    </row>
    <row r="4888" spans="1:20" x14ac:dyDescent="0.25">
      <c r="A4888" t="s">
        <v>637</v>
      </c>
      <c r="B4888" t="s">
        <v>861</v>
      </c>
      <c r="C4888" t="s">
        <v>639</v>
      </c>
      <c r="D4888" t="s">
        <v>663</v>
      </c>
      <c r="E4888" t="s">
        <v>667</v>
      </c>
      <c r="F4888">
        <v>528004120002</v>
      </c>
      <c r="G4888" t="s">
        <v>642</v>
      </c>
      <c r="H4888">
        <v>583136</v>
      </c>
      <c r="I4888" t="s">
        <v>32</v>
      </c>
      <c r="J4888">
        <v>202210</v>
      </c>
      <c r="K4888">
        <v>44860</v>
      </c>
      <c r="L4888" t="s">
        <v>644</v>
      </c>
      <c r="M4888">
        <v>9837</v>
      </c>
      <c r="N4888">
        <v>14.47</v>
      </c>
      <c r="O4888" t="s">
        <v>645</v>
      </c>
      <c r="P4888" s="428">
        <v>14.994999999999999</v>
      </c>
      <c r="Q4888">
        <v>12945762</v>
      </c>
      <c r="R4888" t="s">
        <v>646</v>
      </c>
      <c r="S4888">
        <v>2023197</v>
      </c>
      <c r="T4888" t="s">
        <v>892</v>
      </c>
    </row>
    <row r="4889" spans="1:20" x14ac:dyDescent="0.25">
      <c r="A4889" t="s">
        <v>637</v>
      </c>
      <c r="B4889" t="s">
        <v>861</v>
      </c>
      <c r="C4889" t="s">
        <v>639</v>
      </c>
      <c r="D4889" t="s">
        <v>651</v>
      </c>
      <c r="E4889" t="s">
        <v>2008</v>
      </c>
      <c r="F4889">
        <v>528004120002</v>
      </c>
      <c r="G4889" t="s">
        <v>642</v>
      </c>
      <c r="H4889">
        <v>856778</v>
      </c>
      <c r="I4889" t="s">
        <v>27</v>
      </c>
      <c r="J4889">
        <v>202210</v>
      </c>
      <c r="K4889">
        <v>44860</v>
      </c>
      <c r="L4889" t="s">
        <v>644</v>
      </c>
      <c r="M4889">
        <v>9459</v>
      </c>
      <c r="N4889">
        <v>13.92</v>
      </c>
      <c r="O4889" t="s">
        <v>645</v>
      </c>
      <c r="P4889" s="428">
        <v>14.425000000000001</v>
      </c>
      <c r="Q4889">
        <v>12945762</v>
      </c>
      <c r="R4889" t="s">
        <v>646</v>
      </c>
      <c r="S4889">
        <v>2041743</v>
      </c>
      <c r="T4889" t="s">
        <v>889</v>
      </c>
    </row>
    <row r="4890" spans="1:20" x14ac:dyDescent="0.25">
      <c r="A4890" t="s">
        <v>637</v>
      </c>
      <c r="B4890" t="s">
        <v>861</v>
      </c>
      <c r="C4890" t="s">
        <v>639</v>
      </c>
      <c r="D4890" t="s">
        <v>663</v>
      </c>
      <c r="E4890" t="s">
        <v>701</v>
      </c>
      <c r="F4890">
        <v>528004120002</v>
      </c>
      <c r="G4890" t="s">
        <v>642</v>
      </c>
      <c r="H4890">
        <v>583137</v>
      </c>
      <c r="I4890" t="s">
        <v>33</v>
      </c>
      <c r="J4890">
        <v>202210</v>
      </c>
      <c r="K4890">
        <v>44860</v>
      </c>
      <c r="L4890" t="s">
        <v>644</v>
      </c>
      <c r="M4890">
        <v>12940</v>
      </c>
      <c r="N4890">
        <v>19.04</v>
      </c>
      <c r="O4890" t="s">
        <v>645</v>
      </c>
      <c r="P4890" s="428">
        <v>19.731000000000002</v>
      </c>
      <c r="Q4890">
        <v>12945762</v>
      </c>
      <c r="R4890" t="s">
        <v>646</v>
      </c>
      <c r="S4890">
        <v>2038727</v>
      </c>
      <c r="T4890" t="s">
        <v>898</v>
      </c>
    </row>
    <row r="4891" spans="1:20" x14ac:dyDescent="0.25">
      <c r="A4891" t="s">
        <v>637</v>
      </c>
      <c r="B4891" t="s">
        <v>861</v>
      </c>
      <c r="C4891" t="s">
        <v>639</v>
      </c>
      <c r="D4891" t="s">
        <v>663</v>
      </c>
      <c r="E4891" t="s">
        <v>673</v>
      </c>
      <c r="F4891">
        <v>528004120002</v>
      </c>
      <c r="G4891" t="s">
        <v>642</v>
      </c>
      <c r="H4891">
        <v>583133</v>
      </c>
      <c r="I4891" t="s">
        <v>29</v>
      </c>
      <c r="J4891">
        <v>202210</v>
      </c>
      <c r="K4891">
        <v>44860</v>
      </c>
      <c r="L4891" t="s">
        <v>644</v>
      </c>
      <c r="M4891">
        <v>13394</v>
      </c>
      <c r="N4891">
        <v>19.7</v>
      </c>
      <c r="O4891" t="s">
        <v>645</v>
      </c>
      <c r="P4891" s="428">
        <v>20.414999999999999</v>
      </c>
      <c r="Q4891">
        <v>12945762</v>
      </c>
      <c r="R4891" t="s">
        <v>646</v>
      </c>
      <c r="S4891">
        <v>2014872</v>
      </c>
      <c r="T4891" t="s">
        <v>897</v>
      </c>
    </row>
    <row r="4892" spans="1:20" x14ac:dyDescent="0.25">
      <c r="A4892" t="s">
        <v>637</v>
      </c>
      <c r="B4892" t="s">
        <v>861</v>
      </c>
      <c r="C4892" t="s">
        <v>639</v>
      </c>
      <c r="D4892" t="s">
        <v>695</v>
      </c>
      <c r="E4892" t="s">
        <v>667</v>
      </c>
      <c r="F4892">
        <v>528004120002</v>
      </c>
      <c r="G4892" t="s">
        <v>642</v>
      </c>
      <c r="H4892">
        <v>583135</v>
      </c>
      <c r="I4892" t="s">
        <v>31</v>
      </c>
      <c r="J4892">
        <v>202210</v>
      </c>
      <c r="K4892">
        <v>44860</v>
      </c>
      <c r="L4892" t="s">
        <v>644</v>
      </c>
      <c r="M4892">
        <v>13394</v>
      </c>
      <c r="N4892">
        <v>19.7</v>
      </c>
      <c r="O4892" t="s">
        <v>645</v>
      </c>
      <c r="P4892" s="428">
        <v>20.414999999999999</v>
      </c>
      <c r="Q4892">
        <v>12945762</v>
      </c>
      <c r="R4892" t="s">
        <v>646</v>
      </c>
      <c r="S4892">
        <v>2023596</v>
      </c>
      <c r="T4892" t="s">
        <v>896</v>
      </c>
    </row>
    <row r="4893" spans="1:20" x14ac:dyDescent="0.25">
      <c r="A4893" t="s">
        <v>637</v>
      </c>
      <c r="B4893" t="s">
        <v>861</v>
      </c>
      <c r="C4893" t="s">
        <v>639</v>
      </c>
      <c r="D4893" t="s">
        <v>651</v>
      </c>
      <c r="E4893" t="s">
        <v>2008</v>
      </c>
      <c r="F4893">
        <v>528004120002</v>
      </c>
      <c r="G4893" t="s">
        <v>642</v>
      </c>
      <c r="H4893">
        <v>583138</v>
      </c>
      <c r="I4893" t="s">
        <v>34</v>
      </c>
      <c r="J4893">
        <v>202210</v>
      </c>
      <c r="K4893">
        <v>44860</v>
      </c>
      <c r="L4893" t="s">
        <v>644</v>
      </c>
      <c r="M4893">
        <v>76245</v>
      </c>
      <c r="N4893">
        <v>112.16</v>
      </c>
      <c r="O4893" t="s">
        <v>645</v>
      </c>
      <c r="P4893" s="428">
        <v>116.232</v>
      </c>
      <c r="Q4893">
        <v>12945762</v>
      </c>
      <c r="R4893" t="s">
        <v>646</v>
      </c>
      <c r="S4893">
        <v>2024193</v>
      </c>
      <c r="T4893" t="s">
        <v>899</v>
      </c>
    </row>
    <row r="4894" spans="1:20" x14ac:dyDescent="0.25">
      <c r="A4894" t="s">
        <v>637</v>
      </c>
      <c r="B4894" t="s">
        <v>861</v>
      </c>
      <c r="C4894" t="s">
        <v>639</v>
      </c>
      <c r="D4894" t="s">
        <v>651</v>
      </c>
      <c r="E4894" t="s">
        <v>704</v>
      </c>
      <c r="F4894">
        <v>528004120002</v>
      </c>
      <c r="G4894" t="s">
        <v>642</v>
      </c>
      <c r="H4894">
        <v>856779</v>
      </c>
      <c r="I4894" t="s">
        <v>28</v>
      </c>
      <c r="J4894">
        <v>202210</v>
      </c>
      <c r="K4894">
        <v>44860</v>
      </c>
      <c r="L4894" t="s">
        <v>644</v>
      </c>
      <c r="M4894">
        <v>9459</v>
      </c>
      <c r="N4894">
        <v>13.92</v>
      </c>
      <c r="O4894" t="s">
        <v>645</v>
      </c>
      <c r="P4894" s="428">
        <v>14.425000000000001</v>
      </c>
      <c r="Q4894">
        <v>12945762</v>
      </c>
      <c r="R4894" t="s">
        <v>646</v>
      </c>
      <c r="S4894">
        <v>2039252</v>
      </c>
      <c r="T4894" t="s">
        <v>886</v>
      </c>
    </row>
    <row r="4895" spans="1:20" x14ac:dyDescent="0.25">
      <c r="A4895" t="s">
        <v>637</v>
      </c>
      <c r="B4895" t="s">
        <v>861</v>
      </c>
      <c r="C4895" t="s">
        <v>639</v>
      </c>
      <c r="D4895" t="s">
        <v>718</v>
      </c>
      <c r="E4895" t="s">
        <v>704</v>
      </c>
      <c r="F4895">
        <v>528004120001</v>
      </c>
      <c r="G4895" t="s">
        <v>705</v>
      </c>
      <c r="H4895">
        <v>583128</v>
      </c>
      <c r="I4895" t="s">
        <v>20</v>
      </c>
      <c r="J4895">
        <v>202210</v>
      </c>
      <c r="K4895">
        <v>44860</v>
      </c>
      <c r="L4895" t="s">
        <v>644</v>
      </c>
      <c r="M4895">
        <v>18785</v>
      </c>
      <c r="N4895">
        <v>27.63</v>
      </c>
      <c r="O4895" t="s">
        <v>645</v>
      </c>
      <c r="P4895" s="428">
        <v>28.632999999999999</v>
      </c>
      <c r="Q4895">
        <v>12945762</v>
      </c>
      <c r="R4895" t="s">
        <v>646</v>
      </c>
      <c r="S4895">
        <v>2031020</v>
      </c>
      <c r="T4895" t="s">
        <v>905</v>
      </c>
    </row>
    <row r="4896" spans="1:20" x14ac:dyDescent="0.25">
      <c r="A4896" t="s">
        <v>637</v>
      </c>
      <c r="B4896" t="s">
        <v>861</v>
      </c>
      <c r="C4896" t="s">
        <v>639</v>
      </c>
      <c r="D4896" t="s">
        <v>651</v>
      </c>
      <c r="E4896" t="s">
        <v>641</v>
      </c>
      <c r="F4896">
        <v>528004120001</v>
      </c>
      <c r="G4896" t="s">
        <v>705</v>
      </c>
      <c r="H4896">
        <v>583128</v>
      </c>
      <c r="I4896" t="s">
        <v>20</v>
      </c>
      <c r="J4896">
        <v>202210</v>
      </c>
      <c r="K4896">
        <v>44860</v>
      </c>
      <c r="L4896" t="s">
        <v>644</v>
      </c>
      <c r="M4896">
        <v>18359</v>
      </c>
      <c r="N4896">
        <v>27.01</v>
      </c>
      <c r="O4896" t="s">
        <v>645</v>
      </c>
      <c r="P4896" s="428">
        <v>27.991</v>
      </c>
      <c r="Q4896">
        <v>12945762</v>
      </c>
      <c r="R4896" t="s">
        <v>646</v>
      </c>
      <c r="S4896">
        <v>2022429</v>
      </c>
      <c r="T4896" t="s">
        <v>3448</v>
      </c>
    </row>
    <row r="4897" spans="1:20" x14ac:dyDescent="0.25">
      <c r="A4897" t="s">
        <v>637</v>
      </c>
      <c r="B4897" t="s">
        <v>861</v>
      </c>
      <c r="C4897" t="s">
        <v>639</v>
      </c>
      <c r="D4897" t="s">
        <v>640</v>
      </c>
      <c r="E4897" t="s">
        <v>673</v>
      </c>
      <c r="F4897">
        <v>528004120002</v>
      </c>
      <c r="G4897" t="s">
        <v>642</v>
      </c>
      <c r="H4897">
        <v>583148</v>
      </c>
      <c r="I4897" t="s">
        <v>699</v>
      </c>
      <c r="J4897">
        <v>202210</v>
      </c>
      <c r="K4897">
        <v>44860</v>
      </c>
      <c r="L4897" t="s">
        <v>644</v>
      </c>
      <c r="M4897">
        <v>2142.9299999999998</v>
      </c>
      <c r="N4897">
        <v>3.15</v>
      </c>
      <c r="O4897" t="s">
        <v>645</v>
      </c>
      <c r="P4897" s="428">
        <v>3.2639999999999998</v>
      </c>
      <c r="Q4897">
        <v>12945762</v>
      </c>
      <c r="R4897" t="s">
        <v>646</v>
      </c>
      <c r="S4897">
        <v>2029740</v>
      </c>
      <c r="T4897" t="s">
        <v>2019</v>
      </c>
    </row>
    <row r="4898" spans="1:20" x14ac:dyDescent="0.25">
      <c r="A4898" t="s">
        <v>637</v>
      </c>
      <c r="B4898" t="s">
        <v>861</v>
      </c>
      <c r="C4898" t="s">
        <v>639</v>
      </c>
      <c r="D4898" t="s">
        <v>651</v>
      </c>
      <c r="E4898" t="s">
        <v>673</v>
      </c>
      <c r="F4898">
        <v>528004120002</v>
      </c>
      <c r="G4898" t="s">
        <v>642</v>
      </c>
      <c r="H4898">
        <v>583133</v>
      </c>
      <c r="I4898" t="s">
        <v>29</v>
      </c>
      <c r="J4898">
        <v>202210</v>
      </c>
      <c r="K4898">
        <v>44860</v>
      </c>
      <c r="L4898" t="s">
        <v>644</v>
      </c>
      <c r="M4898">
        <v>881.06</v>
      </c>
      <c r="N4898">
        <v>1.3</v>
      </c>
      <c r="O4898" t="s">
        <v>645</v>
      </c>
      <c r="P4898" s="428">
        <v>1.347</v>
      </c>
      <c r="Q4898">
        <v>12945762</v>
      </c>
      <c r="R4898" t="s">
        <v>646</v>
      </c>
      <c r="S4898">
        <v>2030994</v>
      </c>
      <c r="T4898" t="s">
        <v>894</v>
      </c>
    </row>
    <row r="4899" spans="1:20" x14ac:dyDescent="0.25">
      <c r="A4899" t="s">
        <v>637</v>
      </c>
      <c r="B4899" t="s">
        <v>861</v>
      </c>
      <c r="C4899" t="s">
        <v>639</v>
      </c>
      <c r="D4899" t="s">
        <v>640</v>
      </c>
      <c r="E4899" t="s">
        <v>686</v>
      </c>
      <c r="F4899">
        <v>528004120002</v>
      </c>
      <c r="G4899" t="s">
        <v>642</v>
      </c>
      <c r="H4899">
        <v>583150</v>
      </c>
      <c r="I4899" t="s">
        <v>687</v>
      </c>
      <c r="J4899">
        <v>202210</v>
      </c>
      <c r="K4899">
        <v>44860</v>
      </c>
      <c r="L4899" t="s">
        <v>644</v>
      </c>
      <c r="M4899">
        <v>4565.9399999999996</v>
      </c>
      <c r="N4899">
        <v>6.72</v>
      </c>
      <c r="O4899" t="s">
        <v>645</v>
      </c>
      <c r="P4899" s="428">
        <v>6.9640000000000004</v>
      </c>
      <c r="Q4899">
        <v>12945762</v>
      </c>
      <c r="R4899" t="s">
        <v>646</v>
      </c>
      <c r="S4899">
        <v>2011105</v>
      </c>
      <c r="T4899" t="s">
        <v>919</v>
      </c>
    </row>
    <row r="4900" spans="1:20" x14ac:dyDescent="0.25">
      <c r="A4900" t="s">
        <v>637</v>
      </c>
      <c r="B4900" t="s">
        <v>861</v>
      </c>
      <c r="C4900" t="s">
        <v>639</v>
      </c>
      <c r="D4900" t="s">
        <v>640</v>
      </c>
      <c r="E4900" t="s">
        <v>701</v>
      </c>
      <c r="F4900">
        <v>528004120002</v>
      </c>
      <c r="G4900" t="s">
        <v>642</v>
      </c>
      <c r="H4900">
        <v>583154</v>
      </c>
      <c r="I4900" t="s">
        <v>44</v>
      </c>
      <c r="J4900">
        <v>202210</v>
      </c>
      <c r="K4900">
        <v>44860</v>
      </c>
      <c r="L4900" t="s">
        <v>644</v>
      </c>
      <c r="M4900">
        <v>1196.1300000000001</v>
      </c>
      <c r="N4900">
        <v>1.76</v>
      </c>
      <c r="O4900" t="s">
        <v>645</v>
      </c>
      <c r="P4900" s="428">
        <v>1.8240000000000001</v>
      </c>
      <c r="Q4900">
        <v>12945762</v>
      </c>
      <c r="R4900" t="s">
        <v>646</v>
      </c>
      <c r="S4900">
        <v>2020577</v>
      </c>
      <c r="T4900" t="s">
        <v>926</v>
      </c>
    </row>
    <row r="4901" spans="1:20" x14ac:dyDescent="0.25">
      <c r="A4901" t="s">
        <v>637</v>
      </c>
      <c r="B4901" t="s">
        <v>861</v>
      </c>
      <c r="C4901" t="s">
        <v>639</v>
      </c>
      <c r="D4901" t="s">
        <v>640</v>
      </c>
      <c r="E4901" t="s">
        <v>678</v>
      </c>
      <c r="F4901">
        <v>528004120002</v>
      </c>
      <c r="G4901" t="s">
        <v>642</v>
      </c>
      <c r="H4901">
        <v>583147</v>
      </c>
      <c r="I4901" t="s">
        <v>41</v>
      </c>
      <c r="J4901">
        <v>202210</v>
      </c>
      <c r="K4901">
        <v>44860</v>
      </c>
      <c r="L4901" t="s">
        <v>644</v>
      </c>
      <c r="M4901">
        <v>3112.44</v>
      </c>
      <c r="N4901">
        <v>4.58</v>
      </c>
      <c r="O4901" t="s">
        <v>645</v>
      </c>
      <c r="P4901" s="428">
        <v>4.7460000000000004</v>
      </c>
      <c r="Q4901">
        <v>12945762</v>
      </c>
      <c r="R4901" t="s">
        <v>646</v>
      </c>
      <c r="S4901">
        <v>2027008</v>
      </c>
      <c r="T4901" t="s">
        <v>895</v>
      </c>
    </row>
    <row r="4902" spans="1:20" x14ac:dyDescent="0.25">
      <c r="A4902" t="s">
        <v>637</v>
      </c>
      <c r="B4902" t="s">
        <v>861</v>
      </c>
      <c r="C4902" t="s">
        <v>639</v>
      </c>
      <c r="D4902" t="s">
        <v>640</v>
      </c>
      <c r="E4902" t="s">
        <v>673</v>
      </c>
      <c r="F4902">
        <v>528004120002</v>
      </c>
      <c r="G4902" t="s">
        <v>642</v>
      </c>
      <c r="H4902">
        <v>583148</v>
      </c>
      <c r="I4902" t="s">
        <v>699</v>
      </c>
      <c r="J4902">
        <v>202210</v>
      </c>
      <c r="K4902">
        <v>44860</v>
      </c>
      <c r="L4902" t="s">
        <v>644</v>
      </c>
      <c r="M4902">
        <v>1733.91</v>
      </c>
      <c r="N4902">
        <v>2.5499999999999998</v>
      </c>
      <c r="O4902" t="s">
        <v>645</v>
      </c>
      <c r="P4902" s="428">
        <v>2.6429999999999998</v>
      </c>
      <c r="Q4902">
        <v>12945762</v>
      </c>
      <c r="R4902" t="s">
        <v>646</v>
      </c>
      <c r="S4902">
        <v>2012905</v>
      </c>
      <c r="T4902" t="s">
        <v>1617</v>
      </c>
    </row>
    <row r="4903" spans="1:20" x14ac:dyDescent="0.25">
      <c r="A4903" t="s">
        <v>637</v>
      </c>
      <c r="B4903" t="s">
        <v>861</v>
      </c>
      <c r="C4903" t="s">
        <v>639</v>
      </c>
      <c r="D4903" t="s">
        <v>651</v>
      </c>
      <c r="E4903" t="s">
        <v>673</v>
      </c>
      <c r="F4903">
        <v>528004120002</v>
      </c>
      <c r="G4903" t="s">
        <v>642</v>
      </c>
      <c r="H4903">
        <v>583133</v>
      </c>
      <c r="I4903" t="s">
        <v>29</v>
      </c>
      <c r="J4903">
        <v>202210</v>
      </c>
      <c r="K4903">
        <v>44860</v>
      </c>
      <c r="L4903" t="s">
        <v>644</v>
      </c>
      <c r="M4903">
        <v>677.52</v>
      </c>
      <c r="N4903">
        <v>1</v>
      </c>
      <c r="O4903" t="s">
        <v>645</v>
      </c>
      <c r="P4903" s="428">
        <v>1.036</v>
      </c>
      <c r="Q4903">
        <v>12945762</v>
      </c>
      <c r="R4903" t="s">
        <v>646</v>
      </c>
      <c r="S4903">
        <v>2024413</v>
      </c>
      <c r="T4903" t="s">
        <v>918</v>
      </c>
    </row>
    <row r="4904" spans="1:20" x14ac:dyDescent="0.25">
      <c r="A4904" t="s">
        <v>637</v>
      </c>
      <c r="B4904" t="s">
        <v>861</v>
      </c>
      <c r="C4904" t="s">
        <v>639</v>
      </c>
      <c r="D4904" t="s">
        <v>640</v>
      </c>
      <c r="E4904" t="s">
        <v>689</v>
      </c>
      <c r="F4904">
        <v>528004120002</v>
      </c>
      <c r="G4904" t="s">
        <v>642</v>
      </c>
      <c r="H4904">
        <v>583156</v>
      </c>
      <c r="I4904" t="s">
        <v>690</v>
      </c>
      <c r="J4904">
        <v>202210</v>
      </c>
      <c r="K4904">
        <v>44860</v>
      </c>
      <c r="L4904" t="s">
        <v>644</v>
      </c>
      <c r="M4904">
        <v>3972.19</v>
      </c>
      <c r="N4904">
        <v>5.84</v>
      </c>
      <c r="O4904" t="s">
        <v>645</v>
      </c>
      <c r="P4904" s="428">
        <v>6.0519999999999996</v>
      </c>
      <c r="Q4904">
        <v>12945762</v>
      </c>
      <c r="R4904" t="s">
        <v>646</v>
      </c>
      <c r="S4904">
        <v>2032465</v>
      </c>
      <c r="T4904" t="s">
        <v>2813</v>
      </c>
    </row>
    <row r="4905" spans="1:20" x14ac:dyDescent="0.25">
      <c r="A4905" t="s">
        <v>637</v>
      </c>
      <c r="B4905" t="s">
        <v>861</v>
      </c>
      <c r="C4905" t="s">
        <v>639</v>
      </c>
      <c r="D4905" t="s">
        <v>695</v>
      </c>
      <c r="E4905" t="s">
        <v>704</v>
      </c>
      <c r="F4905">
        <v>528004120001</v>
      </c>
      <c r="G4905" t="s">
        <v>705</v>
      </c>
      <c r="H4905">
        <v>583128</v>
      </c>
      <c r="I4905" t="s">
        <v>20</v>
      </c>
      <c r="J4905">
        <v>202210</v>
      </c>
      <c r="K4905">
        <v>44860</v>
      </c>
      <c r="L4905" t="s">
        <v>644</v>
      </c>
      <c r="M4905">
        <v>12880.28</v>
      </c>
      <c r="N4905">
        <v>18.95</v>
      </c>
      <c r="O4905" t="s">
        <v>645</v>
      </c>
      <c r="P4905" s="428">
        <v>19.638000000000002</v>
      </c>
      <c r="Q4905">
        <v>12945762</v>
      </c>
      <c r="R4905" t="s">
        <v>646</v>
      </c>
      <c r="S4905">
        <v>2012170</v>
      </c>
      <c r="T4905" t="s">
        <v>900</v>
      </c>
    </row>
    <row r="4906" spans="1:20" x14ac:dyDescent="0.25">
      <c r="A4906" t="s">
        <v>637</v>
      </c>
      <c r="B4906" t="s">
        <v>861</v>
      </c>
      <c r="C4906" t="s">
        <v>639</v>
      </c>
      <c r="D4906" t="s">
        <v>651</v>
      </c>
      <c r="E4906" t="s">
        <v>704</v>
      </c>
      <c r="F4906">
        <v>528004120001</v>
      </c>
      <c r="G4906" t="s">
        <v>705</v>
      </c>
      <c r="H4906">
        <v>583127</v>
      </c>
      <c r="I4906" t="s">
        <v>17</v>
      </c>
      <c r="J4906">
        <v>202210</v>
      </c>
      <c r="K4906">
        <v>44860</v>
      </c>
      <c r="L4906" t="s">
        <v>644</v>
      </c>
      <c r="M4906">
        <v>-273814</v>
      </c>
      <c r="N4906">
        <v>-402.8</v>
      </c>
      <c r="O4906" t="s">
        <v>645</v>
      </c>
      <c r="P4906" s="428">
        <v>-417.42200000000003</v>
      </c>
      <c r="Q4906">
        <v>12945762</v>
      </c>
      <c r="R4906" t="s">
        <v>646</v>
      </c>
      <c r="S4906">
        <v>2019466</v>
      </c>
      <c r="T4906" t="s">
        <v>3749</v>
      </c>
    </row>
    <row r="4907" spans="1:20" x14ac:dyDescent="0.25">
      <c r="A4907" t="s">
        <v>637</v>
      </c>
      <c r="B4907" t="s">
        <v>730</v>
      </c>
      <c r="C4907" t="s">
        <v>639</v>
      </c>
      <c r="D4907" t="s">
        <v>640</v>
      </c>
      <c r="E4907" t="s">
        <v>648</v>
      </c>
      <c r="F4907">
        <v>528004120002</v>
      </c>
      <c r="G4907" t="s">
        <v>642</v>
      </c>
      <c r="H4907">
        <v>583144</v>
      </c>
      <c r="I4907" t="s">
        <v>40</v>
      </c>
      <c r="J4907">
        <v>202210</v>
      </c>
      <c r="K4907">
        <v>44860</v>
      </c>
      <c r="L4907" t="s">
        <v>727</v>
      </c>
      <c r="M4907">
        <v>6.6</v>
      </c>
      <c r="N4907">
        <v>6.6</v>
      </c>
      <c r="O4907" t="s">
        <v>645</v>
      </c>
      <c r="P4907" s="428">
        <v>6.84</v>
      </c>
      <c r="Q4907">
        <v>12945762</v>
      </c>
      <c r="R4907" t="s">
        <v>646</v>
      </c>
      <c r="S4907">
        <v>9985201</v>
      </c>
      <c r="T4907" t="s">
        <v>735</v>
      </c>
    </row>
    <row r="4908" spans="1:20" x14ac:dyDescent="0.25">
      <c r="A4908" t="s">
        <v>637</v>
      </c>
      <c r="B4908" t="s">
        <v>828</v>
      </c>
      <c r="C4908" t="s">
        <v>639</v>
      </c>
      <c r="D4908" t="s">
        <v>718</v>
      </c>
      <c r="E4908" t="s">
        <v>652</v>
      </c>
      <c r="F4908">
        <v>528004120010</v>
      </c>
      <c r="G4908" t="s">
        <v>653</v>
      </c>
      <c r="H4908">
        <v>583593</v>
      </c>
      <c r="I4908" t="s">
        <v>176</v>
      </c>
      <c r="J4908">
        <v>202210</v>
      </c>
      <c r="K4908">
        <v>44861</v>
      </c>
      <c r="L4908" t="s">
        <v>644</v>
      </c>
      <c r="M4908">
        <v>905.03</v>
      </c>
      <c r="N4908">
        <v>1.33</v>
      </c>
      <c r="O4908" t="s">
        <v>645</v>
      </c>
      <c r="P4908" s="428">
        <v>1.3779999999999999</v>
      </c>
      <c r="Q4908">
        <v>12946057</v>
      </c>
      <c r="R4908" t="s">
        <v>654</v>
      </c>
      <c r="S4908" t="s">
        <v>825</v>
      </c>
      <c r="T4908" t="s">
        <v>4172</v>
      </c>
    </row>
    <row r="4909" spans="1:20" x14ac:dyDescent="0.25">
      <c r="A4909" t="s">
        <v>637</v>
      </c>
      <c r="B4909" t="s">
        <v>662</v>
      </c>
      <c r="C4909" t="s">
        <v>639</v>
      </c>
      <c r="D4909" t="s">
        <v>718</v>
      </c>
      <c r="E4909" t="s">
        <v>652</v>
      </c>
      <c r="F4909">
        <v>528004120010</v>
      </c>
      <c r="G4909" t="s">
        <v>653</v>
      </c>
      <c r="H4909">
        <v>583593</v>
      </c>
      <c r="I4909" t="s">
        <v>176</v>
      </c>
      <c r="J4909">
        <v>202210</v>
      </c>
      <c r="K4909">
        <v>44861</v>
      </c>
      <c r="L4909" t="s">
        <v>644</v>
      </c>
      <c r="M4909">
        <v>646.45000000000005</v>
      </c>
      <c r="N4909">
        <v>0.95</v>
      </c>
      <c r="O4909" t="s">
        <v>645</v>
      </c>
      <c r="P4909" s="428">
        <v>0.98399999999999999</v>
      </c>
      <c r="Q4909">
        <v>12946057</v>
      </c>
      <c r="R4909" t="s">
        <v>654</v>
      </c>
      <c r="S4909" t="s">
        <v>825</v>
      </c>
      <c r="T4909" t="s">
        <v>4171</v>
      </c>
    </row>
    <row r="4910" spans="1:20" x14ac:dyDescent="0.25">
      <c r="A4910" t="s">
        <v>637</v>
      </c>
      <c r="B4910" t="s">
        <v>998</v>
      </c>
      <c r="C4910" t="s">
        <v>639</v>
      </c>
      <c r="D4910" t="s">
        <v>695</v>
      </c>
      <c r="E4910" t="s">
        <v>673</v>
      </c>
      <c r="F4910">
        <v>528004120010</v>
      </c>
      <c r="G4910" t="s">
        <v>653</v>
      </c>
      <c r="H4910">
        <v>583592</v>
      </c>
      <c r="I4910" t="s">
        <v>174</v>
      </c>
      <c r="J4910">
        <v>202210</v>
      </c>
      <c r="K4910">
        <v>44861</v>
      </c>
      <c r="L4910" t="s">
        <v>644</v>
      </c>
      <c r="M4910">
        <v>15000</v>
      </c>
      <c r="N4910">
        <v>22.07</v>
      </c>
      <c r="O4910" t="s">
        <v>645</v>
      </c>
      <c r="P4910" s="428">
        <v>22.870999999999999</v>
      </c>
      <c r="Q4910">
        <v>30522130</v>
      </c>
      <c r="T4910" t="s">
        <v>4173</v>
      </c>
    </row>
    <row r="4911" spans="1:20" x14ac:dyDescent="0.25">
      <c r="A4911" t="s">
        <v>637</v>
      </c>
      <c r="B4911" t="s">
        <v>2007</v>
      </c>
      <c r="C4911" t="s">
        <v>639</v>
      </c>
      <c r="D4911" t="s">
        <v>663</v>
      </c>
      <c r="E4911" t="s">
        <v>704</v>
      </c>
      <c r="F4911">
        <v>528004120002</v>
      </c>
      <c r="G4911" t="s">
        <v>642</v>
      </c>
      <c r="H4911">
        <v>583137</v>
      </c>
      <c r="I4911" t="s">
        <v>33</v>
      </c>
      <c r="J4911">
        <v>202210</v>
      </c>
      <c r="K4911">
        <v>44862</v>
      </c>
      <c r="L4911" t="s">
        <v>644</v>
      </c>
      <c r="M4911">
        <v>25000</v>
      </c>
      <c r="N4911">
        <v>36.78</v>
      </c>
      <c r="O4911" t="s">
        <v>645</v>
      </c>
      <c r="P4911" s="428">
        <v>38.115000000000002</v>
      </c>
      <c r="Q4911">
        <v>30522243</v>
      </c>
      <c r="T4911" t="s">
        <v>4174</v>
      </c>
    </row>
    <row r="4912" spans="1:20" x14ac:dyDescent="0.25">
      <c r="A4912" t="s">
        <v>637</v>
      </c>
      <c r="B4912" t="s">
        <v>2007</v>
      </c>
      <c r="C4912" t="s">
        <v>639</v>
      </c>
      <c r="D4912" t="s">
        <v>663</v>
      </c>
      <c r="E4912" t="s">
        <v>704</v>
      </c>
      <c r="F4912">
        <v>528004120002</v>
      </c>
      <c r="G4912" t="s">
        <v>642</v>
      </c>
      <c r="H4912">
        <v>583136</v>
      </c>
      <c r="I4912" t="s">
        <v>32</v>
      </c>
      <c r="J4912">
        <v>202210</v>
      </c>
      <c r="K4912">
        <v>44862</v>
      </c>
      <c r="L4912" t="s">
        <v>644</v>
      </c>
      <c r="M4912">
        <v>25000</v>
      </c>
      <c r="N4912">
        <v>36.78</v>
      </c>
      <c r="O4912" t="s">
        <v>645</v>
      </c>
      <c r="P4912" s="428">
        <v>38.115000000000002</v>
      </c>
      <c r="Q4912">
        <v>30522243</v>
      </c>
      <c r="T4912" t="s">
        <v>4178</v>
      </c>
    </row>
    <row r="4913" spans="1:20" x14ac:dyDescent="0.25">
      <c r="A4913" t="s">
        <v>637</v>
      </c>
      <c r="B4913" t="s">
        <v>2007</v>
      </c>
      <c r="C4913" t="s">
        <v>639</v>
      </c>
      <c r="D4913" t="s">
        <v>663</v>
      </c>
      <c r="E4913" t="s">
        <v>704</v>
      </c>
      <c r="F4913">
        <v>528004120001</v>
      </c>
      <c r="G4913" t="s">
        <v>705</v>
      </c>
      <c r="H4913">
        <v>583128</v>
      </c>
      <c r="I4913" t="s">
        <v>20</v>
      </c>
      <c r="J4913">
        <v>202210</v>
      </c>
      <c r="K4913">
        <v>44862</v>
      </c>
      <c r="L4913" t="s">
        <v>644</v>
      </c>
      <c r="M4913">
        <v>25000</v>
      </c>
      <c r="N4913">
        <v>36.78</v>
      </c>
      <c r="O4913" t="s">
        <v>645</v>
      </c>
      <c r="P4913" s="428">
        <v>38.115000000000002</v>
      </c>
      <c r="Q4913">
        <v>30522243</v>
      </c>
      <c r="T4913" t="s">
        <v>4175</v>
      </c>
    </row>
    <row r="4914" spans="1:20" x14ac:dyDescent="0.25">
      <c r="A4914" t="s">
        <v>637</v>
      </c>
      <c r="B4914" t="s">
        <v>2007</v>
      </c>
      <c r="C4914" t="s">
        <v>639</v>
      </c>
      <c r="D4914" t="s">
        <v>663</v>
      </c>
      <c r="E4914" t="s">
        <v>704</v>
      </c>
      <c r="F4914">
        <v>528004120002</v>
      </c>
      <c r="G4914" t="s">
        <v>642</v>
      </c>
      <c r="H4914">
        <v>583133</v>
      </c>
      <c r="I4914" t="s">
        <v>29</v>
      </c>
      <c r="J4914">
        <v>202210</v>
      </c>
      <c r="K4914">
        <v>44862</v>
      </c>
      <c r="L4914" t="s">
        <v>644</v>
      </c>
      <c r="M4914">
        <v>25000</v>
      </c>
      <c r="N4914">
        <v>36.78</v>
      </c>
      <c r="O4914" t="s">
        <v>645</v>
      </c>
      <c r="P4914" s="428">
        <v>38.115000000000002</v>
      </c>
      <c r="Q4914">
        <v>30522243</v>
      </c>
      <c r="T4914" t="s">
        <v>4176</v>
      </c>
    </row>
    <row r="4915" spans="1:20" x14ac:dyDescent="0.25">
      <c r="A4915" t="s">
        <v>637</v>
      </c>
      <c r="B4915" t="s">
        <v>2007</v>
      </c>
      <c r="C4915" t="s">
        <v>639</v>
      </c>
      <c r="D4915" t="s">
        <v>663</v>
      </c>
      <c r="E4915" t="s">
        <v>704</v>
      </c>
      <c r="F4915">
        <v>528004120002</v>
      </c>
      <c r="G4915" t="s">
        <v>642</v>
      </c>
      <c r="H4915">
        <v>583134</v>
      </c>
      <c r="I4915" t="s">
        <v>30</v>
      </c>
      <c r="J4915">
        <v>202210</v>
      </c>
      <c r="K4915">
        <v>44862</v>
      </c>
      <c r="L4915" t="s">
        <v>644</v>
      </c>
      <c r="M4915">
        <v>25000</v>
      </c>
      <c r="N4915">
        <v>36.78</v>
      </c>
      <c r="O4915" t="s">
        <v>645</v>
      </c>
      <c r="P4915" s="428">
        <v>38.115000000000002</v>
      </c>
      <c r="Q4915">
        <v>30522243</v>
      </c>
      <c r="T4915" t="s">
        <v>4177</v>
      </c>
    </row>
    <row r="4916" spans="1:20" x14ac:dyDescent="0.25">
      <c r="A4916" t="s">
        <v>637</v>
      </c>
      <c r="B4916" t="s">
        <v>4179</v>
      </c>
      <c r="C4916" t="s">
        <v>639</v>
      </c>
      <c r="D4916" t="s">
        <v>663</v>
      </c>
      <c r="E4916" t="s">
        <v>2995</v>
      </c>
      <c r="F4916">
        <v>528004120007</v>
      </c>
      <c r="G4916" t="s">
        <v>4180</v>
      </c>
      <c r="H4916">
        <v>583588</v>
      </c>
      <c r="I4916" t="s">
        <v>158</v>
      </c>
      <c r="J4916">
        <v>202210</v>
      </c>
      <c r="K4916">
        <v>44862</v>
      </c>
      <c r="L4916" t="s">
        <v>644</v>
      </c>
      <c r="M4916">
        <v>52000</v>
      </c>
      <c r="N4916">
        <v>76.5</v>
      </c>
      <c r="O4916" t="s">
        <v>645</v>
      </c>
      <c r="P4916" s="428">
        <v>79.277000000000001</v>
      </c>
      <c r="Q4916">
        <v>40327472</v>
      </c>
      <c r="T4916" t="s">
        <v>4181</v>
      </c>
    </row>
    <row r="4917" spans="1:20" x14ac:dyDescent="0.25">
      <c r="A4917" t="s">
        <v>637</v>
      </c>
      <c r="B4917" t="s">
        <v>4179</v>
      </c>
      <c r="C4917" t="s">
        <v>639</v>
      </c>
      <c r="D4917" t="s">
        <v>663</v>
      </c>
      <c r="E4917" t="s">
        <v>2995</v>
      </c>
      <c r="F4917">
        <v>528004120007</v>
      </c>
      <c r="G4917" t="s">
        <v>4180</v>
      </c>
      <c r="H4917">
        <v>583588</v>
      </c>
      <c r="I4917" t="s">
        <v>158</v>
      </c>
      <c r="J4917">
        <v>202210</v>
      </c>
      <c r="K4917">
        <v>44862</v>
      </c>
      <c r="L4917" t="s">
        <v>644</v>
      </c>
      <c r="M4917">
        <v>5200</v>
      </c>
      <c r="N4917">
        <v>7.65</v>
      </c>
      <c r="O4917" t="s">
        <v>645</v>
      </c>
      <c r="P4917" s="428">
        <v>7.9279999999999999</v>
      </c>
      <c r="Q4917">
        <v>40327472</v>
      </c>
      <c r="T4917" t="s">
        <v>4182</v>
      </c>
    </row>
    <row r="4918" spans="1:20" x14ac:dyDescent="0.25">
      <c r="A4918" t="s">
        <v>637</v>
      </c>
      <c r="B4918" t="s">
        <v>4179</v>
      </c>
      <c r="C4918" t="s">
        <v>639</v>
      </c>
      <c r="D4918" t="s">
        <v>663</v>
      </c>
      <c r="E4918" t="s">
        <v>2995</v>
      </c>
      <c r="F4918">
        <v>528004120007</v>
      </c>
      <c r="G4918" t="s">
        <v>4180</v>
      </c>
      <c r="H4918">
        <v>583588</v>
      </c>
      <c r="I4918" t="s">
        <v>158</v>
      </c>
      <c r="J4918">
        <v>202210</v>
      </c>
      <c r="K4918">
        <v>44862</v>
      </c>
      <c r="L4918" t="s">
        <v>644</v>
      </c>
      <c r="M4918">
        <v>35000</v>
      </c>
      <c r="N4918">
        <v>51.49</v>
      </c>
      <c r="O4918" t="s">
        <v>645</v>
      </c>
      <c r="P4918" s="428">
        <v>53.359000000000002</v>
      </c>
      <c r="Q4918">
        <v>40327475</v>
      </c>
      <c r="T4918" t="s">
        <v>4183</v>
      </c>
    </row>
    <row r="4919" spans="1:20" x14ac:dyDescent="0.25">
      <c r="A4919" t="s">
        <v>637</v>
      </c>
      <c r="B4919" t="s">
        <v>828</v>
      </c>
      <c r="C4919" t="s">
        <v>639</v>
      </c>
      <c r="D4919" t="s">
        <v>695</v>
      </c>
      <c r="E4919" t="s">
        <v>652</v>
      </c>
      <c r="F4919">
        <v>528004120010</v>
      </c>
      <c r="G4919" t="s">
        <v>653</v>
      </c>
      <c r="H4919">
        <v>583590</v>
      </c>
      <c r="I4919" t="s">
        <v>170</v>
      </c>
      <c r="J4919">
        <v>202210</v>
      </c>
      <c r="K4919">
        <v>44862</v>
      </c>
      <c r="L4919" t="s">
        <v>644</v>
      </c>
      <c r="M4919">
        <v>163790.84</v>
      </c>
      <c r="N4919">
        <v>240.95</v>
      </c>
      <c r="O4919" t="s">
        <v>645</v>
      </c>
      <c r="P4919" s="428">
        <v>249.697</v>
      </c>
      <c r="Q4919">
        <v>12946057</v>
      </c>
      <c r="R4919" t="s">
        <v>654</v>
      </c>
      <c r="S4919" t="s">
        <v>951</v>
      </c>
      <c r="T4919" t="s">
        <v>4185</v>
      </c>
    </row>
    <row r="4920" spans="1:20" x14ac:dyDescent="0.25">
      <c r="A4920" t="s">
        <v>637</v>
      </c>
      <c r="B4920" t="s">
        <v>828</v>
      </c>
      <c r="C4920" t="s">
        <v>639</v>
      </c>
      <c r="D4920" t="s">
        <v>718</v>
      </c>
      <c r="E4920" t="s">
        <v>652</v>
      </c>
      <c r="F4920">
        <v>528004120010</v>
      </c>
      <c r="G4920" t="s">
        <v>653</v>
      </c>
      <c r="H4920">
        <v>583593</v>
      </c>
      <c r="I4920" t="s">
        <v>176</v>
      </c>
      <c r="J4920">
        <v>202210</v>
      </c>
      <c r="K4920">
        <v>44862</v>
      </c>
      <c r="L4920" t="s">
        <v>644</v>
      </c>
      <c r="M4920">
        <v>9153.73</v>
      </c>
      <c r="N4920">
        <v>13.47</v>
      </c>
      <c r="O4920" t="s">
        <v>645</v>
      </c>
      <c r="P4920" s="428">
        <v>13.959</v>
      </c>
      <c r="Q4920">
        <v>12946057</v>
      </c>
      <c r="R4920" t="s">
        <v>654</v>
      </c>
      <c r="S4920" t="s">
        <v>825</v>
      </c>
      <c r="T4920" t="s">
        <v>4184</v>
      </c>
    </row>
    <row r="4921" spans="1:20" x14ac:dyDescent="0.25">
      <c r="A4921" t="s">
        <v>637</v>
      </c>
      <c r="B4921" t="s">
        <v>659</v>
      </c>
      <c r="C4921" t="s">
        <v>639</v>
      </c>
      <c r="D4921" t="s">
        <v>663</v>
      </c>
      <c r="E4921" t="s">
        <v>652</v>
      </c>
      <c r="F4921">
        <v>528004120010</v>
      </c>
      <c r="G4921" t="s">
        <v>653</v>
      </c>
      <c r="H4921">
        <v>583591</v>
      </c>
      <c r="I4921" t="s">
        <v>172</v>
      </c>
      <c r="J4921">
        <v>202210</v>
      </c>
      <c r="K4921">
        <v>44862</v>
      </c>
      <c r="L4921" t="s">
        <v>644</v>
      </c>
      <c r="M4921">
        <v>45115.56</v>
      </c>
      <c r="N4921">
        <v>66.37</v>
      </c>
      <c r="O4921" t="s">
        <v>645</v>
      </c>
      <c r="P4921" s="428">
        <v>68.778999999999996</v>
      </c>
      <c r="Q4921">
        <v>12946057</v>
      </c>
      <c r="R4921" t="s">
        <v>654</v>
      </c>
      <c r="S4921" t="s">
        <v>664</v>
      </c>
      <c r="T4921" t="s">
        <v>4189</v>
      </c>
    </row>
    <row r="4922" spans="1:20" x14ac:dyDescent="0.25">
      <c r="A4922" t="s">
        <v>637</v>
      </c>
      <c r="B4922" t="s">
        <v>828</v>
      </c>
      <c r="C4922" t="s">
        <v>639</v>
      </c>
      <c r="D4922" t="s">
        <v>651</v>
      </c>
      <c r="E4922" t="s">
        <v>652</v>
      </c>
      <c r="F4922">
        <v>528004120010</v>
      </c>
      <c r="G4922" t="s">
        <v>653</v>
      </c>
      <c r="H4922">
        <v>583590</v>
      </c>
      <c r="I4922" t="s">
        <v>170</v>
      </c>
      <c r="J4922">
        <v>202210</v>
      </c>
      <c r="K4922">
        <v>44862</v>
      </c>
      <c r="L4922" t="s">
        <v>644</v>
      </c>
      <c r="M4922">
        <v>45592.78</v>
      </c>
      <c r="N4922">
        <v>67.069999999999993</v>
      </c>
      <c r="O4922" t="s">
        <v>645</v>
      </c>
      <c r="P4922" s="428">
        <v>69.504999999999995</v>
      </c>
      <c r="Q4922">
        <v>12946057</v>
      </c>
      <c r="R4922" t="s">
        <v>654</v>
      </c>
      <c r="S4922" t="s">
        <v>655</v>
      </c>
      <c r="T4922" t="s">
        <v>4188</v>
      </c>
    </row>
    <row r="4923" spans="1:20" x14ac:dyDescent="0.25">
      <c r="A4923" t="s">
        <v>637</v>
      </c>
      <c r="B4923" t="s">
        <v>657</v>
      </c>
      <c r="C4923" t="s">
        <v>639</v>
      </c>
      <c r="D4923" t="s">
        <v>663</v>
      </c>
      <c r="E4923" t="s">
        <v>652</v>
      </c>
      <c r="F4923">
        <v>528004120010</v>
      </c>
      <c r="G4923" t="s">
        <v>653</v>
      </c>
      <c r="H4923">
        <v>583591</v>
      </c>
      <c r="I4923" t="s">
        <v>172</v>
      </c>
      <c r="J4923">
        <v>202210</v>
      </c>
      <c r="K4923">
        <v>44862</v>
      </c>
      <c r="L4923" t="s">
        <v>644</v>
      </c>
      <c r="M4923">
        <v>6388.57</v>
      </c>
      <c r="N4923">
        <v>9.4</v>
      </c>
      <c r="O4923" t="s">
        <v>645</v>
      </c>
      <c r="P4923" s="428">
        <v>9.7409999999999997</v>
      </c>
      <c r="Q4923">
        <v>12946057</v>
      </c>
      <c r="R4923" t="s">
        <v>654</v>
      </c>
      <c r="S4923" t="s">
        <v>664</v>
      </c>
      <c r="T4923" t="s">
        <v>4190</v>
      </c>
    </row>
    <row r="4924" spans="1:20" x14ac:dyDescent="0.25">
      <c r="A4924" t="s">
        <v>637</v>
      </c>
      <c r="B4924" t="s">
        <v>828</v>
      </c>
      <c r="C4924" t="s">
        <v>639</v>
      </c>
      <c r="D4924" t="s">
        <v>663</v>
      </c>
      <c r="E4924" t="s">
        <v>652</v>
      </c>
      <c r="F4924">
        <v>528004120010</v>
      </c>
      <c r="G4924" t="s">
        <v>653</v>
      </c>
      <c r="H4924">
        <v>583591</v>
      </c>
      <c r="I4924" t="s">
        <v>172</v>
      </c>
      <c r="J4924">
        <v>202210</v>
      </c>
      <c r="K4924">
        <v>44862</v>
      </c>
      <c r="L4924" t="s">
        <v>644</v>
      </c>
      <c r="M4924">
        <v>140034.26</v>
      </c>
      <c r="N4924">
        <v>206</v>
      </c>
      <c r="O4924" t="s">
        <v>645</v>
      </c>
      <c r="P4924" s="428">
        <v>213.47800000000001</v>
      </c>
      <c r="Q4924">
        <v>12946057</v>
      </c>
      <c r="R4924" t="s">
        <v>654</v>
      </c>
      <c r="S4924" t="s">
        <v>664</v>
      </c>
      <c r="T4924" t="s">
        <v>4186</v>
      </c>
    </row>
    <row r="4925" spans="1:20" x14ac:dyDescent="0.25">
      <c r="A4925" t="s">
        <v>637</v>
      </c>
      <c r="B4925" t="s">
        <v>828</v>
      </c>
      <c r="C4925" t="s">
        <v>639</v>
      </c>
      <c r="D4925" t="s">
        <v>663</v>
      </c>
      <c r="E4925" t="s">
        <v>652</v>
      </c>
      <c r="F4925">
        <v>528004120010</v>
      </c>
      <c r="G4925" t="s">
        <v>653</v>
      </c>
      <c r="H4925">
        <v>583591</v>
      </c>
      <c r="I4925" t="s">
        <v>172</v>
      </c>
      <c r="J4925">
        <v>202210</v>
      </c>
      <c r="K4925">
        <v>44862</v>
      </c>
      <c r="L4925" t="s">
        <v>644</v>
      </c>
      <c r="M4925">
        <v>18987.7</v>
      </c>
      <c r="N4925">
        <v>27.93</v>
      </c>
      <c r="O4925" t="s">
        <v>645</v>
      </c>
      <c r="P4925" s="428">
        <v>28.943999999999999</v>
      </c>
      <c r="Q4925">
        <v>12946057</v>
      </c>
      <c r="R4925" t="s">
        <v>654</v>
      </c>
      <c r="S4925" t="s">
        <v>664</v>
      </c>
      <c r="T4925" t="s">
        <v>4187</v>
      </c>
    </row>
    <row r="4926" spans="1:20" x14ac:dyDescent="0.25">
      <c r="A4926" t="s">
        <v>637</v>
      </c>
      <c r="B4926" t="s">
        <v>638</v>
      </c>
      <c r="C4926" t="s">
        <v>639</v>
      </c>
      <c r="D4926" t="s">
        <v>640</v>
      </c>
      <c r="E4926" t="s">
        <v>641</v>
      </c>
      <c r="F4926">
        <v>528004120002</v>
      </c>
      <c r="G4926" t="s">
        <v>642</v>
      </c>
      <c r="H4926">
        <v>583145</v>
      </c>
      <c r="I4926" t="s">
        <v>643</v>
      </c>
      <c r="J4926">
        <v>202210</v>
      </c>
      <c r="K4926">
        <v>44862</v>
      </c>
      <c r="L4926" t="s">
        <v>644</v>
      </c>
      <c r="M4926">
        <v>12595.72</v>
      </c>
      <c r="N4926">
        <v>18.53</v>
      </c>
      <c r="O4926" t="s">
        <v>645</v>
      </c>
      <c r="P4926" s="428">
        <v>19.202999999999999</v>
      </c>
      <c r="Q4926">
        <v>12945762</v>
      </c>
      <c r="R4926" t="s">
        <v>646</v>
      </c>
      <c r="S4926">
        <v>9982557</v>
      </c>
      <c r="T4926" t="s">
        <v>4195</v>
      </c>
    </row>
    <row r="4927" spans="1:20" x14ac:dyDescent="0.25">
      <c r="A4927" t="s">
        <v>637</v>
      </c>
      <c r="B4927" t="s">
        <v>638</v>
      </c>
      <c r="C4927" t="s">
        <v>639</v>
      </c>
      <c r="D4927" t="s">
        <v>640</v>
      </c>
      <c r="E4927" t="s">
        <v>648</v>
      </c>
      <c r="F4927">
        <v>528004120002</v>
      </c>
      <c r="G4927" t="s">
        <v>642</v>
      </c>
      <c r="H4927">
        <v>583144</v>
      </c>
      <c r="I4927" t="s">
        <v>40</v>
      </c>
      <c r="J4927">
        <v>202210</v>
      </c>
      <c r="K4927">
        <v>44862</v>
      </c>
      <c r="L4927" t="s">
        <v>644</v>
      </c>
      <c r="M4927">
        <v>14523.08</v>
      </c>
      <c r="N4927">
        <v>21.36</v>
      </c>
      <c r="O4927" t="s">
        <v>645</v>
      </c>
      <c r="P4927" s="428">
        <v>22.135000000000002</v>
      </c>
      <c r="Q4927">
        <v>12945762</v>
      </c>
      <c r="R4927" t="s">
        <v>646</v>
      </c>
      <c r="S4927">
        <v>9985201</v>
      </c>
      <c r="T4927" t="s">
        <v>4191</v>
      </c>
    </row>
    <row r="4928" spans="1:20" x14ac:dyDescent="0.25">
      <c r="A4928" t="s">
        <v>637</v>
      </c>
      <c r="B4928" t="s">
        <v>638</v>
      </c>
      <c r="C4928" t="s">
        <v>639</v>
      </c>
      <c r="D4928" t="s">
        <v>640</v>
      </c>
      <c r="E4928" t="s">
        <v>648</v>
      </c>
      <c r="F4928">
        <v>528004120002</v>
      </c>
      <c r="G4928" t="s">
        <v>642</v>
      </c>
      <c r="H4928">
        <v>583144</v>
      </c>
      <c r="I4928" t="s">
        <v>40</v>
      </c>
      <c r="J4928">
        <v>202210</v>
      </c>
      <c r="K4928">
        <v>44862</v>
      </c>
      <c r="L4928" t="s">
        <v>644</v>
      </c>
      <c r="M4928">
        <v>33526.15</v>
      </c>
      <c r="N4928">
        <v>49.32</v>
      </c>
      <c r="O4928" t="s">
        <v>645</v>
      </c>
      <c r="P4928" s="428">
        <v>51.11</v>
      </c>
      <c r="Q4928">
        <v>12945762</v>
      </c>
      <c r="R4928" t="s">
        <v>646</v>
      </c>
      <c r="S4928">
        <v>9985201</v>
      </c>
      <c r="T4928" t="s">
        <v>4192</v>
      </c>
    </row>
    <row r="4929" spans="1:20" x14ac:dyDescent="0.25">
      <c r="A4929" t="s">
        <v>637</v>
      </c>
      <c r="B4929" t="s">
        <v>638</v>
      </c>
      <c r="C4929" t="s">
        <v>639</v>
      </c>
      <c r="D4929" t="s">
        <v>640</v>
      </c>
      <c r="E4929" t="s">
        <v>648</v>
      </c>
      <c r="F4929">
        <v>528004120002</v>
      </c>
      <c r="G4929" t="s">
        <v>642</v>
      </c>
      <c r="H4929">
        <v>583144</v>
      </c>
      <c r="I4929" t="s">
        <v>40</v>
      </c>
      <c r="J4929">
        <v>202210</v>
      </c>
      <c r="K4929">
        <v>44862</v>
      </c>
      <c r="L4929" t="s">
        <v>644</v>
      </c>
      <c r="M4929">
        <v>4190.7700000000004</v>
      </c>
      <c r="N4929">
        <v>6.16</v>
      </c>
      <c r="O4929" t="s">
        <v>645</v>
      </c>
      <c r="P4929" s="428">
        <v>6.3840000000000003</v>
      </c>
      <c r="Q4929">
        <v>12945762</v>
      </c>
      <c r="R4929" t="s">
        <v>646</v>
      </c>
      <c r="S4929">
        <v>9985201</v>
      </c>
      <c r="T4929" t="s">
        <v>4193</v>
      </c>
    </row>
    <row r="4930" spans="1:20" x14ac:dyDescent="0.25">
      <c r="A4930" t="s">
        <v>637</v>
      </c>
      <c r="B4930" t="s">
        <v>638</v>
      </c>
      <c r="C4930" t="s">
        <v>639</v>
      </c>
      <c r="D4930" t="s">
        <v>640</v>
      </c>
      <c r="E4930" t="s">
        <v>641</v>
      </c>
      <c r="F4930">
        <v>528004120002</v>
      </c>
      <c r="G4930" t="s">
        <v>642</v>
      </c>
      <c r="H4930">
        <v>856780</v>
      </c>
      <c r="I4930" t="s">
        <v>475</v>
      </c>
      <c r="J4930">
        <v>202210</v>
      </c>
      <c r="K4930">
        <v>44862</v>
      </c>
      <c r="L4930" t="s">
        <v>644</v>
      </c>
      <c r="M4930">
        <v>11644.74</v>
      </c>
      <c r="N4930">
        <v>17.13</v>
      </c>
      <c r="O4930" t="s">
        <v>645</v>
      </c>
      <c r="P4930" s="428">
        <v>17.751999999999999</v>
      </c>
      <c r="Q4930">
        <v>12945762</v>
      </c>
      <c r="R4930" t="s">
        <v>646</v>
      </c>
      <c r="S4930">
        <v>9980783</v>
      </c>
      <c r="T4930" t="s">
        <v>4194</v>
      </c>
    </row>
    <row r="4931" spans="1:20" x14ac:dyDescent="0.25">
      <c r="A4931" t="s">
        <v>637</v>
      </c>
      <c r="B4931" t="s">
        <v>672</v>
      </c>
      <c r="C4931" t="s">
        <v>639</v>
      </c>
      <c r="D4931" t="s">
        <v>663</v>
      </c>
      <c r="E4931" t="s">
        <v>704</v>
      </c>
      <c r="F4931">
        <v>528004120010</v>
      </c>
      <c r="G4931" t="s">
        <v>653</v>
      </c>
      <c r="H4931">
        <v>583611</v>
      </c>
      <c r="I4931" t="s">
        <v>208</v>
      </c>
      <c r="J4931">
        <v>202210</v>
      </c>
      <c r="K4931">
        <v>44862</v>
      </c>
      <c r="L4931" t="s">
        <v>644</v>
      </c>
      <c r="M4931">
        <v>2925</v>
      </c>
      <c r="N4931">
        <v>4.3</v>
      </c>
      <c r="O4931" t="s">
        <v>645</v>
      </c>
      <c r="P4931" s="428">
        <v>4.4560000000000004</v>
      </c>
      <c r="Q4931">
        <v>30523268</v>
      </c>
      <c r="R4931" t="s">
        <v>675</v>
      </c>
      <c r="S4931">
        <v>85410</v>
      </c>
      <c r="T4931" t="s">
        <v>4196</v>
      </c>
    </row>
    <row r="4932" spans="1:20" x14ac:dyDescent="0.25">
      <c r="A4932" t="s">
        <v>637</v>
      </c>
      <c r="B4932" t="s">
        <v>821</v>
      </c>
      <c r="C4932" t="s">
        <v>639</v>
      </c>
      <c r="D4932" t="s">
        <v>663</v>
      </c>
      <c r="E4932" t="s">
        <v>704</v>
      </c>
      <c r="F4932">
        <v>528004120051</v>
      </c>
      <c r="G4932" t="s">
        <v>2897</v>
      </c>
      <c r="H4932">
        <v>583650</v>
      </c>
      <c r="I4932" t="s">
        <v>443</v>
      </c>
      <c r="J4932">
        <v>202210</v>
      </c>
      <c r="K4932">
        <v>44864</v>
      </c>
      <c r="L4932" t="s">
        <v>644</v>
      </c>
      <c r="M4932">
        <v>234000</v>
      </c>
      <c r="N4932">
        <v>344.23</v>
      </c>
      <c r="O4932" t="s">
        <v>645</v>
      </c>
      <c r="P4932" s="428">
        <v>356.726</v>
      </c>
      <c r="Q4932">
        <v>30522245</v>
      </c>
      <c r="T4932" t="s">
        <v>4198</v>
      </c>
    </row>
    <row r="4933" spans="1:20" x14ac:dyDescent="0.25">
      <c r="A4933" t="s">
        <v>637</v>
      </c>
      <c r="B4933" t="s">
        <v>821</v>
      </c>
      <c r="C4933" t="s">
        <v>639</v>
      </c>
      <c r="D4933" t="s">
        <v>663</v>
      </c>
      <c r="E4933" t="s">
        <v>704</v>
      </c>
      <c r="F4933">
        <v>528004120051</v>
      </c>
      <c r="G4933" t="s">
        <v>2897</v>
      </c>
      <c r="H4933">
        <v>583650</v>
      </c>
      <c r="I4933" t="s">
        <v>443</v>
      </c>
      <c r="J4933">
        <v>202210</v>
      </c>
      <c r="K4933">
        <v>44864</v>
      </c>
      <c r="L4933" t="s">
        <v>644</v>
      </c>
      <c r="M4933">
        <v>585000</v>
      </c>
      <c r="N4933">
        <v>860.59</v>
      </c>
      <c r="O4933" t="s">
        <v>645</v>
      </c>
      <c r="P4933" s="428">
        <v>891.83100000000002</v>
      </c>
      <c r="Q4933">
        <v>30522245</v>
      </c>
      <c r="T4933" t="s">
        <v>4199</v>
      </c>
    </row>
    <row r="4934" spans="1:20" x14ac:dyDescent="0.25">
      <c r="A4934" t="s">
        <v>637</v>
      </c>
      <c r="B4934" t="s">
        <v>821</v>
      </c>
      <c r="C4934" t="s">
        <v>639</v>
      </c>
      <c r="D4934" t="s">
        <v>663</v>
      </c>
      <c r="E4934" t="s">
        <v>704</v>
      </c>
      <c r="F4934">
        <v>528004120051</v>
      </c>
      <c r="G4934" t="s">
        <v>2897</v>
      </c>
      <c r="H4934">
        <v>583650</v>
      </c>
      <c r="I4934" t="s">
        <v>443</v>
      </c>
      <c r="J4934">
        <v>202210</v>
      </c>
      <c r="K4934">
        <v>44864</v>
      </c>
      <c r="L4934" t="s">
        <v>644</v>
      </c>
      <c r="M4934">
        <v>21000</v>
      </c>
      <c r="N4934">
        <v>30.89</v>
      </c>
      <c r="O4934" t="s">
        <v>645</v>
      </c>
      <c r="P4934" s="428">
        <v>32.011000000000003</v>
      </c>
      <c r="Q4934">
        <v>30522245</v>
      </c>
      <c r="T4934" t="s">
        <v>4200</v>
      </c>
    </row>
    <row r="4935" spans="1:20" x14ac:dyDescent="0.25">
      <c r="A4935" t="s">
        <v>637</v>
      </c>
      <c r="B4935" t="s">
        <v>821</v>
      </c>
      <c r="C4935" t="s">
        <v>639</v>
      </c>
      <c r="D4935" t="s">
        <v>663</v>
      </c>
      <c r="E4935" t="s">
        <v>704</v>
      </c>
      <c r="F4935">
        <v>528004120051</v>
      </c>
      <c r="G4935" t="s">
        <v>2897</v>
      </c>
      <c r="H4935">
        <v>583650</v>
      </c>
      <c r="I4935" t="s">
        <v>443</v>
      </c>
      <c r="J4935">
        <v>202210</v>
      </c>
      <c r="K4935">
        <v>44864</v>
      </c>
      <c r="L4935" t="s">
        <v>644</v>
      </c>
      <c r="M4935">
        <v>52600</v>
      </c>
      <c r="N4935">
        <v>77.38</v>
      </c>
      <c r="O4935" t="s">
        <v>645</v>
      </c>
      <c r="P4935" s="428">
        <v>80.188999999999993</v>
      </c>
      <c r="Q4935">
        <v>30522245</v>
      </c>
      <c r="T4935" t="s">
        <v>4201</v>
      </c>
    </row>
    <row r="4936" spans="1:20" x14ac:dyDescent="0.25">
      <c r="A4936" t="s">
        <v>637</v>
      </c>
      <c r="B4936" t="s">
        <v>821</v>
      </c>
      <c r="C4936" t="s">
        <v>639</v>
      </c>
      <c r="D4936" t="s">
        <v>663</v>
      </c>
      <c r="E4936" t="s">
        <v>704</v>
      </c>
      <c r="F4936">
        <v>528004120051</v>
      </c>
      <c r="G4936" t="s">
        <v>2897</v>
      </c>
      <c r="H4936">
        <v>583650</v>
      </c>
      <c r="I4936" t="s">
        <v>443</v>
      </c>
      <c r="J4936">
        <v>202210</v>
      </c>
      <c r="K4936">
        <v>44864</v>
      </c>
      <c r="L4936" t="s">
        <v>644</v>
      </c>
      <c r="M4936">
        <v>55000</v>
      </c>
      <c r="N4936">
        <v>80.91</v>
      </c>
      <c r="O4936" t="s">
        <v>645</v>
      </c>
      <c r="P4936" s="428">
        <v>83.846999999999994</v>
      </c>
      <c r="Q4936">
        <v>30522245</v>
      </c>
      <c r="T4936" t="s">
        <v>4202</v>
      </c>
    </row>
    <row r="4937" spans="1:20" x14ac:dyDescent="0.25">
      <c r="A4937" t="s">
        <v>637</v>
      </c>
      <c r="B4937" t="s">
        <v>821</v>
      </c>
      <c r="C4937" t="s">
        <v>639</v>
      </c>
      <c r="D4937" t="s">
        <v>663</v>
      </c>
      <c r="E4937" t="s">
        <v>704</v>
      </c>
      <c r="F4937">
        <v>528004120051</v>
      </c>
      <c r="G4937" t="s">
        <v>2897</v>
      </c>
      <c r="H4937">
        <v>583650</v>
      </c>
      <c r="I4937" t="s">
        <v>443</v>
      </c>
      <c r="J4937">
        <v>202210</v>
      </c>
      <c r="K4937">
        <v>44864</v>
      </c>
      <c r="L4937" t="s">
        <v>644</v>
      </c>
      <c r="M4937">
        <v>23250</v>
      </c>
      <c r="N4937">
        <v>34.200000000000003</v>
      </c>
      <c r="O4937" t="s">
        <v>645</v>
      </c>
      <c r="P4937" s="428">
        <v>35.442</v>
      </c>
      <c r="Q4937">
        <v>30522245</v>
      </c>
      <c r="T4937" t="s">
        <v>4203</v>
      </c>
    </row>
    <row r="4938" spans="1:20" x14ac:dyDescent="0.25">
      <c r="A4938" t="s">
        <v>637</v>
      </c>
      <c r="B4938" t="s">
        <v>821</v>
      </c>
      <c r="C4938" t="s">
        <v>639</v>
      </c>
      <c r="D4938" t="s">
        <v>663</v>
      </c>
      <c r="E4938" t="s">
        <v>704</v>
      </c>
      <c r="F4938">
        <v>528004120051</v>
      </c>
      <c r="G4938" t="s">
        <v>2897</v>
      </c>
      <c r="H4938">
        <v>583650</v>
      </c>
      <c r="I4938" t="s">
        <v>443</v>
      </c>
      <c r="J4938">
        <v>202210</v>
      </c>
      <c r="K4938">
        <v>44864</v>
      </c>
      <c r="L4938" t="s">
        <v>644</v>
      </c>
      <c r="M4938">
        <v>10000</v>
      </c>
      <c r="N4938">
        <v>14.71</v>
      </c>
      <c r="O4938" t="s">
        <v>645</v>
      </c>
      <c r="P4938" s="428">
        <v>15.244</v>
      </c>
      <c r="Q4938">
        <v>30522245</v>
      </c>
      <c r="T4938" t="s">
        <v>4204</v>
      </c>
    </row>
    <row r="4939" spans="1:20" x14ac:dyDescent="0.25">
      <c r="A4939" t="s">
        <v>637</v>
      </c>
      <c r="B4939" t="s">
        <v>821</v>
      </c>
      <c r="C4939" t="s">
        <v>639</v>
      </c>
      <c r="D4939" t="s">
        <v>663</v>
      </c>
      <c r="E4939" t="s">
        <v>704</v>
      </c>
      <c r="F4939">
        <v>528004120051</v>
      </c>
      <c r="G4939" t="s">
        <v>2897</v>
      </c>
      <c r="H4939">
        <v>583650</v>
      </c>
      <c r="I4939" t="s">
        <v>443</v>
      </c>
      <c r="J4939">
        <v>202210</v>
      </c>
      <c r="K4939">
        <v>44864</v>
      </c>
      <c r="L4939" t="s">
        <v>644</v>
      </c>
      <c r="M4939">
        <v>115200</v>
      </c>
      <c r="N4939">
        <v>169.47</v>
      </c>
      <c r="O4939" t="s">
        <v>645</v>
      </c>
      <c r="P4939" s="428">
        <v>175.62200000000001</v>
      </c>
      <c r="Q4939">
        <v>30522245</v>
      </c>
      <c r="T4939" t="s">
        <v>4205</v>
      </c>
    </row>
    <row r="4940" spans="1:20" x14ac:dyDescent="0.25">
      <c r="A4940" t="s">
        <v>637</v>
      </c>
      <c r="B4940" t="s">
        <v>821</v>
      </c>
      <c r="C4940" t="s">
        <v>639</v>
      </c>
      <c r="D4940" t="s">
        <v>663</v>
      </c>
      <c r="E4940" t="s">
        <v>704</v>
      </c>
      <c r="F4940">
        <v>528004120051</v>
      </c>
      <c r="G4940" t="s">
        <v>2897</v>
      </c>
      <c r="H4940">
        <v>583650</v>
      </c>
      <c r="I4940" t="s">
        <v>443</v>
      </c>
      <c r="J4940">
        <v>202210</v>
      </c>
      <c r="K4940">
        <v>44864</v>
      </c>
      <c r="L4940" t="s">
        <v>644</v>
      </c>
      <c r="M4940">
        <v>160000</v>
      </c>
      <c r="N4940">
        <v>235.37</v>
      </c>
      <c r="O4940" t="s">
        <v>645</v>
      </c>
      <c r="P4940" s="428">
        <v>243.91399999999999</v>
      </c>
      <c r="Q4940">
        <v>30522245</v>
      </c>
      <c r="T4940" t="s">
        <v>4206</v>
      </c>
    </row>
    <row r="4941" spans="1:20" x14ac:dyDescent="0.25">
      <c r="A4941" t="s">
        <v>637</v>
      </c>
      <c r="B4941" t="s">
        <v>821</v>
      </c>
      <c r="C4941" t="s">
        <v>639</v>
      </c>
      <c r="D4941" t="s">
        <v>663</v>
      </c>
      <c r="E4941" t="s">
        <v>704</v>
      </c>
      <c r="F4941">
        <v>528004120051</v>
      </c>
      <c r="G4941" t="s">
        <v>2897</v>
      </c>
      <c r="H4941">
        <v>583650</v>
      </c>
      <c r="I4941" t="s">
        <v>443</v>
      </c>
      <c r="J4941">
        <v>202210</v>
      </c>
      <c r="K4941">
        <v>44864</v>
      </c>
      <c r="L4941" t="s">
        <v>644</v>
      </c>
      <c r="M4941">
        <v>160000</v>
      </c>
      <c r="N4941">
        <v>235.37</v>
      </c>
      <c r="O4941" t="s">
        <v>645</v>
      </c>
      <c r="P4941" s="428">
        <v>243.91399999999999</v>
      </c>
      <c r="Q4941">
        <v>30522245</v>
      </c>
      <c r="T4941" t="s">
        <v>4207</v>
      </c>
    </row>
    <row r="4942" spans="1:20" x14ac:dyDescent="0.25">
      <c r="A4942" t="s">
        <v>637</v>
      </c>
      <c r="B4942" t="s">
        <v>821</v>
      </c>
      <c r="C4942" t="s">
        <v>639</v>
      </c>
      <c r="D4942" t="s">
        <v>663</v>
      </c>
      <c r="E4942" t="s">
        <v>704</v>
      </c>
      <c r="F4942">
        <v>528004120051</v>
      </c>
      <c r="G4942" t="s">
        <v>2897</v>
      </c>
      <c r="H4942">
        <v>583650</v>
      </c>
      <c r="I4942" t="s">
        <v>443</v>
      </c>
      <c r="J4942">
        <v>202210</v>
      </c>
      <c r="K4942">
        <v>44864</v>
      </c>
      <c r="L4942" t="s">
        <v>644</v>
      </c>
      <c r="M4942">
        <v>160000</v>
      </c>
      <c r="N4942">
        <v>235.37</v>
      </c>
      <c r="O4942" t="s">
        <v>645</v>
      </c>
      <c r="P4942" s="428">
        <v>243.91399999999999</v>
      </c>
      <c r="Q4942">
        <v>30522245</v>
      </c>
      <c r="T4942" t="s">
        <v>4208</v>
      </c>
    </row>
    <row r="4943" spans="1:20" x14ac:dyDescent="0.25">
      <c r="A4943" t="s">
        <v>637</v>
      </c>
      <c r="B4943" t="s">
        <v>821</v>
      </c>
      <c r="C4943" t="s">
        <v>639</v>
      </c>
      <c r="D4943" t="s">
        <v>663</v>
      </c>
      <c r="E4943" t="s">
        <v>704</v>
      </c>
      <c r="F4943">
        <v>528004120051</v>
      </c>
      <c r="G4943" t="s">
        <v>2897</v>
      </c>
      <c r="H4943">
        <v>583650</v>
      </c>
      <c r="I4943" t="s">
        <v>443</v>
      </c>
      <c r="J4943">
        <v>202210</v>
      </c>
      <c r="K4943">
        <v>44864</v>
      </c>
      <c r="L4943" t="s">
        <v>644</v>
      </c>
      <c r="M4943">
        <v>44000</v>
      </c>
      <c r="N4943">
        <v>64.73</v>
      </c>
      <c r="O4943" t="s">
        <v>645</v>
      </c>
      <c r="P4943" s="428">
        <v>67.08</v>
      </c>
      <c r="Q4943">
        <v>30522245</v>
      </c>
      <c r="T4943" t="s">
        <v>4209</v>
      </c>
    </row>
    <row r="4944" spans="1:20" x14ac:dyDescent="0.25">
      <c r="A4944" t="s">
        <v>637</v>
      </c>
      <c r="B4944" t="s">
        <v>821</v>
      </c>
      <c r="C4944" t="s">
        <v>639</v>
      </c>
      <c r="D4944" t="s">
        <v>663</v>
      </c>
      <c r="E4944" t="s">
        <v>704</v>
      </c>
      <c r="F4944">
        <v>528004120051</v>
      </c>
      <c r="G4944" t="s">
        <v>2897</v>
      </c>
      <c r="H4944">
        <v>583650</v>
      </c>
      <c r="I4944" t="s">
        <v>443</v>
      </c>
      <c r="J4944">
        <v>202210</v>
      </c>
      <c r="K4944">
        <v>44864</v>
      </c>
      <c r="L4944" t="s">
        <v>644</v>
      </c>
      <c r="M4944">
        <v>64000</v>
      </c>
      <c r="N4944">
        <v>94.15</v>
      </c>
      <c r="O4944" t="s">
        <v>645</v>
      </c>
      <c r="P4944" s="428">
        <v>97.567999999999998</v>
      </c>
      <c r="Q4944">
        <v>30522245</v>
      </c>
      <c r="T4944" t="s">
        <v>4210</v>
      </c>
    </row>
    <row r="4945" spans="1:20" x14ac:dyDescent="0.25">
      <c r="A4945" t="s">
        <v>637</v>
      </c>
      <c r="B4945" t="s">
        <v>1741</v>
      </c>
      <c r="C4945" t="s">
        <v>639</v>
      </c>
      <c r="D4945" t="s">
        <v>663</v>
      </c>
      <c r="E4945" t="s">
        <v>704</v>
      </c>
      <c r="F4945">
        <v>528004120051</v>
      </c>
      <c r="G4945" t="s">
        <v>2897</v>
      </c>
      <c r="H4945">
        <v>583650</v>
      </c>
      <c r="I4945" t="s">
        <v>443</v>
      </c>
      <c r="J4945">
        <v>202210</v>
      </c>
      <c r="K4945">
        <v>44864</v>
      </c>
      <c r="L4945" t="s">
        <v>644</v>
      </c>
      <c r="M4945">
        <v>60800</v>
      </c>
      <c r="N4945">
        <v>89.44</v>
      </c>
      <c r="O4945" t="s">
        <v>645</v>
      </c>
      <c r="P4945" s="428">
        <v>92.686999999999998</v>
      </c>
      <c r="Q4945">
        <v>30522245</v>
      </c>
      <c r="T4945" t="s">
        <v>4197</v>
      </c>
    </row>
    <row r="4946" spans="1:20" x14ac:dyDescent="0.25">
      <c r="A4946" t="s">
        <v>637</v>
      </c>
      <c r="B4946" t="s">
        <v>851</v>
      </c>
      <c r="C4946" t="s">
        <v>639</v>
      </c>
      <c r="D4946" t="s">
        <v>640</v>
      </c>
      <c r="E4946" t="s">
        <v>701</v>
      </c>
      <c r="F4946">
        <v>528004120010</v>
      </c>
      <c r="G4946" t="s">
        <v>653</v>
      </c>
      <c r="H4946" t="s">
        <v>211</v>
      </c>
      <c r="I4946" t="s">
        <v>212</v>
      </c>
      <c r="J4946">
        <v>202210</v>
      </c>
      <c r="K4946">
        <v>44865</v>
      </c>
      <c r="L4946" t="s">
        <v>727</v>
      </c>
      <c r="M4946">
        <v>69.03</v>
      </c>
      <c r="N4946">
        <v>69.03</v>
      </c>
      <c r="O4946" t="s">
        <v>645</v>
      </c>
      <c r="P4946" s="428">
        <v>71.536000000000001</v>
      </c>
      <c r="Q4946">
        <v>12950753</v>
      </c>
      <c r="T4946" t="s">
        <v>212</v>
      </c>
    </row>
    <row r="4947" spans="1:20" x14ac:dyDescent="0.25">
      <c r="A4947" t="s">
        <v>637</v>
      </c>
      <c r="B4947" t="s">
        <v>852</v>
      </c>
      <c r="C4947" t="s">
        <v>639</v>
      </c>
      <c r="D4947" t="s">
        <v>640</v>
      </c>
      <c r="E4947" t="s">
        <v>648</v>
      </c>
      <c r="F4947">
        <v>528004120010</v>
      </c>
      <c r="G4947" t="s">
        <v>653</v>
      </c>
      <c r="H4947" t="s">
        <v>209</v>
      </c>
      <c r="I4947" t="s">
        <v>210</v>
      </c>
      <c r="J4947">
        <v>202210</v>
      </c>
      <c r="K4947">
        <v>44865</v>
      </c>
      <c r="L4947" t="s">
        <v>727</v>
      </c>
      <c r="M4947">
        <v>430.53</v>
      </c>
      <c r="N4947">
        <v>430.53</v>
      </c>
      <c r="O4947" t="s">
        <v>645</v>
      </c>
      <c r="P4947" s="428">
        <v>446.15899999999999</v>
      </c>
      <c r="Q4947">
        <v>12950753</v>
      </c>
      <c r="T4947" t="s">
        <v>210</v>
      </c>
    </row>
    <row r="4948" spans="1:20" x14ac:dyDescent="0.25">
      <c r="A4948" t="s">
        <v>637</v>
      </c>
      <c r="B4948" t="s">
        <v>852</v>
      </c>
      <c r="C4948" t="s">
        <v>639</v>
      </c>
      <c r="D4948" t="s">
        <v>640</v>
      </c>
      <c r="E4948" t="s">
        <v>641</v>
      </c>
      <c r="F4948">
        <v>528004120010</v>
      </c>
      <c r="G4948" t="s">
        <v>653</v>
      </c>
      <c r="H4948" t="s">
        <v>209</v>
      </c>
      <c r="I4948" t="s">
        <v>210</v>
      </c>
      <c r="J4948">
        <v>202210</v>
      </c>
      <c r="K4948">
        <v>44865</v>
      </c>
      <c r="L4948" t="s">
        <v>727</v>
      </c>
      <c r="M4948">
        <v>567.41</v>
      </c>
      <c r="N4948">
        <v>567.41</v>
      </c>
      <c r="O4948" t="s">
        <v>645</v>
      </c>
      <c r="P4948" s="428">
        <v>588.00800000000004</v>
      </c>
      <c r="Q4948">
        <v>12950753</v>
      </c>
      <c r="T4948" t="s">
        <v>210</v>
      </c>
    </row>
    <row r="4949" spans="1:20" x14ac:dyDescent="0.25">
      <c r="A4949" t="s">
        <v>637</v>
      </c>
      <c r="B4949" t="s">
        <v>851</v>
      </c>
      <c r="C4949" t="s">
        <v>639</v>
      </c>
      <c r="D4949" t="s">
        <v>640</v>
      </c>
      <c r="E4949" t="s">
        <v>641</v>
      </c>
      <c r="F4949">
        <v>528004120010</v>
      </c>
      <c r="G4949" t="s">
        <v>653</v>
      </c>
      <c r="H4949" t="s">
        <v>211</v>
      </c>
      <c r="I4949" t="s">
        <v>212</v>
      </c>
      <c r="J4949">
        <v>202210</v>
      </c>
      <c r="K4949">
        <v>44865</v>
      </c>
      <c r="L4949" t="s">
        <v>727</v>
      </c>
      <c r="M4949">
        <v>160.86000000000001</v>
      </c>
      <c r="N4949">
        <v>160.86000000000001</v>
      </c>
      <c r="O4949" t="s">
        <v>645</v>
      </c>
      <c r="P4949" s="428">
        <v>166.69900000000001</v>
      </c>
      <c r="Q4949">
        <v>12950753</v>
      </c>
      <c r="T4949" t="s">
        <v>212</v>
      </c>
    </row>
    <row r="4950" spans="1:20" x14ac:dyDescent="0.25">
      <c r="A4950" t="s">
        <v>637</v>
      </c>
      <c r="B4950" t="s">
        <v>851</v>
      </c>
      <c r="C4950" t="s">
        <v>639</v>
      </c>
      <c r="D4950" t="s">
        <v>640</v>
      </c>
      <c r="E4950" t="s">
        <v>652</v>
      </c>
      <c r="F4950">
        <v>528004120010</v>
      </c>
      <c r="G4950" t="s">
        <v>653</v>
      </c>
      <c r="H4950" t="s">
        <v>211</v>
      </c>
      <c r="I4950" t="s">
        <v>212</v>
      </c>
      <c r="J4950">
        <v>202210</v>
      </c>
      <c r="K4950">
        <v>44865</v>
      </c>
      <c r="L4950" t="s">
        <v>727</v>
      </c>
      <c r="M4950">
        <v>136.44</v>
      </c>
      <c r="N4950">
        <v>136.44</v>
      </c>
      <c r="O4950" t="s">
        <v>645</v>
      </c>
      <c r="P4950" s="428">
        <v>141.393</v>
      </c>
      <c r="Q4950">
        <v>12950753</v>
      </c>
      <c r="T4950" t="s">
        <v>212</v>
      </c>
    </row>
    <row r="4951" spans="1:20" x14ac:dyDescent="0.25">
      <c r="A4951" t="s">
        <v>637</v>
      </c>
      <c r="B4951" t="s">
        <v>851</v>
      </c>
      <c r="C4951" t="s">
        <v>639</v>
      </c>
      <c r="D4951" t="s">
        <v>640</v>
      </c>
      <c r="E4951" t="s">
        <v>708</v>
      </c>
      <c r="F4951">
        <v>528004120010</v>
      </c>
      <c r="G4951" t="s">
        <v>653</v>
      </c>
      <c r="H4951" t="s">
        <v>211</v>
      </c>
      <c r="I4951" t="s">
        <v>212</v>
      </c>
      <c r="J4951">
        <v>202210</v>
      </c>
      <c r="K4951">
        <v>44865</v>
      </c>
      <c r="L4951" t="s">
        <v>727</v>
      </c>
      <c r="M4951">
        <v>64.209999999999994</v>
      </c>
      <c r="N4951">
        <v>64.209999999999994</v>
      </c>
      <c r="O4951" t="s">
        <v>645</v>
      </c>
      <c r="P4951" s="428">
        <v>66.540999999999997</v>
      </c>
      <c r="Q4951">
        <v>12950753</v>
      </c>
      <c r="T4951" t="s">
        <v>212</v>
      </c>
    </row>
    <row r="4952" spans="1:20" x14ac:dyDescent="0.25">
      <c r="A4952" t="s">
        <v>637</v>
      </c>
      <c r="B4952" t="s">
        <v>851</v>
      </c>
      <c r="C4952" t="s">
        <v>639</v>
      </c>
      <c r="D4952" t="s">
        <v>640</v>
      </c>
      <c r="E4952" t="s">
        <v>1177</v>
      </c>
      <c r="F4952">
        <v>528004120010</v>
      </c>
      <c r="G4952" t="s">
        <v>653</v>
      </c>
      <c r="H4952" t="s">
        <v>211</v>
      </c>
      <c r="I4952" t="s">
        <v>212</v>
      </c>
      <c r="J4952">
        <v>202210</v>
      </c>
      <c r="K4952">
        <v>44865</v>
      </c>
      <c r="L4952" t="s">
        <v>727</v>
      </c>
      <c r="M4952">
        <v>177.94</v>
      </c>
      <c r="N4952">
        <v>177.94</v>
      </c>
      <c r="O4952" t="s">
        <v>645</v>
      </c>
      <c r="P4952" s="428">
        <v>184.4</v>
      </c>
      <c r="Q4952">
        <v>12950753</v>
      </c>
      <c r="T4952" t="s">
        <v>212</v>
      </c>
    </row>
    <row r="4953" spans="1:20" x14ac:dyDescent="0.25">
      <c r="A4953" t="s">
        <v>637</v>
      </c>
      <c r="B4953" t="s">
        <v>851</v>
      </c>
      <c r="C4953" t="s">
        <v>639</v>
      </c>
      <c r="D4953" t="s">
        <v>640</v>
      </c>
      <c r="E4953" t="s">
        <v>667</v>
      </c>
      <c r="F4953">
        <v>528004120010</v>
      </c>
      <c r="G4953" t="s">
        <v>653</v>
      </c>
      <c r="H4953" t="s">
        <v>211</v>
      </c>
      <c r="I4953" t="s">
        <v>212</v>
      </c>
      <c r="J4953">
        <v>202210</v>
      </c>
      <c r="K4953">
        <v>44865</v>
      </c>
      <c r="L4953" t="s">
        <v>727</v>
      </c>
      <c r="M4953">
        <v>175.46</v>
      </c>
      <c r="N4953">
        <v>175.46</v>
      </c>
      <c r="O4953" t="s">
        <v>645</v>
      </c>
      <c r="P4953" s="428">
        <v>181.82900000000001</v>
      </c>
      <c r="Q4953">
        <v>12950753</v>
      </c>
      <c r="T4953" t="s">
        <v>212</v>
      </c>
    </row>
    <row r="4954" spans="1:20" x14ac:dyDescent="0.25">
      <c r="A4954" t="s">
        <v>637</v>
      </c>
      <c r="B4954" t="s">
        <v>851</v>
      </c>
      <c r="C4954" t="s">
        <v>639</v>
      </c>
      <c r="D4954" t="s">
        <v>640</v>
      </c>
      <c r="E4954" t="s">
        <v>686</v>
      </c>
      <c r="F4954">
        <v>528004120010</v>
      </c>
      <c r="G4954" t="s">
        <v>653</v>
      </c>
      <c r="H4954" t="s">
        <v>211</v>
      </c>
      <c r="I4954" t="s">
        <v>212</v>
      </c>
      <c r="J4954">
        <v>202210</v>
      </c>
      <c r="K4954">
        <v>44865</v>
      </c>
      <c r="L4954" t="s">
        <v>727</v>
      </c>
      <c r="M4954">
        <v>368.13</v>
      </c>
      <c r="N4954">
        <v>368.13</v>
      </c>
      <c r="O4954" t="s">
        <v>645</v>
      </c>
      <c r="P4954" s="428">
        <v>381.49400000000003</v>
      </c>
      <c r="Q4954">
        <v>12950753</v>
      </c>
      <c r="T4954" t="s">
        <v>212</v>
      </c>
    </row>
    <row r="4955" spans="1:20" x14ac:dyDescent="0.25">
      <c r="A4955" t="s">
        <v>637</v>
      </c>
      <c r="B4955" t="s">
        <v>851</v>
      </c>
      <c r="C4955" t="s">
        <v>639</v>
      </c>
      <c r="D4955" t="s">
        <v>640</v>
      </c>
      <c r="E4955" t="s">
        <v>673</v>
      </c>
      <c r="F4955">
        <v>528004120010</v>
      </c>
      <c r="G4955" t="s">
        <v>653</v>
      </c>
      <c r="H4955" t="s">
        <v>211</v>
      </c>
      <c r="I4955" t="s">
        <v>212</v>
      </c>
      <c r="J4955">
        <v>202210</v>
      </c>
      <c r="K4955">
        <v>44865</v>
      </c>
      <c r="L4955" t="s">
        <v>727</v>
      </c>
      <c r="M4955">
        <v>194.87</v>
      </c>
      <c r="N4955">
        <v>194.87</v>
      </c>
      <c r="O4955" t="s">
        <v>645</v>
      </c>
      <c r="P4955" s="428">
        <v>201.94399999999999</v>
      </c>
      <c r="Q4955">
        <v>12950753</v>
      </c>
      <c r="T4955" t="s">
        <v>212</v>
      </c>
    </row>
    <row r="4956" spans="1:20" x14ac:dyDescent="0.25">
      <c r="A4956" t="s">
        <v>637</v>
      </c>
      <c r="B4956" t="s">
        <v>851</v>
      </c>
      <c r="C4956" t="s">
        <v>639</v>
      </c>
      <c r="D4956" t="s">
        <v>640</v>
      </c>
      <c r="E4956" t="s">
        <v>678</v>
      </c>
      <c r="F4956">
        <v>528004120010</v>
      </c>
      <c r="G4956" t="s">
        <v>653</v>
      </c>
      <c r="H4956" t="s">
        <v>211</v>
      </c>
      <c r="I4956" t="s">
        <v>212</v>
      </c>
      <c r="J4956">
        <v>202210</v>
      </c>
      <c r="K4956">
        <v>44865</v>
      </c>
      <c r="L4956" t="s">
        <v>727</v>
      </c>
      <c r="M4956">
        <v>72.8</v>
      </c>
      <c r="N4956">
        <v>72.8</v>
      </c>
      <c r="O4956" t="s">
        <v>645</v>
      </c>
      <c r="P4956" s="428">
        <v>75.442999999999998</v>
      </c>
      <c r="Q4956">
        <v>12950753</v>
      </c>
      <c r="T4956" t="s">
        <v>212</v>
      </c>
    </row>
    <row r="4957" spans="1:20" x14ac:dyDescent="0.25">
      <c r="A4957" t="s">
        <v>637</v>
      </c>
      <c r="B4957" t="s">
        <v>851</v>
      </c>
      <c r="C4957" t="s">
        <v>639</v>
      </c>
      <c r="D4957" t="s">
        <v>651</v>
      </c>
      <c r="E4957" t="s">
        <v>652</v>
      </c>
      <c r="F4957">
        <v>528004120010</v>
      </c>
      <c r="G4957" t="s">
        <v>653</v>
      </c>
      <c r="H4957" t="s">
        <v>211</v>
      </c>
      <c r="I4957" t="s">
        <v>212</v>
      </c>
      <c r="J4957">
        <v>202210</v>
      </c>
      <c r="K4957">
        <v>44865</v>
      </c>
      <c r="L4957" t="s">
        <v>727</v>
      </c>
      <c r="M4957">
        <v>65.260000000000005</v>
      </c>
      <c r="N4957">
        <v>65.260000000000005</v>
      </c>
      <c r="O4957" t="s">
        <v>645</v>
      </c>
      <c r="P4957" s="428">
        <v>67.629000000000005</v>
      </c>
      <c r="Q4957">
        <v>12950753</v>
      </c>
      <c r="T4957" t="s">
        <v>212</v>
      </c>
    </row>
    <row r="4958" spans="1:20" x14ac:dyDescent="0.25">
      <c r="A4958" t="s">
        <v>637</v>
      </c>
      <c r="B4958" t="s">
        <v>851</v>
      </c>
      <c r="C4958" t="s">
        <v>639</v>
      </c>
      <c r="D4958" t="s">
        <v>651</v>
      </c>
      <c r="E4958" t="s">
        <v>667</v>
      </c>
      <c r="F4958">
        <v>528004120010</v>
      </c>
      <c r="G4958" t="s">
        <v>653</v>
      </c>
      <c r="H4958" t="s">
        <v>211</v>
      </c>
      <c r="I4958" t="s">
        <v>212</v>
      </c>
      <c r="J4958">
        <v>202210</v>
      </c>
      <c r="K4958">
        <v>44865</v>
      </c>
      <c r="L4958" t="s">
        <v>727</v>
      </c>
      <c r="M4958">
        <v>114.58</v>
      </c>
      <c r="N4958">
        <v>114.58</v>
      </c>
      <c r="O4958" t="s">
        <v>645</v>
      </c>
      <c r="P4958" s="428">
        <v>118.739</v>
      </c>
      <c r="Q4958">
        <v>12950753</v>
      </c>
      <c r="T4958" t="s">
        <v>212</v>
      </c>
    </row>
    <row r="4959" spans="1:20" x14ac:dyDescent="0.25">
      <c r="A4959" t="s">
        <v>637</v>
      </c>
      <c r="B4959" t="s">
        <v>851</v>
      </c>
      <c r="C4959" t="s">
        <v>639</v>
      </c>
      <c r="D4959" t="s">
        <v>651</v>
      </c>
      <c r="E4959" t="s">
        <v>673</v>
      </c>
      <c r="F4959">
        <v>528004120010</v>
      </c>
      <c r="G4959" t="s">
        <v>653</v>
      </c>
      <c r="H4959" t="s">
        <v>211</v>
      </c>
      <c r="I4959" t="s">
        <v>212</v>
      </c>
      <c r="J4959">
        <v>202210</v>
      </c>
      <c r="K4959">
        <v>44865</v>
      </c>
      <c r="L4959" t="s">
        <v>727</v>
      </c>
      <c r="M4959">
        <v>96.82</v>
      </c>
      <c r="N4959">
        <v>96.82</v>
      </c>
      <c r="O4959" t="s">
        <v>645</v>
      </c>
      <c r="P4959" s="428">
        <v>100.33499999999999</v>
      </c>
      <c r="Q4959">
        <v>12950753</v>
      </c>
      <c r="T4959" t="s">
        <v>212</v>
      </c>
    </row>
    <row r="4960" spans="1:20" x14ac:dyDescent="0.25">
      <c r="A4960" t="s">
        <v>637</v>
      </c>
      <c r="B4960" t="s">
        <v>851</v>
      </c>
      <c r="C4960" t="s">
        <v>639</v>
      </c>
      <c r="D4960" t="s">
        <v>695</v>
      </c>
      <c r="E4960" t="s">
        <v>641</v>
      </c>
      <c r="F4960">
        <v>528004120010</v>
      </c>
      <c r="G4960" t="s">
        <v>653</v>
      </c>
      <c r="H4960" t="s">
        <v>211</v>
      </c>
      <c r="I4960" t="s">
        <v>212</v>
      </c>
      <c r="J4960">
        <v>202210</v>
      </c>
      <c r="K4960">
        <v>44865</v>
      </c>
      <c r="L4960" t="s">
        <v>727</v>
      </c>
      <c r="M4960">
        <v>220.71</v>
      </c>
      <c r="N4960">
        <v>220.71</v>
      </c>
      <c r="O4960" t="s">
        <v>645</v>
      </c>
      <c r="P4960" s="428">
        <v>228.72200000000001</v>
      </c>
      <c r="Q4960">
        <v>12950753</v>
      </c>
      <c r="T4960" t="s">
        <v>212</v>
      </c>
    </row>
    <row r="4961" spans="1:20" x14ac:dyDescent="0.25">
      <c r="A4961" t="s">
        <v>637</v>
      </c>
      <c r="B4961" t="s">
        <v>849</v>
      </c>
      <c r="C4961" t="s">
        <v>639</v>
      </c>
      <c r="D4961" t="s">
        <v>640</v>
      </c>
      <c r="E4961" t="s">
        <v>701</v>
      </c>
      <c r="F4961">
        <v>528004120010</v>
      </c>
      <c r="G4961" t="s">
        <v>653</v>
      </c>
      <c r="H4961" t="s">
        <v>213</v>
      </c>
      <c r="I4961" t="s">
        <v>850</v>
      </c>
      <c r="J4961">
        <v>202210</v>
      </c>
      <c r="K4961">
        <v>44865</v>
      </c>
      <c r="L4961" t="s">
        <v>727</v>
      </c>
      <c r="M4961">
        <v>22.8</v>
      </c>
      <c r="N4961">
        <v>22.8</v>
      </c>
      <c r="O4961" t="s">
        <v>645</v>
      </c>
      <c r="P4961" s="428">
        <v>23.628</v>
      </c>
      <c r="Q4961">
        <v>12950753</v>
      </c>
      <c r="T4961" t="s">
        <v>850</v>
      </c>
    </row>
    <row r="4962" spans="1:20" x14ac:dyDescent="0.25">
      <c r="A4962" t="s">
        <v>637</v>
      </c>
      <c r="B4962" t="s">
        <v>849</v>
      </c>
      <c r="C4962" t="s">
        <v>639</v>
      </c>
      <c r="D4962" t="s">
        <v>640</v>
      </c>
      <c r="E4962" t="s">
        <v>648</v>
      </c>
      <c r="F4962">
        <v>528004120010</v>
      </c>
      <c r="G4962" t="s">
        <v>653</v>
      </c>
      <c r="H4962" t="s">
        <v>213</v>
      </c>
      <c r="I4962" t="s">
        <v>850</v>
      </c>
      <c r="J4962">
        <v>202210</v>
      </c>
      <c r="K4962">
        <v>44865</v>
      </c>
      <c r="L4962" t="s">
        <v>727</v>
      </c>
      <c r="M4962">
        <v>601.95000000000005</v>
      </c>
      <c r="N4962">
        <v>601.95000000000005</v>
      </c>
      <c r="O4962" t="s">
        <v>645</v>
      </c>
      <c r="P4962" s="428">
        <v>623.80200000000002</v>
      </c>
      <c r="Q4962">
        <v>12950753</v>
      </c>
      <c r="T4962" t="s">
        <v>850</v>
      </c>
    </row>
    <row r="4963" spans="1:20" x14ac:dyDescent="0.25">
      <c r="A4963" t="s">
        <v>637</v>
      </c>
      <c r="B4963" t="s">
        <v>849</v>
      </c>
      <c r="C4963" t="s">
        <v>639</v>
      </c>
      <c r="D4963" t="s">
        <v>640</v>
      </c>
      <c r="E4963" t="s">
        <v>641</v>
      </c>
      <c r="F4963">
        <v>528004120010</v>
      </c>
      <c r="G4963" t="s">
        <v>653</v>
      </c>
      <c r="H4963" t="s">
        <v>213</v>
      </c>
      <c r="I4963" t="s">
        <v>850</v>
      </c>
      <c r="J4963">
        <v>202210</v>
      </c>
      <c r="K4963">
        <v>44865</v>
      </c>
      <c r="L4963" t="s">
        <v>727</v>
      </c>
      <c r="M4963">
        <v>339.41</v>
      </c>
      <c r="N4963">
        <v>339.41</v>
      </c>
      <c r="O4963" t="s">
        <v>645</v>
      </c>
      <c r="P4963" s="428">
        <v>351.73099999999999</v>
      </c>
      <c r="Q4963">
        <v>12950753</v>
      </c>
      <c r="T4963" t="s">
        <v>850</v>
      </c>
    </row>
    <row r="4964" spans="1:20" x14ac:dyDescent="0.25">
      <c r="A4964" t="s">
        <v>637</v>
      </c>
      <c r="B4964" t="s">
        <v>849</v>
      </c>
      <c r="C4964" t="s">
        <v>639</v>
      </c>
      <c r="D4964" t="s">
        <v>640</v>
      </c>
      <c r="E4964" t="s">
        <v>2008</v>
      </c>
      <c r="F4964">
        <v>528004120010</v>
      </c>
      <c r="G4964" t="s">
        <v>653</v>
      </c>
      <c r="H4964" t="s">
        <v>213</v>
      </c>
      <c r="I4964" t="s">
        <v>850</v>
      </c>
      <c r="J4964">
        <v>202210</v>
      </c>
      <c r="K4964">
        <v>44865</v>
      </c>
      <c r="L4964" t="s">
        <v>727</v>
      </c>
      <c r="M4964">
        <v>8.44</v>
      </c>
      <c r="N4964">
        <v>8.44</v>
      </c>
      <c r="O4964" t="s">
        <v>645</v>
      </c>
      <c r="P4964" s="428">
        <v>8.7460000000000004</v>
      </c>
      <c r="Q4964">
        <v>12950753</v>
      </c>
      <c r="T4964" t="s">
        <v>850</v>
      </c>
    </row>
    <row r="4965" spans="1:20" x14ac:dyDescent="0.25">
      <c r="A4965" t="s">
        <v>637</v>
      </c>
      <c r="B4965" t="s">
        <v>849</v>
      </c>
      <c r="C4965" t="s">
        <v>639</v>
      </c>
      <c r="D4965" t="s">
        <v>640</v>
      </c>
      <c r="E4965" t="s">
        <v>652</v>
      </c>
      <c r="F4965">
        <v>528004120010</v>
      </c>
      <c r="G4965" t="s">
        <v>653</v>
      </c>
      <c r="H4965" t="s">
        <v>213</v>
      </c>
      <c r="I4965" t="s">
        <v>850</v>
      </c>
      <c r="J4965">
        <v>202210</v>
      </c>
      <c r="K4965">
        <v>44865</v>
      </c>
      <c r="L4965" t="s">
        <v>727</v>
      </c>
      <c r="M4965">
        <v>89.34</v>
      </c>
      <c r="N4965">
        <v>89.34</v>
      </c>
      <c r="O4965" t="s">
        <v>645</v>
      </c>
      <c r="P4965" s="428">
        <v>92.582999999999998</v>
      </c>
      <c r="Q4965">
        <v>12950753</v>
      </c>
      <c r="T4965" t="s">
        <v>850</v>
      </c>
    </row>
    <row r="4966" spans="1:20" x14ac:dyDescent="0.25">
      <c r="A4966" t="s">
        <v>637</v>
      </c>
      <c r="B4966" t="s">
        <v>849</v>
      </c>
      <c r="C4966" t="s">
        <v>639</v>
      </c>
      <c r="D4966" t="s">
        <v>640</v>
      </c>
      <c r="E4966" t="s">
        <v>708</v>
      </c>
      <c r="F4966">
        <v>528004120010</v>
      </c>
      <c r="G4966" t="s">
        <v>653</v>
      </c>
      <c r="H4966" t="s">
        <v>213</v>
      </c>
      <c r="I4966" t="s">
        <v>850</v>
      </c>
      <c r="J4966">
        <v>202210</v>
      </c>
      <c r="K4966">
        <v>44865</v>
      </c>
      <c r="L4966" t="s">
        <v>727</v>
      </c>
      <c r="M4966">
        <v>41.77</v>
      </c>
      <c r="N4966">
        <v>41.77</v>
      </c>
      <c r="O4966" t="s">
        <v>645</v>
      </c>
      <c r="P4966" s="428">
        <v>43.286000000000001</v>
      </c>
      <c r="Q4966">
        <v>12950753</v>
      </c>
      <c r="T4966" t="s">
        <v>850</v>
      </c>
    </row>
    <row r="4967" spans="1:20" x14ac:dyDescent="0.25">
      <c r="A4967" t="s">
        <v>637</v>
      </c>
      <c r="B4967" t="s">
        <v>849</v>
      </c>
      <c r="C4967" t="s">
        <v>639</v>
      </c>
      <c r="D4967" t="s">
        <v>640</v>
      </c>
      <c r="E4967" t="s">
        <v>1177</v>
      </c>
      <c r="F4967">
        <v>528004120010</v>
      </c>
      <c r="G4967" t="s">
        <v>653</v>
      </c>
      <c r="H4967" t="s">
        <v>213</v>
      </c>
      <c r="I4967" t="s">
        <v>850</v>
      </c>
      <c r="J4967">
        <v>202210</v>
      </c>
      <c r="K4967">
        <v>44865</v>
      </c>
      <c r="L4967" t="s">
        <v>727</v>
      </c>
      <c r="M4967">
        <v>73.94</v>
      </c>
      <c r="N4967">
        <v>73.94</v>
      </c>
      <c r="O4967" t="s">
        <v>645</v>
      </c>
      <c r="P4967" s="428">
        <v>76.623999999999995</v>
      </c>
      <c r="Q4967">
        <v>12950753</v>
      </c>
      <c r="T4967" t="s">
        <v>850</v>
      </c>
    </row>
    <row r="4968" spans="1:20" x14ac:dyDescent="0.25">
      <c r="A4968" t="s">
        <v>637</v>
      </c>
      <c r="B4968" t="s">
        <v>849</v>
      </c>
      <c r="C4968" t="s">
        <v>639</v>
      </c>
      <c r="D4968" t="s">
        <v>640</v>
      </c>
      <c r="E4968" t="s">
        <v>667</v>
      </c>
      <c r="F4968">
        <v>528004120010</v>
      </c>
      <c r="G4968" t="s">
        <v>653</v>
      </c>
      <c r="H4968" t="s">
        <v>213</v>
      </c>
      <c r="I4968" t="s">
        <v>850</v>
      </c>
      <c r="J4968">
        <v>202210</v>
      </c>
      <c r="K4968">
        <v>44865</v>
      </c>
      <c r="L4968" t="s">
        <v>727</v>
      </c>
      <c r="M4968">
        <v>137.77000000000001</v>
      </c>
      <c r="N4968">
        <v>137.77000000000001</v>
      </c>
      <c r="O4968" t="s">
        <v>645</v>
      </c>
      <c r="P4968" s="428">
        <v>142.77099999999999</v>
      </c>
      <c r="Q4968">
        <v>12950753</v>
      </c>
      <c r="T4968" t="s">
        <v>850</v>
      </c>
    </row>
    <row r="4969" spans="1:20" x14ac:dyDescent="0.25">
      <c r="A4969" t="s">
        <v>637</v>
      </c>
      <c r="B4969" t="s">
        <v>849</v>
      </c>
      <c r="C4969" t="s">
        <v>639</v>
      </c>
      <c r="D4969" t="s">
        <v>640</v>
      </c>
      <c r="E4969" t="s">
        <v>686</v>
      </c>
      <c r="F4969">
        <v>528004120010</v>
      </c>
      <c r="G4969" t="s">
        <v>653</v>
      </c>
      <c r="H4969" t="s">
        <v>213</v>
      </c>
      <c r="I4969" t="s">
        <v>850</v>
      </c>
      <c r="J4969">
        <v>202210</v>
      </c>
      <c r="K4969">
        <v>44865</v>
      </c>
      <c r="L4969" t="s">
        <v>727</v>
      </c>
      <c r="M4969">
        <v>129.55000000000001</v>
      </c>
      <c r="N4969">
        <v>129.55000000000001</v>
      </c>
      <c r="O4969" t="s">
        <v>645</v>
      </c>
      <c r="P4969" s="428">
        <v>134.25299999999999</v>
      </c>
      <c r="Q4969">
        <v>12950753</v>
      </c>
      <c r="T4969" t="s">
        <v>850</v>
      </c>
    </row>
    <row r="4970" spans="1:20" x14ac:dyDescent="0.25">
      <c r="A4970" t="s">
        <v>637</v>
      </c>
      <c r="B4970" t="s">
        <v>849</v>
      </c>
      <c r="C4970" t="s">
        <v>639</v>
      </c>
      <c r="D4970" t="s">
        <v>640</v>
      </c>
      <c r="E4970" t="s">
        <v>673</v>
      </c>
      <c r="F4970">
        <v>528004120010</v>
      </c>
      <c r="G4970" t="s">
        <v>653</v>
      </c>
      <c r="H4970" t="s">
        <v>213</v>
      </c>
      <c r="I4970" t="s">
        <v>850</v>
      </c>
      <c r="J4970">
        <v>202210</v>
      </c>
      <c r="K4970">
        <v>44865</v>
      </c>
      <c r="L4970" t="s">
        <v>727</v>
      </c>
      <c r="M4970">
        <v>200.31</v>
      </c>
      <c r="N4970">
        <v>200.31</v>
      </c>
      <c r="O4970" t="s">
        <v>645</v>
      </c>
      <c r="P4970" s="428">
        <v>207.58199999999999</v>
      </c>
      <c r="Q4970">
        <v>12950753</v>
      </c>
      <c r="T4970" t="s">
        <v>850</v>
      </c>
    </row>
    <row r="4971" spans="1:20" x14ac:dyDescent="0.25">
      <c r="A4971" t="s">
        <v>637</v>
      </c>
      <c r="B4971" t="s">
        <v>849</v>
      </c>
      <c r="C4971" t="s">
        <v>639</v>
      </c>
      <c r="D4971" t="s">
        <v>640</v>
      </c>
      <c r="E4971" t="s">
        <v>678</v>
      </c>
      <c r="F4971">
        <v>528004120010</v>
      </c>
      <c r="G4971" t="s">
        <v>653</v>
      </c>
      <c r="H4971" t="s">
        <v>213</v>
      </c>
      <c r="I4971" t="s">
        <v>850</v>
      </c>
      <c r="J4971">
        <v>202210</v>
      </c>
      <c r="K4971">
        <v>44865</v>
      </c>
      <c r="L4971" t="s">
        <v>727</v>
      </c>
      <c r="M4971">
        <v>36.51</v>
      </c>
      <c r="N4971">
        <v>36.51</v>
      </c>
      <c r="O4971" t="s">
        <v>645</v>
      </c>
      <c r="P4971" s="428">
        <v>37.835000000000001</v>
      </c>
      <c r="Q4971">
        <v>12950753</v>
      </c>
      <c r="T4971" t="s">
        <v>850</v>
      </c>
    </row>
    <row r="4972" spans="1:20" x14ac:dyDescent="0.25">
      <c r="A4972" t="s">
        <v>637</v>
      </c>
      <c r="B4972" t="s">
        <v>854</v>
      </c>
      <c r="C4972" t="s">
        <v>639</v>
      </c>
      <c r="D4972" t="s">
        <v>640</v>
      </c>
      <c r="E4972" t="s">
        <v>652</v>
      </c>
      <c r="F4972">
        <v>528004120010</v>
      </c>
      <c r="G4972" t="s">
        <v>653</v>
      </c>
      <c r="H4972" t="s">
        <v>221</v>
      </c>
      <c r="I4972" t="s">
        <v>222</v>
      </c>
      <c r="J4972">
        <v>202210</v>
      </c>
      <c r="K4972">
        <v>44865</v>
      </c>
      <c r="L4972" t="s">
        <v>727</v>
      </c>
      <c r="M4972">
        <v>16.52</v>
      </c>
      <c r="N4972">
        <v>16.52</v>
      </c>
      <c r="O4972" t="s">
        <v>645</v>
      </c>
      <c r="P4972" s="428">
        <v>17.12</v>
      </c>
      <c r="Q4972">
        <v>12950753</v>
      </c>
      <c r="T4972" t="s">
        <v>222</v>
      </c>
    </row>
    <row r="4973" spans="1:20" x14ac:dyDescent="0.25">
      <c r="A4973" t="s">
        <v>637</v>
      </c>
      <c r="B4973" t="s">
        <v>854</v>
      </c>
      <c r="C4973" t="s">
        <v>639</v>
      </c>
      <c r="D4973" t="s">
        <v>640</v>
      </c>
      <c r="E4973" t="s">
        <v>673</v>
      </c>
      <c r="F4973">
        <v>528004120010</v>
      </c>
      <c r="G4973" t="s">
        <v>653</v>
      </c>
      <c r="H4973" t="s">
        <v>221</v>
      </c>
      <c r="I4973" t="s">
        <v>222</v>
      </c>
      <c r="J4973">
        <v>202210</v>
      </c>
      <c r="K4973">
        <v>44865</v>
      </c>
      <c r="L4973" t="s">
        <v>727</v>
      </c>
      <c r="M4973">
        <v>108.87</v>
      </c>
      <c r="N4973">
        <v>108.87</v>
      </c>
      <c r="O4973" t="s">
        <v>645</v>
      </c>
      <c r="P4973" s="428">
        <v>112.822</v>
      </c>
      <c r="Q4973">
        <v>12950753</v>
      </c>
      <c r="T4973" t="s">
        <v>222</v>
      </c>
    </row>
    <row r="4974" spans="1:20" x14ac:dyDescent="0.25">
      <c r="A4974" t="s">
        <v>637</v>
      </c>
      <c r="B4974" t="s">
        <v>2928</v>
      </c>
      <c r="C4974" t="s">
        <v>639</v>
      </c>
      <c r="D4974" t="s">
        <v>651</v>
      </c>
      <c r="E4974" t="s">
        <v>641</v>
      </c>
      <c r="F4974">
        <v>528004120005</v>
      </c>
      <c r="G4974" t="s">
        <v>674</v>
      </c>
      <c r="H4974">
        <v>605504</v>
      </c>
      <c r="I4974" t="s">
        <v>160</v>
      </c>
      <c r="J4974">
        <v>202210</v>
      </c>
      <c r="K4974">
        <v>44865</v>
      </c>
      <c r="L4974" t="s">
        <v>644</v>
      </c>
      <c r="M4974">
        <v>43235711</v>
      </c>
      <c r="N4974">
        <v>63603.5</v>
      </c>
      <c r="O4974" t="s">
        <v>645</v>
      </c>
      <c r="P4974" s="428">
        <v>65912.411999999997</v>
      </c>
      <c r="Q4974">
        <v>30524556</v>
      </c>
      <c r="T4974" t="s">
        <v>4212</v>
      </c>
    </row>
    <row r="4975" spans="1:20" x14ac:dyDescent="0.25">
      <c r="A4975" t="s">
        <v>637</v>
      </c>
      <c r="B4975" t="s">
        <v>858</v>
      </c>
      <c r="C4975" t="s">
        <v>639</v>
      </c>
      <c r="D4975" t="s">
        <v>640</v>
      </c>
      <c r="E4975" t="s">
        <v>678</v>
      </c>
      <c r="F4975">
        <v>528004120010</v>
      </c>
      <c r="G4975" t="s">
        <v>653</v>
      </c>
      <c r="H4975" t="s">
        <v>217</v>
      </c>
      <c r="I4975" t="s">
        <v>218</v>
      </c>
      <c r="J4975">
        <v>202210</v>
      </c>
      <c r="K4975">
        <v>44865</v>
      </c>
      <c r="L4975" t="s">
        <v>727</v>
      </c>
      <c r="M4975">
        <v>126.29</v>
      </c>
      <c r="N4975">
        <v>126.29</v>
      </c>
      <c r="O4975" t="s">
        <v>645</v>
      </c>
      <c r="P4975" s="428">
        <v>130.875</v>
      </c>
      <c r="Q4975">
        <v>12950753</v>
      </c>
      <c r="T4975" t="s">
        <v>218</v>
      </c>
    </row>
    <row r="4976" spans="1:20" x14ac:dyDescent="0.25">
      <c r="A4976" t="s">
        <v>637</v>
      </c>
      <c r="B4976" t="s">
        <v>858</v>
      </c>
      <c r="C4976" t="s">
        <v>639</v>
      </c>
      <c r="D4976" t="s">
        <v>640</v>
      </c>
      <c r="E4976" t="s">
        <v>701</v>
      </c>
      <c r="F4976">
        <v>528004120010</v>
      </c>
      <c r="G4976" t="s">
        <v>653</v>
      </c>
      <c r="H4976" t="s">
        <v>217</v>
      </c>
      <c r="I4976" t="s">
        <v>218</v>
      </c>
      <c r="J4976">
        <v>202210</v>
      </c>
      <c r="K4976">
        <v>44865</v>
      </c>
      <c r="L4976" t="s">
        <v>727</v>
      </c>
      <c r="M4976">
        <v>169.57</v>
      </c>
      <c r="N4976">
        <v>169.57</v>
      </c>
      <c r="O4976" t="s">
        <v>645</v>
      </c>
      <c r="P4976" s="428">
        <v>175.726</v>
      </c>
      <c r="Q4976">
        <v>12950753</v>
      </c>
      <c r="T4976" t="s">
        <v>218</v>
      </c>
    </row>
    <row r="4977" spans="1:20" x14ac:dyDescent="0.25">
      <c r="A4977" t="s">
        <v>637</v>
      </c>
      <c r="B4977" t="s">
        <v>854</v>
      </c>
      <c r="C4977" t="s">
        <v>639</v>
      </c>
      <c r="D4977" t="s">
        <v>651</v>
      </c>
      <c r="E4977" t="s">
        <v>641</v>
      </c>
      <c r="F4977">
        <v>528004120010</v>
      </c>
      <c r="G4977" t="s">
        <v>653</v>
      </c>
      <c r="H4977" t="s">
        <v>221</v>
      </c>
      <c r="I4977" t="s">
        <v>222</v>
      </c>
      <c r="J4977">
        <v>202210</v>
      </c>
      <c r="K4977">
        <v>44865</v>
      </c>
      <c r="L4977" t="s">
        <v>727</v>
      </c>
      <c r="M4977">
        <v>247</v>
      </c>
      <c r="N4977">
        <v>247</v>
      </c>
      <c r="O4977" t="s">
        <v>645</v>
      </c>
      <c r="P4977" s="428">
        <v>255.96700000000001</v>
      </c>
      <c r="Q4977">
        <v>12950753</v>
      </c>
      <c r="T4977" t="s">
        <v>222</v>
      </c>
    </row>
    <row r="4978" spans="1:20" x14ac:dyDescent="0.25">
      <c r="A4978" t="s">
        <v>637</v>
      </c>
      <c r="B4978" t="s">
        <v>859</v>
      </c>
      <c r="C4978" t="s">
        <v>639</v>
      </c>
      <c r="D4978" t="s">
        <v>640</v>
      </c>
      <c r="E4978" t="s">
        <v>648</v>
      </c>
      <c r="F4978">
        <v>528004120010</v>
      </c>
      <c r="G4978" t="s">
        <v>653</v>
      </c>
      <c r="H4978" t="s">
        <v>215</v>
      </c>
      <c r="I4978" t="s">
        <v>216</v>
      </c>
      <c r="J4978">
        <v>202210</v>
      </c>
      <c r="K4978">
        <v>44865</v>
      </c>
      <c r="L4978" t="s">
        <v>727</v>
      </c>
      <c r="M4978">
        <v>10.44</v>
      </c>
      <c r="N4978">
        <v>10.44</v>
      </c>
      <c r="O4978" t="s">
        <v>645</v>
      </c>
      <c r="P4978" s="428">
        <v>10.819000000000001</v>
      </c>
      <c r="Q4978">
        <v>12950753</v>
      </c>
      <c r="T4978" t="s">
        <v>216</v>
      </c>
    </row>
    <row r="4979" spans="1:20" x14ac:dyDescent="0.25">
      <c r="A4979" t="s">
        <v>637</v>
      </c>
      <c r="B4979" t="s">
        <v>858</v>
      </c>
      <c r="C4979" t="s">
        <v>639</v>
      </c>
      <c r="D4979" t="s">
        <v>640</v>
      </c>
      <c r="E4979" t="s">
        <v>641</v>
      </c>
      <c r="F4979">
        <v>528004120010</v>
      </c>
      <c r="G4979" t="s">
        <v>653</v>
      </c>
      <c r="H4979" t="s">
        <v>217</v>
      </c>
      <c r="I4979" t="s">
        <v>218</v>
      </c>
      <c r="J4979">
        <v>202210</v>
      </c>
      <c r="K4979">
        <v>44865</v>
      </c>
      <c r="L4979" t="s">
        <v>727</v>
      </c>
      <c r="M4979">
        <v>889.59</v>
      </c>
      <c r="N4979">
        <v>889.59</v>
      </c>
      <c r="O4979" t="s">
        <v>645</v>
      </c>
      <c r="P4979" s="428">
        <v>921.88400000000001</v>
      </c>
      <c r="Q4979">
        <v>12950753</v>
      </c>
      <c r="T4979" t="s">
        <v>218</v>
      </c>
    </row>
    <row r="4980" spans="1:20" x14ac:dyDescent="0.25">
      <c r="A4980" t="s">
        <v>637</v>
      </c>
      <c r="B4980" t="s">
        <v>859</v>
      </c>
      <c r="C4980" t="s">
        <v>639</v>
      </c>
      <c r="D4980" t="s">
        <v>640</v>
      </c>
      <c r="E4980" t="s">
        <v>652</v>
      </c>
      <c r="F4980">
        <v>528004120010</v>
      </c>
      <c r="G4980" t="s">
        <v>653</v>
      </c>
      <c r="H4980" t="s">
        <v>215</v>
      </c>
      <c r="I4980" t="s">
        <v>216</v>
      </c>
      <c r="J4980">
        <v>202210</v>
      </c>
      <c r="K4980">
        <v>44865</v>
      </c>
      <c r="L4980" t="s">
        <v>727</v>
      </c>
      <c r="M4980">
        <v>652.41999999999996</v>
      </c>
      <c r="N4980">
        <v>652.41999999999996</v>
      </c>
      <c r="O4980" t="s">
        <v>645</v>
      </c>
      <c r="P4980" s="428">
        <v>676.10400000000004</v>
      </c>
      <c r="Q4980">
        <v>12950753</v>
      </c>
      <c r="T4980" t="s">
        <v>216</v>
      </c>
    </row>
    <row r="4981" spans="1:20" x14ac:dyDescent="0.25">
      <c r="A4981" t="s">
        <v>637</v>
      </c>
      <c r="B4981" t="s">
        <v>859</v>
      </c>
      <c r="C4981" t="s">
        <v>639</v>
      </c>
      <c r="D4981" t="s">
        <v>640</v>
      </c>
      <c r="E4981" t="s">
        <v>708</v>
      </c>
      <c r="F4981">
        <v>528004120010</v>
      </c>
      <c r="G4981" t="s">
        <v>653</v>
      </c>
      <c r="H4981" t="s">
        <v>215</v>
      </c>
      <c r="I4981" t="s">
        <v>216</v>
      </c>
      <c r="J4981">
        <v>202210</v>
      </c>
      <c r="K4981">
        <v>44865</v>
      </c>
      <c r="L4981" t="s">
        <v>727</v>
      </c>
      <c r="M4981">
        <v>573.96</v>
      </c>
      <c r="N4981">
        <v>573.96</v>
      </c>
      <c r="O4981" t="s">
        <v>645</v>
      </c>
      <c r="P4981" s="428">
        <v>594.79600000000005</v>
      </c>
      <c r="Q4981">
        <v>12950753</v>
      </c>
      <c r="T4981" t="s">
        <v>216</v>
      </c>
    </row>
    <row r="4982" spans="1:20" x14ac:dyDescent="0.25">
      <c r="A4982" t="s">
        <v>637</v>
      </c>
      <c r="B4982" t="s">
        <v>858</v>
      </c>
      <c r="C4982" t="s">
        <v>639</v>
      </c>
      <c r="D4982" t="s">
        <v>640</v>
      </c>
      <c r="E4982" t="s">
        <v>708</v>
      </c>
      <c r="F4982">
        <v>528004120010</v>
      </c>
      <c r="G4982" t="s">
        <v>653</v>
      </c>
      <c r="H4982" t="s">
        <v>217</v>
      </c>
      <c r="I4982" t="s">
        <v>218</v>
      </c>
      <c r="J4982">
        <v>202210</v>
      </c>
      <c r="K4982">
        <v>44865</v>
      </c>
      <c r="L4982" t="s">
        <v>727</v>
      </c>
      <c r="M4982">
        <v>217.83</v>
      </c>
      <c r="N4982">
        <v>217.83</v>
      </c>
      <c r="O4982" t="s">
        <v>645</v>
      </c>
      <c r="P4982" s="428">
        <v>225.738</v>
      </c>
      <c r="Q4982">
        <v>12950753</v>
      </c>
      <c r="T4982" t="s">
        <v>218</v>
      </c>
    </row>
    <row r="4983" spans="1:20" x14ac:dyDescent="0.25">
      <c r="A4983" t="s">
        <v>637</v>
      </c>
      <c r="B4983" t="s">
        <v>859</v>
      </c>
      <c r="C4983" t="s">
        <v>639</v>
      </c>
      <c r="D4983" t="s">
        <v>640</v>
      </c>
      <c r="E4983" t="s">
        <v>667</v>
      </c>
      <c r="F4983">
        <v>528004120010</v>
      </c>
      <c r="G4983" t="s">
        <v>653</v>
      </c>
      <c r="H4983" t="s">
        <v>215</v>
      </c>
      <c r="I4983" t="s">
        <v>216</v>
      </c>
      <c r="J4983">
        <v>202210</v>
      </c>
      <c r="K4983">
        <v>44865</v>
      </c>
      <c r="L4983" t="s">
        <v>727</v>
      </c>
      <c r="M4983">
        <v>23.11</v>
      </c>
      <c r="N4983">
        <v>23.11</v>
      </c>
      <c r="O4983" t="s">
        <v>645</v>
      </c>
      <c r="P4983" s="428">
        <v>23.949000000000002</v>
      </c>
      <c r="Q4983">
        <v>12950753</v>
      </c>
      <c r="T4983" t="s">
        <v>216</v>
      </c>
    </row>
    <row r="4984" spans="1:20" x14ac:dyDescent="0.25">
      <c r="A4984" t="s">
        <v>637</v>
      </c>
      <c r="B4984" t="s">
        <v>859</v>
      </c>
      <c r="C4984" t="s">
        <v>639</v>
      </c>
      <c r="D4984" t="s">
        <v>640</v>
      </c>
      <c r="E4984" t="s">
        <v>686</v>
      </c>
      <c r="F4984">
        <v>528004120010</v>
      </c>
      <c r="G4984" t="s">
        <v>653</v>
      </c>
      <c r="H4984" t="s">
        <v>215</v>
      </c>
      <c r="I4984" t="s">
        <v>216</v>
      </c>
      <c r="J4984">
        <v>202210</v>
      </c>
      <c r="K4984">
        <v>44865</v>
      </c>
      <c r="L4984" t="s">
        <v>727</v>
      </c>
      <c r="M4984">
        <v>526.38</v>
      </c>
      <c r="N4984">
        <v>526.38</v>
      </c>
      <c r="O4984" t="s">
        <v>645</v>
      </c>
      <c r="P4984" s="428">
        <v>545.48800000000006</v>
      </c>
      <c r="Q4984">
        <v>12950753</v>
      </c>
      <c r="T4984" t="s">
        <v>216</v>
      </c>
    </row>
    <row r="4985" spans="1:20" x14ac:dyDescent="0.25">
      <c r="A4985" t="s">
        <v>637</v>
      </c>
      <c r="B4985" t="s">
        <v>859</v>
      </c>
      <c r="C4985" t="s">
        <v>639</v>
      </c>
      <c r="D4985" t="s">
        <v>640</v>
      </c>
      <c r="E4985" t="s">
        <v>673</v>
      </c>
      <c r="F4985">
        <v>528004120010</v>
      </c>
      <c r="G4985" t="s">
        <v>653</v>
      </c>
      <c r="H4985" t="s">
        <v>215</v>
      </c>
      <c r="I4985" t="s">
        <v>216</v>
      </c>
      <c r="J4985">
        <v>202210</v>
      </c>
      <c r="K4985">
        <v>44865</v>
      </c>
      <c r="L4985" t="s">
        <v>727</v>
      </c>
      <c r="M4985">
        <v>812.61</v>
      </c>
      <c r="N4985">
        <v>812.61</v>
      </c>
      <c r="O4985" t="s">
        <v>645</v>
      </c>
      <c r="P4985" s="428">
        <v>842.10900000000004</v>
      </c>
      <c r="Q4985">
        <v>12950753</v>
      </c>
      <c r="T4985" t="s">
        <v>216</v>
      </c>
    </row>
    <row r="4986" spans="1:20" x14ac:dyDescent="0.25">
      <c r="A4986" t="s">
        <v>637</v>
      </c>
      <c r="B4986" t="s">
        <v>859</v>
      </c>
      <c r="C4986" t="s">
        <v>639</v>
      </c>
      <c r="D4986" t="s">
        <v>651</v>
      </c>
      <c r="E4986" t="s">
        <v>641</v>
      </c>
      <c r="F4986">
        <v>528004120010</v>
      </c>
      <c r="G4986" t="s">
        <v>653</v>
      </c>
      <c r="H4986" t="s">
        <v>215</v>
      </c>
      <c r="I4986" t="s">
        <v>216</v>
      </c>
      <c r="J4986">
        <v>202210</v>
      </c>
      <c r="K4986">
        <v>44865</v>
      </c>
      <c r="L4986" t="s">
        <v>727</v>
      </c>
      <c r="M4986">
        <v>90.45</v>
      </c>
      <c r="N4986">
        <v>90.45</v>
      </c>
      <c r="O4986" t="s">
        <v>645</v>
      </c>
      <c r="P4986" s="428">
        <v>93.733000000000004</v>
      </c>
      <c r="Q4986">
        <v>12950753</v>
      </c>
      <c r="T4986" t="s">
        <v>216</v>
      </c>
    </row>
    <row r="4987" spans="1:20" x14ac:dyDescent="0.25">
      <c r="A4987" t="s">
        <v>637</v>
      </c>
      <c r="B4987" t="s">
        <v>854</v>
      </c>
      <c r="C4987" t="s">
        <v>639</v>
      </c>
      <c r="D4987" t="s">
        <v>695</v>
      </c>
      <c r="E4987" t="s">
        <v>641</v>
      </c>
      <c r="F4987">
        <v>528004120010</v>
      </c>
      <c r="G4987" t="s">
        <v>653</v>
      </c>
      <c r="H4987" t="s">
        <v>221</v>
      </c>
      <c r="I4987" t="s">
        <v>222</v>
      </c>
      <c r="J4987">
        <v>202210</v>
      </c>
      <c r="K4987">
        <v>44865</v>
      </c>
      <c r="L4987" t="s">
        <v>727</v>
      </c>
      <c r="M4987">
        <v>-208.24</v>
      </c>
      <c r="N4987">
        <v>-208.24</v>
      </c>
      <c r="O4987" t="s">
        <v>645</v>
      </c>
      <c r="P4987" s="428">
        <v>-215.79900000000001</v>
      </c>
      <c r="Q4987">
        <v>12950753</v>
      </c>
      <c r="T4987" t="s">
        <v>222</v>
      </c>
    </row>
    <row r="4988" spans="1:20" x14ac:dyDescent="0.25">
      <c r="A4988" t="s">
        <v>637</v>
      </c>
      <c r="B4988" t="s">
        <v>859</v>
      </c>
      <c r="C4988" t="s">
        <v>639</v>
      </c>
      <c r="D4988" t="s">
        <v>695</v>
      </c>
      <c r="E4988" t="s">
        <v>641</v>
      </c>
      <c r="F4988">
        <v>528004120010</v>
      </c>
      <c r="G4988" t="s">
        <v>653</v>
      </c>
      <c r="H4988" t="s">
        <v>215</v>
      </c>
      <c r="I4988" t="s">
        <v>216</v>
      </c>
      <c r="J4988">
        <v>202210</v>
      </c>
      <c r="K4988">
        <v>44865</v>
      </c>
      <c r="L4988" t="s">
        <v>727</v>
      </c>
      <c r="M4988">
        <v>208.24</v>
      </c>
      <c r="N4988">
        <v>208.24</v>
      </c>
      <c r="O4988" t="s">
        <v>645</v>
      </c>
      <c r="P4988" s="428">
        <v>215.79900000000001</v>
      </c>
      <c r="Q4988">
        <v>12950753</v>
      </c>
      <c r="T4988" t="s">
        <v>216</v>
      </c>
    </row>
    <row r="4989" spans="1:20" x14ac:dyDescent="0.25">
      <c r="A4989" t="s">
        <v>637</v>
      </c>
      <c r="B4989" t="s">
        <v>1313</v>
      </c>
      <c r="C4989" t="s">
        <v>639</v>
      </c>
      <c r="D4989" t="s">
        <v>651</v>
      </c>
      <c r="E4989" t="s">
        <v>641</v>
      </c>
      <c r="F4989">
        <v>528004120010</v>
      </c>
      <c r="G4989" t="s">
        <v>653</v>
      </c>
      <c r="H4989">
        <v>583610</v>
      </c>
      <c r="I4989" t="s">
        <v>205</v>
      </c>
      <c r="J4989">
        <v>202210</v>
      </c>
      <c r="K4989">
        <v>44865</v>
      </c>
      <c r="L4989" t="s">
        <v>644</v>
      </c>
      <c r="M4989">
        <v>778137.49</v>
      </c>
      <c r="N4989">
        <v>1329.35</v>
      </c>
      <c r="O4989" t="s">
        <v>645</v>
      </c>
      <c r="P4989" s="428">
        <v>1377.6079999999999</v>
      </c>
      <c r="Q4989">
        <v>12937627</v>
      </c>
      <c r="T4989" t="s">
        <v>1570</v>
      </c>
    </row>
    <row r="4990" spans="1:20" x14ac:dyDescent="0.25">
      <c r="A4990" t="s">
        <v>637</v>
      </c>
      <c r="B4990" t="s">
        <v>1313</v>
      </c>
      <c r="C4990" t="s">
        <v>639</v>
      </c>
      <c r="D4990" t="s">
        <v>718</v>
      </c>
      <c r="E4990" t="s">
        <v>641</v>
      </c>
      <c r="F4990">
        <v>528004120032</v>
      </c>
      <c r="G4990" t="s">
        <v>812</v>
      </c>
      <c r="H4990">
        <v>583631</v>
      </c>
      <c r="I4990" t="s">
        <v>333</v>
      </c>
      <c r="J4990">
        <v>202210</v>
      </c>
      <c r="K4990">
        <v>44865</v>
      </c>
      <c r="L4990" t="s">
        <v>644</v>
      </c>
      <c r="M4990">
        <v>200001.73</v>
      </c>
      <c r="N4990">
        <v>294.22000000000003</v>
      </c>
      <c r="O4990" t="s">
        <v>645</v>
      </c>
      <c r="P4990" s="428">
        <v>304.90100000000001</v>
      </c>
      <c r="Q4990">
        <v>12937627</v>
      </c>
      <c r="T4990" t="s">
        <v>4213</v>
      </c>
    </row>
    <row r="4991" spans="1:20" x14ac:dyDescent="0.25">
      <c r="A4991" t="s">
        <v>637</v>
      </c>
      <c r="B4991" t="s">
        <v>1313</v>
      </c>
      <c r="C4991" t="s">
        <v>639</v>
      </c>
      <c r="D4991" t="s">
        <v>718</v>
      </c>
      <c r="E4991" t="s">
        <v>641</v>
      </c>
      <c r="F4991">
        <v>528004120003</v>
      </c>
      <c r="G4991" t="s">
        <v>816</v>
      </c>
      <c r="H4991">
        <v>583561</v>
      </c>
      <c r="I4991" t="s">
        <v>982</v>
      </c>
      <c r="J4991">
        <v>202210</v>
      </c>
      <c r="K4991">
        <v>44865</v>
      </c>
      <c r="L4991" t="s">
        <v>644</v>
      </c>
      <c r="M4991">
        <v>102717.23</v>
      </c>
      <c r="N4991">
        <v>156.94999999999999</v>
      </c>
      <c r="O4991" t="s">
        <v>645</v>
      </c>
      <c r="P4991" s="428">
        <v>162.648</v>
      </c>
      <c r="Q4991">
        <v>12937627</v>
      </c>
      <c r="T4991" t="s">
        <v>4211</v>
      </c>
    </row>
    <row r="4992" spans="1:20" x14ac:dyDescent="0.25">
      <c r="A4992" t="s">
        <v>637</v>
      </c>
      <c r="B4992" t="s">
        <v>1313</v>
      </c>
      <c r="C4992" t="s">
        <v>639</v>
      </c>
      <c r="D4992" t="s">
        <v>718</v>
      </c>
      <c r="E4992" t="s">
        <v>641</v>
      </c>
      <c r="F4992">
        <v>528004120003</v>
      </c>
      <c r="G4992" t="s">
        <v>816</v>
      </c>
      <c r="H4992">
        <v>583565</v>
      </c>
      <c r="I4992" t="s">
        <v>95</v>
      </c>
      <c r="J4992">
        <v>202210</v>
      </c>
      <c r="K4992">
        <v>44865</v>
      </c>
      <c r="L4992" t="s">
        <v>644</v>
      </c>
      <c r="M4992">
        <v>382320</v>
      </c>
      <c r="N4992">
        <v>594.42999999999995</v>
      </c>
      <c r="O4992" t="s">
        <v>645</v>
      </c>
      <c r="P4992" s="428">
        <v>616.00900000000001</v>
      </c>
      <c r="Q4992">
        <v>12937627</v>
      </c>
      <c r="T4992" t="s">
        <v>3530</v>
      </c>
    </row>
    <row r="4993" spans="1:20" x14ac:dyDescent="0.25">
      <c r="A4993" t="s">
        <v>637</v>
      </c>
      <c r="B4993" t="s">
        <v>849</v>
      </c>
      <c r="C4993" t="s">
        <v>639</v>
      </c>
      <c r="D4993" t="s">
        <v>651</v>
      </c>
      <c r="E4993" t="s">
        <v>652</v>
      </c>
      <c r="F4993">
        <v>528004120010</v>
      </c>
      <c r="G4993" t="s">
        <v>653</v>
      </c>
      <c r="H4993" t="s">
        <v>213</v>
      </c>
      <c r="I4993" t="s">
        <v>850</v>
      </c>
      <c r="J4993">
        <v>202210</v>
      </c>
      <c r="K4993">
        <v>44865</v>
      </c>
      <c r="L4993" t="s">
        <v>727</v>
      </c>
      <c r="M4993">
        <v>83.84</v>
      </c>
      <c r="N4993">
        <v>83.84</v>
      </c>
      <c r="O4993" t="s">
        <v>645</v>
      </c>
      <c r="P4993" s="428">
        <v>86.884</v>
      </c>
      <c r="Q4993">
        <v>12950753</v>
      </c>
      <c r="T4993" t="s">
        <v>850</v>
      </c>
    </row>
    <row r="4994" spans="1:20" x14ac:dyDescent="0.25">
      <c r="A4994" t="s">
        <v>637</v>
      </c>
      <c r="B4994" t="s">
        <v>853</v>
      </c>
      <c r="C4994" t="s">
        <v>639</v>
      </c>
      <c r="D4994" t="s">
        <v>651</v>
      </c>
      <c r="E4994" t="s">
        <v>667</v>
      </c>
      <c r="F4994">
        <v>528004120010</v>
      </c>
      <c r="G4994" t="s">
        <v>653</v>
      </c>
      <c r="H4994" t="s">
        <v>219</v>
      </c>
      <c r="I4994" t="s">
        <v>220</v>
      </c>
      <c r="J4994">
        <v>202210</v>
      </c>
      <c r="K4994">
        <v>44865</v>
      </c>
      <c r="L4994" t="s">
        <v>727</v>
      </c>
      <c r="M4994">
        <v>131.05000000000001</v>
      </c>
      <c r="N4994">
        <v>131.05000000000001</v>
      </c>
      <c r="O4994" t="s">
        <v>645</v>
      </c>
      <c r="P4994" s="428">
        <v>135.80699999999999</v>
      </c>
      <c r="Q4994">
        <v>12950753</v>
      </c>
      <c r="T4994" t="s">
        <v>220</v>
      </c>
    </row>
    <row r="4995" spans="1:20" x14ac:dyDescent="0.25">
      <c r="A4995" t="s">
        <v>637</v>
      </c>
      <c r="B4995" t="s">
        <v>849</v>
      </c>
      <c r="C4995" t="s">
        <v>639</v>
      </c>
      <c r="D4995" t="s">
        <v>651</v>
      </c>
      <c r="E4995" t="s">
        <v>667</v>
      </c>
      <c r="F4995">
        <v>528004120010</v>
      </c>
      <c r="G4995" t="s">
        <v>653</v>
      </c>
      <c r="H4995" t="s">
        <v>213</v>
      </c>
      <c r="I4995" t="s">
        <v>850</v>
      </c>
      <c r="J4995">
        <v>202210</v>
      </c>
      <c r="K4995">
        <v>44865</v>
      </c>
      <c r="L4995" t="s">
        <v>727</v>
      </c>
      <c r="M4995">
        <v>217.27</v>
      </c>
      <c r="N4995">
        <v>217.27</v>
      </c>
      <c r="O4995" t="s">
        <v>645</v>
      </c>
      <c r="P4995" s="428">
        <v>225.15700000000001</v>
      </c>
      <c r="Q4995">
        <v>12950753</v>
      </c>
      <c r="T4995" t="s">
        <v>850</v>
      </c>
    </row>
    <row r="4996" spans="1:20" x14ac:dyDescent="0.25">
      <c r="A4996" t="s">
        <v>637</v>
      </c>
      <c r="B4996" t="s">
        <v>853</v>
      </c>
      <c r="C4996" t="s">
        <v>639</v>
      </c>
      <c r="D4996" t="s">
        <v>640</v>
      </c>
      <c r="E4996" t="s">
        <v>667</v>
      </c>
      <c r="F4996">
        <v>528004120010</v>
      </c>
      <c r="G4996" t="s">
        <v>653</v>
      </c>
      <c r="H4996" t="s">
        <v>219</v>
      </c>
      <c r="I4996" t="s">
        <v>220</v>
      </c>
      <c r="J4996">
        <v>202210</v>
      </c>
      <c r="K4996">
        <v>44865</v>
      </c>
      <c r="L4996" t="s">
        <v>727</v>
      </c>
      <c r="M4996">
        <v>244.37</v>
      </c>
      <c r="N4996">
        <v>244.37</v>
      </c>
      <c r="O4996" t="s">
        <v>645</v>
      </c>
      <c r="P4996" s="428">
        <v>253.24100000000001</v>
      </c>
      <c r="Q4996">
        <v>12950753</v>
      </c>
      <c r="T4996" t="s">
        <v>220</v>
      </c>
    </row>
    <row r="4997" spans="1:20" x14ac:dyDescent="0.25">
      <c r="A4997" t="s">
        <v>637</v>
      </c>
      <c r="B4997" t="s">
        <v>849</v>
      </c>
      <c r="C4997" t="s">
        <v>639</v>
      </c>
      <c r="D4997" t="s">
        <v>651</v>
      </c>
      <c r="E4997" t="s">
        <v>673</v>
      </c>
      <c r="F4997">
        <v>528004120010</v>
      </c>
      <c r="G4997" t="s">
        <v>653</v>
      </c>
      <c r="H4997" t="s">
        <v>213</v>
      </c>
      <c r="I4997" t="s">
        <v>850</v>
      </c>
      <c r="J4997">
        <v>202210</v>
      </c>
      <c r="K4997">
        <v>44865</v>
      </c>
      <c r="L4997" t="s">
        <v>727</v>
      </c>
      <c r="M4997">
        <v>41.8</v>
      </c>
      <c r="N4997">
        <v>41.8</v>
      </c>
      <c r="O4997" t="s">
        <v>645</v>
      </c>
      <c r="P4997" s="428">
        <v>43.317</v>
      </c>
      <c r="Q4997">
        <v>12950753</v>
      </c>
      <c r="T4997" t="s">
        <v>850</v>
      </c>
    </row>
    <row r="4998" spans="1:20" x14ac:dyDescent="0.25">
      <c r="A4998" t="s">
        <v>637</v>
      </c>
      <c r="B4998" t="s">
        <v>849</v>
      </c>
      <c r="C4998" t="s">
        <v>639</v>
      </c>
      <c r="D4998" t="s">
        <v>695</v>
      </c>
      <c r="E4998" t="s">
        <v>641</v>
      </c>
      <c r="F4998">
        <v>528004120010</v>
      </c>
      <c r="G4998" t="s">
        <v>653</v>
      </c>
      <c r="H4998" t="s">
        <v>213</v>
      </c>
      <c r="I4998" t="s">
        <v>850</v>
      </c>
      <c r="J4998">
        <v>202210</v>
      </c>
      <c r="K4998">
        <v>44865</v>
      </c>
      <c r="L4998" t="s">
        <v>727</v>
      </c>
      <c r="M4998">
        <v>68.23</v>
      </c>
      <c r="N4998">
        <v>68.23</v>
      </c>
      <c r="O4998" t="s">
        <v>645</v>
      </c>
      <c r="P4998" s="428">
        <v>70.706999999999994</v>
      </c>
      <c r="Q4998">
        <v>12950753</v>
      </c>
      <c r="T4998" t="s">
        <v>850</v>
      </c>
    </row>
    <row r="4999" spans="1:20" x14ac:dyDescent="0.25">
      <c r="A4999" t="s">
        <v>637</v>
      </c>
      <c r="B4999" t="s">
        <v>831</v>
      </c>
      <c r="C4999" t="s">
        <v>639</v>
      </c>
      <c r="D4999" t="s">
        <v>640</v>
      </c>
      <c r="E4999" t="s">
        <v>673</v>
      </c>
      <c r="F4999">
        <v>528004120002</v>
      </c>
      <c r="G4999" t="s">
        <v>642</v>
      </c>
      <c r="H4999">
        <v>583148</v>
      </c>
      <c r="I4999" t="s">
        <v>699</v>
      </c>
      <c r="J4999">
        <v>202210</v>
      </c>
      <c r="K4999">
        <v>44865</v>
      </c>
      <c r="L4999" t="s">
        <v>644</v>
      </c>
      <c r="M4999">
        <v>2082.48</v>
      </c>
      <c r="N4999">
        <v>3.06</v>
      </c>
      <c r="O4999" t="s">
        <v>645</v>
      </c>
      <c r="P4999" s="428">
        <v>3.1709999999999998</v>
      </c>
      <c r="Q4999">
        <v>12945762</v>
      </c>
      <c r="R4999" t="s">
        <v>646</v>
      </c>
      <c r="S4999">
        <v>8540206</v>
      </c>
      <c r="T4999" t="s">
        <v>4229</v>
      </c>
    </row>
    <row r="5000" spans="1:20" x14ac:dyDescent="0.25">
      <c r="A5000" t="s">
        <v>637</v>
      </c>
      <c r="B5000" t="s">
        <v>831</v>
      </c>
      <c r="C5000" t="s">
        <v>639</v>
      </c>
      <c r="D5000" t="s">
        <v>663</v>
      </c>
      <c r="E5000" t="s">
        <v>701</v>
      </c>
      <c r="F5000">
        <v>528004120002</v>
      </c>
      <c r="G5000" t="s">
        <v>642</v>
      </c>
      <c r="H5000">
        <v>583137</v>
      </c>
      <c r="I5000" t="s">
        <v>33</v>
      </c>
      <c r="J5000">
        <v>202210</v>
      </c>
      <c r="K5000">
        <v>44865</v>
      </c>
      <c r="L5000" t="s">
        <v>644</v>
      </c>
      <c r="M5000">
        <v>17764.02</v>
      </c>
      <c r="N5000">
        <v>26.13</v>
      </c>
      <c r="O5000" t="s">
        <v>645</v>
      </c>
      <c r="P5000" s="428">
        <v>27.079000000000001</v>
      </c>
      <c r="Q5000">
        <v>12945762</v>
      </c>
      <c r="R5000" t="s">
        <v>646</v>
      </c>
      <c r="S5000">
        <v>2038727</v>
      </c>
      <c r="T5000" t="s">
        <v>4228</v>
      </c>
    </row>
    <row r="5001" spans="1:20" x14ac:dyDescent="0.25">
      <c r="A5001" t="s">
        <v>637</v>
      </c>
      <c r="B5001" t="s">
        <v>831</v>
      </c>
      <c r="C5001" t="s">
        <v>639</v>
      </c>
      <c r="D5001" t="s">
        <v>651</v>
      </c>
      <c r="E5001" t="s">
        <v>673</v>
      </c>
      <c r="F5001">
        <v>528004120002</v>
      </c>
      <c r="G5001" t="s">
        <v>642</v>
      </c>
      <c r="H5001">
        <v>583133</v>
      </c>
      <c r="I5001" t="s">
        <v>29</v>
      </c>
      <c r="J5001">
        <v>202210</v>
      </c>
      <c r="K5001">
        <v>44865</v>
      </c>
      <c r="L5001" t="s">
        <v>644</v>
      </c>
      <c r="M5001">
        <v>2299.39</v>
      </c>
      <c r="N5001">
        <v>3.38</v>
      </c>
      <c r="O5001" t="s">
        <v>645</v>
      </c>
      <c r="P5001" s="428">
        <v>3.5030000000000001</v>
      </c>
      <c r="Q5001">
        <v>12945762</v>
      </c>
      <c r="R5001" t="s">
        <v>646</v>
      </c>
      <c r="S5001">
        <v>2024413</v>
      </c>
      <c r="T5001" t="s">
        <v>4217</v>
      </c>
    </row>
    <row r="5002" spans="1:20" x14ac:dyDescent="0.25">
      <c r="A5002" t="s">
        <v>637</v>
      </c>
      <c r="B5002" t="s">
        <v>831</v>
      </c>
      <c r="C5002" t="s">
        <v>639</v>
      </c>
      <c r="D5002" t="s">
        <v>663</v>
      </c>
      <c r="E5002" t="s">
        <v>673</v>
      </c>
      <c r="F5002">
        <v>528004120002</v>
      </c>
      <c r="G5002" t="s">
        <v>642</v>
      </c>
      <c r="H5002">
        <v>583133</v>
      </c>
      <c r="I5002" t="s">
        <v>29</v>
      </c>
      <c r="J5002">
        <v>202210</v>
      </c>
      <c r="K5002">
        <v>44865</v>
      </c>
      <c r="L5002" t="s">
        <v>644</v>
      </c>
      <c r="M5002">
        <v>47418.11</v>
      </c>
      <c r="N5002">
        <v>69.760000000000005</v>
      </c>
      <c r="O5002" t="s">
        <v>645</v>
      </c>
      <c r="P5002" s="428">
        <v>72.292000000000002</v>
      </c>
      <c r="Q5002">
        <v>12945762</v>
      </c>
      <c r="R5002" t="s">
        <v>646</v>
      </c>
      <c r="S5002">
        <v>2014872</v>
      </c>
      <c r="T5002" t="s">
        <v>4215</v>
      </c>
    </row>
    <row r="5003" spans="1:20" x14ac:dyDescent="0.25">
      <c r="A5003" t="s">
        <v>637</v>
      </c>
      <c r="B5003" t="s">
        <v>831</v>
      </c>
      <c r="C5003" t="s">
        <v>639</v>
      </c>
      <c r="D5003" t="s">
        <v>640</v>
      </c>
      <c r="E5003" t="s">
        <v>689</v>
      </c>
      <c r="F5003">
        <v>528004120002</v>
      </c>
      <c r="G5003" t="s">
        <v>642</v>
      </c>
      <c r="H5003">
        <v>583156</v>
      </c>
      <c r="I5003" t="s">
        <v>690</v>
      </c>
      <c r="J5003">
        <v>202210</v>
      </c>
      <c r="K5003">
        <v>44865</v>
      </c>
      <c r="L5003" t="s">
        <v>644</v>
      </c>
      <c r="M5003">
        <v>7124.55</v>
      </c>
      <c r="N5003">
        <v>10.48</v>
      </c>
      <c r="O5003" t="s">
        <v>645</v>
      </c>
      <c r="P5003" s="428">
        <v>10.86</v>
      </c>
      <c r="Q5003">
        <v>12945762</v>
      </c>
      <c r="R5003" t="s">
        <v>646</v>
      </c>
      <c r="S5003">
        <v>2032465</v>
      </c>
      <c r="T5003" t="s">
        <v>4230</v>
      </c>
    </row>
    <row r="5004" spans="1:20" x14ac:dyDescent="0.25">
      <c r="A5004" t="s">
        <v>637</v>
      </c>
      <c r="B5004" t="s">
        <v>831</v>
      </c>
      <c r="C5004" t="s">
        <v>639</v>
      </c>
      <c r="D5004" t="s">
        <v>651</v>
      </c>
      <c r="E5004" t="s">
        <v>673</v>
      </c>
      <c r="F5004">
        <v>528004120002</v>
      </c>
      <c r="G5004" t="s">
        <v>642</v>
      </c>
      <c r="H5004">
        <v>583133</v>
      </c>
      <c r="I5004" t="s">
        <v>29</v>
      </c>
      <c r="J5004">
        <v>202210</v>
      </c>
      <c r="K5004">
        <v>44865</v>
      </c>
      <c r="L5004" t="s">
        <v>644</v>
      </c>
      <c r="M5004">
        <v>2622.43</v>
      </c>
      <c r="N5004">
        <v>3.86</v>
      </c>
      <c r="O5004" t="s">
        <v>645</v>
      </c>
      <c r="P5004" s="428">
        <v>4</v>
      </c>
      <c r="Q5004">
        <v>12945762</v>
      </c>
      <c r="R5004" t="s">
        <v>646</v>
      </c>
      <c r="S5004">
        <v>2030994</v>
      </c>
      <c r="T5004" t="s">
        <v>4216</v>
      </c>
    </row>
    <row r="5005" spans="1:20" x14ac:dyDescent="0.25">
      <c r="A5005" t="s">
        <v>637</v>
      </c>
      <c r="B5005" t="s">
        <v>831</v>
      </c>
      <c r="C5005" t="s">
        <v>639</v>
      </c>
      <c r="D5005" t="s">
        <v>695</v>
      </c>
      <c r="E5005" t="s">
        <v>704</v>
      </c>
      <c r="F5005">
        <v>528004120001</v>
      </c>
      <c r="G5005" t="s">
        <v>705</v>
      </c>
      <c r="H5005">
        <v>583128</v>
      </c>
      <c r="I5005" t="s">
        <v>20</v>
      </c>
      <c r="J5005">
        <v>202210</v>
      </c>
      <c r="K5005">
        <v>44865</v>
      </c>
      <c r="L5005" t="s">
        <v>644</v>
      </c>
      <c r="M5005">
        <v>55254.17</v>
      </c>
      <c r="N5005">
        <v>81.28</v>
      </c>
      <c r="O5005" t="s">
        <v>645</v>
      </c>
      <c r="P5005" s="428">
        <v>84.230999999999995</v>
      </c>
      <c r="Q5005">
        <v>12945762</v>
      </c>
      <c r="R5005" t="s">
        <v>646</v>
      </c>
      <c r="S5005">
        <v>2012170</v>
      </c>
      <c r="T5005" t="s">
        <v>4223</v>
      </c>
    </row>
    <row r="5006" spans="1:20" x14ac:dyDescent="0.25">
      <c r="A5006" t="s">
        <v>637</v>
      </c>
      <c r="B5006" t="s">
        <v>831</v>
      </c>
      <c r="C5006" t="s">
        <v>639</v>
      </c>
      <c r="D5006" t="s">
        <v>651</v>
      </c>
      <c r="E5006" t="s">
        <v>2008</v>
      </c>
      <c r="F5006">
        <v>528004120002</v>
      </c>
      <c r="G5006" t="s">
        <v>642</v>
      </c>
      <c r="H5006">
        <v>583138</v>
      </c>
      <c r="I5006" t="s">
        <v>34</v>
      </c>
      <c r="J5006">
        <v>202210</v>
      </c>
      <c r="K5006">
        <v>44865</v>
      </c>
      <c r="L5006" t="s">
        <v>644</v>
      </c>
      <c r="M5006">
        <v>47418.11</v>
      </c>
      <c r="N5006">
        <v>69.760000000000005</v>
      </c>
      <c r="O5006" t="s">
        <v>645</v>
      </c>
      <c r="P5006" s="428">
        <v>72.292000000000002</v>
      </c>
      <c r="Q5006">
        <v>12945762</v>
      </c>
      <c r="R5006" t="s">
        <v>646</v>
      </c>
      <c r="S5006">
        <v>2024193</v>
      </c>
      <c r="T5006" t="s">
        <v>4224</v>
      </c>
    </row>
    <row r="5007" spans="1:20" x14ac:dyDescent="0.25">
      <c r="A5007" t="s">
        <v>637</v>
      </c>
      <c r="B5007" t="s">
        <v>831</v>
      </c>
      <c r="C5007" t="s">
        <v>639</v>
      </c>
      <c r="D5007" t="s">
        <v>663</v>
      </c>
      <c r="E5007" t="s">
        <v>673</v>
      </c>
      <c r="F5007">
        <v>528004120002</v>
      </c>
      <c r="G5007" t="s">
        <v>642</v>
      </c>
      <c r="H5007">
        <v>583134</v>
      </c>
      <c r="I5007" t="s">
        <v>30</v>
      </c>
      <c r="J5007">
        <v>202210</v>
      </c>
      <c r="K5007">
        <v>44865</v>
      </c>
      <c r="L5007" t="s">
        <v>644</v>
      </c>
      <c r="M5007">
        <v>21678.76</v>
      </c>
      <c r="N5007">
        <v>31.89</v>
      </c>
      <c r="O5007" t="s">
        <v>645</v>
      </c>
      <c r="P5007" s="428">
        <v>33.048000000000002</v>
      </c>
      <c r="Q5007">
        <v>12945762</v>
      </c>
      <c r="R5007" t="s">
        <v>646</v>
      </c>
      <c r="S5007">
        <v>2059559</v>
      </c>
      <c r="T5007" t="s">
        <v>4225</v>
      </c>
    </row>
    <row r="5008" spans="1:20" x14ac:dyDescent="0.25">
      <c r="A5008" t="s">
        <v>637</v>
      </c>
      <c r="B5008" t="s">
        <v>831</v>
      </c>
      <c r="C5008" t="s">
        <v>639</v>
      </c>
      <c r="D5008" t="s">
        <v>651</v>
      </c>
      <c r="E5008" t="s">
        <v>641</v>
      </c>
      <c r="F5008">
        <v>528004120001</v>
      </c>
      <c r="G5008" t="s">
        <v>705</v>
      </c>
      <c r="H5008">
        <v>583128</v>
      </c>
      <c r="I5008" t="s">
        <v>20</v>
      </c>
      <c r="J5008">
        <v>202210</v>
      </c>
      <c r="K5008">
        <v>44865</v>
      </c>
      <c r="L5008" t="s">
        <v>644</v>
      </c>
      <c r="M5008">
        <v>67899.399999999994</v>
      </c>
      <c r="N5008">
        <v>99.89</v>
      </c>
      <c r="O5008" t="s">
        <v>645</v>
      </c>
      <c r="P5008" s="428">
        <v>103.51600000000001</v>
      </c>
      <c r="Q5008">
        <v>12945762</v>
      </c>
      <c r="R5008" t="s">
        <v>646</v>
      </c>
      <c r="S5008">
        <v>2022429</v>
      </c>
      <c r="T5008" t="s">
        <v>4221</v>
      </c>
    </row>
    <row r="5009" spans="1:20" x14ac:dyDescent="0.25">
      <c r="A5009" t="s">
        <v>637</v>
      </c>
      <c r="B5009" t="s">
        <v>831</v>
      </c>
      <c r="C5009" t="s">
        <v>639</v>
      </c>
      <c r="D5009" t="s">
        <v>651</v>
      </c>
      <c r="E5009" t="s">
        <v>667</v>
      </c>
      <c r="F5009">
        <v>528004120002</v>
      </c>
      <c r="G5009" t="s">
        <v>642</v>
      </c>
      <c r="H5009">
        <v>583139</v>
      </c>
      <c r="I5009" t="s">
        <v>35</v>
      </c>
      <c r="J5009">
        <v>202210</v>
      </c>
      <c r="K5009">
        <v>44865</v>
      </c>
      <c r="L5009" t="s">
        <v>644</v>
      </c>
      <c r="M5009">
        <v>19169.3</v>
      </c>
      <c r="N5009">
        <v>28.2</v>
      </c>
      <c r="O5009" t="s">
        <v>645</v>
      </c>
      <c r="P5009" s="428">
        <v>29.224</v>
      </c>
      <c r="Q5009">
        <v>12945762</v>
      </c>
      <c r="R5009" t="s">
        <v>646</v>
      </c>
      <c r="S5009">
        <v>8540222</v>
      </c>
      <c r="T5009" t="s">
        <v>4219</v>
      </c>
    </row>
    <row r="5010" spans="1:20" x14ac:dyDescent="0.25">
      <c r="A5010" t="s">
        <v>637</v>
      </c>
      <c r="B5010" t="s">
        <v>831</v>
      </c>
      <c r="C5010" t="s">
        <v>639</v>
      </c>
      <c r="D5010" t="s">
        <v>651</v>
      </c>
      <c r="E5010" t="s">
        <v>704</v>
      </c>
      <c r="F5010">
        <v>528004120001</v>
      </c>
      <c r="G5010" t="s">
        <v>705</v>
      </c>
      <c r="H5010">
        <v>583127</v>
      </c>
      <c r="I5010" t="s">
        <v>17</v>
      </c>
      <c r="J5010">
        <v>202210</v>
      </c>
      <c r="K5010">
        <v>44865</v>
      </c>
      <c r="L5010" t="s">
        <v>644</v>
      </c>
      <c r="M5010">
        <v>99714.2</v>
      </c>
      <c r="N5010">
        <v>146.69</v>
      </c>
      <c r="O5010" t="s">
        <v>645</v>
      </c>
      <c r="P5010" s="428">
        <v>152.01499999999999</v>
      </c>
      <c r="Q5010">
        <v>12945762</v>
      </c>
      <c r="R5010" t="s">
        <v>646</v>
      </c>
      <c r="S5010">
        <v>2019466</v>
      </c>
      <c r="T5010" t="s">
        <v>4220</v>
      </c>
    </row>
    <row r="5011" spans="1:20" x14ac:dyDescent="0.25">
      <c r="A5011" t="s">
        <v>637</v>
      </c>
      <c r="B5011" t="s">
        <v>831</v>
      </c>
      <c r="C5011" t="s">
        <v>639</v>
      </c>
      <c r="D5011" t="s">
        <v>640</v>
      </c>
      <c r="E5011" t="s">
        <v>708</v>
      </c>
      <c r="F5011">
        <v>528004120002</v>
      </c>
      <c r="G5011" t="s">
        <v>642</v>
      </c>
      <c r="H5011">
        <v>583155</v>
      </c>
      <c r="I5011" t="s">
        <v>45</v>
      </c>
      <c r="J5011">
        <v>202210</v>
      </c>
      <c r="K5011">
        <v>44865</v>
      </c>
      <c r="L5011" t="s">
        <v>644</v>
      </c>
      <c r="M5011">
        <v>3097.57</v>
      </c>
      <c r="N5011">
        <v>4.5599999999999996</v>
      </c>
      <c r="O5011" t="s">
        <v>645</v>
      </c>
      <c r="P5011" s="428">
        <v>4.726</v>
      </c>
      <c r="Q5011">
        <v>12945762</v>
      </c>
      <c r="R5011" t="s">
        <v>646</v>
      </c>
      <c r="S5011">
        <v>8540039</v>
      </c>
      <c r="T5011" t="s">
        <v>4236</v>
      </c>
    </row>
    <row r="5012" spans="1:20" x14ac:dyDescent="0.25">
      <c r="A5012" t="s">
        <v>637</v>
      </c>
      <c r="B5012" t="s">
        <v>831</v>
      </c>
      <c r="C5012" t="s">
        <v>639</v>
      </c>
      <c r="D5012" t="s">
        <v>640</v>
      </c>
      <c r="E5012" t="s">
        <v>701</v>
      </c>
      <c r="F5012">
        <v>528004120002</v>
      </c>
      <c r="G5012" t="s">
        <v>642</v>
      </c>
      <c r="H5012">
        <v>583154</v>
      </c>
      <c r="I5012" t="s">
        <v>44</v>
      </c>
      <c r="J5012">
        <v>202210</v>
      </c>
      <c r="K5012">
        <v>44865</v>
      </c>
      <c r="L5012" t="s">
        <v>644</v>
      </c>
      <c r="M5012">
        <v>7927.05</v>
      </c>
      <c r="N5012">
        <v>11.66</v>
      </c>
      <c r="O5012" t="s">
        <v>645</v>
      </c>
      <c r="P5012" s="428">
        <v>12.083</v>
      </c>
      <c r="Q5012">
        <v>12945762</v>
      </c>
      <c r="R5012" t="s">
        <v>646</v>
      </c>
      <c r="S5012">
        <v>2020577</v>
      </c>
      <c r="T5012" t="s">
        <v>4237</v>
      </c>
    </row>
    <row r="5013" spans="1:20" x14ac:dyDescent="0.25">
      <c r="A5013" t="s">
        <v>637</v>
      </c>
      <c r="B5013" t="s">
        <v>834</v>
      </c>
      <c r="C5013" t="s">
        <v>639</v>
      </c>
      <c r="D5013" t="s">
        <v>640</v>
      </c>
      <c r="E5013" t="s">
        <v>641</v>
      </c>
      <c r="F5013">
        <v>528004120002</v>
      </c>
      <c r="G5013" t="s">
        <v>642</v>
      </c>
      <c r="H5013">
        <v>583145</v>
      </c>
      <c r="I5013" t="s">
        <v>643</v>
      </c>
      <c r="J5013">
        <v>202210</v>
      </c>
      <c r="K5013">
        <v>44865</v>
      </c>
      <c r="L5013" t="s">
        <v>727</v>
      </c>
      <c r="M5013">
        <v>25.27</v>
      </c>
      <c r="N5013">
        <v>25.27</v>
      </c>
      <c r="O5013" t="s">
        <v>645</v>
      </c>
      <c r="P5013" s="428">
        <v>26.187000000000001</v>
      </c>
      <c r="Q5013">
        <v>12945762</v>
      </c>
      <c r="R5013" t="s">
        <v>646</v>
      </c>
      <c r="S5013">
        <v>9982557</v>
      </c>
      <c r="T5013" t="s">
        <v>4238</v>
      </c>
    </row>
    <row r="5014" spans="1:20" x14ac:dyDescent="0.25">
      <c r="A5014" t="s">
        <v>637</v>
      </c>
      <c r="B5014" t="s">
        <v>831</v>
      </c>
      <c r="C5014" t="s">
        <v>639</v>
      </c>
      <c r="D5014" t="s">
        <v>663</v>
      </c>
      <c r="E5014" t="s">
        <v>667</v>
      </c>
      <c r="F5014">
        <v>528004120002</v>
      </c>
      <c r="G5014" t="s">
        <v>642</v>
      </c>
      <c r="H5014">
        <v>583136</v>
      </c>
      <c r="I5014" t="s">
        <v>32</v>
      </c>
      <c r="J5014">
        <v>202210</v>
      </c>
      <c r="K5014">
        <v>44865</v>
      </c>
      <c r="L5014" t="s">
        <v>644</v>
      </c>
      <c r="M5014">
        <v>33385.32</v>
      </c>
      <c r="N5014">
        <v>49.11</v>
      </c>
      <c r="O5014" t="s">
        <v>645</v>
      </c>
      <c r="P5014" s="428">
        <v>50.893000000000001</v>
      </c>
      <c r="Q5014">
        <v>12945762</v>
      </c>
      <c r="R5014" t="s">
        <v>646</v>
      </c>
      <c r="S5014">
        <v>2023197</v>
      </c>
      <c r="T5014" t="s">
        <v>4222</v>
      </c>
    </row>
    <row r="5015" spans="1:20" x14ac:dyDescent="0.25">
      <c r="A5015" t="s">
        <v>637</v>
      </c>
      <c r="B5015" t="s">
        <v>831</v>
      </c>
      <c r="C5015" t="s">
        <v>639</v>
      </c>
      <c r="D5015" t="s">
        <v>640</v>
      </c>
      <c r="E5015" t="s">
        <v>667</v>
      </c>
      <c r="F5015">
        <v>528004120002</v>
      </c>
      <c r="G5015" t="s">
        <v>642</v>
      </c>
      <c r="H5015">
        <v>583149</v>
      </c>
      <c r="I5015" t="s">
        <v>680</v>
      </c>
      <c r="J5015">
        <v>202210</v>
      </c>
      <c r="K5015">
        <v>44865</v>
      </c>
      <c r="L5015" t="s">
        <v>644</v>
      </c>
      <c r="M5015">
        <v>8880.4599999999991</v>
      </c>
      <c r="N5015">
        <v>13.06</v>
      </c>
      <c r="O5015" t="s">
        <v>645</v>
      </c>
      <c r="P5015" s="428">
        <v>13.534000000000001</v>
      </c>
      <c r="Q5015">
        <v>12945762</v>
      </c>
      <c r="R5015" t="s">
        <v>646</v>
      </c>
      <c r="S5015">
        <v>8540392</v>
      </c>
      <c r="T5015" t="s">
        <v>4233</v>
      </c>
    </row>
    <row r="5016" spans="1:20" x14ac:dyDescent="0.25">
      <c r="A5016" t="s">
        <v>637</v>
      </c>
      <c r="B5016" t="s">
        <v>831</v>
      </c>
      <c r="C5016" t="s">
        <v>639</v>
      </c>
      <c r="D5016" t="s">
        <v>640</v>
      </c>
      <c r="E5016" t="s">
        <v>673</v>
      </c>
      <c r="F5016">
        <v>528004120002</v>
      </c>
      <c r="G5016" t="s">
        <v>642</v>
      </c>
      <c r="H5016">
        <v>583148</v>
      </c>
      <c r="I5016" t="s">
        <v>699</v>
      </c>
      <c r="J5016">
        <v>202210</v>
      </c>
      <c r="K5016">
        <v>44865</v>
      </c>
      <c r="L5016" t="s">
        <v>644</v>
      </c>
      <c r="M5016">
        <v>5809.33</v>
      </c>
      <c r="N5016">
        <v>8.5500000000000007</v>
      </c>
      <c r="O5016" t="s">
        <v>645</v>
      </c>
      <c r="P5016" s="428">
        <v>8.86</v>
      </c>
      <c r="Q5016">
        <v>12945762</v>
      </c>
      <c r="R5016" t="s">
        <v>646</v>
      </c>
      <c r="S5016">
        <v>2012905</v>
      </c>
      <c r="T5016" t="s">
        <v>4234</v>
      </c>
    </row>
    <row r="5017" spans="1:20" x14ac:dyDescent="0.25">
      <c r="A5017" t="s">
        <v>637</v>
      </c>
      <c r="B5017" t="s">
        <v>831</v>
      </c>
      <c r="C5017" t="s">
        <v>639</v>
      </c>
      <c r="D5017" t="s">
        <v>640</v>
      </c>
      <c r="E5017" t="s">
        <v>673</v>
      </c>
      <c r="F5017">
        <v>528004120002</v>
      </c>
      <c r="G5017" t="s">
        <v>642</v>
      </c>
      <c r="H5017">
        <v>583148</v>
      </c>
      <c r="I5017" t="s">
        <v>699</v>
      </c>
      <c r="J5017">
        <v>202210</v>
      </c>
      <c r="K5017">
        <v>44865</v>
      </c>
      <c r="L5017" t="s">
        <v>644</v>
      </c>
      <c r="M5017">
        <v>7550.66</v>
      </c>
      <c r="N5017">
        <v>11.11</v>
      </c>
      <c r="O5017" t="s">
        <v>645</v>
      </c>
      <c r="P5017" s="428">
        <v>11.513</v>
      </c>
      <c r="Q5017">
        <v>12945762</v>
      </c>
      <c r="R5017" t="s">
        <v>646</v>
      </c>
      <c r="S5017">
        <v>2029740</v>
      </c>
      <c r="T5017" t="s">
        <v>4235</v>
      </c>
    </row>
    <row r="5018" spans="1:20" x14ac:dyDescent="0.25">
      <c r="A5018" t="s">
        <v>637</v>
      </c>
      <c r="B5018" t="s">
        <v>831</v>
      </c>
      <c r="C5018" t="s">
        <v>639</v>
      </c>
      <c r="D5018" t="s">
        <v>640</v>
      </c>
      <c r="E5018" t="s">
        <v>678</v>
      </c>
      <c r="F5018">
        <v>528004120002</v>
      </c>
      <c r="G5018" t="s">
        <v>642</v>
      </c>
      <c r="H5018">
        <v>583147</v>
      </c>
      <c r="I5018" t="s">
        <v>41</v>
      </c>
      <c r="J5018">
        <v>202210</v>
      </c>
      <c r="K5018">
        <v>44865</v>
      </c>
      <c r="L5018" t="s">
        <v>644</v>
      </c>
      <c r="M5018">
        <v>5569.58</v>
      </c>
      <c r="N5018">
        <v>8.19</v>
      </c>
      <c r="O5018" t="s">
        <v>645</v>
      </c>
      <c r="P5018" s="428">
        <v>8.4870000000000001</v>
      </c>
      <c r="Q5018">
        <v>12945762</v>
      </c>
      <c r="R5018" t="s">
        <v>646</v>
      </c>
      <c r="S5018">
        <v>2049729</v>
      </c>
      <c r="T5018" t="s">
        <v>4241</v>
      </c>
    </row>
    <row r="5019" spans="1:20" x14ac:dyDescent="0.25">
      <c r="A5019" t="s">
        <v>637</v>
      </c>
      <c r="B5019" t="s">
        <v>831</v>
      </c>
      <c r="C5019" t="s">
        <v>639</v>
      </c>
      <c r="D5019" t="s">
        <v>695</v>
      </c>
      <c r="E5019" t="s">
        <v>667</v>
      </c>
      <c r="F5019">
        <v>528004120002</v>
      </c>
      <c r="G5019" t="s">
        <v>642</v>
      </c>
      <c r="H5019">
        <v>583135</v>
      </c>
      <c r="I5019" t="s">
        <v>31</v>
      </c>
      <c r="J5019">
        <v>202210</v>
      </c>
      <c r="K5019">
        <v>44865</v>
      </c>
      <c r="L5019" t="s">
        <v>644</v>
      </c>
      <c r="M5019">
        <v>47418.11</v>
      </c>
      <c r="N5019">
        <v>69.760000000000005</v>
      </c>
      <c r="O5019" t="s">
        <v>645</v>
      </c>
      <c r="P5019" s="428">
        <v>72.292000000000002</v>
      </c>
      <c r="Q5019">
        <v>12945762</v>
      </c>
      <c r="R5019" t="s">
        <v>646</v>
      </c>
      <c r="S5019">
        <v>2023596</v>
      </c>
      <c r="T5019" t="s">
        <v>4214</v>
      </c>
    </row>
    <row r="5020" spans="1:20" x14ac:dyDescent="0.25">
      <c r="A5020" t="s">
        <v>637</v>
      </c>
      <c r="B5020" t="s">
        <v>831</v>
      </c>
      <c r="C5020" t="s">
        <v>639</v>
      </c>
      <c r="D5020" t="s">
        <v>718</v>
      </c>
      <c r="E5020" t="s">
        <v>704</v>
      </c>
      <c r="F5020">
        <v>528004120001</v>
      </c>
      <c r="G5020" t="s">
        <v>705</v>
      </c>
      <c r="H5020">
        <v>583128</v>
      </c>
      <c r="I5020" t="s">
        <v>20</v>
      </c>
      <c r="J5020">
        <v>202210</v>
      </c>
      <c r="K5020">
        <v>44865</v>
      </c>
      <c r="L5020" t="s">
        <v>644</v>
      </c>
      <c r="M5020">
        <v>63592.02</v>
      </c>
      <c r="N5020">
        <v>93.55</v>
      </c>
      <c r="O5020" t="s">
        <v>645</v>
      </c>
      <c r="P5020" s="428">
        <v>96.945999999999998</v>
      </c>
      <c r="Q5020">
        <v>12945762</v>
      </c>
      <c r="R5020" t="s">
        <v>646</v>
      </c>
      <c r="S5020">
        <v>2031020</v>
      </c>
      <c r="T5020" t="s">
        <v>4226</v>
      </c>
    </row>
    <row r="5021" spans="1:20" x14ac:dyDescent="0.25">
      <c r="A5021" t="s">
        <v>637</v>
      </c>
      <c r="B5021" t="s">
        <v>831</v>
      </c>
      <c r="C5021" t="s">
        <v>639</v>
      </c>
      <c r="D5021" t="s">
        <v>640</v>
      </c>
      <c r="E5021" t="s">
        <v>678</v>
      </c>
      <c r="F5021">
        <v>528004120002</v>
      </c>
      <c r="G5021" t="s">
        <v>642</v>
      </c>
      <c r="H5021">
        <v>583147</v>
      </c>
      <c r="I5021" t="s">
        <v>41</v>
      </c>
      <c r="J5021">
        <v>202210</v>
      </c>
      <c r="K5021">
        <v>44865</v>
      </c>
      <c r="L5021" t="s">
        <v>644</v>
      </c>
      <c r="M5021">
        <v>3566.81</v>
      </c>
      <c r="N5021">
        <v>5.25</v>
      </c>
      <c r="O5021" t="s">
        <v>645</v>
      </c>
      <c r="P5021" s="428">
        <v>5.4409999999999998</v>
      </c>
      <c r="Q5021">
        <v>12945762</v>
      </c>
      <c r="R5021" t="s">
        <v>646</v>
      </c>
      <c r="S5021">
        <v>2027008</v>
      </c>
      <c r="T5021" t="s">
        <v>4240</v>
      </c>
    </row>
    <row r="5022" spans="1:20" x14ac:dyDescent="0.25">
      <c r="A5022" t="s">
        <v>637</v>
      </c>
      <c r="B5022" t="s">
        <v>1525</v>
      </c>
      <c r="C5022" t="s">
        <v>639</v>
      </c>
      <c r="D5022" t="s">
        <v>651</v>
      </c>
      <c r="E5022" t="s">
        <v>667</v>
      </c>
      <c r="F5022">
        <v>528004120010</v>
      </c>
      <c r="G5022" t="s">
        <v>653</v>
      </c>
      <c r="H5022">
        <v>583598</v>
      </c>
      <c r="I5022" t="s">
        <v>179</v>
      </c>
      <c r="J5022">
        <v>202210</v>
      </c>
      <c r="K5022">
        <v>44865</v>
      </c>
      <c r="L5022" t="s">
        <v>644</v>
      </c>
      <c r="M5022">
        <v>302316.67</v>
      </c>
      <c r="N5022">
        <v>516.47</v>
      </c>
      <c r="O5022" t="s">
        <v>645</v>
      </c>
      <c r="P5022" s="428">
        <v>535.21900000000005</v>
      </c>
      <c r="Q5022">
        <v>12937627</v>
      </c>
      <c r="R5022" t="s">
        <v>668</v>
      </c>
      <c r="S5022" t="s">
        <v>1545</v>
      </c>
      <c r="T5022" t="s">
        <v>1546</v>
      </c>
    </row>
    <row r="5023" spans="1:20" x14ac:dyDescent="0.25">
      <c r="A5023" t="s">
        <v>637</v>
      </c>
      <c r="B5023" t="s">
        <v>1506</v>
      </c>
      <c r="C5023" t="s">
        <v>639</v>
      </c>
      <c r="D5023" t="s">
        <v>651</v>
      </c>
      <c r="E5023" t="s">
        <v>667</v>
      </c>
      <c r="F5023">
        <v>528004120010</v>
      </c>
      <c r="G5023" t="s">
        <v>653</v>
      </c>
      <c r="H5023">
        <v>583594</v>
      </c>
      <c r="I5023" t="s">
        <v>2737</v>
      </c>
      <c r="J5023">
        <v>202210</v>
      </c>
      <c r="K5023">
        <v>44865</v>
      </c>
      <c r="L5023" t="s">
        <v>644</v>
      </c>
      <c r="M5023">
        <v>11597.08</v>
      </c>
      <c r="N5023">
        <v>19.03</v>
      </c>
      <c r="O5023" t="s">
        <v>645</v>
      </c>
      <c r="P5023" s="428">
        <v>19.721</v>
      </c>
      <c r="Q5023">
        <v>12937627</v>
      </c>
      <c r="R5023" t="s">
        <v>668</v>
      </c>
      <c r="S5023" t="s">
        <v>669</v>
      </c>
      <c r="T5023" t="s">
        <v>2738</v>
      </c>
    </row>
    <row r="5024" spans="1:20" x14ac:dyDescent="0.25">
      <c r="A5024" t="s">
        <v>637</v>
      </c>
      <c r="B5024" t="s">
        <v>1525</v>
      </c>
      <c r="C5024" t="s">
        <v>639</v>
      </c>
      <c r="D5024" t="s">
        <v>651</v>
      </c>
      <c r="E5024" t="s">
        <v>667</v>
      </c>
      <c r="F5024">
        <v>528004120010</v>
      </c>
      <c r="G5024" t="s">
        <v>653</v>
      </c>
      <c r="H5024">
        <v>583598</v>
      </c>
      <c r="I5024" t="s">
        <v>179</v>
      </c>
      <c r="J5024">
        <v>202210</v>
      </c>
      <c r="K5024">
        <v>44865</v>
      </c>
      <c r="L5024" t="s">
        <v>644</v>
      </c>
      <c r="M5024">
        <v>302316.67</v>
      </c>
      <c r="N5024">
        <v>516.47</v>
      </c>
      <c r="O5024" t="s">
        <v>645</v>
      </c>
      <c r="P5024" s="428">
        <v>535.21900000000005</v>
      </c>
      <c r="Q5024">
        <v>12937627</v>
      </c>
      <c r="R5024" t="s">
        <v>668</v>
      </c>
      <c r="S5024" t="s">
        <v>1547</v>
      </c>
      <c r="T5024" t="s">
        <v>1548</v>
      </c>
    </row>
    <row r="5025" spans="1:20" x14ac:dyDescent="0.25">
      <c r="A5025" t="s">
        <v>637</v>
      </c>
      <c r="B5025" t="s">
        <v>1525</v>
      </c>
      <c r="C5025" t="s">
        <v>639</v>
      </c>
      <c r="D5025" t="s">
        <v>651</v>
      </c>
      <c r="E5025" t="s">
        <v>667</v>
      </c>
      <c r="F5025">
        <v>528004120010</v>
      </c>
      <c r="G5025" t="s">
        <v>653</v>
      </c>
      <c r="H5025">
        <v>583598</v>
      </c>
      <c r="I5025" t="s">
        <v>179</v>
      </c>
      <c r="J5025">
        <v>202210</v>
      </c>
      <c r="K5025">
        <v>44865</v>
      </c>
      <c r="L5025" t="s">
        <v>644</v>
      </c>
      <c r="M5025">
        <v>302316.67</v>
      </c>
      <c r="N5025">
        <v>516.47</v>
      </c>
      <c r="O5025" t="s">
        <v>645</v>
      </c>
      <c r="P5025" s="428">
        <v>535.21900000000005</v>
      </c>
      <c r="Q5025">
        <v>12937627</v>
      </c>
      <c r="R5025" t="s">
        <v>668</v>
      </c>
      <c r="S5025" t="s">
        <v>1549</v>
      </c>
      <c r="T5025" t="s">
        <v>1550</v>
      </c>
    </row>
    <row r="5026" spans="1:20" x14ac:dyDescent="0.25">
      <c r="A5026" t="s">
        <v>637</v>
      </c>
      <c r="B5026" t="s">
        <v>1525</v>
      </c>
      <c r="C5026" t="s">
        <v>639</v>
      </c>
      <c r="D5026" t="s">
        <v>651</v>
      </c>
      <c r="E5026" t="s">
        <v>667</v>
      </c>
      <c r="F5026">
        <v>528004120010</v>
      </c>
      <c r="G5026" t="s">
        <v>653</v>
      </c>
      <c r="H5026">
        <v>583595</v>
      </c>
      <c r="I5026" t="s">
        <v>179</v>
      </c>
      <c r="J5026">
        <v>202210</v>
      </c>
      <c r="K5026">
        <v>44865</v>
      </c>
      <c r="L5026" t="s">
        <v>644</v>
      </c>
      <c r="M5026">
        <v>302316.67</v>
      </c>
      <c r="N5026">
        <v>516.47</v>
      </c>
      <c r="O5026" t="s">
        <v>645</v>
      </c>
      <c r="P5026" s="428">
        <v>535.21900000000005</v>
      </c>
      <c r="Q5026">
        <v>12937627</v>
      </c>
      <c r="R5026" t="s">
        <v>668</v>
      </c>
      <c r="S5026" t="s">
        <v>669</v>
      </c>
      <c r="T5026" t="s">
        <v>1526</v>
      </c>
    </row>
    <row r="5027" spans="1:20" x14ac:dyDescent="0.25">
      <c r="A5027" t="s">
        <v>637</v>
      </c>
      <c r="B5027" t="s">
        <v>831</v>
      </c>
      <c r="C5027" t="s">
        <v>639</v>
      </c>
      <c r="D5027" t="s">
        <v>651</v>
      </c>
      <c r="E5027" t="s">
        <v>704</v>
      </c>
      <c r="F5027">
        <v>528004120002</v>
      </c>
      <c r="G5027" t="s">
        <v>642</v>
      </c>
      <c r="H5027">
        <v>856779</v>
      </c>
      <c r="I5027" t="s">
        <v>28</v>
      </c>
      <c r="J5027">
        <v>202210</v>
      </c>
      <c r="K5027">
        <v>44865</v>
      </c>
      <c r="L5027" t="s">
        <v>644</v>
      </c>
      <c r="M5027">
        <v>10839.38</v>
      </c>
      <c r="N5027">
        <v>15.95</v>
      </c>
      <c r="O5027" t="s">
        <v>645</v>
      </c>
      <c r="P5027" s="428">
        <v>16.529</v>
      </c>
      <c r="Q5027">
        <v>12945762</v>
      </c>
      <c r="R5027" t="s">
        <v>646</v>
      </c>
      <c r="S5027">
        <v>2039252</v>
      </c>
      <c r="T5027" t="s">
        <v>4242</v>
      </c>
    </row>
    <row r="5028" spans="1:20" x14ac:dyDescent="0.25">
      <c r="A5028" t="s">
        <v>637</v>
      </c>
      <c r="B5028" t="s">
        <v>831</v>
      </c>
      <c r="C5028" t="s">
        <v>639</v>
      </c>
      <c r="D5028" t="s">
        <v>695</v>
      </c>
      <c r="E5028" t="s">
        <v>641</v>
      </c>
      <c r="F5028">
        <v>528004120002</v>
      </c>
      <c r="G5028" t="s">
        <v>642</v>
      </c>
      <c r="H5028">
        <v>583152</v>
      </c>
      <c r="I5028" t="s">
        <v>43</v>
      </c>
      <c r="J5028">
        <v>202210</v>
      </c>
      <c r="K5028">
        <v>44865</v>
      </c>
      <c r="L5028" t="s">
        <v>644</v>
      </c>
      <c r="M5028">
        <v>12604.91</v>
      </c>
      <c r="N5028">
        <v>18.54</v>
      </c>
      <c r="O5028" t="s">
        <v>645</v>
      </c>
      <c r="P5028" s="428">
        <v>19.213000000000001</v>
      </c>
      <c r="Q5028">
        <v>12945762</v>
      </c>
      <c r="R5028" t="s">
        <v>646</v>
      </c>
      <c r="S5028">
        <v>2058432</v>
      </c>
      <c r="T5028" t="s">
        <v>4244</v>
      </c>
    </row>
    <row r="5029" spans="1:20" x14ac:dyDescent="0.25">
      <c r="A5029" t="s">
        <v>637</v>
      </c>
      <c r="B5029" t="s">
        <v>831</v>
      </c>
      <c r="C5029" t="s">
        <v>639</v>
      </c>
      <c r="D5029" t="s">
        <v>651</v>
      </c>
      <c r="E5029" t="s">
        <v>2008</v>
      </c>
      <c r="F5029">
        <v>528004120002</v>
      </c>
      <c r="G5029" t="s">
        <v>642</v>
      </c>
      <c r="H5029">
        <v>856778</v>
      </c>
      <c r="I5029" t="s">
        <v>27</v>
      </c>
      <c r="J5029">
        <v>202210</v>
      </c>
      <c r="K5029">
        <v>44865</v>
      </c>
      <c r="L5029" t="s">
        <v>644</v>
      </c>
      <c r="M5029">
        <v>7921.09</v>
      </c>
      <c r="N5029">
        <v>11.65</v>
      </c>
      <c r="O5029" t="s">
        <v>645</v>
      </c>
      <c r="P5029" s="428">
        <v>12.073</v>
      </c>
      <c r="Q5029">
        <v>12945762</v>
      </c>
      <c r="R5029" t="s">
        <v>646</v>
      </c>
      <c r="S5029">
        <v>2041743</v>
      </c>
      <c r="T5029" t="s">
        <v>4248</v>
      </c>
    </row>
    <row r="5030" spans="1:20" x14ac:dyDescent="0.25">
      <c r="A5030" t="s">
        <v>637</v>
      </c>
      <c r="B5030" t="s">
        <v>831</v>
      </c>
      <c r="C5030" t="s">
        <v>639</v>
      </c>
      <c r="D5030" t="s">
        <v>651</v>
      </c>
      <c r="E5030" t="s">
        <v>667</v>
      </c>
      <c r="F5030">
        <v>528004120002</v>
      </c>
      <c r="G5030" t="s">
        <v>642</v>
      </c>
      <c r="H5030">
        <v>583149</v>
      </c>
      <c r="I5030" t="s">
        <v>680</v>
      </c>
      <c r="J5030">
        <v>202210</v>
      </c>
      <c r="K5030">
        <v>44865</v>
      </c>
      <c r="L5030" t="s">
        <v>644</v>
      </c>
      <c r="M5030">
        <v>3834.61</v>
      </c>
      <c r="N5030">
        <v>5.64</v>
      </c>
      <c r="O5030" t="s">
        <v>645</v>
      </c>
      <c r="P5030" s="428">
        <v>5.8449999999999998</v>
      </c>
      <c r="Q5030">
        <v>12945762</v>
      </c>
      <c r="R5030" t="s">
        <v>646</v>
      </c>
      <c r="S5030">
        <v>8540358</v>
      </c>
      <c r="T5030" t="s">
        <v>4246</v>
      </c>
    </row>
    <row r="5031" spans="1:20" x14ac:dyDescent="0.25">
      <c r="A5031" t="s">
        <v>637</v>
      </c>
      <c r="B5031" t="s">
        <v>831</v>
      </c>
      <c r="C5031" t="s">
        <v>639</v>
      </c>
      <c r="D5031" t="s">
        <v>651</v>
      </c>
      <c r="E5031" t="s">
        <v>673</v>
      </c>
      <c r="F5031">
        <v>528004120002</v>
      </c>
      <c r="G5031" t="s">
        <v>642</v>
      </c>
      <c r="H5031">
        <v>583148</v>
      </c>
      <c r="I5031" t="s">
        <v>699</v>
      </c>
      <c r="J5031">
        <v>202210</v>
      </c>
      <c r="K5031">
        <v>44865</v>
      </c>
      <c r="L5031" t="s">
        <v>644</v>
      </c>
      <c r="M5031">
        <v>4524.6099999999997</v>
      </c>
      <c r="N5031">
        <v>6.66</v>
      </c>
      <c r="O5031" t="s">
        <v>645</v>
      </c>
      <c r="P5031" s="428">
        <v>6.9020000000000001</v>
      </c>
      <c r="Q5031">
        <v>12945762</v>
      </c>
      <c r="R5031" t="s">
        <v>646</v>
      </c>
      <c r="S5031">
        <v>8540386</v>
      </c>
      <c r="T5031" t="s">
        <v>4250</v>
      </c>
    </row>
    <row r="5032" spans="1:20" x14ac:dyDescent="0.25">
      <c r="A5032" t="s">
        <v>637</v>
      </c>
      <c r="B5032" t="s">
        <v>831</v>
      </c>
      <c r="C5032" t="s">
        <v>639</v>
      </c>
      <c r="D5032" t="s">
        <v>651</v>
      </c>
      <c r="E5032" t="s">
        <v>667</v>
      </c>
      <c r="F5032">
        <v>528004120002</v>
      </c>
      <c r="G5032" t="s">
        <v>642</v>
      </c>
      <c r="H5032">
        <v>583149</v>
      </c>
      <c r="I5032" t="s">
        <v>680</v>
      </c>
      <c r="J5032">
        <v>202210</v>
      </c>
      <c r="K5032">
        <v>44865</v>
      </c>
      <c r="L5032" t="s">
        <v>644</v>
      </c>
      <c r="M5032">
        <v>7397.22</v>
      </c>
      <c r="N5032">
        <v>10.88</v>
      </c>
      <c r="O5032" t="s">
        <v>645</v>
      </c>
      <c r="P5032" s="428">
        <v>11.275</v>
      </c>
      <c r="Q5032">
        <v>12945762</v>
      </c>
      <c r="R5032" t="s">
        <v>646</v>
      </c>
      <c r="S5032">
        <v>8540399</v>
      </c>
      <c r="T5032" t="s">
        <v>4245</v>
      </c>
    </row>
    <row r="5033" spans="1:20" x14ac:dyDescent="0.25">
      <c r="A5033" t="s">
        <v>637</v>
      </c>
      <c r="B5033" t="s">
        <v>831</v>
      </c>
      <c r="C5033" t="s">
        <v>639</v>
      </c>
      <c r="D5033" t="s">
        <v>640</v>
      </c>
      <c r="E5033" t="s">
        <v>686</v>
      </c>
      <c r="F5033">
        <v>528004120002</v>
      </c>
      <c r="G5033" t="s">
        <v>642</v>
      </c>
      <c r="H5033">
        <v>583150</v>
      </c>
      <c r="I5033" t="s">
        <v>687</v>
      </c>
      <c r="J5033">
        <v>202210</v>
      </c>
      <c r="K5033">
        <v>44865</v>
      </c>
      <c r="L5033" t="s">
        <v>644</v>
      </c>
      <c r="M5033">
        <v>17866.95</v>
      </c>
      <c r="N5033">
        <v>26.28</v>
      </c>
      <c r="O5033" t="s">
        <v>645</v>
      </c>
      <c r="P5033" s="428">
        <v>27.234000000000002</v>
      </c>
      <c r="Q5033">
        <v>12945762</v>
      </c>
      <c r="R5033" t="s">
        <v>646</v>
      </c>
      <c r="S5033">
        <v>2011105</v>
      </c>
      <c r="T5033" t="s">
        <v>4232</v>
      </c>
    </row>
    <row r="5034" spans="1:20" x14ac:dyDescent="0.25">
      <c r="A5034" t="s">
        <v>637</v>
      </c>
      <c r="B5034" t="s">
        <v>831</v>
      </c>
      <c r="C5034" t="s">
        <v>639</v>
      </c>
      <c r="D5034" t="s">
        <v>651</v>
      </c>
      <c r="E5034" t="s">
        <v>673</v>
      </c>
      <c r="F5034">
        <v>528004120002</v>
      </c>
      <c r="G5034" t="s">
        <v>642</v>
      </c>
      <c r="H5034">
        <v>583148</v>
      </c>
      <c r="I5034" t="s">
        <v>699</v>
      </c>
      <c r="J5034">
        <v>202210</v>
      </c>
      <c r="K5034">
        <v>44865</v>
      </c>
      <c r="L5034" t="s">
        <v>644</v>
      </c>
      <c r="M5034">
        <v>9603.5400000000009</v>
      </c>
      <c r="N5034">
        <v>14.13</v>
      </c>
      <c r="O5034" t="s">
        <v>645</v>
      </c>
      <c r="P5034" s="428">
        <v>14.643000000000001</v>
      </c>
      <c r="Q5034">
        <v>12945762</v>
      </c>
      <c r="R5034" t="s">
        <v>646</v>
      </c>
      <c r="S5034">
        <v>8540279</v>
      </c>
      <c r="T5034" t="s">
        <v>4247</v>
      </c>
    </row>
    <row r="5035" spans="1:20" x14ac:dyDescent="0.25">
      <c r="A5035" t="s">
        <v>637</v>
      </c>
      <c r="B5035" t="s">
        <v>831</v>
      </c>
      <c r="C5035" t="s">
        <v>639</v>
      </c>
      <c r="D5035" t="s">
        <v>695</v>
      </c>
      <c r="E5035" t="s">
        <v>673</v>
      </c>
      <c r="F5035">
        <v>528004120002</v>
      </c>
      <c r="G5035" t="s">
        <v>642</v>
      </c>
      <c r="H5035">
        <v>583148</v>
      </c>
      <c r="I5035" t="s">
        <v>699</v>
      </c>
      <c r="J5035">
        <v>202210</v>
      </c>
      <c r="K5035">
        <v>44865</v>
      </c>
      <c r="L5035" t="s">
        <v>644</v>
      </c>
      <c r="M5035">
        <v>45594.32</v>
      </c>
      <c r="N5035">
        <v>67.069999999999993</v>
      </c>
      <c r="O5035" t="s">
        <v>645</v>
      </c>
      <c r="P5035" s="428">
        <v>69.504999999999995</v>
      </c>
      <c r="Q5035">
        <v>12945762</v>
      </c>
      <c r="R5035" t="s">
        <v>646</v>
      </c>
      <c r="S5035">
        <v>2046481</v>
      </c>
      <c r="T5035" t="s">
        <v>4249</v>
      </c>
    </row>
    <row r="5036" spans="1:20" x14ac:dyDescent="0.25">
      <c r="A5036" t="s">
        <v>637</v>
      </c>
      <c r="B5036" t="s">
        <v>831</v>
      </c>
      <c r="C5036" t="s">
        <v>639</v>
      </c>
      <c r="D5036" t="s">
        <v>640</v>
      </c>
      <c r="E5036" t="s">
        <v>689</v>
      </c>
      <c r="F5036">
        <v>528004120002</v>
      </c>
      <c r="G5036" t="s">
        <v>642</v>
      </c>
      <c r="H5036">
        <v>856784</v>
      </c>
      <c r="I5036" t="s">
        <v>479</v>
      </c>
      <c r="J5036">
        <v>202210</v>
      </c>
      <c r="K5036">
        <v>44865</v>
      </c>
      <c r="L5036" t="s">
        <v>644</v>
      </c>
      <c r="M5036">
        <v>2107.19</v>
      </c>
      <c r="N5036">
        <v>3.1</v>
      </c>
      <c r="O5036" t="s">
        <v>645</v>
      </c>
      <c r="P5036" s="428">
        <v>3.2130000000000001</v>
      </c>
      <c r="Q5036">
        <v>12945762</v>
      </c>
      <c r="R5036" t="s">
        <v>646</v>
      </c>
      <c r="S5036">
        <v>8540396</v>
      </c>
      <c r="T5036" t="s">
        <v>4231</v>
      </c>
    </row>
    <row r="5037" spans="1:20" x14ac:dyDescent="0.25">
      <c r="A5037" t="s">
        <v>637</v>
      </c>
      <c r="B5037" t="s">
        <v>831</v>
      </c>
      <c r="C5037" t="s">
        <v>639</v>
      </c>
      <c r="D5037" t="s">
        <v>695</v>
      </c>
      <c r="E5037" t="s">
        <v>673</v>
      </c>
      <c r="F5037">
        <v>528004120002</v>
      </c>
      <c r="G5037" t="s">
        <v>642</v>
      </c>
      <c r="H5037">
        <v>583148</v>
      </c>
      <c r="I5037" t="s">
        <v>699</v>
      </c>
      <c r="J5037">
        <v>202210</v>
      </c>
      <c r="K5037">
        <v>44865</v>
      </c>
      <c r="L5037" t="s">
        <v>644</v>
      </c>
      <c r="M5037">
        <v>22848.69</v>
      </c>
      <c r="N5037">
        <v>33.61</v>
      </c>
      <c r="O5037" t="s">
        <v>645</v>
      </c>
      <c r="P5037" s="428">
        <v>34.83</v>
      </c>
      <c r="Q5037">
        <v>12945762</v>
      </c>
      <c r="R5037" t="s">
        <v>646</v>
      </c>
      <c r="S5037">
        <v>2057784</v>
      </c>
      <c r="T5037" t="s">
        <v>4243</v>
      </c>
    </row>
    <row r="5038" spans="1:20" x14ac:dyDescent="0.25">
      <c r="A5038" t="s">
        <v>637</v>
      </c>
      <c r="B5038" t="s">
        <v>831</v>
      </c>
      <c r="C5038" t="s">
        <v>639</v>
      </c>
      <c r="D5038" t="s">
        <v>640</v>
      </c>
      <c r="E5038" t="s">
        <v>673</v>
      </c>
      <c r="F5038">
        <v>528004120002</v>
      </c>
      <c r="G5038" t="s">
        <v>642</v>
      </c>
      <c r="H5038">
        <v>856783</v>
      </c>
      <c r="I5038" t="s">
        <v>478</v>
      </c>
      <c r="J5038">
        <v>202210</v>
      </c>
      <c r="K5038">
        <v>44865</v>
      </c>
      <c r="L5038" t="s">
        <v>644</v>
      </c>
      <c r="M5038">
        <v>4843.8</v>
      </c>
      <c r="N5038">
        <v>7.13</v>
      </c>
      <c r="O5038" t="s">
        <v>645</v>
      </c>
      <c r="P5038" s="428">
        <v>7.3890000000000002</v>
      </c>
      <c r="Q5038">
        <v>12945762</v>
      </c>
      <c r="R5038" t="s">
        <v>646</v>
      </c>
      <c r="S5038">
        <v>8540353</v>
      </c>
      <c r="T5038" t="s">
        <v>4239</v>
      </c>
    </row>
    <row r="5039" spans="1:20" x14ac:dyDescent="0.25">
      <c r="A5039" t="s">
        <v>637</v>
      </c>
      <c r="B5039" t="s">
        <v>831</v>
      </c>
      <c r="C5039" t="s">
        <v>639</v>
      </c>
      <c r="D5039" t="s">
        <v>640</v>
      </c>
      <c r="E5039" t="s">
        <v>2995</v>
      </c>
      <c r="F5039">
        <v>528004120002</v>
      </c>
      <c r="G5039" t="s">
        <v>642</v>
      </c>
      <c r="H5039">
        <v>583153</v>
      </c>
      <c r="I5039" t="s">
        <v>722</v>
      </c>
      <c r="J5039">
        <v>202210</v>
      </c>
      <c r="K5039">
        <v>44865</v>
      </c>
      <c r="L5039" t="s">
        <v>644</v>
      </c>
      <c r="M5039">
        <v>2902.62</v>
      </c>
      <c r="N5039">
        <v>4.2699999999999996</v>
      </c>
      <c r="O5039" t="s">
        <v>645</v>
      </c>
      <c r="P5039" s="428">
        <v>4.4249999999999998</v>
      </c>
      <c r="Q5039">
        <v>12945762</v>
      </c>
      <c r="R5039" t="s">
        <v>646</v>
      </c>
      <c r="S5039">
        <v>2052844</v>
      </c>
      <c r="T5039" t="s">
        <v>4218</v>
      </c>
    </row>
    <row r="5040" spans="1:20" x14ac:dyDescent="0.25">
      <c r="A5040" t="s">
        <v>637</v>
      </c>
      <c r="B5040" t="s">
        <v>834</v>
      </c>
      <c r="C5040" t="s">
        <v>639</v>
      </c>
      <c r="D5040" t="s">
        <v>640</v>
      </c>
      <c r="E5040" t="s">
        <v>648</v>
      </c>
      <c r="F5040">
        <v>528004120002</v>
      </c>
      <c r="G5040" t="s">
        <v>642</v>
      </c>
      <c r="H5040">
        <v>583144</v>
      </c>
      <c r="I5040" t="s">
        <v>40</v>
      </c>
      <c r="J5040">
        <v>202210</v>
      </c>
      <c r="K5040">
        <v>44865</v>
      </c>
      <c r="L5040" t="s">
        <v>727</v>
      </c>
      <c r="M5040">
        <v>1.58</v>
      </c>
      <c r="N5040">
        <v>1.58</v>
      </c>
      <c r="O5040" t="s">
        <v>645</v>
      </c>
      <c r="P5040" s="428">
        <v>1.637</v>
      </c>
      <c r="Q5040">
        <v>12945762</v>
      </c>
      <c r="R5040" t="s">
        <v>646</v>
      </c>
      <c r="S5040">
        <v>9985201</v>
      </c>
      <c r="T5040" t="s">
        <v>4227</v>
      </c>
    </row>
    <row r="5041" spans="1:20" x14ac:dyDescent="0.25">
      <c r="A5041" t="s">
        <v>637</v>
      </c>
      <c r="B5041" t="s">
        <v>650</v>
      </c>
      <c r="C5041" t="s">
        <v>639</v>
      </c>
      <c r="D5041" t="s">
        <v>651</v>
      </c>
      <c r="E5041" t="s">
        <v>652</v>
      </c>
      <c r="F5041">
        <v>528004120010</v>
      </c>
      <c r="G5041" t="s">
        <v>653</v>
      </c>
      <c r="H5041">
        <v>583590</v>
      </c>
      <c r="I5041" t="s">
        <v>170</v>
      </c>
      <c r="J5041">
        <v>202211</v>
      </c>
      <c r="K5041">
        <v>44595</v>
      </c>
      <c r="L5041" t="s">
        <v>644</v>
      </c>
      <c r="M5041">
        <v>-79674</v>
      </c>
      <c r="N5041">
        <v>-135.38999999999999</v>
      </c>
      <c r="O5041" t="s">
        <v>645</v>
      </c>
      <c r="P5041" s="428">
        <v>-121.461</v>
      </c>
      <c r="Q5041">
        <v>12989541</v>
      </c>
      <c r="R5041" t="s">
        <v>654</v>
      </c>
      <c r="S5041" t="s">
        <v>655</v>
      </c>
      <c r="T5041" t="s">
        <v>4251</v>
      </c>
    </row>
    <row r="5042" spans="1:20" x14ac:dyDescent="0.25">
      <c r="A5042" t="s">
        <v>637</v>
      </c>
      <c r="B5042" t="s">
        <v>1229</v>
      </c>
      <c r="C5042" t="s">
        <v>639</v>
      </c>
      <c r="D5042" t="s">
        <v>663</v>
      </c>
      <c r="E5042" t="s">
        <v>704</v>
      </c>
      <c r="F5042">
        <v>528004120053</v>
      </c>
      <c r="G5042" t="s">
        <v>1640</v>
      </c>
      <c r="H5042">
        <v>583652</v>
      </c>
      <c r="I5042" t="s">
        <v>450</v>
      </c>
      <c r="J5042">
        <v>202211</v>
      </c>
      <c r="K5042">
        <v>44599</v>
      </c>
      <c r="L5042" t="s">
        <v>644</v>
      </c>
      <c r="M5042">
        <v>25000</v>
      </c>
      <c r="N5042">
        <v>42.48</v>
      </c>
      <c r="O5042" t="s">
        <v>645</v>
      </c>
      <c r="P5042" s="428">
        <v>38.11</v>
      </c>
      <c r="Q5042">
        <v>30526891</v>
      </c>
      <c r="R5042" t="s">
        <v>1230</v>
      </c>
      <c r="S5042">
        <v>13487</v>
      </c>
      <c r="T5042" t="s">
        <v>4256</v>
      </c>
    </row>
    <row r="5043" spans="1:20" x14ac:dyDescent="0.25">
      <c r="A5043" t="s">
        <v>637</v>
      </c>
      <c r="B5043" t="s">
        <v>1229</v>
      </c>
      <c r="C5043" t="s">
        <v>639</v>
      </c>
      <c r="D5043" t="s">
        <v>663</v>
      </c>
      <c r="E5043" t="s">
        <v>704</v>
      </c>
      <c r="F5043">
        <v>528004120053</v>
      </c>
      <c r="G5043" t="s">
        <v>1640</v>
      </c>
      <c r="H5043">
        <v>583652</v>
      </c>
      <c r="I5043" t="s">
        <v>450</v>
      </c>
      <c r="J5043">
        <v>202211</v>
      </c>
      <c r="K5043">
        <v>44599</v>
      </c>
      <c r="L5043" t="s">
        <v>644</v>
      </c>
      <c r="M5043">
        <v>55000</v>
      </c>
      <c r="N5043">
        <v>93.46</v>
      </c>
      <c r="O5043" t="s">
        <v>645</v>
      </c>
      <c r="P5043" s="428">
        <v>83.844999999999999</v>
      </c>
      <c r="Q5043">
        <v>30526891</v>
      </c>
      <c r="R5043" t="s">
        <v>1230</v>
      </c>
      <c r="S5043">
        <v>13487</v>
      </c>
      <c r="T5043" t="s">
        <v>4479</v>
      </c>
    </row>
    <row r="5044" spans="1:20" x14ac:dyDescent="0.25">
      <c r="A5044" t="s">
        <v>637</v>
      </c>
      <c r="B5044" t="s">
        <v>1229</v>
      </c>
      <c r="C5044" t="s">
        <v>639</v>
      </c>
      <c r="D5044" t="s">
        <v>663</v>
      </c>
      <c r="E5044" t="s">
        <v>704</v>
      </c>
      <c r="F5044">
        <v>528004120053</v>
      </c>
      <c r="G5044" t="s">
        <v>1640</v>
      </c>
      <c r="H5044">
        <v>583652</v>
      </c>
      <c r="I5044" t="s">
        <v>450</v>
      </c>
      <c r="J5044">
        <v>202211</v>
      </c>
      <c r="K5044">
        <v>44599</v>
      </c>
      <c r="L5044" t="s">
        <v>644</v>
      </c>
      <c r="M5044">
        <v>55000</v>
      </c>
      <c r="N5044">
        <v>93.46</v>
      </c>
      <c r="O5044" t="s">
        <v>645</v>
      </c>
      <c r="P5044" s="428">
        <v>83.844999999999999</v>
      </c>
      <c r="Q5044">
        <v>30526891</v>
      </c>
      <c r="R5044" t="s">
        <v>1230</v>
      </c>
      <c r="S5044">
        <v>13487</v>
      </c>
      <c r="T5044" t="s">
        <v>4257</v>
      </c>
    </row>
    <row r="5045" spans="1:20" x14ac:dyDescent="0.25">
      <c r="A5045" t="s">
        <v>637</v>
      </c>
      <c r="B5045" t="s">
        <v>1229</v>
      </c>
      <c r="C5045" t="s">
        <v>639</v>
      </c>
      <c r="D5045" t="s">
        <v>663</v>
      </c>
      <c r="E5045" t="s">
        <v>704</v>
      </c>
      <c r="F5045">
        <v>528004120053</v>
      </c>
      <c r="G5045" t="s">
        <v>1640</v>
      </c>
      <c r="H5045">
        <v>583652</v>
      </c>
      <c r="I5045" t="s">
        <v>450</v>
      </c>
      <c r="J5045">
        <v>202211</v>
      </c>
      <c r="K5045">
        <v>44599</v>
      </c>
      <c r="L5045" t="s">
        <v>644</v>
      </c>
      <c r="M5045">
        <v>55000</v>
      </c>
      <c r="N5045">
        <v>93.46</v>
      </c>
      <c r="O5045" t="s">
        <v>645</v>
      </c>
      <c r="P5045" s="428">
        <v>83.844999999999999</v>
      </c>
      <c r="Q5045">
        <v>30526891</v>
      </c>
      <c r="R5045" t="s">
        <v>1230</v>
      </c>
      <c r="S5045">
        <v>13487</v>
      </c>
      <c r="T5045" t="s">
        <v>4258</v>
      </c>
    </row>
    <row r="5046" spans="1:20" x14ac:dyDescent="0.25">
      <c r="A5046" t="s">
        <v>637</v>
      </c>
      <c r="B5046" t="s">
        <v>1229</v>
      </c>
      <c r="C5046" t="s">
        <v>639</v>
      </c>
      <c r="D5046" t="s">
        <v>663</v>
      </c>
      <c r="E5046" t="s">
        <v>704</v>
      </c>
      <c r="F5046">
        <v>528004120026</v>
      </c>
      <c r="G5046" t="s">
        <v>1241</v>
      </c>
      <c r="H5046">
        <v>583625</v>
      </c>
      <c r="I5046" t="s">
        <v>303</v>
      </c>
      <c r="J5046">
        <v>202211</v>
      </c>
      <c r="K5046">
        <v>44599</v>
      </c>
      <c r="L5046" t="s">
        <v>644</v>
      </c>
      <c r="M5046">
        <v>8000</v>
      </c>
      <c r="N5046">
        <v>13.59</v>
      </c>
      <c r="O5046" t="s">
        <v>645</v>
      </c>
      <c r="P5046" s="428">
        <v>12.192</v>
      </c>
      <c r="Q5046">
        <v>30526891</v>
      </c>
      <c r="R5046" t="s">
        <v>1230</v>
      </c>
      <c r="S5046">
        <v>13487</v>
      </c>
      <c r="T5046" t="s">
        <v>4265</v>
      </c>
    </row>
    <row r="5047" spans="1:20" x14ac:dyDescent="0.25">
      <c r="A5047" t="s">
        <v>637</v>
      </c>
      <c r="B5047" t="s">
        <v>1229</v>
      </c>
      <c r="C5047" t="s">
        <v>639</v>
      </c>
      <c r="D5047" t="s">
        <v>663</v>
      </c>
      <c r="E5047" t="s">
        <v>704</v>
      </c>
      <c r="F5047">
        <v>528004120026</v>
      </c>
      <c r="G5047" t="s">
        <v>1241</v>
      </c>
      <c r="H5047">
        <v>583625</v>
      </c>
      <c r="I5047" t="s">
        <v>303</v>
      </c>
      <c r="J5047">
        <v>202211</v>
      </c>
      <c r="K5047">
        <v>44599</v>
      </c>
      <c r="L5047" t="s">
        <v>644</v>
      </c>
      <c r="M5047">
        <v>27500</v>
      </c>
      <c r="N5047">
        <v>46.73</v>
      </c>
      <c r="O5047" t="s">
        <v>645</v>
      </c>
      <c r="P5047" s="428">
        <v>41.921999999999997</v>
      </c>
      <c r="Q5047">
        <v>30526891</v>
      </c>
      <c r="R5047" t="s">
        <v>1230</v>
      </c>
      <c r="S5047">
        <v>13487</v>
      </c>
      <c r="T5047" t="s">
        <v>4268</v>
      </c>
    </row>
    <row r="5048" spans="1:20" x14ac:dyDescent="0.25">
      <c r="A5048" t="s">
        <v>637</v>
      </c>
      <c r="B5048" t="s">
        <v>1229</v>
      </c>
      <c r="C5048" t="s">
        <v>639</v>
      </c>
      <c r="D5048" t="s">
        <v>663</v>
      </c>
      <c r="E5048" t="s">
        <v>704</v>
      </c>
      <c r="F5048">
        <v>528004120026</v>
      </c>
      <c r="G5048" t="s">
        <v>1241</v>
      </c>
      <c r="H5048">
        <v>583625</v>
      </c>
      <c r="I5048" t="s">
        <v>303</v>
      </c>
      <c r="J5048">
        <v>202211</v>
      </c>
      <c r="K5048">
        <v>44599</v>
      </c>
      <c r="L5048" t="s">
        <v>644</v>
      </c>
      <c r="M5048">
        <v>25000</v>
      </c>
      <c r="N5048">
        <v>42.48</v>
      </c>
      <c r="O5048" t="s">
        <v>645</v>
      </c>
      <c r="P5048" s="428">
        <v>38.11</v>
      </c>
      <c r="Q5048">
        <v>30526891</v>
      </c>
      <c r="R5048" t="s">
        <v>1230</v>
      </c>
      <c r="S5048">
        <v>13487</v>
      </c>
      <c r="T5048" t="s">
        <v>4270</v>
      </c>
    </row>
    <row r="5049" spans="1:20" x14ac:dyDescent="0.25">
      <c r="A5049" t="s">
        <v>637</v>
      </c>
      <c r="B5049" t="s">
        <v>1229</v>
      </c>
      <c r="C5049" t="s">
        <v>639</v>
      </c>
      <c r="D5049" t="s">
        <v>663</v>
      </c>
      <c r="E5049" t="s">
        <v>704</v>
      </c>
      <c r="F5049">
        <v>528004120053</v>
      </c>
      <c r="G5049" t="s">
        <v>1640</v>
      </c>
      <c r="H5049">
        <v>583652</v>
      </c>
      <c r="I5049" t="s">
        <v>450</v>
      </c>
      <c r="J5049">
        <v>202211</v>
      </c>
      <c r="K5049">
        <v>44599</v>
      </c>
      <c r="L5049" t="s">
        <v>644</v>
      </c>
      <c r="M5049">
        <v>64600</v>
      </c>
      <c r="N5049">
        <v>109.78</v>
      </c>
      <c r="O5049" t="s">
        <v>645</v>
      </c>
      <c r="P5049" s="428">
        <v>98.486000000000004</v>
      </c>
      <c r="Q5049">
        <v>30526891</v>
      </c>
      <c r="R5049" t="s">
        <v>1230</v>
      </c>
      <c r="S5049">
        <v>13487</v>
      </c>
      <c r="T5049" t="s">
        <v>4273</v>
      </c>
    </row>
    <row r="5050" spans="1:20" x14ac:dyDescent="0.25">
      <c r="A5050" t="s">
        <v>637</v>
      </c>
      <c r="B5050" t="s">
        <v>1229</v>
      </c>
      <c r="C5050" t="s">
        <v>639</v>
      </c>
      <c r="D5050" t="s">
        <v>663</v>
      </c>
      <c r="E5050" t="s">
        <v>704</v>
      </c>
      <c r="F5050">
        <v>528004120053</v>
      </c>
      <c r="G5050" t="s">
        <v>1640</v>
      </c>
      <c r="H5050">
        <v>583652</v>
      </c>
      <c r="I5050" t="s">
        <v>450</v>
      </c>
      <c r="J5050">
        <v>202211</v>
      </c>
      <c r="K5050">
        <v>44599</v>
      </c>
      <c r="L5050" t="s">
        <v>644</v>
      </c>
      <c r="M5050">
        <v>3400</v>
      </c>
      <c r="N5050">
        <v>5.78</v>
      </c>
      <c r="O5050" t="s">
        <v>645</v>
      </c>
      <c r="P5050" s="428">
        <v>5.1849999999999996</v>
      </c>
      <c r="Q5050">
        <v>30526891</v>
      </c>
      <c r="R5050" t="s">
        <v>1230</v>
      </c>
      <c r="S5050">
        <v>13487</v>
      </c>
      <c r="T5050" t="s">
        <v>4274</v>
      </c>
    </row>
    <row r="5051" spans="1:20" x14ac:dyDescent="0.25">
      <c r="A5051" t="s">
        <v>637</v>
      </c>
      <c r="B5051" t="s">
        <v>1229</v>
      </c>
      <c r="C5051" t="s">
        <v>639</v>
      </c>
      <c r="D5051" t="s">
        <v>663</v>
      </c>
      <c r="E5051" t="s">
        <v>704</v>
      </c>
      <c r="F5051">
        <v>528004120027</v>
      </c>
      <c r="G5051" t="s">
        <v>2459</v>
      </c>
      <c r="H5051">
        <v>583626</v>
      </c>
      <c r="I5051" t="s">
        <v>2460</v>
      </c>
      <c r="J5051">
        <v>202211</v>
      </c>
      <c r="K5051">
        <v>44599</v>
      </c>
      <c r="L5051" t="s">
        <v>644</v>
      </c>
      <c r="M5051">
        <v>30000</v>
      </c>
      <c r="N5051">
        <v>50.98</v>
      </c>
      <c r="O5051" t="s">
        <v>645</v>
      </c>
      <c r="P5051" s="428">
        <v>45.734999999999999</v>
      </c>
      <c r="Q5051">
        <v>30526891</v>
      </c>
      <c r="R5051" t="s">
        <v>1230</v>
      </c>
      <c r="S5051">
        <v>13487</v>
      </c>
      <c r="T5051" t="s">
        <v>4275</v>
      </c>
    </row>
    <row r="5052" spans="1:20" x14ac:dyDescent="0.25">
      <c r="A5052" t="s">
        <v>637</v>
      </c>
      <c r="B5052" t="s">
        <v>1229</v>
      </c>
      <c r="C5052" t="s">
        <v>639</v>
      </c>
      <c r="D5052" t="s">
        <v>663</v>
      </c>
      <c r="E5052" t="s">
        <v>704</v>
      </c>
      <c r="F5052">
        <v>528004120027</v>
      </c>
      <c r="G5052" t="s">
        <v>2459</v>
      </c>
      <c r="H5052">
        <v>583626</v>
      </c>
      <c r="I5052" t="s">
        <v>2460</v>
      </c>
      <c r="J5052">
        <v>202211</v>
      </c>
      <c r="K5052">
        <v>44599</v>
      </c>
      <c r="L5052" t="s">
        <v>644</v>
      </c>
      <c r="M5052">
        <v>25000</v>
      </c>
      <c r="N5052">
        <v>42.48</v>
      </c>
      <c r="O5052" t="s">
        <v>645</v>
      </c>
      <c r="P5052" s="428">
        <v>38.11</v>
      </c>
      <c r="Q5052">
        <v>30526891</v>
      </c>
      <c r="R5052" t="s">
        <v>1230</v>
      </c>
      <c r="S5052">
        <v>13487</v>
      </c>
      <c r="T5052" t="s">
        <v>4276</v>
      </c>
    </row>
    <row r="5053" spans="1:20" x14ac:dyDescent="0.25">
      <c r="A5053" t="s">
        <v>637</v>
      </c>
      <c r="B5053" t="s">
        <v>1229</v>
      </c>
      <c r="C5053" t="s">
        <v>639</v>
      </c>
      <c r="D5053" t="s">
        <v>663</v>
      </c>
      <c r="E5053" t="s">
        <v>704</v>
      </c>
      <c r="F5053">
        <v>528004120027</v>
      </c>
      <c r="G5053" t="s">
        <v>2459</v>
      </c>
      <c r="H5053">
        <v>583626</v>
      </c>
      <c r="I5053" t="s">
        <v>2460</v>
      </c>
      <c r="J5053">
        <v>202211</v>
      </c>
      <c r="K5053">
        <v>44599</v>
      </c>
      <c r="L5053" t="s">
        <v>644</v>
      </c>
      <c r="M5053">
        <v>12500</v>
      </c>
      <c r="N5053">
        <v>21.24</v>
      </c>
      <c r="O5053" t="s">
        <v>645</v>
      </c>
      <c r="P5053" s="428">
        <v>19.055</v>
      </c>
      <c r="Q5053">
        <v>30526891</v>
      </c>
      <c r="R5053" t="s">
        <v>1230</v>
      </c>
      <c r="S5053">
        <v>13487</v>
      </c>
      <c r="T5053" t="s">
        <v>4277</v>
      </c>
    </row>
    <row r="5054" spans="1:20" x14ac:dyDescent="0.25">
      <c r="A5054" t="s">
        <v>637</v>
      </c>
      <c r="B5054" t="s">
        <v>1229</v>
      </c>
      <c r="C5054" t="s">
        <v>639</v>
      </c>
      <c r="D5054" t="s">
        <v>663</v>
      </c>
      <c r="E5054" t="s">
        <v>704</v>
      </c>
      <c r="F5054">
        <v>528004120027</v>
      </c>
      <c r="G5054" t="s">
        <v>2459</v>
      </c>
      <c r="H5054">
        <v>583626</v>
      </c>
      <c r="I5054" t="s">
        <v>2460</v>
      </c>
      <c r="J5054">
        <v>202211</v>
      </c>
      <c r="K5054">
        <v>44599</v>
      </c>
      <c r="L5054" t="s">
        <v>644</v>
      </c>
      <c r="M5054">
        <v>12500</v>
      </c>
      <c r="N5054">
        <v>21.24</v>
      </c>
      <c r="O5054" t="s">
        <v>645</v>
      </c>
      <c r="P5054" s="428">
        <v>19.055</v>
      </c>
      <c r="Q5054">
        <v>30526891</v>
      </c>
      <c r="R5054" t="s">
        <v>1230</v>
      </c>
      <c r="S5054">
        <v>13487</v>
      </c>
      <c r="T5054" t="s">
        <v>4276</v>
      </c>
    </row>
    <row r="5055" spans="1:20" x14ac:dyDescent="0.25">
      <c r="A5055" t="s">
        <v>637</v>
      </c>
      <c r="B5055" t="s">
        <v>1229</v>
      </c>
      <c r="C5055" t="s">
        <v>639</v>
      </c>
      <c r="D5055" t="s">
        <v>663</v>
      </c>
      <c r="E5055" t="s">
        <v>704</v>
      </c>
      <c r="F5055">
        <v>528004120027</v>
      </c>
      <c r="G5055" t="s">
        <v>2459</v>
      </c>
      <c r="H5055">
        <v>583626</v>
      </c>
      <c r="I5055" t="s">
        <v>2460</v>
      </c>
      <c r="J5055">
        <v>202211</v>
      </c>
      <c r="K5055">
        <v>44599</v>
      </c>
      <c r="L5055" t="s">
        <v>644</v>
      </c>
      <c r="M5055">
        <v>25000</v>
      </c>
      <c r="N5055">
        <v>42.48</v>
      </c>
      <c r="O5055" t="s">
        <v>645</v>
      </c>
      <c r="P5055" s="428">
        <v>38.11</v>
      </c>
      <c r="Q5055">
        <v>30526891</v>
      </c>
      <c r="R5055" t="s">
        <v>1230</v>
      </c>
      <c r="S5055">
        <v>13487</v>
      </c>
      <c r="T5055" t="s">
        <v>4278</v>
      </c>
    </row>
    <row r="5056" spans="1:20" x14ac:dyDescent="0.25">
      <c r="A5056" t="s">
        <v>637</v>
      </c>
      <c r="B5056" t="s">
        <v>1229</v>
      </c>
      <c r="C5056" t="s">
        <v>639</v>
      </c>
      <c r="D5056" t="s">
        <v>663</v>
      </c>
      <c r="E5056" t="s">
        <v>704</v>
      </c>
      <c r="F5056">
        <v>528004120027</v>
      </c>
      <c r="G5056" t="s">
        <v>2459</v>
      </c>
      <c r="H5056">
        <v>583626</v>
      </c>
      <c r="I5056" t="s">
        <v>2460</v>
      </c>
      <c r="J5056">
        <v>202211</v>
      </c>
      <c r="K5056">
        <v>44599</v>
      </c>
      <c r="L5056" t="s">
        <v>644</v>
      </c>
      <c r="M5056">
        <v>12500</v>
      </c>
      <c r="N5056">
        <v>21.24</v>
      </c>
      <c r="O5056" t="s">
        <v>645</v>
      </c>
      <c r="P5056" s="428">
        <v>19.055</v>
      </c>
      <c r="Q5056">
        <v>30526891</v>
      </c>
      <c r="R5056" t="s">
        <v>1230</v>
      </c>
      <c r="S5056">
        <v>13487</v>
      </c>
      <c r="T5056" t="s">
        <v>4278</v>
      </c>
    </row>
    <row r="5057" spans="1:20" x14ac:dyDescent="0.25">
      <c r="A5057" t="s">
        <v>637</v>
      </c>
      <c r="B5057" t="s">
        <v>1229</v>
      </c>
      <c r="C5057" t="s">
        <v>639</v>
      </c>
      <c r="D5057" t="s">
        <v>663</v>
      </c>
      <c r="E5057" t="s">
        <v>704</v>
      </c>
      <c r="F5057">
        <v>528004120027</v>
      </c>
      <c r="G5057" t="s">
        <v>2459</v>
      </c>
      <c r="H5057">
        <v>583626</v>
      </c>
      <c r="I5057" t="s">
        <v>2460</v>
      </c>
      <c r="J5057">
        <v>202211</v>
      </c>
      <c r="K5057">
        <v>44599</v>
      </c>
      <c r="L5057" t="s">
        <v>644</v>
      </c>
      <c r="M5057">
        <v>12500</v>
      </c>
      <c r="N5057">
        <v>21.24</v>
      </c>
      <c r="O5057" t="s">
        <v>645</v>
      </c>
      <c r="P5057" s="428">
        <v>19.055</v>
      </c>
      <c r="Q5057">
        <v>30526891</v>
      </c>
      <c r="R5057" t="s">
        <v>1230</v>
      </c>
      <c r="S5057">
        <v>13487</v>
      </c>
      <c r="T5057" t="s">
        <v>4278</v>
      </c>
    </row>
    <row r="5058" spans="1:20" x14ac:dyDescent="0.25">
      <c r="A5058" t="s">
        <v>637</v>
      </c>
      <c r="B5058" t="s">
        <v>1229</v>
      </c>
      <c r="C5058" t="s">
        <v>639</v>
      </c>
      <c r="D5058" t="s">
        <v>663</v>
      </c>
      <c r="E5058" t="s">
        <v>704</v>
      </c>
      <c r="F5058">
        <v>528004120027</v>
      </c>
      <c r="G5058" t="s">
        <v>2459</v>
      </c>
      <c r="H5058">
        <v>583626</v>
      </c>
      <c r="I5058" t="s">
        <v>2460</v>
      </c>
      <c r="J5058">
        <v>202211</v>
      </c>
      <c r="K5058">
        <v>44599</v>
      </c>
      <c r="L5058" t="s">
        <v>644</v>
      </c>
      <c r="M5058">
        <v>20000</v>
      </c>
      <c r="N5058">
        <v>33.99</v>
      </c>
      <c r="O5058" t="s">
        <v>645</v>
      </c>
      <c r="P5058" s="428">
        <v>30.492999999999999</v>
      </c>
      <c r="Q5058">
        <v>30526891</v>
      </c>
      <c r="R5058" t="s">
        <v>1230</v>
      </c>
      <c r="S5058">
        <v>13487</v>
      </c>
      <c r="T5058" t="s">
        <v>4279</v>
      </c>
    </row>
    <row r="5059" spans="1:20" x14ac:dyDescent="0.25">
      <c r="A5059" t="s">
        <v>637</v>
      </c>
      <c r="B5059" t="s">
        <v>1229</v>
      </c>
      <c r="C5059" t="s">
        <v>639</v>
      </c>
      <c r="D5059" t="s">
        <v>663</v>
      </c>
      <c r="E5059" t="s">
        <v>704</v>
      </c>
      <c r="F5059">
        <v>528004120027</v>
      </c>
      <c r="G5059" t="s">
        <v>2459</v>
      </c>
      <c r="H5059">
        <v>583626</v>
      </c>
      <c r="I5059" t="s">
        <v>2460</v>
      </c>
      <c r="J5059">
        <v>202211</v>
      </c>
      <c r="K5059">
        <v>44599</v>
      </c>
      <c r="L5059" t="s">
        <v>644</v>
      </c>
      <c r="M5059">
        <v>10000</v>
      </c>
      <c r="N5059">
        <v>16.989999999999998</v>
      </c>
      <c r="O5059" t="s">
        <v>645</v>
      </c>
      <c r="P5059" s="428">
        <v>15.242000000000001</v>
      </c>
      <c r="Q5059">
        <v>30526891</v>
      </c>
      <c r="R5059" t="s">
        <v>1230</v>
      </c>
      <c r="S5059">
        <v>13487</v>
      </c>
      <c r="T5059" t="s">
        <v>4279</v>
      </c>
    </row>
    <row r="5060" spans="1:20" x14ac:dyDescent="0.25">
      <c r="A5060" t="s">
        <v>637</v>
      </c>
      <c r="B5060" t="s">
        <v>1229</v>
      </c>
      <c r="C5060" t="s">
        <v>639</v>
      </c>
      <c r="D5060" t="s">
        <v>663</v>
      </c>
      <c r="E5060" t="s">
        <v>704</v>
      </c>
      <c r="F5060">
        <v>528004120010</v>
      </c>
      <c r="G5060" t="s">
        <v>653</v>
      </c>
      <c r="H5060">
        <v>605506</v>
      </c>
      <c r="I5060" t="s">
        <v>1266</v>
      </c>
      <c r="J5060">
        <v>202211</v>
      </c>
      <c r="K5060">
        <v>44599</v>
      </c>
      <c r="L5060" t="s">
        <v>644</v>
      </c>
      <c r="M5060">
        <v>25000</v>
      </c>
      <c r="N5060">
        <v>42.48</v>
      </c>
      <c r="O5060" t="s">
        <v>645</v>
      </c>
      <c r="P5060" s="428">
        <v>38.11</v>
      </c>
      <c r="Q5060">
        <v>30526891</v>
      </c>
      <c r="R5060" t="s">
        <v>1230</v>
      </c>
      <c r="S5060">
        <v>13487</v>
      </c>
      <c r="T5060" t="s">
        <v>4280</v>
      </c>
    </row>
    <row r="5061" spans="1:20" x14ac:dyDescent="0.25">
      <c r="A5061" t="s">
        <v>637</v>
      </c>
      <c r="B5061" t="s">
        <v>1229</v>
      </c>
      <c r="C5061" t="s">
        <v>639</v>
      </c>
      <c r="D5061" t="s">
        <v>663</v>
      </c>
      <c r="E5061" t="s">
        <v>704</v>
      </c>
      <c r="F5061">
        <v>528004120010</v>
      </c>
      <c r="G5061" t="s">
        <v>653</v>
      </c>
      <c r="H5061">
        <v>605506</v>
      </c>
      <c r="I5061" t="s">
        <v>1266</v>
      </c>
      <c r="J5061">
        <v>202211</v>
      </c>
      <c r="K5061">
        <v>44599</v>
      </c>
      <c r="L5061" t="s">
        <v>644</v>
      </c>
      <c r="M5061">
        <v>10000</v>
      </c>
      <c r="N5061">
        <v>16.989999999999998</v>
      </c>
      <c r="O5061" t="s">
        <v>645</v>
      </c>
      <c r="P5061" s="428">
        <v>15.242000000000001</v>
      </c>
      <c r="Q5061">
        <v>30526891</v>
      </c>
      <c r="R5061" t="s">
        <v>1230</v>
      </c>
      <c r="S5061">
        <v>13487</v>
      </c>
      <c r="T5061" t="s">
        <v>4281</v>
      </c>
    </row>
    <row r="5062" spans="1:20" x14ac:dyDescent="0.25">
      <c r="A5062" t="s">
        <v>637</v>
      </c>
      <c r="B5062" t="s">
        <v>1229</v>
      </c>
      <c r="C5062" t="s">
        <v>639</v>
      </c>
      <c r="D5062" t="s">
        <v>663</v>
      </c>
      <c r="E5062" t="s">
        <v>704</v>
      </c>
      <c r="F5062">
        <v>528004120053</v>
      </c>
      <c r="G5062" t="s">
        <v>1640</v>
      </c>
      <c r="H5062">
        <v>583652</v>
      </c>
      <c r="I5062" t="s">
        <v>450</v>
      </c>
      <c r="J5062">
        <v>202211</v>
      </c>
      <c r="K5062">
        <v>44599</v>
      </c>
      <c r="L5062" t="s">
        <v>644</v>
      </c>
      <c r="M5062">
        <v>3400</v>
      </c>
      <c r="N5062">
        <v>5.78</v>
      </c>
      <c r="O5062" t="s">
        <v>645</v>
      </c>
      <c r="P5062" s="428">
        <v>5.1849999999999996</v>
      </c>
      <c r="Q5062">
        <v>30526891</v>
      </c>
      <c r="R5062" t="s">
        <v>1230</v>
      </c>
      <c r="S5062">
        <v>13487</v>
      </c>
      <c r="T5062" t="s">
        <v>4282</v>
      </c>
    </row>
    <row r="5063" spans="1:20" x14ac:dyDescent="0.25">
      <c r="A5063" t="s">
        <v>637</v>
      </c>
      <c r="B5063" t="s">
        <v>1229</v>
      </c>
      <c r="C5063" t="s">
        <v>639</v>
      </c>
      <c r="D5063" t="s">
        <v>663</v>
      </c>
      <c r="E5063" t="s">
        <v>704</v>
      </c>
      <c r="F5063">
        <v>528004120053</v>
      </c>
      <c r="G5063" t="s">
        <v>1640</v>
      </c>
      <c r="H5063">
        <v>583652</v>
      </c>
      <c r="I5063" t="s">
        <v>450</v>
      </c>
      <c r="J5063">
        <v>202211</v>
      </c>
      <c r="K5063">
        <v>44599</v>
      </c>
      <c r="L5063" t="s">
        <v>644</v>
      </c>
      <c r="M5063">
        <v>64600</v>
      </c>
      <c r="N5063">
        <v>109.78</v>
      </c>
      <c r="O5063" t="s">
        <v>645</v>
      </c>
      <c r="P5063" s="428">
        <v>98.486000000000004</v>
      </c>
      <c r="Q5063">
        <v>30526891</v>
      </c>
      <c r="R5063" t="s">
        <v>1230</v>
      </c>
      <c r="S5063">
        <v>13487</v>
      </c>
      <c r="T5063" t="s">
        <v>4487</v>
      </c>
    </row>
    <row r="5064" spans="1:20" x14ac:dyDescent="0.25">
      <c r="A5064" t="s">
        <v>637</v>
      </c>
      <c r="B5064" t="s">
        <v>1229</v>
      </c>
      <c r="C5064" t="s">
        <v>639</v>
      </c>
      <c r="D5064" t="s">
        <v>663</v>
      </c>
      <c r="E5064" t="s">
        <v>704</v>
      </c>
      <c r="F5064">
        <v>528004120053</v>
      </c>
      <c r="G5064" t="s">
        <v>1640</v>
      </c>
      <c r="H5064">
        <v>583652</v>
      </c>
      <c r="I5064" t="s">
        <v>450</v>
      </c>
      <c r="J5064">
        <v>202211</v>
      </c>
      <c r="K5064">
        <v>44599</v>
      </c>
      <c r="L5064" t="s">
        <v>644</v>
      </c>
      <c r="M5064">
        <v>3400</v>
      </c>
      <c r="N5064">
        <v>5.78</v>
      </c>
      <c r="O5064" t="s">
        <v>645</v>
      </c>
      <c r="P5064" s="428">
        <v>5.1849999999999996</v>
      </c>
      <c r="Q5064">
        <v>30526891</v>
      </c>
      <c r="R5064" t="s">
        <v>1230</v>
      </c>
      <c r="S5064">
        <v>13487</v>
      </c>
      <c r="T5064" t="s">
        <v>4283</v>
      </c>
    </row>
    <row r="5065" spans="1:20" x14ac:dyDescent="0.25">
      <c r="A5065" t="s">
        <v>637</v>
      </c>
      <c r="B5065" t="s">
        <v>1229</v>
      </c>
      <c r="C5065" t="s">
        <v>639</v>
      </c>
      <c r="D5065" t="s">
        <v>663</v>
      </c>
      <c r="E5065" t="s">
        <v>704</v>
      </c>
      <c r="F5065">
        <v>528004120053</v>
      </c>
      <c r="G5065" t="s">
        <v>1640</v>
      </c>
      <c r="H5065">
        <v>583652</v>
      </c>
      <c r="I5065" t="s">
        <v>450</v>
      </c>
      <c r="J5065">
        <v>202211</v>
      </c>
      <c r="K5065">
        <v>44599</v>
      </c>
      <c r="L5065" t="s">
        <v>644</v>
      </c>
      <c r="M5065">
        <v>64600</v>
      </c>
      <c r="N5065">
        <v>109.78</v>
      </c>
      <c r="O5065" t="s">
        <v>645</v>
      </c>
      <c r="P5065" s="428">
        <v>98.486000000000004</v>
      </c>
      <c r="Q5065">
        <v>30526891</v>
      </c>
      <c r="R5065" t="s">
        <v>1230</v>
      </c>
      <c r="S5065">
        <v>13487</v>
      </c>
      <c r="T5065" t="s">
        <v>4284</v>
      </c>
    </row>
    <row r="5066" spans="1:20" x14ac:dyDescent="0.25">
      <c r="A5066" t="s">
        <v>637</v>
      </c>
      <c r="B5066" t="s">
        <v>1229</v>
      </c>
      <c r="C5066" t="s">
        <v>639</v>
      </c>
      <c r="D5066" t="s">
        <v>663</v>
      </c>
      <c r="E5066" t="s">
        <v>704</v>
      </c>
      <c r="F5066">
        <v>528004120046</v>
      </c>
      <c r="G5066" t="s">
        <v>4285</v>
      </c>
      <c r="H5066">
        <v>583645</v>
      </c>
      <c r="I5066" t="s">
        <v>402</v>
      </c>
      <c r="J5066">
        <v>202211</v>
      </c>
      <c r="K5066">
        <v>44599</v>
      </c>
      <c r="L5066" t="s">
        <v>644</v>
      </c>
      <c r="M5066">
        <v>15000</v>
      </c>
      <c r="N5066">
        <v>25.49</v>
      </c>
      <c r="O5066" t="s">
        <v>645</v>
      </c>
      <c r="P5066" s="428">
        <v>22.867999999999999</v>
      </c>
      <c r="Q5066">
        <v>30526891</v>
      </c>
      <c r="R5066" t="s">
        <v>1230</v>
      </c>
      <c r="S5066">
        <v>13487</v>
      </c>
      <c r="T5066" t="s">
        <v>4286</v>
      </c>
    </row>
    <row r="5067" spans="1:20" x14ac:dyDescent="0.25">
      <c r="A5067" t="s">
        <v>637</v>
      </c>
      <c r="B5067" t="s">
        <v>1229</v>
      </c>
      <c r="C5067" t="s">
        <v>639</v>
      </c>
      <c r="D5067" t="s">
        <v>663</v>
      </c>
      <c r="E5067" t="s">
        <v>704</v>
      </c>
      <c r="F5067">
        <v>528004120046</v>
      </c>
      <c r="G5067" t="s">
        <v>4285</v>
      </c>
      <c r="H5067">
        <v>583645</v>
      </c>
      <c r="I5067" t="s">
        <v>402</v>
      </c>
      <c r="J5067">
        <v>202211</v>
      </c>
      <c r="K5067">
        <v>44599</v>
      </c>
      <c r="L5067" t="s">
        <v>644</v>
      </c>
      <c r="M5067">
        <v>15000</v>
      </c>
      <c r="N5067">
        <v>25.49</v>
      </c>
      <c r="O5067" t="s">
        <v>645</v>
      </c>
      <c r="P5067" s="428">
        <v>22.867999999999999</v>
      </c>
      <c r="Q5067">
        <v>30526891</v>
      </c>
      <c r="R5067" t="s">
        <v>1230</v>
      </c>
      <c r="S5067">
        <v>13487</v>
      </c>
      <c r="T5067" t="s">
        <v>4287</v>
      </c>
    </row>
    <row r="5068" spans="1:20" x14ac:dyDescent="0.25">
      <c r="A5068" t="s">
        <v>637</v>
      </c>
      <c r="B5068" t="s">
        <v>1229</v>
      </c>
      <c r="C5068" t="s">
        <v>639</v>
      </c>
      <c r="D5068" t="s">
        <v>663</v>
      </c>
      <c r="E5068" t="s">
        <v>704</v>
      </c>
      <c r="F5068">
        <v>528004120046</v>
      </c>
      <c r="G5068" t="s">
        <v>4285</v>
      </c>
      <c r="H5068">
        <v>583645</v>
      </c>
      <c r="I5068" t="s">
        <v>402</v>
      </c>
      <c r="J5068">
        <v>202211</v>
      </c>
      <c r="K5068">
        <v>44599</v>
      </c>
      <c r="L5068" t="s">
        <v>644</v>
      </c>
      <c r="M5068">
        <v>15000</v>
      </c>
      <c r="N5068">
        <v>25.49</v>
      </c>
      <c r="O5068" t="s">
        <v>645</v>
      </c>
      <c r="P5068" s="428">
        <v>22.867999999999999</v>
      </c>
      <c r="Q5068">
        <v>30526891</v>
      </c>
      <c r="R5068" t="s">
        <v>1230</v>
      </c>
      <c r="S5068">
        <v>13487</v>
      </c>
      <c r="T5068" t="s">
        <v>4288</v>
      </c>
    </row>
    <row r="5069" spans="1:20" x14ac:dyDescent="0.25">
      <c r="A5069" t="s">
        <v>637</v>
      </c>
      <c r="B5069" t="s">
        <v>1229</v>
      </c>
      <c r="C5069" t="s">
        <v>639</v>
      </c>
      <c r="D5069" t="s">
        <v>663</v>
      </c>
      <c r="E5069" t="s">
        <v>704</v>
      </c>
      <c r="F5069">
        <v>528004120046</v>
      </c>
      <c r="G5069" t="s">
        <v>4285</v>
      </c>
      <c r="H5069">
        <v>583645</v>
      </c>
      <c r="I5069" t="s">
        <v>402</v>
      </c>
      <c r="J5069">
        <v>202211</v>
      </c>
      <c r="K5069">
        <v>44599</v>
      </c>
      <c r="L5069" t="s">
        <v>644</v>
      </c>
      <c r="M5069">
        <v>4000</v>
      </c>
      <c r="N5069">
        <v>6.8</v>
      </c>
      <c r="O5069" t="s">
        <v>645</v>
      </c>
      <c r="P5069" s="428">
        <v>6.1</v>
      </c>
      <c r="Q5069">
        <v>30526891</v>
      </c>
      <c r="R5069" t="s">
        <v>1230</v>
      </c>
      <c r="S5069">
        <v>13487</v>
      </c>
      <c r="T5069" t="s">
        <v>4289</v>
      </c>
    </row>
    <row r="5070" spans="1:20" x14ac:dyDescent="0.25">
      <c r="A5070" t="s">
        <v>637</v>
      </c>
      <c r="B5070" t="s">
        <v>1229</v>
      </c>
      <c r="C5070" t="s">
        <v>639</v>
      </c>
      <c r="D5070" t="s">
        <v>663</v>
      </c>
      <c r="E5070" t="s">
        <v>704</v>
      </c>
      <c r="F5070">
        <v>528004120046</v>
      </c>
      <c r="G5070" t="s">
        <v>4285</v>
      </c>
      <c r="H5070">
        <v>583645</v>
      </c>
      <c r="I5070" t="s">
        <v>402</v>
      </c>
      <c r="J5070">
        <v>202211</v>
      </c>
      <c r="K5070">
        <v>44599</v>
      </c>
      <c r="L5070" t="s">
        <v>644</v>
      </c>
      <c r="M5070">
        <v>76000</v>
      </c>
      <c r="N5070">
        <v>129.15</v>
      </c>
      <c r="O5070" t="s">
        <v>645</v>
      </c>
      <c r="P5070" s="428">
        <v>115.863</v>
      </c>
      <c r="Q5070">
        <v>30526891</v>
      </c>
      <c r="R5070" t="s">
        <v>1230</v>
      </c>
      <c r="S5070">
        <v>13487</v>
      </c>
      <c r="T5070" t="s">
        <v>4290</v>
      </c>
    </row>
    <row r="5071" spans="1:20" x14ac:dyDescent="0.25">
      <c r="A5071" t="s">
        <v>637</v>
      </c>
      <c r="B5071" t="s">
        <v>1229</v>
      </c>
      <c r="C5071" t="s">
        <v>639</v>
      </c>
      <c r="D5071" t="s">
        <v>663</v>
      </c>
      <c r="E5071" t="s">
        <v>704</v>
      </c>
      <c r="F5071">
        <v>528004120046</v>
      </c>
      <c r="G5071" t="s">
        <v>4285</v>
      </c>
      <c r="H5071">
        <v>583645</v>
      </c>
      <c r="I5071" t="s">
        <v>402</v>
      </c>
      <c r="J5071">
        <v>202211</v>
      </c>
      <c r="K5071">
        <v>44599</v>
      </c>
      <c r="L5071" t="s">
        <v>644</v>
      </c>
      <c r="M5071">
        <v>4000</v>
      </c>
      <c r="N5071">
        <v>6.8</v>
      </c>
      <c r="O5071" t="s">
        <v>645</v>
      </c>
      <c r="P5071" s="428">
        <v>6.1</v>
      </c>
      <c r="Q5071">
        <v>30526891</v>
      </c>
      <c r="R5071" t="s">
        <v>1230</v>
      </c>
      <c r="S5071">
        <v>13487</v>
      </c>
      <c r="T5071" t="s">
        <v>4291</v>
      </c>
    </row>
    <row r="5072" spans="1:20" x14ac:dyDescent="0.25">
      <c r="A5072" t="s">
        <v>637</v>
      </c>
      <c r="B5072" t="s">
        <v>1229</v>
      </c>
      <c r="C5072" t="s">
        <v>639</v>
      </c>
      <c r="D5072" t="s">
        <v>663</v>
      </c>
      <c r="E5072" t="s">
        <v>704</v>
      </c>
      <c r="F5072">
        <v>528004120046</v>
      </c>
      <c r="G5072" t="s">
        <v>4285</v>
      </c>
      <c r="H5072">
        <v>583645</v>
      </c>
      <c r="I5072" t="s">
        <v>402</v>
      </c>
      <c r="J5072">
        <v>202211</v>
      </c>
      <c r="K5072">
        <v>44599</v>
      </c>
      <c r="L5072" t="s">
        <v>644</v>
      </c>
      <c r="M5072">
        <v>76000</v>
      </c>
      <c r="N5072">
        <v>129.15</v>
      </c>
      <c r="O5072" t="s">
        <v>645</v>
      </c>
      <c r="P5072" s="428">
        <v>115.863</v>
      </c>
      <c r="Q5072">
        <v>30526891</v>
      </c>
      <c r="R5072" t="s">
        <v>1230</v>
      </c>
      <c r="S5072">
        <v>13487</v>
      </c>
      <c r="T5072" t="s">
        <v>4292</v>
      </c>
    </row>
    <row r="5073" spans="1:20" x14ac:dyDescent="0.25">
      <c r="A5073" t="s">
        <v>637</v>
      </c>
      <c r="B5073" t="s">
        <v>1229</v>
      </c>
      <c r="C5073" t="s">
        <v>639</v>
      </c>
      <c r="D5073" t="s">
        <v>663</v>
      </c>
      <c r="E5073" t="s">
        <v>704</v>
      </c>
      <c r="F5073">
        <v>528004120046</v>
      </c>
      <c r="G5073" t="s">
        <v>4285</v>
      </c>
      <c r="H5073">
        <v>583645</v>
      </c>
      <c r="I5073" t="s">
        <v>402</v>
      </c>
      <c r="J5073">
        <v>202211</v>
      </c>
      <c r="K5073">
        <v>44599</v>
      </c>
      <c r="L5073" t="s">
        <v>644</v>
      </c>
      <c r="M5073">
        <v>4000</v>
      </c>
      <c r="N5073">
        <v>6.8</v>
      </c>
      <c r="O5073" t="s">
        <v>645</v>
      </c>
      <c r="P5073" s="428">
        <v>6.1</v>
      </c>
      <c r="Q5073">
        <v>30526891</v>
      </c>
      <c r="R5073" t="s">
        <v>1230</v>
      </c>
      <c r="S5073">
        <v>13487</v>
      </c>
      <c r="T5073" t="s">
        <v>4293</v>
      </c>
    </row>
    <row r="5074" spans="1:20" x14ac:dyDescent="0.25">
      <c r="A5074" t="s">
        <v>637</v>
      </c>
      <c r="B5074" t="s">
        <v>1229</v>
      </c>
      <c r="C5074" t="s">
        <v>639</v>
      </c>
      <c r="D5074" t="s">
        <v>663</v>
      </c>
      <c r="E5074" t="s">
        <v>704</v>
      </c>
      <c r="F5074">
        <v>528004120046</v>
      </c>
      <c r="G5074" t="s">
        <v>4285</v>
      </c>
      <c r="H5074">
        <v>583645</v>
      </c>
      <c r="I5074" t="s">
        <v>402</v>
      </c>
      <c r="J5074">
        <v>202211</v>
      </c>
      <c r="K5074">
        <v>44599</v>
      </c>
      <c r="L5074" t="s">
        <v>644</v>
      </c>
      <c r="M5074">
        <v>76000</v>
      </c>
      <c r="N5074">
        <v>129.15</v>
      </c>
      <c r="O5074" t="s">
        <v>645</v>
      </c>
      <c r="P5074" s="428">
        <v>115.863</v>
      </c>
      <c r="Q5074">
        <v>30526891</v>
      </c>
      <c r="R5074" t="s">
        <v>1230</v>
      </c>
      <c r="S5074">
        <v>13487</v>
      </c>
      <c r="T5074" t="s">
        <v>4488</v>
      </c>
    </row>
    <row r="5075" spans="1:20" x14ac:dyDescent="0.25">
      <c r="A5075" t="s">
        <v>637</v>
      </c>
      <c r="B5075" t="s">
        <v>1229</v>
      </c>
      <c r="C5075" t="s">
        <v>639</v>
      </c>
      <c r="D5075" t="s">
        <v>663</v>
      </c>
      <c r="E5075" t="s">
        <v>704</v>
      </c>
      <c r="F5075">
        <v>528004120026</v>
      </c>
      <c r="G5075" t="s">
        <v>1241</v>
      </c>
      <c r="H5075">
        <v>583625</v>
      </c>
      <c r="I5075" t="s">
        <v>303</v>
      </c>
      <c r="J5075">
        <v>202211</v>
      </c>
      <c r="K5075">
        <v>44599</v>
      </c>
      <c r="L5075" t="s">
        <v>644</v>
      </c>
      <c r="M5075">
        <v>10000</v>
      </c>
      <c r="N5075">
        <v>16.989999999999998</v>
      </c>
      <c r="O5075" t="s">
        <v>645</v>
      </c>
      <c r="P5075" s="428">
        <v>15.242000000000001</v>
      </c>
      <c r="Q5075">
        <v>30526891</v>
      </c>
      <c r="R5075" t="s">
        <v>1230</v>
      </c>
      <c r="S5075">
        <v>13487</v>
      </c>
      <c r="T5075" t="s">
        <v>4297</v>
      </c>
    </row>
    <row r="5076" spans="1:20" x14ac:dyDescent="0.25">
      <c r="A5076" t="s">
        <v>637</v>
      </c>
      <c r="B5076" t="s">
        <v>1229</v>
      </c>
      <c r="C5076" t="s">
        <v>639</v>
      </c>
      <c r="D5076" t="s">
        <v>663</v>
      </c>
      <c r="E5076" t="s">
        <v>704</v>
      </c>
      <c r="F5076">
        <v>528004120026</v>
      </c>
      <c r="G5076" t="s">
        <v>1241</v>
      </c>
      <c r="H5076">
        <v>583625</v>
      </c>
      <c r="I5076" t="s">
        <v>303</v>
      </c>
      <c r="J5076">
        <v>202211</v>
      </c>
      <c r="K5076">
        <v>44599</v>
      </c>
      <c r="L5076" t="s">
        <v>644</v>
      </c>
      <c r="M5076">
        <v>10000</v>
      </c>
      <c r="N5076">
        <v>16.989999999999998</v>
      </c>
      <c r="O5076" t="s">
        <v>645</v>
      </c>
      <c r="P5076" s="428">
        <v>15.242000000000001</v>
      </c>
      <c r="Q5076">
        <v>30526891</v>
      </c>
      <c r="R5076" t="s">
        <v>1230</v>
      </c>
      <c r="S5076">
        <v>13487</v>
      </c>
      <c r="T5076" t="s">
        <v>4301</v>
      </c>
    </row>
    <row r="5077" spans="1:20" x14ac:dyDescent="0.25">
      <c r="A5077" t="s">
        <v>637</v>
      </c>
      <c r="B5077" t="s">
        <v>1229</v>
      </c>
      <c r="C5077" t="s">
        <v>639</v>
      </c>
      <c r="D5077" t="s">
        <v>663</v>
      </c>
      <c r="E5077" t="s">
        <v>704</v>
      </c>
      <c r="F5077">
        <v>528004120026</v>
      </c>
      <c r="G5077" t="s">
        <v>1241</v>
      </c>
      <c r="H5077">
        <v>583625</v>
      </c>
      <c r="I5077" t="s">
        <v>303</v>
      </c>
      <c r="J5077">
        <v>202211</v>
      </c>
      <c r="K5077">
        <v>44599</v>
      </c>
      <c r="L5077" t="s">
        <v>644</v>
      </c>
      <c r="M5077">
        <v>25000</v>
      </c>
      <c r="N5077">
        <v>42.48</v>
      </c>
      <c r="O5077" t="s">
        <v>645</v>
      </c>
      <c r="P5077" s="428">
        <v>38.11</v>
      </c>
      <c r="Q5077">
        <v>30526891</v>
      </c>
      <c r="R5077" t="s">
        <v>1230</v>
      </c>
      <c r="S5077">
        <v>13487</v>
      </c>
      <c r="T5077" t="s">
        <v>4307</v>
      </c>
    </row>
    <row r="5078" spans="1:20" x14ac:dyDescent="0.25">
      <c r="A5078" t="s">
        <v>637</v>
      </c>
      <c r="B5078" t="s">
        <v>1229</v>
      </c>
      <c r="C5078" t="s">
        <v>639</v>
      </c>
      <c r="D5078" t="s">
        <v>663</v>
      </c>
      <c r="E5078" t="s">
        <v>704</v>
      </c>
      <c r="F5078">
        <v>528004120026</v>
      </c>
      <c r="G5078" t="s">
        <v>1241</v>
      </c>
      <c r="H5078">
        <v>583625</v>
      </c>
      <c r="I5078" t="s">
        <v>303</v>
      </c>
      <c r="J5078">
        <v>202211</v>
      </c>
      <c r="K5078">
        <v>44599</v>
      </c>
      <c r="L5078" t="s">
        <v>644</v>
      </c>
      <c r="M5078">
        <v>25000</v>
      </c>
      <c r="N5078">
        <v>42.48</v>
      </c>
      <c r="O5078" t="s">
        <v>645</v>
      </c>
      <c r="P5078" s="428">
        <v>38.11</v>
      </c>
      <c r="Q5078">
        <v>30526891</v>
      </c>
      <c r="R5078" t="s">
        <v>1230</v>
      </c>
      <c r="S5078">
        <v>13487</v>
      </c>
      <c r="T5078" t="s">
        <v>4313</v>
      </c>
    </row>
    <row r="5079" spans="1:20" x14ac:dyDescent="0.25">
      <c r="A5079" t="s">
        <v>637</v>
      </c>
      <c r="B5079" t="s">
        <v>1229</v>
      </c>
      <c r="C5079" t="s">
        <v>639</v>
      </c>
      <c r="D5079" t="s">
        <v>663</v>
      </c>
      <c r="E5079" t="s">
        <v>704</v>
      </c>
      <c r="F5079">
        <v>528004120026</v>
      </c>
      <c r="G5079" t="s">
        <v>1241</v>
      </c>
      <c r="H5079">
        <v>583625</v>
      </c>
      <c r="I5079" t="s">
        <v>303</v>
      </c>
      <c r="J5079">
        <v>202211</v>
      </c>
      <c r="K5079">
        <v>44599</v>
      </c>
      <c r="L5079" t="s">
        <v>644</v>
      </c>
      <c r="M5079">
        <v>50000</v>
      </c>
      <c r="N5079">
        <v>84.97</v>
      </c>
      <c r="O5079" t="s">
        <v>645</v>
      </c>
      <c r="P5079" s="428">
        <v>76.227999999999994</v>
      </c>
      <c r="Q5079">
        <v>30526891</v>
      </c>
      <c r="R5079" t="s">
        <v>1230</v>
      </c>
      <c r="S5079">
        <v>13487</v>
      </c>
      <c r="T5079" t="s">
        <v>4314</v>
      </c>
    </row>
    <row r="5080" spans="1:20" x14ac:dyDescent="0.25">
      <c r="A5080" t="s">
        <v>637</v>
      </c>
      <c r="B5080" t="s">
        <v>1229</v>
      </c>
      <c r="C5080" t="s">
        <v>639</v>
      </c>
      <c r="D5080" t="s">
        <v>663</v>
      </c>
      <c r="E5080" t="s">
        <v>704</v>
      </c>
      <c r="F5080">
        <v>528004120026</v>
      </c>
      <c r="G5080" t="s">
        <v>1241</v>
      </c>
      <c r="H5080">
        <v>583625</v>
      </c>
      <c r="I5080" t="s">
        <v>303</v>
      </c>
      <c r="J5080">
        <v>202211</v>
      </c>
      <c r="K5080">
        <v>44599</v>
      </c>
      <c r="L5080" t="s">
        <v>644</v>
      </c>
      <c r="M5080">
        <v>10000</v>
      </c>
      <c r="N5080">
        <v>16.989999999999998</v>
      </c>
      <c r="O5080" t="s">
        <v>645</v>
      </c>
      <c r="P5080" s="428">
        <v>15.242000000000001</v>
      </c>
      <c r="Q5080">
        <v>30526891</v>
      </c>
      <c r="R5080" t="s">
        <v>1230</v>
      </c>
      <c r="S5080">
        <v>13487</v>
      </c>
      <c r="T5080" t="s">
        <v>4315</v>
      </c>
    </row>
    <row r="5081" spans="1:20" x14ac:dyDescent="0.25">
      <c r="A5081" t="s">
        <v>637</v>
      </c>
      <c r="B5081" t="s">
        <v>1229</v>
      </c>
      <c r="C5081" t="s">
        <v>639</v>
      </c>
      <c r="D5081" t="s">
        <v>663</v>
      </c>
      <c r="E5081" t="s">
        <v>704</v>
      </c>
      <c r="F5081">
        <v>528004120026</v>
      </c>
      <c r="G5081" t="s">
        <v>1241</v>
      </c>
      <c r="H5081">
        <v>583625</v>
      </c>
      <c r="I5081" t="s">
        <v>303</v>
      </c>
      <c r="J5081">
        <v>202211</v>
      </c>
      <c r="K5081">
        <v>44599</v>
      </c>
      <c r="L5081" t="s">
        <v>644</v>
      </c>
      <c r="M5081">
        <v>29400</v>
      </c>
      <c r="N5081">
        <v>49.96</v>
      </c>
      <c r="O5081" t="s">
        <v>645</v>
      </c>
      <c r="P5081" s="428">
        <v>44.82</v>
      </c>
      <c r="Q5081">
        <v>30526891</v>
      </c>
      <c r="R5081" t="s">
        <v>1230</v>
      </c>
      <c r="S5081">
        <v>13487</v>
      </c>
      <c r="T5081" t="s">
        <v>4320</v>
      </c>
    </row>
    <row r="5082" spans="1:20" x14ac:dyDescent="0.25">
      <c r="A5082" t="s">
        <v>637</v>
      </c>
      <c r="B5082" t="s">
        <v>1229</v>
      </c>
      <c r="C5082" t="s">
        <v>639</v>
      </c>
      <c r="D5082" t="s">
        <v>663</v>
      </c>
      <c r="E5082" t="s">
        <v>704</v>
      </c>
      <c r="F5082">
        <v>528004120026</v>
      </c>
      <c r="G5082" t="s">
        <v>1241</v>
      </c>
      <c r="H5082">
        <v>583625</v>
      </c>
      <c r="I5082" t="s">
        <v>303</v>
      </c>
      <c r="J5082">
        <v>202211</v>
      </c>
      <c r="K5082">
        <v>44599</v>
      </c>
      <c r="L5082" t="s">
        <v>644</v>
      </c>
      <c r="M5082">
        <v>4400</v>
      </c>
      <c r="N5082">
        <v>7.48</v>
      </c>
      <c r="O5082" t="s">
        <v>645</v>
      </c>
      <c r="P5082" s="428">
        <v>6.71</v>
      </c>
      <c r="Q5082">
        <v>30526891</v>
      </c>
      <c r="R5082" t="s">
        <v>1230</v>
      </c>
      <c r="S5082">
        <v>13487</v>
      </c>
      <c r="T5082" t="s">
        <v>4323</v>
      </c>
    </row>
    <row r="5083" spans="1:20" x14ac:dyDescent="0.25">
      <c r="A5083" t="s">
        <v>637</v>
      </c>
      <c r="B5083" t="s">
        <v>1229</v>
      </c>
      <c r="C5083" t="s">
        <v>639</v>
      </c>
      <c r="D5083" t="s">
        <v>663</v>
      </c>
      <c r="E5083" t="s">
        <v>704</v>
      </c>
      <c r="F5083">
        <v>528004120026</v>
      </c>
      <c r="G5083" t="s">
        <v>1241</v>
      </c>
      <c r="H5083">
        <v>583625</v>
      </c>
      <c r="I5083" t="s">
        <v>303</v>
      </c>
      <c r="J5083">
        <v>202211</v>
      </c>
      <c r="K5083">
        <v>44599</v>
      </c>
      <c r="L5083" t="s">
        <v>644</v>
      </c>
      <c r="M5083">
        <v>56500</v>
      </c>
      <c r="N5083">
        <v>96.01</v>
      </c>
      <c r="O5083" t="s">
        <v>645</v>
      </c>
      <c r="P5083" s="428">
        <v>86.132000000000005</v>
      </c>
      <c r="Q5083">
        <v>30526891</v>
      </c>
      <c r="R5083" t="s">
        <v>1230</v>
      </c>
      <c r="S5083">
        <v>13487</v>
      </c>
      <c r="T5083" t="s">
        <v>4325</v>
      </c>
    </row>
    <row r="5084" spans="1:20" x14ac:dyDescent="0.25">
      <c r="A5084" t="s">
        <v>637</v>
      </c>
      <c r="B5084" t="s">
        <v>1229</v>
      </c>
      <c r="C5084" t="s">
        <v>639</v>
      </c>
      <c r="D5084" t="s">
        <v>663</v>
      </c>
      <c r="E5084" t="s">
        <v>704</v>
      </c>
      <c r="F5084">
        <v>528004120026</v>
      </c>
      <c r="G5084" t="s">
        <v>1241</v>
      </c>
      <c r="H5084">
        <v>583625</v>
      </c>
      <c r="I5084" t="s">
        <v>303</v>
      </c>
      <c r="J5084">
        <v>202211</v>
      </c>
      <c r="K5084">
        <v>44599</v>
      </c>
      <c r="L5084" t="s">
        <v>644</v>
      </c>
      <c r="M5084">
        <v>50000</v>
      </c>
      <c r="N5084">
        <v>84.97</v>
      </c>
      <c r="O5084" t="s">
        <v>645</v>
      </c>
      <c r="P5084" s="428">
        <v>76.227999999999994</v>
      </c>
      <c r="Q5084">
        <v>30526891</v>
      </c>
      <c r="R5084" t="s">
        <v>1230</v>
      </c>
      <c r="S5084">
        <v>13487</v>
      </c>
      <c r="T5084" t="s">
        <v>4326</v>
      </c>
    </row>
    <row r="5085" spans="1:20" x14ac:dyDescent="0.25">
      <c r="A5085" t="s">
        <v>637</v>
      </c>
      <c r="B5085" t="s">
        <v>1229</v>
      </c>
      <c r="C5085" t="s">
        <v>639</v>
      </c>
      <c r="D5085" t="s">
        <v>663</v>
      </c>
      <c r="E5085" t="s">
        <v>704</v>
      </c>
      <c r="F5085">
        <v>528004120026</v>
      </c>
      <c r="G5085" t="s">
        <v>1241</v>
      </c>
      <c r="H5085">
        <v>583625</v>
      </c>
      <c r="I5085" t="s">
        <v>303</v>
      </c>
      <c r="J5085">
        <v>202211</v>
      </c>
      <c r="K5085">
        <v>44599</v>
      </c>
      <c r="L5085" t="s">
        <v>644</v>
      </c>
      <c r="M5085">
        <v>50000</v>
      </c>
      <c r="N5085">
        <v>84.97</v>
      </c>
      <c r="O5085" t="s">
        <v>645</v>
      </c>
      <c r="P5085" s="428">
        <v>76.227999999999994</v>
      </c>
      <c r="Q5085">
        <v>30526891</v>
      </c>
      <c r="R5085" t="s">
        <v>1230</v>
      </c>
      <c r="S5085">
        <v>13487</v>
      </c>
      <c r="T5085" t="s">
        <v>4327</v>
      </c>
    </row>
    <row r="5086" spans="1:20" x14ac:dyDescent="0.25">
      <c r="A5086" t="s">
        <v>637</v>
      </c>
      <c r="B5086" t="s">
        <v>1229</v>
      </c>
      <c r="C5086" t="s">
        <v>639</v>
      </c>
      <c r="D5086" t="s">
        <v>663</v>
      </c>
      <c r="E5086" t="s">
        <v>704</v>
      </c>
      <c r="F5086">
        <v>528004120026</v>
      </c>
      <c r="G5086" t="s">
        <v>1241</v>
      </c>
      <c r="H5086">
        <v>583625</v>
      </c>
      <c r="I5086" t="s">
        <v>303</v>
      </c>
      <c r="J5086">
        <v>202211</v>
      </c>
      <c r="K5086">
        <v>44599</v>
      </c>
      <c r="L5086" t="s">
        <v>644</v>
      </c>
      <c r="M5086">
        <v>50000</v>
      </c>
      <c r="N5086">
        <v>84.97</v>
      </c>
      <c r="O5086" t="s">
        <v>645</v>
      </c>
      <c r="P5086" s="428">
        <v>76.227999999999994</v>
      </c>
      <c r="Q5086">
        <v>30526891</v>
      </c>
      <c r="R5086" t="s">
        <v>1230</v>
      </c>
      <c r="S5086">
        <v>13487</v>
      </c>
      <c r="T5086" t="s">
        <v>4327</v>
      </c>
    </row>
    <row r="5087" spans="1:20" x14ac:dyDescent="0.25">
      <c r="A5087" t="s">
        <v>637</v>
      </c>
      <c r="B5087" t="s">
        <v>1229</v>
      </c>
      <c r="C5087" t="s">
        <v>639</v>
      </c>
      <c r="D5087" t="s">
        <v>663</v>
      </c>
      <c r="E5087" t="s">
        <v>704</v>
      </c>
      <c r="F5087">
        <v>528004120026</v>
      </c>
      <c r="G5087" t="s">
        <v>1241</v>
      </c>
      <c r="H5087">
        <v>583625</v>
      </c>
      <c r="I5087" t="s">
        <v>303</v>
      </c>
      <c r="J5087">
        <v>202211</v>
      </c>
      <c r="K5087">
        <v>44599</v>
      </c>
      <c r="L5087" t="s">
        <v>644</v>
      </c>
      <c r="M5087">
        <v>25000</v>
      </c>
      <c r="N5087">
        <v>42.48</v>
      </c>
      <c r="O5087" t="s">
        <v>645</v>
      </c>
      <c r="P5087" s="428">
        <v>38.11</v>
      </c>
      <c r="Q5087">
        <v>30526891</v>
      </c>
      <c r="R5087" t="s">
        <v>1230</v>
      </c>
      <c r="S5087">
        <v>13487</v>
      </c>
      <c r="T5087" t="s">
        <v>4329</v>
      </c>
    </row>
    <row r="5088" spans="1:20" x14ac:dyDescent="0.25">
      <c r="A5088" t="s">
        <v>637</v>
      </c>
      <c r="B5088" t="s">
        <v>1229</v>
      </c>
      <c r="C5088" t="s">
        <v>639</v>
      </c>
      <c r="D5088" t="s">
        <v>663</v>
      </c>
      <c r="E5088" t="s">
        <v>704</v>
      </c>
      <c r="F5088">
        <v>528004120026</v>
      </c>
      <c r="G5088" t="s">
        <v>1241</v>
      </c>
      <c r="H5088">
        <v>583625</v>
      </c>
      <c r="I5088" t="s">
        <v>303</v>
      </c>
      <c r="J5088">
        <v>202211</v>
      </c>
      <c r="K5088">
        <v>44599</v>
      </c>
      <c r="L5088" t="s">
        <v>644</v>
      </c>
      <c r="M5088">
        <v>50000</v>
      </c>
      <c r="N5088">
        <v>84.97</v>
      </c>
      <c r="O5088" t="s">
        <v>645</v>
      </c>
      <c r="P5088" s="428">
        <v>76.227999999999994</v>
      </c>
      <c r="Q5088">
        <v>30526891</v>
      </c>
      <c r="R5088" t="s">
        <v>1230</v>
      </c>
      <c r="S5088">
        <v>13487</v>
      </c>
      <c r="T5088" t="s">
        <v>4330</v>
      </c>
    </row>
    <row r="5089" spans="1:20" x14ac:dyDescent="0.25">
      <c r="A5089" t="s">
        <v>637</v>
      </c>
      <c r="B5089" t="s">
        <v>1229</v>
      </c>
      <c r="C5089" t="s">
        <v>639</v>
      </c>
      <c r="D5089" t="s">
        <v>663</v>
      </c>
      <c r="E5089" t="s">
        <v>704</v>
      </c>
      <c r="F5089">
        <v>528004120026</v>
      </c>
      <c r="G5089" t="s">
        <v>1241</v>
      </c>
      <c r="H5089">
        <v>583625</v>
      </c>
      <c r="I5089" t="s">
        <v>303</v>
      </c>
      <c r="J5089">
        <v>202211</v>
      </c>
      <c r="K5089">
        <v>44599</v>
      </c>
      <c r="L5089" t="s">
        <v>644</v>
      </c>
      <c r="M5089">
        <v>10000</v>
      </c>
      <c r="N5089">
        <v>16.989999999999998</v>
      </c>
      <c r="O5089" t="s">
        <v>645</v>
      </c>
      <c r="P5089" s="428">
        <v>15.242000000000001</v>
      </c>
      <c r="Q5089">
        <v>30526891</v>
      </c>
      <c r="R5089" t="s">
        <v>1230</v>
      </c>
      <c r="S5089">
        <v>13487</v>
      </c>
      <c r="T5089" t="s">
        <v>4334</v>
      </c>
    </row>
    <row r="5090" spans="1:20" x14ac:dyDescent="0.25">
      <c r="A5090" t="s">
        <v>637</v>
      </c>
      <c r="B5090" t="s">
        <v>1229</v>
      </c>
      <c r="C5090" t="s">
        <v>639</v>
      </c>
      <c r="D5090" t="s">
        <v>663</v>
      </c>
      <c r="E5090" t="s">
        <v>704</v>
      </c>
      <c r="F5090">
        <v>528004120026</v>
      </c>
      <c r="G5090" t="s">
        <v>1241</v>
      </c>
      <c r="H5090">
        <v>583625</v>
      </c>
      <c r="I5090" t="s">
        <v>303</v>
      </c>
      <c r="J5090">
        <v>202211</v>
      </c>
      <c r="K5090">
        <v>44599</v>
      </c>
      <c r="L5090" t="s">
        <v>644</v>
      </c>
      <c r="M5090">
        <v>285000</v>
      </c>
      <c r="N5090">
        <v>484.31</v>
      </c>
      <c r="O5090" t="s">
        <v>645</v>
      </c>
      <c r="P5090" s="428">
        <v>434.483</v>
      </c>
      <c r="Q5090">
        <v>30526891</v>
      </c>
      <c r="R5090" t="s">
        <v>1230</v>
      </c>
      <c r="S5090">
        <v>13487</v>
      </c>
      <c r="T5090" t="s">
        <v>4337</v>
      </c>
    </row>
    <row r="5091" spans="1:20" x14ac:dyDescent="0.25">
      <c r="A5091" t="s">
        <v>637</v>
      </c>
      <c r="B5091" t="s">
        <v>1229</v>
      </c>
      <c r="C5091" t="s">
        <v>639</v>
      </c>
      <c r="D5091" t="s">
        <v>663</v>
      </c>
      <c r="E5091" t="s">
        <v>704</v>
      </c>
      <c r="F5091">
        <v>528004120026</v>
      </c>
      <c r="G5091" t="s">
        <v>1241</v>
      </c>
      <c r="H5091">
        <v>583625</v>
      </c>
      <c r="I5091" t="s">
        <v>303</v>
      </c>
      <c r="J5091">
        <v>202211</v>
      </c>
      <c r="K5091">
        <v>44599</v>
      </c>
      <c r="L5091" t="s">
        <v>644</v>
      </c>
      <c r="M5091">
        <v>10000</v>
      </c>
      <c r="N5091">
        <v>16.989999999999998</v>
      </c>
      <c r="O5091" t="s">
        <v>645</v>
      </c>
      <c r="P5091" s="428">
        <v>15.242000000000001</v>
      </c>
      <c r="Q5091">
        <v>30526891</v>
      </c>
      <c r="R5091" t="s">
        <v>1230</v>
      </c>
      <c r="S5091">
        <v>13487</v>
      </c>
      <c r="T5091" t="s">
        <v>4341</v>
      </c>
    </row>
    <row r="5092" spans="1:20" x14ac:dyDescent="0.25">
      <c r="A5092" t="s">
        <v>637</v>
      </c>
      <c r="B5092" t="s">
        <v>1229</v>
      </c>
      <c r="C5092" t="s">
        <v>639</v>
      </c>
      <c r="D5092" t="s">
        <v>663</v>
      </c>
      <c r="E5092" t="s">
        <v>704</v>
      </c>
      <c r="F5092">
        <v>528004120026</v>
      </c>
      <c r="G5092" t="s">
        <v>1241</v>
      </c>
      <c r="H5092">
        <v>583625</v>
      </c>
      <c r="I5092" t="s">
        <v>303</v>
      </c>
      <c r="J5092">
        <v>202211</v>
      </c>
      <c r="K5092">
        <v>44599</v>
      </c>
      <c r="L5092" t="s">
        <v>644</v>
      </c>
      <c r="M5092">
        <v>50000</v>
      </c>
      <c r="N5092">
        <v>84.97</v>
      </c>
      <c r="O5092" t="s">
        <v>645</v>
      </c>
      <c r="P5092" s="428">
        <v>76.227999999999994</v>
      </c>
      <c r="Q5092">
        <v>30526891</v>
      </c>
      <c r="R5092" t="s">
        <v>1230</v>
      </c>
      <c r="S5092">
        <v>13487</v>
      </c>
      <c r="T5092" t="s">
        <v>4343</v>
      </c>
    </row>
    <row r="5093" spans="1:20" x14ac:dyDescent="0.25">
      <c r="A5093" t="s">
        <v>637</v>
      </c>
      <c r="B5093" t="s">
        <v>1229</v>
      </c>
      <c r="C5093" t="s">
        <v>639</v>
      </c>
      <c r="D5093" t="s">
        <v>663</v>
      </c>
      <c r="E5093" t="s">
        <v>704</v>
      </c>
      <c r="F5093">
        <v>528004120026</v>
      </c>
      <c r="G5093" t="s">
        <v>1241</v>
      </c>
      <c r="H5093">
        <v>583625</v>
      </c>
      <c r="I5093" t="s">
        <v>303</v>
      </c>
      <c r="J5093">
        <v>202211</v>
      </c>
      <c r="K5093">
        <v>44599</v>
      </c>
      <c r="L5093" t="s">
        <v>644</v>
      </c>
      <c r="M5093">
        <v>25000</v>
      </c>
      <c r="N5093">
        <v>42.48</v>
      </c>
      <c r="O5093" t="s">
        <v>645</v>
      </c>
      <c r="P5093" s="428">
        <v>38.11</v>
      </c>
      <c r="Q5093">
        <v>30526891</v>
      </c>
      <c r="R5093" t="s">
        <v>1230</v>
      </c>
      <c r="S5093">
        <v>13487</v>
      </c>
      <c r="T5093" t="s">
        <v>4348</v>
      </c>
    </row>
    <row r="5094" spans="1:20" x14ac:dyDescent="0.25">
      <c r="A5094" t="s">
        <v>637</v>
      </c>
      <c r="B5094" t="s">
        <v>1229</v>
      </c>
      <c r="C5094" t="s">
        <v>639</v>
      </c>
      <c r="D5094" t="s">
        <v>663</v>
      </c>
      <c r="E5094" t="s">
        <v>704</v>
      </c>
      <c r="F5094">
        <v>528004120026</v>
      </c>
      <c r="G5094" t="s">
        <v>1241</v>
      </c>
      <c r="H5094">
        <v>583625</v>
      </c>
      <c r="I5094" t="s">
        <v>303</v>
      </c>
      <c r="J5094">
        <v>202211</v>
      </c>
      <c r="K5094">
        <v>44599</v>
      </c>
      <c r="L5094" t="s">
        <v>644</v>
      </c>
      <c r="M5094">
        <v>4000</v>
      </c>
      <c r="N5094">
        <v>6.8</v>
      </c>
      <c r="O5094" t="s">
        <v>645</v>
      </c>
      <c r="P5094" s="428">
        <v>6.1</v>
      </c>
      <c r="Q5094">
        <v>30526891</v>
      </c>
      <c r="R5094" t="s">
        <v>1230</v>
      </c>
      <c r="S5094">
        <v>13487</v>
      </c>
      <c r="T5094" t="s">
        <v>4350</v>
      </c>
    </row>
    <row r="5095" spans="1:20" x14ac:dyDescent="0.25">
      <c r="A5095" t="s">
        <v>637</v>
      </c>
      <c r="B5095" t="s">
        <v>1229</v>
      </c>
      <c r="C5095" t="s">
        <v>639</v>
      </c>
      <c r="D5095" t="s">
        <v>663</v>
      </c>
      <c r="E5095" t="s">
        <v>704</v>
      </c>
      <c r="F5095">
        <v>528004120010</v>
      </c>
      <c r="G5095" t="s">
        <v>653</v>
      </c>
      <c r="H5095">
        <v>605506</v>
      </c>
      <c r="I5095" t="s">
        <v>1266</v>
      </c>
      <c r="J5095">
        <v>202211</v>
      </c>
      <c r="K5095">
        <v>44599</v>
      </c>
      <c r="L5095" t="s">
        <v>644</v>
      </c>
      <c r="M5095">
        <v>19750</v>
      </c>
      <c r="N5095">
        <v>33.56</v>
      </c>
      <c r="O5095" t="s">
        <v>645</v>
      </c>
      <c r="P5095" s="428">
        <v>30.106999999999999</v>
      </c>
      <c r="Q5095">
        <v>30526891</v>
      </c>
      <c r="R5095" t="s">
        <v>1230</v>
      </c>
      <c r="S5095">
        <v>13487</v>
      </c>
      <c r="T5095" t="s">
        <v>4351</v>
      </c>
    </row>
    <row r="5096" spans="1:20" x14ac:dyDescent="0.25">
      <c r="A5096" t="s">
        <v>637</v>
      </c>
      <c r="B5096" t="s">
        <v>1229</v>
      </c>
      <c r="C5096" t="s">
        <v>639</v>
      </c>
      <c r="D5096" t="s">
        <v>663</v>
      </c>
      <c r="E5096" t="s">
        <v>704</v>
      </c>
      <c r="F5096">
        <v>528004120026</v>
      </c>
      <c r="G5096" t="s">
        <v>1241</v>
      </c>
      <c r="H5096">
        <v>583625</v>
      </c>
      <c r="I5096" t="s">
        <v>303</v>
      </c>
      <c r="J5096">
        <v>202211</v>
      </c>
      <c r="K5096">
        <v>44599</v>
      </c>
      <c r="L5096" t="s">
        <v>644</v>
      </c>
      <c r="M5096">
        <v>12000</v>
      </c>
      <c r="N5096">
        <v>20.39</v>
      </c>
      <c r="O5096" t="s">
        <v>645</v>
      </c>
      <c r="P5096" s="428">
        <v>18.292000000000002</v>
      </c>
      <c r="Q5096">
        <v>30526891</v>
      </c>
      <c r="R5096" t="s">
        <v>1230</v>
      </c>
      <c r="S5096">
        <v>13487</v>
      </c>
      <c r="T5096" t="s">
        <v>4352</v>
      </c>
    </row>
    <row r="5097" spans="1:20" x14ac:dyDescent="0.25">
      <c r="A5097" t="s">
        <v>637</v>
      </c>
      <c r="B5097" t="s">
        <v>1229</v>
      </c>
      <c r="C5097" t="s">
        <v>639</v>
      </c>
      <c r="D5097" t="s">
        <v>663</v>
      </c>
      <c r="E5097" t="s">
        <v>704</v>
      </c>
      <c r="F5097">
        <v>528004120010</v>
      </c>
      <c r="G5097" t="s">
        <v>653</v>
      </c>
      <c r="H5097">
        <v>605506</v>
      </c>
      <c r="I5097" t="s">
        <v>1266</v>
      </c>
      <c r="J5097">
        <v>202211</v>
      </c>
      <c r="K5097">
        <v>44599</v>
      </c>
      <c r="L5097" t="s">
        <v>644</v>
      </c>
      <c r="M5097">
        <v>2000</v>
      </c>
      <c r="N5097">
        <v>3.4</v>
      </c>
      <c r="O5097" t="s">
        <v>645</v>
      </c>
      <c r="P5097" s="428">
        <v>3.05</v>
      </c>
      <c r="Q5097">
        <v>30526891</v>
      </c>
      <c r="R5097" t="s">
        <v>1230</v>
      </c>
      <c r="S5097">
        <v>13487</v>
      </c>
      <c r="T5097" t="s">
        <v>4569</v>
      </c>
    </row>
    <row r="5098" spans="1:20" x14ac:dyDescent="0.25">
      <c r="A5098" t="s">
        <v>637</v>
      </c>
      <c r="B5098" t="s">
        <v>1229</v>
      </c>
      <c r="C5098" t="s">
        <v>639</v>
      </c>
      <c r="D5098" t="s">
        <v>663</v>
      </c>
      <c r="E5098" t="s">
        <v>704</v>
      </c>
      <c r="F5098">
        <v>528004120010</v>
      </c>
      <c r="G5098" t="s">
        <v>653</v>
      </c>
      <c r="H5098">
        <v>605506</v>
      </c>
      <c r="I5098" t="s">
        <v>1266</v>
      </c>
      <c r="J5098">
        <v>202211</v>
      </c>
      <c r="K5098">
        <v>44599</v>
      </c>
      <c r="L5098" t="s">
        <v>644</v>
      </c>
      <c r="M5098">
        <v>1000</v>
      </c>
      <c r="N5098">
        <v>1.7</v>
      </c>
      <c r="O5098" t="s">
        <v>645</v>
      </c>
      <c r="P5098" s="428">
        <v>1.5249999999999999</v>
      </c>
      <c r="Q5098">
        <v>30526891</v>
      </c>
      <c r="R5098" t="s">
        <v>1230</v>
      </c>
      <c r="S5098">
        <v>13487</v>
      </c>
      <c r="T5098" t="s">
        <v>4355</v>
      </c>
    </row>
    <row r="5099" spans="1:20" x14ac:dyDescent="0.25">
      <c r="A5099" t="s">
        <v>637</v>
      </c>
      <c r="B5099" t="s">
        <v>1229</v>
      </c>
      <c r="C5099" t="s">
        <v>639</v>
      </c>
      <c r="D5099" t="s">
        <v>663</v>
      </c>
      <c r="E5099" t="s">
        <v>704</v>
      </c>
      <c r="F5099">
        <v>528004120010</v>
      </c>
      <c r="G5099" t="s">
        <v>653</v>
      </c>
      <c r="H5099">
        <v>605506</v>
      </c>
      <c r="I5099" t="s">
        <v>1266</v>
      </c>
      <c r="J5099">
        <v>202211</v>
      </c>
      <c r="K5099">
        <v>44599</v>
      </c>
      <c r="L5099" t="s">
        <v>644</v>
      </c>
      <c r="M5099">
        <v>1000</v>
      </c>
      <c r="N5099">
        <v>1.7</v>
      </c>
      <c r="O5099" t="s">
        <v>645</v>
      </c>
      <c r="P5099" s="428">
        <v>1.5249999999999999</v>
      </c>
      <c r="Q5099">
        <v>30526891</v>
      </c>
      <c r="R5099" t="s">
        <v>1230</v>
      </c>
      <c r="S5099">
        <v>13487</v>
      </c>
      <c r="T5099" t="s">
        <v>4356</v>
      </c>
    </row>
    <row r="5100" spans="1:20" x14ac:dyDescent="0.25">
      <c r="A5100" t="s">
        <v>637</v>
      </c>
      <c r="B5100" t="s">
        <v>1229</v>
      </c>
      <c r="C5100" t="s">
        <v>639</v>
      </c>
      <c r="D5100" t="s">
        <v>663</v>
      </c>
      <c r="E5100" t="s">
        <v>704</v>
      </c>
      <c r="F5100">
        <v>528004120010</v>
      </c>
      <c r="G5100" t="s">
        <v>653</v>
      </c>
      <c r="H5100">
        <v>605506</v>
      </c>
      <c r="I5100" t="s">
        <v>1266</v>
      </c>
      <c r="J5100">
        <v>202211</v>
      </c>
      <c r="K5100">
        <v>44599</v>
      </c>
      <c r="L5100" t="s">
        <v>644</v>
      </c>
      <c r="M5100">
        <v>2000</v>
      </c>
      <c r="N5100">
        <v>3.4</v>
      </c>
      <c r="O5100" t="s">
        <v>645</v>
      </c>
      <c r="P5100" s="428">
        <v>3.05</v>
      </c>
      <c r="Q5100">
        <v>30526891</v>
      </c>
      <c r="R5100" t="s">
        <v>1230</v>
      </c>
      <c r="S5100">
        <v>13487</v>
      </c>
      <c r="T5100" t="s">
        <v>4570</v>
      </c>
    </row>
    <row r="5101" spans="1:20" x14ac:dyDescent="0.25">
      <c r="A5101" t="s">
        <v>637</v>
      </c>
      <c r="B5101" t="s">
        <v>1229</v>
      </c>
      <c r="C5101" t="s">
        <v>639</v>
      </c>
      <c r="D5101" t="s">
        <v>663</v>
      </c>
      <c r="E5101" t="s">
        <v>704</v>
      </c>
      <c r="F5101">
        <v>528004120010</v>
      </c>
      <c r="G5101" t="s">
        <v>653</v>
      </c>
      <c r="H5101">
        <v>605506</v>
      </c>
      <c r="I5101" t="s">
        <v>1266</v>
      </c>
      <c r="J5101">
        <v>202211</v>
      </c>
      <c r="K5101">
        <v>44599</v>
      </c>
      <c r="L5101" t="s">
        <v>644</v>
      </c>
      <c r="M5101">
        <v>2000</v>
      </c>
      <c r="N5101">
        <v>3.4</v>
      </c>
      <c r="O5101" t="s">
        <v>645</v>
      </c>
      <c r="P5101" s="428">
        <v>3.05</v>
      </c>
      <c r="Q5101">
        <v>30526891</v>
      </c>
      <c r="R5101" t="s">
        <v>1230</v>
      </c>
      <c r="S5101">
        <v>13487</v>
      </c>
      <c r="T5101" t="s">
        <v>4356</v>
      </c>
    </row>
    <row r="5102" spans="1:20" x14ac:dyDescent="0.25">
      <c r="A5102" t="s">
        <v>637</v>
      </c>
      <c r="B5102" t="s">
        <v>1229</v>
      </c>
      <c r="C5102" t="s">
        <v>639</v>
      </c>
      <c r="D5102" t="s">
        <v>663</v>
      </c>
      <c r="E5102" t="s">
        <v>704</v>
      </c>
      <c r="F5102">
        <v>528004120010</v>
      </c>
      <c r="G5102" t="s">
        <v>653</v>
      </c>
      <c r="H5102">
        <v>605506</v>
      </c>
      <c r="I5102" t="s">
        <v>1266</v>
      </c>
      <c r="J5102">
        <v>202211</v>
      </c>
      <c r="K5102">
        <v>44599</v>
      </c>
      <c r="L5102" t="s">
        <v>644</v>
      </c>
      <c r="M5102">
        <v>2000</v>
      </c>
      <c r="N5102">
        <v>3.4</v>
      </c>
      <c r="O5102" t="s">
        <v>645</v>
      </c>
      <c r="P5102" s="428">
        <v>3.05</v>
      </c>
      <c r="Q5102">
        <v>30526891</v>
      </c>
      <c r="R5102" t="s">
        <v>1230</v>
      </c>
      <c r="S5102">
        <v>13487</v>
      </c>
      <c r="T5102" t="s">
        <v>4356</v>
      </c>
    </row>
    <row r="5103" spans="1:20" x14ac:dyDescent="0.25">
      <c r="A5103" t="s">
        <v>637</v>
      </c>
      <c r="B5103" t="s">
        <v>1229</v>
      </c>
      <c r="C5103" t="s">
        <v>639</v>
      </c>
      <c r="D5103" t="s">
        <v>663</v>
      </c>
      <c r="E5103" t="s">
        <v>704</v>
      </c>
      <c r="F5103">
        <v>528004120010</v>
      </c>
      <c r="G5103" t="s">
        <v>653</v>
      </c>
      <c r="H5103">
        <v>605506</v>
      </c>
      <c r="I5103" t="s">
        <v>1266</v>
      </c>
      <c r="J5103">
        <v>202211</v>
      </c>
      <c r="K5103">
        <v>44599</v>
      </c>
      <c r="L5103" t="s">
        <v>644</v>
      </c>
      <c r="M5103">
        <v>2000</v>
      </c>
      <c r="N5103">
        <v>3.4</v>
      </c>
      <c r="O5103" t="s">
        <v>645</v>
      </c>
      <c r="P5103" s="428">
        <v>3.05</v>
      </c>
      <c r="Q5103">
        <v>30526891</v>
      </c>
      <c r="R5103" t="s">
        <v>1230</v>
      </c>
      <c r="S5103">
        <v>13487</v>
      </c>
      <c r="T5103" t="s">
        <v>4355</v>
      </c>
    </row>
    <row r="5104" spans="1:20" x14ac:dyDescent="0.25">
      <c r="A5104" t="s">
        <v>637</v>
      </c>
      <c r="B5104" t="s">
        <v>1229</v>
      </c>
      <c r="C5104" t="s">
        <v>639</v>
      </c>
      <c r="D5104" t="s">
        <v>663</v>
      </c>
      <c r="E5104" t="s">
        <v>704</v>
      </c>
      <c r="F5104">
        <v>528004120010</v>
      </c>
      <c r="G5104" t="s">
        <v>653</v>
      </c>
      <c r="H5104">
        <v>605506</v>
      </c>
      <c r="I5104" t="s">
        <v>1266</v>
      </c>
      <c r="J5104">
        <v>202211</v>
      </c>
      <c r="K5104">
        <v>44599</v>
      </c>
      <c r="L5104" t="s">
        <v>644</v>
      </c>
      <c r="M5104">
        <v>2000</v>
      </c>
      <c r="N5104">
        <v>3.4</v>
      </c>
      <c r="O5104" t="s">
        <v>645</v>
      </c>
      <c r="P5104" s="428">
        <v>3.05</v>
      </c>
      <c r="Q5104">
        <v>30526891</v>
      </c>
      <c r="R5104" t="s">
        <v>1230</v>
      </c>
      <c r="S5104">
        <v>13487</v>
      </c>
      <c r="T5104" t="s">
        <v>4356</v>
      </c>
    </row>
    <row r="5105" spans="1:20" x14ac:dyDescent="0.25">
      <c r="A5105" t="s">
        <v>637</v>
      </c>
      <c r="B5105" t="s">
        <v>1229</v>
      </c>
      <c r="C5105" t="s">
        <v>639</v>
      </c>
      <c r="D5105" t="s">
        <v>663</v>
      </c>
      <c r="E5105" t="s">
        <v>704</v>
      </c>
      <c r="F5105">
        <v>528004120010</v>
      </c>
      <c r="G5105" t="s">
        <v>653</v>
      </c>
      <c r="H5105">
        <v>605506</v>
      </c>
      <c r="I5105" t="s">
        <v>1266</v>
      </c>
      <c r="J5105">
        <v>202211</v>
      </c>
      <c r="K5105">
        <v>44599</v>
      </c>
      <c r="L5105" t="s">
        <v>644</v>
      </c>
      <c r="M5105">
        <v>1000</v>
      </c>
      <c r="N5105">
        <v>1.7</v>
      </c>
      <c r="O5105" t="s">
        <v>645</v>
      </c>
      <c r="P5105" s="428">
        <v>1.5249999999999999</v>
      </c>
      <c r="Q5105">
        <v>30526891</v>
      </c>
      <c r="R5105" t="s">
        <v>1230</v>
      </c>
      <c r="S5105">
        <v>13487</v>
      </c>
      <c r="T5105" t="s">
        <v>4356</v>
      </c>
    </row>
    <row r="5106" spans="1:20" x14ac:dyDescent="0.25">
      <c r="A5106" t="s">
        <v>637</v>
      </c>
      <c r="B5106" t="s">
        <v>1229</v>
      </c>
      <c r="C5106" t="s">
        <v>639</v>
      </c>
      <c r="D5106" t="s">
        <v>663</v>
      </c>
      <c r="E5106" t="s">
        <v>704</v>
      </c>
      <c r="F5106">
        <v>528004120010</v>
      </c>
      <c r="G5106" t="s">
        <v>653</v>
      </c>
      <c r="H5106">
        <v>605506</v>
      </c>
      <c r="I5106" t="s">
        <v>1266</v>
      </c>
      <c r="J5106">
        <v>202211</v>
      </c>
      <c r="K5106">
        <v>44599</v>
      </c>
      <c r="L5106" t="s">
        <v>644</v>
      </c>
      <c r="M5106">
        <v>15000</v>
      </c>
      <c r="N5106">
        <v>25.49</v>
      </c>
      <c r="O5106" t="s">
        <v>645</v>
      </c>
      <c r="P5106" s="428">
        <v>22.867999999999999</v>
      </c>
      <c r="Q5106">
        <v>30526891</v>
      </c>
      <c r="R5106" t="s">
        <v>1230</v>
      </c>
      <c r="S5106">
        <v>13487</v>
      </c>
      <c r="T5106" t="s">
        <v>4357</v>
      </c>
    </row>
    <row r="5107" spans="1:20" x14ac:dyDescent="0.25">
      <c r="A5107" t="s">
        <v>637</v>
      </c>
      <c r="B5107" t="s">
        <v>1229</v>
      </c>
      <c r="C5107" t="s">
        <v>639</v>
      </c>
      <c r="D5107" t="s">
        <v>663</v>
      </c>
      <c r="E5107" t="s">
        <v>704</v>
      </c>
      <c r="F5107">
        <v>528004120010</v>
      </c>
      <c r="G5107" t="s">
        <v>653</v>
      </c>
      <c r="H5107">
        <v>605506</v>
      </c>
      <c r="I5107" t="s">
        <v>1266</v>
      </c>
      <c r="J5107">
        <v>202211</v>
      </c>
      <c r="K5107">
        <v>44599</v>
      </c>
      <c r="L5107" t="s">
        <v>644</v>
      </c>
      <c r="M5107">
        <v>14681</v>
      </c>
      <c r="N5107">
        <v>24.95</v>
      </c>
      <c r="O5107" t="s">
        <v>645</v>
      </c>
      <c r="P5107" s="428">
        <v>22.382999999999999</v>
      </c>
      <c r="Q5107">
        <v>30526891</v>
      </c>
      <c r="R5107" t="s">
        <v>1230</v>
      </c>
      <c r="S5107">
        <v>13487</v>
      </c>
      <c r="T5107" t="s">
        <v>4358</v>
      </c>
    </row>
    <row r="5108" spans="1:20" x14ac:dyDescent="0.25">
      <c r="A5108" t="s">
        <v>637</v>
      </c>
      <c r="B5108" t="s">
        <v>1229</v>
      </c>
      <c r="C5108" t="s">
        <v>639</v>
      </c>
      <c r="D5108" t="s">
        <v>663</v>
      </c>
      <c r="E5108" t="s">
        <v>704</v>
      </c>
      <c r="F5108">
        <v>528004120010</v>
      </c>
      <c r="G5108" t="s">
        <v>653</v>
      </c>
      <c r="H5108">
        <v>605506</v>
      </c>
      <c r="I5108" t="s">
        <v>1266</v>
      </c>
      <c r="J5108">
        <v>202211</v>
      </c>
      <c r="K5108">
        <v>44599</v>
      </c>
      <c r="L5108" t="s">
        <v>644</v>
      </c>
      <c r="M5108">
        <v>680000</v>
      </c>
      <c r="N5108">
        <v>1155.54</v>
      </c>
      <c r="O5108" t="s">
        <v>645</v>
      </c>
      <c r="P5108" s="428">
        <v>1036.6559999999999</v>
      </c>
      <c r="Q5108">
        <v>30526891</v>
      </c>
      <c r="R5108" t="s">
        <v>1230</v>
      </c>
      <c r="S5108">
        <v>13487</v>
      </c>
      <c r="T5108" t="s">
        <v>4359</v>
      </c>
    </row>
    <row r="5109" spans="1:20" x14ac:dyDescent="0.25">
      <c r="A5109" t="s">
        <v>637</v>
      </c>
      <c r="B5109" t="s">
        <v>1229</v>
      </c>
      <c r="C5109" t="s">
        <v>639</v>
      </c>
      <c r="D5109" t="s">
        <v>663</v>
      </c>
      <c r="E5109" t="s">
        <v>704</v>
      </c>
      <c r="F5109">
        <v>528004120010</v>
      </c>
      <c r="G5109" t="s">
        <v>653</v>
      </c>
      <c r="H5109">
        <v>605506</v>
      </c>
      <c r="I5109" t="s">
        <v>1266</v>
      </c>
      <c r="J5109">
        <v>202211</v>
      </c>
      <c r="K5109">
        <v>44599</v>
      </c>
      <c r="L5109" t="s">
        <v>644</v>
      </c>
      <c r="M5109">
        <v>45000</v>
      </c>
      <c r="N5109">
        <v>76.47</v>
      </c>
      <c r="O5109" t="s">
        <v>645</v>
      </c>
      <c r="P5109" s="428">
        <v>68.602999999999994</v>
      </c>
      <c r="Q5109">
        <v>30526891</v>
      </c>
      <c r="R5109" t="s">
        <v>1230</v>
      </c>
      <c r="S5109">
        <v>13487</v>
      </c>
      <c r="T5109" t="s">
        <v>4361</v>
      </c>
    </row>
    <row r="5110" spans="1:20" x14ac:dyDescent="0.25">
      <c r="A5110" t="s">
        <v>637</v>
      </c>
      <c r="B5110" t="s">
        <v>1229</v>
      </c>
      <c r="C5110" t="s">
        <v>639</v>
      </c>
      <c r="D5110" t="s">
        <v>663</v>
      </c>
      <c r="E5110" t="s">
        <v>704</v>
      </c>
      <c r="F5110">
        <v>528004120010</v>
      </c>
      <c r="G5110" t="s">
        <v>653</v>
      </c>
      <c r="H5110">
        <v>605506</v>
      </c>
      <c r="I5110" t="s">
        <v>1266</v>
      </c>
      <c r="J5110">
        <v>202211</v>
      </c>
      <c r="K5110">
        <v>44599</v>
      </c>
      <c r="L5110" t="s">
        <v>644</v>
      </c>
      <c r="M5110">
        <v>2000</v>
      </c>
      <c r="N5110">
        <v>3.4</v>
      </c>
      <c r="O5110" t="s">
        <v>645</v>
      </c>
      <c r="P5110" s="428">
        <v>3.05</v>
      </c>
      <c r="Q5110">
        <v>30526891</v>
      </c>
      <c r="R5110" t="s">
        <v>1230</v>
      </c>
      <c r="S5110">
        <v>13487</v>
      </c>
      <c r="T5110" t="s">
        <v>4362</v>
      </c>
    </row>
    <row r="5111" spans="1:20" x14ac:dyDescent="0.25">
      <c r="A5111" t="s">
        <v>637</v>
      </c>
      <c r="B5111" t="s">
        <v>1229</v>
      </c>
      <c r="C5111" t="s">
        <v>639</v>
      </c>
      <c r="D5111" t="s">
        <v>663</v>
      </c>
      <c r="E5111" t="s">
        <v>704</v>
      </c>
      <c r="F5111">
        <v>528004120010</v>
      </c>
      <c r="G5111" t="s">
        <v>653</v>
      </c>
      <c r="H5111">
        <v>605506</v>
      </c>
      <c r="I5111" t="s">
        <v>1266</v>
      </c>
      <c r="J5111">
        <v>202211</v>
      </c>
      <c r="K5111">
        <v>44599</v>
      </c>
      <c r="L5111" t="s">
        <v>644</v>
      </c>
      <c r="M5111">
        <v>2000</v>
      </c>
      <c r="N5111">
        <v>3.4</v>
      </c>
      <c r="O5111" t="s">
        <v>645</v>
      </c>
      <c r="P5111" s="428">
        <v>3.05</v>
      </c>
      <c r="Q5111">
        <v>30526891</v>
      </c>
      <c r="R5111" t="s">
        <v>1230</v>
      </c>
      <c r="S5111">
        <v>13487</v>
      </c>
      <c r="T5111" t="s">
        <v>4363</v>
      </c>
    </row>
    <row r="5112" spans="1:20" x14ac:dyDescent="0.25">
      <c r="A5112" t="s">
        <v>637</v>
      </c>
      <c r="B5112" t="s">
        <v>1229</v>
      </c>
      <c r="C5112" t="s">
        <v>639</v>
      </c>
      <c r="D5112" t="s">
        <v>663</v>
      </c>
      <c r="E5112" t="s">
        <v>704</v>
      </c>
      <c r="F5112">
        <v>528004120010</v>
      </c>
      <c r="G5112" t="s">
        <v>653</v>
      </c>
      <c r="H5112">
        <v>605506</v>
      </c>
      <c r="I5112" t="s">
        <v>1266</v>
      </c>
      <c r="J5112">
        <v>202211</v>
      </c>
      <c r="K5112">
        <v>44599</v>
      </c>
      <c r="L5112" t="s">
        <v>644</v>
      </c>
      <c r="M5112">
        <v>1000</v>
      </c>
      <c r="N5112">
        <v>1.7</v>
      </c>
      <c r="O5112" t="s">
        <v>645</v>
      </c>
      <c r="P5112" s="428">
        <v>1.5249999999999999</v>
      </c>
      <c r="Q5112">
        <v>30526891</v>
      </c>
      <c r="R5112" t="s">
        <v>1230</v>
      </c>
      <c r="S5112">
        <v>13487</v>
      </c>
      <c r="T5112" t="s">
        <v>4363</v>
      </c>
    </row>
    <row r="5113" spans="1:20" x14ac:dyDescent="0.25">
      <c r="A5113" t="s">
        <v>637</v>
      </c>
      <c r="B5113" t="s">
        <v>1229</v>
      </c>
      <c r="C5113" t="s">
        <v>639</v>
      </c>
      <c r="D5113" t="s">
        <v>663</v>
      </c>
      <c r="E5113" t="s">
        <v>704</v>
      </c>
      <c r="F5113">
        <v>528004120026</v>
      </c>
      <c r="G5113" t="s">
        <v>1241</v>
      </c>
      <c r="H5113">
        <v>583625</v>
      </c>
      <c r="I5113" t="s">
        <v>303</v>
      </c>
      <c r="J5113">
        <v>202211</v>
      </c>
      <c r="K5113">
        <v>44599</v>
      </c>
      <c r="L5113" t="s">
        <v>644</v>
      </c>
      <c r="M5113">
        <v>150000</v>
      </c>
      <c r="N5113">
        <v>254.9</v>
      </c>
      <c r="O5113" t="s">
        <v>645</v>
      </c>
      <c r="P5113" s="428">
        <v>228.67500000000001</v>
      </c>
      <c r="Q5113">
        <v>30526891</v>
      </c>
      <c r="R5113" t="s">
        <v>1230</v>
      </c>
      <c r="S5113">
        <v>13487</v>
      </c>
      <c r="T5113" t="s">
        <v>4369</v>
      </c>
    </row>
    <row r="5114" spans="1:20" x14ac:dyDescent="0.25">
      <c r="A5114" t="s">
        <v>637</v>
      </c>
      <c r="B5114" t="s">
        <v>1229</v>
      </c>
      <c r="C5114" t="s">
        <v>639</v>
      </c>
      <c r="D5114" t="s">
        <v>663</v>
      </c>
      <c r="E5114" t="s">
        <v>704</v>
      </c>
      <c r="F5114">
        <v>528004120026</v>
      </c>
      <c r="G5114" t="s">
        <v>1241</v>
      </c>
      <c r="H5114">
        <v>583625</v>
      </c>
      <c r="I5114" t="s">
        <v>303</v>
      </c>
      <c r="J5114">
        <v>202211</v>
      </c>
      <c r="K5114">
        <v>44599</v>
      </c>
      <c r="L5114" t="s">
        <v>644</v>
      </c>
      <c r="M5114">
        <v>135000</v>
      </c>
      <c r="N5114">
        <v>229.41</v>
      </c>
      <c r="O5114" t="s">
        <v>645</v>
      </c>
      <c r="P5114" s="428">
        <v>205.80799999999999</v>
      </c>
      <c r="Q5114">
        <v>30526891</v>
      </c>
      <c r="R5114" t="s">
        <v>1230</v>
      </c>
      <c r="S5114">
        <v>13487</v>
      </c>
      <c r="T5114" t="s">
        <v>4370</v>
      </c>
    </row>
    <row r="5115" spans="1:20" x14ac:dyDescent="0.25">
      <c r="A5115" t="s">
        <v>637</v>
      </c>
      <c r="B5115" t="s">
        <v>1229</v>
      </c>
      <c r="C5115" t="s">
        <v>639</v>
      </c>
      <c r="D5115" t="s">
        <v>663</v>
      </c>
      <c r="E5115" t="s">
        <v>704</v>
      </c>
      <c r="F5115">
        <v>528004120010</v>
      </c>
      <c r="G5115" t="s">
        <v>653</v>
      </c>
      <c r="H5115">
        <v>605506</v>
      </c>
      <c r="I5115" t="s">
        <v>1266</v>
      </c>
      <c r="J5115">
        <v>202211</v>
      </c>
      <c r="K5115">
        <v>44599</v>
      </c>
      <c r="L5115" t="s">
        <v>644</v>
      </c>
      <c r="M5115">
        <v>2500</v>
      </c>
      <c r="N5115">
        <v>4.25</v>
      </c>
      <c r="O5115" t="s">
        <v>645</v>
      </c>
      <c r="P5115" s="428">
        <v>3.8130000000000002</v>
      </c>
      <c r="Q5115">
        <v>30526891</v>
      </c>
      <c r="R5115" t="s">
        <v>1230</v>
      </c>
      <c r="S5115">
        <v>13487</v>
      </c>
      <c r="T5115" t="s">
        <v>4372</v>
      </c>
    </row>
    <row r="5116" spans="1:20" x14ac:dyDescent="0.25">
      <c r="A5116" t="s">
        <v>637</v>
      </c>
      <c r="B5116" t="s">
        <v>1229</v>
      </c>
      <c r="C5116" t="s">
        <v>639</v>
      </c>
      <c r="D5116" t="s">
        <v>663</v>
      </c>
      <c r="E5116" t="s">
        <v>704</v>
      </c>
      <c r="F5116">
        <v>528004120010</v>
      </c>
      <c r="G5116" t="s">
        <v>653</v>
      </c>
      <c r="H5116">
        <v>605506</v>
      </c>
      <c r="I5116" t="s">
        <v>1266</v>
      </c>
      <c r="J5116">
        <v>202211</v>
      </c>
      <c r="K5116">
        <v>44599</v>
      </c>
      <c r="L5116" t="s">
        <v>644</v>
      </c>
      <c r="M5116">
        <v>2925</v>
      </c>
      <c r="N5116">
        <v>4.97</v>
      </c>
      <c r="O5116" t="s">
        <v>645</v>
      </c>
      <c r="P5116" s="428">
        <v>4.4589999999999996</v>
      </c>
      <c r="Q5116">
        <v>30526891</v>
      </c>
      <c r="R5116" t="s">
        <v>1230</v>
      </c>
      <c r="S5116">
        <v>13487</v>
      </c>
      <c r="T5116" t="s">
        <v>4373</v>
      </c>
    </row>
    <row r="5117" spans="1:20" x14ac:dyDescent="0.25">
      <c r="A5117" t="s">
        <v>637</v>
      </c>
      <c r="B5117" t="s">
        <v>1229</v>
      </c>
      <c r="C5117" t="s">
        <v>639</v>
      </c>
      <c r="D5117" t="s">
        <v>663</v>
      </c>
      <c r="E5117" t="s">
        <v>704</v>
      </c>
      <c r="F5117">
        <v>528004120010</v>
      </c>
      <c r="G5117" t="s">
        <v>653</v>
      </c>
      <c r="H5117">
        <v>605506</v>
      </c>
      <c r="I5117" t="s">
        <v>1266</v>
      </c>
      <c r="J5117">
        <v>202211</v>
      </c>
      <c r="K5117">
        <v>44599</v>
      </c>
      <c r="L5117" t="s">
        <v>644</v>
      </c>
      <c r="M5117">
        <v>30000</v>
      </c>
      <c r="N5117">
        <v>50.98</v>
      </c>
      <c r="O5117" t="s">
        <v>645</v>
      </c>
      <c r="P5117" s="428">
        <v>45.734999999999999</v>
      </c>
      <c r="Q5117">
        <v>30527162</v>
      </c>
      <c r="R5117" t="s">
        <v>1230</v>
      </c>
      <c r="S5117">
        <v>13487</v>
      </c>
      <c r="T5117" t="s">
        <v>4374</v>
      </c>
    </row>
    <row r="5118" spans="1:20" x14ac:dyDescent="0.25">
      <c r="A5118" t="s">
        <v>637</v>
      </c>
      <c r="B5118" t="s">
        <v>1229</v>
      </c>
      <c r="C5118" t="s">
        <v>639</v>
      </c>
      <c r="D5118" t="s">
        <v>663</v>
      </c>
      <c r="E5118" t="s">
        <v>704</v>
      </c>
      <c r="F5118">
        <v>528004120010</v>
      </c>
      <c r="G5118" t="s">
        <v>653</v>
      </c>
      <c r="H5118">
        <v>605506</v>
      </c>
      <c r="I5118" t="s">
        <v>1266</v>
      </c>
      <c r="J5118">
        <v>202211</v>
      </c>
      <c r="K5118">
        <v>44599</v>
      </c>
      <c r="L5118" t="s">
        <v>644</v>
      </c>
      <c r="M5118">
        <v>25000</v>
      </c>
      <c r="N5118">
        <v>42.48</v>
      </c>
      <c r="O5118" t="s">
        <v>645</v>
      </c>
      <c r="P5118" s="428">
        <v>38.11</v>
      </c>
      <c r="Q5118">
        <v>30527162</v>
      </c>
      <c r="R5118" t="s">
        <v>1230</v>
      </c>
      <c r="S5118">
        <v>13487</v>
      </c>
      <c r="T5118" t="s">
        <v>4375</v>
      </c>
    </row>
    <row r="5119" spans="1:20" x14ac:dyDescent="0.25">
      <c r="A5119" t="s">
        <v>637</v>
      </c>
      <c r="B5119" t="s">
        <v>1229</v>
      </c>
      <c r="C5119" t="s">
        <v>639</v>
      </c>
      <c r="D5119" t="s">
        <v>663</v>
      </c>
      <c r="E5119" t="s">
        <v>704</v>
      </c>
      <c r="F5119">
        <v>528004120010</v>
      </c>
      <c r="G5119" t="s">
        <v>653</v>
      </c>
      <c r="H5119">
        <v>605506</v>
      </c>
      <c r="I5119" t="s">
        <v>1266</v>
      </c>
      <c r="J5119">
        <v>202211</v>
      </c>
      <c r="K5119">
        <v>44599</v>
      </c>
      <c r="L5119" t="s">
        <v>644</v>
      </c>
      <c r="M5119">
        <v>7512</v>
      </c>
      <c r="N5119">
        <v>12.77</v>
      </c>
      <c r="O5119" t="s">
        <v>645</v>
      </c>
      <c r="P5119" s="428">
        <v>11.456</v>
      </c>
      <c r="Q5119">
        <v>30527162</v>
      </c>
      <c r="R5119" t="s">
        <v>1230</v>
      </c>
      <c r="S5119">
        <v>13487</v>
      </c>
      <c r="T5119" t="s">
        <v>4376</v>
      </c>
    </row>
    <row r="5120" spans="1:20" x14ac:dyDescent="0.25">
      <c r="A5120" t="s">
        <v>637</v>
      </c>
      <c r="B5120" t="s">
        <v>1229</v>
      </c>
      <c r="C5120" t="s">
        <v>639</v>
      </c>
      <c r="D5120" t="s">
        <v>663</v>
      </c>
      <c r="E5120" t="s">
        <v>704</v>
      </c>
      <c r="F5120">
        <v>528004120010</v>
      </c>
      <c r="G5120" t="s">
        <v>653</v>
      </c>
      <c r="H5120">
        <v>605506</v>
      </c>
      <c r="I5120" t="s">
        <v>1266</v>
      </c>
      <c r="J5120">
        <v>202211</v>
      </c>
      <c r="K5120">
        <v>44599</v>
      </c>
      <c r="L5120" t="s">
        <v>644</v>
      </c>
      <c r="M5120">
        <v>25000</v>
      </c>
      <c r="N5120">
        <v>42.48</v>
      </c>
      <c r="O5120" t="s">
        <v>645</v>
      </c>
      <c r="P5120" s="428">
        <v>38.11</v>
      </c>
      <c r="Q5120">
        <v>30527162</v>
      </c>
      <c r="R5120" t="s">
        <v>1230</v>
      </c>
      <c r="S5120">
        <v>13487</v>
      </c>
      <c r="T5120" t="s">
        <v>4377</v>
      </c>
    </row>
    <row r="5121" spans="1:20" x14ac:dyDescent="0.25">
      <c r="A5121" t="s">
        <v>637</v>
      </c>
      <c r="B5121" t="s">
        <v>1229</v>
      </c>
      <c r="C5121" t="s">
        <v>639</v>
      </c>
      <c r="D5121" t="s">
        <v>663</v>
      </c>
      <c r="E5121" t="s">
        <v>704</v>
      </c>
      <c r="F5121">
        <v>528004120027</v>
      </c>
      <c r="G5121" t="s">
        <v>2459</v>
      </c>
      <c r="H5121">
        <v>583626</v>
      </c>
      <c r="I5121" t="s">
        <v>2460</v>
      </c>
      <c r="J5121">
        <v>202211</v>
      </c>
      <c r="K5121">
        <v>44599</v>
      </c>
      <c r="L5121" t="s">
        <v>644</v>
      </c>
      <c r="M5121">
        <v>5000</v>
      </c>
      <c r="N5121">
        <v>8.5</v>
      </c>
      <c r="O5121" t="s">
        <v>645</v>
      </c>
      <c r="P5121" s="428">
        <v>7.6260000000000003</v>
      </c>
      <c r="Q5121">
        <v>30527162</v>
      </c>
      <c r="R5121" t="s">
        <v>1230</v>
      </c>
      <c r="S5121">
        <v>13487</v>
      </c>
      <c r="T5121" t="s">
        <v>4378</v>
      </c>
    </row>
    <row r="5122" spans="1:20" x14ac:dyDescent="0.25">
      <c r="A5122" t="s">
        <v>637</v>
      </c>
      <c r="B5122" t="s">
        <v>1229</v>
      </c>
      <c r="C5122" t="s">
        <v>639</v>
      </c>
      <c r="D5122" t="s">
        <v>663</v>
      </c>
      <c r="E5122" t="s">
        <v>704</v>
      </c>
      <c r="F5122">
        <v>528004120027</v>
      </c>
      <c r="G5122" t="s">
        <v>2459</v>
      </c>
      <c r="H5122">
        <v>583626</v>
      </c>
      <c r="I5122" t="s">
        <v>2460</v>
      </c>
      <c r="J5122">
        <v>202211</v>
      </c>
      <c r="K5122">
        <v>44599</v>
      </c>
      <c r="L5122" t="s">
        <v>644</v>
      </c>
      <c r="M5122">
        <v>300000</v>
      </c>
      <c r="N5122">
        <v>509.8</v>
      </c>
      <c r="O5122" t="s">
        <v>645</v>
      </c>
      <c r="P5122" s="428">
        <v>457.351</v>
      </c>
      <c r="Q5122">
        <v>30527162</v>
      </c>
      <c r="R5122" t="s">
        <v>1230</v>
      </c>
      <c r="S5122">
        <v>13487</v>
      </c>
      <c r="T5122" t="s">
        <v>4624</v>
      </c>
    </row>
    <row r="5123" spans="1:20" x14ac:dyDescent="0.25">
      <c r="A5123" t="s">
        <v>637</v>
      </c>
      <c r="B5123" t="s">
        <v>1229</v>
      </c>
      <c r="C5123" t="s">
        <v>639</v>
      </c>
      <c r="D5123" t="s">
        <v>663</v>
      </c>
      <c r="E5123" t="s">
        <v>704</v>
      </c>
      <c r="F5123">
        <v>528004120027</v>
      </c>
      <c r="G5123" t="s">
        <v>2459</v>
      </c>
      <c r="H5123">
        <v>583626</v>
      </c>
      <c r="I5123" t="s">
        <v>2460</v>
      </c>
      <c r="J5123">
        <v>202211</v>
      </c>
      <c r="K5123">
        <v>44599</v>
      </c>
      <c r="L5123" t="s">
        <v>644</v>
      </c>
      <c r="M5123">
        <v>300000</v>
      </c>
      <c r="N5123">
        <v>509.8</v>
      </c>
      <c r="O5123" t="s">
        <v>645</v>
      </c>
      <c r="P5123" s="428">
        <v>457.351</v>
      </c>
      <c r="Q5123">
        <v>30527162</v>
      </c>
      <c r="R5123" t="s">
        <v>1230</v>
      </c>
      <c r="S5123">
        <v>13487</v>
      </c>
      <c r="T5123" t="s">
        <v>4379</v>
      </c>
    </row>
    <row r="5124" spans="1:20" x14ac:dyDescent="0.25">
      <c r="A5124" t="s">
        <v>637</v>
      </c>
      <c r="B5124" t="s">
        <v>1229</v>
      </c>
      <c r="C5124" t="s">
        <v>639</v>
      </c>
      <c r="D5124" t="s">
        <v>663</v>
      </c>
      <c r="E5124" t="s">
        <v>704</v>
      </c>
      <c r="F5124">
        <v>528004120027</v>
      </c>
      <c r="G5124" t="s">
        <v>2459</v>
      </c>
      <c r="H5124">
        <v>583626</v>
      </c>
      <c r="I5124" t="s">
        <v>2460</v>
      </c>
      <c r="J5124">
        <v>202211</v>
      </c>
      <c r="K5124">
        <v>44599</v>
      </c>
      <c r="L5124" t="s">
        <v>644</v>
      </c>
      <c r="M5124">
        <v>300000</v>
      </c>
      <c r="N5124">
        <v>509.8</v>
      </c>
      <c r="O5124" t="s">
        <v>645</v>
      </c>
      <c r="P5124" s="428">
        <v>457.351</v>
      </c>
      <c r="Q5124">
        <v>30527162</v>
      </c>
      <c r="R5124" t="s">
        <v>1230</v>
      </c>
      <c r="S5124">
        <v>13487</v>
      </c>
      <c r="T5124" t="s">
        <v>4380</v>
      </c>
    </row>
    <row r="5125" spans="1:20" x14ac:dyDescent="0.25">
      <c r="A5125" t="s">
        <v>637</v>
      </c>
      <c r="B5125" t="s">
        <v>1229</v>
      </c>
      <c r="C5125" t="s">
        <v>639</v>
      </c>
      <c r="D5125" t="s">
        <v>663</v>
      </c>
      <c r="E5125" t="s">
        <v>704</v>
      </c>
      <c r="F5125">
        <v>528004120027</v>
      </c>
      <c r="G5125" t="s">
        <v>2459</v>
      </c>
      <c r="H5125">
        <v>583626</v>
      </c>
      <c r="I5125" t="s">
        <v>2460</v>
      </c>
      <c r="J5125">
        <v>202211</v>
      </c>
      <c r="K5125">
        <v>44599</v>
      </c>
      <c r="L5125" t="s">
        <v>644</v>
      </c>
      <c r="M5125">
        <v>27500</v>
      </c>
      <c r="N5125">
        <v>46.73</v>
      </c>
      <c r="O5125" t="s">
        <v>645</v>
      </c>
      <c r="P5125" s="428">
        <v>41.921999999999997</v>
      </c>
      <c r="Q5125">
        <v>30527162</v>
      </c>
      <c r="R5125" t="s">
        <v>1230</v>
      </c>
      <c r="S5125">
        <v>13487</v>
      </c>
      <c r="T5125" t="s">
        <v>4381</v>
      </c>
    </row>
    <row r="5126" spans="1:20" x14ac:dyDescent="0.25">
      <c r="A5126" t="s">
        <v>637</v>
      </c>
      <c r="B5126" t="s">
        <v>1229</v>
      </c>
      <c r="C5126" t="s">
        <v>639</v>
      </c>
      <c r="D5126" t="s">
        <v>663</v>
      </c>
      <c r="E5126" t="s">
        <v>704</v>
      </c>
      <c r="F5126">
        <v>528004120027</v>
      </c>
      <c r="G5126" t="s">
        <v>2459</v>
      </c>
      <c r="H5126">
        <v>583626</v>
      </c>
      <c r="I5126" t="s">
        <v>2460</v>
      </c>
      <c r="J5126">
        <v>202211</v>
      </c>
      <c r="K5126">
        <v>44599</v>
      </c>
      <c r="L5126" t="s">
        <v>644</v>
      </c>
      <c r="M5126">
        <v>25000</v>
      </c>
      <c r="N5126">
        <v>42.48</v>
      </c>
      <c r="O5126" t="s">
        <v>645</v>
      </c>
      <c r="P5126" s="428">
        <v>38.11</v>
      </c>
      <c r="Q5126">
        <v>30527162</v>
      </c>
      <c r="R5126" t="s">
        <v>1230</v>
      </c>
      <c r="S5126">
        <v>13487</v>
      </c>
      <c r="T5126" t="s">
        <v>4382</v>
      </c>
    </row>
    <row r="5127" spans="1:20" x14ac:dyDescent="0.25">
      <c r="A5127" t="s">
        <v>637</v>
      </c>
      <c r="B5127" t="s">
        <v>1229</v>
      </c>
      <c r="C5127" t="s">
        <v>639</v>
      </c>
      <c r="D5127" t="s">
        <v>663</v>
      </c>
      <c r="E5127" t="s">
        <v>704</v>
      </c>
      <c r="F5127">
        <v>528004120027</v>
      </c>
      <c r="G5127" t="s">
        <v>2459</v>
      </c>
      <c r="H5127">
        <v>583626</v>
      </c>
      <c r="I5127" t="s">
        <v>2460</v>
      </c>
      <c r="J5127">
        <v>202211</v>
      </c>
      <c r="K5127">
        <v>44599</v>
      </c>
      <c r="L5127" t="s">
        <v>644</v>
      </c>
      <c r="M5127">
        <v>3000</v>
      </c>
      <c r="N5127">
        <v>5.0999999999999996</v>
      </c>
      <c r="O5127" t="s">
        <v>645</v>
      </c>
      <c r="P5127" s="428">
        <v>4.5750000000000002</v>
      </c>
      <c r="Q5127">
        <v>30527162</v>
      </c>
      <c r="R5127" t="s">
        <v>1230</v>
      </c>
      <c r="S5127">
        <v>13487</v>
      </c>
      <c r="T5127" t="s">
        <v>4383</v>
      </c>
    </row>
    <row r="5128" spans="1:20" x14ac:dyDescent="0.25">
      <c r="A5128" t="s">
        <v>637</v>
      </c>
      <c r="B5128" t="s">
        <v>1229</v>
      </c>
      <c r="C5128" t="s">
        <v>639</v>
      </c>
      <c r="D5128" t="s">
        <v>663</v>
      </c>
      <c r="E5128" t="s">
        <v>704</v>
      </c>
      <c r="F5128">
        <v>528004120027</v>
      </c>
      <c r="G5128" t="s">
        <v>2459</v>
      </c>
      <c r="H5128">
        <v>583626</v>
      </c>
      <c r="I5128" t="s">
        <v>2460</v>
      </c>
      <c r="J5128">
        <v>202211</v>
      </c>
      <c r="K5128">
        <v>44599</v>
      </c>
      <c r="L5128" t="s">
        <v>644</v>
      </c>
      <c r="M5128">
        <v>27500</v>
      </c>
      <c r="N5128">
        <v>46.73</v>
      </c>
      <c r="O5128" t="s">
        <v>645</v>
      </c>
      <c r="P5128" s="428">
        <v>41.921999999999997</v>
      </c>
      <c r="Q5128">
        <v>30527162</v>
      </c>
      <c r="R5128" t="s">
        <v>1230</v>
      </c>
      <c r="S5128">
        <v>13487</v>
      </c>
      <c r="T5128" t="s">
        <v>4625</v>
      </c>
    </row>
    <row r="5129" spans="1:20" x14ac:dyDescent="0.25">
      <c r="A5129" t="s">
        <v>637</v>
      </c>
      <c r="B5129" t="s">
        <v>1229</v>
      </c>
      <c r="C5129" t="s">
        <v>639</v>
      </c>
      <c r="D5129" t="s">
        <v>663</v>
      </c>
      <c r="E5129" t="s">
        <v>704</v>
      </c>
      <c r="F5129">
        <v>528004120027</v>
      </c>
      <c r="G5129" t="s">
        <v>2459</v>
      </c>
      <c r="H5129">
        <v>583626</v>
      </c>
      <c r="I5129" t="s">
        <v>2460</v>
      </c>
      <c r="J5129">
        <v>202211</v>
      </c>
      <c r="K5129">
        <v>44599</v>
      </c>
      <c r="L5129" t="s">
        <v>644</v>
      </c>
      <c r="M5129">
        <v>25000</v>
      </c>
      <c r="N5129">
        <v>42.48</v>
      </c>
      <c r="O5129" t="s">
        <v>645</v>
      </c>
      <c r="P5129" s="428">
        <v>38.11</v>
      </c>
      <c r="Q5129">
        <v>30527162</v>
      </c>
      <c r="R5129" t="s">
        <v>1230</v>
      </c>
      <c r="S5129">
        <v>13487</v>
      </c>
      <c r="T5129" t="s">
        <v>4384</v>
      </c>
    </row>
    <row r="5130" spans="1:20" x14ac:dyDescent="0.25">
      <c r="A5130" t="s">
        <v>637</v>
      </c>
      <c r="B5130" t="s">
        <v>1229</v>
      </c>
      <c r="C5130" t="s">
        <v>639</v>
      </c>
      <c r="D5130" t="s">
        <v>663</v>
      </c>
      <c r="E5130" t="s">
        <v>704</v>
      </c>
      <c r="F5130">
        <v>528004120027</v>
      </c>
      <c r="G5130" t="s">
        <v>2459</v>
      </c>
      <c r="H5130">
        <v>583626</v>
      </c>
      <c r="I5130" t="s">
        <v>2460</v>
      </c>
      <c r="J5130">
        <v>202211</v>
      </c>
      <c r="K5130">
        <v>44599</v>
      </c>
      <c r="L5130" t="s">
        <v>644</v>
      </c>
      <c r="M5130">
        <v>4000</v>
      </c>
      <c r="N5130">
        <v>6.8</v>
      </c>
      <c r="O5130" t="s">
        <v>645</v>
      </c>
      <c r="P5130" s="428">
        <v>6.1</v>
      </c>
      <c r="Q5130">
        <v>30527162</v>
      </c>
      <c r="R5130" t="s">
        <v>1230</v>
      </c>
      <c r="S5130">
        <v>13487</v>
      </c>
      <c r="T5130" t="s">
        <v>4385</v>
      </c>
    </row>
    <row r="5131" spans="1:20" x14ac:dyDescent="0.25">
      <c r="A5131" t="s">
        <v>637</v>
      </c>
      <c r="B5131" t="s">
        <v>1229</v>
      </c>
      <c r="C5131" t="s">
        <v>639</v>
      </c>
      <c r="D5131" t="s">
        <v>663</v>
      </c>
      <c r="E5131" t="s">
        <v>704</v>
      </c>
      <c r="F5131">
        <v>528004120027</v>
      </c>
      <c r="G5131" t="s">
        <v>2459</v>
      </c>
      <c r="H5131">
        <v>583626</v>
      </c>
      <c r="I5131" t="s">
        <v>2460</v>
      </c>
      <c r="J5131">
        <v>202211</v>
      </c>
      <c r="K5131">
        <v>44599</v>
      </c>
      <c r="L5131" t="s">
        <v>644</v>
      </c>
      <c r="M5131">
        <v>27500</v>
      </c>
      <c r="N5131">
        <v>46.73</v>
      </c>
      <c r="O5131" t="s">
        <v>645</v>
      </c>
      <c r="P5131" s="428">
        <v>41.921999999999997</v>
      </c>
      <c r="Q5131">
        <v>30527162</v>
      </c>
      <c r="R5131" t="s">
        <v>1230</v>
      </c>
      <c r="S5131">
        <v>13487</v>
      </c>
      <c r="T5131" t="s">
        <v>4386</v>
      </c>
    </row>
    <row r="5132" spans="1:20" x14ac:dyDescent="0.25">
      <c r="A5132" t="s">
        <v>637</v>
      </c>
      <c r="B5132" t="s">
        <v>1229</v>
      </c>
      <c r="C5132" t="s">
        <v>639</v>
      </c>
      <c r="D5132" t="s">
        <v>663</v>
      </c>
      <c r="E5132" t="s">
        <v>704</v>
      </c>
      <c r="F5132">
        <v>528004120027</v>
      </c>
      <c r="G5132" t="s">
        <v>2459</v>
      </c>
      <c r="H5132">
        <v>583626</v>
      </c>
      <c r="I5132" t="s">
        <v>2460</v>
      </c>
      <c r="J5132">
        <v>202211</v>
      </c>
      <c r="K5132">
        <v>44599</v>
      </c>
      <c r="L5132" t="s">
        <v>644</v>
      </c>
      <c r="M5132">
        <v>25000</v>
      </c>
      <c r="N5132">
        <v>42.48</v>
      </c>
      <c r="O5132" t="s">
        <v>645</v>
      </c>
      <c r="P5132" s="428">
        <v>38.11</v>
      </c>
      <c r="Q5132">
        <v>30527162</v>
      </c>
      <c r="R5132" t="s">
        <v>1230</v>
      </c>
      <c r="S5132">
        <v>13487</v>
      </c>
      <c r="T5132" t="s">
        <v>4387</v>
      </c>
    </row>
    <row r="5133" spans="1:20" x14ac:dyDescent="0.25">
      <c r="A5133" t="s">
        <v>637</v>
      </c>
      <c r="B5133" t="s">
        <v>1229</v>
      </c>
      <c r="C5133" t="s">
        <v>639</v>
      </c>
      <c r="D5133" t="s">
        <v>663</v>
      </c>
      <c r="E5133" t="s">
        <v>704</v>
      </c>
      <c r="F5133">
        <v>528004120027</v>
      </c>
      <c r="G5133" t="s">
        <v>2459</v>
      </c>
      <c r="H5133">
        <v>583626</v>
      </c>
      <c r="I5133" t="s">
        <v>2460</v>
      </c>
      <c r="J5133">
        <v>202211</v>
      </c>
      <c r="K5133">
        <v>44599</v>
      </c>
      <c r="L5133" t="s">
        <v>644</v>
      </c>
      <c r="M5133">
        <v>4000</v>
      </c>
      <c r="N5133">
        <v>6.8</v>
      </c>
      <c r="O5133" t="s">
        <v>645</v>
      </c>
      <c r="P5133" s="428">
        <v>6.1</v>
      </c>
      <c r="Q5133">
        <v>30527162</v>
      </c>
      <c r="R5133" t="s">
        <v>1230</v>
      </c>
      <c r="S5133">
        <v>13487</v>
      </c>
      <c r="T5133" t="s">
        <v>4388</v>
      </c>
    </row>
    <row r="5134" spans="1:20" x14ac:dyDescent="0.25">
      <c r="A5134" t="s">
        <v>637</v>
      </c>
      <c r="B5134" t="s">
        <v>1229</v>
      </c>
      <c r="C5134" t="s">
        <v>639</v>
      </c>
      <c r="D5134" t="s">
        <v>663</v>
      </c>
      <c r="E5134" t="s">
        <v>704</v>
      </c>
      <c r="F5134">
        <v>528004120027</v>
      </c>
      <c r="G5134" t="s">
        <v>2459</v>
      </c>
      <c r="H5134">
        <v>583626</v>
      </c>
      <c r="I5134" t="s">
        <v>2460</v>
      </c>
      <c r="J5134">
        <v>202211</v>
      </c>
      <c r="K5134">
        <v>44599</v>
      </c>
      <c r="L5134" t="s">
        <v>644</v>
      </c>
      <c r="M5134">
        <v>16000</v>
      </c>
      <c r="N5134">
        <v>27.19</v>
      </c>
      <c r="O5134" t="s">
        <v>645</v>
      </c>
      <c r="P5134" s="428">
        <v>24.393000000000001</v>
      </c>
      <c r="Q5134">
        <v>30527162</v>
      </c>
      <c r="R5134" t="s">
        <v>1230</v>
      </c>
      <c r="S5134">
        <v>13487</v>
      </c>
      <c r="T5134" t="s">
        <v>4389</v>
      </c>
    </row>
    <row r="5135" spans="1:20" x14ac:dyDescent="0.25">
      <c r="A5135" t="s">
        <v>637</v>
      </c>
      <c r="B5135" t="s">
        <v>1229</v>
      </c>
      <c r="C5135" t="s">
        <v>639</v>
      </c>
      <c r="D5135" t="s">
        <v>663</v>
      </c>
      <c r="E5135" t="s">
        <v>704</v>
      </c>
      <c r="F5135">
        <v>528004120027</v>
      </c>
      <c r="G5135" t="s">
        <v>2459</v>
      </c>
      <c r="H5135">
        <v>583626</v>
      </c>
      <c r="I5135" t="s">
        <v>2460</v>
      </c>
      <c r="J5135">
        <v>202211</v>
      </c>
      <c r="K5135">
        <v>44599</v>
      </c>
      <c r="L5135" t="s">
        <v>644</v>
      </c>
      <c r="M5135">
        <v>16000</v>
      </c>
      <c r="N5135">
        <v>27.19</v>
      </c>
      <c r="O5135" t="s">
        <v>645</v>
      </c>
      <c r="P5135" s="428">
        <v>24.393000000000001</v>
      </c>
      <c r="Q5135">
        <v>30527162</v>
      </c>
      <c r="R5135" t="s">
        <v>1230</v>
      </c>
      <c r="S5135">
        <v>13487</v>
      </c>
      <c r="T5135" t="s">
        <v>4389</v>
      </c>
    </row>
    <row r="5136" spans="1:20" x14ac:dyDescent="0.25">
      <c r="A5136" t="s">
        <v>637</v>
      </c>
      <c r="B5136" t="s">
        <v>1229</v>
      </c>
      <c r="C5136" t="s">
        <v>639</v>
      </c>
      <c r="D5136" t="s">
        <v>663</v>
      </c>
      <c r="E5136" t="s">
        <v>704</v>
      </c>
      <c r="F5136">
        <v>528004120027</v>
      </c>
      <c r="G5136" t="s">
        <v>2459</v>
      </c>
      <c r="H5136">
        <v>583626</v>
      </c>
      <c r="I5136" t="s">
        <v>2460</v>
      </c>
      <c r="J5136">
        <v>202211</v>
      </c>
      <c r="K5136">
        <v>44599</v>
      </c>
      <c r="L5136" t="s">
        <v>644</v>
      </c>
      <c r="M5136">
        <v>8000</v>
      </c>
      <c r="N5136">
        <v>13.59</v>
      </c>
      <c r="O5136" t="s">
        <v>645</v>
      </c>
      <c r="P5136" s="428">
        <v>12.192</v>
      </c>
      <c r="Q5136">
        <v>30527162</v>
      </c>
      <c r="R5136" t="s">
        <v>1230</v>
      </c>
      <c r="S5136">
        <v>13487</v>
      </c>
      <c r="T5136" t="s">
        <v>4389</v>
      </c>
    </row>
    <row r="5137" spans="1:20" x14ac:dyDescent="0.25">
      <c r="A5137" t="s">
        <v>637</v>
      </c>
      <c r="B5137" t="s">
        <v>1229</v>
      </c>
      <c r="C5137" t="s">
        <v>639</v>
      </c>
      <c r="D5137" t="s">
        <v>663</v>
      </c>
      <c r="E5137" t="s">
        <v>704</v>
      </c>
      <c r="F5137">
        <v>528004120027</v>
      </c>
      <c r="G5137" t="s">
        <v>2459</v>
      </c>
      <c r="H5137">
        <v>583626</v>
      </c>
      <c r="I5137" t="s">
        <v>2460</v>
      </c>
      <c r="J5137">
        <v>202211</v>
      </c>
      <c r="K5137">
        <v>44599</v>
      </c>
      <c r="L5137" t="s">
        <v>644</v>
      </c>
      <c r="M5137">
        <v>6000</v>
      </c>
      <c r="N5137">
        <v>10.199999999999999</v>
      </c>
      <c r="O5137" t="s">
        <v>645</v>
      </c>
      <c r="P5137" s="428">
        <v>9.1509999999999998</v>
      </c>
      <c r="Q5137">
        <v>30527162</v>
      </c>
      <c r="R5137" t="s">
        <v>1230</v>
      </c>
      <c r="S5137">
        <v>13487</v>
      </c>
      <c r="T5137" t="s">
        <v>4390</v>
      </c>
    </row>
    <row r="5138" spans="1:20" x14ac:dyDescent="0.25">
      <c r="A5138" t="s">
        <v>637</v>
      </c>
      <c r="B5138" t="s">
        <v>1229</v>
      </c>
      <c r="C5138" t="s">
        <v>639</v>
      </c>
      <c r="D5138" t="s">
        <v>663</v>
      </c>
      <c r="E5138" t="s">
        <v>704</v>
      </c>
      <c r="F5138">
        <v>528004120027</v>
      </c>
      <c r="G5138" t="s">
        <v>2459</v>
      </c>
      <c r="H5138">
        <v>583626</v>
      </c>
      <c r="I5138" t="s">
        <v>2460</v>
      </c>
      <c r="J5138">
        <v>202211</v>
      </c>
      <c r="K5138">
        <v>44599</v>
      </c>
      <c r="L5138" t="s">
        <v>644</v>
      </c>
      <c r="M5138">
        <v>6000</v>
      </c>
      <c r="N5138">
        <v>10.199999999999999</v>
      </c>
      <c r="O5138" t="s">
        <v>645</v>
      </c>
      <c r="P5138" s="428">
        <v>9.1509999999999998</v>
      </c>
      <c r="Q5138">
        <v>30527162</v>
      </c>
      <c r="R5138" t="s">
        <v>1230</v>
      </c>
      <c r="S5138">
        <v>13487</v>
      </c>
      <c r="T5138" t="s">
        <v>4390</v>
      </c>
    </row>
    <row r="5139" spans="1:20" x14ac:dyDescent="0.25">
      <c r="A5139" t="s">
        <v>637</v>
      </c>
      <c r="B5139" t="s">
        <v>1229</v>
      </c>
      <c r="C5139" t="s">
        <v>639</v>
      </c>
      <c r="D5139" t="s">
        <v>663</v>
      </c>
      <c r="E5139" t="s">
        <v>704</v>
      </c>
      <c r="F5139">
        <v>528004120027</v>
      </c>
      <c r="G5139" t="s">
        <v>2459</v>
      </c>
      <c r="H5139">
        <v>583626</v>
      </c>
      <c r="I5139" t="s">
        <v>2460</v>
      </c>
      <c r="J5139">
        <v>202211</v>
      </c>
      <c r="K5139">
        <v>44599</v>
      </c>
      <c r="L5139" t="s">
        <v>644</v>
      </c>
      <c r="M5139">
        <v>6000</v>
      </c>
      <c r="N5139">
        <v>10.199999999999999</v>
      </c>
      <c r="O5139" t="s">
        <v>645</v>
      </c>
      <c r="P5139" s="428">
        <v>9.1509999999999998</v>
      </c>
      <c r="Q5139">
        <v>30527162</v>
      </c>
      <c r="R5139" t="s">
        <v>1230</v>
      </c>
      <c r="S5139">
        <v>13487</v>
      </c>
      <c r="T5139" t="s">
        <v>4390</v>
      </c>
    </row>
    <row r="5140" spans="1:20" x14ac:dyDescent="0.25">
      <c r="A5140" t="s">
        <v>637</v>
      </c>
      <c r="B5140" t="s">
        <v>1229</v>
      </c>
      <c r="C5140" t="s">
        <v>639</v>
      </c>
      <c r="D5140" t="s">
        <v>663</v>
      </c>
      <c r="E5140" t="s">
        <v>704</v>
      </c>
      <c r="F5140">
        <v>528004120027</v>
      </c>
      <c r="G5140" t="s">
        <v>2459</v>
      </c>
      <c r="H5140">
        <v>583626</v>
      </c>
      <c r="I5140" t="s">
        <v>2460</v>
      </c>
      <c r="J5140">
        <v>202211</v>
      </c>
      <c r="K5140">
        <v>44599</v>
      </c>
      <c r="L5140" t="s">
        <v>644</v>
      </c>
      <c r="M5140">
        <v>12000</v>
      </c>
      <c r="N5140">
        <v>20.39</v>
      </c>
      <c r="O5140" t="s">
        <v>645</v>
      </c>
      <c r="P5140" s="428">
        <v>18.292000000000002</v>
      </c>
      <c r="Q5140">
        <v>30527162</v>
      </c>
      <c r="R5140" t="s">
        <v>1230</v>
      </c>
      <c r="S5140">
        <v>13487</v>
      </c>
      <c r="T5140" t="s">
        <v>4390</v>
      </c>
    </row>
    <row r="5141" spans="1:20" x14ac:dyDescent="0.25">
      <c r="A5141" t="s">
        <v>637</v>
      </c>
      <c r="B5141" t="s">
        <v>1229</v>
      </c>
      <c r="C5141" t="s">
        <v>639</v>
      </c>
      <c r="D5141" t="s">
        <v>663</v>
      </c>
      <c r="E5141" t="s">
        <v>704</v>
      </c>
      <c r="F5141">
        <v>528004120027</v>
      </c>
      <c r="G5141" t="s">
        <v>2459</v>
      </c>
      <c r="H5141">
        <v>583626</v>
      </c>
      <c r="I5141" t="s">
        <v>2460</v>
      </c>
      <c r="J5141">
        <v>202211</v>
      </c>
      <c r="K5141">
        <v>44599</v>
      </c>
      <c r="L5141" t="s">
        <v>644</v>
      </c>
      <c r="M5141">
        <v>16000</v>
      </c>
      <c r="N5141">
        <v>27.19</v>
      </c>
      <c r="O5141" t="s">
        <v>645</v>
      </c>
      <c r="P5141" s="428">
        <v>24.393000000000001</v>
      </c>
      <c r="Q5141">
        <v>30527162</v>
      </c>
      <c r="R5141" t="s">
        <v>1230</v>
      </c>
      <c r="S5141">
        <v>13487</v>
      </c>
      <c r="T5141" t="s">
        <v>4391</v>
      </c>
    </row>
    <row r="5142" spans="1:20" x14ac:dyDescent="0.25">
      <c r="A5142" t="s">
        <v>637</v>
      </c>
      <c r="B5142" t="s">
        <v>1229</v>
      </c>
      <c r="C5142" t="s">
        <v>639</v>
      </c>
      <c r="D5142" t="s">
        <v>663</v>
      </c>
      <c r="E5142" t="s">
        <v>704</v>
      </c>
      <c r="F5142">
        <v>528004120027</v>
      </c>
      <c r="G5142" t="s">
        <v>2459</v>
      </c>
      <c r="H5142">
        <v>583626</v>
      </c>
      <c r="I5142" t="s">
        <v>2460</v>
      </c>
      <c r="J5142">
        <v>202211</v>
      </c>
      <c r="K5142">
        <v>44599</v>
      </c>
      <c r="L5142" t="s">
        <v>644</v>
      </c>
      <c r="M5142">
        <v>16000</v>
      </c>
      <c r="N5142">
        <v>27.19</v>
      </c>
      <c r="O5142" t="s">
        <v>645</v>
      </c>
      <c r="P5142" s="428">
        <v>24.393000000000001</v>
      </c>
      <c r="Q5142">
        <v>30527162</v>
      </c>
      <c r="R5142" t="s">
        <v>1230</v>
      </c>
      <c r="S5142">
        <v>13487</v>
      </c>
      <c r="T5142" t="s">
        <v>4391</v>
      </c>
    </row>
    <row r="5143" spans="1:20" x14ac:dyDescent="0.25">
      <c r="A5143" t="s">
        <v>637</v>
      </c>
      <c r="B5143" t="s">
        <v>1229</v>
      </c>
      <c r="C5143" t="s">
        <v>639</v>
      </c>
      <c r="D5143" t="s">
        <v>663</v>
      </c>
      <c r="E5143" t="s">
        <v>704</v>
      </c>
      <c r="F5143">
        <v>528004120027</v>
      </c>
      <c r="G5143" t="s">
        <v>2459</v>
      </c>
      <c r="H5143">
        <v>583626</v>
      </c>
      <c r="I5143" t="s">
        <v>2460</v>
      </c>
      <c r="J5143">
        <v>202211</v>
      </c>
      <c r="K5143">
        <v>44599</v>
      </c>
      <c r="L5143" t="s">
        <v>644</v>
      </c>
      <c r="M5143">
        <v>8500</v>
      </c>
      <c r="N5143">
        <v>14.44</v>
      </c>
      <c r="O5143" t="s">
        <v>645</v>
      </c>
      <c r="P5143" s="428">
        <v>12.954000000000001</v>
      </c>
      <c r="Q5143">
        <v>30527162</v>
      </c>
      <c r="R5143" t="s">
        <v>1230</v>
      </c>
      <c r="S5143">
        <v>13487</v>
      </c>
      <c r="T5143" t="s">
        <v>4391</v>
      </c>
    </row>
    <row r="5144" spans="1:20" x14ac:dyDescent="0.25">
      <c r="A5144" t="s">
        <v>637</v>
      </c>
      <c r="B5144" t="s">
        <v>1229</v>
      </c>
      <c r="C5144" t="s">
        <v>639</v>
      </c>
      <c r="D5144" t="s">
        <v>663</v>
      </c>
      <c r="E5144" t="s">
        <v>704</v>
      </c>
      <c r="F5144">
        <v>528004120010</v>
      </c>
      <c r="G5144" t="s">
        <v>653</v>
      </c>
      <c r="H5144">
        <v>605506</v>
      </c>
      <c r="I5144" t="s">
        <v>1266</v>
      </c>
      <c r="J5144">
        <v>202211</v>
      </c>
      <c r="K5144">
        <v>44599</v>
      </c>
      <c r="L5144" t="s">
        <v>644</v>
      </c>
      <c r="M5144">
        <v>12648</v>
      </c>
      <c r="N5144">
        <v>21.49</v>
      </c>
      <c r="O5144" t="s">
        <v>645</v>
      </c>
      <c r="P5144" s="428">
        <v>19.279</v>
      </c>
      <c r="Q5144">
        <v>30527162</v>
      </c>
      <c r="R5144" t="s">
        <v>1230</v>
      </c>
      <c r="S5144">
        <v>13487</v>
      </c>
      <c r="T5144" t="s">
        <v>4392</v>
      </c>
    </row>
    <row r="5145" spans="1:20" x14ac:dyDescent="0.25">
      <c r="A5145" t="s">
        <v>637</v>
      </c>
      <c r="B5145" t="s">
        <v>1229</v>
      </c>
      <c r="C5145" t="s">
        <v>639</v>
      </c>
      <c r="D5145" t="s">
        <v>663</v>
      </c>
      <c r="E5145" t="s">
        <v>704</v>
      </c>
      <c r="F5145">
        <v>528004120010</v>
      </c>
      <c r="G5145" t="s">
        <v>653</v>
      </c>
      <c r="H5145">
        <v>605506</v>
      </c>
      <c r="I5145" t="s">
        <v>1266</v>
      </c>
      <c r="J5145">
        <v>202211</v>
      </c>
      <c r="K5145">
        <v>44599</v>
      </c>
      <c r="L5145" t="s">
        <v>644</v>
      </c>
      <c r="M5145">
        <v>41899</v>
      </c>
      <c r="N5145">
        <v>71.2</v>
      </c>
      <c r="O5145" t="s">
        <v>645</v>
      </c>
      <c r="P5145" s="428">
        <v>63.875</v>
      </c>
      <c r="Q5145">
        <v>30527162</v>
      </c>
      <c r="R5145" t="s">
        <v>1230</v>
      </c>
      <c r="S5145">
        <v>13487</v>
      </c>
      <c r="T5145" t="s">
        <v>4393</v>
      </c>
    </row>
    <row r="5146" spans="1:20" x14ac:dyDescent="0.25">
      <c r="A5146" t="s">
        <v>637</v>
      </c>
      <c r="B5146" t="s">
        <v>1229</v>
      </c>
      <c r="C5146" t="s">
        <v>639</v>
      </c>
      <c r="D5146" t="s">
        <v>663</v>
      </c>
      <c r="E5146" t="s">
        <v>704</v>
      </c>
      <c r="F5146">
        <v>528004120027</v>
      </c>
      <c r="G5146" t="s">
        <v>2459</v>
      </c>
      <c r="H5146">
        <v>583626</v>
      </c>
      <c r="I5146" t="s">
        <v>2460</v>
      </c>
      <c r="J5146">
        <v>202211</v>
      </c>
      <c r="K5146">
        <v>44599</v>
      </c>
      <c r="L5146" t="s">
        <v>644</v>
      </c>
      <c r="M5146">
        <v>213750</v>
      </c>
      <c r="N5146">
        <v>363.23</v>
      </c>
      <c r="O5146" t="s">
        <v>645</v>
      </c>
      <c r="P5146" s="428">
        <v>325.86</v>
      </c>
      <c r="Q5146">
        <v>30527162</v>
      </c>
      <c r="R5146" t="s">
        <v>1230</v>
      </c>
      <c r="S5146">
        <v>13487</v>
      </c>
      <c r="T5146" t="s">
        <v>4394</v>
      </c>
    </row>
    <row r="5147" spans="1:20" x14ac:dyDescent="0.25">
      <c r="A5147" t="s">
        <v>637</v>
      </c>
      <c r="B5147" t="s">
        <v>1229</v>
      </c>
      <c r="C5147" t="s">
        <v>639</v>
      </c>
      <c r="D5147" t="s">
        <v>663</v>
      </c>
      <c r="E5147" t="s">
        <v>704</v>
      </c>
      <c r="F5147">
        <v>528004120027</v>
      </c>
      <c r="G5147" t="s">
        <v>2459</v>
      </c>
      <c r="H5147">
        <v>583626</v>
      </c>
      <c r="I5147" t="s">
        <v>2460</v>
      </c>
      <c r="J5147">
        <v>202211</v>
      </c>
      <c r="K5147">
        <v>44599</v>
      </c>
      <c r="L5147" t="s">
        <v>644</v>
      </c>
      <c r="M5147">
        <v>11250</v>
      </c>
      <c r="N5147">
        <v>19.12</v>
      </c>
      <c r="O5147" t="s">
        <v>645</v>
      </c>
      <c r="P5147" s="428">
        <v>17.152999999999999</v>
      </c>
      <c r="Q5147">
        <v>30527162</v>
      </c>
      <c r="R5147" t="s">
        <v>1230</v>
      </c>
      <c r="S5147">
        <v>13487</v>
      </c>
      <c r="T5147" t="s">
        <v>4395</v>
      </c>
    </row>
    <row r="5148" spans="1:20" x14ac:dyDescent="0.25">
      <c r="A5148" t="s">
        <v>637</v>
      </c>
      <c r="B5148" t="s">
        <v>1229</v>
      </c>
      <c r="C5148" t="s">
        <v>639</v>
      </c>
      <c r="D5148" t="s">
        <v>663</v>
      </c>
      <c r="E5148" t="s">
        <v>704</v>
      </c>
      <c r="F5148">
        <v>528004120010</v>
      </c>
      <c r="G5148" t="s">
        <v>653</v>
      </c>
      <c r="H5148">
        <v>605506</v>
      </c>
      <c r="I5148" t="s">
        <v>1266</v>
      </c>
      <c r="J5148">
        <v>202211</v>
      </c>
      <c r="K5148">
        <v>44599</v>
      </c>
      <c r="L5148" t="s">
        <v>644</v>
      </c>
      <c r="M5148">
        <v>38700</v>
      </c>
      <c r="N5148">
        <v>65.760000000000005</v>
      </c>
      <c r="O5148" t="s">
        <v>645</v>
      </c>
      <c r="P5148" s="428">
        <v>58.994999999999997</v>
      </c>
      <c r="Q5148">
        <v>30527162</v>
      </c>
      <c r="R5148" t="s">
        <v>1230</v>
      </c>
      <c r="S5148">
        <v>13487</v>
      </c>
      <c r="T5148" t="s">
        <v>4396</v>
      </c>
    </row>
    <row r="5149" spans="1:20" x14ac:dyDescent="0.25">
      <c r="A5149" t="s">
        <v>637</v>
      </c>
      <c r="B5149" t="s">
        <v>1229</v>
      </c>
      <c r="C5149" t="s">
        <v>639</v>
      </c>
      <c r="D5149" t="s">
        <v>663</v>
      </c>
      <c r="E5149" t="s">
        <v>704</v>
      </c>
      <c r="F5149">
        <v>528004120010</v>
      </c>
      <c r="G5149" t="s">
        <v>653</v>
      </c>
      <c r="H5149">
        <v>605506</v>
      </c>
      <c r="I5149" t="s">
        <v>1266</v>
      </c>
      <c r="J5149">
        <v>202211</v>
      </c>
      <c r="K5149">
        <v>44599</v>
      </c>
      <c r="L5149" t="s">
        <v>644</v>
      </c>
      <c r="M5149">
        <v>49448</v>
      </c>
      <c r="N5149">
        <v>84.03</v>
      </c>
      <c r="O5149" t="s">
        <v>645</v>
      </c>
      <c r="P5149" s="428">
        <v>75.385000000000005</v>
      </c>
      <c r="Q5149">
        <v>30527162</v>
      </c>
      <c r="R5149" t="s">
        <v>1230</v>
      </c>
      <c r="S5149">
        <v>13487</v>
      </c>
      <c r="T5149" t="s">
        <v>4397</v>
      </c>
    </row>
    <row r="5150" spans="1:20" x14ac:dyDescent="0.25">
      <c r="A5150" t="s">
        <v>637</v>
      </c>
      <c r="B5150" t="s">
        <v>1229</v>
      </c>
      <c r="C5150" t="s">
        <v>639</v>
      </c>
      <c r="D5150" t="s">
        <v>663</v>
      </c>
      <c r="E5150" t="s">
        <v>704</v>
      </c>
      <c r="F5150">
        <v>528004120010</v>
      </c>
      <c r="G5150" t="s">
        <v>653</v>
      </c>
      <c r="H5150">
        <v>605506</v>
      </c>
      <c r="I5150" t="s">
        <v>1266</v>
      </c>
      <c r="J5150">
        <v>202211</v>
      </c>
      <c r="K5150">
        <v>44599</v>
      </c>
      <c r="L5150" t="s">
        <v>644</v>
      </c>
      <c r="M5150">
        <v>500000</v>
      </c>
      <c r="N5150">
        <v>849.66</v>
      </c>
      <c r="O5150" t="s">
        <v>645</v>
      </c>
      <c r="P5150" s="428">
        <v>762.24599999999998</v>
      </c>
      <c r="Q5150">
        <v>30527162</v>
      </c>
      <c r="R5150" t="s">
        <v>1230</v>
      </c>
      <c r="S5150">
        <v>13487</v>
      </c>
      <c r="T5150" t="s">
        <v>4398</v>
      </c>
    </row>
    <row r="5151" spans="1:20" x14ac:dyDescent="0.25">
      <c r="A5151" t="s">
        <v>637</v>
      </c>
      <c r="B5151" t="s">
        <v>1229</v>
      </c>
      <c r="C5151" t="s">
        <v>639</v>
      </c>
      <c r="D5151" t="s">
        <v>663</v>
      </c>
      <c r="E5151" t="s">
        <v>704</v>
      </c>
      <c r="F5151">
        <v>528004120027</v>
      </c>
      <c r="G5151" t="s">
        <v>2459</v>
      </c>
      <c r="H5151">
        <v>583626</v>
      </c>
      <c r="I5151" t="s">
        <v>2460</v>
      </c>
      <c r="J5151">
        <v>202211</v>
      </c>
      <c r="K5151">
        <v>44599</v>
      </c>
      <c r="L5151" t="s">
        <v>644</v>
      </c>
      <c r="M5151">
        <v>60000</v>
      </c>
      <c r="N5151">
        <v>101.96</v>
      </c>
      <c r="O5151" t="s">
        <v>645</v>
      </c>
      <c r="P5151" s="428">
        <v>91.47</v>
      </c>
      <c r="Q5151">
        <v>30527162</v>
      </c>
      <c r="R5151" t="s">
        <v>1230</v>
      </c>
      <c r="S5151">
        <v>13487</v>
      </c>
      <c r="T5151" t="s">
        <v>4640</v>
      </c>
    </row>
    <row r="5152" spans="1:20" x14ac:dyDescent="0.25">
      <c r="A5152" t="s">
        <v>637</v>
      </c>
      <c r="B5152" t="s">
        <v>1229</v>
      </c>
      <c r="C5152" t="s">
        <v>639</v>
      </c>
      <c r="D5152" t="s">
        <v>663</v>
      </c>
      <c r="E5152" t="s">
        <v>704</v>
      </c>
      <c r="F5152">
        <v>528004120027</v>
      </c>
      <c r="G5152" t="s">
        <v>2459</v>
      </c>
      <c r="H5152">
        <v>583626</v>
      </c>
      <c r="I5152" t="s">
        <v>2460</v>
      </c>
      <c r="J5152">
        <v>202211</v>
      </c>
      <c r="K5152">
        <v>44599</v>
      </c>
      <c r="L5152" t="s">
        <v>644</v>
      </c>
      <c r="M5152">
        <v>50000</v>
      </c>
      <c r="N5152">
        <v>84.97</v>
      </c>
      <c r="O5152" t="s">
        <v>645</v>
      </c>
      <c r="P5152" s="428">
        <v>76.227999999999994</v>
      </c>
      <c r="Q5152">
        <v>30527162</v>
      </c>
      <c r="R5152" t="s">
        <v>1230</v>
      </c>
      <c r="S5152">
        <v>13487</v>
      </c>
      <c r="T5152" t="s">
        <v>4400</v>
      </c>
    </row>
    <row r="5153" spans="1:20" x14ac:dyDescent="0.25">
      <c r="A5153" t="s">
        <v>637</v>
      </c>
      <c r="B5153" t="s">
        <v>1229</v>
      </c>
      <c r="C5153" t="s">
        <v>639</v>
      </c>
      <c r="D5153" t="s">
        <v>663</v>
      </c>
      <c r="E5153" t="s">
        <v>704</v>
      </c>
      <c r="F5153">
        <v>528004120027</v>
      </c>
      <c r="G5153" t="s">
        <v>2459</v>
      </c>
      <c r="H5153">
        <v>583626</v>
      </c>
      <c r="I5153" t="s">
        <v>2460</v>
      </c>
      <c r="J5153">
        <v>202211</v>
      </c>
      <c r="K5153">
        <v>44599</v>
      </c>
      <c r="L5153" t="s">
        <v>644</v>
      </c>
      <c r="M5153">
        <v>60000</v>
      </c>
      <c r="N5153">
        <v>101.96</v>
      </c>
      <c r="O5153" t="s">
        <v>645</v>
      </c>
      <c r="P5153" s="428">
        <v>91.47</v>
      </c>
      <c r="Q5153">
        <v>30527162</v>
      </c>
      <c r="R5153" t="s">
        <v>1230</v>
      </c>
      <c r="S5153">
        <v>13487</v>
      </c>
      <c r="T5153" t="s">
        <v>4401</v>
      </c>
    </row>
    <row r="5154" spans="1:20" x14ac:dyDescent="0.25">
      <c r="A5154" t="s">
        <v>637</v>
      </c>
      <c r="B5154" t="s">
        <v>1229</v>
      </c>
      <c r="C5154" t="s">
        <v>639</v>
      </c>
      <c r="D5154" t="s">
        <v>663</v>
      </c>
      <c r="E5154" t="s">
        <v>704</v>
      </c>
      <c r="F5154">
        <v>528004120027</v>
      </c>
      <c r="G5154" t="s">
        <v>2459</v>
      </c>
      <c r="H5154">
        <v>583626</v>
      </c>
      <c r="I5154" t="s">
        <v>2460</v>
      </c>
      <c r="J5154">
        <v>202211</v>
      </c>
      <c r="K5154">
        <v>44599</v>
      </c>
      <c r="L5154" t="s">
        <v>644</v>
      </c>
      <c r="M5154">
        <v>45000</v>
      </c>
      <c r="N5154">
        <v>76.47</v>
      </c>
      <c r="O5154" t="s">
        <v>645</v>
      </c>
      <c r="P5154" s="428">
        <v>68.602999999999994</v>
      </c>
      <c r="Q5154">
        <v>30527162</v>
      </c>
      <c r="R5154" t="s">
        <v>1230</v>
      </c>
      <c r="S5154">
        <v>13487</v>
      </c>
      <c r="T5154" t="s">
        <v>4402</v>
      </c>
    </row>
    <row r="5155" spans="1:20" x14ac:dyDescent="0.25">
      <c r="A5155" t="s">
        <v>637</v>
      </c>
      <c r="B5155" t="s">
        <v>1229</v>
      </c>
      <c r="C5155" t="s">
        <v>639</v>
      </c>
      <c r="D5155" t="s">
        <v>663</v>
      </c>
      <c r="E5155" t="s">
        <v>704</v>
      </c>
      <c r="F5155">
        <v>528004120027</v>
      </c>
      <c r="G5155" t="s">
        <v>2459</v>
      </c>
      <c r="H5155">
        <v>583626</v>
      </c>
      <c r="I5155" t="s">
        <v>2460</v>
      </c>
      <c r="J5155">
        <v>202211</v>
      </c>
      <c r="K5155">
        <v>44599</v>
      </c>
      <c r="L5155" t="s">
        <v>644</v>
      </c>
      <c r="M5155">
        <v>60000</v>
      </c>
      <c r="N5155">
        <v>101.96</v>
      </c>
      <c r="O5155" t="s">
        <v>645</v>
      </c>
      <c r="P5155" s="428">
        <v>91.47</v>
      </c>
      <c r="Q5155">
        <v>30527162</v>
      </c>
      <c r="R5155" t="s">
        <v>1230</v>
      </c>
      <c r="S5155">
        <v>13487</v>
      </c>
      <c r="T5155" t="s">
        <v>4403</v>
      </c>
    </row>
    <row r="5156" spans="1:20" x14ac:dyDescent="0.25">
      <c r="A5156" t="s">
        <v>637</v>
      </c>
      <c r="B5156" t="s">
        <v>1229</v>
      </c>
      <c r="C5156" t="s">
        <v>639</v>
      </c>
      <c r="D5156" t="s">
        <v>663</v>
      </c>
      <c r="E5156" t="s">
        <v>704</v>
      </c>
      <c r="F5156">
        <v>528004120027</v>
      </c>
      <c r="G5156" t="s">
        <v>2459</v>
      </c>
      <c r="H5156">
        <v>583626</v>
      </c>
      <c r="I5156" t="s">
        <v>2460</v>
      </c>
      <c r="J5156">
        <v>202211</v>
      </c>
      <c r="K5156">
        <v>44599</v>
      </c>
      <c r="L5156" t="s">
        <v>644</v>
      </c>
      <c r="M5156">
        <v>50000</v>
      </c>
      <c r="N5156">
        <v>84.97</v>
      </c>
      <c r="O5156" t="s">
        <v>645</v>
      </c>
      <c r="P5156" s="428">
        <v>76.227999999999994</v>
      </c>
      <c r="Q5156">
        <v>30527162</v>
      </c>
      <c r="R5156" t="s">
        <v>1230</v>
      </c>
      <c r="S5156">
        <v>13487</v>
      </c>
      <c r="T5156" t="s">
        <v>4404</v>
      </c>
    </row>
    <row r="5157" spans="1:20" x14ac:dyDescent="0.25">
      <c r="A5157" t="s">
        <v>637</v>
      </c>
      <c r="B5157" t="s">
        <v>1229</v>
      </c>
      <c r="C5157" t="s">
        <v>639</v>
      </c>
      <c r="D5157" t="s">
        <v>663</v>
      </c>
      <c r="E5157" t="s">
        <v>704</v>
      </c>
      <c r="F5157">
        <v>528004120027</v>
      </c>
      <c r="G5157" t="s">
        <v>2459</v>
      </c>
      <c r="H5157">
        <v>583626</v>
      </c>
      <c r="I5157" t="s">
        <v>2460</v>
      </c>
      <c r="J5157">
        <v>202211</v>
      </c>
      <c r="K5157">
        <v>44599</v>
      </c>
      <c r="L5157" t="s">
        <v>644</v>
      </c>
      <c r="M5157">
        <v>56500</v>
      </c>
      <c r="N5157">
        <v>96.01</v>
      </c>
      <c r="O5157" t="s">
        <v>645</v>
      </c>
      <c r="P5157" s="428">
        <v>86.132000000000005</v>
      </c>
      <c r="Q5157">
        <v>30527162</v>
      </c>
      <c r="R5157" t="s">
        <v>1230</v>
      </c>
      <c r="S5157">
        <v>13487</v>
      </c>
      <c r="T5157" t="s">
        <v>4641</v>
      </c>
    </row>
    <row r="5158" spans="1:20" x14ac:dyDescent="0.25">
      <c r="A5158" t="s">
        <v>637</v>
      </c>
      <c r="B5158" t="s">
        <v>1229</v>
      </c>
      <c r="C5158" t="s">
        <v>639</v>
      </c>
      <c r="D5158" t="s">
        <v>663</v>
      </c>
      <c r="E5158" t="s">
        <v>704</v>
      </c>
      <c r="F5158">
        <v>528004120027</v>
      </c>
      <c r="G5158" t="s">
        <v>2459</v>
      </c>
      <c r="H5158">
        <v>583626</v>
      </c>
      <c r="I5158" t="s">
        <v>2460</v>
      </c>
      <c r="J5158">
        <v>202211</v>
      </c>
      <c r="K5158">
        <v>44599</v>
      </c>
      <c r="L5158" t="s">
        <v>644</v>
      </c>
      <c r="M5158">
        <v>56500</v>
      </c>
      <c r="N5158">
        <v>96.01</v>
      </c>
      <c r="O5158" t="s">
        <v>645</v>
      </c>
      <c r="P5158" s="428">
        <v>86.132000000000005</v>
      </c>
      <c r="Q5158">
        <v>30527162</v>
      </c>
      <c r="R5158" t="s">
        <v>1230</v>
      </c>
      <c r="S5158">
        <v>13487</v>
      </c>
      <c r="T5158" t="s">
        <v>4405</v>
      </c>
    </row>
    <row r="5159" spans="1:20" x14ac:dyDescent="0.25">
      <c r="A5159" t="s">
        <v>637</v>
      </c>
      <c r="B5159" t="s">
        <v>1229</v>
      </c>
      <c r="C5159" t="s">
        <v>639</v>
      </c>
      <c r="D5159" t="s">
        <v>663</v>
      </c>
      <c r="E5159" t="s">
        <v>704</v>
      </c>
      <c r="F5159">
        <v>528004120027</v>
      </c>
      <c r="G5159" t="s">
        <v>2459</v>
      </c>
      <c r="H5159">
        <v>583626</v>
      </c>
      <c r="I5159" t="s">
        <v>2460</v>
      </c>
      <c r="J5159">
        <v>202211</v>
      </c>
      <c r="K5159">
        <v>44599</v>
      </c>
      <c r="L5159" t="s">
        <v>644</v>
      </c>
      <c r="M5159">
        <v>3350</v>
      </c>
      <c r="N5159">
        <v>5.69</v>
      </c>
      <c r="O5159" t="s">
        <v>645</v>
      </c>
      <c r="P5159" s="428">
        <v>5.1050000000000004</v>
      </c>
      <c r="Q5159">
        <v>30527162</v>
      </c>
      <c r="R5159" t="s">
        <v>1230</v>
      </c>
      <c r="S5159">
        <v>13487</v>
      </c>
      <c r="T5159" t="s">
        <v>4406</v>
      </c>
    </row>
    <row r="5160" spans="1:20" x14ac:dyDescent="0.25">
      <c r="A5160" t="s">
        <v>637</v>
      </c>
      <c r="B5160" t="s">
        <v>1229</v>
      </c>
      <c r="C5160" t="s">
        <v>639</v>
      </c>
      <c r="D5160" t="s">
        <v>663</v>
      </c>
      <c r="E5160" t="s">
        <v>704</v>
      </c>
      <c r="F5160">
        <v>528004120027</v>
      </c>
      <c r="G5160" t="s">
        <v>2459</v>
      </c>
      <c r="H5160">
        <v>583626</v>
      </c>
      <c r="I5160" t="s">
        <v>2460</v>
      </c>
      <c r="J5160">
        <v>202211</v>
      </c>
      <c r="K5160">
        <v>44599</v>
      </c>
      <c r="L5160" t="s">
        <v>644</v>
      </c>
      <c r="M5160">
        <v>6040</v>
      </c>
      <c r="N5160">
        <v>10.26</v>
      </c>
      <c r="O5160" t="s">
        <v>645</v>
      </c>
      <c r="P5160" s="428">
        <v>9.2040000000000006</v>
      </c>
      <c r="Q5160">
        <v>30527162</v>
      </c>
      <c r="R5160" t="s">
        <v>1230</v>
      </c>
      <c r="S5160">
        <v>13487</v>
      </c>
      <c r="T5160" t="s">
        <v>4407</v>
      </c>
    </row>
    <row r="5161" spans="1:20" x14ac:dyDescent="0.25">
      <c r="A5161" t="s">
        <v>637</v>
      </c>
      <c r="B5161" t="s">
        <v>1229</v>
      </c>
      <c r="C5161" t="s">
        <v>639</v>
      </c>
      <c r="D5161" t="s">
        <v>663</v>
      </c>
      <c r="E5161" t="s">
        <v>704</v>
      </c>
      <c r="F5161">
        <v>528004120010</v>
      </c>
      <c r="G5161" t="s">
        <v>653</v>
      </c>
      <c r="H5161">
        <v>605506</v>
      </c>
      <c r="I5161" t="s">
        <v>1266</v>
      </c>
      <c r="J5161">
        <v>202211</v>
      </c>
      <c r="K5161">
        <v>44599</v>
      </c>
      <c r="L5161" t="s">
        <v>644</v>
      </c>
      <c r="M5161">
        <v>17550</v>
      </c>
      <c r="N5161">
        <v>29.82</v>
      </c>
      <c r="O5161" t="s">
        <v>645</v>
      </c>
      <c r="P5161" s="428">
        <v>26.751999999999999</v>
      </c>
      <c r="Q5161">
        <v>30527162</v>
      </c>
      <c r="R5161" t="s">
        <v>1230</v>
      </c>
      <c r="S5161">
        <v>13487</v>
      </c>
      <c r="T5161" t="s">
        <v>4408</v>
      </c>
    </row>
    <row r="5162" spans="1:20" x14ac:dyDescent="0.25">
      <c r="A5162" t="s">
        <v>637</v>
      </c>
      <c r="B5162" t="s">
        <v>1229</v>
      </c>
      <c r="C5162" t="s">
        <v>639</v>
      </c>
      <c r="D5162" t="s">
        <v>663</v>
      </c>
      <c r="E5162" t="s">
        <v>704</v>
      </c>
      <c r="F5162">
        <v>528004120010</v>
      </c>
      <c r="G5162" t="s">
        <v>653</v>
      </c>
      <c r="H5162">
        <v>605506</v>
      </c>
      <c r="I5162" t="s">
        <v>1266</v>
      </c>
      <c r="J5162">
        <v>202211</v>
      </c>
      <c r="K5162">
        <v>44599</v>
      </c>
      <c r="L5162" t="s">
        <v>644</v>
      </c>
      <c r="M5162">
        <v>2925</v>
      </c>
      <c r="N5162">
        <v>4.97</v>
      </c>
      <c r="O5162" t="s">
        <v>645</v>
      </c>
      <c r="P5162" s="428">
        <v>4.4589999999999996</v>
      </c>
      <c r="Q5162">
        <v>30527162</v>
      </c>
      <c r="R5162" t="s">
        <v>1230</v>
      </c>
      <c r="S5162">
        <v>13487</v>
      </c>
      <c r="T5162" t="s">
        <v>4409</v>
      </c>
    </row>
    <row r="5163" spans="1:20" x14ac:dyDescent="0.25">
      <c r="A5163" t="s">
        <v>637</v>
      </c>
      <c r="B5163" t="s">
        <v>1229</v>
      </c>
      <c r="C5163" t="s">
        <v>639</v>
      </c>
      <c r="D5163" t="s">
        <v>663</v>
      </c>
      <c r="E5163" t="s">
        <v>704</v>
      </c>
      <c r="F5163">
        <v>528004120027</v>
      </c>
      <c r="G5163" t="s">
        <v>2459</v>
      </c>
      <c r="H5163">
        <v>583626</v>
      </c>
      <c r="I5163" t="s">
        <v>2460</v>
      </c>
      <c r="J5163">
        <v>202211</v>
      </c>
      <c r="K5163">
        <v>44599</v>
      </c>
      <c r="L5163" t="s">
        <v>644</v>
      </c>
      <c r="M5163">
        <v>6000</v>
      </c>
      <c r="N5163">
        <v>10.199999999999999</v>
      </c>
      <c r="O5163" t="s">
        <v>645</v>
      </c>
      <c r="P5163" s="428">
        <v>9.1509999999999998</v>
      </c>
      <c r="Q5163">
        <v>30527162</v>
      </c>
      <c r="R5163" t="s">
        <v>1230</v>
      </c>
      <c r="S5163">
        <v>13487</v>
      </c>
      <c r="T5163" t="s">
        <v>4410</v>
      </c>
    </row>
    <row r="5164" spans="1:20" x14ac:dyDescent="0.25">
      <c r="A5164" t="s">
        <v>637</v>
      </c>
      <c r="B5164" t="s">
        <v>1229</v>
      </c>
      <c r="C5164" t="s">
        <v>639</v>
      </c>
      <c r="D5164" t="s">
        <v>663</v>
      </c>
      <c r="E5164" t="s">
        <v>704</v>
      </c>
      <c r="F5164">
        <v>528004120027</v>
      </c>
      <c r="G5164" t="s">
        <v>2459</v>
      </c>
      <c r="H5164">
        <v>583626</v>
      </c>
      <c r="I5164" t="s">
        <v>2460</v>
      </c>
      <c r="J5164">
        <v>202211</v>
      </c>
      <c r="K5164">
        <v>44599</v>
      </c>
      <c r="L5164" t="s">
        <v>644</v>
      </c>
      <c r="M5164">
        <v>8000</v>
      </c>
      <c r="N5164">
        <v>13.59</v>
      </c>
      <c r="O5164" t="s">
        <v>645</v>
      </c>
      <c r="P5164" s="428">
        <v>12.192</v>
      </c>
      <c r="Q5164">
        <v>30527162</v>
      </c>
      <c r="R5164" t="s">
        <v>1230</v>
      </c>
      <c r="S5164">
        <v>13487</v>
      </c>
      <c r="T5164" t="s">
        <v>4411</v>
      </c>
    </row>
    <row r="5165" spans="1:20" x14ac:dyDescent="0.25">
      <c r="A5165" t="s">
        <v>637</v>
      </c>
      <c r="B5165" t="s">
        <v>1229</v>
      </c>
      <c r="C5165" t="s">
        <v>639</v>
      </c>
      <c r="D5165" t="s">
        <v>663</v>
      </c>
      <c r="E5165" t="s">
        <v>704</v>
      </c>
      <c r="F5165">
        <v>528004120027</v>
      </c>
      <c r="G5165" t="s">
        <v>2459</v>
      </c>
      <c r="H5165">
        <v>583626</v>
      </c>
      <c r="I5165" t="s">
        <v>2460</v>
      </c>
      <c r="J5165">
        <v>202211</v>
      </c>
      <c r="K5165">
        <v>44599</v>
      </c>
      <c r="L5165" t="s">
        <v>644</v>
      </c>
      <c r="M5165">
        <v>6000</v>
      </c>
      <c r="N5165">
        <v>10.199999999999999</v>
      </c>
      <c r="O5165" t="s">
        <v>645</v>
      </c>
      <c r="P5165" s="428">
        <v>9.1509999999999998</v>
      </c>
      <c r="Q5165">
        <v>30527162</v>
      </c>
      <c r="R5165" t="s">
        <v>1230</v>
      </c>
      <c r="S5165">
        <v>13487</v>
      </c>
      <c r="T5165" t="s">
        <v>4412</v>
      </c>
    </row>
    <row r="5166" spans="1:20" x14ac:dyDescent="0.25">
      <c r="A5166" t="s">
        <v>637</v>
      </c>
      <c r="B5166" t="s">
        <v>1229</v>
      </c>
      <c r="C5166" t="s">
        <v>639</v>
      </c>
      <c r="D5166" t="s">
        <v>663</v>
      </c>
      <c r="E5166" t="s">
        <v>704</v>
      </c>
      <c r="F5166">
        <v>528004120010</v>
      </c>
      <c r="G5166" t="s">
        <v>653</v>
      </c>
      <c r="H5166">
        <v>605506</v>
      </c>
      <c r="I5166" t="s">
        <v>1266</v>
      </c>
      <c r="J5166">
        <v>202211</v>
      </c>
      <c r="K5166">
        <v>44599</v>
      </c>
      <c r="L5166" t="s">
        <v>644</v>
      </c>
      <c r="M5166">
        <v>15000</v>
      </c>
      <c r="N5166">
        <v>25.49</v>
      </c>
      <c r="O5166" t="s">
        <v>645</v>
      </c>
      <c r="P5166" s="428">
        <v>22.867999999999999</v>
      </c>
      <c r="Q5166">
        <v>30527162</v>
      </c>
      <c r="R5166" t="s">
        <v>1230</v>
      </c>
      <c r="S5166">
        <v>13487</v>
      </c>
      <c r="T5166" t="s">
        <v>4413</v>
      </c>
    </row>
    <row r="5167" spans="1:20" x14ac:dyDescent="0.25">
      <c r="A5167" t="s">
        <v>637</v>
      </c>
      <c r="B5167" t="s">
        <v>1229</v>
      </c>
      <c r="C5167" t="s">
        <v>639</v>
      </c>
      <c r="D5167" t="s">
        <v>663</v>
      </c>
      <c r="E5167" t="s">
        <v>704</v>
      </c>
      <c r="F5167">
        <v>528004120010</v>
      </c>
      <c r="G5167" t="s">
        <v>653</v>
      </c>
      <c r="H5167">
        <v>605506</v>
      </c>
      <c r="I5167" t="s">
        <v>1266</v>
      </c>
      <c r="J5167">
        <v>202211</v>
      </c>
      <c r="K5167">
        <v>44599</v>
      </c>
      <c r="L5167" t="s">
        <v>644</v>
      </c>
      <c r="M5167">
        <v>99500</v>
      </c>
      <c r="N5167">
        <v>169.08</v>
      </c>
      <c r="O5167" t="s">
        <v>645</v>
      </c>
      <c r="P5167" s="428">
        <v>151.685</v>
      </c>
      <c r="Q5167">
        <v>30527165</v>
      </c>
      <c r="R5167" t="s">
        <v>1230</v>
      </c>
      <c r="S5167">
        <v>13487</v>
      </c>
      <c r="T5167" t="s">
        <v>4643</v>
      </c>
    </row>
    <row r="5168" spans="1:20" x14ac:dyDescent="0.25">
      <c r="A5168" t="s">
        <v>637</v>
      </c>
      <c r="B5168" t="s">
        <v>1229</v>
      </c>
      <c r="C5168" t="s">
        <v>639</v>
      </c>
      <c r="D5168" t="s">
        <v>663</v>
      </c>
      <c r="E5168" t="s">
        <v>704</v>
      </c>
      <c r="F5168">
        <v>528004120010</v>
      </c>
      <c r="G5168" t="s">
        <v>653</v>
      </c>
      <c r="H5168">
        <v>605506</v>
      </c>
      <c r="I5168" t="s">
        <v>1266</v>
      </c>
      <c r="J5168">
        <v>202211</v>
      </c>
      <c r="K5168">
        <v>44599</v>
      </c>
      <c r="L5168" t="s">
        <v>644</v>
      </c>
      <c r="M5168">
        <v>10000</v>
      </c>
      <c r="N5168">
        <v>16.989999999999998</v>
      </c>
      <c r="O5168" t="s">
        <v>645</v>
      </c>
      <c r="P5168" s="428">
        <v>15.242000000000001</v>
      </c>
      <c r="Q5168">
        <v>30527165</v>
      </c>
      <c r="R5168" t="s">
        <v>1230</v>
      </c>
      <c r="S5168">
        <v>13487</v>
      </c>
      <c r="T5168" t="s">
        <v>4414</v>
      </c>
    </row>
    <row r="5169" spans="1:20" x14ac:dyDescent="0.25">
      <c r="A5169" t="s">
        <v>637</v>
      </c>
      <c r="B5169" t="s">
        <v>1229</v>
      </c>
      <c r="C5169" t="s">
        <v>639</v>
      </c>
      <c r="D5169" t="s">
        <v>663</v>
      </c>
      <c r="E5169" t="s">
        <v>704</v>
      </c>
      <c r="F5169">
        <v>528004120010</v>
      </c>
      <c r="G5169" t="s">
        <v>653</v>
      </c>
      <c r="H5169">
        <v>605506</v>
      </c>
      <c r="I5169" t="s">
        <v>1266</v>
      </c>
      <c r="J5169">
        <v>202211</v>
      </c>
      <c r="K5169">
        <v>44599</v>
      </c>
      <c r="L5169" t="s">
        <v>644</v>
      </c>
      <c r="M5169">
        <v>25000</v>
      </c>
      <c r="N5169">
        <v>42.48</v>
      </c>
      <c r="O5169" t="s">
        <v>645</v>
      </c>
      <c r="P5169" s="428">
        <v>38.11</v>
      </c>
      <c r="Q5169">
        <v>30527165</v>
      </c>
      <c r="R5169" t="s">
        <v>1230</v>
      </c>
      <c r="S5169">
        <v>13487</v>
      </c>
      <c r="T5169" t="s">
        <v>4415</v>
      </c>
    </row>
    <row r="5170" spans="1:20" x14ac:dyDescent="0.25">
      <c r="A5170" t="s">
        <v>637</v>
      </c>
      <c r="B5170" t="s">
        <v>1229</v>
      </c>
      <c r="C5170" t="s">
        <v>639</v>
      </c>
      <c r="D5170" t="s">
        <v>663</v>
      </c>
      <c r="E5170" t="s">
        <v>704</v>
      </c>
      <c r="F5170">
        <v>528004120010</v>
      </c>
      <c r="G5170" t="s">
        <v>653</v>
      </c>
      <c r="H5170">
        <v>605506</v>
      </c>
      <c r="I5170" t="s">
        <v>1266</v>
      </c>
      <c r="J5170">
        <v>202211</v>
      </c>
      <c r="K5170">
        <v>44599</v>
      </c>
      <c r="L5170" t="s">
        <v>644</v>
      </c>
      <c r="M5170">
        <v>10000</v>
      </c>
      <c r="N5170">
        <v>16.989999999999998</v>
      </c>
      <c r="O5170" t="s">
        <v>645</v>
      </c>
      <c r="P5170" s="428">
        <v>15.242000000000001</v>
      </c>
      <c r="Q5170">
        <v>30527165</v>
      </c>
      <c r="R5170" t="s">
        <v>1230</v>
      </c>
      <c r="S5170">
        <v>13487</v>
      </c>
      <c r="T5170" t="s">
        <v>4416</v>
      </c>
    </row>
    <row r="5171" spans="1:20" x14ac:dyDescent="0.25">
      <c r="A5171" t="s">
        <v>637</v>
      </c>
      <c r="B5171" t="s">
        <v>1229</v>
      </c>
      <c r="C5171" t="s">
        <v>639</v>
      </c>
      <c r="D5171" t="s">
        <v>663</v>
      </c>
      <c r="E5171" t="s">
        <v>704</v>
      </c>
      <c r="F5171">
        <v>528004120010</v>
      </c>
      <c r="G5171" t="s">
        <v>653</v>
      </c>
      <c r="H5171">
        <v>605506</v>
      </c>
      <c r="I5171" t="s">
        <v>1266</v>
      </c>
      <c r="J5171">
        <v>202211</v>
      </c>
      <c r="K5171">
        <v>44599</v>
      </c>
      <c r="L5171" t="s">
        <v>644</v>
      </c>
      <c r="M5171">
        <v>17249</v>
      </c>
      <c r="N5171">
        <v>29.31</v>
      </c>
      <c r="O5171" t="s">
        <v>645</v>
      </c>
      <c r="P5171" s="428">
        <v>26.295000000000002</v>
      </c>
      <c r="Q5171">
        <v>30527165</v>
      </c>
      <c r="R5171" t="s">
        <v>1230</v>
      </c>
      <c r="S5171">
        <v>13487</v>
      </c>
      <c r="T5171" t="s">
        <v>4417</v>
      </c>
    </row>
    <row r="5172" spans="1:20" x14ac:dyDescent="0.25">
      <c r="A5172" t="s">
        <v>637</v>
      </c>
      <c r="B5172" t="s">
        <v>1229</v>
      </c>
      <c r="C5172" t="s">
        <v>639</v>
      </c>
      <c r="D5172" t="s">
        <v>663</v>
      </c>
      <c r="E5172" t="s">
        <v>704</v>
      </c>
      <c r="F5172">
        <v>528004120010</v>
      </c>
      <c r="G5172" t="s">
        <v>653</v>
      </c>
      <c r="H5172">
        <v>605506</v>
      </c>
      <c r="I5172" t="s">
        <v>1266</v>
      </c>
      <c r="J5172">
        <v>202211</v>
      </c>
      <c r="K5172">
        <v>44599</v>
      </c>
      <c r="L5172" t="s">
        <v>644</v>
      </c>
      <c r="M5172">
        <v>37500</v>
      </c>
      <c r="N5172">
        <v>63.72</v>
      </c>
      <c r="O5172" t="s">
        <v>645</v>
      </c>
      <c r="P5172" s="428">
        <v>57.164000000000001</v>
      </c>
      <c r="Q5172">
        <v>30527165</v>
      </c>
      <c r="R5172" t="s">
        <v>1230</v>
      </c>
      <c r="S5172">
        <v>13487</v>
      </c>
      <c r="T5172" t="s">
        <v>4418</v>
      </c>
    </row>
    <row r="5173" spans="1:20" x14ac:dyDescent="0.25">
      <c r="A5173" t="s">
        <v>637</v>
      </c>
      <c r="B5173" t="s">
        <v>1229</v>
      </c>
      <c r="C5173" t="s">
        <v>639</v>
      </c>
      <c r="D5173" t="s">
        <v>663</v>
      </c>
      <c r="E5173" t="s">
        <v>704</v>
      </c>
      <c r="F5173">
        <v>528004120010</v>
      </c>
      <c r="G5173" t="s">
        <v>653</v>
      </c>
      <c r="H5173">
        <v>605506</v>
      </c>
      <c r="I5173" t="s">
        <v>1266</v>
      </c>
      <c r="J5173">
        <v>202211</v>
      </c>
      <c r="K5173">
        <v>44599</v>
      </c>
      <c r="L5173" t="s">
        <v>644</v>
      </c>
      <c r="M5173">
        <v>10000</v>
      </c>
      <c r="N5173">
        <v>16.989999999999998</v>
      </c>
      <c r="O5173" t="s">
        <v>645</v>
      </c>
      <c r="P5173" s="428">
        <v>15.242000000000001</v>
      </c>
      <c r="Q5173">
        <v>30527165</v>
      </c>
      <c r="R5173" t="s">
        <v>1230</v>
      </c>
      <c r="S5173">
        <v>13487</v>
      </c>
      <c r="T5173" t="s">
        <v>4419</v>
      </c>
    </row>
    <row r="5174" spans="1:20" x14ac:dyDescent="0.25">
      <c r="A5174" t="s">
        <v>637</v>
      </c>
      <c r="B5174" t="s">
        <v>1229</v>
      </c>
      <c r="C5174" t="s">
        <v>639</v>
      </c>
      <c r="D5174" t="s">
        <v>663</v>
      </c>
      <c r="E5174" t="s">
        <v>704</v>
      </c>
      <c r="F5174">
        <v>528004120046</v>
      </c>
      <c r="G5174" t="s">
        <v>4285</v>
      </c>
      <c r="H5174">
        <v>583645</v>
      </c>
      <c r="I5174" t="s">
        <v>402</v>
      </c>
      <c r="J5174">
        <v>202211</v>
      </c>
      <c r="K5174">
        <v>44599</v>
      </c>
      <c r="L5174" t="s">
        <v>644</v>
      </c>
      <c r="M5174">
        <v>85000</v>
      </c>
      <c r="N5174">
        <v>144.44</v>
      </c>
      <c r="O5174" t="s">
        <v>645</v>
      </c>
      <c r="P5174" s="428">
        <v>129.58000000000001</v>
      </c>
      <c r="Q5174">
        <v>30527165</v>
      </c>
      <c r="R5174" t="s">
        <v>1230</v>
      </c>
      <c r="S5174">
        <v>13487</v>
      </c>
      <c r="T5174" t="s">
        <v>4644</v>
      </c>
    </row>
    <row r="5175" spans="1:20" x14ac:dyDescent="0.25">
      <c r="A5175" t="s">
        <v>637</v>
      </c>
      <c r="B5175" t="s">
        <v>1229</v>
      </c>
      <c r="C5175" t="s">
        <v>639</v>
      </c>
      <c r="D5175" t="s">
        <v>663</v>
      </c>
      <c r="E5175" t="s">
        <v>704</v>
      </c>
      <c r="F5175">
        <v>528004120046</v>
      </c>
      <c r="G5175" t="s">
        <v>4285</v>
      </c>
      <c r="H5175">
        <v>583645</v>
      </c>
      <c r="I5175" t="s">
        <v>402</v>
      </c>
      <c r="J5175">
        <v>202211</v>
      </c>
      <c r="K5175">
        <v>44599</v>
      </c>
      <c r="L5175" t="s">
        <v>644</v>
      </c>
      <c r="M5175">
        <v>65000</v>
      </c>
      <c r="N5175">
        <v>110.46</v>
      </c>
      <c r="O5175" t="s">
        <v>645</v>
      </c>
      <c r="P5175" s="428">
        <v>99.096000000000004</v>
      </c>
      <c r="Q5175">
        <v>30527165</v>
      </c>
      <c r="R5175" t="s">
        <v>1230</v>
      </c>
      <c r="S5175">
        <v>13487</v>
      </c>
      <c r="T5175" t="s">
        <v>4420</v>
      </c>
    </row>
    <row r="5176" spans="1:20" x14ac:dyDescent="0.25">
      <c r="A5176" t="s">
        <v>637</v>
      </c>
      <c r="B5176" t="s">
        <v>1229</v>
      </c>
      <c r="C5176" t="s">
        <v>639</v>
      </c>
      <c r="D5176" t="s">
        <v>663</v>
      </c>
      <c r="E5176" t="s">
        <v>704</v>
      </c>
      <c r="F5176">
        <v>528004120046</v>
      </c>
      <c r="G5176" t="s">
        <v>4285</v>
      </c>
      <c r="H5176">
        <v>583645</v>
      </c>
      <c r="I5176" t="s">
        <v>402</v>
      </c>
      <c r="J5176">
        <v>202211</v>
      </c>
      <c r="K5176">
        <v>44599</v>
      </c>
      <c r="L5176" t="s">
        <v>644</v>
      </c>
      <c r="M5176">
        <v>60000</v>
      </c>
      <c r="N5176">
        <v>101.96</v>
      </c>
      <c r="O5176" t="s">
        <v>645</v>
      </c>
      <c r="P5176" s="428">
        <v>91.47</v>
      </c>
      <c r="Q5176">
        <v>30527165</v>
      </c>
      <c r="R5176" t="s">
        <v>1230</v>
      </c>
      <c r="S5176">
        <v>13487</v>
      </c>
      <c r="T5176" t="s">
        <v>4421</v>
      </c>
    </row>
    <row r="5177" spans="1:20" x14ac:dyDescent="0.25">
      <c r="A5177" t="s">
        <v>637</v>
      </c>
      <c r="B5177" t="s">
        <v>1229</v>
      </c>
      <c r="C5177" t="s">
        <v>639</v>
      </c>
      <c r="D5177" t="s">
        <v>663</v>
      </c>
      <c r="E5177" t="s">
        <v>704</v>
      </c>
      <c r="F5177">
        <v>528004120046</v>
      </c>
      <c r="G5177" t="s">
        <v>4285</v>
      </c>
      <c r="H5177">
        <v>583645</v>
      </c>
      <c r="I5177" t="s">
        <v>402</v>
      </c>
      <c r="J5177">
        <v>202211</v>
      </c>
      <c r="K5177">
        <v>44599</v>
      </c>
      <c r="L5177" t="s">
        <v>644</v>
      </c>
      <c r="M5177">
        <v>95000</v>
      </c>
      <c r="N5177">
        <v>161.44</v>
      </c>
      <c r="O5177" t="s">
        <v>645</v>
      </c>
      <c r="P5177" s="428">
        <v>144.83099999999999</v>
      </c>
      <c r="Q5177">
        <v>30527165</v>
      </c>
      <c r="R5177" t="s">
        <v>1230</v>
      </c>
      <c r="S5177">
        <v>13487</v>
      </c>
      <c r="T5177" t="s">
        <v>4422</v>
      </c>
    </row>
    <row r="5178" spans="1:20" x14ac:dyDescent="0.25">
      <c r="A5178" t="s">
        <v>637</v>
      </c>
      <c r="B5178" t="s">
        <v>1229</v>
      </c>
      <c r="C5178" t="s">
        <v>639</v>
      </c>
      <c r="D5178" t="s">
        <v>663</v>
      </c>
      <c r="E5178" t="s">
        <v>704</v>
      </c>
      <c r="F5178">
        <v>528004120046</v>
      </c>
      <c r="G5178" t="s">
        <v>4285</v>
      </c>
      <c r="H5178">
        <v>583645</v>
      </c>
      <c r="I5178" t="s">
        <v>402</v>
      </c>
      <c r="J5178">
        <v>202211</v>
      </c>
      <c r="K5178">
        <v>44599</v>
      </c>
      <c r="L5178" t="s">
        <v>644</v>
      </c>
      <c r="M5178">
        <v>105000</v>
      </c>
      <c r="N5178">
        <v>178.43</v>
      </c>
      <c r="O5178" t="s">
        <v>645</v>
      </c>
      <c r="P5178" s="428">
        <v>160.07300000000001</v>
      </c>
      <c r="Q5178">
        <v>30527165</v>
      </c>
      <c r="R5178" t="s">
        <v>1230</v>
      </c>
      <c r="S5178">
        <v>13487</v>
      </c>
      <c r="T5178" t="s">
        <v>4423</v>
      </c>
    </row>
    <row r="5179" spans="1:20" x14ac:dyDescent="0.25">
      <c r="A5179" t="s">
        <v>637</v>
      </c>
      <c r="B5179" t="s">
        <v>1229</v>
      </c>
      <c r="C5179" t="s">
        <v>639</v>
      </c>
      <c r="D5179" t="s">
        <v>663</v>
      </c>
      <c r="E5179" t="s">
        <v>704</v>
      </c>
      <c r="F5179">
        <v>528004120046</v>
      </c>
      <c r="G5179" t="s">
        <v>4285</v>
      </c>
      <c r="H5179">
        <v>583645</v>
      </c>
      <c r="I5179" t="s">
        <v>402</v>
      </c>
      <c r="J5179">
        <v>202211</v>
      </c>
      <c r="K5179">
        <v>44599</v>
      </c>
      <c r="L5179" t="s">
        <v>644</v>
      </c>
      <c r="M5179">
        <v>120000</v>
      </c>
      <c r="N5179">
        <v>203.92</v>
      </c>
      <c r="O5179" t="s">
        <v>645</v>
      </c>
      <c r="P5179" s="428">
        <v>182.94</v>
      </c>
      <c r="Q5179">
        <v>30527165</v>
      </c>
      <c r="R5179" t="s">
        <v>1230</v>
      </c>
      <c r="S5179">
        <v>13487</v>
      </c>
      <c r="T5179" t="s">
        <v>4425</v>
      </c>
    </row>
    <row r="5180" spans="1:20" x14ac:dyDescent="0.25">
      <c r="A5180" t="s">
        <v>637</v>
      </c>
      <c r="B5180" t="s">
        <v>1229</v>
      </c>
      <c r="C5180" t="s">
        <v>639</v>
      </c>
      <c r="D5180" t="s">
        <v>663</v>
      </c>
      <c r="E5180" t="s">
        <v>704</v>
      </c>
      <c r="F5180">
        <v>528004120046</v>
      </c>
      <c r="G5180" t="s">
        <v>4285</v>
      </c>
      <c r="H5180">
        <v>583645</v>
      </c>
      <c r="I5180" t="s">
        <v>402</v>
      </c>
      <c r="J5180">
        <v>202211</v>
      </c>
      <c r="K5180">
        <v>44599</v>
      </c>
      <c r="L5180" t="s">
        <v>644</v>
      </c>
      <c r="M5180">
        <v>105000</v>
      </c>
      <c r="N5180">
        <v>178.43</v>
      </c>
      <c r="O5180" t="s">
        <v>645</v>
      </c>
      <c r="P5180" s="428">
        <v>160.07300000000001</v>
      </c>
      <c r="Q5180">
        <v>30527165</v>
      </c>
      <c r="R5180" t="s">
        <v>1230</v>
      </c>
      <c r="S5180">
        <v>13487</v>
      </c>
      <c r="T5180" t="s">
        <v>4424</v>
      </c>
    </row>
    <row r="5181" spans="1:20" x14ac:dyDescent="0.25">
      <c r="A5181" t="s">
        <v>637</v>
      </c>
      <c r="B5181" t="s">
        <v>1229</v>
      </c>
      <c r="C5181" t="s">
        <v>639</v>
      </c>
      <c r="D5181" t="s">
        <v>663</v>
      </c>
      <c r="E5181" t="s">
        <v>704</v>
      </c>
      <c r="F5181">
        <v>528004120046</v>
      </c>
      <c r="G5181" t="s">
        <v>4285</v>
      </c>
      <c r="H5181">
        <v>583645</v>
      </c>
      <c r="I5181" t="s">
        <v>402</v>
      </c>
      <c r="J5181">
        <v>202211</v>
      </c>
      <c r="K5181">
        <v>44599</v>
      </c>
      <c r="L5181" t="s">
        <v>644</v>
      </c>
      <c r="M5181">
        <v>90000</v>
      </c>
      <c r="N5181">
        <v>152.94</v>
      </c>
      <c r="O5181" t="s">
        <v>645</v>
      </c>
      <c r="P5181" s="428">
        <v>137.20500000000001</v>
      </c>
      <c r="Q5181">
        <v>30527165</v>
      </c>
      <c r="R5181" t="s">
        <v>1230</v>
      </c>
      <c r="S5181">
        <v>13487</v>
      </c>
      <c r="T5181" t="s">
        <v>4424</v>
      </c>
    </row>
    <row r="5182" spans="1:20" x14ac:dyDescent="0.25">
      <c r="A5182" t="s">
        <v>637</v>
      </c>
      <c r="B5182" t="s">
        <v>1229</v>
      </c>
      <c r="C5182" t="s">
        <v>639</v>
      </c>
      <c r="D5182" t="s">
        <v>663</v>
      </c>
      <c r="E5182" t="s">
        <v>704</v>
      </c>
      <c r="F5182">
        <v>528004120046</v>
      </c>
      <c r="G5182" t="s">
        <v>4285</v>
      </c>
      <c r="H5182">
        <v>583645</v>
      </c>
      <c r="I5182" t="s">
        <v>402</v>
      </c>
      <c r="J5182">
        <v>202211</v>
      </c>
      <c r="K5182">
        <v>44599</v>
      </c>
      <c r="L5182" t="s">
        <v>644</v>
      </c>
      <c r="M5182">
        <v>90000</v>
      </c>
      <c r="N5182">
        <v>152.94</v>
      </c>
      <c r="O5182" t="s">
        <v>645</v>
      </c>
      <c r="P5182" s="428">
        <v>137.20500000000001</v>
      </c>
      <c r="Q5182">
        <v>30527165</v>
      </c>
      <c r="R5182" t="s">
        <v>1230</v>
      </c>
      <c r="S5182">
        <v>13487</v>
      </c>
      <c r="T5182" t="s">
        <v>4425</v>
      </c>
    </row>
    <row r="5183" spans="1:20" x14ac:dyDescent="0.25">
      <c r="A5183" t="s">
        <v>637</v>
      </c>
      <c r="B5183" t="s">
        <v>1229</v>
      </c>
      <c r="C5183" t="s">
        <v>639</v>
      </c>
      <c r="D5183" t="s">
        <v>663</v>
      </c>
      <c r="E5183" t="s">
        <v>704</v>
      </c>
      <c r="F5183">
        <v>528004120046</v>
      </c>
      <c r="G5183" t="s">
        <v>4285</v>
      </c>
      <c r="H5183">
        <v>583645</v>
      </c>
      <c r="I5183" t="s">
        <v>402</v>
      </c>
      <c r="J5183">
        <v>202211</v>
      </c>
      <c r="K5183">
        <v>44599</v>
      </c>
      <c r="L5183" t="s">
        <v>644</v>
      </c>
      <c r="M5183">
        <v>90000</v>
      </c>
      <c r="N5183">
        <v>152.94</v>
      </c>
      <c r="O5183" t="s">
        <v>645</v>
      </c>
      <c r="P5183" s="428">
        <v>137.20500000000001</v>
      </c>
      <c r="Q5183">
        <v>30527165</v>
      </c>
      <c r="R5183" t="s">
        <v>1230</v>
      </c>
      <c r="S5183">
        <v>13487</v>
      </c>
      <c r="T5183" t="s">
        <v>4424</v>
      </c>
    </row>
    <row r="5184" spans="1:20" x14ac:dyDescent="0.25">
      <c r="A5184" t="s">
        <v>637</v>
      </c>
      <c r="B5184" t="s">
        <v>1229</v>
      </c>
      <c r="C5184" t="s">
        <v>639</v>
      </c>
      <c r="D5184" t="s">
        <v>663</v>
      </c>
      <c r="E5184" t="s">
        <v>704</v>
      </c>
      <c r="F5184">
        <v>528004120046</v>
      </c>
      <c r="G5184" t="s">
        <v>4285</v>
      </c>
      <c r="H5184">
        <v>583645</v>
      </c>
      <c r="I5184" t="s">
        <v>402</v>
      </c>
      <c r="J5184">
        <v>202211</v>
      </c>
      <c r="K5184">
        <v>44599</v>
      </c>
      <c r="L5184" t="s">
        <v>644</v>
      </c>
      <c r="M5184">
        <v>120000</v>
      </c>
      <c r="N5184">
        <v>203.92</v>
      </c>
      <c r="O5184" t="s">
        <v>645</v>
      </c>
      <c r="P5184" s="428">
        <v>182.94</v>
      </c>
      <c r="Q5184">
        <v>30527165</v>
      </c>
      <c r="R5184" t="s">
        <v>1230</v>
      </c>
      <c r="S5184">
        <v>13487</v>
      </c>
      <c r="T5184" t="s">
        <v>4645</v>
      </c>
    </row>
    <row r="5185" spans="1:20" x14ac:dyDescent="0.25">
      <c r="A5185" t="s">
        <v>637</v>
      </c>
      <c r="B5185" t="s">
        <v>1229</v>
      </c>
      <c r="C5185" t="s">
        <v>639</v>
      </c>
      <c r="D5185" t="s">
        <v>663</v>
      </c>
      <c r="E5185" t="s">
        <v>704</v>
      </c>
      <c r="F5185">
        <v>528004120046</v>
      </c>
      <c r="G5185" t="s">
        <v>4285</v>
      </c>
      <c r="H5185">
        <v>583645</v>
      </c>
      <c r="I5185" t="s">
        <v>402</v>
      </c>
      <c r="J5185">
        <v>202211</v>
      </c>
      <c r="K5185">
        <v>44599</v>
      </c>
      <c r="L5185" t="s">
        <v>644</v>
      </c>
      <c r="M5185">
        <v>165000</v>
      </c>
      <c r="N5185">
        <v>280.39</v>
      </c>
      <c r="O5185" t="s">
        <v>645</v>
      </c>
      <c r="P5185" s="428">
        <v>251.54300000000001</v>
      </c>
      <c r="Q5185">
        <v>30527165</v>
      </c>
      <c r="R5185" t="s">
        <v>1230</v>
      </c>
      <c r="S5185">
        <v>13487</v>
      </c>
      <c r="T5185" t="s">
        <v>4426</v>
      </c>
    </row>
    <row r="5186" spans="1:20" x14ac:dyDescent="0.25">
      <c r="A5186" t="s">
        <v>637</v>
      </c>
      <c r="B5186" t="s">
        <v>1229</v>
      </c>
      <c r="C5186" t="s">
        <v>639</v>
      </c>
      <c r="D5186" t="s">
        <v>663</v>
      </c>
      <c r="E5186" t="s">
        <v>704</v>
      </c>
      <c r="F5186">
        <v>528004120046</v>
      </c>
      <c r="G5186" t="s">
        <v>4285</v>
      </c>
      <c r="H5186">
        <v>583645</v>
      </c>
      <c r="I5186" t="s">
        <v>402</v>
      </c>
      <c r="J5186">
        <v>202211</v>
      </c>
      <c r="K5186">
        <v>44599</v>
      </c>
      <c r="L5186" t="s">
        <v>644</v>
      </c>
      <c r="M5186">
        <v>40000</v>
      </c>
      <c r="N5186">
        <v>67.97</v>
      </c>
      <c r="O5186" t="s">
        <v>645</v>
      </c>
      <c r="P5186" s="428">
        <v>60.976999999999997</v>
      </c>
      <c r="Q5186">
        <v>30527165</v>
      </c>
      <c r="R5186" t="s">
        <v>1230</v>
      </c>
      <c r="S5186">
        <v>13487</v>
      </c>
      <c r="T5186" t="s">
        <v>4426</v>
      </c>
    </row>
    <row r="5187" spans="1:20" x14ac:dyDescent="0.25">
      <c r="A5187" t="s">
        <v>637</v>
      </c>
      <c r="B5187" t="s">
        <v>1229</v>
      </c>
      <c r="C5187" t="s">
        <v>639</v>
      </c>
      <c r="D5187" t="s">
        <v>663</v>
      </c>
      <c r="E5187" t="s">
        <v>704</v>
      </c>
      <c r="F5187">
        <v>528004120046</v>
      </c>
      <c r="G5187" t="s">
        <v>4285</v>
      </c>
      <c r="H5187">
        <v>583645</v>
      </c>
      <c r="I5187" t="s">
        <v>402</v>
      </c>
      <c r="J5187">
        <v>202211</v>
      </c>
      <c r="K5187">
        <v>44599</v>
      </c>
      <c r="L5187" t="s">
        <v>644</v>
      </c>
      <c r="M5187">
        <v>30000</v>
      </c>
      <c r="N5187">
        <v>50.98</v>
      </c>
      <c r="O5187" t="s">
        <v>645</v>
      </c>
      <c r="P5187" s="428">
        <v>45.734999999999999</v>
      </c>
      <c r="Q5187">
        <v>30527165</v>
      </c>
      <c r="R5187" t="s">
        <v>1230</v>
      </c>
      <c r="S5187">
        <v>13487</v>
      </c>
      <c r="T5187" t="s">
        <v>4427</v>
      </c>
    </row>
    <row r="5188" spans="1:20" x14ac:dyDescent="0.25">
      <c r="A5188" t="s">
        <v>637</v>
      </c>
      <c r="B5188" t="s">
        <v>1229</v>
      </c>
      <c r="C5188" t="s">
        <v>639</v>
      </c>
      <c r="D5188" t="s">
        <v>663</v>
      </c>
      <c r="E5188" t="s">
        <v>704</v>
      </c>
      <c r="F5188">
        <v>528004120046</v>
      </c>
      <c r="G5188" t="s">
        <v>4285</v>
      </c>
      <c r="H5188">
        <v>583645</v>
      </c>
      <c r="I5188" t="s">
        <v>402</v>
      </c>
      <c r="J5188">
        <v>202211</v>
      </c>
      <c r="K5188">
        <v>44599</v>
      </c>
      <c r="L5188" t="s">
        <v>644</v>
      </c>
      <c r="M5188">
        <v>35000</v>
      </c>
      <c r="N5188">
        <v>59.48</v>
      </c>
      <c r="O5188" t="s">
        <v>645</v>
      </c>
      <c r="P5188" s="428">
        <v>53.360999999999997</v>
      </c>
      <c r="Q5188">
        <v>30527165</v>
      </c>
      <c r="R5188" t="s">
        <v>1230</v>
      </c>
      <c r="S5188">
        <v>13487</v>
      </c>
      <c r="T5188" t="s">
        <v>4428</v>
      </c>
    </row>
    <row r="5189" spans="1:20" x14ac:dyDescent="0.25">
      <c r="A5189" t="s">
        <v>637</v>
      </c>
      <c r="B5189" t="s">
        <v>1229</v>
      </c>
      <c r="C5189" t="s">
        <v>639</v>
      </c>
      <c r="D5189" t="s">
        <v>663</v>
      </c>
      <c r="E5189" t="s">
        <v>704</v>
      </c>
      <c r="F5189">
        <v>528004120046</v>
      </c>
      <c r="G5189" t="s">
        <v>4285</v>
      </c>
      <c r="H5189">
        <v>583645</v>
      </c>
      <c r="I5189" t="s">
        <v>402</v>
      </c>
      <c r="J5189">
        <v>202211</v>
      </c>
      <c r="K5189">
        <v>44599</v>
      </c>
      <c r="L5189" t="s">
        <v>644</v>
      </c>
      <c r="M5189">
        <v>35000</v>
      </c>
      <c r="N5189">
        <v>59.48</v>
      </c>
      <c r="O5189" t="s">
        <v>645</v>
      </c>
      <c r="P5189" s="428">
        <v>53.360999999999997</v>
      </c>
      <c r="Q5189">
        <v>30527165</v>
      </c>
      <c r="R5189" t="s">
        <v>1230</v>
      </c>
      <c r="S5189">
        <v>13487</v>
      </c>
      <c r="T5189" t="s">
        <v>4427</v>
      </c>
    </row>
    <row r="5190" spans="1:20" x14ac:dyDescent="0.25">
      <c r="A5190" t="s">
        <v>637</v>
      </c>
      <c r="B5190" t="s">
        <v>1229</v>
      </c>
      <c r="C5190" t="s">
        <v>639</v>
      </c>
      <c r="D5190" t="s">
        <v>663</v>
      </c>
      <c r="E5190" t="s">
        <v>704</v>
      </c>
      <c r="F5190">
        <v>528004120046</v>
      </c>
      <c r="G5190" t="s">
        <v>4285</v>
      </c>
      <c r="H5190">
        <v>583645</v>
      </c>
      <c r="I5190" t="s">
        <v>402</v>
      </c>
      <c r="J5190">
        <v>202211</v>
      </c>
      <c r="K5190">
        <v>44599</v>
      </c>
      <c r="L5190" t="s">
        <v>644</v>
      </c>
      <c r="M5190">
        <v>25000</v>
      </c>
      <c r="N5190">
        <v>42.48</v>
      </c>
      <c r="O5190" t="s">
        <v>645</v>
      </c>
      <c r="P5190" s="428">
        <v>38.11</v>
      </c>
      <c r="Q5190">
        <v>30527165</v>
      </c>
      <c r="R5190" t="s">
        <v>1230</v>
      </c>
      <c r="S5190">
        <v>13487</v>
      </c>
      <c r="T5190" t="s">
        <v>4429</v>
      </c>
    </row>
    <row r="5191" spans="1:20" x14ac:dyDescent="0.25">
      <c r="A5191" t="s">
        <v>637</v>
      </c>
      <c r="B5191" t="s">
        <v>1229</v>
      </c>
      <c r="C5191" t="s">
        <v>639</v>
      </c>
      <c r="D5191" t="s">
        <v>663</v>
      </c>
      <c r="E5191" t="s">
        <v>704</v>
      </c>
      <c r="F5191">
        <v>528004120046</v>
      </c>
      <c r="G5191" t="s">
        <v>4285</v>
      </c>
      <c r="H5191">
        <v>583645</v>
      </c>
      <c r="I5191" t="s">
        <v>402</v>
      </c>
      <c r="J5191">
        <v>202211</v>
      </c>
      <c r="K5191">
        <v>44599</v>
      </c>
      <c r="L5191" t="s">
        <v>644</v>
      </c>
      <c r="M5191">
        <v>25000</v>
      </c>
      <c r="N5191">
        <v>42.48</v>
      </c>
      <c r="O5191" t="s">
        <v>645</v>
      </c>
      <c r="P5191" s="428">
        <v>38.11</v>
      </c>
      <c r="Q5191">
        <v>30527165</v>
      </c>
      <c r="R5191" t="s">
        <v>1230</v>
      </c>
      <c r="S5191">
        <v>13487</v>
      </c>
      <c r="T5191" t="s">
        <v>4429</v>
      </c>
    </row>
    <row r="5192" spans="1:20" x14ac:dyDescent="0.25">
      <c r="A5192" t="s">
        <v>637</v>
      </c>
      <c r="B5192" t="s">
        <v>1229</v>
      </c>
      <c r="C5192" t="s">
        <v>639</v>
      </c>
      <c r="D5192" t="s">
        <v>663</v>
      </c>
      <c r="E5192" t="s">
        <v>704</v>
      </c>
      <c r="F5192">
        <v>528004120046</v>
      </c>
      <c r="G5192" t="s">
        <v>4285</v>
      </c>
      <c r="H5192">
        <v>583645</v>
      </c>
      <c r="I5192" t="s">
        <v>402</v>
      </c>
      <c r="J5192">
        <v>202211</v>
      </c>
      <c r="K5192">
        <v>44599</v>
      </c>
      <c r="L5192" t="s">
        <v>644</v>
      </c>
      <c r="M5192">
        <v>25000</v>
      </c>
      <c r="N5192">
        <v>42.48</v>
      </c>
      <c r="O5192" t="s">
        <v>645</v>
      </c>
      <c r="P5192" s="428">
        <v>38.11</v>
      </c>
      <c r="Q5192">
        <v>30527165</v>
      </c>
      <c r="R5192" t="s">
        <v>1230</v>
      </c>
      <c r="S5192">
        <v>13487</v>
      </c>
      <c r="T5192" t="s">
        <v>4429</v>
      </c>
    </row>
    <row r="5193" spans="1:20" x14ac:dyDescent="0.25">
      <c r="A5193" t="s">
        <v>637</v>
      </c>
      <c r="B5193" t="s">
        <v>1229</v>
      </c>
      <c r="C5193" t="s">
        <v>639</v>
      </c>
      <c r="D5193" t="s">
        <v>663</v>
      </c>
      <c r="E5193" t="s">
        <v>704</v>
      </c>
      <c r="F5193">
        <v>528004120046</v>
      </c>
      <c r="G5193" t="s">
        <v>4285</v>
      </c>
      <c r="H5193">
        <v>583645</v>
      </c>
      <c r="I5193" t="s">
        <v>402</v>
      </c>
      <c r="J5193">
        <v>202211</v>
      </c>
      <c r="K5193">
        <v>44599</v>
      </c>
      <c r="L5193" t="s">
        <v>644</v>
      </c>
      <c r="M5193">
        <v>15000</v>
      </c>
      <c r="N5193">
        <v>25.49</v>
      </c>
      <c r="O5193" t="s">
        <v>645</v>
      </c>
      <c r="P5193" s="428">
        <v>22.867999999999999</v>
      </c>
      <c r="Q5193">
        <v>30527165</v>
      </c>
      <c r="R5193" t="s">
        <v>1230</v>
      </c>
      <c r="S5193">
        <v>13487</v>
      </c>
      <c r="T5193" t="s">
        <v>4429</v>
      </c>
    </row>
    <row r="5194" spans="1:20" x14ac:dyDescent="0.25">
      <c r="A5194" t="s">
        <v>637</v>
      </c>
      <c r="B5194" t="s">
        <v>1229</v>
      </c>
      <c r="C5194" t="s">
        <v>639</v>
      </c>
      <c r="D5194" t="s">
        <v>663</v>
      </c>
      <c r="E5194" t="s">
        <v>704</v>
      </c>
      <c r="F5194">
        <v>528004120046</v>
      </c>
      <c r="G5194" t="s">
        <v>4285</v>
      </c>
      <c r="H5194">
        <v>583645</v>
      </c>
      <c r="I5194" t="s">
        <v>402</v>
      </c>
      <c r="J5194">
        <v>202211</v>
      </c>
      <c r="K5194">
        <v>44599</v>
      </c>
      <c r="L5194" t="s">
        <v>644</v>
      </c>
      <c r="M5194">
        <v>25000</v>
      </c>
      <c r="N5194">
        <v>42.48</v>
      </c>
      <c r="O5194" t="s">
        <v>645</v>
      </c>
      <c r="P5194" s="428">
        <v>38.11</v>
      </c>
      <c r="Q5194">
        <v>30527165</v>
      </c>
      <c r="R5194" t="s">
        <v>1230</v>
      </c>
      <c r="S5194">
        <v>13487</v>
      </c>
      <c r="T5194" t="s">
        <v>4430</v>
      </c>
    </row>
    <row r="5195" spans="1:20" x14ac:dyDescent="0.25">
      <c r="A5195" t="s">
        <v>637</v>
      </c>
      <c r="B5195" t="s">
        <v>1229</v>
      </c>
      <c r="C5195" t="s">
        <v>639</v>
      </c>
      <c r="D5195" t="s">
        <v>663</v>
      </c>
      <c r="E5195" t="s">
        <v>704</v>
      </c>
      <c r="F5195">
        <v>528004120046</v>
      </c>
      <c r="G5195" t="s">
        <v>4285</v>
      </c>
      <c r="H5195">
        <v>583645</v>
      </c>
      <c r="I5195" t="s">
        <v>402</v>
      </c>
      <c r="J5195">
        <v>202211</v>
      </c>
      <c r="K5195">
        <v>44599</v>
      </c>
      <c r="L5195" t="s">
        <v>644</v>
      </c>
      <c r="M5195">
        <v>5000</v>
      </c>
      <c r="N5195">
        <v>8.5</v>
      </c>
      <c r="O5195" t="s">
        <v>645</v>
      </c>
      <c r="P5195" s="428">
        <v>7.6260000000000003</v>
      </c>
      <c r="Q5195">
        <v>30527165</v>
      </c>
      <c r="R5195" t="s">
        <v>1230</v>
      </c>
      <c r="S5195">
        <v>13487</v>
      </c>
      <c r="T5195" t="s">
        <v>4431</v>
      </c>
    </row>
    <row r="5196" spans="1:20" x14ac:dyDescent="0.25">
      <c r="A5196" t="s">
        <v>637</v>
      </c>
      <c r="B5196" t="s">
        <v>1229</v>
      </c>
      <c r="C5196" t="s">
        <v>639</v>
      </c>
      <c r="D5196" t="s">
        <v>663</v>
      </c>
      <c r="E5196" t="s">
        <v>704</v>
      </c>
      <c r="F5196">
        <v>528004120046</v>
      </c>
      <c r="G5196" t="s">
        <v>4285</v>
      </c>
      <c r="H5196">
        <v>583645</v>
      </c>
      <c r="I5196" t="s">
        <v>402</v>
      </c>
      <c r="J5196">
        <v>202211</v>
      </c>
      <c r="K5196">
        <v>44599</v>
      </c>
      <c r="L5196" t="s">
        <v>644</v>
      </c>
      <c r="M5196">
        <v>25000</v>
      </c>
      <c r="N5196">
        <v>42.48</v>
      </c>
      <c r="O5196" t="s">
        <v>645</v>
      </c>
      <c r="P5196" s="428">
        <v>38.11</v>
      </c>
      <c r="Q5196">
        <v>30527165</v>
      </c>
      <c r="R5196" t="s">
        <v>1230</v>
      </c>
      <c r="S5196">
        <v>13487</v>
      </c>
      <c r="T5196" t="s">
        <v>4432</v>
      </c>
    </row>
    <row r="5197" spans="1:20" x14ac:dyDescent="0.25">
      <c r="A5197" t="s">
        <v>637</v>
      </c>
      <c r="B5197" t="s">
        <v>1229</v>
      </c>
      <c r="C5197" t="s">
        <v>639</v>
      </c>
      <c r="D5197" t="s">
        <v>663</v>
      </c>
      <c r="E5197" t="s">
        <v>704</v>
      </c>
      <c r="F5197">
        <v>528004120046</v>
      </c>
      <c r="G5197" t="s">
        <v>4285</v>
      </c>
      <c r="H5197">
        <v>583645</v>
      </c>
      <c r="I5197" t="s">
        <v>402</v>
      </c>
      <c r="J5197">
        <v>202211</v>
      </c>
      <c r="K5197">
        <v>44599</v>
      </c>
      <c r="L5197" t="s">
        <v>644</v>
      </c>
      <c r="M5197">
        <v>25000</v>
      </c>
      <c r="N5197">
        <v>42.48</v>
      </c>
      <c r="O5197" t="s">
        <v>645</v>
      </c>
      <c r="P5197" s="428">
        <v>38.11</v>
      </c>
      <c r="Q5197">
        <v>30527165</v>
      </c>
      <c r="R5197" t="s">
        <v>1230</v>
      </c>
      <c r="S5197">
        <v>13487</v>
      </c>
      <c r="T5197" t="s">
        <v>4432</v>
      </c>
    </row>
    <row r="5198" spans="1:20" x14ac:dyDescent="0.25">
      <c r="A5198" t="s">
        <v>637</v>
      </c>
      <c r="B5198" t="s">
        <v>1229</v>
      </c>
      <c r="C5198" t="s">
        <v>639</v>
      </c>
      <c r="D5198" t="s">
        <v>663</v>
      </c>
      <c r="E5198" t="s">
        <v>704</v>
      </c>
      <c r="F5198">
        <v>528004120046</v>
      </c>
      <c r="G5198" t="s">
        <v>4285</v>
      </c>
      <c r="H5198">
        <v>583645</v>
      </c>
      <c r="I5198" t="s">
        <v>402</v>
      </c>
      <c r="J5198">
        <v>202211</v>
      </c>
      <c r="K5198">
        <v>44599</v>
      </c>
      <c r="L5198" t="s">
        <v>644</v>
      </c>
      <c r="M5198">
        <v>25000</v>
      </c>
      <c r="N5198">
        <v>42.48</v>
      </c>
      <c r="O5198" t="s">
        <v>645</v>
      </c>
      <c r="P5198" s="428">
        <v>38.11</v>
      </c>
      <c r="Q5198">
        <v>30527165</v>
      </c>
      <c r="R5198" t="s">
        <v>1230</v>
      </c>
      <c r="S5198">
        <v>13487</v>
      </c>
      <c r="T5198" t="s">
        <v>4432</v>
      </c>
    </row>
    <row r="5199" spans="1:20" x14ac:dyDescent="0.25">
      <c r="A5199" t="s">
        <v>637</v>
      </c>
      <c r="B5199" t="s">
        <v>1229</v>
      </c>
      <c r="C5199" t="s">
        <v>639</v>
      </c>
      <c r="D5199" t="s">
        <v>663</v>
      </c>
      <c r="E5199" t="s">
        <v>704</v>
      </c>
      <c r="F5199">
        <v>528004120046</v>
      </c>
      <c r="G5199" t="s">
        <v>4285</v>
      </c>
      <c r="H5199">
        <v>583645</v>
      </c>
      <c r="I5199" t="s">
        <v>402</v>
      </c>
      <c r="J5199">
        <v>202211</v>
      </c>
      <c r="K5199">
        <v>44599</v>
      </c>
      <c r="L5199" t="s">
        <v>644</v>
      </c>
      <c r="M5199">
        <v>25000</v>
      </c>
      <c r="N5199">
        <v>42.48</v>
      </c>
      <c r="O5199" t="s">
        <v>645</v>
      </c>
      <c r="P5199" s="428">
        <v>38.11</v>
      </c>
      <c r="Q5199">
        <v>30527165</v>
      </c>
      <c r="R5199" t="s">
        <v>1230</v>
      </c>
      <c r="S5199">
        <v>13487</v>
      </c>
      <c r="T5199" t="s">
        <v>4432</v>
      </c>
    </row>
    <row r="5200" spans="1:20" x14ac:dyDescent="0.25">
      <c r="A5200" t="s">
        <v>637</v>
      </c>
      <c r="B5200" t="s">
        <v>1229</v>
      </c>
      <c r="C5200" t="s">
        <v>639</v>
      </c>
      <c r="D5200" t="s">
        <v>663</v>
      </c>
      <c r="E5200" t="s">
        <v>704</v>
      </c>
      <c r="F5200">
        <v>528004120046</v>
      </c>
      <c r="G5200" t="s">
        <v>4285</v>
      </c>
      <c r="H5200">
        <v>583645</v>
      </c>
      <c r="I5200" t="s">
        <v>402</v>
      </c>
      <c r="J5200">
        <v>202211</v>
      </c>
      <c r="K5200">
        <v>44599</v>
      </c>
      <c r="L5200" t="s">
        <v>644</v>
      </c>
      <c r="M5200">
        <v>25000</v>
      </c>
      <c r="N5200">
        <v>42.48</v>
      </c>
      <c r="O5200" t="s">
        <v>645</v>
      </c>
      <c r="P5200" s="428">
        <v>38.11</v>
      </c>
      <c r="Q5200">
        <v>30527165</v>
      </c>
      <c r="R5200" t="s">
        <v>1230</v>
      </c>
      <c r="S5200">
        <v>13487</v>
      </c>
      <c r="T5200" t="s">
        <v>4432</v>
      </c>
    </row>
    <row r="5201" spans="1:20" x14ac:dyDescent="0.25">
      <c r="A5201" t="s">
        <v>637</v>
      </c>
      <c r="B5201" t="s">
        <v>1229</v>
      </c>
      <c r="C5201" t="s">
        <v>639</v>
      </c>
      <c r="D5201" t="s">
        <v>663</v>
      </c>
      <c r="E5201" t="s">
        <v>704</v>
      </c>
      <c r="F5201">
        <v>528004120046</v>
      </c>
      <c r="G5201" t="s">
        <v>4285</v>
      </c>
      <c r="H5201">
        <v>583645</v>
      </c>
      <c r="I5201" t="s">
        <v>402</v>
      </c>
      <c r="J5201">
        <v>202211</v>
      </c>
      <c r="K5201">
        <v>44599</v>
      </c>
      <c r="L5201" t="s">
        <v>644</v>
      </c>
      <c r="M5201">
        <v>10000</v>
      </c>
      <c r="N5201">
        <v>16.989999999999998</v>
      </c>
      <c r="O5201" t="s">
        <v>645</v>
      </c>
      <c r="P5201" s="428">
        <v>15.242000000000001</v>
      </c>
      <c r="Q5201">
        <v>30527165</v>
      </c>
      <c r="R5201" t="s">
        <v>1230</v>
      </c>
      <c r="S5201">
        <v>13487</v>
      </c>
      <c r="T5201" t="s">
        <v>4432</v>
      </c>
    </row>
    <row r="5202" spans="1:20" x14ac:dyDescent="0.25">
      <c r="A5202" t="s">
        <v>637</v>
      </c>
      <c r="B5202" t="s">
        <v>1229</v>
      </c>
      <c r="C5202" t="s">
        <v>639</v>
      </c>
      <c r="D5202" t="s">
        <v>663</v>
      </c>
      <c r="E5202" t="s">
        <v>704</v>
      </c>
      <c r="F5202">
        <v>528004120046</v>
      </c>
      <c r="G5202" t="s">
        <v>4285</v>
      </c>
      <c r="H5202">
        <v>583645</v>
      </c>
      <c r="I5202" t="s">
        <v>402</v>
      </c>
      <c r="J5202">
        <v>202211</v>
      </c>
      <c r="K5202">
        <v>44599</v>
      </c>
      <c r="L5202" t="s">
        <v>644</v>
      </c>
      <c r="M5202">
        <v>25000</v>
      </c>
      <c r="N5202">
        <v>42.48</v>
      </c>
      <c r="O5202" t="s">
        <v>645</v>
      </c>
      <c r="P5202" s="428">
        <v>38.11</v>
      </c>
      <c r="Q5202">
        <v>30527165</v>
      </c>
      <c r="R5202" t="s">
        <v>1230</v>
      </c>
      <c r="S5202">
        <v>13487</v>
      </c>
      <c r="T5202" t="s">
        <v>4433</v>
      </c>
    </row>
    <row r="5203" spans="1:20" x14ac:dyDescent="0.25">
      <c r="A5203" t="s">
        <v>637</v>
      </c>
      <c r="B5203" t="s">
        <v>1229</v>
      </c>
      <c r="C5203" t="s">
        <v>639</v>
      </c>
      <c r="D5203" t="s">
        <v>663</v>
      </c>
      <c r="E5203" t="s">
        <v>704</v>
      </c>
      <c r="F5203">
        <v>528004120046</v>
      </c>
      <c r="G5203" t="s">
        <v>4285</v>
      </c>
      <c r="H5203">
        <v>583645</v>
      </c>
      <c r="I5203" t="s">
        <v>402</v>
      </c>
      <c r="J5203">
        <v>202211</v>
      </c>
      <c r="K5203">
        <v>44599</v>
      </c>
      <c r="L5203" t="s">
        <v>644</v>
      </c>
      <c r="M5203">
        <v>25000</v>
      </c>
      <c r="N5203">
        <v>42.48</v>
      </c>
      <c r="O5203" t="s">
        <v>645</v>
      </c>
      <c r="P5203" s="428">
        <v>38.11</v>
      </c>
      <c r="Q5203">
        <v>30527165</v>
      </c>
      <c r="R5203" t="s">
        <v>1230</v>
      </c>
      <c r="S5203">
        <v>13487</v>
      </c>
      <c r="T5203" t="s">
        <v>4434</v>
      </c>
    </row>
    <row r="5204" spans="1:20" x14ac:dyDescent="0.25">
      <c r="A5204" t="s">
        <v>637</v>
      </c>
      <c r="B5204" t="s">
        <v>1229</v>
      </c>
      <c r="C5204" t="s">
        <v>639</v>
      </c>
      <c r="D5204" t="s">
        <v>663</v>
      </c>
      <c r="E5204" t="s">
        <v>704</v>
      </c>
      <c r="F5204">
        <v>528004120046</v>
      </c>
      <c r="G5204" t="s">
        <v>4285</v>
      </c>
      <c r="H5204">
        <v>583645</v>
      </c>
      <c r="I5204" t="s">
        <v>402</v>
      </c>
      <c r="J5204">
        <v>202211</v>
      </c>
      <c r="K5204">
        <v>44599</v>
      </c>
      <c r="L5204" t="s">
        <v>644</v>
      </c>
      <c r="M5204">
        <v>25000</v>
      </c>
      <c r="N5204">
        <v>42.48</v>
      </c>
      <c r="O5204" t="s">
        <v>645</v>
      </c>
      <c r="P5204" s="428">
        <v>38.11</v>
      </c>
      <c r="Q5204">
        <v>30527165</v>
      </c>
      <c r="R5204" t="s">
        <v>1230</v>
      </c>
      <c r="S5204">
        <v>13487</v>
      </c>
      <c r="T5204" t="s">
        <v>4435</v>
      </c>
    </row>
    <row r="5205" spans="1:20" x14ac:dyDescent="0.25">
      <c r="A5205" t="s">
        <v>637</v>
      </c>
      <c r="B5205" t="s">
        <v>1229</v>
      </c>
      <c r="C5205" t="s">
        <v>639</v>
      </c>
      <c r="D5205" t="s">
        <v>663</v>
      </c>
      <c r="E5205" t="s">
        <v>704</v>
      </c>
      <c r="F5205">
        <v>528004120046</v>
      </c>
      <c r="G5205" t="s">
        <v>4285</v>
      </c>
      <c r="H5205">
        <v>583645</v>
      </c>
      <c r="I5205" t="s">
        <v>402</v>
      </c>
      <c r="J5205">
        <v>202211</v>
      </c>
      <c r="K5205">
        <v>44599</v>
      </c>
      <c r="L5205" t="s">
        <v>644</v>
      </c>
      <c r="M5205">
        <v>20000</v>
      </c>
      <c r="N5205">
        <v>33.99</v>
      </c>
      <c r="O5205" t="s">
        <v>645</v>
      </c>
      <c r="P5205" s="428">
        <v>30.492999999999999</v>
      </c>
      <c r="Q5205">
        <v>30527165</v>
      </c>
      <c r="R5205" t="s">
        <v>1230</v>
      </c>
      <c r="S5205">
        <v>13487</v>
      </c>
      <c r="T5205" t="s">
        <v>4436</v>
      </c>
    </row>
    <row r="5206" spans="1:20" x14ac:dyDescent="0.25">
      <c r="A5206" t="s">
        <v>637</v>
      </c>
      <c r="B5206" t="s">
        <v>1229</v>
      </c>
      <c r="C5206" t="s">
        <v>639</v>
      </c>
      <c r="D5206" t="s">
        <v>663</v>
      </c>
      <c r="E5206" t="s">
        <v>704</v>
      </c>
      <c r="F5206">
        <v>528004120046</v>
      </c>
      <c r="G5206" t="s">
        <v>4285</v>
      </c>
      <c r="H5206">
        <v>583645</v>
      </c>
      <c r="I5206" t="s">
        <v>402</v>
      </c>
      <c r="J5206">
        <v>202211</v>
      </c>
      <c r="K5206">
        <v>44599</v>
      </c>
      <c r="L5206" t="s">
        <v>644</v>
      </c>
      <c r="M5206">
        <v>17850</v>
      </c>
      <c r="N5206">
        <v>30.33</v>
      </c>
      <c r="O5206" t="s">
        <v>645</v>
      </c>
      <c r="P5206" s="428">
        <v>27.21</v>
      </c>
      <c r="Q5206">
        <v>30527165</v>
      </c>
      <c r="R5206" t="s">
        <v>1230</v>
      </c>
      <c r="S5206">
        <v>13487</v>
      </c>
      <c r="T5206" t="s">
        <v>4437</v>
      </c>
    </row>
    <row r="5207" spans="1:20" x14ac:dyDescent="0.25">
      <c r="A5207" t="s">
        <v>637</v>
      </c>
      <c r="B5207" t="s">
        <v>1229</v>
      </c>
      <c r="C5207" t="s">
        <v>639</v>
      </c>
      <c r="D5207" t="s">
        <v>663</v>
      </c>
      <c r="E5207" t="s">
        <v>704</v>
      </c>
      <c r="F5207">
        <v>528004120046</v>
      </c>
      <c r="G5207" t="s">
        <v>4285</v>
      </c>
      <c r="H5207">
        <v>583645</v>
      </c>
      <c r="I5207" t="s">
        <v>402</v>
      </c>
      <c r="J5207">
        <v>202211</v>
      </c>
      <c r="K5207">
        <v>44599</v>
      </c>
      <c r="L5207" t="s">
        <v>644</v>
      </c>
      <c r="M5207">
        <v>125000</v>
      </c>
      <c r="N5207">
        <v>212.41</v>
      </c>
      <c r="O5207" t="s">
        <v>645</v>
      </c>
      <c r="P5207" s="428">
        <v>190.55699999999999</v>
      </c>
      <c r="Q5207">
        <v>30527165</v>
      </c>
      <c r="R5207" t="s">
        <v>1230</v>
      </c>
      <c r="S5207">
        <v>13487</v>
      </c>
      <c r="T5207" t="s">
        <v>4438</v>
      </c>
    </row>
    <row r="5208" spans="1:20" x14ac:dyDescent="0.25">
      <c r="A5208" t="s">
        <v>637</v>
      </c>
      <c r="B5208" t="s">
        <v>1229</v>
      </c>
      <c r="C5208" t="s">
        <v>639</v>
      </c>
      <c r="D5208" t="s">
        <v>663</v>
      </c>
      <c r="E5208" t="s">
        <v>704</v>
      </c>
      <c r="F5208">
        <v>528004120046</v>
      </c>
      <c r="G5208" t="s">
        <v>4285</v>
      </c>
      <c r="H5208">
        <v>583645</v>
      </c>
      <c r="I5208" t="s">
        <v>402</v>
      </c>
      <c r="J5208">
        <v>202211</v>
      </c>
      <c r="K5208">
        <v>44599</v>
      </c>
      <c r="L5208" t="s">
        <v>644</v>
      </c>
      <c r="M5208">
        <v>1350</v>
      </c>
      <c r="N5208">
        <v>2.29</v>
      </c>
      <c r="O5208" t="s">
        <v>645</v>
      </c>
      <c r="P5208" s="428">
        <v>2.0539999999999998</v>
      </c>
      <c r="Q5208">
        <v>30527165</v>
      </c>
      <c r="R5208" t="s">
        <v>1230</v>
      </c>
      <c r="S5208">
        <v>13487</v>
      </c>
      <c r="T5208" t="s">
        <v>4439</v>
      </c>
    </row>
    <row r="5209" spans="1:20" x14ac:dyDescent="0.25">
      <c r="A5209" t="s">
        <v>637</v>
      </c>
      <c r="B5209" t="s">
        <v>1229</v>
      </c>
      <c r="C5209" t="s">
        <v>639</v>
      </c>
      <c r="D5209" t="s">
        <v>663</v>
      </c>
      <c r="E5209" t="s">
        <v>704</v>
      </c>
      <c r="F5209">
        <v>528004120010</v>
      </c>
      <c r="G5209" t="s">
        <v>653</v>
      </c>
      <c r="H5209">
        <v>605506</v>
      </c>
      <c r="I5209" t="s">
        <v>1266</v>
      </c>
      <c r="J5209">
        <v>202211</v>
      </c>
      <c r="K5209">
        <v>44599</v>
      </c>
      <c r="L5209" t="s">
        <v>644</v>
      </c>
      <c r="M5209">
        <v>22000</v>
      </c>
      <c r="N5209">
        <v>37.39</v>
      </c>
      <c r="O5209" t="s">
        <v>645</v>
      </c>
      <c r="P5209" s="428">
        <v>33.542999999999999</v>
      </c>
      <c r="Q5209">
        <v>30527165</v>
      </c>
      <c r="R5209" t="s">
        <v>1230</v>
      </c>
      <c r="S5209">
        <v>13487</v>
      </c>
      <c r="T5209" t="s">
        <v>4646</v>
      </c>
    </row>
    <row r="5210" spans="1:20" x14ac:dyDescent="0.25">
      <c r="A5210" t="s">
        <v>637</v>
      </c>
      <c r="B5210" t="s">
        <v>1229</v>
      </c>
      <c r="C5210" t="s">
        <v>639</v>
      </c>
      <c r="D5210" t="s">
        <v>663</v>
      </c>
      <c r="E5210" t="s">
        <v>704</v>
      </c>
      <c r="F5210">
        <v>528004120010</v>
      </c>
      <c r="G5210" t="s">
        <v>653</v>
      </c>
      <c r="H5210">
        <v>605506</v>
      </c>
      <c r="I5210" t="s">
        <v>1266</v>
      </c>
      <c r="J5210">
        <v>202211</v>
      </c>
      <c r="K5210">
        <v>44599</v>
      </c>
      <c r="L5210" t="s">
        <v>644</v>
      </c>
      <c r="M5210">
        <v>1200</v>
      </c>
      <c r="N5210">
        <v>2.04</v>
      </c>
      <c r="O5210" t="s">
        <v>645</v>
      </c>
      <c r="P5210" s="428">
        <v>1.83</v>
      </c>
      <c r="Q5210">
        <v>30527165</v>
      </c>
      <c r="R5210" t="s">
        <v>1230</v>
      </c>
      <c r="S5210">
        <v>13487</v>
      </c>
      <c r="T5210" t="s">
        <v>4647</v>
      </c>
    </row>
    <row r="5211" spans="1:20" x14ac:dyDescent="0.25">
      <c r="A5211" t="s">
        <v>637</v>
      </c>
      <c r="B5211" t="s">
        <v>1229</v>
      </c>
      <c r="C5211" t="s">
        <v>639</v>
      </c>
      <c r="D5211" t="s">
        <v>663</v>
      </c>
      <c r="E5211" t="s">
        <v>704</v>
      </c>
      <c r="F5211">
        <v>528004120010</v>
      </c>
      <c r="G5211" t="s">
        <v>653</v>
      </c>
      <c r="H5211">
        <v>605506</v>
      </c>
      <c r="I5211" t="s">
        <v>1266</v>
      </c>
      <c r="J5211">
        <v>202211</v>
      </c>
      <c r="K5211">
        <v>44599</v>
      </c>
      <c r="L5211" t="s">
        <v>644</v>
      </c>
      <c r="M5211">
        <v>56500</v>
      </c>
      <c r="N5211">
        <v>96.01</v>
      </c>
      <c r="O5211" t="s">
        <v>645</v>
      </c>
      <c r="P5211" s="428">
        <v>86.132000000000005</v>
      </c>
      <c r="Q5211">
        <v>30527165</v>
      </c>
      <c r="R5211" t="s">
        <v>1230</v>
      </c>
      <c r="S5211">
        <v>13487</v>
      </c>
      <c r="T5211" t="s">
        <v>4440</v>
      </c>
    </row>
    <row r="5212" spans="1:20" x14ac:dyDescent="0.25">
      <c r="A5212" t="s">
        <v>637</v>
      </c>
      <c r="B5212" t="s">
        <v>1229</v>
      </c>
      <c r="C5212" t="s">
        <v>639</v>
      </c>
      <c r="D5212" t="s">
        <v>663</v>
      </c>
      <c r="E5212" t="s">
        <v>704</v>
      </c>
      <c r="F5212">
        <v>528004120010</v>
      </c>
      <c r="G5212" t="s">
        <v>653</v>
      </c>
      <c r="H5212">
        <v>605506</v>
      </c>
      <c r="I5212" t="s">
        <v>1266</v>
      </c>
      <c r="J5212">
        <v>202211</v>
      </c>
      <c r="K5212">
        <v>44599</v>
      </c>
      <c r="L5212" t="s">
        <v>644</v>
      </c>
      <c r="M5212">
        <v>56500</v>
      </c>
      <c r="N5212">
        <v>96.01</v>
      </c>
      <c r="O5212" t="s">
        <v>645</v>
      </c>
      <c r="P5212" s="428">
        <v>86.132000000000005</v>
      </c>
      <c r="Q5212">
        <v>30527165</v>
      </c>
      <c r="R5212" t="s">
        <v>1230</v>
      </c>
      <c r="S5212">
        <v>13487</v>
      </c>
      <c r="T5212" t="s">
        <v>4441</v>
      </c>
    </row>
    <row r="5213" spans="1:20" x14ac:dyDescent="0.25">
      <c r="A5213" t="s">
        <v>637</v>
      </c>
      <c r="B5213" t="s">
        <v>1229</v>
      </c>
      <c r="C5213" t="s">
        <v>639</v>
      </c>
      <c r="D5213" t="s">
        <v>663</v>
      </c>
      <c r="E5213" t="s">
        <v>704</v>
      </c>
      <c r="F5213">
        <v>528004120010</v>
      </c>
      <c r="G5213" t="s">
        <v>653</v>
      </c>
      <c r="H5213">
        <v>605506</v>
      </c>
      <c r="I5213" t="s">
        <v>1266</v>
      </c>
      <c r="J5213">
        <v>202211</v>
      </c>
      <c r="K5213">
        <v>44599</v>
      </c>
      <c r="L5213" t="s">
        <v>644</v>
      </c>
      <c r="M5213">
        <v>56500</v>
      </c>
      <c r="N5213">
        <v>96.01</v>
      </c>
      <c r="O5213" t="s">
        <v>645</v>
      </c>
      <c r="P5213" s="428">
        <v>86.132000000000005</v>
      </c>
      <c r="Q5213">
        <v>30527165</v>
      </c>
      <c r="R5213" t="s">
        <v>1230</v>
      </c>
      <c r="S5213">
        <v>13487</v>
      </c>
      <c r="T5213" t="s">
        <v>4442</v>
      </c>
    </row>
    <row r="5214" spans="1:20" x14ac:dyDescent="0.25">
      <c r="A5214" t="s">
        <v>637</v>
      </c>
      <c r="B5214" t="s">
        <v>1229</v>
      </c>
      <c r="C5214" t="s">
        <v>639</v>
      </c>
      <c r="D5214" t="s">
        <v>663</v>
      </c>
      <c r="E5214" t="s">
        <v>704</v>
      </c>
      <c r="F5214">
        <v>528004120010</v>
      </c>
      <c r="G5214" t="s">
        <v>653</v>
      </c>
      <c r="H5214">
        <v>605506</v>
      </c>
      <c r="I5214" t="s">
        <v>1266</v>
      </c>
      <c r="J5214">
        <v>202211</v>
      </c>
      <c r="K5214">
        <v>44599</v>
      </c>
      <c r="L5214" t="s">
        <v>644</v>
      </c>
      <c r="M5214">
        <v>5000</v>
      </c>
      <c r="N5214">
        <v>8.5</v>
      </c>
      <c r="O5214" t="s">
        <v>645</v>
      </c>
      <c r="P5214" s="428">
        <v>7.6260000000000003</v>
      </c>
      <c r="Q5214">
        <v>30527165</v>
      </c>
      <c r="R5214" t="s">
        <v>1230</v>
      </c>
      <c r="S5214">
        <v>13487</v>
      </c>
      <c r="T5214" t="s">
        <v>4443</v>
      </c>
    </row>
    <row r="5215" spans="1:20" x14ac:dyDescent="0.25">
      <c r="A5215" t="s">
        <v>637</v>
      </c>
      <c r="B5215" t="s">
        <v>1229</v>
      </c>
      <c r="C5215" t="s">
        <v>639</v>
      </c>
      <c r="D5215" t="s">
        <v>663</v>
      </c>
      <c r="E5215" t="s">
        <v>704</v>
      </c>
      <c r="F5215">
        <v>528004120010</v>
      </c>
      <c r="G5215" t="s">
        <v>653</v>
      </c>
      <c r="H5215">
        <v>605506</v>
      </c>
      <c r="I5215" t="s">
        <v>1266</v>
      </c>
      <c r="J5215">
        <v>202211</v>
      </c>
      <c r="K5215">
        <v>44599</v>
      </c>
      <c r="L5215" t="s">
        <v>644</v>
      </c>
      <c r="M5215">
        <v>8000</v>
      </c>
      <c r="N5215">
        <v>13.59</v>
      </c>
      <c r="O5215" t="s">
        <v>645</v>
      </c>
      <c r="P5215" s="428">
        <v>12.192</v>
      </c>
      <c r="Q5215">
        <v>30527165</v>
      </c>
      <c r="R5215" t="s">
        <v>1230</v>
      </c>
      <c r="S5215">
        <v>13487</v>
      </c>
      <c r="T5215" t="s">
        <v>4444</v>
      </c>
    </row>
    <row r="5216" spans="1:20" x14ac:dyDescent="0.25">
      <c r="A5216" t="s">
        <v>637</v>
      </c>
      <c r="B5216" t="s">
        <v>1229</v>
      </c>
      <c r="C5216" t="s">
        <v>639</v>
      </c>
      <c r="D5216" t="s">
        <v>663</v>
      </c>
      <c r="E5216" t="s">
        <v>704</v>
      </c>
      <c r="F5216">
        <v>528004120010</v>
      </c>
      <c r="G5216" t="s">
        <v>653</v>
      </c>
      <c r="H5216">
        <v>605506</v>
      </c>
      <c r="I5216" t="s">
        <v>1266</v>
      </c>
      <c r="J5216">
        <v>202211</v>
      </c>
      <c r="K5216">
        <v>44599</v>
      </c>
      <c r="L5216" t="s">
        <v>644</v>
      </c>
      <c r="M5216">
        <v>50000</v>
      </c>
      <c r="N5216">
        <v>84.97</v>
      </c>
      <c r="O5216" t="s">
        <v>645</v>
      </c>
      <c r="P5216" s="428">
        <v>76.227999999999994</v>
      </c>
      <c r="Q5216">
        <v>30527165</v>
      </c>
      <c r="R5216" t="s">
        <v>1230</v>
      </c>
      <c r="S5216">
        <v>13487</v>
      </c>
      <c r="T5216" t="s">
        <v>4445</v>
      </c>
    </row>
    <row r="5217" spans="1:20" x14ac:dyDescent="0.25">
      <c r="A5217" t="s">
        <v>637</v>
      </c>
      <c r="B5217" t="s">
        <v>1229</v>
      </c>
      <c r="C5217" t="s">
        <v>639</v>
      </c>
      <c r="D5217" t="s">
        <v>663</v>
      </c>
      <c r="E5217" t="s">
        <v>704</v>
      </c>
      <c r="F5217">
        <v>528004120010</v>
      </c>
      <c r="G5217" t="s">
        <v>653</v>
      </c>
      <c r="H5217">
        <v>605506</v>
      </c>
      <c r="I5217" t="s">
        <v>1266</v>
      </c>
      <c r="J5217">
        <v>202211</v>
      </c>
      <c r="K5217">
        <v>44599</v>
      </c>
      <c r="L5217" t="s">
        <v>644</v>
      </c>
      <c r="M5217">
        <v>50000</v>
      </c>
      <c r="N5217">
        <v>84.97</v>
      </c>
      <c r="O5217" t="s">
        <v>645</v>
      </c>
      <c r="P5217" s="428">
        <v>76.227999999999994</v>
      </c>
      <c r="Q5217">
        <v>30527165</v>
      </c>
      <c r="R5217" t="s">
        <v>1230</v>
      </c>
      <c r="S5217">
        <v>13487</v>
      </c>
      <c r="T5217" t="s">
        <v>4446</v>
      </c>
    </row>
    <row r="5218" spans="1:20" x14ac:dyDescent="0.25">
      <c r="A5218" t="s">
        <v>637</v>
      </c>
      <c r="B5218" t="s">
        <v>1229</v>
      </c>
      <c r="C5218" t="s">
        <v>639</v>
      </c>
      <c r="D5218" t="s">
        <v>663</v>
      </c>
      <c r="E5218" t="s">
        <v>704</v>
      </c>
      <c r="F5218">
        <v>528004120010</v>
      </c>
      <c r="G5218" t="s">
        <v>653</v>
      </c>
      <c r="H5218">
        <v>605506</v>
      </c>
      <c r="I5218" t="s">
        <v>1266</v>
      </c>
      <c r="J5218">
        <v>202211</v>
      </c>
      <c r="K5218">
        <v>44599</v>
      </c>
      <c r="L5218" t="s">
        <v>644</v>
      </c>
      <c r="M5218">
        <v>50000</v>
      </c>
      <c r="N5218">
        <v>84.97</v>
      </c>
      <c r="O5218" t="s">
        <v>645</v>
      </c>
      <c r="P5218" s="428">
        <v>76.227999999999994</v>
      </c>
      <c r="Q5218">
        <v>30527165</v>
      </c>
      <c r="R5218" t="s">
        <v>1230</v>
      </c>
      <c r="S5218">
        <v>13487</v>
      </c>
      <c r="T5218" t="s">
        <v>4447</v>
      </c>
    </row>
    <row r="5219" spans="1:20" x14ac:dyDescent="0.25">
      <c r="A5219" t="s">
        <v>637</v>
      </c>
      <c r="B5219" t="s">
        <v>1229</v>
      </c>
      <c r="C5219" t="s">
        <v>639</v>
      </c>
      <c r="D5219" t="s">
        <v>663</v>
      </c>
      <c r="E5219" t="s">
        <v>704</v>
      </c>
      <c r="F5219">
        <v>528004120010</v>
      </c>
      <c r="G5219" t="s">
        <v>653</v>
      </c>
      <c r="H5219">
        <v>605506</v>
      </c>
      <c r="I5219" t="s">
        <v>1266</v>
      </c>
      <c r="J5219">
        <v>202211</v>
      </c>
      <c r="K5219">
        <v>44599</v>
      </c>
      <c r="L5219" t="s">
        <v>644</v>
      </c>
      <c r="M5219">
        <v>15000</v>
      </c>
      <c r="N5219">
        <v>25.49</v>
      </c>
      <c r="O5219" t="s">
        <v>645</v>
      </c>
      <c r="P5219" s="428">
        <v>22.867999999999999</v>
      </c>
      <c r="Q5219">
        <v>30527165</v>
      </c>
      <c r="R5219" t="s">
        <v>1230</v>
      </c>
      <c r="S5219">
        <v>13487</v>
      </c>
      <c r="T5219" t="s">
        <v>4448</v>
      </c>
    </row>
    <row r="5220" spans="1:20" x14ac:dyDescent="0.25">
      <c r="A5220" t="s">
        <v>637</v>
      </c>
      <c r="B5220" t="s">
        <v>1229</v>
      </c>
      <c r="C5220" t="s">
        <v>639</v>
      </c>
      <c r="D5220" t="s">
        <v>663</v>
      </c>
      <c r="E5220" t="s">
        <v>704</v>
      </c>
      <c r="F5220">
        <v>528004120010</v>
      </c>
      <c r="G5220" t="s">
        <v>653</v>
      </c>
      <c r="H5220">
        <v>605506</v>
      </c>
      <c r="I5220" t="s">
        <v>1266</v>
      </c>
      <c r="J5220">
        <v>202211</v>
      </c>
      <c r="K5220">
        <v>44599</v>
      </c>
      <c r="L5220" t="s">
        <v>644</v>
      </c>
      <c r="M5220">
        <v>2000</v>
      </c>
      <c r="N5220">
        <v>3.4</v>
      </c>
      <c r="O5220" t="s">
        <v>645</v>
      </c>
      <c r="P5220" s="428">
        <v>3.05</v>
      </c>
      <c r="Q5220">
        <v>30527165</v>
      </c>
      <c r="R5220" t="s">
        <v>1230</v>
      </c>
      <c r="S5220">
        <v>13487</v>
      </c>
      <c r="T5220" t="s">
        <v>4449</v>
      </c>
    </row>
    <row r="5221" spans="1:20" x14ac:dyDescent="0.25">
      <c r="A5221" t="s">
        <v>637</v>
      </c>
      <c r="B5221" t="s">
        <v>1229</v>
      </c>
      <c r="C5221" t="s">
        <v>639</v>
      </c>
      <c r="D5221" t="s">
        <v>663</v>
      </c>
      <c r="E5221" t="s">
        <v>704</v>
      </c>
      <c r="F5221">
        <v>528004120010</v>
      </c>
      <c r="G5221" t="s">
        <v>653</v>
      </c>
      <c r="H5221">
        <v>605506</v>
      </c>
      <c r="I5221" t="s">
        <v>1266</v>
      </c>
      <c r="J5221">
        <v>202211</v>
      </c>
      <c r="K5221">
        <v>44599</v>
      </c>
      <c r="L5221" t="s">
        <v>644</v>
      </c>
      <c r="M5221">
        <v>2000</v>
      </c>
      <c r="N5221">
        <v>3.4</v>
      </c>
      <c r="O5221" t="s">
        <v>645</v>
      </c>
      <c r="P5221" s="428">
        <v>3.05</v>
      </c>
      <c r="Q5221">
        <v>30527165</v>
      </c>
      <c r="R5221" t="s">
        <v>1230</v>
      </c>
      <c r="S5221">
        <v>13487</v>
      </c>
      <c r="T5221" t="s">
        <v>4450</v>
      </c>
    </row>
    <row r="5222" spans="1:20" x14ac:dyDescent="0.25">
      <c r="A5222" t="s">
        <v>637</v>
      </c>
      <c r="B5222" t="s">
        <v>1229</v>
      </c>
      <c r="C5222" t="s">
        <v>639</v>
      </c>
      <c r="D5222" t="s">
        <v>663</v>
      </c>
      <c r="E5222" t="s">
        <v>704</v>
      </c>
      <c r="F5222">
        <v>528004120010</v>
      </c>
      <c r="G5222" t="s">
        <v>653</v>
      </c>
      <c r="H5222">
        <v>605506</v>
      </c>
      <c r="I5222" t="s">
        <v>1266</v>
      </c>
      <c r="J5222">
        <v>202211</v>
      </c>
      <c r="K5222">
        <v>44599</v>
      </c>
      <c r="L5222" t="s">
        <v>644</v>
      </c>
      <c r="M5222">
        <v>2000</v>
      </c>
      <c r="N5222">
        <v>3.4</v>
      </c>
      <c r="O5222" t="s">
        <v>645</v>
      </c>
      <c r="P5222" s="428">
        <v>3.05</v>
      </c>
      <c r="Q5222">
        <v>30527165</v>
      </c>
      <c r="R5222" t="s">
        <v>1230</v>
      </c>
      <c r="S5222">
        <v>13487</v>
      </c>
      <c r="T5222" t="s">
        <v>4450</v>
      </c>
    </row>
    <row r="5223" spans="1:20" x14ac:dyDescent="0.25">
      <c r="A5223" t="s">
        <v>637</v>
      </c>
      <c r="B5223" t="s">
        <v>1229</v>
      </c>
      <c r="C5223" t="s">
        <v>639</v>
      </c>
      <c r="D5223" t="s">
        <v>663</v>
      </c>
      <c r="E5223" t="s">
        <v>704</v>
      </c>
      <c r="F5223">
        <v>528004120010</v>
      </c>
      <c r="G5223" t="s">
        <v>653</v>
      </c>
      <c r="H5223">
        <v>605506</v>
      </c>
      <c r="I5223" t="s">
        <v>1266</v>
      </c>
      <c r="J5223">
        <v>202211</v>
      </c>
      <c r="K5223">
        <v>44599</v>
      </c>
      <c r="L5223" t="s">
        <v>644</v>
      </c>
      <c r="M5223">
        <v>2000</v>
      </c>
      <c r="N5223">
        <v>3.4</v>
      </c>
      <c r="O5223" t="s">
        <v>645</v>
      </c>
      <c r="P5223" s="428">
        <v>3.05</v>
      </c>
      <c r="Q5223">
        <v>30527165</v>
      </c>
      <c r="R5223" t="s">
        <v>1230</v>
      </c>
      <c r="S5223">
        <v>13487</v>
      </c>
      <c r="T5223" t="s">
        <v>4450</v>
      </c>
    </row>
    <row r="5224" spans="1:20" x14ac:dyDescent="0.25">
      <c r="A5224" t="s">
        <v>637</v>
      </c>
      <c r="B5224" t="s">
        <v>1229</v>
      </c>
      <c r="C5224" t="s">
        <v>639</v>
      </c>
      <c r="D5224" t="s">
        <v>663</v>
      </c>
      <c r="E5224" t="s">
        <v>704</v>
      </c>
      <c r="F5224">
        <v>528004120010</v>
      </c>
      <c r="G5224" t="s">
        <v>653</v>
      </c>
      <c r="H5224">
        <v>605506</v>
      </c>
      <c r="I5224" t="s">
        <v>1266</v>
      </c>
      <c r="J5224">
        <v>202211</v>
      </c>
      <c r="K5224">
        <v>44599</v>
      </c>
      <c r="L5224" t="s">
        <v>644</v>
      </c>
      <c r="M5224">
        <v>2000</v>
      </c>
      <c r="N5224">
        <v>3.4</v>
      </c>
      <c r="O5224" t="s">
        <v>645</v>
      </c>
      <c r="P5224" s="428">
        <v>3.05</v>
      </c>
      <c r="Q5224">
        <v>30527165</v>
      </c>
      <c r="R5224" t="s">
        <v>1230</v>
      </c>
      <c r="S5224">
        <v>13487</v>
      </c>
      <c r="T5224" t="s">
        <v>4449</v>
      </c>
    </row>
    <row r="5225" spans="1:20" x14ac:dyDescent="0.25">
      <c r="A5225" t="s">
        <v>637</v>
      </c>
      <c r="B5225" t="s">
        <v>1229</v>
      </c>
      <c r="C5225" t="s">
        <v>639</v>
      </c>
      <c r="D5225" t="s">
        <v>663</v>
      </c>
      <c r="E5225" t="s">
        <v>704</v>
      </c>
      <c r="F5225">
        <v>528004120010</v>
      </c>
      <c r="G5225" t="s">
        <v>653</v>
      </c>
      <c r="H5225">
        <v>605506</v>
      </c>
      <c r="I5225" t="s">
        <v>1266</v>
      </c>
      <c r="J5225">
        <v>202211</v>
      </c>
      <c r="K5225">
        <v>44599</v>
      </c>
      <c r="L5225" t="s">
        <v>644</v>
      </c>
      <c r="M5225">
        <v>5000</v>
      </c>
      <c r="N5225">
        <v>8.5</v>
      </c>
      <c r="O5225" t="s">
        <v>645</v>
      </c>
      <c r="P5225" s="428">
        <v>7.6260000000000003</v>
      </c>
      <c r="Q5225">
        <v>30527165</v>
      </c>
      <c r="R5225" t="s">
        <v>1230</v>
      </c>
      <c r="S5225">
        <v>13487</v>
      </c>
      <c r="T5225" t="s">
        <v>4451</v>
      </c>
    </row>
    <row r="5226" spans="1:20" x14ac:dyDescent="0.25">
      <c r="A5226" t="s">
        <v>637</v>
      </c>
      <c r="B5226" t="s">
        <v>1229</v>
      </c>
      <c r="C5226" t="s">
        <v>639</v>
      </c>
      <c r="D5226" t="s">
        <v>663</v>
      </c>
      <c r="E5226" t="s">
        <v>704</v>
      </c>
      <c r="F5226">
        <v>528004120010</v>
      </c>
      <c r="G5226" t="s">
        <v>653</v>
      </c>
      <c r="H5226">
        <v>605506</v>
      </c>
      <c r="I5226" t="s">
        <v>1266</v>
      </c>
      <c r="J5226">
        <v>202211</v>
      </c>
      <c r="K5226">
        <v>44599</v>
      </c>
      <c r="L5226" t="s">
        <v>644</v>
      </c>
      <c r="M5226">
        <v>2925</v>
      </c>
      <c r="N5226">
        <v>4.97</v>
      </c>
      <c r="O5226" t="s">
        <v>645</v>
      </c>
      <c r="P5226" s="428">
        <v>4.4589999999999996</v>
      </c>
      <c r="Q5226">
        <v>30527165</v>
      </c>
      <c r="R5226" t="s">
        <v>1230</v>
      </c>
      <c r="S5226">
        <v>13487</v>
      </c>
      <c r="T5226" t="s">
        <v>4452</v>
      </c>
    </row>
    <row r="5227" spans="1:20" x14ac:dyDescent="0.25">
      <c r="A5227" t="s">
        <v>637</v>
      </c>
      <c r="B5227" t="s">
        <v>1229</v>
      </c>
      <c r="C5227" t="s">
        <v>639</v>
      </c>
      <c r="D5227" t="s">
        <v>663</v>
      </c>
      <c r="E5227" t="s">
        <v>704</v>
      </c>
      <c r="F5227">
        <v>528004120010</v>
      </c>
      <c r="G5227" t="s">
        <v>653</v>
      </c>
      <c r="H5227">
        <v>605506</v>
      </c>
      <c r="I5227" t="s">
        <v>1266</v>
      </c>
      <c r="J5227">
        <v>202211</v>
      </c>
      <c r="K5227">
        <v>44599</v>
      </c>
      <c r="L5227" t="s">
        <v>644</v>
      </c>
      <c r="M5227">
        <v>87500</v>
      </c>
      <c r="N5227">
        <v>148.69</v>
      </c>
      <c r="O5227" t="s">
        <v>645</v>
      </c>
      <c r="P5227" s="428">
        <v>133.393</v>
      </c>
      <c r="Q5227">
        <v>30527166</v>
      </c>
      <c r="R5227" t="s">
        <v>1230</v>
      </c>
      <c r="S5227">
        <v>13487</v>
      </c>
      <c r="T5227" t="s">
        <v>4453</v>
      </c>
    </row>
    <row r="5228" spans="1:20" x14ac:dyDescent="0.25">
      <c r="A5228" t="s">
        <v>637</v>
      </c>
      <c r="B5228" t="s">
        <v>1229</v>
      </c>
      <c r="C5228" t="s">
        <v>639</v>
      </c>
      <c r="D5228" t="s">
        <v>663</v>
      </c>
      <c r="E5228" t="s">
        <v>704</v>
      </c>
      <c r="F5228">
        <v>528004120010</v>
      </c>
      <c r="G5228" t="s">
        <v>653</v>
      </c>
      <c r="H5228">
        <v>605506</v>
      </c>
      <c r="I5228" t="s">
        <v>1266</v>
      </c>
      <c r="J5228">
        <v>202211</v>
      </c>
      <c r="K5228">
        <v>44599</v>
      </c>
      <c r="L5228" t="s">
        <v>644</v>
      </c>
      <c r="M5228">
        <v>83125</v>
      </c>
      <c r="N5228">
        <v>141.26</v>
      </c>
      <c r="O5228" t="s">
        <v>645</v>
      </c>
      <c r="P5228" s="428">
        <v>126.727</v>
      </c>
      <c r="Q5228">
        <v>30527166</v>
      </c>
      <c r="R5228" t="s">
        <v>1230</v>
      </c>
      <c r="S5228">
        <v>13487</v>
      </c>
      <c r="T5228" t="s">
        <v>4454</v>
      </c>
    </row>
    <row r="5229" spans="1:20" x14ac:dyDescent="0.25">
      <c r="A5229" t="s">
        <v>637</v>
      </c>
      <c r="B5229" t="s">
        <v>1229</v>
      </c>
      <c r="C5229" t="s">
        <v>639</v>
      </c>
      <c r="D5229" t="s">
        <v>663</v>
      </c>
      <c r="E5229" t="s">
        <v>704</v>
      </c>
      <c r="F5229">
        <v>528004120010</v>
      </c>
      <c r="G5229" t="s">
        <v>653</v>
      </c>
      <c r="H5229">
        <v>605506</v>
      </c>
      <c r="I5229" t="s">
        <v>1266</v>
      </c>
      <c r="J5229">
        <v>202211</v>
      </c>
      <c r="K5229">
        <v>44599</v>
      </c>
      <c r="L5229" t="s">
        <v>644</v>
      </c>
      <c r="M5229">
        <v>4375</v>
      </c>
      <c r="N5229">
        <v>7.43</v>
      </c>
      <c r="O5229" t="s">
        <v>645</v>
      </c>
      <c r="P5229" s="428">
        <v>6.6660000000000004</v>
      </c>
      <c r="Q5229">
        <v>30527166</v>
      </c>
      <c r="R5229" t="s">
        <v>1230</v>
      </c>
      <c r="S5229">
        <v>13487</v>
      </c>
      <c r="T5229" t="s">
        <v>4455</v>
      </c>
    </row>
    <row r="5230" spans="1:20" x14ac:dyDescent="0.25">
      <c r="A5230" t="s">
        <v>637</v>
      </c>
      <c r="B5230" t="s">
        <v>1229</v>
      </c>
      <c r="C5230" t="s">
        <v>639</v>
      </c>
      <c r="D5230" t="s">
        <v>663</v>
      </c>
      <c r="E5230" t="s">
        <v>704</v>
      </c>
      <c r="F5230">
        <v>528004120010</v>
      </c>
      <c r="G5230" t="s">
        <v>653</v>
      </c>
      <c r="H5230">
        <v>605506</v>
      </c>
      <c r="I5230" t="s">
        <v>1266</v>
      </c>
      <c r="J5230">
        <v>202211</v>
      </c>
      <c r="K5230">
        <v>44599</v>
      </c>
      <c r="L5230" t="s">
        <v>644</v>
      </c>
      <c r="M5230">
        <v>87500</v>
      </c>
      <c r="N5230">
        <v>148.69</v>
      </c>
      <c r="O5230" t="s">
        <v>645</v>
      </c>
      <c r="P5230" s="428">
        <v>133.393</v>
      </c>
      <c r="Q5230">
        <v>30527166</v>
      </c>
      <c r="R5230" t="s">
        <v>1230</v>
      </c>
      <c r="S5230">
        <v>13487</v>
      </c>
      <c r="T5230" t="s">
        <v>4456</v>
      </c>
    </row>
    <row r="5231" spans="1:20" x14ac:dyDescent="0.25">
      <c r="A5231" t="s">
        <v>637</v>
      </c>
      <c r="B5231" t="s">
        <v>1229</v>
      </c>
      <c r="C5231" t="s">
        <v>639</v>
      </c>
      <c r="D5231" t="s">
        <v>663</v>
      </c>
      <c r="E5231" t="s">
        <v>704</v>
      </c>
      <c r="F5231">
        <v>528004120010</v>
      </c>
      <c r="G5231" t="s">
        <v>653</v>
      </c>
      <c r="H5231">
        <v>605506</v>
      </c>
      <c r="I5231" t="s">
        <v>1266</v>
      </c>
      <c r="J5231">
        <v>202211</v>
      </c>
      <c r="K5231">
        <v>44599</v>
      </c>
      <c r="L5231" t="s">
        <v>644</v>
      </c>
      <c r="M5231">
        <v>83125</v>
      </c>
      <c r="N5231">
        <v>141.26</v>
      </c>
      <c r="O5231" t="s">
        <v>645</v>
      </c>
      <c r="P5231" s="428">
        <v>126.727</v>
      </c>
      <c r="Q5231">
        <v>30527166</v>
      </c>
      <c r="R5231" t="s">
        <v>1230</v>
      </c>
      <c r="S5231">
        <v>13487</v>
      </c>
      <c r="T5231" t="s">
        <v>4457</v>
      </c>
    </row>
    <row r="5232" spans="1:20" x14ac:dyDescent="0.25">
      <c r="A5232" t="s">
        <v>637</v>
      </c>
      <c r="B5232" t="s">
        <v>1229</v>
      </c>
      <c r="C5232" t="s">
        <v>639</v>
      </c>
      <c r="D5232" t="s">
        <v>663</v>
      </c>
      <c r="E5232" t="s">
        <v>704</v>
      </c>
      <c r="F5232">
        <v>528004120010</v>
      </c>
      <c r="G5232" t="s">
        <v>653</v>
      </c>
      <c r="H5232">
        <v>605506</v>
      </c>
      <c r="I5232" t="s">
        <v>1266</v>
      </c>
      <c r="J5232">
        <v>202211</v>
      </c>
      <c r="K5232">
        <v>44599</v>
      </c>
      <c r="L5232" t="s">
        <v>644</v>
      </c>
      <c r="M5232">
        <v>4375</v>
      </c>
      <c r="N5232">
        <v>7.43</v>
      </c>
      <c r="O5232" t="s">
        <v>645</v>
      </c>
      <c r="P5232" s="428">
        <v>6.6660000000000004</v>
      </c>
      <c r="Q5232">
        <v>30527166</v>
      </c>
      <c r="R5232" t="s">
        <v>1230</v>
      </c>
      <c r="S5232">
        <v>13487</v>
      </c>
      <c r="T5232" t="s">
        <v>4652</v>
      </c>
    </row>
    <row r="5233" spans="1:20" x14ac:dyDescent="0.25">
      <c r="A5233" t="s">
        <v>637</v>
      </c>
      <c r="B5233" t="s">
        <v>1229</v>
      </c>
      <c r="C5233" t="s">
        <v>639</v>
      </c>
      <c r="D5233" t="s">
        <v>663</v>
      </c>
      <c r="E5233" t="s">
        <v>704</v>
      </c>
      <c r="F5233">
        <v>528004120010</v>
      </c>
      <c r="G5233" t="s">
        <v>653</v>
      </c>
      <c r="H5233">
        <v>605506</v>
      </c>
      <c r="I5233" t="s">
        <v>1266</v>
      </c>
      <c r="J5233">
        <v>202211</v>
      </c>
      <c r="K5233">
        <v>44599</v>
      </c>
      <c r="L5233" t="s">
        <v>644</v>
      </c>
      <c r="M5233">
        <v>87500</v>
      </c>
      <c r="N5233">
        <v>148.69</v>
      </c>
      <c r="O5233" t="s">
        <v>645</v>
      </c>
      <c r="P5233" s="428">
        <v>133.393</v>
      </c>
      <c r="Q5233">
        <v>30527166</v>
      </c>
      <c r="R5233" t="s">
        <v>1230</v>
      </c>
      <c r="S5233">
        <v>13487</v>
      </c>
      <c r="T5233" t="s">
        <v>4458</v>
      </c>
    </row>
    <row r="5234" spans="1:20" x14ac:dyDescent="0.25">
      <c r="A5234" t="s">
        <v>637</v>
      </c>
      <c r="B5234" t="s">
        <v>1229</v>
      </c>
      <c r="C5234" t="s">
        <v>639</v>
      </c>
      <c r="D5234" t="s">
        <v>663</v>
      </c>
      <c r="E5234" t="s">
        <v>704</v>
      </c>
      <c r="F5234">
        <v>528004120010</v>
      </c>
      <c r="G5234" t="s">
        <v>653</v>
      </c>
      <c r="H5234">
        <v>605506</v>
      </c>
      <c r="I5234" t="s">
        <v>1266</v>
      </c>
      <c r="J5234">
        <v>202211</v>
      </c>
      <c r="K5234">
        <v>44599</v>
      </c>
      <c r="L5234" t="s">
        <v>644</v>
      </c>
      <c r="M5234">
        <v>83125</v>
      </c>
      <c r="N5234">
        <v>141.26</v>
      </c>
      <c r="O5234" t="s">
        <v>645</v>
      </c>
      <c r="P5234" s="428">
        <v>126.727</v>
      </c>
      <c r="Q5234">
        <v>30527166</v>
      </c>
      <c r="R5234" t="s">
        <v>1230</v>
      </c>
      <c r="S5234">
        <v>13487</v>
      </c>
      <c r="T5234" t="s">
        <v>4459</v>
      </c>
    </row>
    <row r="5235" spans="1:20" x14ac:dyDescent="0.25">
      <c r="A5235" t="s">
        <v>637</v>
      </c>
      <c r="B5235" t="s">
        <v>1229</v>
      </c>
      <c r="C5235" t="s">
        <v>639</v>
      </c>
      <c r="D5235" t="s">
        <v>663</v>
      </c>
      <c r="E5235" t="s">
        <v>704</v>
      </c>
      <c r="F5235">
        <v>528004120010</v>
      </c>
      <c r="G5235" t="s">
        <v>653</v>
      </c>
      <c r="H5235">
        <v>605506</v>
      </c>
      <c r="I5235" t="s">
        <v>1266</v>
      </c>
      <c r="J5235">
        <v>202211</v>
      </c>
      <c r="K5235">
        <v>44599</v>
      </c>
      <c r="L5235" t="s">
        <v>644</v>
      </c>
      <c r="M5235">
        <v>4375</v>
      </c>
      <c r="N5235">
        <v>7.43</v>
      </c>
      <c r="O5235" t="s">
        <v>645</v>
      </c>
      <c r="P5235" s="428">
        <v>6.6660000000000004</v>
      </c>
      <c r="Q5235">
        <v>30527166</v>
      </c>
      <c r="R5235" t="s">
        <v>1230</v>
      </c>
      <c r="S5235">
        <v>13487</v>
      </c>
      <c r="T5235" t="s">
        <v>4460</v>
      </c>
    </row>
    <row r="5236" spans="1:20" x14ac:dyDescent="0.25">
      <c r="A5236" t="s">
        <v>637</v>
      </c>
      <c r="B5236" t="s">
        <v>1229</v>
      </c>
      <c r="C5236" t="s">
        <v>639</v>
      </c>
      <c r="D5236" t="s">
        <v>663</v>
      </c>
      <c r="E5236" t="s">
        <v>704</v>
      </c>
      <c r="F5236">
        <v>528004120010</v>
      </c>
      <c r="G5236" t="s">
        <v>653</v>
      </c>
      <c r="H5236">
        <v>605506</v>
      </c>
      <c r="I5236" t="s">
        <v>1266</v>
      </c>
      <c r="J5236">
        <v>202211</v>
      </c>
      <c r="K5236">
        <v>44599</v>
      </c>
      <c r="L5236" t="s">
        <v>644</v>
      </c>
      <c r="M5236">
        <v>115000</v>
      </c>
      <c r="N5236">
        <v>195.42</v>
      </c>
      <c r="O5236" t="s">
        <v>645</v>
      </c>
      <c r="P5236" s="428">
        <v>175.315</v>
      </c>
      <c r="Q5236">
        <v>30527166</v>
      </c>
      <c r="R5236" t="s">
        <v>1230</v>
      </c>
      <c r="S5236">
        <v>13487</v>
      </c>
      <c r="T5236" t="s">
        <v>4461</v>
      </c>
    </row>
    <row r="5237" spans="1:20" x14ac:dyDescent="0.25">
      <c r="A5237" t="s">
        <v>637</v>
      </c>
      <c r="B5237" t="s">
        <v>1229</v>
      </c>
      <c r="C5237" t="s">
        <v>639</v>
      </c>
      <c r="D5237" t="s">
        <v>663</v>
      </c>
      <c r="E5237" t="s">
        <v>704</v>
      </c>
      <c r="F5237">
        <v>528004120010</v>
      </c>
      <c r="G5237" t="s">
        <v>653</v>
      </c>
      <c r="H5237">
        <v>605506</v>
      </c>
      <c r="I5237" t="s">
        <v>1266</v>
      </c>
      <c r="J5237">
        <v>202211</v>
      </c>
      <c r="K5237">
        <v>44599</v>
      </c>
      <c r="L5237" t="s">
        <v>644</v>
      </c>
      <c r="M5237">
        <v>10000</v>
      </c>
      <c r="N5237">
        <v>16.989999999999998</v>
      </c>
      <c r="O5237" t="s">
        <v>645</v>
      </c>
      <c r="P5237" s="428">
        <v>15.242000000000001</v>
      </c>
      <c r="Q5237">
        <v>30527166</v>
      </c>
      <c r="R5237" t="s">
        <v>1230</v>
      </c>
      <c r="S5237">
        <v>13487</v>
      </c>
      <c r="T5237" t="s">
        <v>4462</v>
      </c>
    </row>
    <row r="5238" spans="1:20" x14ac:dyDescent="0.25">
      <c r="A5238" t="s">
        <v>637</v>
      </c>
      <c r="B5238" t="s">
        <v>1229</v>
      </c>
      <c r="C5238" t="s">
        <v>639</v>
      </c>
      <c r="D5238" t="s">
        <v>663</v>
      </c>
      <c r="E5238" t="s">
        <v>704</v>
      </c>
      <c r="F5238">
        <v>528004120010</v>
      </c>
      <c r="G5238" t="s">
        <v>653</v>
      </c>
      <c r="H5238">
        <v>605506</v>
      </c>
      <c r="I5238" t="s">
        <v>1266</v>
      </c>
      <c r="J5238">
        <v>202211</v>
      </c>
      <c r="K5238">
        <v>44599</v>
      </c>
      <c r="L5238" t="s">
        <v>644</v>
      </c>
      <c r="M5238">
        <v>13500</v>
      </c>
      <c r="N5238">
        <v>22.94</v>
      </c>
      <c r="O5238" t="s">
        <v>645</v>
      </c>
      <c r="P5238" s="428">
        <v>20.58</v>
      </c>
      <c r="Q5238">
        <v>30527166</v>
      </c>
      <c r="R5238" t="s">
        <v>1230</v>
      </c>
      <c r="S5238">
        <v>13487</v>
      </c>
      <c r="T5238" t="s">
        <v>4653</v>
      </c>
    </row>
    <row r="5239" spans="1:20" x14ac:dyDescent="0.25">
      <c r="A5239" t="s">
        <v>637</v>
      </c>
      <c r="B5239" t="s">
        <v>1229</v>
      </c>
      <c r="C5239" t="s">
        <v>639</v>
      </c>
      <c r="D5239" t="s">
        <v>663</v>
      </c>
      <c r="E5239" t="s">
        <v>704</v>
      </c>
      <c r="F5239">
        <v>528004120010</v>
      </c>
      <c r="G5239" t="s">
        <v>653</v>
      </c>
      <c r="H5239">
        <v>605506</v>
      </c>
      <c r="I5239" t="s">
        <v>1266</v>
      </c>
      <c r="J5239">
        <v>202211</v>
      </c>
      <c r="K5239">
        <v>44599</v>
      </c>
      <c r="L5239" t="s">
        <v>644</v>
      </c>
      <c r="M5239">
        <v>6400</v>
      </c>
      <c r="N5239">
        <v>10.88</v>
      </c>
      <c r="O5239" t="s">
        <v>645</v>
      </c>
      <c r="P5239" s="428">
        <v>9.7609999999999992</v>
      </c>
      <c r="Q5239">
        <v>30527166</v>
      </c>
      <c r="R5239" t="s">
        <v>1230</v>
      </c>
      <c r="S5239">
        <v>13487</v>
      </c>
      <c r="T5239" t="s">
        <v>4463</v>
      </c>
    </row>
    <row r="5240" spans="1:20" x14ac:dyDescent="0.25">
      <c r="A5240" t="s">
        <v>637</v>
      </c>
      <c r="B5240" t="s">
        <v>1229</v>
      </c>
      <c r="C5240" t="s">
        <v>639</v>
      </c>
      <c r="D5240" t="s">
        <v>663</v>
      </c>
      <c r="E5240" t="s">
        <v>704</v>
      </c>
      <c r="F5240">
        <v>528004120010</v>
      </c>
      <c r="G5240" t="s">
        <v>653</v>
      </c>
      <c r="H5240">
        <v>605506</v>
      </c>
      <c r="I5240" t="s">
        <v>1266</v>
      </c>
      <c r="J5240">
        <v>202211</v>
      </c>
      <c r="K5240">
        <v>44599</v>
      </c>
      <c r="L5240" t="s">
        <v>644</v>
      </c>
      <c r="M5240">
        <v>20000</v>
      </c>
      <c r="N5240">
        <v>33.99</v>
      </c>
      <c r="O5240" t="s">
        <v>645</v>
      </c>
      <c r="P5240" s="428">
        <v>30.492999999999999</v>
      </c>
      <c r="Q5240">
        <v>30527166</v>
      </c>
      <c r="R5240" t="s">
        <v>1230</v>
      </c>
      <c r="S5240">
        <v>13487</v>
      </c>
      <c r="T5240" t="s">
        <v>4464</v>
      </c>
    </row>
    <row r="5241" spans="1:20" x14ac:dyDescent="0.25">
      <c r="A5241" t="s">
        <v>637</v>
      </c>
      <c r="B5241" t="s">
        <v>1229</v>
      </c>
      <c r="C5241" t="s">
        <v>639</v>
      </c>
      <c r="D5241" t="s">
        <v>663</v>
      </c>
      <c r="E5241" t="s">
        <v>704</v>
      </c>
      <c r="F5241">
        <v>528004120010</v>
      </c>
      <c r="G5241" t="s">
        <v>653</v>
      </c>
      <c r="H5241">
        <v>605506</v>
      </c>
      <c r="I5241" t="s">
        <v>1266</v>
      </c>
      <c r="J5241">
        <v>202211</v>
      </c>
      <c r="K5241">
        <v>44599</v>
      </c>
      <c r="L5241" t="s">
        <v>644</v>
      </c>
      <c r="M5241">
        <v>25000</v>
      </c>
      <c r="N5241">
        <v>42.48</v>
      </c>
      <c r="O5241" t="s">
        <v>645</v>
      </c>
      <c r="P5241" s="428">
        <v>38.11</v>
      </c>
      <c r="Q5241">
        <v>30527166</v>
      </c>
      <c r="R5241" t="s">
        <v>1230</v>
      </c>
      <c r="S5241">
        <v>13487</v>
      </c>
      <c r="T5241" t="s">
        <v>4465</v>
      </c>
    </row>
    <row r="5242" spans="1:20" x14ac:dyDescent="0.25">
      <c r="A5242" t="s">
        <v>637</v>
      </c>
      <c r="B5242" t="s">
        <v>1229</v>
      </c>
      <c r="C5242" t="s">
        <v>639</v>
      </c>
      <c r="D5242" t="s">
        <v>663</v>
      </c>
      <c r="E5242" t="s">
        <v>704</v>
      </c>
      <c r="F5242">
        <v>528004120010</v>
      </c>
      <c r="G5242" t="s">
        <v>653</v>
      </c>
      <c r="H5242">
        <v>605506</v>
      </c>
      <c r="I5242" t="s">
        <v>1266</v>
      </c>
      <c r="J5242">
        <v>202211</v>
      </c>
      <c r="K5242">
        <v>44599</v>
      </c>
      <c r="L5242" t="s">
        <v>644</v>
      </c>
      <c r="M5242">
        <v>10000</v>
      </c>
      <c r="N5242">
        <v>16.989999999999998</v>
      </c>
      <c r="O5242" t="s">
        <v>645</v>
      </c>
      <c r="P5242" s="428">
        <v>15.242000000000001</v>
      </c>
      <c r="Q5242">
        <v>30527166</v>
      </c>
      <c r="R5242" t="s">
        <v>1230</v>
      </c>
      <c r="S5242">
        <v>13487</v>
      </c>
      <c r="T5242" t="s">
        <v>4466</v>
      </c>
    </row>
    <row r="5243" spans="1:20" x14ac:dyDescent="0.25">
      <c r="A5243" t="s">
        <v>637</v>
      </c>
      <c r="B5243" t="s">
        <v>1229</v>
      </c>
      <c r="C5243" t="s">
        <v>639</v>
      </c>
      <c r="D5243" t="s">
        <v>663</v>
      </c>
      <c r="E5243" t="s">
        <v>704</v>
      </c>
      <c r="F5243">
        <v>528004120010</v>
      </c>
      <c r="G5243" t="s">
        <v>653</v>
      </c>
      <c r="H5243">
        <v>605506</v>
      </c>
      <c r="I5243" t="s">
        <v>1266</v>
      </c>
      <c r="J5243">
        <v>202211</v>
      </c>
      <c r="K5243">
        <v>44599</v>
      </c>
      <c r="L5243" t="s">
        <v>644</v>
      </c>
      <c r="M5243">
        <v>17891</v>
      </c>
      <c r="N5243">
        <v>30.4</v>
      </c>
      <c r="O5243" t="s">
        <v>645</v>
      </c>
      <c r="P5243" s="428">
        <v>27.271999999999998</v>
      </c>
      <c r="Q5243">
        <v>30527166</v>
      </c>
      <c r="R5243" t="s">
        <v>1230</v>
      </c>
      <c r="S5243">
        <v>13487</v>
      </c>
      <c r="T5243" t="s">
        <v>4467</v>
      </c>
    </row>
    <row r="5244" spans="1:20" x14ac:dyDescent="0.25">
      <c r="A5244" t="s">
        <v>637</v>
      </c>
      <c r="B5244" t="s">
        <v>1229</v>
      </c>
      <c r="C5244" t="s">
        <v>639</v>
      </c>
      <c r="D5244" t="s">
        <v>663</v>
      </c>
      <c r="E5244" t="s">
        <v>704</v>
      </c>
      <c r="F5244">
        <v>528004120010</v>
      </c>
      <c r="G5244" t="s">
        <v>653</v>
      </c>
      <c r="H5244">
        <v>605506</v>
      </c>
      <c r="I5244" t="s">
        <v>1266</v>
      </c>
      <c r="J5244">
        <v>202211</v>
      </c>
      <c r="K5244">
        <v>44599</v>
      </c>
      <c r="L5244" t="s">
        <v>644</v>
      </c>
      <c r="M5244">
        <v>37500</v>
      </c>
      <c r="N5244">
        <v>63.72</v>
      </c>
      <c r="O5244" t="s">
        <v>645</v>
      </c>
      <c r="P5244" s="428">
        <v>57.164000000000001</v>
      </c>
      <c r="Q5244">
        <v>30527166</v>
      </c>
      <c r="R5244" t="s">
        <v>1230</v>
      </c>
      <c r="S5244">
        <v>13487</v>
      </c>
      <c r="T5244" t="s">
        <v>4468</v>
      </c>
    </row>
    <row r="5245" spans="1:20" x14ac:dyDescent="0.25">
      <c r="A5245" t="s">
        <v>637</v>
      </c>
      <c r="B5245" t="s">
        <v>1229</v>
      </c>
      <c r="C5245" t="s">
        <v>639</v>
      </c>
      <c r="D5245" t="s">
        <v>663</v>
      </c>
      <c r="E5245" t="s">
        <v>704</v>
      </c>
      <c r="F5245">
        <v>528004120010</v>
      </c>
      <c r="G5245" t="s">
        <v>653</v>
      </c>
      <c r="H5245">
        <v>605506</v>
      </c>
      <c r="I5245" t="s">
        <v>1266</v>
      </c>
      <c r="J5245">
        <v>202211</v>
      </c>
      <c r="K5245">
        <v>44599</v>
      </c>
      <c r="L5245" t="s">
        <v>644</v>
      </c>
      <c r="M5245">
        <v>37500</v>
      </c>
      <c r="N5245">
        <v>63.72</v>
      </c>
      <c r="O5245" t="s">
        <v>645</v>
      </c>
      <c r="P5245" s="428">
        <v>57.164000000000001</v>
      </c>
      <c r="Q5245">
        <v>30527166</v>
      </c>
      <c r="R5245" t="s">
        <v>1230</v>
      </c>
      <c r="S5245">
        <v>13487</v>
      </c>
      <c r="T5245" t="s">
        <v>4469</v>
      </c>
    </row>
    <row r="5246" spans="1:20" x14ac:dyDescent="0.25">
      <c r="A5246" t="s">
        <v>637</v>
      </c>
      <c r="B5246" t="s">
        <v>1229</v>
      </c>
      <c r="C5246" t="s">
        <v>639</v>
      </c>
      <c r="D5246" t="s">
        <v>663</v>
      </c>
      <c r="E5246" t="s">
        <v>704</v>
      </c>
      <c r="F5246">
        <v>528004120010</v>
      </c>
      <c r="G5246" t="s">
        <v>653</v>
      </c>
      <c r="H5246">
        <v>605506</v>
      </c>
      <c r="I5246" t="s">
        <v>1266</v>
      </c>
      <c r="J5246">
        <v>202211</v>
      </c>
      <c r="K5246">
        <v>44599</v>
      </c>
      <c r="L5246" t="s">
        <v>644</v>
      </c>
      <c r="M5246">
        <v>5000</v>
      </c>
      <c r="N5246">
        <v>8.5</v>
      </c>
      <c r="O5246" t="s">
        <v>645</v>
      </c>
      <c r="P5246" s="428">
        <v>7.6260000000000003</v>
      </c>
      <c r="Q5246">
        <v>30527166</v>
      </c>
      <c r="R5246" t="s">
        <v>1230</v>
      </c>
      <c r="S5246">
        <v>13487</v>
      </c>
      <c r="T5246" t="s">
        <v>4470</v>
      </c>
    </row>
    <row r="5247" spans="1:20" x14ac:dyDescent="0.25">
      <c r="A5247" t="s">
        <v>637</v>
      </c>
      <c r="B5247" t="s">
        <v>1229</v>
      </c>
      <c r="C5247" t="s">
        <v>639</v>
      </c>
      <c r="D5247" t="s">
        <v>663</v>
      </c>
      <c r="E5247" t="s">
        <v>704</v>
      </c>
      <c r="F5247">
        <v>528004120010</v>
      </c>
      <c r="G5247" t="s">
        <v>653</v>
      </c>
      <c r="H5247">
        <v>605506</v>
      </c>
      <c r="I5247" t="s">
        <v>1266</v>
      </c>
      <c r="J5247">
        <v>202211</v>
      </c>
      <c r="K5247">
        <v>44599</v>
      </c>
      <c r="L5247" t="s">
        <v>644</v>
      </c>
      <c r="M5247">
        <v>37500</v>
      </c>
      <c r="N5247">
        <v>63.72</v>
      </c>
      <c r="O5247" t="s">
        <v>645</v>
      </c>
      <c r="P5247" s="428">
        <v>57.164000000000001</v>
      </c>
      <c r="Q5247">
        <v>30527166</v>
      </c>
      <c r="R5247" t="s">
        <v>1230</v>
      </c>
      <c r="S5247">
        <v>13487</v>
      </c>
      <c r="T5247" t="s">
        <v>4471</v>
      </c>
    </row>
    <row r="5248" spans="1:20" x14ac:dyDescent="0.25">
      <c r="A5248" t="s">
        <v>637</v>
      </c>
      <c r="B5248" t="s">
        <v>1229</v>
      </c>
      <c r="C5248" t="s">
        <v>639</v>
      </c>
      <c r="D5248" t="s">
        <v>663</v>
      </c>
      <c r="E5248" t="s">
        <v>704</v>
      </c>
      <c r="F5248">
        <v>528004120010</v>
      </c>
      <c r="G5248" t="s">
        <v>653</v>
      </c>
      <c r="H5248">
        <v>605506</v>
      </c>
      <c r="I5248" t="s">
        <v>1266</v>
      </c>
      <c r="J5248">
        <v>202211</v>
      </c>
      <c r="K5248">
        <v>44599</v>
      </c>
      <c r="L5248" t="s">
        <v>644</v>
      </c>
      <c r="M5248">
        <v>37500</v>
      </c>
      <c r="N5248">
        <v>63.72</v>
      </c>
      <c r="O5248" t="s">
        <v>645</v>
      </c>
      <c r="P5248" s="428">
        <v>57.164000000000001</v>
      </c>
      <c r="Q5248">
        <v>30527166</v>
      </c>
      <c r="R5248" t="s">
        <v>1230</v>
      </c>
      <c r="S5248">
        <v>13487</v>
      </c>
      <c r="T5248" t="s">
        <v>4472</v>
      </c>
    </row>
    <row r="5249" spans="1:20" x14ac:dyDescent="0.25">
      <c r="A5249" t="s">
        <v>637</v>
      </c>
      <c r="B5249" t="s">
        <v>1229</v>
      </c>
      <c r="C5249" t="s">
        <v>639</v>
      </c>
      <c r="D5249" t="s">
        <v>663</v>
      </c>
      <c r="E5249" t="s">
        <v>704</v>
      </c>
      <c r="F5249">
        <v>528004120010</v>
      </c>
      <c r="G5249" t="s">
        <v>653</v>
      </c>
      <c r="H5249">
        <v>605506</v>
      </c>
      <c r="I5249" t="s">
        <v>1266</v>
      </c>
      <c r="J5249">
        <v>202211</v>
      </c>
      <c r="K5249">
        <v>44599</v>
      </c>
      <c r="L5249" t="s">
        <v>644</v>
      </c>
      <c r="M5249">
        <v>5000</v>
      </c>
      <c r="N5249">
        <v>8.5</v>
      </c>
      <c r="O5249" t="s">
        <v>645</v>
      </c>
      <c r="P5249" s="428">
        <v>7.6260000000000003</v>
      </c>
      <c r="Q5249">
        <v>30527166</v>
      </c>
      <c r="R5249" t="s">
        <v>1230</v>
      </c>
      <c r="S5249">
        <v>13487</v>
      </c>
      <c r="T5249" t="s">
        <v>4473</v>
      </c>
    </row>
    <row r="5250" spans="1:20" x14ac:dyDescent="0.25">
      <c r="A5250" t="s">
        <v>637</v>
      </c>
      <c r="B5250" t="s">
        <v>1229</v>
      </c>
      <c r="C5250" t="s">
        <v>639</v>
      </c>
      <c r="D5250" t="s">
        <v>663</v>
      </c>
      <c r="E5250" t="s">
        <v>704</v>
      </c>
      <c r="F5250">
        <v>528004120010</v>
      </c>
      <c r="G5250" t="s">
        <v>653</v>
      </c>
      <c r="H5250">
        <v>605506</v>
      </c>
      <c r="I5250" t="s">
        <v>1266</v>
      </c>
      <c r="J5250">
        <v>202211</v>
      </c>
      <c r="K5250">
        <v>44599</v>
      </c>
      <c r="L5250" t="s">
        <v>644</v>
      </c>
      <c r="M5250">
        <v>37500</v>
      </c>
      <c r="N5250">
        <v>63.72</v>
      </c>
      <c r="O5250" t="s">
        <v>645</v>
      </c>
      <c r="P5250" s="428">
        <v>57.164000000000001</v>
      </c>
      <c r="Q5250">
        <v>30527166</v>
      </c>
      <c r="R5250" t="s">
        <v>1230</v>
      </c>
      <c r="S5250">
        <v>13487</v>
      </c>
      <c r="T5250" t="s">
        <v>4655</v>
      </c>
    </row>
    <row r="5251" spans="1:20" x14ac:dyDescent="0.25">
      <c r="A5251" t="s">
        <v>637</v>
      </c>
      <c r="B5251" t="s">
        <v>1229</v>
      </c>
      <c r="C5251" t="s">
        <v>639</v>
      </c>
      <c r="D5251" t="s">
        <v>663</v>
      </c>
      <c r="E5251" t="s">
        <v>704</v>
      </c>
      <c r="F5251">
        <v>528004120010</v>
      </c>
      <c r="G5251" t="s">
        <v>653</v>
      </c>
      <c r="H5251">
        <v>605506</v>
      </c>
      <c r="I5251" t="s">
        <v>1266</v>
      </c>
      <c r="J5251">
        <v>202211</v>
      </c>
      <c r="K5251">
        <v>44599</v>
      </c>
      <c r="L5251" t="s">
        <v>644</v>
      </c>
      <c r="M5251">
        <v>37500</v>
      </c>
      <c r="N5251">
        <v>63.72</v>
      </c>
      <c r="O5251" t="s">
        <v>645</v>
      </c>
      <c r="P5251" s="428">
        <v>57.164000000000001</v>
      </c>
      <c r="Q5251">
        <v>30527166</v>
      </c>
      <c r="R5251" t="s">
        <v>1230</v>
      </c>
      <c r="S5251">
        <v>13487</v>
      </c>
      <c r="T5251" t="s">
        <v>4474</v>
      </c>
    </row>
    <row r="5252" spans="1:20" x14ac:dyDescent="0.25">
      <c r="A5252" t="s">
        <v>637</v>
      </c>
      <c r="B5252" t="s">
        <v>1229</v>
      </c>
      <c r="C5252" t="s">
        <v>639</v>
      </c>
      <c r="D5252" t="s">
        <v>663</v>
      </c>
      <c r="E5252" t="s">
        <v>704</v>
      </c>
      <c r="F5252">
        <v>528004120010</v>
      </c>
      <c r="G5252" t="s">
        <v>653</v>
      </c>
      <c r="H5252">
        <v>605506</v>
      </c>
      <c r="I5252" t="s">
        <v>1266</v>
      </c>
      <c r="J5252">
        <v>202211</v>
      </c>
      <c r="K5252">
        <v>44599</v>
      </c>
      <c r="L5252" t="s">
        <v>644</v>
      </c>
      <c r="M5252">
        <v>3000</v>
      </c>
      <c r="N5252">
        <v>5.0999999999999996</v>
      </c>
      <c r="O5252" t="s">
        <v>645</v>
      </c>
      <c r="P5252" s="428">
        <v>4.5750000000000002</v>
      </c>
      <c r="Q5252">
        <v>30527166</v>
      </c>
      <c r="R5252" t="s">
        <v>1230</v>
      </c>
      <c r="S5252">
        <v>13487</v>
      </c>
      <c r="T5252" t="s">
        <v>4475</v>
      </c>
    </row>
    <row r="5253" spans="1:20" x14ac:dyDescent="0.25">
      <c r="A5253" t="s">
        <v>637</v>
      </c>
      <c r="B5253" t="s">
        <v>1229</v>
      </c>
      <c r="C5253" t="s">
        <v>639</v>
      </c>
      <c r="D5253" t="s">
        <v>663</v>
      </c>
      <c r="E5253" t="s">
        <v>704</v>
      </c>
      <c r="F5253">
        <v>528004120010</v>
      </c>
      <c r="G5253" t="s">
        <v>653</v>
      </c>
      <c r="H5253">
        <v>605506</v>
      </c>
      <c r="I5253" t="s">
        <v>1266</v>
      </c>
      <c r="J5253">
        <v>202211</v>
      </c>
      <c r="K5253">
        <v>44599</v>
      </c>
      <c r="L5253" t="s">
        <v>644</v>
      </c>
      <c r="M5253">
        <v>15000</v>
      </c>
      <c r="N5253">
        <v>25.49</v>
      </c>
      <c r="O5253" t="s">
        <v>645</v>
      </c>
      <c r="P5253" s="428">
        <v>22.867999999999999</v>
      </c>
      <c r="Q5253">
        <v>30527166</v>
      </c>
      <c r="R5253" t="s">
        <v>1230</v>
      </c>
      <c r="S5253">
        <v>13487</v>
      </c>
      <c r="T5253" t="s">
        <v>4476</v>
      </c>
    </row>
    <row r="5254" spans="1:20" x14ac:dyDescent="0.25">
      <c r="A5254" t="s">
        <v>637</v>
      </c>
      <c r="B5254" t="s">
        <v>1229</v>
      </c>
      <c r="C5254" t="s">
        <v>639</v>
      </c>
      <c r="D5254" t="s">
        <v>663</v>
      </c>
      <c r="E5254" t="s">
        <v>704</v>
      </c>
      <c r="F5254">
        <v>528004120010</v>
      </c>
      <c r="G5254" t="s">
        <v>653</v>
      </c>
      <c r="H5254">
        <v>605506</v>
      </c>
      <c r="I5254" t="s">
        <v>1266</v>
      </c>
      <c r="J5254">
        <v>202211</v>
      </c>
      <c r="K5254">
        <v>44599</v>
      </c>
      <c r="L5254" t="s">
        <v>644</v>
      </c>
      <c r="M5254">
        <v>6000</v>
      </c>
      <c r="N5254">
        <v>10.199999999999999</v>
      </c>
      <c r="O5254" t="s">
        <v>645</v>
      </c>
      <c r="P5254" s="428">
        <v>9.1509999999999998</v>
      </c>
      <c r="Q5254">
        <v>30527166</v>
      </c>
      <c r="R5254" t="s">
        <v>1230</v>
      </c>
      <c r="S5254">
        <v>13487</v>
      </c>
      <c r="T5254" t="s">
        <v>4656</v>
      </c>
    </row>
    <row r="5255" spans="1:20" x14ac:dyDescent="0.25">
      <c r="A5255" t="s">
        <v>637</v>
      </c>
      <c r="B5255" t="s">
        <v>1229</v>
      </c>
      <c r="C5255" t="s">
        <v>639</v>
      </c>
      <c r="D5255" t="s">
        <v>663</v>
      </c>
      <c r="E5255" t="s">
        <v>704</v>
      </c>
      <c r="F5255">
        <v>528004120046</v>
      </c>
      <c r="G5255" t="s">
        <v>4285</v>
      </c>
      <c r="H5255">
        <v>583645</v>
      </c>
      <c r="I5255" t="s">
        <v>402</v>
      </c>
      <c r="J5255">
        <v>202211</v>
      </c>
      <c r="K5255">
        <v>44599</v>
      </c>
      <c r="L5255" t="s">
        <v>644</v>
      </c>
      <c r="M5255">
        <v>6700</v>
      </c>
      <c r="N5255">
        <v>11.39</v>
      </c>
      <c r="O5255" t="s">
        <v>645</v>
      </c>
      <c r="P5255" s="428">
        <v>10.218</v>
      </c>
      <c r="Q5255">
        <v>30527166</v>
      </c>
      <c r="R5255" t="s">
        <v>1230</v>
      </c>
      <c r="S5255">
        <v>13487</v>
      </c>
      <c r="T5255" t="s">
        <v>4477</v>
      </c>
    </row>
    <row r="5256" spans="1:20" x14ac:dyDescent="0.25">
      <c r="A5256" t="s">
        <v>637</v>
      </c>
      <c r="B5256" t="s">
        <v>1229</v>
      </c>
      <c r="C5256" t="s">
        <v>639</v>
      </c>
      <c r="D5256" t="s">
        <v>663</v>
      </c>
      <c r="E5256" t="s">
        <v>704</v>
      </c>
      <c r="F5256">
        <v>528004120010</v>
      </c>
      <c r="G5256" t="s">
        <v>653</v>
      </c>
      <c r="H5256">
        <v>605506</v>
      </c>
      <c r="I5256" t="s">
        <v>1266</v>
      </c>
      <c r="J5256">
        <v>202211</v>
      </c>
      <c r="K5256">
        <v>44599</v>
      </c>
      <c r="L5256" t="s">
        <v>644</v>
      </c>
      <c r="M5256">
        <v>2925</v>
      </c>
      <c r="N5256">
        <v>4.97</v>
      </c>
      <c r="O5256" t="s">
        <v>645</v>
      </c>
      <c r="P5256" s="428">
        <v>4.4589999999999996</v>
      </c>
      <c r="Q5256">
        <v>30527166</v>
      </c>
      <c r="R5256" t="s">
        <v>1230</v>
      </c>
      <c r="S5256">
        <v>13487</v>
      </c>
      <c r="T5256" t="s">
        <v>4478</v>
      </c>
    </row>
    <row r="5257" spans="1:20" x14ac:dyDescent="0.25">
      <c r="A5257" t="s">
        <v>637</v>
      </c>
      <c r="B5257" t="s">
        <v>1229</v>
      </c>
      <c r="C5257" t="s">
        <v>639</v>
      </c>
      <c r="D5257" t="s">
        <v>663</v>
      </c>
      <c r="E5257" t="s">
        <v>704</v>
      </c>
      <c r="F5257">
        <v>528004120026</v>
      </c>
      <c r="G5257" t="s">
        <v>1241</v>
      </c>
      <c r="H5257">
        <v>583625</v>
      </c>
      <c r="I5257" t="s">
        <v>303</v>
      </c>
      <c r="J5257">
        <v>202211</v>
      </c>
      <c r="K5257">
        <v>44599</v>
      </c>
      <c r="L5257" t="s">
        <v>644</v>
      </c>
      <c r="M5257">
        <v>135000</v>
      </c>
      <c r="N5257">
        <v>229.41</v>
      </c>
      <c r="O5257" t="s">
        <v>645</v>
      </c>
      <c r="P5257" s="428">
        <v>205.80799999999999</v>
      </c>
      <c r="Q5257">
        <v>30526891</v>
      </c>
      <c r="R5257" t="s">
        <v>1230</v>
      </c>
      <c r="S5257">
        <v>13487</v>
      </c>
      <c r="T5257" t="s">
        <v>4480</v>
      </c>
    </row>
    <row r="5258" spans="1:20" x14ac:dyDescent="0.25">
      <c r="A5258" t="s">
        <v>637</v>
      </c>
      <c r="B5258" t="s">
        <v>1229</v>
      </c>
      <c r="C5258" t="s">
        <v>639</v>
      </c>
      <c r="D5258" t="s">
        <v>663</v>
      </c>
      <c r="E5258" t="s">
        <v>704</v>
      </c>
      <c r="F5258">
        <v>528004120026</v>
      </c>
      <c r="G5258" t="s">
        <v>1241</v>
      </c>
      <c r="H5258">
        <v>583625</v>
      </c>
      <c r="I5258" t="s">
        <v>303</v>
      </c>
      <c r="J5258">
        <v>202211</v>
      </c>
      <c r="K5258">
        <v>44599</v>
      </c>
      <c r="L5258" t="s">
        <v>644</v>
      </c>
      <c r="M5258">
        <v>10000</v>
      </c>
      <c r="N5258">
        <v>16.989999999999998</v>
      </c>
      <c r="O5258" t="s">
        <v>645</v>
      </c>
      <c r="P5258" s="428">
        <v>15.242000000000001</v>
      </c>
      <c r="Q5258">
        <v>30526891</v>
      </c>
      <c r="R5258" t="s">
        <v>1230</v>
      </c>
      <c r="S5258">
        <v>13487</v>
      </c>
      <c r="T5258" t="s">
        <v>4259</v>
      </c>
    </row>
    <row r="5259" spans="1:20" x14ac:dyDescent="0.25">
      <c r="A5259" t="s">
        <v>637</v>
      </c>
      <c r="B5259" t="s">
        <v>1229</v>
      </c>
      <c r="C5259" t="s">
        <v>639</v>
      </c>
      <c r="D5259" t="s">
        <v>663</v>
      </c>
      <c r="E5259" t="s">
        <v>704</v>
      </c>
      <c r="F5259">
        <v>528004120026</v>
      </c>
      <c r="G5259" t="s">
        <v>1241</v>
      </c>
      <c r="H5259">
        <v>583625</v>
      </c>
      <c r="I5259" t="s">
        <v>303</v>
      </c>
      <c r="J5259">
        <v>202211</v>
      </c>
      <c r="K5259">
        <v>44599</v>
      </c>
      <c r="L5259" t="s">
        <v>644</v>
      </c>
      <c r="M5259">
        <v>50000</v>
      </c>
      <c r="N5259">
        <v>84.97</v>
      </c>
      <c r="O5259" t="s">
        <v>645</v>
      </c>
      <c r="P5259" s="428">
        <v>76.227999999999994</v>
      </c>
      <c r="Q5259">
        <v>30526891</v>
      </c>
      <c r="R5259" t="s">
        <v>1230</v>
      </c>
      <c r="S5259">
        <v>13487</v>
      </c>
      <c r="T5259" t="s">
        <v>4260</v>
      </c>
    </row>
    <row r="5260" spans="1:20" x14ac:dyDescent="0.25">
      <c r="A5260" t="s">
        <v>637</v>
      </c>
      <c r="B5260" t="s">
        <v>1229</v>
      </c>
      <c r="C5260" t="s">
        <v>639</v>
      </c>
      <c r="D5260" t="s">
        <v>663</v>
      </c>
      <c r="E5260" t="s">
        <v>704</v>
      </c>
      <c r="F5260">
        <v>528004120026</v>
      </c>
      <c r="G5260" t="s">
        <v>1241</v>
      </c>
      <c r="H5260">
        <v>583625</v>
      </c>
      <c r="I5260" t="s">
        <v>303</v>
      </c>
      <c r="J5260">
        <v>202211</v>
      </c>
      <c r="K5260">
        <v>44599</v>
      </c>
      <c r="L5260" t="s">
        <v>644</v>
      </c>
      <c r="M5260">
        <v>140000</v>
      </c>
      <c r="N5260">
        <v>237.9</v>
      </c>
      <c r="O5260" t="s">
        <v>645</v>
      </c>
      <c r="P5260" s="428">
        <v>213.42400000000001</v>
      </c>
      <c r="Q5260">
        <v>30526891</v>
      </c>
      <c r="R5260" t="s">
        <v>1230</v>
      </c>
      <c r="S5260">
        <v>13487</v>
      </c>
      <c r="T5260" t="s">
        <v>4261</v>
      </c>
    </row>
    <row r="5261" spans="1:20" x14ac:dyDescent="0.25">
      <c r="A5261" t="s">
        <v>637</v>
      </c>
      <c r="B5261" t="s">
        <v>1229</v>
      </c>
      <c r="C5261" t="s">
        <v>639</v>
      </c>
      <c r="D5261" t="s">
        <v>663</v>
      </c>
      <c r="E5261" t="s">
        <v>704</v>
      </c>
      <c r="F5261">
        <v>528004120026</v>
      </c>
      <c r="G5261" t="s">
        <v>1241</v>
      </c>
      <c r="H5261">
        <v>583625</v>
      </c>
      <c r="I5261" t="s">
        <v>303</v>
      </c>
      <c r="J5261">
        <v>202211</v>
      </c>
      <c r="K5261">
        <v>44599</v>
      </c>
      <c r="L5261" t="s">
        <v>644</v>
      </c>
      <c r="M5261">
        <v>25000</v>
      </c>
      <c r="N5261">
        <v>42.48</v>
      </c>
      <c r="O5261" t="s">
        <v>645</v>
      </c>
      <c r="P5261" s="428">
        <v>38.11</v>
      </c>
      <c r="Q5261">
        <v>30526891</v>
      </c>
      <c r="R5261" t="s">
        <v>1230</v>
      </c>
      <c r="S5261">
        <v>13487</v>
      </c>
      <c r="T5261" t="s">
        <v>4262</v>
      </c>
    </row>
    <row r="5262" spans="1:20" x14ac:dyDescent="0.25">
      <c r="A5262" t="s">
        <v>637</v>
      </c>
      <c r="B5262" t="s">
        <v>1229</v>
      </c>
      <c r="C5262" t="s">
        <v>639</v>
      </c>
      <c r="D5262" t="s">
        <v>663</v>
      </c>
      <c r="E5262" t="s">
        <v>704</v>
      </c>
      <c r="F5262">
        <v>528004120026</v>
      </c>
      <c r="G5262" t="s">
        <v>1241</v>
      </c>
      <c r="H5262">
        <v>583625</v>
      </c>
      <c r="I5262" t="s">
        <v>303</v>
      </c>
      <c r="J5262">
        <v>202211</v>
      </c>
      <c r="K5262">
        <v>44599</v>
      </c>
      <c r="L5262" t="s">
        <v>644</v>
      </c>
      <c r="M5262">
        <v>50000</v>
      </c>
      <c r="N5262">
        <v>84.97</v>
      </c>
      <c r="O5262" t="s">
        <v>645</v>
      </c>
      <c r="P5262" s="428">
        <v>76.227999999999994</v>
      </c>
      <c r="Q5262">
        <v>30526891</v>
      </c>
      <c r="R5262" t="s">
        <v>1230</v>
      </c>
      <c r="S5262">
        <v>13487</v>
      </c>
      <c r="T5262" t="s">
        <v>4260</v>
      </c>
    </row>
    <row r="5263" spans="1:20" x14ac:dyDescent="0.25">
      <c r="A5263" t="s">
        <v>637</v>
      </c>
      <c r="B5263" t="s">
        <v>1229</v>
      </c>
      <c r="C5263" t="s">
        <v>639</v>
      </c>
      <c r="D5263" t="s">
        <v>663</v>
      </c>
      <c r="E5263" t="s">
        <v>704</v>
      </c>
      <c r="F5263">
        <v>528004120026</v>
      </c>
      <c r="G5263" t="s">
        <v>1241</v>
      </c>
      <c r="H5263">
        <v>583625</v>
      </c>
      <c r="I5263" t="s">
        <v>303</v>
      </c>
      <c r="J5263">
        <v>202211</v>
      </c>
      <c r="K5263">
        <v>44599</v>
      </c>
      <c r="L5263" t="s">
        <v>644</v>
      </c>
      <c r="M5263">
        <v>25000</v>
      </c>
      <c r="N5263">
        <v>42.48</v>
      </c>
      <c r="O5263" t="s">
        <v>645</v>
      </c>
      <c r="P5263" s="428">
        <v>38.11</v>
      </c>
      <c r="Q5263">
        <v>30526891</v>
      </c>
      <c r="R5263" t="s">
        <v>1230</v>
      </c>
      <c r="S5263">
        <v>13487</v>
      </c>
      <c r="T5263" t="s">
        <v>4263</v>
      </c>
    </row>
    <row r="5264" spans="1:20" x14ac:dyDescent="0.25">
      <c r="A5264" t="s">
        <v>637</v>
      </c>
      <c r="B5264" t="s">
        <v>1229</v>
      </c>
      <c r="C5264" t="s">
        <v>639</v>
      </c>
      <c r="D5264" t="s">
        <v>663</v>
      </c>
      <c r="E5264" t="s">
        <v>704</v>
      </c>
      <c r="F5264">
        <v>528004120026</v>
      </c>
      <c r="G5264" t="s">
        <v>1241</v>
      </c>
      <c r="H5264">
        <v>583625</v>
      </c>
      <c r="I5264" t="s">
        <v>303</v>
      </c>
      <c r="J5264">
        <v>202211</v>
      </c>
      <c r="K5264">
        <v>44599</v>
      </c>
      <c r="L5264" t="s">
        <v>644</v>
      </c>
      <c r="M5264">
        <v>120000</v>
      </c>
      <c r="N5264">
        <v>203.92</v>
      </c>
      <c r="O5264" t="s">
        <v>645</v>
      </c>
      <c r="P5264" s="428">
        <v>182.94</v>
      </c>
      <c r="Q5264">
        <v>30526891</v>
      </c>
      <c r="R5264" t="s">
        <v>1230</v>
      </c>
      <c r="S5264">
        <v>13487</v>
      </c>
      <c r="T5264" t="s">
        <v>4264</v>
      </c>
    </row>
    <row r="5265" spans="1:20" x14ac:dyDescent="0.25">
      <c r="A5265" t="s">
        <v>637</v>
      </c>
      <c r="B5265" t="s">
        <v>1229</v>
      </c>
      <c r="C5265" t="s">
        <v>639</v>
      </c>
      <c r="D5265" t="s">
        <v>663</v>
      </c>
      <c r="E5265" t="s">
        <v>704</v>
      </c>
      <c r="F5265">
        <v>528004120026</v>
      </c>
      <c r="G5265" t="s">
        <v>1241</v>
      </c>
      <c r="H5265">
        <v>583625</v>
      </c>
      <c r="I5265" t="s">
        <v>303</v>
      </c>
      <c r="J5265">
        <v>202211</v>
      </c>
      <c r="K5265">
        <v>44599</v>
      </c>
      <c r="L5265" t="s">
        <v>644</v>
      </c>
      <c r="M5265">
        <v>50000</v>
      </c>
      <c r="N5265">
        <v>84.97</v>
      </c>
      <c r="O5265" t="s">
        <v>645</v>
      </c>
      <c r="P5265" s="428">
        <v>76.227999999999994</v>
      </c>
      <c r="Q5265">
        <v>30526891</v>
      </c>
      <c r="R5265" t="s">
        <v>1230</v>
      </c>
      <c r="S5265">
        <v>13487</v>
      </c>
      <c r="T5265" t="s">
        <v>4260</v>
      </c>
    </row>
    <row r="5266" spans="1:20" x14ac:dyDescent="0.25">
      <c r="A5266" t="s">
        <v>637</v>
      </c>
      <c r="B5266" t="s">
        <v>1229</v>
      </c>
      <c r="C5266" t="s">
        <v>639</v>
      </c>
      <c r="D5266" t="s">
        <v>663</v>
      </c>
      <c r="E5266" t="s">
        <v>704</v>
      </c>
      <c r="F5266">
        <v>528004120026</v>
      </c>
      <c r="G5266" t="s">
        <v>1241</v>
      </c>
      <c r="H5266">
        <v>583625</v>
      </c>
      <c r="I5266" t="s">
        <v>303</v>
      </c>
      <c r="J5266">
        <v>202211</v>
      </c>
      <c r="K5266">
        <v>44599</v>
      </c>
      <c r="L5266" t="s">
        <v>644</v>
      </c>
      <c r="M5266">
        <v>45000</v>
      </c>
      <c r="N5266">
        <v>76.47</v>
      </c>
      <c r="O5266" t="s">
        <v>645</v>
      </c>
      <c r="P5266" s="428">
        <v>68.602999999999994</v>
      </c>
      <c r="Q5266">
        <v>30526891</v>
      </c>
      <c r="R5266" t="s">
        <v>1230</v>
      </c>
      <c r="S5266">
        <v>13487</v>
      </c>
      <c r="T5266" t="s">
        <v>4744</v>
      </c>
    </row>
    <row r="5267" spans="1:20" x14ac:dyDescent="0.25">
      <c r="A5267" t="s">
        <v>637</v>
      </c>
      <c r="B5267" t="s">
        <v>1229</v>
      </c>
      <c r="C5267" t="s">
        <v>639</v>
      </c>
      <c r="D5267" t="s">
        <v>663</v>
      </c>
      <c r="E5267" t="s">
        <v>704</v>
      </c>
      <c r="F5267">
        <v>528004120026</v>
      </c>
      <c r="G5267" t="s">
        <v>1241</v>
      </c>
      <c r="H5267">
        <v>583625</v>
      </c>
      <c r="I5267" t="s">
        <v>303</v>
      </c>
      <c r="J5267">
        <v>202211</v>
      </c>
      <c r="K5267">
        <v>44599</v>
      </c>
      <c r="L5267" t="s">
        <v>644</v>
      </c>
      <c r="M5267">
        <v>16500</v>
      </c>
      <c r="N5267">
        <v>28.04</v>
      </c>
      <c r="O5267" t="s">
        <v>645</v>
      </c>
      <c r="P5267" s="428">
        <v>25.155000000000001</v>
      </c>
      <c r="Q5267">
        <v>30526891</v>
      </c>
      <c r="R5267" t="s">
        <v>1230</v>
      </c>
      <c r="S5267">
        <v>13487</v>
      </c>
      <c r="T5267" t="s">
        <v>4746</v>
      </c>
    </row>
    <row r="5268" spans="1:20" x14ac:dyDescent="0.25">
      <c r="A5268" t="s">
        <v>637</v>
      </c>
      <c r="B5268" t="s">
        <v>1229</v>
      </c>
      <c r="C5268" t="s">
        <v>639</v>
      </c>
      <c r="D5268" t="s">
        <v>663</v>
      </c>
      <c r="E5268" t="s">
        <v>704</v>
      </c>
      <c r="F5268">
        <v>528004120026</v>
      </c>
      <c r="G5268" t="s">
        <v>1241</v>
      </c>
      <c r="H5268">
        <v>583625</v>
      </c>
      <c r="I5268" t="s">
        <v>303</v>
      </c>
      <c r="J5268">
        <v>202211</v>
      </c>
      <c r="K5268">
        <v>44599</v>
      </c>
      <c r="L5268" t="s">
        <v>644</v>
      </c>
      <c r="M5268">
        <v>27500</v>
      </c>
      <c r="N5268">
        <v>46.73</v>
      </c>
      <c r="O5268" t="s">
        <v>645</v>
      </c>
      <c r="P5268" s="428">
        <v>41.921999999999997</v>
      </c>
      <c r="Q5268">
        <v>30526891</v>
      </c>
      <c r="R5268" t="s">
        <v>1230</v>
      </c>
      <c r="S5268">
        <v>13487</v>
      </c>
      <c r="T5268" t="s">
        <v>4266</v>
      </c>
    </row>
    <row r="5269" spans="1:20" x14ac:dyDescent="0.25">
      <c r="A5269" t="s">
        <v>637</v>
      </c>
      <c r="B5269" t="s">
        <v>1229</v>
      </c>
      <c r="C5269" t="s">
        <v>639</v>
      </c>
      <c r="D5269" t="s">
        <v>663</v>
      </c>
      <c r="E5269" t="s">
        <v>704</v>
      </c>
      <c r="F5269">
        <v>528004120026</v>
      </c>
      <c r="G5269" t="s">
        <v>1241</v>
      </c>
      <c r="H5269">
        <v>583625</v>
      </c>
      <c r="I5269" t="s">
        <v>303</v>
      </c>
      <c r="J5269">
        <v>202211</v>
      </c>
      <c r="K5269">
        <v>44599</v>
      </c>
      <c r="L5269" t="s">
        <v>644</v>
      </c>
      <c r="M5269">
        <v>25000</v>
      </c>
      <c r="N5269">
        <v>42.48</v>
      </c>
      <c r="O5269" t="s">
        <v>645</v>
      </c>
      <c r="P5269" s="428">
        <v>38.11</v>
      </c>
      <c r="Q5269">
        <v>30526891</v>
      </c>
      <c r="R5269" t="s">
        <v>1230</v>
      </c>
      <c r="S5269">
        <v>13487</v>
      </c>
      <c r="T5269" t="s">
        <v>4267</v>
      </c>
    </row>
    <row r="5270" spans="1:20" x14ac:dyDescent="0.25">
      <c r="A5270" t="s">
        <v>637</v>
      </c>
      <c r="B5270" t="s">
        <v>1229</v>
      </c>
      <c r="C5270" t="s">
        <v>639</v>
      </c>
      <c r="D5270" t="s">
        <v>663</v>
      </c>
      <c r="E5270" t="s">
        <v>704</v>
      </c>
      <c r="F5270">
        <v>528004120026</v>
      </c>
      <c r="G5270" t="s">
        <v>1241</v>
      </c>
      <c r="H5270">
        <v>583625</v>
      </c>
      <c r="I5270" t="s">
        <v>303</v>
      </c>
      <c r="J5270">
        <v>202211</v>
      </c>
      <c r="K5270">
        <v>44599</v>
      </c>
      <c r="L5270" t="s">
        <v>644</v>
      </c>
      <c r="M5270">
        <v>25000</v>
      </c>
      <c r="N5270">
        <v>42.48</v>
      </c>
      <c r="O5270" t="s">
        <v>645</v>
      </c>
      <c r="P5270" s="428">
        <v>38.11</v>
      </c>
      <c r="Q5270">
        <v>30526891</v>
      </c>
      <c r="R5270" t="s">
        <v>1230</v>
      </c>
      <c r="S5270">
        <v>13487</v>
      </c>
      <c r="T5270" t="s">
        <v>4269</v>
      </c>
    </row>
    <row r="5271" spans="1:20" x14ac:dyDescent="0.25">
      <c r="A5271" t="s">
        <v>637</v>
      </c>
      <c r="B5271" t="s">
        <v>1229</v>
      </c>
      <c r="C5271" t="s">
        <v>639</v>
      </c>
      <c r="D5271" t="s">
        <v>663</v>
      </c>
      <c r="E5271" t="s">
        <v>704</v>
      </c>
      <c r="F5271">
        <v>528004120026</v>
      </c>
      <c r="G5271" t="s">
        <v>1241</v>
      </c>
      <c r="H5271">
        <v>583625</v>
      </c>
      <c r="I5271" t="s">
        <v>303</v>
      </c>
      <c r="J5271">
        <v>202211</v>
      </c>
      <c r="K5271">
        <v>44599</v>
      </c>
      <c r="L5271" t="s">
        <v>644</v>
      </c>
      <c r="M5271">
        <v>27500</v>
      </c>
      <c r="N5271">
        <v>46.73</v>
      </c>
      <c r="O5271" t="s">
        <v>645</v>
      </c>
      <c r="P5271" s="428">
        <v>41.921999999999997</v>
      </c>
      <c r="Q5271">
        <v>30526891</v>
      </c>
      <c r="R5271" t="s">
        <v>1230</v>
      </c>
      <c r="S5271">
        <v>13487</v>
      </c>
      <c r="T5271" t="s">
        <v>4481</v>
      </c>
    </row>
    <row r="5272" spans="1:20" x14ac:dyDescent="0.25">
      <c r="A5272" t="s">
        <v>637</v>
      </c>
      <c r="B5272" t="s">
        <v>1229</v>
      </c>
      <c r="C5272" t="s">
        <v>639</v>
      </c>
      <c r="D5272" t="s">
        <v>663</v>
      </c>
      <c r="E5272" t="s">
        <v>704</v>
      </c>
      <c r="F5272">
        <v>528004120026</v>
      </c>
      <c r="G5272" t="s">
        <v>1241</v>
      </c>
      <c r="H5272">
        <v>583625</v>
      </c>
      <c r="I5272" t="s">
        <v>303</v>
      </c>
      <c r="J5272">
        <v>202211</v>
      </c>
      <c r="K5272">
        <v>44599</v>
      </c>
      <c r="L5272" t="s">
        <v>644</v>
      </c>
      <c r="M5272">
        <v>31500</v>
      </c>
      <c r="N5272">
        <v>53.53</v>
      </c>
      <c r="O5272" t="s">
        <v>645</v>
      </c>
      <c r="P5272" s="428">
        <v>48.023000000000003</v>
      </c>
      <c r="Q5272">
        <v>30526891</v>
      </c>
      <c r="R5272" t="s">
        <v>1230</v>
      </c>
      <c r="S5272">
        <v>13487</v>
      </c>
      <c r="T5272" t="s">
        <v>4482</v>
      </c>
    </row>
    <row r="5273" spans="1:20" x14ac:dyDescent="0.25">
      <c r="A5273" t="s">
        <v>637</v>
      </c>
      <c r="B5273" t="s">
        <v>1229</v>
      </c>
      <c r="C5273" t="s">
        <v>639</v>
      </c>
      <c r="D5273" t="s">
        <v>663</v>
      </c>
      <c r="E5273" t="s">
        <v>704</v>
      </c>
      <c r="F5273">
        <v>528004120026</v>
      </c>
      <c r="G5273" t="s">
        <v>1241</v>
      </c>
      <c r="H5273">
        <v>583625</v>
      </c>
      <c r="I5273" t="s">
        <v>303</v>
      </c>
      <c r="J5273">
        <v>202211</v>
      </c>
      <c r="K5273">
        <v>44599</v>
      </c>
      <c r="L5273" t="s">
        <v>644</v>
      </c>
      <c r="M5273">
        <v>25000</v>
      </c>
      <c r="N5273">
        <v>42.48</v>
      </c>
      <c r="O5273" t="s">
        <v>645</v>
      </c>
      <c r="P5273" s="428">
        <v>38.11</v>
      </c>
      <c r="Q5273">
        <v>30526891</v>
      </c>
      <c r="R5273" t="s">
        <v>1230</v>
      </c>
      <c r="S5273">
        <v>13487</v>
      </c>
      <c r="T5273" t="s">
        <v>4271</v>
      </c>
    </row>
    <row r="5274" spans="1:20" x14ac:dyDescent="0.25">
      <c r="A5274" t="s">
        <v>637</v>
      </c>
      <c r="B5274" t="s">
        <v>1229</v>
      </c>
      <c r="C5274" t="s">
        <v>639</v>
      </c>
      <c r="D5274" t="s">
        <v>663</v>
      </c>
      <c r="E5274" t="s">
        <v>704</v>
      </c>
      <c r="F5274">
        <v>528004120026</v>
      </c>
      <c r="G5274" t="s">
        <v>1241</v>
      </c>
      <c r="H5274">
        <v>583625</v>
      </c>
      <c r="I5274" t="s">
        <v>303</v>
      </c>
      <c r="J5274">
        <v>202211</v>
      </c>
      <c r="K5274">
        <v>44599</v>
      </c>
      <c r="L5274" t="s">
        <v>644</v>
      </c>
      <c r="M5274">
        <v>31500</v>
      </c>
      <c r="N5274">
        <v>53.53</v>
      </c>
      <c r="O5274" t="s">
        <v>645</v>
      </c>
      <c r="P5274" s="428">
        <v>48.023000000000003</v>
      </c>
      <c r="Q5274">
        <v>30526891</v>
      </c>
      <c r="R5274" t="s">
        <v>1230</v>
      </c>
      <c r="S5274">
        <v>13487</v>
      </c>
      <c r="T5274" t="s">
        <v>4483</v>
      </c>
    </row>
    <row r="5275" spans="1:20" x14ac:dyDescent="0.25">
      <c r="A5275" t="s">
        <v>637</v>
      </c>
      <c r="B5275" t="s">
        <v>1229</v>
      </c>
      <c r="C5275" t="s">
        <v>639</v>
      </c>
      <c r="D5275" t="s">
        <v>663</v>
      </c>
      <c r="E5275" t="s">
        <v>704</v>
      </c>
      <c r="F5275">
        <v>528004120026</v>
      </c>
      <c r="G5275" t="s">
        <v>1241</v>
      </c>
      <c r="H5275">
        <v>583625</v>
      </c>
      <c r="I5275" t="s">
        <v>303</v>
      </c>
      <c r="J5275">
        <v>202211</v>
      </c>
      <c r="K5275">
        <v>44599</v>
      </c>
      <c r="L5275" t="s">
        <v>644</v>
      </c>
      <c r="M5275">
        <v>25000</v>
      </c>
      <c r="N5275">
        <v>42.48</v>
      </c>
      <c r="O5275" t="s">
        <v>645</v>
      </c>
      <c r="P5275" s="428">
        <v>38.11</v>
      </c>
      <c r="Q5275">
        <v>30526891</v>
      </c>
      <c r="R5275" t="s">
        <v>1230</v>
      </c>
      <c r="S5275">
        <v>13487</v>
      </c>
      <c r="T5275" t="s">
        <v>4484</v>
      </c>
    </row>
    <row r="5276" spans="1:20" x14ac:dyDescent="0.25">
      <c r="A5276" t="s">
        <v>637</v>
      </c>
      <c r="B5276" t="s">
        <v>1229</v>
      </c>
      <c r="C5276" t="s">
        <v>639</v>
      </c>
      <c r="D5276" t="s">
        <v>663</v>
      </c>
      <c r="E5276" t="s">
        <v>704</v>
      </c>
      <c r="F5276">
        <v>528004120026</v>
      </c>
      <c r="G5276" t="s">
        <v>1241</v>
      </c>
      <c r="H5276">
        <v>583625</v>
      </c>
      <c r="I5276" t="s">
        <v>303</v>
      </c>
      <c r="J5276">
        <v>202211</v>
      </c>
      <c r="K5276">
        <v>44599</v>
      </c>
      <c r="L5276" t="s">
        <v>644</v>
      </c>
      <c r="M5276">
        <v>12000</v>
      </c>
      <c r="N5276">
        <v>20.39</v>
      </c>
      <c r="O5276" t="s">
        <v>645</v>
      </c>
      <c r="P5276" s="428">
        <v>18.292000000000002</v>
      </c>
      <c r="Q5276">
        <v>30526891</v>
      </c>
      <c r="R5276" t="s">
        <v>1230</v>
      </c>
      <c r="S5276">
        <v>13487</v>
      </c>
      <c r="T5276" t="s">
        <v>4272</v>
      </c>
    </row>
    <row r="5277" spans="1:20" x14ac:dyDescent="0.25">
      <c r="A5277" t="s">
        <v>637</v>
      </c>
      <c r="B5277" t="s">
        <v>1229</v>
      </c>
      <c r="C5277" t="s">
        <v>639</v>
      </c>
      <c r="D5277" t="s">
        <v>663</v>
      </c>
      <c r="E5277" t="s">
        <v>704</v>
      </c>
      <c r="F5277">
        <v>528004120026</v>
      </c>
      <c r="G5277" t="s">
        <v>1241</v>
      </c>
      <c r="H5277">
        <v>583625</v>
      </c>
      <c r="I5277" t="s">
        <v>303</v>
      </c>
      <c r="J5277">
        <v>202211</v>
      </c>
      <c r="K5277">
        <v>44599</v>
      </c>
      <c r="L5277" t="s">
        <v>644</v>
      </c>
      <c r="M5277">
        <v>12000</v>
      </c>
      <c r="N5277">
        <v>20.39</v>
      </c>
      <c r="O5277" t="s">
        <v>645</v>
      </c>
      <c r="P5277" s="428">
        <v>18.292000000000002</v>
      </c>
      <c r="Q5277">
        <v>30526891</v>
      </c>
      <c r="R5277" t="s">
        <v>1230</v>
      </c>
      <c r="S5277">
        <v>13487</v>
      </c>
      <c r="T5277" t="s">
        <v>4272</v>
      </c>
    </row>
    <row r="5278" spans="1:20" x14ac:dyDescent="0.25">
      <c r="A5278" t="s">
        <v>637</v>
      </c>
      <c r="B5278" t="s">
        <v>1229</v>
      </c>
      <c r="C5278" t="s">
        <v>639</v>
      </c>
      <c r="D5278" t="s">
        <v>663</v>
      </c>
      <c r="E5278" t="s">
        <v>704</v>
      </c>
      <c r="F5278">
        <v>528004120026</v>
      </c>
      <c r="G5278" t="s">
        <v>1241</v>
      </c>
      <c r="H5278">
        <v>583625</v>
      </c>
      <c r="I5278" t="s">
        <v>303</v>
      </c>
      <c r="J5278">
        <v>202211</v>
      </c>
      <c r="K5278">
        <v>44599</v>
      </c>
      <c r="L5278" t="s">
        <v>644</v>
      </c>
      <c r="M5278">
        <v>25000</v>
      </c>
      <c r="N5278">
        <v>42.48</v>
      </c>
      <c r="O5278" t="s">
        <v>645</v>
      </c>
      <c r="P5278" s="428">
        <v>38.11</v>
      </c>
      <c r="Q5278">
        <v>30526891</v>
      </c>
      <c r="R5278" t="s">
        <v>1230</v>
      </c>
      <c r="S5278">
        <v>13487</v>
      </c>
      <c r="T5278" t="s">
        <v>4485</v>
      </c>
    </row>
    <row r="5279" spans="1:20" x14ac:dyDescent="0.25">
      <c r="A5279" t="s">
        <v>637</v>
      </c>
      <c r="B5279" t="s">
        <v>1229</v>
      </c>
      <c r="C5279" t="s">
        <v>639</v>
      </c>
      <c r="D5279" t="s">
        <v>663</v>
      </c>
      <c r="E5279" t="s">
        <v>704</v>
      </c>
      <c r="F5279">
        <v>528004120026</v>
      </c>
      <c r="G5279" t="s">
        <v>1241</v>
      </c>
      <c r="H5279">
        <v>583625</v>
      </c>
      <c r="I5279" t="s">
        <v>303</v>
      </c>
      <c r="J5279">
        <v>202211</v>
      </c>
      <c r="K5279">
        <v>44599</v>
      </c>
      <c r="L5279" t="s">
        <v>644</v>
      </c>
      <c r="M5279">
        <v>475000</v>
      </c>
      <c r="N5279">
        <v>807.18</v>
      </c>
      <c r="O5279" t="s">
        <v>645</v>
      </c>
      <c r="P5279" s="428">
        <v>724.13599999999997</v>
      </c>
      <c r="Q5279">
        <v>30526891</v>
      </c>
      <c r="R5279" t="s">
        <v>1230</v>
      </c>
      <c r="S5279">
        <v>13487</v>
      </c>
      <c r="T5279" t="s">
        <v>4486</v>
      </c>
    </row>
    <row r="5280" spans="1:20" x14ac:dyDescent="0.25">
      <c r="A5280" t="s">
        <v>637</v>
      </c>
      <c r="B5280" t="s">
        <v>1229</v>
      </c>
      <c r="C5280" t="s">
        <v>639</v>
      </c>
      <c r="D5280" t="s">
        <v>663</v>
      </c>
      <c r="E5280" t="s">
        <v>704</v>
      </c>
      <c r="F5280">
        <v>528004120026</v>
      </c>
      <c r="G5280" t="s">
        <v>1241</v>
      </c>
      <c r="H5280">
        <v>583625</v>
      </c>
      <c r="I5280" t="s">
        <v>303</v>
      </c>
      <c r="J5280">
        <v>202211</v>
      </c>
      <c r="K5280">
        <v>44599</v>
      </c>
      <c r="L5280" t="s">
        <v>644</v>
      </c>
      <c r="M5280">
        <v>25000</v>
      </c>
      <c r="N5280">
        <v>42.48</v>
      </c>
      <c r="O5280" t="s">
        <v>645</v>
      </c>
      <c r="P5280" s="428">
        <v>38.11</v>
      </c>
      <c r="Q5280">
        <v>30526891</v>
      </c>
      <c r="R5280" t="s">
        <v>1230</v>
      </c>
      <c r="S5280">
        <v>13487</v>
      </c>
      <c r="T5280" t="s">
        <v>4294</v>
      </c>
    </row>
    <row r="5281" spans="1:20" x14ac:dyDescent="0.25">
      <c r="A5281" t="s">
        <v>637</v>
      </c>
      <c r="B5281" t="s">
        <v>1229</v>
      </c>
      <c r="C5281" t="s">
        <v>639</v>
      </c>
      <c r="D5281" t="s">
        <v>663</v>
      </c>
      <c r="E5281" t="s">
        <v>704</v>
      </c>
      <c r="F5281">
        <v>528004120026</v>
      </c>
      <c r="G5281" t="s">
        <v>1241</v>
      </c>
      <c r="H5281">
        <v>583625</v>
      </c>
      <c r="I5281" t="s">
        <v>303</v>
      </c>
      <c r="J5281">
        <v>202211</v>
      </c>
      <c r="K5281">
        <v>44599</v>
      </c>
      <c r="L5281" t="s">
        <v>644</v>
      </c>
      <c r="M5281">
        <v>50000</v>
      </c>
      <c r="N5281">
        <v>84.97</v>
      </c>
      <c r="O5281" t="s">
        <v>645</v>
      </c>
      <c r="P5281" s="428">
        <v>76.227999999999994</v>
      </c>
      <c r="Q5281">
        <v>30526891</v>
      </c>
      <c r="R5281" t="s">
        <v>1230</v>
      </c>
      <c r="S5281">
        <v>13487</v>
      </c>
      <c r="T5281" t="s">
        <v>4295</v>
      </c>
    </row>
    <row r="5282" spans="1:20" x14ac:dyDescent="0.25">
      <c r="A5282" t="s">
        <v>637</v>
      </c>
      <c r="B5282" t="s">
        <v>1229</v>
      </c>
      <c r="C5282" t="s">
        <v>639</v>
      </c>
      <c r="D5282" t="s">
        <v>663</v>
      </c>
      <c r="E5282" t="s">
        <v>704</v>
      </c>
      <c r="F5282">
        <v>528004120026</v>
      </c>
      <c r="G5282" t="s">
        <v>1241</v>
      </c>
      <c r="H5282">
        <v>583625</v>
      </c>
      <c r="I5282" t="s">
        <v>303</v>
      </c>
      <c r="J5282">
        <v>202211</v>
      </c>
      <c r="K5282">
        <v>44599</v>
      </c>
      <c r="L5282" t="s">
        <v>644</v>
      </c>
      <c r="M5282">
        <v>50000</v>
      </c>
      <c r="N5282">
        <v>84.97</v>
      </c>
      <c r="O5282" t="s">
        <v>645</v>
      </c>
      <c r="P5282" s="428">
        <v>76.227999999999994</v>
      </c>
      <c r="Q5282">
        <v>30526891</v>
      </c>
      <c r="R5282" t="s">
        <v>1230</v>
      </c>
      <c r="S5282">
        <v>13487</v>
      </c>
      <c r="T5282" t="s">
        <v>4296</v>
      </c>
    </row>
    <row r="5283" spans="1:20" x14ac:dyDescent="0.25">
      <c r="A5283" t="s">
        <v>637</v>
      </c>
      <c r="B5283" t="s">
        <v>1229</v>
      </c>
      <c r="C5283" t="s">
        <v>639</v>
      </c>
      <c r="D5283" t="s">
        <v>663</v>
      </c>
      <c r="E5283" t="s">
        <v>704</v>
      </c>
      <c r="F5283">
        <v>528004120026</v>
      </c>
      <c r="G5283" t="s">
        <v>1241</v>
      </c>
      <c r="H5283">
        <v>583625</v>
      </c>
      <c r="I5283" t="s">
        <v>303</v>
      </c>
      <c r="J5283">
        <v>202211</v>
      </c>
      <c r="K5283">
        <v>44599</v>
      </c>
      <c r="L5283" t="s">
        <v>644</v>
      </c>
      <c r="M5283">
        <v>15000</v>
      </c>
      <c r="N5283">
        <v>25.49</v>
      </c>
      <c r="O5283" t="s">
        <v>645</v>
      </c>
      <c r="P5283" s="428">
        <v>22.867999999999999</v>
      </c>
      <c r="Q5283">
        <v>30526891</v>
      </c>
      <c r="R5283" t="s">
        <v>1230</v>
      </c>
      <c r="S5283">
        <v>13487</v>
      </c>
      <c r="T5283" t="s">
        <v>4296</v>
      </c>
    </row>
    <row r="5284" spans="1:20" x14ac:dyDescent="0.25">
      <c r="A5284" t="s">
        <v>637</v>
      </c>
      <c r="B5284" t="s">
        <v>1229</v>
      </c>
      <c r="C5284" t="s">
        <v>639</v>
      </c>
      <c r="D5284" t="s">
        <v>663</v>
      </c>
      <c r="E5284" t="s">
        <v>704</v>
      </c>
      <c r="F5284">
        <v>528004120026</v>
      </c>
      <c r="G5284" t="s">
        <v>1241</v>
      </c>
      <c r="H5284">
        <v>583625</v>
      </c>
      <c r="I5284" t="s">
        <v>303</v>
      </c>
      <c r="J5284">
        <v>202211</v>
      </c>
      <c r="K5284">
        <v>44599</v>
      </c>
      <c r="L5284" t="s">
        <v>644</v>
      </c>
      <c r="M5284">
        <v>50000</v>
      </c>
      <c r="N5284">
        <v>84.97</v>
      </c>
      <c r="O5284" t="s">
        <v>645</v>
      </c>
      <c r="P5284" s="428">
        <v>76.227999999999994</v>
      </c>
      <c r="Q5284">
        <v>30526891</v>
      </c>
      <c r="R5284" t="s">
        <v>1230</v>
      </c>
      <c r="S5284">
        <v>13487</v>
      </c>
      <c r="T5284" t="s">
        <v>4489</v>
      </c>
    </row>
    <row r="5285" spans="1:20" x14ac:dyDescent="0.25">
      <c r="A5285" t="s">
        <v>637</v>
      </c>
      <c r="B5285" t="s">
        <v>1229</v>
      </c>
      <c r="C5285" t="s">
        <v>639</v>
      </c>
      <c r="D5285" t="s">
        <v>663</v>
      </c>
      <c r="E5285" t="s">
        <v>704</v>
      </c>
      <c r="F5285">
        <v>528004120026</v>
      </c>
      <c r="G5285" t="s">
        <v>1241</v>
      </c>
      <c r="H5285">
        <v>583625</v>
      </c>
      <c r="I5285" t="s">
        <v>303</v>
      </c>
      <c r="J5285">
        <v>202211</v>
      </c>
      <c r="K5285">
        <v>44599</v>
      </c>
      <c r="L5285" t="s">
        <v>644</v>
      </c>
      <c r="M5285">
        <v>50000</v>
      </c>
      <c r="N5285">
        <v>84.97</v>
      </c>
      <c r="O5285" t="s">
        <v>645</v>
      </c>
      <c r="P5285" s="428">
        <v>76.227999999999994</v>
      </c>
      <c r="Q5285">
        <v>30526891</v>
      </c>
      <c r="R5285" t="s">
        <v>1230</v>
      </c>
      <c r="S5285">
        <v>13487</v>
      </c>
      <c r="T5285" t="s">
        <v>4298</v>
      </c>
    </row>
    <row r="5286" spans="1:20" x14ac:dyDescent="0.25">
      <c r="A5286" t="s">
        <v>637</v>
      </c>
      <c r="B5286" t="s">
        <v>1229</v>
      </c>
      <c r="C5286" t="s">
        <v>639</v>
      </c>
      <c r="D5286" t="s">
        <v>663</v>
      </c>
      <c r="E5286" t="s">
        <v>704</v>
      </c>
      <c r="F5286">
        <v>528004120026</v>
      </c>
      <c r="G5286" t="s">
        <v>1241</v>
      </c>
      <c r="H5286">
        <v>583625</v>
      </c>
      <c r="I5286" t="s">
        <v>303</v>
      </c>
      <c r="J5286">
        <v>202211</v>
      </c>
      <c r="K5286">
        <v>44599</v>
      </c>
      <c r="L5286" t="s">
        <v>644</v>
      </c>
      <c r="M5286">
        <v>50000</v>
      </c>
      <c r="N5286">
        <v>84.97</v>
      </c>
      <c r="O5286" t="s">
        <v>645</v>
      </c>
      <c r="P5286" s="428">
        <v>76.227999999999994</v>
      </c>
      <c r="Q5286">
        <v>30526891</v>
      </c>
      <c r="R5286" t="s">
        <v>1230</v>
      </c>
      <c r="S5286">
        <v>13487</v>
      </c>
      <c r="T5286" t="s">
        <v>4490</v>
      </c>
    </row>
    <row r="5287" spans="1:20" x14ac:dyDescent="0.25">
      <c r="A5287" t="s">
        <v>637</v>
      </c>
      <c r="B5287" t="s">
        <v>1229</v>
      </c>
      <c r="C5287" t="s">
        <v>639</v>
      </c>
      <c r="D5287" t="s">
        <v>663</v>
      </c>
      <c r="E5287" t="s">
        <v>704</v>
      </c>
      <c r="F5287">
        <v>528004120026</v>
      </c>
      <c r="G5287" t="s">
        <v>1241</v>
      </c>
      <c r="H5287">
        <v>583625</v>
      </c>
      <c r="I5287" t="s">
        <v>303</v>
      </c>
      <c r="J5287">
        <v>202211</v>
      </c>
      <c r="K5287">
        <v>44599</v>
      </c>
      <c r="L5287" t="s">
        <v>644</v>
      </c>
      <c r="M5287">
        <v>25000</v>
      </c>
      <c r="N5287">
        <v>42.48</v>
      </c>
      <c r="O5287" t="s">
        <v>645</v>
      </c>
      <c r="P5287" s="428">
        <v>38.11</v>
      </c>
      <c r="Q5287">
        <v>30526891</v>
      </c>
      <c r="R5287" t="s">
        <v>1230</v>
      </c>
      <c r="S5287">
        <v>13487</v>
      </c>
      <c r="T5287" t="s">
        <v>4298</v>
      </c>
    </row>
    <row r="5288" spans="1:20" x14ac:dyDescent="0.25">
      <c r="A5288" t="s">
        <v>637</v>
      </c>
      <c r="B5288" t="s">
        <v>1229</v>
      </c>
      <c r="C5288" t="s">
        <v>639</v>
      </c>
      <c r="D5288" t="s">
        <v>663</v>
      </c>
      <c r="E5288" t="s">
        <v>704</v>
      </c>
      <c r="F5288">
        <v>528004120026</v>
      </c>
      <c r="G5288" t="s">
        <v>1241</v>
      </c>
      <c r="H5288">
        <v>583625</v>
      </c>
      <c r="I5288" t="s">
        <v>303</v>
      </c>
      <c r="J5288">
        <v>202211</v>
      </c>
      <c r="K5288">
        <v>44599</v>
      </c>
      <c r="L5288" t="s">
        <v>644</v>
      </c>
      <c r="M5288">
        <v>50000</v>
      </c>
      <c r="N5288">
        <v>84.97</v>
      </c>
      <c r="O5288" t="s">
        <v>645</v>
      </c>
      <c r="P5288" s="428">
        <v>76.227999999999994</v>
      </c>
      <c r="Q5288">
        <v>30526891</v>
      </c>
      <c r="R5288" t="s">
        <v>1230</v>
      </c>
      <c r="S5288">
        <v>13487</v>
      </c>
      <c r="T5288" t="s">
        <v>4491</v>
      </c>
    </row>
    <row r="5289" spans="1:20" x14ac:dyDescent="0.25">
      <c r="A5289" t="s">
        <v>637</v>
      </c>
      <c r="B5289" t="s">
        <v>1229</v>
      </c>
      <c r="C5289" t="s">
        <v>639</v>
      </c>
      <c r="D5289" t="s">
        <v>663</v>
      </c>
      <c r="E5289" t="s">
        <v>704</v>
      </c>
      <c r="F5289">
        <v>528004120026</v>
      </c>
      <c r="G5289" t="s">
        <v>1241</v>
      </c>
      <c r="H5289">
        <v>583625</v>
      </c>
      <c r="I5289" t="s">
        <v>303</v>
      </c>
      <c r="J5289">
        <v>202211</v>
      </c>
      <c r="K5289">
        <v>44599</v>
      </c>
      <c r="L5289" t="s">
        <v>644</v>
      </c>
      <c r="M5289">
        <v>50000</v>
      </c>
      <c r="N5289">
        <v>84.97</v>
      </c>
      <c r="O5289" t="s">
        <v>645</v>
      </c>
      <c r="P5289" s="428">
        <v>76.227999999999994</v>
      </c>
      <c r="Q5289">
        <v>30526891</v>
      </c>
      <c r="R5289" t="s">
        <v>1230</v>
      </c>
      <c r="S5289">
        <v>13487</v>
      </c>
      <c r="T5289" t="s">
        <v>4299</v>
      </c>
    </row>
    <row r="5290" spans="1:20" x14ac:dyDescent="0.25">
      <c r="A5290" t="s">
        <v>637</v>
      </c>
      <c r="B5290" t="s">
        <v>1229</v>
      </c>
      <c r="C5290" t="s">
        <v>639</v>
      </c>
      <c r="D5290" t="s">
        <v>663</v>
      </c>
      <c r="E5290" t="s">
        <v>704</v>
      </c>
      <c r="F5290">
        <v>528004120026</v>
      </c>
      <c r="G5290" t="s">
        <v>1241</v>
      </c>
      <c r="H5290">
        <v>583625</v>
      </c>
      <c r="I5290" t="s">
        <v>303</v>
      </c>
      <c r="J5290">
        <v>202211</v>
      </c>
      <c r="K5290">
        <v>44599</v>
      </c>
      <c r="L5290" t="s">
        <v>644</v>
      </c>
      <c r="M5290">
        <v>50000</v>
      </c>
      <c r="N5290">
        <v>84.97</v>
      </c>
      <c r="O5290" t="s">
        <v>645</v>
      </c>
      <c r="P5290" s="428">
        <v>76.227999999999994</v>
      </c>
      <c r="Q5290">
        <v>30526891</v>
      </c>
      <c r="R5290" t="s">
        <v>1230</v>
      </c>
      <c r="S5290">
        <v>13487</v>
      </c>
      <c r="T5290" t="s">
        <v>4300</v>
      </c>
    </row>
    <row r="5291" spans="1:20" x14ac:dyDescent="0.25">
      <c r="A5291" t="s">
        <v>637</v>
      </c>
      <c r="B5291" t="s">
        <v>1229</v>
      </c>
      <c r="C5291" t="s">
        <v>639</v>
      </c>
      <c r="D5291" t="s">
        <v>663</v>
      </c>
      <c r="E5291" t="s">
        <v>704</v>
      </c>
      <c r="F5291">
        <v>528004120026</v>
      </c>
      <c r="G5291" t="s">
        <v>1241</v>
      </c>
      <c r="H5291">
        <v>583625</v>
      </c>
      <c r="I5291" t="s">
        <v>303</v>
      </c>
      <c r="J5291">
        <v>202211</v>
      </c>
      <c r="K5291">
        <v>44599</v>
      </c>
      <c r="L5291" t="s">
        <v>644</v>
      </c>
      <c r="M5291">
        <v>50000</v>
      </c>
      <c r="N5291">
        <v>84.97</v>
      </c>
      <c r="O5291" t="s">
        <v>645</v>
      </c>
      <c r="P5291" s="428">
        <v>76.227999999999994</v>
      </c>
      <c r="Q5291">
        <v>30526891</v>
      </c>
      <c r="R5291" t="s">
        <v>1230</v>
      </c>
      <c r="S5291">
        <v>13487</v>
      </c>
      <c r="T5291" t="s">
        <v>4300</v>
      </c>
    </row>
    <row r="5292" spans="1:20" x14ac:dyDescent="0.25">
      <c r="A5292" t="s">
        <v>637</v>
      </c>
      <c r="B5292" t="s">
        <v>1229</v>
      </c>
      <c r="C5292" t="s">
        <v>639</v>
      </c>
      <c r="D5292" t="s">
        <v>663</v>
      </c>
      <c r="E5292" t="s">
        <v>704</v>
      </c>
      <c r="F5292">
        <v>528004120026</v>
      </c>
      <c r="G5292" t="s">
        <v>1241</v>
      </c>
      <c r="H5292">
        <v>583625</v>
      </c>
      <c r="I5292" t="s">
        <v>303</v>
      </c>
      <c r="J5292">
        <v>202211</v>
      </c>
      <c r="K5292">
        <v>44599</v>
      </c>
      <c r="L5292" t="s">
        <v>644</v>
      </c>
      <c r="M5292">
        <v>20000</v>
      </c>
      <c r="N5292">
        <v>33.99</v>
      </c>
      <c r="O5292" t="s">
        <v>645</v>
      </c>
      <c r="P5292" s="428">
        <v>30.492999999999999</v>
      </c>
      <c r="Q5292">
        <v>30526891</v>
      </c>
      <c r="R5292" t="s">
        <v>1230</v>
      </c>
      <c r="S5292">
        <v>13487</v>
      </c>
      <c r="T5292" t="s">
        <v>4300</v>
      </c>
    </row>
    <row r="5293" spans="1:20" x14ac:dyDescent="0.25">
      <c r="A5293" t="s">
        <v>637</v>
      </c>
      <c r="B5293" t="s">
        <v>1229</v>
      </c>
      <c r="C5293" t="s">
        <v>639</v>
      </c>
      <c r="D5293" t="s">
        <v>663</v>
      </c>
      <c r="E5293" t="s">
        <v>704</v>
      </c>
      <c r="F5293">
        <v>528004120026</v>
      </c>
      <c r="G5293" t="s">
        <v>1241</v>
      </c>
      <c r="H5293">
        <v>583625</v>
      </c>
      <c r="I5293" t="s">
        <v>303</v>
      </c>
      <c r="J5293">
        <v>202211</v>
      </c>
      <c r="K5293">
        <v>44599</v>
      </c>
      <c r="L5293" t="s">
        <v>644</v>
      </c>
      <c r="M5293">
        <v>50000</v>
      </c>
      <c r="N5293">
        <v>84.97</v>
      </c>
      <c r="O5293" t="s">
        <v>645</v>
      </c>
      <c r="P5293" s="428">
        <v>76.227999999999994</v>
      </c>
      <c r="Q5293">
        <v>30526891</v>
      </c>
      <c r="R5293" t="s">
        <v>1230</v>
      </c>
      <c r="S5293">
        <v>13487</v>
      </c>
      <c r="T5293" t="s">
        <v>4492</v>
      </c>
    </row>
    <row r="5294" spans="1:20" x14ac:dyDescent="0.25">
      <c r="A5294" t="s">
        <v>637</v>
      </c>
      <c r="B5294" t="s">
        <v>1229</v>
      </c>
      <c r="C5294" t="s">
        <v>639</v>
      </c>
      <c r="D5294" t="s">
        <v>663</v>
      </c>
      <c r="E5294" t="s">
        <v>704</v>
      </c>
      <c r="F5294">
        <v>528004120026</v>
      </c>
      <c r="G5294" t="s">
        <v>1241</v>
      </c>
      <c r="H5294">
        <v>583625</v>
      </c>
      <c r="I5294" t="s">
        <v>303</v>
      </c>
      <c r="J5294">
        <v>202211</v>
      </c>
      <c r="K5294">
        <v>44599</v>
      </c>
      <c r="L5294" t="s">
        <v>644</v>
      </c>
      <c r="M5294">
        <v>50000</v>
      </c>
      <c r="N5294">
        <v>84.97</v>
      </c>
      <c r="O5294" t="s">
        <v>645</v>
      </c>
      <c r="P5294" s="428">
        <v>76.227999999999994</v>
      </c>
      <c r="Q5294">
        <v>30526891</v>
      </c>
      <c r="R5294" t="s">
        <v>1230</v>
      </c>
      <c r="S5294">
        <v>13487</v>
      </c>
      <c r="T5294" t="s">
        <v>4493</v>
      </c>
    </row>
    <row r="5295" spans="1:20" x14ac:dyDescent="0.25">
      <c r="A5295" t="s">
        <v>637</v>
      </c>
      <c r="B5295" t="s">
        <v>1229</v>
      </c>
      <c r="C5295" t="s">
        <v>639</v>
      </c>
      <c r="D5295" t="s">
        <v>663</v>
      </c>
      <c r="E5295" t="s">
        <v>704</v>
      </c>
      <c r="F5295">
        <v>528004120026</v>
      </c>
      <c r="G5295" t="s">
        <v>1241</v>
      </c>
      <c r="H5295">
        <v>583625</v>
      </c>
      <c r="I5295" t="s">
        <v>303</v>
      </c>
      <c r="J5295">
        <v>202211</v>
      </c>
      <c r="K5295">
        <v>44599</v>
      </c>
      <c r="L5295" t="s">
        <v>644</v>
      </c>
      <c r="M5295">
        <v>50000</v>
      </c>
      <c r="N5295">
        <v>84.97</v>
      </c>
      <c r="O5295" t="s">
        <v>645</v>
      </c>
      <c r="P5295" s="428">
        <v>76.227999999999994</v>
      </c>
      <c r="Q5295">
        <v>30526891</v>
      </c>
      <c r="R5295" t="s">
        <v>1230</v>
      </c>
      <c r="S5295">
        <v>13487</v>
      </c>
      <c r="T5295" t="s">
        <v>4302</v>
      </c>
    </row>
    <row r="5296" spans="1:20" x14ac:dyDescent="0.25">
      <c r="A5296" t="s">
        <v>637</v>
      </c>
      <c r="B5296" t="s">
        <v>1229</v>
      </c>
      <c r="C5296" t="s">
        <v>639</v>
      </c>
      <c r="D5296" t="s">
        <v>663</v>
      </c>
      <c r="E5296" t="s">
        <v>704</v>
      </c>
      <c r="F5296">
        <v>528004120026</v>
      </c>
      <c r="G5296" t="s">
        <v>1241</v>
      </c>
      <c r="H5296">
        <v>583625</v>
      </c>
      <c r="I5296" t="s">
        <v>303</v>
      </c>
      <c r="J5296">
        <v>202211</v>
      </c>
      <c r="K5296">
        <v>44599</v>
      </c>
      <c r="L5296" t="s">
        <v>644</v>
      </c>
      <c r="M5296">
        <v>50000</v>
      </c>
      <c r="N5296">
        <v>84.97</v>
      </c>
      <c r="O5296" t="s">
        <v>645</v>
      </c>
      <c r="P5296" s="428">
        <v>76.227999999999994</v>
      </c>
      <c r="Q5296">
        <v>30526891</v>
      </c>
      <c r="R5296" t="s">
        <v>1230</v>
      </c>
      <c r="S5296">
        <v>13487</v>
      </c>
      <c r="T5296" t="s">
        <v>4303</v>
      </c>
    </row>
    <row r="5297" spans="1:20" x14ac:dyDescent="0.25">
      <c r="A5297" t="s">
        <v>637</v>
      </c>
      <c r="B5297" t="s">
        <v>1229</v>
      </c>
      <c r="C5297" t="s">
        <v>639</v>
      </c>
      <c r="D5297" t="s">
        <v>663</v>
      </c>
      <c r="E5297" t="s">
        <v>704</v>
      </c>
      <c r="F5297">
        <v>528004120026</v>
      </c>
      <c r="G5297" t="s">
        <v>1241</v>
      </c>
      <c r="H5297">
        <v>583625</v>
      </c>
      <c r="I5297" t="s">
        <v>303</v>
      </c>
      <c r="J5297">
        <v>202211</v>
      </c>
      <c r="K5297">
        <v>44599</v>
      </c>
      <c r="L5297" t="s">
        <v>644</v>
      </c>
      <c r="M5297">
        <v>50000</v>
      </c>
      <c r="N5297">
        <v>84.97</v>
      </c>
      <c r="O5297" t="s">
        <v>645</v>
      </c>
      <c r="P5297" s="428">
        <v>76.227999999999994</v>
      </c>
      <c r="Q5297">
        <v>30526891</v>
      </c>
      <c r="R5297" t="s">
        <v>1230</v>
      </c>
      <c r="S5297">
        <v>13487</v>
      </c>
      <c r="T5297" t="s">
        <v>4303</v>
      </c>
    </row>
    <row r="5298" spans="1:20" x14ac:dyDescent="0.25">
      <c r="A5298" t="s">
        <v>637</v>
      </c>
      <c r="B5298" t="s">
        <v>1229</v>
      </c>
      <c r="C5298" t="s">
        <v>639</v>
      </c>
      <c r="D5298" t="s">
        <v>663</v>
      </c>
      <c r="E5298" t="s">
        <v>704</v>
      </c>
      <c r="F5298">
        <v>528004120026</v>
      </c>
      <c r="G5298" t="s">
        <v>1241</v>
      </c>
      <c r="H5298">
        <v>583625</v>
      </c>
      <c r="I5298" t="s">
        <v>303</v>
      </c>
      <c r="J5298">
        <v>202211</v>
      </c>
      <c r="K5298">
        <v>44599</v>
      </c>
      <c r="L5298" t="s">
        <v>644</v>
      </c>
      <c r="M5298">
        <v>35000</v>
      </c>
      <c r="N5298">
        <v>59.48</v>
      </c>
      <c r="O5298" t="s">
        <v>645</v>
      </c>
      <c r="P5298" s="428">
        <v>53.360999999999997</v>
      </c>
      <c r="Q5298">
        <v>30526891</v>
      </c>
      <c r="R5298" t="s">
        <v>1230</v>
      </c>
      <c r="S5298">
        <v>13487</v>
      </c>
      <c r="T5298" t="s">
        <v>4303</v>
      </c>
    </row>
    <row r="5299" spans="1:20" x14ac:dyDescent="0.25">
      <c r="A5299" t="s">
        <v>637</v>
      </c>
      <c r="B5299" t="s">
        <v>1229</v>
      </c>
      <c r="C5299" t="s">
        <v>639</v>
      </c>
      <c r="D5299" t="s">
        <v>663</v>
      </c>
      <c r="E5299" t="s">
        <v>704</v>
      </c>
      <c r="F5299">
        <v>528004120026</v>
      </c>
      <c r="G5299" t="s">
        <v>1241</v>
      </c>
      <c r="H5299">
        <v>583625</v>
      </c>
      <c r="I5299" t="s">
        <v>303</v>
      </c>
      <c r="J5299">
        <v>202211</v>
      </c>
      <c r="K5299">
        <v>44599</v>
      </c>
      <c r="L5299" t="s">
        <v>644</v>
      </c>
      <c r="M5299">
        <v>19000</v>
      </c>
      <c r="N5299">
        <v>32.29</v>
      </c>
      <c r="O5299" t="s">
        <v>645</v>
      </c>
      <c r="P5299" s="428">
        <v>28.968</v>
      </c>
      <c r="Q5299">
        <v>30526891</v>
      </c>
      <c r="R5299" t="s">
        <v>1230</v>
      </c>
      <c r="S5299">
        <v>13487</v>
      </c>
      <c r="T5299" t="s">
        <v>4494</v>
      </c>
    </row>
    <row r="5300" spans="1:20" x14ac:dyDescent="0.25">
      <c r="A5300" t="s">
        <v>637</v>
      </c>
      <c r="B5300" t="s">
        <v>1229</v>
      </c>
      <c r="C5300" t="s">
        <v>639</v>
      </c>
      <c r="D5300" t="s">
        <v>663</v>
      </c>
      <c r="E5300" t="s">
        <v>704</v>
      </c>
      <c r="F5300">
        <v>528004120026</v>
      </c>
      <c r="G5300" t="s">
        <v>1241</v>
      </c>
      <c r="H5300">
        <v>583625</v>
      </c>
      <c r="I5300" t="s">
        <v>303</v>
      </c>
      <c r="J5300">
        <v>202211</v>
      </c>
      <c r="K5300">
        <v>44599</v>
      </c>
      <c r="L5300" t="s">
        <v>644</v>
      </c>
      <c r="M5300">
        <v>25000</v>
      </c>
      <c r="N5300">
        <v>42.48</v>
      </c>
      <c r="O5300" t="s">
        <v>645</v>
      </c>
      <c r="P5300" s="428">
        <v>38.11</v>
      </c>
      <c r="Q5300">
        <v>30526891</v>
      </c>
      <c r="R5300" t="s">
        <v>1230</v>
      </c>
      <c r="S5300">
        <v>13487</v>
      </c>
      <c r="T5300" t="s">
        <v>4304</v>
      </c>
    </row>
    <row r="5301" spans="1:20" x14ac:dyDescent="0.25">
      <c r="A5301" t="s">
        <v>637</v>
      </c>
      <c r="B5301" t="s">
        <v>1229</v>
      </c>
      <c r="C5301" t="s">
        <v>639</v>
      </c>
      <c r="D5301" t="s">
        <v>663</v>
      </c>
      <c r="E5301" t="s">
        <v>704</v>
      </c>
      <c r="F5301">
        <v>528004120026</v>
      </c>
      <c r="G5301" t="s">
        <v>1241</v>
      </c>
      <c r="H5301">
        <v>583625</v>
      </c>
      <c r="I5301" t="s">
        <v>303</v>
      </c>
      <c r="J5301">
        <v>202211</v>
      </c>
      <c r="K5301">
        <v>44599</v>
      </c>
      <c r="L5301" t="s">
        <v>644</v>
      </c>
      <c r="M5301">
        <v>19000</v>
      </c>
      <c r="N5301">
        <v>32.29</v>
      </c>
      <c r="O5301" t="s">
        <v>645</v>
      </c>
      <c r="P5301" s="428">
        <v>28.968</v>
      </c>
      <c r="Q5301">
        <v>30526891</v>
      </c>
      <c r="R5301" t="s">
        <v>1230</v>
      </c>
      <c r="S5301">
        <v>13487</v>
      </c>
      <c r="T5301" t="s">
        <v>4305</v>
      </c>
    </row>
    <row r="5302" spans="1:20" x14ac:dyDescent="0.25">
      <c r="A5302" t="s">
        <v>637</v>
      </c>
      <c r="B5302" t="s">
        <v>1229</v>
      </c>
      <c r="C5302" t="s">
        <v>639</v>
      </c>
      <c r="D5302" t="s">
        <v>663</v>
      </c>
      <c r="E5302" t="s">
        <v>704</v>
      </c>
      <c r="F5302">
        <v>528004120026</v>
      </c>
      <c r="G5302" t="s">
        <v>1241</v>
      </c>
      <c r="H5302">
        <v>583625</v>
      </c>
      <c r="I5302" t="s">
        <v>303</v>
      </c>
      <c r="J5302">
        <v>202211</v>
      </c>
      <c r="K5302">
        <v>44599</v>
      </c>
      <c r="L5302" t="s">
        <v>644</v>
      </c>
      <c r="M5302">
        <v>25000</v>
      </c>
      <c r="N5302">
        <v>42.48</v>
      </c>
      <c r="O5302" t="s">
        <v>645</v>
      </c>
      <c r="P5302" s="428">
        <v>38.11</v>
      </c>
      <c r="Q5302">
        <v>30526891</v>
      </c>
      <c r="R5302" t="s">
        <v>1230</v>
      </c>
      <c r="S5302">
        <v>13487</v>
      </c>
      <c r="T5302" t="s">
        <v>4495</v>
      </c>
    </row>
    <row r="5303" spans="1:20" x14ac:dyDescent="0.25">
      <c r="A5303" t="s">
        <v>637</v>
      </c>
      <c r="B5303" t="s">
        <v>1229</v>
      </c>
      <c r="C5303" t="s">
        <v>639</v>
      </c>
      <c r="D5303" t="s">
        <v>663</v>
      </c>
      <c r="E5303" t="s">
        <v>704</v>
      </c>
      <c r="F5303">
        <v>528004120026</v>
      </c>
      <c r="G5303" t="s">
        <v>1241</v>
      </c>
      <c r="H5303">
        <v>583625</v>
      </c>
      <c r="I5303" t="s">
        <v>303</v>
      </c>
      <c r="J5303">
        <v>202211</v>
      </c>
      <c r="K5303">
        <v>44599</v>
      </c>
      <c r="L5303" t="s">
        <v>644</v>
      </c>
      <c r="M5303">
        <v>19000</v>
      </c>
      <c r="N5303">
        <v>32.29</v>
      </c>
      <c r="O5303" t="s">
        <v>645</v>
      </c>
      <c r="P5303" s="428">
        <v>28.968</v>
      </c>
      <c r="Q5303">
        <v>30526891</v>
      </c>
      <c r="R5303" t="s">
        <v>1230</v>
      </c>
      <c r="S5303">
        <v>13487</v>
      </c>
      <c r="T5303" t="s">
        <v>4306</v>
      </c>
    </row>
    <row r="5304" spans="1:20" x14ac:dyDescent="0.25">
      <c r="A5304" t="s">
        <v>637</v>
      </c>
      <c r="B5304" t="s">
        <v>1229</v>
      </c>
      <c r="C5304" t="s">
        <v>639</v>
      </c>
      <c r="D5304" t="s">
        <v>663</v>
      </c>
      <c r="E5304" t="s">
        <v>704</v>
      </c>
      <c r="F5304">
        <v>528004120026</v>
      </c>
      <c r="G5304" t="s">
        <v>1241</v>
      </c>
      <c r="H5304">
        <v>583625</v>
      </c>
      <c r="I5304" t="s">
        <v>303</v>
      </c>
      <c r="J5304">
        <v>202211</v>
      </c>
      <c r="K5304">
        <v>44599</v>
      </c>
      <c r="L5304" t="s">
        <v>644</v>
      </c>
      <c r="M5304">
        <v>19000</v>
      </c>
      <c r="N5304">
        <v>32.29</v>
      </c>
      <c r="O5304" t="s">
        <v>645</v>
      </c>
      <c r="P5304" s="428">
        <v>28.968</v>
      </c>
      <c r="Q5304">
        <v>30526891</v>
      </c>
      <c r="R5304" t="s">
        <v>1230</v>
      </c>
      <c r="S5304">
        <v>13487</v>
      </c>
      <c r="T5304" t="s">
        <v>4661</v>
      </c>
    </row>
    <row r="5305" spans="1:20" x14ac:dyDescent="0.25">
      <c r="A5305" t="s">
        <v>637</v>
      </c>
      <c r="B5305" t="s">
        <v>1229</v>
      </c>
      <c r="C5305" t="s">
        <v>639</v>
      </c>
      <c r="D5305" t="s">
        <v>663</v>
      </c>
      <c r="E5305" t="s">
        <v>704</v>
      </c>
      <c r="F5305">
        <v>528004120026</v>
      </c>
      <c r="G5305" t="s">
        <v>1241</v>
      </c>
      <c r="H5305">
        <v>583625</v>
      </c>
      <c r="I5305" t="s">
        <v>303</v>
      </c>
      <c r="J5305">
        <v>202211</v>
      </c>
      <c r="K5305">
        <v>44599</v>
      </c>
      <c r="L5305" t="s">
        <v>644</v>
      </c>
      <c r="M5305">
        <v>25000</v>
      </c>
      <c r="N5305">
        <v>42.48</v>
      </c>
      <c r="O5305" t="s">
        <v>645</v>
      </c>
      <c r="P5305" s="428">
        <v>38.11</v>
      </c>
      <c r="Q5305">
        <v>30526891</v>
      </c>
      <c r="R5305" t="s">
        <v>1230</v>
      </c>
      <c r="S5305">
        <v>13487</v>
      </c>
      <c r="T5305" t="s">
        <v>4308</v>
      </c>
    </row>
    <row r="5306" spans="1:20" x14ac:dyDescent="0.25">
      <c r="A5306" t="s">
        <v>637</v>
      </c>
      <c r="B5306" t="s">
        <v>1229</v>
      </c>
      <c r="C5306" t="s">
        <v>639</v>
      </c>
      <c r="D5306" t="s">
        <v>663</v>
      </c>
      <c r="E5306" t="s">
        <v>704</v>
      </c>
      <c r="F5306">
        <v>528004120026</v>
      </c>
      <c r="G5306" t="s">
        <v>1241</v>
      </c>
      <c r="H5306">
        <v>583625</v>
      </c>
      <c r="I5306" t="s">
        <v>303</v>
      </c>
      <c r="J5306">
        <v>202211</v>
      </c>
      <c r="K5306">
        <v>44599</v>
      </c>
      <c r="L5306" t="s">
        <v>644</v>
      </c>
      <c r="M5306">
        <v>33500</v>
      </c>
      <c r="N5306">
        <v>56.93</v>
      </c>
      <c r="O5306" t="s">
        <v>645</v>
      </c>
      <c r="P5306" s="428">
        <v>51.073</v>
      </c>
      <c r="Q5306">
        <v>30526891</v>
      </c>
      <c r="R5306" t="s">
        <v>1230</v>
      </c>
      <c r="S5306">
        <v>13487</v>
      </c>
      <c r="T5306" t="s">
        <v>4496</v>
      </c>
    </row>
    <row r="5307" spans="1:20" x14ac:dyDescent="0.25">
      <c r="A5307" t="s">
        <v>637</v>
      </c>
      <c r="B5307" t="s">
        <v>1229</v>
      </c>
      <c r="C5307" t="s">
        <v>639</v>
      </c>
      <c r="D5307" t="s">
        <v>663</v>
      </c>
      <c r="E5307" t="s">
        <v>704</v>
      </c>
      <c r="F5307">
        <v>528004120026</v>
      </c>
      <c r="G5307" t="s">
        <v>1241</v>
      </c>
      <c r="H5307">
        <v>583625</v>
      </c>
      <c r="I5307" t="s">
        <v>303</v>
      </c>
      <c r="J5307">
        <v>202211</v>
      </c>
      <c r="K5307">
        <v>44599</v>
      </c>
      <c r="L5307" t="s">
        <v>644</v>
      </c>
      <c r="M5307">
        <v>33500</v>
      </c>
      <c r="N5307">
        <v>56.93</v>
      </c>
      <c r="O5307" t="s">
        <v>645</v>
      </c>
      <c r="P5307" s="428">
        <v>51.073</v>
      </c>
      <c r="Q5307">
        <v>30526891</v>
      </c>
      <c r="R5307" t="s">
        <v>1230</v>
      </c>
      <c r="S5307">
        <v>13487</v>
      </c>
      <c r="T5307" t="s">
        <v>4309</v>
      </c>
    </row>
    <row r="5308" spans="1:20" x14ac:dyDescent="0.25">
      <c r="A5308" t="s">
        <v>637</v>
      </c>
      <c r="B5308" t="s">
        <v>1229</v>
      </c>
      <c r="C5308" t="s">
        <v>639</v>
      </c>
      <c r="D5308" t="s">
        <v>663</v>
      </c>
      <c r="E5308" t="s">
        <v>704</v>
      </c>
      <c r="F5308">
        <v>528004120026</v>
      </c>
      <c r="G5308" t="s">
        <v>1241</v>
      </c>
      <c r="H5308">
        <v>583625</v>
      </c>
      <c r="I5308" t="s">
        <v>303</v>
      </c>
      <c r="J5308">
        <v>202211</v>
      </c>
      <c r="K5308">
        <v>44599</v>
      </c>
      <c r="L5308" t="s">
        <v>644</v>
      </c>
      <c r="M5308">
        <v>33500</v>
      </c>
      <c r="N5308">
        <v>56.93</v>
      </c>
      <c r="O5308" t="s">
        <v>645</v>
      </c>
      <c r="P5308" s="428">
        <v>51.073</v>
      </c>
      <c r="Q5308">
        <v>30526891</v>
      </c>
      <c r="R5308" t="s">
        <v>1230</v>
      </c>
      <c r="S5308">
        <v>13487</v>
      </c>
      <c r="T5308" t="s">
        <v>4310</v>
      </c>
    </row>
    <row r="5309" spans="1:20" x14ac:dyDescent="0.25">
      <c r="A5309" t="s">
        <v>637</v>
      </c>
      <c r="B5309" t="s">
        <v>1229</v>
      </c>
      <c r="C5309" t="s">
        <v>639</v>
      </c>
      <c r="D5309" t="s">
        <v>663</v>
      </c>
      <c r="E5309" t="s">
        <v>704</v>
      </c>
      <c r="F5309">
        <v>528004120026</v>
      </c>
      <c r="G5309" t="s">
        <v>1241</v>
      </c>
      <c r="H5309">
        <v>583625</v>
      </c>
      <c r="I5309" t="s">
        <v>303</v>
      </c>
      <c r="J5309">
        <v>202211</v>
      </c>
      <c r="K5309">
        <v>44599</v>
      </c>
      <c r="L5309" t="s">
        <v>644</v>
      </c>
      <c r="M5309">
        <v>58500</v>
      </c>
      <c r="N5309">
        <v>99.41</v>
      </c>
      <c r="O5309" t="s">
        <v>645</v>
      </c>
      <c r="P5309" s="428">
        <v>89.183000000000007</v>
      </c>
      <c r="Q5309">
        <v>30526891</v>
      </c>
      <c r="R5309" t="s">
        <v>1230</v>
      </c>
      <c r="S5309">
        <v>13487</v>
      </c>
      <c r="T5309" t="s">
        <v>4311</v>
      </c>
    </row>
    <row r="5310" spans="1:20" x14ac:dyDescent="0.25">
      <c r="A5310" t="s">
        <v>637</v>
      </c>
      <c r="B5310" t="s">
        <v>1229</v>
      </c>
      <c r="C5310" t="s">
        <v>639</v>
      </c>
      <c r="D5310" t="s">
        <v>663</v>
      </c>
      <c r="E5310" t="s">
        <v>704</v>
      </c>
      <c r="F5310">
        <v>528004120026</v>
      </c>
      <c r="G5310" t="s">
        <v>1241</v>
      </c>
      <c r="H5310">
        <v>583625</v>
      </c>
      <c r="I5310" t="s">
        <v>303</v>
      </c>
      <c r="J5310">
        <v>202211</v>
      </c>
      <c r="K5310">
        <v>44599</v>
      </c>
      <c r="L5310" t="s">
        <v>644</v>
      </c>
      <c r="M5310">
        <v>50000</v>
      </c>
      <c r="N5310">
        <v>84.97</v>
      </c>
      <c r="O5310" t="s">
        <v>645</v>
      </c>
      <c r="P5310" s="428">
        <v>76.227999999999994</v>
      </c>
      <c r="Q5310">
        <v>30526891</v>
      </c>
      <c r="R5310" t="s">
        <v>1230</v>
      </c>
      <c r="S5310">
        <v>13487</v>
      </c>
      <c r="T5310" t="s">
        <v>4312</v>
      </c>
    </row>
    <row r="5311" spans="1:20" x14ac:dyDescent="0.25">
      <c r="A5311" t="s">
        <v>637</v>
      </c>
      <c r="B5311" t="s">
        <v>1229</v>
      </c>
      <c r="C5311" t="s">
        <v>639</v>
      </c>
      <c r="D5311" t="s">
        <v>663</v>
      </c>
      <c r="E5311" t="s">
        <v>704</v>
      </c>
      <c r="F5311">
        <v>528004120026</v>
      </c>
      <c r="G5311" t="s">
        <v>1241</v>
      </c>
      <c r="H5311">
        <v>583625</v>
      </c>
      <c r="I5311" t="s">
        <v>303</v>
      </c>
      <c r="J5311">
        <v>202211</v>
      </c>
      <c r="K5311">
        <v>44599</v>
      </c>
      <c r="L5311" t="s">
        <v>644</v>
      </c>
      <c r="M5311">
        <v>6000</v>
      </c>
      <c r="N5311">
        <v>10.199999999999999</v>
      </c>
      <c r="O5311" t="s">
        <v>645</v>
      </c>
      <c r="P5311" s="428">
        <v>9.1509999999999998</v>
      </c>
      <c r="Q5311">
        <v>30526891</v>
      </c>
      <c r="R5311" t="s">
        <v>1230</v>
      </c>
      <c r="S5311">
        <v>13487</v>
      </c>
      <c r="T5311" t="s">
        <v>4315</v>
      </c>
    </row>
    <row r="5312" spans="1:20" x14ac:dyDescent="0.25">
      <c r="A5312" t="s">
        <v>637</v>
      </c>
      <c r="B5312" t="s">
        <v>1229</v>
      </c>
      <c r="C5312" t="s">
        <v>639</v>
      </c>
      <c r="D5312" t="s">
        <v>663</v>
      </c>
      <c r="E5312" t="s">
        <v>704</v>
      </c>
      <c r="F5312">
        <v>528004120026</v>
      </c>
      <c r="G5312" t="s">
        <v>1241</v>
      </c>
      <c r="H5312">
        <v>583625</v>
      </c>
      <c r="I5312" t="s">
        <v>303</v>
      </c>
      <c r="J5312">
        <v>202211</v>
      </c>
      <c r="K5312">
        <v>44599</v>
      </c>
      <c r="L5312" t="s">
        <v>644</v>
      </c>
      <c r="M5312">
        <v>8000</v>
      </c>
      <c r="N5312">
        <v>13.59</v>
      </c>
      <c r="O5312" t="s">
        <v>645</v>
      </c>
      <c r="P5312" s="428">
        <v>12.192</v>
      </c>
      <c r="Q5312">
        <v>30526891</v>
      </c>
      <c r="R5312" t="s">
        <v>1230</v>
      </c>
      <c r="S5312">
        <v>13487</v>
      </c>
      <c r="T5312" t="s">
        <v>4315</v>
      </c>
    </row>
    <row r="5313" spans="1:20" x14ac:dyDescent="0.25">
      <c r="A5313" t="s">
        <v>637</v>
      </c>
      <c r="B5313" t="s">
        <v>1229</v>
      </c>
      <c r="C5313" t="s">
        <v>639</v>
      </c>
      <c r="D5313" t="s">
        <v>663</v>
      </c>
      <c r="E5313" t="s">
        <v>704</v>
      </c>
      <c r="F5313">
        <v>528004120026</v>
      </c>
      <c r="G5313" t="s">
        <v>1241</v>
      </c>
      <c r="H5313">
        <v>583625</v>
      </c>
      <c r="I5313" t="s">
        <v>303</v>
      </c>
      <c r="J5313">
        <v>202211</v>
      </c>
      <c r="K5313">
        <v>44599</v>
      </c>
      <c r="L5313" t="s">
        <v>644</v>
      </c>
      <c r="M5313">
        <v>31500</v>
      </c>
      <c r="N5313">
        <v>53.53</v>
      </c>
      <c r="O5313" t="s">
        <v>645</v>
      </c>
      <c r="P5313" s="428">
        <v>48.023000000000003</v>
      </c>
      <c r="Q5313">
        <v>30526891</v>
      </c>
      <c r="R5313" t="s">
        <v>1230</v>
      </c>
      <c r="S5313">
        <v>13487</v>
      </c>
      <c r="T5313" t="s">
        <v>4497</v>
      </c>
    </row>
    <row r="5314" spans="1:20" x14ac:dyDescent="0.25">
      <c r="A5314" t="s">
        <v>637</v>
      </c>
      <c r="B5314" t="s">
        <v>1229</v>
      </c>
      <c r="C5314" t="s">
        <v>639</v>
      </c>
      <c r="D5314" t="s">
        <v>663</v>
      </c>
      <c r="E5314" t="s">
        <v>704</v>
      </c>
      <c r="F5314">
        <v>528004120026</v>
      </c>
      <c r="G5314" t="s">
        <v>1241</v>
      </c>
      <c r="H5314">
        <v>583625</v>
      </c>
      <c r="I5314" t="s">
        <v>303</v>
      </c>
      <c r="J5314">
        <v>202211</v>
      </c>
      <c r="K5314">
        <v>44599</v>
      </c>
      <c r="L5314" t="s">
        <v>644</v>
      </c>
      <c r="M5314">
        <v>32000</v>
      </c>
      <c r="N5314">
        <v>54.38</v>
      </c>
      <c r="O5314" t="s">
        <v>645</v>
      </c>
      <c r="P5314" s="428">
        <v>48.784999999999997</v>
      </c>
      <c r="Q5314">
        <v>30526891</v>
      </c>
      <c r="R5314" t="s">
        <v>1230</v>
      </c>
      <c r="S5314">
        <v>13487</v>
      </c>
      <c r="T5314" t="s">
        <v>4316</v>
      </c>
    </row>
    <row r="5315" spans="1:20" x14ac:dyDescent="0.25">
      <c r="A5315" t="s">
        <v>637</v>
      </c>
      <c r="B5315" t="s">
        <v>1229</v>
      </c>
      <c r="C5315" t="s">
        <v>639</v>
      </c>
      <c r="D5315" t="s">
        <v>663</v>
      </c>
      <c r="E5315" t="s">
        <v>704</v>
      </c>
      <c r="F5315">
        <v>528004120026</v>
      </c>
      <c r="G5315" t="s">
        <v>1241</v>
      </c>
      <c r="H5315">
        <v>583625</v>
      </c>
      <c r="I5315" t="s">
        <v>303</v>
      </c>
      <c r="J5315">
        <v>202211</v>
      </c>
      <c r="K5315">
        <v>44599</v>
      </c>
      <c r="L5315" t="s">
        <v>644</v>
      </c>
      <c r="M5315">
        <v>106500</v>
      </c>
      <c r="N5315">
        <v>180.98</v>
      </c>
      <c r="O5315" t="s">
        <v>645</v>
      </c>
      <c r="P5315" s="428">
        <v>162.36000000000001</v>
      </c>
      <c r="Q5315">
        <v>30526891</v>
      </c>
      <c r="R5315" t="s">
        <v>1230</v>
      </c>
      <c r="S5315">
        <v>13487</v>
      </c>
      <c r="T5315" t="s">
        <v>4317</v>
      </c>
    </row>
    <row r="5316" spans="1:20" x14ac:dyDescent="0.25">
      <c r="A5316" t="s">
        <v>637</v>
      </c>
      <c r="B5316" t="s">
        <v>1229</v>
      </c>
      <c r="C5316" t="s">
        <v>639</v>
      </c>
      <c r="D5316" t="s">
        <v>663</v>
      </c>
      <c r="E5316" t="s">
        <v>704</v>
      </c>
      <c r="F5316">
        <v>528004120026</v>
      </c>
      <c r="G5316" t="s">
        <v>1241</v>
      </c>
      <c r="H5316">
        <v>583625</v>
      </c>
      <c r="I5316" t="s">
        <v>303</v>
      </c>
      <c r="J5316">
        <v>202211</v>
      </c>
      <c r="K5316">
        <v>44599</v>
      </c>
      <c r="L5316" t="s">
        <v>644</v>
      </c>
      <c r="M5316">
        <v>40000</v>
      </c>
      <c r="N5316">
        <v>67.97</v>
      </c>
      <c r="O5316" t="s">
        <v>645</v>
      </c>
      <c r="P5316" s="428">
        <v>60.976999999999997</v>
      </c>
      <c r="Q5316">
        <v>30526891</v>
      </c>
      <c r="R5316" t="s">
        <v>1230</v>
      </c>
      <c r="S5316">
        <v>13487</v>
      </c>
      <c r="T5316" t="s">
        <v>4319</v>
      </c>
    </row>
    <row r="5317" spans="1:20" x14ac:dyDescent="0.25">
      <c r="A5317" t="s">
        <v>637</v>
      </c>
      <c r="B5317" t="s">
        <v>1229</v>
      </c>
      <c r="C5317" t="s">
        <v>639</v>
      </c>
      <c r="D5317" t="s">
        <v>663</v>
      </c>
      <c r="E5317" t="s">
        <v>704</v>
      </c>
      <c r="F5317">
        <v>528004120026</v>
      </c>
      <c r="G5317" t="s">
        <v>1241</v>
      </c>
      <c r="H5317">
        <v>583625</v>
      </c>
      <c r="I5317" t="s">
        <v>303</v>
      </c>
      <c r="J5317">
        <v>202211</v>
      </c>
      <c r="K5317">
        <v>44599</v>
      </c>
      <c r="L5317" t="s">
        <v>644</v>
      </c>
      <c r="M5317">
        <v>25000</v>
      </c>
      <c r="N5317">
        <v>42.48</v>
      </c>
      <c r="O5317" t="s">
        <v>645</v>
      </c>
      <c r="P5317" s="428">
        <v>38.11</v>
      </c>
      <c r="Q5317">
        <v>30526891</v>
      </c>
      <c r="R5317" t="s">
        <v>1230</v>
      </c>
      <c r="S5317">
        <v>13487</v>
      </c>
      <c r="T5317" t="s">
        <v>4318</v>
      </c>
    </row>
    <row r="5318" spans="1:20" x14ac:dyDescent="0.25">
      <c r="A5318" t="s">
        <v>637</v>
      </c>
      <c r="B5318" t="s">
        <v>1229</v>
      </c>
      <c r="C5318" t="s">
        <v>639</v>
      </c>
      <c r="D5318" t="s">
        <v>663</v>
      </c>
      <c r="E5318" t="s">
        <v>704</v>
      </c>
      <c r="F5318">
        <v>528004120026</v>
      </c>
      <c r="G5318" t="s">
        <v>1241</v>
      </c>
      <c r="H5318">
        <v>583625</v>
      </c>
      <c r="I5318" t="s">
        <v>303</v>
      </c>
      <c r="J5318">
        <v>202211</v>
      </c>
      <c r="K5318">
        <v>44599</v>
      </c>
      <c r="L5318" t="s">
        <v>644</v>
      </c>
      <c r="M5318">
        <v>25000</v>
      </c>
      <c r="N5318">
        <v>42.48</v>
      </c>
      <c r="O5318" t="s">
        <v>645</v>
      </c>
      <c r="P5318" s="428">
        <v>38.11</v>
      </c>
      <c r="Q5318">
        <v>30526891</v>
      </c>
      <c r="R5318" t="s">
        <v>1230</v>
      </c>
      <c r="S5318">
        <v>13487</v>
      </c>
      <c r="T5318" t="s">
        <v>4319</v>
      </c>
    </row>
    <row r="5319" spans="1:20" x14ac:dyDescent="0.25">
      <c r="A5319" t="s">
        <v>637</v>
      </c>
      <c r="B5319" t="s">
        <v>1229</v>
      </c>
      <c r="C5319" t="s">
        <v>639</v>
      </c>
      <c r="D5319" t="s">
        <v>663</v>
      </c>
      <c r="E5319" t="s">
        <v>704</v>
      </c>
      <c r="F5319">
        <v>528004120026</v>
      </c>
      <c r="G5319" t="s">
        <v>1241</v>
      </c>
      <c r="H5319">
        <v>583625</v>
      </c>
      <c r="I5319" t="s">
        <v>303</v>
      </c>
      <c r="J5319">
        <v>202211</v>
      </c>
      <c r="K5319">
        <v>44599</v>
      </c>
      <c r="L5319" t="s">
        <v>644</v>
      </c>
      <c r="M5319">
        <v>25000</v>
      </c>
      <c r="N5319">
        <v>42.48</v>
      </c>
      <c r="O5319" t="s">
        <v>645</v>
      </c>
      <c r="P5319" s="428">
        <v>38.11</v>
      </c>
      <c r="Q5319">
        <v>30526891</v>
      </c>
      <c r="R5319" t="s">
        <v>1230</v>
      </c>
      <c r="S5319">
        <v>13487</v>
      </c>
      <c r="T5319" t="s">
        <v>4498</v>
      </c>
    </row>
    <row r="5320" spans="1:20" x14ac:dyDescent="0.25">
      <c r="A5320" t="s">
        <v>637</v>
      </c>
      <c r="B5320" t="s">
        <v>1229</v>
      </c>
      <c r="C5320" t="s">
        <v>639</v>
      </c>
      <c r="D5320" t="s">
        <v>663</v>
      </c>
      <c r="E5320" t="s">
        <v>704</v>
      </c>
      <c r="F5320">
        <v>528004120026</v>
      </c>
      <c r="G5320" t="s">
        <v>1241</v>
      </c>
      <c r="H5320">
        <v>583625</v>
      </c>
      <c r="I5320" t="s">
        <v>303</v>
      </c>
      <c r="J5320">
        <v>202211</v>
      </c>
      <c r="K5320">
        <v>44599</v>
      </c>
      <c r="L5320" t="s">
        <v>644</v>
      </c>
      <c r="M5320">
        <v>20000</v>
      </c>
      <c r="N5320">
        <v>33.99</v>
      </c>
      <c r="O5320" t="s">
        <v>645</v>
      </c>
      <c r="P5320" s="428">
        <v>30.492999999999999</v>
      </c>
      <c r="Q5320">
        <v>30526891</v>
      </c>
      <c r="R5320" t="s">
        <v>1230</v>
      </c>
      <c r="S5320">
        <v>13487</v>
      </c>
      <c r="T5320" t="s">
        <v>4499</v>
      </c>
    </row>
    <row r="5321" spans="1:20" x14ac:dyDescent="0.25">
      <c r="A5321" t="s">
        <v>637</v>
      </c>
      <c r="B5321" t="s">
        <v>1229</v>
      </c>
      <c r="C5321" t="s">
        <v>639</v>
      </c>
      <c r="D5321" t="s">
        <v>663</v>
      </c>
      <c r="E5321" t="s">
        <v>704</v>
      </c>
      <c r="F5321">
        <v>528004120026</v>
      </c>
      <c r="G5321" t="s">
        <v>1241</v>
      </c>
      <c r="H5321">
        <v>583625</v>
      </c>
      <c r="I5321" t="s">
        <v>303</v>
      </c>
      <c r="J5321">
        <v>202211</v>
      </c>
      <c r="K5321">
        <v>44599</v>
      </c>
      <c r="L5321" t="s">
        <v>644</v>
      </c>
      <c r="M5321">
        <v>55000</v>
      </c>
      <c r="N5321">
        <v>93.46</v>
      </c>
      <c r="O5321" t="s">
        <v>645</v>
      </c>
      <c r="P5321" s="428">
        <v>83.844999999999999</v>
      </c>
      <c r="Q5321">
        <v>30526891</v>
      </c>
      <c r="R5321" t="s">
        <v>1230</v>
      </c>
      <c r="S5321">
        <v>13487</v>
      </c>
      <c r="T5321" t="s">
        <v>4321</v>
      </c>
    </row>
    <row r="5322" spans="1:20" x14ac:dyDescent="0.25">
      <c r="A5322" t="s">
        <v>637</v>
      </c>
      <c r="B5322" t="s">
        <v>1229</v>
      </c>
      <c r="C5322" t="s">
        <v>639</v>
      </c>
      <c r="D5322" t="s">
        <v>663</v>
      </c>
      <c r="E5322" t="s">
        <v>704</v>
      </c>
      <c r="F5322">
        <v>528004120026</v>
      </c>
      <c r="G5322" t="s">
        <v>1241</v>
      </c>
      <c r="H5322">
        <v>583625</v>
      </c>
      <c r="I5322" t="s">
        <v>303</v>
      </c>
      <c r="J5322">
        <v>202211</v>
      </c>
      <c r="K5322">
        <v>44599</v>
      </c>
      <c r="L5322" t="s">
        <v>644</v>
      </c>
      <c r="M5322">
        <v>7500</v>
      </c>
      <c r="N5322">
        <v>12.74</v>
      </c>
      <c r="O5322" t="s">
        <v>645</v>
      </c>
      <c r="P5322" s="428">
        <v>11.429</v>
      </c>
      <c r="Q5322">
        <v>30526891</v>
      </c>
      <c r="R5322" t="s">
        <v>1230</v>
      </c>
      <c r="S5322">
        <v>13487</v>
      </c>
      <c r="T5322" t="s">
        <v>4322</v>
      </c>
    </row>
    <row r="5323" spans="1:20" x14ac:dyDescent="0.25">
      <c r="A5323" t="s">
        <v>637</v>
      </c>
      <c r="B5323" t="s">
        <v>1229</v>
      </c>
      <c r="C5323" t="s">
        <v>639</v>
      </c>
      <c r="D5323" t="s">
        <v>663</v>
      </c>
      <c r="E5323" t="s">
        <v>704</v>
      </c>
      <c r="F5323">
        <v>528004120026</v>
      </c>
      <c r="G5323" t="s">
        <v>1241</v>
      </c>
      <c r="H5323">
        <v>583625</v>
      </c>
      <c r="I5323" t="s">
        <v>303</v>
      </c>
      <c r="J5323">
        <v>202211</v>
      </c>
      <c r="K5323">
        <v>44599</v>
      </c>
      <c r="L5323" t="s">
        <v>644</v>
      </c>
      <c r="M5323">
        <v>16700</v>
      </c>
      <c r="N5323">
        <v>28.38</v>
      </c>
      <c r="O5323" t="s">
        <v>645</v>
      </c>
      <c r="P5323" s="428">
        <v>25.46</v>
      </c>
      <c r="Q5323">
        <v>30526891</v>
      </c>
      <c r="R5323" t="s">
        <v>1230</v>
      </c>
      <c r="S5323">
        <v>13487</v>
      </c>
      <c r="T5323" t="s">
        <v>4322</v>
      </c>
    </row>
    <row r="5324" spans="1:20" x14ac:dyDescent="0.25">
      <c r="A5324" t="s">
        <v>637</v>
      </c>
      <c r="B5324" t="s">
        <v>1229</v>
      </c>
      <c r="C5324" t="s">
        <v>639</v>
      </c>
      <c r="D5324" t="s">
        <v>663</v>
      </c>
      <c r="E5324" t="s">
        <v>704</v>
      </c>
      <c r="F5324">
        <v>528004120026</v>
      </c>
      <c r="G5324" t="s">
        <v>1241</v>
      </c>
      <c r="H5324">
        <v>583625</v>
      </c>
      <c r="I5324" t="s">
        <v>303</v>
      </c>
      <c r="J5324">
        <v>202211</v>
      </c>
      <c r="K5324">
        <v>44599</v>
      </c>
      <c r="L5324" t="s">
        <v>644</v>
      </c>
      <c r="M5324">
        <v>2000</v>
      </c>
      <c r="N5324">
        <v>3.4</v>
      </c>
      <c r="O5324" t="s">
        <v>645</v>
      </c>
      <c r="P5324" s="428">
        <v>3.05</v>
      </c>
      <c r="Q5324">
        <v>30526891</v>
      </c>
      <c r="R5324" t="s">
        <v>1230</v>
      </c>
      <c r="S5324">
        <v>13487</v>
      </c>
      <c r="T5324" t="s">
        <v>4500</v>
      </c>
    </row>
    <row r="5325" spans="1:20" x14ac:dyDescent="0.25">
      <c r="A5325" t="s">
        <v>637</v>
      </c>
      <c r="B5325" t="s">
        <v>1229</v>
      </c>
      <c r="C5325" t="s">
        <v>639</v>
      </c>
      <c r="D5325" t="s">
        <v>663</v>
      </c>
      <c r="E5325" t="s">
        <v>704</v>
      </c>
      <c r="F5325">
        <v>528004120026</v>
      </c>
      <c r="G5325" t="s">
        <v>1241</v>
      </c>
      <c r="H5325">
        <v>583625</v>
      </c>
      <c r="I5325" t="s">
        <v>303</v>
      </c>
      <c r="J5325">
        <v>202211</v>
      </c>
      <c r="K5325">
        <v>44599</v>
      </c>
      <c r="L5325" t="s">
        <v>644</v>
      </c>
      <c r="M5325">
        <v>56500</v>
      </c>
      <c r="N5325">
        <v>96.01</v>
      </c>
      <c r="O5325" t="s">
        <v>645</v>
      </c>
      <c r="P5325" s="428">
        <v>86.132000000000005</v>
      </c>
      <c r="Q5325">
        <v>30526891</v>
      </c>
      <c r="R5325" t="s">
        <v>1230</v>
      </c>
      <c r="S5325">
        <v>13487</v>
      </c>
      <c r="T5325" t="s">
        <v>4501</v>
      </c>
    </row>
    <row r="5326" spans="1:20" x14ac:dyDescent="0.25">
      <c r="A5326" t="s">
        <v>637</v>
      </c>
      <c r="B5326" t="s">
        <v>1229</v>
      </c>
      <c r="C5326" t="s">
        <v>639</v>
      </c>
      <c r="D5326" t="s">
        <v>663</v>
      </c>
      <c r="E5326" t="s">
        <v>704</v>
      </c>
      <c r="F5326">
        <v>528004120026</v>
      </c>
      <c r="G5326" t="s">
        <v>1241</v>
      </c>
      <c r="H5326">
        <v>583625</v>
      </c>
      <c r="I5326" t="s">
        <v>303</v>
      </c>
      <c r="J5326">
        <v>202211</v>
      </c>
      <c r="K5326">
        <v>44599</v>
      </c>
      <c r="L5326" t="s">
        <v>644</v>
      </c>
      <c r="M5326">
        <v>56500</v>
      </c>
      <c r="N5326">
        <v>96.01</v>
      </c>
      <c r="O5326" t="s">
        <v>645</v>
      </c>
      <c r="P5326" s="428">
        <v>86.132000000000005</v>
      </c>
      <c r="Q5326">
        <v>30526891</v>
      </c>
      <c r="R5326" t="s">
        <v>1230</v>
      </c>
      <c r="S5326">
        <v>13487</v>
      </c>
      <c r="T5326" t="s">
        <v>4324</v>
      </c>
    </row>
    <row r="5327" spans="1:20" x14ac:dyDescent="0.25">
      <c r="A5327" t="s">
        <v>637</v>
      </c>
      <c r="B5327" t="s">
        <v>1229</v>
      </c>
      <c r="C5327" t="s">
        <v>639</v>
      </c>
      <c r="D5327" t="s">
        <v>663</v>
      </c>
      <c r="E5327" t="s">
        <v>704</v>
      </c>
      <c r="F5327">
        <v>528004120026</v>
      </c>
      <c r="G5327" t="s">
        <v>1241</v>
      </c>
      <c r="H5327">
        <v>583625</v>
      </c>
      <c r="I5327" t="s">
        <v>303</v>
      </c>
      <c r="J5327">
        <v>202211</v>
      </c>
      <c r="K5327">
        <v>44599</v>
      </c>
      <c r="L5327" t="s">
        <v>644</v>
      </c>
      <c r="M5327">
        <v>50000</v>
      </c>
      <c r="N5327">
        <v>84.97</v>
      </c>
      <c r="O5327" t="s">
        <v>645</v>
      </c>
      <c r="P5327" s="428">
        <v>76.227999999999994</v>
      </c>
      <c r="Q5327">
        <v>30526891</v>
      </c>
      <c r="R5327" t="s">
        <v>1230</v>
      </c>
      <c r="S5327">
        <v>13487</v>
      </c>
      <c r="T5327" t="s">
        <v>4327</v>
      </c>
    </row>
    <row r="5328" spans="1:20" x14ac:dyDescent="0.25">
      <c r="A5328" t="s">
        <v>637</v>
      </c>
      <c r="B5328" t="s">
        <v>1229</v>
      </c>
      <c r="C5328" t="s">
        <v>639</v>
      </c>
      <c r="D5328" t="s">
        <v>663</v>
      </c>
      <c r="E5328" t="s">
        <v>704</v>
      </c>
      <c r="F5328">
        <v>528004120026</v>
      </c>
      <c r="G5328" t="s">
        <v>1241</v>
      </c>
      <c r="H5328">
        <v>583625</v>
      </c>
      <c r="I5328" t="s">
        <v>303</v>
      </c>
      <c r="J5328">
        <v>202211</v>
      </c>
      <c r="K5328">
        <v>44599</v>
      </c>
      <c r="L5328" t="s">
        <v>644</v>
      </c>
      <c r="M5328">
        <v>50000</v>
      </c>
      <c r="N5328">
        <v>84.97</v>
      </c>
      <c r="O5328" t="s">
        <v>645</v>
      </c>
      <c r="P5328" s="428">
        <v>76.227999999999994</v>
      </c>
      <c r="Q5328">
        <v>30526891</v>
      </c>
      <c r="R5328" t="s">
        <v>1230</v>
      </c>
      <c r="S5328">
        <v>13487</v>
      </c>
      <c r="T5328" t="s">
        <v>4328</v>
      </c>
    </row>
    <row r="5329" spans="1:20" x14ac:dyDescent="0.25">
      <c r="A5329" t="s">
        <v>637</v>
      </c>
      <c r="B5329" t="s">
        <v>1229</v>
      </c>
      <c r="C5329" t="s">
        <v>639</v>
      </c>
      <c r="D5329" t="s">
        <v>663</v>
      </c>
      <c r="E5329" t="s">
        <v>704</v>
      </c>
      <c r="F5329">
        <v>528004120026</v>
      </c>
      <c r="G5329" t="s">
        <v>1241</v>
      </c>
      <c r="H5329">
        <v>583625</v>
      </c>
      <c r="I5329" t="s">
        <v>303</v>
      </c>
      <c r="J5329">
        <v>202211</v>
      </c>
      <c r="K5329">
        <v>44599</v>
      </c>
      <c r="L5329" t="s">
        <v>644</v>
      </c>
      <c r="M5329">
        <v>50000</v>
      </c>
      <c r="N5329">
        <v>84.97</v>
      </c>
      <c r="O5329" t="s">
        <v>645</v>
      </c>
      <c r="P5329" s="428">
        <v>76.227999999999994</v>
      </c>
      <c r="Q5329">
        <v>30526891</v>
      </c>
      <c r="R5329" t="s">
        <v>1230</v>
      </c>
      <c r="S5329">
        <v>13487</v>
      </c>
      <c r="T5329" t="s">
        <v>4328</v>
      </c>
    </row>
    <row r="5330" spans="1:20" x14ac:dyDescent="0.25">
      <c r="A5330" t="s">
        <v>637</v>
      </c>
      <c r="B5330" t="s">
        <v>1229</v>
      </c>
      <c r="C5330" t="s">
        <v>639</v>
      </c>
      <c r="D5330" t="s">
        <v>663</v>
      </c>
      <c r="E5330" t="s">
        <v>704</v>
      </c>
      <c r="F5330">
        <v>528004120026</v>
      </c>
      <c r="G5330" t="s">
        <v>1241</v>
      </c>
      <c r="H5330">
        <v>583625</v>
      </c>
      <c r="I5330" t="s">
        <v>303</v>
      </c>
      <c r="J5330">
        <v>202211</v>
      </c>
      <c r="K5330">
        <v>44599</v>
      </c>
      <c r="L5330" t="s">
        <v>644</v>
      </c>
      <c r="M5330">
        <v>50000</v>
      </c>
      <c r="N5330">
        <v>84.97</v>
      </c>
      <c r="O5330" t="s">
        <v>645</v>
      </c>
      <c r="P5330" s="428">
        <v>76.227999999999994</v>
      </c>
      <c r="Q5330">
        <v>30526891</v>
      </c>
      <c r="R5330" t="s">
        <v>1230</v>
      </c>
      <c r="S5330">
        <v>13487</v>
      </c>
      <c r="T5330" t="s">
        <v>4327</v>
      </c>
    </row>
    <row r="5331" spans="1:20" x14ac:dyDescent="0.25">
      <c r="A5331" t="s">
        <v>637</v>
      </c>
      <c r="B5331" t="s">
        <v>1229</v>
      </c>
      <c r="C5331" t="s">
        <v>639</v>
      </c>
      <c r="D5331" t="s">
        <v>663</v>
      </c>
      <c r="E5331" t="s">
        <v>704</v>
      </c>
      <c r="F5331">
        <v>528004120026</v>
      </c>
      <c r="G5331" t="s">
        <v>1241</v>
      </c>
      <c r="H5331">
        <v>583625</v>
      </c>
      <c r="I5331" t="s">
        <v>303</v>
      </c>
      <c r="J5331">
        <v>202211</v>
      </c>
      <c r="K5331">
        <v>44599</v>
      </c>
      <c r="L5331" t="s">
        <v>644</v>
      </c>
      <c r="M5331">
        <v>45000</v>
      </c>
      <c r="N5331">
        <v>76.47</v>
      </c>
      <c r="O5331" t="s">
        <v>645</v>
      </c>
      <c r="P5331" s="428">
        <v>68.602999999999994</v>
      </c>
      <c r="Q5331">
        <v>30526891</v>
      </c>
      <c r="R5331" t="s">
        <v>1230</v>
      </c>
      <c r="S5331">
        <v>13487</v>
      </c>
      <c r="T5331" t="s">
        <v>4328</v>
      </c>
    </row>
    <row r="5332" spans="1:20" x14ac:dyDescent="0.25">
      <c r="A5332" t="s">
        <v>637</v>
      </c>
      <c r="B5332" t="s">
        <v>1229</v>
      </c>
      <c r="C5332" t="s">
        <v>639</v>
      </c>
      <c r="D5332" t="s">
        <v>663</v>
      </c>
      <c r="E5332" t="s">
        <v>704</v>
      </c>
      <c r="F5332">
        <v>528004120026</v>
      </c>
      <c r="G5332" t="s">
        <v>1241</v>
      </c>
      <c r="H5332">
        <v>583625</v>
      </c>
      <c r="I5332" t="s">
        <v>303</v>
      </c>
      <c r="J5332">
        <v>202211</v>
      </c>
      <c r="K5332">
        <v>44599</v>
      </c>
      <c r="L5332" t="s">
        <v>644</v>
      </c>
      <c r="M5332">
        <v>50000</v>
      </c>
      <c r="N5332">
        <v>84.97</v>
      </c>
      <c r="O5332" t="s">
        <v>645</v>
      </c>
      <c r="P5332" s="428">
        <v>76.227999999999994</v>
      </c>
      <c r="Q5332">
        <v>30526891</v>
      </c>
      <c r="R5332" t="s">
        <v>1230</v>
      </c>
      <c r="S5332">
        <v>13487</v>
      </c>
      <c r="T5332" t="s">
        <v>4502</v>
      </c>
    </row>
    <row r="5333" spans="1:20" x14ac:dyDescent="0.25">
      <c r="A5333" t="s">
        <v>637</v>
      </c>
      <c r="B5333" t="s">
        <v>1229</v>
      </c>
      <c r="C5333" t="s">
        <v>639</v>
      </c>
      <c r="D5333" t="s">
        <v>663</v>
      </c>
      <c r="E5333" t="s">
        <v>704</v>
      </c>
      <c r="F5333">
        <v>528004120026</v>
      </c>
      <c r="G5333" t="s">
        <v>1241</v>
      </c>
      <c r="H5333">
        <v>583625</v>
      </c>
      <c r="I5333" t="s">
        <v>303</v>
      </c>
      <c r="J5333">
        <v>202211</v>
      </c>
      <c r="K5333">
        <v>44599</v>
      </c>
      <c r="L5333" t="s">
        <v>644</v>
      </c>
      <c r="M5333">
        <v>50000</v>
      </c>
      <c r="N5333">
        <v>84.97</v>
      </c>
      <c r="O5333" t="s">
        <v>645</v>
      </c>
      <c r="P5333" s="428">
        <v>76.227999999999994</v>
      </c>
      <c r="Q5333">
        <v>30526891</v>
      </c>
      <c r="R5333" t="s">
        <v>1230</v>
      </c>
      <c r="S5333">
        <v>13487</v>
      </c>
      <c r="T5333" t="s">
        <v>4502</v>
      </c>
    </row>
    <row r="5334" spans="1:20" x14ac:dyDescent="0.25">
      <c r="A5334" t="s">
        <v>637</v>
      </c>
      <c r="B5334" t="s">
        <v>1229</v>
      </c>
      <c r="C5334" t="s">
        <v>639</v>
      </c>
      <c r="D5334" t="s">
        <v>663</v>
      </c>
      <c r="E5334" t="s">
        <v>704</v>
      </c>
      <c r="F5334">
        <v>528004120026</v>
      </c>
      <c r="G5334" t="s">
        <v>1241</v>
      </c>
      <c r="H5334">
        <v>583625</v>
      </c>
      <c r="I5334" t="s">
        <v>303</v>
      </c>
      <c r="J5334">
        <v>202211</v>
      </c>
      <c r="K5334">
        <v>44599</v>
      </c>
      <c r="L5334" t="s">
        <v>644</v>
      </c>
      <c r="M5334">
        <v>10000</v>
      </c>
      <c r="N5334">
        <v>16.989999999999998</v>
      </c>
      <c r="O5334" t="s">
        <v>645</v>
      </c>
      <c r="P5334" s="428">
        <v>15.242000000000001</v>
      </c>
      <c r="Q5334">
        <v>30526891</v>
      </c>
      <c r="R5334" t="s">
        <v>1230</v>
      </c>
      <c r="S5334">
        <v>13487</v>
      </c>
      <c r="T5334" t="s">
        <v>4331</v>
      </c>
    </row>
    <row r="5335" spans="1:20" x14ac:dyDescent="0.25">
      <c r="A5335" t="s">
        <v>637</v>
      </c>
      <c r="B5335" t="s">
        <v>1229</v>
      </c>
      <c r="C5335" t="s">
        <v>639</v>
      </c>
      <c r="D5335" t="s">
        <v>663</v>
      </c>
      <c r="E5335" t="s">
        <v>704</v>
      </c>
      <c r="F5335">
        <v>528004120026</v>
      </c>
      <c r="G5335" t="s">
        <v>1241</v>
      </c>
      <c r="H5335">
        <v>583625</v>
      </c>
      <c r="I5335" t="s">
        <v>303</v>
      </c>
      <c r="J5335">
        <v>202211</v>
      </c>
      <c r="K5335">
        <v>44599</v>
      </c>
      <c r="L5335" t="s">
        <v>644</v>
      </c>
      <c r="M5335">
        <v>10000</v>
      </c>
      <c r="N5335">
        <v>16.989999999999998</v>
      </c>
      <c r="O5335" t="s">
        <v>645</v>
      </c>
      <c r="P5335" s="428">
        <v>15.242000000000001</v>
      </c>
      <c r="Q5335">
        <v>30526891</v>
      </c>
      <c r="R5335" t="s">
        <v>1230</v>
      </c>
      <c r="S5335">
        <v>13487</v>
      </c>
      <c r="T5335" t="s">
        <v>4331</v>
      </c>
    </row>
    <row r="5336" spans="1:20" x14ac:dyDescent="0.25">
      <c r="A5336" t="s">
        <v>637</v>
      </c>
      <c r="B5336" t="s">
        <v>1229</v>
      </c>
      <c r="C5336" t="s">
        <v>639</v>
      </c>
      <c r="D5336" t="s">
        <v>663</v>
      </c>
      <c r="E5336" t="s">
        <v>704</v>
      </c>
      <c r="F5336">
        <v>528004120026</v>
      </c>
      <c r="G5336" t="s">
        <v>1241</v>
      </c>
      <c r="H5336">
        <v>583625</v>
      </c>
      <c r="I5336" t="s">
        <v>303</v>
      </c>
      <c r="J5336">
        <v>202211</v>
      </c>
      <c r="K5336">
        <v>44599</v>
      </c>
      <c r="L5336" t="s">
        <v>644</v>
      </c>
      <c r="M5336">
        <v>10000</v>
      </c>
      <c r="N5336">
        <v>16.989999999999998</v>
      </c>
      <c r="O5336" t="s">
        <v>645</v>
      </c>
      <c r="P5336" s="428">
        <v>15.242000000000001</v>
      </c>
      <c r="Q5336">
        <v>30526891</v>
      </c>
      <c r="R5336" t="s">
        <v>1230</v>
      </c>
      <c r="S5336">
        <v>13487</v>
      </c>
      <c r="T5336" t="s">
        <v>4503</v>
      </c>
    </row>
    <row r="5337" spans="1:20" x14ac:dyDescent="0.25">
      <c r="A5337" t="s">
        <v>637</v>
      </c>
      <c r="B5337" t="s">
        <v>1229</v>
      </c>
      <c r="C5337" t="s">
        <v>639</v>
      </c>
      <c r="D5337" t="s">
        <v>663</v>
      </c>
      <c r="E5337" t="s">
        <v>704</v>
      </c>
      <c r="F5337">
        <v>528004120026</v>
      </c>
      <c r="G5337" t="s">
        <v>1241</v>
      </c>
      <c r="H5337">
        <v>583625</v>
      </c>
      <c r="I5337" t="s">
        <v>303</v>
      </c>
      <c r="J5337">
        <v>202211</v>
      </c>
      <c r="K5337">
        <v>44599</v>
      </c>
      <c r="L5337" t="s">
        <v>644</v>
      </c>
      <c r="M5337">
        <v>25000</v>
      </c>
      <c r="N5337">
        <v>42.48</v>
      </c>
      <c r="O5337" t="s">
        <v>645</v>
      </c>
      <c r="P5337" s="428">
        <v>38.11</v>
      </c>
      <c r="Q5337">
        <v>30526891</v>
      </c>
      <c r="R5337" t="s">
        <v>1230</v>
      </c>
      <c r="S5337">
        <v>13487</v>
      </c>
      <c r="T5337" t="s">
        <v>4332</v>
      </c>
    </row>
    <row r="5338" spans="1:20" x14ac:dyDescent="0.25">
      <c r="A5338" t="s">
        <v>637</v>
      </c>
      <c r="B5338" t="s">
        <v>1229</v>
      </c>
      <c r="C5338" t="s">
        <v>639</v>
      </c>
      <c r="D5338" t="s">
        <v>663</v>
      </c>
      <c r="E5338" t="s">
        <v>704</v>
      </c>
      <c r="F5338">
        <v>528004120026</v>
      </c>
      <c r="G5338" t="s">
        <v>1241</v>
      </c>
      <c r="H5338">
        <v>583625</v>
      </c>
      <c r="I5338" t="s">
        <v>303</v>
      </c>
      <c r="J5338">
        <v>202211</v>
      </c>
      <c r="K5338">
        <v>44599</v>
      </c>
      <c r="L5338" t="s">
        <v>644</v>
      </c>
      <c r="M5338">
        <v>25000</v>
      </c>
      <c r="N5338">
        <v>42.48</v>
      </c>
      <c r="O5338" t="s">
        <v>645</v>
      </c>
      <c r="P5338" s="428">
        <v>38.11</v>
      </c>
      <c r="Q5338">
        <v>30526891</v>
      </c>
      <c r="R5338" t="s">
        <v>1230</v>
      </c>
      <c r="S5338">
        <v>13487</v>
      </c>
      <c r="T5338" t="s">
        <v>4333</v>
      </c>
    </row>
    <row r="5339" spans="1:20" x14ac:dyDescent="0.25">
      <c r="A5339" t="s">
        <v>637</v>
      </c>
      <c r="B5339" t="s">
        <v>1229</v>
      </c>
      <c r="C5339" t="s">
        <v>639</v>
      </c>
      <c r="D5339" t="s">
        <v>663</v>
      </c>
      <c r="E5339" t="s">
        <v>704</v>
      </c>
      <c r="F5339">
        <v>528004120026</v>
      </c>
      <c r="G5339" t="s">
        <v>1241</v>
      </c>
      <c r="H5339">
        <v>583625</v>
      </c>
      <c r="I5339" t="s">
        <v>303</v>
      </c>
      <c r="J5339">
        <v>202211</v>
      </c>
      <c r="K5339">
        <v>44599</v>
      </c>
      <c r="L5339" t="s">
        <v>644</v>
      </c>
      <c r="M5339">
        <v>30000</v>
      </c>
      <c r="N5339">
        <v>50.98</v>
      </c>
      <c r="O5339" t="s">
        <v>645</v>
      </c>
      <c r="P5339" s="428">
        <v>45.734999999999999</v>
      </c>
      <c r="Q5339">
        <v>30526891</v>
      </c>
      <c r="R5339" t="s">
        <v>1230</v>
      </c>
      <c r="S5339">
        <v>13487</v>
      </c>
      <c r="T5339" t="s">
        <v>4332</v>
      </c>
    </row>
    <row r="5340" spans="1:20" x14ac:dyDescent="0.25">
      <c r="A5340" t="s">
        <v>637</v>
      </c>
      <c r="B5340" t="s">
        <v>1229</v>
      </c>
      <c r="C5340" t="s">
        <v>639</v>
      </c>
      <c r="D5340" t="s">
        <v>663</v>
      </c>
      <c r="E5340" t="s">
        <v>704</v>
      </c>
      <c r="F5340">
        <v>528004120026</v>
      </c>
      <c r="G5340" t="s">
        <v>1241</v>
      </c>
      <c r="H5340">
        <v>583625</v>
      </c>
      <c r="I5340" t="s">
        <v>303</v>
      </c>
      <c r="J5340">
        <v>202211</v>
      </c>
      <c r="K5340">
        <v>44599</v>
      </c>
      <c r="L5340" t="s">
        <v>644</v>
      </c>
      <c r="M5340">
        <v>10000</v>
      </c>
      <c r="N5340">
        <v>16.989999999999998</v>
      </c>
      <c r="O5340" t="s">
        <v>645</v>
      </c>
      <c r="P5340" s="428">
        <v>15.242000000000001</v>
      </c>
      <c r="Q5340">
        <v>30526891</v>
      </c>
      <c r="R5340" t="s">
        <v>1230</v>
      </c>
      <c r="S5340">
        <v>13487</v>
      </c>
      <c r="T5340" t="s">
        <v>4504</v>
      </c>
    </row>
    <row r="5341" spans="1:20" x14ac:dyDescent="0.25">
      <c r="A5341" t="s">
        <v>637</v>
      </c>
      <c r="B5341" t="s">
        <v>1229</v>
      </c>
      <c r="C5341" t="s">
        <v>639</v>
      </c>
      <c r="D5341" t="s">
        <v>663</v>
      </c>
      <c r="E5341" t="s">
        <v>704</v>
      </c>
      <c r="F5341">
        <v>528004120026</v>
      </c>
      <c r="G5341" t="s">
        <v>1241</v>
      </c>
      <c r="H5341">
        <v>583625</v>
      </c>
      <c r="I5341" t="s">
        <v>303</v>
      </c>
      <c r="J5341">
        <v>202211</v>
      </c>
      <c r="K5341">
        <v>44599</v>
      </c>
      <c r="L5341" t="s">
        <v>644</v>
      </c>
      <c r="M5341">
        <v>50000</v>
      </c>
      <c r="N5341">
        <v>84.97</v>
      </c>
      <c r="O5341" t="s">
        <v>645</v>
      </c>
      <c r="P5341" s="428">
        <v>76.227999999999994</v>
      </c>
      <c r="Q5341">
        <v>30526891</v>
      </c>
      <c r="R5341" t="s">
        <v>1230</v>
      </c>
      <c r="S5341">
        <v>13487</v>
      </c>
      <c r="T5341" t="s">
        <v>4504</v>
      </c>
    </row>
    <row r="5342" spans="1:20" x14ac:dyDescent="0.25">
      <c r="A5342" t="s">
        <v>637</v>
      </c>
      <c r="B5342" t="s">
        <v>1229</v>
      </c>
      <c r="C5342" t="s">
        <v>639</v>
      </c>
      <c r="D5342" t="s">
        <v>663</v>
      </c>
      <c r="E5342" t="s">
        <v>704</v>
      </c>
      <c r="F5342">
        <v>528004120026</v>
      </c>
      <c r="G5342" t="s">
        <v>1241</v>
      </c>
      <c r="H5342">
        <v>583625</v>
      </c>
      <c r="I5342" t="s">
        <v>303</v>
      </c>
      <c r="J5342">
        <v>202211</v>
      </c>
      <c r="K5342">
        <v>44599</v>
      </c>
      <c r="L5342" t="s">
        <v>644</v>
      </c>
      <c r="M5342">
        <v>50000</v>
      </c>
      <c r="N5342">
        <v>84.97</v>
      </c>
      <c r="O5342" t="s">
        <v>645</v>
      </c>
      <c r="P5342" s="428">
        <v>76.227999999999994</v>
      </c>
      <c r="Q5342">
        <v>30526891</v>
      </c>
      <c r="R5342" t="s">
        <v>1230</v>
      </c>
      <c r="S5342">
        <v>13487</v>
      </c>
      <c r="T5342" t="s">
        <v>4335</v>
      </c>
    </row>
    <row r="5343" spans="1:20" x14ac:dyDescent="0.25">
      <c r="A5343" t="s">
        <v>637</v>
      </c>
      <c r="B5343" t="s">
        <v>1229</v>
      </c>
      <c r="C5343" t="s">
        <v>639</v>
      </c>
      <c r="D5343" t="s">
        <v>663</v>
      </c>
      <c r="E5343" t="s">
        <v>704</v>
      </c>
      <c r="F5343">
        <v>528004120026</v>
      </c>
      <c r="G5343" t="s">
        <v>1241</v>
      </c>
      <c r="H5343">
        <v>583625</v>
      </c>
      <c r="I5343" t="s">
        <v>303</v>
      </c>
      <c r="J5343">
        <v>202211</v>
      </c>
      <c r="K5343">
        <v>44599</v>
      </c>
      <c r="L5343" t="s">
        <v>644</v>
      </c>
      <c r="M5343">
        <v>20000</v>
      </c>
      <c r="N5343">
        <v>33.99</v>
      </c>
      <c r="O5343" t="s">
        <v>645</v>
      </c>
      <c r="P5343" s="428">
        <v>30.492999999999999</v>
      </c>
      <c r="Q5343">
        <v>30526891</v>
      </c>
      <c r="R5343" t="s">
        <v>1230</v>
      </c>
      <c r="S5343">
        <v>13487</v>
      </c>
      <c r="T5343" t="s">
        <v>4336</v>
      </c>
    </row>
    <row r="5344" spans="1:20" x14ac:dyDescent="0.25">
      <c r="A5344" t="s">
        <v>637</v>
      </c>
      <c r="B5344" t="s">
        <v>1229</v>
      </c>
      <c r="C5344" t="s">
        <v>639</v>
      </c>
      <c r="D5344" t="s">
        <v>663</v>
      </c>
      <c r="E5344" t="s">
        <v>704</v>
      </c>
      <c r="F5344">
        <v>528004120026</v>
      </c>
      <c r="G5344" t="s">
        <v>1241</v>
      </c>
      <c r="H5344">
        <v>583625</v>
      </c>
      <c r="I5344" t="s">
        <v>303</v>
      </c>
      <c r="J5344">
        <v>202211</v>
      </c>
      <c r="K5344">
        <v>44599</v>
      </c>
      <c r="L5344" t="s">
        <v>644</v>
      </c>
      <c r="M5344">
        <v>15000</v>
      </c>
      <c r="N5344">
        <v>25.49</v>
      </c>
      <c r="O5344" t="s">
        <v>645</v>
      </c>
      <c r="P5344" s="428">
        <v>22.867999999999999</v>
      </c>
      <c r="Q5344">
        <v>30526891</v>
      </c>
      <c r="R5344" t="s">
        <v>1230</v>
      </c>
      <c r="S5344">
        <v>13487</v>
      </c>
      <c r="T5344" t="s">
        <v>4665</v>
      </c>
    </row>
    <row r="5345" spans="1:20" x14ac:dyDescent="0.25">
      <c r="A5345" t="s">
        <v>637</v>
      </c>
      <c r="B5345" t="s">
        <v>1229</v>
      </c>
      <c r="C5345" t="s">
        <v>639</v>
      </c>
      <c r="D5345" t="s">
        <v>663</v>
      </c>
      <c r="E5345" t="s">
        <v>704</v>
      </c>
      <c r="F5345">
        <v>528004120026</v>
      </c>
      <c r="G5345" t="s">
        <v>1241</v>
      </c>
      <c r="H5345">
        <v>583625</v>
      </c>
      <c r="I5345" t="s">
        <v>303</v>
      </c>
      <c r="J5345">
        <v>202211</v>
      </c>
      <c r="K5345">
        <v>44599</v>
      </c>
      <c r="L5345" t="s">
        <v>644</v>
      </c>
      <c r="M5345">
        <v>50000</v>
      </c>
      <c r="N5345">
        <v>84.97</v>
      </c>
      <c r="O5345" t="s">
        <v>645</v>
      </c>
      <c r="P5345" s="428">
        <v>76.227999999999994</v>
      </c>
      <c r="Q5345">
        <v>30526891</v>
      </c>
      <c r="R5345" t="s">
        <v>1230</v>
      </c>
      <c r="S5345">
        <v>13487</v>
      </c>
      <c r="T5345" t="s">
        <v>4666</v>
      </c>
    </row>
    <row r="5346" spans="1:20" x14ac:dyDescent="0.25">
      <c r="A5346" t="s">
        <v>637</v>
      </c>
      <c r="B5346" t="s">
        <v>1229</v>
      </c>
      <c r="C5346" t="s">
        <v>639</v>
      </c>
      <c r="D5346" t="s">
        <v>663</v>
      </c>
      <c r="E5346" t="s">
        <v>704</v>
      </c>
      <c r="F5346">
        <v>528004120026</v>
      </c>
      <c r="G5346" t="s">
        <v>1241</v>
      </c>
      <c r="H5346">
        <v>583625</v>
      </c>
      <c r="I5346" t="s">
        <v>303</v>
      </c>
      <c r="J5346">
        <v>202211</v>
      </c>
      <c r="K5346">
        <v>44599</v>
      </c>
      <c r="L5346" t="s">
        <v>644</v>
      </c>
      <c r="M5346">
        <v>10000</v>
      </c>
      <c r="N5346">
        <v>16.989999999999998</v>
      </c>
      <c r="O5346" t="s">
        <v>645</v>
      </c>
      <c r="P5346" s="428">
        <v>15.242000000000001</v>
      </c>
      <c r="Q5346">
        <v>30526891</v>
      </c>
      <c r="R5346" t="s">
        <v>1230</v>
      </c>
      <c r="S5346">
        <v>13487</v>
      </c>
      <c r="T5346" t="s">
        <v>4338</v>
      </c>
    </row>
    <row r="5347" spans="1:20" x14ac:dyDescent="0.25">
      <c r="A5347" t="s">
        <v>637</v>
      </c>
      <c r="B5347" t="s">
        <v>1229</v>
      </c>
      <c r="C5347" t="s">
        <v>639</v>
      </c>
      <c r="D5347" t="s">
        <v>663</v>
      </c>
      <c r="E5347" t="s">
        <v>704</v>
      </c>
      <c r="F5347">
        <v>528004120026</v>
      </c>
      <c r="G5347" t="s">
        <v>1241</v>
      </c>
      <c r="H5347">
        <v>583625</v>
      </c>
      <c r="I5347" t="s">
        <v>303</v>
      </c>
      <c r="J5347">
        <v>202211</v>
      </c>
      <c r="K5347">
        <v>44599</v>
      </c>
      <c r="L5347" t="s">
        <v>644</v>
      </c>
      <c r="M5347">
        <v>50000</v>
      </c>
      <c r="N5347">
        <v>84.97</v>
      </c>
      <c r="O5347" t="s">
        <v>645</v>
      </c>
      <c r="P5347" s="428">
        <v>76.227999999999994</v>
      </c>
      <c r="Q5347">
        <v>30526891</v>
      </c>
      <c r="R5347" t="s">
        <v>1230</v>
      </c>
      <c r="S5347">
        <v>13487</v>
      </c>
      <c r="T5347" t="s">
        <v>4339</v>
      </c>
    </row>
    <row r="5348" spans="1:20" x14ac:dyDescent="0.25">
      <c r="A5348" t="s">
        <v>637</v>
      </c>
      <c r="B5348" t="s">
        <v>1229</v>
      </c>
      <c r="C5348" t="s">
        <v>639</v>
      </c>
      <c r="D5348" t="s">
        <v>663</v>
      </c>
      <c r="E5348" t="s">
        <v>704</v>
      </c>
      <c r="F5348">
        <v>528004120026</v>
      </c>
      <c r="G5348" t="s">
        <v>1241</v>
      </c>
      <c r="H5348">
        <v>583625</v>
      </c>
      <c r="I5348" t="s">
        <v>303</v>
      </c>
      <c r="J5348">
        <v>202211</v>
      </c>
      <c r="K5348">
        <v>44599</v>
      </c>
      <c r="L5348" t="s">
        <v>644</v>
      </c>
      <c r="M5348">
        <v>10000</v>
      </c>
      <c r="N5348">
        <v>16.989999999999998</v>
      </c>
      <c r="O5348" t="s">
        <v>645</v>
      </c>
      <c r="P5348" s="428">
        <v>15.242000000000001</v>
      </c>
      <c r="Q5348">
        <v>30526891</v>
      </c>
      <c r="R5348" t="s">
        <v>1230</v>
      </c>
      <c r="S5348">
        <v>13487</v>
      </c>
      <c r="T5348" t="s">
        <v>4340</v>
      </c>
    </row>
    <row r="5349" spans="1:20" x14ac:dyDescent="0.25">
      <c r="A5349" t="s">
        <v>637</v>
      </c>
      <c r="B5349" t="s">
        <v>1229</v>
      </c>
      <c r="C5349" t="s">
        <v>639</v>
      </c>
      <c r="D5349" t="s">
        <v>663</v>
      </c>
      <c r="E5349" t="s">
        <v>704</v>
      </c>
      <c r="F5349">
        <v>528004120026</v>
      </c>
      <c r="G5349" t="s">
        <v>1241</v>
      </c>
      <c r="H5349">
        <v>583625</v>
      </c>
      <c r="I5349" t="s">
        <v>303</v>
      </c>
      <c r="J5349">
        <v>202211</v>
      </c>
      <c r="K5349">
        <v>44599</v>
      </c>
      <c r="L5349" t="s">
        <v>644</v>
      </c>
      <c r="M5349">
        <v>15000</v>
      </c>
      <c r="N5349">
        <v>25.49</v>
      </c>
      <c r="O5349" t="s">
        <v>645</v>
      </c>
      <c r="P5349" s="428">
        <v>22.867999999999999</v>
      </c>
      <c r="Q5349">
        <v>30526891</v>
      </c>
      <c r="R5349" t="s">
        <v>1230</v>
      </c>
      <c r="S5349">
        <v>13487</v>
      </c>
      <c r="T5349" t="s">
        <v>4505</v>
      </c>
    </row>
    <row r="5350" spans="1:20" x14ac:dyDescent="0.25">
      <c r="A5350" t="s">
        <v>637</v>
      </c>
      <c r="B5350" t="s">
        <v>1229</v>
      </c>
      <c r="C5350" t="s">
        <v>639</v>
      </c>
      <c r="D5350" t="s">
        <v>663</v>
      </c>
      <c r="E5350" t="s">
        <v>704</v>
      </c>
      <c r="F5350">
        <v>528004120026</v>
      </c>
      <c r="G5350" t="s">
        <v>1241</v>
      </c>
      <c r="H5350">
        <v>583625</v>
      </c>
      <c r="I5350" t="s">
        <v>303</v>
      </c>
      <c r="J5350">
        <v>202211</v>
      </c>
      <c r="K5350">
        <v>44599</v>
      </c>
      <c r="L5350" t="s">
        <v>644</v>
      </c>
      <c r="M5350">
        <v>10000</v>
      </c>
      <c r="N5350">
        <v>16.989999999999998</v>
      </c>
      <c r="O5350" t="s">
        <v>645</v>
      </c>
      <c r="P5350" s="428">
        <v>15.242000000000001</v>
      </c>
      <c r="Q5350">
        <v>30526891</v>
      </c>
      <c r="R5350" t="s">
        <v>1230</v>
      </c>
      <c r="S5350">
        <v>13487</v>
      </c>
      <c r="T5350" t="s">
        <v>4506</v>
      </c>
    </row>
    <row r="5351" spans="1:20" x14ac:dyDescent="0.25">
      <c r="A5351" t="s">
        <v>637</v>
      </c>
      <c r="B5351" t="s">
        <v>1229</v>
      </c>
      <c r="C5351" t="s">
        <v>639</v>
      </c>
      <c r="D5351" t="s">
        <v>663</v>
      </c>
      <c r="E5351" t="s">
        <v>704</v>
      </c>
      <c r="F5351">
        <v>528004120026</v>
      </c>
      <c r="G5351" t="s">
        <v>1241</v>
      </c>
      <c r="H5351">
        <v>583625</v>
      </c>
      <c r="I5351" t="s">
        <v>303</v>
      </c>
      <c r="J5351">
        <v>202211</v>
      </c>
      <c r="K5351">
        <v>44599</v>
      </c>
      <c r="L5351" t="s">
        <v>644</v>
      </c>
      <c r="M5351">
        <v>190000</v>
      </c>
      <c r="N5351">
        <v>322.87</v>
      </c>
      <c r="O5351" t="s">
        <v>645</v>
      </c>
      <c r="P5351" s="428">
        <v>289.65300000000002</v>
      </c>
      <c r="Q5351">
        <v>30526891</v>
      </c>
      <c r="R5351" t="s">
        <v>1230</v>
      </c>
      <c r="S5351">
        <v>13487</v>
      </c>
      <c r="T5351" t="s">
        <v>4507</v>
      </c>
    </row>
    <row r="5352" spans="1:20" x14ac:dyDescent="0.25">
      <c r="A5352" t="s">
        <v>637</v>
      </c>
      <c r="B5352" t="s">
        <v>1229</v>
      </c>
      <c r="C5352" t="s">
        <v>639</v>
      </c>
      <c r="D5352" t="s">
        <v>663</v>
      </c>
      <c r="E5352" t="s">
        <v>704</v>
      </c>
      <c r="F5352">
        <v>528004120026</v>
      </c>
      <c r="G5352" t="s">
        <v>1241</v>
      </c>
      <c r="H5352">
        <v>583625</v>
      </c>
      <c r="I5352" t="s">
        <v>303</v>
      </c>
      <c r="J5352">
        <v>202211</v>
      </c>
      <c r="K5352">
        <v>44599</v>
      </c>
      <c r="L5352" t="s">
        <v>644</v>
      </c>
      <c r="M5352">
        <v>50000</v>
      </c>
      <c r="N5352">
        <v>84.97</v>
      </c>
      <c r="O5352" t="s">
        <v>645</v>
      </c>
      <c r="P5352" s="428">
        <v>76.227999999999994</v>
      </c>
      <c r="Q5352">
        <v>30526891</v>
      </c>
      <c r="R5352" t="s">
        <v>1230</v>
      </c>
      <c r="S5352">
        <v>13487</v>
      </c>
      <c r="T5352" t="s">
        <v>4667</v>
      </c>
    </row>
    <row r="5353" spans="1:20" x14ac:dyDescent="0.25">
      <c r="A5353" t="s">
        <v>637</v>
      </c>
      <c r="B5353" t="s">
        <v>1229</v>
      </c>
      <c r="C5353" t="s">
        <v>639</v>
      </c>
      <c r="D5353" t="s">
        <v>663</v>
      </c>
      <c r="E5353" t="s">
        <v>704</v>
      </c>
      <c r="F5353">
        <v>528004120026</v>
      </c>
      <c r="G5353" t="s">
        <v>1241</v>
      </c>
      <c r="H5353">
        <v>583625</v>
      </c>
      <c r="I5353" t="s">
        <v>303</v>
      </c>
      <c r="J5353">
        <v>202211</v>
      </c>
      <c r="K5353">
        <v>44599</v>
      </c>
      <c r="L5353" t="s">
        <v>644</v>
      </c>
      <c r="M5353">
        <v>50000</v>
      </c>
      <c r="N5353">
        <v>84.97</v>
      </c>
      <c r="O5353" t="s">
        <v>645</v>
      </c>
      <c r="P5353" s="428">
        <v>76.227999999999994</v>
      </c>
      <c r="Q5353">
        <v>30526891</v>
      </c>
      <c r="R5353" t="s">
        <v>1230</v>
      </c>
      <c r="S5353">
        <v>13487</v>
      </c>
      <c r="T5353" t="s">
        <v>4342</v>
      </c>
    </row>
    <row r="5354" spans="1:20" x14ac:dyDescent="0.25">
      <c r="A5354" t="s">
        <v>637</v>
      </c>
      <c r="B5354" t="s">
        <v>1229</v>
      </c>
      <c r="C5354" t="s">
        <v>639</v>
      </c>
      <c r="D5354" t="s">
        <v>663</v>
      </c>
      <c r="E5354" t="s">
        <v>704</v>
      </c>
      <c r="F5354">
        <v>528004120026</v>
      </c>
      <c r="G5354" t="s">
        <v>1241</v>
      </c>
      <c r="H5354">
        <v>583625</v>
      </c>
      <c r="I5354" t="s">
        <v>303</v>
      </c>
      <c r="J5354">
        <v>202211</v>
      </c>
      <c r="K5354">
        <v>44599</v>
      </c>
      <c r="L5354" t="s">
        <v>644</v>
      </c>
      <c r="M5354">
        <v>15000</v>
      </c>
      <c r="N5354">
        <v>25.49</v>
      </c>
      <c r="O5354" t="s">
        <v>645</v>
      </c>
      <c r="P5354" s="428">
        <v>22.867999999999999</v>
      </c>
      <c r="Q5354">
        <v>30526891</v>
      </c>
      <c r="R5354" t="s">
        <v>1230</v>
      </c>
      <c r="S5354">
        <v>13487</v>
      </c>
      <c r="T5354" t="s">
        <v>4342</v>
      </c>
    </row>
    <row r="5355" spans="1:20" x14ac:dyDescent="0.25">
      <c r="A5355" t="s">
        <v>637</v>
      </c>
      <c r="B5355" t="s">
        <v>1229</v>
      </c>
      <c r="C5355" t="s">
        <v>639</v>
      </c>
      <c r="D5355" t="s">
        <v>663</v>
      </c>
      <c r="E5355" t="s">
        <v>704</v>
      </c>
      <c r="F5355">
        <v>528004120026</v>
      </c>
      <c r="G5355" t="s">
        <v>1241</v>
      </c>
      <c r="H5355">
        <v>583625</v>
      </c>
      <c r="I5355" t="s">
        <v>303</v>
      </c>
      <c r="J5355">
        <v>202211</v>
      </c>
      <c r="K5355">
        <v>44599</v>
      </c>
      <c r="L5355" t="s">
        <v>644</v>
      </c>
      <c r="M5355">
        <v>6250</v>
      </c>
      <c r="N5355">
        <v>10.62</v>
      </c>
      <c r="O5355" t="s">
        <v>645</v>
      </c>
      <c r="P5355" s="428">
        <v>9.5269999999999992</v>
      </c>
      <c r="Q5355">
        <v>30526891</v>
      </c>
      <c r="R5355" t="s">
        <v>1230</v>
      </c>
      <c r="S5355">
        <v>13487</v>
      </c>
      <c r="T5355" t="s">
        <v>4508</v>
      </c>
    </row>
    <row r="5356" spans="1:20" x14ac:dyDescent="0.25">
      <c r="A5356" t="s">
        <v>637</v>
      </c>
      <c r="B5356" t="s">
        <v>1229</v>
      </c>
      <c r="C5356" t="s">
        <v>639</v>
      </c>
      <c r="D5356" t="s">
        <v>663</v>
      </c>
      <c r="E5356" t="s">
        <v>704</v>
      </c>
      <c r="F5356">
        <v>528004120026</v>
      </c>
      <c r="G5356" t="s">
        <v>1241</v>
      </c>
      <c r="H5356">
        <v>583625</v>
      </c>
      <c r="I5356" t="s">
        <v>303</v>
      </c>
      <c r="J5356">
        <v>202211</v>
      </c>
      <c r="K5356">
        <v>44599</v>
      </c>
      <c r="L5356" t="s">
        <v>644</v>
      </c>
      <c r="M5356">
        <v>118750</v>
      </c>
      <c r="N5356">
        <v>201.79</v>
      </c>
      <c r="O5356" t="s">
        <v>645</v>
      </c>
      <c r="P5356" s="428">
        <v>181.03</v>
      </c>
      <c r="Q5356">
        <v>30526891</v>
      </c>
      <c r="R5356" t="s">
        <v>1230</v>
      </c>
      <c r="S5356">
        <v>13487</v>
      </c>
      <c r="T5356" t="s">
        <v>4668</v>
      </c>
    </row>
    <row r="5357" spans="1:20" x14ac:dyDescent="0.25">
      <c r="A5357" t="s">
        <v>637</v>
      </c>
      <c r="B5357" t="s">
        <v>1229</v>
      </c>
      <c r="C5357" t="s">
        <v>639</v>
      </c>
      <c r="D5357" t="s">
        <v>663</v>
      </c>
      <c r="E5357" t="s">
        <v>704</v>
      </c>
      <c r="F5357">
        <v>528004120026</v>
      </c>
      <c r="G5357" t="s">
        <v>1241</v>
      </c>
      <c r="H5357">
        <v>583625</v>
      </c>
      <c r="I5357" t="s">
        <v>303</v>
      </c>
      <c r="J5357">
        <v>202211</v>
      </c>
      <c r="K5357">
        <v>44599</v>
      </c>
      <c r="L5357" t="s">
        <v>644</v>
      </c>
      <c r="M5357">
        <v>50000</v>
      </c>
      <c r="N5357">
        <v>84.97</v>
      </c>
      <c r="O5357" t="s">
        <v>645</v>
      </c>
      <c r="P5357" s="428">
        <v>76.227999999999994</v>
      </c>
      <c r="Q5357">
        <v>30526891</v>
      </c>
      <c r="R5357" t="s">
        <v>1230</v>
      </c>
      <c r="S5357">
        <v>13487</v>
      </c>
      <c r="T5357" t="s">
        <v>4343</v>
      </c>
    </row>
    <row r="5358" spans="1:20" x14ac:dyDescent="0.25">
      <c r="A5358" t="s">
        <v>637</v>
      </c>
      <c r="B5358" t="s">
        <v>1229</v>
      </c>
      <c r="C5358" t="s">
        <v>639</v>
      </c>
      <c r="D5358" t="s">
        <v>663</v>
      </c>
      <c r="E5358" t="s">
        <v>704</v>
      </c>
      <c r="F5358">
        <v>528004120026</v>
      </c>
      <c r="G5358" t="s">
        <v>1241</v>
      </c>
      <c r="H5358">
        <v>583625</v>
      </c>
      <c r="I5358" t="s">
        <v>303</v>
      </c>
      <c r="J5358">
        <v>202211</v>
      </c>
      <c r="K5358">
        <v>44599</v>
      </c>
      <c r="L5358" t="s">
        <v>644</v>
      </c>
      <c r="M5358">
        <v>9000</v>
      </c>
      <c r="N5358">
        <v>15.29</v>
      </c>
      <c r="O5358" t="s">
        <v>645</v>
      </c>
      <c r="P5358" s="428">
        <v>13.717000000000001</v>
      </c>
      <c r="Q5358">
        <v>30526891</v>
      </c>
      <c r="R5358" t="s">
        <v>1230</v>
      </c>
      <c r="S5358">
        <v>13487</v>
      </c>
      <c r="T5358" t="s">
        <v>4669</v>
      </c>
    </row>
    <row r="5359" spans="1:20" x14ac:dyDescent="0.25">
      <c r="A5359" t="s">
        <v>637</v>
      </c>
      <c r="B5359" t="s">
        <v>1229</v>
      </c>
      <c r="C5359" t="s">
        <v>639</v>
      </c>
      <c r="D5359" t="s">
        <v>663</v>
      </c>
      <c r="E5359" t="s">
        <v>704</v>
      </c>
      <c r="F5359">
        <v>528004120026</v>
      </c>
      <c r="G5359" t="s">
        <v>1241</v>
      </c>
      <c r="H5359">
        <v>583625</v>
      </c>
      <c r="I5359" t="s">
        <v>303</v>
      </c>
      <c r="J5359">
        <v>202211</v>
      </c>
      <c r="K5359">
        <v>44599</v>
      </c>
      <c r="L5359" t="s">
        <v>644</v>
      </c>
      <c r="M5359">
        <v>3000</v>
      </c>
      <c r="N5359">
        <v>5.0999999999999996</v>
      </c>
      <c r="O5359" t="s">
        <v>645</v>
      </c>
      <c r="P5359" s="428">
        <v>4.5750000000000002</v>
      </c>
      <c r="Q5359">
        <v>30526891</v>
      </c>
      <c r="R5359" t="s">
        <v>1230</v>
      </c>
      <c r="S5359">
        <v>13487</v>
      </c>
      <c r="T5359" t="s">
        <v>4344</v>
      </c>
    </row>
    <row r="5360" spans="1:20" x14ac:dyDescent="0.25">
      <c r="A5360" t="s">
        <v>637</v>
      </c>
      <c r="B5360" t="s">
        <v>1229</v>
      </c>
      <c r="C5360" t="s">
        <v>639</v>
      </c>
      <c r="D5360" t="s">
        <v>663</v>
      </c>
      <c r="E5360" t="s">
        <v>704</v>
      </c>
      <c r="F5360">
        <v>528004120026</v>
      </c>
      <c r="G5360" t="s">
        <v>1241</v>
      </c>
      <c r="H5360">
        <v>583625</v>
      </c>
      <c r="I5360" t="s">
        <v>303</v>
      </c>
      <c r="J5360">
        <v>202211</v>
      </c>
      <c r="K5360">
        <v>44599</v>
      </c>
      <c r="L5360" t="s">
        <v>644</v>
      </c>
      <c r="M5360">
        <v>28350</v>
      </c>
      <c r="N5360">
        <v>48.18</v>
      </c>
      <c r="O5360" t="s">
        <v>645</v>
      </c>
      <c r="P5360" s="428">
        <v>43.222999999999999</v>
      </c>
      <c r="Q5360">
        <v>30526891</v>
      </c>
      <c r="R5360" t="s">
        <v>1230</v>
      </c>
      <c r="S5360">
        <v>13487</v>
      </c>
      <c r="T5360" t="s">
        <v>4345</v>
      </c>
    </row>
    <row r="5361" spans="1:20" x14ac:dyDescent="0.25">
      <c r="A5361" t="s">
        <v>637</v>
      </c>
      <c r="B5361" t="s">
        <v>1229</v>
      </c>
      <c r="C5361" t="s">
        <v>639</v>
      </c>
      <c r="D5361" t="s">
        <v>663</v>
      </c>
      <c r="E5361" t="s">
        <v>704</v>
      </c>
      <c r="F5361">
        <v>528004120026</v>
      </c>
      <c r="G5361" t="s">
        <v>1241</v>
      </c>
      <c r="H5361">
        <v>583625</v>
      </c>
      <c r="I5361" t="s">
        <v>303</v>
      </c>
      <c r="J5361">
        <v>202211</v>
      </c>
      <c r="K5361">
        <v>44599</v>
      </c>
      <c r="L5361" t="s">
        <v>644</v>
      </c>
      <c r="M5361">
        <v>10000</v>
      </c>
      <c r="N5361">
        <v>16.989999999999998</v>
      </c>
      <c r="O5361" t="s">
        <v>645</v>
      </c>
      <c r="P5361" s="428">
        <v>15.242000000000001</v>
      </c>
      <c r="Q5361">
        <v>30526891</v>
      </c>
      <c r="R5361" t="s">
        <v>1230</v>
      </c>
      <c r="S5361">
        <v>13487</v>
      </c>
      <c r="T5361" t="s">
        <v>4509</v>
      </c>
    </row>
    <row r="5362" spans="1:20" x14ac:dyDescent="0.25">
      <c r="A5362" t="s">
        <v>637</v>
      </c>
      <c r="B5362" t="s">
        <v>1229</v>
      </c>
      <c r="C5362" t="s">
        <v>639</v>
      </c>
      <c r="D5362" t="s">
        <v>663</v>
      </c>
      <c r="E5362" t="s">
        <v>704</v>
      </c>
      <c r="F5362">
        <v>528004120026</v>
      </c>
      <c r="G5362" t="s">
        <v>1241</v>
      </c>
      <c r="H5362">
        <v>583625</v>
      </c>
      <c r="I5362" t="s">
        <v>303</v>
      </c>
      <c r="J5362">
        <v>202211</v>
      </c>
      <c r="K5362">
        <v>44599</v>
      </c>
      <c r="L5362" t="s">
        <v>644</v>
      </c>
      <c r="M5362">
        <v>25000</v>
      </c>
      <c r="N5362">
        <v>42.48</v>
      </c>
      <c r="O5362" t="s">
        <v>645</v>
      </c>
      <c r="P5362" s="428">
        <v>38.11</v>
      </c>
      <c r="Q5362">
        <v>30526891</v>
      </c>
      <c r="R5362" t="s">
        <v>1230</v>
      </c>
      <c r="S5362">
        <v>13487</v>
      </c>
      <c r="T5362" t="s">
        <v>4346</v>
      </c>
    </row>
    <row r="5363" spans="1:20" x14ac:dyDescent="0.25">
      <c r="A5363" t="s">
        <v>637</v>
      </c>
      <c r="B5363" t="s">
        <v>1229</v>
      </c>
      <c r="C5363" t="s">
        <v>639</v>
      </c>
      <c r="D5363" t="s">
        <v>663</v>
      </c>
      <c r="E5363" t="s">
        <v>704</v>
      </c>
      <c r="F5363">
        <v>528004120026</v>
      </c>
      <c r="G5363" t="s">
        <v>1241</v>
      </c>
      <c r="H5363">
        <v>583625</v>
      </c>
      <c r="I5363" t="s">
        <v>303</v>
      </c>
      <c r="J5363">
        <v>202211</v>
      </c>
      <c r="K5363">
        <v>44599</v>
      </c>
      <c r="L5363" t="s">
        <v>644</v>
      </c>
      <c r="M5363">
        <v>25000</v>
      </c>
      <c r="N5363">
        <v>42.48</v>
      </c>
      <c r="O5363" t="s">
        <v>645</v>
      </c>
      <c r="P5363" s="428">
        <v>38.11</v>
      </c>
      <c r="Q5363">
        <v>30526891</v>
      </c>
      <c r="R5363" t="s">
        <v>1230</v>
      </c>
      <c r="S5363">
        <v>13487</v>
      </c>
      <c r="T5363" t="s">
        <v>4347</v>
      </c>
    </row>
    <row r="5364" spans="1:20" x14ac:dyDescent="0.25">
      <c r="A5364" t="s">
        <v>637</v>
      </c>
      <c r="B5364" t="s">
        <v>1229</v>
      </c>
      <c r="C5364" t="s">
        <v>639</v>
      </c>
      <c r="D5364" t="s">
        <v>663</v>
      </c>
      <c r="E5364" t="s">
        <v>704</v>
      </c>
      <c r="F5364">
        <v>528004120026</v>
      </c>
      <c r="G5364" t="s">
        <v>1241</v>
      </c>
      <c r="H5364">
        <v>583625</v>
      </c>
      <c r="I5364" t="s">
        <v>303</v>
      </c>
      <c r="J5364">
        <v>202211</v>
      </c>
      <c r="K5364">
        <v>44599</v>
      </c>
      <c r="L5364" t="s">
        <v>644</v>
      </c>
      <c r="M5364">
        <v>25000</v>
      </c>
      <c r="N5364">
        <v>42.48</v>
      </c>
      <c r="O5364" t="s">
        <v>645</v>
      </c>
      <c r="P5364" s="428">
        <v>38.11</v>
      </c>
      <c r="Q5364">
        <v>30526891</v>
      </c>
      <c r="R5364" t="s">
        <v>1230</v>
      </c>
      <c r="S5364">
        <v>13487</v>
      </c>
      <c r="T5364" t="s">
        <v>4349</v>
      </c>
    </row>
    <row r="5365" spans="1:20" x14ac:dyDescent="0.25">
      <c r="A5365" t="s">
        <v>637</v>
      </c>
      <c r="B5365" t="s">
        <v>1229</v>
      </c>
      <c r="C5365" t="s">
        <v>639</v>
      </c>
      <c r="D5365" t="s">
        <v>663</v>
      </c>
      <c r="E5365" t="s">
        <v>704</v>
      </c>
      <c r="F5365">
        <v>528004120026</v>
      </c>
      <c r="G5365" t="s">
        <v>1241</v>
      </c>
      <c r="H5365">
        <v>583625</v>
      </c>
      <c r="I5365" t="s">
        <v>303</v>
      </c>
      <c r="J5365">
        <v>202211</v>
      </c>
      <c r="K5365">
        <v>44599</v>
      </c>
      <c r="L5365" t="s">
        <v>644</v>
      </c>
      <c r="M5365">
        <v>12000</v>
      </c>
      <c r="N5365">
        <v>20.39</v>
      </c>
      <c r="O5365" t="s">
        <v>645</v>
      </c>
      <c r="P5365" s="428">
        <v>18.292000000000002</v>
      </c>
      <c r="Q5365">
        <v>30526891</v>
      </c>
      <c r="R5365" t="s">
        <v>1230</v>
      </c>
      <c r="S5365">
        <v>13487</v>
      </c>
      <c r="T5365" t="s">
        <v>4350</v>
      </c>
    </row>
    <row r="5366" spans="1:20" x14ac:dyDescent="0.25">
      <c r="A5366" t="s">
        <v>637</v>
      </c>
      <c r="B5366" t="s">
        <v>1229</v>
      </c>
      <c r="C5366" t="s">
        <v>639</v>
      </c>
      <c r="D5366" t="s">
        <v>663</v>
      </c>
      <c r="E5366" t="s">
        <v>704</v>
      </c>
      <c r="F5366">
        <v>528004120020</v>
      </c>
      <c r="G5366" t="s">
        <v>1631</v>
      </c>
      <c r="H5366">
        <v>583619</v>
      </c>
      <c r="I5366" t="s">
        <v>263</v>
      </c>
      <c r="J5366">
        <v>202211</v>
      </c>
      <c r="K5366">
        <v>44599</v>
      </c>
      <c r="L5366" t="s">
        <v>644</v>
      </c>
      <c r="M5366">
        <v>108000</v>
      </c>
      <c r="N5366">
        <v>183.53</v>
      </c>
      <c r="O5366" t="s">
        <v>645</v>
      </c>
      <c r="P5366" s="428">
        <v>164.648</v>
      </c>
      <c r="Q5366">
        <v>30526891</v>
      </c>
      <c r="R5366" t="s">
        <v>1230</v>
      </c>
      <c r="S5366">
        <v>13487</v>
      </c>
      <c r="T5366" t="s">
        <v>4670</v>
      </c>
    </row>
    <row r="5367" spans="1:20" x14ac:dyDescent="0.25">
      <c r="A5367" t="s">
        <v>637</v>
      </c>
      <c r="B5367" t="s">
        <v>1229</v>
      </c>
      <c r="C5367" t="s">
        <v>639</v>
      </c>
      <c r="D5367" t="s">
        <v>663</v>
      </c>
      <c r="E5367" t="s">
        <v>704</v>
      </c>
      <c r="F5367">
        <v>528004120020</v>
      </c>
      <c r="G5367" t="s">
        <v>1631</v>
      </c>
      <c r="H5367">
        <v>583619</v>
      </c>
      <c r="I5367" t="s">
        <v>263</v>
      </c>
      <c r="J5367">
        <v>202211</v>
      </c>
      <c r="K5367">
        <v>44599</v>
      </c>
      <c r="L5367" t="s">
        <v>644</v>
      </c>
      <c r="M5367">
        <v>53000</v>
      </c>
      <c r="N5367">
        <v>90.06</v>
      </c>
      <c r="O5367" t="s">
        <v>645</v>
      </c>
      <c r="P5367" s="428">
        <v>80.793999999999997</v>
      </c>
      <c r="Q5367">
        <v>30526891</v>
      </c>
      <c r="R5367" t="s">
        <v>1230</v>
      </c>
      <c r="S5367">
        <v>13487</v>
      </c>
      <c r="T5367" t="s">
        <v>4510</v>
      </c>
    </row>
    <row r="5368" spans="1:20" x14ac:dyDescent="0.25">
      <c r="A5368" t="s">
        <v>637</v>
      </c>
      <c r="B5368" t="s">
        <v>1229</v>
      </c>
      <c r="C5368" t="s">
        <v>639</v>
      </c>
      <c r="D5368" t="s">
        <v>663</v>
      </c>
      <c r="E5368" t="s">
        <v>704</v>
      </c>
      <c r="F5368">
        <v>528004120020</v>
      </c>
      <c r="G5368" t="s">
        <v>1631</v>
      </c>
      <c r="H5368">
        <v>583619</v>
      </c>
      <c r="I5368" t="s">
        <v>263</v>
      </c>
      <c r="J5368">
        <v>202211</v>
      </c>
      <c r="K5368">
        <v>44599</v>
      </c>
      <c r="L5368" t="s">
        <v>644</v>
      </c>
      <c r="M5368">
        <v>12000</v>
      </c>
      <c r="N5368">
        <v>20.39</v>
      </c>
      <c r="O5368" t="s">
        <v>645</v>
      </c>
      <c r="P5368" s="428">
        <v>18.292000000000002</v>
      </c>
      <c r="Q5368">
        <v>30526891</v>
      </c>
      <c r="R5368" t="s">
        <v>1230</v>
      </c>
      <c r="S5368">
        <v>13487</v>
      </c>
      <c r="T5368" t="s">
        <v>4671</v>
      </c>
    </row>
    <row r="5369" spans="1:20" x14ac:dyDescent="0.25">
      <c r="A5369" t="s">
        <v>637</v>
      </c>
      <c r="B5369" t="s">
        <v>1229</v>
      </c>
      <c r="C5369" t="s">
        <v>639</v>
      </c>
      <c r="D5369" t="s">
        <v>663</v>
      </c>
      <c r="E5369" t="s">
        <v>704</v>
      </c>
      <c r="F5369">
        <v>528004120020</v>
      </c>
      <c r="G5369" t="s">
        <v>1631</v>
      </c>
      <c r="H5369">
        <v>583619</v>
      </c>
      <c r="I5369" t="s">
        <v>263</v>
      </c>
      <c r="J5369">
        <v>202211</v>
      </c>
      <c r="K5369">
        <v>44599</v>
      </c>
      <c r="L5369" t="s">
        <v>644</v>
      </c>
      <c r="M5369">
        <v>62000</v>
      </c>
      <c r="N5369">
        <v>105.36</v>
      </c>
      <c r="O5369" t="s">
        <v>645</v>
      </c>
      <c r="P5369" s="428">
        <v>94.52</v>
      </c>
      <c r="Q5369">
        <v>30526891</v>
      </c>
      <c r="R5369" t="s">
        <v>1230</v>
      </c>
      <c r="S5369">
        <v>13487</v>
      </c>
      <c r="T5369" t="s">
        <v>4511</v>
      </c>
    </row>
    <row r="5370" spans="1:20" x14ac:dyDescent="0.25">
      <c r="A5370" t="s">
        <v>637</v>
      </c>
      <c r="B5370" t="s">
        <v>1229</v>
      </c>
      <c r="C5370" t="s">
        <v>639</v>
      </c>
      <c r="D5370" t="s">
        <v>663</v>
      </c>
      <c r="E5370" t="s">
        <v>704</v>
      </c>
      <c r="F5370">
        <v>528004120020</v>
      </c>
      <c r="G5370" t="s">
        <v>1631</v>
      </c>
      <c r="H5370">
        <v>583619</v>
      </c>
      <c r="I5370" t="s">
        <v>263</v>
      </c>
      <c r="J5370">
        <v>202211</v>
      </c>
      <c r="K5370">
        <v>44599</v>
      </c>
      <c r="L5370" t="s">
        <v>644</v>
      </c>
      <c r="M5370">
        <v>4000</v>
      </c>
      <c r="N5370">
        <v>6.8</v>
      </c>
      <c r="O5370" t="s">
        <v>645</v>
      </c>
      <c r="P5370" s="428">
        <v>6.1</v>
      </c>
      <c r="Q5370">
        <v>30526891</v>
      </c>
      <c r="R5370" t="s">
        <v>1230</v>
      </c>
      <c r="S5370">
        <v>13487</v>
      </c>
      <c r="T5370" t="s">
        <v>4512</v>
      </c>
    </row>
    <row r="5371" spans="1:20" x14ac:dyDescent="0.25">
      <c r="A5371" t="s">
        <v>637</v>
      </c>
      <c r="B5371" t="s">
        <v>1229</v>
      </c>
      <c r="C5371" t="s">
        <v>639</v>
      </c>
      <c r="D5371" t="s">
        <v>663</v>
      </c>
      <c r="E5371" t="s">
        <v>704</v>
      </c>
      <c r="F5371">
        <v>528004120020</v>
      </c>
      <c r="G5371" t="s">
        <v>1631</v>
      </c>
      <c r="H5371">
        <v>583619</v>
      </c>
      <c r="I5371" t="s">
        <v>263</v>
      </c>
      <c r="J5371">
        <v>202211</v>
      </c>
      <c r="K5371">
        <v>44599</v>
      </c>
      <c r="L5371" t="s">
        <v>644</v>
      </c>
      <c r="M5371">
        <v>4000</v>
      </c>
      <c r="N5371">
        <v>6.8</v>
      </c>
      <c r="O5371" t="s">
        <v>645</v>
      </c>
      <c r="P5371" s="428">
        <v>6.1</v>
      </c>
      <c r="Q5371">
        <v>30526891</v>
      </c>
      <c r="R5371" t="s">
        <v>1230</v>
      </c>
      <c r="S5371">
        <v>13487</v>
      </c>
      <c r="T5371" t="s">
        <v>4672</v>
      </c>
    </row>
    <row r="5372" spans="1:20" x14ac:dyDescent="0.25">
      <c r="A5372" t="s">
        <v>637</v>
      </c>
      <c r="B5372" t="s">
        <v>1229</v>
      </c>
      <c r="C5372" t="s">
        <v>639</v>
      </c>
      <c r="D5372" t="s">
        <v>663</v>
      </c>
      <c r="E5372" t="s">
        <v>704</v>
      </c>
      <c r="F5372">
        <v>528004120020</v>
      </c>
      <c r="G5372" t="s">
        <v>1631</v>
      </c>
      <c r="H5372">
        <v>583619</v>
      </c>
      <c r="I5372" t="s">
        <v>263</v>
      </c>
      <c r="J5372">
        <v>202211</v>
      </c>
      <c r="K5372">
        <v>44599</v>
      </c>
      <c r="L5372" t="s">
        <v>644</v>
      </c>
      <c r="M5372">
        <v>4000</v>
      </c>
      <c r="N5372">
        <v>6.8</v>
      </c>
      <c r="O5372" t="s">
        <v>645</v>
      </c>
      <c r="P5372" s="428">
        <v>6.1</v>
      </c>
      <c r="Q5372">
        <v>30526891</v>
      </c>
      <c r="R5372" t="s">
        <v>1230</v>
      </c>
      <c r="S5372">
        <v>13487</v>
      </c>
      <c r="T5372" t="s">
        <v>4513</v>
      </c>
    </row>
    <row r="5373" spans="1:20" x14ac:dyDescent="0.25">
      <c r="A5373" t="s">
        <v>637</v>
      </c>
      <c r="B5373" t="s">
        <v>1229</v>
      </c>
      <c r="C5373" t="s">
        <v>639</v>
      </c>
      <c r="D5373" t="s">
        <v>663</v>
      </c>
      <c r="E5373" t="s">
        <v>704</v>
      </c>
      <c r="F5373">
        <v>528004120020</v>
      </c>
      <c r="G5373" t="s">
        <v>1631</v>
      </c>
      <c r="H5373">
        <v>583619</v>
      </c>
      <c r="I5373" t="s">
        <v>263</v>
      </c>
      <c r="J5373">
        <v>202211</v>
      </c>
      <c r="K5373">
        <v>44599</v>
      </c>
      <c r="L5373" t="s">
        <v>644</v>
      </c>
      <c r="M5373">
        <v>3000</v>
      </c>
      <c r="N5373">
        <v>5.0999999999999996</v>
      </c>
      <c r="O5373" t="s">
        <v>645</v>
      </c>
      <c r="P5373" s="428">
        <v>4.5750000000000002</v>
      </c>
      <c r="Q5373">
        <v>30526891</v>
      </c>
      <c r="R5373" t="s">
        <v>1230</v>
      </c>
      <c r="S5373">
        <v>13487</v>
      </c>
      <c r="T5373" t="s">
        <v>4514</v>
      </c>
    </row>
    <row r="5374" spans="1:20" x14ac:dyDescent="0.25">
      <c r="A5374" t="s">
        <v>637</v>
      </c>
      <c r="B5374" t="s">
        <v>1229</v>
      </c>
      <c r="C5374" t="s">
        <v>639</v>
      </c>
      <c r="D5374" t="s">
        <v>663</v>
      </c>
      <c r="E5374" t="s">
        <v>704</v>
      </c>
      <c r="F5374">
        <v>528004120020</v>
      </c>
      <c r="G5374" t="s">
        <v>1631</v>
      </c>
      <c r="H5374">
        <v>583619</v>
      </c>
      <c r="I5374" t="s">
        <v>263</v>
      </c>
      <c r="J5374">
        <v>202211</v>
      </c>
      <c r="K5374">
        <v>44599</v>
      </c>
      <c r="L5374" t="s">
        <v>644</v>
      </c>
      <c r="M5374">
        <v>3000</v>
      </c>
      <c r="N5374">
        <v>5.0999999999999996</v>
      </c>
      <c r="O5374" t="s">
        <v>645</v>
      </c>
      <c r="P5374" s="428">
        <v>4.5750000000000002</v>
      </c>
      <c r="Q5374">
        <v>30526891</v>
      </c>
      <c r="R5374" t="s">
        <v>1230</v>
      </c>
      <c r="S5374">
        <v>13487</v>
      </c>
      <c r="T5374" t="s">
        <v>4515</v>
      </c>
    </row>
    <row r="5375" spans="1:20" x14ac:dyDescent="0.25">
      <c r="A5375" t="s">
        <v>637</v>
      </c>
      <c r="B5375" t="s">
        <v>1229</v>
      </c>
      <c r="C5375" t="s">
        <v>639</v>
      </c>
      <c r="D5375" t="s">
        <v>663</v>
      </c>
      <c r="E5375" t="s">
        <v>704</v>
      </c>
      <c r="F5375">
        <v>528004120020</v>
      </c>
      <c r="G5375" t="s">
        <v>1631</v>
      </c>
      <c r="H5375">
        <v>583619</v>
      </c>
      <c r="I5375" t="s">
        <v>263</v>
      </c>
      <c r="J5375">
        <v>202211</v>
      </c>
      <c r="K5375">
        <v>44599</v>
      </c>
      <c r="L5375" t="s">
        <v>644</v>
      </c>
      <c r="M5375">
        <v>3000</v>
      </c>
      <c r="N5375">
        <v>5.0999999999999996</v>
      </c>
      <c r="O5375" t="s">
        <v>645</v>
      </c>
      <c r="P5375" s="428">
        <v>4.5750000000000002</v>
      </c>
      <c r="Q5375">
        <v>30526891</v>
      </c>
      <c r="R5375" t="s">
        <v>1230</v>
      </c>
      <c r="S5375">
        <v>13487</v>
      </c>
      <c r="T5375" t="s">
        <v>4516</v>
      </c>
    </row>
    <row r="5376" spans="1:20" x14ac:dyDescent="0.25">
      <c r="A5376" t="s">
        <v>637</v>
      </c>
      <c r="B5376" t="s">
        <v>1229</v>
      </c>
      <c r="C5376" t="s">
        <v>639</v>
      </c>
      <c r="D5376" t="s">
        <v>663</v>
      </c>
      <c r="E5376" t="s">
        <v>704</v>
      </c>
      <c r="F5376">
        <v>528004120020</v>
      </c>
      <c r="G5376" t="s">
        <v>1631</v>
      </c>
      <c r="H5376">
        <v>583619</v>
      </c>
      <c r="I5376" t="s">
        <v>263</v>
      </c>
      <c r="J5376">
        <v>202211</v>
      </c>
      <c r="K5376">
        <v>44599</v>
      </c>
      <c r="L5376" t="s">
        <v>644</v>
      </c>
      <c r="M5376">
        <v>4000</v>
      </c>
      <c r="N5376">
        <v>6.8</v>
      </c>
      <c r="O5376" t="s">
        <v>645</v>
      </c>
      <c r="P5376" s="428">
        <v>6.1</v>
      </c>
      <c r="Q5376">
        <v>30526891</v>
      </c>
      <c r="R5376" t="s">
        <v>1230</v>
      </c>
      <c r="S5376">
        <v>13487</v>
      </c>
      <c r="T5376" t="s">
        <v>4517</v>
      </c>
    </row>
    <row r="5377" spans="1:20" x14ac:dyDescent="0.25">
      <c r="A5377" t="s">
        <v>637</v>
      </c>
      <c r="B5377" t="s">
        <v>1229</v>
      </c>
      <c r="C5377" t="s">
        <v>639</v>
      </c>
      <c r="D5377" t="s">
        <v>663</v>
      </c>
      <c r="E5377" t="s">
        <v>704</v>
      </c>
      <c r="F5377">
        <v>528004120020</v>
      </c>
      <c r="G5377" t="s">
        <v>1631</v>
      </c>
      <c r="H5377">
        <v>583619</v>
      </c>
      <c r="I5377" t="s">
        <v>263</v>
      </c>
      <c r="J5377">
        <v>202211</v>
      </c>
      <c r="K5377">
        <v>44599</v>
      </c>
      <c r="L5377" t="s">
        <v>644</v>
      </c>
      <c r="M5377">
        <v>4000</v>
      </c>
      <c r="N5377">
        <v>6.8</v>
      </c>
      <c r="O5377" t="s">
        <v>645</v>
      </c>
      <c r="P5377" s="428">
        <v>6.1</v>
      </c>
      <c r="Q5377">
        <v>30526891</v>
      </c>
      <c r="R5377" t="s">
        <v>1230</v>
      </c>
      <c r="S5377">
        <v>13487</v>
      </c>
      <c r="T5377" t="s">
        <v>4517</v>
      </c>
    </row>
    <row r="5378" spans="1:20" x14ac:dyDescent="0.25">
      <c r="A5378" t="s">
        <v>637</v>
      </c>
      <c r="B5378" t="s">
        <v>1229</v>
      </c>
      <c r="C5378" t="s">
        <v>639</v>
      </c>
      <c r="D5378" t="s">
        <v>663</v>
      </c>
      <c r="E5378" t="s">
        <v>704</v>
      </c>
      <c r="F5378">
        <v>528004120020</v>
      </c>
      <c r="G5378" t="s">
        <v>1631</v>
      </c>
      <c r="H5378">
        <v>583619</v>
      </c>
      <c r="I5378" t="s">
        <v>263</v>
      </c>
      <c r="J5378">
        <v>202211</v>
      </c>
      <c r="K5378">
        <v>44599</v>
      </c>
      <c r="L5378" t="s">
        <v>644</v>
      </c>
      <c r="M5378">
        <v>4000</v>
      </c>
      <c r="N5378">
        <v>6.8</v>
      </c>
      <c r="O5378" t="s">
        <v>645</v>
      </c>
      <c r="P5378" s="428">
        <v>6.1</v>
      </c>
      <c r="Q5378">
        <v>30526891</v>
      </c>
      <c r="R5378" t="s">
        <v>1230</v>
      </c>
      <c r="S5378">
        <v>13487</v>
      </c>
      <c r="T5378" t="s">
        <v>4517</v>
      </c>
    </row>
    <row r="5379" spans="1:20" x14ac:dyDescent="0.25">
      <c r="A5379" t="s">
        <v>637</v>
      </c>
      <c r="B5379" t="s">
        <v>1229</v>
      </c>
      <c r="C5379" t="s">
        <v>639</v>
      </c>
      <c r="D5379" t="s">
        <v>663</v>
      </c>
      <c r="E5379" t="s">
        <v>704</v>
      </c>
      <c r="F5379">
        <v>528004120020</v>
      </c>
      <c r="G5379" t="s">
        <v>1631</v>
      </c>
      <c r="H5379">
        <v>583619</v>
      </c>
      <c r="I5379" t="s">
        <v>263</v>
      </c>
      <c r="J5379">
        <v>202211</v>
      </c>
      <c r="K5379">
        <v>44599</v>
      </c>
      <c r="L5379" t="s">
        <v>644</v>
      </c>
      <c r="M5379">
        <v>15000</v>
      </c>
      <c r="N5379">
        <v>25.49</v>
      </c>
      <c r="O5379" t="s">
        <v>645</v>
      </c>
      <c r="P5379" s="428">
        <v>22.867999999999999</v>
      </c>
      <c r="Q5379">
        <v>30526891</v>
      </c>
      <c r="R5379" t="s">
        <v>1230</v>
      </c>
      <c r="S5379">
        <v>13487</v>
      </c>
      <c r="T5379" t="s">
        <v>4518</v>
      </c>
    </row>
    <row r="5380" spans="1:20" x14ac:dyDescent="0.25">
      <c r="A5380" t="s">
        <v>637</v>
      </c>
      <c r="B5380" t="s">
        <v>1229</v>
      </c>
      <c r="C5380" t="s">
        <v>639</v>
      </c>
      <c r="D5380" t="s">
        <v>663</v>
      </c>
      <c r="E5380" t="s">
        <v>704</v>
      </c>
      <c r="F5380">
        <v>528004120020</v>
      </c>
      <c r="G5380" t="s">
        <v>1631</v>
      </c>
      <c r="H5380">
        <v>583619</v>
      </c>
      <c r="I5380" t="s">
        <v>263</v>
      </c>
      <c r="J5380">
        <v>202211</v>
      </c>
      <c r="K5380">
        <v>44599</v>
      </c>
      <c r="L5380" t="s">
        <v>644</v>
      </c>
      <c r="M5380">
        <v>12500</v>
      </c>
      <c r="N5380">
        <v>21.24</v>
      </c>
      <c r="O5380" t="s">
        <v>645</v>
      </c>
      <c r="P5380" s="428">
        <v>19.055</v>
      </c>
      <c r="Q5380">
        <v>30526891</v>
      </c>
      <c r="R5380" t="s">
        <v>1230</v>
      </c>
      <c r="S5380">
        <v>13487</v>
      </c>
      <c r="T5380" t="s">
        <v>4519</v>
      </c>
    </row>
    <row r="5381" spans="1:20" x14ac:dyDescent="0.25">
      <c r="A5381" t="s">
        <v>637</v>
      </c>
      <c r="B5381" t="s">
        <v>1229</v>
      </c>
      <c r="C5381" t="s">
        <v>639</v>
      </c>
      <c r="D5381" t="s">
        <v>663</v>
      </c>
      <c r="E5381" t="s">
        <v>704</v>
      </c>
      <c r="F5381">
        <v>528004120020</v>
      </c>
      <c r="G5381" t="s">
        <v>1631</v>
      </c>
      <c r="H5381">
        <v>583619</v>
      </c>
      <c r="I5381" t="s">
        <v>263</v>
      </c>
      <c r="J5381">
        <v>202211</v>
      </c>
      <c r="K5381">
        <v>44599</v>
      </c>
      <c r="L5381" t="s">
        <v>644</v>
      </c>
      <c r="M5381">
        <v>4000</v>
      </c>
      <c r="N5381">
        <v>6.8</v>
      </c>
      <c r="O5381" t="s">
        <v>645</v>
      </c>
      <c r="P5381" s="428">
        <v>6.1</v>
      </c>
      <c r="Q5381">
        <v>30526891</v>
      </c>
      <c r="R5381" t="s">
        <v>1230</v>
      </c>
      <c r="S5381">
        <v>13487</v>
      </c>
      <c r="T5381" t="s">
        <v>4520</v>
      </c>
    </row>
    <row r="5382" spans="1:20" x14ac:dyDescent="0.25">
      <c r="A5382" t="s">
        <v>637</v>
      </c>
      <c r="B5382" t="s">
        <v>1229</v>
      </c>
      <c r="C5382" t="s">
        <v>639</v>
      </c>
      <c r="D5382" t="s">
        <v>663</v>
      </c>
      <c r="E5382" t="s">
        <v>704</v>
      </c>
      <c r="F5382">
        <v>528004120020</v>
      </c>
      <c r="G5382" t="s">
        <v>1631</v>
      </c>
      <c r="H5382">
        <v>583619</v>
      </c>
      <c r="I5382" t="s">
        <v>263</v>
      </c>
      <c r="J5382">
        <v>202211</v>
      </c>
      <c r="K5382">
        <v>44599</v>
      </c>
      <c r="L5382" t="s">
        <v>644</v>
      </c>
      <c r="M5382">
        <v>15000</v>
      </c>
      <c r="N5382">
        <v>25.49</v>
      </c>
      <c r="O5382" t="s">
        <v>645</v>
      </c>
      <c r="P5382" s="428">
        <v>22.867999999999999</v>
      </c>
      <c r="Q5382">
        <v>30526891</v>
      </c>
      <c r="R5382" t="s">
        <v>1230</v>
      </c>
      <c r="S5382">
        <v>13487</v>
      </c>
      <c r="T5382" t="s">
        <v>4521</v>
      </c>
    </row>
    <row r="5383" spans="1:20" x14ac:dyDescent="0.25">
      <c r="A5383" t="s">
        <v>637</v>
      </c>
      <c r="B5383" t="s">
        <v>1229</v>
      </c>
      <c r="C5383" t="s">
        <v>639</v>
      </c>
      <c r="D5383" t="s">
        <v>663</v>
      </c>
      <c r="E5383" t="s">
        <v>704</v>
      </c>
      <c r="F5383">
        <v>528004120020</v>
      </c>
      <c r="G5383" t="s">
        <v>1631</v>
      </c>
      <c r="H5383">
        <v>583619</v>
      </c>
      <c r="I5383" t="s">
        <v>263</v>
      </c>
      <c r="J5383">
        <v>202211</v>
      </c>
      <c r="K5383">
        <v>44599</v>
      </c>
      <c r="L5383" t="s">
        <v>644</v>
      </c>
      <c r="M5383">
        <v>12500</v>
      </c>
      <c r="N5383">
        <v>21.24</v>
      </c>
      <c r="O5383" t="s">
        <v>645</v>
      </c>
      <c r="P5383" s="428">
        <v>19.055</v>
      </c>
      <c r="Q5383">
        <v>30526891</v>
      </c>
      <c r="R5383" t="s">
        <v>1230</v>
      </c>
      <c r="S5383">
        <v>13487</v>
      </c>
      <c r="T5383" t="s">
        <v>4522</v>
      </c>
    </row>
    <row r="5384" spans="1:20" x14ac:dyDescent="0.25">
      <c r="A5384" t="s">
        <v>637</v>
      </c>
      <c r="B5384" t="s">
        <v>1229</v>
      </c>
      <c r="C5384" t="s">
        <v>639</v>
      </c>
      <c r="D5384" t="s">
        <v>663</v>
      </c>
      <c r="E5384" t="s">
        <v>704</v>
      </c>
      <c r="F5384">
        <v>528004120020</v>
      </c>
      <c r="G5384" t="s">
        <v>1631</v>
      </c>
      <c r="H5384">
        <v>583619</v>
      </c>
      <c r="I5384" t="s">
        <v>263</v>
      </c>
      <c r="J5384">
        <v>202211</v>
      </c>
      <c r="K5384">
        <v>44599</v>
      </c>
      <c r="L5384" t="s">
        <v>644</v>
      </c>
      <c r="M5384">
        <v>4000</v>
      </c>
      <c r="N5384">
        <v>6.8</v>
      </c>
      <c r="O5384" t="s">
        <v>645</v>
      </c>
      <c r="P5384" s="428">
        <v>6.1</v>
      </c>
      <c r="Q5384">
        <v>30526891</v>
      </c>
      <c r="R5384" t="s">
        <v>1230</v>
      </c>
      <c r="S5384">
        <v>13487</v>
      </c>
      <c r="T5384" t="s">
        <v>4523</v>
      </c>
    </row>
    <row r="5385" spans="1:20" x14ac:dyDescent="0.25">
      <c r="A5385" t="s">
        <v>637</v>
      </c>
      <c r="B5385" t="s">
        <v>1229</v>
      </c>
      <c r="C5385" t="s">
        <v>639</v>
      </c>
      <c r="D5385" t="s">
        <v>663</v>
      </c>
      <c r="E5385" t="s">
        <v>704</v>
      </c>
      <c r="F5385">
        <v>528004120020</v>
      </c>
      <c r="G5385" t="s">
        <v>1631</v>
      </c>
      <c r="H5385">
        <v>583619</v>
      </c>
      <c r="I5385" t="s">
        <v>263</v>
      </c>
      <c r="J5385">
        <v>202211</v>
      </c>
      <c r="K5385">
        <v>44599</v>
      </c>
      <c r="L5385" t="s">
        <v>644</v>
      </c>
      <c r="M5385">
        <v>15000</v>
      </c>
      <c r="N5385">
        <v>25.49</v>
      </c>
      <c r="O5385" t="s">
        <v>645</v>
      </c>
      <c r="P5385" s="428">
        <v>22.867999999999999</v>
      </c>
      <c r="Q5385">
        <v>30526891</v>
      </c>
      <c r="R5385" t="s">
        <v>1230</v>
      </c>
      <c r="S5385">
        <v>13487</v>
      </c>
      <c r="T5385" t="s">
        <v>4524</v>
      </c>
    </row>
    <row r="5386" spans="1:20" x14ac:dyDescent="0.25">
      <c r="A5386" t="s">
        <v>637</v>
      </c>
      <c r="B5386" t="s">
        <v>1229</v>
      </c>
      <c r="C5386" t="s">
        <v>639</v>
      </c>
      <c r="D5386" t="s">
        <v>663</v>
      </c>
      <c r="E5386" t="s">
        <v>704</v>
      </c>
      <c r="F5386">
        <v>528004120020</v>
      </c>
      <c r="G5386" t="s">
        <v>1631</v>
      </c>
      <c r="H5386">
        <v>583619</v>
      </c>
      <c r="I5386" t="s">
        <v>263</v>
      </c>
      <c r="J5386">
        <v>202211</v>
      </c>
      <c r="K5386">
        <v>44599</v>
      </c>
      <c r="L5386" t="s">
        <v>644</v>
      </c>
      <c r="M5386">
        <v>12500</v>
      </c>
      <c r="N5386">
        <v>21.24</v>
      </c>
      <c r="O5386" t="s">
        <v>645</v>
      </c>
      <c r="P5386" s="428">
        <v>19.055</v>
      </c>
      <c r="Q5386">
        <v>30526891</v>
      </c>
      <c r="R5386" t="s">
        <v>1230</v>
      </c>
      <c r="S5386">
        <v>13487</v>
      </c>
      <c r="T5386" t="s">
        <v>4697</v>
      </c>
    </row>
    <row r="5387" spans="1:20" x14ac:dyDescent="0.25">
      <c r="A5387" t="s">
        <v>637</v>
      </c>
      <c r="B5387" t="s">
        <v>1229</v>
      </c>
      <c r="C5387" t="s">
        <v>639</v>
      </c>
      <c r="D5387" t="s">
        <v>663</v>
      </c>
      <c r="E5387" t="s">
        <v>704</v>
      </c>
      <c r="F5387">
        <v>528004120020</v>
      </c>
      <c r="G5387" t="s">
        <v>1631</v>
      </c>
      <c r="H5387">
        <v>583619</v>
      </c>
      <c r="I5387" t="s">
        <v>263</v>
      </c>
      <c r="J5387">
        <v>202211</v>
      </c>
      <c r="K5387">
        <v>44599</v>
      </c>
      <c r="L5387" t="s">
        <v>644</v>
      </c>
      <c r="M5387">
        <v>3000</v>
      </c>
      <c r="N5387">
        <v>5.0999999999999996</v>
      </c>
      <c r="O5387" t="s">
        <v>645</v>
      </c>
      <c r="P5387" s="428">
        <v>4.5750000000000002</v>
      </c>
      <c r="Q5387">
        <v>30526891</v>
      </c>
      <c r="R5387" t="s">
        <v>1230</v>
      </c>
      <c r="S5387">
        <v>13487</v>
      </c>
      <c r="T5387" t="s">
        <v>4525</v>
      </c>
    </row>
    <row r="5388" spans="1:20" x14ac:dyDescent="0.25">
      <c r="A5388" t="s">
        <v>637</v>
      </c>
      <c r="B5388" t="s">
        <v>1229</v>
      </c>
      <c r="C5388" t="s">
        <v>639</v>
      </c>
      <c r="D5388" t="s">
        <v>663</v>
      </c>
      <c r="E5388" t="s">
        <v>704</v>
      </c>
      <c r="F5388">
        <v>528004120020</v>
      </c>
      <c r="G5388" t="s">
        <v>1631</v>
      </c>
      <c r="H5388">
        <v>583619</v>
      </c>
      <c r="I5388" t="s">
        <v>263</v>
      </c>
      <c r="J5388">
        <v>202211</v>
      </c>
      <c r="K5388">
        <v>44599</v>
      </c>
      <c r="L5388" t="s">
        <v>644</v>
      </c>
      <c r="M5388">
        <v>27500</v>
      </c>
      <c r="N5388">
        <v>46.73</v>
      </c>
      <c r="O5388" t="s">
        <v>645</v>
      </c>
      <c r="P5388" s="428">
        <v>41.921999999999997</v>
      </c>
      <c r="Q5388">
        <v>30526891</v>
      </c>
      <c r="R5388" t="s">
        <v>1230</v>
      </c>
      <c r="S5388">
        <v>13487</v>
      </c>
      <c r="T5388" t="s">
        <v>4698</v>
      </c>
    </row>
    <row r="5389" spans="1:20" x14ac:dyDescent="0.25">
      <c r="A5389" t="s">
        <v>637</v>
      </c>
      <c r="B5389" t="s">
        <v>1229</v>
      </c>
      <c r="C5389" t="s">
        <v>639</v>
      </c>
      <c r="D5389" t="s">
        <v>663</v>
      </c>
      <c r="E5389" t="s">
        <v>704</v>
      </c>
      <c r="F5389">
        <v>528004120020</v>
      </c>
      <c r="G5389" t="s">
        <v>1631</v>
      </c>
      <c r="H5389">
        <v>583619</v>
      </c>
      <c r="I5389" t="s">
        <v>263</v>
      </c>
      <c r="J5389">
        <v>202211</v>
      </c>
      <c r="K5389">
        <v>44599</v>
      </c>
      <c r="L5389" t="s">
        <v>644</v>
      </c>
      <c r="M5389">
        <v>25000</v>
      </c>
      <c r="N5389">
        <v>42.48</v>
      </c>
      <c r="O5389" t="s">
        <v>645</v>
      </c>
      <c r="P5389" s="428">
        <v>38.11</v>
      </c>
      <c r="Q5389">
        <v>30526891</v>
      </c>
      <c r="R5389" t="s">
        <v>1230</v>
      </c>
      <c r="S5389">
        <v>13487</v>
      </c>
      <c r="T5389" t="s">
        <v>4526</v>
      </c>
    </row>
    <row r="5390" spans="1:20" x14ac:dyDescent="0.25">
      <c r="A5390" t="s">
        <v>637</v>
      </c>
      <c r="B5390" t="s">
        <v>1229</v>
      </c>
      <c r="C5390" t="s">
        <v>639</v>
      </c>
      <c r="D5390" t="s">
        <v>663</v>
      </c>
      <c r="E5390" t="s">
        <v>704</v>
      </c>
      <c r="F5390">
        <v>528004120020</v>
      </c>
      <c r="G5390" t="s">
        <v>1631</v>
      </c>
      <c r="H5390">
        <v>583619</v>
      </c>
      <c r="I5390" t="s">
        <v>263</v>
      </c>
      <c r="J5390">
        <v>202211</v>
      </c>
      <c r="K5390">
        <v>44599</v>
      </c>
      <c r="L5390" t="s">
        <v>644</v>
      </c>
      <c r="M5390">
        <v>8000</v>
      </c>
      <c r="N5390">
        <v>13.59</v>
      </c>
      <c r="O5390" t="s">
        <v>645</v>
      </c>
      <c r="P5390" s="428">
        <v>12.192</v>
      </c>
      <c r="Q5390">
        <v>30526891</v>
      </c>
      <c r="R5390" t="s">
        <v>1230</v>
      </c>
      <c r="S5390">
        <v>13487</v>
      </c>
      <c r="T5390" t="s">
        <v>4527</v>
      </c>
    </row>
    <row r="5391" spans="1:20" x14ac:dyDescent="0.25">
      <c r="A5391" t="s">
        <v>637</v>
      </c>
      <c r="B5391" t="s">
        <v>1229</v>
      </c>
      <c r="C5391" t="s">
        <v>639</v>
      </c>
      <c r="D5391" t="s">
        <v>663</v>
      </c>
      <c r="E5391" t="s">
        <v>704</v>
      </c>
      <c r="F5391">
        <v>528004120020</v>
      </c>
      <c r="G5391" t="s">
        <v>1631</v>
      </c>
      <c r="H5391">
        <v>583619</v>
      </c>
      <c r="I5391" t="s">
        <v>263</v>
      </c>
      <c r="J5391">
        <v>202211</v>
      </c>
      <c r="K5391">
        <v>44599</v>
      </c>
      <c r="L5391" t="s">
        <v>644</v>
      </c>
      <c r="M5391">
        <v>5000</v>
      </c>
      <c r="N5391">
        <v>8.5</v>
      </c>
      <c r="O5391" t="s">
        <v>645</v>
      </c>
      <c r="P5391" s="428">
        <v>7.6260000000000003</v>
      </c>
      <c r="Q5391">
        <v>30526891</v>
      </c>
      <c r="R5391" t="s">
        <v>1230</v>
      </c>
      <c r="S5391">
        <v>13487</v>
      </c>
      <c r="T5391" t="s">
        <v>4699</v>
      </c>
    </row>
    <row r="5392" spans="1:20" x14ac:dyDescent="0.25">
      <c r="A5392" t="s">
        <v>637</v>
      </c>
      <c r="B5392" t="s">
        <v>1229</v>
      </c>
      <c r="C5392" t="s">
        <v>639</v>
      </c>
      <c r="D5392" t="s">
        <v>663</v>
      </c>
      <c r="E5392" t="s">
        <v>704</v>
      </c>
      <c r="F5392">
        <v>528004120020</v>
      </c>
      <c r="G5392" t="s">
        <v>1631</v>
      </c>
      <c r="H5392">
        <v>583619</v>
      </c>
      <c r="I5392" t="s">
        <v>263</v>
      </c>
      <c r="J5392">
        <v>202211</v>
      </c>
      <c r="K5392">
        <v>44599</v>
      </c>
      <c r="L5392" t="s">
        <v>644</v>
      </c>
      <c r="M5392">
        <v>11250</v>
      </c>
      <c r="N5392">
        <v>19.12</v>
      </c>
      <c r="O5392" t="s">
        <v>645</v>
      </c>
      <c r="P5392" s="428">
        <v>17.152999999999999</v>
      </c>
      <c r="Q5392">
        <v>30526891</v>
      </c>
      <c r="R5392" t="s">
        <v>1230</v>
      </c>
      <c r="S5392">
        <v>13487</v>
      </c>
      <c r="T5392" t="s">
        <v>4700</v>
      </c>
    </row>
    <row r="5393" spans="1:20" x14ac:dyDescent="0.25">
      <c r="A5393" t="s">
        <v>637</v>
      </c>
      <c r="B5393" t="s">
        <v>1229</v>
      </c>
      <c r="C5393" t="s">
        <v>639</v>
      </c>
      <c r="D5393" t="s">
        <v>663</v>
      </c>
      <c r="E5393" t="s">
        <v>704</v>
      </c>
      <c r="F5393">
        <v>528004120020</v>
      </c>
      <c r="G5393" t="s">
        <v>1631</v>
      </c>
      <c r="H5393">
        <v>583619</v>
      </c>
      <c r="I5393" t="s">
        <v>263</v>
      </c>
      <c r="J5393">
        <v>202211</v>
      </c>
      <c r="K5393">
        <v>44599</v>
      </c>
      <c r="L5393" t="s">
        <v>644</v>
      </c>
      <c r="M5393">
        <v>213750</v>
      </c>
      <c r="N5393">
        <v>363.23</v>
      </c>
      <c r="O5393" t="s">
        <v>645</v>
      </c>
      <c r="P5393" s="428">
        <v>325.86</v>
      </c>
      <c r="Q5393">
        <v>30526891</v>
      </c>
      <c r="R5393" t="s">
        <v>1230</v>
      </c>
      <c r="S5393">
        <v>13487</v>
      </c>
      <c r="T5393" t="s">
        <v>4528</v>
      </c>
    </row>
    <row r="5394" spans="1:20" x14ac:dyDescent="0.25">
      <c r="A5394" t="s">
        <v>637</v>
      </c>
      <c r="B5394" t="s">
        <v>1229</v>
      </c>
      <c r="C5394" t="s">
        <v>639</v>
      </c>
      <c r="D5394" t="s">
        <v>663</v>
      </c>
      <c r="E5394" t="s">
        <v>704</v>
      </c>
      <c r="F5394">
        <v>528004120020</v>
      </c>
      <c r="G5394" t="s">
        <v>1631</v>
      </c>
      <c r="H5394">
        <v>583619</v>
      </c>
      <c r="I5394" t="s">
        <v>263</v>
      </c>
      <c r="J5394">
        <v>202211</v>
      </c>
      <c r="K5394">
        <v>44599</v>
      </c>
      <c r="L5394" t="s">
        <v>644</v>
      </c>
      <c r="M5394">
        <v>30000</v>
      </c>
      <c r="N5394">
        <v>50.98</v>
      </c>
      <c r="O5394" t="s">
        <v>645</v>
      </c>
      <c r="P5394" s="428">
        <v>45.734999999999999</v>
      </c>
      <c r="Q5394">
        <v>30526891</v>
      </c>
      <c r="R5394" t="s">
        <v>1230</v>
      </c>
      <c r="S5394">
        <v>13487</v>
      </c>
      <c r="T5394" t="s">
        <v>4529</v>
      </c>
    </row>
    <row r="5395" spans="1:20" x14ac:dyDescent="0.25">
      <c r="A5395" t="s">
        <v>637</v>
      </c>
      <c r="B5395" t="s">
        <v>1229</v>
      </c>
      <c r="C5395" t="s">
        <v>639</v>
      </c>
      <c r="D5395" t="s">
        <v>663</v>
      </c>
      <c r="E5395" t="s">
        <v>704</v>
      </c>
      <c r="F5395">
        <v>528004120020</v>
      </c>
      <c r="G5395" t="s">
        <v>1631</v>
      </c>
      <c r="H5395">
        <v>583619</v>
      </c>
      <c r="I5395" t="s">
        <v>263</v>
      </c>
      <c r="J5395">
        <v>202211</v>
      </c>
      <c r="K5395">
        <v>44599</v>
      </c>
      <c r="L5395" t="s">
        <v>644</v>
      </c>
      <c r="M5395">
        <v>105000</v>
      </c>
      <c r="N5395">
        <v>178.43</v>
      </c>
      <c r="O5395" t="s">
        <v>645</v>
      </c>
      <c r="P5395" s="428">
        <v>160.07300000000001</v>
      </c>
      <c r="Q5395">
        <v>30526891</v>
      </c>
      <c r="R5395" t="s">
        <v>1230</v>
      </c>
      <c r="S5395">
        <v>13487</v>
      </c>
      <c r="T5395" t="s">
        <v>4530</v>
      </c>
    </row>
    <row r="5396" spans="1:20" x14ac:dyDescent="0.25">
      <c r="A5396" t="s">
        <v>637</v>
      </c>
      <c r="B5396" t="s">
        <v>1229</v>
      </c>
      <c r="C5396" t="s">
        <v>639</v>
      </c>
      <c r="D5396" t="s">
        <v>663</v>
      </c>
      <c r="E5396" t="s">
        <v>704</v>
      </c>
      <c r="F5396">
        <v>528004120020</v>
      </c>
      <c r="G5396" t="s">
        <v>1631</v>
      </c>
      <c r="H5396">
        <v>583619</v>
      </c>
      <c r="I5396" t="s">
        <v>263</v>
      </c>
      <c r="J5396">
        <v>202211</v>
      </c>
      <c r="K5396">
        <v>44599</v>
      </c>
      <c r="L5396" t="s">
        <v>644</v>
      </c>
      <c r="M5396">
        <v>165000</v>
      </c>
      <c r="N5396">
        <v>280.39</v>
      </c>
      <c r="O5396" t="s">
        <v>645</v>
      </c>
      <c r="P5396" s="428">
        <v>251.54300000000001</v>
      </c>
      <c r="Q5396">
        <v>30526891</v>
      </c>
      <c r="R5396" t="s">
        <v>1230</v>
      </c>
      <c r="S5396">
        <v>13487</v>
      </c>
      <c r="T5396" t="s">
        <v>4529</v>
      </c>
    </row>
    <row r="5397" spans="1:20" x14ac:dyDescent="0.25">
      <c r="A5397" t="s">
        <v>637</v>
      </c>
      <c r="B5397" t="s">
        <v>1229</v>
      </c>
      <c r="C5397" t="s">
        <v>639</v>
      </c>
      <c r="D5397" t="s">
        <v>663</v>
      </c>
      <c r="E5397" t="s">
        <v>704</v>
      </c>
      <c r="F5397">
        <v>528004120020</v>
      </c>
      <c r="G5397" t="s">
        <v>1631</v>
      </c>
      <c r="H5397">
        <v>583619</v>
      </c>
      <c r="I5397" t="s">
        <v>263</v>
      </c>
      <c r="J5397">
        <v>202211</v>
      </c>
      <c r="K5397">
        <v>44599</v>
      </c>
      <c r="L5397" t="s">
        <v>644</v>
      </c>
      <c r="M5397">
        <v>150000</v>
      </c>
      <c r="N5397">
        <v>254.9</v>
      </c>
      <c r="O5397" t="s">
        <v>645</v>
      </c>
      <c r="P5397" s="428">
        <v>228.67500000000001</v>
      </c>
      <c r="Q5397">
        <v>30526891</v>
      </c>
      <c r="R5397" t="s">
        <v>1230</v>
      </c>
      <c r="S5397">
        <v>13487</v>
      </c>
      <c r="T5397" t="s">
        <v>4531</v>
      </c>
    </row>
    <row r="5398" spans="1:20" x14ac:dyDescent="0.25">
      <c r="A5398" t="s">
        <v>637</v>
      </c>
      <c r="B5398" t="s">
        <v>1229</v>
      </c>
      <c r="C5398" t="s">
        <v>639</v>
      </c>
      <c r="D5398" t="s">
        <v>663</v>
      </c>
      <c r="E5398" t="s">
        <v>704</v>
      </c>
      <c r="F5398">
        <v>528004120020</v>
      </c>
      <c r="G5398" t="s">
        <v>1631</v>
      </c>
      <c r="H5398">
        <v>583619</v>
      </c>
      <c r="I5398" t="s">
        <v>263</v>
      </c>
      <c r="J5398">
        <v>202211</v>
      </c>
      <c r="K5398">
        <v>44599</v>
      </c>
      <c r="L5398" t="s">
        <v>644</v>
      </c>
      <c r="M5398">
        <v>15000</v>
      </c>
      <c r="N5398">
        <v>25.49</v>
      </c>
      <c r="O5398" t="s">
        <v>645</v>
      </c>
      <c r="P5398" s="428">
        <v>22.867999999999999</v>
      </c>
      <c r="Q5398">
        <v>30526891</v>
      </c>
      <c r="R5398" t="s">
        <v>1230</v>
      </c>
      <c r="S5398">
        <v>13487</v>
      </c>
      <c r="T5398" t="s">
        <v>4533</v>
      </c>
    </row>
    <row r="5399" spans="1:20" x14ac:dyDescent="0.25">
      <c r="A5399" t="s">
        <v>637</v>
      </c>
      <c r="B5399" t="s">
        <v>1229</v>
      </c>
      <c r="C5399" t="s">
        <v>639</v>
      </c>
      <c r="D5399" t="s">
        <v>663</v>
      </c>
      <c r="E5399" t="s">
        <v>704</v>
      </c>
      <c r="F5399">
        <v>528004120020</v>
      </c>
      <c r="G5399" t="s">
        <v>1631</v>
      </c>
      <c r="H5399">
        <v>583619</v>
      </c>
      <c r="I5399" t="s">
        <v>263</v>
      </c>
      <c r="J5399">
        <v>202211</v>
      </c>
      <c r="K5399">
        <v>44599</v>
      </c>
      <c r="L5399" t="s">
        <v>644</v>
      </c>
      <c r="M5399">
        <v>15000</v>
      </c>
      <c r="N5399">
        <v>25.49</v>
      </c>
      <c r="O5399" t="s">
        <v>645</v>
      </c>
      <c r="P5399" s="428">
        <v>22.867999999999999</v>
      </c>
      <c r="Q5399">
        <v>30526891</v>
      </c>
      <c r="R5399" t="s">
        <v>1230</v>
      </c>
      <c r="S5399">
        <v>13487</v>
      </c>
      <c r="T5399" t="s">
        <v>4532</v>
      </c>
    </row>
    <row r="5400" spans="1:20" x14ac:dyDescent="0.25">
      <c r="A5400" t="s">
        <v>637</v>
      </c>
      <c r="B5400" t="s">
        <v>1229</v>
      </c>
      <c r="C5400" t="s">
        <v>639</v>
      </c>
      <c r="D5400" t="s">
        <v>663</v>
      </c>
      <c r="E5400" t="s">
        <v>704</v>
      </c>
      <c r="F5400">
        <v>528004120020</v>
      </c>
      <c r="G5400" t="s">
        <v>1631</v>
      </c>
      <c r="H5400">
        <v>583619</v>
      </c>
      <c r="I5400" t="s">
        <v>263</v>
      </c>
      <c r="J5400">
        <v>202211</v>
      </c>
      <c r="K5400">
        <v>44599</v>
      </c>
      <c r="L5400" t="s">
        <v>644</v>
      </c>
      <c r="M5400">
        <v>15000</v>
      </c>
      <c r="N5400">
        <v>25.49</v>
      </c>
      <c r="O5400" t="s">
        <v>645</v>
      </c>
      <c r="P5400" s="428">
        <v>22.867999999999999</v>
      </c>
      <c r="Q5400">
        <v>30526891</v>
      </c>
      <c r="R5400" t="s">
        <v>1230</v>
      </c>
      <c r="S5400">
        <v>13487</v>
      </c>
      <c r="T5400" t="s">
        <v>4532</v>
      </c>
    </row>
    <row r="5401" spans="1:20" x14ac:dyDescent="0.25">
      <c r="A5401" t="s">
        <v>637</v>
      </c>
      <c r="B5401" t="s">
        <v>1229</v>
      </c>
      <c r="C5401" t="s">
        <v>639</v>
      </c>
      <c r="D5401" t="s">
        <v>663</v>
      </c>
      <c r="E5401" t="s">
        <v>704</v>
      </c>
      <c r="F5401">
        <v>528004120020</v>
      </c>
      <c r="G5401" t="s">
        <v>1631</v>
      </c>
      <c r="H5401">
        <v>583619</v>
      </c>
      <c r="I5401" t="s">
        <v>263</v>
      </c>
      <c r="J5401">
        <v>202211</v>
      </c>
      <c r="K5401">
        <v>44599</v>
      </c>
      <c r="L5401" t="s">
        <v>644</v>
      </c>
      <c r="M5401">
        <v>5000</v>
      </c>
      <c r="N5401">
        <v>8.5</v>
      </c>
      <c r="O5401" t="s">
        <v>645</v>
      </c>
      <c r="P5401" s="428">
        <v>7.6260000000000003</v>
      </c>
      <c r="Q5401">
        <v>30526891</v>
      </c>
      <c r="R5401" t="s">
        <v>1230</v>
      </c>
      <c r="S5401">
        <v>13487</v>
      </c>
      <c r="T5401" t="s">
        <v>4533</v>
      </c>
    </row>
    <row r="5402" spans="1:20" x14ac:dyDescent="0.25">
      <c r="A5402" t="s">
        <v>637</v>
      </c>
      <c r="B5402" t="s">
        <v>1229</v>
      </c>
      <c r="C5402" t="s">
        <v>639</v>
      </c>
      <c r="D5402" t="s">
        <v>663</v>
      </c>
      <c r="E5402" t="s">
        <v>704</v>
      </c>
      <c r="F5402">
        <v>528004120020</v>
      </c>
      <c r="G5402" t="s">
        <v>1631</v>
      </c>
      <c r="H5402">
        <v>583619</v>
      </c>
      <c r="I5402" t="s">
        <v>263</v>
      </c>
      <c r="J5402">
        <v>202211</v>
      </c>
      <c r="K5402">
        <v>44599</v>
      </c>
      <c r="L5402" t="s">
        <v>644</v>
      </c>
      <c r="M5402">
        <v>10000</v>
      </c>
      <c r="N5402">
        <v>16.989999999999998</v>
      </c>
      <c r="O5402" t="s">
        <v>645</v>
      </c>
      <c r="P5402" s="428">
        <v>15.242000000000001</v>
      </c>
      <c r="Q5402">
        <v>30526891</v>
      </c>
      <c r="R5402" t="s">
        <v>1230</v>
      </c>
      <c r="S5402">
        <v>13487</v>
      </c>
      <c r="T5402" t="s">
        <v>4533</v>
      </c>
    </row>
    <row r="5403" spans="1:20" x14ac:dyDescent="0.25">
      <c r="A5403" t="s">
        <v>637</v>
      </c>
      <c r="B5403" t="s">
        <v>1229</v>
      </c>
      <c r="C5403" t="s">
        <v>639</v>
      </c>
      <c r="D5403" t="s">
        <v>663</v>
      </c>
      <c r="E5403" t="s">
        <v>704</v>
      </c>
      <c r="F5403">
        <v>528004120020</v>
      </c>
      <c r="G5403" t="s">
        <v>1631</v>
      </c>
      <c r="H5403">
        <v>583619</v>
      </c>
      <c r="I5403" t="s">
        <v>263</v>
      </c>
      <c r="J5403">
        <v>202211</v>
      </c>
      <c r="K5403">
        <v>44599</v>
      </c>
      <c r="L5403" t="s">
        <v>644</v>
      </c>
      <c r="M5403">
        <v>25000</v>
      </c>
      <c r="N5403">
        <v>42.48</v>
      </c>
      <c r="O5403" t="s">
        <v>645</v>
      </c>
      <c r="P5403" s="428">
        <v>38.11</v>
      </c>
      <c r="Q5403">
        <v>30526891</v>
      </c>
      <c r="R5403" t="s">
        <v>1230</v>
      </c>
      <c r="S5403">
        <v>13487</v>
      </c>
      <c r="T5403" t="s">
        <v>4534</v>
      </c>
    </row>
    <row r="5404" spans="1:20" x14ac:dyDescent="0.25">
      <c r="A5404" t="s">
        <v>637</v>
      </c>
      <c r="B5404" t="s">
        <v>1229</v>
      </c>
      <c r="C5404" t="s">
        <v>639</v>
      </c>
      <c r="D5404" t="s">
        <v>663</v>
      </c>
      <c r="E5404" t="s">
        <v>704</v>
      </c>
      <c r="F5404">
        <v>528004120020</v>
      </c>
      <c r="G5404" t="s">
        <v>1631</v>
      </c>
      <c r="H5404">
        <v>583619</v>
      </c>
      <c r="I5404" t="s">
        <v>263</v>
      </c>
      <c r="J5404">
        <v>202211</v>
      </c>
      <c r="K5404">
        <v>44599</v>
      </c>
      <c r="L5404" t="s">
        <v>644</v>
      </c>
      <c r="M5404">
        <v>5000</v>
      </c>
      <c r="N5404">
        <v>8.5</v>
      </c>
      <c r="O5404" t="s">
        <v>645</v>
      </c>
      <c r="P5404" s="428">
        <v>7.6260000000000003</v>
      </c>
      <c r="Q5404">
        <v>30526891</v>
      </c>
      <c r="R5404" t="s">
        <v>1230</v>
      </c>
      <c r="S5404">
        <v>13487</v>
      </c>
      <c r="T5404" t="s">
        <v>4535</v>
      </c>
    </row>
    <row r="5405" spans="1:20" x14ac:dyDescent="0.25">
      <c r="A5405" t="s">
        <v>637</v>
      </c>
      <c r="B5405" t="s">
        <v>1229</v>
      </c>
      <c r="C5405" t="s">
        <v>639</v>
      </c>
      <c r="D5405" t="s">
        <v>663</v>
      </c>
      <c r="E5405" t="s">
        <v>704</v>
      </c>
      <c r="F5405">
        <v>528004120020</v>
      </c>
      <c r="G5405" t="s">
        <v>1631</v>
      </c>
      <c r="H5405">
        <v>583619</v>
      </c>
      <c r="I5405" t="s">
        <v>263</v>
      </c>
      <c r="J5405">
        <v>202211</v>
      </c>
      <c r="K5405">
        <v>44599</v>
      </c>
      <c r="L5405" t="s">
        <v>644</v>
      </c>
      <c r="M5405">
        <v>45000</v>
      </c>
      <c r="N5405">
        <v>76.47</v>
      </c>
      <c r="O5405" t="s">
        <v>645</v>
      </c>
      <c r="P5405" s="428">
        <v>68.602999999999994</v>
      </c>
      <c r="Q5405">
        <v>30526891</v>
      </c>
      <c r="R5405" t="s">
        <v>1230</v>
      </c>
      <c r="S5405">
        <v>13487</v>
      </c>
      <c r="T5405" t="s">
        <v>4536</v>
      </c>
    </row>
    <row r="5406" spans="1:20" x14ac:dyDescent="0.25">
      <c r="A5406" t="s">
        <v>637</v>
      </c>
      <c r="B5406" t="s">
        <v>1229</v>
      </c>
      <c r="C5406" t="s">
        <v>639</v>
      </c>
      <c r="D5406" t="s">
        <v>663</v>
      </c>
      <c r="E5406" t="s">
        <v>704</v>
      </c>
      <c r="F5406">
        <v>528004120020</v>
      </c>
      <c r="G5406" t="s">
        <v>1631</v>
      </c>
      <c r="H5406">
        <v>583619</v>
      </c>
      <c r="I5406" t="s">
        <v>263</v>
      </c>
      <c r="J5406">
        <v>202211</v>
      </c>
      <c r="K5406">
        <v>44599</v>
      </c>
      <c r="L5406" t="s">
        <v>644</v>
      </c>
      <c r="M5406">
        <v>30000</v>
      </c>
      <c r="N5406">
        <v>50.98</v>
      </c>
      <c r="O5406" t="s">
        <v>645</v>
      </c>
      <c r="P5406" s="428">
        <v>45.734999999999999</v>
      </c>
      <c r="Q5406">
        <v>30526891</v>
      </c>
      <c r="R5406" t="s">
        <v>1230</v>
      </c>
      <c r="S5406">
        <v>13487</v>
      </c>
      <c r="T5406" t="s">
        <v>4537</v>
      </c>
    </row>
    <row r="5407" spans="1:20" x14ac:dyDescent="0.25">
      <c r="A5407" t="s">
        <v>637</v>
      </c>
      <c r="B5407" t="s">
        <v>1229</v>
      </c>
      <c r="C5407" t="s">
        <v>639</v>
      </c>
      <c r="D5407" t="s">
        <v>663</v>
      </c>
      <c r="E5407" t="s">
        <v>704</v>
      </c>
      <c r="F5407">
        <v>528004120020</v>
      </c>
      <c r="G5407" t="s">
        <v>1631</v>
      </c>
      <c r="H5407">
        <v>583619</v>
      </c>
      <c r="I5407" t="s">
        <v>263</v>
      </c>
      <c r="J5407">
        <v>202211</v>
      </c>
      <c r="K5407">
        <v>44599</v>
      </c>
      <c r="L5407" t="s">
        <v>644</v>
      </c>
      <c r="M5407">
        <v>25000</v>
      </c>
      <c r="N5407">
        <v>42.48</v>
      </c>
      <c r="O5407" t="s">
        <v>645</v>
      </c>
      <c r="P5407" s="428">
        <v>38.11</v>
      </c>
      <c r="Q5407">
        <v>30526891</v>
      </c>
      <c r="R5407" t="s">
        <v>1230</v>
      </c>
      <c r="S5407">
        <v>13487</v>
      </c>
      <c r="T5407" t="s">
        <v>4538</v>
      </c>
    </row>
    <row r="5408" spans="1:20" x14ac:dyDescent="0.25">
      <c r="A5408" t="s">
        <v>637</v>
      </c>
      <c r="B5408" t="s">
        <v>1229</v>
      </c>
      <c r="C5408" t="s">
        <v>639</v>
      </c>
      <c r="D5408" t="s">
        <v>663</v>
      </c>
      <c r="E5408" t="s">
        <v>704</v>
      </c>
      <c r="F5408">
        <v>528004120020</v>
      </c>
      <c r="G5408" t="s">
        <v>1631</v>
      </c>
      <c r="H5408">
        <v>583619</v>
      </c>
      <c r="I5408" t="s">
        <v>263</v>
      </c>
      <c r="J5408">
        <v>202211</v>
      </c>
      <c r="K5408">
        <v>44599</v>
      </c>
      <c r="L5408" t="s">
        <v>644</v>
      </c>
      <c r="M5408">
        <v>45000</v>
      </c>
      <c r="N5408">
        <v>76.47</v>
      </c>
      <c r="O5408" t="s">
        <v>645</v>
      </c>
      <c r="P5408" s="428">
        <v>68.602999999999994</v>
      </c>
      <c r="Q5408">
        <v>30526891</v>
      </c>
      <c r="R5408" t="s">
        <v>1230</v>
      </c>
      <c r="S5408">
        <v>13487</v>
      </c>
      <c r="T5408" t="s">
        <v>4539</v>
      </c>
    </row>
    <row r="5409" spans="1:20" x14ac:dyDescent="0.25">
      <c r="A5409" t="s">
        <v>637</v>
      </c>
      <c r="B5409" t="s">
        <v>1229</v>
      </c>
      <c r="C5409" t="s">
        <v>639</v>
      </c>
      <c r="D5409" t="s">
        <v>663</v>
      </c>
      <c r="E5409" t="s">
        <v>704</v>
      </c>
      <c r="F5409">
        <v>528004120020</v>
      </c>
      <c r="G5409" t="s">
        <v>1631</v>
      </c>
      <c r="H5409">
        <v>583619</v>
      </c>
      <c r="I5409" t="s">
        <v>263</v>
      </c>
      <c r="J5409">
        <v>202211</v>
      </c>
      <c r="K5409">
        <v>44599</v>
      </c>
      <c r="L5409" t="s">
        <v>644</v>
      </c>
      <c r="M5409">
        <v>30000</v>
      </c>
      <c r="N5409">
        <v>50.98</v>
      </c>
      <c r="O5409" t="s">
        <v>645</v>
      </c>
      <c r="P5409" s="428">
        <v>45.734999999999999</v>
      </c>
      <c r="Q5409">
        <v>30526891</v>
      </c>
      <c r="R5409" t="s">
        <v>1230</v>
      </c>
      <c r="S5409">
        <v>13487</v>
      </c>
      <c r="T5409" t="s">
        <v>4540</v>
      </c>
    </row>
    <row r="5410" spans="1:20" x14ac:dyDescent="0.25">
      <c r="A5410" t="s">
        <v>637</v>
      </c>
      <c r="B5410" t="s">
        <v>1229</v>
      </c>
      <c r="C5410" t="s">
        <v>639</v>
      </c>
      <c r="D5410" t="s">
        <v>663</v>
      </c>
      <c r="E5410" t="s">
        <v>704</v>
      </c>
      <c r="F5410">
        <v>528004120020</v>
      </c>
      <c r="G5410" t="s">
        <v>1631</v>
      </c>
      <c r="H5410">
        <v>583619</v>
      </c>
      <c r="I5410" t="s">
        <v>263</v>
      </c>
      <c r="J5410">
        <v>202211</v>
      </c>
      <c r="K5410">
        <v>44599</v>
      </c>
      <c r="L5410" t="s">
        <v>644</v>
      </c>
      <c r="M5410">
        <v>150000</v>
      </c>
      <c r="N5410">
        <v>254.9</v>
      </c>
      <c r="O5410" t="s">
        <v>645</v>
      </c>
      <c r="P5410" s="428">
        <v>228.67500000000001</v>
      </c>
      <c r="Q5410">
        <v>30526891</v>
      </c>
      <c r="R5410" t="s">
        <v>1230</v>
      </c>
      <c r="S5410">
        <v>13487</v>
      </c>
      <c r="T5410" t="s">
        <v>4702</v>
      </c>
    </row>
    <row r="5411" spans="1:20" x14ac:dyDescent="0.25">
      <c r="A5411" t="s">
        <v>637</v>
      </c>
      <c r="B5411" t="s">
        <v>1229</v>
      </c>
      <c r="C5411" t="s">
        <v>639</v>
      </c>
      <c r="D5411" t="s">
        <v>663</v>
      </c>
      <c r="E5411" t="s">
        <v>704</v>
      </c>
      <c r="F5411">
        <v>528004120020</v>
      </c>
      <c r="G5411" t="s">
        <v>1631</v>
      </c>
      <c r="H5411">
        <v>583619</v>
      </c>
      <c r="I5411" t="s">
        <v>263</v>
      </c>
      <c r="J5411">
        <v>202211</v>
      </c>
      <c r="K5411">
        <v>44599</v>
      </c>
      <c r="L5411" t="s">
        <v>644</v>
      </c>
      <c r="M5411">
        <v>45000</v>
      </c>
      <c r="N5411">
        <v>76.47</v>
      </c>
      <c r="O5411" t="s">
        <v>645</v>
      </c>
      <c r="P5411" s="428">
        <v>68.602999999999994</v>
      </c>
      <c r="Q5411">
        <v>30526891</v>
      </c>
      <c r="R5411" t="s">
        <v>1230</v>
      </c>
      <c r="S5411">
        <v>13487</v>
      </c>
      <c r="T5411" t="s">
        <v>4702</v>
      </c>
    </row>
    <row r="5412" spans="1:20" x14ac:dyDescent="0.25">
      <c r="A5412" t="s">
        <v>637</v>
      </c>
      <c r="B5412" t="s">
        <v>1229</v>
      </c>
      <c r="C5412" t="s">
        <v>639</v>
      </c>
      <c r="D5412" t="s">
        <v>663</v>
      </c>
      <c r="E5412" t="s">
        <v>704</v>
      </c>
      <c r="F5412">
        <v>528004120020</v>
      </c>
      <c r="G5412" t="s">
        <v>1631</v>
      </c>
      <c r="H5412">
        <v>583619</v>
      </c>
      <c r="I5412" t="s">
        <v>263</v>
      </c>
      <c r="J5412">
        <v>202211</v>
      </c>
      <c r="K5412">
        <v>44599</v>
      </c>
      <c r="L5412" t="s">
        <v>644</v>
      </c>
      <c r="M5412">
        <v>50000</v>
      </c>
      <c r="N5412">
        <v>84.97</v>
      </c>
      <c r="O5412" t="s">
        <v>645</v>
      </c>
      <c r="P5412" s="428">
        <v>76.227999999999994</v>
      </c>
      <c r="Q5412">
        <v>30526891</v>
      </c>
      <c r="R5412" t="s">
        <v>1230</v>
      </c>
      <c r="S5412">
        <v>13487</v>
      </c>
      <c r="T5412" t="s">
        <v>4541</v>
      </c>
    </row>
    <row r="5413" spans="1:20" x14ac:dyDescent="0.25">
      <c r="A5413" t="s">
        <v>637</v>
      </c>
      <c r="B5413" t="s">
        <v>1229</v>
      </c>
      <c r="C5413" t="s">
        <v>639</v>
      </c>
      <c r="D5413" t="s">
        <v>663</v>
      </c>
      <c r="E5413" t="s">
        <v>704</v>
      </c>
      <c r="F5413">
        <v>528004120020</v>
      </c>
      <c r="G5413" t="s">
        <v>1631</v>
      </c>
      <c r="H5413">
        <v>583619</v>
      </c>
      <c r="I5413" t="s">
        <v>263</v>
      </c>
      <c r="J5413">
        <v>202211</v>
      </c>
      <c r="K5413">
        <v>44599</v>
      </c>
      <c r="L5413" t="s">
        <v>644</v>
      </c>
      <c r="M5413">
        <v>50000</v>
      </c>
      <c r="N5413">
        <v>84.97</v>
      </c>
      <c r="O5413" t="s">
        <v>645</v>
      </c>
      <c r="P5413" s="428">
        <v>76.227999999999994</v>
      </c>
      <c r="Q5413">
        <v>30526891</v>
      </c>
      <c r="R5413" t="s">
        <v>1230</v>
      </c>
      <c r="S5413">
        <v>13487</v>
      </c>
      <c r="T5413" t="s">
        <v>4542</v>
      </c>
    </row>
    <row r="5414" spans="1:20" x14ac:dyDescent="0.25">
      <c r="A5414" t="s">
        <v>637</v>
      </c>
      <c r="B5414" t="s">
        <v>1229</v>
      </c>
      <c r="C5414" t="s">
        <v>639</v>
      </c>
      <c r="D5414" t="s">
        <v>663</v>
      </c>
      <c r="E5414" t="s">
        <v>704</v>
      </c>
      <c r="F5414">
        <v>528004120020</v>
      </c>
      <c r="G5414" t="s">
        <v>1631</v>
      </c>
      <c r="H5414">
        <v>583619</v>
      </c>
      <c r="I5414" t="s">
        <v>263</v>
      </c>
      <c r="J5414">
        <v>202211</v>
      </c>
      <c r="K5414">
        <v>44599</v>
      </c>
      <c r="L5414" t="s">
        <v>644</v>
      </c>
      <c r="M5414">
        <v>5000</v>
      </c>
      <c r="N5414">
        <v>8.5</v>
      </c>
      <c r="O5414" t="s">
        <v>645</v>
      </c>
      <c r="P5414" s="428">
        <v>7.6260000000000003</v>
      </c>
      <c r="Q5414">
        <v>30526891</v>
      </c>
      <c r="R5414" t="s">
        <v>1230</v>
      </c>
      <c r="S5414">
        <v>13487</v>
      </c>
      <c r="T5414" t="s">
        <v>4541</v>
      </c>
    </row>
    <row r="5415" spans="1:20" x14ac:dyDescent="0.25">
      <c r="A5415" t="s">
        <v>637</v>
      </c>
      <c r="B5415" t="s">
        <v>1229</v>
      </c>
      <c r="C5415" t="s">
        <v>639</v>
      </c>
      <c r="D5415" t="s">
        <v>663</v>
      </c>
      <c r="E5415" t="s">
        <v>704</v>
      </c>
      <c r="F5415">
        <v>528004120020</v>
      </c>
      <c r="G5415" t="s">
        <v>1631</v>
      </c>
      <c r="H5415">
        <v>583619</v>
      </c>
      <c r="I5415" t="s">
        <v>263</v>
      </c>
      <c r="J5415">
        <v>202211</v>
      </c>
      <c r="K5415">
        <v>44599</v>
      </c>
      <c r="L5415" t="s">
        <v>644</v>
      </c>
      <c r="M5415">
        <v>10000</v>
      </c>
      <c r="N5415">
        <v>16.989999999999998</v>
      </c>
      <c r="O5415" t="s">
        <v>645</v>
      </c>
      <c r="P5415" s="428">
        <v>15.242000000000001</v>
      </c>
      <c r="Q5415">
        <v>30526891</v>
      </c>
      <c r="R5415" t="s">
        <v>1230</v>
      </c>
      <c r="S5415">
        <v>13487</v>
      </c>
      <c r="T5415" t="s">
        <v>4543</v>
      </c>
    </row>
    <row r="5416" spans="1:20" x14ac:dyDescent="0.25">
      <c r="A5416" t="s">
        <v>637</v>
      </c>
      <c r="B5416" t="s">
        <v>1229</v>
      </c>
      <c r="C5416" t="s">
        <v>639</v>
      </c>
      <c r="D5416" t="s">
        <v>663</v>
      </c>
      <c r="E5416" t="s">
        <v>704</v>
      </c>
      <c r="F5416">
        <v>528004120020</v>
      </c>
      <c r="G5416" t="s">
        <v>1631</v>
      </c>
      <c r="H5416">
        <v>583619</v>
      </c>
      <c r="I5416" t="s">
        <v>263</v>
      </c>
      <c r="J5416">
        <v>202211</v>
      </c>
      <c r="K5416">
        <v>44599</v>
      </c>
      <c r="L5416" t="s">
        <v>644</v>
      </c>
      <c r="M5416">
        <v>4250</v>
      </c>
      <c r="N5416">
        <v>7.22</v>
      </c>
      <c r="O5416" t="s">
        <v>645</v>
      </c>
      <c r="P5416" s="428">
        <v>6.4770000000000003</v>
      </c>
      <c r="Q5416">
        <v>30526891</v>
      </c>
      <c r="R5416" t="s">
        <v>1230</v>
      </c>
      <c r="S5416">
        <v>13487</v>
      </c>
      <c r="T5416" t="s">
        <v>4544</v>
      </c>
    </row>
    <row r="5417" spans="1:20" x14ac:dyDescent="0.25">
      <c r="A5417" t="s">
        <v>637</v>
      </c>
      <c r="B5417" t="s">
        <v>1229</v>
      </c>
      <c r="C5417" t="s">
        <v>639</v>
      </c>
      <c r="D5417" t="s">
        <v>663</v>
      </c>
      <c r="E5417" t="s">
        <v>704</v>
      </c>
      <c r="F5417">
        <v>528004120020</v>
      </c>
      <c r="G5417" t="s">
        <v>1631</v>
      </c>
      <c r="H5417">
        <v>583619</v>
      </c>
      <c r="I5417" t="s">
        <v>263</v>
      </c>
      <c r="J5417">
        <v>202211</v>
      </c>
      <c r="K5417">
        <v>44599</v>
      </c>
      <c r="L5417" t="s">
        <v>644</v>
      </c>
      <c r="M5417">
        <v>10000</v>
      </c>
      <c r="N5417">
        <v>16.989999999999998</v>
      </c>
      <c r="O5417" t="s">
        <v>645</v>
      </c>
      <c r="P5417" s="428">
        <v>15.242000000000001</v>
      </c>
      <c r="Q5417">
        <v>30526891</v>
      </c>
      <c r="R5417" t="s">
        <v>1230</v>
      </c>
      <c r="S5417">
        <v>13487</v>
      </c>
      <c r="T5417" t="s">
        <v>4545</v>
      </c>
    </row>
    <row r="5418" spans="1:20" x14ac:dyDescent="0.25">
      <c r="A5418" t="s">
        <v>637</v>
      </c>
      <c r="B5418" t="s">
        <v>1229</v>
      </c>
      <c r="C5418" t="s">
        <v>639</v>
      </c>
      <c r="D5418" t="s">
        <v>663</v>
      </c>
      <c r="E5418" t="s">
        <v>704</v>
      </c>
      <c r="F5418">
        <v>528004120020</v>
      </c>
      <c r="G5418" t="s">
        <v>1631</v>
      </c>
      <c r="H5418">
        <v>583619</v>
      </c>
      <c r="I5418" t="s">
        <v>263</v>
      </c>
      <c r="J5418">
        <v>202211</v>
      </c>
      <c r="K5418">
        <v>44599</v>
      </c>
      <c r="L5418" t="s">
        <v>644</v>
      </c>
      <c r="M5418">
        <v>190000</v>
      </c>
      <c r="N5418">
        <v>322.87</v>
      </c>
      <c r="O5418" t="s">
        <v>645</v>
      </c>
      <c r="P5418" s="428">
        <v>289.65300000000002</v>
      </c>
      <c r="Q5418">
        <v>30526891</v>
      </c>
      <c r="R5418" t="s">
        <v>1230</v>
      </c>
      <c r="S5418">
        <v>13487</v>
      </c>
      <c r="T5418" t="s">
        <v>4546</v>
      </c>
    </row>
    <row r="5419" spans="1:20" x14ac:dyDescent="0.25">
      <c r="A5419" t="s">
        <v>637</v>
      </c>
      <c r="B5419" t="s">
        <v>1229</v>
      </c>
      <c r="C5419" t="s">
        <v>639</v>
      </c>
      <c r="D5419" t="s">
        <v>663</v>
      </c>
      <c r="E5419" t="s">
        <v>704</v>
      </c>
      <c r="F5419">
        <v>528004120020</v>
      </c>
      <c r="G5419" t="s">
        <v>1631</v>
      </c>
      <c r="H5419">
        <v>583619</v>
      </c>
      <c r="I5419" t="s">
        <v>263</v>
      </c>
      <c r="J5419">
        <v>202211</v>
      </c>
      <c r="K5419">
        <v>44599</v>
      </c>
      <c r="L5419" t="s">
        <v>644</v>
      </c>
      <c r="M5419">
        <v>50000</v>
      </c>
      <c r="N5419">
        <v>84.97</v>
      </c>
      <c r="O5419" t="s">
        <v>645</v>
      </c>
      <c r="P5419" s="428">
        <v>76.227999999999994</v>
      </c>
      <c r="Q5419">
        <v>30526891</v>
      </c>
      <c r="R5419" t="s">
        <v>1230</v>
      </c>
      <c r="S5419">
        <v>13487</v>
      </c>
      <c r="T5419" t="s">
        <v>4547</v>
      </c>
    </row>
    <row r="5420" spans="1:20" x14ac:dyDescent="0.25">
      <c r="A5420" t="s">
        <v>637</v>
      </c>
      <c r="B5420" t="s">
        <v>1229</v>
      </c>
      <c r="C5420" t="s">
        <v>639</v>
      </c>
      <c r="D5420" t="s">
        <v>663</v>
      </c>
      <c r="E5420" t="s">
        <v>704</v>
      </c>
      <c r="F5420">
        <v>528004120020</v>
      </c>
      <c r="G5420" t="s">
        <v>1631</v>
      </c>
      <c r="H5420">
        <v>583619</v>
      </c>
      <c r="I5420" t="s">
        <v>263</v>
      </c>
      <c r="J5420">
        <v>202211</v>
      </c>
      <c r="K5420">
        <v>44599</v>
      </c>
      <c r="L5420" t="s">
        <v>644</v>
      </c>
      <c r="M5420">
        <v>50000</v>
      </c>
      <c r="N5420">
        <v>84.97</v>
      </c>
      <c r="O5420" t="s">
        <v>645</v>
      </c>
      <c r="P5420" s="428">
        <v>76.227999999999994</v>
      </c>
      <c r="Q5420">
        <v>30526891</v>
      </c>
      <c r="R5420" t="s">
        <v>1230</v>
      </c>
      <c r="S5420">
        <v>13487</v>
      </c>
      <c r="T5420" t="s">
        <v>4547</v>
      </c>
    </row>
    <row r="5421" spans="1:20" x14ac:dyDescent="0.25">
      <c r="A5421" t="s">
        <v>637</v>
      </c>
      <c r="B5421" t="s">
        <v>1229</v>
      </c>
      <c r="C5421" t="s">
        <v>639</v>
      </c>
      <c r="D5421" t="s">
        <v>663</v>
      </c>
      <c r="E5421" t="s">
        <v>704</v>
      </c>
      <c r="F5421">
        <v>528004120020</v>
      </c>
      <c r="G5421" t="s">
        <v>1631</v>
      </c>
      <c r="H5421">
        <v>583619</v>
      </c>
      <c r="I5421" t="s">
        <v>263</v>
      </c>
      <c r="J5421">
        <v>202211</v>
      </c>
      <c r="K5421">
        <v>44599</v>
      </c>
      <c r="L5421" t="s">
        <v>644</v>
      </c>
      <c r="M5421">
        <v>45000</v>
      </c>
      <c r="N5421">
        <v>76.47</v>
      </c>
      <c r="O5421" t="s">
        <v>645</v>
      </c>
      <c r="P5421" s="428">
        <v>68.602999999999994</v>
      </c>
      <c r="Q5421">
        <v>30526891</v>
      </c>
      <c r="R5421" t="s">
        <v>1230</v>
      </c>
      <c r="S5421">
        <v>13487</v>
      </c>
      <c r="T5421" t="s">
        <v>4548</v>
      </c>
    </row>
    <row r="5422" spans="1:20" x14ac:dyDescent="0.25">
      <c r="A5422" t="s">
        <v>637</v>
      </c>
      <c r="B5422" t="s">
        <v>1229</v>
      </c>
      <c r="C5422" t="s">
        <v>639</v>
      </c>
      <c r="D5422" t="s">
        <v>663</v>
      </c>
      <c r="E5422" t="s">
        <v>704</v>
      </c>
      <c r="F5422">
        <v>528004120020</v>
      </c>
      <c r="G5422" t="s">
        <v>1631</v>
      </c>
      <c r="H5422">
        <v>583619</v>
      </c>
      <c r="I5422" t="s">
        <v>263</v>
      </c>
      <c r="J5422">
        <v>202211</v>
      </c>
      <c r="K5422">
        <v>44599</v>
      </c>
      <c r="L5422" t="s">
        <v>644</v>
      </c>
      <c r="M5422">
        <v>150000</v>
      </c>
      <c r="N5422">
        <v>254.9</v>
      </c>
      <c r="O5422" t="s">
        <v>645</v>
      </c>
      <c r="P5422" s="428">
        <v>228.67500000000001</v>
      </c>
      <c r="Q5422">
        <v>30526891</v>
      </c>
      <c r="R5422" t="s">
        <v>1230</v>
      </c>
      <c r="S5422">
        <v>13487</v>
      </c>
      <c r="T5422" t="s">
        <v>4549</v>
      </c>
    </row>
    <row r="5423" spans="1:20" x14ac:dyDescent="0.25">
      <c r="A5423" t="s">
        <v>637</v>
      </c>
      <c r="B5423" t="s">
        <v>1229</v>
      </c>
      <c r="C5423" t="s">
        <v>639</v>
      </c>
      <c r="D5423" t="s">
        <v>663</v>
      </c>
      <c r="E5423" t="s">
        <v>704</v>
      </c>
      <c r="F5423">
        <v>528004120020</v>
      </c>
      <c r="G5423" t="s">
        <v>1631</v>
      </c>
      <c r="H5423">
        <v>583619</v>
      </c>
      <c r="I5423" t="s">
        <v>263</v>
      </c>
      <c r="J5423">
        <v>202211</v>
      </c>
      <c r="K5423">
        <v>44599</v>
      </c>
      <c r="L5423" t="s">
        <v>644</v>
      </c>
      <c r="M5423">
        <v>150000</v>
      </c>
      <c r="N5423">
        <v>254.9</v>
      </c>
      <c r="O5423" t="s">
        <v>645</v>
      </c>
      <c r="P5423" s="428">
        <v>228.67500000000001</v>
      </c>
      <c r="Q5423">
        <v>30526891</v>
      </c>
      <c r="R5423" t="s">
        <v>1230</v>
      </c>
      <c r="S5423">
        <v>13487</v>
      </c>
      <c r="T5423" t="s">
        <v>4549</v>
      </c>
    </row>
    <row r="5424" spans="1:20" x14ac:dyDescent="0.25">
      <c r="A5424" t="s">
        <v>637</v>
      </c>
      <c r="B5424" t="s">
        <v>1229</v>
      </c>
      <c r="C5424" t="s">
        <v>639</v>
      </c>
      <c r="D5424" t="s">
        <v>663</v>
      </c>
      <c r="E5424" t="s">
        <v>704</v>
      </c>
      <c r="F5424">
        <v>528004120020</v>
      </c>
      <c r="G5424" t="s">
        <v>1631</v>
      </c>
      <c r="H5424">
        <v>583619</v>
      </c>
      <c r="I5424" t="s">
        <v>263</v>
      </c>
      <c r="J5424">
        <v>202211</v>
      </c>
      <c r="K5424">
        <v>44599</v>
      </c>
      <c r="L5424" t="s">
        <v>644</v>
      </c>
      <c r="M5424">
        <v>25000</v>
      </c>
      <c r="N5424">
        <v>42.48</v>
      </c>
      <c r="O5424" t="s">
        <v>645</v>
      </c>
      <c r="P5424" s="428">
        <v>38.11</v>
      </c>
      <c r="Q5424">
        <v>30526891</v>
      </c>
      <c r="R5424" t="s">
        <v>1230</v>
      </c>
      <c r="S5424">
        <v>13487</v>
      </c>
      <c r="T5424" t="s">
        <v>4550</v>
      </c>
    </row>
    <row r="5425" spans="1:20" x14ac:dyDescent="0.25">
      <c r="A5425" t="s">
        <v>637</v>
      </c>
      <c r="B5425" t="s">
        <v>1229</v>
      </c>
      <c r="C5425" t="s">
        <v>639</v>
      </c>
      <c r="D5425" t="s">
        <v>663</v>
      </c>
      <c r="E5425" t="s">
        <v>704</v>
      </c>
      <c r="F5425">
        <v>528004120020</v>
      </c>
      <c r="G5425" t="s">
        <v>1631</v>
      </c>
      <c r="H5425">
        <v>583619</v>
      </c>
      <c r="I5425" t="s">
        <v>263</v>
      </c>
      <c r="J5425">
        <v>202211</v>
      </c>
      <c r="K5425">
        <v>44599</v>
      </c>
      <c r="L5425" t="s">
        <v>644</v>
      </c>
      <c r="M5425">
        <v>30000</v>
      </c>
      <c r="N5425">
        <v>50.98</v>
      </c>
      <c r="O5425" t="s">
        <v>645</v>
      </c>
      <c r="P5425" s="428">
        <v>45.734999999999999</v>
      </c>
      <c r="Q5425">
        <v>30526891</v>
      </c>
      <c r="R5425" t="s">
        <v>1230</v>
      </c>
      <c r="S5425">
        <v>13487</v>
      </c>
      <c r="T5425" t="s">
        <v>4551</v>
      </c>
    </row>
    <row r="5426" spans="1:20" x14ac:dyDescent="0.25">
      <c r="A5426" t="s">
        <v>637</v>
      </c>
      <c r="B5426" t="s">
        <v>1229</v>
      </c>
      <c r="C5426" t="s">
        <v>639</v>
      </c>
      <c r="D5426" t="s">
        <v>663</v>
      </c>
      <c r="E5426" t="s">
        <v>704</v>
      </c>
      <c r="F5426">
        <v>528004120020</v>
      </c>
      <c r="G5426" t="s">
        <v>1631</v>
      </c>
      <c r="H5426">
        <v>583619</v>
      </c>
      <c r="I5426" t="s">
        <v>263</v>
      </c>
      <c r="J5426">
        <v>202211</v>
      </c>
      <c r="K5426">
        <v>44599</v>
      </c>
      <c r="L5426" t="s">
        <v>644</v>
      </c>
      <c r="M5426">
        <v>45000</v>
      </c>
      <c r="N5426">
        <v>76.47</v>
      </c>
      <c r="O5426" t="s">
        <v>645</v>
      </c>
      <c r="P5426" s="428">
        <v>68.602999999999994</v>
      </c>
      <c r="Q5426">
        <v>30526891</v>
      </c>
      <c r="R5426" t="s">
        <v>1230</v>
      </c>
      <c r="S5426">
        <v>13487</v>
      </c>
      <c r="T5426" t="s">
        <v>4703</v>
      </c>
    </row>
    <row r="5427" spans="1:20" x14ac:dyDescent="0.25">
      <c r="A5427" t="s">
        <v>637</v>
      </c>
      <c r="B5427" t="s">
        <v>1229</v>
      </c>
      <c r="C5427" t="s">
        <v>639</v>
      </c>
      <c r="D5427" t="s">
        <v>663</v>
      </c>
      <c r="E5427" t="s">
        <v>704</v>
      </c>
      <c r="F5427">
        <v>528004120020</v>
      </c>
      <c r="G5427" t="s">
        <v>1631</v>
      </c>
      <c r="H5427">
        <v>583619</v>
      </c>
      <c r="I5427" t="s">
        <v>263</v>
      </c>
      <c r="J5427">
        <v>202211</v>
      </c>
      <c r="K5427">
        <v>44599</v>
      </c>
      <c r="L5427" t="s">
        <v>644</v>
      </c>
      <c r="M5427">
        <v>11250</v>
      </c>
      <c r="N5427">
        <v>19.12</v>
      </c>
      <c r="O5427" t="s">
        <v>645</v>
      </c>
      <c r="P5427" s="428">
        <v>17.152999999999999</v>
      </c>
      <c r="Q5427">
        <v>30526891</v>
      </c>
      <c r="R5427" t="s">
        <v>1230</v>
      </c>
      <c r="S5427">
        <v>13487</v>
      </c>
      <c r="T5427" t="s">
        <v>4552</v>
      </c>
    </row>
    <row r="5428" spans="1:20" x14ac:dyDescent="0.25">
      <c r="A5428" t="s">
        <v>637</v>
      </c>
      <c r="B5428" t="s">
        <v>1229</v>
      </c>
      <c r="C5428" t="s">
        <v>639</v>
      </c>
      <c r="D5428" t="s">
        <v>663</v>
      </c>
      <c r="E5428" t="s">
        <v>704</v>
      </c>
      <c r="F5428">
        <v>528004120020</v>
      </c>
      <c r="G5428" t="s">
        <v>1631</v>
      </c>
      <c r="H5428">
        <v>583619</v>
      </c>
      <c r="I5428" t="s">
        <v>263</v>
      </c>
      <c r="J5428">
        <v>202211</v>
      </c>
      <c r="K5428">
        <v>44599</v>
      </c>
      <c r="L5428" t="s">
        <v>644</v>
      </c>
      <c r="M5428">
        <v>30000</v>
      </c>
      <c r="N5428">
        <v>50.98</v>
      </c>
      <c r="O5428" t="s">
        <v>645</v>
      </c>
      <c r="P5428" s="428">
        <v>45.734999999999999</v>
      </c>
      <c r="Q5428">
        <v>30526891</v>
      </c>
      <c r="R5428" t="s">
        <v>1230</v>
      </c>
      <c r="S5428">
        <v>13487</v>
      </c>
      <c r="T5428" t="s">
        <v>4553</v>
      </c>
    </row>
    <row r="5429" spans="1:20" x14ac:dyDescent="0.25">
      <c r="A5429" t="s">
        <v>637</v>
      </c>
      <c r="B5429" t="s">
        <v>1229</v>
      </c>
      <c r="C5429" t="s">
        <v>639</v>
      </c>
      <c r="D5429" t="s">
        <v>663</v>
      </c>
      <c r="E5429" t="s">
        <v>704</v>
      </c>
      <c r="F5429">
        <v>528004120020</v>
      </c>
      <c r="G5429" t="s">
        <v>1631</v>
      </c>
      <c r="H5429">
        <v>583619</v>
      </c>
      <c r="I5429" t="s">
        <v>263</v>
      </c>
      <c r="J5429">
        <v>202211</v>
      </c>
      <c r="K5429">
        <v>44599</v>
      </c>
      <c r="L5429" t="s">
        <v>644</v>
      </c>
      <c r="M5429">
        <v>20000</v>
      </c>
      <c r="N5429">
        <v>33.99</v>
      </c>
      <c r="O5429" t="s">
        <v>645</v>
      </c>
      <c r="P5429" s="428">
        <v>30.492999999999999</v>
      </c>
      <c r="Q5429">
        <v>30526891</v>
      </c>
      <c r="R5429" t="s">
        <v>1230</v>
      </c>
      <c r="S5429">
        <v>13487</v>
      </c>
      <c r="T5429" t="s">
        <v>4554</v>
      </c>
    </row>
    <row r="5430" spans="1:20" x14ac:dyDescent="0.25">
      <c r="A5430" t="s">
        <v>637</v>
      </c>
      <c r="B5430" t="s">
        <v>1229</v>
      </c>
      <c r="C5430" t="s">
        <v>639</v>
      </c>
      <c r="D5430" t="s">
        <v>663</v>
      </c>
      <c r="E5430" t="s">
        <v>704</v>
      </c>
      <c r="F5430">
        <v>528004120020</v>
      </c>
      <c r="G5430" t="s">
        <v>1631</v>
      </c>
      <c r="H5430">
        <v>583619</v>
      </c>
      <c r="I5430" t="s">
        <v>263</v>
      </c>
      <c r="J5430">
        <v>202211</v>
      </c>
      <c r="K5430">
        <v>44599</v>
      </c>
      <c r="L5430" t="s">
        <v>644</v>
      </c>
      <c r="M5430">
        <v>15000</v>
      </c>
      <c r="N5430">
        <v>25.49</v>
      </c>
      <c r="O5430" t="s">
        <v>645</v>
      </c>
      <c r="P5430" s="428">
        <v>22.867999999999999</v>
      </c>
      <c r="Q5430">
        <v>30526891</v>
      </c>
      <c r="R5430" t="s">
        <v>1230</v>
      </c>
      <c r="S5430">
        <v>13487</v>
      </c>
      <c r="T5430" t="s">
        <v>4555</v>
      </c>
    </row>
    <row r="5431" spans="1:20" x14ac:dyDescent="0.25">
      <c r="A5431" t="s">
        <v>637</v>
      </c>
      <c r="B5431" t="s">
        <v>1229</v>
      </c>
      <c r="C5431" t="s">
        <v>639</v>
      </c>
      <c r="D5431" t="s">
        <v>663</v>
      </c>
      <c r="E5431" t="s">
        <v>704</v>
      </c>
      <c r="F5431">
        <v>528004120020</v>
      </c>
      <c r="G5431" t="s">
        <v>1631</v>
      </c>
      <c r="H5431">
        <v>583619</v>
      </c>
      <c r="I5431" t="s">
        <v>263</v>
      </c>
      <c r="J5431">
        <v>202211</v>
      </c>
      <c r="K5431">
        <v>44599</v>
      </c>
      <c r="L5431" t="s">
        <v>644</v>
      </c>
      <c r="M5431">
        <v>10000</v>
      </c>
      <c r="N5431">
        <v>16.989999999999998</v>
      </c>
      <c r="O5431" t="s">
        <v>645</v>
      </c>
      <c r="P5431" s="428">
        <v>15.242000000000001</v>
      </c>
      <c r="Q5431">
        <v>30526891</v>
      </c>
      <c r="R5431" t="s">
        <v>1230</v>
      </c>
      <c r="S5431">
        <v>13487</v>
      </c>
      <c r="T5431" t="s">
        <v>4556</v>
      </c>
    </row>
    <row r="5432" spans="1:20" x14ac:dyDescent="0.25">
      <c r="A5432" t="s">
        <v>637</v>
      </c>
      <c r="B5432" t="s">
        <v>1229</v>
      </c>
      <c r="C5432" t="s">
        <v>639</v>
      </c>
      <c r="D5432" t="s">
        <v>663</v>
      </c>
      <c r="E5432" t="s">
        <v>704</v>
      </c>
      <c r="F5432">
        <v>528004120020</v>
      </c>
      <c r="G5432" t="s">
        <v>1631</v>
      </c>
      <c r="H5432">
        <v>583619</v>
      </c>
      <c r="I5432" t="s">
        <v>263</v>
      </c>
      <c r="J5432">
        <v>202211</v>
      </c>
      <c r="K5432">
        <v>44599</v>
      </c>
      <c r="L5432" t="s">
        <v>644</v>
      </c>
      <c r="M5432">
        <v>10000</v>
      </c>
      <c r="N5432">
        <v>16.989999999999998</v>
      </c>
      <c r="O5432" t="s">
        <v>645</v>
      </c>
      <c r="P5432" s="428">
        <v>15.242000000000001</v>
      </c>
      <c r="Q5432">
        <v>30526891</v>
      </c>
      <c r="R5432" t="s">
        <v>1230</v>
      </c>
      <c r="S5432">
        <v>13487</v>
      </c>
      <c r="T5432" t="s">
        <v>4557</v>
      </c>
    </row>
    <row r="5433" spans="1:20" x14ac:dyDescent="0.25">
      <c r="A5433" t="s">
        <v>637</v>
      </c>
      <c r="B5433" t="s">
        <v>1229</v>
      </c>
      <c r="C5433" t="s">
        <v>639</v>
      </c>
      <c r="D5433" t="s">
        <v>663</v>
      </c>
      <c r="E5433" t="s">
        <v>704</v>
      </c>
      <c r="F5433">
        <v>528004120020</v>
      </c>
      <c r="G5433" t="s">
        <v>1631</v>
      </c>
      <c r="H5433">
        <v>583619</v>
      </c>
      <c r="I5433" t="s">
        <v>263</v>
      </c>
      <c r="J5433">
        <v>202211</v>
      </c>
      <c r="K5433">
        <v>44599</v>
      </c>
      <c r="L5433" t="s">
        <v>644</v>
      </c>
      <c r="M5433">
        <v>15000</v>
      </c>
      <c r="N5433">
        <v>25.49</v>
      </c>
      <c r="O5433" t="s">
        <v>645</v>
      </c>
      <c r="P5433" s="428">
        <v>22.867999999999999</v>
      </c>
      <c r="Q5433">
        <v>30526891</v>
      </c>
      <c r="R5433" t="s">
        <v>1230</v>
      </c>
      <c r="S5433">
        <v>13487</v>
      </c>
      <c r="T5433" t="s">
        <v>4704</v>
      </c>
    </row>
    <row r="5434" spans="1:20" x14ac:dyDescent="0.25">
      <c r="A5434" t="s">
        <v>637</v>
      </c>
      <c r="B5434" t="s">
        <v>1229</v>
      </c>
      <c r="C5434" t="s">
        <v>639</v>
      </c>
      <c r="D5434" t="s">
        <v>663</v>
      </c>
      <c r="E5434" t="s">
        <v>704</v>
      </c>
      <c r="F5434">
        <v>528004120020</v>
      </c>
      <c r="G5434" t="s">
        <v>1631</v>
      </c>
      <c r="H5434">
        <v>583619</v>
      </c>
      <c r="I5434" t="s">
        <v>263</v>
      </c>
      <c r="J5434">
        <v>202211</v>
      </c>
      <c r="K5434">
        <v>44599</v>
      </c>
      <c r="L5434" t="s">
        <v>644</v>
      </c>
      <c r="M5434">
        <v>60000</v>
      </c>
      <c r="N5434">
        <v>101.96</v>
      </c>
      <c r="O5434" t="s">
        <v>645</v>
      </c>
      <c r="P5434" s="428">
        <v>91.47</v>
      </c>
      <c r="Q5434">
        <v>30526891</v>
      </c>
      <c r="R5434" t="s">
        <v>1230</v>
      </c>
      <c r="S5434">
        <v>13487</v>
      </c>
      <c r="T5434" t="s">
        <v>4558</v>
      </c>
    </row>
    <row r="5435" spans="1:20" x14ac:dyDescent="0.25">
      <c r="A5435" t="s">
        <v>637</v>
      </c>
      <c r="B5435" t="s">
        <v>1229</v>
      </c>
      <c r="C5435" t="s">
        <v>639</v>
      </c>
      <c r="D5435" t="s">
        <v>663</v>
      </c>
      <c r="E5435" t="s">
        <v>704</v>
      </c>
      <c r="F5435">
        <v>528004120020</v>
      </c>
      <c r="G5435" t="s">
        <v>1631</v>
      </c>
      <c r="H5435">
        <v>583619</v>
      </c>
      <c r="I5435" t="s">
        <v>263</v>
      </c>
      <c r="J5435">
        <v>202211</v>
      </c>
      <c r="K5435">
        <v>44599</v>
      </c>
      <c r="L5435" t="s">
        <v>644</v>
      </c>
      <c r="M5435">
        <v>180000</v>
      </c>
      <c r="N5435">
        <v>305.88</v>
      </c>
      <c r="O5435" t="s">
        <v>645</v>
      </c>
      <c r="P5435" s="428">
        <v>274.411</v>
      </c>
      <c r="Q5435">
        <v>30526891</v>
      </c>
      <c r="R5435" t="s">
        <v>1230</v>
      </c>
      <c r="S5435">
        <v>13487</v>
      </c>
      <c r="T5435" t="s">
        <v>4559</v>
      </c>
    </row>
    <row r="5436" spans="1:20" x14ac:dyDescent="0.25">
      <c r="A5436" t="s">
        <v>637</v>
      </c>
      <c r="B5436" t="s">
        <v>1229</v>
      </c>
      <c r="C5436" t="s">
        <v>639</v>
      </c>
      <c r="D5436" t="s">
        <v>663</v>
      </c>
      <c r="E5436" t="s">
        <v>704</v>
      </c>
      <c r="F5436">
        <v>528004120020</v>
      </c>
      <c r="G5436" t="s">
        <v>1631</v>
      </c>
      <c r="H5436">
        <v>583619</v>
      </c>
      <c r="I5436" t="s">
        <v>263</v>
      </c>
      <c r="J5436">
        <v>202211</v>
      </c>
      <c r="K5436">
        <v>44599</v>
      </c>
      <c r="L5436" t="s">
        <v>644</v>
      </c>
      <c r="M5436">
        <v>180000</v>
      </c>
      <c r="N5436">
        <v>305.88</v>
      </c>
      <c r="O5436" t="s">
        <v>645</v>
      </c>
      <c r="P5436" s="428">
        <v>274.411</v>
      </c>
      <c r="Q5436">
        <v>30526891</v>
      </c>
      <c r="R5436" t="s">
        <v>1230</v>
      </c>
      <c r="S5436">
        <v>13487</v>
      </c>
      <c r="T5436" t="s">
        <v>4560</v>
      </c>
    </row>
    <row r="5437" spans="1:20" x14ac:dyDescent="0.25">
      <c r="A5437" t="s">
        <v>637</v>
      </c>
      <c r="B5437" t="s">
        <v>1229</v>
      </c>
      <c r="C5437" t="s">
        <v>639</v>
      </c>
      <c r="D5437" t="s">
        <v>663</v>
      </c>
      <c r="E5437" t="s">
        <v>704</v>
      </c>
      <c r="F5437">
        <v>528004120020</v>
      </c>
      <c r="G5437" t="s">
        <v>1631</v>
      </c>
      <c r="H5437">
        <v>583619</v>
      </c>
      <c r="I5437" t="s">
        <v>263</v>
      </c>
      <c r="J5437">
        <v>202211</v>
      </c>
      <c r="K5437">
        <v>44599</v>
      </c>
      <c r="L5437" t="s">
        <v>644</v>
      </c>
      <c r="M5437">
        <v>180000</v>
      </c>
      <c r="N5437">
        <v>305.88</v>
      </c>
      <c r="O5437" t="s">
        <v>645</v>
      </c>
      <c r="P5437" s="428">
        <v>274.411</v>
      </c>
      <c r="Q5437">
        <v>30526891</v>
      </c>
      <c r="R5437" t="s">
        <v>1230</v>
      </c>
      <c r="S5437">
        <v>13487</v>
      </c>
      <c r="T5437" t="s">
        <v>4561</v>
      </c>
    </row>
    <row r="5438" spans="1:20" x14ac:dyDescent="0.25">
      <c r="A5438" t="s">
        <v>637</v>
      </c>
      <c r="B5438" t="s">
        <v>1229</v>
      </c>
      <c r="C5438" t="s">
        <v>639</v>
      </c>
      <c r="D5438" t="s">
        <v>663</v>
      </c>
      <c r="E5438" t="s">
        <v>704</v>
      </c>
      <c r="F5438">
        <v>528004120020</v>
      </c>
      <c r="G5438" t="s">
        <v>1631</v>
      </c>
      <c r="H5438">
        <v>583619</v>
      </c>
      <c r="I5438" t="s">
        <v>263</v>
      </c>
      <c r="J5438">
        <v>202211</v>
      </c>
      <c r="K5438">
        <v>44599</v>
      </c>
      <c r="L5438" t="s">
        <v>644</v>
      </c>
      <c r="M5438">
        <v>486000</v>
      </c>
      <c r="N5438">
        <v>825.87</v>
      </c>
      <c r="O5438" t="s">
        <v>645</v>
      </c>
      <c r="P5438" s="428">
        <v>740.90300000000002</v>
      </c>
      <c r="Q5438">
        <v>30526891</v>
      </c>
      <c r="R5438" t="s">
        <v>1230</v>
      </c>
      <c r="S5438">
        <v>13487</v>
      </c>
      <c r="T5438" t="s">
        <v>4562</v>
      </c>
    </row>
    <row r="5439" spans="1:20" x14ac:dyDescent="0.25">
      <c r="A5439" t="s">
        <v>637</v>
      </c>
      <c r="B5439" t="s">
        <v>1229</v>
      </c>
      <c r="C5439" t="s">
        <v>639</v>
      </c>
      <c r="D5439" t="s">
        <v>663</v>
      </c>
      <c r="E5439" t="s">
        <v>704</v>
      </c>
      <c r="F5439">
        <v>528004120020</v>
      </c>
      <c r="G5439" t="s">
        <v>1631</v>
      </c>
      <c r="H5439">
        <v>583619</v>
      </c>
      <c r="I5439" t="s">
        <v>263</v>
      </c>
      <c r="J5439">
        <v>202211</v>
      </c>
      <c r="K5439">
        <v>44599</v>
      </c>
      <c r="L5439" t="s">
        <v>644</v>
      </c>
      <c r="M5439">
        <v>11250</v>
      </c>
      <c r="N5439">
        <v>19.12</v>
      </c>
      <c r="O5439" t="s">
        <v>645</v>
      </c>
      <c r="P5439" s="428">
        <v>17.152999999999999</v>
      </c>
      <c r="Q5439">
        <v>30526891</v>
      </c>
      <c r="R5439" t="s">
        <v>1230</v>
      </c>
      <c r="S5439">
        <v>13487</v>
      </c>
      <c r="T5439" t="s">
        <v>4563</v>
      </c>
    </row>
    <row r="5440" spans="1:20" x14ac:dyDescent="0.25">
      <c r="A5440" t="s">
        <v>637</v>
      </c>
      <c r="B5440" t="s">
        <v>1229</v>
      </c>
      <c r="C5440" t="s">
        <v>639</v>
      </c>
      <c r="D5440" t="s">
        <v>663</v>
      </c>
      <c r="E5440" t="s">
        <v>704</v>
      </c>
      <c r="F5440">
        <v>528004120020</v>
      </c>
      <c r="G5440" t="s">
        <v>1631</v>
      </c>
      <c r="H5440">
        <v>583619</v>
      </c>
      <c r="I5440" t="s">
        <v>263</v>
      </c>
      <c r="J5440">
        <v>202211</v>
      </c>
      <c r="K5440">
        <v>44599</v>
      </c>
      <c r="L5440" t="s">
        <v>644</v>
      </c>
      <c r="M5440">
        <v>213750</v>
      </c>
      <c r="N5440">
        <v>363.23</v>
      </c>
      <c r="O5440" t="s">
        <v>645</v>
      </c>
      <c r="P5440" s="428">
        <v>325.86</v>
      </c>
      <c r="Q5440">
        <v>30526891</v>
      </c>
      <c r="R5440" t="s">
        <v>1230</v>
      </c>
      <c r="S5440">
        <v>13487</v>
      </c>
      <c r="T5440" t="s">
        <v>4564</v>
      </c>
    </row>
    <row r="5441" spans="1:20" x14ac:dyDescent="0.25">
      <c r="A5441" t="s">
        <v>637</v>
      </c>
      <c r="B5441" t="s">
        <v>1229</v>
      </c>
      <c r="C5441" t="s">
        <v>639</v>
      </c>
      <c r="D5441" t="s">
        <v>663</v>
      </c>
      <c r="E5441" t="s">
        <v>704</v>
      </c>
      <c r="F5441">
        <v>528004120026</v>
      </c>
      <c r="G5441" t="s">
        <v>1241</v>
      </c>
      <c r="H5441">
        <v>583625</v>
      </c>
      <c r="I5441" t="s">
        <v>303</v>
      </c>
      <c r="J5441">
        <v>202211</v>
      </c>
      <c r="K5441">
        <v>44599</v>
      </c>
      <c r="L5441" t="s">
        <v>644</v>
      </c>
      <c r="M5441">
        <v>228000</v>
      </c>
      <c r="N5441">
        <v>387.44</v>
      </c>
      <c r="O5441" t="s">
        <v>645</v>
      </c>
      <c r="P5441" s="428">
        <v>347.58</v>
      </c>
      <c r="Q5441">
        <v>30526891</v>
      </c>
      <c r="R5441" t="s">
        <v>1230</v>
      </c>
      <c r="S5441">
        <v>13487</v>
      </c>
      <c r="T5441" t="s">
        <v>4705</v>
      </c>
    </row>
    <row r="5442" spans="1:20" x14ac:dyDescent="0.25">
      <c r="A5442" t="s">
        <v>637</v>
      </c>
      <c r="B5442" t="s">
        <v>1229</v>
      </c>
      <c r="C5442" t="s">
        <v>639</v>
      </c>
      <c r="D5442" t="s">
        <v>663</v>
      </c>
      <c r="E5442" t="s">
        <v>704</v>
      </c>
      <c r="F5442">
        <v>528004120026</v>
      </c>
      <c r="G5442" t="s">
        <v>1241</v>
      </c>
      <c r="H5442">
        <v>583625</v>
      </c>
      <c r="I5442" t="s">
        <v>303</v>
      </c>
      <c r="J5442">
        <v>202211</v>
      </c>
      <c r="K5442">
        <v>44599</v>
      </c>
      <c r="L5442" t="s">
        <v>644</v>
      </c>
      <c r="M5442">
        <v>9000</v>
      </c>
      <c r="N5442">
        <v>15.29</v>
      </c>
      <c r="O5442" t="s">
        <v>645</v>
      </c>
      <c r="P5442" s="428">
        <v>13.717000000000001</v>
      </c>
      <c r="Q5442">
        <v>30526891</v>
      </c>
      <c r="R5442" t="s">
        <v>1230</v>
      </c>
      <c r="S5442">
        <v>13487</v>
      </c>
      <c r="T5442" t="s">
        <v>4353</v>
      </c>
    </row>
    <row r="5443" spans="1:20" x14ac:dyDescent="0.25">
      <c r="A5443" t="s">
        <v>637</v>
      </c>
      <c r="B5443" t="s">
        <v>1229</v>
      </c>
      <c r="C5443" t="s">
        <v>639</v>
      </c>
      <c r="D5443" t="s">
        <v>663</v>
      </c>
      <c r="E5443" t="s">
        <v>704</v>
      </c>
      <c r="F5443">
        <v>528004120026</v>
      </c>
      <c r="G5443" t="s">
        <v>1241</v>
      </c>
      <c r="H5443">
        <v>583625</v>
      </c>
      <c r="I5443" t="s">
        <v>303</v>
      </c>
      <c r="J5443">
        <v>202211</v>
      </c>
      <c r="K5443">
        <v>44599</v>
      </c>
      <c r="L5443" t="s">
        <v>644</v>
      </c>
      <c r="M5443">
        <v>171000</v>
      </c>
      <c r="N5443">
        <v>290.58</v>
      </c>
      <c r="O5443" t="s">
        <v>645</v>
      </c>
      <c r="P5443" s="428">
        <v>260.685</v>
      </c>
      <c r="Q5443">
        <v>30526891</v>
      </c>
      <c r="R5443" t="s">
        <v>1230</v>
      </c>
      <c r="S5443">
        <v>13487</v>
      </c>
      <c r="T5443" t="s">
        <v>4565</v>
      </c>
    </row>
    <row r="5444" spans="1:20" x14ac:dyDescent="0.25">
      <c r="A5444" t="s">
        <v>637</v>
      </c>
      <c r="B5444" t="s">
        <v>1229</v>
      </c>
      <c r="C5444" t="s">
        <v>639</v>
      </c>
      <c r="D5444" t="s">
        <v>663</v>
      </c>
      <c r="E5444" t="s">
        <v>704</v>
      </c>
      <c r="F5444">
        <v>528004120026</v>
      </c>
      <c r="G5444" t="s">
        <v>1241</v>
      </c>
      <c r="H5444">
        <v>583625</v>
      </c>
      <c r="I5444" t="s">
        <v>303</v>
      </c>
      <c r="J5444">
        <v>202211</v>
      </c>
      <c r="K5444">
        <v>44599</v>
      </c>
      <c r="L5444" t="s">
        <v>644</v>
      </c>
      <c r="M5444">
        <v>9000</v>
      </c>
      <c r="N5444">
        <v>15.29</v>
      </c>
      <c r="O5444" t="s">
        <v>645</v>
      </c>
      <c r="P5444" s="428">
        <v>13.717000000000001</v>
      </c>
      <c r="Q5444">
        <v>30526891</v>
      </c>
      <c r="R5444" t="s">
        <v>1230</v>
      </c>
      <c r="S5444">
        <v>13487</v>
      </c>
      <c r="T5444" t="s">
        <v>4566</v>
      </c>
    </row>
    <row r="5445" spans="1:20" x14ac:dyDescent="0.25">
      <c r="A5445" t="s">
        <v>637</v>
      </c>
      <c r="B5445" t="s">
        <v>1229</v>
      </c>
      <c r="C5445" t="s">
        <v>639</v>
      </c>
      <c r="D5445" t="s">
        <v>663</v>
      </c>
      <c r="E5445" t="s">
        <v>704</v>
      </c>
      <c r="F5445">
        <v>528004120026</v>
      </c>
      <c r="G5445" t="s">
        <v>1241</v>
      </c>
      <c r="H5445">
        <v>583625</v>
      </c>
      <c r="I5445" t="s">
        <v>303</v>
      </c>
      <c r="J5445">
        <v>202211</v>
      </c>
      <c r="K5445">
        <v>44599</v>
      </c>
      <c r="L5445" t="s">
        <v>644</v>
      </c>
      <c r="M5445">
        <v>171000</v>
      </c>
      <c r="N5445">
        <v>290.58</v>
      </c>
      <c r="O5445" t="s">
        <v>645</v>
      </c>
      <c r="P5445" s="428">
        <v>260.685</v>
      </c>
      <c r="Q5445">
        <v>30526891</v>
      </c>
      <c r="R5445" t="s">
        <v>1230</v>
      </c>
      <c r="S5445">
        <v>13487</v>
      </c>
      <c r="T5445" t="s">
        <v>4354</v>
      </c>
    </row>
    <row r="5446" spans="1:20" x14ac:dyDescent="0.25">
      <c r="A5446" t="s">
        <v>637</v>
      </c>
      <c r="B5446" t="s">
        <v>1229</v>
      </c>
      <c r="C5446" t="s">
        <v>639</v>
      </c>
      <c r="D5446" t="s">
        <v>663</v>
      </c>
      <c r="E5446" t="s">
        <v>704</v>
      </c>
      <c r="F5446">
        <v>528004120020</v>
      </c>
      <c r="G5446" t="s">
        <v>1631</v>
      </c>
      <c r="H5446">
        <v>583619</v>
      </c>
      <c r="I5446" t="s">
        <v>263</v>
      </c>
      <c r="J5446">
        <v>202211</v>
      </c>
      <c r="K5446">
        <v>44599</v>
      </c>
      <c r="L5446" t="s">
        <v>644</v>
      </c>
      <c r="M5446">
        <v>10000</v>
      </c>
      <c r="N5446">
        <v>16.989999999999998</v>
      </c>
      <c r="O5446" t="s">
        <v>645</v>
      </c>
      <c r="P5446" s="428">
        <v>15.242000000000001</v>
      </c>
      <c r="Q5446">
        <v>30526891</v>
      </c>
      <c r="R5446" t="s">
        <v>1230</v>
      </c>
      <c r="S5446">
        <v>13487</v>
      </c>
      <c r="T5446" t="s">
        <v>4567</v>
      </c>
    </row>
    <row r="5447" spans="1:20" x14ac:dyDescent="0.25">
      <c r="A5447" t="s">
        <v>637</v>
      </c>
      <c r="B5447" t="s">
        <v>1229</v>
      </c>
      <c r="C5447" t="s">
        <v>639</v>
      </c>
      <c r="D5447" t="s">
        <v>663</v>
      </c>
      <c r="E5447" t="s">
        <v>704</v>
      </c>
      <c r="F5447">
        <v>528004120020</v>
      </c>
      <c r="G5447" t="s">
        <v>1631</v>
      </c>
      <c r="H5447">
        <v>583619</v>
      </c>
      <c r="I5447" t="s">
        <v>263</v>
      </c>
      <c r="J5447">
        <v>202211</v>
      </c>
      <c r="K5447">
        <v>44599</v>
      </c>
      <c r="L5447" t="s">
        <v>644</v>
      </c>
      <c r="M5447">
        <v>190000</v>
      </c>
      <c r="N5447">
        <v>322.87</v>
      </c>
      <c r="O5447" t="s">
        <v>645</v>
      </c>
      <c r="P5447" s="428">
        <v>289.65300000000002</v>
      </c>
      <c r="Q5447">
        <v>30526891</v>
      </c>
      <c r="R5447" t="s">
        <v>1230</v>
      </c>
      <c r="S5447">
        <v>13487</v>
      </c>
      <c r="T5447" t="s">
        <v>4568</v>
      </c>
    </row>
    <row r="5448" spans="1:20" x14ac:dyDescent="0.25">
      <c r="A5448" t="s">
        <v>637</v>
      </c>
      <c r="B5448" t="s">
        <v>1229</v>
      </c>
      <c r="C5448" t="s">
        <v>639</v>
      </c>
      <c r="D5448" t="s">
        <v>663</v>
      </c>
      <c r="E5448" t="s">
        <v>704</v>
      </c>
      <c r="F5448">
        <v>528004120026</v>
      </c>
      <c r="G5448" t="s">
        <v>1241</v>
      </c>
      <c r="H5448">
        <v>583625</v>
      </c>
      <c r="I5448" t="s">
        <v>303</v>
      </c>
      <c r="J5448">
        <v>202211</v>
      </c>
      <c r="K5448">
        <v>44599</v>
      </c>
      <c r="L5448" t="s">
        <v>644</v>
      </c>
      <c r="M5448">
        <v>22500</v>
      </c>
      <c r="N5448">
        <v>38.229999999999997</v>
      </c>
      <c r="O5448" t="s">
        <v>645</v>
      </c>
      <c r="P5448" s="428">
        <v>34.296999999999997</v>
      </c>
      <c r="Q5448">
        <v>30526891</v>
      </c>
      <c r="R5448" t="s">
        <v>1230</v>
      </c>
      <c r="S5448">
        <v>13487</v>
      </c>
      <c r="T5448" t="s">
        <v>4579</v>
      </c>
    </row>
    <row r="5449" spans="1:20" x14ac:dyDescent="0.25">
      <c r="A5449" t="s">
        <v>637</v>
      </c>
      <c r="B5449" t="s">
        <v>1229</v>
      </c>
      <c r="C5449" t="s">
        <v>639</v>
      </c>
      <c r="D5449" t="s">
        <v>663</v>
      </c>
      <c r="E5449" t="s">
        <v>704</v>
      </c>
      <c r="F5449">
        <v>528004120026</v>
      </c>
      <c r="G5449" t="s">
        <v>1241</v>
      </c>
      <c r="H5449">
        <v>583625</v>
      </c>
      <c r="I5449" t="s">
        <v>303</v>
      </c>
      <c r="J5449">
        <v>202211</v>
      </c>
      <c r="K5449">
        <v>44599</v>
      </c>
      <c r="L5449" t="s">
        <v>644</v>
      </c>
      <c r="M5449">
        <v>427500</v>
      </c>
      <c r="N5449">
        <v>726.46</v>
      </c>
      <c r="O5449" t="s">
        <v>645</v>
      </c>
      <c r="P5449" s="428">
        <v>651.721</v>
      </c>
      <c r="Q5449">
        <v>30526891</v>
      </c>
      <c r="R5449" t="s">
        <v>1230</v>
      </c>
      <c r="S5449">
        <v>13487</v>
      </c>
      <c r="T5449" t="s">
        <v>4360</v>
      </c>
    </row>
    <row r="5450" spans="1:20" x14ac:dyDescent="0.25">
      <c r="A5450" t="s">
        <v>637</v>
      </c>
      <c r="B5450" t="s">
        <v>1229</v>
      </c>
      <c r="C5450" t="s">
        <v>639</v>
      </c>
      <c r="D5450" t="s">
        <v>663</v>
      </c>
      <c r="E5450" t="s">
        <v>704</v>
      </c>
      <c r="F5450">
        <v>528004120026</v>
      </c>
      <c r="G5450" t="s">
        <v>1241</v>
      </c>
      <c r="H5450">
        <v>583625</v>
      </c>
      <c r="I5450" t="s">
        <v>303</v>
      </c>
      <c r="J5450">
        <v>202211</v>
      </c>
      <c r="K5450">
        <v>44599</v>
      </c>
      <c r="L5450" t="s">
        <v>644</v>
      </c>
      <c r="M5450">
        <v>120000</v>
      </c>
      <c r="N5450">
        <v>203.92</v>
      </c>
      <c r="O5450" t="s">
        <v>645</v>
      </c>
      <c r="P5450" s="428">
        <v>182.94</v>
      </c>
      <c r="Q5450">
        <v>30526891</v>
      </c>
      <c r="R5450" t="s">
        <v>1230</v>
      </c>
      <c r="S5450">
        <v>13487</v>
      </c>
      <c r="T5450" t="s">
        <v>4364</v>
      </c>
    </row>
    <row r="5451" spans="1:20" x14ac:dyDescent="0.25">
      <c r="A5451" t="s">
        <v>637</v>
      </c>
      <c r="B5451" t="s">
        <v>1229</v>
      </c>
      <c r="C5451" t="s">
        <v>639</v>
      </c>
      <c r="D5451" t="s">
        <v>663</v>
      </c>
      <c r="E5451" t="s">
        <v>704</v>
      </c>
      <c r="F5451">
        <v>528004120026</v>
      </c>
      <c r="G5451" t="s">
        <v>1241</v>
      </c>
      <c r="H5451">
        <v>583625</v>
      </c>
      <c r="I5451" t="s">
        <v>303</v>
      </c>
      <c r="J5451">
        <v>202211</v>
      </c>
      <c r="K5451">
        <v>44599</v>
      </c>
      <c r="L5451" t="s">
        <v>644</v>
      </c>
      <c r="M5451">
        <v>495000</v>
      </c>
      <c r="N5451">
        <v>841.16</v>
      </c>
      <c r="O5451" t="s">
        <v>645</v>
      </c>
      <c r="P5451" s="428">
        <v>754.62</v>
      </c>
      <c r="Q5451">
        <v>30526891</v>
      </c>
      <c r="R5451" t="s">
        <v>1230</v>
      </c>
      <c r="S5451">
        <v>13487</v>
      </c>
      <c r="T5451" t="s">
        <v>4365</v>
      </c>
    </row>
    <row r="5452" spans="1:20" x14ac:dyDescent="0.25">
      <c r="A5452" t="s">
        <v>637</v>
      </c>
      <c r="B5452" t="s">
        <v>1229</v>
      </c>
      <c r="C5452" t="s">
        <v>639</v>
      </c>
      <c r="D5452" t="s">
        <v>663</v>
      </c>
      <c r="E5452" t="s">
        <v>704</v>
      </c>
      <c r="F5452">
        <v>528004120026</v>
      </c>
      <c r="G5452" t="s">
        <v>1241</v>
      </c>
      <c r="H5452">
        <v>583625</v>
      </c>
      <c r="I5452" t="s">
        <v>303</v>
      </c>
      <c r="J5452">
        <v>202211</v>
      </c>
      <c r="K5452">
        <v>44599</v>
      </c>
      <c r="L5452" t="s">
        <v>644</v>
      </c>
      <c r="M5452">
        <v>315000</v>
      </c>
      <c r="N5452">
        <v>535.29</v>
      </c>
      <c r="O5452" t="s">
        <v>645</v>
      </c>
      <c r="P5452" s="428">
        <v>480.21899999999999</v>
      </c>
      <c r="Q5452">
        <v>30526891</v>
      </c>
      <c r="R5452" t="s">
        <v>1230</v>
      </c>
      <c r="S5452">
        <v>13487</v>
      </c>
      <c r="T5452" t="s">
        <v>4366</v>
      </c>
    </row>
    <row r="5453" spans="1:20" x14ac:dyDescent="0.25">
      <c r="A5453" t="s">
        <v>637</v>
      </c>
      <c r="B5453" t="s">
        <v>1229</v>
      </c>
      <c r="C5453" t="s">
        <v>639</v>
      </c>
      <c r="D5453" t="s">
        <v>663</v>
      </c>
      <c r="E5453" t="s">
        <v>704</v>
      </c>
      <c r="F5453">
        <v>528004120026</v>
      </c>
      <c r="G5453" t="s">
        <v>1241</v>
      </c>
      <c r="H5453">
        <v>583625</v>
      </c>
      <c r="I5453" t="s">
        <v>303</v>
      </c>
      <c r="J5453">
        <v>202211</v>
      </c>
      <c r="K5453">
        <v>44599</v>
      </c>
      <c r="L5453" t="s">
        <v>644</v>
      </c>
      <c r="M5453">
        <v>195000</v>
      </c>
      <c r="N5453">
        <v>331.37</v>
      </c>
      <c r="O5453" t="s">
        <v>645</v>
      </c>
      <c r="P5453" s="428">
        <v>297.27800000000002</v>
      </c>
      <c r="Q5453">
        <v>30526891</v>
      </c>
      <c r="R5453" t="s">
        <v>1230</v>
      </c>
      <c r="S5453">
        <v>13487</v>
      </c>
      <c r="T5453" t="s">
        <v>4366</v>
      </c>
    </row>
    <row r="5454" spans="1:20" x14ac:dyDescent="0.25">
      <c r="A5454" t="s">
        <v>637</v>
      </c>
      <c r="B5454" t="s">
        <v>1229</v>
      </c>
      <c r="C5454" t="s">
        <v>639</v>
      </c>
      <c r="D5454" t="s">
        <v>663</v>
      </c>
      <c r="E5454" t="s">
        <v>704</v>
      </c>
      <c r="F5454">
        <v>528004120026</v>
      </c>
      <c r="G5454" t="s">
        <v>1241</v>
      </c>
      <c r="H5454">
        <v>583625</v>
      </c>
      <c r="I5454" t="s">
        <v>303</v>
      </c>
      <c r="J5454">
        <v>202211</v>
      </c>
      <c r="K5454">
        <v>44599</v>
      </c>
      <c r="L5454" t="s">
        <v>644</v>
      </c>
      <c r="M5454">
        <v>255000</v>
      </c>
      <c r="N5454">
        <v>433.33</v>
      </c>
      <c r="O5454" t="s">
        <v>645</v>
      </c>
      <c r="P5454" s="428">
        <v>388.74799999999999</v>
      </c>
      <c r="Q5454">
        <v>30526891</v>
      </c>
      <c r="R5454" t="s">
        <v>1230</v>
      </c>
      <c r="S5454">
        <v>13487</v>
      </c>
      <c r="T5454" t="s">
        <v>4367</v>
      </c>
    </row>
    <row r="5455" spans="1:20" x14ac:dyDescent="0.25">
      <c r="A5455" t="s">
        <v>637</v>
      </c>
      <c r="B5455" t="s">
        <v>1229</v>
      </c>
      <c r="C5455" t="s">
        <v>639</v>
      </c>
      <c r="D5455" t="s">
        <v>663</v>
      </c>
      <c r="E5455" t="s">
        <v>704</v>
      </c>
      <c r="F5455">
        <v>528004120026</v>
      </c>
      <c r="G5455" t="s">
        <v>1241</v>
      </c>
      <c r="H5455">
        <v>583625</v>
      </c>
      <c r="I5455" t="s">
        <v>303</v>
      </c>
      <c r="J5455">
        <v>202211</v>
      </c>
      <c r="K5455">
        <v>44599</v>
      </c>
      <c r="L5455" t="s">
        <v>644</v>
      </c>
      <c r="M5455">
        <v>270000</v>
      </c>
      <c r="N5455">
        <v>458.82</v>
      </c>
      <c r="O5455" t="s">
        <v>645</v>
      </c>
      <c r="P5455" s="428">
        <v>411.61599999999999</v>
      </c>
      <c r="Q5455">
        <v>30526891</v>
      </c>
      <c r="R5455" t="s">
        <v>1230</v>
      </c>
      <c r="S5455">
        <v>13487</v>
      </c>
      <c r="T5455" t="s">
        <v>4367</v>
      </c>
    </row>
    <row r="5456" spans="1:20" x14ac:dyDescent="0.25">
      <c r="A5456" t="s">
        <v>637</v>
      </c>
      <c r="B5456" t="s">
        <v>1229</v>
      </c>
      <c r="C5456" t="s">
        <v>639</v>
      </c>
      <c r="D5456" t="s">
        <v>663</v>
      </c>
      <c r="E5456" t="s">
        <v>704</v>
      </c>
      <c r="F5456">
        <v>528004120026</v>
      </c>
      <c r="G5456" t="s">
        <v>1241</v>
      </c>
      <c r="H5456">
        <v>583625</v>
      </c>
      <c r="I5456" t="s">
        <v>303</v>
      </c>
      <c r="J5456">
        <v>202211</v>
      </c>
      <c r="K5456">
        <v>44599</v>
      </c>
      <c r="L5456" t="s">
        <v>644</v>
      </c>
      <c r="M5456">
        <v>180000</v>
      </c>
      <c r="N5456">
        <v>305.88</v>
      </c>
      <c r="O5456" t="s">
        <v>645</v>
      </c>
      <c r="P5456" s="428">
        <v>274.411</v>
      </c>
      <c r="Q5456">
        <v>30526891</v>
      </c>
      <c r="R5456" t="s">
        <v>1230</v>
      </c>
      <c r="S5456">
        <v>13487</v>
      </c>
      <c r="T5456" t="s">
        <v>4367</v>
      </c>
    </row>
    <row r="5457" spans="1:20" x14ac:dyDescent="0.25">
      <c r="A5457" t="s">
        <v>637</v>
      </c>
      <c r="B5457" t="s">
        <v>1229</v>
      </c>
      <c r="C5457" t="s">
        <v>639</v>
      </c>
      <c r="D5457" t="s">
        <v>663</v>
      </c>
      <c r="E5457" t="s">
        <v>704</v>
      </c>
      <c r="F5457">
        <v>528004120026</v>
      </c>
      <c r="G5457" t="s">
        <v>1241</v>
      </c>
      <c r="H5457">
        <v>583625</v>
      </c>
      <c r="I5457" t="s">
        <v>303</v>
      </c>
      <c r="J5457">
        <v>202211</v>
      </c>
      <c r="K5457">
        <v>44599</v>
      </c>
      <c r="L5457" t="s">
        <v>644</v>
      </c>
      <c r="M5457">
        <v>300000</v>
      </c>
      <c r="N5457">
        <v>509.8</v>
      </c>
      <c r="O5457" t="s">
        <v>645</v>
      </c>
      <c r="P5457" s="428">
        <v>457.351</v>
      </c>
      <c r="Q5457">
        <v>30526891</v>
      </c>
      <c r="R5457" t="s">
        <v>1230</v>
      </c>
      <c r="S5457">
        <v>13487</v>
      </c>
      <c r="T5457" t="s">
        <v>4368</v>
      </c>
    </row>
    <row r="5458" spans="1:20" x14ac:dyDescent="0.25">
      <c r="A5458" t="s">
        <v>637</v>
      </c>
      <c r="B5458" t="s">
        <v>1229</v>
      </c>
      <c r="C5458" t="s">
        <v>639</v>
      </c>
      <c r="D5458" t="s">
        <v>663</v>
      </c>
      <c r="E5458" t="s">
        <v>704</v>
      </c>
      <c r="F5458">
        <v>528004120026</v>
      </c>
      <c r="G5458" t="s">
        <v>1241</v>
      </c>
      <c r="H5458">
        <v>583625</v>
      </c>
      <c r="I5458" t="s">
        <v>303</v>
      </c>
      <c r="J5458">
        <v>202211</v>
      </c>
      <c r="K5458">
        <v>44599</v>
      </c>
      <c r="L5458" t="s">
        <v>644</v>
      </c>
      <c r="M5458">
        <v>390000</v>
      </c>
      <c r="N5458">
        <v>662.73</v>
      </c>
      <c r="O5458" t="s">
        <v>645</v>
      </c>
      <c r="P5458" s="428">
        <v>594.54700000000003</v>
      </c>
      <c r="Q5458">
        <v>30526891</v>
      </c>
      <c r="R5458" t="s">
        <v>1230</v>
      </c>
      <c r="S5458">
        <v>13487</v>
      </c>
      <c r="T5458" t="s">
        <v>4368</v>
      </c>
    </row>
    <row r="5459" spans="1:20" x14ac:dyDescent="0.25">
      <c r="A5459" t="s">
        <v>637</v>
      </c>
      <c r="B5459" t="s">
        <v>1229</v>
      </c>
      <c r="C5459" t="s">
        <v>639</v>
      </c>
      <c r="D5459" t="s">
        <v>663</v>
      </c>
      <c r="E5459" t="s">
        <v>704</v>
      </c>
      <c r="F5459">
        <v>528004120026</v>
      </c>
      <c r="G5459" t="s">
        <v>1241</v>
      </c>
      <c r="H5459">
        <v>583625</v>
      </c>
      <c r="I5459" t="s">
        <v>303</v>
      </c>
      <c r="J5459">
        <v>202211</v>
      </c>
      <c r="K5459">
        <v>44599</v>
      </c>
      <c r="L5459" t="s">
        <v>644</v>
      </c>
      <c r="M5459">
        <v>270000</v>
      </c>
      <c r="N5459">
        <v>458.82</v>
      </c>
      <c r="O5459" t="s">
        <v>645</v>
      </c>
      <c r="P5459" s="428">
        <v>411.61599999999999</v>
      </c>
      <c r="Q5459">
        <v>30526891</v>
      </c>
      <c r="R5459" t="s">
        <v>1230</v>
      </c>
      <c r="S5459">
        <v>13487</v>
      </c>
      <c r="T5459" t="s">
        <v>4580</v>
      </c>
    </row>
    <row r="5460" spans="1:20" x14ac:dyDescent="0.25">
      <c r="A5460" t="s">
        <v>637</v>
      </c>
      <c r="B5460" t="s">
        <v>1229</v>
      </c>
      <c r="C5460" t="s">
        <v>639</v>
      </c>
      <c r="D5460" t="s">
        <v>663</v>
      </c>
      <c r="E5460" t="s">
        <v>704</v>
      </c>
      <c r="F5460">
        <v>528004120026</v>
      </c>
      <c r="G5460" t="s">
        <v>1241</v>
      </c>
      <c r="H5460">
        <v>583625</v>
      </c>
      <c r="I5460" t="s">
        <v>303</v>
      </c>
      <c r="J5460">
        <v>202211</v>
      </c>
      <c r="K5460">
        <v>44599</v>
      </c>
      <c r="L5460" t="s">
        <v>644</v>
      </c>
      <c r="M5460">
        <v>90000</v>
      </c>
      <c r="N5460">
        <v>152.94</v>
      </c>
      <c r="O5460" t="s">
        <v>645</v>
      </c>
      <c r="P5460" s="428">
        <v>137.20500000000001</v>
      </c>
      <c r="Q5460">
        <v>30526891</v>
      </c>
      <c r="R5460" t="s">
        <v>1230</v>
      </c>
      <c r="S5460">
        <v>13487</v>
      </c>
      <c r="T5460" t="s">
        <v>4371</v>
      </c>
    </row>
    <row r="5461" spans="1:20" x14ac:dyDescent="0.25">
      <c r="A5461" t="s">
        <v>637</v>
      </c>
      <c r="B5461" t="s">
        <v>1229</v>
      </c>
      <c r="C5461" t="s">
        <v>639</v>
      </c>
      <c r="D5461" t="s">
        <v>663</v>
      </c>
      <c r="E5461" t="s">
        <v>704</v>
      </c>
      <c r="F5461">
        <v>528004120024</v>
      </c>
      <c r="G5461" t="s">
        <v>2405</v>
      </c>
      <c r="H5461">
        <v>583623</v>
      </c>
      <c r="I5461" t="s">
        <v>2406</v>
      </c>
      <c r="J5461">
        <v>202211</v>
      </c>
      <c r="K5461">
        <v>44599</v>
      </c>
      <c r="L5461" t="s">
        <v>644</v>
      </c>
      <c r="M5461">
        <v>165000</v>
      </c>
      <c r="N5461">
        <v>280.39</v>
      </c>
      <c r="O5461" t="s">
        <v>645</v>
      </c>
      <c r="P5461" s="428">
        <v>251.54300000000001</v>
      </c>
      <c r="Q5461">
        <v>30527162</v>
      </c>
      <c r="R5461" t="s">
        <v>1230</v>
      </c>
      <c r="S5461">
        <v>13487</v>
      </c>
      <c r="T5461" t="s">
        <v>4584</v>
      </c>
    </row>
    <row r="5462" spans="1:20" x14ac:dyDescent="0.25">
      <c r="A5462" t="s">
        <v>637</v>
      </c>
      <c r="B5462" t="s">
        <v>1229</v>
      </c>
      <c r="C5462" t="s">
        <v>639</v>
      </c>
      <c r="D5462" t="s">
        <v>663</v>
      </c>
      <c r="E5462" t="s">
        <v>704</v>
      </c>
      <c r="F5462">
        <v>528004120024</v>
      </c>
      <c r="G5462" t="s">
        <v>2405</v>
      </c>
      <c r="H5462">
        <v>583623</v>
      </c>
      <c r="I5462" t="s">
        <v>2406</v>
      </c>
      <c r="J5462">
        <v>202211</v>
      </c>
      <c r="K5462">
        <v>44599</v>
      </c>
      <c r="L5462" t="s">
        <v>644</v>
      </c>
      <c r="M5462">
        <v>110000</v>
      </c>
      <c r="N5462">
        <v>186.93</v>
      </c>
      <c r="O5462" t="s">
        <v>645</v>
      </c>
      <c r="P5462" s="428">
        <v>167.69800000000001</v>
      </c>
      <c r="Q5462">
        <v>30527162</v>
      </c>
      <c r="R5462" t="s">
        <v>1230</v>
      </c>
      <c r="S5462">
        <v>13487</v>
      </c>
      <c r="T5462" t="s">
        <v>4584</v>
      </c>
    </row>
    <row r="5463" spans="1:20" x14ac:dyDescent="0.25">
      <c r="A5463" t="s">
        <v>637</v>
      </c>
      <c r="B5463" t="s">
        <v>1229</v>
      </c>
      <c r="C5463" t="s">
        <v>639</v>
      </c>
      <c r="D5463" t="s">
        <v>663</v>
      </c>
      <c r="E5463" t="s">
        <v>704</v>
      </c>
      <c r="F5463">
        <v>528004120024</v>
      </c>
      <c r="G5463" t="s">
        <v>2405</v>
      </c>
      <c r="H5463">
        <v>583623</v>
      </c>
      <c r="I5463" t="s">
        <v>2406</v>
      </c>
      <c r="J5463">
        <v>202211</v>
      </c>
      <c r="K5463">
        <v>44599</v>
      </c>
      <c r="L5463" t="s">
        <v>644</v>
      </c>
      <c r="M5463">
        <v>65580</v>
      </c>
      <c r="N5463">
        <v>111.44</v>
      </c>
      <c r="O5463" t="s">
        <v>645</v>
      </c>
      <c r="P5463" s="428">
        <v>99.974999999999994</v>
      </c>
      <c r="Q5463">
        <v>30527162</v>
      </c>
      <c r="R5463" t="s">
        <v>1230</v>
      </c>
      <c r="S5463">
        <v>13487</v>
      </c>
      <c r="T5463" t="s">
        <v>4714</v>
      </c>
    </row>
    <row r="5464" spans="1:20" x14ac:dyDescent="0.25">
      <c r="A5464" t="s">
        <v>637</v>
      </c>
      <c r="B5464" t="s">
        <v>1229</v>
      </c>
      <c r="C5464" t="s">
        <v>639</v>
      </c>
      <c r="D5464" t="s">
        <v>663</v>
      </c>
      <c r="E5464" t="s">
        <v>704</v>
      </c>
      <c r="F5464">
        <v>528004120024</v>
      </c>
      <c r="G5464" t="s">
        <v>2405</v>
      </c>
      <c r="H5464">
        <v>583623</v>
      </c>
      <c r="I5464" t="s">
        <v>2406</v>
      </c>
      <c r="J5464">
        <v>202211</v>
      </c>
      <c r="K5464">
        <v>44599</v>
      </c>
      <c r="L5464" t="s">
        <v>644</v>
      </c>
      <c r="M5464">
        <v>4550</v>
      </c>
      <c r="N5464">
        <v>7.73</v>
      </c>
      <c r="O5464" t="s">
        <v>645</v>
      </c>
      <c r="P5464" s="428">
        <v>6.9349999999999996</v>
      </c>
      <c r="Q5464">
        <v>30527162</v>
      </c>
      <c r="R5464" t="s">
        <v>1230</v>
      </c>
      <c r="S5464">
        <v>13487</v>
      </c>
      <c r="T5464" t="s">
        <v>4585</v>
      </c>
    </row>
    <row r="5465" spans="1:20" x14ac:dyDescent="0.25">
      <c r="A5465" t="s">
        <v>637</v>
      </c>
      <c r="B5465" t="s">
        <v>1229</v>
      </c>
      <c r="C5465" t="s">
        <v>639</v>
      </c>
      <c r="D5465" t="s">
        <v>663</v>
      </c>
      <c r="E5465" t="s">
        <v>704</v>
      </c>
      <c r="F5465">
        <v>528004120024</v>
      </c>
      <c r="G5465" t="s">
        <v>2405</v>
      </c>
      <c r="H5465">
        <v>583623</v>
      </c>
      <c r="I5465" t="s">
        <v>2406</v>
      </c>
      <c r="J5465">
        <v>202211</v>
      </c>
      <c r="K5465">
        <v>44599</v>
      </c>
      <c r="L5465" t="s">
        <v>644</v>
      </c>
      <c r="M5465">
        <v>4000</v>
      </c>
      <c r="N5465">
        <v>6.8</v>
      </c>
      <c r="O5465" t="s">
        <v>645</v>
      </c>
      <c r="P5465" s="428">
        <v>6.1</v>
      </c>
      <c r="Q5465">
        <v>30527162</v>
      </c>
      <c r="R5465" t="s">
        <v>1230</v>
      </c>
      <c r="S5465">
        <v>13487</v>
      </c>
      <c r="T5465" t="s">
        <v>4586</v>
      </c>
    </row>
    <row r="5466" spans="1:20" x14ac:dyDescent="0.25">
      <c r="A5466" t="s">
        <v>637</v>
      </c>
      <c r="B5466" t="s">
        <v>1229</v>
      </c>
      <c r="C5466" t="s">
        <v>639</v>
      </c>
      <c r="D5466" t="s">
        <v>663</v>
      </c>
      <c r="E5466" t="s">
        <v>704</v>
      </c>
      <c r="F5466">
        <v>528004120024</v>
      </c>
      <c r="G5466" t="s">
        <v>2405</v>
      </c>
      <c r="H5466">
        <v>583623</v>
      </c>
      <c r="I5466" t="s">
        <v>2406</v>
      </c>
      <c r="J5466">
        <v>202211</v>
      </c>
      <c r="K5466">
        <v>44599</v>
      </c>
      <c r="L5466" t="s">
        <v>644</v>
      </c>
      <c r="M5466">
        <v>87500</v>
      </c>
      <c r="N5466">
        <v>148.69</v>
      </c>
      <c r="O5466" t="s">
        <v>645</v>
      </c>
      <c r="P5466" s="428">
        <v>133.393</v>
      </c>
      <c r="Q5466">
        <v>30527162</v>
      </c>
      <c r="R5466" t="s">
        <v>1230</v>
      </c>
      <c r="S5466">
        <v>13487</v>
      </c>
      <c r="T5466" t="s">
        <v>4587</v>
      </c>
    </row>
    <row r="5467" spans="1:20" x14ac:dyDescent="0.25">
      <c r="A5467" t="s">
        <v>637</v>
      </c>
      <c r="B5467" t="s">
        <v>1229</v>
      </c>
      <c r="C5467" t="s">
        <v>639</v>
      </c>
      <c r="D5467" t="s">
        <v>663</v>
      </c>
      <c r="E5467" t="s">
        <v>704</v>
      </c>
      <c r="F5467">
        <v>528004120024</v>
      </c>
      <c r="G5467" t="s">
        <v>2405</v>
      </c>
      <c r="H5467">
        <v>583623</v>
      </c>
      <c r="I5467" t="s">
        <v>2406</v>
      </c>
      <c r="J5467">
        <v>202211</v>
      </c>
      <c r="K5467">
        <v>44599</v>
      </c>
      <c r="L5467" t="s">
        <v>644</v>
      </c>
      <c r="M5467">
        <v>70000</v>
      </c>
      <c r="N5467">
        <v>118.95</v>
      </c>
      <c r="O5467" t="s">
        <v>645</v>
      </c>
      <c r="P5467" s="428">
        <v>106.712</v>
      </c>
      <c r="Q5467">
        <v>30527162</v>
      </c>
      <c r="R5467" t="s">
        <v>1230</v>
      </c>
      <c r="S5467">
        <v>13487</v>
      </c>
      <c r="T5467" t="s">
        <v>4588</v>
      </c>
    </row>
    <row r="5468" spans="1:20" x14ac:dyDescent="0.25">
      <c r="A5468" t="s">
        <v>637</v>
      </c>
      <c r="B5468" t="s">
        <v>1229</v>
      </c>
      <c r="C5468" t="s">
        <v>639</v>
      </c>
      <c r="D5468" t="s">
        <v>663</v>
      </c>
      <c r="E5468" t="s">
        <v>704</v>
      </c>
      <c r="F5468">
        <v>528004120024</v>
      </c>
      <c r="G5468" t="s">
        <v>2405</v>
      </c>
      <c r="H5468">
        <v>583623</v>
      </c>
      <c r="I5468" t="s">
        <v>2406</v>
      </c>
      <c r="J5468">
        <v>202211</v>
      </c>
      <c r="K5468">
        <v>44599</v>
      </c>
      <c r="L5468" t="s">
        <v>644</v>
      </c>
      <c r="M5468">
        <v>4000</v>
      </c>
      <c r="N5468">
        <v>6.8</v>
      </c>
      <c r="O5468" t="s">
        <v>645</v>
      </c>
      <c r="P5468" s="428">
        <v>6.1</v>
      </c>
      <c r="Q5468">
        <v>30527162</v>
      </c>
      <c r="R5468" t="s">
        <v>1230</v>
      </c>
      <c r="S5468">
        <v>13487</v>
      </c>
      <c r="T5468" t="s">
        <v>4604</v>
      </c>
    </row>
    <row r="5469" spans="1:20" x14ac:dyDescent="0.25">
      <c r="A5469" t="s">
        <v>637</v>
      </c>
      <c r="B5469" t="s">
        <v>1229</v>
      </c>
      <c r="C5469" t="s">
        <v>639</v>
      </c>
      <c r="D5469" t="s">
        <v>663</v>
      </c>
      <c r="E5469" t="s">
        <v>704</v>
      </c>
      <c r="F5469">
        <v>528004120024</v>
      </c>
      <c r="G5469" t="s">
        <v>2405</v>
      </c>
      <c r="H5469">
        <v>583623</v>
      </c>
      <c r="I5469" t="s">
        <v>2406</v>
      </c>
      <c r="J5469">
        <v>202211</v>
      </c>
      <c r="K5469">
        <v>44599</v>
      </c>
      <c r="L5469" t="s">
        <v>644</v>
      </c>
      <c r="M5469">
        <v>87500</v>
      </c>
      <c r="N5469">
        <v>148.69</v>
      </c>
      <c r="O5469" t="s">
        <v>645</v>
      </c>
      <c r="P5469" s="428">
        <v>133.393</v>
      </c>
      <c r="Q5469">
        <v>30527162</v>
      </c>
      <c r="R5469" t="s">
        <v>1230</v>
      </c>
      <c r="S5469">
        <v>13487</v>
      </c>
      <c r="T5469" t="s">
        <v>4596</v>
      </c>
    </row>
    <row r="5470" spans="1:20" x14ac:dyDescent="0.25">
      <c r="A5470" t="s">
        <v>637</v>
      </c>
      <c r="B5470" t="s">
        <v>1229</v>
      </c>
      <c r="C5470" t="s">
        <v>639</v>
      </c>
      <c r="D5470" t="s">
        <v>663</v>
      </c>
      <c r="E5470" t="s">
        <v>704</v>
      </c>
      <c r="F5470">
        <v>528004120024</v>
      </c>
      <c r="G5470" t="s">
        <v>2405</v>
      </c>
      <c r="H5470">
        <v>583623</v>
      </c>
      <c r="I5470" t="s">
        <v>2406</v>
      </c>
      <c r="J5470">
        <v>202211</v>
      </c>
      <c r="K5470">
        <v>44599</v>
      </c>
      <c r="L5470" t="s">
        <v>644</v>
      </c>
      <c r="M5470">
        <v>70000</v>
      </c>
      <c r="N5470">
        <v>118.95</v>
      </c>
      <c r="O5470" t="s">
        <v>645</v>
      </c>
      <c r="P5470" s="428">
        <v>106.712</v>
      </c>
      <c r="Q5470">
        <v>30527162</v>
      </c>
      <c r="R5470" t="s">
        <v>1230</v>
      </c>
      <c r="S5470">
        <v>13487</v>
      </c>
      <c r="T5470" t="s">
        <v>4680</v>
      </c>
    </row>
    <row r="5471" spans="1:20" x14ac:dyDescent="0.25">
      <c r="A5471" t="s">
        <v>637</v>
      </c>
      <c r="B5471" t="s">
        <v>1229</v>
      </c>
      <c r="C5471" t="s">
        <v>639</v>
      </c>
      <c r="D5471" t="s">
        <v>663</v>
      </c>
      <c r="E5471" t="s">
        <v>704</v>
      </c>
      <c r="F5471">
        <v>528004120024</v>
      </c>
      <c r="G5471" t="s">
        <v>2405</v>
      </c>
      <c r="H5471">
        <v>583623</v>
      </c>
      <c r="I5471" t="s">
        <v>2406</v>
      </c>
      <c r="J5471">
        <v>202211</v>
      </c>
      <c r="K5471">
        <v>44599</v>
      </c>
      <c r="L5471" t="s">
        <v>644</v>
      </c>
      <c r="M5471">
        <v>10000</v>
      </c>
      <c r="N5471">
        <v>16.989999999999998</v>
      </c>
      <c r="O5471" t="s">
        <v>645</v>
      </c>
      <c r="P5471" s="428">
        <v>15.242000000000001</v>
      </c>
      <c r="Q5471">
        <v>30527162</v>
      </c>
      <c r="R5471" t="s">
        <v>1230</v>
      </c>
      <c r="S5471">
        <v>13487</v>
      </c>
      <c r="T5471" t="s">
        <v>4597</v>
      </c>
    </row>
    <row r="5472" spans="1:20" x14ac:dyDescent="0.25">
      <c r="A5472" t="s">
        <v>637</v>
      </c>
      <c r="B5472" t="s">
        <v>1229</v>
      </c>
      <c r="C5472" t="s">
        <v>639</v>
      </c>
      <c r="D5472" t="s">
        <v>663</v>
      </c>
      <c r="E5472" t="s">
        <v>704</v>
      </c>
      <c r="F5472">
        <v>528004120024</v>
      </c>
      <c r="G5472" t="s">
        <v>2405</v>
      </c>
      <c r="H5472">
        <v>583623</v>
      </c>
      <c r="I5472" t="s">
        <v>2406</v>
      </c>
      <c r="J5472">
        <v>202211</v>
      </c>
      <c r="K5472">
        <v>44599</v>
      </c>
      <c r="L5472" t="s">
        <v>644</v>
      </c>
      <c r="M5472">
        <v>62500</v>
      </c>
      <c r="N5472">
        <v>106.21</v>
      </c>
      <c r="O5472" t="s">
        <v>645</v>
      </c>
      <c r="P5472" s="428">
        <v>95.283000000000001</v>
      </c>
      <c r="Q5472">
        <v>30527162</v>
      </c>
      <c r="R5472" t="s">
        <v>1230</v>
      </c>
      <c r="S5472">
        <v>13487</v>
      </c>
      <c r="T5472" t="s">
        <v>4598</v>
      </c>
    </row>
    <row r="5473" spans="1:20" x14ac:dyDescent="0.25">
      <c r="A5473" t="s">
        <v>637</v>
      </c>
      <c r="B5473" t="s">
        <v>1229</v>
      </c>
      <c r="C5473" t="s">
        <v>639</v>
      </c>
      <c r="D5473" t="s">
        <v>663</v>
      </c>
      <c r="E5473" t="s">
        <v>704</v>
      </c>
      <c r="F5473">
        <v>528004120024</v>
      </c>
      <c r="G5473" t="s">
        <v>2405</v>
      </c>
      <c r="H5473">
        <v>583623</v>
      </c>
      <c r="I5473" t="s">
        <v>2406</v>
      </c>
      <c r="J5473">
        <v>202211</v>
      </c>
      <c r="K5473">
        <v>44599</v>
      </c>
      <c r="L5473" t="s">
        <v>644</v>
      </c>
      <c r="M5473">
        <v>53000</v>
      </c>
      <c r="N5473">
        <v>90.06</v>
      </c>
      <c r="O5473" t="s">
        <v>645</v>
      </c>
      <c r="P5473" s="428">
        <v>80.793999999999997</v>
      </c>
      <c r="Q5473">
        <v>30527162</v>
      </c>
      <c r="R5473" t="s">
        <v>1230</v>
      </c>
      <c r="S5473">
        <v>13487</v>
      </c>
      <c r="T5473" t="s">
        <v>4681</v>
      </c>
    </row>
    <row r="5474" spans="1:20" x14ac:dyDescent="0.25">
      <c r="A5474" t="s">
        <v>637</v>
      </c>
      <c r="B5474" t="s">
        <v>1229</v>
      </c>
      <c r="C5474" t="s">
        <v>639</v>
      </c>
      <c r="D5474" t="s">
        <v>663</v>
      </c>
      <c r="E5474" t="s">
        <v>704</v>
      </c>
      <c r="F5474">
        <v>528004120024</v>
      </c>
      <c r="G5474" t="s">
        <v>2405</v>
      </c>
      <c r="H5474">
        <v>583623</v>
      </c>
      <c r="I5474" t="s">
        <v>2406</v>
      </c>
      <c r="J5474">
        <v>202211</v>
      </c>
      <c r="K5474">
        <v>44599</v>
      </c>
      <c r="L5474" t="s">
        <v>644</v>
      </c>
      <c r="M5474">
        <v>4000</v>
      </c>
      <c r="N5474">
        <v>6.8</v>
      </c>
      <c r="O5474" t="s">
        <v>645</v>
      </c>
      <c r="P5474" s="428">
        <v>6.1</v>
      </c>
      <c r="Q5474">
        <v>30527162</v>
      </c>
      <c r="R5474" t="s">
        <v>1230</v>
      </c>
      <c r="S5474">
        <v>13487</v>
      </c>
      <c r="T5474" t="s">
        <v>4599</v>
      </c>
    </row>
    <row r="5475" spans="1:20" x14ac:dyDescent="0.25">
      <c r="A5475" t="s">
        <v>637</v>
      </c>
      <c r="B5475" t="s">
        <v>1229</v>
      </c>
      <c r="C5475" t="s">
        <v>639</v>
      </c>
      <c r="D5475" t="s">
        <v>663</v>
      </c>
      <c r="E5475" t="s">
        <v>704</v>
      </c>
      <c r="F5475">
        <v>528004120024</v>
      </c>
      <c r="G5475" t="s">
        <v>2405</v>
      </c>
      <c r="H5475">
        <v>583623</v>
      </c>
      <c r="I5475" t="s">
        <v>2406</v>
      </c>
      <c r="J5475">
        <v>202211</v>
      </c>
      <c r="K5475">
        <v>44599</v>
      </c>
      <c r="L5475" t="s">
        <v>644</v>
      </c>
      <c r="M5475">
        <v>62500</v>
      </c>
      <c r="N5475">
        <v>106.21</v>
      </c>
      <c r="O5475" t="s">
        <v>645</v>
      </c>
      <c r="P5475" s="428">
        <v>95.283000000000001</v>
      </c>
      <c r="Q5475">
        <v>30527162</v>
      </c>
      <c r="R5475" t="s">
        <v>1230</v>
      </c>
      <c r="S5475">
        <v>13487</v>
      </c>
      <c r="T5475" t="s">
        <v>4587</v>
      </c>
    </row>
    <row r="5476" spans="1:20" x14ac:dyDescent="0.25">
      <c r="A5476" t="s">
        <v>637</v>
      </c>
      <c r="B5476" t="s">
        <v>1229</v>
      </c>
      <c r="C5476" t="s">
        <v>639</v>
      </c>
      <c r="D5476" t="s">
        <v>663</v>
      </c>
      <c r="E5476" t="s">
        <v>704</v>
      </c>
      <c r="F5476">
        <v>528004120024</v>
      </c>
      <c r="G5476" t="s">
        <v>2405</v>
      </c>
      <c r="H5476">
        <v>583623</v>
      </c>
      <c r="I5476" t="s">
        <v>2406</v>
      </c>
      <c r="J5476">
        <v>202211</v>
      </c>
      <c r="K5476">
        <v>44599</v>
      </c>
      <c r="L5476" t="s">
        <v>644</v>
      </c>
      <c r="M5476">
        <v>53000</v>
      </c>
      <c r="N5476">
        <v>90.06</v>
      </c>
      <c r="O5476" t="s">
        <v>645</v>
      </c>
      <c r="P5476" s="428">
        <v>80.793999999999997</v>
      </c>
      <c r="Q5476">
        <v>30527162</v>
      </c>
      <c r="R5476" t="s">
        <v>1230</v>
      </c>
      <c r="S5476">
        <v>13487</v>
      </c>
      <c r="T5476" t="s">
        <v>4588</v>
      </c>
    </row>
    <row r="5477" spans="1:20" x14ac:dyDescent="0.25">
      <c r="A5477" t="s">
        <v>637</v>
      </c>
      <c r="B5477" t="s">
        <v>1229</v>
      </c>
      <c r="C5477" t="s">
        <v>639</v>
      </c>
      <c r="D5477" t="s">
        <v>663</v>
      </c>
      <c r="E5477" t="s">
        <v>704</v>
      </c>
      <c r="F5477">
        <v>528004120024</v>
      </c>
      <c r="G5477" t="s">
        <v>2405</v>
      </c>
      <c r="H5477">
        <v>583623</v>
      </c>
      <c r="I5477" t="s">
        <v>2406</v>
      </c>
      <c r="J5477">
        <v>202211</v>
      </c>
      <c r="K5477">
        <v>44599</v>
      </c>
      <c r="L5477" t="s">
        <v>644</v>
      </c>
      <c r="M5477">
        <v>15000</v>
      </c>
      <c r="N5477">
        <v>25.49</v>
      </c>
      <c r="O5477" t="s">
        <v>645</v>
      </c>
      <c r="P5477" s="428">
        <v>22.867999999999999</v>
      </c>
      <c r="Q5477">
        <v>30527162</v>
      </c>
      <c r="R5477" t="s">
        <v>1230</v>
      </c>
      <c r="S5477">
        <v>13487</v>
      </c>
      <c r="T5477" t="s">
        <v>4600</v>
      </c>
    </row>
    <row r="5478" spans="1:20" x14ac:dyDescent="0.25">
      <c r="A5478" t="s">
        <v>637</v>
      </c>
      <c r="B5478" t="s">
        <v>1229</v>
      </c>
      <c r="C5478" t="s">
        <v>639</v>
      </c>
      <c r="D5478" t="s">
        <v>663</v>
      </c>
      <c r="E5478" t="s">
        <v>704</v>
      </c>
      <c r="F5478">
        <v>528004120024</v>
      </c>
      <c r="G5478" t="s">
        <v>2405</v>
      </c>
      <c r="H5478">
        <v>583623</v>
      </c>
      <c r="I5478" t="s">
        <v>2406</v>
      </c>
      <c r="J5478">
        <v>202211</v>
      </c>
      <c r="K5478">
        <v>44599</v>
      </c>
      <c r="L5478" t="s">
        <v>644</v>
      </c>
      <c r="M5478">
        <v>30000</v>
      </c>
      <c r="N5478">
        <v>50.98</v>
      </c>
      <c r="O5478" t="s">
        <v>645</v>
      </c>
      <c r="P5478" s="428">
        <v>45.734999999999999</v>
      </c>
      <c r="Q5478">
        <v>30527162</v>
      </c>
      <c r="R5478" t="s">
        <v>1230</v>
      </c>
      <c r="S5478">
        <v>13487</v>
      </c>
      <c r="T5478" t="s">
        <v>4600</v>
      </c>
    </row>
    <row r="5479" spans="1:20" x14ac:dyDescent="0.25">
      <c r="A5479" t="s">
        <v>637</v>
      </c>
      <c r="B5479" t="s">
        <v>1229</v>
      </c>
      <c r="C5479" t="s">
        <v>639</v>
      </c>
      <c r="D5479" t="s">
        <v>663</v>
      </c>
      <c r="E5479" t="s">
        <v>704</v>
      </c>
      <c r="F5479">
        <v>528004120024</v>
      </c>
      <c r="G5479" t="s">
        <v>2405</v>
      </c>
      <c r="H5479">
        <v>583623</v>
      </c>
      <c r="I5479" t="s">
        <v>2406</v>
      </c>
      <c r="J5479">
        <v>202211</v>
      </c>
      <c r="K5479">
        <v>44599</v>
      </c>
      <c r="L5479" t="s">
        <v>644</v>
      </c>
      <c r="M5479">
        <v>30000</v>
      </c>
      <c r="N5479">
        <v>50.98</v>
      </c>
      <c r="O5479" t="s">
        <v>645</v>
      </c>
      <c r="P5479" s="428">
        <v>45.734999999999999</v>
      </c>
      <c r="Q5479">
        <v>30527162</v>
      </c>
      <c r="R5479" t="s">
        <v>1230</v>
      </c>
      <c r="S5479">
        <v>13487</v>
      </c>
      <c r="T5479" t="s">
        <v>4600</v>
      </c>
    </row>
    <row r="5480" spans="1:20" x14ac:dyDescent="0.25">
      <c r="A5480" t="s">
        <v>637</v>
      </c>
      <c r="B5480" t="s">
        <v>1229</v>
      </c>
      <c r="C5480" t="s">
        <v>639</v>
      </c>
      <c r="D5480" t="s">
        <v>663</v>
      </c>
      <c r="E5480" t="s">
        <v>704</v>
      </c>
      <c r="F5480">
        <v>528004120024</v>
      </c>
      <c r="G5480" t="s">
        <v>2405</v>
      </c>
      <c r="H5480">
        <v>583623</v>
      </c>
      <c r="I5480" t="s">
        <v>2406</v>
      </c>
      <c r="J5480">
        <v>202211</v>
      </c>
      <c r="K5480">
        <v>44599</v>
      </c>
      <c r="L5480" t="s">
        <v>644</v>
      </c>
      <c r="M5480">
        <v>30000</v>
      </c>
      <c r="N5480">
        <v>50.98</v>
      </c>
      <c r="O5480" t="s">
        <v>645</v>
      </c>
      <c r="P5480" s="428">
        <v>45.734999999999999</v>
      </c>
      <c r="Q5480">
        <v>30527162</v>
      </c>
      <c r="R5480" t="s">
        <v>1230</v>
      </c>
      <c r="S5480">
        <v>13487</v>
      </c>
      <c r="T5480" t="s">
        <v>4600</v>
      </c>
    </row>
    <row r="5481" spans="1:20" x14ac:dyDescent="0.25">
      <c r="A5481" t="s">
        <v>637</v>
      </c>
      <c r="B5481" t="s">
        <v>1229</v>
      </c>
      <c r="C5481" t="s">
        <v>639</v>
      </c>
      <c r="D5481" t="s">
        <v>663</v>
      </c>
      <c r="E5481" t="s">
        <v>704</v>
      </c>
      <c r="F5481">
        <v>528004120024</v>
      </c>
      <c r="G5481" t="s">
        <v>2405</v>
      </c>
      <c r="H5481">
        <v>583623</v>
      </c>
      <c r="I5481" t="s">
        <v>2406</v>
      </c>
      <c r="J5481">
        <v>202211</v>
      </c>
      <c r="K5481">
        <v>44599</v>
      </c>
      <c r="L5481" t="s">
        <v>644</v>
      </c>
      <c r="M5481">
        <v>30000</v>
      </c>
      <c r="N5481">
        <v>50.98</v>
      </c>
      <c r="O5481" t="s">
        <v>645</v>
      </c>
      <c r="P5481" s="428">
        <v>45.734999999999999</v>
      </c>
      <c r="Q5481">
        <v>30527162</v>
      </c>
      <c r="R5481" t="s">
        <v>1230</v>
      </c>
      <c r="S5481">
        <v>13487</v>
      </c>
      <c r="T5481" t="s">
        <v>4600</v>
      </c>
    </row>
    <row r="5482" spans="1:20" x14ac:dyDescent="0.25">
      <c r="A5482" t="s">
        <v>637</v>
      </c>
      <c r="B5482" t="s">
        <v>1229</v>
      </c>
      <c r="C5482" t="s">
        <v>639</v>
      </c>
      <c r="D5482" t="s">
        <v>663</v>
      </c>
      <c r="E5482" t="s">
        <v>704</v>
      </c>
      <c r="F5482">
        <v>528004120024</v>
      </c>
      <c r="G5482" t="s">
        <v>2405</v>
      </c>
      <c r="H5482">
        <v>583623</v>
      </c>
      <c r="I5482" t="s">
        <v>2406</v>
      </c>
      <c r="J5482">
        <v>202211</v>
      </c>
      <c r="K5482">
        <v>44599</v>
      </c>
      <c r="L5482" t="s">
        <v>644</v>
      </c>
      <c r="M5482">
        <v>240000</v>
      </c>
      <c r="N5482">
        <v>407.84</v>
      </c>
      <c r="O5482" t="s">
        <v>645</v>
      </c>
      <c r="P5482" s="428">
        <v>365.88099999999997</v>
      </c>
      <c r="Q5482">
        <v>30527162</v>
      </c>
      <c r="R5482" t="s">
        <v>1230</v>
      </c>
      <c r="S5482">
        <v>13487</v>
      </c>
      <c r="T5482" t="s">
        <v>4601</v>
      </c>
    </row>
    <row r="5483" spans="1:20" x14ac:dyDescent="0.25">
      <c r="A5483" t="s">
        <v>637</v>
      </c>
      <c r="B5483" t="s">
        <v>1229</v>
      </c>
      <c r="C5483" t="s">
        <v>639</v>
      </c>
      <c r="D5483" t="s">
        <v>663</v>
      </c>
      <c r="E5483" t="s">
        <v>704</v>
      </c>
      <c r="F5483">
        <v>528004120024</v>
      </c>
      <c r="G5483" t="s">
        <v>2405</v>
      </c>
      <c r="H5483">
        <v>583623</v>
      </c>
      <c r="I5483" t="s">
        <v>2406</v>
      </c>
      <c r="J5483">
        <v>202211</v>
      </c>
      <c r="K5483">
        <v>44599</v>
      </c>
      <c r="L5483" t="s">
        <v>644</v>
      </c>
      <c r="M5483">
        <v>82500</v>
      </c>
      <c r="N5483">
        <v>140.19</v>
      </c>
      <c r="O5483" t="s">
        <v>645</v>
      </c>
      <c r="P5483" s="428">
        <v>125.767</v>
      </c>
      <c r="Q5483">
        <v>30527162</v>
      </c>
      <c r="R5483" t="s">
        <v>1230</v>
      </c>
      <c r="S5483">
        <v>13487</v>
      </c>
      <c r="T5483" t="s">
        <v>4602</v>
      </c>
    </row>
    <row r="5484" spans="1:20" x14ac:dyDescent="0.25">
      <c r="A5484" t="s">
        <v>637</v>
      </c>
      <c r="B5484" t="s">
        <v>1229</v>
      </c>
      <c r="C5484" t="s">
        <v>639</v>
      </c>
      <c r="D5484" t="s">
        <v>663</v>
      </c>
      <c r="E5484" t="s">
        <v>704</v>
      </c>
      <c r="F5484">
        <v>528004120024</v>
      </c>
      <c r="G5484" t="s">
        <v>2405</v>
      </c>
      <c r="H5484">
        <v>583623</v>
      </c>
      <c r="I5484" t="s">
        <v>2406</v>
      </c>
      <c r="J5484">
        <v>202211</v>
      </c>
      <c r="K5484">
        <v>44599</v>
      </c>
      <c r="L5484" t="s">
        <v>644</v>
      </c>
      <c r="M5484">
        <v>82500</v>
      </c>
      <c r="N5484">
        <v>140.19</v>
      </c>
      <c r="O5484" t="s">
        <v>645</v>
      </c>
      <c r="P5484" s="428">
        <v>125.767</v>
      </c>
      <c r="Q5484">
        <v>30527162</v>
      </c>
      <c r="R5484" t="s">
        <v>1230</v>
      </c>
      <c r="S5484">
        <v>13487</v>
      </c>
      <c r="T5484" t="s">
        <v>4603</v>
      </c>
    </row>
    <row r="5485" spans="1:20" x14ac:dyDescent="0.25">
      <c r="A5485" t="s">
        <v>637</v>
      </c>
      <c r="B5485" t="s">
        <v>1229</v>
      </c>
      <c r="C5485" t="s">
        <v>639</v>
      </c>
      <c r="D5485" t="s">
        <v>663</v>
      </c>
      <c r="E5485" t="s">
        <v>704</v>
      </c>
      <c r="F5485">
        <v>528004120024</v>
      </c>
      <c r="G5485" t="s">
        <v>2405</v>
      </c>
      <c r="H5485">
        <v>583623</v>
      </c>
      <c r="I5485" t="s">
        <v>2406</v>
      </c>
      <c r="J5485">
        <v>202211</v>
      </c>
      <c r="K5485">
        <v>44599</v>
      </c>
      <c r="L5485" t="s">
        <v>644</v>
      </c>
      <c r="M5485">
        <v>82500</v>
      </c>
      <c r="N5485">
        <v>140.19</v>
      </c>
      <c r="O5485" t="s">
        <v>645</v>
      </c>
      <c r="P5485" s="428">
        <v>125.767</v>
      </c>
      <c r="Q5485">
        <v>30527162</v>
      </c>
      <c r="R5485" t="s">
        <v>1230</v>
      </c>
      <c r="S5485">
        <v>13487</v>
      </c>
      <c r="T5485" t="s">
        <v>4603</v>
      </c>
    </row>
    <row r="5486" spans="1:20" x14ac:dyDescent="0.25">
      <c r="A5486" t="s">
        <v>637</v>
      </c>
      <c r="B5486" t="s">
        <v>1229</v>
      </c>
      <c r="C5486" t="s">
        <v>639</v>
      </c>
      <c r="D5486" t="s">
        <v>663</v>
      </c>
      <c r="E5486" t="s">
        <v>704</v>
      </c>
      <c r="F5486">
        <v>528004120024</v>
      </c>
      <c r="G5486" t="s">
        <v>2405</v>
      </c>
      <c r="H5486">
        <v>583623</v>
      </c>
      <c r="I5486" t="s">
        <v>2406</v>
      </c>
      <c r="J5486">
        <v>202211</v>
      </c>
      <c r="K5486">
        <v>44599</v>
      </c>
      <c r="L5486" t="s">
        <v>644</v>
      </c>
      <c r="M5486">
        <v>4000</v>
      </c>
      <c r="N5486">
        <v>6.8</v>
      </c>
      <c r="O5486" t="s">
        <v>645</v>
      </c>
      <c r="P5486" s="428">
        <v>6.1</v>
      </c>
      <c r="Q5486">
        <v>30527162</v>
      </c>
      <c r="R5486" t="s">
        <v>1230</v>
      </c>
      <c r="S5486">
        <v>13487</v>
      </c>
      <c r="T5486" t="s">
        <v>4604</v>
      </c>
    </row>
    <row r="5487" spans="1:20" x14ac:dyDescent="0.25">
      <c r="A5487" t="s">
        <v>637</v>
      </c>
      <c r="B5487" t="s">
        <v>1229</v>
      </c>
      <c r="C5487" t="s">
        <v>639</v>
      </c>
      <c r="D5487" t="s">
        <v>663</v>
      </c>
      <c r="E5487" t="s">
        <v>704</v>
      </c>
      <c r="F5487">
        <v>528004120024</v>
      </c>
      <c r="G5487" t="s">
        <v>2405</v>
      </c>
      <c r="H5487">
        <v>583623</v>
      </c>
      <c r="I5487" t="s">
        <v>2406</v>
      </c>
      <c r="J5487">
        <v>202211</v>
      </c>
      <c r="K5487">
        <v>44599</v>
      </c>
      <c r="L5487" t="s">
        <v>644</v>
      </c>
      <c r="M5487">
        <v>82500</v>
      </c>
      <c r="N5487">
        <v>140.19</v>
      </c>
      <c r="O5487" t="s">
        <v>645</v>
      </c>
      <c r="P5487" s="428">
        <v>125.767</v>
      </c>
      <c r="Q5487">
        <v>30527162</v>
      </c>
      <c r="R5487" t="s">
        <v>1230</v>
      </c>
      <c r="S5487">
        <v>13487</v>
      </c>
      <c r="T5487" t="s">
        <v>4603</v>
      </c>
    </row>
    <row r="5488" spans="1:20" x14ac:dyDescent="0.25">
      <c r="A5488" t="s">
        <v>637</v>
      </c>
      <c r="B5488" t="s">
        <v>1229</v>
      </c>
      <c r="C5488" t="s">
        <v>639</v>
      </c>
      <c r="D5488" t="s">
        <v>663</v>
      </c>
      <c r="E5488" t="s">
        <v>704</v>
      </c>
      <c r="F5488">
        <v>528004120024</v>
      </c>
      <c r="G5488" t="s">
        <v>2405</v>
      </c>
      <c r="H5488">
        <v>583623</v>
      </c>
      <c r="I5488" t="s">
        <v>2406</v>
      </c>
      <c r="J5488">
        <v>202211</v>
      </c>
      <c r="K5488">
        <v>44599</v>
      </c>
      <c r="L5488" t="s">
        <v>644</v>
      </c>
      <c r="M5488">
        <v>82500</v>
      </c>
      <c r="N5488">
        <v>140.19</v>
      </c>
      <c r="O5488" t="s">
        <v>645</v>
      </c>
      <c r="P5488" s="428">
        <v>125.767</v>
      </c>
      <c r="Q5488">
        <v>30527162</v>
      </c>
      <c r="R5488" t="s">
        <v>1230</v>
      </c>
      <c r="S5488">
        <v>13487</v>
      </c>
      <c r="T5488" t="s">
        <v>4605</v>
      </c>
    </row>
    <row r="5489" spans="1:20" x14ac:dyDescent="0.25">
      <c r="A5489" t="s">
        <v>637</v>
      </c>
      <c r="B5489" t="s">
        <v>1229</v>
      </c>
      <c r="C5489" t="s">
        <v>639</v>
      </c>
      <c r="D5489" t="s">
        <v>663</v>
      </c>
      <c r="E5489" t="s">
        <v>704</v>
      </c>
      <c r="F5489">
        <v>528004120024</v>
      </c>
      <c r="G5489" t="s">
        <v>2405</v>
      </c>
      <c r="H5489">
        <v>583623</v>
      </c>
      <c r="I5489" t="s">
        <v>2406</v>
      </c>
      <c r="J5489">
        <v>202211</v>
      </c>
      <c r="K5489">
        <v>44599</v>
      </c>
      <c r="L5489" t="s">
        <v>644</v>
      </c>
      <c r="M5489">
        <v>82500</v>
      </c>
      <c r="N5489">
        <v>140.19</v>
      </c>
      <c r="O5489" t="s">
        <v>645</v>
      </c>
      <c r="P5489" s="428">
        <v>125.767</v>
      </c>
      <c r="Q5489">
        <v>30527162</v>
      </c>
      <c r="R5489" t="s">
        <v>1230</v>
      </c>
      <c r="S5489">
        <v>13487</v>
      </c>
      <c r="T5489" t="s">
        <v>4602</v>
      </c>
    </row>
    <row r="5490" spans="1:20" x14ac:dyDescent="0.25">
      <c r="A5490" t="s">
        <v>637</v>
      </c>
      <c r="B5490" t="s">
        <v>1229</v>
      </c>
      <c r="C5490" t="s">
        <v>639</v>
      </c>
      <c r="D5490" t="s">
        <v>663</v>
      </c>
      <c r="E5490" t="s">
        <v>704</v>
      </c>
      <c r="F5490">
        <v>528004120024</v>
      </c>
      <c r="G5490" t="s">
        <v>2405</v>
      </c>
      <c r="H5490">
        <v>583623</v>
      </c>
      <c r="I5490" t="s">
        <v>2406</v>
      </c>
      <c r="J5490">
        <v>202211</v>
      </c>
      <c r="K5490">
        <v>44599</v>
      </c>
      <c r="L5490" t="s">
        <v>644</v>
      </c>
      <c r="M5490">
        <v>45000</v>
      </c>
      <c r="N5490">
        <v>76.47</v>
      </c>
      <c r="O5490" t="s">
        <v>645</v>
      </c>
      <c r="P5490" s="428">
        <v>68.602999999999994</v>
      </c>
      <c r="Q5490">
        <v>30527162</v>
      </c>
      <c r="R5490" t="s">
        <v>1230</v>
      </c>
      <c r="S5490">
        <v>13487</v>
      </c>
      <c r="T5490" t="s">
        <v>4606</v>
      </c>
    </row>
    <row r="5491" spans="1:20" x14ac:dyDescent="0.25">
      <c r="A5491" t="s">
        <v>637</v>
      </c>
      <c r="B5491" t="s">
        <v>1229</v>
      </c>
      <c r="C5491" t="s">
        <v>639</v>
      </c>
      <c r="D5491" t="s">
        <v>663</v>
      </c>
      <c r="E5491" t="s">
        <v>704</v>
      </c>
      <c r="F5491">
        <v>528004120024</v>
      </c>
      <c r="G5491" t="s">
        <v>2405</v>
      </c>
      <c r="H5491">
        <v>583623</v>
      </c>
      <c r="I5491" t="s">
        <v>2406</v>
      </c>
      <c r="J5491">
        <v>202211</v>
      </c>
      <c r="K5491">
        <v>44599</v>
      </c>
      <c r="L5491" t="s">
        <v>644</v>
      </c>
      <c r="M5491">
        <v>30000</v>
      </c>
      <c r="N5491">
        <v>50.98</v>
      </c>
      <c r="O5491" t="s">
        <v>645</v>
      </c>
      <c r="P5491" s="428">
        <v>45.734999999999999</v>
      </c>
      <c r="Q5491">
        <v>30527162</v>
      </c>
      <c r="R5491" t="s">
        <v>1230</v>
      </c>
      <c r="S5491">
        <v>13487</v>
      </c>
      <c r="T5491" t="s">
        <v>4607</v>
      </c>
    </row>
    <row r="5492" spans="1:20" x14ac:dyDescent="0.25">
      <c r="A5492" t="s">
        <v>637</v>
      </c>
      <c r="B5492" t="s">
        <v>1229</v>
      </c>
      <c r="C5492" t="s">
        <v>639</v>
      </c>
      <c r="D5492" t="s">
        <v>663</v>
      </c>
      <c r="E5492" t="s">
        <v>704</v>
      </c>
      <c r="F5492">
        <v>528004120024</v>
      </c>
      <c r="G5492" t="s">
        <v>2405</v>
      </c>
      <c r="H5492">
        <v>583623</v>
      </c>
      <c r="I5492" t="s">
        <v>2406</v>
      </c>
      <c r="J5492">
        <v>202211</v>
      </c>
      <c r="K5492">
        <v>44599</v>
      </c>
      <c r="L5492" t="s">
        <v>644</v>
      </c>
      <c r="M5492">
        <v>30000</v>
      </c>
      <c r="N5492">
        <v>50.98</v>
      </c>
      <c r="O5492" t="s">
        <v>645</v>
      </c>
      <c r="P5492" s="428">
        <v>45.734999999999999</v>
      </c>
      <c r="Q5492">
        <v>30527162</v>
      </c>
      <c r="R5492" t="s">
        <v>1230</v>
      </c>
      <c r="S5492">
        <v>13487</v>
      </c>
      <c r="T5492" t="s">
        <v>4607</v>
      </c>
    </row>
    <row r="5493" spans="1:20" x14ac:dyDescent="0.25">
      <c r="A5493" t="s">
        <v>637</v>
      </c>
      <c r="B5493" t="s">
        <v>1229</v>
      </c>
      <c r="C5493" t="s">
        <v>639</v>
      </c>
      <c r="D5493" t="s">
        <v>663</v>
      </c>
      <c r="E5493" t="s">
        <v>704</v>
      </c>
      <c r="F5493">
        <v>528004120024</v>
      </c>
      <c r="G5493" t="s">
        <v>2405</v>
      </c>
      <c r="H5493">
        <v>583623</v>
      </c>
      <c r="I5493" t="s">
        <v>2406</v>
      </c>
      <c r="J5493">
        <v>202211</v>
      </c>
      <c r="K5493">
        <v>44599</v>
      </c>
      <c r="L5493" t="s">
        <v>644</v>
      </c>
      <c r="M5493">
        <v>30000</v>
      </c>
      <c r="N5493">
        <v>50.98</v>
      </c>
      <c r="O5493" t="s">
        <v>645</v>
      </c>
      <c r="P5493" s="428">
        <v>45.734999999999999</v>
      </c>
      <c r="Q5493">
        <v>30527162</v>
      </c>
      <c r="R5493" t="s">
        <v>1230</v>
      </c>
      <c r="S5493">
        <v>13487</v>
      </c>
      <c r="T5493" t="s">
        <v>4607</v>
      </c>
    </row>
    <row r="5494" spans="1:20" x14ac:dyDescent="0.25">
      <c r="A5494" t="s">
        <v>637</v>
      </c>
      <c r="B5494" t="s">
        <v>1229</v>
      </c>
      <c r="C5494" t="s">
        <v>639</v>
      </c>
      <c r="D5494" t="s">
        <v>663</v>
      </c>
      <c r="E5494" t="s">
        <v>704</v>
      </c>
      <c r="F5494">
        <v>528004120024</v>
      </c>
      <c r="G5494" t="s">
        <v>2405</v>
      </c>
      <c r="H5494">
        <v>583623</v>
      </c>
      <c r="I5494" t="s">
        <v>2406</v>
      </c>
      <c r="J5494">
        <v>202211</v>
      </c>
      <c r="K5494">
        <v>44599</v>
      </c>
      <c r="L5494" t="s">
        <v>644</v>
      </c>
      <c r="M5494">
        <v>360000</v>
      </c>
      <c r="N5494">
        <v>611.75</v>
      </c>
      <c r="O5494" t="s">
        <v>645</v>
      </c>
      <c r="P5494" s="428">
        <v>548.81200000000001</v>
      </c>
      <c r="Q5494">
        <v>30527162</v>
      </c>
      <c r="R5494" t="s">
        <v>1230</v>
      </c>
      <c r="S5494">
        <v>13487</v>
      </c>
      <c r="T5494" t="s">
        <v>4608</v>
      </c>
    </row>
    <row r="5495" spans="1:20" x14ac:dyDescent="0.25">
      <c r="A5495" t="s">
        <v>637</v>
      </c>
      <c r="B5495" t="s">
        <v>1229</v>
      </c>
      <c r="C5495" t="s">
        <v>639</v>
      </c>
      <c r="D5495" t="s">
        <v>663</v>
      </c>
      <c r="E5495" t="s">
        <v>704</v>
      </c>
      <c r="F5495">
        <v>528004120024</v>
      </c>
      <c r="G5495" t="s">
        <v>2405</v>
      </c>
      <c r="H5495">
        <v>583623</v>
      </c>
      <c r="I5495" t="s">
        <v>2406</v>
      </c>
      <c r="J5495">
        <v>202211</v>
      </c>
      <c r="K5495">
        <v>44599</v>
      </c>
      <c r="L5495" t="s">
        <v>644</v>
      </c>
      <c r="M5495">
        <v>45000</v>
      </c>
      <c r="N5495">
        <v>76.47</v>
      </c>
      <c r="O5495" t="s">
        <v>645</v>
      </c>
      <c r="P5495" s="428">
        <v>68.602999999999994</v>
      </c>
      <c r="Q5495">
        <v>30527162</v>
      </c>
      <c r="R5495" t="s">
        <v>1230</v>
      </c>
      <c r="S5495">
        <v>13487</v>
      </c>
      <c r="T5495" t="s">
        <v>4609</v>
      </c>
    </row>
    <row r="5496" spans="1:20" x14ac:dyDescent="0.25">
      <c r="A5496" t="s">
        <v>637</v>
      </c>
      <c r="B5496" t="s">
        <v>1229</v>
      </c>
      <c r="C5496" t="s">
        <v>639</v>
      </c>
      <c r="D5496" t="s">
        <v>663</v>
      </c>
      <c r="E5496" t="s">
        <v>704</v>
      </c>
      <c r="F5496">
        <v>528004120024</v>
      </c>
      <c r="G5496" t="s">
        <v>2405</v>
      </c>
      <c r="H5496">
        <v>583623</v>
      </c>
      <c r="I5496" t="s">
        <v>2406</v>
      </c>
      <c r="J5496">
        <v>202211</v>
      </c>
      <c r="K5496">
        <v>44599</v>
      </c>
      <c r="L5496" t="s">
        <v>644</v>
      </c>
      <c r="M5496">
        <v>30000</v>
      </c>
      <c r="N5496">
        <v>50.98</v>
      </c>
      <c r="O5496" t="s">
        <v>645</v>
      </c>
      <c r="P5496" s="428">
        <v>45.734999999999999</v>
      </c>
      <c r="Q5496">
        <v>30527162</v>
      </c>
      <c r="R5496" t="s">
        <v>1230</v>
      </c>
      <c r="S5496">
        <v>13487</v>
      </c>
      <c r="T5496" t="s">
        <v>4610</v>
      </c>
    </row>
    <row r="5497" spans="1:20" x14ac:dyDescent="0.25">
      <c r="A5497" t="s">
        <v>637</v>
      </c>
      <c r="B5497" t="s">
        <v>1229</v>
      </c>
      <c r="C5497" t="s">
        <v>639</v>
      </c>
      <c r="D5497" t="s">
        <v>663</v>
      </c>
      <c r="E5497" t="s">
        <v>704</v>
      </c>
      <c r="F5497">
        <v>528004120024</v>
      </c>
      <c r="G5497" t="s">
        <v>2405</v>
      </c>
      <c r="H5497">
        <v>583623</v>
      </c>
      <c r="I5497" t="s">
        <v>2406</v>
      </c>
      <c r="J5497">
        <v>202211</v>
      </c>
      <c r="K5497">
        <v>44599</v>
      </c>
      <c r="L5497" t="s">
        <v>644</v>
      </c>
      <c r="M5497">
        <v>30000</v>
      </c>
      <c r="N5497">
        <v>50.98</v>
      </c>
      <c r="O5497" t="s">
        <v>645</v>
      </c>
      <c r="P5497" s="428">
        <v>45.734999999999999</v>
      </c>
      <c r="Q5497">
        <v>30527162</v>
      </c>
      <c r="R5497" t="s">
        <v>1230</v>
      </c>
      <c r="S5497">
        <v>13487</v>
      </c>
      <c r="T5497" t="s">
        <v>4610</v>
      </c>
    </row>
    <row r="5498" spans="1:20" x14ac:dyDescent="0.25">
      <c r="A5498" t="s">
        <v>637</v>
      </c>
      <c r="B5498" t="s">
        <v>1229</v>
      </c>
      <c r="C5498" t="s">
        <v>639</v>
      </c>
      <c r="D5498" t="s">
        <v>663</v>
      </c>
      <c r="E5498" t="s">
        <v>704</v>
      </c>
      <c r="F5498">
        <v>528004120024</v>
      </c>
      <c r="G5498" t="s">
        <v>2405</v>
      </c>
      <c r="H5498">
        <v>583623</v>
      </c>
      <c r="I5498" t="s">
        <v>2406</v>
      </c>
      <c r="J5498">
        <v>202211</v>
      </c>
      <c r="K5498">
        <v>44599</v>
      </c>
      <c r="L5498" t="s">
        <v>644</v>
      </c>
      <c r="M5498">
        <v>30000</v>
      </c>
      <c r="N5498">
        <v>50.98</v>
      </c>
      <c r="O5498" t="s">
        <v>645</v>
      </c>
      <c r="P5498" s="428">
        <v>45.734999999999999</v>
      </c>
      <c r="Q5498">
        <v>30527162</v>
      </c>
      <c r="R5498" t="s">
        <v>1230</v>
      </c>
      <c r="S5498">
        <v>13487</v>
      </c>
      <c r="T5498" t="s">
        <v>4610</v>
      </c>
    </row>
    <row r="5499" spans="1:20" x14ac:dyDescent="0.25">
      <c r="A5499" t="s">
        <v>637</v>
      </c>
      <c r="B5499" t="s">
        <v>1229</v>
      </c>
      <c r="C5499" t="s">
        <v>639</v>
      </c>
      <c r="D5499" t="s">
        <v>663</v>
      </c>
      <c r="E5499" t="s">
        <v>704</v>
      </c>
      <c r="F5499">
        <v>528004120024</v>
      </c>
      <c r="G5499" t="s">
        <v>2405</v>
      </c>
      <c r="H5499">
        <v>583623</v>
      </c>
      <c r="I5499" t="s">
        <v>2406</v>
      </c>
      <c r="J5499">
        <v>202211</v>
      </c>
      <c r="K5499">
        <v>44599</v>
      </c>
      <c r="L5499" t="s">
        <v>644</v>
      </c>
      <c r="M5499">
        <v>30000</v>
      </c>
      <c r="N5499">
        <v>50.98</v>
      </c>
      <c r="O5499" t="s">
        <v>645</v>
      </c>
      <c r="P5499" s="428">
        <v>45.734999999999999</v>
      </c>
      <c r="Q5499">
        <v>30527162</v>
      </c>
      <c r="R5499" t="s">
        <v>1230</v>
      </c>
      <c r="S5499">
        <v>13487</v>
      </c>
      <c r="T5499" t="s">
        <v>4610</v>
      </c>
    </row>
    <row r="5500" spans="1:20" x14ac:dyDescent="0.25">
      <c r="A5500" t="s">
        <v>637</v>
      </c>
      <c r="B5500" t="s">
        <v>1229</v>
      </c>
      <c r="C5500" t="s">
        <v>639</v>
      </c>
      <c r="D5500" t="s">
        <v>663</v>
      </c>
      <c r="E5500" t="s">
        <v>704</v>
      </c>
      <c r="F5500">
        <v>528004120024</v>
      </c>
      <c r="G5500" t="s">
        <v>2405</v>
      </c>
      <c r="H5500">
        <v>583623</v>
      </c>
      <c r="I5500" t="s">
        <v>2406</v>
      </c>
      <c r="J5500">
        <v>202211</v>
      </c>
      <c r="K5500">
        <v>44599</v>
      </c>
      <c r="L5500" t="s">
        <v>644</v>
      </c>
      <c r="M5500">
        <v>240000</v>
      </c>
      <c r="N5500">
        <v>407.84</v>
      </c>
      <c r="O5500" t="s">
        <v>645</v>
      </c>
      <c r="P5500" s="428">
        <v>365.88099999999997</v>
      </c>
      <c r="Q5500">
        <v>30527162</v>
      </c>
      <c r="R5500" t="s">
        <v>1230</v>
      </c>
      <c r="S5500">
        <v>13487</v>
      </c>
      <c r="T5500" t="s">
        <v>4611</v>
      </c>
    </row>
    <row r="5501" spans="1:20" x14ac:dyDescent="0.25">
      <c r="A5501" t="s">
        <v>637</v>
      </c>
      <c r="B5501" t="s">
        <v>1229</v>
      </c>
      <c r="C5501" t="s">
        <v>639</v>
      </c>
      <c r="D5501" t="s">
        <v>663</v>
      </c>
      <c r="E5501" t="s">
        <v>704</v>
      </c>
      <c r="F5501">
        <v>528004120024</v>
      </c>
      <c r="G5501" t="s">
        <v>2405</v>
      </c>
      <c r="H5501">
        <v>583623</v>
      </c>
      <c r="I5501" t="s">
        <v>2406</v>
      </c>
      <c r="J5501">
        <v>202211</v>
      </c>
      <c r="K5501">
        <v>44599</v>
      </c>
      <c r="L5501" t="s">
        <v>644</v>
      </c>
      <c r="M5501">
        <v>82500</v>
      </c>
      <c r="N5501">
        <v>140.19</v>
      </c>
      <c r="O5501" t="s">
        <v>645</v>
      </c>
      <c r="P5501" s="428">
        <v>125.767</v>
      </c>
      <c r="Q5501">
        <v>30527162</v>
      </c>
      <c r="R5501" t="s">
        <v>1230</v>
      </c>
      <c r="S5501">
        <v>13487</v>
      </c>
      <c r="T5501" t="s">
        <v>4612</v>
      </c>
    </row>
    <row r="5502" spans="1:20" x14ac:dyDescent="0.25">
      <c r="A5502" t="s">
        <v>637</v>
      </c>
      <c r="B5502" t="s">
        <v>1229</v>
      </c>
      <c r="C5502" t="s">
        <v>639</v>
      </c>
      <c r="D5502" t="s">
        <v>663</v>
      </c>
      <c r="E5502" t="s">
        <v>704</v>
      </c>
      <c r="F5502">
        <v>528004120024</v>
      </c>
      <c r="G5502" t="s">
        <v>2405</v>
      </c>
      <c r="H5502">
        <v>583623</v>
      </c>
      <c r="I5502" t="s">
        <v>2406</v>
      </c>
      <c r="J5502">
        <v>202211</v>
      </c>
      <c r="K5502">
        <v>44599</v>
      </c>
      <c r="L5502" t="s">
        <v>644</v>
      </c>
      <c r="M5502">
        <v>82500</v>
      </c>
      <c r="N5502">
        <v>140.19</v>
      </c>
      <c r="O5502" t="s">
        <v>645</v>
      </c>
      <c r="P5502" s="428">
        <v>125.767</v>
      </c>
      <c r="Q5502">
        <v>30527162</v>
      </c>
      <c r="R5502" t="s">
        <v>1230</v>
      </c>
      <c r="S5502">
        <v>13487</v>
      </c>
      <c r="T5502" t="s">
        <v>4613</v>
      </c>
    </row>
    <row r="5503" spans="1:20" x14ac:dyDescent="0.25">
      <c r="A5503" t="s">
        <v>637</v>
      </c>
      <c r="B5503" t="s">
        <v>1229</v>
      </c>
      <c r="C5503" t="s">
        <v>639</v>
      </c>
      <c r="D5503" t="s">
        <v>663</v>
      </c>
      <c r="E5503" t="s">
        <v>704</v>
      </c>
      <c r="F5503">
        <v>528004120024</v>
      </c>
      <c r="G5503" t="s">
        <v>2405</v>
      </c>
      <c r="H5503">
        <v>583623</v>
      </c>
      <c r="I5503" t="s">
        <v>2406</v>
      </c>
      <c r="J5503">
        <v>202211</v>
      </c>
      <c r="K5503">
        <v>44599</v>
      </c>
      <c r="L5503" t="s">
        <v>644</v>
      </c>
      <c r="M5503">
        <v>82500</v>
      </c>
      <c r="N5503">
        <v>140.19</v>
      </c>
      <c r="O5503" t="s">
        <v>645</v>
      </c>
      <c r="P5503" s="428">
        <v>125.767</v>
      </c>
      <c r="Q5503">
        <v>30527162</v>
      </c>
      <c r="R5503" t="s">
        <v>1230</v>
      </c>
      <c r="S5503">
        <v>13487</v>
      </c>
      <c r="T5503" t="s">
        <v>4614</v>
      </c>
    </row>
    <row r="5504" spans="1:20" x14ac:dyDescent="0.25">
      <c r="A5504" t="s">
        <v>637</v>
      </c>
      <c r="B5504" t="s">
        <v>1229</v>
      </c>
      <c r="C5504" t="s">
        <v>639</v>
      </c>
      <c r="D5504" t="s">
        <v>663</v>
      </c>
      <c r="E5504" t="s">
        <v>704</v>
      </c>
      <c r="F5504">
        <v>528004120024</v>
      </c>
      <c r="G5504" t="s">
        <v>2405</v>
      </c>
      <c r="H5504">
        <v>583623</v>
      </c>
      <c r="I5504" t="s">
        <v>2406</v>
      </c>
      <c r="J5504">
        <v>202211</v>
      </c>
      <c r="K5504">
        <v>44599</v>
      </c>
      <c r="L5504" t="s">
        <v>644</v>
      </c>
      <c r="M5504">
        <v>6750</v>
      </c>
      <c r="N5504">
        <v>11.47</v>
      </c>
      <c r="O5504" t="s">
        <v>645</v>
      </c>
      <c r="P5504" s="428">
        <v>10.29</v>
      </c>
      <c r="Q5504">
        <v>30527162</v>
      </c>
      <c r="R5504" t="s">
        <v>1230</v>
      </c>
      <c r="S5504">
        <v>13487</v>
      </c>
      <c r="T5504" t="s">
        <v>4615</v>
      </c>
    </row>
    <row r="5505" spans="1:20" x14ac:dyDescent="0.25">
      <c r="A5505" t="s">
        <v>637</v>
      </c>
      <c r="B5505" t="s">
        <v>1229</v>
      </c>
      <c r="C5505" t="s">
        <v>639</v>
      </c>
      <c r="D5505" t="s">
        <v>663</v>
      </c>
      <c r="E5505" t="s">
        <v>704</v>
      </c>
      <c r="F5505">
        <v>528004120024</v>
      </c>
      <c r="G5505" t="s">
        <v>2405</v>
      </c>
      <c r="H5505">
        <v>583623</v>
      </c>
      <c r="I5505" t="s">
        <v>2406</v>
      </c>
      <c r="J5505">
        <v>202211</v>
      </c>
      <c r="K5505">
        <v>44599</v>
      </c>
      <c r="L5505" t="s">
        <v>644</v>
      </c>
      <c r="M5505">
        <v>480000</v>
      </c>
      <c r="N5505">
        <v>815.67</v>
      </c>
      <c r="O5505" t="s">
        <v>645</v>
      </c>
      <c r="P5505" s="428">
        <v>731.75300000000004</v>
      </c>
      <c r="Q5505">
        <v>30527162</v>
      </c>
      <c r="R5505" t="s">
        <v>1230</v>
      </c>
      <c r="S5505">
        <v>13487</v>
      </c>
      <c r="T5505" t="s">
        <v>4611</v>
      </c>
    </row>
    <row r="5506" spans="1:20" x14ac:dyDescent="0.25">
      <c r="A5506" t="s">
        <v>637</v>
      </c>
      <c r="B5506" t="s">
        <v>1229</v>
      </c>
      <c r="C5506" t="s">
        <v>639</v>
      </c>
      <c r="D5506" t="s">
        <v>663</v>
      </c>
      <c r="E5506" t="s">
        <v>704</v>
      </c>
      <c r="F5506">
        <v>528004120024</v>
      </c>
      <c r="G5506" t="s">
        <v>2405</v>
      </c>
      <c r="H5506">
        <v>583623</v>
      </c>
      <c r="I5506" t="s">
        <v>2406</v>
      </c>
      <c r="J5506">
        <v>202211</v>
      </c>
      <c r="K5506">
        <v>44599</v>
      </c>
      <c r="L5506" t="s">
        <v>644</v>
      </c>
      <c r="M5506">
        <v>82500</v>
      </c>
      <c r="N5506">
        <v>140.19</v>
      </c>
      <c r="O5506" t="s">
        <v>645</v>
      </c>
      <c r="P5506" s="428">
        <v>125.767</v>
      </c>
      <c r="Q5506">
        <v>30527162</v>
      </c>
      <c r="R5506" t="s">
        <v>1230</v>
      </c>
      <c r="S5506">
        <v>13487</v>
      </c>
      <c r="T5506" t="s">
        <v>4612</v>
      </c>
    </row>
    <row r="5507" spans="1:20" x14ac:dyDescent="0.25">
      <c r="A5507" t="s">
        <v>637</v>
      </c>
      <c r="B5507" t="s">
        <v>1229</v>
      </c>
      <c r="C5507" t="s">
        <v>639</v>
      </c>
      <c r="D5507" t="s">
        <v>663</v>
      </c>
      <c r="E5507" t="s">
        <v>704</v>
      </c>
      <c r="F5507">
        <v>528004120024</v>
      </c>
      <c r="G5507" t="s">
        <v>2405</v>
      </c>
      <c r="H5507">
        <v>583623</v>
      </c>
      <c r="I5507" t="s">
        <v>2406</v>
      </c>
      <c r="J5507">
        <v>202211</v>
      </c>
      <c r="K5507">
        <v>44599</v>
      </c>
      <c r="L5507" t="s">
        <v>644</v>
      </c>
      <c r="M5507">
        <v>82500</v>
      </c>
      <c r="N5507">
        <v>140.19</v>
      </c>
      <c r="O5507" t="s">
        <v>645</v>
      </c>
      <c r="P5507" s="428">
        <v>125.767</v>
      </c>
      <c r="Q5507">
        <v>30527162</v>
      </c>
      <c r="R5507" t="s">
        <v>1230</v>
      </c>
      <c r="S5507">
        <v>13487</v>
      </c>
      <c r="T5507" t="s">
        <v>4613</v>
      </c>
    </row>
    <row r="5508" spans="1:20" x14ac:dyDescent="0.25">
      <c r="A5508" t="s">
        <v>637</v>
      </c>
      <c r="B5508" t="s">
        <v>1229</v>
      </c>
      <c r="C5508" t="s">
        <v>639</v>
      </c>
      <c r="D5508" t="s">
        <v>663</v>
      </c>
      <c r="E5508" t="s">
        <v>704</v>
      </c>
      <c r="F5508">
        <v>528004120024</v>
      </c>
      <c r="G5508" t="s">
        <v>2405</v>
      </c>
      <c r="H5508">
        <v>583623</v>
      </c>
      <c r="I5508" t="s">
        <v>2406</v>
      </c>
      <c r="J5508">
        <v>202211</v>
      </c>
      <c r="K5508">
        <v>44599</v>
      </c>
      <c r="L5508" t="s">
        <v>644</v>
      </c>
      <c r="M5508">
        <v>82500</v>
      </c>
      <c r="N5508">
        <v>140.19</v>
      </c>
      <c r="O5508" t="s">
        <v>645</v>
      </c>
      <c r="P5508" s="428">
        <v>125.767</v>
      </c>
      <c r="Q5508">
        <v>30527162</v>
      </c>
      <c r="R5508" t="s">
        <v>1230</v>
      </c>
      <c r="S5508">
        <v>13487</v>
      </c>
      <c r="T5508" t="s">
        <v>4614</v>
      </c>
    </row>
    <row r="5509" spans="1:20" x14ac:dyDescent="0.25">
      <c r="A5509" t="s">
        <v>637</v>
      </c>
      <c r="B5509" t="s">
        <v>1229</v>
      </c>
      <c r="C5509" t="s">
        <v>639</v>
      </c>
      <c r="D5509" t="s">
        <v>663</v>
      </c>
      <c r="E5509" t="s">
        <v>704</v>
      </c>
      <c r="F5509">
        <v>528004120024</v>
      </c>
      <c r="G5509" t="s">
        <v>2405</v>
      </c>
      <c r="H5509">
        <v>583623</v>
      </c>
      <c r="I5509" t="s">
        <v>2406</v>
      </c>
      <c r="J5509">
        <v>202211</v>
      </c>
      <c r="K5509">
        <v>44599</v>
      </c>
      <c r="L5509" t="s">
        <v>644</v>
      </c>
      <c r="M5509">
        <v>30000</v>
      </c>
      <c r="N5509">
        <v>50.98</v>
      </c>
      <c r="O5509" t="s">
        <v>645</v>
      </c>
      <c r="P5509" s="428">
        <v>45.734999999999999</v>
      </c>
      <c r="Q5509">
        <v>30527162</v>
      </c>
      <c r="R5509" t="s">
        <v>1230</v>
      </c>
      <c r="S5509">
        <v>13487</v>
      </c>
      <c r="T5509" t="s">
        <v>4616</v>
      </c>
    </row>
    <row r="5510" spans="1:20" x14ac:dyDescent="0.25">
      <c r="A5510" t="s">
        <v>637</v>
      </c>
      <c r="B5510" t="s">
        <v>1229</v>
      </c>
      <c r="C5510" t="s">
        <v>639</v>
      </c>
      <c r="D5510" t="s">
        <v>663</v>
      </c>
      <c r="E5510" t="s">
        <v>704</v>
      </c>
      <c r="F5510">
        <v>528004120024</v>
      </c>
      <c r="G5510" t="s">
        <v>2405</v>
      </c>
      <c r="H5510">
        <v>583623</v>
      </c>
      <c r="I5510" t="s">
        <v>2406</v>
      </c>
      <c r="J5510">
        <v>202211</v>
      </c>
      <c r="K5510">
        <v>44599</v>
      </c>
      <c r="L5510" t="s">
        <v>644</v>
      </c>
      <c r="M5510">
        <v>30000</v>
      </c>
      <c r="N5510">
        <v>50.98</v>
      </c>
      <c r="O5510" t="s">
        <v>645</v>
      </c>
      <c r="P5510" s="428">
        <v>45.734999999999999</v>
      </c>
      <c r="Q5510">
        <v>30527162</v>
      </c>
      <c r="R5510" t="s">
        <v>1230</v>
      </c>
      <c r="S5510">
        <v>13487</v>
      </c>
      <c r="T5510" t="s">
        <v>4617</v>
      </c>
    </row>
    <row r="5511" spans="1:20" x14ac:dyDescent="0.25">
      <c r="A5511" t="s">
        <v>637</v>
      </c>
      <c r="B5511" t="s">
        <v>1229</v>
      </c>
      <c r="C5511" t="s">
        <v>639</v>
      </c>
      <c r="D5511" t="s">
        <v>663</v>
      </c>
      <c r="E5511" t="s">
        <v>704</v>
      </c>
      <c r="F5511">
        <v>528004120024</v>
      </c>
      <c r="G5511" t="s">
        <v>2405</v>
      </c>
      <c r="H5511">
        <v>583623</v>
      </c>
      <c r="I5511" t="s">
        <v>2406</v>
      </c>
      <c r="J5511">
        <v>202211</v>
      </c>
      <c r="K5511">
        <v>44599</v>
      </c>
      <c r="L5511" t="s">
        <v>644</v>
      </c>
      <c r="M5511">
        <v>30000</v>
      </c>
      <c r="N5511">
        <v>50.98</v>
      </c>
      <c r="O5511" t="s">
        <v>645</v>
      </c>
      <c r="P5511" s="428">
        <v>45.734999999999999</v>
      </c>
      <c r="Q5511">
        <v>30527162</v>
      </c>
      <c r="R5511" t="s">
        <v>1230</v>
      </c>
      <c r="S5511">
        <v>13487</v>
      </c>
      <c r="T5511" t="s">
        <v>4617</v>
      </c>
    </row>
    <row r="5512" spans="1:20" x14ac:dyDescent="0.25">
      <c r="A5512" t="s">
        <v>637</v>
      </c>
      <c r="B5512" t="s">
        <v>1229</v>
      </c>
      <c r="C5512" t="s">
        <v>639</v>
      </c>
      <c r="D5512" t="s">
        <v>663</v>
      </c>
      <c r="E5512" t="s">
        <v>704</v>
      </c>
      <c r="F5512">
        <v>528004120024</v>
      </c>
      <c r="G5512" t="s">
        <v>2405</v>
      </c>
      <c r="H5512">
        <v>583623</v>
      </c>
      <c r="I5512" t="s">
        <v>2406</v>
      </c>
      <c r="J5512">
        <v>202211</v>
      </c>
      <c r="K5512">
        <v>44599</v>
      </c>
      <c r="L5512" t="s">
        <v>644</v>
      </c>
      <c r="M5512">
        <v>30000</v>
      </c>
      <c r="N5512">
        <v>50.98</v>
      </c>
      <c r="O5512" t="s">
        <v>645</v>
      </c>
      <c r="P5512" s="428">
        <v>45.734999999999999</v>
      </c>
      <c r="Q5512">
        <v>30527162</v>
      </c>
      <c r="R5512" t="s">
        <v>1230</v>
      </c>
      <c r="S5512">
        <v>13487</v>
      </c>
      <c r="T5512" t="s">
        <v>4617</v>
      </c>
    </row>
    <row r="5513" spans="1:20" x14ac:dyDescent="0.25">
      <c r="A5513" t="s">
        <v>637</v>
      </c>
      <c r="B5513" t="s">
        <v>1229</v>
      </c>
      <c r="C5513" t="s">
        <v>639</v>
      </c>
      <c r="D5513" t="s">
        <v>663</v>
      </c>
      <c r="E5513" t="s">
        <v>704</v>
      </c>
      <c r="F5513">
        <v>528004120024</v>
      </c>
      <c r="G5513" t="s">
        <v>2405</v>
      </c>
      <c r="H5513">
        <v>583623</v>
      </c>
      <c r="I5513" t="s">
        <v>2406</v>
      </c>
      <c r="J5513">
        <v>202211</v>
      </c>
      <c r="K5513">
        <v>44599</v>
      </c>
      <c r="L5513" t="s">
        <v>644</v>
      </c>
      <c r="M5513">
        <v>540000</v>
      </c>
      <c r="N5513">
        <v>917.63</v>
      </c>
      <c r="O5513" t="s">
        <v>645</v>
      </c>
      <c r="P5513" s="428">
        <v>823.22299999999996</v>
      </c>
      <c r="Q5513">
        <v>30527162</v>
      </c>
      <c r="R5513" t="s">
        <v>1230</v>
      </c>
      <c r="S5513">
        <v>13487</v>
      </c>
      <c r="T5513" t="s">
        <v>4618</v>
      </c>
    </row>
    <row r="5514" spans="1:20" x14ac:dyDescent="0.25">
      <c r="A5514" t="s">
        <v>637</v>
      </c>
      <c r="B5514" t="s">
        <v>1229</v>
      </c>
      <c r="C5514" t="s">
        <v>639</v>
      </c>
      <c r="D5514" t="s">
        <v>663</v>
      </c>
      <c r="E5514" t="s">
        <v>704</v>
      </c>
      <c r="F5514">
        <v>528004120024</v>
      </c>
      <c r="G5514" t="s">
        <v>2405</v>
      </c>
      <c r="H5514">
        <v>583623</v>
      </c>
      <c r="I5514" t="s">
        <v>2406</v>
      </c>
      <c r="J5514">
        <v>202211</v>
      </c>
      <c r="K5514">
        <v>44599</v>
      </c>
      <c r="L5514" t="s">
        <v>644</v>
      </c>
      <c r="M5514">
        <v>82500</v>
      </c>
      <c r="N5514">
        <v>140.19</v>
      </c>
      <c r="O5514" t="s">
        <v>645</v>
      </c>
      <c r="P5514" s="428">
        <v>125.767</v>
      </c>
      <c r="Q5514">
        <v>30527162</v>
      </c>
      <c r="R5514" t="s">
        <v>1230</v>
      </c>
      <c r="S5514">
        <v>13487</v>
      </c>
      <c r="T5514" t="s">
        <v>4619</v>
      </c>
    </row>
    <row r="5515" spans="1:20" x14ac:dyDescent="0.25">
      <c r="A5515" t="s">
        <v>637</v>
      </c>
      <c r="B5515" t="s">
        <v>1229</v>
      </c>
      <c r="C5515" t="s">
        <v>639</v>
      </c>
      <c r="D5515" t="s">
        <v>663</v>
      </c>
      <c r="E5515" t="s">
        <v>704</v>
      </c>
      <c r="F5515">
        <v>528004120024</v>
      </c>
      <c r="G5515" t="s">
        <v>2405</v>
      </c>
      <c r="H5515">
        <v>583623</v>
      </c>
      <c r="I5515" t="s">
        <v>2406</v>
      </c>
      <c r="J5515">
        <v>202211</v>
      </c>
      <c r="K5515">
        <v>44599</v>
      </c>
      <c r="L5515" t="s">
        <v>644</v>
      </c>
      <c r="M5515">
        <v>82500</v>
      </c>
      <c r="N5515">
        <v>140.19</v>
      </c>
      <c r="O5515" t="s">
        <v>645</v>
      </c>
      <c r="P5515" s="428">
        <v>125.767</v>
      </c>
      <c r="Q5515">
        <v>30527162</v>
      </c>
      <c r="R5515" t="s">
        <v>1230</v>
      </c>
      <c r="S5515">
        <v>13487</v>
      </c>
      <c r="T5515" t="s">
        <v>4620</v>
      </c>
    </row>
    <row r="5516" spans="1:20" x14ac:dyDescent="0.25">
      <c r="A5516" t="s">
        <v>637</v>
      </c>
      <c r="B5516" t="s">
        <v>1229</v>
      </c>
      <c r="C5516" t="s">
        <v>639</v>
      </c>
      <c r="D5516" t="s">
        <v>663</v>
      </c>
      <c r="E5516" t="s">
        <v>704</v>
      </c>
      <c r="F5516">
        <v>528004120024</v>
      </c>
      <c r="G5516" t="s">
        <v>2405</v>
      </c>
      <c r="H5516">
        <v>583623</v>
      </c>
      <c r="I5516" t="s">
        <v>2406</v>
      </c>
      <c r="J5516">
        <v>202211</v>
      </c>
      <c r="K5516">
        <v>44599</v>
      </c>
      <c r="L5516" t="s">
        <v>644</v>
      </c>
      <c r="M5516">
        <v>4250</v>
      </c>
      <c r="N5516">
        <v>7.22</v>
      </c>
      <c r="O5516" t="s">
        <v>645</v>
      </c>
      <c r="P5516" s="428">
        <v>6.4770000000000003</v>
      </c>
      <c r="Q5516">
        <v>30527162</v>
      </c>
      <c r="R5516" t="s">
        <v>1230</v>
      </c>
      <c r="S5516">
        <v>13487</v>
      </c>
      <c r="T5516" t="s">
        <v>4682</v>
      </c>
    </row>
    <row r="5517" spans="1:20" x14ac:dyDescent="0.25">
      <c r="A5517" t="s">
        <v>637</v>
      </c>
      <c r="B5517" t="s">
        <v>1229</v>
      </c>
      <c r="C5517" t="s">
        <v>639</v>
      </c>
      <c r="D5517" t="s">
        <v>663</v>
      </c>
      <c r="E5517" t="s">
        <v>704</v>
      </c>
      <c r="F5517">
        <v>528004120024</v>
      </c>
      <c r="G5517" t="s">
        <v>2405</v>
      </c>
      <c r="H5517">
        <v>583623</v>
      </c>
      <c r="I5517" t="s">
        <v>2406</v>
      </c>
      <c r="J5517">
        <v>202211</v>
      </c>
      <c r="K5517">
        <v>44599</v>
      </c>
      <c r="L5517" t="s">
        <v>644</v>
      </c>
      <c r="M5517">
        <v>30000</v>
      </c>
      <c r="N5517">
        <v>50.98</v>
      </c>
      <c r="O5517" t="s">
        <v>645</v>
      </c>
      <c r="P5517" s="428">
        <v>45.734999999999999</v>
      </c>
      <c r="Q5517">
        <v>30527162</v>
      </c>
      <c r="R5517" t="s">
        <v>1230</v>
      </c>
      <c r="S5517">
        <v>13487</v>
      </c>
      <c r="T5517" t="s">
        <v>4621</v>
      </c>
    </row>
    <row r="5518" spans="1:20" x14ac:dyDescent="0.25">
      <c r="A5518" t="s">
        <v>637</v>
      </c>
      <c r="B5518" t="s">
        <v>1229</v>
      </c>
      <c r="C5518" t="s">
        <v>639</v>
      </c>
      <c r="D5518" t="s">
        <v>663</v>
      </c>
      <c r="E5518" t="s">
        <v>704</v>
      </c>
      <c r="F5518">
        <v>528004120024</v>
      </c>
      <c r="G5518" t="s">
        <v>2405</v>
      </c>
      <c r="H5518">
        <v>583623</v>
      </c>
      <c r="I5518" t="s">
        <v>2406</v>
      </c>
      <c r="J5518">
        <v>202211</v>
      </c>
      <c r="K5518">
        <v>44599</v>
      </c>
      <c r="L5518" t="s">
        <v>644</v>
      </c>
      <c r="M5518">
        <v>30000</v>
      </c>
      <c r="N5518">
        <v>50.98</v>
      </c>
      <c r="O5518" t="s">
        <v>645</v>
      </c>
      <c r="P5518" s="428">
        <v>45.734999999999999</v>
      </c>
      <c r="Q5518">
        <v>30527162</v>
      </c>
      <c r="R5518" t="s">
        <v>1230</v>
      </c>
      <c r="S5518">
        <v>13487</v>
      </c>
      <c r="T5518" t="s">
        <v>4621</v>
      </c>
    </row>
    <row r="5519" spans="1:20" x14ac:dyDescent="0.25">
      <c r="A5519" t="s">
        <v>637</v>
      </c>
      <c r="B5519" t="s">
        <v>1229</v>
      </c>
      <c r="C5519" t="s">
        <v>639</v>
      </c>
      <c r="D5519" t="s">
        <v>663</v>
      </c>
      <c r="E5519" t="s">
        <v>704</v>
      </c>
      <c r="F5519">
        <v>528004120024</v>
      </c>
      <c r="G5519" t="s">
        <v>2405</v>
      </c>
      <c r="H5519">
        <v>583623</v>
      </c>
      <c r="I5519" t="s">
        <v>2406</v>
      </c>
      <c r="J5519">
        <v>202211</v>
      </c>
      <c r="K5519">
        <v>44599</v>
      </c>
      <c r="L5519" t="s">
        <v>644</v>
      </c>
      <c r="M5519">
        <v>30000</v>
      </c>
      <c r="N5519">
        <v>50.98</v>
      </c>
      <c r="O5519" t="s">
        <v>645</v>
      </c>
      <c r="P5519" s="428">
        <v>45.734999999999999</v>
      </c>
      <c r="Q5519">
        <v>30527162</v>
      </c>
      <c r="R5519" t="s">
        <v>1230</v>
      </c>
      <c r="S5519">
        <v>13487</v>
      </c>
      <c r="T5519" t="s">
        <v>4621</v>
      </c>
    </row>
    <row r="5520" spans="1:20" x14ac:dyDescent="0.25">
      <c r="A5520" t="s">
        <v>637</v>
      </c>
      <c r="B5520" t="s">
        <v>1229</v>
      </c>
      <c r="C5520" t="s">
        <v>639</v>
      </c>
      <c r="D5520" t="s">
        <v>663</v>
      </c>
      <c r="E5520" t="s">
        <v>704</v>
      </c>
      <c r="F5520">
        <v>528004120024</v>
      </c>
      <c r="G5520" t="s">
        <v>2405</v>
      </c>
      <c r="H5520">
        <v>583623</v>
      </c>
      <c r="I5520" t="s">
        <v>2406</v>
      </c>
      <c r="J5520">
        <v>202211</v>
      </c>
      <c r="K5520">
        <v>44599</v>
      </c>
      <c r="L5520" t="s">
        <v>644</v>
      </c>
      <c r="M5520">
        <v>540000</v>
      </c>
      <c r="N5520">
        <v>917.63</v>
      </c>
      <c r="O5520" t="s">
        <v>645</v>
      </c>
      <c r="P5520" s="428">
        <v>823.22299999999996</v>
      </c>
      <c r="Q5520">
        <v>30527162</v>
      </c>
      <c r="R5520" t="s">
        <v>1230</v>
      </c>
      <c r="S5520">
        <v>13487</v>
      </c>
      <c r="T5520" t="s">
        <v>4683</v>
      </c>
    </row>
    <row r="5521" spans="1:20" x14ac:dyDescent="0.25">
      <c r="A5521" t="s">
        <v>637</v>
      </c>
      <c r="B5521" t="s">
        <v>1229</v>
      </c>
      <c r="C5521" t="s">
        <v>639</v>
      </c>
      <c r="D5521" t="s">
        <v>663</v>
      </c>
      <c r="E5521" t="s">
        <v>704</v>
      </c>
      <c r="F5521">
        <v>528004120024</v>
      </c>
      <c r="G5521" t="s">
        <v>2405</v>
      </c>
      <c r="H5521">
        <v>583623</v>
      </c>
      <c r="I5521" t="s">
        <v>2406</v>
      </c>
      <c r="J5521">
        <v>202211</v>
      </c>
      <c r="K5521">
        <v>44599</v>
      </c>
      <c r="L5521" t="s">
        <v>644</v>
      </c>
      <c r="M5521">
        <v>82500</v>
      </c>
      <c r="N5521">
        <v>140.19</v>
      </c>
      <c r="O5521" t="s">
        <v>645</v>
      </c>
      <c r="P5521" s="428">
        <v>125.767</v>
      </c>
      <c r="Q5521">
        <v>30527162</v>
      </c>
      <c r="R5521" t="s">
        <v>1230</v>
      </c>
      <c r="S5521">
        <v>13487</v>
      </c>
      <c r="T5521" t="s">
        <v>4622</v>
      </c>
    </row>
    <row r="5522" spans="1:20" x14ac:dyDescent="0.25">
      <c r="A5522" t="s">
        <v>637</v>
      </c>
      <c r="B5522" t="s">
        <v>1229</v>
      </c>
      <c r="C5522" t="s">
        <v>639</v>
      </c>
      <c r="D5522" t="s">
        <v>663</v>
      </c>
      <c r="E5522" t="s">
        <v>704</v>
      </c>
      <c r="F5522">
        <v>528004120024</v>
      </c>
      <c r="G5522" t="s">
        <v>2405</v>
      </c>
      <c r="H5522">
        <v>583623</v>
      </c>
      <c r="I5522" t="s">
        <v>2406</v>
      </c>
      <c r="J5522">
        <v>202211</v>
      </c>
      <c r="K5522">
        <v>44599</v>
      </c>
      <c r="L5522" t="s">
        <v>644</v>
      </c>
      <c r="M5522">
        <v>82500</v>
      </c>
      <c r="N5522">
        <v>140.19</v>
      </c>
      <c r="O5522" t="s">
        <v>645</v>
      </c>
      <c r="P5522" s="428">
        <v>125.767</v>
      </c>
      <c r="Q5522">
        <v>30527162</v>
      </c>
      <c r="R5522" t="s">
        <v>1230</v>
      </c>
      <c r="S5522">
        <v>13487</v>
      </c>
      <c r="T5522" t="s">
        <v>4684</v>
      </c>
    </row>
    <row r="5523" spans="1:20" x14ac:dyDescent="0.25">
      <c r="A5523" t="s">
        <v>637</v>
      </c>
      <c r="B5523" t="s">
        <v>1229</v>
      </c>
      <c r="C5523" t="s">
        <v>639</v>
      </c>
      <c r="D5523" t="s">
        <v>663</v>
      </c>
      <c r="E5523" t="s">
        <v>704</v>
      </c>
      <c r="F5523">
        <v>528004120024</v>
      </c>
      <c r="G5523" t="s">
        <v>2405</v>
      </c>
      <c r="H5523">
        <v>583623</v>
      </c>
      <c r="I5523" t="s">
        <v>2406</v>
      </c>
      <c r="J5523">
        <v>202211</v>
      </c>
      <c r="K5523">
        <v>44599</v>
      </c>
      <c r="L5523" t="s">
        <v>644</v>
      </c>
      <c r="M5523">
        <v>82500</v>
      </c>
      <c r="N5523">
        <v>140.19</v>
      </c>
      <c r="O5523" t="s">
        <v>645</v>
      </c>
      <c r="P5523" s="428">
        <v>125.767</v>
      </c>
      <c r="Q5523">
        <v>30527162</v>
      </c>
      <c r="R5523" t="s">
        <v>1230</v>
      </c>
      <c r="S5523">
        <v>13487</v>
      </c>
      <c r="T5523" t="s">
        <v>4623</v>
      </c>
    </row>
    <row r="5524" spans="1:20" x14ac:dyDescent="0.25">
      <c r="A5524" t="s">
        <v>637</v>
      </c>
      <c r="B5524" t="s">
        <v>1229</v>
      </c>
      <c r="C5524" t="s">
        <v>639</v>
      </c>
      <c r="D5524" t="s">
        <v>663</v>
      </c>
      <c r="E5524" t="s">
        <v>704</v>
      </c>
      <c r="F5524">
        <v>528004120024</v>
      </c>
      <c r="G5524" t="s">
        <v>2405</v>
      </c>
      <c r="H5524">
        <v>583623</v>
      </c>
      <c r="I5524" t="s">
        <v>2406</v>
      </c>
      <c r="J5524">
        <v>202211</v>
      </c>
      <c r="K5524">
        <v>44599</v>
      </c>
      <c r="L5524" t="s">
        <v>644</v>
      </c>
      <c r="M5524">
        <v>239400</v>
      </c>
      <c r="N5524">
        <v>406.82</v>
      </c>
      <c r="O5524" t="s">
        <v>645</v>
      </c>
      <c r="P5524" s="428">
        <v>364.96600000000001</v>
      </c>
      <c r="Q5524">
        <v>30527162</v>
      </c>
      <c r="R5524" t="s">
        <v>1230</v>
      </c>
      <c r="S5524">
        <v>13487</v>
      </c>
      <c r="T5524" t="s">
        <v>4685</v>
      </c>
    </row>
    <row r="5525" spans="1:20" x14ac:dyDescent="0.25">
      <c r="A5525" t="s">
        <v>637</v>
      </c>
      <c r="B5525" t="s">
        <v>1229</v>
      </c>
      <c r="C5525" t="s">
        <v>639</v>
      </c>
      <c r="D5525" t="s">
        <v>663</v>
      </c>
      <c r="E5525" t="s">
        <v>704</v>
      </c>
      <c r="F5525">
        <v>528004120024</v>
      </c>
      <c r="G5525" t="s">
        <v>2405</v>
      </c>
      <c r="H5525">
        <v>583623</v>
      </c>
      <c r="I5525" t="s">
        <v>2406</v>
      </c>
      <c r="J5525">
        <v>202211</v>
      </c>
      <c r="K5525">
        <v>44599</v>
      </c>
      <c r="L5525" t="s">
        <v>644</v>
      </c>
      <c r="M5525">
        <v>12600</v>
      </c>
      <c r="N5525">
        <v>21.41</v>
      </c>
      <c r="O5525" t="s">
        <v>645</v>
      </c>
      <c r="P5525" s="428">
        <v>19.207000000000001</v>
      </c>
      <c r="Q5525">
        <v>30527162</v>
      </c>
      <c r="R5525" t="s">
        <v>1230</v>
      </c>
      <c r="S5525">
        <v>13487</v>
      </c>
      <c r="T5525" t="s">
        <v>4626</v>
      </c>
    </row>
    <row r="5526" spans="1:20" x14ac:dyDescent="0.25">
      <c r="A5526" t="s">
        <v>637</v>
      </c>
      <c r="B5526" t="s">
        <v>1229</v>
      </c>
      <c r="C5526" t="s">
        <v>639</v>
      </c>
      <c r="D5526" t="s">
        <v>663</v>
      </c>
      <c r="E5526" t="s">
        <v>704</v>
      </c>
      <c r="F5526">
        <v>528004120024</v>
      </c>
      <c r="G5526" t="s">
        <v>2405</v>
      </c>
      <c r="H5526">
        <v>583623</v>
      </c>
      <c r="I5526" t="s">
        <v>2406</v>
      </c>
      <c r="J5526">
        <v>202211</v>
      </c>
      <c r="K5526">
        <v>44599</v>
      </c>
      <c r="L5526" t="s">
        <v>644</v>
      </c>
      <c r="M5526">
        <v>364800</v>
      </c>
      <c r="N5526">
        <v>619.91</v>
      </c>
      <c r="O5526" t="s">
        <v>645</v>
      </c>
      <c r="P5526" s="428">
        <v>556.13300000000004</v>
      </c>
      <c r="Q5526">
        <v>30527162</v>
      </c>
      <c r="R5526" t="s">
        <v>1230</v>
      </c>
      <c r="S5526">
        <v>13487</v>
      </c>
      <c r="T5526" t="s">
        <v>4627</v>
      </c>
    </row>
    <row r="5527" spans="1:20" x14ac:dyDescent="0.25">
      <c r="A5527" t="s">
        <v>637</v>
      </c>
      <c r="B5527" t="s">
        <v>1229</v>
      </c>
      <c r="C5527" t="s">
        <v>639</v>
      </c>
      <c r="D5527" t="s">
        <v>663</v>
      </c>
      <c r="E5527" t="s">
        <v>704</v>
      </c>
      <c r="F5527">
        <v>528004120024</v>
      </c>
      <c r="G5527" t="s">
        <v>2405</v>
      </c>
      <c r="H5527">
        <v>583623</v>
      </c>
      <c r="I5527" t="s">
        <v>2406</v>
      </c>
      <c r="J5527">
        <v>202211</v>
      </c>
      <c r="K5527">
        <v>44599</v>
      </c>
      <c r="L5527" t="s">
        <v>644</v>
      </c>
      <c r="M5527">
        <v>19200</v>
      </c>
      <c r="N5527">
        <v>32.630000000000003</v>
      </c>
      <c r="O5527" t="s">
        <v>645</v>
      </c>
      <c r="P5527" s="428">
        <v>29.273</v>
      </c>
      <c r="Q5527">
        <v>30527162</v>
      </c>
      <c r="R5527" t="s">
        <v>1230</v>
      </c>
      <c r="S5527">
        <v>13487</v>
      </c>
      <c r="T5527" t="s">
        <v>4686</v>
      </c>
    </row>
    <row r="5528" spans="1:20" x14ac:dyDescent="0.25">
      <c r="A5528" t="s">
        <v>637</v>
      </c>
      <c r="B5528" t="s">
        <v>1229</v>
      </c>
      <c r="C5528" t="s">
        <v>639</v>
      </c>
      <c r="D5528" t="s">
        <v>663</v>
      </c>
      <c r="E5528" t="s">
        <v>704</v>
      </c>
      <c r="F5528">
        <v>528004120024</v>
      </c>
      <c r="G5528" t="s">
        <v>2405</v>
      </c>
      <c r="H5528">
        <v>583623</v>
      </c>
      <c r="I5528" t="s">
        <v>2406</v>
      </c>
      <c r="J5528">
        <v>202211</v>
      </c>
      <c r="K5528">
        <v>44599</v>
      </c>
      <c r="L5528" t="s">
        <v>644</v>
      </c>
      <c r="M5528">
        <v>330600</v>
      </c>
      <c r="N5528">
        <v>561.79</v>
      </c>
      <c r="O5528" t="s">
        <v>645</v>
      </c>
      <c r="P5528" s="428">
        <v>503.99200000000002</v>
      </c>
      <c r="Q5528">
        <v>30527162</v>
      </c>
      <c r="R5528" t="s">
        <v>1230</v>
      </c>
      <c r="S5528">
        <v>13487</v>
      </c>
      <c r="T5528" t="s">
        <v>4628</v>
      </c>
    </row>
    <row r="5529" spans="1:20" x14ac:dyDescent="0.25">
      <c r="A5529" t="s">
        <v>637</v>
      </c>
      <c r="B5529" t="s">
        <v>1229</v>
      </c>
      <c r="C5529" t="s">
        <v>639</v>
      </c>
      <c r="D5529" t="s">
        <v>663</v>
      </c>
      <c r="E5529" t="s">
        <v>704</v>
      </c>
      <c r="F5529">
        <v>528004120024</v>
      </c>
      <c r="G5529" t="s">
        <v>2405</v>
      </c>
      <c r="H5529">
        <v>583623</v>
      </c>
      <c r="I5529" t="s">
        <v>2406</v>
      </c>
      <c r="J5529">
        <v>202211</v>
      </c>
      <c r="K5529">
        <v>44599</v>
      </c>
      <c r="L5529" t="s">
        <v>644</v>
      </c>
      <c r="M5529">
        <v>17400</v>
      </c>
      <c r="N5529">
        <v>29.57</v>
      </c>
      <c r="O5529" t="s">
        <v>645</v>
      </c>
      <c r="P5529" s="428">
        <v>26.527999999999999</v>
      </c>
      <c r="Q5529">
        <v>30527162</v>
      </c>
      <c r="R5529" t="s">
        <v>1230</v>
      </c>
      <c r="S5529">
        <v>13487</v>
      </c>
      <c r="T5529" t="s">
        <v>4629</v>
      </c>
    </row>
    <row r="5530" spans="1:20" x14ac:dyDescent="0.25">
      <c r="A5530" t="s">
        <v>637</v>
      </c>
      <c r="B5530" t="s">
        <v>1229</v>
      </c>
      <c r="C5530" t="s">
        <v>639</v>
      </c>
      <c r="D5530" t="s">
        <v>663</v>
      </c>
      <c r="E5530" t="s">
        <v>704</v>
      </c>
      <c r="F5530">
        <v>528004120024</v>
      </c>
      <c r="G5530" t="s">
        <v>2405</v>
      </c>
      <c r="H5530">
        <v>583623</v>
      </c>
      <c r="I5530" t="s">
        <v>2406</v>
      </c>
      <c r="J5530">
        <v>202211</v>
      </c>
      <c r="K5530">
        <v>44599</v>
      </c>
      <c r="L5530" t="s">
        <v>644</v>
      </c>
      <c r="M5530">
        <v>285000</v>
      </c>
      <c r="N5530">
        <v>484.31</v>
      </c>
      <c r="O5530" t="s">
        <v>645</v>
      </c>
      <c r="P5530" s="428">
        <v>434.483</v>
      </c>
      <c r="Q5530">
        <v>30527162</v>
      </c>
      <c r="R5530" t="s">
        <v>1230</v>
      </c>
      <c r="S5530">
        <v>13487</v>
      </c>
      <c r="T5530" t="s">
        <v>4630</v>
      </c>
    </row>
    <row r="5531" spans="1:20" x14ac:dyDescent="0.25">
      <c r="A5531" t="s">
        <v>637</v>
      </c>
      <c r="B5531" t="s">
        <v>1229</v>
      </c>
      <c r="C5531" t="s">
        <v>639</v>
      </c>
      <c r="D5531" t="s">
        <v>663</v>
      </c>
      <c r="E5531" t="s">
        <v>704</v>
      </c>
      <c r="F5531">
        <v>528004120024</v>
      </c>
      <c r="G5531" t="s">
        <v>2405</v>
      </c>
      <c r="H5531">
        <v>583623</v>
      </c>
      <c r="I5531" t="s">
        <v>2406</v>
      </c>
      <c r="J5531">
        <v>202211</v>
      </c>
      <c r="K5531">
        <v>44599</v>
      </c>
      <c r="L5531" t="s">
        <v>644</v>
      </c>
      <c r="M5531">
        <v>15000</v>
      </c>
      <c r="N5531">
        <v>25.49</v>
      </c>
      <c r="O5531" t="s">
        <v>645</v>
      </c>
      <c r="P5531" s="428">
        <v>22.867999999999999</v>
      </c>
      <c r="Q5531">
        <v>30527162</v>
      </c>
      <c r="R5531" t="s">
        <v>1230</v>
      </c>
      <c r="S5531">
        <v>13487</v>
      </c>
      <c r="T5531" t="s">
        <v>4631</v>
      </c>
    </row>
    <row r="5532" spans="1:20" x14ac:dyDescent="0.25">
      <c r="A5532" t="s">
        <v>637</v>
      </c>
      <c r="B5532" t="s">
        <v>1229</v>
      </c>
      <c r="C5532" t="s">
        <v>639</v>
      </c>
      <c r="D5532" t="s">
        <v>663</v>
      </c>
      <c r="E5532" t="s">
        <v>704</v>
      </c>
      <c r="F5532">
        <v>528004120026</v>
      </c>
      <c r="G5532" t="s">
        <v>1241</v>
      </c>
      <c r="H5532">
        <v>583625</v>
      </c>
      <c r="I5532" t="s">
        <v>303</v>
      </c>
      <c r="J5532">
        <v>202211</v>
      </c>
      <c r="K5532">
        <v>44599</v>
      </c>
      <c r="L5532" t="s">
        <v>644</v>
      </c>
      <c r="M5532">
        <v>839500</v>
      </c>
      <c r="N5532">
        <v>1426.58</v>
      </c>
      <c r="O5532" t="s">
        <v>645</v>
      </c>
      <c r="P5532" s="428">
        <v>1279.8109999999999</v>
      </c>
      <c r="Q5532">
        <v>30527162</v>
      </c>
      <c r="R5532" t="s">
        <v>1230</v>
      </c>
      <c r="S5532">
        <v>13487</v>
      </c>
      <c r="T5532" t="s">
        <v>4399</v>
      </c>
    </row>
    <row r="5533" spans="1:20" x14ac:dyDescent="0.25">
      <c r="A5533" t="s">
        <v>637</v>
      </c>
      <c r="B5533" t="s">
        <v>1229</v>
      </c>
      <c r="C5533" t="s">
        <v>639</v>
      </c>
      <c r="D5533" t="s">
        <v>663</v>
      </c>
      <c r="E5533" t="s">
        <v>704</v>
      </c>
      <c r="F5533">
        <v>528004120026</v>
      </c>
      <c r="G5533" t="s">
        <v>1241</v>
      </c>
      <c r="H5533">
        <v>583625</v>
      </c>
      <c r="I5533" t="s">
        <v>303</v>
      </c>
      <c r="J5533">
        <v>202211</v>
      </c>
      <c r="K5533">
        <v>44599</v>
      </c>
      <c r="L5533" t="s">
        <v>644</v>
      </c>
      <c r="M5533">
        <v>-839500</v>
      </c>
      <c r="N5533">
        <v>-1426.58</v>
      </c>
      <c r="O5533" t="s">
        <v>645</v>
      </c>
      <c r="P5533" s="428">
        <v>-1279.8109999999999</v>
      </c>
      <c r="Q5533">
        <v>30527162</v>
      </c>
      <c r="R5533" t="s">
        <v>1230</v>
      </c>
      <c r="S5533">
        <v>13487</v>
      </c>
      <c r="T5533" t="s">
        <v>4634</v>
      </c>
    </row>
    <row r="5534" spans="1:20" x14ac:dyDescent="0.25">
      <c r="A5534" t="s">
        <v>637</v>
      </c>
      <c r="B5534" t="s">
        <v>1229</v>
      </c>
      <c r="C5534" t="s">
        <v>639</v>
      </c>
      <c r="D5534" t="s">
        <v>663</v>
      </c>
      <c r="E5534" t="s">
        <v>704</v>
      </c>
      <c r="F5534">
        <v>528004120024</v>
      </c>
      <c r="G5534" t="s">
        <v>2405</v>
      </c>
      <c r="H5534">
        <v>583623</v>
      </c>
      <c r="I5534" t="s">
        <v>2406</v>
      </c>
      <c r="J5534">
        <v>202211</v>
      </c>
      <c r="K5534">
        <v>44599</v>
      </c>
      <c r="L5534" t="s">
        <v>644</v>
      </c>
      <c r="M5534">
        <v>285000</v>
      </c>
      <c r="N5534">
        <v>484.31</v>
      </c>
      <c r="O5534" t="s">
        <v>645</v>
      </c>
      <c r="P5534" s="428">
        <v>434.483</v>
      </c>
      <c r="Q5534">
        <v>30527162</v>
      </c>
      <c r="R5534" t="s">
        <v>1230</v>
      </c>
      <c r="S5534">
        <v>13487</v>
      </c>
      <c r="T5534" t="s">
        <v>4635</v>
      </c>
    </row>
    <row r="5535" spans="1:20" x14ac:dyDescent="0.25">
      <c r="A5535" t="s">
        <v>637</v>
      </c>
      <c r="B5535" t="s">
        <v>1229</v>
      </c>
      <c r="C5535" t="s">
        <v>639</v>
      </c>
      <c r="D5535" t="s">
        <v>663</v>
      </c>
      <c r="E5535" t="s">
        <v>704</v>
      </c>
      <c r="F5535">
        <v>528004120024</v>
      </c>
      <c r="G5535" t="s">
        <v>2405</v>
      </c>
      <c r="H5535">
        <v>583623</v>
      </c>
      <c r="I5535" t="s">
        <v>2406</v>
      </c>
      <c r="J5535">
        <v>202211</v>
      </c>
      <c r="K5535">
        <v>44599</v>
      </c>
      <c r="L5535" t="s">
        <v>644</v>
      </c>
      <c r="M5535">
        <v>15000</v>
      </c>
      <c r="N5535">
        <v>25.49</v>
      </c>
      <c r="O5535" t="s">
        <v>645</v>
      </c>
      <c r="P5535" s="428">
        <v>22.867999999999999</v>
      </c>
      <c r="Q5535">
        <v>30527162</v>
      </c>
      <c r="R5535" t="s">
        <v>1230</v>
      </c>
      <c r="S5535">
        <v>13487</v>
      </c>
      <c r="T5535" t="s">
        <v>4636</v>
      </c>
    </row>
    <row r="5536" spans="1:20" x14ac:dyDescent="0.25">
      <c r="A5536" t="s">
        <v>637</v>
      </c>
      <c r="B5536" t="s">
        <v>1229</v>
      </c>
      <c r="C5536" t="s">
        <v>639</v>
      </c>
      <c r="D5536" t="s">
        <v>663</v>
      </c>
      <c r="E5536" t="s">
        <v>704</v>
      </c>
      <c r="F5536">
        <v>528004120024</v>
      </c>
      <c r="G5536" t="s">
        <v>2405</v>
      </c>
      <c r="H5536">
        <v>583623</v>
      </c>
      <c r="I5536" t="s">
        <v>2406</v>
      </c>
      <c r="J5536">
        <v>202211</v>
      </c>
      <c r="K5536">
        <v>44599</v>
      </c>
      <c r="L5536" t="s">
        <v>644</v>
      </c>
      <c r="M5536">
        <v>285000</v>
      </c>
      <c r="N5536">
        <v>484.31</v>
      </c>
      <c r="O5536" t="s">
        <v>645</v>
      </c>
      <c r="P5536" s="428">
        <v>434.483</v>
      </c>
      <c r="Q5536">
        <v>30527162</v>
      </c>
      <c r="R5536" t="s">
        <v>1230</v>
      </c>
      <c r="S5536">
        <v>13487</v>
      </c>
      <c r="T5536" t="s">
        <v>4637</v>
      </c>
    </row>
    <row r="5537" spans="1:20" x14ac:dyDescent="0.25">
      <c r="A5537" t="s">
        <v>637</v>
      </c>
      <c r="B5537" t="s">
        <v>1229</v>
      </c>
      <c r="C5537" t="s">
        <v>639</v>
      </c>
      <c r="D5537" t="s">
        <v>663</v>
      </c>
      <c r="E5537" t="s">
        <v>704</v>
      </c>
      <c r="F5537">
        <v>528004120024</v>
      </c>
      <c r="G5537" t="s">
        <v>2405</v>
      </c>
      <c r="H5537">
        <v>583623</v>
      </c>
      <c r="I5537" t="s">
        <v>2406</v>
      </c>
      <c r="J5537">
        <v>202211</v>
      </c>
      <c r="K5537">
        <v>44599</v>
      </c>
      <c r="L5537" t="s">
        <v>644</v>
      </c>
      <c r="M5537">
        <v>15000</v>
      </c>
      <c r="N5537">
        <v>25.49</v>
      </c>
      <c r="O5537" t="s">
        <v>645</v>
      </c>
      <c r="P5537" s="428">
        <v>22.867999999999999</v>
      </c>
      <c r="Q5537">
        <v>30527162</v>
      </c>
      <c r="R5537" t="s">
        <v>1230</v>
      </c>
      <c r="S5537">
        <v>13487</v>
      </c>
      <c r="T5537" t="s">
        <v>4638</v>
      </c>
    </row>
    <row r="5538" spans="1:20" x14ac:dyDescent="0.25">
      <c r="A5538" t="s">
        <v>637</v>
      </c>
      <c r="B5538" t="s">
        <v>1229</v>
      </c>
      <c r="C5538" t="s">
        <v>639</v>
      </c>
      <c r="D5538" t="s">
        <v>663</v>
      </c>
      <c r="E5538" t="s">
        <v>704</v>
      </c>
      <c r="F5538">
        <v>528004120010</v>
      </c>
      <c r="G5538" t="s">
        <v>653</v>
      </c>
      <c r="H5538">
        <v>583601</v>
      </c>
      <c r="I5538" t="s">
        <v>189</v>
      </c>
      <c r="J5538">
        <v>202211</v>
      </c>
      <c r="K5538">
        <v>44599</v>
      </c>
      <c r="L5538" t="s">
        <v>644</v>
      </c>
      <c r="M5538">
        <v>11000</v>
      </c>
      <c r="N5538">
        <v>18.690000000000001</v>
      </c>
      <c r="O5538" t="s">
        <v>645</v>
      </c>
      <c r="P5538" s="428">
        <v>16.766999999999999</v>
      </c>
      <c r="Q5538">
        <v>30526891</v>
      </c>
      <c r="R5538" t="s">
        <v>1230</v>
      </c>
      <c r="S5538">
        <v>13487</v>
      </c>
      <c r="T5538" t="s">
        <v>4745</v>
      </c>
    </row>
    <row r="5539" spans="1:20" x14ac:dyDescent="0.25">
      <c r="A5539" t="s">
        <v>637</v>
      </c>
      <c r="B5539" t="s">
        <v>1229</v>
      </c>
      <c r="C5539" t="s">
        <v>639</v>
      </c>
      <c r="D5539" t="s">
        <v>663</v>
      </c>
      <c r="E5539" t="s">
        <v>704</v>
      </c>
      <c r="F5539">
        <v>528004120010</v>
      </c>
      <c r="G5539" t="s">
        <v>653</v>
      </c>
      <c r="H5539">
        <v>583601</v>
      </c>
      <c r="I5539" t="s">
        <v>189</v>
      </c>
      <c r="J5539">
        <v>202211</v>
      </c>
      <c r="K5539">
        <v>44599</v>
      </c>
      <c r="L5539" t="s">
        <v>644</v>
      </c>
      <c r="M5539">
        <v>21500</v>
      </c>
      <c r="N5539">
        <v>36.54</v>
      </c>
      <c r="O5539" t="s">
        <v>645</v>
      </c>
      <c r="P5539" s="428">
        <v>32.780999999999999</v>
      </c>
      <c r="Q5539">
        <v>30526891</v>
      </c>
      <c r="R5539" t="s">
        <v>1230</v>
      </c>
      <c r="S5539">
        <v>13487</v>
      </c>
      <c r="T5539" t="s">
        <v>4571</v>
      </c>
    </row>
    <row r="5540" spans="1:20" x14ac:dyDescent="0.25">
      <c r="A5540" t="s">
        <v>637</v>
      </c>
      <c r="B5540" t="s">
        <v>1229</v>
      </c>
      <c r="C5540" t="s">
        <v>639</v>
      </c>
      <c r="D5540" t="s">
        <v>663</v>
      </c>
      <c r="E5540" t="s">
        <v>704</v>
      </c>
      <c r="F5540">
        <v>528004120001</v>
      </c>
      <c r="G5540" t="s">
        <v>705</v>
      </c>
      <c r="H5540">
        <v>583131</v>
      </c>
      <c r="I5540" t="s">
        <v>1254</v>
      </c>
      <c r="J5540">
        <v>202211</v>
      </c>
      <c r="K5540">
        <v>44599</v>
      </c>
      <c r="L5540" t="s">
        <v>644</v>
      </c>
      <c r="M5540">
        <v>543280</v>
      </c>
      <c r="N5540">
        <v>923.21</v>
      </c>
      <c r="O5540" t="s">
        <v>645</v>
      </c>
      <c r="P5540" s="428">
        <v>828.22900000000004</v>
      </c>
      <c r="Q5540">
        <v>30526891</v>
      </c>
      <c r="R5540" t="s">
        <v>1230</v>
      </c>
      <c r="S5540">
        <v>13487</v>
      </c>
      <c r="T5540" t="s">
        <v>4706</v>
      </c>
    </row>
    <row r="5541" spans="1:20" x14ac:dyDescent="0.25">
      <c r="A5541" t="s">
        <v>637</v>
      </c>
      <c r="B5541" t="s">
        <v>1229</v>
      </c>
      <c r="C5541" t="s">
        <v>639</v>
      </c>
      <c r="D5541" t="s">
        <v>663</v>
      </c>
      <c r="E5541" t="s">
        <v>704</v>
      </c>
      <c r="F5541">
        <v>528004120001</v>
      </c>
      <c r="G5541" t="s">
        <v>705</v>
      </c>
      <c r="H5541">
        <v>583131</v>
      </c>
      <c r="I5541" t="s">
        <v>1254</v>
      </c>
      <c r="J5541">
        <v>202211</v>
      </c>
      <c r="K5541">
        <v>44599</v>
      </c>
      <c r="L5541" t="s">
        <v>644</v>
      </c>
      <c r="M5541">
        <v>315000</v>
      </c>
      <c r="N5541">
        <v>535.29</v>
      </c>
      <c r="O5541" t="s">
        <v>645</v>
      </c>
      <c r="P5541" s="428">
        <v>480.21899999999999</v>
      </c>
      <c r="Q5541">
        <v>30526891</v>
      </c>
      <c r="R5541" t="s">
        <v>1230</v>
      </c>
      <c r="S5541">
        <v>13487</v>
      </c>
      <c r="T5541" t="s">
        <v>4254</v>
      </c>
    </row>
    <row r="5542" spans="1:20" x14ac:dyDescent="0.25">
      <c r="A5542" t="s">
        <v>637</v>
      </c>
      <c r="B5542" t="s">
        <v>1229</v>
      </c>
      <c r="C5542" t="s">
        <v>639</v>
      </c>
      <c r="D5542" t="s">
        <v>663</v>
      </c>
      <c r="E5542" t="s">
        <v>704</v>
      </c>
      <c r="F5542">
        <v>528004120001</v>
      </c>
      <c r="G5542" t="s">
        <v>705</v>
      </c>
      <c r="H5542">
        <v>583131</v>
      </c>
      <c r="I5542" t="s">
        <v>1254</v>
      </c>
      <c r="J5542">
        <v>202211</v>
      </c>
      <c r="K5542">
        <v>44599</v>
      </c>
      <c r="L5542" t="s">
        <v>644</v>
      </c>
      <c r="M5542">
        <v>315000</v>
      </c>
      <c r="N5542">
        <v>535.29</v>
      </c>
      <c r="O5542" t="s">
        <v>645</v>
      </c>
      <c r="P5542" s="428">
        <v>480.21899999999999</v>
      </c>
      <c r="Q5542">
        <v>30526891</v>
      </c>
      <c r="R5542" t="s">
        <v>1230</v>
      </c>
      <c r="S5542">
        <v>13487</v>
      </c>
      <c r="T5542" t="s">
        <v>4662</v>
      </c>
    </row>
    <row r="5543" spans="1:20" x14ac:dyDescent="0.25">
      <c r="A5543" t="s">
        <v>637</v>
      </c>
      <c r="B5543" t="s">
        <v>1229</v>
      </c>
      <c r="C5543" t="s">
        <v>639</v>
      </c>
      <c r="D5543" t="s">
        <v>663</v>
      </c>
      <c r="E5543" t="s">
        <v>704</v>
      </c>
      <c r="F5543">
        <v>528004120001</v>
      </c>
      <c r="G5543" t="s">
        <v>705</v>
      </c>
      <c r="H5543">
        <v>583132</v>
      </c>
      <c r="I5543" t="s">
        <v>25</v>
      </c>
      <c r="J5543">
        <v>202211</v>
      </c>
      <c r="K5543">
        <v>44599</v>
      </c>
      <c r="L5543" t="s">
        <v>644</v>
      </c>
      <c r="M5543">
        <v>315000</v>
      </c>
      <c r="N5543">
        <v>535.29</v>
      </c>
      <c r="O5543" t="s">
        <v>645</v>
      </c>
      <c r="P5543" s="428">
        <v>480.21899999999999</v>
      </c>
      <c r="Q5543">
        <v>30526891</v>
      </c>
      <c r="R5543" t="s">
        <v>1230</v>
      </c>
      <c r="S5543">
        <v>13487</v>
      </c>
      <c r="T5543" t="s">
        <v>4701</v>
      </c>
    </row>
    <row r="5544" spans="1:20" x14ac:dyDescent="0.25">
      <c r="A5544" t="s">
        <v>637</v>
      </c>
      <c r="B5544" t="s">
        <v>1229</v>
      </c>
      <c r="C5544" t="s">
        <v>639</v>
      </c>
      <c r="D5544" t="s">
        <v>663</v>
      </c>
      <c r="E5544" t="s">
        <v>704</v>
      </c>
      <c r="F5544">
        <v>528004120002</v>
      </c>
      <c r="G5544" t="s">
        <v>642</v>
      </c>
      <c r="H5544">
        <v>583140</v>
      </c>
      <c r="I5544" t="s">
        <v>36</v>
      </c>
      <c r="J5544">
        <v>202211</v>
      </c>
      <c r="K5544">
        <v>44599</v>
      </c>
      <c r="L5544" t="s">
        <v>644</v>
      </c>
      <c r="M5544">
        <v>400860</v>
      </c>
      <c r="N5544">
        <v>681.19</v>
      </c>
      <c r="O5544" t="s">
        <v>645</v>
      </c>
      <c r="P5544" s="428">
        <v>611.10799999999995</v>
      </c>
      <c r="Q5544">
        <v>30526891</v>
      </c>
      <c r="R5544" t="s">
        <v>1230</v>
      </c>
      <c r="S5544">
        <v>13487</v>
      </c>
      <c r="T5544" t="s">
        <v>4663</v>
      </c>
    </row>
    <row r="5545" spans="1:20" x14ac:dyDescent="0.25">
      <c r="A5545" t="s">
        <v>637</v>
      </c>
      <c r="B5545" t="s">
        <v>1229</v>
      </c>
      <c r="C5545" t="s">
        <v>639</v>
      </c>
      <c r="D5545" t="s">
        <v>663</v>
      </c>
      <c r="E5545" t="s">
        <v>704</v>
      </c>
      <c r="F5545">
        <v>528004120002</v>
      </c>
      <c r="G5545" t="s">
        <v>642</v>
      </c>
      <c r="H5545">
        <v>583141</v>
      </c>
      <c r="I5545" t="s">
        <v>37</v>
      </c>
      <c r="J5545">
        <v>202211</v>
      </c>
      <c r="K5545">
        <v>44599</v>
      </c>
      <c r="L5545" t="s">
        <v>644</v>
      </c>
      <c r="M5545">
        <v>410860</v>
      </c>
      <c r="N5545">
        <v>698.18</v>
      </c>
      <c r="O5545" t="s">
        <v>645</v>
      </c>
      <c r="P5545" s="428">
        <v>626.35</v>
      </c>
      <c r="Q5545">
        <v>30526891</v>
      </c>
      <c r="R5545" t="s">
        <v>1230</v>
      </c>
      <c r="S5545">
        <v>13487</v>
      </c>
      <c r="T5545" t="s">
        <v>4664</v>
      </c>
    </row>
    <row r="5546" spans="1:20" x14ac:dyDescent="0.25">
      <c r="A5546" t="s">
        <v>637</v>
      </c>
      <c r="B5546" t="s">
        <v>1229</v>
      </c>
      <c r="C5546" t="s">
        <v>639</v>
      </c>
      <c r="D5546" t="s">
        <v>663</v>
      </c>
      <c r="E5546" t="s">
        <v>704</v>
      </c>
      <c r="F5546">
        <v>528004120002</v>
      </c>
      <c r="G5546" t="s">
        <v>642</v>
      </c>
      <c r="H5546">
        <v>583142</v>
      </c>
      <c r="I5546" t="s">
        <v>38</v>
      </c>
      <c r="J5546">
        <v>202211</v>
      </c>
      <c r="K5546">
        <v>44599</v>
      </c>
      <c r="L5546" t="s">
        <v>644</v>
      </c>
      <c r="M5546">
        <v>200000</v>
      </c>
      <c r="N5546">
        <v>339.86</v>
      </c>
      <c r="O5546" t="s">
        <v>645</v>
      </c>
      <c r="P5546" s="428">
        <v>304.89499999999998</v>
      </c>
      <c r="Q5546">
        <v>30526891</v>
      </c>
      <c r="R5546" t="s">
        <v>1230</v>
      </c>
      <c r="S5546">
        <v>13487</v>
      </c>
      <c r="T5546" t="s">
        <v>4715</v>
      </c>
    </row>
    <row r="5547" spans="1:20" x14ac:dyDescent="0.25">
      <c r="A5547" t="s">
        <v>637</v>
      </c>
      <c r="B5547" t="s">
        <v>1229</v>
      </c>
      <c r="C5547" t="s">
        <v>639</v>
      </c>
      <c r="D5547" t="s">
        <v>663</v>
      </c>
      <c r="E5547" t="s">
        <v>704</v>
      </c>
      <c r="F5547">
        <v>528004120002</v>
      </c>
      <c r="G5547" t="s">
        <v>642</v>
      </c>
      <c r="H5547">
        <v>583143</v>
      </c>
      <c r="I5547" t="s">
        <v>39</v>
      </c>
      <c r="J5547">
        <v>202211</v>
      </c>
      <c r="K5547">
        <v>44599</v>
      </c>
      <c r="L5547" t="s">
        <v>644</v>
      </c>
      <c r="M5547">
        <v>175000</v>
      </c>
      <c r="N5547">
        <v>297.38</v>
      </c>
      <c r="O5547" t="s">
        <v>645</v>
      </c>
      <c r="P5547" s="428">
        <v>266.78500000000003</v>
      </c>
      <c r="Q5547">
        <v>30526891</v>
      </c>
      <c r="R5547" t="s">
        <v>1230</v>
      </c>
      <c r="S5547">
        <v>13487</v>
      </c>
      <c r="T5547" t="s">
        <v>4719</v>
      </c>
    </row>
    <row r="5548" spans="1:20" x14ac:dyDescent="0.25">
      <c r="A5548" t="s">
        <v>637</v>
      </c>
      <c r="B5548" t="s">
        <v>1229</v>
      </c>
      <c r="C5548" t="s">
        <v>639</v>
      </c>
      <c r="D5548" t="s">
        <v>663</v>
      </c>
      <c r="E5548" t="s">
        <v>704</v>
      </c>
      <c r="F5548">
        <v>528004120001</v>
      </c>
      <c r="G5548" t="s">
        <v>705</v>
      </c>
      <c r="H5548">
        <v>583132</v>
      </c>
      <c r="I5548" t="s">
        <v>25</v>
      </c>
      <c r="J5548">
        <v>202211</v>
      </c>
      <c r="K5548">
        <v>44599</v>
      </c>
      <c r="L5548" t="s">
        <v>644</v>
      </c>
      <c r="M5548">
        <v>100000</v>
      </c>
      <c r="N5548">
        <v>169.93</v>
      </c>
      <c r="O5548" t="s">
        <v>645</v>
      </c>
      <c r="P5548" s="428">
        <v>152.447</v>
      </c>
      <c r="Q5548">
        <v>30526891</v>
      </c>
      <c r="R5548" t="s">
        <v>1230</v>
      </c>
      <c r="S5548">
        <v>13487</v>
      </c>
      <c r="T5548" t="s">
        <v>4255</v>
      </c>
    </row>
    <row r="5549" spans="1:20" x14ac:dyDescent="0.25">
      <c r="A5549" t="s">
        <v>637</v>
      </c>
      <c r="B5549" t="s">
        <v>1229</v>
      </c>
      <c r="C5549" t="s">
        <v>639</v>
      </c>
      <c r="D5549" t="s">
        <v>663</v>
      </c>
      <c r="E5549" t="s">
        <v>704</v>
      </c>
      <c r="F5549">
        <v>528004120010</v>
      </c>
      <c r="G5549" t="s">
        <v>653</v>
      </c>
      <c r="H5549">
        <v>583605</v>
      </c>
      <c r="I5549" t="s">
        <v>197</v>
      </c>
      <c r="J5549">
        <v>202211</v>
      </c>
      <c r="K5549">
        <v>44599</v>
      </c>
      <c r="L5549" t="s">
        <v>644</v>
      </c>
      <c r="M5549">
        <v>5100</v>
      </c>
      <c r="N5549">
        <v>8.67</v>
      </c>
      <c r="O5549" t="s">
        <v>645</v>
      </c>
      <c r="P5549" s="428">
        <v>7.7779999999999996</v>
      </c>
      <c r="Q5549">
        <v>30526891</v>
      </c>
      <c r="R5549" t="s">
        <v>1230</v>
      </c>
      <c r="S5549">
        <v>13487</v>
      </c>
      <c r="T5549" t="s">
        <v>4572</v>
      </c>
    </row>
    <row r="5550" spans="1:20" x14ac:dyDescent="0.25">
      <c r="A5550" t="s">
        <v>637</v>
      </c>
      <c r="B5550" t="s">
        <v>1229</v>
      </c>
      <c r="C5550" t="s">
        <v>639</v>
      </c>
      <c r="D5550" t="s">
        <v>663</v>
      </c>
      <c r="E5550" t="s">
        <v>704</v>
      </c>
      <c r="F5550">
        <v>528004120010</v>
      </c>
      <c r="G5550" t="s">
        <v>653</v>
      </c>
      <c r="H5550">
        <v>583605</v>
      </c>
      <c r="I5550" t="s">
        <v>197</v>
      </c>
      <c r="J5550">
        <v>202211</v>
      </c>
      <c r="K5550">
        <v>44599</v>
      </c>
      <c r="L5550" t="s">
        <v>644</v>
      </c>
      <c r="M5550">
        <v>8600</v>
      </c>
      <c r="N5550">
        <v>14.61</v>
      </c>
      <c r="O5550" t="s">
        <v>645</v>
      </c>
      <c r="P5550" s="428">
        <v>13.106999999999999</v>
      </c>
      <c r="Q5550">
        <v>30526891</v>
      </c>
      <c r="R5550" t="s">
        <v>1230</v>
      </c>
      <c r="S5550">
        <v>13487</v>
      </c>
      <c r="T5550" t="s">
        <v>4573</v>
      </c>
    </row>
    <row r="5551" spans="1:20" x14ac:dyDescent="0.25">
      <c r="A5551" t="s">
        <v>637</v>
      </c>
      <c r="B5551" t="s">
        <v>1229</v>
      </c>
      <c r="C5551" t="s">
        <v>639</v>
      </c>
      <c r="D5551" t="s">
        <v>663</v>
      </c>
      <c r="E5551" t="s">
        <v>704</v>
      </c>
      <c r="F5551">
        <v>528004120010</v>
      </c>
      <c r="G5551" t="s">
        <v>653</v>
      </c>
      <c r="H5551">
        <v>583605</v>
      </c>
      <c r="I5551" t="s">
        <v>197</v>
      </c>
      <c r="J5551">
        <v>202211</v>
      </c>
      <c r="K5551">
        <v>44599</v>
      </c>
      <c r="L5551" t="s">
        <v>644</v>
      </c>
      <c r="M5551">
        <v>8450</v>
      </c>
      <c r="N5551">
        <v>14.36</v>
      </c>
      <c r="O5551" t="s">
        <v>645</v>
      </c>
      <c r="P5551" s="428">
        <v>12.882999999999999</v>
      </c>
      <c r="Q5551">
        <v>30526891</v>
      </c>
      <c r="R5551" t="s">
        <v>1230</v>
      </c>
      <c r="S5551">
        <v>13487</v>
      </c>
      <c r="T5551" t="s">
        <v>4574</v>
      </c>
    </row>
    <row r="5552" spans="1:20" x14ac:dyDescent="0.25">
      <c r="A5552" t="s">
        <v>637</v>
      </c>
      <c r="B5552" t="s">
        <v>1229</v>
      </c>
      <c r="C5552" t="s">
        <v>639</v>
      </c>
      <c r="D5552" t="s">
        <v>663</v>
      </c>
      <c r="E5552" t="s">
        <v>704</v>
      </c>
      <c r="F5552">
        <v>528004120010</v>
      </c>
      <c r="G5552" t="s">
        <v>653</v>
      </c>
      <c r="H5552">
        <v>583605</v>
      </c>
      <c r="I5552" t="s">
        <v>197</v>
      </c>
      <c r="J5552">
        <v>202211</v>
      </c>
      <c r="K5552">
        <v>44599</v>
      </c>
      <c r="L5552" t="s">
        <v>644</v>
      </c>
      <c r="M5552">
        <v>8450</v>
      </c>
      <c r="N5552">
        <v>14.36</v>
      </c>
      <c r="O5552" t="s">
        <v>645</v>
      </c>
      <c r="P5552" s="428">
        <v>12.882999999999999</v>
      </c>
      <c r="Q5552">
        <v>30526891</v>
      </c>
      <c r="R5552" t="s">
        <v>1230</v>
      </c>
      <c r="S5552">
        <v>13487</v>
      </c>
      <c r="T5552" t="s">
        <v>4575</v>
      </c>
    </row>
    <row r="5553" spans="1:20" x14ac:dyDescent="0.25">
      <c r="A5553" t="s">
        <v>637</v>
      </c>
      <c r="B5553" t="s">
        <v>1229</v>
      </c>
      <c r="C5553" t="s">
        <v>639</v>
      </c>
      <c r="D5553" t="s">
        <v>663</v>
      </c>
      <c r="E5553" t="s">
        <v>704</v>
      </c>
      <c r="F5553">
        <v>528004120010</v>
      </c>
      <c r="G5553" t="s">
        <v>653</v>
      </c>
      <c r="H5553">
        <v>583605</v>
      </c>
      <c r="I5553" t="s">
        <v>197</v>
      </c>
      <c r="J5553">
        <v>202211</v>
      </c>
      <c r="K5553">
        <v>44599</v>
      </c>
      <c r="L5553" t="s">
        <v>644</v>
      </c>
      <c r="M5553">
        <v>8450</v>
      </c>
      <c r="N5553">
        <v>14.36</v>
      </c>
      <c r="O5553" t="s">
        <v>645</v>
      </c>
      <c r="P5553" s="428">
        <v>12.882999999999999</v>
      </c>
      <c r="Q5553">
        <v>30526891</v>
      </c>
      <c r="R5553" t="s">
        <v>1230</v>
      </c>
      <c r="S5553">
        <v>13487</v>
      </c>
      <c r="T5553" t="s">
        <v>4576</v>
      </c>
    </row>
    <row r="5554" spans="1:20" x14ac:dyDescent="0.25">
      <c r="A5554" t="s">
        <v>637</v>
      </c>
      <c r="B5554" t="s">
        <v>1229</v>
      </c>
      <c r="C5554" t="s">
        <v>639</v>
      </c>
      <c r="D5554" t="s">
        <v>663</v>
      </c>
      <c r="E5554" t="s">
        <v>704</v>
      </c>
      <c r="F5554">
        <v>528004120010</v>
      </c>
      <c r="G5554" t="s">
        <v>653</v>
      </c>
      <c r="H5554">
        <v>583605</v>
      </c>
      <c r="I5554" t="s">
        <v>197</v>
      </c>
      <c r="J5554">
        <v>202211</v>
      </c>
      <c r="K5554">
        <v>44599</v>
      </c>
      <c r="L5554" t="s">
        <v>644</v>
      </c>
      <c r="M5554">
        <v>8150</v>
      </c>
      <c r="N5554">
        <v>13.85</v>
      </c>
      <c r="O5554" t="s">
        <v>645</v>
      </c>
      <c r="P5554" s="428">
        <v>12.425000000000001</v>
      </c>
      <c r="Q5554">
        <v>30526891</v>
      </c>
      <c r="R5554" t="s">
        <v>1230</v>
      </c>
      <c r="S5554">
        <v>13487</v>
      </c>
      <c r="T5554" t="s">
        <v>4720</v>
      </c>
    </row>
    <row r="5555" spans="1:20" x14ac:dyDescent="0.25">
      <c r="A5555" t="s">
        <v>637</v>
      </c>
      <c r="B5555" t="s">
        <v>1229</v>
      </c>
      <c r="C5555" t="s">
        <v>639</v>
      </c>
      <c r="D5555" t="s">
        <v>663</v>
      </c>
      <c r="E5555" t="s">
        <v>704</v>
      </c>
      <c r="F5555">
        <v>528004120010</v>
      </c>
      <c r="G5555" t="s">
        <v>653</v>
      </c>
      <c r="H5555">
        <v>583605</v>
      </c>
      <c r="I5555" t="s">
        <v>197</v>
      </c>
      <c r="J5555">
        <v>202211</v>
      </c>
      <c r="K5555">
        <v>44599</v>
      </c>
      <c r="L5555" t="s">
        <v>644</v>
      </c>
      <c r="M5555">
        <v>8150</v>
      </c>
      <c r="N5555">
        <v>13.85</v>
      </c>
      <c r="O5555" t="s">
        <v>645</v>
      </c>
      <c r="P5555" s="428">
        <v>12.425000000000001</v>
      </c>
      <c r="Q5555">
        <v>30526891</v>
      </c>
      <c r="R5555" t="s">
        <v>1230</v>
      </c>
      <c r="S5555">
        <v>13487</v>
      </c>
      <c r="T5555" t="s">
        <v>4577</v>
      </c>
    </row>
    <row r="5556" spans="1:20" x14ac:dyDescent="0.25">
      <c r="A5556" t="s">
        <v>637</v>
      </c>
      <c r="B5556" t="s">
        <v>1229</v>
      </c>
      <c r="C5556" t="s">
        <v>639</v>
      </c>
      <c r="D5556" t="s">
        <v>663</v>
      </c>
      <c r="E5556" t="s">
        <v>704</v>
      </c>
      <c r="F5556">
        <v>528004120010</v>
      </c>
      <c r="G5556" t="s">
        <v>653</v>
      </c>
      <c r="H5556">
        <v>583605</v>
      </c>
      <c r="I5556" t="s">
        <v>197</v>
      </c>
      <c r="J5556">
        <v>202211</v>
      </c>
      <c r="K5556">
        <v>44599</v>
      </c>
      <c r="L5556" t="s">
        <v>644</v>
      </c>
      <c r="M5556">
        <v>8150</v>
      </c>
      <c r="N5556">
        <v>13.85</v>
      </c>
      <c r="O5556" t="s">
        <v>645</v>
      </c>
      <c r="P5556" s="428">
        <v>12.425000000000001</v>
      </c>
      <c r="Q5556">
        <v>30526891</v>
      </c>
      <c r="R5556" t="s">
        <v>1230</v>
      </c>
      <c r="S5556">
        <v>13487</v>
      </c>
      <c r="T5556" t="s">
        <v>4578</v>
      </c>
    </row>
    <row r="5557" spans="1:20" x14ac:dyDescent="0.25">
      <c r="A5557" t="s">
        <v>637</v>
      </c>
      <c r="B5557" t="s">
        <v>1229</v>
      </c>
      <c r="C5557" t="s">
        <v>639</v>
      </c>
      <c r="D5557" t="s">
        <v>663</v>
      </c>
      <c r="E5557" t="s">
        <v>704</v>
      </c>
      <c r="F5557">
        <v>528004120010</v>
      </c>
      <c r="G5557" t="s">
        <v>653</v>
      </c>
      <c r="H5557">
        <v>583605</v>
      </c>
      <c r="I5557" t="s">
        <v>197</v>
      </c>
      <c r="J5557">
        <v>202211</v>
      </c>
      <c r="K5557">
        <v>44599</v>
      </c>
      <c r="L5557" t="s">
        <v>644</v>
      </c>
      <c r="M5557">
        <v>250</v>
      </c>
      <c r="N5557">
        <v>0.42</v>
      </c>
      <c r="O5557" t="s">
        <v>645</v>
      </c>
      <c r="P5557" s="428">
        <v>0.377</v>
      </c>
      <c r="Q5557">
        <v>30526891</v>
      </c>
      <c r="R5557" t="s">
        <v>1230</v>
      </c>
      <c r="S5557">
        <v>13487</v>
      </c>
      <c r="T5557" t="s">
        <v>4721</v>
      </c>
    </row>
    <row r="5558" spans="1:20" x14ac:dyDescent="0.25">
      <c r="A5558" t="s">
        <v>637</v>
      </c>
      <c r="B5558" t="s">
        <v>1229</v>
      </c>
      <c r="C5558" t="s">
        <v>639</v>
      </c>
      <c r="D5558" t="s">
        <v>663</v>
      </c>
      <c r="E5558" t="s">
        <v>704</v>
      </c>
      <c r="F5558">
        <v>528004120010</v>
      </c>
      <c r="G5558" t="s">
        <v>653</v>
      </c>
      <c r="H5558">
        <v>583597</v>
      </c>
      <c r="I5558" t="s">
        <v>1268</v>
      </c>
      <c r="J5558">
        <v>202211</v>
      </c>
      <c r="K5558">
        <v>44599</v>
      </c>
      <c r="L5558" t="s">
        <v>644</v>
      </c>
      <c r="M5558">
        <v>54000</v>
      </c>
      <c r="N5558">
        <v>91.76</v>
      </c>
      <c r="O5558" t="s">
        <v>645</v>
      </c>
      <c r="P5558" s="428">
        <v>82.32</v>
      </c>
      <c r="Q5558">
        <v>30526891</v>
      </c>
      <c r="R5558" t="s">
        <v>1230</v>
      </c>
      <c r="S5558">
        <v>13487</v>
      </c>
      <c r="T5558" t="s">
        <v>4581</v>
      </c>
    </row>
    <row r="5559" spans="1:20" x14ac:dyDescent="0.25">
      <c r="A5559" t="s">
        <v>637</v>
      </c>
      <c r="B5559" t="s">
        <v>1229</v>
      </c>
      <c r="C5559" t="s">
        <v>639</v>
      </c>
      <c r="D5559" t="s">
        <v>663</v>
      </c>
      <c r="E5559" t="s">
        <v>704</v>
      </c>
      <c r="F5559">
        <v>528004120010</v>
      </c>
      <c r="G5559" t="s">
        <v>653</v>
      </c>
      <c r="H5559">
        <v>583601</v>
      </c>
      <c r="I5559" t="s">
        <v>189</v>
      </c>
      <c r="J5559">
        <v>202211</v>
      </c>
      <c r="K5559">
        <v>44599</v>
      </c>
      <c r="L5559" t="s">
        <v>644</v>
      </c>
      <c r="M5559">
        <v>12000</v>
      </c>
      <c r="N5559">
        <v>20.39</v>
      </c>
      <c r="O5559" t="s">
        <v>645</v>
      </c>
      <c r="P5559" s="428">
        <v>18.292000000000002</v>
      </c>
      <c r="Q5559">
        <v>30526891</v>
      </c>
      <c r="R5559" t="s">
        <v>1230</v>
      </c>
      <c r="S5559">
        <v>13487</v>
      </c>
      <c r="T5559" t="s">
        <v>4582</v>
      </c>
    </row>
    <row r="5560" spans="1:20" x14ac:dyDescent="0.25">
      <c r="A5560" t="s">
        <v>637</v>
      </c>
      <c r="B5560" t="s">
        <v>1229</v>
      </c>
      <c r="C5560" t="s">
        <v>639</v>
      </c>
      <c r="D5560" t="s">
        <v>663</v>
      </c>
      <c r="E5560" t="s">
        <v>704</v>
      </c>
      <c r="F5560">
        <v>528004120010</v>
      </c>
      <c r="G5560" t="s">
        <v>653</v>
      </c>
      <c r="H5560">
        <v>583601</v>
      </c>
      <c r="I5560" t="s">
        <v>189</v>
      </c>
      <c r="J5560">
        <v>202211</v>
      </c>
      <c r="K5560">
        <v>44599</v>
      </c>
      <c r="L5560" t="s">
        <v>644</v>
      </c>
      <c r="M5560">
        <v>14000</v>
      </c>
      <c r="N5560">
        <v>23.79</v>
      </c>
      <c r="O5560" t="s">
        <v>645</v>
      </c>
      <c r="P5560" s="428">
        <v>21.341999999999999</v>
      </c>
      <c r="Q5560">
        <v>30526891</v>
      </c>
      <c r="R5560" t="s">
        <v>1230</v>
      </c>
      <c r="S5560">
        <v>13487</v>
      </c>
      <c r="T5560" t="s">
        <v>4583</v>
      </c>
    </row>
    <row r="5561" spans="1:20" x14ac:dyDescent="0.25">
      <c r="A5561" t="s">
        <v>637</v>
      </c>
      <c r="B5561" t="s">
        <v>1229</v>
      </c>
      <c r="C5561" t="s">
        <v>639</v>
      </c>
      <c r="D5561" t="s">
        <v>663</v>
      </c>
      <c r="E5561" t="s">
        <v>704</v>
      </c>
      <c r="F5561">
        <v>528004120001</v>
      </c>
      <c r="G5561" t="s">
        <v>705</v>
      </c>
      <c r="H5561">
        <v>583131</v>
      </c>
      <c r="I5561" t="s">
        <v>1254</v>
      </c>
      <c r="J5561">
        <v>202211</v>
      </c>
      <c r="K5561">
        <v>44599</v>
      </c>
      <c r="L5561" t="s">
        <v>644</v>
      </c>
      <c r="M5561">
        <v>543280</v>
      </c>
      <c r="N5561">
        <v>923.21</v>
      </c>
      <c r="O5561" t="s">
        <v>645</v>
      </c>
      <c r="P5561" s="428">
        <v>828.22900000000004</v>
      </c>
      <c r="Q5561">
        <v>30527162</v>
      </c>
      <c r="R5561" t="s">
        <v>1230</v>
      </c>
      <c r="S5561">
        <v>13487</v>
      </c>
      <c r="T5561" t="s">
        <v>4722</v>
      </c>
    </row>
    <row r="5562" spans="1:20" x14ac:dyDescent="0.25">
      <c r="A5562" t="s">
        <v>637</v>
      </c>
      <c r="B5562" t="s">
        <v>1229</v>
      </c>
      <c r="C5562" t="s">
        <v>639</v>
      </c>
      <c r="D5562" t="s">
        <v>663</v>
      </c>
      <c r="E5562" t="s">
        <v>704</v>
      </c>
      <c r="F5562">
        <v>528004120001</v>
      </c>
      <c r="G5562" t="s">
        <v>705</v>
      </c>
      <c r="H5562">
        <v>583132</v>
      </c>
      <c r="I5562" t="s">
        <v>25</v>
      </c>
      <c r="J5562">
        <v>202211</v>
      </c>
      <c r="K5562">
        <v>44599</v>
      </c>
      <c r="L5562" t="s">
        <v>644</v>
      </c>
      <c r="M5562">
        <v>315000</v>
      </c>
      <c r="N5562">
        <v>535.29</v>
      </c>
      <c r="O5562" t="s">
        <v>645</v>
      </c>
      <c r="P5562" s="428">
        <v>480.21899999999999</v>
      </c>
      <c r="Q5562">
        <v>30527162</v>
      </c>
      <c r="R5562" t="s">
        <v>1230</v>
      </c>
      <c r="S5562">
        <v>13487</v>
      </c>
      <c r="T5562" t="s">
        <v>4723</v>
      </c>
    </row>
    <row r="5563" spans="1:20" x14ac:dyDescent="0.25">
      <c r="A5563" t="s">
        <v>637</v>
      </c>
      <c r="B5563" t="s">
        <v>1229</v>
      </c>
      <c r="C5563" t="s">
        <v>639</v>
      </c>
      <c r="D5563" t="s">
        <v>663</v>
      </c>
      <c r="E5563" t="s">
        <v>704</v>
      </c>
      <c r="F5563">
        <v>528004120001</v>
      </c>
      <c r="G5563" t="s">
        <v>705</v>
      </c>
      <c r="H5563">
        <v>583132</v>
      </c>
      <c r="I5563" t="s">
        <v>25</v>
      </c>
      <c r="J5563">
        <v>202211</v>
      </c>
      <c r="K5563">
        <v>44599</v>
      </c>
      <c r="L5563" t="s">
        <v>644</v>
      </c>
      <c r="M5563">
        <v>315000</v>
      </c>
      <c r="N5563">
        <v>535.29</v>
      </c>
      <c r="O5563" t="s">
        <v>645</v>
      </c>
      <c r="P5563" s="428">
        <v>480.21899999999999</v>
      </c>
      <c r="Q5563">
        <v>30527162</v>
      </c>
      <c r="R5563" t="s">
        <v>1230</v>
      </c>
      <c r="S5563">
        <v>13487</v>
      </c>
      <c r="T5563" t="s">
        <v>4724</v>
      </c>
    </row>
    <row r="5564" spans="1:20" x14ac:dyDescent="0.25">
      <c r="A5564" t="s">
        <v>637</v>
      </c>
      <c r="B5564" t="s">
        <v>1229</v>
      </c>
      <c r="C5564" t="s">
        <v>639</v>
      </c>
      <c r="D5564" t="s">
        <v>663</v>
      </c>
      <c r="E5564" t="s">
        <v>704</v>
      </c>
      <c r="F5564">
        <v>528004120001</v>
      </c>
      <c r="G5564" t="s">
        <v>705</v>
      </c>
      <c r="H5564">
        <v>583132</v>
      </c>
      <c r="I5564" t="s">
        <v>25</v>
      </c>
      <c r="J5564">
        <v>202211</v>
      </c>
      <c r="K5564">
        <v>44599</v>
      </c>
      <c r="L5564" t="s">
        <v>644</v>
      </c>
      <c r="M5564">
        <v>315000</v>
      </c>
      <c r="N5564">
        <v>535.29</v>
      </c>
      <c r="O5564" t="s">
        <v>645</v>
      </c>
      <c r="P5564" s="428">
        <v>480.21899999999999</v>
      </c>
      <c r="Q5564">
        <v>30527162</v>
      </c>
      <c r="R5564" t="s">
        <v>1230</v>
      </c>
      <c r="S5564">
        <v>13487</v>
      </c>
      <c r="T5564" t="s">
        <v>4707</v>
      </c>
    </row>
    <row r="5565" spans="1:20" x14ac:dyDescent="0.25">
      <c r="A5565" t="s">
        <v>637</v>
      </c>
      <c r="B5565" t="s">
        <v>1229</v>
      </c>
      <c r="C5565" t="s">
        <v>639</v>
      </c>
      <c r="D5565" t="s">
        <v>663</v>
      </c>
      <c r="E5565" t="s">
        <v>704</v>
      </c>
      <c r="F5565">
        <v>528004120002</v>
      </c>
      <c r="G5565" t="s">
        <v>642</v>
      </c>
      <c r="H5565">
        <v>583140</v>
      </c>
      <c r="I5565" t="s">
        <v>36</v>
      </c>
      <c r="J5565">
        <v>202211</v>
      </c>
      <c r="K5565">
        <v>44599</v>
      </c>
      <c r="L5565" t="s">
        <v>644</v>
      </c>
      <c r="M5565">
        <v>400860</v>
      </c>
      <c r="N5565">
        <v>681.19</v>
      </c>
      <c r="O5565" t="s">
        <v>645</v>
      </c>
      <c r="P5565" s="428">
        <v>611.10799999999995</v>
      </c>
      <c r="Q5565">
        <v>30527162</v>
      </c>
      <c r="R5565" t="s">
        <v>1230</v>
      </c>
      <c r="S5565">
        <v>13487</v>
      </c>
      <c r="T5565" t="s">
        <v>4708</v>
      </c>
    </row>
    <row r="5566" spans="1:20" x14ac:dyDescent="0.25">
      <c r="A5566" t="s">
        <v>637</v>
      </c>
      <c r="B5566" t="s">
        <v>1229</v>
      </c>
      <c r="C5566" t="s">
        <v>639</v>
      </c>
      <c r="D5566" t="s">
        <v>663</v>
      </c>
      <c r="E5566" t="s">
        <v>704</v>
      </c>
      <c r="F5566">
        <v>528004120002</v>
      </c>
      <c r="G5566" t="s">
        <v>642</v>
      </c>
      <c r="H5566">
        <v>583141</v>
      </c>
      <c r="I5566" t="s">
        <v>37</v>
      </c>
      <c r="J5566">
        <v>202211</v>
      </c>
      <c r="K5566">
        <v>44599</v>
      </c>
      <c r="L5566" t="s">
        <v>644</v>
      </c>
      <c r="M5566">
        <v>410860</v>
      </c>
      <c r="N5566">
        <v>698.18</v>
      </c>
      <c r="O5566" t="s">
        <v>645</v>
      </c>
      <c r="P5566" s="428">
        <v>626.35</v>
      </c>
      <c r="Q5566">
        <v>30527162</v>
      </c>
      <c r="R5566" t="s">
        <v>1230</v>
      </c>
      <c r="S5566">
        <v>13487</v>
      </c>
      <c r="T5566" t="s">
        <v>4709</v>
      </c>
    </row>
    <row r="5567" spans="1:20" x14ac:dyDescent="0.25">
      <c r="A5567" t="s">
        <v>637</v>
      </c>
      <c r="B5567" t="s">
        <v>1229</v>
      </c>
      <c r="C5567" t="s">
        <v>639</v>
      </c>
      <c r="D5567" t="s">
        <v>663</v>
      </c>
      <c r="E5567" t="s">
        <v>704</v>
      </c>
      <c r="F5567">
        <v>528004120002</v>
      </c>
      <c r="G5567" t="s">
        <v>642</v>
      </c>
      <c r="H5567">
        <v>583142</v>
      </c>
      <c r="I5567" t="s">
        <v>38</v>
      </c>
      <c r="J5567">
        <v>202211</v>
      </c>
      <c r="K5567">
        <v>44599</v>
      </c>
      <c r="L5567" t="s">
        <v>644</v>
      </c>
      <c r="M5567">
        <v>200000</v>
      </c>
      <c r="N5567">
        <v>339.86</v>
      </c>
      <c r="O5567" t="s">
        <v>645</v>
      </c>
      <c r="P5567" s="428">
        <v>304.89499999999998</v>
      </c>
      <c r="Q5567">
        <v>30527162</v>
      </c>
      <c r="R5567" t="s">
        <v>1230</v>
      </c>
      <c r="S5567">
        <v>13487</v>
      </c>
      <c r="T5567" t="s">
        <v>4710</v>
      </c>
    </row>
    <row r="5568" spans="1:20" x14ac:dyDescent="0.25">
      <c r="A5568" t="s">
        <v>637</v>
      </c>
      <c r="B5568" t="s">
        <v>1229</v>
      </c>
      <c r="C5568" t="s">
        <v>639</v>
      </c>
      <c r="D5568" t="s">
        <v>663</v>
      </c>
      <c r="E5568" t="s">
        <v>704</v>
      </c>
      <c r="F5568">
        <v>528004120002</v>
      </c>
      <c r="G5568" t="s">
        <v>642</v>
      </c>
      <c r="H5568">
        <v>583143</v>
      </c>
      <c r="I5568" t="s">
        <v>39</v>
      </c>
      <c r="J5568">
        <v>202211</v>
      </c>
      <c r="K5568">
        <v>44599</v>
      </c>
      <c r="L5568" t="s">
        <v>644</v>
      </c>
      <c r="M5568">
        <v>175000</v>
      </c>
      <c r="N5568">
        <v>297.38</v>
      </c>
      <c r="O5568" t="s">
        <v>645</v>
      </c>
      <c r="P5568" s="428">
        <v>266.78500000000003</v>
      </c>
      <c r="Q5568">
        <v>30527162</v>
      </c>
      <c r="R5568" t="s">
        <v>1230</v>
      </c>
      <c r="S5568">
        <v>13487</v>
      </c>
      <c r="T5568" t="s">
        <v>4711</v>
      </c>
    </row>
    <row r="5569" spans="1:20" x14ac:dyDescent="0.25">
      <c r="A5569" t="s">
        <v>637</v>
      </c>
      <c r="B5569" t="s">
        <v>1229</v>
      </c>
      <c r="C5569" t="s">
        <v>639</v>
      </c>
      <c r="D5569" t="s">
        <v>663</v>
      </c>
      <c r="E5569" t="s">
        <v>704</v>
      </c>
      <c r="F5569">
        <v>528004120001</v>
      </c>
      <c r="G5569" t="s">
        <v>705</v>
      </c>
      <c r="H5569">
        <v>583131</v>
      </c>
      <c r="I5569" t="s">
        <v>1254</v>
      </c>
      <c r="J5569">
        <v>202211</v>
      </c>
      <c r="K5569">
        <v>44599</v>
      </c>
      <c r="L5569" t="s">
        <v>644</v>
      </c>
      <c r="M5569">
        <v>543280</v>
      </c>
      <c r="N5569">
        <v>923.21</v>
      </c>
      <c r="O5569" t="s">
        <v>645</v>
      </c>
      <c r="P5569" s="428">
        <v>828.22900000000004</v>
      </c>
      <c r="Q5569">
        <v>30527162</v>
      </c>
      <c r="R5569" t="s">
        <v>1230</v>
      </c>
      <c r="S5569">
        <v>13487</v>
      </c>
      <c r="T5569" t="s">
        <v>4712</v>
      </c>
    </row>
    <row r="5570" spans="1:20" x14ac:dyDescent="0.25">
      <c r="A5570" t="s">
        <v>637</v>
      </c>
      <c r="B5570" t="s">
        <v>1229</v>
      </c>
      <c r="C5570" t="s">
        <v>639</v>
      </c>
      <c r="D5570" t="s">
        <v>663</v>
      </c>
      <c r="E5570" t="s">
        <v>704</v>
      </c>
      <c r="F5570">
        <v>528004120001</v>
      </c>
      <c r="G5570" t="s">
        <v>705</v>
      </c>
      <c r="H5570">
        <v>583132</v>
      </c>
      <c r="I5570" t="s">
        <v>25</v>
      </c>
      <c r="J5570">
        <v>202211</v>
      </c>
      <c r="K5570">
        <v>44599</v>
      </c>
      <c r="L5570" t="s">
        <v>644</v>
      </c>
      <c r="M5570">
        <v>315000</v>
      </c>
      <c r="N5570">
        <v>535.29</v>
      </c>
      <c r="O5570" t="s">
        <v>645</v>
      </c>
      <c r="P5570" s="428">
        <v>480.21899999999999</v>
      </c>
      <c r="Q5570">
        <v>30527162</v>
      </c>
      <c r="R5570" t="s">
        <v>1230</v>
      </c>
      <c r="S5570">
        <v>13487</v>
      </c>
      <c r="T5570" t="s">
        <v>4713</v>
      </c>
    </row>
    <row r="5571" spans="1:20" x14ac:dyDescent="0.25">
      <c r="A5571" t="s">
        <v>637</v>
      </c>
      <c r="B5571" t="s">
        <v>1229</v>
      </c>
      <c r="C5571" t="s">
        <v>639</v>
      </c>
      <c r="D5571" t="s">
        <v>663</v>
      </c>
      <c r="E5571" t="s">
        <v>704</v>
      </c>
      <c r="F5571">
        <v>528004120001</v>
      </c>
      <c r="G5571" t="s">
        <v>705</v>
      </c>
      <c r="H5571">
        <v>583132</v>
      </c>
      <c r="I5571" t="s">
        <v>25</v>
      </c>
      <c r="J5571">
        <v>202211</v>
      </c>
      <c r="K5571">
        <v>44599</v>
      </c>
      <c r="L5571" t="s">
        <v>644</v>
      </c>
      <c r="M5571">
        <v>315000</v>
      </c>
      <c r="N5571">
        <v>535.29</v>
      </c>
      <c r="O5571" t="s">
        <v>645</v>
      </c>
      <c r="P5571" s="428">
        <v>480.21899999999999</v>
      </c>
      <c r="Q5571">
        <v>30527162</v>
      </c>
      <c r="R5571" t="s">
        <v>1230</v>
      </c>
      <c r="S5571">
        <v>13487</v>
      </c>
      <c r="T5571" t="s">
        <v>4716</v>
      </c>
    </row>
    <row r="5572" spans="1:20" x14ac:dyDescent="0.25">
      <c r="A5572" t="s">
        <v>637</v>
      </c>
      <c r="B5572" t="s">
        <v>1229</v>
      </c>
      <c r="C5572" t="s">
        <v>639</v>
      </c>
      <c r="D5572" t="s">
        <v>663</v>
      </c>
      <c r="E5572" t="s">
        <v>704</v>
      </c>
      <c r="F5572">
        <v>528004120001</v>
      </c>
      <c r="G5572" t="s">
        <v>705</v>
      </c>
      <c r="H5572">
        <v>583132</v>
      </c>
      <c r="I5572" t="s">
        <v>25</v>
      </c>
      <c r="J5572">
        <v>202211</v>
      </c>
      <c r="K5572">
        <v>44599</v>
      </c>
      <c r="L5572" t="s">
        <v>644</v>
      </c>
      <c r="M5572">
        <v>315000</v>
      </c>
      <c r="N5572">
        <v>535.29</v>
      </c>
      <c r="O5572" t="s">
        <v>645</v>
      </c>
      <c r="P5572" s="428">
        <v>480.21899999999999</v>
      </c>
      <c r="Q5572">
        <v>30527162</v>
      </c>
      <c r="R5572" t="s">
        <v>1230</v>
      </c>
      <c r="S5572">
        <v>13487</v>
      </c>
      <c r="T5572" t="s">
        <v>4717</v>
      </c>
    </row>
    <row r="5573" spans="1:20" x14ac:dyDescent="0.25">
      <c r="A5573" t="s">
        <v>637</v>
      </c>
      <c r="B5573" t="s">
        <v>1229</v>
      </c>
      <c r="C5573" t="s">
        <v>639</v>
      </c>
      <c r="D5573" t="s">
        <v>663</v>
      </c>
      <c r="E5573" t="s">
        <v>704</v>
      </c>
      <c r="F5573">
        <v>528004120002</v>
      </c>
      <c r="G5573" t="s">
        <v>642</v>
      </c>
      <c r="H5573">
        <v>583140</v>
      </c>
      <c r="I5573" t="s">
        <v>36</v>
      </c>
      <c r="J5573">
        <v>202211</v>
      </c>
      <c r="K5573">
        <v>44599</v>
      </c>
      <c r="L5573" t="s">
        <v>644</v>
      </c>
      <c r="M5573">
        <v>400860</v>
      </c>
      <c r="N5573">
        <v>681.19</v>
      </c>
      <c r="O5573" t="s">
        <v>645</v>
      </c>
      <c r="P5573" s="428">
        <v>611.10799999999995</v>
      </c>
      <c r="Q5573">
        <v>30527162</v>
      </c>
      <c r="R5573" t="s">
        <v>1230</v>
      </c>
      <c r="S5573">
        <v>13487</v>
      </c>
      <c r="T5573" t="s">
        <v>4718</v>
      </c>
    </row>
    <row r="5574" spans="1:20" x14ac:dyDescent="0.25">
      <c r="A5574" t="s">
        <v>637</v>
      </c>
      <c r="B5574" t="s">
        <v>1229</v>
      </c>
      <c r="C5574" t="s">
        <v>639</v>
      </c>
      <c r="D5574" t="s">
        <v>663</v>
      </c>
      <c r="E5574" t="s">
        <v>704</v>
      </c>
      <c r="F5574">
        <v>528004120002</v>
      </c>
      <c r="G5574" t="s">
        <v>642</v>
      </c>
      <c r="H5574">
        <v>583141</v>
      </c>
      <c r="I5574" t="s">
        <v>37</v>
      </c>
      <c r="J5574">
        <v>202211</v>
      </c>
      <c r="K5574">
        <v>44599</v>
      </c>
      <c r="L5574" t="s">
        <v>644</v>
      </c>
      <c r="M5574">
        <v>410860</v>
      </c>
      <c r="N5574">
        <v>698.18</v>
      </c>
      <c r="O5574" t="s">
        <v>645</v>
      </c>
      <c r="P5574" s="428">
        <v>626.35</v>
      </c>
      <c r="Q5574">
        <v>30527162</v>
      </c>
      <c r="R5574" t="s">
        <v>1230</v>
      </c>
      <c r="S5574">
        <v>13487</v>
      </c>
      <c r="T5574" t="s">
        <v>4673</v>
      </c>
    </row>
    <row r="5575" spans="1:20" x14ac:dyDescent="0.25">
      <c r="A5575" t="s">
        <v>637</v>
      </c>
      <c r="B5575" t="s">
        <v>1229</v>
      </c>
      <c r="C5575" t="s">
        <v>639</v>
      </c>
      <c r="D5575" t="s">
        <v>663</v>
      </c>
      <c r="E5575" t="s">
        <v>704</v>
      </c>
      <c r="F5575">
        <v>528004120002</v>
      </c>
      <c r="G5575" t="s">
        <v>642</v>
      </c>
      <c r="H5575">
        <v>583142</v>
      </c>
      <c r="I5575" t="s">
        <v>38</v>
      </c>
      <c r="J5575">
        <v>202211</v>
      </c>
      <c r="K5575">
        <v>44599</v>
      </c>
      <c r="L5575" t="s">
        <v>644</v>
      </c>
      <c r="M5575">
        <v>200000</v>
      </c>
      <c r="N5575">
        <v>339.86</v>
      </c>
      <c r="O5575" t="s">
        <v>645</v>
      </c>
      <c r="P5575" s="428">
        <v>304.89499999999998</v>
      </c>
      <c r="Q5575">
        <v>30527162</v>
      </c>
      <c r="R5575" t="s">
        <v>1230</v>
      </c>
      <c r="S5575">
        <v>13487</v>
      </c>
      <c r="T5575" t="s">
        <v>4674</v>
      </c>
    </row>
    <row r="5576" spans="1:20" x14ac:dyDescent="0.25">
      <c r="A5576" t="s">
        <v>637</v>
      </c>
      <c r="B5576" t="s">
        <v>1229</v>
      </c>
      <c r="C5576" t="s">
        <v>639</v>
      </c>
      <c r="D5576" t="s">
        <v>663</v>
      </c>
      <c r="E5576" t="s">
        <v>704</v>
      </c>
      <c r="F5576">
        <v>528004120002</v>
      </c>
      <c r="G5576" t="s">
        <v>642</v>
      </c>
      <c r="H5576">
        <v>583143</v>
      </c>
      <c r="I5576" t="s">
        <v>39</v>
      </c>
      <c r="J5576">
        <v>202211</v>
      </c>
      <c r="K5576">
        <v>44599</v>
      </c>
      <c r="L5576" t="s">
        <v>644</v>
      </c>
      <c r="M5576">
        <v>175000</v>
      </c>
      <c r="N5576">
        <v>297.38</v>
      </c>
      <c r="O5576" t="s">
        <v>645</v>
      </c>
      <c r="P5576" s="428">
        <v>266.78500000000003</v>
      </c>
      <c r="Q5576">
        <v>30527162</v>
      </c>
      <c r="R5576" t="s">
        <v>1230</v>
      </c>
      <c r="S5576">
        <v>13487</v>
      </c>
      <c r="T5576" t="s">
        <v>4675</v>
      </c>
    </row>
    <row r="5577" spans="1:20" x14ac:dyDescent="0.25">
      <c r="A5577" t="s">
        <v>637</v>
      </c>
      <c r="B5577" t="s">
        <v>1229</v>
      </c>
      <c r="C5577" t="s">
        <v>639</v>
      </c>
      <c r="D5577" t="s">
        <v>663</v>
      </c>
      <c r="E5577" t="s">
        <v>704</v>
      </c>
      <c r="F5577">
        <v>528004120010</v>
      </c>
      <c r="G5577" t="s">
        <v>653</v>
      </c>
      <c r="H5577">
        <v>583606</v>
      </c>
      <c r="I5577" t="s">
        <v>199</v>
      </c>
      <c r="J5577">
        <v>202211</v>
      </c>
      <c r="K5577">
        <v>44599</v>
      </c>
      <c r="L5577" t="s">
        <v>644</v>
      </c>
      <c r="M5577">
        <v>5400</v>
      </c>
      <c r="N5577">
        <v>9.18</v>
      </c>
      <c r="O5577" t="s">
        <v>645</v>
      </c>
      <c r="P5577" s="428">
        <v>8.2360000000000007</v>
      </c>
      <c r="Q5577">
        <v>30527162</v>
      </c>
      <c r="R5577" t="s">
        <v>1230</v>
      </c>
      <c r="S5577">
        <v>13487</v>
      </c>
      <c r="T5577" t="s">
        <v>4589</v>
      </c>
    </row>
    <row r="5578" spans="1:20" x14ac:dyDescent="0.25">
      <c r="A5578" t="s">
        <v>637</v>
      </c>
      <c r="B5578" t="s">
        <v>1229</v>
      </c>
      <c r="C5578" t="s">
        <v>639</v>
      </c>
      <c r="D5578" t="s">
        <v>663</v>
      </c>
      <c r="E5578" t="s">
        <v>704</v>
      </c>
      <c r="F5578">
        <v>528004120010</v>
      </c>
      <c r="G5578" t="s">
        <v>653</v>
      </c>
      <c r="H5578">
        <v>583606</v>
      </c>
      <c r="I5578" t="s">
        <v>199</v>
      </c>
      <c r="J5578">
        <v>202211</v>
      </c>
      <c r="K5578">
        <v>44599</v>
      </c>
      <c r="L5578" t="s">
        <v>644</v>
      </c>
      <c r="M5578">
        <v>21094</v>
      </c>
      <c r="N5578">
        <v>35.85</v>
      </c>
      <c r="O5578" t="s">
        <v>645</v>
      </c>
      <c r="P5578" s="428">
        <v>32.161999999999999</v>
      </c>
      <c r="Q5578">
        <v>30527162</v>
      </c>
      <c r="R5578" t="s">
        <v>1230</v>
      </c>
      <c r="S5578">
        <v>13487</v>
      </c>
      <c r="T5578" t="s">
        <v>4676</v>
      </c>
    </row>
    <row r="5579" spans="1:20" x14ac:dyDescent="0.25">
      <c r="A5579" t="s">
        <v>637</v>
      </c>
      <c r="B5579" t="s">
        <v>1229</v>
      </c>
      <c r="C5579" t="s">
        <v>639</v>
      </c>
      <c r="D5579" t="s">
        <v>663</v>
      </c>
      <c r="E5579" t="s">
        <v>704</v>
      </c>
      <c r="F5579">
        <v>528004120010</v>
      </c>
      <c r="G5579" t="s">
        <v>653</v>
      </c>
      <c r="H5579">
        <v>583601</v>
      </c>
      <c r="I5579" t="s">
        <v>189</v>
      </c>
      <c r="J5579">
        <v>202211</v>
      </c>
      <c r="K5579">
        <v>44599</v>
      </c>
      <c r="L5579" t="s">
        <v>644</v>
      </c>
      <c r="M5579">
        <v>31000</v>
      </c>
      <c r="N5579">
        <v>52.68</v>
      </c>
      <c r="O5579" t="s">
        <v>645</v>
      </c>
      <c r="P5579" s="428">
        <v>47.26</v>
      </c>
      <c r="Q5579">
        <v>30527162</v>
      </c>
      <c r="R5579" t="s">
        <v>1230</v>
      </c>
      <c r="S5579">
        <v>13487</v>
      </c>
      <c r="T5579" t="s">
        <v>4677</v>
      </c>
    </row>
    <row r="5580" spans="1:20" x14ac:dyDescent="0.25">
      <c r="A5580" t="s">
        <v>637</v>
      </c>
      <c r="B5580" t="s">
        <v>1229</v>
      </c>
      <c r="C5580" t="s">
        <v>639</v>
      </c>
      <c r="D5580" t="s">
        <v>663</v>
      </c>
      <c r="E5580" t="s">
        <v>704</v>
      </c>
      <c r="F5580">
        <v>528004120010</v>
      </c>
      <c r="G5580" t="s">
        <v>653</v>
      </c>
      <c r="H5580">
        <v>583601</v>
      </c>
      <c r="I5580" t="s">
        <v>189</v>
      </c>
      <c r="J5580">
        <v>202211</v>
      </c>
      <c r="K5580">
        <v>44599</v>
      </c>
      <c r="L5580" t="s">
        <v>644</v>
      </c>
      <c r="M5580">
        <v>23500</v>
      </c>
      <c r="N5580">
        <v>39.93</v>
      </c>
      <c r="O5580" t="s">
        <v>645</v>
      </c>
      <c r="P5580" s="428">
        <v>35.822000000000003</v>
      </c>
      <c r="Q5580">
        <v>30527162</v>
      </c>
      <c r="R5580" t="s">
        <v>1230</v>
      </c>
      <c r="S5580">
        <v>13487</v>
      </c>
      <c r="T5580" t="s">
        <v>4590</v>
      </c>
    </row>
    <row r="5581" spans="1:20" x14ac:dyDescent="0.25">
      <c r="A5581" t="s">
        <v>637</v>
      </c>
      <c r="B5581" t="s">
        <v>1229</v>
      </c>
      <c r="C5581" t="s">
        <v>639</v>
      </c>
      <c r="D5581" t="s">
        <v>663</v>
      </c>
      <c r="E5581" t="s">
        <v>704</v>
      </c>
      <c r="F5581">
        <v>528004120010</v>
      </c>
      <c r="G5581" t="s">
        <v>653</v>
      </c>
      <c r="H5581">
        <v>583601</v>
      </c>
      <c r="I5581" t="s">
        <v>189</v>
      </c>
      <c r="J5581">
        <v>202211</v>
      </c>
      <c r="K5581">
        <v>44599</v>
      </c>
      <c r="L5581" t="s">
        <v>644</v>
      </c>
      <c r="M5581">
        <v>28800</v>
      </c>
      <c r="N5581">
        <v>48.94</v>
      </c>
      <c r="O5581" t="s">
        <v>645</v>
      </c>
      <c r="P5581" s="428">
        <v>43.905000000000001</v>
      </c>
      <c r="Q5581">
        <v>30527162</v>
      </c>
      <c r="R5581" t="s">
        <v>1230</v>
      </c>
      <c r="S5581">
        <v>13487</v>
      </c>
      <c r="T5581" t="s">
        <v>4591</v>
      </c>
    </row>
    <row r="5582" spans="1:20" x14ac:dyDescent="0.25">
      <c r="A5582" t="s">
        <v>637</v>
      </c>
      <c r="B5582" t="s">
        <v>1229</v>
      </c>
      <c r="C5582" t="s">
        <v>639</v>
      </c>
      <c r="D5582" t="s">
        <v>663</v>
      </c>
      <c r="E5582" t="s">
        <v>704</v>
      </c>
      <c r="F5582">
        <v>528004120010</v>
      </c>
      <c r="G5582" t="s">
        <v>653</v>
      </c>
      <c r="H5582">
        <v>583601</v>
      </c>
      <c r="I5582" t="s">
        <v>189</v>
      </c>
      <c r="J5582">
        <v>202211</v>
      </c>
      <c r="K5582">
        <v>44599</v>
      </c>
      <c r="L5582" t="s">
        <v>644</v>
      </c>
      <c r="M5582">
        <v>50000</v>
      </c>
      <c r="N5582">
        <v>84.97</v>
      </c>
      <c r="O5582" t="s">
        <v>645</v>
      </c>
      <c r="P5582" s="428">
        <v>76.227999999999994</v>
      </c>
      <c r="Q5582">
        <v>30527162</v>
      </c>
      <c r="R5582" t="s">
        <v>1230</v>
      </c>
      <c r="S5582">
        <v>13487</v>
      </c>
      <c r="T5582" t="s">
        <v>4592</v>
      </c>
    </row>
    <row r="5583" spans="1:20" x14ac:dyDescent="0.25">
      <c r="A5583" t="s">
        <v>637</v>
      </c>
      <c r="B5583" t="s">
        <v>1229</v>
      </c>
      <c r="C5583" t="s">
        <v>639</v>
      </c>
      <c r="D5583" t="s">
        <v>663</v>
      </c>
      <c r="E5583" t="s">
        <v>704</v>
      </c>
      <c r="F5583">
        <v>528004120010</v>
      </c>
      <c r="G5583" t="s">
        <v>653</v>
      </c>
      <c r="H5583">
        <v>583601</v>
      </c>
      <c r="I5583" t="s">
        <v>189</v>
      </c>
      <c r="J5583">
        <v>202211</v>
      </c>
      <c r="K5583">
        <v>44599</v>
      </c>
      <c r="L5583" t="s">
        <v>644</v>
      </c>
      <c r="M5583">
        <v>300</v>
      </c>
      <c r="N5583">
        <v>0.51</v>
      </c>
      <c r="O5583" t="s">
        <v>645</v>
      </c>
      <c r="P5583" s="428">
        <v>0.45800000000000002</v>
      </c>
      <c r="Q5583">
        <v>30527162</v>
      </c>
      <c r="R5583" t="s">
        <v>1230</v>
      </c>
      <c r="S5583">
        <v>13487</v>
      </c>
      <c r="T5583" t="s">
        <v>4678</v>
      </c>
    </row>
    <row r="5584" spans="1:20" x14ac:dyDescent="0.25">
      <c r="A5584" t="s">
        <v>637</v>
      </c>
      <c r="B5584" t="s">
        <v>1229</v>
      </c>
      <c r="C5584" t="s">
        <v>639</v>
      </c>
      <c r="D5584" t="s">
        <v>663</v>
      </c>
      <c r="E5584" t="s">
        <v>704</v>
      </c>
      <c r="F5584">
        <v>528004120010</v>
      </c>
      <c r="G5584" t="s">
        <v>653</v>
      </c>
      <c r="H5584">
        <v>583606</v>
      </c>
      <c r="I5584" t="s">
        <v>199</v>
      </c>
      <c r="J5584">
        <v>202211</v>
      </c>
      <c r="K5584">
        <v>44599</v>
      </c>
      <c r="L5584" t="s">
        <v>644</v>
      </c>
      <c r="M5584">
        <v>83798</v>
      </c>
      <c r="N5584">
        <v>142.4</v>
      </c>
      <c r="O5584" t="s">
        <v>645</v>
      </c>
      <c r="P5584" s="428">
        <v>127.75</v>
      </c>
      <c r="Q5584">
        <v>30527162</v>
      </c>
      <c r="R5584" t="s">
        <v>1230</v>
      </c>
      <c r="S5584">
        <v>13487</v>
      </c>
      <c r="T5584" t="s">
        <v>4593</v>
      </c>
    </row>
    <row r="5585" spans="1:20" x14ac:dyDescent="0.25">
      <c r="A5585" t="s">
        <v>637</v>
      </c>
      <c r="B5585" t="s">
        <v>1229</v>
      </c>
      <c r="C5585" t="s">
        <v>639</v>
      </c>
      <c r="D5585" t="s">
        <v>663</v>
      </c>
      <c r="E5585" t="s">
        <v>704</v>
      </c>
      <c r="F5585">
        <v>528004120010</v>
      </c>
      <c r="G5585" t="s">
        <v>653</v>
      </c>
      <c r="H5585">
        <v>583606</v>
      </c>
      <c r="I5585" t="s">
        <v>199</v>
      </c>
      <c r="J5585">
        <v>202211</v>
      </c>
      <c r="K5585">
        <v>44599</v>
      </c>
      <c r="L5585" t="s">
        <v>644</v>
      </c>
      <c r="M5585">
        <v>96500</v>
      </c>
      <c r="N5585">
        <v>163.98</v>
      </c>
      <c r="O5585" t="s">
        <v>645</v>
      </c>
      <c r="P5585" s="428">
        <v>147.10900000000001</v>
      </c>
      <c r="Q5585">
        <v>30527162</v>
      </c>
      <c r="R5585" t="s">
        <v>1230</v>
      </c>
      <c r="S5585">
        <v>13487</v>
      </c>
      <c r="T5585" t="s">
        <v>4594</v>
      </c>
    </row>
    <row r="5586" spans="1:20" x14ac:dyDescent="0.25">
      <c r="A5586" t="s">
        <v>637</v>
      </c>
      <c r="B5586" t="s">
        <v>1229</v>
      </c>
      <c r="C5586" t="s">
        <v>639</v>
      </c>
      <c r="D5586" t="s">
        <v>663</v>
      </c>
      <c r="E5586" t="s">
        <v>704</v>
      </c>
      <c r="F5586">
        <v>528004120010</v>
      </c>
      <c r="G5586" t="s">
        <v>653</v>
      </c>
      <c r="H5586">
        <v>583606</v>
      </c>
      <c r="I5586" t="s">
        <v>199</v>
      </c>
      <c r="J5586">
        <v>202211</v>
      </c>
      <c r="K5586">
        <v>44599</v>
      </c>
      <c r="L5586" t="s">
        <v>644</v>
      </c>
      <c r="M5586">
        <v>20000</v>
      </c>
      <c r="N5586">
        <v>33.99</v>
      </c>
      <c r="O5586" t="s">
        <v>645</v>
      </c>
      <c r="P5586" s="428">
        <v>30.492999999999999</v>
      </c>
      <c r="Q5586">
        <v>30527162</v>
      </c>
      <c r="R5586" t="s">
        <v>1230</v>
      </c>
      <c r="S5586">
        <v>13487</v>
      </c>
      <c r="T5586" t="s">
        <v>4679</v>
      </c>
    </row>
    <row r="5587" spans="1:20" x14ac:dyDescent="0.25">
      <c r="A5587" t="s">
        <v>637</v>
      </c>
      <c r="B5587" t="s">
        <v>1229</v>
      </c>
      <c r="C5587" t="s">
        <v>639</v>
      </c>
      <c r="D5587" t="s">
        <v>663</v>
      </c>
      <c r="E5587" t="s">
        <v>704</v>
      </c>
      <c r="F5587">
        <v>528004120010</v>
      </c>
      <c r="G5587" t="s">
        <v>653</v>
      </c>
      <c r="H5587">
        <v>583606</v>
      </c>
      <c r="I5587" t="s">
        <v>199</v>
      </c>
      <c r="J5587">
        <v>202211</v>
      </c>
      <c r="K5587">
        <v>44599</v>
      </c>
      <c r="L5587" t="s">
        <v>644</v>
      </c>
      <c r="M5587">
        <v>50000</v>
      </c>
      <c r="N5587">
        <v>84.97</v>
      </c>
      <c r="O5587" t="s">
        <v>645</v>
      </c>
      <c r="P5587" s="428">
        <v>76.227999999999994</v>
      </c>
      <c r="Q5587">
        <v>30527162</v>
      </c>
      <c r="R5587" t="s">
        <v>1230</v>
      </c>
      <c r="S5587">
        <v>13487</v>
      </c>
      <c r="T5587" t="s">
        <v>4595</v>
      </c>
    </row>
    <row r="5588" spans="1:20" x14ac:dyDescent="0.25">
      <c r="A5588" t="s">
        <v>637</v>
      </c>
      <c r="B5588" t="s">
        <v>1229</v>
      </c>
      <c r="C5588" t="s">
        <v>639</v>
      </c>
      <c r="D5588" t="s">
        <v>663</v>
      </c>
      <c r="E5588" t="s">
        <v>704</v>
      </c>
      <c r="F5588">
        <v>528004120024</v>
      </c>
      <c r="G5588" t="s">
        <v>2405</v>
      </c>
      <c r="H5588">
        <v>583623</v>
      </c>
      <c r="I5588" t="s">
        <v>2406</v>
      </c>
      <c r="J5588">
        <v>202211</v>
      </c>
      <c r="K5588">
        <v>44599</v>
      </c>
      <c r="L5588" t="s">
        <v>644</v>
      </c>
      <c r="M5588">
        <v>30000</v>
      </c>
      <c r="N5588">
        <v>50.98</v>
      </c>
      <c r="O5588" t="s">
        <v>645</v>
      </c>
      <c r="P5588" s="428">
        <v>45.734999999999999</v>
      </c>
      <c r="Q5588">
        <v>30527162</v>
      </c>
      <c r="R5588" t="s">
        <v>1230</v>
      </c>
      <c r="S5588">
        <v>13487</v>
      </c>
      <c r="T5588" t="s">
        <v>4616</v>
      </c>
    </row>
    <row r="5589" spans="1:20" x14ac:dyDescent="0.25">
      <c r="A5589" t="s">
        <v>637</v>
      </c>
      <c r="B5589" t="s">
        <v>1229</v>
      </c>
      <c r="C5589" t="s">
        <v>639</v>
      </c>
      <c r="D5589" t="s">
        <v>663</v>
      </c>
      <c r="E5589" t="s">
        <v>704</v>
      </c>
      <c r="F5589">
        <v>528004120010</v>
      </c>
      <c r="G5589" t="s">
        <v>653</v>
      </c>
      <c r="H5589">
        <v>583606</v>
      </c>
      <c r="I5589" t="s">
        <v>199</v>
      </c>
      <c r="J5589">
        <v>202211</v>
      </c>
      <c r="K5589">
        <v>44599</v>
      </c>
      <c r="L5589" t="s">
        <v>644</v>
      </c>
      <c r="M5589">
        <v>39500</v>
      </c>
      <c r="N5589">
        <v>67.12</v>
      </c>
      <c r="O5589" t="s">
        <v>645</v>
      </c>
      <c r="P5589" s="428">
        <v>60.215000000000003</v>
      </c>
      <c r="Q5589">
        <v>30527162</v>
      </c>
      <c r="R5589" t="s">
        <v>1230</v>
      </c>
      <c r="S5589">
        <v>13487</v>
      </c>
      <c r="T5589" t="s">
        <v>4632</v>
      </c>
    </row>
    <row r="5590" spans="1:20" x14ac:dyDescent="0.25">
      <c r="A5590" t="s">
        <v>637</v>
      </c>
      <c r="B5590" t="s">
        <v>1229</v>
      </c>
      <c r="C5590" t="s">
        <v>639</v>
      </c>
      <c r="D5590" t="s">
        <v>663</v>
      </c>
      <c r="E5590" t="s">
        <v>704</v>
      </c>
      <c r="F5590">
        <v>528004120010</v>
      </c>
      <c r="G5590" t="s">
        <v>653</v>
      </c>
      <c r="H5590">
        <v>583599</v>
      </c>
      <c r="I5590" t="s">
        <v>181</v>
      </c>
      <c r="J5590">
        <v>202211</v>
      </c>
      <c r="K5590">
        <v>44599</v>
      </c>
      <c r="L5590" t="s">
        <v>644</v>
      </c>
      <c r="M5590">
        <v>120700</v>
      </c>
      <c r="N5590">
        <v>205.11</v>
      </c>
      <c r="O5590" t="s">
        <v>645</v>
      </c>
      <c r="P5590" s="428">
        <v>184.00800000000001</v>
      </c>
      <c r="Q5590">
        <v>30527162</v>
      </c>
      <c r="R5590" t="s">
        <v>1230</v>
      </c>
      <c r="S5590">
        <v>13487</v>
      </c>
      <c r="T5590" t="s">
        <v>4633</v>
      </c>
    </row>
    <row r="5591" spans="1:20" x14ac:dyDescent="0.25">
      <c r="A5591" t="s">
        <v>637</v>
      </c>
      <c r="B5591" t="s">
        <v>1229</v>
      </c>
      <c r="C5591" t="s">
        <v>639</v>
      </c>
      <c r="D5591" t="s">
        <v>663</v>
      </c>
      <c r="E5591" t="s">
        <v>704</v>
      </c>
      <c r="F5591">
        <v>528004120010</v>
      </c>
      <c r="G5591" t="s">
        <v>653</v>
      </c>
      <c r="H5591">
        <v>583597</v>
      </c>
      <c r="I5591" t="s">
        <v>1268</v>
      </c>
      <c r="J5591">
        <v>202211</v>
      </c>
      <c r="K5591">
        <v>44599</v>
      </c>
      <c r="L5591" t="s">
        <v>644</v>
      </c>
      <c r="M5591">
        <v>58540</v>
      </c>
      <c r="N5591">
        <v>99.48</v>
      </c>
      <c r="O5591" t="s">
        <v>645</v>
      </c>
      <c r="P5591" s="428">
        <v>89.245000000000005</v>
      </c>
      <c r="Q5591">
        <v>30527162</v>
      </c>
      <c r="R5591" t="s">
        <v>1230</v>
      </c>
      <c r="S5591">
        <v>13487</v>
      </c>
      <c r="T5591" t="s">
        <v>4687</v>
      </c>
    </row>
    <row r="5592" spans="1:20" x14ac:dyDescent="0.25">
      <c r="A5592" t="s">
        <v>637</v>
      </c>
      <c r="B5592" t="s">
        <v>1229</v>
      </c>
      <c r="C5592" t="s">
        <v>639</v>
      </c>
      <c r="D5592" t="s">
        <v>663</v>
      </c>
      <c r="E5592" t="s">
        <v>704</v>
      </c>
      <c r="F5592">
        <v>528004120001</v>
      </c>
      <c r="G5592" t="s">
        <v>705</v>
      </c>
      <c r="H5592">
        <v>583132</v>
      </c>
      <c r="I5592" t="s">
        <v>25</v>
      </c>
      <c r="J5592">
        <v>202211</v>
      </c>
      <c r="K5592">
        <v>44599</v>
      </c>
      <c r="L5592" t="s">
        <v>644</v>
      </c>
      <c r="M5592">
        <v>200000</v>
      </c>
      <c r="N5592">
        <v>339.86</v>
      </c>
      <c r="O5592" t="s">
        <v>645</v>
      </c>
      <c r="P5592" s="428">
        <v>304.89499999999998</v>
      </c>
      <c r="Q5592">
        <v>30527162</v>
      </c>
      <c r="R5592" t="s">
        <v>1230</v>
      </c>
      <c r="S5592">
        <v>13487</v>
      </c>
      <c r="T5592" t="s">
        <v>4688</v>
      </c>
    </row>
    <row r="5593" spans="1:20" x14ac:dyDescent="0.25">
      <c r="A5593" t="s">
        <v>637</v>
      </c>
      <c r="B5593" t="s">
        <v>1229</v>
      </c>
      <c r="C5593" t="s">
        <v>639</v>
      </c>
      <c r="D5593" t="s">
        <v>663</v>
      </c>
      <c r="E5593" t="s">
        <v>704</v>
      </c>
      <c r="F5593">
        <v>528004120001</v>
      </c>
      <c r="G5593" t="s">
        <v>705</v>
      </c>
      <c r="H5593">
        <v>583131</v>
      </c>
      <c r="I5593" t="s">
        <v>1254</v>
      </c>
      <c r="J5593">
        <v>202211</v>
      </c>
      <c r="K5593">
        <v>44599</v>
      </c>
      <c r="L5593" t="s">
        <v>644</v>
      </c>
      <c r="M5593">
        <v>543280</v>
      </c>
      <c r="N5593">
        <v>923.21</v>
      </c>
      <c r="O5593" t="s">
        <v>645</v>
      </c>
      <c r="P5593" s="428">
        <v>828.22900000000004</v>
      </c>
      <c r="Q5593">
        <v>30527162</v>
      </c>
      <c r="R5593" t="s">
        <v>1230</v>
      </c>
      <c r="S5593">
        <v>13487</v>
      </c>
      <c r="T5593" t="s">
        <v>4689</v>
      </c>
    </row>
    <row r="5594" spans="1:20" x14ac:dyDescent="0.25">
      <c r="A5594" t="s">
        <v>637</v>
      </c>
      <c r="B5594" t="s">
        <v>1229</v>
      </c>
      <c r="C5594" t="s">
        <v>639</v>
      </c>
      <c r="D5594" t="s">
        <v>663</v>
      </c>
      <c r="E5594" t="s">
        <v>704</v>
      </c>
      <c r="F5594">
        <v>528004120001</v>
      </c>
      <c r="G5594" t="s">
        <v>705</v>
      </c>
      <c r="H5594">
        <v>583132</v>
      </c>
      <c r="I5594" t="s">
        <v>25</v>
      </c>
      <c r="J5594">
        <v>202211</v>
      </c>
      <c r="K5594">
        <v>44599</v>
      </c>
      <c r="L5594" t="s">
        <v>644</v>
      </c>
      <c r="M5594">
        <v>315000</v>
      </c>
      <c r="N5594">
        <v>535.29</v>
      </c>
      <c r="O5594" t="s">
        <v>645</v>
      </c>
      <c r="P5594" s="428">
        <v>480.21899999999999</v>
      </c>
      <c r="Q5594">
        <v>30527162</v>
      </c>
      <c r="R5594" t="s">
        <v>1230</v>
      </c>
      <c r="S5594">
        <v>13487</v>
      </c>
      <c r="T5594" t="s">
        <v>4252</v>
      </c>
    </row>
    <row r="5595" spans="1:20" x14ac:dyDescent="0.25">
      <c r="A5595" t="s">
        <v>637</v>
      </c>
      <c r="B5595" t="s">
        <v>1229</v>
      </c>
      <c r="C5595" t="s">
        <v>639</v>
      </c>
      <c r="D5595" t="s">
        <v>663</v>
      </c>
      <c r="E5595" t="s">
        <v>704</v>
      </c>
      <c r="F5595">
        <v>528004120002</v>
      </c>
      <c r="G5595" t="s">
        <v>642</v>
      </c>
      <c r="H5595">
        <v>583133</v>
      </c>
      <c r="I5595" t="s">
        <v>29</v>
      </c>
      <c r="J5595">
        <v>202211</v>
      </c>
      <c r="K5595">
        <v>44599</v>
      </c>
      <c r="L5595" t="s">
        <v>644</v>
      </c>
      <c r="M5595">
        <v>315000</v>
      </c>
      <c r="N5595">
        <v>535.29</v>
      </c>
      <c r="O5595" t="s">
        <v>645</v>
      </c>
      <c r="P5595" s="428">
        <v>480.21899999999999</v>
      </c>
      <c r="Q5595">
        <v>30527162</v>
      </c>
      <c r="R5595" t="s">
        <v>1230</v>
      </c>
      <c r="S5595">
        <v>13487</v>
      </c>
      <c r="T5595" t="s">
        <v>4690</v>
      </c>
    </row>
    <row r="5596" spans="1:20" x14ac:dyDescent="0.25">
      <c r="A5596" t="s">
        <v>637</v>
      </c>
      <c r="B5596" t="s">
        <v>1229</v>
      </c>
      <c r="C5596" t="s">
        <v>639</v>
      </c>
      <c r="D5596" t="s">
        <v>663</v>
      </c>
      <c r="E5596" t="s">
        <v>704</v>
      </c>
      <c r="F5596">
        <v>528004120001</v>
      </c>
      <c r="G5596" t="s">
        <v>705</v>
      </c>
      <c r="H5596">
        <v>583132</v>
      </c>
      <c r="I5596" t="s">
        <v>25</v>
      </c>
      <c r="J5596">
        <v>202211</v>
      </c>
      <c r="K5596">
        <v>44599</v>
      </c>
      <c r="L5596" t="s">
        <v>644</v>
      </c>
      <c r="M5596">
        <v>315000</v>
      </c>
      <c r="N5596">
        <v>535.29</v>
      </c>
      <c r="O5596" t="s">
        <v>645</v>
      </c>
      <c r="P5596" s="428">
        <v>480.21899999999999</v>
      </c>
      <c r="Q5596">
        <v>30527162</v>
      </c>
      <c r="R5596" t="s">
        <v>1230</v>
      </c>
      <c r="S5596">
        <v>13487</v>
      </c>
      <c r="T5596" t="s">
        <v>4253</v>
      </c>
    </row>
    <row r="5597" spans="1:20" x14ac:dyDescent="0.25">
      <c r="A5597" t="s">
        <v>637</v>
      </c>
      <c r="B5597" t="s">
        <v>1229</v>
      </c>
      <c r="C5597" t="s">
        <v>639</v>
      </c>
      <c r="D5597" t="s">
        <v>663</v>
      </c>
      <c r="E5597" t="s">
        <v>704</v>
      </c>
      <c r="F5597">
        <v>528004120002</v>
      </c>
      <c r="G5597" t="s">
        <v>642</v>
      </c>
      <c r="H5597">
        <v>583140</v>
      </c>
      <c r="I5597" t="s">
        <v>36</v>
      </c>
      <c r="J5597">
        <v>202211</v>
      </c>
      <c r="K5597">
        <v>44599</v>
      </c>
      <c r="L5597" t="s">
        <v>644</v>
      </c>
      <c r="M5597">
        <v>400860</v>
      </c>
      <c r="N5597">
        <v>681.19</v>
      </c>
      <c r="O5597" t="s">
        <v>645</v>
      </c>
      <c r="P5597" s="428">
        <v>611.10799999999995</v>
      </c>
      <c r="Q5597">
        <v>30527162</v>
      </c>
      <c r="R5597" t="s">
        <v>1230</v>
      </c>
      <c r="S5597">
        <v>13487</v>
      </c>
      <c r="T5597" t="s">
        <v>4691</v>
      </c>
    </row>
    <row r="5598" spans="1:20" x14ac:dyDescent="0.25">
      <c r="A5598" t="s">
        <v>637</v>
      </c>
      <c r="B5598" t="s">
        <v>1229</v>
      </c>
      <c r="C5598" t="s">
        <v>639</v>
      </c>
      <c r="D5598" t="s">
        <v>663</v>
      </c>
      <c r="E5598" t="s">
        <v>704</v>
      </c>
      <c r="F5598">
        <v>528004120002</v>
      </c>
      <c r="G5598" t="s">
        <v>642</v>
      </c>
      <c r="H5598">
        <v>583141</v>
      </c>
      <c r="I5598" t="s">
        <v>37</v>
      </c>
      <c r="J5598">
        <v>202211</v>
      </c>
      <c r="K5598">
        <v>44599</v>
      </c>
      <c r="L5598" t="s">
        <v>644</v>
      </c>
      <c r="M5598">
        <v>410860</v>
      </c>
      <c r="N5598">
        <v>698.18</v>
      </c>
      <c r="O5598" t="s">
        <v>645</v>
      </c>
      <c r="P5598" s="428">
        <v>626.35</v>
      </c>
      <c r="Q5598">
        <v>30527162</v>
      </c>
      <c r="R5598" t="s">
        <v>1230</v>
      </c>
      <c r="S5598">
        <v>13487</v>
      </c>
      <c r="T5598" t="s">
        <v>4692</v>
      </c>
    </row>
    <row r="5599" spans="1:20" x14ac:dyDescent="0.25">
      <c r="A5599" t="s">
        <v>637</v>
      </c>
      <c r="B5599" t="s">
        <v>1229</v>
      </c>
      <c r="C5599" t="s">
        <v>639</v>
      </c>
      <c r="D5599" t="s">
        <v>663</v>
      </c>
      <c r="E5599" t="s">
        <v>704</v>
      </c>
      <c r="F5599">
        <v>528004120002</v>
      </c>
      <c r="G5599" t="s">
        <v>642</v>
      </c>
      <c r="H5599">
        <v>583142</v>
      </c>
      <c r="I5599" t="s">
        <v>38</v>
      </c>
      <c r="J5599">
        <v>202211</v>
      </c>
      <c r="K5599">
        <v>44599</v>
      </c>
      <c r="L5599" t="s">
        <v>644</v>
      </c>
      <c r="M5599">
        <v>200000</v>
      </c>
      <c r="N5599">
        <v>339.86</v>
      </c>
      <c r="O5599" t="s">
        <v>645</v>
      </c>
      <c r="P5599" s="428">
        <v>304.89499999999998</v>
      </c>
      <c r="Q5599">
        <v>30527162</v>
      </c>
      <c r="R5599" t="s">
        <v>1230</v>
      </c>
      <c r="S5599">
        <v>13487</v>
      </c>
      <c r="T5599" t="s">
        <v>4693</v>
      </c>
    </row>
    <row r="5600" spans="1:20" x14ac:dyDescent="0.25">
      <c r="A5600" t="s">
        <v>637</v>
      </c>
      <c r="B5600" t="s">
        <v>1229</v>
      </c>
      <c r="C5600" t="s">
        <v>639</v>
      </c>
      <c r="D5600" t="s">
        <v>663</v>
      </c>
      <c r="E5600" t="s">
        <v>704</v>
      </c>
      <c r="F5600">
        <v>528004120002</v>
      </c>
      <c r="G5600" t="s">
        <v>642</v>
      </c>
      <c r="H5600">
        <v>583143</v>
      </c>
      <c r="I5600" t="s">
        <v>39</v>
      </c>
      <c r="J5600">
        <v>202211</v>
      </c>
      <c r="K5600">
        <v>44599</v>
      </c>
      <c r="L5600" t="s">
        <v>644</v>
      </c>
      <c r="M5600">
        <v>175000</v>
      </c>
      <c r="N5600">
        <v>297.38</v>
      </c>
      <c r="O5600" t="s">
        <v>645</v>
      </c>
      <c r="P5600" s="428">
        <v>266.78500000000003</v>
      </c>
      <c r="Q5600">
        <v>30527162</v>
      </c>
      <c r="R5600" t="s">
        <v>1230</v>
      </c>
      <c r="S5600">
        <v>13487</v>
      </c>
      <c r="T5600" t="s">
        <v>4694</v>
      </c>
    </row>
    <row r="5601" spans="1:20" x14ac:dyDescent="0.25">
      <c r="A5601" t="s">
        <v>637</v>
      </c>
      <c r="B5601" t="s">
        <v>1229</v>
      </c>
      <c r="C5601" t="s">
        <v>639</v>
      </c>
      <c r="D5601" t="s">
        <v>663</v>
      </c>
      <c r="E5601" t="s">
        <v>704</v>
      </c>
      <c r="F5601">
        <v>528004120001</v>
      </c>
      <c r="G5601" t="s">
        <v>705</v>
      </c>
      <c r="H5601">
        <v>583132</v>
      </c>
      <c r="I5601" t="s">
        <v>25</v>
      </c>
      <c r="J5601">
        <v>202211</v>
      </c>
      <c r="K5601">
        <v>44599</v>
      </c>
      <c r="L5601" t="s">
        <v>644</v>
      </c>
      <c r="M5601">
        <v>100000</v>
      </c>
      <c r="N5601">
        <v>169.93</v>
      </c>
      <c r="O5601" t="s">
        <v>645</v>
      </c>
      <c r="P5601" s="428">
        <v>152.447</v>
      </c>
      <c r="Q5601">
        <v>30527162</v>
      </c>
      <c r="R5601" t="s">
        <v>1230</v>
      </c>
      <c r="S5601">
        <v>13487</v>
      </c>
      <c r="T5601" t="s">
        <v>4695</v>
      </c>
    </row>
    <row r="5602" spans="1:20" x14ac:dyDescent="0.25">
      <c r="A5602" t="s">
        <v>637</v>
      </c>
      <c r="B5602" t="s">
        <v>1229</v>
      </c>
      <c r="C5602" t="s">
        <v>639</v>
      </c>
      <c r="D5602" t="s">
        <v>663</v>
      </c>
      <c r="E5602" t="s">
        <v>704</v>
      </c>
      <c r="F5602">
        <v>528004120010</v>
      </c>
      <c r="G5602" t="s">
        <v>653</v>
      </c>
      <c r="H5602">
        <v>583606</v>
      </c>
      <c r="I5602" t="s">
        <v>199</v>
      </c>
      <c r="J5602">
        <v>202211</v>
      </c>
      <c r="K5602">
        <v>44599</v>
      </c>
      <c r="L5602" t="s">
        <v>644</v>
      </c>
      <c r="M5602">
        <v>10000</v>
      </c>
      <c r="N5602">
        <v>16.989999999999998</v>
      </c>
      <c r="O5602" t="s">
        <v>645</v>
      </c>
      <c r="P5602" s="428">
        <v>15.242000000000001</v>
      </c>
      <c r="Q5602">
        <v>30527162</v>
      </c>
      <c r="R5602" t="s">
        <v>1230</v>
      </c>
      <c r="S5602">
        <v>13487</v>
      </c>
      <c r="T5602" t="s">
        <v>4639</v>
      </c>
    </row>
    <row r="5603" spans="1:20" x14ac:dyDescent="0.25">
      <c r="A5603" t="s">
        <v>637</v>
      </c>
      <c r="B5603" t="s">
        <v>1229</v>
      </c>
      <c r="C5603" t="s">
        <v>639</v>
      </c>
      <c r="D5603" t="s">
        <v>663</v>
      </c>
      <c r="E5603" t="s">
        <v>704</v>
      </c>
      <c r="F5603">
        <v>528004120010</v>
      </c>
      <c r="G5603" t="s">
        <v>653</v>
      </c>
      <c r="H5603">
        <v>583606</v>
      </c>
      <c r="I5603" t="s">
        <v>199</v>
      </c>
      <c r="J5603">
        <v>202211</v>
      </c>
      <c r="K5603">
        <v>44599</v>
      </c>
      <c r="L5603" t="s">
        <v>644</v>
      </c>
      <c r="M5603">
        <v>22400</v>
      </c>
      <c r="N5603">
        <v>38.06</v>
      </c>
      <c r="O5603" t="s">
        <v>645</v>
      </c>
      <c r="P5603" s="428">
        <v>34.143999999999998</v>
      </c>
      <c r="Q5603">
        <v>30527162</v>
      </c>
      <c r="R5603" t="s">
        <v>1230</v>
      </c>
      <c r="S5603">
        <v>13487</v>
      </c>
      <c r="T5603" t="s">
        <v>4642</v>
      </c>
    </row>
    <row r="5604" spans="1:20" x14ac:dyDescent="0.25">
      <c r="A5604" t="s">
        <v>637</v>
      </c>
      <c r="B5604" t="s">
        <v>1229</v>
      </c>
      <c r="C5604" t="s">
        <v>639</v>
      </c>
      <c r="D5604" t="s">
        <v>663</v>
      </c>
      <c r="E5604" t="s">
        <v>704</v>
      </c>
      <c r="F5604">
        <v>528004120001</v>
      </c>
      <c r="G5604" t="s">
        <v>705</v>
      </c>
      <c r="H5604">
        <v>583131</v>
      </c>
      <c r="I5604" t="s">
        <v>1254</v>
      </c>
      <c r="J5604">
        <v>202211</v>
      </c>
      <c r="K5604">
        <v>44599</v>
      </c>
      <c r="L5604" t="s">
        <v>644</v>
      </c>
      <c r="M5604">
        <v>543280</v>
      </c>
      <c r="N5604">
        <v>923.21</v>
      </c>
      <c r="O5604" t="s">
        <v>645</v>
      </c>
      <c r="P5604" s="428">
        <v>828.22900000000004</v>
      </c>
      <c r="Q5604">
        <v>30527165</v>
      </c>
      <c r="R5604" t="s">
        <v>1230</v>
      </c>
      <c r="S5604">
        <v>13487</v>
      </c>
      <c r="T5604" t="s">
        <v>4696</v>
      </c>
    </row>
    <row r="5605" spans="1:20" x14ac:dyDescent="0.25">
      <c r="A5605" t="s">
        <v>637</v>
      </c>
      <c r="B5605" t="s">
        <v>1229</v>
      </c>
      <c r="C5605" t="s">
        <v>639</v>
      </c>
      <c r="D5605" t="s">
        <v>663</v>
      </c>
      <c r="E5605" t="s">
        <v>704</v>
      </c>
      <c r="F5605">
        <v>528004120001</v>
      </c>
      <c r="G5605" t="s">
        <v>705</v>
      </c>
      <c r="H5605">
        <v>583132</v>
      </c>
      <c r="I5605" t="s">
        <v>25</v>
      </c>
      <c r="J5605">
        <v>202211</v>
      </c>
      <c r="K5605">
        <v>44599</v>
      </c>
      <c r="L5605" t="s">
        <v>644</v>
      </c>
      <c r="M5605">
        <v>315000</v>
      </c>
      <c r="N5605">
        <v>535.29</v>
      </c>
      <c r="O5605" t="s">
        <v>645</v>
      </c>
      <c r="P5605" s="428">
        <v>480.21899999999999</v>
      </c>
      <c r="Q5605">
        <v>30527165</v>
      </c>
      <c r="R5605" t="s">
        <v>1230</v>
      </c>
      <c r="S5605">
        <v>13487</v>
      </c>
      <c r="T5605" t="s">
        <v>4725</v>
      </c>
    </row>
    <row r="5606" spans="1:20" x14ac:dyDescent="0.25">
      <c r="A5606" t="s">
        <v>637</v>
      </c>
      <c r="B5606" t="s">
        <v>1229</v>
      </c>
      <c r="C5606" t="s">
        <v>639</v>
      </c>
      <c r="D5606" t="s">
        <v>663</v>
      </c>
      <c r="E5606" t="s">
        <v>704</v>
      </c>
      <c r="F5606">
        <v>528004120001</v>
      </c>
      <c r="G5606" t="s">
        <v>705</v>
      </c>
      <c r="H5606">
        <v>583132</v>
      </c>
      <c r="I5606" t="s">
        <v>25</v>
      </c>
      <c r="J5606">
        <v>202211</v>
      </c>
      <c r="K5606">
        <v>44599</v>
      </c>
      <c r="L5606" t="s">
        <v>644</v>
      </c>
      <c r="M5606">
        <v>315000</v>
      </c>
      <c r="N5606">
        <v>535.29</v>
      </c>
      <c r="O5606" t="s">
        <v>645</v>
      </c>
      <c r="P5606" s="428">
        <v>480.21899999999999</v>
      </c>
      <c r="Q5606">
        <v>30527165</v>
      </c>
      <c r="R5606" t="s">
        <v>1230</v>
      </c>
      <c r="S5606">
        <v>13487</v>
      </c>
      <c r="T5606" t="s">
        <v>4726</v>
      </c>
    </row>
    <row r="5607" spans="1:20" x14ac:dyDescent="0.25">
      <c r="A5607" t="s">
        <v>637</v>
      </c>
      <c r="B5607" t="s">
        <v>1229</v>
      </c>
      <c r="C5607" t="s">
        <v>639</v>
      </c>
      <c r="D5607" t="s">
        <v>663</v>
      </c>
      <c r="E5607" t="s">
        <v>704</v>
      </c>
      <c r="F5607">
        <v>528004120001</v>
      </c>
      <c r="G5607" t="s">
        <v>705</v>
      </c>
      <c r="H5607">
        <v>583132</v>
      </c>
      <c r="I5607" t="s">
        <v>25</v>
      </c>
      <c r="J5607">
        <v>202211</v>
      </c>
      <c r="K5607">
        <v>44599</v>
      </c>
      <c r="L5607" t="s">
        <v>644</v>
      </c>
      <c r="M5607">
        <v>315000</v>
      </c>
      <c r="N5607">
        <v>535.29</v>
      </c>
      <c r="O5607" t="s">
        <v>645</v>
      </c>
      <c r="P5607" s="428">
        <v>480.21899999999999</v>
      </c>
      <c r="Q5607">
        <v>30527165</v>
      </c>
      <c r="R5607" t="s">
        <v>1230</v>
      </c>
      <c r="S5607">
        <v>13487</v>
      </c>
      <c r="T5607" t="s">
        <v>4727</v>
      </c>
    </row>
    <row r="5608" spans="1:20" x14ac:dyDescent="0.25">
      <c r="A5608" t="s">
        <v>637</v>
      </c>
      <c r="B5608" t="s">
        <v>1229</v>
      </c>
      <c r="C5608" t="s">
        <v>639</v>
      </c>
      <c r="D5608" t="s">
        <v>663</v>
      </c>
      <c r="E5608" t="s">
        <v>704</v>
      </c>
      <c r="F5608">
        <v>528004120002</v>
      </c>
      <c r="G5608" t="s">
        <v>642</v>
      </c>
      <c r="H5608">
        <v>583140</v>
      </c>
      <c r="I5608" t="s">
        <v>36</v>
      </c>
      <c r="J5608">
        <v>202211</v>
      </c>
      <c r="K5608">
        <v>44599</v>
      </c>
      <c r="L5608" t="s">
        <v>644</v>
      </c>
      <c r="M5608">
        <v>400860</v>
      </c>
      <c r="N5608">
        <v>681.19</v>
      </c>
      <c r="O5608" t="s">
        <v>645</v>
      </c>
      <c r="P5608" s="428">
        <v>611.10799999999995</v>
      </c>
      <c r="Q5608">
        <v>30527165</v>
      </c>
      <c r="R5608" t="s">
        <v>1230</v>
      </c>
      <c r="S5608">
        <v>13487</v>
      </c>
      <c r="T5608" t="s">
        <v>4728</v>
      </c>
    </row>
    <row r="5609" spans="1:20" x14ac:dyDescent="0.25">
      <c r="A5609" t="s">
        <v>637</v>
      </c>
      <c r="B5609" t="s">
        <v>1229</v>
      </c>
      <c r="C5609" t="s">
        <v>639</v>
      </c>
      <c r="D5609" t="s">
        <v>663</v>
      </c>
      <c r="E5609" t="s">
        <v>704</v>
      </c>
      <c r="F5609">
        <v>528004120002</v>
      </c>
      <c r="G5609" t="s">
        <v>642</v>
      </c>
      <c r="H5609">
        <v>583141</v>
      </c>
      <c r="I5609" t="s">
        <v>37</v>
      </c>
      <c r="J5609">
        <v>202211</v>
      </c>
      <c r="K5609">
        <v>44599</v>
      </c>
      <c r="L5609" t="s">
        <v>644</v>
      </c>
      <c r="M5609">
        <v>410860</v>
      </c>
      <c r="N5609">
        <v>698.18</v>
      </c>
      <c r="O5609" t="s">
        <v>645</v>
      </c>
      <c r="P5609" s="428">
        <v>626.35</v>
      </c>
      <c r="Q5609">
        <v>30527165</v>
      </c>
      <c r="R5609" t="s">
        <v>1230</v>
      </c>
      <c r="S5609">
        <v>13487</v>
      </c>
      <c r="T5609" t="s">
        <v>4729</v>
      </c>
    </row>
    <row r="5610" spans="1:20" x14ac:dyDescent="0.25">
      <c r="A5610" t="s">
        <v>637</v>
      </c>
      <c r="B5610" t="s">
        <v>1229</v>
      </c>
      <c r="C5610" t="s">
        <v>639</v>
      </c>
      <c r="D5610" t="s">
        <v>663</v>
      </c>
      <c r="E5610" t="s">
        <v>704</v>
      </c>
      <c r="F5610">
        <v>528004120002</v>
      </c>
      <c r="G5610" t="s">
        <v>642</v>
      </c>
      <c r="H5610">
        <v>583142</v>
      </c>
      <c r="I5610" t="s">
        <v>38</v>
      </c>
      <c r="J5610">
        <v>202211</v>
      </c>
      <c r="K5610">
        <v>44599</v>
      </c>
      <c r="L5610" t="s">
        <v>644</v>
      </c>
      <c r="M5610">
        <v>200000</v>
      </c>
      <c r="N5610">
        <v>339.86</v>
      </c>
      <c r="O5610" t="s">
        <v>645</v>
      </c>
      <c r="P5610" s="428">
        <v>304.89499999999998</v>
      </c>
      <c r="Q5610">
        <v>30527165</v>
      </c>
      <c r="R5610" t="s">
        <v>1230</v>
      </c>
      <c r="S5610">
        <v>13487</v>
      </c>
      <c r="T5610" t="s">
        <v>4730</v>
      </c>
    </row>
    <row r="5611" spans="1:20" x14ac:dyDescent="0.25">
      <c r="A5611" t="s">
        <v>637</v>
      </c>
      <c r="B5611" t="s">
        <v>1229</v>
      </c>
      <c r="C5611" t="s">
        <v>639</v>
      </c>
      <c r="D5611" t="s">
        <v>663</v>
      </c>
      <c r="E5611" t="s">
        <v>704</v>
      </c>
      <c r="F5611">
        <v>528004120002</v>
      </c>
      <c r="G5611" t="s">
        <v>642</v>
      </c>
      <c r="H5611">
        <v>583143</v>
      </c>
      <c r="I5611" t="s">
        <v>39</v>
      </c>
      <c r="J5611">
        <v>202211</v>
      </c>
      <c r="K5611">
        <v>44599</v>
      </c>
      <c r="L5611" t="s">
        <v>644</v>
      </c>
      <c r="M5611">
        <v>175000</v>
      </c>
      <c r="N5611">
        <v>297.38</v>
      </c>
      <c r="O5611" t="s">
        <v>645</v>
      </c>
      <c r="P5611" s="428">
        <v>266.78500000000003</v>
      </c>
      <c r="Q5611">
        <v>30527165</v>
      </c>
      <c r="R5611" t="s">
        <v>1230</v>
      </c>
      <c r="S5611">
        <v>13487</v>
      </c>
      <c r="T5611" t="s">
        <v>4731</v>
      </c>
    </row>
    <row r="5612" spans="1:20" x14ac:dyDescent="0.25">
      <c r="A5612" t="s">
        <v>637</v>
      </c>
      <c r="B5612" t="s">
        <v>1229</v>
      </c>
      <c r="C5612" t="s">
        <v>639</v>
      </c>
      <c r="D5612" t="s">
        <v>663</v>
      </c>
      <c r="E5612" t="s">
        <v>704</v>
      </c>
      <c r="F5612">
        <v>528004120001</v>
      </c>
      <c r="G5612" t="s">
        <v>705</v>
      </c>
      <c r="H5612">
        <v>583132</v>
      </c>
      <c r="I5612" t="s">
        <v>25</v>
      </c>
      <c r="J5612">
        <v>202211</v>
      </c>
      <c r="K5612">
        <v>44599</v>
      </c>
      <c r="L5612" t="s">
        <v>644</v>
      </c>
      <c r="M5612">
        <v>100000</v>
      </c>
      <c r="N5612">
        <v>169.93</v>
      </c>
      <c r="O5612" t="s">
        <v>645</v>
      </c>
      <c r="P5612" s="428">
        <v>152.447</v>
      </c>
      <c r="Q5612">
        <v>30527165</v>
      </c>
      <c r="R5612" t="s">
        <v>1230</v>
      </c>
      <c r="S5612">
        <v>13487</v>
      </c>
      <c r="T5612" t="s">
        <v>4732</v>
      </c>
    </row>
    <row r="5613" spans="1:20" x14ac:dyDescent="0.25">
      <c r="A5613" t="s">
        <v>637</v>
      </c>
      <c r="B5613" t="s">
        <v>1229</v>
      </c>
      <c r="C5613" t="s">
        <v>639</v>
      </c>
      <c r="D5613" t="s">
        <v>663</v>
      </c>
      <c r="E5613" t="s">
        <v>704</v>
      </c>
      <c r="F5613">
        <v>528004120010</v>
      </c>
      <c r="G5613" t="s">
        <v>653</v>
      </c>
      <c r="H5613">
        <v>583601</v>
      </c>
      <c r="I5613" t="s">
        <v>189</v>
      </c>
      <c r="J5613">
        <v>202211</v>
      </c>
      <c r="K5613">
        <v>44599</v>
      </c>
      <c r="L5613" t="s">
        <v>644</v>
      </c>
      <c r="M5613">
        <v>9000</v>
      </c>
      <c r="N5613">
        <v>15.29</v>
      </c>
      <c r="O5613" t="s">
        <v>645</v>
      </c>
      <c r="P5613" s="428">
        <v>13.717000000000001</v>
      </c>
      <c r="Q5613">
        <v>30527165</v>
      </c>
      <c r="R5613" t="s">
        <v>1230</v>
      </c>
      <c r="S5613">
        <v>13487</v>
      </c>
      <c r="T5613" t="s">
        <v>4648</v>
      </c>
    </row>
    <row r="5614" spans="1:20" x14ac:dyDescent="0.25">
      <c r="A5614" t="s">
        <v>637</v>
      </c>
      <c r="B5614" t="s">
        <v>1229</v>
      </c>
      <c r="C5614" t="s">
        <v>639</v>
      </c>
      <c r="D5614" t="s">
        <v>663</v>
      </c>
      <c r="E5614" t="s">
        <v>704</v>
      </c>
      <c r="F5614">
        <v>528004120010</v>
      </c>
      <c r="G5614" t="s">
        <v>653</v>
      </c>
      <c r="H5614">
        <v>583601</v>
      </c>
      <c r="I5614" t="s">
        <v>189</v>
      </c>
      <c r="J5614">
        <v>202211</v>
      </c>
      <c r="K5614">
        <v>44599</v>
      </c>
      <c r="L5614" t="s">
        <v>644</v>
      </c>
      <c r="M5614">
        <v>24000</v>
      </c>
      <c r="N5614">
        <v>40.78</v>
      </c>
      <c r="O5614" t="s">
        <v>645</v>
      </c>
      <c r="P5614" s="428">
        <v>36.584000000000003</v>
      </c>
      <c r="Q5614">
        <v>30527165</v>
      </c>
      <c r="R5614" t="s">
        <v>1230</v>
      </c>
      <c r="S5614">
        <v>13487</v>
      </c>
      <c r="T5614" t="s">
        <v>4649</v>
      </c>
    </row>
    <row r="5615" spans="1:20" x14ac:dyDescent="0.25">
      <c r="A5615" t="s">
        <v>637</v>
      </c>
      <c r="B5615" t="s">
        <v>1229</v>
      </c>
      <c r="C5615" t="s">
        <v>639</v>
      </c>
      <c r="D5615" t="s">
        <v>663</v>
      </c>
      <c r="E5615" t="s">
        <v>704</v>
      </c>
      <c r="F5615">
        <v>528004120010</v>
      </c>
      <c r="G5615" t="s">
        <v>653</v>
      </c>
      <c r="H5615">
        <v>583597</v>
      </c>
      <c r="I5615" t="s">
        <v>1268</v>
      </c>
      <c r="J5615">
        <v>202211</v>
      </c>
      <c r="K5615">
        <v>44599</v>
      </c>
      <c r="L5615" t="s">
        <v>644</v>
      </c>
      <c r="M5615">
        <v>95640</v>
      </c>
      <c r="N5615">
        <v>162.52000000000001</v>
      </c>
      <c r="O5615" t="s">
        <v>645</v>
      </c>
      <c r="P5615" s="428">
        <v>145.80000000000001</v>
      </c>
      <c r="Q5615">
        <v>30527165</v>
      </c>
      <c r="R5615" t="s">
        <v>1230</v>
      </c>
      <c r="S5615">
        <v>13487</v>
      </c>
      <c r="T5615" t="s">
        <v>4650</v>
      </c>
    </row>
    <row r="5616" spans="1:20" x14ac:dyDescent="0.25">
      <c r="A5616" t="s">
        <v>637</v>
      </c>
      <c r="B5616" t="s">
        <v>1229</v>
      </c>
      <c r="C5616" t="s">
        <v>639</v>
      </c>
      <c r="D5616" t="s">
        <v>663</v>
      </c>
      <c r="E5616" t="s">
        <v>704</v>
      </c>
      <c r="F5616">
        <v>528004120010</v>
      </c>
      <c r="G5616" t="s">
        <v>653</v>
      </c>
      <c r="H5616">
        <v>583601</v>
      </c>
      <c r="I5616" t="s">
        <v>189</v>
      </c>
      <c r="J5616">
        <v>202211</v>
      </c>
      <c r="K5616">
        <v>44599</v>
      </c>
      <c r="L5616" t="s">
        <v>644</v>
      </c>
      <c r="M5616">
        <v>6000</v>
      </c>
      <c r="N5616">
        <v>10.199999999999999</v>
      </c>
      <c r="O5616" t="s">
        <v>645</v>
      </c>
      <c r="P5616" s="428">
        <v>9.1509999999999998</v>
      </c>
      <c r="Q5616">
        <v>30527165</v>
      </c>
      <c r="R5616" t="s">
        <v>1230</v>
      </c>
      <c r="S5616">
        <v>13487</v>
      </c>
      <c r="T5616" t="s">
        <v>4651</v>
      </c>
    </row>
    <row r="5617" spans="1:20" x14ac:dyDescent="0.25">
      <c r="A5617" t="s">
        <v>637</v>
      </c>
      <c r="B5617" t="s">
        <v>1229</v>
      </c>
      <c r="C5617" t="s">
        <v>639</v>
      </c>
      <c r="D5617" t="s">
        <v>663</v>
      </c>
      <c r="E5617" t="s">
        <v>704</v>
      </c>
      <c r="F5617">
        <v>528004120010</v>
      </c>
      <c r="G5617" t="s">
        <v>653</v>
      </c>
      <c r="H5617">
        <v>583605</v>
      </c>
      <c r="I5617" t="s">
        <v>197</v>
      </c>
      <c r="J5617">
        <v>202211</v>
      </c>
      <c r="K5617">
        <v>44599</v>
      </c>
      <c r="L5617" t="s">
        <v>644</v>
      </c>
      <c r="M5617">
        <v>5200</v>
      </c>
      <c r="N5617">
        <v>8.84</v>
      </c>
      <c r="O5617" t="s">
        <v>645</v>
      </c>
      <c r="P5617" s="428">
        <v>7.931</v>
      </c>
      <c r="Q5617">
        <v>30527166</v>
      </c>
      <c r="R5617" t="s">
        <v>1230</v>
      </c>
      <c r="S5617">
        <v>13487</v>
      </c>
      <c r="T5617" t="s">
        <v>4654</v>
      </c>
    </row>
    <row r="5618" spans="1:20" x14ac:dyDescent="0.25">
      <c r="A5618" t="s">
        <v>637</v>
      </c>
      <c r="B5618" t="s">
        <v>1229</v>
      </c>
      <c r="C5618" t="s">
        <v>639</v>
      </c>
      <c r="D5618" t="s">
        <v>663</v>
      </c>
      <c r="E5618" t="s">
        <v>704</v>
      </c>
      <c r="F5618">
        <v>528004120001</v>
      </c>
      <c r="G5618" t="s">
        <v>705</v>
      </c>
      <c r="H5618">
        <v>583131</v>
      </c>
      <c r="I5618" t="s">
        <v>1254</v>
      </c>
      <c r="J5618">
        <v>202211</v>
      </c>
      <c r="K5618">
        <v>44599</v>
      </c>
      <c r="L5618" t="s">
        <v>644</v>
      </c>
      <c r="M5618">
        <v>543280</v>
      </c>
      <c r="N5618">
        <v>923.21</v>
      </c>
      <c r="O5618" t="s">
        <v>645</v>
      </c>
      <c r="P5618" s="428">
        <v>828.22900000000004</v>
      </c>
      <c r="Q5618">
        <v>30527166</v>
      </c>
      <c r="R5618" t="s">
        <v>1230</v>
      </c>
      <c r="S5618">
        <v>13487</v>
      </c>
      <c r="T5618" t="s">
        <v>4733</v>
      </c>
    </row>
    <row r="5619" spans="1:20" x14ac:dyDescent="0.25">
      <c r="A5619" t="s">
        <v>637</v>
      </c>
      <c r="B5619" t="s">
        <v>1229</v>
      </c>
      <c r="C5619" t="s">
        <v>639</v>
      </c>
      <c r="D5619" t="s">
        <v>663</v>
      </c>
      <c r="E5619" t="s">
        <v>704</v>
      </c>
      <c r="F5619">
        <v>528004120001</v>
      </c>
      <c r="G5619" t="s">
        <v>705</v>
      </c>
      <c r="H5619">
        <v>583132</v>
      </c>
      <c r="I5619" t="s">
        <v>25</v>
      </c>
      <c r="J5619">
        <v>202211</v>
      </c>
      <c r="K5619">
        <v>44599</v>
      </c>
      <c r="L5619" t="s">
        <v>644</v>
      </c>
      <c r="M5619">
        <v>315000</v>
      </c>
      <c r="N5619">
        <v>535.29</v>
      </c>
      <c r="O5619" t="s">
        <v>645</v>
      </c>
      <c r="P5619" s="428">
        <v>480.21899999999999</v>
      </c>
      <c r="Q5619">
        <v>30527166</v>
      </c>
      <c r="R5619" t="s">
        <v>1230</v>
      </c>
      <c r="S5619">
        <v>13487</v>
      </c>
      <c r="T5619" t="s">
        <v>4734</v>
      </c>
    </row>
    <row r="5620" spans="1:20" x14ac:dyDescent="0.25">
      <c r="A5620" t="s">
        <v>637</v>
      </c>
      <c r="B5620" t="s">
        <v>1229</v>
      </c>
      <c r="C5620" t="s">
        <v>639</v>
      </c>
      <c r="D5620" t="s">
        <v>663</v>
      </c>
      <c r="E5620" t="s">
        <v>704</v>
      </c>
      <c r="F5620">
        <v>528004120001</v>
      </c>
      <c r="G5620" t="s">
        <v>705</v>
      </c>
      <c r="H5620">
        <v>583132</v>
      </c>
      <c r="I5620" t="s">
        <v>25</v>
      </c>
      <c r="J5620">
        <v>202211</v>
      </c>
      <c r="K5620">
        <v>44599</v>
      </c>
      <c r="L5620" t="s">
        <v>644</v>
      </c>
      <c r="M5620">
        <v>315000</v>
      </c>
      <c r="N5620">
        <v>535.29</v>
      </c>
      <c r="O5620" t="s">
        <v>645</v>
      </c>
      <c r="P5620" s="428">
        <v>480.21899999999999</v>
      </c>
      <c r="Q5620">
        <v>30527166</v>
      </c>
      <c r="R5620" t="s">
        <v>1230</v>
      </c>
      <c r="S5620">
        <v>13487</v>
      </c>
      <c r="T5620" t="s">
        <v>4735</v>
      </c>
    </row>
    <row r="5621" spans="1:20" x14ac:dyDescent="0.25">
      <c r="A5621" t="s">
        <v>637</v>
      </c>
      <c r="B5621" t="s">
        <v>1229</v>
      </c>
      <c r="C5621" t="s">
        <v>639</v>
      </c>
      <c r="D5621" t="s">
        <v>663</v>
      </c>
      <c r="E5621" t="s">
        <v>704</v>
      </c>
      <c r="F5621">
        <v>528004120001</v>
      </c>
      <c r="G5621" t="s">
        <v>705</v>
      </c>
      <c r="H5621">
        <v>583132</v>
      </c>
      <c r="I5621" t="s">
        <v>25</v>
      </c>
      <c r="J5621">
        <v>202211</v>
      </c>
      <c r="K5621">
        <v>44599</v>
      </c>
      <c r="L5621" t="s">
        <v>644</v>
      </c>
      <c r="M5621">
        <v>315000</v>
      </c>
      <c r="N5621">
        <v>535.29</v>
      </c>
      <c r="O5621" t="s">
        <v>645</v>
      </c>
      <c r="P5621" s="428">
        <v>480.21899999999999</v>
      </c>
      <c r="Q5621">
        <v>30527166</v>
      </c>
      <c r="R5621" t="s">
        <v>1230</v>
      </c>
      <c r="S5621">
        <v>13487</v>
      </c>
      <c r="T5621" t="s">
        <v>4736</v>
      </c>
    </row>
    <row r="5622" spans="1:20" x14ac:dyDescent="0.25">
      <c r="A5622" t="s">
        <v>637</v>
      </c>
      <c r="B5622" t="s">
        <v>1229</v>
      </c>
      <c r="C5622" t="s">
        <v>639</v>
      </c>
      <c r="D5622" t="s">
        <v>663</v>
      </c>
      <c r="E5622" t="s">
        <v>704</v>
      </c>
      <c r="F5622">
        <v>528004120002</v>
      </c>
      <c r="G5622" t="s">
        <v>642</v>
      </c>
      <c r="H5622">
        <v>583140</v>
      </c>
      <c r="I5622" t="s">
        <v>36</v>
      </c>
      <c r="J5622">
        <v>202211</v>
      </c>
      <c r="K5622">
        <v>44599</v>
      </c>
      <c r="L5622" t="s">
        <v>644</v>
      </c>
      <c r="M5622">
        <v>400860</v>
      </c>
      <c r="N5622">
        <v>681.19</v>
      </c>
      <c r="O5622" t="s">
        <v>645</v>
      </c>
      <c r="P5622" s="428">
        <v>611.10799999999995</v>
      </c>
      <c r="Q5622">
        <v>30527166</v>
      </c>
      <c r="R5622" t="s">
        <v>1230</v>
      </c>
      <c r="S5622">
        <v>13487</v>
      </c>
      <c r="T5622" t="s">
        <v>4737</v>
      </c>
    </row>
    <row r="5623" spans="1:20" x14ac:dyDescent="0.25">
      <c r="A5623" t="s">
        <v>637</v>
      </c>
      <c r="B5623" t="s">
        <v>1229</v>
      </c>
      <c r="C5623" t="s">
        <v>639</v>
      </c>
      <c r="D5623" t="s">
        <v>663</v>
      </c>
      <c r="E5623" t="s">
        <v>704</v>
      </c>
      <c r="F5623">
        <v>528004120002</v>
      </c>
      <c r="G5623" t="s">
        <v>642</v>
      </c>
      <c r="H5623">
        <v>583141</v>
      </c>
      <c r="I5623" t="s">
        <v>37</v>
      </c>
      <c r="J5623">
        <v>202211</v>
      </c>
      <c r="K5623">
        <v>44599</v>
      </c>
      <c r="L5623" t="s">
        <v>644</v>
      </c>
      <c r="M5623">
        <v>410860</v>
      </c>
      <c r="N5623">
        <v>698.18</v>
      </c>
      <c r="O5623" t="s">
        <v>645</v>
      </c>
      <c r="P5623" s="428">
        <v>626.35</v>
      </c>
      <c r="Q5623">
        <v>30527166</v>
      </c>
      <c r="R5623" t="s">
        <v>1230</v>
      </c>
      <c r="S5623">
        <v>13487</v>
      </c>
      <c r="T5623" t="s">
        <v>4738</v>
      </c>
    </row>
    <row r="5624" spans="1:20" x14ac:dyDescent="0.25">
      <c r="A5624" t="s">
        <v>637</v>
      </c>
      <c r="B5624" t="s">
        <v>1229</v>
      </c>
      <c r="C5624" t="s">
        <v>639</v>
      </c>
      <c r="D5624" t="s">
        <v>663</v>
      </c>
      <c r="E5624" t="s">
        <v>704</v>
      </c>
      <c r="F5624">
        <v>528004120002</v>
      </c>
      <c r="G5624" t="s">
        <v>642</v>
      </c>
      <c r="H5624">
        <v>583142</v>
      </c>
      <c r="I5624" t="s">
        <v>38</v>
      </c>
      <c r="J5624">
        <v>202211</v>
      </c>
      <c r="K5624">
        <v>44599</v>
      </c>
      <c r="L5624" t="s">
        <v>644</v>
      </c>
      <c r="M5624">
        <v>200000</v>
      </c>
      <c r="N5624">
        <v>339.86</v>
      </c>
      <c r="O5624" t="s">
        <v>645</v>
      </c>
      <c r="P5624" s="428">
        <v>304.89499999999998</v>
      </c>
      <c r="Q5624">
        <v>30527166</v>
      </c>
      <c r="R5624" t="s">
        <v>1230</v>
      </c>
      <c r="S5624">
        <v>13487</v>
      </c>
      <c r="T5624" t="s">
        <v>4739</v>
      </c>
    </row>
    <row r="5625" spans="1:20" x14ac:dyDescent="0.25">
      <c r="A5625" t="s">
        <v>637</v>
      </c>
      <c r="B5625" t="s">
        <v>1229</v>
      </c>
      <c r="C5625" t="s">
        <v>639</v>
      </c>
      <c r="D5625" t="s">
        <v>663</v>
      </c>
      <c r="E5625" t="s">
        <v>704</v>
      </c>
      <c r="F5625">
        <v>528004120002</v>
      </c>
      <c r="G5625" t="s">
        <v>642</v>
      </c>
      <c r="H5625">
        <v>583143</v>
      </c>
      <c r="I5625" t="s">
        <v>39</v>
      </c>
      <c r="J5625">
        <v>202211</v>
      </c>
      <c r="K5625">
        <v>44599</v>
      </c>
      <c r="L5625" t="s">
        <v>644</v>
      </c>
      <c r="M5625">
        <v>175000</v>
      </c>
      <c r="N5625">
        <v>297.38</v>
      </c>
      <c r="O5625" t="s">
        <v>645</v>
      </c>
      <c r="P5625" s="428">
        <v>266.78500000000003</v>
      </c>
      <c r="Q5625">
        <v>30527166</v>
      </c>
      <c r="R5625" t="s">
        <v>1230</v>
      </c>
      <c r="S5625">
        <v>13487</v>
      </c>
      <c r="T5625" t="s">
        <v>4740</v>
      </c>
    </row>
    <row r="5626" spans="1:20" x14ac:dyDescent="0.25">
      <c r="A5626" t="s">
        <v>637</v>
      </c>
      <c r="B5626" t="s">
        <v>1229</v>
      </c>
      <c r="C5626" t="s">
        <v>639</v>
      </c>
      <c r="D5626" t="s">
        <v>663</v>
      </c>
      <c r="E5626" t="s">
        <v>704</v>
      </c>
      <c r="F5626">
        <v>528004120001</v>
      </c>
      <c r="G5626" t="s">
        <v>705</v>
      </c>
      <c r="H5626">
        <v>583132</v>
      </c>
      <c r="I5626" t="s">
        <v>25</v>
      </c>
      <c r="J5626">
        <v>202211</v>
      </c>
      <c r="K5626">
        <v>44599</v>
      </c>
      <c r="L5626" t="s">
        <v>644</v>
      </c>
      <c r="M5626">
        <v>100000</v>
      </c>
      <c r="N5626">
        <v>169.93</v>
      </c>
      <c r="O5626" t="s">
        <v>645</v>
      </c>
      <c r="P5626" s="428">
        <v>152.447</v>
      </c>
      <c r="Q5626">
        <v>30527166</v>
      </c>
      <c r="R5626" t="s">
        <v>1230</v>
      </c>
      <c r="S5626">
        <v>13487</v>
      </c>
      <c r="T5626" t="s">
        <v>4741</v>
      </c>
    </row>
    <row r="5627" spans="1:20" x14ac:dyDescent="0.25">
      <c r="A5627" t="s">
        <v>637</v>
      </c>
      <c r="B5627" t="s">
        <v>1229</v>
      </c>
      <c r="C5627" t="s">
        <v>639</v>
      </c>
      <c r="D5627" t="s">
        <v>663</v>
      </c>
      <c r="E5627" t="s">
        <v>704</v>
      </c>
      <c r="F5627">
        <v>528004120010</v>
      </c>
      <c r="G5627" t="s">
        <v>653</v>
      </c>
      <c r="H5627">
        <v>583605</v>
      </c>
      <c r="I5627" t="s">
        <v>197</v>
      </c>
      <c r="J5627">
        <v>202211</v>
      </c>
      <c r="K5627">
        <v>44599</v>
      </c>
      <c r="L5627" t="s">
        <v>644</v>
      </c>
      <c r="M5627">
        <v>30900</v>
      </c>
      <c r="N5627">
        <v>52.51</v>
      </c>
      <c r="O5627" t="s">
        <v>645</v>
      </c>
      <c r="P5627" s="428">
        <v>47.107999999999997</v>
      </c>
      <c r="Q5627">
        <v>30527166</v>
      </c>
      <c r="R5627" t="s">
        <v>1230</v>
      </c>
      <c r="S5627">
        <v>13487</v>
      </c>
      <c r="T5627" t="s">
        <v>4742</v>
      </c>
    </row>
    <row r="5628" spans="1:20" x14ac:dyDescent="0.25">
      <c r="A5628" t="s">
        <v>637</v>
      </c>
      <c r="B5628" t="s">
        <v>1229</v>
      </c>
      <c r="C5628" t="s">
        <v>639</v>
      </c>
      <c r="D5628" t="s">
        <v>663</v>
      </c>
      <c r="E5628" t="s">
        <v>704</v>
      </c>
      <c r="F5628">
        <v>528004120010</v>
      </c>
      <c r="G5628" t="s">
        <v>653</v>
      </c>
      <c r="H5628">
        <v>583605</v>
      </c>
      <c r="I5628" t="s">
        <v>197</v>
      </c>
      <c r="J5628">
        <v>202211</v>
      </c>
      <c r="K5628">
        <v>44599</v>
      </c>
      <c r="L5628" t="s">
        <v>644</v>
      </c>
      <c r="M5628">
        <v>7100</v>
      </c>
      <c r="N5628">
        <v>12.07</v>
      </c>
      <c r="O5628" t="s">
        <v>645</v>
      </c>
      <c r="P5628" s="428">
        <v>10.827999999999999</v>
      </c>
      <c r="Q5628">
        <v>30527166</v>
      </c>
      <c r="R5628" t="s">
        <v>1230</v>
      </c>
      <c r="S5628">
        <v>13487</v>
      </c>
      <c r="T5628" t="s">
        <v>4657</v>
      </c>
    </row>
    <row r="5629" spans="1:20" x14ac:dyDescent="0.25">
      <c r="A5629" t="s">
        <v>637</v>
      </c>
      <c r="B5629" t="s">
        <v>1229</v>
      </c>
      <c r="C5629" t="s">
        <v>639</v>
      </c>
      <c r="D5629" t="s">
        <v>663</v>
      </c>
      <c r="E5629" t="s">
        <v>704</v>
      </c>
      <c r="F5629">
        <v>528004120010</v>
      </c>
      <c r="G5629" t="s">
        <v>653</v>
      </c>
      <c r="H5629">
        <v>583597</v>
      </c>
      <c r="I5629" t="s">
        <v>1268</v>
      </c>
      <c r="J5629">
        <v>202211</v>
      </c>
      <c r="K5629">
        <v>44599</v>
      </c>
      <c r="L5629" t="s">
        <v>644</v>
      </c>
      <c r="M5629">
        <v>35000</v>
      </c>
      <c r="N5629">
        <v>59.48</v>
      </c>
      <c r="O5629" t="s">
        <v>645</v>
      </c>
      <c r="P5629" s="428">
        <v>53.360999999999997</v>
      </c>
      <c r="Q5629">
        <v>30527166</v>
      </c>
      <c r="R5629" t="s">
        <v>1230</v>
      </c>
      <c r="S5629">
        <v>13487</v>
      </c>
      <c r="T5629" t="s">
        <v>4658</v>
      </c>
    </row>
    <row r="5630" spans="1:20" x14ac:dyDescent="0.25">
      <c r="A5630" t="s">
        <v>637</v>
      </c>
      <c r="B5630" t="s">
        <v>1229</v>
      </c>
      <c r="C5630" t="s">
        <v>639</v>
      </c>
      <c r="D5630" t="s">
        <v>663</v>
      </c>
      <c r="E5630" t="s">
        <v>704</v>
      </c>
      <c r="F5630">
        <v>528004120010</v>
      </c>
      <c r="G5630" t="s">
        <v>653</v>
      </c>
      <c r="H5630">
        <v>583601</v>
      </c>
      <c r="I5630" t="s">
        <v>189</v>
      </c>
      <c r="J5630">
        <v>202211</v>
      </c>
      <c r="K5630">
        <v>44599</v>
      </c>
      <c r="L5630" t="s">
        <v>644</v>
      </c>
      <c r="M5630">
        <v>18800</v>
      </c>
      <c r="N5630">
        <v>31.95</v>
      </c>
      <c r="O5630" t="s">
        <v>645</v>
      </c>
      <c r="P5630" s="428">
        <v>28.663</v>
      </c>
      <c r="Q5630">
        <v>30527166</v>
      </c>
      <c r="R5630" t="s">
        <v>1230</v>
      </c>
      <c r="S5630">
        <v>13487</v>
      </c>
      <c r="T5630" t="s">
        <v>4743</v>
      </c>
    </row>
    <row r="5631" spans="1:20" x14ac:dyDescent="0.25">
      <c r="A5631" t="s">
        <v>637</v>
      </c>
      <c r="B5631" t="s">
        <v>1229</v>
      </c>
      <c r="C5631" t="s">
        <v>639</v>
      </c>
      <c r="D5631" t="s">
        <v>663</v>
      </c>
      <c r="E5631" t="s">
        <v>704</v>
      </c>
      <c r="F5631">
        <v>528004120010</v>
      </c>
      <c r="G5631" t="s">
        <v>653</v>
      </c>
      <c r="H5631">
        <v>583601</v>
      </c>
      <c r="I5631" t="s">
        <v>189</v>
      </c>
      <c r="J5631">
        <v>202211</v>
      </c>
      <c r="K5631">
        <v>44599</v>
      </c>
      <c r="L5631" t="s">
        <v>644</v>
      </c>
      <c r="M5631">
        <v>8000</v>
      </c>
      <c r="N5631">
        <v>13.59</v>
      </c>
      <c r="O5631" t="s">
        <v>645</v>
      </c>
      <c r="P5631" s="428">
        <v>12.192</v>
      </c>
      <c r="Q5631">
        <v>30527166</v>
      </c>
      <c r="R5631" t="s">
        <v>1230</v>
      </c>
      <c r="S5631">
        <v>13487</v>
      </c>
      <c r="T5631" t="s">
        <v>4659</v>
      </c>
    </row>
    <row r="5632" spans="1:20" x14ac:dyDescent="0.25">
      <c r="A5632" t="s">
        <v>637</v>
      </c>
      <c r="B5632" t="s">
        <v>1229</v>
      </c>
      <c r="C5632" t="s">
        <v>639</v>
      </c>
      <c r="D5632" t="s">
        <v>663</v>
      </c>
      <c r="E5632" t="s">
        <v>704</v>
      </c>
      <c r="F5632">
        <v>528004120010</v>
      </c>
      <c r="G5632" t="s">
        <v>653</v>
      </c>
      <c r="H5632">
        <v>583601</v>
      </c>
      <c r="I5632" t="s">
        <v>189</v>
      </c>
      <c r="J5632">
        <v>202211</v>
      </c>
      <c r="K5632">
        <v>44599</v>
      </c>
      <c r="L5632" t="s">
        <v>644</v>
      </c>
      <c r="M5632">
        <v>15000</v>
      </c>
      <c r="N5632">
        <v>25.49</v>
      </c>
      <c r="O5632" t="s">
        <v>645</v>
      </c>
      <c r="P5632" s="428">
        <v>22.867999999999999</v>
      </c>
      <c r="Q5632">
        <v>30527166</v>
      </c>
      <c r="R5632" t="s">
        <v>1230</v>
      </c>
      <c r="S5632">
        <v>13487</v>
      </c>
      <c r="T5632" t="s">
        <v>4660</v>
      </c>
    </row>
    <row r="5633" spans="1:20" x14ac:dyDescent="0.25">
      <c r="A5633" t="s">
        <v>637</v>
      </c>
      <c r="B5633" t="s">
        <v>650</v>
      </c>
      <c r="C5633" t="s">
        <v>639</v>
      </c>
      <c r="D5633" t="s">
        <v>651</v>
      </c>
      <c r="E5633" t="s">
        <v>652</v>
      </c>
      <c r="F5633">
        <v>528004120010</v>
      </c>
      <c r="G5633" t="s">
        <v>653</v>
      </c>
      <c r="H5633">
        <v>583590</v>
      </c>
      <c r="I5633" t="s">
        <v>170</v>
      </c>
      <c r="J5633">
        <v>202211</v>
      </c>
      <c r="K5633">
        <v>44602</v>
      </c>
      <c r="L5633" t="s">
        <v>644</v>
      </c>
      <c r="M5633">
        <v>-239022</v>
      </c>
      <c r="N5633">
        <v>-406.17</v>
      </c>
      <c r="O5633" t="s">
        <v>645</v>
      </c>
      <c r="P5633" s="428">
        <v>-364.38299999999998</v>
      </c>
      <c r="Q5633">
        <v>12989541</v>
      </c>
      <c r="R5633" t="s">
        <v>654</v>
      </c>
      <c r="S5633" t="s">
        <v>655</v>
      </c>
      <c r="T5633" t="s">
        <v>4747</v>
      </c>
    </row>
    <row r="5634" spans="1:20" x14ac:dyDescent="0.25">
      <c r="A5634" t="s">
        <v>637</v>
      </c>
      <c r="B5634" t="s">
        <v>828</v>
      </c>
      <c r="C5634" t="s">
        <v>639</v>
      </c>
      <c r="D5634" t="s">
        <v>718</v>
      </c>
      <c r="E5634" t="s">
        <v>652</v>
      </c>
      <c r="F5634">
        <v>528004120010</v>
      </c>
      <c r="G5634" t="s">
        <v>653</v>
      </c>
      <c r="H5634">
        <v>583593</v>
      </c>
      <c r="I5634" t="s">
        <v>176</v>
      </c>
      <c r="J5634">
        <v>202211</v>
      </c>
      <c r="K5634">
        <v>44662</v>
      </c>
      <c r="L5634" t="s">
        <v>644</v>
      </c>
      <c r="M5634">
        <v>2585.81</v>
      </c>
      <c r="N5634">
        <v>4.3899999999999997</v>
      </c>
      <c r="O5634" t="s">
        <v>645</v>
      </c>
      <c r="P5634" s="428">
        <v>3.9420000000000002</v>
      </c>
      <c r="Q5634">
        <v>30530579</v>
      </c>
      <c r="R5634" t="s">
        <v>654</v>
      </c>
      <c r="S5634" t="s">
        <v>825</v>
      </c>
      <c r="T5634" t="s">
        <v>4748</v>
      </c>
    </row>
    <row r="5635" spans="1:20" x14ac:dyDescent="0.25">
      <c r="A5635" t="s">
        <v>637</v>
      </c>
      <c r="B5635" t="s">
        <v>828</v>
      </c>
      <c r="C5635" t="s">
        <v>639</v>
      </c>
      <c r="D5635" t="s">
        <v>718</v>
      </c>
      <c r="E5635" t="s">
        <v>652</v>
      </c>
      <c r="F5635">
        <v>528004120010</v>
      </c>
      <c r="G5635" t="s">
        <v>653</v>
      </c>
      <c r="H5635">
        <v>583593</v>
      </c>
      <c r="I5635" t="s">
        <v>176</v>
      </c>
      <c r="J5635">
        <v>202211</v>
      </c>
      <c r="K5635">
        <v>44697</v>
      </c>
      <c r="L5635" t="s">
        <v>644</v>
      </c>
      <c r="M5635">
        <v>568.88</v>
      </c>
      <c r="N5635">
        <v>0.91</v>
      </c>
      <c r="O5635" t="s">
        <v>645</v>
      </c>
      <c r="P5635" s="428">
        <v>0.86599999999999999</v>
      </c>
      <c r="Q5635">
        <v>30530579</v>
      </c>
      <c r="R5635" t="s">
        <v>654</v>
      </c>
      <c r="S5635" t="s">
        <v>825</v>
      </c>
      <c r="T5635" t="s">
        <v>4749</v>
      </c>
    </row>
    <row r="5636" spans="1:20" x14ac:dyDescent="0.25">
      <c r="A5636" t="s">
        <v>637</v>
      </c>
      <c r="B5636" t="s">
        <v>650</v>
      </c>
      <c r="C5636" t="s">
        <v>639</v>
      </c>
      <c r="D5636" t="s">
        <v>718</v>
      </c>
      <c r="E5636" t="s">
        <v>652</v>
      </c>
      <c r="F5636">
        <v>528004120010</v>
      </c>
      <c r="G5636" t="s">
        <v>653</v>
      </c>
      <c r="H5636">
        <v>583593</v>
      </c>
      <c r="I5636" t="s">
        <v>176</v>
      </c>
      <c r="J5636">
        <v>202211</v>
      </c>
      <c r="K5636">
        <v>44704</v>
      </c>
      <c r="L5636" t="s">
        <v>644</v>
      </c>
      <c r="M5636">
        <v>-1616.13</v>
      </c>
      <c r="N5636">
        <v>-2.59</v>
      </c>
      <c r="O5636" t="s">
        <v>645</v>
      </c>
      <c r="P5636" s="428">
        <v>-2.4660000000000002</v>
      </c>
      <c r="Q5636">
        <v>30530579</v>
      </c>
      <c r="R5636" t="s">
        <v>654</v>
      </c>
      <c r="S5636" t="s">
        <v>825</v>
      </c>
      <c r="T5636" t="s">
        <v>4750</v>
      </c>
    </row>
    <row r="5637" spans="1:20" x14ac:dyDescent="0.25">
      <c r="A5637" t="s">
        <v>637</v>
      </c>
      <c r="B5637" t="s">
        <v>650</v>
      </c>
      <c r="C5637" t="s">
        <v>639</v>
      </c>
      <c r="D5637" t="s">
        <v>718</v>
      </c>
      <c r="E5637" t="s">
        <v>652</v>
      </c>
      <c r="F5637">
        <v>528004120010</v>
      </c>
      <c r="G5637" t="s">
        <v>653</v>
      </c>
      <c r="H5637">
        <v>583593</v>
      </c>
      <c r="I5637" t="s">
        <v>176</v>
      </c>
      <c r="J5637">
        <v>202211</v>
      </c>
      <c r="K5637">
        <v>44704</v>
      </c>
      <c r="L5637" t="s">
        <v>644</v>
      </c>
      <c r="M5637">
        <v>14377.13</v>
      </c>
      <c r="N5637">
        <v>23.02</v>
      </c>
      <c r="O5637" t="s">
        <v>645</v>
      </c>
      <c r="P5637" s="428">
        <v>21.914999999999999</v>
      </c>
      <c r="Q5637">
        <v>30530579</v>
      </c>
      <c r="R5637" t="s">
        <v>654</v>
      </c>
      <c r="S5637" t="s">
        <v>825</v>
      </c>
      <c r="T5637" t="s">
        <v>4751</v>
      </c>
    </row>
    <row r="5638" spans="1:20" x14ac:dyDescent="0.25">
      <c r="A5638" t="s">
        <v>637</v>
      </c>
      <c r="B5638" t="s">
        <v>650</v>
      </c>
      <c r="C5638" t="s">
        <v>639</v>
      </c>
      <c r="D5638" t="s">
        <v>718</v>
      </c>
      <c r="E5638" t="s">
        <v>652</v>
      </c>
      <c r="F5638">
        <v>528004120010</v>
      </c>
      <c r="G5638" t="s">
        <v>653</v>
      </c>
      <c r="H5638">
        <v>583593</v>
      </c>
      <c r="I5638" t="s">
        <v>176</v>
      </c>
      <c r="J5638">
        <v>202211</v>
      </c>
      <c r="K5638">
        <v>44704</v>
      </c>
      <c r="L5638" t="s">
        <v>644</v>
      </c>
      <c r="M5638">
        <v>14377.13</v>
      </c>
      <c r="N5638">
        <v>23.02</v>
      </c>
      <c r="O5638" t="s">
        <v>645</v>
      </c>
      <c r="P5638" s="428">
        <v>21.914999999999999</v>
      </c>
      <c r="Q5638">
        <v>30530579</v>
      </c>
      <c r="R5638" t="s">
        <v>654</v>
      </c>
      <c r="S5638" t="s">
        <v>825</v>
      </c>
      <c r="T5638" t="s">
        <v>4752</v>
      </c>
    </row>
    <row r="5639" spans="1:20" x14ac:dyDescent="0.25">
      <c r="A5639" t="s">
        <v>637</v>
      </c>
      <c r="B5639" t="s">
        <v>1229</v>
      </c>
      <c r="C5639" t="s">
        <v>639</v>
      </c>
      <c r="D5639" t="s">
        <v>651</v>
      </c>
      <c r="E5639" t="s">
        <v>704</v>
      </c>
      <c r="F5639">
        <v>528004120010</v>
      </c>
      <c r="G5639" t="s">
        <v>653</v>
      </c>
      <c r="H5639">
        <v>583601</v>
      </c>
      <c r="I5639" t="s">
        <v>189</v>
      </c>
      <c r="J5639">
        <v>202211</v>
      </c>
      <c r="K5639">
        <v>44725</v>
      </c>
      <c r="L5639" t="s">
        <v>644</v>
      </c>
      <c r="M5639">
        <v>180000</v>
      </c>
      <c r="N5639">
        <v>295.37</v>
      </c>
      <c r="O5639" t="s">
        <v>645</v>
      </c>
      <c r="P5639" s="428">
        <v>274.411</v>
      </c>
      <c r="Q5639">
        <v>30530237</v>
      </c>
      <c r="R5639" t="s">
        <v>1230</v>
      </c>
      <c r="S5639">
        <v>13485</v>
      </c>
      <c r="T5639" t="s">
        <v>4779</v>
      </c>
    </row>
    <row r="5640" spans="1:20" x14ac:dyDescent="0.25">
      <c r="A5640" t="s">
        <v>637</v>
      </c>
      <c r="B5640" t="s">
        <v>1229</v>
      </c>
      <c r="C5640" t="s">
        <v>639</v>
      </c>
      <c r="D5640" t="s">
        <v>651</v>
      </c>
      <c r="E5640" t="s">
        <v>704</v>
      </c>
      <c r="F5640">
        <v>528004120010</v>
      </c>
      <c r="G5640" t="s">
        <v>653</v>
      </c>
      <c r="H5640">
        <v>583597</v>
      </c>
      <c r="I5640" t="s">
        <v>1268</v>
      </c>
      <c r="J5640">
        <v>202211</v>
      </c>
      <c r="K5640">
        <v>44725</v>
      </c>
      <c r="L5640" t="s">
        <v>644</v>
      </c>
      <c r="M5640">
        <v>75000</v>
      </c>
      <c r="N5640">
        <v>123.07</v>
      </c>
      <c r="O5640" t="s">
        <v>645</v>
      </c>
      <c r="P5640" s="428">
        <v>114.337</v>
      </c>
      <c r="Q5640">
        <v>30530237</v>
      </c>
      <c r="R5640" t="s">
        <v>1230</v>
      </c>
      <c r="S5640">
        <v>13485</v>
      </c>
      <c r="T5640" t="s">
        <v>4757</v>
      </c>
    </row>
    <row r="5641" spans="1:20" x14ac:dyDescent="0.25">
      <c r="A5641" t="s">
        <v>637</v>
      </c>
      <c r="B5641" t="s">
        <v>1229</v>
      </c>
      <c r="C5641" t="s">
        <v>639</v>
      </c>
      <c r="D5641" t="s">
        <v>651</v>
      </c>
      <c r="E5641" t="s">
        <v>704</v>
      </c>
      <c r="F5641">
        <v>528004120002</v>
      </c>
      <c r="G5641" t="s">
        <v>642</v>
      </c>
      <c r="H5641">
        <v>583141</v>
      </c>
      <c r="I5641" t="s">
        <v>37</v>
      </c>
      <c r="J5641">
        <v>202211</v>
      </c>
      <c r="K5641">
        <v>44725</v>
      </c>
      <c r="L5641" t="s">
        <v>644</v>
      </c>
      <c r="M5641">
        <v>337107</v>
      </c>
      <c r="N5641">
        <v>553.16999999999996</v>
      </c>
      <c r="O5641" t="s">
        <v>645</v>
      </c>
      <c r="P5641" s="428">
        <v>513.91700000000003</v>
      </c>
      <c r="Q5641">
        <v>30530237</v>
      </c>
      <c r="R5641" t="s">
        <v>1230</v>
      </c>
      <c r="S5641">
        <v>13485</v>
      </c>
      <c r="T5641" t="s">
        <v>4780</v>
      </c>
    </row>
    <row r="5642" spans="1:20" x14ac:dyDescent="0.25">
      <c r="A5642" t="s">
        <v>637</v>
      </c>
      <c r="B5642" t="s">
        <v>1229</v>
      </c>
      <c r="C5642" t="s">
        <v>639</v>
      </c>
      <c r="D5642" t="s">
        <v>651</v>
      </c>
      <c r="E5642" t="s">
        <v>704</v>
      </c>
      <c r="F5642">
        <v>528004120002</v>
      </c>
      <c r="G5642" t="s">
        <v>642</v>
      </c>
      <c r="H5642">
        <v>583140</v>
      </c>
      <c r="I5642" t="s">
        <v>36</v>
      </c>
      <c r="J5642">
        <v>202211</v>
      </c>
      <c r="K5642">
        <v>44725</v>
      </c>
      <c r="L5642" t="s">
        <v>644</v>
      </c>
      <c r="M5642">
        <v>339030</v>
      </c>
      <c r="N5642">
        <v>556.32000000000005</v>
      </c>
      <c r="O5642" t="s">
        <v>645</v>
      </c>
      <c r="P5642" s="428">
        <v>516.84299999999996</v>
      </c>
      <c r="Q5642">
        <v>30530237</v>
      </c>
      <c r="R5642" t="s">
        <v>1230</v>
      </c>
      <c r="S5642">
        <v>13485</v>
      </c>
      <c r="T5642" t="s">
        <v>4775</v>
      </c>
    </row>
    <row r="5643" spans="1:20" x14ac:dyDescent="0.25">
      <c r="A5643" t="s">
        <v>637</v>
      </c>
      <c r="B5643" t="s">
        <v>1229</v>
      </c>
      <c r="C5643" t="s">
        <v>639</v>
      </c>
      <c r="D5643" t="s">
        <v>651</v>
      </c>
      <c r="E5643" t="s">
        <v>704</v>
      </c>
      <c r="F5643">
        <v>528004120002</v>
      </c>
      <c r="G5643" t="s">
        <v>642</v>
      </c>
      <c r="H5643">
        <v>583142</v>
      </c>
      <c r="I5643" t="s">
        <v>38</v>
      </c>
      <c r="J5643">
        <v>202211</v>
      </c>
      <c r="K5643">
        <v>44725</v>
      </c>
      <c r="L5643" t="s">
        <v>644</v>
      </c>
      <c r="M5643">
        <v>191965</v>
      </c>
      <c r="N5643">
        <v>315</v>
      </c>
      <c r="O5643" t="s">
        <v>645</v>
      </c>
      <c r="P5643" s="428">
        <v>292.64800000000002</v>
      </c>
      <c r="Q5643">
        <v>30530237</v>
      </c>
      <c r="R5643" t="s">
        <v>1230</v>
      </c>
      <c r="S5643">
        <v>13485</v>
      </c>
      <c r="T5643" t="s">
        <v>4781</v>
      </c>
    </row>
    <row r="5644" spans="1:20" x14ac:dyDescent="0.25">
      <c r="A5644" t="s">
        <v>637</v>
      </c>
      <c r="B5644" t="s">
        <v>1229</v>
      </c>
      <c r="C5644" t="s">
        <v>639</v>
      </c>
      <c r="D5644" t="s">
        <v>651</v>
      </c>
      <c r="E5644" t="s">
        <v>704</v>
      </c>
      <c r="F5644">
        <v>528004120002</v>
      </c>
      <c r="G5644" t="s">
        <v>642</v>
      </c>
      <c r="H5644">
        <v>583143</v>
      </c>
      <c r="I5644" t="s">
        <v>39</v>
      </c>
      <c r="J5644">
        <v>202211</v>
      </c>
      <c r="K5644">
        <v>44725</v>
      </c>
      <c r="L5644" t="s">
        <v>644</v>
      </c>
      <c r="M5644">
        <v>158450</v>
      </c>
      <c r="N5644">
        <v>260.01</v>
      </c>
      <c r="O5644" t="s">
        <v>645</v>
      </c>
      <c r="P5644" s="428">
        <v>241.56</v>
      </c>
      <c r="Q5644">
        <v>30530237</v>
      </c>
      <c r="R5644" t="s">
        <v>1230</v>
      </c>
      <c r="S5644">
        <v>13485</v>
      </c>
      <c r="T5644" t="s">
        <v>4782</v>
      </c>
    </row>
    <row r="5645" spans="1:20" x14ac:dyDescent="0.25">
      <c r="A5645" t="s">
        <v>637</v>
      </c>
      <c r="B5645" t="s">
        <v>1229</v>
      </c>
      <c r="C5645" t="s">
        <v>639</v>
      </c>
      <c r="D5645" t="s">
        <v>651</v>
      </c>
      <c r="E5645" t="s">
        <v>704</v>
      </c>
      <c r="F5645">
        <v>528004120002</v>
      </c>
      <c r="G5645" t="s">
        <v>642</v>
      </c>
      <c r="H5645">
        <v>583141</v>
      </c>
      <c r="I5645" t="s">
        <v>37</v>
      </c>
      <c r="J5645">
        <v>202211</v>
      </c>
      <c r="K5645">
        <v>44725</v>
      </c>
      <c r="L5645" t="s">
        <v>644</v>
      </c>
      <c r="M5645">
        <v>29488</v>
      </c>
      <c r="N5645">
        <v>48.39</v>
      </c>
      <c r="O5645" t="s">
        <v>645</v>
      </c>
      <c r="P5645" s="428">
        <v>44.956000000000003</v>
      </c>
      <c r="Q5645">
        <v>30530237</v>
      </c>
      <c r="R5645" t="s">
        <v>1230</v>
      </c>
      <c r="S5645">
        <v>13485</v>
      </c>
      <c r="T5645" t="s">
        <v>4777</v>
      </c>
    </row>
    <row r="5646" spans="1:20" x14ac:dyDescent="0.25">
      <c r="A5646" t="s">
        <v>637</v>
      </c>
      <c r="B5646" t="s">
        <v>1229</v>
      </c>
      <c r="C5646" t="s">
        <v>639</v>
      </c>
      <c r="D5646" t="s">
        <v>651</v>
      </c>
      <c r="E5646" t="s">
        <v>704</v>
      </c>
      <c r="F5646">
        <v>528004120002</v>
      </c>
      <c r="G5646" t="s">
        <v>642</v>
      </c>
      <c r="H5646">
        <v>583140</v>
      </c>
      <c r="I5646" t="s">
        <v>36</v>
      </c>
      <c r="J5646">
        <v>202211</v>
      </c>
      <c r="K5646">
        <v>44725</v>
      </c>
      <c r="L5646" t="s">
        <v>644</v>
      </c>
      <c r="M5646">
        <v>27565</v>
      </c>
      <c r="N5646">
        <v>45.23</v>
      </c>
      <c r="O5646" t="s">
        <v>645</v>
      </c>
      <c r="P5646" s="428">
        <v>42.02</v>
      </c>
      <c r="Q5646">
        <v>30530237</v>
      </c>
      <c r="R5646" t="s">
        <v>1230</v>
      </c>
      <c r="S5646">
        <v>13485</v>
      </c>
      <c r="T5646" t="s">
        <v>4777</v>
      </c>
    </row>
    <row r="5647" spans="1:20" x14ac:dyDescent="0.25">
      <c r="A5647" t="s">
        <v>637</v>
      </c>
      <c r="B5647" t="s">
        <v>1229</v>
      </c>
      <c r="C5647" t="s">
        <v>639</v>
      </c>
      <c r="D5647" t="s">
        <v>651</v>
      </c>
      <c r="E5647" t="s">
        <v>704</v>
      </c>
      <c r="F5647">
        <v>528004120002</v>
      </c>
      <c r="G5647" t="s">
        <v>642</v>
      </c>
      <c r="H5647">
        <v>583142</v>
      </c>
      <c r="I5647" t="s">
        <v>38</v>
      </c>
      <c r="J5647">
        <v>202211</v>
      </c>
      <c r="K5647">
        <v>44725</v>
      </c>
      <c r="L5647" t="s">
        <v>644</v>
      </c>
      <c r="M5647">
        <v>11699</v>
      </c>
      <c r="N5647">
        <v>19.2</v>
      </c>
      <c r="O5647" t="s">
        <v>645</v>
      </c>
      <c r="P5647" s="428">
        <v>17.838000000000001</v>
      </c>
      <c r="Q5647">
        <v>30530237</v>
      </c>
      <c r="R5647" t="s">
        <v>1230</v>
      </c>
      <c r="S5647">
        <v>13485</v>
      </c>
      <c r="T5647" t="s">
        <v>4777</v>
      </c>
    </row>
    <row r="5648" spans="1:20" x14ac:dyDescent="0.25">
      <c r="A5648" t="s">
        <v>637</v>
      </c>
      <c r="B5648" t="s">
        <v>1229</v>
      </c>
      <c r="C5648" t="s">
        <v>639</v>
      </c>
      <c r="D5648" t="s">
        <v>651</v>
      </c>
      <c r="E5648" t="s">
        <v>704</v>
      </c>
      <c r="F5648">
        <v>528004120002</v>
      </c>
      <c r="G5648" t="s">
        <v>642</v>
      </c>
      <c r="H5648">
        <v>583143</v>
      </c>
      <c r="I5648" t="s">
        <v>39</v>
      </c>
      <c r="J5648">
        <v>202211</v>
      </c>
      <c r="K5648">
        <v>44725</v>
      </c>
      <c r="L5648" t="s">
        <v>644</v>
      </c>
      <c r="M5648">
        <v>16550</v>
      </c>
      <c r="N5648">
        <v>27.16</v>
      </c>
      <c r="O5648" t="s">
        <v>645</v>
      </c>
      <c r="P5648" s="428">
        <v>25.233000000000001</v>
      </c>
      <c r="Q5648">
        <v>30530237</v>
      </c>
      <c r="R5648" t="s">
        <v>1230</v>
      </c>
      <c r="S5648">
        <v>13485</v>
      </c>
      <c r="T5648" t="s">
        <v>4777</v>
      </c>
    </row>
    <row r="5649" spans="1:20" x14ac:dyDescent="0.25">
      <c r="A5649" t="s">
        <v>637</v>
      </c>
      <c r="B5649" t="s">
        <v>1229</v>
      </c>
      <c r="C5649" t="s">
        <v>639</v>
      </c>
      <c r="D5649" t="s">
        <v>651</v>
      </c>
      <c r="E5649" t="s">
        <v>704</v>
      </c>
      <c r="F5649">
        <v>528004120002</v>
      </c>
      <c r="G5649" t="s">
        <v>642</v>
      </c>
      <c r="H5649">
        <v>583141</v>
      </c>
      <c r="I5649" t="s">
        <v>37</v>
      </c>
      <c r="J5649">
        <v>202211</v>
      </c>
      <c r="K5649">
        <v>44725</v>
      </c>
      <c r="L5649" t="s">
        <v>644</v>
      </c>
      <c r="M5649">
        <v>83405</v>
      </c>
      <c r="N5649">
        <v>136.86000000000001</v>
      </c>
      <c r="O5649" t="s">
        <v>645</v>
      </c>
      <c r="P5649" s="428">
        <v>127.148</v>
      </c>
      <c r="Q5649">
        <v>30530237</v>
      </c>
      <c r="R5649" t="s">
        <v>1230</v>
      </c>
      <c r="S5649">
        <v>13485</v>
      </c>
      <c r="T5649" t="s">
        <v>4778</v>
      </c>
    </row>
    <row r="5650" spans="1:20" x14ac:dyDescent="0.25">
      <c r="A5650" t="s">
        <v>637</v>
      </c>
      <c r="B5650" t="s">
        <v>1229</v>
      </c>
      <c r="C5650" t="s">
        <v>639</v>
      </c>
      <c r="D5650" t="s">
        <v>651</v>
      </c>
      <c r="E5650" t="s">
        <v>704</v>
      </c>
      <c r="F5650">
        <v>528004120002</v>
      </c>
      <c r="G5650" t="s">
        <v>642</v>
      </c>
      <c r="H5650">
        <v>583140</v>
      </c>
      <c r="I5650" t="s">
        <v>36</v>
      </c>
      <c r="J5650">
        <v>202211</v>
      </c>
      <c r="K5650">
        <v>44725</v>
      </c>
      <c r="L5650" t="s">
        <v>644</v>
      </c>
      <c r="M5650">
        <v>83405</v>
      </c>
      <c r="N5650">
        <v>136.86000000000001</v>
      </c>
      <c r="O5650" t="s">
        <v>645</v>
      </c>
      <c r="P5650" s="428">
        <v>127.148</v>
      </c>
      <c r="Q5650">
        <v>30530237</v>
      </c>
      <c r="R5650" t="s">
        <v>1230</v>
      </c>
      <c r="S5650">
        <v>13485</v>
      </c>
      <c r="T5650" t="s">
        <v>4778</v>
      </c>
    </row>
    <row r="5651" spans="1:20" x14ac:dyDescent="0.25">
      <c r="A5651" t="s">
        <v>637</v>
      </c>
      <c r="B5651" t="s">
        <v>1229</v>
      </c>
      <c r="C5651" t="s">
        <v>639</v>
      </c>
      <c r="D5651" t="s">
        <v>651</v>
      </c>
      <c r="E5651" t="s">
        <v>704</v>
      </c>
      <c r="F5651">
        <v>528004120002</v>
      </c>
      <c r="G5651" t="s">
        <v>642</v>
      </c>
      <c r="H5651">
        <v>583142</v>
      </c>
      <c r="I5651" t="s">
        <v>38</v>
      </c>
      <c r="J5651">
        <v>202211</v>
      </c>
      <c r="K5651">
        <v>44725</v>
      </c>
      <c r="L5651" t="s">
        <v>644</v>
      </c>
      <c r="M5651">
        <v>46336</v>
      </c>
      <c r="N5651">
        <v>76.03</v>
      </c>
      <c r="O5651" t="s">
        <v>645</v>
      </c>
      <c r="P5651" s="428">
        <v>70.635000000000005</v>
      </c>
      <c r="Q5651">
        <v>30530237</v>
      </c>
      <c r="R5651" t="s">
        <v>1230</v>
      </c>
      <c r="S5651">
        <v>13485</v>
      </c>
      <c r="T5651" t="s">
        <v>4778</v>
      </c>
    </row>
    <row r="5652" spans="1:20" x14ac:dyDescent="0.25">
      <c r="A5652" t="s">
        <v>637</v>
      </c>
      <c r="B5652" t="s">
        <v>1229</v>
      </c>
      <c r="C5652" t="s">
        <v>639</v>
      </c>
      <c r="D5652" t="s">
        <v>651</v>
      </c>
      <c r="E5652" t="s">
        <v>704</v>
      </c>
      <c r="F5652">
        <v>528004120039</v>
      </c>
      <c r="G5652" t="s">
        <v>4753</v>
      </c>
      <c r="H5652">
        <v>583638</v>
      </c>
      <c r="I5652" t="s">
        <v>350</v>
      </c>
      <c r="J5652">
        <v>202211</v>
      </c>
      <c r="K5652">
        <v>44725</v>
      </c>
      <c r="L5652" t="s">
        <v>644</v>
      </c>
      <c r="M5652">
        <v>435100</v>
      </c>
      <c r="N5652">
        <v>713.97</v>
      </c>
      <c r="O5652" t="s">
        <v>645</v>
      </c>
      <c r="P5652" s="428">
        <v>663.30700000000002</v>
      </c>
      <c r="Q5652">
        <v>30530237</v>
      </c>
      <c r="R5652" t="s">
        <v>1230</v>
      </c>
      <c r="S5652">
        <v>13485</v>
      </c>
      <c r="T5652" t="s">
        <v>4754</v>
      </c>
    </row>
    <row r="5653" spans="1:20" x14ac:dyDescent="0.25">
      <c r="A5653" t="s">
        <v>637</v>
      </c>
      <c r="B5653" t="s">
        <v>1229</v>
      </c>
      <c r="C5653" t="s">
        <v>639</v>
      </c>
      <c r="D5653" t="s">
        <v>651</v>
      </c>
      <c r="E5653" t="s">
        <v>704</v>
      </c>
      <c r="F5653">
        <v>528004120039</v>
      </c>
      <c r="G5653" t="s">
        <v>4753</v>
      </c>
      <c r="H5653">
        <v>583638</v>
      </c>
      <c r="I5653" t="s">
        <v>350</v>
      </c>
      <c r="J5653">
        <v>202211</v>
      </c>
      <c r="K5653">
        <v>44725</v>
      </c>
      <c r="L5653" t="s">
        <v>644</v>
      </c>
      <c r="M5653">
        <v>99750</v>
      </c>
      <c r="N5653">
        <v>163.68</v>
      </c>
      <c r="O5653" t="s">
        <v>645</v>
      </c>
      <c r="P5653" s="428">
        <v>152.065</v>
      </c>
      <c r="Q5653">
        <v>30530237</v>
      </c>
      <c r="R5653" t="s">
        <v>1230</v>
      </c>
      <c r="S5653">
        <v>13485</v>
      </c>
      <c r="T5653" t="s">
        <v>4755</v>
      </c>
    </row>
    <row r="5654" spans="1:20" x14ac:dyDescent="0.25">
      <c r="A5654" t="s">
        <v>637</v>
      </c>
      <c r="B5654" t="s">
        <v>1229</v>
      </c>
      <c r="C5654" t="s">
        <v>639</v>
      </c>
      <c r="D5654" t="s">
        <v>651</v>
      </c>
      <c r="E5654" t="s">
        <v>704</v>
      </c>
      <c r="F5654">
        <v>528004120039</v>
      </c>
      <c r="G5654" t="s">
        <v>4753</v>
      </c>
      <c r="H5654">
        <v>583638</v>
      </c>
      <c r="I5654" t="s">
        <v>350</v>
      </c>
      <c r="J5654">
        <v>202211</v>
      </c>
      <c r="K5654">
        <v>44725</v>
      </c>
      <c r="L5654" t="s">
        <v>644</v>
      </c>
      <c r="M5654">
        <v>5250</v>
      </c>
      <c r="N5654">
        <v>8.61</v>
      </c>
      <c r="O5654" t="s">
        <v>645</v>
      </c>
      <c r="P5654" s="428">
        <v>7.9989999999999997</v>
      </c>
      <c r="Q5654">
        <v>30530237</v>
      </c>
      <c r="R5654" t="s">
        <v>1230</v>
      </c>
      <c r="S5654">
        <v>13485</v>
      </c>
      <c r="T5654" t="s">
        <v>4756</v>
      </c>
    </row>
    <row r="5655" spans="1:20" x14ac:dyDescent="0.25">
      <c r="A5655" t="s">
        <v>637</v>
      </c>
      <c r="B5655" t="s">
        <v>1229</v>
      </c>
      <c r="C5655" t="s">
        <v>639</v>
      </c>
      <c r="D5655" t="s">
        <v>651</v>
      </c>
      <c r="E5655" t="s">
        <v>704</v>
      </c>
      <c r="F5655">
        <v>528004120039</v>
      </c>
      <c r="G5655" t="s">
        <v>4753</v>
      </c>
      <c r="H5655">
        <v>583638</v>
      </c>
      <c r="I5655" t="s">
        <v>350</v>
      </c>
      <c r="J5655">
        <v>202211</v>
      </c>
      <c r="K5655">
        <v>44725</v>
      </c>
      <c r="L5655" t="s">
        <v>644</v>
      </c>
      <c r="M5655">
        <v>1458500</v>
      </c>
      <c r="N5655">
        <v>2393.3000000000002</v>
      </c>
      <c r="O5655" t="s">
        <v>645</v>
      </c>
      <c r="P5655" s="428">
        <v>2223.471</v>
      </c>
      <c r="Q5655">
        <v>30530237</v>
      </c>
      <c r="R5655" t="s">
        <v>1230</v>
      </c>
      <c r="S5655">
        <v>13485</v>
      </c>
      <c r="T5655" t="s">
        <v>4758</v>
      </c>
    </row>
    <row r="5656" spans="1:20" x14ac:dyDescent="0.25">
      <c r="A5656" t="s">
        <v>637</v>
      </c>
      <c r="B5656" t="s">
        <v>1229</v>
      </c>
      <c r="C5656" t="s">
        <v>639</v>
      </c>
      <c r="D5656" t="s">
        <v>651</v>
      </c>
      <c r="E5656" t="s">
        <v>704</v>
      </c>
      <c r="F5656">
        <v>528004120039</v>
      </c>
      <c r="G5656" t="s">
        <v>4753</v>
      </c>
      <c r="H5656">
        <v>583638</v>
      </c>
      <c r="I5656" t="s">
        <v>350</v>
      </c>
      <c r="J5656">
        <v>202211</v>
      </c>
      <c r="K5656">
        <v>44725</v>
      </c>
      <c r="L5656" t="s">
        <v>644</v>
      </c>
      <c r="M5656">
        <v>47500</v>
      </c>
      <c r="N5656">
        <v>77.94</v>
      </c>
      <c r="O5656" t="s">
        <v>645</v>
      </c>
      <c r="P5656" s="428">
        <v>72.409000000000006</v>
      </c>
      <c r="Q5656">
        <v>30530237</v>
      </c>
      <c r="R5656" t="s">
        <v>1230</v>
      </c>
      <c r="S5656">
        <v>13485</v>
      </c>
      <c r="T5656" t="s">
        <v>4762</v>
      </c>
    </row>
    <row r="5657" spans="1:20" x14ac:dyDescent="0.25">
      <c r="A5657" t="s">
        <v>637</v>
      </c>
      <c r="B5657" t="s">
        <v>1229</v>
      </c>
      <c r="C5657" t="s">
        <v>639</v>
      </c>
      <c r="D5657" t="s">
        <v>651</v>
      </c>
      <c r="E5657" t="s">
        <v>704</v>
      </c>
      <c r="F5657">
        <v>528004120039</v>
      </c>
      <c r="G5657" t="s">
        <v>4753</v>
      </c>
      <c r="H5657">
        <v>583638</v>
      </c>
      <c r="I5657" t="s">
        <v>350</v>
      </c>
      <c r="J5657">
        <v>202211</v>
      </c>
      <c r="K5657">
        <v>44725</v>
      </c>
      <c r="L5657" t="s">
        <v>644</v>
      </c>
      <c r="M5657">
        <v>2500</v>
      </c>
      <c r="N5657">
        <v>4.0999999999999996</v>
      </c>
      <c r="O5657" t="s">
        <v>645</v>
      </c>
      <c r="P5657" s="428">
        <v>3.8090000000000002</v>
      </c>
      <c r="Q5657">
        <v>30530237</v>
      </c>
      <c r="R5657" t="s">
        <v>1230</v>
      </c>
      <c r="S5657">
        <v>13485</v>
      </c>
      <c r="T5657" t="s">
        <v>4763</v>
      </c>
    </row>
    <row r="5658" spans="1:20" x14ac:dyDescent="0.25">
      <c r="A5658" t="s">
        <v>637</v>
      </c>
      <c r="B5658" t="s">
        <v>1229</v>
      </c>
      <c r="C5658" t="s">
        <v>639</v>
      </c>
      <c r="D5658" t="s">
        <v>651</v>
      </c>
      <c r="E5658" t="s">
        <v>704</v>
      </c>
      <c r="F5658">
        <v>528004120039</v>
      </c>
      <c r="G5658" t="s">
        <v>4753</v>
      </c>
      <c r="H5658">
        <v>583638</v>
      </c>
      <c r="I5658" t="s">
        <v>350</v>
      </c>
      <c r="J5658">
        <v>202211</v>
      </c>
      <c r="K5658">
        <v>44725</v>
      </c>
      <c r="L5658" t="s">
        <v>644</v>
      </c>
      <c r="M5658">
        <v>270750</v>
      </c>
      <c r="N5658">
        <v>444.28</v>
      </c>
      <c r="O5658" t="s">
        <v>645</v>
      </c>
      <c r="P5658" s="428">
        <v>412.75400000000002</v>
      </c>
      <c r="Q5658">
        <v>30530237</v>
      </c>
      <c r="R5658" t="s">
        <v>1230</v>
      </c>
      <c r="S5658">
        <v>13485</v>
      </c>
      <c r="T5658" t="s">
        <v>4766</v>
      </c>
    </row>
    <row r="5659" spans="1:20" x14ac:dyDescent="0.25">
      <c r="A5659" t="s">
        <v>637</v>
      </c>
      <c r="B5659" t="s">
        <v>1229</v>
      </c>
      <c r="C5659" t="s">
        <v>639</v>
      </c>
      <c r="D5659" t="s">
        <v>651</v>
      </c>
      <c r="E5659" t="s">
        <v>704</v>
      </c>
      <c r="F5659">
        <v>528004120039</v>
      </c>
      <c r="G5659" t="s">
        <v>4753</v>
      </c>
      <c r="H5659">
        <v>583638</v>
      </c>
      <c r="I5659" t="s">
        <v>350</v>
      </c>
      <c r="J5659">
        <v>202211</v>
      </c>
      <c r="K5659">
        <v>44725</v>
      </c>
      <c r="L5659" t="s">
        <v>644</v>
      </c>
      <c r="M5659">
        <v>14250</v>
      </c>
      <c r="N5659">
        <v>23.38</v>
      </c>
      <c r="O5659" t="s">
        <v>645</v>
      </c>
      <c r="P5659" s="428">
        <v>21.721</v>
      </c>
      <c r="Q5659">
        <v>30530237</v>
      </c>
      <c r="R5659" t="s">
        <v>1230</v>
      </c>
      <c r="S5659">
        <v>13485</v>
      </c>
      <c r="T5659" t="s">
        <v>4767</v>
      </c>
    </row>
    <row r="5660" spans="1:20" x14ac:dyDescent="0.25">
      <c r="A5660" t="s">
        <v>637</v>
      </c>
      <c r="B5660" t="s">
        <v>1229</v>
      </c>
      <c r="C5660" t="s">
        <v>639</v>
      </c>
      <c r="D5660" t="s">
        <v>651</v>
      </c>
      <c r="E5660" t="s">
        <v>704</v>
      </c>
      <c r="F5660">
        <v>528004120028</v>
      </c>
      <c r="G5660" t="s">
        <v>2021</v>
      </c>
      <c r="H5660">
        <v>583627</v>
      </c>
      <c r="I5660" t="s">
        <v>2022</v>
      </c>
      <c r="J5660">
        <v>202211</v>
      </c>
      <c r="K5660">
        <v>44725</v>
      </c>
      <c r="L5660" t="s">
        <v>644</v>
      </c>
      <c r="M5660">
        <v>2958000</v>
      </c>
      <c r="N5660">
        <v>4853.87</v>
      </c>
      <c r="O5660" t="s">
        <v>645</v>
      </c>
      <c r="P5660" s="428">
        <v>4509.4390000000003</v>
      </c>
      <c r="Q5660">
        <v>30530237</v>
      </c>
      <c r="R5660" t="s">
        <v>1230</v>
      </c>
      <c r="S5660">
        <v>13485</v>
      </c>
      <c r="T5660" t="s">
        <v>4768</v>
      </c>
    </row>
    <row r="5661" spans="1:20" x14ac:dyDescent="0.25">
      <c r="A5661" t="s">
        <v>637</v>
      </c>
      <c r="B5661" t="s">
        <v>1229</v>
      </c>
      <c r="C5661" t="s">
        <v>639</v>
      </c>
      <c r="D5661" t="s">
        <v>651</v>
      </c>
      <c r="E5661" t="s">
        <v>704</v>
      </c>
      <c r="F5661">
        <v>528004120028</v>
      </c>
      <c r="G5661" t="s">
        <v>2021</v>
      </c>
      <c r="H5661">
        <v>583627</v>
      </c>
      <c r="I5661" t="s">
        <v>2022</v>
      </c>
      <c r="J5661">
        <v>202211</v>
      </c>
      <c r="K5661">
        <v>44725</v>
      </c>
      <c r="L5661" t="s">
        <v>644</v>
      </c>
      <c r="M5661">
        <v>684000</v>
      </c>
      <c r="N5661">
        <v>1122.4000000000001</v>
      </c>
      <c r="O5661" t="s">
        <v>645</v>
      </c>
      <c r="P5661" s="428">
        <v>1042.7539999999999</v>
      </c>
      <c r="Q5661">
        <v>30530237</v>
      </c>
      <c r="R5661" t="s">
        <v>1230</v>
      </c>
      <c r="S5661">
        <v>13485</v>
      </c>
      <c r="T5661" t="s">
        <v>4769</v>
      </c>
    </row>
    <row r="5662" spans="1:20" x14ac:dyDescent="0.25">
      <c r="A5662" t="s">
        <v>637</v>
      </c>
      <c r="B5662" t="s">
        <v>1229</v>
      </c>
      <c r="C5662" t="s">
        <v>639</v>
      </c>
      <c r="D5662" t="s">
        <v>651</v>
      </c>
      <c r="E5662" t="s">
        <v>704</v>
      </c>
      <c r="F5662">
        <v>528004120028</v>
      </c>
      <c r="G5662" t="s">
        <v>2021</v>
      </c>
      <c r="H5662">
        <v>583627</v>
      </c>
      <c r="I5662" t="s">
        <v>2022</v>
      </c>
      <c r="J5662">
        <v>202211</v>
      </c>
      <c r="K5662">
        <v>44725</v>
      </c>
      <c r="L5662" t="s">
        <v>644</v>
      </c>
      <c r="M5662">
        <v>185250</v>
      </c>
      <c r="N5662">
        <v>303.98</v>
      </c>
      <c r="O5662" t="s">
        <v>645</v>
      </c>
      <c r="P5662" s="428">
        <v>282.41000000000003</v>
      </c>
      <c r="Q5662">
        <v>30530237</v>
      </c>
      <c r="R5662" t="s">
        <v>1230</v>
      </c>
      <c r="S5662">
        <v>13485</v>
      </c>
      <c r="T5662" t="s">
        <v>4770</v>
      </c>
    </row>
    <row r="5663" spans="1:20" x14ac:dyDescent="0.25">
      <c r="A5663" t="s">
        <v>637</v>
      </c>
      <c r="B5663" t="s">
        <v>1229</v>
      </c>
      <c r="C5663" t="s">
        <v>639</v>
      </c>
      <c r="D5663" t="s">
        <v>651</v>
      </c>
      <c r="E5663" t="s">
        <v>704</v>
      </c>
      <c r="F5663">
        <v>528004120028</v>
      </c>
      <c r="G5663" t="s">
        <v>2021</v>
      </c>
      <c r="H5663">
        <v>583627</v>
      </c>
      <c r="I5663" t="s">
        <v>2022</v>
      </c>
      <c r="J5663">
        <v>202211</v>
      </c>
      <c r="K5663">
        <v>44725</v>
      </c>
      <c r="L5663" t="s">
        <v>644</v>
      </c>
      <c r="M5663">
        <v>45750</v>
      </c>
      <c r="N5663">
        <v>75.069999999999993</v>
      </c>
      <c r="O5663" t="s">
        <v>645</v>
      </c>
      <c r="P5663" s="428">
        <v>69.742999999999995</v>
      </c>
      <c r="Q5663">
        <v>30530237</v>
      </c>
      <c r="R5663" t="s">
        <v>1230</v>
      </c>
      <c r="S5663">
        <v>13485</v>
      </c>
      <c r="T5663" t="s">
        <v>4771</v>
      </c>
    </row>
    <row r="5664" spans="1:20" x14ac:dyDescent="0.25">
      <c r="A5664" t="s">
        <v>637</v>
      </c>
      <c r="B5664" t="s">
        <v>1229</v>
      </c>
      <c r="C5664" t="s">
        <v>639</v>
      </c>
      <c r="D5664" t="s">
        <v>651</v>
      </c>
      <c r="E5664" t="s">
        <v>704</v>
      </c>
      <c r="F5664">
        <v>528004120039</v>
      </c>
      <c r="G5664" t="s">
        <v>4753</v>
      </c>
      <c r="H5664">
        <v>583638</v>
      </c>
      <c r="I5664" t="s">
        <v>350</v>
      </c>
      <c r="J5664">
        <v>202211</v>
      </c>
      <c r="K5664">
        <v>44725</v>
      </c>
      <c r="L5664" t="s">
        <v>644</v>
      </c>
      <c r="M5664">
        <v>59000</v>
      </c>
      <c r="N5664">
        <v>96.81</v>
      </c>
      <c r="O5664" t="s">
        <v>645</v>
      </c>
      <c r="P5664" s="428">
        <v>89.94</v>
      </c>
      <c r="Q5664">
        <v>30530237</v>
      </c>
      <c r="R5664" t="s">
        <v>1230</v>
      </c>
      <c r="S5664">
        <v>13485</v>
      </c>
      <c r="T5664" t="s">
        <v>4772</v>
      </c>
    </row>
    <row r="5665" spans="1:20" x14ac:dyDescent="0.25">
      <c r="A5665" t="s">
        <v>637</v>
      </c>
      <c r="B5665" t="s">
        <v>1229</v>
      </c>
      <c r="C5665" t="s">
        <v>639</v>
      </c>
      <c r="D5665" t="s">
        <v>651</v>
      </c>
      <c r="E5665" t="s">
        <v>704</v>
      </c>
      <c r="F5665">
        <v>528004120010</v>
      </c>
      <c r="G5665" t="s">
        <v>653</v>
      </c>
      <c r="H5665">
        <v>605506</v>
      </c>
      <c r="I5665" t="s">
        <v>1266</v>
      </c>
      <c r="J5665">
        <v>202211</v>
      </c>
      <c r="K5665">
        <v>44725</v>
      </c>
      <c r="L5665" t="s">
        <v>644</v>
      </c>
      <c r="M5665">
        <v>54600</v>
      </c>
      <c r="N5665">
        <v>89.59</v>
      </c>
      <c r="O5665" t="s">
        <v>645</v>
      </c>
      <c r="P5665" s="428">
        <v>83.233000000000004</v>
      </c>
      <c r="Q5665">
        <v>30530237</v>
      </c>
      <c r="R5665" t="s">
        <v>1230</v>
      </c>
      <c r="S5665">
        <v>13485</v>
      </c>
      <c r="T5665" t="s">
        <v>4759</v>
      </c>
    </row>
    <row r="5666" spans="1:20" x14ac:dyDescent="0.25">
      <c r="A5666" t="s">
        <v>637</v>
      </c>
      <c r="B5666" t="s">
        <v>1229</v>
      </c>
      <c r="C5666" t="s">
        <v>639</v>
      </c>
      <c r="D5666" t="s">
        <v>651</v>
      </c>
      <c r="E5666" t="s">
        <v>704</v>
      </c>
      <c r="F5666">
        <v>528004120010</v>
      </c>
      <c r="G5666" t="s">
        <v>653</v>
      </c>
      <c r="H5666">
        <v>605506</v>
      </c>
      <c r="I5666" t="s">
        <v>1266</v>
      </c>
      <c r="J5666">
        <v>202211</v>
      </c>
      <c r="K5666">
        <v>44725</v>
      </c>
      <c r="L5666" t="s">
        <v>644</v>
      </c>
      <c r="M5666">
        <v>5400</v>
      </c>
      <c r="N5666">
        <v>8.86</v>
      </c>
      <c r="O5666" t="s">
        <v>645</v>
      </c>
      <c r="P5666" s="428">
        <v>8.2309999999999999</v>
      </c>
      <c r="Q5666">
        <v>30530237</v>
      </c>
      <c r="R5666" t="s">
        <v>1230</v>
      </c>
      <c r="S5666">
        <v>13485</v>
      </c>
      <c r="T5666" t="s">
        <v>4760</v>
      </c>
    </row>
    <row r="5667" spans="1:20" x14ac:dyDescent="0.25">
      <c r="A5667" t="s">
        <v>637</v>
      </c>
      <c r="B5667" t="s">
        <v>1229</v>
      </c>
      <c r="C5667" t="s">
        <v>639</v>
      </c>
      <c r="D5667" t="s">
        <v>651</v>
      </c>
      <c r="E5667" t="s">
        <v>704</v>
      </c>
      <c r="F5667">
        <v>528004120010</v>
      </c>
      <c r="G5667" t="s">
        <v>653</v>
      </c>
      <c r="H5667">
        <v>605506</v>
      </c>
      <c r="I5667" t="s">
        <v>1266</v>
      </c>
      <c r="J5667">
        <v>202211</v>
      </c>
      <c r="K5667">
        <v>44725</v>
      </c>
      <c r="L5667" t="s">
        <v>644</v>
      </c>
      <c r="M5667">
        <v>1650000</v>
      </c>
      <c r="N5667">
        <v>2707.54</v>
      </c>
      <c r="O5667" t="s">
        <v>645</v>
      </c>
      <c r="P5667" s="428">
        <v>2515.413</v>
      </c>
      <c r="Q5667">
        <v>30530237</v>
      </c>
      <c r="R5667" t="s">
        <v>1230</v>
      </c>
      <c r="S5667">
        <v>13485</v>
      </c>
      <c r="T5667" t="s">
        <v>4761</v>
      </c>
    </row>
    <row r="5668" spans="1:20" x14ac:dyDescent="0.25">
      <c r="A5668" t="s">
        <v>637</v>
      </c>
      <c r="B5668" t="s">
        <v>1229</v>
      </c>
      <c r="C5668" t="s">
        <v>639</v>
      </c>
      <c r="D5668" t="s">
        <v>651</v>
      </c>
      <c r="E5668" t="s">
        <v>704</v>
      </c>
      <c r="F5668">
        <v>528004120010</v>
      </c>
      <c r="G5668" t="s">
        <v>653</v>
      </c>
      <c r="H5668">
        <v>605506</v>
      </c>
      <c r="I5668" t="s">
        <v>1266</v>
      </c>
      <c r="J5668">
        <v>202211</v>
      </c>
      <c r="K5668">
        <v>44725</v>
      </c>
      <c r="L5668" t="s">
        <v>644</v>
      </c>
      <c r="M5668">
        <v>57000</v>
      </c>
      <c r="N5668">
        <v>93.53</v>
      </c>
      <c r="O5668" t="s">
        <v>645</v>
      </c>
      <c r="P5668" s="428">
        <v>86.893000000000001</v>
      </c>
      <c r="Q5668">
        <v>30530237</v>
      </c>
      <c r="R5668" t="s">
        <v>1230</v>
      </c>
      <c r="S5668">
        <v>13485</v>
      </c>
      <c r="T5668" t="s">
        <v>4764</v>
      </c>
    </row>
    <row r="5669" spans="1:20" x14ac:dyDescent="0.25">
      <c r="A5669" t="s">
        <v>637</v>
      </c>
      <c r="B5669" t="s">
        <v>1229</v>
      </c>
      <c r="C5669" t="s">
        <v>639</v>
      </c>
      <c r="D5669" t="s">
        <v>651</v>
      </c>
      <c r="E5669" t="s">
        <v>704</v>
      </c>
      <c r="F5669">
        <v>528004120010</v>
      </c>
      <c r="G5669" t="s">
        <v>653</v>
      </c>
      <c r="H5669">
        <v>605506</v>
      </c>
      <c r="I5669" t="s">
        <v>1266</v>
      </c>
      <c r="J5669">
        <v>202211</v>
      </c>
      <c r="K5669">
        <v>44725</v>
      </c>
      <c r="L5669" t="s">
        <v>644</v>
      </c>
      <c r="M5669">
        <v>3000</v>
      </c>
      <c r="N5669">
        <v>4.92</v>
      </c>
      <c r="O5669" t="s">
        <v>645</v>
      </c>
      <c r="P5669" s="428">
        <v>4.5709999999999997</v>
      </c>
      <c r="Q5669">
        <v>30530237</v>
      </c>
      <c r="R5669" t="s">
        <v>1230</v>
      </c>
      <c r="S5669">
        <v>13485</v>
      </c>
      <c r="T5669" t="s">
        <v>4765</v>
      </c>
    </row>
    <row r="5670" spans="1:20" x14ac:dyDescent="0.25">
      <c r="A5670" t="s">
        <v>637</v>
      </c>
      <c r="B5670" t="s">
        <v>1229</v>
      </c>
      <c r="C5670" t="s">
        <v>639</v>
      </c>
      <c r="D5670" t="s">
        <v>651</v>
      </c>
      <c r="E5670" t="s">
        <v>704</v>
      </c>
      <c r="F5670">
        <v>528004120010</v>
      </c>
      <c r="G5670" t="s">
        <v>653</v>
      </c>
      <c r="H5670">
        <v>605506</v>
      </c>
      <c r="I5670" t="s">
        <v>1266</v>
      </c>
      <c r="J5670">
        <v>202211</v>
      </c>
      <c r="K5670">
        <v>44725</v>
      </c>
      <c r="L5670" t="s">
        <v>644</v>
      </c>
      <c r="M5670">
        <v>11700</v>
      </c>
      <c r="N5670">
        <v>19.2</v>
      </c>
      <c r="O5670" t="s">
        <v>645</v>
      </c>
      <c r="P5670" s="428">
        <v>17.838000000000001</v>
      </c>
      <c r="Q5670">
        <v>30530237</v>
      </c>
      <c r="R5670" t="s">
        <v>1230</v>
      </c>
      <c r="S5670">
        <v>13485</v>
      </c>
      <c r="T5670" t="s">
        <v>4773</v>
      </c>
    </row>
    <row r="5671" spans="1:20" x14ac:dyDescent="0.25">
      <c r="A5671" t="s">
        <v>637</v>
      </c>
      <c r="B5671" t="s">
        <v>1229</v>
      </c>
      <c r="C5671" t="s">
        <v>639</v>
      </c>
      <c r="D5671" t="s">
        <v>651</v>
      </c>
      <c r="E5671" t="s">
        <v>704</v>
      </c>
      <c r="F5671">
        <v>528004120001</v>
      </c>
      <c r="G5671" t="s">
        <v>705</v>
      </c>
      <c r="H5671">
        <v>583132</v>
      </c>
      <c r="I5671" t="s">
        <v>25</v>
      </c>
      <c r="J5671">
        <v>202211</v>
      </c>
      <c r="K5671">
        <v>44725</v>
      </c>
      <c r="L5671" t="s">
        <v>644</v>
      </c>
      <c r="M5671">
        <v>796820</v>
      </c>
      <c r="N5671">
        <v>1307.53</v>
      </c>
      <c r="O5671" t="s">
        <v>645</v>
      </c>
      <c r="P5671" s="428">
        <v>1214.748</v>
      </c>
      <c r="Q5671">
        <v>30530237</v>
      </c>
      <c r="R5671" t="s">
        <v>1230</v>
      </c>
      <c r="S5671">
        <v>13485</v>
      </c>
      <c r="T5671" t="s">
        <v>4776</v>
      </c>
    </row>
    <row r="5672" spans="1:20" x14ac:dyDescent="0.25">
      <c r="A5672" t="s">
        <v>637</v>
      </c>
      <c r="B5672" t="s">
        <v>1229</v>
      </c>
      <c r="C5672" t="s">
        <v>639</v>
      </c>
      <c r="D5672" t="s">
        <v>651</v>
      </c>
      <c r="E5672" t="s">
        <v>704</v>
      </c>
      <c r="F5672">
        <v>528004120001</v>
      </c>
      <c r="G5672" t="s">
        <v>705</v>
      </c>
      <c r="H5672">
        <v>583131</v>
      </c>
      <c r="I5672" t="s">
        <v>1254</v>
      </c>
      <c r="J5672">
        <v>202211</v>
      </c>
      <c r="K5672">
        <v>44725</v>
      </c>
      <c r="L5672" t="s">
        <v>644</v>
      </c>
      <c r="M5672">
        <v>28992</v>
      </c>
      <c r="N5672">
        <v>47.57</v>
      </c>
      <c r="O5672" t="s">
        <v>645</v>
      </c>
      <c r="P5672" s="428">
        <v>44.194000000000003</v>
      </c>
      <c r="Q5672">
        <v>30530237</v>
      </c>
      <c r="R5672" t="s">
        <v>1230</v>
      </c>
      <c r="S5672">
        <v>13485</v>
      </c>
      <c r="T5672" t="s">
        <v>4777</v>
      </c>
    </row>
    <row r="5673" spans="1:20" x14ac:dyDescent="0.25">
      <c r="A5673" t="s">
        <v>637</v>
      </c>
      <c r="B5673" t="s">
        <v>1229</v>
      </c>
      <c r="C5673" t="s">
        <v>639</v>
      </c>
      <c r="D5673" t="s">
        <v>651</v>
      </c>
      <c r="E5673" t="s">
        <v>704</v>
      </c>
      <c r="F5673">
        <v>528004120001</v>
      </c>
      <c r="G5673" t="s">
        <v>705</v>
      </c>
      <c r="H5673">
        <v>583132</v>
      </c>
      <c r="I5673" t="s">
        <v>25</v>
      </c>
      <c r="J5673">
        <v>202211</v>
      </c>
      <c r="K5673">
        <v>44725</v>
      </c>
      <c r="L5673" t="s">
        <v>644</v>
      </c>
      <c r="M5673">
        <v>58556</v>
      </c>
      <c r="N5673">
        <v>96.09</v>
      </c>
      <c r="O5673" t="s">
        <v>645</v>
      </c>
      <c r="P5673" s="428">
        <v>89.271000000000001</v>
      </c>
      <c r="Q5673">
        <v>30530237</v>
      </c>
      <c r="R5673" t="s">
        <v>1230</v>
      </c>
      <c r="S5673">
        <v>13485</v>
      </c>
      <c r="T5673" t="s">
        <v>4777</v>
      </c>
    </row>
    <row r="5674" spans="1:20" x14ac:dyDescent="0.25">
      <c r="A5674" t="s">
        <v>637</v>
      </c>
      <c r="B5674" t="s">
        <v>1229</v>
      </c>
      <c r="C5674" t="s">
        <v>639</v>
      </c>
      <c r="D5674" t="s">
        <v>651</v>
      </c>
      <c r="E5674" t="s">
        <v>704</v>
      </c>
      <c r="F5674">
        <v>528004120001</v>
      </c>
      <c r="G5674" t="s">
        <v>705</v>
      </c>
      <c r="H5674">
        <v>583131</v>
      </c>
      <c r="I5674" t="s">
        <v>1254</v>
      </c>
      <c r="J5674">
        <v>202211</v>
      </c>
      <c r="K5674">
        <v>44725</v>
      </c>
      <c r="L5674" t="s">
        <v>644</v>
      </c>
      <c r="M5674">
        <v>74138</v>
      </c>
      <c r="N5674">
        <v>121.66</v>
      </c>
      <c r="O5674" t="s">
        <v>645</v>
      </c>
      <c r="P5674" s="428">
        <v>113.027</v>
      </c>
      <c r="Q5674">
        <v>30530237</v>
      </c>
      <c r="R5674" t="s">
        <v>1230</v>
      </c>
      <c r="S5674">
        <v>13485</v>
      </c>
      <c r="T5674" t="s">
        <v>4778</v>
      </c>
    </row>
    <row r="5675" spans="1:20" x14ac:dyDescent="0.25">
      <c r="A5675" t="s">
        <v>637</v>
      </c>
      <c r="B5675" t="s">
        <v>1229</v>
      </c>
      <c r="C5675" t="s">
        <v>639</v>
      </c>
      <c r="D5675" t="s">
        <v>651</v>
      </c>
      <c r="E5675" t="s">
        <v>704</v>
      </c>
      <c r="F5675">
        <v>528004120001</v>
      </c>
      <c r="G5675" t="s">
        <v>705</v>
      </c>
      <c r="H5675">
        <v>583132</v>
      </c>
      <c r="I5675" t="s">
        <v>25</v>
      </c>
      <c r="J5675">
        <v>202211</v>
      </c>
      <c r="K5675">
        <v>44725</v>
      </c>
      <c r="L5675" t="s">
        <v>644</v>
      </c>
      <c r="M5675">
        <v>194610</v>
      </c>
      <c r="N5675">
        <v>319.33999999999997</v>
      </c>
      <c r="O5675" t="s">
        <v>645</v>
      </c>
      <c r="P5675" s="428">
        <v>296.68</v>
      </c>
      <c r="Q5675">
        <v>30530237</v>
      </c>
      <c r="R5675" t="s">
        <v>1230</v>
      </c>
      <c r="S5675">
        <v>13485</v>
      </c>
      <c r="T5675" t="s">
        <v>4778</v>
      </c>
    </row>
    <row r="5676" spans="1:20" x14ac:dyDescent="0.25">
      <c r="A5676" t="s">
        <v>637</v>
      </c>
      <c r="B5676" t="s">
        <v>1229</v>
      </c>
      <c r="C5676" t="s">
        <v>639</v>
      </c>
      <c r="D5676" t="s">
        <v>651</v>
      </c>
      <c r="E5676" t="s">
        <v>704</v>
      </c>
      <c r="F5676">
        <v>528004120001</v>
      </c>
      <c r="G5676" t="s">
        <v>705</v>
      </c>
      <c r="H5676">
        <v>583131</v>
      </c>
      <c r="I5676" t="s">
        <v>1254</v>
      </c>
      <c r="J5676">
        <v>202211</v>
      </c>
      <c r="K5676">
        <v>44725</v>
      </c>
      <c r="L5676" t="s">
        <v>644</v>
      </c>
      <c r="M5676">
        <v>296870</v>
      </c>
      <c r="N5676">
        <v>487.14</v>
      </c>
      <c r="O5676" t="s">
        <v>645</v>
      </c>
      <c r="P5676" s="428">
        <v>452.57299999999998</v>
      </c>
      <c r="Q5676">
        <v>30530237</v>
      </c>
      <c r="R5676" t="s">
        <v>1230</v>
      </c>
      <c r="S5676">
        <v>13485</v>
      </c>
      <c r="T5676" t="s">
        <v>4774</v>
      </c>
    </row>
    <row r="5677" spans="1:20" x14ac:dyDescent="0.25">
      <c r="A5677" t="s">
        <v>637</v>
      </c>
      <c r="B5677" t="s">
        <v>1229</v>
      </c>
      <c r="C5677" t="s">
        <v>639</v>
      </c>
      <c r="D5677" t="s">
        <v>651</v>
      </c>
      <c r="E5677" t="s">
        <v>811</v>
      </c>
      <c r="F5677">
        <v>528004120001</v>
      </c>
      <c r="G5677" t="s">
        <v>705</v>
      </c>
      <c r="H5677">
        <v>583131</v>
      </c>
      <c r="I5677" t="s">
        <v>1254</v>
      </c>
      <c r="J5677">
        <v>202211</v>
      </c>
      <c r="K5677">
        <v>44767</v>
      </c>
      <c r="L5677" t="s">
        <v>644</v>
      </c>
      <c r="M5677">
        <v>431750</v>
      </c>
      <c r="N5677">
        <v>692.04</v>
      </c>
      <c r="O5677" t="s">
        <v>645</v>
      </c>
      <c r="P5677" s="428">
        <v>658.19600000000003</v>
      </c>
      <c r="Q5677">
        <v>30528094</v>
      </c>
      <c r="R5677" t="s">
        <v>1230</v>
      </c>
      <c r="S5677">
        <v>13486</v>
      </c>
      <c r="T5677" t="s">
        <v>4790</v>
      </c>
    </row>
    <row r="5678" spans="1:20" x14ac:dyDescent="0.25">
      <c r="A5678" t="s">
        <v>637</v>
      </c>
      <c r="B5678" t="s">
        <v>1229</v>
      </c>
      <c r="C5678" t="s">
        <v>639</v>
      </c>
      <c r="D5678" t="s">
        <v>651</v>
      </c>
      <c r="E5678" t="s">
        <v>811</v>
      </c>
      <c r="F5678">
        <v>528004120001</v>
      </c>
      <c r="G5678" t="s">
        <v>705</v>
      </c>
      <c r="H5678">
        <v>583132</v>
      </c>
      <c r="I5678" t="s">
        <v>25</v>
      </c>
      <c r="J5678">
        <v>202211</v>
      </c>
      <c r="K5678">
        <v>44767</v>
      </c>
      <c r="L5678" t="s">
        <v>644</v>
      </c>
      <c r="M5678">
        <v>549500</v>
      </c>
      <c r="N5678">
        <v>880.78</v>
      </c>
      <c r="O5678" t="s">
        <v>645</v>
      </c>
      <c r="P5678" s="428">
        <v>837.70500000000004</v>
      </c>
      <c r="Q5678">
        <v>30528094</v>
      </c>
      <c r="R5678" t="s">
        <v>1230</v>
      </c>
      <c r="S5678">
        <v>13486</v>
      </c>
      <c r="T5678" t="s">
        <v>4791</v>
      </c>
    </row>
    <row r="5679" spans="1:20" x14ac:dyDescent="0.25">
      <c r="A5679" t="s">
        <v>637</v>
      </c>
      <c r="B5679" t="s">
        <v>1229</v>
      </c>
      <c r="C5679" t="s">
        <v>639</v>
      </c>
      <c r="D5679" t="s">
        <v>651</v>
      </c>
      <c r="E5679" t="s">
        <v>811</v>
      </c>
      <c r="F5679">
        <v>528004120010</v>
      </c>
      <c r="G5679" t="s">
        <v>653</v>
      </c>
      <c r="H5679">
        <v>605506</v>
      </c>
      <c r="I5679" t="s">
        <v>1266</v>
      </c>
      <c r="J5679">
        <v>202211</v>
      </c>
      <c r="K5679">
        <v>44767</v>
      </c>
      <c r="L5679" t="s">
        <v>644</v>
      </c>
      <c r="M5679">
        <v>822739</v>
      </c>
      <c r="N5679">
        <v>1318.75</v>
      </c>
      <c r="O5679" t="s">
        <v>645</v>
      </c>
      <c r="P5679" s="428">
        <v>1254.2560000000001</v>
      </c>
      <c r="Q5679">
        <v>30528094</v>
      </c>
      <c r="R5679" t="s">
        <v>1230</v>
      </c>
      <c r="S5679">
        <v>13486</v>
      </c>
      <c r="T5679" t="s">
        <v>4787</v>
      </c>
    </row>
    <row r="5680" spans="1:20" x14ac:dyDescent="0.25">
      <c r="A5680" t="s">
        <v>637</v>
      </c>
      <c r="B5680" t="s">
        <v>1229</v>
      </c>
      <c r="C5680" t="s">
        <v>639</v>
      </c>
      <c r="D5680" t="s">
        <v>651</v>
      </c>
      <c r="E5680" t="s">
        <v>811</v>
      </c>
      <c r="F5680">
        <v>528004120032</v>
      </c>
      <c r="G5680" t="s">
        <v>812</v>
      </c>
      <c r="H5680">
        <v>583631</v>
      </c>
      <c r="I5680" t="s">
        <v>333</v>
      </c>
      <c r="J5680">
        <v>202211</v>
      </c>
      <c r="K5680">
        <v>44767</v>
      </c>
      <c r="L5680" t="s">
        <v>644</v>
      </c>
      <c r="M5680">
        <v>4710034</v>
      </c>
      <c r="N5680">
        <v>7549.62</v>
      </c>
      <c r="O5680" t="s">
        <v>645</v>
      </c>
      <c r="P5680" s="428">
        <v>7180.4040000000005</v>
      </c>
      <c r="Q5680">
        <v>30528094</v>
      </c>
      <c r="R5680" t="s">
        <v>1230</v>
      </c>
      <c r="S5680">
        <v>13486</v>
      </c>
      <c r="T5680" t="s">
        <v>4795</v>
      </c>
    </row>
    <row r="5681" spans="1:20" x14ac:dyDescent="0.25">
      <c r="A5681" t="s">
        <v>637</v>
      </c>
      <c r="B5681" t="s">
        <v>1229</v>
      </c>
      <c r="C5681" t="s">
        <v>639</v>
      </c>
      <c r="D5681" t="s">
        <v>651</v>
      </c>
      <c r="E5681" t="s">
        <v>811</v>
      </c>
      <c r="F5681">
        <v>528004120002</v>
      </c>
      <c r="G5681" t="s">
        <v>642</v>
      </c>
      <c r="H5681">
        <v>583140</v>
      </c>
      <c r="I5681" t="s">
        <v>36</v>
      </c>
      <c r="J5681">
        <v>202211</v>
      </c>
      <c r="K5681">
        <v>44767</v>
      </c>
      <c r="L5681" t="s">
        <v>644</v>
      </c>
      <c r="M5681">
        <v>353250</v>
      </c>
      <c r="N5681">
        <v>566.22</v>
      </c>
      <c r="O5681" t="s">
        <v>645</v>
      </c>
      <c r="P5681" s="428">
        <v>538.529</v>
      </c>
      <c r="Q5681">
        <v>30528094</v>
      </c>
      <c r="R5681" t="s">
        <v>1230</v>
      </c>
      <c r="S5681">
        <v>13486</v>
      </c>
      <c r="T5681" t="s">
        <v>4792</v>
      </c>
    </row>
    <row r="5682" spans="1:20" x14ac:dyDescent="0.25">
      <c r="A5682" t="s">
        <v>637</v>
      </c>
      <c r="B5682" t="s">
        <v>1229</v>
      </c>
      <c r="C5682" t="s">
        <v>639</v>
      </c>
      <c r="D5682" t="s">
        <v>651</v>
      </c>
      <c r="E5682" t="s">
        <v>811</v>
      </c>
      <c r="F5682">
        <v>528004120002</v>
      </c>
      <c r="G5682" t="s">
        <v>642</v>
      </c>
      <c r="H5682">
        <v>583141</v>
      </c>
      <c r="I5682" t="s">
        <v>37</v>
      </c>
      <c r="J5682">
        <v>202211</v>
      </c>
      <c r="K5682">
        <v>44767</v>
      </c>
      <c r="L5682" t="s">
        <v>644</v>
      </c>
      <c r="M5682">
        <v>353250</v>
      </c>
      <c r="N5682">
        <v>566.22</v>
      </c>
      <c r="O5682" t="s">
        <v>645</v>
      </c>
      <c r="P5682" s="428">
        <v>538.529</v>
      </c>
      <c r="Q5682">
        <v>30528094</v>
      </c>
      <c r="R5682" t="s">
        <v>1230</v>
      </c>
      <c r="S5682">
        <v>13486</v>
      </c>
      <c r="T5682" t="s">
        <v>4793</v>
      </c>
    </row>
    <row r="5683" spans="1:20" x14ac:dyDescent="0.25">
      <c r="A5683" t="s">
        <v>637</v>
      </c>
      <c r="B5683" t="s">
        <v>1229</v>
      </c>
      <c r="C5683" t="s">
        <v>639</v>
      </c>
      <c r="D5683" t="s">
        <v>651</v>
      </c>
      <c r="E5683" t="s">
        <v>811</v>
      </c>
      <c r="F5683">
        <v>528004120002</v>
      </c>
      <c r="G5683" t="s">
        <v>642</v>
      </c>
      <c r="H5683">
        <v>583142</v>
      </c>
      <c r="I5683" t="s">
        <v>38</v>
      </c>
      <c r="J5683">
        <v>202211</v>
      </c>
      <c r="K5683">
        <v>44767</v>
      </c>
      <c r="L5683" t="s">
        <v>644</v>
      </c>
      <c r="M5683">
        <v>196250</v>
      </c>
      <c r="N5683">
        <v>314.57</v>
      </c>
      <c r="O5683" t="s">
        <v>645</v>
      </c>
      <c r="P5683" s="428">
        <v>299.18599999999998</v>
      </c>
      <c r="Q5683">
        <v>30528094</v>
      </c>
      <c r="R5683" t="s">
        <v>1230</v>
      </c>
      <c r="S5683">
        <v>13486</v>
      </c>
      <c r="T5683" t="s">
        <v>4783</v>
      </c>
    </row>
    <row r="5684" spans="1:20" x14ac:dyDescent="0.25">
      <c r="A5684" t="s">
        <v>637</v>
      </c>
      <c r="B5684" t="s">
        <v>1229</v>
      </c>
      <c r="C5684" t="s">
        <v>639</v>
      </c>
      <c r="D5684" t="s">
        <v>651</v>
      </c>
      <c r="E5684" t="s">
        <v>811</v>
      </c>
      <c r="F5684">
        <v>528004120002</v>
      </c>
      <c r="G5684" t="s">
        <v>642</v>
      </c>
      <c r="H5684">
        <v>583143</v>
      </c>
      <c r="I5684" t="s">
        <v>39</v>
      </c>
      <c r="J5684">
        <v>202211</v>
      </c>
      <c r="K5684">
        <v>44767</v>
      </c>
      <c r="L5684" t="s">
        <v>644</v>
      </c>
      <c r="M5684">
        <v>175000</v>
      </c>
      <c r="N5684">
        <v>280.5</v>
      </c>
      <c r="O5684" t="s">
        <v>645</v>
      </c>
      <c r="P5684" s="428">
        <v>266.78199999999998</v>
      </c>
      <c r="Q5684">
        <v>30528094</v>
      </c>
      <c r="R5684" t="s">
        <v>1230</v>
      </c>
      <c r="S5684">
        <v>13486</v>
      </c>
      <c r="T5684" t="s">
        <v>4794</v>
      </c>
    </row>
    <row r="5685" spans="1:20" x14ac:dyDescent="0.25">
      <c r="A5685" t="s">
        <v>637</v>
      </c>
      <c r="B5685" t="s">
        <v>1229</v>
      </c>
      <c r="C5685" t="s">
        <v>639</v>
      </c>
      <c r="D5685" t="s">
        <v>651</v>
      </c>
      <c r="E5685" t="s">
        <v>811</v>
      </c>
      <c r="F5685">
        <v>528004120010</v>
      </c>
      <c r="G5685" t="s">
        <v>653</v>
      </c>
      <c r="H5685">
        <v>583597</v>
      </c>
      <c r="I5685" t="s">
        <v>1268</v>
      </c>
      <c r="J5685">
        <v>202211</v>
      </c>
      <c r="K5685">
        <v>44767</v>
      </c>
      <c r="L5685" t="s">
        <v>644</v>
      </c>
      <c r="M5685">
        <v>159900</v>
      </c>
      <c r="N5685">
        <v>256.3</v>
      </c>
      <c r="O5685" t="s">
        <v>645</v>
      </c>
      <c r="P5685" s="428">
        <v>243.76599999999999</v>
      </c>
      <c r="Q5685">
        <v>30528094</v>
      </c>
      <c r="R5685" t="s">
        <v>1230</v>
      </c>
      <c r="S5685">
        <v>13486</v>
      </c>
      <c r="T5685" t="s">
        <v>4784</v>
      </c>
    </row>
    <row r="5686" spans="1:20" x14ac:dyDescent="0.25">
      <c r="A5686" t="s">
        <v>637</v>
      </c>
      <c r="B5686" t="s">
        <v>1229</v>
      </c>
      <c r="C5686" t="s">
        <v>639</v>
      </c>
      <c r="D5686" t="s">
        <v>651</v>
      </c>
      <c r="E5686" t="s">
        <v>811</v>
      </c>
      <c r="F5686">
        <v>528004120010</v>
      </c>
      <c r="G5686" t="s">
        <v>653</v>
      </c>
      <c r="H5686">
        <v>583599</v>
      </c>
      <c r="I5686" t="s">
        <v>181</v>
      </c>
      <c r="J5686">
        <v>202211</v>
      </c>
      <c r="K5686">
        <v>44767</v>
      </c>
      <c r="L5686" t="s">
        <v>644</v>
      </c>
      <c r="M5686">
        <v>45400</v>
      </c>
      <c r="N5686">
        <v>72.77</v>
      </c>
      <c r="O5686" t="s">
        <v>645</v>
      </c>
      <c r="P5686" s="428">
        <v>69.210999999999999</v>
      </c>
      <c r="Q5686">
        <v>30528094</v>
      </c>
      <c r="R5686" t="s">
        <v>1230</v>
      </c>
      <c r="S5686">
        <v>13486</v>
      </c>
      <c r="T5686" t="s">
        <v>4785</v>
      </c>
    </row>
    <row r="5687" spans="1:20" x14ac:dyDescent="0.25">
      <c r="A5687" t="s">
        <v>637</v>
      </c>
      <c r="B5687" t="s">
        <v>1229</v>
      </c>
      <c r="C5687" t="s">
        <v>639</v>
      </c>
      <c r="D5687" t="s">
        <v>651</v>
      </c>
      <c r="E5687" t="s">
        <v>811</v>
      </c>
      <c r="F5687">
        <v>528004120010</v>
      </c>
      <c r="G5687" t="s">
        <v>653</v>
      </c>
      <c r="H5687">
        <v>583601</v>
      </c>
      <c r="I5687" t="s">
        <v>189</v>
      </c>
      <c r="J5687">
        <v>202211</v>
      </c>
      <c r="K5687">
        <v>44767</v>
      </c>
      <c r="L5687" t="s">
        <v>644</v>
      </c>
      <c r="M5687">
        <v>148150</v>
      </c>
      <c r="N5687">
        <v>237.47</v>
      </c>
      <c r="O5687" t="s">
        <v>645</v>
      </c>
      <c r="P5687" s="428">
        <v>225.85599999999999</v>
      </c>
      <c r="Q5687">
        <v>30528094</v>
      </c>
      <c r="R5687" t="s">
        <v>1230</v>
      </c>
      <c r="S5687">
        <v>13486</v>
      </c>
      <c r="T5687" t="s">
        <v>4789</v>
      </c>
    </row>
    <row r="5688" spans="1:20" x14ac:dyDescent="0.25">
      <c r="A5688" t="s">
        <v>637</v>
      </c>
      <c r="B5688" t="s">
        <v>1229</v>
      </c>
      <c r="C5688" t="s">
        <v>639</v>
      </c>
      <c r="D5688" t="s">
        <v>651</v>
      </c>
      <c r="E5688" t="s">
        <v>811</v>
      </c>
      <c r="F5688">
        <v>528004120010</v>
      </c>
      <c r="G5688" t="s">
        <v>653</v>
      </c>
      <c r="H5688">
        <v>583605</v>
      </c>
      <c r="I5688" t="s">
        <v>197</v>
      </c>
      <c r="J5688">
        <v>202211</v>
      </c>
      <c r="K5688">
        <v>44767</v>
      </c>
      <c r="L5688" t="s">
        <v>644</v>
      </c>
      <c r="M5688">
        <v>52500</v>
      </c>
      <c r="N5688">
        <v>84.15</v>
      </c>
      <c r="O5688" t="s">
        <v>645</v>
      </c>
      <c r="P5688" s="428">
        <v>80.034999999999997</v>
      </c>
      <c r="Q5688">
        <v>30528094</v>
      </c>
      <c r="R5688" t="s">
        <v>1230</v>
      </c>
      <c r="S5688">
        <v>13486</v>
      </c>
      <c r="T5688" t="s">
        <v>4786</v>
      </c>
    </row>
    <row r="5689" spans="1:20" x14ac:dyDescent="0.25">
      <c r="A5689" t="s">
        <v>637</v>
      </c>
      <c r="B5689" t="s">
        <v>1229</v>
      </c>
      <c r="C5689" t="s">
        <v>639</v>
      </c>
      <c r="D5689" t="s">
        <v>651</v>
      </c>
      <c r="E5689" t="s">
        <v>811</v>
      </c>
      <c r="F5689">
        <v>528004120030</v>
      </c>
      <c r="G5689" t="s">
        <v>1644</v>
      </c>
      <c r="H5689">
        <v>583629</v>
      </c>
      <c r="I5689" t="s">
        <v>327</v>
      </c>
      <c r="J5689">
        <v>202211</v>
      </c>
      <c r="K5689">
        <v>44767</v>
      </c>
      <c r="L5689" t="s">
        <v>644</v>
      </c>
      <c r="M5689">
        <v>3073635</v>
      </c>
      <c r="N5689">
        <v>4926.67</v>
      </c>
      <c r="O5689" t="s">
        <v>645</v>
      </c>
      <c r="P5689" s="428">
        <v>4685.7299999999996</v>
      </c>
      <c r="Q5689">
        <v>30528094</v>
      </c>
      <c r="R5689" t="s">
        <v>1230</v>
      </c>
      <c r="S5689">
        <v>13486</v>
      </c>
      <c r="T5689" t="s">
        <v>4788</v>
      </c>
    </row>
    <row r="5690" spans="1:20" x14ac:dyDescent="0.25">
      <c r="A5690" t="s">
        <v>637</v>
      </c>
      <c r="B5690" t="s">
        <v>650</v>
      </c>
      <c r="C5690" t="s">
        <v>639</v>
      </c>
      <c r="D5690" t="s">
        <v>651</v>
      </c>
      <c r="E5690" t="s">
        <v>652</v>
      </c>
      <c r="F5690">
        <v>528004120010</v>
      </c>
      <c r="G5690" t="s">
        <v>653</v>
      </c>
      <c r="H5690">
        <v>583590</v>
      </c>
      <c r="I5690" t="s">
        <v>170</v>
      </c>
      <c r="J5690">
        <v>202211</v>
      </c>
      <c r="K5690">
        <v>44816</v>
      </c>
      <c r="L5690" t="s">
        <v>644</v>
      </c>
      <c r="M5690">
        <v>-239022</v>
      </c>
      <c r="N5690">
        <v>-365.22</v>
      </c>
      <c r="O5690" t="s">
        <v>645</v>
      </c>
      <c r="P5690" s="428">
        <v>-364.38600000000002</v>
      </c>
      <c r="Q5690">
        <v>12989541</v>
      </c>
      <c r="R5690" t="s">
        <v>654</v>
      </c>
      <c r="S5690" t="s">
        <v>655</v>
      </c>
      <c r="T5690" t="s">
        <v>4796</v>
      </c>
    </row>
    <row r="5691" spans="1:20" x14ac:dyDescent="0.25">
      <c r="A5691" t="s">
        <v>637</v>
      </c>
      <c r="B5691" t="s">
        <v>828</v>
      </c>
      <c r="C5691" t="s">
        <v>639</v>
      </c>
      <c r="D5691" t="s">
        <v>718</v>
      </c>
      <c r="E5691" t="s">
        <v>652</v>
      </c>
      <c r="F5691">
        <v>528004120010</v>
      </c>
      <c r="G5691" t="s">
        <v>653</v>
      </c>
      <c r="H5691">
        <v>583593</v>
      </c>
      <c r="I5691" t="s">
        <v>176</v>
      </c>
      <c r="J5691">
        <v>202211</v>
      </c>
      <c r="K5691">
        <v>44819</v>
      </c>
      <c r="L5691" t="s">
        <v>644</v>
      </c>
      <c r="M5691">
        <v>6335.25</v>
      </c>
      <c r="N5691">
        <v>9.68</v>
      </c>
      <c r="O5691" t="s">
        <v>645</v>
      </c>
      <c r="P5691" s="428">
        <v>9.6579999999999995</v>
      </c>
      <c r="Q5691">
        <v>30530579</v>
      </c>
      <c r="R5691" t="s">
        <v>654</v>
      </c>
      <c r="S5691" t="s">
        <v>825</v>
      </c>
      <c r="T5691" t="s">
        <v>4797</v>
      </c>
    </row>
    <row r="5692" spans="1:20" x14ac:dyDescent="0.25">
      <c r="A5692" t="s">
        <v>637</v>
      </c>
      <c r="B5692" t="s">
        <v>650</v>
      </c>
      <c r="C5692" t="s">
        <v>639</v>
      </c>
      <c r="D5692" t="s">
        <v>718</v>
      </c>
      <c r="E5692" t="s">
        <v>652</v>
      </c>
      <c r="F5692">
        <v>528004120010</v>
      </c>
      <c r="G5692" t="s">
        <v>653</v>
      </c>
      <c r="H5692">
        <v>583593</v>
      </c>
      <c r="I5692" t="s">
        <v>176</v>
      </c>
      <c r="J5692">
        <v>202211</v>
      </c>
      <c r="K5692">
        <v>44838</v>
      </c>
      <c r="L5692" t="s">
        <v>644</v>
      </c>
      <c r="M5692">
        <v>14377.13</v>
      </c>
      <c r="N5692">
        <v>21.15</v>
      </c>
      <c r="O5692" t="s">
        <v>645</v>
      </c>
      <c r="P5692" s="428">
        <v>21.917999999999999</v>
      </c>
      <c r="Q5692">
        <v>30530579</v>
      </c>
      <c r="R5692" t="s">
        <v>654</v>
      </c>
      <c r="S5692" t="s">
        <v>825</v>
      </c>
      <c r="T5692" t="s">
        <v>4798</v>
      </c>
    </row>
    <row r="5693" spans="1:20" x14ac:dyDescent="0.25">
      <c r="A5693" t="s">
        <v>637</v>
      </c>
      <c r="B5693" t="s">
        <v>672</v>
      </c>
      <c r="C5693" t="s">
        <v>639</v>
      </c>
      <c r="D5693" t="s">
        <v>640</v>
      </c>
      <c r="E5693" t="s">
        <v>673</v>
      </c>
      <c r="F5693">
        <v>528004120010</v>
      </c>
      <c r="G5693" t="s">
        <v>653</v>
      </c>
      <c r="H5693">
        <v>583611</v>
      </c>
      <c r="I5693" t="s">
        <v>208</v>
      </c>
      <c r="J5693">
        <v>202211</v>
      </c>
      <c r="K5693">
        <v>44840</v>
      </c>
      <c r="L5693" t="s">
        <v>644</v>
      </c>
      <c r="M5693">
        <v>53360</v>
      </c>
      <c r="N5693">
        <v>78.5</v>
      </c>
      <c r="O5693" t="s">
        <v>645</v>
      </c>
      <c r="P5693" s="428">
        <v>81.349999999999994</v>
      </c>
      <c r="Q5693">
        <v>30525937</v>
      </c>
      <c r="R5693" t="s">
        <v>675</v>
      </c>
      <c r="S5693">
        <v>85401</v>
      </c>
      <c r="T5693" t="s">
        <v>4799</v>
      </c>
    </row>
    <row r="5694" spans="1:20" x14ac:dyDescent="0.25">
      <c r="A5694" t="s">
        <v>637</v>
      </c>
      <c r="B5694" t="s">
        <v>638</v>
      </c>
      <c r="C5694" t="s">
        <v>639</v>
      </c>
      <c r="D5694" t="s">
        <v>640</v>
      </c>
      <c r="E5694" t="s">
        <v>686</v>
      </c>
      <c r="F5694">
        <v>528004120002</v>
      </c>
      <c r="G5694" t="s">
        <v>642</v>
      </c>
      <c r="H5694">
        <v>583150</v>
      </c>
      <c r="I5694" t="s">
        <v>687</v>
      </c>
      <c r="J5694">
        <v>202211</v>
      </c>
      <c r="K5694">
        <v>44855</v>
      </c>
      <c r="L5694" t="s">
        <v>644</v>
      </c>
      <c r="M5694">
        <v>2198.91</v>
      </c>
      <c r="N5694">
        <v>3.23</v>
      </c>
      <c r="O5694" t="s">
        <v>645</v>
      </c>
      <c r="P5694" s="428">
        <v>3.347</v>
      </c>
      <c r="Q5694">
        <v>12987043</v>
      </c>
      <c r="R5694" t="s">
        <v>646</v>
      </c>
      <c r="S5694">
        <v>2011105</v>
      </c>
      <c r="T5694" t="s">
        <v>4800</v>
      </c>
    </row>
    <row r="5695" spans="1:20" x14ac:dyDescent="0.25">
      <c r="A5695" t="s">
        <v>637</v>
      </c>
      <c r="B5695" t="s">
        <v>1506</v>
      </c>
      <c r="C5695" t="s">
        <v>639</v>
      </c>
      <c r="D5695" t="s">
        <v>651</v>
      </c>
      <c r="E5695" t="s">
        <v>667</v>
      </c>
      <c r="F5695">
        <v>528004120010</v>
      </c>
      <c r="G5695" t="s">
        <v>653</v>
      </c>
      <c r="H5695">
        <v>583594</v>
      </c>
      <c r="I5695" t="s">
        <v>2737</v>
      </c>
      <c r="J5695">
        <v>202211</v>
      </c>
      <c r="K5695">
        <v>44865</v>
      </c>
      <c r="L5695" t="s">
        <v>644</v>
      </c>
      <c r="M5695">
        <v>-11597.08</v>
      </c>
      <c r="N5695">
        <v>-19.03</v>
      </c>
      <c r="O5695" t="s">
        <v>645</v>
      </c>
      <c r="P5695" s="428">
        <v>-19.721</v>
      </c>
      <c r="Q5695">
        <v>12937628</v>
      </c>
      <c r="R5695" t="s">
        <v>668</v>
      </c>
      <c r="S5695" t="s">
        <v>669</v>
      </c>
      <c r="T5695" t="s">
        <v>2918</v>
      </c>
    </row>
    <row r="5696" spans="1:20" x14ac:dyDescent="0.25">
      <c r="A5696" t="s">
        <v>637</v>
      </c>
      <c r="B5696" t="s">
        <v>1525</v>
      </c>
      <c r="C5696" t="s">
        <v>639</v>
      </c>
      <c r="D5696" t="s">
        <v>651</v>
      </c>
      <c r="E5696" t="s">
        <v>667</v>
      </c>
      <c r="F5696">
        <v>528004120010</v>
      </c>
      <c r="G5696" t="s">
        <v>653</v>
      </c>
      <c r="H5696">
        <v>583598</v>
      </c>
      <c r="I5696" t="s">
        <v>179</v>
      </c>
      <c r="J5696">
        <v>202211</v>
      </c>
      <c r="K5696">
        <v>44865</v>
      </c>
      <c r="L5696" t="s">
        <v>644</v>
      </c>
      <c r="M5696">
        <v>-302316.67</v>
      </c>
      <c r="N5696">
        <v>-516.47</v>
      </c>
      <c r="O5696" t="s">
        <v>645</v>
      </c>
      <c r="P5696" s="428">
        <v>-535.21900000000005</v>
      </c>
      <c r="Q5696">
        <v>12937628</v>
      </c>
      <c r="R5696" t="s">
        <v>668</v>
      </c>
      <c r="S5696" t="s">
        <v>1545</v>
      </c>
      <c r="T5696" t="s">
        <v>1682</v>
      </c>
    </row>
    <row r="5697" spans="1:20" x14ac:dyDescent="0.25">
      <c r="A5697" t="s">
        <v>637</v>
      </c>
      <c r="B5697" t="s">
        <v>1525</v>
      </c>
      <c r="C5697" t="s">
        <v>639</v>
      </c>
      <c r="D5697" t="s">
        <v>651</v>
      </c>
      <c r="E5697" t="s">
        <v>667</v>
      </c>
      <c r="F5697">
        <v>528004120010</v>
      </c>
      <c r="G5697" t="s">
        <v>653</v>
      </c>
      <c r="H5697">
        <v>583598</v>
      </c>
      <c r="I5697" t="s">
        <v>179</v>
      </c>
      <c r="J5697">
        <v>202211</v>
      </c>
      <c r="K5697">
        <v>44865</v>
      </c>
      <c r="L5697" t="s">
        <v>644</v>
      </c>
      <c r="M5697">
        <v>-302316.67</v>
      </c>
      <c r="N5697">
        <v>-516.47</v>
      </c>
      <c r="O5697" t="s">
        <v>645</v>
      </c>
      <c r="P5697" s="428">
        <v>-535.21900000000005</v>
      </c>
      <c r="Q5697">
        <v>12937628</v>
      </c>
      <c r="R5697" t="s">
        <v>668</v>
      </c>
      <c r="S5697" t="s">
        <v>1547</v>
      </c>
      <c r="T5697" t="s">
        <v>1683</v>
      </c>
    </row>
    <row r="5698" spans="1:20" x14ac:dyDescent="0.25">
      <c r="A5698" t="s">
        <v>637</v>
      </c>
      <c r="B5698" t="s">
        <v>1525</v>
      </c>
      <c r="C5698" t="s">
        <v>639</v>
      </c>
      <c r="D5698" t="s">
        <v>651</v>
      </c>
      <c r="E5698" t="s">
        <v>667</v>
      </c>
      <c r="F5698">
        <v>528004120010</v>
      </c>
      <c r="G5698" t="s">
        <v>653</v>
      </c>
      <c r="H5698">
        <v>583598</v>
      </c>
      <c r="I5698" t="s">
        <v>179</v>
      </c>
      <c r="J5698">
        <v>202211</v>
      </c>
      <c r="K5698">
        <v>44865</v>
      </c>
      <c r="L5698" t="s">
        <v>644</v>
      </c>
      <c r="M5698">
        <v>-302316.67</v>
      </c>
      <c r="N5698">
        <v>-516.47</v>
      </c>
      <c r="O5698" t="s">
        <v>645</v>
      </c>
      <c r="P5698" s="428">
        <v>-535.21900000000005</v>
      </c>
      <c r="Q5698">
        <v>12937628</v>
      </c>
      <c r="R5698" t="s">
        <v>668</v>
      </c>
      <c r="S5698" t="s">
        <v>1549</v>
      </c>
      <c r="T5698" t="s">
        <v>1684</v>
      </c>
    </row>
    <row r="5699" spans="1:20" x14ac:dyDescent="0.25">
      <c r="A5699" t="s">
        <v>637</v>
      </c>
      <c r="B5699" t="s">
        <v>1525</v>
      </c>
      <c r="C5699" t="s">
        <v>639</v>
      </c>
      <c r="D5699" t="s">
        <v>651</v>
      </c>
      <c r="E5699" t="s">
        <v>667</v>
      </c>
      <c r="F5699">
        <v>528004120010</v>
      </c>
      <c r="G5699" t="s">
        <v>653</v>
      </c>
      <c r="H5699">
        <v>583595</v>
      </c>
      <c r="I5699" t="s">
        <v>179</v>
      </c>
      <c r="J5699">
        <v>202211</v>
      </c>
      <c r="K5699">
        <v>44865</v>
      </c>
      <c r="L5699" t="s">
        <v>644</v>
      </c>
      <c r="M5699">
        <v>-302316.67</v>
      </c>
      <c r="N5699">
        <v>-516.47</v>
      </c>
      <c r="O5699" t="s">
        <v>645</v>
      </c>
      <c r="P5699" s="428">
        <v>-535.21900000000005</v>
      </c>
      <c r="Q5699">
        <v>12937628</v>
      </c>
      <c r="R5699" t="s">
        <v>668</v>
      </c>
      <c r="S5699" t="s">
        <v>669</v>
      </c>
      <c r="T5699" t="s">
        <v>1685</v>
      </c>
    </row>
    <row r="5700" spans="1:20" x14ac:dyDescent="0.25">
      <c r="A5700" t="s">
        <v>637</v>
      </c>
      <c r="B5700" t="s">
        <v>1313</v>
      </c>
      <c r="C5700" t="s">
        <v>639</v>
      </c>
      <c r="D5700" t="s">
        <v>718</v>
      </c>
      <c r="E5700" t="s">
        <v>641</v>
      </c>
      <c r="F5700">
        <v>528004120003</v>
      </c>
      <c r="G5700" t="s">
        <v>816</v>
      </c>
      <c r="H5700">
        <v>583561</v>
      </c>
      <c r="I5700" t="s">
        <v>982</v>
      </c>
      <c r="J5700">
        <v>202211</v>
      </c>
      <c r="K5700">
        <v>44865</v>
      </c>
      <c r="L5700" t="s">
        <v>644</v>
      </c>
      <c r="M5700">
        <v>-102717.23</v>
      </c>
      <c r="N5700">
        <v>-156.94999999999999</v>
      </c>
      <c r="O5700" t="s">
        <v>645</v>
      </c>
      <c r="P5700" s="428">
        <v>-162.648</v>
      </c>
      <c r="Q5700">
        <v>12937628</v>
      </c>
      <c r="T5700" t="s">
        <v>4802</v>
      </c>
    </row>
    <row r="5701" spans="1:20" x14ac:dyDescent="0.25">
      <c r="A5701" t="s">
        <v>637</v>
      </c>
      <c r="B5701" t="s">
        <v>1313</v>
      </c>
      <c r="C5701" t="s">
        <v>639</v>
      </c>
      <c r="D5701" t="s">
        <v>718</v>
      </c>
      <c r="E5701" t="s">
        <v>641</v>
      </c>
      <c r="F5701">
        <v>528004120003</v>
      </c>
      <c r="G5701" t="s">
        <v>816</v>
      </c>
      <c r="H5701">
        <v>583565</v>
      </c>
      <c r="I5701" t="s">
        <v>95</v>
      </c>
      <c r="J5701">
        <v>202211</v>
      </c>
      <c r="K5701">
        <v>44865</v>
      </c>
      <c r="L5701" t="s">
        <v>644</v>
      </c>
      <c r="M5701">
        <v>-382320</v>
      </c>
      <c r="N5701">
        <v>-594.42999999999995</v>
      </c>
      <c r="O5701" t="s">
        <v>645</v>
      </c>
      <c r="P5701" s="428">
        <v>-616.00900000000001</v>
      </c>
      <c r="Q5701">
        <v>12937628</v>
      </c>
      <c r="T5701" t="s">
        <v>3567</v>
      </c>
    </row>
    <row r="5702" spans="1:20" x14ac:dyDescent="0.25">
      <c r="A5702" t="s">
        <v>637</v>
      </c>
      <c r="B5702" t="s">
        <v>1313</v>
      </c>
      <c r="C5702" t="s">
        <v>639</v>
      </c>
      <c r="D5702" t="s">
        <v>651</v>
      </c>
      <c r="E5702" t="s">
        <v>641</v>
      </c>
      <c r="F5702">
        <v>528004120010</v>
      </c>
      <c r="G5702" t="s">
        <v>653</v>
      </c>
      <c r="H5702">
        <v>583610</v>
      </c>
      <c r="I5702" t="s">
        <v>205</v>
      </c>
      <c r="J5702">
        <v>202211</v>
      </c>
      <c r="K5702">
        <v>44865</v>
      </c>
      <c r="L5702" t="s">
        <v>644</v>
      </c>
      <c r="M5702">
        <v>-778137.49</v>
      </c>
      <c r="N5702">
        <v>-1329.35</v>
      </c>
      <c r="O5702" t="s">
        <v>645</v>
      </c>
      <c r="P5702" s="428">
        <v>-1377.6079999999999</v>
      </c>
      <c r="Q5702">
        <v>12937628</v>
      </c>
      <c r="T5702" t="s">
        <v>1672</v>
      </c>
    </row>
    <row r="5703" spans="1:20" x14ac:dyDescent="0.25">
      <c r="A5703" t="s">
        <v>637</v>
      </c>
      <c r="B5703" t="s">
        <v>1313</v>
      </c>
      <c r="C5703" t="s">
        <v>639</v>
      </c>
      <c r="D5703" t="s">
        <v>718</v>
      </c>
      <c r="E5703" t="s">
        <v>641</v>
      </c>
      <c r="F5703">
        <v>528004120032</v>
      </c>
      <c r="G5703" t="s">
        <v>812</v>
      </c>
      <c r="H5703">
        <v>583631</v>
      </c>
      <c r="I5703" t="s">
        <v>333</v>
      </c>
      <c r="J5703">
        <v>202211</v>
      </c>
      <c r="K5703">
        <v>44865</v>
      </c>
      <c r="L5703" t="s">
        <v>644</v>
      </c>
      <c r="M5703">
        <v>-200001.73</v>
      </c>
      <c r="N5703">
        <v>-294.22000000000003</v>
      </c>
      <c r="O5703" t="s">
        <v>645</v>
      </c>
      <c r="P5703" s="428">
        <v>-304.90100000000001</v>
      </c>
      <c r="Q5703">
        <v>12937628</v>
      </c>
      <c r="T5703" t="s">
        <v>4801</v>
      </c>
    </row>
    <row r="5704" spans="1:20" x14ac:dyDescent="0.25">
      <c r="A5704" t="s">
        <v>637</v>
      </c>
      <c r="B5704" t="s">
        <v>965</v>
      </c>
      <c r="C5704" t="s">
        <v>639</v>
      </c>
      <c r="D5704" t="s">
        <v>651</v>
      </c>
      <c r="E5704" t="s">
        <v>652</v>
      </c>
      <c r="F5704">
        <v>528004120010</v>
      </c>
      <c r="G5704" t="s">
        <v>653</v>
      </c>
      <c r="H5704">
        <v>583590</v>
      </c>
      <c r="I5704" t="s">
        <v>170</v>
      </c>
      <c r="J5704">
        <v>202211</v>
      </c>
      <c r="K5704">
        <v>44868</v>
      </c>
      <c r="L5704" t="s">
        <v>644</v>
      </c>
      <c r="M5704">
        <v>819.5</v>
      </c>
      <c r="N5704">
        <v>1.24</v>
      </c>
      <c r="O5704" t="s">
        <v>645</v>
      </c>
      <c r="P5704" s="428">
        <v>1.2490000000000001</v>
      </c>
      <c r="Q5704">
        <v>12989541</v>
      </c>
      <c r="R5704" t="s">
        <v>654</v>
      </c>
      <c r="S5704" t="s">
        <v>655</v>
      </c>
      <c r="T5704" t="s">
        <v>4804</v>
      </c>
    </row>
    <row r="5705" spans="1:20" x14ac:dyDescent="0.25">
      <c r="A5705" t="s">
        <v>637</v>
      </c>
      <c r="B5705" t="s">
        <v>828</v>
      </c>
      <c r="C5705" t="s">
        <v>639</v>
      </c>
      <c r="D5705" t="s">
        <v>718</v>
      </c>
      <c r="E5705" t="s">
        <v>652</v>
      </c>
      <c r="F5705">
        <v>528004120010</v>
      </c>
      <c r="G5705" t="s">
        <v>653</v>
      </c>
      <c r="H5705">
        <v>583593</v>
      </c>
      <c r="I5705" t="s">
        <v>176</v>
      </c>
      <c r="J5705">
        <v>202211</v>
      </c>
      <c r="K5705">
        <v>44868</v>
      </c>
      <c r="L5705" t="s">
        <v>644</v>
      </c>
      <c r="M5705">
        <v>24.45</v>
      </c>
      <c r="N5705">
        <v>0.04</v>
      </c>
      <c r="O5705" t="s">
        <v>645</v>
      </c>
      <c r="P5705" s="428">
        <v>0.04</v>
      </c>
      <c r="Q5705">
        <v>12989541</v>
      </c>
      <c r="R5705" t="s">
        <v>654</v>
      </c>
      <c r="S5705" t="s">
        <v>825</v>
      </c>
      <c r="T5705" t="s">
        <v>4803</v>
      </c>
    </row>
    <row r="5706" spans="1:20" x14ac:dyDescent="0.25">
      <c r="A5706" t="s">
        <v>637</v>
      </c>
      <c r="B5706" t="s">
        <v>1213</v>
      </c>
      <c r="C5706" t="s">
        <v>639</v>
      </c>
      <c r="D5706" t="s">
        <v>651</v>
      </c>
      <c r="E5706" t="s">
        <v>667</v>
      </c>
      <c r="F5706">
        <v>528004120010</v>
      </c>
      <c r="G5706" t="s">
        <v>653</v>
      </c>
      <c r="H5706">
        <v>583608</v>
      </c>
      <c r="I5706" t="s">
        <v>203</v>
      </c>
      <c r="J5706">
        <v>202211</v>
      </c>
      <c r="K5706">
        <v>44869</v>
      </c>
      <c r="L5706" t="s">
        <v>644</v>
      </c>
      <c r="M5706">
        <v>6637.98</v>
      </c>
      <c r="N5706">
        <v>10.050000000000001</v>
      </c>
      <c r="O5706" t="s">
        <v>645</v>
      </c>
      <c r="P5706" s="428">
        <v>10.122</v>
      </c>
      <c r="Q5706">
        <v>12989541</v>
      </c>
      <c r="T5706" t="s">
        <v>4805</v>
      </c>
    </row>
    <row r="5707" spans="1:20" x14ac:dyDescent="0.25">
      <c r="A5707" t="s">
        <v>637</v>
      </c>
      <c r="B5707" t="s">
        <v>1213</v>
      </c>
      <c r="C5707" t="s">
        <v>639</v>
      </c>
      <c r="D5707" t="s">
        <v>695</v>
      </c>
      <c r="E5707" t="s">
        <v>667</v>
      </c>
      <c r="F5707">
        <v>528004120010</v>
      </c>
      <c r="G5707" t="s">
        <v>653</v>
      </c>
      <c r="H5707">
        <v>583608</v>
      </c>
      <c r="I5707" t="s">
        <v>203</v>
      </c>
      <c r="J5707">
        <v>202211</v>
      </c>
      <c r="K5707">
        <v>44869</v>
      </c>
      <c r="L5707" t="s">
        <v>644</v>
      </c>
      <c r="M5707">
        <v>26782.47</v>
      </c>
      <c r="N5707">
        <v>40.54</v>
      </c>
      <c r="O5707" t="s">
        <v>645</v>
      </c>
      <c r="P5707" s="428">
        <v>40.83</v>
      </c>
      <c r="Q5707">
        <v>12989541</v>
      </c>
      <c r="T5707" t="s">
        <v>4806</v>
      </c>
    </row>
    <row r="5708" spans="1:20" x14ac:dyDescent="0.25">
      <c r="A5708" t="s">
        <v>637</v>
      </c>
      <c r="B5708" t="s">
        <v>1213</v>
      </c>
      <c r="C5708" t="s">
        <v>639</v>
      </c>
      <c r="D5708" t="s">
        <v>695</v>
      </c>
      <c r="E5708" t="s">
        <v>667</v>
      </c>
      <c r="F5708">
        <v>528004120010</v>
      </c>
      <c r="G5708" t="s">
        <v>653</v>
      </c>
      <c r="H5708">
        <v>583608</v>
      </c>
      <c r="I5708" t="s">
        <v>203</v>
      </c>
      <c r="J5708">
        <v>202211</v>
      </c>
      <c r="K5708">
        <v>44869</v>
      </c>
      <c r="L5708" t="s">
        <v>644</v>
      </c>
      <c r="M5708">
        <v>148791.5</v>
      </c>
      <c r="N5708">
        <v>225.22</v>
      </c>
      <c r="O5708" t="s">
        <v>645</v>
      </c>
      <c r="P5708" s="428">
        <v>226.833</v>
      </c>
      <c r="Q5708">
        <v>12989541</v>
      </c>
      <c r="T5708" t="s">
        <v>4807</v>
      </c>
    </row>
    <row r="5709" spans="1:20" x14ac:dyDescent="0.25">
      <c r="A5709" t="s">
        <v>637</v>
      </c>
      <c r="B5709" t="s">
        <v>1213</v>
      </c>
      <c r="C5709" t="s">
        <v>639</v>
      </c>
      <c r="D5709" t="s">
        <v>651</v>
      </c>
      <c r="E5709" t="s">
        <v>667</v>
      </c>
      <c r="F5709">
        <v>528004120010</v>
      </c>
      <c r="G5709" t="s">
        <v>653</v>
      </c>
      <c r="H5709">
        <v>583608</v>
      </c>
      <c r="I5709" t="s">
        <v>203</v>
      </c>
      <c r="J5709">
        <v>202211</v>
      </c>
      <c r="K5709">
        <v>44869</v>
      </c>
      <c r="L5709" t="s">
        <v>644</v>
      </c>
      <c r="M5709">
        <v>36877.68</v>
      </c>
      <c r="N5709">
        <v>55.82</v>
      </c>
      <c r="O5709" t="s">
        <v>645</v>
      </c>
      <c r="P5709" s="428">
        <v>56.22</v>
      </c>
      <c r="Q5709">
        <v>12989541</v>
      </c>
      <c r="T5709" t="s">
        <v>4808</v>
      </c>
    </row>
    <row r="5710" spans="1:20" x14ac:dyDescent="0.25">
      <c r="A5710" t="s">
        <v>637</v>
      </c>
      <c r="B5710" t="s">
        <v>828</v>
      </c>
      <c r="C5710" t="s">
        <v>639</v>
      </c>
      <c r="D5710" t="s">
        <v>663</v>
      </c>
      <c r="E5710" t="s">
        <v>652</v>
      </c>
      <c r="F5710">
        <v>528004120010</v>
      </c>
      <c r="G5710" t="s">
        <v>653</v>
      </c>
      <c r="H5710">
        <v>583591</v>
      </c>
      <c r="I5710" t="s">
        <v>172</v>
      </c>
      <c r="J5710">
        <v>202211</v>
      </c>
      <c r="K5710">
        <v>44872</v>
      </c>
      <c r="L5710" t="s">
        <v>644</v>
      </c>
      <c r="M5710">
        <v>379.64</v>
      </c>
      <c r="N5710">
        <v>0.56999999999999995</v>
      </c>
      <c r="O5710" t="s">
        <v>645</v>
      </c>
      <c r="P5710" s="428">
        <v>0.57399999999999995</v>
      </c>
      <c r="Q5710">
        <v>12989541</v>
      </c>
      <c r="R5710" t="s">
        <v>654</v>
      </c>
      <c r="S5710" t="s">
        <v>664</v>
      </c>
      <c r="T5710" t="s">
        <v>4809</v>
      </c>
    </row>
    <row r="5711" spans="1:20" x14ac:dyDescent="0.25">
      <c r="A5711" t="s">
        <v>637</v>
      </c>
      <c r="B5711" t="s">
        <v>730</v>
      </c>
      <c r="C5711" t="s">
        <v>639</v>
      </c>
      <c r="D5711" t="s">
        <v>640</v>
      </c>
      <c r="E5711" t="s">
        <v>2995</v>
      </c>
      <c r="F5711">
        <v>528004120002</v>
      </c>
      <c r="G5711" t="s">
        <v>642</v>
      </c>
      <c r="H5711">
        <v>583153</v>
      </c>
      <c r="I5711" t="s">
        <v>722</v>
      </c>
      <c r="J5711">
        <v>202211</v>
      </c>
      <c r="K5711">
        <v>44872</v>
      </c>
      <c r="L5711" t="s">
        <v>644</v>
      </c>
      <c r="M5711">
        <v>297.62</v>
      </c>
      <c r="N5711">
        <v>0.45</v>
      </c>
      <c r="O5711" t="s">
        <v>645</v>
      </c>
      <c r="P5711" s="428">
        <v>0.45300000000000001</v>
      </c>
      <c r="Q5711">
        <v>12987043</v>
      </c>
      <c r="R5711" t="s">
        <v>646</v>
      </c>
      <c r="S5711">
        <v>2052844</v>
      </c>
      <c r="T5711" t="s">
        <v>4811</v>
      </c>
    </row>
    <row r="5712" spans="1:20" x14ac:dyDescent="0.25">
      <c r="A5712" t="s">
        <v>637</v>
      </c>
      <c r="B5712" t="s">
        <v>730</v>
      </c>
      <c r="C5712" t="s">
        <v>639</v>
      </c>
      <c r="D5712" t="s">
        <v>640</v>
      </c>
      <c r="E5712" t="s">
        <v>2995</v>
      </c>
      <c r="F5712">
        <v>528004120002</v>
      </c>
      <c r="G5712" t="s">
        <v>642</v>
      </c>
      <c r="H5712">
        <v>583153</v>
      </c>
      <c r="I5712" t="s">
        <v>722</v>
      </c>
      <c r="J5712">
        <v>202211</v>
      </c>
      <c r="K5712">
        <v>44872</v>
      </c>
      <c r="L5712" t="s">
        <v>644</v>
      </c>
      <c r="M5712">
        <v>684.52</v>
      </c>
      <c r="N5712">
        <v>1.04</v>
      </c>
      <c r="O5712" t="s">
        <v>645</v>
      </c>
      <c r="P5712" s="428">
        <v>1.0469999999999999</v>
      </c>
      <c r="Q5712">
        <v>12987043</v>
      </c>
      <c r="R5712" t="s">
        <v>646</v>
      </c>
      <c r="S5712">
        <v>2052844</v>
      </c>
      <c r="T5712" t="s">
        <v>4815</v>
      </c>
    </row>
    <row r="5713" spans="1:20" x14ac:dyDescent="0.25">
      <c r="A5713" t="s">
        <v>637</v>
      </c>
      <c r="B5713" t="s">
        <v>730</v>
      </c>
      <c r="C5713" t="s">
        <v>639</v>
      </c>
      <c r="D5713" t="s">
        <v>640</v>
      </c>
      <c r="E5713" t="s">
        <v>686</v>
      </c>
      <c r="F5713">
        <v>528004120002</v>
      </c>
      <c r="G5713" t="s">
        <v>642</v>
      </c>
      <c r="H5713">
        <v>583150</v>
      </c>
      <c r="I5713" t="s">
        <v>687</v>
      </c>
      <c r="J5713">
        <v>202211</v>
      </c>
      <c r="K5713">
        <v>44872</v>
      </c>
      <c r="L5713" t="s">
        <v>644</v>
      </c>
      <c r="M5713">
        <v>875</v>
      </c>
      <c r="N5713">
        <v>1.32</v>
      </c>
      <c r="O5713" t="s">
        <v>645</v>
      </c>
      <c r="P5713" s="428">
        <v>1.329</v>
      </c>
      <c r="Q5713">
        <v>12987043</v>
      </c>
      <c r="R5713" t="s">
        <v>646</v>
      </c>
      <c r="S5713">
        <v>2011105</v>
      </c>
      <c r="T5713" t="s">
        <v>4832</v>
      </c>
    </row>
    <row r="5714" spans="1:20" x14ac:dyDescent="0.25">
      <c r="A5714" t="s">
        <v>637</v>
      </c>
      <c r="B5714" t="s">
        <v>730</v>
      </c>
      <c r="C5714" t="s">
        <v>639</v>
      </c>
      <c r="D5714" t="s">
        <v>640</v>
      </c>
      <c r="E5714" t="s">
        <v>689</v>
      </c>
      <c r="F5714">
        <v>528004120002</v>
      </c>
      <c r="G5714" t="s">
        <v>642</v>
      </c>
      <c r="H5714">
        <v>583156</v>
      </c>
      <c r="I5714" t="s">
        <v>690</v>
      </c>
      <c r="J5714">
        <v>202211</v>
      </c>
      <c r="K5714">
        <v>44872</v>
      </c>
      <c r="L5714" t="s">
        <v>644</v>
      </c>
      <c r="M5714">
        <v>608.30999999999995</v>
      </c>
      <c r="N5714">
        <v>0.92</v>
      </c>
      <c r="O5714" t="s">
        <v>645</v>
      </c>
      <c r="P5714" s="428">
        <v>0.92700000000000005</v>
      </c>
      <c r="Q5714">
        <v>12987043</v>
      </c>
      <c r="R5714" t="s">
        <v>646</v>
      </c>
      <c r="S5714">
        <v>2032465</v>
      </c>
      <c r="T5714" t="s">
        <v>4816</v>
      </c>
    </row>
    <row r="5715" spans="1:20" x14ac:dyDescent="0.25">
      <c r="A5715" t="s">
        <v>637</v>
      </c>
      <c r="B5715" t="s">
        <v>730</v>
      </c>
      <c r="C5715" t="s">
        <v>639</v>
      </c>
      <c r="D5715" t="s">
        <v>640</v>
      </c>
      <c r="E5715" t="s">
        <v>701</v>
      </c>
      <c r="F5715">
        <v>528004120002</v>
      </c>
      <c r="G5715" t="s">
        <v>642</v>
      </c>
      <c r="H5715">
        <v>583154</v>
      </c>
      <c r="I5715" t="s">
        <v>44</v>
      </c>
      <c r="J5715">
        <v>202211</v>
      </c>
      <c r="K5715">
        <v>44872</v>
      </c>
      <c r="L5715" t="s">
        <v>644</v>
      </c>
      <c r="M5715">
        <v>356.08</v>
      </c>
      <c r="N5715">
        <v>0.54</v>
      </c>
      <c r="O5715" t="s">
        <v>645</v>
      </c>
      <c r="P5715" s="428">
        <v>0.54400000000000004</v>
      </c>
      <c r="Q5715">
        <v>12987043</v>
      </c>
      <c r="R5715" t="s">
        <v>646</v>
      </c>
      <c r="S5715">
        <v>2020577</v>
      </c>
      <c r="T5715" t="s">
        <v>4817</v>
      </c>
    </row>
    <row r="5716" spans="1:20" x14ac:dyDescent="0.25">
      <c r="A5716" t="s">
        <v>637</v>
      </c>
      <c r="B5716" t="s">
        <v>730</v>
      </c>
      <c r="C5716" t="s">
        <v>639</v>
      </c>
      <c r="D5716" t="s">
        <v>640</v>
      </c>
      <c r="E5716" t="s">
        <v>667</v>
      </c>
      <c r="F5716">
        <v>528004120002</v>
      </c>
      <c r="G5716" t="s">
        <v>642</v>
      </c>
      <c r="H5716">
        <v>583149</v>
      </c>
      <c r="I5716" t="s">
        <v>680</v>
      </c>
      <c r="J5716">
        <v>202211</v>
      </c>
      <c r="K5716">
        <v>44872</v>
      </c>
      <c r="L5716" t="s">
        <v>644</v>
      </c>
      <c r="M5716">
        <v>1277.78</v>
      </c>
      <c r="N5716">
        <v>1.93</v>
      </c>
      <c r="O5716" t="s">
        <v>645</v>
      </c>
      <c r="P5716" s="428">
        <v>1.944</v>
      </c>
      <c r="Q5716">
        <v>12987043</v>
      </c>
      <c r="R5716" t="s">
        <v>646</v>
      </c>
      <c r="S5716">
        <v>8540392</v>
      </c>
      <c r="T5716" t="s">
        <v>4836</v>
      </c>
    </row>
    <row r="5717" spans="1:20" x14ac:dyDescent="0.25">
      <c r="A5717" t="s">
        <v>637</v>
      </c>
      <c r="B5717" t="s">
        <v>730</v>
      </c>
      <c r="C5717" t="s">
        <v>639</v>
      </c>
      <c r="D5717" t="s">
        <v>640</v>
      </c>
      <c r="E5717" t="s">
        <v>673</v>
      </c>
      <c r="F5717">
        <v>528004120002</v>
      </c>
      <c r="G5717" t="s">
        <v>642</v>
      </c>
      <c r="H5717">
        <v>583148</v>
      </c>
      <c r="I5717" t="s">
        <v>699</v>
      </c>
      <c r="J5717">
        <v>202211</v>
      </c>
      <c r="K5717">
        <v>44872</v>
      </c>
      <c r="L5717" t="s">
        <v>644</v>
      </c>
      <c r="M5717">
        <v>474.23</v>
      </c>
      <c r="N5717">
        <v>0.72</v>
      </c>
      <c r="O5717" t="s">
        <v>645</v>
      </c>
      <c r="P5717" s="428">
        <v>0.72499999999999998</v>
      </c>
      <c r="Q5717">
        <v>12987043</v>
      </c>
      <c r="R5717" t="s">
        <v>646</v>
      </c>
      <c r="S5717">
        <v>8540206</v>
      </c>
      <c r="T5717" t="s">
        <v>4837</v>
      </c>
    </row>
    <row r="5718" spans="1:20" x14ac:dyDescent="0.25">
      <c r="A5718" t="s">
        <v>637</v>
      </c>
      <c r="B5718" t="s">
        <v>730</v>
      </c>
      <c r="C5718" t="s">
        <v>639</v>
      </c>
      <c r="D5718" t="s">
        <v>651</v>
      </c>
      <c r="E5718" t="s">
        <v>673</v>
      </c>
      <c r="F5718">
        <v>528004120002</v>
      </c>
      <c r="G5718" t="s">
        <v>642</v>
      </c>
      <c r="H5718">
        <v>583133</v>
      </c>
      <c r="I5718" t="s">
        <v>29</v>
      </c>
      <c r="J5718">
        <v>202211</v>
      </c>
      <c r="K5718">
        <v>44872</v>
      </c>
      <c r="L5718" t="s">
        <v>644</v>
      </c>
      <c r="M5718">
        <v>1090.52</v>
      </c>
      <c r="N5718">
        <v>1.65</v>
      </c>
      <c r="O5718" t="s">
        <v>645</v>
      </c>
      <c r="P5718" s="428">
        <v>1.6619999999999999</v>
      </c>
      <c r="Q5718">
        <v>12987043</v>
      </c>
      <c r="R5718" t="s">
        <v>646</v>
      </c>
      <c r="S5718">
        <v>2030994</v>
      </c>
      <c r="T5718" t="s">
        <v>4818</v>
      </c>
    </row>
    <row r="5719" spans="1:20" x14ac:dyDescent="0.25">
      <c r="A5719" t="s">
        <v>637</v>
      </c>
      <c r="B5719" t="s">
        <v>730</v>
      </c>
      <c r="C5719" t="s">
        <v>639</v>
      </c>
      <c r="D5719" t="s">
        <v>640</v>
      </c>
      <c r="E5719" t="s">
        <v>708</v>
      </c>
      <c r="F5719">
        <v>528004120002</v>
      </c>
      <c r="G5719" t="s">
        <v>642</v>
      </c>
      <c r="H5719">
        <v>583155</v>
      </c>
      <c r="I5719" t="s">
        <v>45</v>
      </c>
      <c r="J5719">
        <v>202211</v>
      </c>
      <c r="K5719">
        <v>44872</v>
      </c>
      <c r="L5719" t="s">
        <v>644</v>
      </c>
      <c r="M5719">
        <v>228.06</v>
      </c>
      <c r="N5719">
        <v>0.35</v>
      </c>
      <c r="O5719" t="s">
        <v>645</v>
      </c>
      <c r="P5719" s="428">
        <v>0.35299999999999998</v>
      </c>
      <c r="Q5719">
        <v>12987043</v>
      </c>
      <c r="R5719" t="s">
        <v>646</v>
      </c>
      <c r="S5719">
        <v>8540039</v>
      </c>
      <c r="T5719" t="s">
        <v>4819</v>
      </c>
    </row>
    <row r="5720" spans="1:20" x14ac:dyDescent="0.25">
      <c r="A5720" t="s">
        <v>637</v>
      </c>
      <c r="B5720" t="s">
        <v>730</v>
      </c>
      <c r="C5720" t="s">
        <v>639</v>
      </c>
      <c r="D5720" t="s">
        <v>640</v>
      </c>
      <c r="E5720" t="s">
        <v>708</v>
      </c>
      <c r="F5720">
        <v>528004120002</v>
      </c>
      <c r="G5720" t="s">
        <v>642</v>
      </c>
      <c r="H5720">
        <v>583155</v>
      </c>
      <c r="I5720" t="s">
        <v>45</v>
      </c>
      <c r="J5720">
        <v>202211</v>
      </c>
      <c r="K5720">
        <v>44872</v>
      </c>
      <c r="L5720" t="s">
        <v>644</v>
      </c>
      <c r="M5720">
        <v>99.15</v>
      </c>
      <c r="N5720">
        <v>0.15</v>
      </c>
      <c r="O5720" t="s">
        <v>645</v>
      </c>
      <c r="P5720" s="428">
        <v>0.151</v>
      </c>
      <c r="Q5720">
        <v>12987043</v>
      </c>
      <c r="R5720" t="s">
        <v>646</v>
      </c>
      <c r="S5720">
        <v>8540039</v>
      </c>
      <c r="T5720" t="s">
        <v>4820</v>
      </c>
    </row>
    <row r="5721" spans="1:20" x14ac:dyDescent="0.25">
      <c r="A5721" t="s">
        <v>637</v>
      </c>
      <c r="B5721" t="s">
        <v>730</v>
      </c>
      <c r="C5721" t="s">
        <v>639</v>
      </c>
      <c r="D5721" t="s">
        <v>640</v>
      </c>
      <c r="E5721" t="s">
        <v>673</v>
      </c>
      <c r="F5721">
        <v>528004120002</v>
      </c>
      <c r="G5721" t="s">
        <v>642</v>
      </c>
      <c r="H5721">
        <v>583148</v>
      </c>
      <c r="I5721" t="s">
        <v>699</v>
      </c>
      <c r="J5721">
        <v>202211</v>
      </c>
      <c r="K5721">
        <v>44872</v>
      </c>
      <c r="L5721" t="s">
        <v>644</v>
      </c>
      <c r="M5721">
        <v>84.27</v>
      </c>
      <c r="N5721">
        <v>0.13</v>
      </c>
      <c r="O5721" t="s">
        <v>645</v>
      </c>
      <c r="P5721" s="428">
        <v>0.13100000000000001</v>
      </c>
      <c r="Q5721">
        <v>12987043</v>
      </c>
      <c r="R5721" t="s">
        <v>646</v>
      </c>
      <c r="S5721">
        <v>2012905</v>
      </c>
      <c r="T5721" t="s">
        <v>4838</v>
      </c>
    </row>
    <row r="5722" spans="1:20" x14ac:dyDescent="0.25">
      <c r="A5722" t="s">
        <v>637</v>
      </c>
      <c r="B5722" t="s">
        <v>730</v>
      </c>
      <c r="C5722" t="s">
        <v>639</v>
      </c>
      <c r="D5722" t="s">
        <v>640</v>
      </c>
      <c r="E5722" t="s">
        <v>678</v>
      </c>
      <c r="F5722">
        <v>528004120002</v>
      </c>
      <c r="G5722" t="s">
        <v>642</v>
      </c>
      <c r="H5722">
        <v>583147</v>
      </c>
      <c r="I5722" t="s">
        <v>41</v>
      </c>
      <c r="J5722">
        <v>202211</v>
      </c>
      <c r="K5722">
        <v>44872</v>
      </c>
      <c r="L5722" t="s">
        <v>644</v>
      </c>
      <c r="M5722">
        <v>648.37</v>
      </c>
      <c r="N5722">
        <v>0.98</v>
      </c>
      <c r="O5722" t="s">
        <v>645</v>
      </c>
      <c r="P5722" s="428">
        <v>0.98699999999999999</v>
      </c>
      <c r="Q5722">
        <v>12987043</v>
      </c>
      <c r="R5722" t="s">
        <v>646</v>
      </c>
      <c r="S5722">
        <v>2012532</v>
      </c>
      <c r="T5722" t="s">
        <v>4825</v>
      </c>
    </row>
    <row r="5723" spans="1:20" x14ac:dyDescent="0.25">
      <c r="A5723" t="s">
        <v>637</v>
      </c>
      <c r="B5723" t="s">
        <v>730</v>
      </c>
      <c r="C5723" t="s">
        <v>639</v>
      </c>
      <c r="D5723" t="s">
        <v>640</v>
      </c>
      <c r="E5723" t="s">
        <v>673</v>
      </c>
      <c r="F5723">
        <v>528004120002</v>
      </c>
      <c r="G5723" t="s">
        <v>642</v>
      </c>
      <c r="H5723">
        <v>583148</v>
      </c>
      <c r="I5723" t="s">
        <v>699</v>
      </c>
      <c r="J5723">
        <v>202211</v>
      </c>
      <c r="K5723">
        <v>44872</v>
      </c>
      <c r="L5723" t="s">
        <v>644</v>
      </c>
      <c r="M5723">
        <v>206.19</v>
      </c>
      <c r="N5723">
        <v>0.31</v>
      </c>
      <c r="O5723" t="s">
        <v>645</v>
      </c>
      <c r="P5723" s="428">
        <v>0.312</v>
      </c>
      <c r="Q5723">
        <v>12987043</v>
      </c>
      <c r="R5723" t="s">
        <v>646</v>
      </c>
      <c r="S5723">
        <v>8540206</v>
      </c>
      <c r="T5723" t="s">
        <v>4821</v>
      </c>
    </row>
    <row r="5724" spans="1:20" x14ac:dyDescent="0.25">
      <c r="A5724" t="s">
        <v>637</v>
      </c>
      <c r="B5724" t="s">
        <v>730</v>
      </c>
      <c r="C5724" t="s">
        <v>639</v>
      </c>
      <c r="D5724" t="s">
        <v>640</v>
      </c>
      <c r="E5724" t="s">
        <v>701</v>
      </c>
      <c r="F5724">
        <v>528004120002</v>
      </c>
      <c r="G5724" t="s">
        <v>642</v>
      </c>
      <c r="H5724">
        <v>583154</v>
      </c>
      <c r="I5724" t="s">
        <v>44</v>
      </c>
      <c r="J5724">
        <v>202211</v>
      </c>
      <c r="K5724">
        <v>44872</v>
      </c>
      <c r="L5724" t="s">
        <v>644</v>
      </c>
      <c r="M5724">
        <v>818.99</v>
      </c>
      <c r="N5724">
        <v>1.24</v>
      </c>
      <c r="O5724" t="s">
        <v>645</v>
      </c>
      <c r="P5724" s="428">
        <v>1.2490000000000001</v>
      </c>
      <c r="Q5724">
        <v>12987043</v>
      </c>
      <c r="R5724" t="s">
        <v>646</v>
      </c>
      <c r="S5724">
        <v>2020577</v>
      </c>
      <c r="T5724" t="s">
        <v>4812</v>
      </c>
    </row>
    <row r="5725" spans="1:20" x14ac:dyDescent="0.25">
      <c r="A5725" t="s">
        <v>637</v>
      </c>
      <c r="B5725" t="s">
        <v>730</v>
      </c>
      <c r="C5725" t="s">
        <v>639</v>
      </c>
      <c r="D5725" t="s">
        <v>651</v>
      </c>
      <c r="E5725" t="s">
        <v>673</v>
      </c>
      <c r="F5725">
        <v>528004120002</v>
      </c>
      <c r="G5725" t="s">
        <v>642</v>
      </c>
      <c r="H5725">
        <v>583133</v>
      </c>
      <c r="I5725" t="s">
        <v>29</v>
      </c>
      <c r="J5725">
        <v>202211</v>
      </c>
      <c r="K5725">
        <v>44872</v>
      </c>
      <c r="L5725" t="s">
        <v>644</v>
      </c>
      <c r="M5725">
        <v>969.14</v>
      </c>
      <c r="N5725">
        <v>1.47</v>
      </c>
      <c r="O5725" t="s">
        <v>645</v>
      </c>
      <c r="P5725" s="428">
        <v>1.4810000000000001</v>
      </c>
      <c r="Q5725">
        <v>12987043</v>
      </c>
      <c r="R5725" t="s">
        <v>646</v>
      </c>
      <c r="S5725">
        <v>2024413</v>
      </c>
      <c r="T5725" t="s">
        <v>4813</v>
      </c>
    </row>
    <row r="5726" spans="1:20" x14ac:dyDescent="0.25">
      <c r="A5726" t="s">
        <v>637</v>
      </c>
      <c r="B5726" t="s">
        <v>730</v>
      </c>
      <c r="C5726" t="s">
        <v>639</v>
      </c>
      <c r="D5726" t="s">
        <v>640</v>
      </c>
      <c r="E5726" t="s">
        <v>678</v>
      </c>
      <c r="F5726">
        <v>528004120002</v>
      </c>
      <c r="G5726" t="s">
        <v>642</v>
      </c>
      <c r="H5726">
        <v>583147</v>
      </c>
      <c r="I5726" t="s">
        <v>41</v>
      </c>
      <c r="J5726">
        <v>202211</v>
      </c>
      <c r="K5726">
        <v>44872</v>
      </c>
      <c r="L5726" t="s">
        <v>644</v>
      </c>
      <c r="M5726">
        <v>224.72</v>
      </c>
      <c r="N5726">
        <v>0.34</v>
      </c>
      <c r="O5726" t="s">
        <v>645</v>
      </c>
      <c r="P5726" s="428">
        <v>0.34200000000000003</v>
      </c>
      <c r="Q5726">
        <v>12987043</v>
      </c>
      <c r="R5726" t="s">
        <v>646</v>
      </c>
      <c r="S5726">
        <v>2027008</v>
      </c>
      <c r="T5726" t="s">
        <v>4830</v>
      </c>
    </row>
    <row r="5727" spans="1:20" x14ac:dyDescent="0.25">
      <c r="A5727" t="s">
        <v>637</v>
      </c>
      <c r="B5727" t="s">
        <v>730</v>
      </c>
      <c r="C5727" t="s">
        <v>639</v>
      </c>
      <c r="D5727" t="s">
        <v>640</v>
      </c>
      <c r="E5727" t="s">
        <v>678</v>
      </c>
      <c r="F5727">
        <v>528004120002</v>
      </c>
      <c r="G5727" t="s">
        <v>642</v>
      </c>
      <c r="H5727">
        <v>583147</v>
      </c>
      <c r="I5727" t="s">
        <v>41</v>
      </c>
      <c r="J5727">
        <v>202211</v>
      </c>
      <c r="K5727">
        <v>44872</v>
      </c>
      <c r="L5727" t="s">
        <v>644</v>
      </c>
      <c r="M5727">
        <v>516.85</v>
      </c>
      <c r="N5727">
        <v>0.78</v>
      </c>
      <c r="O5727" t="s">
        <v>645</v>
      </c>
      <c r="P5727" s="428">
        <v>0.78600000000000003</v>
      </c>
      <c r="Q5727">
        <v>12987043</v>
      </c>
      <c r="R5727" t="s">
        <v>646</v>
      </c>
      <c r="S5727">
        <v>2027008</v>
      </c>
      <c r="T5727" t="s">
        <v>4831</v>
      </c>
    </row>
    <row r="5728" spans="1:20" x14ac:dyDescent="0.25">
      <c r="A5728" t="s">
        <v>637</v>
      </c>
      <c r="B5728" t="s">
        <v>730</v>
      </c>
      <c r="C5728" t="s">
        <v>639</v>
      </c>
      <c r="D5728" t="s">
        <v>640</v>
      </c>
      <c r="E5728" t="s">
        <v>689</v>
      </c>
      <c r="F5728">
        <v>528004120002</v>
      </c>
      <c r="G5728" t="s">
        <v>642</v>
      </c>
      <c r="H5728">
        <v>583156</v>
      </c>
      <c r="I5728" t="s">
        <v>690</v>
      </c>
      <c r="J5728">
        <v>202211</v>
      </c>
      <c r="K5728">
        <v>44872</v>
      </c>
      <c r="L5728" t="s">
        <v>644</v>
      </c>
      <c r="M5728">
        <v>1399.11</v>
      </c>
      <c r="N5728">
        <v>2.12</v>
      </c>
      <c r="O5728" t="s">
        <v>645</v>
      </c>
      <c r="P5728" s="428">
        <v>2.1349999999999998</v>
      </c>
      <c r="Q5728">
        <v>12987043</v>
      </c>
      <c r="R5728" t="s">
        <v>646</v>
      </c>
      <c r="S5728">
        <v>2032465</v>
      </c>
      <c r="T5728" t="s">
        <v>4810</v>
      </c>
    </row>
    <row r="5729" spans="1:20" x14ac:dyDescent="0.25">
      <c r="A5729" t="s">
        <v>637</v>
      </c>
      <c r="B5729" t="s">
        <v>730</v>
      </c>
      <c r="C5729" t="s">
        <v>639</v>
      </c>
      <c r="D5729" t="s">
        <v>651</v>
      </c>
      <c r="E5729" t="s">
        <v>673</v>
      </c>
      <c r="F5729">
        <v>528004120002</v>
      </c>
      <c r="G5729" t="s">
        <v>642</v>
      </c>
      <c r="H5729">
        <v>583133</v>
      </c>
      <c r="I5729" t="s">
        <v>29</v>
      </c>
      <c r="J5729">
        <v>202211</v>
      </c>
      <c r="K5729">
        <v>44872</v>
      </c>
      <c r="L5729" t="s">
        <v>644</v>
      </c>
      <c r="M5729">
        <v>421.36</v>
      </c>
      <c r="N5729">
        <v>0.64</v>
      </c>
      <c r="O5729" t="s">
        <v>645</v>
      </c>
      <c r="P5729" s="428">
        <v>0.64500000000000002</v>
      </c>
      <c r="Q5729">
        <v>12987043</v>
      </c>
      <c r="R5729" t="s">
        <v>646</v>
      </c>
      <c r="S5729">
        <v>2024413</v>
      </c>
      <c r="T5729" t="s">
        <v>4814</v>
      </c>
    </row>
    <row r="5730" spans="1:20" x14ac:dyDescent="0.25">
      <c r="A5730" t="s">
        <v>637</v>
      </c>
      <c r="B5730" t="s">
        <v>730</v>
      </c>
      <c r="C5730" t="s">
        <v>639</v>
      </c>
      <c r="D5730" t="s">
        <v>640</v>
      </c>
      <c r="E5730" t="s">
        <v>667</v>
      </c>
      <c r="F5730">
        <v>528004120002</v>
      </c>
      <c r="G5730" t="s">
        <v>642</v>
      </c>
      <c r="H5730">
        <v>583149</v>
      </c>
      <c r="I5730" t="s">
        <v>680</v>
      </c>
      <c r="J5730">
        <v>202211</v>
      </c>
      <c r="K5730">
        <v>44872</v>
      </c>
      <c r="L5730" t="s">
        <v>644</v>
      </c>
      <c r="M5730">
        <v>555.55999999999995</v>
      </c>
      <c r="N5730">
        <v>0.84</v>
      </c>
      <c r="O5730" t="s">
        <v>645</v>
      </c>
      <c r="P5730" s="428">
        <v>0.84599999999999997</v>
      </c>
      <c r="Q5730">
        <v>12987043</v>
      </c>
      <c r="R5730" t="s">
        <v>646</v>
      </c>
      <c r="S5730">
        <v>8540392</v>
      </c>
      <c r="T5730" t="s">
        <v>4826</v>
      </c>
    </row>
    <row r="5731" spans="1:20" x14ac:dyDescent="0.25">
      <c r="A5731" t="s">
        <v>637</v>
      </c>
      <c r="B5731" t="s">
        <v>730</v>
      </c>
      <c r="C5731" t="s">
        <v>639</v>
      </c>
      <c r="D5731" t="s">
        <v>640</v>
      </c>
      <c r="E5731" t="s">
        <v>673</v>
      </c>
      <c r="F5731">
        <v>528004120002</v>
      </c>
      <c r="G5731" t="s">
        <v>642</v>
      </c>
      <c r="H5731">
        <v>583148</v>
      </c>
      <c r="I5731" t="s">
        <v>699</v>
      </c>
      <c r="J5731">
        <v>202211</v>
      </c>
      <c r="K5731">
        <v>44872</v>
      </c>
      <c r="L5731" t="s">
        <v>644</v>
      </c>
      <c r="M5731">
        <v>193.82</v>
      </c>
      <c r="N5731">
        <v>0.28999999999999998</v>
      </c>
      <c r="O5731" t="s">
        <v>645</v>
      </c>
      <c r="P5731" s="428">
        <v>0.29199999999999998</v>
      </c>
      <c r="Q5731">
        <v>12987043</v>
      </c>
      <c r="R5731" t="s">
        <v>646</v>
      </c>
      <c r="S5731">
        <v>2012905</v>
      </c>
      <c r="T5731" t="s">
        <v>4823</v>
      </c>
    </row>
    <row r="5732" spans="1:20" x14ac:dyDescent="0.25">
      <c r="A5732" t="s">
        <v>637</v>
      </c>
      <c r="B5732" t="s">
        <v>730</v>
      </c>
      <c r="C5732" t="s">
        <v>639</v>
      </c>
      <c r="D5732" t="s">
        <v>640</v>
      </c>
      <c r="E5732" t="s">
        <v>686</v>
      </c>
      <c r="F5732">
        <v>528004120002</v>
      </c>
      <c r="G5732" t="s">
        <v>642</v>
      </c>
      <c r="H5732">
        <v>583150</v>
      </c>
      <c r="I5732" t="s">
        <v>687</v>
      </c>
      <c r="J5732">
        <v>202211</v>
      </c>
      <c r="K5732">
        <v>44872</v>
      </c>
      <c r="L5732" t="s">
        <v>644</v>
      </c>
      <c r="M5732">
        <v>380.43</v>
      </c>
      <c r="N5732">
        <v>0.57999999999999996</v>
      </c>
      <c r="O5732" t="s">
        <v>645</v>
      </c>
      <c r="P5732" s="428">
        <v>0.58399999999999996</v>
      </c>
      <c r="Q5732">
        <v>12987043</v>
      </c>
      <c r="R5732" t="s">
        <v>646</v>
      </c>
      <c r="S5732">
        <v>2011105</v>
      </c>
      <c r="T5732" t="s">
        <v>4824</v>
      </c>
    </row>
    <row r="5733" spans="1:20" x14ac:dyDescent="0.25">
      <c r="A5733" t="s">
        <v>637</v>
      </c>
      <c r="B5733" t="s">
        <v>730</v>
      </c>
      <c r="C5733" t="s">
        <v>639</v>
      </c>
      <c r="D5733" t="s">
        <v>651</v>
      </c>
      <c r="E5733" t="s">
        <v>673</v>
      </c>
      <c r="F5733">
        <v>528004120002</v>
      </c>
      <c r="G5733" t="s">
        <v>642</v>
      </c>
      <c r="H5733">
        <v>583148</v>
      </c>
      <c r="I5733" t="s">
        <v>699</v>
      </c>
      <c r="J5733">
        <v>202211</v>
      </c>
      <c r="K5733">
        <v>44872</v>
      </c>
      <c r="L5733" t="s">
        <v>644</v>
      </c>
      <c r="M5733">
        <v>1153.72</v>
      </c>
      <c r="N5733">
        <v>1.75</v>
      </c>
      <c r="O5733" t="s">
        <v>645</v>
      </c>
      <c r="P5733" s="428">
        <v>1.7629999999999999</v>
      </c>
      <c r="Q5733">
        <v>12987043</v>
      </c>
      <c r="R5733" t="s">
        <v>646</v>
      </c>
      <c r="S5733">
        <v>8540386</v>
      </c>
      <c r="T5733" t="s">
        <v>4840</v>
      </c>
    </row>
    <row r="5734" spans="1:20" x14ac:dyDescent="0.25">
      <c r="A5734" t="s">
        <v>637</v>
      </c>
      <c r="B5734" t="s">
        <v>730</v>
      </c>
      <c r="C5734" t="s">
        <v>639</v>
      </c>
      <c r="D5734" t="s">
        <v>651</v>
      </c>
      <c r="E5734" t="s">
        <v>667</v>
      </c>
      <c r="F5734">
        <v>528004120002</v>
      </c>
      <c r="G5734" t="s">
        <v>642</v>
      </c>
      <c r="H5734">
        <v>583149</v>
      </c>
      <c r="I5734" t="s">
        <v>680</v>
      </c>
      <c r="J5734">
        <v>202211</v>
      </c>
      <c r="K5734">
        <v>44872</v>
      </c>
      <c r="L5734" t="s">
        <v>644</v>
      </c>
      <c r="M5734">
        <v>2702.01</v>
      </c>
      <c r="N5734">
        <v>4.09</v>
      </c>
      <c r="O5734" t="s">
        <v>645</v>
      </c>
      <c r="P5734" s="428">
        <v>4.1189999999999998</v>
      </c>
      <c r="Q5734">
        <v>12987043</v>
      </c>
      <c r="R5734" t="s">
        <v>646</v>
      </c>
      <c r="S5734">
        <v>8540399</v>
      </c>
      <c r="T5734" t="s">
        <v>4843</v>
      </c>
    </row>
    <row r="5735" spans="1:20" x14ac:dyDescent="0.25">
      <c r="A5735" t="s">
        <v>637</v>
      </c>
      <c r="B5735" t="s">
        <v>730</v>
      </c>
      <c r="C5735" t="s">
        <v>639</v>
      </c>
      <c r="D5735" t="s">
        <v>651</v>
      </c>
      <c r="E5735" t="s">
        <v>2008</v>
      </c>
      <c r="F5735">
        <v>528004120002</v>
      </c>
      <c r="G5735" t="s">
        <v>642</v>
      </c>
      <c r="H5735">
        <v>856778</v>
      </c>
      <c r="I5735" t="s">
        <v>27</v>
      </c>
      <c r="J5735">
        <v>202211</v>
      </c>
      <c r="K5735">
        <v>44872</v>
      </c>
      <c r="L5735" t="s">
        <v>644</v>
      </c>
      <c r="M5735">
        <v>11500</v>
      </c>
      <c r="N5735">
        <v>17.41</v>
      </c>
      <c r="O5735" t="s">
        <v>645</v>
      </c>
      <c r="P5735" s="428">
        <v>17.535</v>
      </c>
      <c r="Q5735">
        <v>12987043</v>
      </c>
      <c r="R5735" t="s">
        <v>646</v>
      </c>
      <c r="S5735">
        <v>2041743</v>
      </c>
      <c r="T5735" t="s">
        <v>4828</v>
      </c>
    </row>
    <row r="5736" spans="1:20" x14ac:dyDescent="0.25">
      <c r="A5736" t="s">
        <v>637</v>
      </c>
      <c r="B5736" t="s">
        <v>730</v>
      </c>
      <c r="C5736" t="s">
        <v>639</v>
      </c>
      <c r="D5736" t="s">
        <v>651</v>
      </c>
      <c r="E5736" t="s">
        <v>667</v>
      </c>
      <c r="F5736">
        <v>528004120002</v>
      </c>
      <c r="G5736" t="s">
        <v>642</v>
      </c>
      <c r="H5736">
        <v>583149</v>
      </c>
      <c r="I5736" t="s">
        <v>680</v>
      </c>
      <c r="J5736">
        <v>202211</v>
      </c>
      <c r="K5736">
        <v>44872</v>
      </c>
      <c r="L5736" t="s">
        <v>644</v>
      </c>
      <c r="M5736">
        <v>202.49</v>
      </c>
      <c r="N5736">
        <v>0.31</v>
      </c>
      <c r="O5736" t="s">
        <v>645</v>
      </c>
      <c r="P5736" s="428">
        <v>0.312</v>
      </c>
      <c r="Q5736">
        <v>12987043</v>
      </c>
      <c r="R5736" t="s">
        <v>646</v>
      </c>
      <c r="S5736">
        <v>8540358</v>
      </c>
      <c r="T5736" t="s">
        <v>4842</v>
      </c>
    </row>
    <row r="5737" spans="1:20" x14ac:dyDescent="0.25">
      <c r="A5737" t="s">
        <v>637</v>
      </c>
      <c r="B5737" t="s">
        <v>730</v>
      </c>
      <c r="C5737" t="s">
        <v>639</v>
      </c>
      <c r="D5737" t="s">
        <v>651</v>
      </c>
      <c r="E5737" t="s">
        <v>2008</v>
      </c>
      <c r="F5737">
        <v>528004120002</v>
      </c>
      <c r="G5737" t="s">
        <v>642</v>
      </c>
      <c r="H5737">
        <v>583138</v>
      </c>
      <c r="I5737" t="s">
        <v>34</v>
      </c>
      <c r="J5737">
        <v>202211</v>
      </c>
      <c r="K5737">
        <v>44872</v>
      </c>
      <c r="L5737" t="s">
        <v>644</v>
      </c>
      <c r="M5737">
        <v>11500</v>
      </c>
      <c r="N5737">
        <v>17.41</v>
      </c>
      <c r="O5737" t="s">
        <v>645</v>
      </c>
      <c r="P5737" s="428">
        <v>17.535</v>
      </c>
      <c r="Q5737">
        <v>12987043</v>
      </c>
      <c r="R5737" t="s">
        <v>646</v>
      </c>
      <c r="S5737">
        <v>2024193</v>
      </c>
      <c r="T5737" t="s">
        <v>4829</v>
      </c>
    </row>
    <row r="5738" spans="1:20" x14ac:dyDescent="0.25">
      <c r="A5738" t="s">
        <v>637</v>
      </c>
      <c r="B5738" t="s">
        <v>730</v>
      </c>
      <c r="C5738" t="s">
        <v>639</v>
      </c>
      <c r="D5738" t="s">
        <v>651</v>
      </c>
      <c r="E5738" t="s">
        <v>673</v>
      </c>
      <c r="F5738">
        <v>528004120002</v>
      </c>
      <c r="G5738" t="s">
        <v>642</v>
      </c>
      <c r="H5738">
        <v>583148</v>
      </c>
      <c r="I5738" t="s">
        <v>699</v>
      </c>
      <c r="J5738">
        <v>202211</v>
      </c>
      <c r="K5738">
        <v>44872</v>
      </c>
      <c r="L5738" t="s">
        <v>644</v>
      </c>
      <c r="M5738">
        <v>795.39</v>
      </c>
      <c r="N5738">
        <v>1.2</v>
      </c>
      <c r="O5738" t="s">
        <v>645</v>
      </c>
      <c r="P5738" s="428">
        <v>1.2090000000000001</v>
      </c>
      <c r="Q5738">
        <v>12987043</v>
      </c>
      <c r="R5738" t="s">
        <v>646</v>
      </c>
      <c r="S5738">
        <v>8540279</v>
      </c>
      <c r="T5738" t="s">
        <v>4839</v>
      </c>
    </row>
    <row r="5739" spans="1:20" x14ac:dyDescent="0.25">
      <c r="A5739" t="s">
        <v>637</v>
      </c>
      <c r="B5739" t="s">
        <v>730</v>
      </c>
      <c r="C5739" t="s">
        <v>639</v>
      </c>
      <c r="D5739" t="s">
        <v>651</v>
      </c>
      <c r="E5739" t="s">
        <v>667</v>
      </c>
      <c r="F5739">
        <v>528004120002</v>
      </c>
      <c r="G5739" t="s">
        <v>642</v>
      </c>
      <c r="H5739">
        <v>583149</v>
      </c>
      <c r="I5739" t="s">
        <v>680</v>
      </c>
      <c r="J5739">
        <v>202211</v>
      </c>
      <c r="K5739">
        <v>44872</v>
      </c>
      <c r="L5739" t="s">
        <v>644</v>
      </c>
      <c r="M5739">
        <v>1546.55</v>
      </c>
      <c r="N5739">
        <v>2.34</v>
      </c>
      <c r="O5739" t="s">
        <v>645</v>
      </c>
      <c r="P5739" s="428">
        <v>2.3570000000000002</v>
      </c>
      <c r="Q5739">
        <v>12987043</v>
      </c>
      <c r="R5739" t="s">
        <v>646</v>
      </c>
      <c r="S5739">
        <v>2036440</v>
      </c>
      <c r="T5739" t="s">
        <v>4841</v>
      </c>
    </row>
    <row r="5740" spans="1:20" x14ac:dyDescent="0.25">
      <c r="A5740" t="s">
        <v>637</v>
      </c>
      <c r="B5740" t="s">
        <v>730</v>
      </c>
      <c r="C5740" t="s">
        <v>639</v>
      </c>
      <c r="D5740" t="s">
        <v>651</v>
      </c>
      <c r="E5740" t="s">
        <v>673</v>
      </c>
      <c r="F5740">
        <v>528004120002</v>
      </c>
      <c r="G5740" t="s">
        <v>642</v>
      </c>
      <c r="H5740">
        <v>583148</v>
      </c>
      <c r="I5740" t="s">
        <v>699</v>
      </c>
      <c r="J5740">
        <v>202211</v>
      </c>
      <c r="K5740">
        <v>44872</v>
      </c>
      <c r="L5740" t="s">
        <v>644</v>
      </c>
      <c r="M5740">
        <v>345.82</v>
      </c>
      <c r="N5740">
        <v>0.52</v>
      </c>
      <c r="O5740" t="s">
        <v>645</v>
      </c>
      <c r="P5740" s="428">
        <v>0.52400000000000002</v>
      </c>
      <c r="Q5740">
        <v>12987043</v>
      </c>
      <c r="R5740" t="s">
        <v>646</v>
      </c>
      <c r="S5740">
        <v>8540279</v>
      </c>
      <c r="T5740" t="s">
        <v>4844</v>
      </c>
    </row>
    <row r="5741" spans="1:20" x14ac:dyDescent="0.25">
      <c r="A5741" t="s">
        <v>637</v>
      </c>
      <c r="B5741" t="s">
        <v>730</v>
      </c>
      <c r="C5741" t="s">
        <v>639</v>
      </c>
      <c r="D5741" t="s">
        <v>651</v>
      </c>
      <c r="E5741" t="s">
        <v>673</v>
      </c>
      <c r="F5741">
        <v>528004120002</v>
      </c>
      <c r="G5741" t="s">
        <v>642</v>
      </c>
      <c r="H5741">
        <v>583148</v>
      </c>
      <c r="I5741" t="s">
        <v>699</v>
      </c>
      <c r="J5741">
        <v>202211</v>
      </c>
      <c r="K5741">
        <v>44872</v>
      </c>
      <c r="L5741" t="s">
        <v>644</v>
      </c>
      <c r="M5741">
        <v>501.62</v>
      </c>
      <c r="N5741">
        <v>0.76</v>
      </c>
      <c r="O5741" t="s">
        <v>645</v>
      </c>
      <c r="P5741" s="428">
        <v>0.76500000000000001</v>
      </c>
      <c r="Q5741">
        <v>12987043</v>
      </c>
      <c r="R5741" t="s">
        <v>646</v>
      </c>
      <c r="S5741">
        <v>8540386</v>
      </c>
      <c r="T5741" t="s">
        <v>4845</v>
      </c>
    </row>
    <row r="5742" spans="1:20" x14ac:dyDescent="0.25">
      <c r="A5742" t="s">
        <v>637</v>
      </c>
      <c r="B5742" t="s">
        <v>730</v>
      </c>
      <c r="C5742" t="s">
        <v>639</v>
      </c>
      <c r="D5742" t="s">
        <v>651</v>
      </c>
      <c r="E5742" t="s">
        <v>2008</v>
      </c>
      <c r="F5742">
        <v>528004120002</v>
      </c>
      <c r="G5742" t="s">
        <v>642</v>
      </c>
      <c r="H5742">
        <v>583138</v>
      </c>
      <c r="I5742" t="s">
        <v>34</v>
      </c>
      <c r="J5742">
        <v>202211</v>
      </c>
      <c r="K5742">
        <v>44872</v>
      </c>
      <c r="L5742" t="s">
        <v>644</v>
      </c>
      <c r="M5742">
        <v>5000</v>
      </c>
      <c r="N5742">
        <v>7.57</v>
      </c>
      <c r="O5742" t="s">
        <v>645</v>
      </c>
      <c r="P5742" s="428">
        <v>7.6239999999999997</v>
      </c>
      <c r="Q5742">
        <v>12987043</v>
      </c>
      <c r="R5742" t="s">
        <v>646</v>
      </c>
      <c r="S5742">
        <v>2024193</v>
      </c>
      <c r="T5742" t="s">
        <v>4833</v>
      </c>
    </row>
    <row r="5743" spans="1:20" x14ac:dyDescent="0.25">
      <c r="A5743" t="s">
        <v>637</v>
      </c>
      <c r="B5743" t="s">
        <v>730</v>
      </c>
      <c r="C5743" t="s">
        <v>639</v>
      </c>
      <c r="D5743" t="s">
        <v>640</v>
      </c>
      <c r="E5743" t="s">
        <v>673</v>
      </c>
      <c r="F5743">
        <v>528004120002</v>
      </c>
      <c r="G5743" t="s">
        <v>642</v>
      </c>
      <c r="H5743">
        <v>856783</v>
      </c>
      <c r="I5743" t="s">
        <v>478</v>
      </c>
      <c r="J5743">
        <v>202211</v>
      </c>
      <c r="K5743">
        <v>44872</v>
      </c>
      <c r="L5743" t="s">
        <v>644</v>
      </c>
      <c r="M5743">
        <v>547.62</v>
      </c>
      <c r="N5743">
        <v>0.83</v>
      </c>
      <c r="O5743" t="s">
        <v>645</v>
      </c>
      <c r="P5743" s="428">
        <v>0.83599999999999997</v>
      </c>
      <c r="Q5743">
        <v>12987043</v>
      </c>
      <c r="R5743" t="s">
        <v>646</v>
      </c>
      <c r="S5743">
        <v>8540353</v>
      </c>
      <c r="T5743" t="s">
        <v>4834</v>
      </c>
    </row>
    <row r="5744" spans="1:20" x14ac:dyDescent="0.25">
      <c r="A5744" t="s">
        <v>637</v>
      </c>
      <c r="B5744" t="s">
        <v>730</v>
      </c>
      <c r="C5744" t="s">
        <v>639</v>
      </c>
      <c r="D5744" t="s">
        <v>651</v>
      </c>
      <c r="E5744" t="s">
        <v>704</v>
      </c>
      <c r="F5744">
        <v>528004120002</v>
      </c>
      <c r="G5744" t="s">
        <v>642</v>
      </c>
      <c r="H5744">
        <v>856779</v>
      </c>
      <c r="I5744" t="s">
        <v>28</v>
      </c>
      <c r="J5744">
        <v>202211</v>
      </c>
      <c r="K5744">
        <v>44872</v>
      </c>
      <c r="L5744" t="s">
        <v>644</v>
      </c>
      <c r="M5744">
        <v>5000</v>
      </c>
      <c r="N5744">
        <v>7.57</v>
      </c>
      <c r="O5744" t="s">
        <v>645</v>
      </c>
      <c r="P5744" s="428">
        <v>7.6239999999999997</v>
      </c>
      <c r="Q5744">
        <v>12987043</v>
      </c>
      <c r="R5744" t="s">
        <v>646</v>
      </c>
      <c r="S5744">
        <v>2039252</v>
      </c>
      <c r="T5744" t="s">
        <v>4835</v>
      </c>
    </row>
    <row r="5745" spans="1:20" x14ac:dyDescent="0.25">
      <c r="A5745" t="s">
        <v>637</v>
      </c>
      <c r="B5745" t="s">
        <v>730</v>
      </c>
      <c r="C5745" t="s">
        <v>639</v>
      </c>
      <c r="D5745" t="s">
        <v>651</v>
      </c>
      <c r="E5745" t="s">
        <v>667</v>
      </c>
      <c r="F5745">
        <v>528004120002</v>
      </c>
      <c r="G5745" t="s">
        <v>642</v>
      </c>
      <c r="H5745">
        <v>583149</v>
      </c>
      <c r="I5745" t="s">
        <v>680</v>
      </c>
      <c r="J5745">
        <v>202211</v>
      </c>
      <c r="K5745">
        <v>44872</v>
      </c>
      <c r="L5745" t="s">
        <v>644</v>
      </c>
      <c r="M5745">
        <v>465.73</v>
      </c>
      <c r="N5745">
        <v>0.7</v>
      </c>
      <c r="O5745" t="s">
        <v>645</v>
      </c>
      <c r="P5745" s="428">
        <v>0.70499999999999996</v>
      </c>
      <c r="Q5745">
        <v>12987043</v>
      </c>
      <c r="R5745" t="s">
        <v>646</v>
      </c>
      <c r="S5745">
        <v>8540358</v>
      </c>
      <c r="T5745" t="s">
        <v>4847</v>
      </c>
    </row>
    <row r="5746" spans="1:20" x14ac:dyDescent="0.25">
      <c r="A5746" t="s">
        <v>637</v>
      </c>
      <c r="B5746" t="s">
        <v>730</v>
      </c>
      <c r="C5746" t="s">
        <v>639</v>
      </c>
      <c r="D5746" t="s">
        <v>640</v>
      </c>
      <c r="E5746" t="s">
        <v>673</v>
      </c>
      <c r="F5746">
        <v>528004120002</v>
      </c>
      <c r="G5746" t="s">
        <v>642</v>
      </c>
      <c r="H5746">
        <v>856783</v>
      </c>
      <c r="I5746" t="s">
        <v>478</v>
      </c>
      <c r="J5746">
        <v>202211</v>
      </c>
      <c r="K5746">
        <v>44872</v>
      </c>
      <c r="L5746" t="s">
        <v>644</v>
      </c>
      <c r="M5746">
        <v>238.1</v>
      </c>
      <c r="N5746">
        <v>0.36</v>
      </c>
      <c r="O5746" t="s">
        <v>645</v>
      </c>
      <c r="P5746" s="428">
        <v>0.36299999999999999</v>
      </c>
      <c r="Q5746">
        <v>12987043</v>
      </c>
      <c r="R5746" t="s">
        <v>646</v>
      </c>
      <c r="S5746">
        <v>8540353</v>
      </c>
      <c r="T5746" t="s">
        <v>4827</v>
      </c>
    </row>
    <row r="5747" spans="1:20" x14ac:dyDescent="0.25">
      <c r="A5747" t="s">
        <v>637</v>
      </c>
      <c r="B5747" t="s">
        <v>730</v>
      </c>
      <c r="C5747" t="s">
        <v>639</v>
      </c>
      <c r="D5747" t="s">
        <v>651</v>
      </c>
      <c r="E5747" t="s">
        <v>667</v>
      </c>
      <c r="F5747">
        <v>528004120002</v>
      </c>
      <c r="G5747" t="s">
        <v>642</v>
      </c>
      <c r="H5747">
        <v>583149</v>
      </c>
      <c r="I5747" t="s">
        <v>680</v>
      </c>
      <c r="J5747">
        <v>202211</v>
      </c>
      <c r="K5747">
        <v>44872</v>
      </c>
      <c r="L5747" t="s">
        <v>644</v>
      </c>
      <c r="M5747">
        <v>1174.79</v>
      </c>
      <c r="N5747">
        <v>1.78</v>
      </c>
      <c r="O5747" t="s">
        <v>645</v>
      </c>
      <c r="P5747" s="428">
        <v>1.7929999999999999</v>
      </c>
      <c r="Q5747">
        <v>12987043</v>
      </c>
      <c r="R5747" t="s">
        <v>646</v>
      </c>
      <c r="S5747">
        <v>8540399</v>
      </c>
      <c r="T5747" t="s">
        <v>4846</v>
      </c>
    </row>
    <row r="5748" spans="1:20" x14ac:dyDescent="0.25">
      <c r="A5748" t="s">
        <v>637</v>
      </c>
      <c r="B5748" t="s">
        <v>730</v>
      </c>
      <c r="C5748" t="s">
        <v>639</v>
      </c>
      <c r="D5748" t="s">
        <v>651</v>
      </c>
      <c r="E5748" t="s">
        <v>704</v>
      </c>
      <c r="F5748">
        <v>528004120002</v>
      </c>
      <c r="G5748" t="s">
        <v>642</v>
      </c>
      <c r="H5748">
        <v>856779</v>
      </c>
      <c r="I5748" t="s">
        <v>28</v>
      </c>
      <c r="J5748">
        <v>202211</v>
      </c>
      <c r="K5748">
        <v>44872</v>
      </c>
      <c r="L5748" t="s">
        <v>644</v>
      </c>
      <c r="M5748">
        <v>11500</v>
      </c>
      <c r="N5748">
        <v>17.41</v>
      </c>
      <c r="O5748" t="s">
        <v>645</v>
      </c>
      <c r="P5748" s="428">
        <v>17.535</v>
      </c>
      <c r="Q5748">
        <v>12987043</v>
      </c>
      <c r="R5748" t="s">
        <v>646</v>
      </c>
      <c r="S5748">
        <v>2039252</v>
      </c>
      <c r="T5748" t="s">
        <v>4822</v>
      </c>
    </row>
    <row r="5749" spans="1:20" x14ac:dyDescent="0.25">
      <c r="A5749" t="s">
        <v>637</v>
      </c>
      <c r="B5749" t="s">
        <v>638</v>
      </c>
      <c r="C5749" t="s">
        <v>639</v>
      </c>
      <c r="D5749" t="s">
        <v>640</v>
      </c>
      <c r="E5749" t="s">
        <v>641</v>
      </c>
      <c r="F5749">
        <v>528004120002</v>
      </c>
      <c r="G5749" t="s">
        <v>642</v>
      </c>
      <c r="H5749">
        <v>856780</v>
      </c>
      <c r="I5749" t="s">
        <v>475</v>
      </c>
      <c r="J5749">
        <v>202211</v>
      </c>
      <c r="K5749">
        <v>44873</v>
      </c>
      <c r="L5749" t="s">
        <v>644</v>
      </c>
      <c r="M5749">
        <v>446.43</v>
      </c>
      <c r="N5749">
        <v>0.68</v>
      </c>
      <c r="O5749" t="s">
        <v>645</v>
      </c>
      <c r="P5749" s="428">
        <v>0.68500000000000005</v>
      </c>
      <c r="Q5749">
        <v>12987043</v>
      </c>
      <c r="R5749" t="s">
        <v>646</v>
      </c>
      <c r="S5749">
        <v>9980783</v>
      </c>
      <c r="T5749" t="s">
        <v>4848</v>
      </c>
    </row>
    <row r="5750" spans="1:20" x14ac:dyDescent="0.25">
      <c r="A5750" t="s">
        <v>637</v>
      </c>
      <c r="B5750" t="s">
        <v>638</v>
      </c>
      <c r="C5750" t="s">
        <v>639</v>
      </c>
      <c r="D5750" t="s">
        <v>640</v>
      </c>
      <c r="E5750" t="s">
        <v>641</v>
      </c>
      <c r="F5750">
        <v>528004120002</v>
      </c>
      <c r="G5750" t="s">
        <v>642</v>
      </c>
      <c r="H5750">
        <v>856780</v>
      </c>
      <c r="I5750" t="s">
        <v>475</v>
      </c>
      <c r="J5750">
        <v>202211</v>
      </c>
      <c r="K5750">
        <v>44873</v>
      </c>
      <c r="L5750" t="s">
        <v>644</v>
      </c>
      <c r="M5750">
        <v>535.71</v>
      </c>
      <c r="N5750">
        <v>0.81</v>
      </c>
      <c r="O5750" t="s">
        <v>645</v>
      </c>
      <c r="P5750" s="428">
        <v>0.81599999999999995</v>
      </c>
      <c r="Q5750">
        <v>12987043</v>
      </c>
      <c r="R5750" t="s">
        <v>646</v>
      </c>
      <c r="S5750">
        <v>9980783</v>
      </c>
      <c r="T5750" t="s">
        <v>4850</v>
      </c>
    </row>
    <row r="5751" spans="1:20" x14ac:dyDescent="0.25">
      <c r="A5751" t="s">
        <v>637</v>
      </c>
      <c r="B5751" t="s">
        <v>638</v>
      </c>
      <c r="C5751" t="s">
        <v>639</v>
      </c>
      <c r="D5751" t="s">
        <v>640</v>
      </c>
      <c r="E5751" t="s">
        <v>648</v>
      </c>
      <c r="F5751">
        <v>528004120002</v>
      </c>
      <c r="G5751" t="s">
        <v>642</v>
      </c>
      <c r="H5751">
        <v>583144</v>
      </c>
      <c r="I5751" t="s">
        <v>40</v>
      </c>
      <c r="J5751">
        <v>202211</v>
      </c>
      <c r="K5751">
        <v>44873</v>
      </c>
      <c r="L5751" t="s">
        <v>644</v>
      </c>
      <c r="M5751">
        <v>1217.82</v>
      </c>
      <c r="N5751">
        <v>1.84</v>
      </c>
      <c r="O5751" t="s">
        <v>645</v>
      </c>
      <c r="P5751" s="428">
        <v>1.853</v>
      </c>
      <c r="Q5751">
        <v>12987043</v>
      </c>
      <c r="R5751" t="s">
        <v>646</v>
      </c>
      <c r="S5751">
        <v>9985201</v>
      </c>
      <c r="T5751" t="s">
        <v>4849</v>
      </c>
    </row>
    <row r="5752" spans="1:20" x14ac:dyDescent="0.25">
      <c r="A5752" t="s">
        <v>637</v>
      </c>
      <c r="B5752" t="s">
        <v>650</v>
      </c>
      <c r="C5752" t="s">
        <v>639</v>
      </c>
      <c r="D5752" t="s">
        <v>718</v>
      </c>
      <c r="E5752" t="s">
        <v>652</v>
      </c>
      <c r="F5752">
        <v>528004120010</v>
      </c>
      <c r="G5752" t="s">
        <v>653</v>
      </c>
      <c r="H5752">
        <v>583593</v>
      </c>
      <c r="I5752" t="s">
        <v>176</v>
      </c>
      <c r="J5752">
        <v>202211</v>
      </c>
      <c r="K5752">
        <v>44873</v>
      </c>
      <c r="L5752" t="s">
        <v>644</v>
      </c>
      <c r="M5752">
        <v>13593.64</v>
      </c>
      <c r="N5752">
        <v>20.58</v>
      </c>
      <c r="O5752" t="s">
        <v>645</v>
      </c>
      <c r="P5752" s="428">
        <v>20.727</v>
      </c>
      <c r="Q5752">
        <v>12989541</v>
      </c>
      <c r="R5752" t="s">
        <v>654</v>
      </c>
      <c r="S5752" t="s">
        <v>825</v>
      </c>
      <c r="T5752" t="s">
        <v>4851</v>
      </c>
    </row>
    <row r="5753" spans="1:20" x14ac:dyDescent="0.25">
      <c r="A5753" t="s">
        <v>637</v>
      </c>
      <c r="B5753" t="s">
        <v>650</v>
      </c>
      <c r="C5753" t="s">
        <v>639</v>
      </c>
      <c r="D5753" t="s">
        <v>718</v>
      </c>
      <c r="E5753" t="s">
        <v>652</v>
      </c>
      <c r="F5753">
        <v>528004120010</v>
      </c>
      <c r="G5753" t="s">
        <v>653</v>
      </c>
      <c r="H5753">
        <v>583593</v>
      </c>
      <c r="I5753" t="s">
        <v>176</v>
      </c>
      <c r="J5753">
        <v>202211</v>
      </c>
      <c r="K5753">
        <v>44873</v>
      </c>
      <c r="L5753" t="s">
        <v>644</v>
      </c>
      <c r="M5753">
        <v>-1528.06</v>
      </c>
      <c r="N5753">
        <v>-2.31</v>
      </c>
      <c r="O5753" t="s">
        <v>645</v>
      </c>
      <c r="P5753" s="428">
        <v>-2.327</v>
      </c>
      <c r="Q5753">
        <v>12989541</v>
      </c>
      <c r="R5753" t="s">
        <v>654</v>
      </c>
      <c r="S5753" t="s">
        <v>825</v>
      </c>
      <c r="T5753" t="s">
        <v>4852</v>
      </c>
    </row>
    <row r="5754" spans="1:20" x14ac:dyDescent="0.25">
      <c r="A5754" t="s">
        <v>637</v>
      </c>
      <c r="B5754" t="s">
        <v>998</v>
      </c>
      <c r="C5754" t="s">
        <v>639</v>
      </c>
      <c r="D5754" t="s">
        <v>663</v>
      </c>
      <c r="E5754" t="s">
        <v>673</v>
      </c>
      <c r="F5754">
        <v>528004120010</v>
      </c>
      <c r="G5754" t="s">
        <v>653</v>
      </c>
      <c r="H5754">
        <v>583591</v>
      </c>
      <c r="I5754" t="s">
        <v>172</v>
      </c>
      <c r="J5754">
        <v>202211</v>
      </c>
      <c r="K5754">
        <v>44873</v>
      </c>
      <c r="L5754" t="s">
        <v>644</v>
      </c>
      <c r="M5754">
        <v>13250</v>
      </c>
      <c r="N5754">
        <v>20.059999999999999</v>
      </c>
      <c r="O5754" t="s">
        <v>645</v>
      </c>
      <c r="P5754" s="428">
        <v>20.204000000000001</v>
      </c>
      <c r="Q5754">
        <v>30526095</v>
      </c>
      <c r="T5754" t="s">
        <v>4853</v>
      </c>
    </row>
    <row r="5755" spans="1:20" x14ac:dyDescent="0.25">
      <c r="A5755" t="s">
        <v>637</v>
      </c>
      <c r="B5755" t="s">
        <v>828</v>
      </c>
      <c r="C5755" t="s">
        <v>639</v>
      </c>
      <c r="D5755" t="s">
        <v>718</v>
      </c>
      <c r="E5755" t="s">
        <v>652</v>
      </c>
      <c r="F5755">
        <v>528004120010</v>
      </c>
      <c r="G5755" t="s">
        <v>653</v>
      </c>
      <c r="H5755">
        <v>583593</v>
      </c>
      <c r="I5755" t="s">
        <v>176</v>
      </c>
      <c r="J5755">
        <v>202211</v>
      </c>
      <c r="K5755">
        <v>44874</v>
      </c>
      <c r="L5755" t="s">
        <v>644</v>
      </c>
      <c r="M5755">
        <v>488.98</v>
      </c>
      <c r="N5755">
        <v>0.74</v>
      </c>
      <c r="O5755" t="s">
        <v>645</v>
      </c>
      <c r="P5755" s="428">
        <v>0.745</v>
      </c>
      <c r="Q5755">
        <v>12989541</v>
      </c>
      <c r="R5755" t="s">
        <v>654</v>
      </c>
      <c r="S5755" t="s">
        <v>825</v>
      </c>
      <c r="T5755" t="s">
        <v>4854</v>
      </c>
    </row>
    <row r="5756" spans="1:20" x14ac:dyDescent="0.25">
      <c r="A5756" t="s">
        <v>637</v>
      </c>
      <c r="B5756" t="s">
        <v>638</v>
      </c>
      <c r="C5756" t="s">
        <v>639</v>
      </c>
      <c r="D5756" t="s">
        <v>640</v>
      </c>
      <c r="E5756" t="s">
        <v>641</v>
      </c>
      <c r="F5756">
        <v>528004120002</v>
      </c>
      <c r="G5756" t="s">
        <v>642</v>
      </c>
      <c r="H5756">
        <v>583145</v>
      </c>
      <c r="I5756" t="s">
        <v>643</v>
      </c>
      <c r="J5756">
        <v>202211</v>
      </c>
      <c r="K5756">
        <v>44874</v>
      </c>
      <c r="L5756" t="s">
        <v>644</v>
      </c>
      <c r="M5756">
        <v>21279.759999999998</v>
      </c>
      <c r="N5756">
        <v>32.21</v>
      </c>
      <c r="O5756" t="s">
        <v>645</v>
      </c>
      <c r="P5756" s="428">
        <v>32.441000000000003</v>
      </c>
      <c r="Q5756">
        <v>12987043</v>
      </c>
      <c r="R5756" t="s">
        <v>646</v>
      </c>
      <c r="S5756">
        <v>9982557</v>
      </c>
      <c r="T5756" t="s">
        <v>4858</v>
      </c>
    </row>
    <row r="5757" spans="1:20" x14ac:dyDescent="0.25">
      <c r="A5757" t="s">
        <v>637</v>
      </c>
      <c r="B5757" t="s">
        <v>638</v>
      </c>
      <c r="C5757" t="s">
        <v>639</v>
      </c>
      <c r="D5757" t="s">
        <v>640</v>
      </c>
      <c r="E5757" t="s">
        <v>641</v>
      </c>
      <c r="F5757">
        <v>528004120002</v>
      </c>
      <c r="G5757" t="s">
        <v>642</v>
      </c>
      <c r="H5757">
        <v>583145</v>
      </c>
      <c r="I5757" t="s">
        <v>643</v>
      </c>
      <c r="J5757">
        <v>202211</v>
      </c>
      <c r="K5757">
        <v>44874</v>
      </c>
      <c r="L5757" t="s">
        <v>644</v>
      </c>
      <c r="M5757">
        <v>7660.71</v>
      </c>
      <c r="N5757">
        <v>11.6</v>
      </c>
      <c r="O5757" t="s">
        <v>645</v>
      </c>
      <c r="P5757" s="428">
        <v>11.683</v>
      </c>
      <c r="Q5757">
        <v>12987043</v>
      </c>
      <c r="R5757" t="s">
        <v>646</v>
      </c>
      <c r="S5757">
        <v>9982557</v>
      </c>
      <c r="T5757" t="s">
        <v>4859</v>
      </c>
    </row>
    <row r="5758" spans="1:20" x14ac:dyDescent="0.25">
      <c r="A5758" t="s">
        <v>637</v>
      </c>
      <c r="B5758" t="s">
        <v>638</v>
      </c>
      <c r="C5758" t="s">
        <v>639</v>
      </c>
      <c r="D5758" t="s">
        <v>640</v>
      </c>
      <c r="E5758" t="s">
        <v>701</v>
      </c>
      <c r="F5758">
        <v>528004120002</v>
      </c>
      <c r="G5758" t="s">
        <v>642</v>
      </c>
      <c r="H5758">
        <v>583154</v>
      </c>
      <c r="I5758" t="s">
        <v>44</v>
      </c>
      <c r="J5758">
        <v>202211</v>
      </c>
      <c r="K5758">
        <v>44874</v>
      </c>
      <c r="L5758" t="s">
        <v>644</v>
      </c>
      <c r="M5758">
        <v>3921.69</v>
      </c>
      <c r="N5758">
        <v>5.94</v>
      </c>
      <c r="O5758" t="s">
        <v>645</v>
      </c>
      <c r="P5758" s="428">
        <v>5.9829999999999997</v>
      </c>
      <c r="Q5758">
        <v>12987043</v>
      </c>
      <c r="R5758" t="s">
        <v>646</v>
      </c>
      <c r="S5758">
        <v>2020577</v>
      </c>
      <c r="T5758" t="s">
        <v>4860</v>
      </c>
    </row>
    <row r="5759" spans="1:20" x14ac:dyDescent="0.25">
      <c r="A5759" t="s">
        <v>637</v>
      </c>
      <c r="B5759" t="s">
        <v>638</v>
      </c>
      <c r="C5759" t="s">
        <v>639</v>
      </c>
      <c r="D5759" t="s">
        <v>640</v>
      </c>
      <c r="E5759" t="s">
        <v>648</v>
      </c>
      <c r="F5759">
        <v>528004120002</v>
      </c>
      <c r="G5759" t="s">
        <v>642</v>
      </c>
      <c r="H5759">
        <v>583144</v>
      </c>
      <c r="I5759" t="s">
        <v>40</v>
      </c>
      <c r="J5759">
        <v>202211</v>
      </c>
      <c r="K5759">
        <v>44874</v>
      </c>
      <c r="L5759" t="s">
        <v>644</v>
      </c>
      <c r="M5759">
        <v>33712.870000000003</v>
      </c>
      <c r="N5759">
        <v>51.03</v>
      </c>
      <c r="O5759" t="s">
        <v>645</v>
      </c>
      <c r="P5759" s="428">
        <v>51.395000000000003</v>
      </c>
      <c r="Q5759">
        <v>12987043</v>
      </c>
      <c r="R5759" t="s">
        <v>646</v>
      </c>
      <c r="S5759">
        <v>9985201</v>
      </c>
      <c r="T5759" t="s">
        <v>4855</v>
      </c>
    </row>
    <row r="5760" spans="1:20" x14ac:dyDescent="0.25">
      <c r="A5760" t="s">
        <v>637</v>
      </c>
      <c r="B5760" t="s">
        <v>638</v>
      </c>
      <c r="C5760" t="s">
        <v>639</v>
      </c>
      <c r="D5760" t="s">
        <v>640</v>
      </c>
      <c r="E5760" t="s">
        <v>648</v>
      </c>
      <c r="F5760">
        <v>528004120002</v>
      </c>
      <c r="G5760" t="s">
        <v>642</v>
      </c>
      <c r="H5760">
        <v>583144</v>
      </c>
      <c r="I5760" t="s">
        <v>40</v>
      </c>
      <c r="J5760">
        <v>202211</v>
      </c>
      <c r="K5760">
        <v>44874</v>
      </c>
      <c r="L5760" t="s">
        <v>644</v>
      </c>
      <c r="M5760">
        <v>1635.65</v>
      </c>
      <c r="N5760">
        <v>2.48</v>
      </c>
      <c r="O5760" t="s">
        <v>645</v>
      </c>
      <c r="P5760" s="428">
        <v>2.4980000000000002</v>
      </c>
      <c r="Q5760">
        <v>12987043</v>
      </c>
      <c r="R5760" t="s">
        <v>646</v>
      </c>
      <c r="S5760">
        <v>9985201</v>
      </c>
      <c r="T5760" t="s">
        <v>4861</v>
      </c>
    </row>
    <row r="5761" spans="1:20" x14ac:dyDescent="0.25">
      <c r="A5761" t="s">
        <v>637</v>
      </c>
      <c r="B5761" t="s">
        <v>638</v>
      </c>
      <c r="C5761" t="s">
        <v>639</v>
      </c>
      <c r="D5761" t="s">
        <v>640</v>
      </c>
      <c r="E5761" t="s">
        <v>648</v>
      </c>
      <c r="F5761">
        <v>528004120002</v>
      </c>
      <c r="G5761" t="s">
        <v>642</v>
      </c>
      <c r="H5761">
        <v>583144</v>
      </c>
      <c r="I5761" t="s">
        <v>40</v>
      </c>
      <c r="J5761">
        <v>202211</v>
      </c>
      <c r="K5761">
        <v>44874</v>
      </c>
      <c r="L5761" t="s">
        <v>644</v>
      </c>
      <c r="M5761">
        <v>30314.02</v>
      </c>
      <c r="N5761">
        <v>45.88</v>
      </c>
      <c r="O5761" t="s">
        <v>645</v>
      </c>
      <c r="P5761" s="428">
        <v>46.209000000000003</v>
      </c>
      <c r="Q5761">
        <v>12987043</v>
      </c>
      <c r="R5761" t="s">
        <v>646</v>
      </c>
      <c r="S5761">
        <v>9985201</v>
      </c>
      <c r="T5761" t="s">
        <v>4856</v>
      </c>
    </row>
    <row r="5762" spans="1:20" x14ac:dyDescent="0.25">
      <c r="A5762" t="s">
        <v>637</v>
      </c>
      <c r="B5762" t="s">
        <v>638</v>
      </c>
      <c r="C5762" t="s">
        <v>639</v>
      </c>
      <c r="D5762" t="s">
        <v>640</v>
      </c>
      <c r="E5762" t="s">
        <v>673</v>
      </c>
      <c r="F5762">
        <v>528004120002</v>
      </c>
      <c r="G5762" t="s">
        <v>642</v>
      </c>
      <c r="H5762">
        <v>856783</v>
      </c>
      <c r="I5762" t="s">
        <v>478</v>
      </c>
      <c r="J5762">
        <v>202211</v>
      </c>
      <c r="K5762">
        <v>44874</v>
      </c>
      <c r="L5762" t="s">
        <v>644</v>
      </c>
      <c r="M5762">
        <v>2622.24</v>
      </c>
      <c r="N5762">
        <v>3.97</v>
      </c>
      <c r="O5762" t="s">
        <v>645</v>
      </c>
      <c r="P5762" s="428">
        <v>3.9980000000000002</v>
      </c>
      <c r="Q5762">
        <v>12987043</v>
      </c>
      <c r="R5762" t="s">
        <v>646</v>
      </c>
      <c r="S5762">
        <v>8540353</v>
      </c>
      <c r="T5762" t="s">
        <v>4857</v>
      </c>
    </row>
    <row r="5763" spans="1:20" x14ac:dyDescent="0.25">
      <c r="A5763" t="s">
        <v>637</v>
      </c>
      <c r="B5763" t="s">
        <v>662</v>
      </c>
      <c r="C5763" t="s">
        <v>639</v>
      </c>
      <c r="D5763" t="s">
        <v>718</v>
      </c>
      <c r="E5763" t="s">
        <v>667</v>
      </c>
      <c r="F5763">
        <v>528004120010</v>
      </c>
      <c r="G5763" t="s">
        <v>653</v>
      </c>
      <c r="H5763">
        <v>583593</v>
      </c>
      <c r="I5763" t="s">
        <v>176</v>
      </c>
      <c r="J5763">
        <v>202211</v>
      </c>
      <c r="K5763">
        <v>44875</v>
      </c>
      <c r="L5763" t="s">
        <v>644</v>
      </c>
      <c r="M5763">
        <v>2444.9</v>
      </c>
      <c r="N5763">
        <v>3.7</v>
      </c>
      <c r="O5763" t="s">
        <v>645</v>
      </c>
      <c r="P5763" s="428">
        <v>3.726</v>
      </c>
      <c r="Q5763">
        <v>12989541</v>
      </c>
      <c r="R5763" t="s">
        <v>654</v>
      </c>
      <c r="S5763" t="s">
        <v>825</v>
      </c>
      <c r="T5763" t="s">
        <v>4862</v>
      </c>
    </row>
    <row r="5764" spans="1:20" x14ac:dyDescent="0.25">
      <c r="A5764" t="s">
        <v>637</v>
      </c>
      <c r="B5764" t="s">
        <v>3410</v>
      </c>
      <c r="C5764" t="s">
        <v>639</v>
      </c>
      <c r="D5764" t="s">
        <v>651</v>
      </c>
      <c r="E5764" t="s">
        <v>641</v>
      </c>
      <c r="F5764">
        <v>528004120004</v>
      </c>
      <c r="G5764" t="s">
        <v>2068</v>
      </c>
      <c r="H5764">
        <v>583566</v>
      </c>
      <c r="I5764" t="s">
        <v>100</v>
      </c>
      <c r="J5764">
        <v>202211</v>
      </c>
      <c r="K5764">
        <v>44875</v>
      </c>
      <c r="L5764" t="s">
        <v>644</v>
      </c>
      <c r="M5764">
        <v>80000</v>
      </c>
      <c r="N5764">
        <v>121.09</v>
      </c>
      <c r="O5764" t="s">
        <v>645</v>
      </c>
      <c r="P5764" s="428">
        <v>121.95699999999999</v>
      </c>
      <c r="Q5764">
        <v>40334072</v>
      </c>
      <c r="T5764" t="s">
        <v>4863</v>
      </c>
    </row>
    <row r="5765" spans="1:20" x14ac:dyDescent="0.25">
      <c r="A5765" t="s">
        <v>637</v>
      </c>
      <c r="B5765" t="s">
        <v>657</v>
      </c>
      <c r="C5765" t="s">
        <v>639</v>
      </c>
      <c r="D5765" t="s">
        <v>718</v>
      </c>
      <c r="E5765" t="s">
        <v>652</v>
      </c>
      <c r="F5765">
        <v>528004120010</v>
      </c>
      <c r="G5765" t="s">
        <v>653</v>
      </c>
      <c r="H5765">
        <v>583593</v>
      </c>
      <c r="I5765" t="s">
        <v>176</v>
      </c>
      <c r="J5765">
        <v>202211</v>
      </c>
      <c r="K5765">
        <v>44876</v>
      </c>
      <c r="L5765" t="s">
        <v>644</v>
      </c>
      <c r="M5765">
        <v>611.23</v>
      </c>
      <c r="N5765">
        <v>0.93</v>
      </c>
      <c r="O5765" t="s">
        <v>645</v>
      </c>
      <c r="P5765" s="428">
        <v>0.93700000000000006</v>
      </c>
      <c r="Q5765">
        <v>12989541</v>
      </c>
      <c r="R5765" t="s">
        <v>654</v>
      </c>
      <c r="S5765" t="s">
        <v>825</v>
      </c>
      <c r="T5765" t="s">
        <v>4864</v>
      </c>
    </row>
    <row r="5766" spans="1:20" x14ac:dyDescent="0.25">
      <c r="A5766" t="s">
        <v>637</v>
      </c>
      <c r="B5766" t="s">
        <v>730</v>
      </c>
      <c r="C5766" t="s">
        <v>639</v>
      </c>
      <c r="D5766" t="s">
        <v>663</v>
      </c>
      <c r="E5766" t="s">
        <v>673</v>
      </c>
      <c r="F5766">
        <v>528004120002</v>
      </c>
      <c r="G5766" t="s">
        <v>642</v>
      </c>
      <c r="H5766">
        <v>583134</v>
      </c>
      <c r="I5766" t="s">
        <v>30</v>
      </c>
      <c r="J5766">
        <v>202211</v>
      </c>
      <c r="K5766">
        <v>44876</v>
      </c>
      <c r="L5766" t="s">
        <v>644</v>
      </c>
      <c r="M5766">
        <v>76681.67</v>
      </c>
      <c r="N5766">
        <v>116.07</v>
      </c>
      <c r="O5766" t="s">
        <v>645</v>
      </c>
      <c r="P5766" s="428">
        <v>116.901</v>
      </c>
      <c r="Q5766">
        <v>12987043</v>
      </c>
      <c r="R5766" t="s">
        <v>646</v>
      </c>
      <c r="S5766">
        <v>2059559</v>
      </c>
      <c r="T5766" t="s">
        <v>4865</v>
      </c>
    </row>
    <row r="5767" spans="1:20" x14ac:dyDescent="0.25">
      <c r="A5767" t="s">
        <v>637</v>
      </c>
      <c r="B5767" t="s">
        <v>672</v>
      </c>
      <c r="C5767" t="s">
        <v>639</v>
      </c>
      <c r="D5767" t="s">
        <v>663</v>
      </c>
      <c r="E5767" t="s">
        <v>704</v>
      </c>
      <c r="F5767">
        <v>528004120010</v>
      </c>
      <c r="G5767" t="s">
        <v>653</v>
      </c>
      <c r="H5767">
        <v>583611</v>
      </c>
      <c r="I5767" t="s">
        <v>208</v>
      </c>
      <c r="J5767">
        <v>202211</v>
      </c>
      <c r="K5767">
        <v>44880</v>
      </c>
      <c r="L5767" t="s">
        <v>644</v>
      </c>
      <c r="M5767">
        <v>731</v>
      </c>
      <c r="N5767">
        <v>1.1100000000000001</v>
      </c>
      <c r="O5767" t="s">
        <v>645</v>
      </c>
      <c r="P5767" s="428">
        <v>1.1180000000000001</v>
      </c>
      <c r="Q5767">
        <v>30526819</v>
      </c>
      <c r="R5767" t="s">
        <v>675</v>
      </c>
      <c r="S5767">
        <v>85410</v>
      </c>
      <c r="T5767" t="s">
        <v>4868</v>
      </c>
    </row>
    <row r="5768" spans="1:20" x14ac:dyDescent="0.25">
      <c r="A5768" t="s">
        <v>637</v>
      </c>
      <c r="B5768" t="s">
        <v>662</v>
      </c>
      <c r="C5768" t="s">
        <v>639</v>
      </c>
      <c r="D5768" t="s">
        <v>663</v>
      </c>
      <c r="E5768" t="s">
        <v>652</v>
      </c>
      <c r="F5768">
        <v>528004120010</v>
      </c>
      <c r="G5768" t="s">
        <v>653</v>
      </c>
      <c r="H5768">
        <v>583591</v>
      </c>
      <c r="I5768" t="s">
        <v>172</v>
      </c>
      <c r="J5768">
        <v>202211</v>
      </c>
      <c r="K5768">
        <v>44880</v>
      </c>
      <c r="L5768" t="s">
        <v>644</v>
      </c>
      <c r="M5768">
        <v>37963.699999999997</v>
      </c>
      <c r="N5768">
        <v>57.46</v>
      </c>
      <c r="O5768" t="s">
        <v>645</v>
      </c>
      <c r="P5768" s="428">
        <v>57.871000000000002</v>
      </c>
      <c r="Q5768">
        <v>12989541</v>
      </c>
      <c r="R5768" t="s">
        <v>654</v>
      </c>
      <c r="S5768" t="s">
        <v>664</v>
      </c>
      <c r="T5768" t="s">
        <v>4869</v>
      </c>
    </row>
    <row r="5769" spans="1:20" x14ac:dyDescent="0.25">
      <c r="A5769" t="s">
        <v>637</v>
      </c>
      <c r="B5769" t="s">
        <v>638</v>
      </c>
      <c r="C5769" t="s">
        <v>639</v>
      </c>
      <c r="D5769" t="s">
        <v>640</v>
      </c>
      <c r="E5769" t="s">
        <v>641</v>
      </c>
      <c r="F5769">
        <v>528004120002</v>
      </c>
      <c r="G5769" t="s">
        <v>642</v>
      </c>
      <c r="H5769">
        <v>583145</v>
      </c>
      <c r="I5769" t="s">
        <v>643</v>
      </c>
      <c r="J5769">
        <v>202211</v>
      </c>
      <c r="K5769">
        <v>44880</v>
      </c>
      <c r="L5769" t="s">
        <v>644</v>
      </c>
      <c r="M5769">
        <v>431.29</v>
      </c>
      <c r="N5769">
        <v>0.65</v>
      </c>
      <c r="O5769" t="s">
        <v>645</v>
      </c>
      <c r="P5769" s="428">
        <v>0.65500000000000003</v>
      </c>
      <c r="Q5769">
        <v>12987043</v>
      </c>
      <c r="R5769" t="s">
        <v>646</v>
      </c>
      <c r="S5769">
        <v>9982557</v>
      </c>
      <c r="T5769" t="s">
        <v>4866</v>
      </c>
    </row>
    <row r="5770" spans="1:20" x14ac:dyDescent="0.25">
      <c r="A5770" t="s">
        <v>637</v>
      </c>
      <c r="B5770" t="s">
        <v>638</v>
      </c>
      <c r="C5770" t="s">
        <v>639</v>
      </c>
      <c r="D5770" t="s">
        <v>640</v>
      </c>
      <c r="E5770" t="s">
        <v>641</v>
      </c>
      <c r="F5770">
        <v>528004120002</v>
      </c>
      <c r="G5770" t="s">
        <v>642</v>
      </c>
      <c r="H5770">
        <v>583145</v>
      </c>
      <c r="I5770" t="s">
        <v>643</v>
      </c>
      <c r="J5770">
        <v>202211</v>
      </c>
      <c r="K5770">
        <v>44880</v>
      </c>
      <c r="L5770" t="s">
        <v>644</v>
      </c>
      <c r="M5770">
        <v>468.25</v>
      </c>
      <c r="N5770">
        <v>0.71</v>
      </c>
      <c r="O5770" t="s">
        <v>645</v>
      </c>
      <c r="P5770" s="428">
        <v>0.71499999999999997</v>
      </c>
      <c r="Q5770">
        <v>12987043</v>
      </c>
      <c r="R5770" t="s">
        <v>646</v>
      </c>
      <c r="S5770">
        <v>9982557</v>
      </c>
      <c r="T5770" t="s">
        <v>4867</v>
      </c>
    </row>
    <row r="5771" spans="1:20" x14ac:dyDescent="0.25">
      <c r="A5771" t="s">
        <v>637</v>
      </c>
      <c r="B5771" t="s">
        <v>659</v>
      </c>
      <c r="C5771" t="s">
        <v>639</v>
      </c>
      <c r="D5771" t="s">
        <v>663</v>
      </c>
      <c r="E5771" t="s">
        <v>652</v>
      </c>
      <c r="F5771">
        <v>528004120010</v>
      </c>
      <c r="G5771" t="s">
        <v>653</v>
      </c>
      <c r="H5771">
        <v>583591</v>
      </c>
      <c r="I5771" t="s">
        <v>172</v>
      </c>
      <c r="J5771">
        <v>202211</v>
      </c>
      <c r="K5771">
        <v>44881</v>
      </c>
      <c r="L5771" t="s">
        <v>644</v>
      </c>
      <c r="M5771">
        <v>66692.73</v>
      </c>
      <c r="N5771">
        <v>100.95</v>
      </c>
      <c r="O5771" t="s">
        <v>645</v>
      </c>
      <c r="P5771" s="428">
        <v>101.673</v>
      </c>
      <c r="Q5771">
        <v>12989541</v>
      </c>
      <c r="R5771" t="s">
        <v>654</v>
      </c>
      <c r="S5771" t="s">
        <v>664</v>
      </c>
      <c r="T5771" t="s">
        <v>4870</v>
      </c>
    </row>
    <row r="5772" spans="1:20" x14ac:dyDescent="0.25">
      <c r="A5772" t="s">
        <v>637</v>
      </c>
      <c r="B5772" t="s">
        <v>638</v>
      </c>
      <c r="C5772" t="s">
        <v>639</v>
      </c>
      <c r="D5772" t="s">
        <v>640</v>
      </c>
      <c r="E5772" t="s">
        <v>641</v>
      </c>
      <c r="F5772">
        <v>528004120002</v>
      </c>
      <c r="G5772" t="s">
        <v>642</v>
      </c>
      <c r="H5772">
        <v>856780</v>
      </c>
      <c r="I5772" t="s">
        <v>475</v>
      </c>
      <c r="J5772">
        <v>202211</v>
      </c>
      <c r="K5772">
        <v>44881</v>
      </c>
      <c r="L5772" t="s">
        <v>644</v>
      </c>
      <c r="M5772">
        <v>35.119999999999997</v>
      </c>
      <c r="N5772">
        <v>0.05</v>
      </c>
      <c r="O5772" t="s">
        <v>645</v>
      </c>
      <c r="P5772" s="428">
        <v>0.05</v>
      </c>
      <c r="Q5772">
        <v>12987043</v>
      </c>
      <c r="R5772" t="s">
        <v>646</v>
      </c>
      <c r="S5772">
        <v>9980783</v>
      </c>
      <c r="T5772" t="s">
        <v>4871</v>
      </c>
    </row>
    <row r="5773" spans="1:20" x14ac:dyDescent="0.25">
      <c r="A5773" t="s">
        <v>637</v>
      </c>
      <c r="B5773" t="s">
        <v>638</v>
      </c>
      <c r="C5773" t="s">
        <v>639</v>
      </c>
      <c r="D5773" t="s">
        <v>640</v>
      </c>
      <c r="E5773" t="s">
        <v>641</v>
      </c>
      <c r="F5773">
        <v>528004120002</v>
      </c>
      <c r="G5773" t="s">
        <v>642</v>
      </c>
      <c r="H5773">
        <v>856780</v>
      </c>
      <c r="I5773" t="s">
        <v>475</v>
      </c>
      <c r="J5773">
        <v>202211</v>
      </c>
      <c r="K5773">
        <v>44881</v>
      </c>
      <c r="L5773" t="s">
        <v>644</v>
      </c>
      <c r="M5773">
        <v>35.119999999999997</v>
      </c>
      <c r="N5773">
        <v>0.05</v>
      </c>
      <c r="O5773" t="s">
        <v>645</v>
      </c>
      <c r="P5773" s="428">
        <v>0.05</v>
      </c>
      <c r="Q5773">
        <v>12987043</v>
      </c>
      <c r="R5773" t="s">
        <v>646</v>
      </c>
      <c r="S5773">
        <v>9980783</v>
      </c>
      <c r="T5773" t="s">
        <v>4872</v>
      </c>
    </row>
    <row r="5774" spans="1:20" x14ac:dyDescent="0.25">
      <c r="A5774" t="s">
        <v>637</v>
      </c>
      <c r="B5774" t="s">
        <v>659</v>
      </c>
      <c r="C5774" t="s">
        <v>639</v>
      </c>
      <c r="D5774" t="s">
        <v>718</v>
      </c>
      <c r="E5774" t="s">
        <v>652</v>
      </c>
      <c r="F5774">
        <v>528004120010</v>
      </c>
      <c r="G5774" t="s">
        <v>653</v>
      </c>
      <c r="H5774">
        <v>583593</v>
      </c>
      <c r="I5774" t="s">
        <v>176</v>
      </c>
      <c r="J5774">
        <v>202211</v>
      </c>
      <c r="K5774">
        <v>44882</v>
      </c>
      <c r="L5774" t="s">
        <v>644</v>
      </c>
      <c r="M5774">
        <v>7219.84</v>
      </c>
      <c r="N5774">
        <v>10.93</v>
      </c>
      <c r="O5774" t="s">
        <v>645</v>
      </c>
      <c r="P5774" s="428">
        <v>11.007999999999999</v>
      </c>
      <c r="Q5774">
        <v>12989541</v>
      </c>
      <c r="R5774" t="s">
        <v>654</v>
      </c>
      <c r="S5774" t="s">
        <v>825</v>
      </c>
      <c r="T5774" t="s">
        <v>4873</v>
      </c>
    </row>
    <row r="5775" spans="1:20" x14ac:dyDescent="0.25">
      <c r="A5775" t="s">
        <v>637</v>
      </c>
      <c r="B5775" t="s">
        <v>821</v>
      </c>
      <c r="C5775" t="s">
        <v>639</v>
      </c>
      <c r="D5775" t="s">
        <v>718</v>
      </c>
      <c r="E5775" t="s">
        <v>811</v>
      </c>
      <c r="F5775">
        <v>528004120032</v>
      </c>
      <c r="G5775" t="s">
        <v>812</v>
      </c>
      <c r="H5775">
        <v>583631</v>
      </c>
      <c r="I5775" t="s">
        <v>333</v>
      </c>
      <c r="J5775">
        <v>202211</v>
      </c>
      <c r="K5775">
        <v>44882</v>
      </c>
      <c r="L5775" t="s">
        <v>644</v>
      </c>
      <c r="M5775">
        <v>333332</v>
      </c>
      <c r="N5775">
        <v>504.55</v>
      </c>
      <c r="O5775" t="s">
        <v>645</v>
      </c>
      <c r="P5775" s="428">
        <v>508.16300000000001</v>
      </c>
      <c r="Q5775">
        <v>30527132</v>
      </c>
      <c r="T5775" t="s">
        <v>4875</v>
      </c>
    </row>
    <row r="5776" spans="1:20" x14ac:dyDescent="0.25">
      <c r="A5776" t="s">
        <v>637</v>
      </c>
      <c r="B5776" t="s">
        <v>821</v>
      </c>
      <c r="C5776" t="s">
        <v>639</v>
      </c>
      <c r="D5776" t="s">
        <v>718</v>
      </c>
      <c r="E5776" t="s">
        <v>811</v>
      </c>
      <c r="F5776">
        <v>528004120032</v>
      </c>
      <c r="G5776" t="s">
        <v>812</v>
      </c>
      <c r="H5776">
        <v>583631</v>
      </c>
      <c r="I5776" t="s">
        <v>333</v>
      </c>
      <c r="J5776">
        <v>202211</v>
      </c>
      <c r="K5776">
        <v>44882</v>
      </c>
      <c r="L5776" t="s">
        <v>644</v>
      </c>
      <c r="M5776">
        <v>1755000</v>
      </c>
      <c r="N5776">
        <v>2656.46</v>
      </c>
      <c r="O5776" t="s">
        <v>645</v>
      </c>
      <c r="P5776" s="428">
        <v>2675.4830000000002</v>
      </c>
      <c r="Q5776">
        <v>30527132</v>
      </c>
      <c r="T5776" t="s">
        <v>4876</v>
      </c>
    </row>
    <row r="5777" spans="1:20" x14ac:dyDescent="0.25">
      <c r="A5777" t="s">
        <v>637</v>
      </c>
      <c r="B5777" t="s">
        <v>821</v>
      </c>
      <c r="C5777" t="s">
        <v>639</v>
      </c>
      <c r="D5777" t="s">
        <v>718</v>
      </c>
      <c r="E5777" t="s">
        <v>811</v>
      </c>
      <c r="F5777">
        <v>528004120032</v>
      </c>
      <c r="G5777" t="s">
        <v>812</v>
      </c>
      <c r="H5777">
        <v>583631</v>
      </c>
      <c r="I5777" t="s">
        <v>333</v>
      </c>
      <c r="J5777">
        <v>202211</v>
      </c>
      <c r="K5777">
        <v>44882</v>
      </c>
      <c r="L5777" t="s">
        <v>644</v>
      </c>
      <c r="M5777">
        <v>25000</v>
      </c>
      <c r="N5777">
        <v>37.840000000000003</v>
      </c>
      <c r="O5777" t="s">
        <v>645</v>
      </c>
      <c r="P5777" s="428">
        <v>38.110999999999997</v>
      </c>
      <c r="Q5777">
        <v>30527132</v>
      </c>
      <c r="T5777" t="s">
        <v>4877</v>
      </c>
    </row>
    <row r="5778" spans="1:20" x14ac:dyDescent="0.25">
      <c r="A5778" t="s">
        <v>637</v>
      </c>
      <c r="B5778" t="s">
        <v>821</v>
      </c>
      <c r="C5778" t="s">
        <v>639</v>
      </c>
      <c r="D5778" t="s">
        <v>718</v>
      </c>
      <c r="E5778" t="s">
        <v>811</v>
      </c>
      <c r="F5778">
        <v>528004120032</v>
      </c>
      <c r="G5778" t="s">
        <v>812</v>
      </c>
      <c r="H5778">
        <v>583631</v>
      </c>
      <c r="I5778" t="s">
        <v>333</v>
      </c>
      <c r="J5778">
        <v>202211</v>
      </c>
      <c r="K5778">
        <v>44882</v>
      </c>
      <c r="L5778" t="s">
        <v>644</v>
      </c>
      <c r="M5778">
        <v>290880</v>
      </c>
      <c r="N5778">
        <v>440.29</v>
      </c>
      <c r="O5778" t="s">
        <v>645</v>
      </c>
      <c r="P5778" s="428">
        <v>443.44299999999998</v>
      </c>
      <c r="Q5778">
        <v>30527132</v>
      </c>
      <c r="T5778" t="s">
        <v>4878</v>
      </c>
    </row>
    <row r="5779" spans="1:20" x14ac:dyDescent="0.25">
      <c r="A5779" t="s">
        <v>637</v>
      </c>
      <c r="B5779" t="s">
        <v>821</v>
      </c>
      <c r="C5779" t="s">
        <v>639</v>
      </c>
      <c r="D5779" t="s">
        <v>718</v>
      </c>
      <c r="E5779" t="s">
        <v>811</v>
      </c>
      <c r="F5779">
        <v>528004120032</v>
      </c>
      <c r="G5779" t="s">
        <v>812</v>
      </c>
      <c r="H5779">
        <v>583631</v>
      </c>
      <c r="I5779" t="s">
        <v>333</v>
      </c>
      <c r="J5779">
        <v>202211</v>
      </c>
      <c r="K5779">
        <v>44882</v>
      </c>
      <c r="L5779" t="s">
        <v>644</v>
      </c>
      <c r="M5779">
        <v>97000</v>
      </c>
      <c r="N5779">
        <v>146.82</v>
      </c>
      <c r="O5779" t="s">
        <v>645</v>
      </c>
      <c r="P5779" s="428">
        <v>147.87100000000001</v>
      </c>
      <c r="Q5779">
        <v>30527132</v>
      </c>
      <c r="T5779" t="s">
        <v>4879</v>
      </c>
    </row>
    <row r="5780" spans="1:20" x14ac:dyDescent="0.25">
      <c r="A5780" t="s">
        <v>637</v>
      </c>
      <c r="B5780" t="s">
        <v>821</v>
      </c>
      <c r="C5780" t="s">
        <v>639</v>
      </c>
      <c r="D5780" t="s">
        <v>718</v>
      </c>
      <c r="E5780" t="s">
        <v>811</v>
      </c>
      <c r="F5780">
        <v>528004120032</v>
      </c>
      <c r="G5780" t="s">
        <v>812</v>
      </c>
      <c r="H5780">
        <v>583631</v>
      </c>
      <c r="I5780" t="s">
        <v>333</v>
      </c>
      <c r="J5780">
        <v>202211</v>
      </c>
      <c r="K5780">
        <v>44882</v>
      </c>
      <c r="L5780" t="s">
        <v>644</v>
      </c>
      <c r="M5780">
        <v>10000</v>
      </c>
      <c r="N5780">
        <v>15.14</v>
      </c>
      <c r="O5780" t="s">
        <v>645</v>
      </c>
      <c r="P5780" s="428">
        <v>15.247999999999999</v>
      </c>
      <c r="Q5780">
        <v>30527132</v>
      </c>
      <c r="T5780" t="s">
        <v>4874</v>
      </c>
    </row>
    <row r="5781" spans="1:20" x14ac:dyDescent="0.25">
      <c r="A5781" t="s">
        <v>637</v>
      </c>
      <c r="B5781" t="s">
        <v>821</v>
      </c>
      <c r="C5781" t="s">
        <v>639</v>
      </c>
      <c r="D5781" t="s">
        <v>718</v>
      </c>
      <c r="E5781" t="s">
        <v>811</v>
      </c>
      <c r="F5781">
        <v>528004120032</v>
      </c>
      <c r="G5781" t="s">
        <v>812</v>
      </c>
      <c r="H5781">
        <v>583631</v>
      </c>
      <c r="I5781" t="s">
        <v>333</v>
      </c>
      <c r="J5781">
        <v>202211</v>
      </c>
      <c r="K5781">
        <v>44882</v>
      </c>
      <c r="L5781" t="s">
        <v>644</v>
      </c>
      <c r="M5781">
        <v>30000</v>
      </c>
      <c r="N5781">
        <v>45.41</v>
      </c>
      <c r="O5781" t="s">
        <v>645</v>
      </c>
      <c r="P5781" s="428">
        <v>45.734999999999999</v>
      </c>
      <c r="Q5781">
        <v>30527132</v>
      </c>
      <c r="T5781" t="s">
        <v>4880</v>
      </c>
    </row>
    <row r="5782" spans="1:20" x14ac:dyDescent="0.25">
      <c r="A5782" t="s">
        <v>637</v>
      </c>
      <c r="B5782" t="s">
        <v>821</v>
      </c>
      <c r="C5782" t="s">
        <v>639</v>
      </c>
      <c r="D5782" t="s">
        <v>663</v>
      </c>
      <c r="E5782" t="s">
        <v>704</v>
      </c>
      <c r="F5782">
        <v>528004120003</v>
      </c>
      <c r="G5782" t="s">
        <v>816</v>
      </c>
      <c r="H5782">
        <v>583560</v>
      </c>
      <c r="I5782" t="s">
        <v>963</v>
      </c>
      <c r="J5782">
        <v>202211</v>
      </c>
      <c r="K5782">
        <v>44883</v>
      </c>
      <c r="L5782" t="s">
        <v>644</v>
      </c>
      <c r="M5782">
        <v>15000</v>
      </c>
      <c r="N5782">
        <v>22.7</v>
      </c>
      <c r="O5782" t="s">
        <v>645</v>
      </c>
      <c r="P5782" s="428">
        <v>22.863</v>
      </c>
      <c r="Q5782">
        <v>30526816</v>
      </c>
      <c r="T5782" t="s">
        <v>4882</v>
      </c>
    </row>
    <row r="5783" spans="1:20" x14ac:dyDescent="0.25">
      <c r="A5783" t="s">
        <v>637</v>
      </c>
      <c r="B5783" t="s">
        <v>1313</v>
      </c>
      <c r="C5783" t="s">
        <v>639</v>
      </c>
      <c r="D5783" t="s">
        <v>651</v>
      </c>
      <c r="E5783" t="s">
        <v>704</v>
      </c>
      <c r="F5783">
        <v>528004120003</v>
      </c>
      <c r="G5783" t="s">
        <v>816</v>
      </c>
      <c r="H5783">
        <v>583561</v>
      </c>
      <c r="I5783" t="s">
        <v>982</v>
      </c>
      <c r="J5783">
        <v>202211</v>
      </c>
      <c r="K5783">
        <v>44883</v>
      </c>
      <c r="L5783" t="s">
        <v>644</v>
      </c>
      <c r="M5783">
        <v>69300</v>
      </c>
      <c r="N5783">
        <v>104.9</v>
      </c>
      <c r="O5783" t="s">
        <v>645</v>
      </c>
      <c r="P5783" s="428">
        <v>105.651</v>
      </c>
      <c r="Q5783">
        <v>40338235</v>
      </c>
      <c r="T5783" t="s">
        <v>4884</v>
      </c>
    </row>
    <row r="5784" spans="1:20" x14ac:dyDescent="0.25">
      <c r="A5784" t="s">
        <v>637</v>
      </c>
      <c r="B5784" t="s">
        <v>814</v>
      </c>
      <c r="C5784" t="s">
        <v>639</v>
      </c>
      <c r="D5784" t="s">
        <v>663</v>
      </c>
      <c r="E5784" t="s">
        <v>704</v>
      </c>
      <c r="F5784">
        <v>528004120003</v>
      </c>
      <c r="G5784" t="s">
        <v>816</v>
      </c>
      <c r="H5784">
        <v>583560</v>
      </c>
      <c r="I5784" t="s">
        <v>963</v>
      </c>
      <c r="J5784">
        <v>202211</v>
      </c>
      <c r="K5784">
        <v>44883</v>
      </c>
      <c r="L5784" t="s">
        <v>644</v>
      </c>
      <c r="M5784">
        <v>27500</v>
      </c>
      <c r="N5784">
        <v>41.63</v>
      </c>
      <c r="O5784" t="s">
        <v>645</v>
      </c>
      <c r="P5784" s="428">
        <v>41.927999999999997</v>
      </c>
      <c r="Q5784">
        <v>30526816</v>
      </c>
      <c r="T5784" t="s">
        <v>4883</v>
      </c>
    </row>
    <row r="5785" spans="1:20" x14ac:dyDescent="0.25">
      <c r="A5785" t="s">
        <v>637</v>
      </c>
      <c r="B5785" t="s">
        <v>823</v>
      </c>
      <c r="C5785" t="s">
        <v>639</v>
      </c>
      <c r="D5785" t="s">
        <v>663</v>
      </c>
      <c r="E5785" t="s">
        <v>704</v>
      </c>
      <c r="F5785">
        <v>528004120003</v>
      </c>
      <c r="G5785" t="s">
        <v>816</v>
      </c>
      <c r="H5785">
        <v>583560</v>
      </c>
      <c r="I5785" t="s">
        <v>963</v>
      </c>
      <c r="J5785">
        <v>202211</v>
      </c>
      <c r="K5785">
        <v>44883</v>
      </c>
      <c r="L5785" t="s">
        <v>644</v>
      </c>
      <c r="M5785">
        <v>10000</v>
      </c>
      <c r="N5785">
        <v>15.14</v>
      </c>
      <c r="O5785" t="s">
        <v>645</v>
      </c>
      <c r="P5785" s="428">
        <v>15.247999999999999</v>
      </c>
      <c r="Q5785">
        <v>30526816</v>
      </c>
      <c r="T5785" t="s">
        <v>4881</v>
      </c>
    </row>
    <row r="5786" spans="1:20" x14ac:dyDescent="0.25">
      <c r="A5786" t="s">
        <v>637</v>
      </c>
      <c r="B5786" t="s">
        <v>828</v>
      </c>
      <c r="C5786" t="s">
        <v>639</v>
      </c>
      <c r="D5786" t="s">
        <v>718</v>
      </c>
      <c r="E5786" t="s">
        <v>652</v>
      </c>
      <c r="F5786">
        <v>528004120010</v>
      </c>
      <c r="G5786" t="s">
        <v>653</v>
      </c>
      <c r="H5786">
        <v>583593</v>
      </c>
      <c r="I5786" t="s">
        <v>176</v>
      </c>
      <c r="J5786">
        <v>202211</v>
      </c>
      <c r="K5786">
        <v>44883</v>
      </c>
      <c r="L5786" t="s">
        <v>644</v>
      </c>
      <c r="M5786">
        <v>9808.94</v>
      </c>
      <c r="N5786">
        <v>14.85</v>
      </c>
      <c r="O5786" t="s">
        <v>645</v>
      </c>
      <c r="P5786" s="428">
        <v>14.956</v>
      </c>
      <c r="Q5786">
        <v>12989541</v>
      </c>
      <c r="R5786" t="s">
        <v>654</v>
      </c>
      <c r="S5786" t="s">
        <v>825</v>
      </c>
      <c r="T5786" t="s">
        <v>4886</v>
      </c>
    </row>
    <row r="5787" spans="1:20" x14ac:dyDescent="0.25">
      <c r="A5787" t="s">
        <v>637</v>
      </c>
      <c r="B5787" t="s">
        <v>828</v>
      </c>
      <c r="C5787" t="s">
        <v>639</v>
      </c>
      <c r="D5787" t="s">
        <v>663</v>
      </c>
      <c r="E5787" t="s">
        <v>652</v>
      </c>
      <c r="F5787">
        <v>528004120010</v>
      </c>
      <c r="G5787" t="s">
        <v>653</v>
      </c>
      <c r="H5787">
        <v>583591</v>
      </c>
      <c r="I5787" t="s">
        <v>172</v>
      </c>
      <c r="J5787">
        <v>202211</v>
      </c>
      <c r="K5787">
        <v>44883</v>
      </c>
      <c r="L5787" t="s">
        <v>644</v>
      </c>
      <c r="M5787">
        <v>152310.35999999999</v>
      </c>
      <c r="N5787">
        <v>230.54</v>
      </c>
      <c r="O5787" t="s">
        <v>645</v>
      </c>
      <c r="P5787" s="428">
        <v>232.191</v>
      </c>
      <c r="Q5787">
        <v>12989541</v>
      </c>
      <c r="R5787" t="s">
        <v>654</v>
      </c>
      <c r="S5787" t="s">
        <v>664</v>
      </c>
      <c r="T5787" t="s">
        <v>4887</v>
      </c>
    </row>
    <row r="5788" spans="1:20" x14ac:dyDescent="0.25">
      <c r="A5788" t="s">
        <v>637</v>
      </c>
      <c r="B5788" t="s">
        <v>828</v>
      </c>
      <c r="C5788" t="s">
        <v>639</v>
      </c>
      <c r="D5788" t="s">
        <v>695</v>
      </c>
      <c r="E5788" t="s">
        <v>652</v>
      </c>
      <c r="F5788">
        <v>528004120010</v>
      </c>
      <c r="G5788" t="s">
        <v>653</v>
      </c>
      <c r="H5788">
        <v>583590</v>
      </c>
      <c r="I5788" t="s">
        <v>170</v>
      </c>
      <c r="J5788">
        <v>202211</v>
      </c>
      <c r="K5788">
        <v>44883</v>
      </c>
      <c r="L5788" t="s">
        <v>644</v>
      </c>
      <c r="M5788">
        <v>419674.78</v>
      </c>
      <c r="N5788">
        <v>635.24</v>
      </c>
      <c r="O5788" t="s">
        <v>645</v>
      </c>
      <c r="P5788" s="428">
        <v>639.78899999999999</v>
      </c>
      <c r="Q5788">
        <v>12989541</v>
      </c>
      <c r="R5788" t="s">
        <v>654</v>
      </c>
      <c r="S5788" t="s">
        <v>951</v>
      </c>
      <c r="T5788" t="s">
        <v>4888</v>
      </c>
    </row>
    <row r="5789" spans="1:20" x14ac:dyDescent="0.25">
      <c r="A5789" t="s">
        <v>637</v>
      </c>
      <c r="B5789" t="s">
        <v>828</v>
      </c>
      <c r="C5789" t="s">
        <v>639</v>
      </c>
      <c r="D5789" t="s">
        <v>651</v>
      </c>
      <c r="E5789" t="s">
        <v>652</v>
      </c>
      <c r="F5789">
        <v>528004120010</v>
      </c>
      <c r="G5789" t="s">
        <v>653</v>
      </c>
      <c r="H5789">
        <v>583590</v>
      </c>
      <c r="I5789" t="s">
        <v>170</v>
      </c>
      <c r="J5789">
        <v>202211</v>
      </c>
      <c r="K5789">
        <v>44883</v>
      </c>
      <c r="L5789" t="s">
        <v>644</v>
      </c>
      <c r="M5789">
        <v>65757</v>
      </c>
      <c r="N5789">
        <v>99.53</v>
      </c>
      <c r="O5789" t="s">
        <v>645</v>
      </c>
      <c r="P5789" s="428">
        <v>100.24299999999999</v>
      </c>
      <c r="Q5789">
        <v>12989541</v>
      </c>
      <c r="R5789" t="s">
        <v>654</v>
      </c>
      <c r="S5789" t="s">
        <v>655</v>
      </c>
      <c r="T5789" t="s">
        <v>4885</v>
      </c>
    </row>
    <row r="5790" spans="1:20" x14ac:dyDescent="0.25">
      <c r="A5790" t="s">
        <v>637</v>
      </c>
      <c r="B5790" t="s">
        <v>638</v>
      </c>
      <c r="C5790" t="s">
        <v>639</v>
      </c>
      <c r="D5790" t="s">
        <v>640</v>
      </c>
      <c r="E5790" t="s">
        <v>641</v>
      </c>
      <c r="F5790">
        <v>528004120002</v>
      </c>
      <c r="G5790" t="s">
        <v>642</v>
      </c>
      <c r="H5790">
        <v>583145</v>
      </c>
      <c r="I5790" t="s">
        <v>643</v>
      </c>
      <c r="J5790">
        <v>202211</v>
      </c>
      <c r="K5790">
        <v>44883</v>
      </c>
      <c r="L5790" t="s">
        <v>644</v>
      </c>
      <c r="M5790">
        <v>13134.52</v>
      </c>
      <c r="N5790">
        <v>19.88</v>
      </c>
      <c r="O5790" t="s">
        <v>645</v>
      </c>
      <c r="P5790" s="428">
        <v>20.021999999999998</v>
      </c>
      <c r="Q5790">
        <v>12987043</v>
      </c>
      <c r="R5790" t="s">
        <v>646</v>
      </c>
      <c r="S5790">
        <v>9982557</v>
      </c>
      <c r="T5790" t="s">
        <v>4900</v>
      </c>
    </row>
    <row r="5791" spans="1:20" x14ac:dyDescent="0.25">
      <c r="A5791" t="s">
        <v>637</v>
      </c>
      <c r="B5791" t="s">
        <v>730</v>
      </c>
      <c r="C5791" t="s">
        <v>639</v>
      </c>
      <c r="D5791" t="s">
        <v>640</v>
      </c>
      <c r="E5791" t="s">
        <v>2995</v>
      </c>
      <c r="F5791">
        <v>528004120002</v>
      </c>
      <c r="G5791" t="s">
        <v>642</v>
      </c>
      <c r="H5791">
        <v>583153</v>
      </c>
      <c r="I5791" t="s">
        <v>722</v>
      </c>
      <c r="J5791">
        <v>202211</v>
      </c>
      <c r="K5791">
        <v>44883</v>
      </c>
      <c r="L5791" t="s">
        <v>644</v>
      </c>
      <c r="M5791">
        <v>688.96</v>
      </c>
      <c r="N5791">
        <v>1.04</v>
      </c>
      <c r="O5791" t="s">
        <v>645</v>
      </c>
      <c r="P5791" s="428">
        <v>1.0469999999999999</v>
      </c>
      <c r="Q5791">
        <v>12987043</v>
      </c>
      <c r="R5791" t="s">
        <v>646</v>
      </c>
      <c r="S5791">
        <v>2052844</v>
      </c>
      <c r="T5791" t="s">
        <v>4894</v>
      </c>
    </row>
    <row r="5792" spans="1:20" x14ac:dyDescent="0.25">
      <c r="A5792" t="s">
        <v>637</v>
      </c>
      <c r="B5792" t="s">
        <v>730</v>
      </c>
      <c r="C5792" t="s">
        <v>639</v>
      </c>
      <c r="D5792" t="s">
        <v>663</v>
      </c>
      <c r="E5792" t="s">
        <v>673</v>
      </c>
      <c r="F5792">
        <v>528004120002</v>
      </c>
      <c r="G5792" t="s">
        <v>642</v>
      </c>
      <c r="H5792">
        <v>583133</v>
      </c>
      <c r="I5792" t="s">
        <v>29</v>
      </c>
      <c r="J5792">
        <v>202211</v>
      </c>
      <c r="K5792">
        <v>44883</v>
      </c>
      <c r="L5792" t="s">
        <v>644</v>
      </c>
      <c r="M5792">
        <v>11448.17</v>
      </c>
      <c r="N5792">
        <v>17.329999999999998</v>
      </c>
      <c r="O5792" t="s">
        <v>645</v>
      </c>
      <c r="P5792" s="428">
        <v>17.454000000000001</v>
      </c>
      <c r="Q5792">
        <v>12987043</v>
      </c>
      <c r="R5792" t="s">
        <v>646</v>
      </c>
      <c r="S5792">
        <v>2014872</v>
      </c>
      <c r="T5792" t="s">
        <v>4905</v>
      </c>
    </row>
    <row r="5793" spans="1:20" x14ac:dyDescent="0.25">
      <c r="A5793" t="s">
        <v>637</v>
      </c>
      <c r="B5793" t="s">
        <v>730</v>
      </c>
      <c r="C5793" t="s">
        <v>639</v>
      </c>
      <c r="D5793" t="s">
        <v>640</v>
      </c>
      <c r="E5793" t="s">
        <v>673</v>
      </c>
      <c r="F5793">
        <v>528004120002</v>
      </c>
      <c r="G5793" t="s">
        <v>642</v>
      </c>
      <c r="H5793">
        <v>583148</v>
      </c>
      <c r="I5793" t="s">
        <v>699</v>
      </c>
      <c r="J5793">
        <v>202211</v>
      </c>
      <c r="K5793">
        <v>44883</v>
      </c>
      <c r="L5793" t="s">
        <v>644</v>
      </c>
      <c r="M5793">
        <v>661.11</v>
      </c>
      <c r="N5793">
        <v>1</v>
      </c>
      <c r="O5793" t="s">
        <v>645</v>
      </c>
      <c r="P5793" s="428">
        <v>1.0069999999999999</v>
      </c>
      <c r="Q5793">
        <v>12987043</v>
      </c>
      <c r="R5793" t="s">
        <v>646</v>
      </c>
      <c r="S5793">
        <v>2012905</v>
      </c>
      <c r="T5793" t="s">
        <v>4916</v>
      </c>
    </row>
    <row r="5794" spans="1:20" x14ac:dyDescent="0.25">
      <c r="A5794" t="s">
        <v>637</v>
      </c>
      <c r="B5794" t="s">
        <v>730</v>
      </c>
      <c r="C5794" t="s">
        <v>639</v>
      </c>
      <c r="D5794" t="s">
        <v>651</v>
      </c>
      <c r="E5794" t="s">
        <v>704</v>
      </c>
      <c r="F5794">
        <v>528004120001</v>
      </c>
      <c r="G5794" t="s">
        <v>705</v>
      </c>
      <c r="H5794">
        <v>583127</v>
      </c>
      <c r="I5794" t="s">
        <v>17</v>
      </c>
      <c r="J5794">
        <v>202211</v>
      </c>
      <c r="K5794">
        <v>44883</v>
      </c>
      <c r="L5794" t="s">
        <v>644</v>
      </c>
      <c r="M5794">
        <v>21695.919999999998</v>
      </c>
      <c r="N5794">
        <v>32.840000000000003</v>
      </c>
      <c r="O5794" t="s">
        <v>645</v>
      </c>
      <c r="P5794" s="428">
        <v>33.075000000000003</v>
      </c>
      <c r="Q5794">
        <v>12987043</v>
      </c>
      <c r="R5794" t="s">
        <v>646</v>
      </c>
      <c r="S5794">
        <v>2019466</v>
      </c>
      <c r="T5794" t="s">
        <v>4889</v>
      </c>
    </row>
    <row r="5795" spans="1:20" x14ac:dyDescent="0.25">
      <c r="A5795" t="s">
        <v>637</v>
      </c>
      <c r="B5795" t="s">
        <v>730</v>
      </c>
      <c r="C5795" t="s">
        <v>639</v>
      </c>
      <c r="D5795" t="s">
        <v>663</v>
      </c>
      <c r="E5795" t="s">
        <v>667</v>
      </c>
      <c r="F5795">
        <v>528004120002</v>
      </c>
      <c r="G5795" t="s">
        <v>642</v>
      </c>
      <c r="H5795">
        <v>583136</v>
      </c>
      <c r="I5795" t="s">
        <v>32</v>
      </c>
      <c r="J5795">
        <v>202211</v>
      </c>
      <c r="K5795">
        <v>44883</v>
      </c>
      <c r="L5795" t="s">
        <v>644</v>
      </c>
      <c r="M5795">
        <v>39225.919999999998</v>
      </c>
      <c r="N5795">
        <v>59.37</v>
      </c>
      <c r="O5795" t="s">
        <v>645</v>
      </c>
      <c r="P5795" s="428">
        <v>59.795000000000002</v>
      </c>
      <c r="Q5795">
        <v>12987043</v>
      </c>
      <c r="R5795" t="s">
        <v>646</v>
      </c>
      <c r="S5795">
        <v>2023197</v>
      </c>
      <c r="T5795" t="s">
        <v>4890</v>
      </c>
    </row>
    <row r="5796" spans="1:20" x14ac:dyDescent="0.25">
      <c r="A5796" t="s">
        <v>637</v>
      </c>
      <c r="B5796" t="s">
        <v>730</v>
      </c>
      <c r="C5796" t="s">
        <v>639</v>
      </c>
      <c r="D5796" t="s">
        <v>640</v>
      </c>
      <c r="E5796" t="s">
        <v>689</v>
      </c>
      <c r="F5796">
        <v>528004120002</v>
      </c>
      <c r="G5796" t="s">
        <v>642</v>
      </c>
      <c r="H5796">
        <v>583156</v>
      </c>
      <c r="I5796" t="s">
        <v>690</v>
      </c>
      <c r="J5796">
        <v>202211</v>
      </c>
      <c r="K5796">
        <v>44883</v>
      </c>
      <c r="L5796" t="s">
        <v>644</v>
      </c>
      <c r="M5796">
        <v>1392.8</v>
      </c>
      <c r="N5796">
        <v>2.11</v>
      </c>
      <c r="O5796" t="s">
        <v>645</v>
      </c>
      <c r="P5796" s="428">
        <v>2.125</v>
      </c>
      <c r="Q5796">
        <v>12987043</v>
      </c>
      <c r="R5796" t="s">
        <v>646</v>
      </c>
      <c r="S5796">
        <v>2032465</v>
      </c>
      <c r="T5796" t="s">
        <v>4891</v>
      </c>
    </row>
    <row r="5797" spans="1:20" x14ac:dyDescent="0.25">
      <c r="A5797" t="s">
        <v>637</v>
      </c>
      <c r="B5797" t="s">
        <v>730</v>
      </c>
      <c r="C5797" t="s">
        <v>639</v>
      </c>
      <c r="D5797" t="s">
        <v>640</v>
      </c>
      <c r="E5797" t="s">
        <v>673</v>
      </c>
      <c r="F5797">
        <v>528004120002</v>
      </c>
      <c r="G5797" t="s">
        <v>642</v>
      </c>
      <c r="H5797">
        <v>583148</v>
      </c>
      <c r="I5797" t="s">
        <v>699</v>
      </c>
      <c r="J5797">
        <v>202211</v>
      </c>
      <c r="K5797">
        <v>44883</v>
      </c>
      <c r="L5797" t="s">
        <v>644</v>
      </c>
      <c r="M5797">
        <v>1556.42</v>
      </c>
      <c r="N5797">
        <v>2.36</v>
      </c>
      <c r="O5797" t="s">
        <v>645</v>
      </c>
      <c r="P5797" s="428">
        <v>2.3769999999999998</v>
      </c>
      <c r="Q5797">
        <v>12987043</v>
      </c>
      <c r="R5797" t="s">
        <v>646</v>
      </c>
      <c r="S5797">
        <v>8540206</v>
      </c>
      <c r="T5797" t="s">
        <v>4918</v>
      </c>
    </row>
    <row r="5798" spans="1:20" x14ac:dyDescent="0.25">
      <c r="A5798" t="s">
        <v>637</v>
      </c>
      <c r="B5798" t="s">
        <v>730</v>
      </c>
      <c r="C5798" t="s">
        <v>639</v>
      </c>
      <c r="D5798" t="s">
        <v>640</v>
      </c>
      <c r="E5798" t="s">
        <v>701</v>
      </c>
      <c r="F5798">
        <v>528004120002</v>
      </c>
      <c r="G5798" t="s">
        <v>642</v>
      </c>
      <c r="H5798">
        <v>583154</v>
      </c>
      <c r="I5798" t="s">
        <v>44</v>
      </c>
      <c r="J5798">
        <v>202211</v>
      </c>
      <c r="K5798">
        <v>44883</v>
      </c>
      <c r="L5798" t="s">
        <v>644</v>
      </c>
      <c r="M5798">
        <v>2687.94</v>
      </c>
      <c r="N5798">
        <v>4.07</v>
      </c>
      <c r="O5798" t="s">
        <v>645</v>
      </c>
      <c r="P5798" s="428">
        <v>4.0990000000000002</v>
      </c>
      <c r="Q5798">
        <v>12987043</v>
      </c>
      <c r="R5798" t="s">
        <v>646</v>
      </c>
      <c r="S5798">
        <v>2020577</v>
      </c>
      <c r="T5798" t="s">
        <v>4892</v>
      </c>
    </row>
    <row r="5799" spans="1:20" x14ac:dyDescent="0.25">
      <c r="A5799" t="s">
        <v>637</v>
      </c>
      <c r="B5799" t="s">
        <v>730</v>
      </c>
      <c r="C5799" t="s">
        <v>639</v>
      </c>
      <c r="D5799" t="s">
        <v>640</v>
      </c>
      <c r="E5799" t="s">
        <v>667</v>
      </c>
      <c r="F5799">
        <v>528004120002</v>
      </c>
      <c r="G5799" t="s">
        <v>642</v>
      </c>
      <c r="H5799">
        <v>583149</v>
      </c>
      <c r="I5799" t="s">
        <v>680</v>
      </c>
      <c r="J5799">
        <v>202211</v>
      </c>
      <c r="K5799">
        <v>44883</v>
      </c>
      <c r="L5799" t="s">
        <v>644</v>
      </c>
      <c r="M5799">
        <v>2410.66</v>
      </c>
      <c r="N5799">
        <v>3.65</v>
      </c>
      <c r="O5799" t="s">
        <v>645</v>
      </c>
      <c r="P5799" s="428">
        <v>3.6760000000000002</v>
      </c>
      <c r="Q5799">
        <v>12987043</v>
      </c>
      <c r="R5799" t="s">
        <v>646</v>
      </c>
      <c r="S5799">
        <v>8540392</v>
      </c>
      <c r="T5799" t="s">
        <v>4919</v>
      </c>
    </row>
    <row r="5800" spans="1:20" x14ac:dyDescent="0.25">
      <c r="A5800" t="s">
        <v>637</v>
      </c>
      <c r="B5800" t="s">
        <v>730</v>
      </c>
      <c r="C5800" t="s">
        <v>639</v>
      </c>
      <c r="D5800" t="s">
        <v>651</v>
      </c>
      <c r="E5800" t="s">
        <v>673</v>
      </c>
      <c r="F5800">
        <v>528004120002</v>
      </c>
      <c r="G5800" t="s">
        <v>642</v>
      </c>
      <c r="H5800">
        <v>583133</v>
      </c>
      <c r="I5800" t="s">
        <v>29</v>
      </c>
      <c r="J5800">
        <v>202211</v>
      </c>
      <c r="K5800">
        <v>44883</v>
      </c>
      <c r="L5800" t="s">
        <v>644</v>
      </c>
      <c r="M5800">
        <v>1828.38</v>
      </c>
      <c r="N5800">
        <v>2.77</v>
      </c>
      <c r="O5800" t="s">
        <v>645</v>
      </c>
      <c r="P5800" s="428">
        <v>2.79</v>
      </c>
      <c r="Q5800">
        <v>12987043</v>
      </c>
      <c r="R5800" t="s">
        <v>646</v>
      </c>
      <c r="S5800">
        <v>2024413</v>
      </c>
      <c r="T5800" t="s">
        <v>4895</v>
      </c>
    </row>
    <row r="5801" spans="1:20" x14ac:dyDescent="0.25">
      <c r="A5801" t="s">
        <v>637</v>
      </c>
      <c r="B5801" t="s">
        <v>730</v>
      </c>
      <c r="C5801" t="s">
        <v>639</v>
      </c>
      <c r="D5801" t="s">
        <v>663</v>
      </c>
      <c r="E5801" t="s">
        <v>667</v>
      </c>
      <c r="F5801">
        <v>528004120002</v>
      </c>
      <c r="G5801" t="s">
        <v>642</v>
      </c>
      <c r="H5801">
        <v>583136</v>
      </c>
      <c r="I5801" t="s">
        <v>32</v>
      </c>
      <c r="J5801">
        <v>202211</v>
      </c>
      <c r="K5801">
        <v>44883</v>
      </c>
      <c r="L5801" t="s">
        <v>644</v>
      </c>
      <c r="M5801">
        <v>8848.33</v>
      </c>
      <c r="N5801">
        <v>13.39</v>
      </c>
      <c r="O5801" t="s">
        <v>645</v>
      </c>
      <c r="P5801" s="428">
        <v>13.486000000000001</v>
      </c>
      <c r="Q5801">
        <v>12987043</v>
      </c>
      <c r="R5801" t="s">
        <v>646</v>
      </c>
      <c r="S5801">
        <v>2023197</v>
      </c>
      <c r="T5801" t="s">
        <v>4896</v>
      </c>
    </row>
    <row r="5802" spans="1:20" x14ac:dyDescent="0.25">
      <c r="A5802" t="s">
        <v>637</v>
      </c>
      <c r="B5802" t="s">
        <v>730</v>
      </c>
      <c r="C5802" t="s">
        <v>639</v>
      </c>
      <c r="D5802" t="s">
        <v>640</v>
      </c>
      <c r="E5802" t="s">
        <v>708</v>
      </c>
      <c r="F5802">
        <v>528004120002</v>
      </c>
      <c r="G5802" t="s">
        <v>642</v>
      </c>
      <c r="H5802">
        <v>583155</v>
      </c>
      <c r="I5802" t="s">
        <v>45</v>
      </c>
      <c r="J5802">
        <v>202211</v>
      </c>
      <c r="K5802">
        <v>44883</v>
      </c>
      <c r="L5802" t="s">
        <v>644</v>
      </c>
      <c r="M5802">
        <v>604.04</v>
      </c>
      <c r="N5802">
        <v>0.91</v>
      </c>
      <c r="O5802" t="s">
        <v>645</v>
      </c>
      <c r="P5802" s="428">
        <v>0.91700000000000004</v>
      </c>
      <c r="Q5802">
        <v>12987043</v>
      </c>
      <c r="R5802" t="s">
        <v>646</v>
      </c>
      <c r="S5802">
        <v>8540039</v>
      </c>
      <c r="T5802" t="s">
        <v>4897</v>
      </c>
    </row>
    <row r="5803" spans="1:20" x14ac:dyDescent="0.25">
      <c r="A5803" t="s">
        <v>637</v>
      </c>
      <c r="B5803" t="s">
        <v>730</v>
      </c>
      <c r="C5803" t="s">
        <v>639</v>
      </c>
      <c r="D5803" t="s">
        <v>651</v>
      </c>
      <c r="E5803" t="s">
        <v>673</v>
      </c>
      <c r="F5803">
        <v>528004120002</v>
      </c>
      <c r="G5803" t="s">
        <v>642</v>
      </c>
      <c r="H5803">
        <v>583133</v>
      </c>
      <c r="I5803" t="s">
        <v>29</v>
      </c>
      <c r="J5803">
        <v>202211</v>
      </c>
      <c r="K5803">
        <v>44883</v>
      </c>
      <c r="L5803" t="s">
        <v>644</v>
      </c>
      <c r="M5803">
        <v>2888.54</v>
      </c>
      <c r="N5803">
        <v>4.37</v>
      </c>
      <c r="O5803" t="s">
        <v>645</v>
      </c>
      <c r="P5803" s="428">
        <v>4.4009999999999998</v>
      </c>
      <c r="Q5803">
        <v>12987043</v>
      </c>
      <c r="R5803" t="s">
        <v>646</v>
      </c>
      <c r="S5803">
        <v>2030994</v>
      </c>
      <c r="T5803" t="s">
        <v>4893</v>
      </c>
    </row>
    <row r="5804" spans="1:20" x14ac:dyDescent="0.25">
      <c r="A5804" t="s">
        <v>637</v>
      </c>
      <c r="B5804" t="s">
        <v>730</v>
      </c>
      <c r="C5804" t="s">
        <v>639</v>
      </c>
      <c r="D5804" t="s">
        <v>640</v>
      </c>
      <c r="E5804" t="s">
        <v>678</v>
      </c>
      <c r="F5804">
        <v>528004120002</v>
      </c>
      <c r="G5804" t="s">
        <v>642</v>
      </c>
      <c r="H5804">
        <v>583147</v>
      </c>
      <c r="I5804" t="s">
        <v>41</v>
      </c>
      <c r="J5804">
        <v>202211</v>
      </c>
      <c r="K5804">
        <v>44883</v>
      </c>
      <c r="L5804" t="s">
        <v>644</v>
      </c>
      <c r="M5804">
        <v>514.52</v>
      </c>
      <c r="N5804">
        <v>0.78</v>
      </c>
      <c r="O5804" t="s">
        <v>645</v>
      </c>
      <c r="P5804" s="428">
        <v>0.78600000000000003</v>
      </c>
      <c r="Q5804">
        <v>12987043</v>
      </c>
      <c r="R5804" t="s">
        <v>646</v>
      </c>
      <c r="S5804">
        <v>2027008</v>
      </c>
      <c r="T5804" t="s">
        <v>4917</v>
      </c>
    </row>
    <row r="5805" spans="1:20" x14ac:dyDescent="0.25">
      <c r="A5805" t="s">
        <v>637</v>
      </c>
      <c r="B5805" t="s">
        <v>638</v>
      </c>
      <c r="C5805" t="s">
        <v>639</v>
      </c>
      <c r="D5805" t="s">
        <v>640</v>
      </c>
      <c r="E5805" t="s">
        <v>641</v>
      </c>
      <c r="F5805">
        <v>528004120002</v>
      </c>
      <c r="G5805" t="s">
        <v>642</v>
      </c>
      <c r="H5805">
        <v>856780</v>
      </c>
      <c r="I5805" t="s">
        <v>475</v>
      </c>
      <c r="J5805">
        <v>202211</v>
      </c>
      <c r="K5805">
        <v>44883</v>
      </c>
      <c r="L5805" t="s">
        <v>644</v>
      </c>
      <c r="M5805">
        <v>11940.48</v>
      </c>
      <c r="N5805">
        <v>18.07</v>
      </c>
      <c r="O5805" t="s">
        <v>645</v>
      </c>
      <c r="P5805" s="428">
        <v>18.199000000000002</v>
      </c>
      <c r="Q5805">
        <v>12987043</v>
      </c>
      <c r="R5805" t="s">
        <v>646</v>
      </c>
      <c r="S5805">
        <v>9980783</v>
      </c>
      <c r="T5805" t="s">
        <v>4903</v>
      </c>
    </row>
    <row r="5806" spans="1:20" x14ac:dyDescent="0.25">
      <c r="A5806" t="s">
        <v>637</v>
      </c>
      <c r="B5806" t="s">
        <v>730</v>
      </c>
      <c r="C5806" t="s">
        <v>639</v>
      </c>
      <c r="D5806" t="s">
        <v>695</v>
      </c>
      <c r="E5806" t="s">
        <v>704</v>
      </c>
      <c r="F5806">
        <v>528004120001</v>
      </c>
      <c r="G5806" t="s">
        <v>705</v>
      </c>
      <c r="H5806">
        <v>583128</v>
      </c>
      <c r="I5806" t="s">
        <v>20</v>
      </c>
      <c r="J5806">
        <v>202211</v>
      </c>
      <c r="K5806">
        <v>44883</v>
      </c>
      <c r="L5806" t="s">
        <v>644</v>
      </c>
      <c r="M5806">
        <v>43317.89</v>
      </c>
      <c r="N5806">
        <v>65.569999999999993</v>
      </c>
      <c r="O5806" t="s">
        <v>645</v>
      </c>
      <c r="P5806" s="428">
        <v>66.040000000000006</v>
      </c>
      <c r="Q5806">
        <v>12987043</v>
      </c>
      <c r="R5806" t="s">
        <v>646</v>
      </c>
      <c r="S5806">
        <v>2012170</v>
      </c>
      <c r="T5806" t="s">
        <v>4904</v>
      </c>
    </row>
    <row r="5807" spans="1:20" x14ac:dyDescent="0.25">
      <c r="A5807" t="s">
        <v>637</v>
      </c>
      <c r="B5807" t="s">
        <v>730</v>
      </c>
      <c r="C5807" t="s">
        <v>639</v>
      </c>
      <c r="D5807" t="s">
        <v>640</v>
      </c>
      <c r="E5807" t="s">
        <v>678</v>
      </c>
      <c r="F5807">
        <v>528004120002</v>
      </c>
      <c r="G5807" t="s">
        <v>642</v>
      </c>
      <c r="H5807">
        <v>583147</v>
      </c>
      <c r="I5807" t="s">
        <v>41</v>
      </c>
      <c r="J5807">
        <v>202211</v>
      </c>
      <c r="K5807">
        <v>44883</v>
      </c>
      <c r="L5807" t="s">
        <v>644</v>
      </c>
      <c r="M5807">
        <v>1182.1500000000001</v>
      </c>
      <c r="N5807">
        <v>1.79</v>
      </c>
      <c r="O5807" t="s">
        <v>645</v>
      </c>
      <c r="P5807" s="428">
        <v>1.8029999999999999</v>
      </c>
      <c r="Q5807">
        <v>12987043</v>
      </c>
      <c r="R5807" t="s">
        <v>646</v>
      </c>
      <c r="S5807">
        <v>2012532</v>
      </c>
      <c r="T5807" t="s">
        <v>4914</v>
      </c>
    </row>
    <row r="5808" spans="1:20" x14ac:dyDescent="0.25">
      <c r="A5808" t="s">
        <v>637</v>
      </c>
      <c r="B5808" t="s">
        <v>730</v>
      </c>
      <c r="C5808" t="s">
        <v>639</v>
      </c>
      <c r="D5808" t="s">
        <v>718</v>
      </c>
      <c r="E5808" t="s">
        <v>704</v>
      </c>
      <c r="F5808">
        <v>528004120001</v>
      </c>
      <c r="G5808" t="s">
        <v>705</v>
      </c>
      <c r="H5808">
        <v>583128</v>
      </c>
      <c r="I5808" t="s">
        <v>20</v>
      </c>
      <c r="J5808">
        <v>202211</v>
      </c>
      <c r="K5808">
        <v>44883</v>
      </c>
      <c r="L5808" t="s">
        <v>644</v>
      </c>
      <c r="M5808">
        <v>47990.92</v>
      </c>
      <c r="N5808">
        <v>72.64</v>
      </c>
      <c r="O5808" t="s">
        <v>645</v>
      </c>
      <c r="P5808" s="428">
        <v>73.16</v>
      </c>
      <c r="Q5808">
        <v>12987043</v>
      </c>
      <c r="R5808" t="s">
        <v>646</v>
      </c>
      <c r="S5808">
        <v>2031020</v>
      </c>
      <c r="T5808" t="s">
        <v>4901</v>
      </c>
    </row>
    <row r="5809" spans="1:20" x14ac:dyDescent="0.25">
      <c r="A5809" t="s">
        <v>637</v>
      </c>
      <c r="B5809" t="s">
        <v>730</v>
      </c>
      <c r="C5809" t="s">
        <v>639</v>
      </c>
      <c r="D5809" t="s">
        <v>695</v>
      </c>
      <c r="E5809" t="s">
        <v>667</v>
      </c>
      <c r="F5809">
        <v>528004120002</v>
      </c>
      <c r="G5809" t="s">
        <v>642</v>
      </c>
      <c r="H5809">
        <v>583136</v>
      </c>
      <c r="I5809" t="s">
        <v>32</v>
      </c>
      <c r="J5809">
        <v>202211</v>
      </c>
      <c r="K5809">
        <v>44883</v>
      </c>
      <c r="L5809" t="s">
        <v>644</v>
      </c>
      <c r="M5809">
        <v>18375.61</v>
      </c>
      <c r="N5809">
        <v>27.81</v>
      </c>
      <c r="O5809" t="s">
        <v>645</v>
      </c>
      <c r="P5809" s="428">
        <v>28.009</v>
      </c>
      <c r="Q5809">
        <v>12987043</v>
      </c>
      <c r="R5809" t="s">
        <v>646</v>
      </c>
      <c r="S5809">
        <v>2035753</v>
      </c>
      <c r="T5809" t="s">
        <v>4902</v>
      </c>
    </row>
    <row r="5810" spans="1:20" x14ac:dyDescent="0.25">
      <c r="A5810" t="s">
        <v>637</v>
      </c>
      <c r="B5810" t="s">
        <v>730</v>
      </c>
      <c r="C5810" t="s">
        <v>639</v>
      </c>
      <c r="D5810" t="s">
        <v>695</v>
      </c>
      <c r="E5810" t="s">
        <v>667</v>
      </c>
      <c r="F5810">
        <v>528004120002</v>
      </c>
      <c r="G5810" t="s">
        <v>642</v>
      </c>
      <c r="H5810">
        <v>583135</v>
      </c>
      <c r="I5810" t="s">
        <v>31</v>
      </c>
      <c r="J5810">
        <v>202211</v>
      </c>
      <c r="K5810">
        <v>44883</v>
      </c>
      <c r="L5810" t="s">
        <v>644</v>
      </c>
      <c r="M5810">
        <v>11448.17</v>
      </c>
      <c r="N5810">
        <v>17.329999999999998</v>
      </c>
      <c r="O5810" t="s">
        <v>645</v>
      </c>
      <c r="P5810" s="428">
        <v>17.454000000000001</v>
      </c>
      <c r="Q5810">
        <v>12987043</v>
      </c>
      <c r="R5810" t="s">
        <v>646</v>
      </c>
      <c r="S5810">
        <v>2023596</v>
      </c>
      <c r="T5810" t="s">
        <v>4898</v>
      </c>
    </row>
    <row r="5811" spans="1:20" x14ac:dyDescent="0.25">
      <c r="A5811" t="s">
        <v>637</v>
      </c>
      <c r="B5811" t="s">
        <v>730</v>
      </c>
      <c r="C5811" t="s">
        <v>639</v>
      </c>
      <c r="D5811" t="s">
        <v>640</v>
      </c>
      <c r="E5811" t="s">
        <v>686</v>
      </c>
      <c r="F5811">
        <v>528004120002</v>
      </c>
      <c r="G5811" t="s">
        <v>642</v>
      </c>
      <c r="H5811">
        <v>583150</v>
      </c>
      <c r="I5811" t="s">
        <v>687</v>
      </c>
      <c r="J5811">
        <v>202211</v>
      </c>
      <c r="K5811">
        <v>44883</v>
      </c>
      <c r="L5811" t="s">
        <v>644</v>
      </c>
      <c r="M5811">
        <v>3651.48</v>
      </c>
      <c r="N5811">
        <v>5.53</v>
      </c>
      <c r="O5811" t="s">
        <v>645</v>
      </c>
      <c r="P5811" s="428">
        <v>5.57</v>
      </c>
      <c r="Q5811">
        <v>12987043</v>
      </c>
      <c r="R5811" t="s">
        <v>646</v>
      </c>
      <c r="S5811">
        <v>2011105</v>
      </c>
      <c r="T5811" t="s">
        <v>4923</v>
      </c>
    </row>
    <row r="5812" spans="1:20" x14ac:dyDescent="0.25">
      <c r="A5812" t="s">
        <v>637</v>
      </c>
      <c r="B5812" t="s">
        <v>730</v>
      </c>
      <c r="C5812" t="s">
        <v>639</v>
      </c>
      <c r="D5812" t="s">
        <v>651</v>
      </c>
      <c r="E5812" t="s">
        <v>641</v>
      </c>
      <c r="F5812">
        <v>528004120001</v>
      </c>
      <c r="G5812" t="s">
        <v>705</v>
      </c>
      <c r="H5812">
        <v>583128</v>
      </c>
      <c r="I5812" t="s">
        <v>20</v>
      </c>
      <c r="J5812">
        <v>202211</v>
      </c>
      <c r="K5812">
        <v>44883</v>
      </c>
      <c r="L5812" t="s">
        <v>644</v>
      </c>
      <c r="M5812">
        <v>11448.17</v>
      </c>
      <c r="N5812">
        <v>17.329999999999998</v>
      </c>
      <c r="O5812" t="s">
        <v>645</v>
      </c>
      <c r="P5812" s="428">
        <v>17.454000000000001</v>
      </c>
      <c r="Q5812">
        <v>12987043</v>
      </c>
      <c r="R5812" t="s">
        <v>646</v>
      </c>
      <c r="S5812">
        <v>2022429</v>
      </c>
      <c r="T5812" t="s">
        <v>4899</v>
      </c>
    </row>
    <row r="5813" spans="1:20" x14ac:dyDescent="0.25">
      <c r="A5813" t="s">
        <v>637</v>
      </c>
      <c r="B5813" t="s">
        <v>638</v>
      </c>
      <c r="C5813" t="s">
        <v>639</v>
      </c>
      <c r="D5813" t="s">
        <v>640</v>
      </c>
      <c r="E5813" t="s">
        <v>648</v>
      </c>
      <c r="F5813">
        <v>528004120002</v>
      </c>
      <c r="G5813" t="s">
        <v>642</v>
      </c>
      <c r="H5813">
        <v>583144</v>
      </c>
      <c r="I5813" t="s">
        <v>40</v>
      </c>
      <c r="J5813">
        <v>202211</v>
      </c>
      <c r="K5813">
        <v>44883</v>
      </c>
      <c r="L5813" t="s">
        <v>644</v>
      </c>
      <c r="M5813">
        <v>11916.83</v>
      </c>
      <c r="N5813">
        <v>18.04</v>
      </c>
      <c r="O5813" t="s">
        <v>645</v>
      </c>
      <c r="P5813" s="428">
        <v>18.169</v>
      </c>
      <c r="Q5813">
        <v>12987043</v>
      </c>
      <c r="R5813" t="s">
        <v>646</v>
      </c>
      <c r="S5813">
        <v>9985201</v>
      </c>
      <c r="T5813" t="s">
        <v>4906</v>
      </c>
    </row>
    <row r="5814" spans="1:20" x14ac:dyDescent="0.25">
      <c r="A5814" t="s">
        <v>637</v>
      </c>
      <c r="B5814" t="s">
        <v>730</v>
      </c>
      <c r="C5814" t="s">
        <v>639</v>
      </c>
      <c r="D5814" t="s">
        <v>651</v>
      </c>
      <c r="E5814" t="s">
        <v>673</v>
      </c>
      <c r="F5814">
        <v>528004120002</v>
      </c>
      <c r="G5814" t="s">
        <v>642</v>
      </c>
      <c r="H5814">
        <v>583148</v>
      </c>
      <c r="I5814" t="s">
        <v>699</v>
      </c>
      <c r="J5814">
        <v>202211</v>
      </c>
      <c r="K5814">
        <v>44883</v>
      </c>
      <c r="L5814" t="s">
        <v>644</v>
      </c>
      <c r="M5814">
        <v>3055.95</v>
      </c>
      <c r="N5814">
        <v>4.63</v>
      </c>
      <c r="O5814" t="s">
        <v>645</v>
      </c>
      <c r="P5814" s="428">
        <v>4.6630000000000003</v>
      </c>
      <c r="Q5814">
        <v>12987043</v>
      </c>
      <c r="R5814" t="s">
        <v>646</v>
      </c>
      <c r="S5814">
        <v>8540386</v>
      </c>
      <c r="T5814" t="s">
        <v>4908</v>
      </c>
    </row>
    <row r="5815" spans="1:20" x14ac:dyDescent="0.25">
      <c r="A5815" t="s">
        <v>637</v>
      </c>
      <c r="B5815" t="s">
        <v>730</v>
      </c>
      <c r="C5815" t="s">
        <v>639</v>
      </c>
      <c r="D5815" t="s">
        <v>651</v>
      </c>
      <c r="E5815" t="s">
        <v>2008</v>
      </c>
      <c r="F5815">
        <v>528004120002</v>
      </c>
      <c r="G5815" t="s">
        <v>642</v>
      </c>
      <c r="H5815">
        <v>856778</v>
      </c>
      <c r="I5815" t="s">
        <v>27</v>
      </c>
      <c r="J5815">
        <v>202211</v>
      </c>
      <c r="K5815">
        <v>44883</v>
      </c>
      <c r="L5815" t="s">
        <v>644</v>
      </c>
      <c r="M5815">
        <v>28978.17</v>
      </c>
      <c r="N5815">
        <v>43.86</v>
      </c>
      <c r="O5815" t="s">
        <v>645</v>
      </c>
      <c r="P5815" s="428">
        <v>44.173999999999999</v>
      </c>
      <c r="Q5815">
        <v>12987043</v>
      </c>
      <c r="R5815" t="s">
        <v>646</v>
      </c>
      <c r="S5815">
        <v>2041743</v>
      </c>
      <c r="T5815" t="s">
        <v>4913</v>
      </c>
    </row>
    <row r="5816" spans="1:20" x14ac:dyDescent="0.25">
      <c r="A5816" t="s">
        <v>637</v>
      </c>
      <c r="B5816" t="s">
        <v>730</v>
      </c>
      <c r="C5816" t="s">
        <v>639</v>
      </c>
      <c r="D5816" t="s">
        <v>640</v>
      </c>
      <c r="E5816" t="s">
        <v>673</v>
      </c>
      <c r="F5816">
        <v>528004120002</v>
      </c>
      <c r="G5816" t="s">
        <v>642</v>
      </c>
      <c r="H5816">
        <v>856783</v>
      </c>
      <c r="I5816" t="s">
        <v>478</v>
      </c>
      <c r="J5816">
        <v>202211</v>
      </c>
      <c r="K5816">
        <v>44883</v>
      </c>
      <c r="L5816" t="s">
        <v>644</v>
      </c>
      <c r="M5816">
        <v>1867.9</v>
      </c>
      <c r="N5816">
        <v>2.83</v>
      </c>
      <c r="O5816" t="s">
        <v>645</v>
      </c>
      <c r="P5816" s="428">
        <v>2.85</v>
      </c>
      <c r="Q5816">
        <v>12987043</v>
      </c>
      <c r="R5816" t="s">
        <v>646</v>
      </c>
      <c r="S5816">
        <v>8540353</v>
      </c>
      <c r="T5816" t="s">
        <v>4925</v>
      </c>
    </row>
    <row r="5817" spans="1:20" x14ac:dyDescent="0.25">
      <c r="A5817" t="s">
        <v>637</v>
      </c>
      <c r="B5817" t="s">
        <v>730</v>
      </c>
      <c r="C5817" t="s">
        <v>639</v>
      </c>
      <c r="D5817" t="s">
        <v>651</v>
      </c>
      <c r="E5817" t="s">
        <v>667</v>
      </c>
      <c r="F5817">
        <v>528004120002</v>
      </c>
      <c r="G5817" t="s">
        <v>642</v>
      </c>
      <c r="H5817">
        <v>583149</v>
      </c>
      <c r="I5817" t="s">
        <v>680</v>
      </c>
      <c r="J5817">
        <v>202211</v>
      </c>
      <c r="K5817">
        <v>44883</v>
      </c>
      <c r="L5817" t="s">
        <v>644</v>
      </c>
      <c r="M5817">
        <v>1539.58</v>
      </c>
      <c r="N5817">
        <v>2.33</v>
      </c>
      <c r="O5817" t="s">
        <v>645</v>
      </c>
      <c r="P5817" s="428">
        <v>2.347</v>
      </c>
      <c r="Q5817">
        <v>12987043</v>
      </c>
      <c r="R5817" t="s">
        <v>646</v>
      </c>
      <c r="S5817">
        <v>2036440</v>
      </c>
      <c r="T5817" t="s">
        <v>4907</v>
      </c>
    </row>
    <row r="5818" spans="1:20" x14ac:dyDescent="0.25">
      <c r="A5818" t="s">
        <v>637</v>
      </c>
      <c r="B5818" t="s">
        <v>730</v>
      </c>
      <c r="C5818" t="s">
        <v>639</v>
      </c>
      <c r="D5818" t="s">
        <v>651</v>
      </c>
      <c r="E5818" t="s">
        <v>673</v>
      </c>
      <c r="F5818">
        <v>528004120002</v>
      </c>
      <c r="G5818" t="s">
        <v>642</v>
      </c>
      <c r="H5818">
        <v>583148</v>
      </c>
      <c r="I5818" t="s">
        <v>699</v>
      </c>
      <c r="J5818">
        <v>202211</v>
      </c>
      <c r="K5818">
        <v>44883</v>
      </c>
      <c r="L5818" t="s">
        <v>644</v>
      </c>
      <c r="M5818">
        <v>2713.03</v>
      </c>
      <c r="N5818">
        <v>4.1100000000000003</v>
      </c>
      <c r="O5818" t="s">
        <v>645</v>
      </c>
      <c r="P5818" s="428">
        <v>4.1390000000000002</v>
      </c>
      <c r="Q5818">
        <v>12987043</v>
      </c>
      <c r="R5818" t="s">
        <v>646</v>
      </c>
      <c r="S5818">
        <v>8540279</v>
      </c>
      <c r="T5818" t="s">
        <v>4911</v>
      </c>
    </row>
    <row r="5819" spans="1:20" x14ac:dyDescent="0.25">
      <c r="A5819" t="s">
        <v>637</v>
      </c>
      <c r="B5819" t="s">
        <v>730</v>
      </c>
      <c r="C5819" t="s">
        <v>639</v>
      </c>
      <c r="D5819" t="s">
        <v>651</v>
      </c>
      <c r="E5819" t="s">
        <v>667</v>
      </c>
      <c r="F5819">
        <v>528004120002</v>
      </c>
      <c r="G5819" t="s">
        <v>642</v>
      </c>
      <c r="H5819">
        <v>583149</v>
      </c>
      <c r="I5819" t="s">
        <v>680</v>
      </c>
      <c r="J5819">
        <v>202211</v>
      </c>
      <c r="K5819">
        <v>44883</v>
      </c>
      <c r="L5819" t="s">
        <v>644</v>
      </c>
      <c r="M5819">
        <v>13335.2</v>
      </c>
      <c r="N5819">
        <v>20.18</v>
      </c>
      <c r="O5819" t="s">
        <v>645</v>
      </c>
      <c r="P5819" s="428">
        <v>20.324999999999999</v>
      </c>
      <c r="Q5819">
        <v>12987043</v>
      </c>
      <c r="R5819" t="s">
        <v>646</v>
      </c>
      <c r="S5819">
        <v>8540399</v>
      </c>
      <c r="T5819" t="s">
        <v>4909</v>
      </c>
    </row>
    <row r="5820" spans="1:20" x14ac:dyDescent="0.25">
      <c r="A5820" t="s">
        <v>637</v>
      </c>
      <c r="B5820" t="s">
        <v>730</v>
      </c>
      <c r="C5820" t="s">
        <v>639</v>
      </c>
      <c r="D5820" t="s">
        <v>651</v>
      </c>
      <c r="E5820" t="s">
        <v>2008</v>
      </c>
      <c r="F5820">
        <v>528004120002</v>
      </c>
      <c r="G5820" t="s">
        <v>642</v>
      </c>
      <c r="H5820">
        <v>583138</v>
      </c>
      <c r="I5820" t="s">
        <v>34</v>
      </c>
      <c r="J5820">
        <v>202211</v>
      </c>
      <c r="K5820">
        <v>44883</v>
      </c>
      <c r="L5820" t="s">
        <v>644</v>
      </c>
      <c r="M5820">
        <v>11448.17</v>
      </c>
      <c r="N5820">
        <v>17.329999999999998</v>
      </c>
      <c r="O5820" t="s">
        <v>645</v>
      </c>
      <c r="P5820" s="428">
        <v>17.454000000000001</v>
      </c>
      <c r="Q5820">
        <v>12987043</v>
      </c>
      <c r="R5820" t="s">
        <v>646</v>
      </c>
      <c r="S5820">
        <v>2024193</v>
      </c>
      <c r="T5820" t="s">
        <v>4924</v>
      </c>
    </row>
    <row r="5821" spans="1:20" x14ac:dyDescent="0.25">
      <c r="A5821" t="s">
        <v>637</v>
      </c>
      <c r="B5821" t="s">
        <v>730</v>
      </c>
      <c r="C5821" t="s">
        <v>639</v>
      </c>
      <c r="D5821" t="s">
        <v>651</v>
      </c>
      <c r="E5821" t="s">
        <v>667</v>
      </c>
      <c r="F5821">
        <v>528004120002</v>
      </c>
      <c r="G5821" t="s">
        <v>642</v>
      </c>
      <c r="H5821">
        <v>583149</v>
      </c>
      <c r="I5821" t="s">
        <v>680</v>
      </c>
      <c r="J5821">
        <v>202211</v>
      </c>
      <c r="K5821">
        <v>44883</v>
      </c>
      <c r="L5821" t="s">
        <v>644</v>
      </c>
      <c r="M5821">
        <v>1233.6199999999999</v>
      </c>
      <c r="N5821">
        <v>1.87</v>
      </c>
      <c r="O5821" t="s">
        <v>645</v>
      </c>
      <c r="P5821" s="428">
        <v>1.883</v>
      </c>
      <c r="Q5821">
        <v>12987043</v>
      </c>
      <c r="R5821" t="s">
        <v>646</v>
      </c>
      <c r="S5821">
        <v>8540358</v>
      </c>
      <c r="T5821" t="s">
        <v>4910</v>
      </c>
    </row>
    <row r="5822" spans="1:20" x14ac:dyDescent="0.25">
      <c r="A5822" t="s">
        <v>637</v>
      </c>
      <c r="B5822" t="s">
        <v>730</v>
      </c>
      <c r="C5822" t="s">
        <v>639</v>
      </c>
      <c r="D5822" t="s">
        <v>663</v>
      </c>
      <c r="E5822" t="s">
        <v>701</v>
      </c>
      <c r="F5822">
        <v>528004120002</v>
      </c>
      <c r="G5822" t="s">
        <v>642</v>
      </c>
      <c r="H5822">
        <v>583137</v>
      </c>
      <c r="I5822" t="s">
        <v>33</v>
      </c>
      <c r="J5822">
        <v>202211</v>
      </c>
      <c r="K5822">
        <v>44883</v>
      </c>
      <c r="L5822" t="s">
        <v>644</v>
      </c>
      <c r="M5822">
        <v>42677.05</v>
      </c>
      <c r="N5822">
        <v>64.599999999999994</v>
      </c>
      <c r="O5822" t="s">
        <v>645</v>
      </c>
      <c r="P5822" s="428">
        <v>65.063000000000002</v>
      </c>
      <c r="Q5822">
        <v>12987043</v>
      </c>
      <c r="R5822" t="s">
        <v>646</v>
      </c>
      <c r="S5822">
        <v>2038727</v>
      </c>
      <c r="T5822" t="s">
        <v>4920</v>
      </c>
    </row>
    <row r="5823" spans="1:20" x14ac:dyDescent="0.25">
      <c r="A5823" t="s">
        <v>637</v>
      </c>
      <c r="B5823" t="s">
        <v>730</v>
      </c>
      <c r="C5823" t="s">
        <v>639</v>
      </c>
      <c r="D5823" t="s">
        <v>651</v>
      </c>
      <c r="E5823" t="s">
        <v>701</v>
      </c>
      <c r="F5823">
        <v>528004120002</v>
      </c>
      <c r="G5823" t="s">
        <v>642</v>
      </c>
      <c r="H5823">
        <v>583137</v>
      </c>
      <c r="I5823" t="s">
        <v>33</v>
      </c>
      <c r="J5823">
        <v>202211</v>
      </c>
      <c r="K5823">
        <v>44883</v>
      </c>
      <c r="L5823" t="s">
        <v>644</v>
      </c>
      <c r="M5823">
        <v>5313.87</v>
      </c>
      <c r="N5823">
        <v>8.0399999999999991</v>
      </c>
      <c r="O5823" t="s">
        <v>645</v>
      </c>
      <c r="P5823" s="428">
        <v>8.0980000000000008</v>
      </c>
      <c r="Q5823">
        <v>12987043</v>
      </c>
      <c r="R5823" t="s">
        <v>646</v>
      </c>
      <c r="S5823">
        <v>2038727</v>
      </c>
      <c r="T5823" t="s">
        <v>4921</v>
      </c>
    </row>
    <row r="5824" spans="1:20" x14ac:dyDescent="0.25">
      <c r="A5824" t="s">
        <v>637</v>
      </c>
      <c r="B5824" t="s">
        <v>730</v>
      </c>
      <c r="C5824" t="s">
        <v>639</v>
      </c>
      <c r="D5824" t="s">
        <v>651</v>
      </c>
      <c r="E5824" t="s">
        <v>704</v>
      </c>
      <c r="F5824">
        <v>528004120002</v>
      </c>
      <c r="G5824" t="s">
        <v>642</v>
      </c>
      <c r="H5824">
        <v>856779</v>
      </c>
      <c r="I5824" t="s">
        <v>28</v>
      </c>
      <c r="J5824">
        <v>202211</v>
      </c>
      <c r="K5824">
        <v>44883</v>
      </c>
      <c r="L5824" t="s">
        <v>644</v>
      </c>
      <c r="M5824">
        <v>11448.17</v>
      </c>
      <c r="N5824">
        <v>17.329999999999998</v>
      </c>
      <c r="O5824" t="s">
        <v>645</v>
      </c>
      <c r="P5824" s="428">
        <v>17.454000000000001</v>
      </c>
      <c r="Q5824">
        <v>12987043</v>
      </c>
      <c r="R5824" t="s">
        <v>646</v>
      </c>
      <c r="S5824">
        <v>2039252</v>
      </c>
      <c r="T5824" t="s">
        <v>4922</v>
      </c>
    </row>
    <row r="5825" spans="1:20" x14ac:dyDescent="0.25">
      <c r="A5825" t="s">
        <v>637</v>
      </c>
      <c r="B5825" t="s">
        <v>730</v>
      </c>
      <c r="C5825" t="s">
        <v>639</v>
      </c>
      <c r="D5825" t="s">
        <v>651</v>
      </c>
      <c r="E5825" t="s">
        <v>667</v>
      </c>
      <c r="F5825">
        <v>528004120002</v>
      </c>
      <c r="G5825" t="s">
        <v>642</v>
      </c>
      <c r="H5825">
        <v>583139</v>
      </c>
      <c r="I5825" t="s">
        <v>35</v>
      </c>
      <c r="J5825">
        <v>202211</v>
      </c>
      <c r="K5825">
        <v>44883</v>
      </c>
      <c r="L5825" t="s">
        <v>644</v>
      </c>
      <c r="M5825">
        <v>47990.92</v>
      </c>
      <c r="N5825">
        <v>72.64</v>
      </c>
      <c r="O5825" t="s">
        <v>645</v>
      </c>
      <c r="P5825" s="428">
        <v>73.16</v>
      </c>
      <c r="Q5825">
        <v>12987043</v>
      </c>
      <c r="R5825" t="s">
        <v>646</v>
      </c>
      <c r="S5825">
        <v>8540222</v>
      </c>
      <c r="T5825" t="s">
        <v>4915</v>
      </c>
    </row>
    <row r="5826" spans="1:20" x14ac:dyDescent="0.25">
      <c r="A5826" t="s">
        <v>637</v>
      </c>
      <c r="B5826" t="s">
        <v>730</v>
      </c>
      <c r="C5826" t="s">
        <v>639</v>
      </c>
      <c r="D5826" t="s">
        <v>695</v>
      </c>
      <c r="E5826" t="s">
        <v>673</v>
      </c>
      <c r="F5826">
        <v>528004120002</v>
      </c>
      <c r="G5826" t="s">
        <v>642</v>
      </c>
      <c r="H5826">
        <v>583148</v>
      </c>
      <c r="I5826" t="s">
        <v>699</v>
      </c>
      <c r="J5826">
        <v>202211</v>
      </c>
      <c r="K5826">
        <v>44883</v>
      </c>
      <c r="L5826" t="s">
        <v>644</v>
      </c>
      <c r="M5826">
        <v>21695.919999999998</v>
      </c>
      <c r="N5826">
        <v>32.840000000000003</v>
      </c>
      <c r="O5826" t="s">
        <v>645</v>
      </c>
      <c r="P5826" s="428">
        <v>33.075000000000003</v>
      </c>
      <c r="Q5826">
        <v>30529896</v>
      </c>
      <c r="R5826" t="s">
        <v>646</v>
      </c>
      <c r="S5826">
        <v>2046481</v>
      </c>
      <c r="T5826" t="s">
        <v>4912</v>
      </c>
    </row>
    <row r="5827" spans="1:20" x14ac:dyDescent="0.25">
      <c r="A5827" t="s">
        <v>637</v>
      </c>
      <c r="B5827" t="s">
        <v>828</v>
      </c>
      <c r="C5827" t="s">
        <v>639</v>
      </c>
      <c r="D5827" t="s">
        <v>651</v>
      </c>
      <c r="E5827" t="s">
        <v>667</v>
      </c>
      <c r="F5827">
        <v>528004120010</v>
      </c>
      <c r="G5827" t="s">
        <v>653</v>
      </c>
      <c r="H5827">
        <v>583590</v>
      </c>
      <c r="I5827" t="s">
        <v>170</v>
      </c>
      <c r="J5827">
        <v>202211</v>
      </c>
      <c r="K5827">
        <v>44886</v>
      </c>
      <c r="L5827" t="s">
        <v>644</v>
      </c>
      <c r="M5827">
        <v>2048.7600000000002</v>
      </c>
      <c r="N5827">
        <v>3.1</v>
      </c>
      <c r="O5827" t="s">
        <v>645</v>
      </c>
      <c r="P5827" s="428">
        <v>3.1219999999999999</v>
      </c>
      <c r="Q5827">
        <v>12989541</v>
      </c>
      <c r="R5827" t="s">
        <v>654</v>
      </c>
      <c r="S5827" t="s">
        <v>655</v>
      </c>
      <c r="T5827" t="s">
        <v>4926</v>
      </c>
    </row>
    <row r="5828" spans="1:20" x14ac:dyDescent="0.25">
      <c r="A5828" t="s">
        <v>637</v>
      </c>
      <c r="B5828" t="s">
        <v>998</v>
      </c>
      <c r="C5828" t="s">
        <v>639</v>
      </c>
      <c r="D5828" t="s">
        <v>718</v>
      </c>
      <c r="E5828" t="s">
        <v>641</v>
      </c>
      <c r="F5828">
        <v>528004120010</v>
      </c>
      <c r="G5828" t="s">
        <v>653</v>
      </c>
      <c r="H5828">
        <v>583593</v>
      </c>
      <c r="I5828" t="s">
        <v>176</v>
      </c>
      <c r="J5828">
        <v>202211</v>
      </c>
      <c r="K5828">
        <v>44886</v>
      </c>
      <c r="L5828" t="s">
        <v>644</v>
      </c>
      <c r="M5828">
        <v>100000</v>
      </c>
      <c r="N5828">
        <v>151.37</v>
      </c>
      <c r="O5828" t="s">
        <v>645</v>
      </c>
      <c r="P5828" s="428">
        <v>152.45400000000001</v>
      </c>
      <c r="Q5828">
        <v>30527132</v>
      </c>
      <c r="T5828" t="s">
        <v>4927</v>
      </c>
    </row>
    <row r="5829" spans="1:20" x14ac:dyDescent="0.25">
      <c r="A5829" t="s">
        <v>637</v>
      </c>
      <c r="B5829" t="s">
        <v>991</v>
      </c>
      <c r="C5829" t="s">
        <v>639</v>
      </c>
      <c r="D5829" t="s">
        <v>640</v>
      </c>
      <c r="E5829" t="s">
        <v>648</v>
      </c>
      <c r="F5829">
        <v>528004120002</v>
      </c>
      <c r="G5829" t="s">
        <v>642</v>
      </c>
      <c r="H5829">
        <v>583144</v>
      </c>
      <c r="I5829" t="s">
        <v>40</v>
      </c>
      <c r="J5829">
        <v>202211</v>
      </c>
      <c r="K5829">
        <v>44887</v>
      </c>
      <c r="L5829" t="s">
        <v>644</v>
      </c>
      <c r="M5829">
        <v>100855.51</v>
      </c>
      <c r="N5829">
        <v>152.66</v>
      </c>
      <c r="O5829" t="s">
        <v>645</v>
      </c>
      <c r="P5829" s="428">
        <v>153.75299999999999</v>
      </c>
      <c r="Q5829">
        <v>12987043</v>
      </c>
      <c r="R5829" t="s">
        <v>646</v>
      </c>
      <c r="S5829">
        <v>9985201</v>
      </c>
      <c r="T5829" t="s">
        <v>4929</v>
      </c>
    </row>
    <row r="5830" spans="1:20" x14ac:dyDescent="0.25">
      <c r="A5830" t="s">
        <v>637</v>
      </c>
      <c r="B5830" t="s">
        <v>991</v>
      </c>
      <c r="C5830" t="s">
        <v>639</v>
      </c>
      <c r="D5830" t="s">
        <v>640</v>
      </c>
      <c r="E5830" t="s">
        <v>641</v>
      </c>
      <c r="F5830">
        <v>528004120002</v>
      </c>
      <c r="G5830" t="s">
        <v>642</v>
      </c>
      <c r="H5830">
        <v>856780</v>
      </c>
      <c r="I5830" t="s">
        <v>475</v>
      </c>
      <c r="J5830">
        <v>202211</v>
      </c>
      <c r="K5830">
        <v>44887</v>
      </c>
      <c r="L5830" t="s">
        <v>644</v>
      </c>
      <c r="M5830">
        <v>62375</v>
      </c>
      <c r="N5830">
        <v>94.41</v>
      </c>
      <c r="O5830" t="s">
        <v>645</v>
      </c>
      <c r="P5830" s="428">
        <v>95.085999999999999</v>
      </c>
      <c r="Q5830">
        <v>12987043</v>
      </c>
      <c r="R5830" t="s">
        <v>646</v>
      </c>
      <c r="S5830">
        <v>9980783</v>
      </c>
      <c r="T5830" t="s">
        <v>4928</v>
      </c>
    </row>
    <row r="5831" spans="1:20" x14ac:dyDescent="0.25">
      <c r="A5831" t="s">
        <v>637</v>
      </c>
      <c r="B5831" t="s">
        <v>828</v>
      </c>
      <c r="C5831" t="s">
        <v>639</v>
      </c>
      <c r="D5831" t="s">
        <v>651</v>
      </c>
      <c r="E5831" t="s">
        <v>652</v>
      </c>
      <c r="F5831">
        <v>528004120010</v>
      </c>
      <c r="G5831" t="s">
        <v>653</v>
      </c>
      <c r="H5831">
        <v>583590</v>
      </c>
      <c r="I5831" t="s">
        <v>170</v>
      </c>
      <c r="J5831">
        <v>202211</v>
      </c>
      <c r="K5831">
        <v>44888</v>
      </c>
      <c r="L5831" t="s">
        <v>727</v>
      </c>
      <c r="M5831">
        <v>-153.69999999999999</v>
      </c>
      <c r="N5831">
        <v>-153.69999999999999</v>
      </c>
      <c r="O5831" t="s">
        <v>645</v>
      </c>
      <c r="P5831" s="428">
        <v>-154.80099999999999</v>
      </c>
      <c r="Q5831">
        <v>12989541</v>
      </c>
      <c r="R5831" t="s">
        <v>654</v>
      </c>
      <c r="S5831" t="s">
        <v>655</v>
      </c>
      <c r="T5831" t="s">
        <v>4931</v>
      </c>
    </row>
    <row r="5832" spans="1:20" x14ac:dyDescent="0.25">
      <c r="A5832" t="s">
        <v>637</v>
      </c>
      <c r="B5832" t="s">
        <v>828</v>
      </c>
      <c r="C5832" t="s">
        <v>639</v>
      </c>
      <c r="D5832" t="s">
        <v>651</v>
      </c>
      <c r="E5832" t="s">
        <v>652</v>
      </c>
      <c r="F5832">
        <v>528004120010</v>
      </c>
      <c r="G5832" t="s">
        <v>653</v>
      </c>
      <c r="H5832">
        <v>583590</v>
      </c>
      <c r="I5832" t="s">
        <v>170</v>
      </c>
      <c r="J5832">
        <v>202211</v>
      </c>
      <c r="K5832">
        <v>44888</v>
      </c>
      <c r="L5832" t="s">
        <v>727</v>
      </c>
      <c r="M5832">
        <v>-230.55</v>
      </c>
      <c r="N5832">
        <v>-230.55</v>
      </c>
      <c r="O5832" t="s">
        <v>645</v>
      </c>
      <c r="P5832" s="428">
        <v>-232.20099999999999</v>
      </c>
      <c r="Q5832">
        <v>12989541</v>
      </c>
      <c r="R5832" t="s">
        <v>654</v>
      </c>
      <c r="S5832" t="s">
        <v>655</v>
      </c>
      <c r="T5832" t="s">
        <v>4930</v>
      </c>
    </row>
    <row r="5833" spans="1:20" x14ac:dyDescent="0.25">
      <c r="A5833" t="s">
        <v>637</v>
      </c>
      <c r="B5833" t="s">
        <v>659</v>
      </c>
      <c r="C5833" t="s">
        <v>639</v>
      </c>
      <c r="D5833" t="s">
        <v>695</v>
      </c>
      <c r="E5833" t="s">
        <v>652</v>
      </c>
      <c r="F5833">
        <v>528004120010</v>
      </c>
      <c r="G5833" t="s">
        <v>653</v>
      </c>
      <c r="H5833">
        <v>583590</v>
      </c>
      <c r="I5833" t="s">
        <v>170</v>
      </c>
      <c r="J5833">
        <v>202211</v>
      </c>
      <c r="K5833">
        <v>44888</v>
      </c>
      <c r="L5833" t="s">
        <v>644</v>
      </c>
      <c r="M5833">
        <v>93297.68</v>
      </c>
      <c r="N5833">
        <v>141.22</v>
      </c>
      <c r="O5833" t="s">
        <v>645</v>
      </c>
      <c r="P5833" s="428">
        <v>142.23099999999999</v>
      </c>
      <c r="Q5833">
        <v>12989541</v>
      </c>
      <c r="R5833" t="s">
        <v>654</v>
      </c>
      <c r="S5833" t="s">
        <v>951</v>
      </c>
      <c r="T5833" t="s">
        <v>4932</v>
      </c>
    </row>
    <row r="5834" spans="1:20" x14ac:dyDescent="0.25">
      <c r="A5834" t="s">
        <v>637</v>
      </c>
      <c r="B5834" t="s">
        <v>677</v>
      </c>
      <c r="C5834" t="s">
        <v>639</v>
      </c>
      <c r="D5834" t="s">
        <v>651</v>
      </c>
      <c r="E5834" t="s">
        <v>667</v>
      </c>
      <c r="F5834">
        <v>528004120002</v>
      </c>
      <c r="G5834" t="s">
        <v>642</v>
      </c>
      <c r="H5834">
        <v>583149</v>
      </c>
      <c r="I5834" t="s">
        <v>680</v>
      </c>
      <c r="J5834">
        <v>202211</v>
      </c>
      <c r="K5834">
        <v>44889</v>
      </c>
      <c r="L5834" t="s">
        <v>644</v>
      </c>
      <c r="M5834">
        <v>133824</v>
      </c>
      <c r="N5834">
        <v>202.56</v>
      </c>
      <c r="O5834" t="s">
        <v>645</v>
      </c>
      <c r="P5834" s="428">
        <v>204.011</v>
      </c>
      <c r="Q5834">
        <v>12987043</v>
      </c>
      <c r="R5834" t="s">
        <v>646</v>
      </c>
      <c r="S5834">
        <v>8540399</v>
      </c>
      <c r="T5834" t="s">
        <v>4940</v>
      </c>
    </row>
    <row r="5835" spans="1:20" x14ac:dyDescent="0.25">
      <c r="A5835" t="s">
        <v>637</v>
      </c>
      <c r="B5835" t="s">
        <v>677</v>
      </c>
      <c r="C5835" t="s">
        <v>639</v>
      </c>
      <c r="D5835" t="s">
        <v>651</v>
      </c>
      <c r="E5835" t="s">
        <v>667</v>
      </c>
      <c r="F5835">
        <v>528004120002</v>
      </c>
      <c r="G5835" t="s">
        <v>642</v>
      </c>
      <c r="H5835">
        <v>583149</v>
      </c>
      <c r="I5835" t="s">
        <v>680</v>
      </c>
      <c r="J5835">
        <v>202211</v>
      </c>
      <c r="K5835">
        <v>44889</v>
      </c>
      <c r="L5835" t="s">
        <v>644</v>
      </c>
      <c r="M5835">
        <v>45683.79</v>
      </c>
      <c r="N5835">
        <v>69.150000000000006</v>
      </c>
      <c r="O5835" t="s">
        <v>645</v>
      </c>
      <c r="P5835" s="428">
        <v>69.644999999999996</v>
      </c>
      <c r="Q5835">
        <v>12987043</v>
      </c>
      <c r="R5835" t="s">
        <v>646</v>
      </c>
      <c r="S5835">
        <v>8540358</v>
      </c>
      <c r="T5835" t="s">
        <v>4939</v>
      </c>
    </row>
    <row r="5836" spans="1:20" x14ac:dyDescent="0.25">
      <c r="A5836" t="s">
        <v>637</v>
      </c>
      <c r="B5836" t="s">
        <v>677</v>
      </c>
      <c r="C5836" t="s">
        <v>639</v>
      </c>
      <c r="D5836" t="s">
        <v>651</v>
      </c>
      <c r="E5836" t="s">
        <v>673</v>
      </c>
      <c r="F5836">
        <v>528004120002</v>
      </c>
      <c r="G5836" t="s">
        <v>642</v>
      </c>
      <c r="H5836">
        <v>583148</v>
      </c>
      <c r="I5836" t="s">
        <v>699</v>
      </c>
      <c r="J5836">
        <v>202211</v>
      </c>
      <c r="K5836">
        <v>44889</v>
      </c>
      <c r="L5836" t="s">
        <v>644</v>
      </c>
      <c r="M5836">
        <v>50495.24</v>
      </c>
      <c r="N5836">
        <v>76.430000000000007</v>
      </c>
      <c r="O5836" t="s">
        <v>645</v>
      </c>
      <c r="P5836" s="428">
        <v>76.977000000000004</v>
      </c>
      <c r="Q5836">
        <v>12987043</v>
      </c>
      <c r="R5836" t="s">
        <v>646</v>
      </c>
      <c r="S5836">
        <v>8540279</v>
      </c>
      <c r="T5836" t="s">
        <v>4941</v>
      </c>
    </row>
    <row r="5837" spans="1:20" x14ac:dyDescent="0.25">
      <c r="A5837" t="s">
        <v>637</v>
      </c>
      <c r="B5837" t="s">
        <v>677</v>
      </c>
      <c r="C5837" t="s">
        <v>639</v>
      </c>
      <c r="D5837" t="s">
        <v>695</v>
      </c>
      <c r="E5837" t="s">
        <v>673</v>
      </c>
      <c r="F5837">
        <v>528004120002</v>
      </c>
      <c r="G5837" t="s">
        <v>642</v>
      </c>
      <c r="H5837">
        <v>583148</v>
      </c>
      <c r="I5837" t="s">
        <v>699</v>
      </c>
      <c r="J5837">
        <v>202211</v>
      </c>
      <c r="K5837">
        <v>44889</v>
      </c>
      <c r="L5837" t="s">
        <v>644</v>
      </c>
      <c r="M5837">
        <v>316326.27</v>
      </c>
      <c r="N5837">
        <v>478.81</v>
      </c>
      <c r="O5837" t="s">
        <v>645</v>
      </c>
      <c r="P5837" s="428">
        <v>482.23899999999998</v>
      </c>
      <c r="Q5837">
        <v>12987043</v>
      </c>
      <c r="R5837" t="s">
        <v>646</v>
      </c>
      <c r="S5837">
        <v>2057784</v>
      </c>
      <c r="T5837" t="s">
        <v>4942</v>
      </c>
    </row>
    <row r="5838" spans="1:20" x14ac:dyDescent="0.25">
      <c r="A5838" t="s">
        <v>637</v>
      </c>
      <c r="B5838" t="s">
        <v>677</v>
      </c>
      <c r="C5838" t="s">
        <v>639</v>
      </c>
      <c r="D5838" t="s">
        <v>651</v>
      </c>
      <c r="E5838" t="s">
        <v>667</v>
      </c>
      <c r="F5838">
        <v>528004120002</v>
      </c>
      <c r="G5838" t="s">
        <v>642</v>
      </c>
      <c r="H5838">
        <v>583149</v>
      </c>
      <c r="I5838" t="s">
        <v>680</v>
      </c>
      <c r="J5838">
        <v>202211</v>
      </c>
      <c r="K5838">
        <v>44889</v>
      </c>
      <c r="L5838" t="s">
        <v>644</v>
      </c>
      <c r="M5838">
        <v>44610.12</v>
      </c>
      <c r="N5838">
        <v>67.52</v>
      </c>
      <c r="O5838" t="s">
        <v>645</v>
      </c>
      <c r="P5838" s="428">
        <v>68.004000000000005</v>
      </c>
      <c r="Q5838">
        <v>12987043</v>
      </c>
      <c r="R5838" t="s">
        <v>646</v>
      </c>
      <c r="S5838">
        <v>2036440</v>
      </c>
      <c r="T5838" t="s">
        <v>4943</v>
      </c>
    </row>
    <row r="5839" spans="1:20" x14ac:dyDescent="0.25">
      <c r="A5839" t="s">
        <v>637</v>
      </c>
      <c r="B5839" t="s">
        <v>677</v>
      </c>
      <c r="C5839" t="s">
        <v>639</v>
      </c>
      <c r="D5839" t="s">
        <v>651</v>
      </c>
      <c r="E5839" t="s">
        <v>673</v>
      </c>
      <c r="F5839">
        <v>528004120002</v>
      </c>
      <c r="G5839" t="s">
        <v>642</v>
      </c>
      <c r="H5839">
        <v>583148</v>
      </c>
      <c r="I5839" t="s">
        <v>699</v>
      </c>
      <c r="J5839">
        <v>202211</v>
      </c>
      <c r="K5839">
        <v>44889</v>
      </c>
      <c r="L5839" t="s">
        <v>644</v>
      </c>
      <c r="M5839">
        <v>51778.91</v>
      </c>
      <c r="N5839">
        <v>78.38</v>
      </c>
      <c r="O5839" t="s">
        <v>645</v>
      </c>
      <c r="P5839" s="428">
        <v>78.941000000000003</v>
      </c>
      <c r="Q5839">
        <v>12987043</v>
      </c>
      <c r="R5839" t="s">
        <v>646</v>
      </c>
      <c r="S5839">
        <v>8540386</v>
      </c>
      <c r="T5839" t="s">
        <v>4944</v>
      </c>
    </row>
    <row r="5840" spans="1:20" x14ac:dyDescent="0.25">
      <c r="A5840" t="s">
        <v>637</v>
      </c>
      <c r="B5840" t="s">
        <v>677</v>
      </c>
      <c r="C5840" t="s">
        <v>639</v>
      </c>
      <c r="D5840" t="s">
        <v>695</v>
      </c>
      <c r="E5840" t="s">
        <v>641</v>
      </c>
      <c r="F5840">
        <v>528004120002</v>
      </c>
      <c r="G5840" t="s">
        <v>642</v>
      </c>
      <c r="H5840">
        <v>583152</v>
      </c>
      <c r="I5840" t="s">
        <v>43</v>
      </c>
      <c r="J5840">
        <v>202211</v>
      </c>
      <c r="K5840">
        <v>44889</v>
      </c>
      <c r="L5840" t="s">
        <v>644</v>
      </c>
      <c r="M5840">
        <v>162090.35</v>
      </c>
      <c r="N5840">
        <v>245.35</v>
      </c>
      <c r="O5840" t="s">
        <v>645</v>
      </c>
      <c r="P5840" s="428">
        <v>247.107</v>
      </c>
      <c r="Q5840">
        <v>12987043</v>
      </c>
      <c r="R5840" t="s">
        <v>646</v>
      </c>
      <c r="S5840">
        <v>2058432</v>
      </c>
      <c r="T5840" t="s">
        <v>4947</v>
      </c>
    </row>
    <row r="5841" spans="1:20" x14ac:dyDescent="0.25">
      <c r="A5841" t="s">
        <v>637</v>
      </c>
      <c r="B5841" t="s">
        <v>677</v>
      </c>
      <c r="C5841" t="s">
        <v>639</v>
      </c>
      <c r="D5841" t="s">
        <v>651</v>
      </c>
      <c r="E5841" t="s">
        <v>2008</v>
      </c>
      <c r="F5841">
        <v>528004120002</v>
      </c>
      <c r="G5841" t="s">
        <v>642</v>
      </c>
      <c r="H5841">
        <v>856778</v>
      </c>
      <c r="I5841" t="s">
        <v>27</v>
      </c>
      <c r="J5841">
        <v>202211</v>
      </c>
      <c r="K5841">
        <v>44889</v>
      </c>
      <c r="L5841" t="s">
        <v>644</v>
      </c>
      <c r="M5841">
        <v>390639</v>
      </c>
      <c r="N5841">
        <v>591.29</v>
      </c>
      <c r="O5841" t="s">
        <v>645</v>
      </c>
      <c r="P5841" s="428">
        <v>595.524</v>
      </c>
      <c r="Q5841">
        <v>12987043</v>
      </c>
      <c r="R5841" t="s">
        <v>646</v>
      </c>
      <c r="S5841">
        <v>2041743</v>
      </c>
      <c r="T5841" t="s">
        <v>4938</v>
      </c>
    </row>
    <row r="5842" spans="1:20" x14ac:dyDescent="0.25">
      <c r="A5842" t="s">
        <v>637</v>
      </c>
      <c r="B5842" t="s">
        <v>677</v>
      </c>
      <c r="C5842" t="s">
        <v>639</v>
      </c>
      <c r="D5842" t="s">
        <v>663</v>
      </c>
      <c r="E5842" t="s">
        <v>673</v>
      </c>
      <c r="F5842">
        <v>528004120002</v>
      </c>
      <c r="G5842" t="s">
        <v>642</v>
      </c>
      <c r="H5842">
        <v>583133</v>
      </c>
      <c r="I5842" t="s">
        <v>29</v>
      </c>
      <c r="J5842">
        <v>202211</v>
      </c>
      <c r="K5842">
        <v>44889</v>
      </c>
      <c r="L5842" t="s">
        <v>644</v>
      </c>
      <c r="M5842">
        <v>451192</v>
      </c>
      <c r="N5842">
        <v>682.95</v>
      </c>
      <c r="O5842" t="s">
        <v>645</v>
      </c>
      <c r="P5842" s="428">
        <v>687.84100000000001</v>
      </c>
      <c r="Q5842">
        <v>12987043</v>
      </c>
      <c r="R5842" t="s">
        <v>646</v>
      </c>
      <c r="S5842">
        <v>2014872</v>
      </c>
      <c r="T5842" t="s">
        <v>4958</v>
      </c>
    </row>
    <row r="5843" spans="1:20" x14ac:dyDescent="0.25">
      <c r="A5843" t="s">
        <v>637</v>
      </c>
      <c r="B5843" t="s">
        <v>677</v>
      </c>
      <c r="C5843" t="s">
        <v>639</v>
      </c>
      <c r="D5843" t="s">
        <v>651</v>
      </c>
      <c r="E5843" t="s">
        <v>673</v>
      </c>
      <c r="F5843">
        <v>528004120002</v>
      </c>
      <c r="G5843" t="s">
        <v>642</v>
      </c>
      <c r="H5843">
        <v>583133</v>
      </c>
      <c r="I5843" t="s">
        <v>29</v>
      </c>
      <c r="J5843">
        <v>202211</v>
      </c>
      <c r="K5843">
        <v>44889</v>
      </c>
      <c r="L5843" t="s">
        <v>644</v>
      </c>
      <c r="M5843">
        <v>37656.129999999997</v>
      </c>
      <c r="N5843">
        <v>57</v>
      </c>
      <c r="O5843" t="s">
        <v>645</v>
      </c>
      <c r="P5843" s="428">
        <v>57.408000000000001</v>
      </c>
      <c r="Q5843">
        <v>12987043</v>
      </c>
      <c r="R5843" t="s">
        <v>646</v>
      </c>
      <c r="S5843">
        <v>2030994</v>
      </c>
      <c r="T5843" t="s">
        <v>4959</v>
      </c>
    </row>
    <row r="5844" spans="1:20" x14ac:dyDescent="0.25">
      <c r="A5844" t="s">
        <v>637</v>
      </c>
      <c r="B5844" t="s">
        <v>677</v>
      </c>
      <c r="C5844" t="s">
        <v>639</v>
      </c>
      <c r="D5844" t="s">
        <v>663</v>
      </c>
      <c r="E5844" t="s">
        <v>673</v>
      </c>
      <c r="F5844">
        <v>528004120002</v>
      </c>
      <c r="G5844" t="s">
        <v>642</v>
      </c>
      <c r="H5844">
        <v>583134</v>
      </c>
      <c r="I5844" t="s">
        <v>30</v>
      </c>
      <c r="J5844">
        <v>202211</v>
      </c>
      <c r="K5844">
        <v>44889</v>
      </c>
      <c r="L5844" t="s">
        <v>644</v>
      </c>
      <c r="M5844">
        <v>386621</v>
      </c>
      <c r="N5844">
        <v>585.21</v>
      </c>
      <c r="O5844" t="s">
        <v>645</v>
      </c>
      <c r="P5844" s="428">
        <v>589.40099999999995</v>
      </c>
      <c r="Q5844">
        <v>12987043</v>
      </c>
      <c r="R5844" t="s">
        <v>646</v>
      </c>
      <c r="S5844">
        <v>2059559</v>
      </c>
      <c r="T5844" t="s">
        <v>4953</v>
      </c>
    </row>
    <row r="5845" spans="1:20" x14ac:dyDescent="0.25">
      <c r="A5845" t="s">
        <v>637</v>
      </c>
      <c r="B5845" t="s">
        <v>677</v>
      </c>
      <c r="C5845" t="s">
        <v>639</v>
      </c>
      <c r="D5845" t="s">
        <v>695</v>
      </c>
      <c r="E5845" t="s">
        <v>704</v>
      </c>
      <c r="F5845">
        <v>528004120001</v>
      </c>
      <c r="G5845" t="s">
        <v>705</v>
      </c>
      <c r="H5845">
        <v>583128</v>
      </c>
      <c r="I5845" t="s">
        <v>20</v>
      </c>
      <c r="J5845">
        <v>202211</v>
      </c>
      <c r="K5845">
        <v>44889</v>
      </c>
      <c r="L5845" t="s">
        <v>644</v>
      </c>
      <c r="M5845">
        <v>567953.15</v>
      </c>
      <c r="N5845">
        <v>859.68</v>
      </c>
      <c r="O5845" t="s">
        <v>645</v>
      </c>
      <c r="P5845" s="428">
        <v>865.83600000000001</v>
      </c>
      <c r="Q5845">
        <v>12987043</v>
      </c>
      <c r="R5845" t="s">
        <v>646</v>
      </c>
      <c r="S5845">
        <v>2012170</v>
      </c>
      <c r="T5845" t="s">
        <v>4957</v>
      </c>
    </row>
    <row r="5846" spans="1:20" x14ac:dyDescent="0.25">
      <c r="A5846" t="s">
        <v>637</v>
      </c>
      <c r="B5846" t="s">
        <v>677</v>
      </c>
      <c r="C5846" t="s">
        <v>639</v>
      </c>
      <c r="D5846" t="s">
        <v>651</v>
      </c>
      <c r="E5846" t="s">
        <v>2008</v>
      </c>
      <c r="F5846">
        <v>528004120002</v>
      </c>
      <c r="G5846" t="s">
        <v>642</v>
      </c>
      <c r="H5846">
        <v>583138</v>
      </c>
      <c r="I5846" t="s">
        <v>34</v>
      </c>
      <c r="J5846">
        <v>202211</v>
      </c>
      <c r="K5846">
        <v>44889</v>
      </c>
      <c r="L5846" t="s">
        <v>644</v>
      </c>
      <c r="M5846">
        <v>661313</v>
      </c>
      <c r="N5846">
        <v>1001</v>
      </c>
      <c r="O5846" t="s">
        <v>645</v>
      </c>
      <c r="P5846" s="428">
        <v>1008.168</v>
      </c>
      <c r="Q5846">
        <v>12987043</v>
      </c>
      <c r="R5846" t="s">
        <v>646</v>
      </c>
      <c r="S5846">
        <v>2024193</v>
      </c>
      <c r="T5846" t="s">
        <v>4936</v>
      </c>
    </row>
    <row r="5847" spans="1:20" x14ac:dyDescent="0.25">
      <c r="A5847" t="s">
        <v>637</v>
      </c>
      <c r="B5847" t="s">
        <v>677</v>
      </c>
      <c r="C5847" t="s">
        <v>639</v>
      </c>
      <c r="D5847" t="s">
        <v>651</v>
      </c>
      <c r="E5847" t="s">
        <v>704</v>
      </c>
      <c r="F5847">
        <v>528004120002</v>
      </c>
      <c r="G5847" t="s">
        <v>642</v>
      </c>
      <c r="H5847">
        <v>856779</v>
      </c>
      <c r="I5847" t="s">
        <v>28</v>
      </c>
      <c r="J5847">
        <v>202211</v>
      </c>
      <c r="K5847">
        <v>44889</v>
      </c>
      <c r="L5847" t="s">
        <v>644</v>
      </c>
      <c r="M5847">
        <v>386621</v>
      </c>
      <c r="N5847">
        <v>585.21</v>
      </c>
      <c r="O5847" t="s">
        <v>645</v>
      </c>
      <c r="P5847" s="428">
        <v>589.40099999999995</v>
      </c>
      <c r="Q5847">
        <v>12987043</v>
      </c>
      <c r="R5847" t="s">
        <v>646</v>
      </c>
      <c r="S5847">
        <v>2039252</v>
      </c>
      <c r="T5847" t="s">
        <v>4933</v>
      </c>
    </row>
    <row r="5848" spans="1:20" x14ac:dyDescent="0.25">
      <c r="A5848" t="s">
        <v>637</v>
      </c>
      <c r="B5848" t="s">
        <v>677</v>
      </c>
      <c r="C5848" t="s">
        <v>639</v>
      </c>
      <c r="D5848" t="s">
        <v>640</v>
      </c>
      <c r="E5848" t="s">
        <v>701</v>
      </c>
      <c r="F5848">
        <v>528004120002</v>
      </c>
      <c r="G5848" t="s">
        <v>642</v>
      </c>
      <c r="H5848">
        <v>583154</v>
      </c>
      <c r="I5848" t="s">
        <v>44</v>
      </c>
      <c r="J5848">
        <v>202211</v>
      </c>
      <c r="K5848">
        <v>44889</v>
      </c>
      <c r="L5848" t="s">
        <v>644</v>
      </c>
      <c r="M5848">
        <v>94701.01</v>
      </c>
      <c r="N5848">
        <v>143.34</v>
      </c>
      <c r="O5848" t="s">
        <v>645</v>
      </c>
      <c r="P5848" s="428">
        <v>144.36600000000001</v>
      </c>
      <c r="Q5848">
        <v>12987043</v>
      </c>
      <c r="R5848" t="s">
        <v>646</v>
      </c>
      <c r="S5848">
        <v>2020577</v>
      </c>
      <c r="T5848" t="s">
        <v>4951</v>
      </c>
    </row>
    <row r="5849" spans="1:20" x14ac:dyDescent="0.25">
      <c r="A5849" t="s">
        <v>637</v>
      </c>
      <c r="B5849" t="s">
        <v>677</v>
      </c>
      <c r="C5849" t="s">
        <v>639</v>
      </c>
      <c r="D5849" t="s">
        <v>663</v>
      </c>
      <c r="E5849" t="s">
        <v>701</v>
      </c>
      <c r="F5849">
        <v>528004120002</v>
      </c>
      <c r="G5849" t="s">
        <v>642</v>
      </c>
      <c r="H5849">
        <v>583137</v>
      </c>
      <c r="I5849" t="s">
        <v>33</v>
      </c>
      <c r="J5849">
        <v>202211</v>
      </c>
      <c r="K5849">
        <v>44889</v>
      </c>
      <c r="L5849" t="s">
        <v>644</v>
      </c>
      <c r="M5849">
        <v>468526.12</v>
      </c>
      <c r="N5849">
        <v>709.19</v>
      </c>
      <c r="O5849" t="s">
        <v>645</v>
      </c>
      <c r="P5849" s="428">
        <v>714.26800000000003</v>
      </c>
      <c r="Q5849">
        <v>12987043</v>
      </c>
      <c r="R5849" t="s">
        <v>646</v>
      </c>
      <c r="S5849">
        <v>2038727</v>
      </c>
      <c r="T5849" t="s">
        <v>4934</v>
      </c>
    </row>
    <row r="5850" spans="1:20" x14ac:dyDescent="0.25">
      <c r="A5850" t="s">
        <v>637</v>
      </c>
      <c r="B5850" t="s">
        <v>677</v>
      </c>
      <c r="C5850" t="s">
        <v>639</v>
      </c>
      <c r="D5850" t="s">
        <v>651</v>
      </c>
      <c r="E5850" t="s">
        <v>701</v>
      </c>
      <c r="F5850">
        <v>528004120002</v>
      </c>
      <c r="G5850" t="s">
        <v>642</v>
      </c>
      <c r="H5850">
        <v>583137</v>
      </c>
      <c r="I5850" t="s">
        <v>33</v>
      </c>
      <c r="J5850">
        <v>202211</v>
      </c>
      <c r="K5850">
        <v>44889</v>
      </c>
      <c r="L5850" t="s">
        <v>644</v>
      </c>
      <c r="M5850">
        <v>58337.88</v>
      </c>
      <c r="N5850">
        <v>88.3</v>
      </c>
      <c r="O5850" t="s">
        <v>645</v>
      </c>
      <c r="P5850" s="428">
        <v>88.932000000000002</v>
      </c>
      <c r="Q5850">
        <v>12987043</v>
      </c>
      <c r="R5850" t="s">
        <v>646</v>
      </c>
      <c r="S5850">
        <v>2038727</v>
      </c>
      <c r="T5850" t="s">
        <v>4935</v>
      </c>
    </row>
    <row r="5851" spans="1:20" x14ac:dyDescent="0.25">
      <c r="A5851" t="s">
        <v>637</v>
      </c>
      <c r="B5851" t="s">
        <v>677</v>
      </c>
      <c r="C5851" t="s">
        <v>639</v>
      </c>
      <c r="D5851" t="s">
        <v>640</v>
      </c>
      <c r="E5851" t="s">
        <v>689</v>
      </c>
      <c r="F5851">
        <v>528004120002</v>
      </c>
      <c r="G5851" t="s">
        <v>642</v>
      </c>
      <c r="H5851">
        <v>583156</v>
      </c>
      <c r="I5851" t="s">
        <v>690</v>
      </c>
      <c r="J5851">
        <v>202211</v>
      </c>
      <c r="K5851">
        <v>44889</v>
      </c>
      <c r="L5851" t="s">
        <v>644</v>
      </c>
      <c r="M5851">
        <v>85640.97</v>
      </c>
      <c r="N5851">
        <v>129.63</v>
      </c>
      <c r="O5851" t="s">
        <v>645</v>
      </c>
      <c r="P5851" s="428">
        <v>130.55799999999999</v>
      </c>
      <c r="Q5851">
        <v>12987043</v>
      </c>
      <c r="R5851" t="s">
        <v>646</v>
      </c>
      <c r="S5851">
        <v>2032465</v>
      </c>
      <c r="T5851" t="s">
        <v>4954</v>
      </c>
    </row>
    <row r="5852" spans="1:20" x14ac:dyDescent="0.25">
      <c r="A5852" t="s">
        <v>637</v>
      </c>
      <c r="B5852" t="s">
        <v>677</v>
      </c>
      <c r="C5852" t="s">
        <v>639</v>
      </c>
      <c r="D5852" t="s">
        <v>651</v>
      </c>
      <c r="E5852" t="s">
        <v>667</v>
      </c>
      <c r="F5852">
        <v>528004120002</v>
      </c>
      <c r="G5852" t="s">
        <v>642</v>
      </c>
      <c r="H5852">
        <v>583139</v>
      </c>
      <c r="I5852" t="s">
        <v>35</v>
      </c>
      <c r="J5852">
        <v>202211</v>
      </c>
      <c r="K5852">
        <v>44889</v>
      </c>
      <c r="L5852" t="s">
        <v>644</v>
      </c>
      <c r="M5852">
        <v>236274.98</v>
      </c>
      <c r="N5852">
        <v>357.64</v>
      </c>
      <c r="O5852" t="s">
        <v>645</v>
      </c>
      <c r="P5852" s="428">
        <v>360.20100000000002</v>
      </c>
      <c r="Q5852">
        <v>12987043</v>
      </c>
      <c r="R5852" t="s">
        <v>646</v>
      </c>
      <c r="S5852">
        <v>8540222</v>
      </c>
      <c r="T5852" t="s">
        <v>4937</v>
      </c>
    </row>
    <row r="5853" spans="1:20" x14ac:dyDescent="0.25">
      <c r="A5853" t="s">
        <v>637</v>
      </c>
      <c r="B5853" t="s">
        <v>677</v>
      </c>
      <c r="C5853" t="s">
        <v>639</v>
      </c>
      <c r="D5853" t="s">
        <v>663</v>
      </c>
      <c r="E5853" t="s">
        <v>667</v>
      </c>
      <c r="F5853">
        <v>528004120002</v>
      </c>
      <c r="G5853" t="s">
        <v>642</v>
      </c>
      <c r="H5853">
        <v>583136</v>
      </c>
      <c r="I5853" t="s">
        <v>32</v>
      </c>
      <c r="J5853">
        <v>202211</v>
      </c>
      <c r="K5853">
        <v>44889</v>
      </c>
      <c r="L5853" t="s">
        <v>644</v>
      </c>
      <c r="M5853">
        <v>406272</v>
      </c>
      <c r="N5853">
        <v>614.95000000000005</v>
      </c>
      <c r="O5853" t="s">
        <v>645</v>
      </c>
      <c r="P5853" s="428">
        <v>619.35400000000004</v>
      </c>
      <c r="Q5853">
        <v>12987043</v>
      </c>
      <c r="R5853" t="s">
        <v>646</v>
      </c>
      <c r="S5853">
        <v>2023197</v>
      </c>
      <c r="T5853" t="s">
        <v>4955</v>
      </c>
    </row>
    <row r="5854" spans="1:20" x14ac:dyDescent="0.25">
      <c r="A5854" t="s">
        <v>637</v>
      </c>
      <c r="B5854" t="s">
        <v>677</v>
      </c>
      <c r="C5854" t="s">
        <v>639</v>
      </c>
      <c r="D5854" t="s">
        <v>695</v>
      </c>
      <c r="E5854" t="s">
        <v>667</v>
      </c>
      <c r="F5854">
        <v>528004120002</v>
      </c>
      <c r="G5854" t="s">
        <v>642</v>
      </c>
      <c r="H5854">
        <v>583135</v>
      </c>
      <c r="I5854" t="s">
        <v>31</v>
      </c>
      <c r="J5854">
        <v>202211</v>
      </c>
      <c r="K5854">
        <v>44889</v>
      </c>
      <c r="L5854" t="s">
        <v>644</v>
      </c>
      <c r="M5854">
        <v>533612.57999999996</v>
      </c>
      <c r="N5854">
        <v>807.7</v>
      </c>
      <c r="O5854" t="s">
        <v>645</v>
      </c>
      <c r="P5854" s="428">
        <v>813.48400000000004</v>
      </c>
      <c r="Q5854">
        <v>12987043</v>
      </c>
      <c r="R5854" t="s">
        <v>646</v>
      </c>
      <c r="S5854">
        <v>2023596</v>
      </c>
      <c r="T5854" t="s">
        <v>4956</v>
      </c>
    </row>
    <row r="5855" spans="1:20" x14ac:dyDescent="0.25">
      <c r="A5855" t="s">
        <v>637</v>
      </c>
      <c r="B5855" t="s">
        <v>677</v>
      </c>
      <c r="C5855" t="s">
        <v>639</v>
      </c>
      <c r="D5855" t="s">
        <v>651</v>
      </c>
      <c r="E5855" t="s">
        <v>673</v>
      </c>
      <c r="F5855">
        <v>528004120002</v>
      </c>
      <c r="G5855" t="s">
        <v>642</v>
      </c>
      <c r="H5855">
        <v>583133</v>
      </c>
      <c r="I5855" t="s">
        <v>29</v>
      </c>
      <c r="J5855">
        <v>202211</v>
      </c>
      <c r="K5855">
        <v>44889</v>
      </c>
      <c r="L5855" t="s">
        <v>644</v>
      </c>
      <c r="M5855">
        <v>33805.61</v>
      </c>
      <c r="N5855">
        <v>51.17</v>
      </c>
      <c r="O5855" t="s">
        <v>645</v>
      </c>
      <c r="P5855" s="428">
        <v>51.536000000000001</v>
      </c>
      <c r="Q5855">
        <v>12987043</v>
      </c>
      <c r="R5855" t="s">
        <v>646</v>
      </c>
      <c r="S5855">
        <v>2024413</v>
      </c>
      <c r="T5855" t="s">
        <v>4948</v>
      </c>
    </row>
    <row r="5856" spans="1:20" x14ac:dyDescent="0.25">
      <c r="A5856" t="s">
        <v>637</v>
      </c>
      <c r="B5856" t="s">
        <v>677</v>
      </c>
      <c r="C5856" t="s">
        <v>639</v>
      </c>
      <c r="D5856" t="s">
        <v>695</v>
      </c>
      <c r="E5856" t="s">
        <v>667</v>
      </c>
      <c r="F5856">
        <v>528004120002</v>
      </c>
      <c r="G5856" t="s">
        <v>642</v>
      </c>
      <c r="H5856">
        <v>583136</v>
      </c>
      <c r="I5856" t="s">
        <v>32</v>
      </c>
      <c r="J5856">
        <v>202211</v>
      </c>
      <c r="K5856">
        <v>44889</v>
      </c>
      <c r="L5856" t="s">
        <v>644</v>
      </c>
      <c r="M5856">
        <v>354396.36</v>
      </c>
      <c r="N5856">
        <v>536.42999999999995</v>
      </c>
      <c r="O5856" t="s">
        <v>645</v>
      </c>
      <c r="P5856" s="428">
        <v>540.27099999999996</v>
      </c>
      <c r="Q5856">
        <v>12987043</v>
      </c>
      <c r="R5856" t="s">
        <v>646</v>
      </c>
      <c r="S5856">
        <v>2035753</v>
      </c>
      <c r="T5856" t="s">
        <v>4949</v>
      </c>
    </row>
    <row r="5857" spans="1:20" x14ac:dyDescent="0.25">
      <c r="A5857" t="s">
        <v>637</v>
      </c>
      <c r="B5857" t="s">
        <v>677</v>
      </c>
      <c r="C5857" t="s">
        <v>639</v>
      </c>
      <c r="D5857" t="s">
        <v>640</v>
      </c>
      <c r="E5857" t="s">
        <v>678</v>
      </c>
      <c r="F5857">
        <v>528004120002</v>
      </c>
      <c r="G5857" t="s">
        <v>642</v>
      </c>
      <c r="H5857">
        <v>583147</v>
      </c>
      <c r="I5857" t="s">
        <v>41</v>
      </c>
      <c r="J5857">
        <v>202211</v>
      </c>
      <c r="K5857">
        <v>44889</v>
      </c>
      <c r="L5857" t="s">
        <v>644</v>
      </c>
      <c r="M5857">
        <v>40183.360000000001</v>
      </c>
      <c r="N5857">
        <v>60.82</v>
      </c>
      <c r="O5857" t="s">
        <v>645</v>
      </c>
      <c r="P5857" s="428">
        <v>61.256</v>
      </c>
      <c r="Q5857">
        <v>12987043</v>
      </c>
      <c r="R5857" t="s">
        <v>646</v>
      </c>
      <c r="S5857">
        <v>2012532</v>
      </c>
      <c r="T5857" t="s">
        <v>4950</v>
      </c>
    </row>
    <row r="5858" spans="1:20" x14ac:dyDescent="0.25">
      <c r="A5858" t="s">
        <v>637</v>
      </c>
      <c r="B5858" t="s">
        <v>677</v>
      </c>
      <c r="C5858" t="s">
        <v>639</v>
      </c>
      <c r="D5858" t="s">
        <v>718</v>
      </c>
      <c r="E5858" t="s">
        <v>704</v>
      </c>
      <c r="F5858">
        <v>528004120001</v>
      </c>
      <c r="G5858" t="s">
        <v>705</v>
      </c>
      <c r="H5858">
        <v>583128</v>
      </c>
      <c r="I5858" t="s">
        <v>20</v>
      </c>
      <c r="J5858">
        <v>202211</v>
      </c>
      <c r="K5858">
        <v>44889</v>
      </c>
      <c r="L5858" t="s">
        <v>644</v>
      </c>
      <c r="M5858">
        <v>756125</v>
      </c>
      <c r="N5858">
        <v>1144.51</v>
      </c>
      <c r="O5858" t="s">
        <v>645</v>
      </c>
      <c r="P5858" s="428">
        <v>1152.7059999999999</v>
      </c>
      <c r="Q5858">
        <v>12987043</v>
      </c>
      <c r="R5858" t="s">
        <v>646</v>
      </c>
      <c r="S5858">
        <v>2031020</v>
      </c>
      <c r="T5858" t="s">
        <v>4965</v>
      </c>
    </row>
    <row r="5859" spans="1:20" x14ac:dyDescent="0.25">
      <c r="A5859" t="s">
        <v>637</v>
      </c>
      <c r="B5859" t="s">
        <v>677</v>
      </c>
      <c r="C5859" t="s">
        <v>639</v>
      </c>
      <c r="D5859" t="s">
        <v>640</v>
      </c>
      <c r="E5859" t="s">
        <v>678</v>
      </c>
      <c r="F5859">
        <v>528004120002</v>
      </c>
      <c r="G5859" t="s">
        <v>642</v>
      </c>
      <c r="H5859">
        <v>583147</v>
      </c>
      <c r="I5859" t="s">
        <v>41</v>
      </c>
      <c r="J5859">
        <v>202211</v>
      </c>
      <c r="K5859">
        <v>44889</v>
      </c>
      <c r="L5859" t="s">
        <v>644</v>
      </c>
      <c r="M5859">
        <v>23255.46</v>
      </c>
      <c r="N5859">
        <v>35.200000000000003</v>
      </c>
      <c r="O5859" t="s">
        <v>645</v>
      </c>
      <c r="P5859" s="428">
        <v>35.451999999999998</v>
      </c>
      <c r="Q5859">
        <v>12987043</v>
      </c>
      <c r="R5859" t="s">
        <v>646</v>
      </c>
      <c r="S5859">
        <v>2027008</v>
      </c>
      <c r="T5859" t="s">
        <v>4952</v>
      </c>
    </row>
    <row r="5860" spans="1:20" x14ac:dyDescent="0.25">
      <c r="A5860" t="s">
        <v>637</v>
      </c>
      <c r="B5860" t="s">
        <v>677</v>
      </c>
      <c r="C5860" t="s">
        <v>639</v>
      </c>
      <c r="D5860" t="s">
        <v>651</v>
      </c>
      <c r="E5860" t="s">
        <v>641</v>
      </c>
      <c r="F5860">
        <v>528004120001</v>
      </c>
      <c r="G5860" t="s">
        <v>705</v>
      </c>
      <c r="H5860">
        <v>583128</v>
      </c>
      <c r="I5860" t="s">
        <v>20</v>
      </c>
      <c r="J5860">
        <v>202211</v>
      </c>
      <c r="K5860">
        <v>44889</v>
      </c>
      <c r="L5860" t="s">
        <v>644</v>
      </c>
      <c r="M5860">
        <v>727954</v>
      </c>
      <c r="N5860">
        <v>1101.8699999999999</v>
      </c>
      <c r="O5860" t="s">
        <v>645</v>
      </c>
      <c r="P5860" s="428">
        <v>1109.76</v>
      </c>
      <c r="Q5860">
        <v>12987043</v>
      </c>
      <c r="R5860" t="s">
        <v>646</v>
      </c>
      <c r="S5860">
        <v>2022429</v>
      </c>
      <c r="T5860" t="s">
        <v>4961</v>
      </c>
    </row>
    <row r="5861" spans="1:20" x14ac:dyDescent="0.25">
      <c r="A5861" t="s">
        <v>637</v>
      </c>
      <c r="B5861" t="s">
        <v>677</v>
      </c>
      <c r="C5861" t="s">
        <v>639</v>
      </c>
      <c r="D5861" t="s">
        <v>640</v>
      </c>
      <c r="E5861" t="s">
        <v>673</v>
      </c>
      <c r="F5861">
        <v>528004120002</v>
      </c>
      <c r="G5861" t="s">
        <v>642</v>
      </c>
      <c r="H5861">
        <v>856783</v>
      </c>
      <c r="I5861" t="s">
        <v>478</v>
      </c>
      <c r="J5861">
        <v>202211</v>
      </c>
      <c r="K5861">
        <v>44889</v>
      </c>
      <c r="L5861" t="s">
        <v>644</v>
      </c>
      <c r="M5861">
        <v>75643.81</v>
      </c>
      <c r="N5861">
        <v>114.5</v>
      </c>
      <c r="O5861" t="s">
        <v>645</v>
      </c>
      <c r="P5861" s="428">
        <v>115.32</v>
      </c>
      <c r="Q5861">
        <v>12987043</v>
      </c>
      <c r="R5861" t="s">
        <v>646</v>
      </c>
      <c r="S5861">
        <v>8540353</v>
      </c>
      <c r="T5861" t="s">
        <v>4960</v>
      </c>
    </row>
    <row r="5862" spans="1:20" x14ac:dyDescent="0.25">
      <c r="A5862" t="s">
        <v>637</v>
      </c>
      <c r="B5862" t="s">
        <v>677</v>
      </c>
      <c r="C5862" t="s">
        <v>639</v>
      </c>
      <c r="D5862" t="s">
        <v>640</v>
      </c>
      <c r="E5862" t="s">
        <v>686</v>
      </c>
      <c r="F5862">
        <v>528004120002</v>
      </c>
      <c r="G5862" t="s">
        <v>642</v>
      </c>
      <c r="H5862">
        <v>583150</v>
      </c>
      <c r="I5862" t="s">
        <v>687</v>
      </c>
      <c r="J5862">
        <v>202211</v>
      </c>
      <c r="K5862">
        <v>44889</v>
      </c>
      <c r="L5862" t="s">
        <v>644</v>
      </c>
      <c r="M5862">
        <v>177631.92</v>
      </c>
      <c r="N5862">
        <v>268.87</v>
      </c>
      <c r="O5862" t="s">
        <v>645</v>
      </c>
      <c r="P5862" s="428">
        <v>270.79500000000002</v>
      </c>
      <c r="Q5862">
        <v>12987043</v>
      </c>
      <c r="R5862" t="s">
        <v>646</v>
      </c>
      <c r="S5862">
        <v>2011105</v>
      </c>
      <c r="T5862" t="s">
        <v>4963</v>
      </c>
    </row>
    <row r="5863" spans="1:20" x14ac:dyDescent="0.25">
      <c r="A5863" t="s">
        <v>637</v>
      </c>
      <c r="B5863" t="s">
        <v>677</v>
      </c>
      <c r="C5863" t="s">
        <v>639</v>
      </c>
      <c r="D5863" t="s">
        <v>640</v>
      </c>
      <c r="E5863" t="s">
        <v>708</v>
      </c>
      <c r="F5863">
        <v>528004120002</v>
      </c>
      <c r="G5863" t="s">
        <v>642</v>
      </c>
      <c r="H5863">
        <v>583155</v>
      </c>
      <c r="I5863" t="s">
        <v>45</v>
      </c>
      <c r="J5863">
        <v>202211</v>
      </c>
      <c r="K5863">
        <v>44889</v>
      </c>
      <c r="L5863" t="s">
        <v>644</v>
      </c>
      <c r="M5863">
        <v>27600.720000000001</v>
      </c>
      <c r="N5863">
        <v>41.78</v>
      </c>
      <c r="O5863" t="s">
        <v>645</v>
      </c>
      <c r="P5863" s="428">
        <v>42.079000000000001</v>
      </c>
      <c r="Q5863">
        <v>12987043</v>
      </c>
      <c r="R5863" t="s">
        <v>646</v>
      </c>
      <c r="S5863">
        <v>8540039</v>
      </c>
      <c r="T5863" t="s">
        <v>4945</v>
      </c>
    </row>
    <row r="5864" spans="1:20" x14ac:dyDescent="0.25">
      <c r="A5864" t="s">
        <v>637</v>
      </c>
      <c r="B5864" t="s">
        <v>677</v>
      </c>
      <c r="C5864" t="s">
        <v>639</v>
      </c>
      <c r="D5864" t="s">
        <v>640</v>
      </c>
      <c r="E5864" t="s">
        <v>2995</v>
      </c>
      <c r="F5864">
        <v>528004120002</v>
      </c>
      <c r="G5864" t="s">
        <v>642</v>
      </c>
      <c r="H5864">
        <v>583153</v>
      </c>
      <c r="I5864" t="s">
        <v>722</v>
      </c>
      <c r="J5864">
        <v>202211</v>
      </c>
      <c r="K5864">
        <v>44889</v>
      </c>
      <c r="L5864" t="s">
        <v>644</v>
      </c>
      <c r="M5864">
        <v>30799.64</v>
      </c>
      <c r="N5864">
        <v>46.62</v>
      </c>
      <c r="O5864" t="s">
        <v>645</v>
      </c>
      <c r="P5864" s="428">
        <v>46.954000000000001</v>
      </c>
      <c r="Q5864">
        <v>12987043</v>
      </c>
      <c r="R5864" t="s">
        <v>646</v>
      </c>
      <c r="S5864">
        <v>2052844</v>
      </c>
      <c r="T5864" t="s">
        <v>4946</v>
      </c>
    </row>
    <row r="5865" spans="1:20" x14ac:dyDescent="0.25">
      <c r="A5865" t="s">
        <v>637</v>
      </c>
      <c r="B5865" t="s">
        <v>677</v>
      </c>
      <c r="C5865" t="s">
        <v>639</v>
      </c>
      <c r="D5865" t="s">
        <v>640</v>
      </c>
      <c r="E5865" t="s">
        <v>667</v>
      </c>
      <c r="F5865">
        <v>528004120002</v>
      </c>
      <c r="G5865" t="s">
        <v>642</v>
      </c>
      <c r="H5865">
        <v>583149</v>
      </c>
      <c r="I5865" t="s">
        <v>680</v>
      </c>
      <c r="J5865">
        <v>202211</v>
      </c>
      <c r="K5865">
        <v>44889</v>
      </c>
      <c r="L5865" t="s">
        <v>644</v>
      </c>
      <c r="M5865">
        <v>79191.78</v>
      </c>
      <c r="N5865">
        <v>119.87</v>
      </c>
      <c r="O5865" t="s">
        <v>645</v>
      </c>
      <c r="P5865" s="428">
        <v>120.72799999999999</v>
      </c>
      <c r="Q5865">
        <v>12987043</v>
      </c>
      <c r="R5865" t="s">
        <v>646</v>
      </c>
      <c r="S5865">
        <v>8540392</v>
      </c>
      <c r="T5865" t="s">
        <v>4964</v>
      </c>
    </row>
    <row r="5866" spans="1:20" x14ac:dyDescent="0.25">
      <c r="A5866" t="s">
        <v>637</v>
      </c>
      <c r="B5866" t="s">
        <v>677</v>
      </c>
      <c r="C5866" t="s">
        <v>639</v>
      </c>
      <c r="D5866" t="s">
        <v>640</v>
      </c>
      <c r="E5866" t="s">
        <v>673</v>
      </c>
      <c r="F5866">
        <v>528004120002</v>
      </c>
      <c r="G5866" t="s">
        <v>642</v>
      </c>
      <c r="H5866">
        <v>583148</v>
      </c>
      <c r="I5866" t="s">
        <v>699</v>
      </c>
      <c r="J5866">
        <v>202211</v>
      </c>
      <c r="K5866">
        <v>44889</v>
      </c>
      <c r="L5866" t="s">
        <v>644</v>
      </c>
      <c r="M5866">
        <v>18903.07</v>
      </c>
      <c r="N5866">
        <v>28.61</v>
      </c>
      <c r="O5866" t="s">
        <v>645</v>
      </c>
      <c r="P5866" s="428">
        <v>28.815000000000001</v>
      </c>
      <c r="Q5866">
        <v>12987043</v>
      </c>
      <c r="R5866" t="s">
        <v>646</v>
      </c>
      <c r="S5866">
        <v>2012905</v>
      </c>
      <c r="T5866" t="s">
        <v>4966</v>
      </c>
    </row>
    <row r="5867" spans="1:20" x14ac:dyDescent="0.25">
      <c r="A5867" t="s">
        <v>637</v>
      </c>
      <c r="B5867" t="s">
        <v>677</v>
      </c>
      <c r="C5867" t="s">
        <v>639</v>
      </c>
      <c r="D5867" t="s">
        <v>640</v>
      </c>
      <c r="E5867" t="s">
        <v>673</v>
      </c>
      <c r="F5867">
        <v>528004120002</v>
      </c>
      <c r="G5867" t="s">
        <v>642</v>
      </c>
      <c r="H5867">
        <v>583148</v>
      </c>
      <c r="I5867" t="s">
        <v>699</v>
      </c>
      <c r="J5867">
        <v>202211</v>
      </c>
      <c r="K5867">
        <v>44889</v>
      </c>
      <c r="L5867" t="s">
        <v>644</v>
      </c>
      <c r="M5867">
        <v>48429.07</v>
      </c>
      <c r="N5867">
        <v>73.3</v>
      </c>
      <c r="O5867" t="s">
        <v>645</v>
      </c>
      <c r="P5867" s="428">
        <v>73.825000000000003</v>
      </c>
      <c r="Q5867">
        <v>12987043</v>
      </c>
      <c r="R5867" t="s">
        <v>646</v>
      </c>
      <c r="S5867">
        <v>8540206</v>
      </c>
      <c r="T5867" t="s">
        <v>4962</v>
      </c>
    </row>
    <row r="5868" spans="1:20" x14ac:dyDescent="0.25">
      <c r="A5868" t="s">
        <v>637</v>
      </c>
      <c r="B5868" t="s">
        <v>736</v>
      </c>
      <c r="C5868" t="s">
        <v>639</v>
      </c>
      <c r="D5868" t="s">
        <v>640</v>
      </c>
      <c r="E5868" t="s">
        <v>641</v>
      </c>
      <c r="F5868">
        <v>528004120002</v>
      </c>
      <c r="G5868" t="s">
        <v>642</v>
      </c>
      <c r="H5868">
        <v>856780</v>
      </c>
      <c r="I5868" t="s">
        <v>475</v>
      </c>
      <c r="J5868">
        <v>202211</v>
      </c>
      <c r="K5868">
        <v>44890</v>
      </c>
      <c r="L5868" t="s">
        <v>727</v>
      </c>
      <c r="M5868">
        <v>18.600000000000001</v>
      </c>
      <c r="N5868">
        <v>18.600000000000001</v>
      </c>
      <c r="O5868" t="s">
        <v>645</v>
      </c>
      <c r="P5868" s="428">
        <v>18.733000000000001</v>
      </c>
      <c r="Q5868">
        <v>12987043</v>
      </c>
      <c r="R5868" t="s">
        <v>646</v>
      </c>
      <c r="S5868">
        <v>9980783</v>
      </c>
      <c r="T5868" t="s">
        <v>2006</v>
      </c>
    </row>
    <row r="5869" spans="1:20" x14ac:dyDescent="0.25">
      <c r="A5869" t="s">
        <v>637</v>
      </c>
      <c r="B5869" t="s">
        <v>732</v>
      </c>
      <c r="C5869" t="s">
        <v>639</v>
      </c>
      <c r="D5869" t="s">
        <v>640</v>
      </c>
      <c r="E5869" t="s">
        <v>641</v>
      </c>
      <c r="F5869">
        <v>528004120002</v>
      </c>
      <c r="G5869" t="s">
        <v>642</v>
      </c>
      <c r="H5869">
        <v>856780</v>
      </c>
      <c r="I5869" t="s">
        <v>475</v>
      </c>
      <c r="J5869">
        <v>202211</v>
      </c>
      <c r="K5869">
        <v>44890</v>
      </c>
      <c r="L5869" t="s">
        <v>727</v>
      </c>
      <c r="M5869">
        <v>8.58</v>
      </c>
      <c r="N5869">
        <v>8.58</v>
      </c>
      <c r="O5869" t="s">
        <v>645</v>
      </c>
      <c r="P5869" s="428">
        <v>8.641</v>
      </c>
      <c r="Q5869">
        <v>12987043</v>
      </c>
      <c r="R5869" t="s">
        <v>646</v>
      </c>
      <c r="S5869">
        <v>9980783</v>
      </c>
      <c r="T5869" t="s">
        <v>2003</v>
      </c>
    </row>
    <row r="5870" spans="1:20" x14ac:dyDescent="0.25">
      <c r="A5870" t="s">
        <v>637</v>
      </c>
      <c r="B5870" t="s">
        <v>732</v>
      </c>
      <c r="C5870" t="s">
        <v>639</v>
      </c>
      <c r="D5870" t="s">
        <v>640</v>
      </c>
      <c r="E5870" t="s">
        <v>641</v>
      </c>
      <c r="F5870">
        <v>528004120002</v>
      </c>
      <c r="G5870" t="s">
        <v>642</v>
      </c>
      <c r="H5870">
        <v>856780</v>
      </c>
      <c r="I5870" t="s">
        <v>475</v>
      </c>
      <c r="J5870">
        <v>202211</v>
      </c>
      <c r="K5870">
        <v>44890</v>
      </c>
      <c r="L5870" t="s">
        <v>727</v>
      </c>
      <c r="M5870">
        <v>31.25</v>
      </c>
      <c r="N5870">
        <v>31.25</v>
      </c>
      <c r="O5870" t="s">
        <v>645</v>
      </c>
      <c r="P5870" s="428">
        <v>31.474</v>
      </c>
      <c r="Q5870">
        <v>12987043</v>
      </c>
      <c r="R5870" t="s">
        <v>646</v>
      </c>
      <c r="S5870">
        <v>9980783</v>
      </c>
      <c r="T5870" t="s">
        <v>2005</v>
      </c>
    </row>
    <row r="5871" spans="1:20" x14ac:dyDescent="0.25">
      <c r="A5871" t="s">
        <v>637</v>
      </c>
      <c r="B5871" t="s">
        <v>730</v>
      </c>
      <c r="C5871" t="s">
        <v>639</v>
      </c>
      <c r="D5871" t="s">
        <v>640</v>
      </c>
      <c r="E5871" t="s">
        <v>641</v>
      </c>
      <c r="F5871">
        <v>528004120002</v>
      </c>
      <c r="G5871" t="s">
        <v>642</v>
      </c>
      <c r="H5871">
        <v>856780</v>
      </c>
      <c r="I5871" t="s">
        <v>475</v>
      </c>
      <c r="J5871">
        <v>202211</v>
      </c>
      <c r="K5871">
        <v>44890</v>
      </c>
      <c r="L5871" t="s">
        <v>727</v>
      </c>
      <c r="M5871">
        <v>4.6500000000000004</v>
      </c>
      <c r="N5871">
        <v>4.6500000000000004</v>
      </c>
      <c r="O5871" t="s">
        <v>645</v>
      </c>
      <c r="P5871" s="428">
        <v>4.6829999999999998</v>
      </c>
      <c r="Q5871">
        <v>12987043</v>
      </c>
      <c r="R5871" t="s">
        <v>646</v>
      </c>
      <c r="S5871">
        <v>9980783</v>
      </c>
      <c r="T5871" t="s">
        <v>2004</v>
      </c>
    </row>
    <row r="5872" spans="1:20" x14ac:dyDescent="0.25">
      <c r="A5872" t="s">
        <v>637</v>
      </c>
      <c r="B5872" t="s">
        <v>726</v>
      </c>
      <c r="C5872" t="s">
        <v>639</v>
      </c>
      <c r="D5872" t="s">
        <v>640</v>
      </c>
      <c r="E5872" t="s">
        <v>641</v>
      </c>
      <c r="F5872">
        <v>528004120002</v>
      </c>
      <c r="G5872" t="s">
        <v>642</v>
      </c>
      <c r="H5872">
        <v>583145</v>
      </c>
      <c r="I5872" t="s">
        <v>643</v>
      </c>
      <c r="J5872">
        <v>202211</v>
      </c>
      <c r="K5872">
        <v>44890</v>
      </c>
      <c r="L5872" t="s">
        <v>727</v>
      </c>
      <c r="M5872">
        <v>198.5</v>
      </c>
      <c r="N5872">
        <v>198.5</v>
      </c>
      <c r="O5872" t="s">
        <v>645</v>
      </c>
      <c r="P5872" s="428">
        <v>199.92099999999999</v>
      </c>
      <c r="Q5872">
        <v>12987043</v>
      </c>
      <c r="R5872" t="s">
        <v>646</v>
      </c>
      <c r="S5872">
        <v>9982557</v>
      </c>
      <c r="T5872" t="s">
        <v>728</v>
      </c>
    </row>
    <row r="5873" spans="1:20" x14ac:dyDescent="0.25">
      <c r="A5873" t="s">
        <v>637</v>
      </c>
      <c r="B5873" t="s">
        <v>726</v>
      </c>
      <c r="C5873" t="s">
        <v>639</v>
      </c>
      <c r="D5873" t="s">
        <v>640</v>
      </c>
      <c r="E5873" t="s">
        <v>641</v>
      </c>
      <c r="F5873">
        <v>528004120002</v>
      </c>
      <c r="G5873" t="s">
        <v>642</v>
      </c>
      <c r="H5873">
        <v>856780</v>
      </c>
      <c r="I5873" t="s">
        <v>475</v>
      </c>
      <c r="J5873">
        <v>202211</v>
      </c>
      <c r="K5873">
        <v>44890</v>
      </c>
      <c r="L5873" t="s">
        <v>727</v>
      </c>
      <c r="M5873">
        <v>186.01</v>
      </c>
      <c r="N5873">
        <v>186.01</v>
      </c>
      <c r="O5873" t="s">
        <v>645</v>
      </c>
      <c r="P5873" s="428">
        <v>187.34200000000001</v>
      </c>
      <c r="Q5873">
        <v>12987043</v>
      </c>
      <c r="R5873" t="s">
        <v>646</v>
      </c>
      <c r="S5873">
        <v>9980783</v>
      </c>
      <c r="T5873" t="s">
        <v>2002</v>
      </c>
    </row>
    <row r="5874" spans="1:20" x14ac:dyDescent="0.25">
      <c r="A5874" t="s">
        <v>637</v>
      </c>
      <c r="B5874" t="s">
        <v>726</v>
      </c>
      <c r="C5874" t="s">
        <v>639</v>
      </c>
      <c r="D5874" t="s">
        <v>640</v>
      </c>
      <c r="E5874" t="s">
        <v>648</v>
      </c>
      <c r="F5874">
        <v>528004120002</v>
      </c>
      <c r="G5874" t="s">
        <v>642</v>
      </c>
      <c r="H5874">
        <v>583144</v>
      </c>
      <c r="I5874" t="s">
        <v>40</v>
      </c>
      <c r="J5874">
        <v>202211</v>
      </c>
      <c r="K5874">
        <v>44890</v>
      </c>
      <c r="L5874" t="s">
        <v>727</v>
      </c>
      <c r="M5874">
        <v>191.21</v>
      </c>
      <c r="N5874">
        <v>191.21</v>
      </c>
      <c r="O5874" t="s">
        <v>645</v>
      </c>
      <c r="P5874" s="428">
        <v>192.57900000000001</v>
      </c>
      <c r="Q5874">
        <v>12987043</v>
      </c>
      <c r="R5874" t="s">
        <v>646</v>
      </c>
      <c r="S5874">
        <v>9985201</v>
      </c>
      <c r="T5874" t="s">
        <v>729</v>
      </c>
    </row>
    <row r="5875" spans="1:20" x14ac:dyDescent="0.25">
      <c r="A5875" t="s">
        <v>637</v>
      </c>
      <c r="B5875" t="s">
        <v>730</v>
      </c>
      <c r="C5875" t="s">
        <v>639</v>
      </c>
      <c r="D5875" t="s">
        <v>640</v>
      </c>
      <c r="E5875" t="s">
        <v>648</v>
      </c>
      <c r="F5875">
        <v>528004120002</v>
      </c>
      <c r="G5875" t="s">
        <v>642</v>
      </c>
      <c r="H5875">
        <v>583144</v>
      </c>
      <c r="I5875" t="s">
        <v>40</v>
      </c>
      <c r="J5875">
        <v>202211</v>
      </c>
      <c r="K5875">
        <v>44890</v>
      </c>
      <c r="L5875" t="s">
        <v>727</v>
      </c>
      <c r="M5875">
        <v>4.78</v>
      </c>
      <c r="N5875">
        <v>4.78</v>
      </c>
      <c r="O5875" t="s">
        <v>645</v>
      </c>
      <c r="P5875" s="428">
        <v>4.8140000000000001</v>
      </c>
      <c r="Q5875">
        <v>12987043</v>
      </c>
      <c r="R5875" t="s">
        <v>646</v>
      </c>
      <c r="S5875">
        <v>9985201</v>
      </c>
      <c r="T5875" t="s">
        <v>735</v>
      </c>
    </row>
    <row r="5876" spans="1:20" x14ac:dyDescent="0.25">
      <c r="A5876" t="s">
        <v>637</v>
      </c>
      <c r="B5876" t="s">
        <v>736</v>
      </c>
      <c r="C5876" t="s">
        <v>639</v>
      </c>
      <c r="D5876" t="s">
        <v>640</v>
      </c>
      <c r="E5876" t="s">
        <v>648</v>
      </c>
      <c r="F5876">
        <v>528004120002</v>
      </c>
      <c r="G5876" t="s">
        <v>642</v>
      </c>
      <c r="H5876">
        <v>583144</v>
      </c>
      <c r="I5876" t="s">
        <v>40</v>
      </c>
      <c r="J5876">
        <v>202211</v>
      </c>
      <c r="K5876">
        <v>44890</v>
      </c>
      <c r="L5876" t="s">
        <v>727</v>
      </c>
      <c r="M5876">
        <v>19.12</v>
      </c>
      <c r="N5876">
        <v>19.12</v>
      </c>
      <c r="O5876" t="s">
        <v>645</v>
      </c>
      <c r="P5876" s="428">
        <v>19.257000000000001</v>
      </c>
      <c r="Q5876">
        <v>12987043</v>
      </c>
      <c r="R5876" t="s">
        <v>646</v>
      </c>
      <c r="S5876">
        <v>9985201</v>
      </c>
      <c r="T5876" t="s">
        <v>741</v>
      </c>
    </row>
    <row r="5877" spans="1:20" x14ac:dyDescent="0.25">
      <c r="A5877" t="s">
        <v>637</v>
      </c>
      <c r="B5877" t="s">
        <v>732</v>
      </c>
      <c r="C5877" t="s">
        <v>639</v>
      </c>
      <c r="D5877" t="s">
        <v>640</v>
      </c>
      <c r="E5877" t="s">
        <v>641</v>
      </c>
      <c r="F5877">
        <v>528004120002</v>
      </c>
      <c r="G5877" t="s">
        <v>642</v>
      </c>
      <c r="H5877">
        <v>583145</v>
      </c>
      <c r="I5877" t="s">
        <v>643</v>
      </c>
      <c r="J5877">
        <v>202211</v>
      </c>
      <c r="K5877">
        <v>44890</v>
      </c>
      <c r="L5877" t="s">
        <v>727</v>
      </c>
      <c r="M5877">
        <v>9.44</v>
      </c>
      <c r="N5877">
        <v>9.44</v>
      </c>
      <c r="O5877" t="s">
        <v>645</v>
      </c>
      <c r="P5877" s="428">
        <v>9.5079999999999991</v>
      </c>
      <c r="Q5877">
        <v>12987043</v>
      </c>
      <c r="R5877" t="s">
        <v>646</v>
      </c>
      <c r="S5877">
        <v>9982557</v>
      </c>
      <c r="T5877" t="s">
        <v>733</v>
      </c>
    </row>
    <row r="5878" spans="1:20" x14ac:dyDescent="0.25">
      <c r="A5878" t="s">
        <v>637</v>
      </c>
      <c r="B5878" t="s">
        <v>732</v>
      </c>
      <c r="C5878" t="s">
        <v>639</v>
      </c>
      <c r="D5878" t="s">
        <v>640</v>
      </c>
      <c r="E5878" t="s">
        <v>648</v>
      </c>
      <c r="F5878">
        <v>528004120002</v>
      </c>
      <c r="G5878" t="s">
        <v>642</v>
      </c>
      <c r="H5878">
        <v>583144</v>
      </c>
      <c r="I5878" t="s">
        <v>40</v>
      </c>
      <c r="J5878">
        <v>202211</v>
      </c>
      <c r="K5878">
        <v>44890</v>
      </c>
      <c r="L5878" t="s">
        <v>727</v>
      </c>
      <c r="M5878">
        <v>74.260000000000005</v>
      </c>
      <c r="N5878">
        <v>74.260000000000005</v>
      </c>
      <c r="O5878" t="s">
        <v>645</v>
      </c>
      <c r="P5878" s="428">
        <v>74.792000000000002</v>
      </c>
      <c r="Q5878">
        <v>12987043</v>
      </c>
      <c r="R5878" t="s">
        <v>646</v>
      </c>
      <c r="S5878">
        <v>9985201</v>
      </c>
      <c r="T5878" t="s">
        <v>740</v>
      </c>
    </row>
    <row r="5879" spans="1:20" x14ac:dyDescent="0.25">
      <c r="A5879" t="s">
        <v>637</v>
      </c>
      <c r="B5879" t="s">
        <v>732</v>
      </c>
      <c r="C5879" t="s">
        <v>639</v>
      </c>
      <c r="D5879" t="s">
        <v>640</v>
      </c>
      <c r="E5879" t="s">
        <v>648</v>
      </c>
      <c r="F5879">
        <v>528004120002</v>
      </c>
      <c r="G5879" t="s">
        <v>642</v>
      </c>
      <c r="H5879">
        <v>583144</v>
      </c>
      <c r="I5879" t="s">
        <v>40</v>
      </c>
      <c r="J5879">
        <v>202211</v>
      </c>
      <c r="K5879">
        <v>44890</v>
      </c>
      <c r="L5879" t="s">
        <v>727</v>
      </c>
      <c r="M5879">
        <v>31.19</v>
      </c>
      <c r="N5879">
        <v>31.19</v>
      </c>
      <c r="O5879" t="s">
        <v>645</v>
      </c>
      <c r="P5879" s="428">
        <v>31.413</v>
      </c>
      <c r="Q5879">
        <v>12987043</v>
      </c>
      <c r="R5879" t="s">
        <v>646</v>
      </c>
      <c r="S5879">
        <v>9985201</v>
      </c>
      <c r="T5879" t="s">
        <v>734</v>
      </c>
    </row>
    <row r="5880" spans="1:20" x14ac:dyDescent="0.25">
      <c r="A5880" t="s">
        <v>637</v>
      </c>
      <c r="B5880" t="s">
        <v>732</v>
      </c>
      <c r="C5880" t="s">
        <v>639</v>
      </c>
      <c r="D5880" t="s">
        <v>640</v>
      </c>
      <c r="E5880" t="s">
        <v>648</v>
      </c>
      <c r="F5880">
        <v>528004120002</v>
      </c>
      <c r="G5880" t="s">
        <v>642</v>
      </c>
      <c r="H5880">
        <v>583144</v>
      </c>
      <c r="I5880" t="s">
        <v>40</v>
      </c>
      <c r="J5880">
        <v>202211</v>
      </c>
      <c r="K5880">
        <v>44890</v>
      </c>
      <c r="L5880" t="s">
        <v>727</v>
      </c>
      <c r="M5880">
        <v>8.56</v>
      </c>
      <c r="N5880">
        <v>8.56</v>
      </c>
      <c r="O5880" t="s">
        <v>645</v>
      </c>
      <c r="P5880" s="428">
        <v>8.6210000000000004</v>
      </c>
      <c r="Q5880">
        <v>12987043</v>
      </c>
      <c r="R5880" t="s">
        <v>646</v>
      </c>
      <c r="S5880">
        <v>9985201</v>
      </c>
      <c r="T5880" t="s">
        <v>739</v>
      </c>
    </row>
    <row r="5881" spans="1:20" x14ac:dyDescent="0.25">
      <c r="A5881" t="s">
        <v>637</v>
      </c>
      <c r="B5881" t="s">
        <v>732</v>
      </c>
      <c r="C5881" t="s">
        <v>639</v>
      </c>
      <c r="D5881" t="s">
        <v>640</v>
      </c>
      <c r="E5881" t="s">
        <v>641</v>
      </c>
      <c r="F5881">
        <v>528004120002</v>
      </c>
      <c r="G5881" t="s">
        <v>642</v>
      </c>
      <c r="H5881">
        <v>583145</v>
      </c>
      <c r="I5881" t="s">
        <v>643</v>
      </c>
      <c r="J5881">
        <v>202211</v>
      </c>
      <c r="K5881">
        <v>44890</v>
      </c>
      <c r="L5881" t="s">
        <v>727</v>
      </c>
      <c r="M5881">
        <v>34.380000000000003</v>
      </c>
      <c r="N5881">
        <v>34.380000000000003</v>
      </c>
      <c r="O5881" t="s">
        <v>645</v>
      </c>
      <c r="P5881" s="428">
        <v>34.625999999999998</v>
      </c>
      <c r="Q5881">
        <v>12987043</v>
      </c>
      <c r="R5881" t="s">
        <v>646</v>
      </c>
      <c r="S5881">
        <v>9982557</v>
      </c>
      <c r="T5881" t="s">
        <v>738</v>
      </c>
    </row>
    <row r="5882" spans="1:20" x14ac:dyDescent="0.25">
      <c r="A5882" t="s">
        <v>637</v>
      </c>
      <c r="B5882" t="s">
        <v>736</v>
      </c>
      <c r="C5882" t="s">
        <v>639</v>
      </c>
      <c r="D5882" t="s">
        <v>640</v>
      </c>
      <c r="E5882" t="s">
        <v>641</v>
      </c>
      <c r="F5882">
        <v>528004120002</v>
      </c>
      <c r="G5882" t="s">
        <v>642</v>
      </c>
      <c r="H5882">
        <v>583145</v>
      </c>
      <c r="I5882" t="s">
        <v>643</v>
      </c>
      <c r="J5882">
        <v>202211</v>
      </c>
      <c r="K5882">
        <v>44890</v>
      </c>
      <c r="L5882" t="s">
        <v>727</v>
      </c>
      <c r="M5882">
        <v>19.850000000000001</v>
      </c>
      <c r="N5882">
        <v>19.850000000000001</v>
      </c>
      <c r="O5882" t="s">
        <v>645</v>
      </c>
      <c r="P5882" s="428">
        <v>19.992000000000001</v>
      </c>
      <c r="Q5882">
        <v>12987043</v>
      </c>
      <c r="R5882" t="s">
        <v>646</v>
      </c>
      <c r="S5882">
        <v>9982557</v>
      </c>
      <c r="T5882" t="s">
        <v>737</v>
      </c>
    </row>
    <row r="5883" spans="1:20" x14ac:dyDescent="0.25">
      <c r="A5883" t="s">
        <v>637</v>
      </c>
      <c r="B5883" t="s">
        <v>730</v>
      </c>
      <c r="C5883" t="s">
        <v>639</v>
      </c>
      <c r="D5883" t="s">
        <v>640</v>
      </c>
      <c r="E5883" t="s">
        <v>641</v>
      </c>
      <c r="F5883">
        <v>528004120002</v>
      </c>
      <c r="G5883" t="s">
        <v>642</v>
      </c>
      <c r="H5883">
        <v>583145</v>
      </c>
      <c r="I5883" t="s">
        <v>643</v>
      </c>
      <c r="J5883">
        <v>202211</v>
      </c>
      <c r="K5883">
        <v>44890</v>
      </c>
      <c r="L5883" t="s">
        <v>727</v>
      </c>
      <c r="M5883">
        <v>4.96</v>
      </c>
      <c r="N5883">
        <v>4.96</v>
      </c>
      <c r="O5883" t="s">
        <v>645</v>
      </c>
      <c r="P5883" s="428">
        <v>4.9960000000000004</v>
      </c>
      <c r="Q5883">
        <v>12987043</v>
      </c>
      <c r="R5883" t="s">
        <v>646</v>
      </c>
      <c r="S5883">
        <v>9982557</v>
      </c>
      <c r="T5883" t="s">
        <v>731</v>
      </c>
    </row>
    <row r="5884" spans="1:20" x14ac:dyDescent="0.25">
      <c r="A5884" t="s">
        <v>637</v>
      </c>
      <c r="B5884" t="s">
        <v>657</v>
      </c>
      <c r="C5884" t="s">
        <v>639</v>
      </c>
      <c r="D5884" t="s">
        <v>695</v>
      </c>
      <c r="E5884" t="s">
        <v>652</v>
      </c>
      <c r="F5884">
        <v>528004120010</v>
      </c>
      <c r="G5884" t="s">
        <v>653</v>
      </c>
      <c r="H5884">
        <v>583590</v>
      </c>
      <c r="I5884" t="s">
        <v>170</v>
      </c>
      <c r="J5884">
        <v>202211</v>
      </c>
      <c r="K5884">
        <v>44890</v>
      </c>
      <c r="L5884" t="s">
        <v>644</v>
      </c>
      <c r="M5884">
        <v>4173.74</v>
      </c>
      <c r="N5884">
        <v>6.32</v>
      </c>
      <c r="O5884" t="s">
        <v>645</v>
      </c>
      <c r="P5884" s="428">
        <v>6.3650000000000002</v>
      </c>
      <c r="Q5884">
        <v>12989541</v>
      </c>
      <c r="R5884" t="s">
        <v>654</v>
      </c>
      <c r="S5884" t="s">
        <v>951</v>
      </c>
      <c r="T5884" t="s">
        <v>4967</v>
      </c>
    </row>
    <row r="5885" spans="1:20" x14ac:dyDescent="0.25">
      <c r="A5885" t="s">
        <v>637</v>
      </c>
      <c r="B5885" t="s">
        <v>666</v>
      </c>
      <c r="C5885" t="s">
        <v>639</v>
      </c>
      <c r="D5885" t="s">
        <v>695</v>
      </c>
      <c r="E5885" t="s">
        <v>641</v>
      </c>
      <c r="F5885">
        <v>528004120010</v>
      </c>
      <c r="G5885" t="s">
        <v>653</v>
      </c>
      <c r="H5885">
        <v>583604</v>
      </c>
      <c r="I5885" t="s">
        <v>195</v>
      </c>
      <c r="J5885">
        <v>202211</v>
      </c>
      <c r="K5885">
        <v>44890</v>
      </c>
      <c r="L5885" t="s">
        <v>644</v>
      </c>
      <c r="M5885">
        <v>2300</v>
      </c>
      <c r="N5885">
        <v>3.48</v>
      </c>
      <c r="O5885" t="s">
        <v>645</v>
      </c>
      <c r="P5885" s="428">
        <v>3.5049999999999999</v>
      </c>
      <c r="Q5885">
        <v>30527926</v>
      </c>
      <c r="R5885" t="s">
        <v>668</v>
      </c>
      <c r="S5885" t="s">
        <v>1537</v>
      </c>
      <c r="T5885" t="s">
        <v>4968</v>
      </c>
    </row>
    <row r="5886" spans="1:20" x14ac:dyDescent="0.25">
      <c r="A5886" t="s">
        <v>637</v>
      </c>
      <c r="B5886" t="s">
        <v>1220</v>
      </c>
      <c r="C5886" t="s">
        <v>639</v>
      </c>
      <c r="D5886" t="s">
        <v>718</v>
      </c>
      <c r="E5886" t="s">
        <v>652</v>
      </c>
      <c r="F5886">
        <v>528004120010</v>
      </c>
      <c r="G5886" t="s">
        <v>653</v>
      </c>
      <c r="H5886">
        <v>583608</v>
      </c>
      <c r="I5886" t="s">
        <v>203</v>
      </c>
      <c r="J5886">
        <v>202211</v>
      </c>
      <c r="K5886">
        <v>44890</v>
      </c>
      <c r="L5886" t="s">
        <v>644</v>
      </c>
      <c r="M5886">
        <v>488.98</v>
      </c>
      <c r="N5886">
        <v>0.74</v>
      </c>
      <c r="O5886" t="s">
        <v>645</v>
      </c>
      <c r="P5886" s="428">
        <v>0.745</v>
      </c>
      <c r="Q5886">
        <v>12989541</v>
      </c>
      <c r="T5886" t="s">
        <v>4973</v>
      </c>
    </row>
    <row r="5887" spans="1:20" x14ac:dyDescent="0.25">
      <c r="A5887" t="s">
        <v>637</v>
      </c>
      <c r="B5887" t="s">
        <v>1220</v>
      </c>
      <c r="C5887" t="s">
        <v>639</v>
      </c>
      <c r="D5887" t="s">
        <v>718</v>
      </c>
      <c r="E5887" t="s">
        <v>652</v>
      </c>
      <c r="F5887">
        <v>528004120010</v>
      </c>
      <c r="G5887" t="s">
        <v>653</v>
      </c>
      <c r="H5887">
        <v>583608</v>
      </c>
      <c r="I5887" t="s">
        <v>203</v>
      </c>
      <c r="J5887">
        <v>202211</v>
      </c>
      <c r="K5887">
        <v>44890</v>
      </c>
      <c r="L5887" t="s">
        <v>644</v>
      </c>
      <c r="M5887">
        <v>18336.75</v>
      </c>
      <c r="N5887">
        <v>27.76</v>
      </c>
      <c r="O5887" t="s">
        <v>645</v>
      </c>
      <c r="P5887" s="428">
        <v>27.959</v>
      </c>
      <c r="Q5887">
        <v>12989541</v>
      </c>
      <c r="T5887" t="s">
        <v>4972</v>
      </c>
    </row>
    <row r="5888" spans="1:20" x14ac:dyDescent="0.25">
      <c r="A5888" t="s">
        <v>637</v>
      </c>
      <c r="B5888" t="s">
        <v>998</v>
      </c>
      <c r="C5888" t="s">
        <v>639</v>
      </c>
      <c r="D5888" t="s">
        <v>651</v>
      </c>
      <c r="E5888" t="s">
        <v>652</v>
      </c>
      <c r="F5888">
        <v>528004120010</v>
      </c>
      <c r="G5888" t="s">
        <v>653</v>
      </c>
      <c r="H5888">
        <v>583608</v>
      </c>
      <c r="I5888" t="s">
        <v>203</v>
      </c>
      <c r="J5888">
        <v>202211</v>
      </c>
      <c r="K5888">
        <v>44890</v>
      </c>
      <c r="L5888" t="s">
        <v>644</v>
      </c>
      <c r="M5888">
        <v>140000</v>
      </c>
      <c r="N5888">
        <v>211.91</v>
      </c>
      <c r="O5888" t="s">
        <v>645</v>
      </c>
      <c r="P5888" s="428">
        <v>213.42699999999999</v>
      </c>
      <c r="Q5888">
        <v>30527537</v>
      </c>
      <c r="T5888" t="s">
        <v>4969</v>
      </c>
    </row>
    <row r="5889" spans="1:20" x14ac:dyDescent="0.25">
      <c r="A5889" t="s">
        <v>637</v>
      </c>
      <c r="B5889" t="s">
        <v>4970</v>
      </c>
      <c r="C5889" t="s">
        <v>639</v>
      </c>
      <c r="D5889" t="s">
        <v>695</v>
      </c>
      <c r="E5889" t="s">
        <v>641</v>
      </c>
      <c r="F5889">
        <v>528004120004</v>
      </c>
      <c r="G5889" t="s">
        <v>2068</v>
      </c>
      <c r="H5889">
        <v>583566</v>
      </c>
      <c r="I5889" t="s">
        <v>100</v>
      </c>
      <c r="J5889">
        <v>202211</v>
      </c>
      <c r="K5889">
        <v>44890</v>
      </c>
      <c r="L5889" t="s">
        <v>644</v>
      </c>
      <c r="M5889">
        <v>36000</v>
      </c>
      <c r="N5889">
        <v>54.49</v>
      </c>
      <c r="O5889" t="s">
        <v>645</v>
      </c>
      <c r="P5889" s="428">
        <v>54.88</v>
      </c>
      <c r="Q5889">
        <v>30527926</v>
      </c>
      <c r="T5889" t="s">
        <v>4971</v>
      </c>
    </row>
    <row r="5890" spans="1:20" x14ac:dyDescent="0.25">
      <c r="A5890" t="s">
        <v>637</v>
      </c>
      <c r="B5890" t="s">
        <v>1220</v>
      </c>
      <c r="C5890" t="s">
        <v>639</v>
      </c>
      <c r="D5890" t="s">
        <v>695</v>
      </c>
      <c r="E5890" t="s">
        <v>652</v>
      </c>
      <c r="F5890">
        <v>528004120010</v>
      </c>
      <c r="G5890" t="s">
        <v>653</v>
      </c>
      <c r="H5890">
        <v>583608</v>
      </c>
      <c r="I5890" t="s">
        <v>203</v>
      </c>
      <c r="J5890">
        <v>202211</v>
      </c>
      <c r="K5890">
        <v>44890</v>
      </c>
      <c r="L5890" t="s">
        <v>644</v>
      </c>
      <c r="M5890">
        <v>10821.2</v>
      </c>
      <c r="N5890">
        <v>16.38</v>
      </c>
      <c r="O5890" t="s">
        <v>645</v>
      </c>
      <c r="P5890" s="428">
        <v>16.497</v>
      </c>
      <c r="Q5890">
        <v>12989541</v>
      </c>
      <c r="T5890" t="s">
        <v>4974</v>
      </c>
    </row>
    <row r="5891" spans="1:20" x14ac:dyDescent="0.25">
      <c r="A5891" t="s">
        <v>637</v>
      </c>
      <c r="B5891" t="s">
        <v>1220</v>
      </c>
      <c r="C5891" t="s">
        <v>639</v>
      </c>
      <c r="D5891" t="s">
        <v>651</v>
      </c>
      <c r="E5891" t="s">
        <v>652</v>
      </c>
      <c r="F5891">
        <v>528004120010</v>
      </c>
      <c r="G5891" t="s">
        <v>653</v>
      </c>
      <c r="H5891">
        <v>583608</v>
      </c>
      <c r="I5891" t="s">
        <v>203</v>
      </c>
      <c r="J5891">
        <v>202211</v>
      </c>
      <c r="K5891">
        <v>44890</v>
      </c>
      <c r="L5891" t="s">
        <v>644</v>
      </c>
      <c r="M5891">
        <v>5463.36</v>
      </c>
      <c r="N5891">
        <v>8.27</v>
      </c>
      <c r="O5891" t="s">
        <v>645</v>
      </c>
      <c r="P5891" s="428">
        <v>8.3290000000000006</v>
      </c>
      <c r="Q5891">
        <v>12989541</v>
      </c>
      <c r="T5891" t="s">
        <v>4975</v>
      </c>
    </row>
    <row r="5892" spans="1:20" x14ac:dyDescent="0.25">
      <c r="A5892" t="s">
        <v>637</v>
      </c>
      <c r="B5892" t="s">
        <v>1220</v>
      </c>
      <c r="C5892" t="s">
        <v>639</v>
      </c>
      <c r="D5892" t="s">
        <v>663</v>
      </c>
      <c r="E5892" t="s">
        <v>652</v>
      </c>
      <c r="F5892">
        <v>528004120010</v>
      </c>
      <c r="G5892" t="s">
        <v>653</v>
      </c>
      <c r="H5892">
        <v>583608</v>
      </c>
      <c r="I5892" t="s">
        <v>203</v>
      </c>
      <c r="J5892">
        <v>202211</v>
      </c>
      <c r="K5892">
        <v>44890</v>
      </c>
      <c r="L5892" t="s">
        <v>644</v>
      </c>
      <c r="M5892">
        <v>45556.44</v>
      </c>
      <c r="N5892">
        <v>68.959999999999994</v>
      </c>
      <c r="O5892" t="s">
        <v>645</v>
      </c>
      <c r="P5892" s="428">
        <v>69.453999999999994</v>
      </c>
      <c r="Q5892">
        <v>12989541</v>
      </c>
      <c r="T5892" t="s">
        <v>4976</v>
      </c>
    </row>
    <row r="5893" spans="1:20" x14ac:dyDescent="0.25">
      <c r="A5893" t="s">
        <v>637</v>
      </c>
      <c r="B5893" t="s">
        <v>1220</v>
      </c>
      <c r="C5893" t="s">
        <v>639</v>
      </c>
      <c r="D5893" t="s">
        <v>663</v>
      </c>
      <c r="E5893" t="s">
        <v>652</v>
      </c>
      <c r="F5893">
        <v>528004120010</v>
      </c>
      <c r="G5893" t="s">
        <v>653</v>
      </c>
      <c r="H5893">
        <v>583608</v>
      </c>
      <c r="I5893" t="s">
        <v>203</v>
      </c>
      <c r="J5893">
        <v>202211</v>
      </c>
      <c r="K5893">
        <v>44890</v>
      </c>
      <c r="L5893" t="s">
        <v>644</v>
      </c>
      <c r="M5893">
        <v>3796.37</v>
      </c>
      <c r="N5893">
        <v>5.75</v>
      </c>
      <c r="O5893" t="s">
        <v>645</v>
      </c>
      <c r="P5893" s="428">
        <v>5.7910000000000004</v>
      </c>
      <c r="Q5893">
        <v>12989541</v>
      </c>
      <c r="T5893" t="s">
        <v>4977</v>
      </c>
    </row>
    <row r="5894" spans="1:20" x14ac:dyDescent="0.25">
      <c r="A5894" t="s">
        <v>637</v>
      </c>
      <c r="B5894" t="s">
        <v>1220</v>
      </c>
      <c r="C5894" t="s">
        <v>639</v>
      </c>
      <c r="D5894" t="s">
        <v>695</v>
      </c>
      <c r="E5894" t="s">
        <v>652</v>
      </c>
      <c r="F5894">
        <v>528004120010</v>
      </c>
      <c r="G5894" t="s">
        <v>653</v>
      </c>
      <c r="H5894">
        <v>583608</v>
      </c>
      <c r="I5894" t="s">
        <v>203</v>
      </c>
      <c r="J5894">
        <v>202211</v>
      </c>
      <c r="K5894">
        <v>44893</v>
      </c>
      <c r="L5894" t="s">
        <v>644</v>
      </c>
      <c r="M5894">
        <v>48695.4</v>
      </c>
      <c r="N5894">
        <v>73.709999999999994</v>
      </c>
      <c r="O5894" t="s">
        <v>645</v>
      </c>
      <c r="P5894" s="428">
        <v>74.238</v>
      </c>
      <c r="Q5894">
        <v>12989541</v>
      </c>
      <c r="T5894" t="s">
        <v>4978</v>
      </c>
    </row>
    <row r="5895" spans="1:20" x14ac:dyDescent="0.25">
      <c r="A5895" t="s">
        <v>637</v>
      </c>
      <c r="B5895" t="s">
        <v>1220</v>
      </c>
      <c r="C5895" t="s">
        <v>639</v>
      </c>
      <c r="D5895" t="s">
        <v>663</v>
      </c>
      <c r="E5895" t="s">
        <v>652</v>
      </c>
      <c r="F5895">
        <v>528004120010</v>
      </c>
      <c r="G5895" t="s">
        <v>653</v>
      </c>
      <c r="H5895">
        <v>583608</v>
      </c>
      <c r="I5895" t="s">
        <v>203</v>
      </c>
      <c r="J5895">
        <v>202211</v>
      </c>
      <c r="K5895">
        <v>44893</v>
      </c>
      <c r="L5895" t="s">
        <v>644</v>
      </c>
      <c r="M5895">
        <v>13287.3</v>
      </c>
      <c r="N5895">
        <v>20.11</v>
      </c>
      <c r="O5895" t="s">
        <v>645</v>
      </c>
      <c r="P5895" s="428">
        <v>20.254000000000001</v>
      </c>
      <c r="Q5895">
        <v>12989541</v>
      </c>
      <c r="T5895" t="s">
        <v>4979</v>
      </c>
    </row>
    <row r="5896" spans="1:20" x14ac:dyDescent="0.25">
      <c r="A5896" t="s">
        <v>637</v>
      </c>
      <c r="B5896" t="s">
        <v>1220</v>
      </c>
      <c r="C5896" t="s">
        <v>639</v>
      </c>
      <c r="D5896" t="s">
        <v>651</v>
      </c>
      <c r="E5896" t="s">
        <v>652</v>
      </c>
      <c r="F5896">
        <v>528004120010</v>
      </c>
      <c r="G5896" t="s">
        <v>653</v>
      </c>
      <c r="H5896">
        <v>583608</v>
      </c>
      <c r="I5896" t="s">
        <v>203</v>
      </c>
      <c r="J5896">
        <v>202211</v>
      </c>
      <c r="K5896">
        <v>44893</v>
      </c>
      <c r="L5896" t="s">
        <v>644</v>
      </c>
      <c r="M5896">
        <v>18211.2</v>
      </c>
      <c r="N5896">
        <v>27.57</v>
      </c>
      <c r="O5896" t="s">
        <v>645</v>
      </c>
      <c r="P5896" s="428">
        <v>27.766999999999999</v>
      </c>
      <c r="Q5896">
        <v>12989541</v>
      </c>
      <c r="T5896" t="s">
        <v>4980</v>
      </c>
    </row>
    <row r="5897" spans="1:20" x14ac:dyDescent="0.25">
      <c r="A5897" t="s">
        <v>637</v>
      </c>
      <c r="B5897" t="s">
        <v>1220</v>
      </c>
      <c r="C5897" t="s">
        <v>639</v>
      </c>
      <c r="D5897" t="s">
        <v>718</v>
      </c>
      <c r="E5897" t="s">
        <v>652</v>
      </c>
      <c r="F5897">
        <v>528004120010</v>
      </c>
      <c r="G5897" t="s">
        <v>653</v>
      </c>
      <c r="H5897">
        <v>583608</v>
      </c>
      <c r="I5897" t="s">
        <v>203</v>
      </c>
      <c r="J5897">
        <v>202211</v>
      </c>
      <c r="K5897">
        <v>44893</v>
      </c>
      <c r="L5897" t="s">
        <v>644</v>
      </c>
      <c r="M5897">
        <v>1589.19</v>
      </c>
      <c r="N5897">
        <v>2.41</v>
      </c>
      <c r="O5897" t="s">
        <v>645</v>
      </c>
      <c r="P5897" s="428">
        <v>2.427</v>
      </c>
      <c r="Q5897">
        <v>12989541</v>
      </c>
      <c r="T5897" t="s">
        <v>4981</v>
      </c>
    </row>
    <row r="5898" spans="1:20" x14ac:dyDescent="0.25">
      <c r="A5898" t="s">
        <v>637</v>
      </c>
      <c r="B5898" t="s">
        <v>998</v>
      </c>
      <c r="C5898" t="s">
        <v>639</v>
      </c>
      <c r="D5898" t="s">
        <v>718</v>
      </c>
      <c r="E5898" t="s">
        <v>652</v>
      </c>
      <c r="F5898">
        <v>528004120010</v>
      </c>
      <c r="G5898" t="s">
        <v>653</v>
      </c>
      <c r="H5898">
        <v>583608</v>
      </c>
      <c r="I5898" t="s">
        <v>203</v>
      </c>
      <c r="J5898">
        <v>202211</v>
      </c>
      <c r="K5898">
        <v>44893</v>
      </c>
      <c r="L5898" t="s">
        <v>644</v>
      </c>
      <c r="M5898">
        <v>600000</v>
      </c>
      <c r="N5898">
        <v>908.19</v>
      </c>
      <c r="O5898" t="s">
        <v>645</v>
      </c>
      <c r="P5898" s="428">
        <v>914.69299999999998</v>
      </c>
      <c r="Q5898">
        <v>30527537</v>
      </c>
      <c r="T5898" t="s">
        <v>4982</v>
      </c>
    </row>
    <row r="5899" spans="1:20" x14ac:dyDescent="0.25">
      <c r="A5899" t="s">
        <v>637</v>
      </c>
      <c r="B5899" t="s">
        <v>638</v>
      </c>
      <c r="C5899" t="s">
        <v>639</v>
      </c>
      <c r="D5899" t="s">
        <v>640</v>
      </c>
      <c r="E5899" t="s">
        <v>648</v>
      </c>
      <c r="F5899">
        <v>528004120002</v>
      </c>
      <c r="G5899" t="s">
        <v>642</v>
      </c>
      <c r="H5899">
        <v>583144</v>
      </c>
      <c r="I5899" t="s">
        <v>40</v>
      </c>
      <c r="J5899">
        <v>202211</v>
      </c>
      <c r="K5899">
        <v>44893</v>
      </c>
      <c r="L5899" t="s">
        <v>644</v>
      </c>
      <c r="M5899">
        <v>143.55000000000001</v>
      </c>
      <c r="N5899">
        <v>0.22</v>
      </c>
      <c r="O5899" t="s">
        <v>645</v>
      </c>
      <c r="P5899" s="428">
        <v>0.222</v>
      </c>
      <c r="Q5899">
        <v>12987043</v>
      </c>
      <c r="R5899" t="s">
        <v>646</v>
      </c>
      <c r="S5899">
        <v>9985201</v>
      </c>
      <c r="T5899" t="s">
        <v>4984</v>
      </c>
    </row>
    <row r="5900" spans="1:20" x14ac:dyDescent="0.25">
      <c r="A5900" t="s">
        <v>637</v>
      </c>
      <c r="B5900" t="s">
        <v>638</v>
      </c>
      <c r="C5900" t="s">
        <v>639</v>
      </c>
      <c r="D5900" t="s">
        <v>640</v>
      </c>
      <c r="E5900" t="s">
        <v>648</v>
      </c>
      <c r="F5900">
        <v>528004120002</v>
      </c>
      <c r="G5900" t="s">
        <v>642</v>
      </c>
      <c r="H5900">
        <v>583144</v>
      </c>
      <c r="I5900" t="s">
        <v>40</v>
      </c>
      <c r="J5900">
        <v>202211</v>
      </c>
      <c r="K5900">
        <v>44893</v>
      </c>
      <c r="L5900" t="s">
        <v>644</v>
      </c>
      <c r="M5900">
        <v>9152.61</v>
      </c>
      <c r="N5900">
        <v>13.85</v>
      </c>
      <c r="O5900" t="s">
        <v>645</v>
      </c>
      <c r="P5900" s="428">
        <v>13.949</v>
      </c>
      <c r="Q5900">
        <v>12987043</v>
      </c>
      <c r="R5900" t="s">
        <v>646</v>
      </c>
      <c r="S5900">
        <v>9985201</v>
      </c>
      <c r="T5900" t="s">
        <v>4983</v>
      </c>
    </row>
    <row r="5901" spans="1:20" x14ac:dyDescent="0.25">
      <c r="A5901" t="s">
        <v>637</v>
      </c>
      <c r="B5901" t="s">
        <v>638</v>
      </c>
      <c r="C5901" t="s">
        <v>639</v>
      </c>
      <c r="D5901" t="s">
        <v>640</v>
      </c>
      <c r="E5901" t="s">
        <v>648</v>
      </c>
      <c r="F5901">
        <v>528004120002</v>
      </c>
      <c r="G5901" t="s">
        <v>642</v>
      </c>
      <c r="H5901">
        <v>583144</v>
      </c>
      <c r="I5901" t="s">
        <v>40</v>
      </c>
      <c r="J5901">
        <v>202211</v>
      </c>
      <c r="K5901">
        <v>44893</v>
      </c>
      <c r="L5901" t="s">
        <v>644</v>
      </c>
      <c r="M5901">
        <v>143.55000000000001</v>
      </c>
      <c r="N5901">
        <v>0.22</v>
      </c>
      <c r="O5901" t="s">
        <v>645</v>
      </c>
      <c r="P5901" s="428">
        <v>0.222</v>
      </c>
      <c r="Q5901">
        <v>12987043</v>
      </c>
      <c r="R5901" t="s">
        <v>646</v>
      </c>
      <c r="S5901">
        <v>9985201</v>
      </c>
      <c r="T5901" t="s">
        <v>4985</v>
      </c>
    </row>
    <row r="5902" spans="1:20" x14ac:dyDescent="0.25">
      <c r="A5902" t="s">
        <v>637</v>
      </c>
      <c r="B5902" t="s">
        <v>1220</v>
      </c>
      <c r="C5902" t="s">
        <v>639</v>
      </c>
      <c r="D5902" t="s">
        <v>718</v>
      </c>
      <c r="E5902" t="s">
        <v>652</v>
      </c>
      <c r="F5902">
        <v>528004120010</v>
      </c>
      <c r="G5902" t="s">
        <v>653</v>
      </c>
      <c r="H5902">
        <v>583608</v>
      </c>
      <c r="I5902" t="s">
        <v>203</v>
      </c>
      <c r="J5902">
        <v>202211</v>
      </c>
      <c r="K5902">
        <v>44894</v>
      </c>
      <c r="L5902" t="s">
        <v>644</v>
      </c>
      <c r="M5902">
        <v>427.86</v>
      </c>
      <c r="N5902">
        <v>0.65</v>
      </c>
      <c r="O5902" t="s">
        <v>645</v>
      </c>
      <c r="P5902" s="428">
        <v>0.65500000000000003</v>
      </c>
      <c r="Q5902">
        <v>12989541</v>
      </c>
      <c r="T5902" t="s">
        <v>4987</v>
      </c>
    </row>
    <row r="5903" spans="1:20" x14ac:dyDescent="0.25">
      <c r="A5903" t="s">
        <v>637</v>
      </c>
      <c r="B5903" t="s">
        <v>828</v>
      </c>
      <c r="C5903" t="s">
        <v>639</v>
      </c>
      <c r="D5903" t="s">
        <v>718</v>
      </c>
      <c r="E5903" t="s">
        <v>652</v>
      </c>
      <c r="F5903">
        <v>528004120010</v>
      </c>
      <c r="G5903" t="s">
        <v>653</v>
      </c>
      <c r="H5903">
        <v>583593</v>
      </c>
      <c r="I5903" t="s">
        <v>176</v>
      </c>
      <c r="J5903">
        <v>202211</v>
      </c>
      <c r="K5903">
        <v>44894</v>
      </c>
      <c r="L5903" t="s">
        <v>644</v>
      </c>
      <c r="M5903">
        <v>366.74</v>
      </c>
      <c r="N5903">
        <v>0.56000000000000005</v>
      </c>
      <c r="O5903" t="s">
        <v>645</v>
      </c>
      <c r="P5903" s="428">
        <v>0.56399999999999995</v>
      </c>
      <c r="Q5903">
        <v>12989541</v>
      </c>
      <c r="R5903" t="s">
        <v>654</v>
      </c>
      <c r="S5903" t="s">
        <v>825</v>
      </c>
      <c r="T5903" t="s">
        <v>4986</v>
      </c>
    </row>
    <row r="5904" spans="1:20" x14ac:dyDescent="0.25">
      <c r="A5904" t="s">
        <v>637</v>
      </c>
      <c r="B5904" t="s">
        <v>828</v>
      </c>
      <c r="C5904" t="s">
        <v>639</v>
      </c>
      <c r="D5904" t="s">
        <v>718</v>
      </c>
      <c r="E5904" t="s">
        <v>652</v>
      </c>
      <c r="F5904">
        <v>528004120010</v>
      </c>
      <c r="G5904" t="s">
        <v>653</v>
      </c>
      <c r="H5904">
        <v>583593</v>
      </c>
      <c r="I5904" t="s">
        <v>176</v>
      </c>
      <c r="J5904">
        <v>202211</v>
      </c>
      <c r="K5904">
        <v>44895</v>
      </c>
      <c r="L5904" t="s">
        <v>644</v>
      </c>
      <c r="M5904">
        <v>599</v>
      </c>
      <c r="N5904">
        <v>0.91</v>
      </c>
      <c r="O5904" t="s">
        <v>645</v>
      </c>
      <c r="P5904" s="428">
        <v>0.91700000000000004</v>
      </c>
      <c r="Q5904">
        <v>12989541</v>
      </c>
      <c r="R5904" t="s">
        <v>654</v>
      </c>
      <c r="S5904" t="s">
        <v>825</v>
      </c>
      <c r="T5904" t="s">
        <v>4997</v>
      </c>
    </row>
    <row r="5905" spans="1:20" x14ac:dyDescent="0.25">
      <c r="A5905" t="s">
        <v>637</v>
      </c>
      <c r="B5905" t="s">
        <v>828</v>
      </c>
      <c r="C5905" t="s">
        <v>639</v>
      </c>
      <c r="D5905" t="s">
        <v>718</v>
      </c>
      <c r="E5905" t="s">
        <v>652</v>
      </c>
      <c r="F5905">
        <v>528004120010</v>
      </c>
      <c r="G5905" t="s">
        <v>653</v>
      </c>
      <c r="H5905">
        <v>583593</v>
      </c>
      <c r="I5905" t="s">
        <v>176</v>
      </c>
      <c r="J5905">
        <v>202211</v>
      </c>
      <c r="K5905">
        <v>44895</v>
      </c>
      <c r="L5905" t="s">
        <v>644</v>
      </c>
      <c r="M5905">
        <v>616.12</v>
      </c>
      <c r="N5905">
        <v>0.93</v>
      </c>
      <c r="O5905" t="s">
        <v>645</v>
      </c>
      <c r="P5905" s="428">
        <v>0.93700000000000006</v>
      </c>
      <c r="Q5905">
        <v>12989541</v>
      </c>
      <c r="R5905" t="s">
        <v>654</v>
      </c>
      <c r="S5905" t="s">
        <v>825</v>
      </c>
      <c r="T5905" t="s">
        <v>4997</v>
      </c>
    </row>
    <row r="5906" spans="1:20" x14ac:dyDescent="0.25">
      <c r="A5906" t="s">
        <v>637</v>
      </c>
      <c r="B5906" t="s">
        <v>657</v>
      </c>
      <c r="C5906" t="s">
        <v>639</v>
      </c>
      <c r="D5906" t="s">
        <v>718</v>
      </c>
      <c r="E5906" t="s">
        <v>652</v>
      </c>
      <c r="F5906">
        <v>528004120010</v>
      </c>
      <c r="G5906" t="s">
        <v>653</v>
      </c>
      <c r="H5906">
        <v>583593</v>
      </c>
      <c r="I5906" t="s">
        <v>176</v>
      </c>
      <c r="J5906">
        <v>202211</v>
      </c>
      <c r="K5906">
        <v>44895</v>
      </c>
      <c r="L5906" t="s">
        <v>644</v>
      </c>
      <c r="M5906">
        <v>611.23</v>
      </c>
      <c r="N5906">
        <v>0.93</v>
      </c>
      <c r="O5906" t="s">
        <v>645</v>
      </c>
      <c r="P5906" s="428">
        <v>0.93700000000000006</v>
      </c>
      <c r="Q5906">
        <v>12989541</v>
      </c>
      <c r="R5906" t="s">
        <v>654</v>
      </c>
      <c r="S5906" t="s">
        <v>825</v>
      </c>
      <c r="T5906" t="s">
        <v>4996</v>
      </c>
    </row>
    <row r="5907" spans="1:20" x14ac:dyDescent="0.25">
      <c r="A5907" t="s">
        <v>637</v>
      </c>
      <c r="B5907" t="s">
        <v>657</v>
      </c>
      <c r="C5907" t="s">
        <v>639</v>
      </c>
      <c r="D5907" t="s">
        <v>718</v>
      </c>
      <c r="E5907" t="s">
        <v>652</v>
      </c>
      <c r="F5907">
        <v>528004120010</v>
      </c>
      <c r="G5907" t="s">
        <v>653</v>
      </c>
      <c r="H5907">
        <v>583593</v>
      </c>
      <c r="I5907" t="s">
        <v>176</v>
      </c>
      <c r="J5907">
        <v>202211</v>
      </c>
      <c r="K5907">
        <v>44895</v>
      </c>
      <c r="L5907" t="s">
        <v>644</v>
      </c>
      <c r="M5907">
        <v>146.69</v>
      </c>
      <c r="N5907">
        <v>0.22</v>
      </c>
      <c r="O5907" t="s">
        <v>645</v>
      </c>
      <c r="P5907" s="428">
        <v>0.222</v>
      </c>
      <c r="Q5907">
        <v>12989541</v>
      </c>
      <c r="R5907" t="s">
        <v>654</v>
      </c>
      <c r="S5907" t="s">
        <v>825</v>
      </c>
      <c r="T5907" t="s">
        <v>5015</v>
      </c>
    </row>
    <row r="5908" spans="1:20" x14ac:dyDescent="0.25">
      <c r="A5908" t="s">
        <v>637</v>
      </c>
      <c r="B5908" t="s">
        <v>831</v>
      </c>
      <c r="C5908" t="s">
        <v>639</v>
      </c>
      <c r="D5908" t="s">
        <v>695</v>
      </c>
      <c r="E5908" t="s">
        <v>667</v>
      </c>
      <c r="F5908">
        <v>528004120002</v>
      </c>
      <c r="G5908" t="s">
        <v>642</v>
      </c>
      <c r="H5908">
        <v>583136</v>
      </c>
      <c r="I5908" t="s">
        <v>32</v>
      </c>
      <c r="J5908">
        <v>202211</v>
      </c>
      <c r="K5908">
        <v>44895</v>
      </c>
      <c r="L5908" t="s">
        <v>644</v>
      </c>
      <c r="M5908">
        <v>16296.97</v>
      </c>
      <c r="N5908">
        <v>24.67</v>
      </c>
      <c r="O5908" t="s">
        <v>645</v>
      </c>
      <c r="P5908" s="428">
        <v>24.847000000000001</v>
      </c>
      <c r="Q5908">
        <v>12987043</v>
      </c>
      <c r="R5908" t="s">
        <v>646</v>
      </c>
      <c r="S5908">
        <v>2035753</v>
      </c>
      <c r="T5908" t="s">
        <v>5003</v>
      </c>
    </row>
    <row r="5909" spans="1:20" x14ac:dyDescent="0.25">
      <c r="A5909" t="s">
        <v>637</v>
      </c>
      <c r="B5909" t="s">
        <v>831</v>
      </c>
      <c r="C5909" t="s">
        <v>639</v>
      </c>
      <c r="D5909" t="s">
        <v>640</v>
      </c>
      <c r="E5909" t="s">
        <v>673</v>
      </c>
      <c r="F5909">
        <v>528004120002</v>
      </c>
      <c r="G5909" t="s">
        <v>642</v>
      </c>
      <c r="H5909">
        <v>583148</v>
      </c>
      <c r="I5909" t="s">
        <v>699</v>
      </c>
      <c r="J5909">
        <v>202211</v>
      </c>
      <c r="K5909">
        <v>44895</v>
      </c>
      <c r="L5909" t="s">
        <v>644</v>
      </c>
      <c r="M5909">
        <v>1756.94</v>
      </c>
      <c r="N5909">
        <v>2.66</v>
      </c>
      <c r="O5909" t="s">
        <v>645</v>
      </c>
      <c r="P5909" s="428">
        <v>2.6789999999999998</v>
      </c>
      <c r="Q5909">
        <v>12987043</v>
      </c>
      <c r="R5909" t="s">
        <v>646</v>
      </c>
      <c r="S5909">
        <v>2012905</v>
      </c>
      <c r="T5909" t="s">
        <v>5017</v>
      </c>
    </row>
    <row r="5910" spans="1:20" x14ac:dyDescent="0.25">
      <c r="A5910" t="s">
        <v>637</v>
      </c>
      <c r="B5910" t="s">
        <v>831</v>
      </c>
      <c r="C5910" t="s">
        <v>639</v>
      </c>
      <c r="D5910" t="s">
        <v>651</v>
      </c>
      <c r="E5910" t="s">
        <v>701</v>
      </c>
      <c r="F5910">
        <v>528004120002</v>
      </c>
      <c r="G5910" t="s">
        <v>642</v>
      </c>
      <c r="H5910">
        <v>583137</v>
      </c>
      <c r="I5910" t="s">
        <v>33</v>
      </c>
      <c r="J5910">
        <v>202211</v>
      </c>
      <c r="K5910">
        <v>44895</v>
      </c>
      <c r="L5910" t="s">
        <v>644</v>
      </c>
      <c r="M5910">
        <v>1966.95</v>
      </c>
      <c r="N5910">
        <v>2.98</v>
      </c>
      <c r="O5910" t="s">
        <v>645</v>
      </c>
      <c r="P5910" s="428">
        <v>3.0009999999999999</v>
      </c>
      <c r="Q5910">
        <v>12987043</v>
      </c>
      <c r="R5910" t="s">
        <v>646</v>
      </c>
      <c r="S5910">
        <v>2038727</v>
      </c>
      <c r="T5910" t="s">
        <v>5014</v>
      </c>
    </row>
    <row r="5911" spans="1:20" x14ac:dyDescent="0.25">
      <c r="A5911" t="s">
        <v>637</v>
      </c>
      <c r="B5911" t="s">
        <v>831</v>
      </c>
      <c r="C5911" t="s">
        <v>639</v>
      </c>
      <c r="D5911" t="s">
        <v>663</v>
      </c>
      <c r="E5911" t="s">
        <v>673</v>
      </c>
      <c r="F5911">
        <v>528004120002</v>
      </c>
      <c r="G5911" t="s">
        <v>642</v>
      </c>
      <c r="H5911">
        <v>583133</v>
      </c>
      <c r="I5911" t="s">
        <v>29</v>
      </c>
      <c r="J5911">
        <v>202211</v>
      </c>
      <c r="K5911">
        <v>44895</v>
      </c>
      <c r="L5911" t="s">
        <v>644</v>
      </c>
      <c r="M5911">
        <v>47418.11</v>
      </c>
      <c r="N5911">
        <v>71.77</v>
      </c>
      <c r="O5911" t="s">
        <v>645</v>
      </c>
      <c r="P5911" s="428">
        <v>72.284000000000006</v>
      </c>
      <c r="Q5911">
        <v>12987043</v>
      </c>
      <c r="R5911" t="s">
        <v>646</v>
      </c>
      <c r="S5911">
        <v>2014872</v>
      </c>
      <c r="T5911" t="s">
        <v>5008</v>
      </c>
    </row>
    <row r="5912" spans="1:20" x14ac:dyDescent="0.25">
      <c r="A5912" t="s">
        <v>637</v>
      </c>
      <c r="B5912" t="s">
        <v>831</v>
      </c>
      <c r="C5912" t="s">
        <v>639</v>
      </c>
      <c r="D5912" t="s">
        <v>640</v>
      </c>
      <c r="E5912" t="s">
        <v>701</v>
      </c>
      <c r="F5912">
        <v>528004120002</v>
      </c>
      <c r="G5912" t="s">
        <v>642</v>
      </c>
      <c r="H5912">
        <v>583154</v>
      </c>
      <c r="I5912" t="s">
        <v>44</v>
      </c>
      <c r="J5912">
        <v>202211</v>
      </c>
      <c r="K5912">
        <v>44895</v>
      </c>
      <c r="L5912" t="s">
        <v>644</v>
      </c>
      <c r="M5912">
        <v>8891.4699999999993</v>
      </c>
      <c r="N5912">
        <v>13.46</v>
      </c>
      <c r="O5912" t="s">
        <v>645</v>
      </c>
      <c r="P5912" s="428">
        <v>13.555999999999999</v>
      </c>
      <c r="Q5912">
        <v>12987043</v>
      </c>
      <c r="R5912" t="s">
        <v>646</v>
      </c>
      <c r="S5912">
        <v>2020577</v>
      </c>
      <c r="T5912" t="s">
        <v>5026</v>
      </c>
    </row>
    <row r="5913" spans="1:20" x14ac:dyDescent="0.25">
      <c r="A5913" t="s">
        <v>637</v>
      </c>
      <c r="B5913" t="s">
        <v>831</v>
      </c>
      <c r="C5913" t="s">
        <v>639</v>
      </c>
      <c r="D5913" t="s">
        <v>640</v>
      </c>
      <c r="E5913" t="s">
        <v>673</v>
      </c>
      <c r="F5913">
        <v>528004120002</v>
      </c>
      <c r="G5913" t="s">
        <v>642</v>
      </c>
      <c r="H5913">
        <v>583148</v>
      </c>
      <c r="I5913" t="s">
        <v>699</v>
      </c>
      <c r="J5913">
        <v>202211</v>
      </c>
      <c r="K5913">
        <v>44895</v>
      </c>
      <c r="L5913" t="s">
        <v>644</v>
      </c>
      <c r="M5913">
        <v>4470.72</v>
      </c>
      <c r="N5913">
        <v>6.77</v>
      </c>
      <c r="O5913" t="s">
        <v>645</v>
      </c>
      <c r="P5913" s="428">
        <v>6.8179999999999996</v>
      </c>
      <c r="Q5913">
        <v>12987043</v>
      </c>
      <c r="R5913" t="s">
        <v>646</v>
      </c>
      <c r="S5913">
        <v>8540206</v>
      </c>
      <c r="T5913" t="s">
        <v>5027</v>
      </c>
    </row>
    <row r="5914" spans="1:20" x14ac:dyDescent="0.25">
      <c r="A5914" t="s">
        <v>637</v>
      </c>
      <c r="B5914" t="s">
        <v>831</v>
      </c>
      <c r="C5914" t="s">
        <v>639</v>
      </c>
      <c r="D5914" t="s">
        <v>640</v>
      </c>
      <c r="E5914" t="s">
        <v>689</v>
      </c>
      <c r="F5914">
        <v>528004120002</v>
      </c>
      <c r="G5914" t="s">
        <v>642</v>
      </c>
      <c r="H5914">
        <v>583156</v>
      </c>
      <c r="I5914" t="s">
        <v>690</v>
      </c>
      <c r="J5914">
        <v>202211</v>
      </c>
      <c r="K5914">
        <v>44895</v>
      </c>
      <c r="L5914" t="s">
        <v>644</v>
      </c>
      <c r="M5914">
        <v>6911.46</v>
      </c>
      <c r="N5914">
        <v>10.46</v>
      </c>
      <c r="O5914" t="s">
        <v>645</v>
      </c>
      <c r="P5914" s="428">
        <v>10.535</v>
      </c>
      <c r="Q5914">
        <v>12987043</v>
      </c>
      <c r="R5914" t="s">
        <v>646</v>
      </c>
      <c r="S5914">
        <v>2032465</v>
      </c>
      <c r="T5914" t="s">
        <v>5028</v>
      </c>
    </row>
    <row r="5915" spans="1:20" x14ac:dyDescent="0.25">
      <c r="A5915" t="s">
        <v>637</v>
      </c>
      <c r="B5915" t="s">
        <v>831</v>
      </c>
      <c r="C5915" t="s">
        <v>639</v>
      </c>
      <c r="D5915" t="s">
        <v>640</v>
      </c>
      <c r="E5915" t="s">
        <v>667</v>
      </c>
      <c r="F5915">
        <v>528004120002</v>
      </c>
      <c r="G5915" t="s">
        <v>642</v>
      </c>
      <c r="H5915">
        <v>583149</v>
      </c>
      <c r="I5915" t="s">
        <v>680</v>
      </c>
      <c r="J5915">
        <v>202211</v>
      </c>
      <c r="K5915">
        <v>44895</v>
      </c>
      <c r="L5915" t="s">
        <v>644</v>
      </c>
      <c r="M5915">
        <v>7254.21</v>
      </c>
      <c r="N5915">
        <v>10.98</v>
      </c>
      <c r="O5915" t="s">
        <v>645</v>
      </c>
      <c r="P5915" s="428">
        <v>11.058999999999999</v>
      </c>
      <c r="Q5915">
        <v>12987043</v>
      </c>
      <c r="R5915" t="s">
        <v>646</v>
      </c>
      <c r="S5915">
        <v>8540392</v>
      </c>
      <c r="T5915" t="s">
        <v>5029</v>
      </c>
    </row>
    <row r="5916" spans="1:20" x14ac:dyDescent="0.25">
      <c r="A5916" t="s">
        <v>637</v>
      </c>
      <c r="B5916" t="s">
        <v>831</v>
      </c>
      <c r="C5916" t="s">
        <v>639</v>
      </c>
      <c r="D5916" t="s">
        <v>651</v>
      </c>
      <c r="E5916" t="s">
        <v>673</v>
      </c>
      <c r="F5916">
        <v>528004120002</v>
      </c>
      <c r="G5916" t="s">
        <v>642</v>
      </c>
      <c r="H5916">
        <v>583133</v>
      </c>
      <c r="I5916" t="s">
        <v>29</v>
      </c>
      <c r="J5916">
        <v>202211</v>
      </c>
      <c r="K5916">
        <v>44895</v>
      </c>
      <c r="L5916" t="s">
        <v>644</v>
      </c>
      <c r="M5916">
        <v>2813.48</v>
      </c>
      <c r="N5916">
        <v>4.26</v>
      </c>
      <c r="O5916" t="s">
        <v>645</v>
      </c>
      <c r="P5916" s="428">
        <v>4.2910000000000004</v>
      </c>
      <c r="Q5916">
        <v>12987043</v>
      </c>
      <c r="R5916" t="s">
        <v>646</v>
      </c>
      <c r="S5916">
        <v>2024413</v>
      </c>
      <c r="T5916" t="s">
        <v>5004</v>
      </c>
    </row>
    <row r="5917" spans="1:20" x14ac:dyDescent="0.25">
      <c r="A5917" t="s">
        <v>637</v>
      </c>
      <c r="B5917" t="s">
        <v>831</v>
      </c>
      <c r="C5917" t="s">
        <v>639</v>
      </c>
      <c r="D5917" t="s">
        <v>663</v>
      </c>
      <c r="E5917" t="s">
        <v>701</v>
      </c>
      <c r="F5917">
        <v>528004120002</v>
      </c>
      <c r="G5917" t="s">
        <v>642</v>
      </c>
      <c r="H5917">
        <v>583137</v>
      </c>
      <c r="I5917" t="s">
        <v>33</v>
      </c>
      <c r="J5917">
        <v>202211</v>
      </c>
      <c r="K5917">
        <v>44895</v>
      </c>
      <c r="L5917" t="s">
        <v>644</v>
      </c>
      <c r="M5917">
        <v>15797.07</v>
      </c>
      <c r="N5917">
        <v>23.91</v>
      </c>
      <c r="O5917" t="s">
        <v>645</v>
      </c>
      <c r="P5917" s="428">
        <v>24.081</v>
      </c>
      <c r="Q5917">
        <v>12987043</v>
      </c>
      <c r="R5917" t="s">
        <v>646</v>
      </c>
      <c r="S5917">
        <v>2038727</v>
      </c>
      <c r="T5917" t="s">
        <v>5005</v>
      </c>
    </row>
    <row r="5918" spans="1:20" x14ac:dyDescent="0.25">
      <c r="A5918" t="s">
        <v>637</v>
      </c>
      <c r="B5918" t="s">
        <v>831</v>
      </c>
      <c r="C5918" t="s">
        <v>639</v>
      </c>
      <c r="D5918" t="s">
        <v>651</v>
      </c>
      <c r="E5918" t="s">
        <v>667</v>
      </c>
      <c r="F5918">
        <v>528004120002</v>
      </c>
      <c r="G5918" t="s">
        <v>642</v>
      </c>
      <c r="H5918">
        <v>583139</v>
      </c>
      <c r="I5918" t="s">
        <v>35</v>
      </c>
      <c r="J5918">
        <v>202211</v>
      </c>
      <c r="K5918">
        <v>44895</v>
      </c>
      <c r="L5918" t="s">
        <v>644</v>
      </c>
      <c r="M5918">
        <v>19169.3</v>
      </c>
      <c r="N5918">
        <v>29.02</v>
      </c>
      <c r="O5918" t="s">
        <v>645</v>
      </c>
      <c r="P5918" s="428">
        <v>29.228000000000002</v>
      </c>
      <c r="Q5918">
        <v>12987043</v>
      </c>
      <c r="R5918" t="s">
        <v>646</v>
      </c>
      <c r="S5918">
        <v>8540222</v>
      </c>
      <c r="T5918" t="s">
        <v>5006</v>
      </c>
    </row>
    <row r="5919" spans="1:20" x14ac:dyDescent="0.25">
      <c r="A5919" t="s">
        <v>637</v>
      </c>
      <c r="B5919" t="s">
        <v>831</v>
      </c>
      <c r="C5919" t="s">
        <v>639</v>
      </c>
      <c r="D5919" t="s">
        <v>663</v>
      </c>
      <c r="E5919" t="s">
        <v>667</v>
      </c>
      <c r="F5919">
        <v>528004120002</v>
      </c>
      <c r="G5919" t="s">
        <v>642</v>
      </c>
      <c r="H5919">
        <v>583136</v>
      </c>
      <c r="I5919" t="s">
        <v>32</v>
      </c>
      <c r="J5919">
        <v>202211</v>
      </c>
      <c r="K5919">
        <v>44895</v>
      </c>
      <c r="L5919" t="s">
        <v>644</v>
      </c>
      <c r="M5919">
        <v>33385.32</v>
      </c>
      <c r="N5919">
        <v>50.53</v>
      </c>
      <c r="O5919" t="s">
        <v>645</v>
      </c>
      <c r="P5919" s="428">
        <v>50.892000000000003</v>
      </c>
      <c r="Q5919">
        <v>12987043</v>
      </c>
      <c r="R5919" t="s">
        <v>646</v>
      </c>
      <c r="S5919">
        <v>2023197</v>
      </c>
      <c r="T5919" t="s">
        <v>5007</v>
      </c>
    </row>
    <row r="5920" spans="1:20" x14ac:dyDescent="0.25">
      <c r="A5920" t="s">
        <v>637</v>
      </c>
      <c r="B5920" t="s">
        <v>831</v>
      </c>
      <c r="C5920" t="s">
        <v>639</v>
      </c>
      <c r="D5920" t="s">
        <v>640</v>
      </c>
      <c r="E5920" t="s">
        <v>678</v>
      </c>
      <c r="F5920">
        <v>528004120002</v>
      </c>
      <c r="G5920" t="s">
        <v>642</v>
      </c>
      <c r="H5920">
        <v>583147</v>
      </c>
      <c r="I5920" t="s">
        <v>41</v>
      </c>
      <c r="J5920">
        <v>202211</v>
      </c>
      <c r="K5920">
        <v>44895</v>
      </c>
      <c r="L5920" t="s">
        <v>644</v>
      </c>
      <c r="M5920">
        <v>3680.9</v>
      </c>
      <c r="N5920">
        <v>5.57</v>
      </c>
      <c r="O5920" t="s">
        <v>645</v>
      </c>
      <c r="P5920" s="428">
        <v>5.61</v>
      </c>
      <c r="Q5920">
        <v>12987043</v>
      </c>
      <c r="R5920" t="s">
        <v>646</v>
      </c>
      <c r="S5920">
        <v>2012532</v>
      </c>
      <c r="T5920" t="s">
        <v>5018</v>
      </c>
    </row>
    <row r="5921" spans="1:20" x14ac:dyDescent="0.25">
      <c r="A5921" t="s">
        <v>637</v>
      </c>
      <c r="B5921" t="s">
        <v>831</v>
      </c>
      <c r="C5921" t="s">
        <v>639</v>
      </c>
      <c r="D5921" t="s">
        <v>695</v>
      </c>
      <c r="E5921" t="s">
        <v>667</v>
      </c>
      <c r="F5921">
        <v>528004120002</v>
      </c>
      <c r="G5921" t="s">
        <v>642</v>
      </c>
      <c r="H5921">
        <v>583135</v>
      </c>
      <c r="I5921" t="s">
        <v>31</v>
      </c>
      <c r="J5921">
        <v>202211</v>
      </c>
      <c r="K5921">
        <v>44895</v>
      </c>
      <c r="L5921" t="s">
        <v>644</v>
      </c>
      <c r="M5921">
        <v>47418.11</v>
      </c>
      <c r="N5921">
        <v>71.77</v>
      </c>
      <c r="O5921" t="s">
        <v>645</v>
      </c>
      <c r="P5921" s="428">
        <v>72.284000000000006</v>
      </c>
      <c r="Q5921">
        <v>12987043</v>
      </c>
      <c r="R5921" t="s">
        <v>646</v>
      </c>
      <c r="S5921">
        <v>2023596</v>
      </c>
      <c r="T5921" t="s">
        <v>4998</v>
      </c>
    </row>
    <row r="5922" spans="1:20" x14ac:dyDescent="0.25">
      <c r="A5922" t="s">
        <v>637</v>
      </c>
      <c r="B5922" t="s">
        <v>834</v>
      </c>
      <c r="C5922" t="s">
        <v>639</v>
      </c>
      <c r="D5922" t="s">
        <v>640</v>
      </c>
      <c r="E5922" t="s">
        <v>641</v>
      </c>
      <c r="F5922">
        <v>528004120002</v>
      </c>
      <c r="G5922" t="s">
        <v>642</v>
      </c>
      <c r="H5922">
        <v>583145</v>
      </c>
      <c r="I5922" t="s">
        <v>643</v>
      </c>
      <c r="J5922">
        <v>202211</v>
      </c>
      <c r="K5922">
        <v>44895</v>
      </c>
      <c r="L5922" t="s">
        <v>727</v>
      </c>
      <c r="M5922">
        <v>22.87</v>
      </c>
      <c r="N5922">
        <v>22.87</v>
      </c>
      <c r="O5922" t="s">
        <v>645</v>
      </c>
      <c r="P5922" s="428">
        <v>23.033999999999999</v>
      </c>
      <c r="Q5922">
        <v>12987043</v>
      </c>
      <c r="R5922" t="s">
        <v>646</v>
      </c>
      <c r="S5922">
        <v>9982557</v>
      </c>
      <c r="T5922" t="s">
        <v>5024</v>
      </c>
    </row>
    <row r="5923" spans="1:20" x14ac:dyDescent="0.25">
      <c r="A5923" t="s">
        <v>637</v>
      </c>
      <c r="B5923" t="s">
        <v>831</v>
      </c>
      <c r="C5923" t="s">
        <v>639</v>
      </c>
      <c r="D5923" t="s">
        <v>651</v>
      </c>
      <c r="E5923" t="s">
        <v>704</v>
      </c>
      <c r="F5923">
        <v>528004120001</v>
      </c>
      <c r="G5923" t="s">
        <v>705</v>
      </c>
      <c r="H5923">
        <v>583127</v>
      </c>
      <c r="I5923" t="s">
        <v>17</v>
      </c>
      <c r="J5923">
        <v>202211</v>
      </c>
      <c r="K5923">
        <v>44895</v>
      </c>
      <c r="L5923" t="s">
        <v>644</v>
      </c>
      <c r="M5923">
        <v>99714.2</v>
      </c>
      <c r="N5923">
        <v>150.93</v>
      </c>
      <c r="O5923" t="s">
        <v>645</v>
      </c>
      <c r="P5923" s="428">
        <v>152.011</v>
      </c>
      <c r="Q5923">
        <v>12987043</v>
      </c>
      <c r="R5923" t="s">
        <v>646</v>
      </c>
      <c r="S5923">
        <v>2019466</v>
      </c>
      <c r="T5923" t="s">
        <v>5002</v>
      </c>
    </row>
    <row r="5924" spans="1:20" x14ac:dyDescent="0.25">
      <c r="A5924" t="s">
        <v>637</v>
      </c>
      <c r="B5924" t="s">
        <v>831</v>
      </c>
      <c r="C5924" t="s">
        <v>639</v>
      </c>
      <c r="D5924" t="s">
        <v>640</v>
      </c>
      <c r="E5924" t="s">
        <v>678</v>
      </c>
      <c r="F5924">
        <v>528004120002</v>
      </c>
      <c r="G5924" t="s">
        <v>642</v>
      </c>
      <c r="H5924">
        <v>583147</v>
      </c>
      <c r="I5924" t="s">
        <v>41</v>
      </c>
      <c r="J5924">
        <v>202211</v>
      </c>
      <c r="K5924">
        <v>44895</v>
      </c>
      <c r="L5924" t="s">
        <v>644</v>
      </c>
      <c r="M5924">
        <v>1442.75</v>
      </c>
      <c r="N5924">
        <v>2.1800000000000002</v>
      </c>
      <c r="O5924" t="s">
        <v>645</v>
      </c>
      <c r="P5924" s="428">
        <v>2.1960000000000002</v>
      </c>
      <c r="Q5924">
        <v>12987043</v>
      </c>
      <c r="R5924" t="s">
        <v>646</v>
      </c>
      <c r="S5924">
        <v>2027008</v>
      </c>
      <c r="T5924" t="s">
        <v>5023</v>
      </c>
    </row>
    <row r="5925" spans="1:20" x14ac:dyDescent="0.25">
      <c r="A5925" t="s">
        <v>637</v>
      </c>
      <c r="B5925" t="s">
        <v>831</v>
      </c>
      <c r="C5925" t="s">
        <v>639</v>
      </c>
      <c r="D5925" t="s">
        <v>718</v>
      </c>
      <c r="E5925" t="s">
        <v>704</v>
      </c>
      <c r="F5925">
        <v>528004120001</v>
      </c>
      <c r="G5925" t="s">
        <v>705</v>
      </c>
      <c r="H5925">
        <v>583128</v>
      </c>
      <c r="I5925" t="s">
        <v>20</v>
      </c>
      <c r="J5925">
        <v>202211</v>
      </c>
      <c r="K5925">
        <v>44895</v>
      </c>
      <c r="L5925" t="s">
        <v>644</v>
      </c>
      <c r="M5925">
        <v>63592.02</v>
      </c>
      <c r="N5925">
        <v>96.26</v>
      </c>
      <c r="O5925" t="s">
        <v>645</v>
      </c>
      <c r="P5925" s="428">
        <v>96.948999999999998</v>
      </c>
      <c r="Q5925">
        <v>12987043</v>
      </c>
      <c r="R5925" t="s">
        <v>646</v>
      </c>
      <c r="S5925">
        <v>2031020</v>
      </c>
      <c r="T5925" t="s">
        <v>4999</v>
      </c>
    </row>
    <row r="5926" spans="1:20" x14ac:dyDescent="0.25">
      <c r="A5926" t="s">
        <v>637</v>
      </c>
      <c r="B5926" t="s">
        <v>831</v>
      </c>
      <c r="C5926" t="s">
        <v>639</v>
      </c>
      <c r="D5926" t="s">
        <v>640</v>
      </c>
      <c r="E5926" t="s">
        <v>708</v>
      </c>
      <c r="F5926">
        <v>528004120002</v>
      </c>
      <c r="G5926" t="s">
        <v>642</v>
      </c>
      <c r="H5926">
        <v>583155</v>
      </c>
      <c r="I5926" t="s">
        <v>45</v>
      </c>
      <c r="J5926">
        <v>202211</v>
      </c>
      <c r="K5926">
        <v>44895</v>
      </c>
      <c r="L5926" t="s">
        <v>644</v>
      </c>
      <c r="M5926">
        <v>2149.86</v>
      </c>
      <c r="N5926">
        <v>3.25</v>
      </c>
      <c r="O5926" t="s">
        <v>645</v>
      </c>
      <c r="P5926" s="428">
        <v>3.2730000000000001</v>
      </c>
      <c r="Q5926">
        <v>12987043</v>
      </c>
      <c r="R5926" t="s">
        <v>646</v>
      </c>
      <c r="S5926">
        <v>8540039</v>
      </c>
      <c r="T5926" t="s">
        <v>5016</v>
      </c>
    </row>
    <row r="5927" spans="1:20" x14ac:dyDescent="0.25">
      <c r="A5927" t="s">
        <v>637</v>
      </c>
      <c r="B5927" t="s">
        <v>831</v>
      </c>
      <c r="C5927" t="s">
        <v>639</v>
      </c>
      <c r="D5927" t="s">
        <v>651</v>
      </c>
      <c r="E5927" t="s">
        <v>673</v>
      </c>
      <c r="F5927">
        <v>528004120002</v>
      </c>
      <c r="G5927" t="s">
        <v>642</v>
      </c>
      <c r="H5927">
        <v>583133</v>
      </c>
      <c r="I5927" t="s">
        <v>29</v>
      </c>
      <c r="J5927">
        <v>202211</v>
      </c>
      <c r="K5927">
        <v>44895</v>
      </c>
      <c r="L5927" t="s">
        <v>644</v>
      </c>
      <c r="M5927">
        <v>2965.02</v>
      </c>
      <c r="N5927">
        <v>4.49</v>
      </c>
      <c r="O5927" t="s">
        <v>645</v>
      </c>
      <c r="P5927" s="428">
        <v>4.5220000000000002</v>
      </c>
      <c r="Q5927">
        <v>12987043</v>
      </c>
      <c r="R5927" t="s">
        <v>646</v>
      </c>
      <c r="S5927">
        <v>2030994</v>
      </c>
      <c r="T5927" t="s">
        <v>5000</v>
      </c>
    </row>
    <row r="5928" spans="1:20" x14ac:dyDescent="0.25">
      <c r="A5928" t="s">
        <v>637</v>
      </c>
      <c r="B5928" t="s">
        <v>831</v>
      </c>
      <c r="C5928" t="s">
        <v>639</v>
      </c>
      <c r="D5928" t="s">
        <v>695</v>
      </c>
      <c r="E5928" t="s">
        <v>704</v>
      </c>
      <c r="F5928">
        <v>528004120001</v>
      </c>
      <c r="G5928" t="s">
        <v>705</v>
      </c>
      <c r="H5928">
        <v>583128</v>
      </c>
      <c r="I5928" t="s">
        <v>20</v>
      </c>
      <c r="J5928">
        <v>202211</v>
      </c>
      <c r="K5928">
        <v>44895</v>
      </c>
      <c r="L5928" t="s">
        <v>644</v>
      </c>
      <c r="M5928">
        <v>51822.94</v>
      </c>
      <c r="N5928">
        <v>78.44</v>
      </c>
      <c r="O5928" t="s">
        <v>645</v>
      </c>
      <c r="P5928" s="428">
        <v>79.001999999999995</v>
      </c>
      <c r="Q5928">
        <v>12987043</v>
      </c>
      <c r="R5928" t="s">
        <v>646</v>
      </c>
      <c r="S5928">
        <v>2012170</v>
      </c>
      <c r="T5928" t="s">
        <v>5001</v>
      </c>
    </row>
    <row r="5929" spans="1:20" x14ac:dyDescent="0.25">
      <c r="A5929" t="s">
        <v>637</v>
      </c>
      <c r="B5929" t="s">
        <v>638</v>
      </c>
      <c r="C5929" t="s">
        <v>639</v>
      </c>
      <c r="D5929" t="s">
        <v>640</v>
      </c>
      <c r="E5929" t="s">
        <v>641</v>
      </c>
      <c r="F5929">
        <v>528004120002</v>
      </c>
      <c r="G5929" t="s">
        <v>642</v>
      </c>
      <c r="H5929">
        <v>583145</v>
      </c>
      <c r="I5929" t="s">
        <v>643</v>
      </c>
      <c r="J5929">
        <v>202211</v>
      </c>
      <c r="K5929">
        <v>44895</v>
      </c>
      <c r="L5929" t="s">
        <v>644</v>
      </c>
      <c r="M5929">
        <v>6547.62</v>
      </c>
      <c r="N5929">
        <v>9.91</v>
      </c>
      <c r="O5929" t="s">
        <v>645</v>
      </c>
      <c r="P5929" s="428">
        <v>9.9809999999999999</v>
      </c>
      <c r="Q5929">
        <v>12987043</v>
      </c>
      <c r="R5929" t="s">
        <v>646</v>
      </c>
      <c r="S5929">
        <v>9982557</v>
      </c>
      <c r="T5929" t="s">
        <v>5021</v>
      </c>
    </row>
    <row r="5930" spans="1:20" x14ac:dyDescent="0.25">
      <c r="A5930" t="s">
        <v>637</v>
      </c>
      <c r="B5930" t="s">
        <v>831</v>
      </c>
      <c r="C5930" t="s">
        <v>639</v>
      </c>
      <c r="D5930" t="s">
        <v>663</v>
      </c>
      <c r="E5930" t="s">
        <v>673</v>
      </c>
      <c r="F5930">
        <v>528004120002</v>
      </c>
      <c r="G5930" t="s">
        <v>642</v>
      </c>
      <c r="H5930">
        <v>583134</v>
      </c>
      <c r="I5930" t="s">
        <v>30</v>
      </c>
      <c r="J5930">
        <v>202211</v>
      </c>
      <c r="K5930">
        <v>44895</v>
      </c>
      <c r="L5930" t="s">
        <v>644</v>
      </c>
      <c r="M5930">
        <v>30016.74</v>
      </c>
      <c r="N5930">
        <v>45.43</v>
      </c>
      <c r="O5930" t="s">
        <v>645</v>
      </c>
      <c r="P5930" s="428">
        <v>45.755000000000003</v>
      </c>
      <c r="Q5930">
        <v>12987043</v>
      </c>
      <c r="R5930" t="s">
        <v>646</v>
      </c>
      <c r="S5930">
        <v>2059559</v>
      </c>
      <c r="T5930" t="s">
        <v>5013</v>
      </c>
    </row>
    <row r="5931" spans="1:20" x14ac:dyDescent="0.25">
      <c r="A5931" t="s">
        <v>637</v>
      </c>
      <c r="B5931" t="s">
        <v>831</v>
      </c>
      <c r="C5931" t="s">
        <v>639</v>
      </c>
      <c r="D5931" t="s">
        <v>651</v>
      </c>
      <c r="E5931" t="s">
        <v>2008</v>
      </c>
      <c r="F5931">
        <v>528004120002</v>
      </c>
      <c r="G5931" t="s">
        <v>642</v>
      </c>
      <c r="H5931">
        <v>583138</v>
      </c>
      <c r="I5931" t="s">
        <v>34</v>
      </c>
      <c r="J5931">
        <v>202211</v>
      </c>
      <c r="K5931">
        <v>44895</v>
      </c>
      <c r="L5931" t="s">
        <v>644</v>
      </c>
      <c r="M5931">
        <v>47418.11</v>
      </c>
      <c r="N5931">
        <v>71.77</v>
      </c>
      <c r="O5931" t="s">
        <v>645</v>
      </c>
      <c r="P5931" s="428">
        <v>72.284000000000006</v>
      </c>
      <c r="Q5931">
        <v>12987043</v>
      </c>
      <c r="R5931" t="s">
        <v>646</v>
      </c>
      <c r="S5931">
        <v>2024193</v>
      </c>
      <c r="T5931" t="s">
        <v>5009</v>
      </c>
    </row>
    <row r="5932" spans="1:20" x14ac:dyDescent="0.25">
      <c r="A5932" t="s">
        <v>637</v>
      </c>
      <c r="B5932" t="s">
        <v>831</v>
      </c>
      <c r="C5932" t="s">
        <v>639</v>
      </c>
      <c r="D5932" t="s">
        <v>651</v>
      </c>
      <c r="E5932" t="s">
        <v>641</v>
      </c>
      <c r="F5932">
        <v>528004120001</v>
      </c>
      <c r="G5932" t="s">
        <v>705</v>
      </c>
      <c r="H5932">
        <v>583128</v>
      </c>
      <c r="I5932" t="s">
        <v>20</v>
      </c>
      <c r="J5932">
        <v>202211</v>
      </c>
      <c r="K5932">
        <v>44895</v>
      </c>
      <c r="L5932" t="s">
        <v>644</v>
      </c>
      <c r="M5932">
        <v>67899.399999999994</v>
      </c>
      <c r="N5932">
        <v>102.78</v>
      </c>
      <c r="O5932" t="s">
        <v>645</v>
      </c>
      <c r="P5932" s="428">
        <v>103.51600000000001</v>
      </c>
      <c r="Q5932">
        <v>12987043</v>
      </c>
      <c r="R5932" t="s">
        <v>646</v>
      </c>
      <c r="S5932">
        <v>2022429</v>
      </c>
      <c r="T5932" t="s">
        <v>5010</v>
      </c>
    </row>
    <row r="5933" spans="1:20" x14ac:dyDescent="0.25">
      <c r="A5933" t="s">
        <v>637</v>
      </c>
      <c r="B5933" t="s">
        <v>1506</v>
      </c>
      <c r="C5933" t="s">
        <v>639</v>
      </c>
      <c r="D5933" t="s">
        <v>651</v>
      </c>
      <c r="E5933" t="s">
        <v>667</v>
      </c>
      <c r="F5933">
        <v>528004120010</v>
      </c>
      <c r="G5933" t="s">
        <v>653</v>
      </c>
      <c r="H5933">
        <v>583594</v>
      </c>
      <c r="I5933" t="s">
        <v>2737</v>
      </c>
      <c r="J5933">
        <v>202211</v>
      </c>
      <c r="K5933">
        <v>44895</v>
      </c>
      <c r="L5933" t="s">
        <v>644</v>
      </c>
      <c r="M5933">
        <v>11597.08</v>
      </c>
      <c r="N5933">
        <v>19.03</v>
      </c>
      <c r="O5933" t="s">
        <v>645</v>
      </c>
      <c r="P5933" s="428">
        <v>19.166</v>
      </c>
      <c r="Q5933">
        <v>12979112</v>
      </c>
      <c r="R5933" t="s">
        <v>668</v>
      </c>
      <c r="S5933" t="s">
        <v>669</v>
      </c>
      <c r="T5933" t="s">
        <v>2738</v>
      </c>
    </row>
    <row r="5934" spans="1:20" x14ac:dyDescent="0.25">
      <c r="A5934" t="s">
        <v>637</v>
      </c>
      <c r="B5934" t="s">
        <v>1525</v>
      </c>
      <c r="C5934" t="s">
        <v>639</v>
      </c>
      <c r="D5934" t="s">
        <v>651</v>
      </c>
      <c r="E5934" t="s">
        <v>667</v>
      </c>
      <c r="F5934">
        <v>528004120010</v>
      </c>
      <c r="G5934" t="s">
        <v>653</v>
      </c>
      <c r="H5934">
        <v>583598</v>
      </c>
      <c r="I5934" t="s">
        <v>179</v>
      </c>
      <c r="J5934">
        <v>202211</v>
      </c>
      <c r="K5934">
        <v>44895</v>
      </c>
      <c r="L5934" t="s">
        <v>644</v>
      </c>
      <c r="M5934">
        <v>302316.67</v>
      </c>
      <c r="N5934">
        <v>516.47</v>
      </c>
      <c r="O5934" t="s">
        <v>645</v>
      </c>
      <c r="P5934" s="428">
        <v>520.16800000000001</v>
      </c>
      <c r="Q5934">
        <v>12979112</v>
      </c>
      <c r="R5934" t="s">
        <v>668</v>
      </c>
      <c r="S5934" t="s">
        <v>1545</v>
      </c>
      <c r="T5934" t="s">
        <v>1546</v>
      </c>
    </row>
    <row r="5935" spans="1:20" x14ac:dyDescent="0.25">
      <c r="A5935" t="s">
        <v>637</v>
      </c>
      <c r="B5935" t="s">
        <v>1525</v>
      </c>
      <c r="C5935" t="s">
        <v>639</v>
      </c>
      <c r="D5935" t="s">
        <v>651</v>
      </c>
      <c r="E5935" t="s">
        <v>667</v>
      </c>
      <c r="F5935">
        <v>528004120010</v>
      </c>
      <c r="G5935" t="s">
        <v>653</v>
      </c>
      <c r="H5935">
        <v>583598</v>
      </c>
      <c r="I5935" t="s">
        <v>179</v>
      </c>
      <c r="J5935">
        <v>202211</v>
      </c>
      <c r="K5935">
        <v>44895</v>
      </c>
      <c r="L5935" t="s">
        <v>644</v>
      </c>
      <c r="M5935">
        <v>302316.67</v>
      </c>
      <c r="N5935">
        <v>516.47</v>
      </c>
      <c r="O5935" t="s">
        <v>645</v>
      </c>
      <c r="P5935" s="428">
        <v>520.16800000000001</v>
      </c>
      <c r="Q5935">
        <v>12979112</v>
      </c>
      <c r="R5935" t="s">
        <v>668</v>
      </c>
      <c r="S5935" t="s">
        <v>1547</v>
      </c>
      <c r="T5935" t="s">
        <v>1548</v>
      </c>
    </row>
    <row r="5936" spans="1:20" x14ac:dyDescent="0.25">
      <c r="A5936" t="s">
        <v>637</v>
      </c>
      <c r="B5936" t="s">
        <v>1525</v>
      </c>
      <c r="C5936" t="s">
        <v>639</v>
      </c>
      <c r="D5936" t="s">
        <v>651</v>
      </c>
      <c r="E5936" t="s">
        <v>667</v>
      </c>
      <c r="F5936">
        <v>528004120010</v>
      </c>
      <c r="G5936" t="s">
        <v>653</v>
      </c>
      <c r="H5936">
        <v>583598</v>
      </c>
      <c r="I5936" t="s">
        <v>179</v>
      </c>
      <c r="J5936">
        <v>202211</v>
      </c>
      <c r="K5936">
        <v>44895</v>
      </c>
      <c r="L5936" t="s">
        <v>644</v>
      </c>
      <c r="M5936">
        <v>302316.67</v>
      </c>
      <c r="N5936">
        <v>516.47</v>
      </c>
      <c r="O5936" t="s">
        <v>645</v>
      </c>
      <c r="P5936" s="428">
        <v>520.16800000000001</v>
      </c>
      <c r="Q5936">
        <v>12979112</v>
      </c>
      <c r="R5936" t="s">
        <v>668</v>
      </c>
      <c r="S5936" t="s">
        <v>1549</v>
      </c>
      <c r="T5936" t="s">
        <v>1550</v>
      </c>
    </row>
    <row r="5937" spans="1:20" x14ac:dyDescent="0.25">
      <c r="A5937" t="s">
        <v>637</v>
      </c>
      <c r="B5937" t="s">
        <v>1525</v>
      </c>
      <c r="C5937" t="s">
        <v>639</v>
      </c>
      <c r="D5937" t="s">
        <v>651</v>
      </c>
      <c r="E5937" t="s">
        <v>667</v>
      </c>
      <c r="F5937">
        <v>528004120010</v>
      </c>
      <c r="G5937" t="s">
        <v>653</v>
      </c>
      <c r="H5937">
        <v>583595</v>
      </c>
      <c r="I5937" t="s">
        <v>179</v>
      </c>
      <c r="J5937">
        <v>202211</v>
      </c>
      <c r="K5937">
        <v>44895</v>
      </c>
      <c r="L5937" t="s">
        <v>644</v>
      </c>
      <c r="M5937">
        <v>302316.67</v>
      </c>
      <c r="N5937">
        <v>516.47</v>
      </c>
      <c r="O5937" t="s">
        <v>645</v>
      </c>
      <c r="P5937" s="428">
        <v>520.16800000000001</v>
      </c>
      <c r="Q5937">
        <v>12979112</v>
      </c>
      <c r="R5937" t="s">
        <v>668</v>
      </c>
      <c r="S5937" t="s">
        <v>669</v>
      </c>
      <c r="T5937" t="s">
        <v>1526</v>
      </c>
    </row>
    <row r="5938" spans="1:20" x14ac:dyDescent="0.25">
      <c r="A5938" t="s">
        <v>637</v>
      </c>
      <c r="B5938" t="s">
        <v>853</v>
      </c>
      <c r="C5938" t="s">
        <v>639</v>
      </c>
      <c r="D5938" t="s">
        <v>651</v>
      </c>
      <c r="E5938" t="s">
        <v>641</v>
      </c>
      <c r="F5938">
        <v>528004120010</v>
      </c>
      <c r="G5938" t="s">
        <v>653</v>
      </c>
      <c r="H5938" t="s">
        <v>219</v>
      </c>
      <c r="I5938" t="s">
        <v>220</v>
      </c>
      <c r="J5938">
        <v>202211</v>
      </c>
      <c r="K5938">
        <v>44895</v>
      </c>
      <c r="L5938" t="s">
        <v>727</v>
      </c>
      <c r="M5938">
        <v>689.9</v>
      </c>
      <c r="N5938">
        <v>689.9</v>
      </c>
      <c r="O5938" t="s">
        <v>645</v>
      </c>
      <c r="P5938" s="428">
        <v>694.84</v>
      </c>
      <c r="Q5938">
        <v>12997103</v>
      </c>
      <c r="T5938" t="s">
        <v>220</v>
      </c>
    </row>
    <row r="5939" spans="1:20" x14ac:dyDescent="0.25">
      <c r="A5939" t="s">
        <v>637</v>
      </c>
      <c r="B5939" t="s">
        <v>853</v>
      </c>
      <c r="C5939" t="s">
        <v>639</v>
      </c>
      <c r="D5939" t="s">
        <v>651</v>
      </c>
      <c r="E5939" t="s">
        <v>667</v>
      </c>
      <c r="F5939">
        <v>528004120010</v>
      </c>
      <c r="G5939" t="s">
        <v>653</v>
      </c>
      <c r="H5939" t="s">
        <v>219</v>
      </c>
      <c r="I5939" t="s">
        <v>220</v>
      </c>
      <c r="J5939">
        <v>202211</v>
      </c>
      <c r="K5939">
        <v>44895</v>
      </c>
      <c r="L5939" t="s">
        <v>727</v>
      </c>
      <c r="M5939">
        <v>387.16</v>
      </c>
      <c r="N5939">
        <v>387.16</v>
      </c>
      <c r="O5939" t="s">
        <v>645</v>
      </c>
      <c r="P5939" s="428">
        <v>389.93200000000002</v>
      </c>
      <c r="Q5939">
        <v>12997103</v>
      </c>
      <c r="T5939" t="s">
        <v>220</v>
      </c>
    </row>
    <row r="5940" spans="1:20" x14ac:dyDescent="0.25">
      <c r="A5940" t="s">
        <v>637</v>
      </c>
      <c r="B5940" t="s">
        <v>849</v>
      </c>
      <c r="C5940" t="s">
        <v>639</v>
      </c>
      <c r="D5940" t="s">
        <v>640</v>
      </c>
      <c r="E5940" t="s">
        <v>2008</v>
      </c>
      <c r="F5940">
        <v>528004120010</v>
      </c>
      <c r="G5940" t="s">
        <v>653</v>
      </c>
      <c r="H5940" t="s">
        <v>213</v>
      </c>
      <c r="I5940" t="s">
        <v>850</v>
      </c>
      <c r="J5940">
        <v>202211</v>
      </c>
      <c r="K5940">
        <v>44895</v>
      </c>
      <c r="L5940" t="s">
        <v>727</v>
      </c>
      <c r="M5940">
        <v>30.33</v>
      </c>
      <c r="N5940">
        <v>30.33</v>
      </c>
      <c r="O5940" t="s">
        <v>645</v>
      </c>
      <c r="P5940" s="428">
        <v>30.547000000000001</v>
      </c>
      <c r="Q5940">
        <v>12997103</v>
      </c>
      <c r="T5940" t="s">
        <v>850</v>
      </c>
    </row>
    <row r="5941" spans="1:20" x14ac:dyDescent="0.25">
      <c r="A5941" t="s">
        <v>637</v>
      </c>
      <c r="B5941" t="s">
        <v>849</v>
      </c>
      <c r="C5941" t="s">
        <v>639</v>
      </c>
      <c r="D5941" t="s">
        <v>640</v>
      </c>
      <c r="E5941" t="s">
        <v>652</v>
      </c>
      <c r="F5941">
        <v>528004120010</v>
      </c>
      <c r="G5941" t="s">
        <v>653</v>
      </c>
      <c r="H5941" t="s">
        <v>213</v>
      </c>
      <c r="I5941" t="s">
        <v>850</v>
      </c>
      <c r="J5941">
        <v>202211</v>
      </c>
      <c r="K5941">
        <v>44895</v>
      </c>
      <c r="L5941" t="s">
        <v>727</v>
      </c>
      <c r="M5941">
        <v>97.74</v>
      </c>
      <c r="N5941">
        <v>97.74</v>
      </c>
      <c r="O5941" t="s">
        <v>645</v>
      </c>
      <c r="P5941" s="428">
        <v>98.44</v>
      </c>
      <c r="Q5941">
        <v>12997103</v>
      </c>
      <c r="T5941" t="s">
        <v>850</v>
      </c>
    </row>
    <row r="5942" spans="1:20" x14ac:dyDescent="0.25">
      <c r="A5942" t="s">
        <v>637</v>
      </c>
      <c r="B5942" t="s">
        <v>849</v>
      </c>
      <c r="C5942" t="s">
        <v>639</v>
      </c>
      <c r="D5942" t="s">
        <v>640</v>
      </c>
      <c r="E5942" t="s">
        <v>708</v>
      </c>
      <c r="F5942">
        <v>528004120010</v>
      </c>
      <c r="G5942" t="s">
        <v>653</v>
      </c>
      <c r="H5942" t="s">
        <v>213</v>
      </c>
      <c r="I5942" t="s">
        <v>850</v>
      </c>
      <c r="J5942">
        <v>202211</v>
      </c>
      <c r="K5942">
        <v>44895</v>
      </c>
      <c r="L5942" t="s">
        <v>727</v>
      </c>
      <c r="M5942">
        <v>21.9</v>
      </c>
      <c r="N5942">
        <v>21.9</v>
      </c>
      <c r="O5942" t="s">
        <v>645</v>
      </c>
      <c r="P5942" s="428">
        <v>22.056999999999999</v>
      </c>
      <c r="Q5942">
        <v>12997103</v>
      </c>
      <c r="T5942" t="s">
        <v>850</v>
      </c>
    </row>
    <row r="5943" spans="1:20" x14ac:dyDescent="0.25">
      <c r="A5943" t="s">
        <v>637</v>
      </c>
      <c r="B5943" t="s">
        <v>849</v>
      </c>
      <c r="C5943" t="s">
        <v>639</v>
      </c>
      <c r="D5943" t="s">
        <v>640</v>
      </c>
      <c r="E5943" t="s">
        <v>1177</v>
      </c>
      <c r="F5943">
        <v>528004120010</v>
      </c>
      <c r="G5943" t="s">
        <v>653</v>
      </c>
      <c r="H5943" t="s">
        <v>213</v>
      </c>
      <c r="I5943" t="s">
        <v>850</v>
      </c>
      <c r="J5943">
        <v>202211</v>
      </c>
      <c r="K5943">
        <v>44895</v>
      </c>
      <c r="L5943" t="s">
        <v>727</v>
      </c>
      <c r="M5943">
        <v>84.23</v>
      </c>
      <c r="N5943">
        <v>84.23</v>
      </c>
      <c r="O5943" t="s">
        <v>645</v>
      </c>
      <c r="P5943" s="428">
        <v>84.832999999999998</v>
      </c>
      <c r="Q5943">
        <v>12997103</v>
      </c>
      <c r="T5943" t="s">
        <v>850</v>
      </c>
    </row>
    <row r="5944" spans="1:20" x14ac:dyDescent="0.25">
      <c r="A5944" t="s">
        <v>637</v>
      </c>
      <c r="B5944" t="s">
        <v>849</v>
      </c>
      <c r="C5944" t="s">
        <v>639</v>
      </c>
      <c r="D5944" t="s">
        <v>640</v>
      </c>
      <c r="E5944" t="s">
        <v>667</v>
      </c>
      <c r="F5944">
        <v>528004120010</v>
      </c>
      <c r="G5944" t="s">
        <v>653</v>
      </c>
      <c r="H5944" t="s">
        <v>213</v>
      </c>
      <c r="I5944" t="s">
        <v>850</v>
      </c>
      <c r="J5944">
        <v>202211</v>
      </c>
      <c r="K5944">
        <v>44895</v>
      </c>
      <c r="L5944" t="s">
        <v>727</v>
      </c>
      <c r="M5944">
        <v>75.5</v>
      </c>
      <c r="N5944">
        <v>75.5</v>
      </c>
      <c r="O5944" t="s">
        <v>645</v>
      </c>
      <c r="P5944" s="428">
        <v>76.040999999999997</v>
      </c>
      <c r="Q5944">
        <v>12997103</v>
      </c>
      <c r="T5944" t="s">
        <v>850</v>
      </c>
    </row>
    <row r="5945" spans="1:20" x14ac:dyDescent="0.25">
      <c r="A5945" t="s">
        <v>637</v>
      </c>
      <c r="B5945" t="s">
        <v>849</v>
      </c>
      <c r="C5945" t="s">
        <v>639</v>
      </c>
      <c r="D5945" t="s">
        <v>640</v>
      </c>
      <c r="E5945" t="s">
        <v>686</v>
      </c>
      <c r="F5945">
        <v>528004120010</v>
      </c>
      <c r="G5945" t="s">
        <v>653</v>
      </c>
      <c r="H5945" t="s">
        <v>213</v>
      </c>
      <c r="I5945" t="s">
        <v>850</v>
      </c>
      <c r="J5945">
        <v>202211</v>
      </c>
      <c r="K5945">
        <v>44895</v>
      </c>
      <c r="L5945" t="s">
        <v>727</v>
      </c>
      <c r="M5945">
        <v>175.69</v>
      </c>
      <c r="N5945">
        <v>175.69</v>
      </c>
      <c r="O5945" t="s">
        <v>645</v>
      </c>
      <c r="P5945" s="428">
        <v>176.94800000000001</v>
      </c>
      <c r="Q5945">
        <v>12997103</v>
      </c>
      <c r="T5945" t="s">
        <v>850</v>
      </c>
    </row>
    <row r="5946" spans="1:20" x14ac:dyDescent="0.25">
      <c r="A5946" t="s">
        <v>637</v>
      </c>
      <c r="B5946" t="s">
        <v>849</v>
      </c>
      <c r="C5946" t="s">
        <v>639</v>
      </c>
      <c r="D5946" t="s">
        <v>640</v>
      </c>
      <c r="E5946" t="s">
        <v>673</v>
      </c>
      <c r="F5946">
        <v>528004120010</v>
      </c>
      <c r="G5946" t="s">
        <v>653</v>
      </c>
      <c r="H5946" t="s">
        <v>213</v>
      </c>
      <c r="I5946" t="s">
        <v>850</v>
      </c>
      <c r="J5946">
        <v>202211</v>
      </c>
      <c r="K5946">
        <v>44895</v>
      </c>
      <c r="L5946" t="s">
        <v>727</v>
      </c>
      <c r="M5946">
        <v>177.85</v>
      </c>
      <c r="N5946">
        <v>177.85</v>
      </c>
      <c r="O5946" t="s">
        <v>645</v>
      </c>
      <c r="P5946" s="428">
        <v>179.124</v>
      </c>
      <c r="Q5946">
        <v>12997103</v>
      </c>
      <c r="T5946" t="s">
        <v>850</v>
      </c>
    </row>
    <row r="5947" spans="1:20" x14ac:dyDescent="0.25">
      <c r="A5947" t="s">
        <v>637</v>
      </c>
      <c r="B5947" t="s">
        <v>849</v>
      </c>
      <c r="C5947" t="s">
        <v>639</v>
      </c>
      <c r="D5947" t="s">
        <v>640</v>
      </c>
      <c r="E5947" t="s">
        <v>678</v>
      </c>
      <c r="F5947">
        <v>528004120010</v>
      </c>
      <c r="G5947" t="s">
        <v>653</v>
      </c>
      <c r="H5947" t="s">
        <v>213</v>
      </c>
      <c r="I5947" t="s">
        <v>850</v>
      </c>
      <c r="J5947">
        <v>202211</v>
      </c>
      <c r="K5947">
        <v>44895</v>
      </c>
      <c r="L5947" t="s">
        <v>727</v>
      </c>
      <c r="M5947">
        <v>48.88</v>
      </c>
      <c r="N5947">
        <v>48.88</v>
      </c>
      <c r="O5947" t="s">
        <v>645</v>
      </c>
      <c r="P5947" s="428">
        <v>49.23</v>
      </c>
      <c r="Q5947">
        <v>12997103</v>
      </c>
      <c r="T5947" t="s">
        <v>850</v>
      </c>
    </row>
    <row r="5948" spans="1:20" x14ac:dyDescent="0.25">
      <c r="A5948" t="s">
        <v>637</v>
      </c>
      <c r="B5948" t="s">
        <v>849</v>
      </c>
      <c r="C5948" t="s">
        <v>639</v>
      </c>
      <c r="D5948" t="s">
        <v>640</v>
      </c>
      <c r="E5948" t="s">
        <v>701</v>
      </c>
      <c r="F5948">
        <v>528004120010</v>
      </c>
      <c r="G5948" t="s">
        <v>653</v>
      </c>
      <c r="H5948" t="s">
        <v>213</v>
      </c>
      <c r="I5948" t="s">
        <v>850</v>
      </c>
      <c r="J5948">
        <v>202211</v>
      </c>
      <c r="K5948">
        <v>44895</v>
      </c>
      <c r="L5948" t="s">
        <v>727</v>
      </c>
      <c r="M5948">
        <v>40.32</v>
      </c>
      <c r="N5948">
        <v>40.32</v>
      </c>
      <c r="O5948" t="s">
        <v>645</v>
      </c>
      <c r="P5948" s="428">
        <v>40.609000000000002</v>
      </c>
      <c r="Q5948">
        <v>12997103</v>
      </c>
      <c r="T5948" t="s">
        <v>850</v>
      </c>
    </row>
    <row r="5949" spans="1:20" x14ac:dyDescent="0.25">
      <c r="A5949" t="s">
        <v>637</v>
      </c>
      <c r="B5949" t="s">
        <v>849</v>
      </c>
      <c r="C5949" t="s">
        <v>639</v>
      </c>
      <c r="D5949" t="s">
        <v>640</v>
      </c>
      <c r="E5949" t="s">
        <v>648</v>
      </c>
      <c r="F5949">
        <v>528004120010</v>
      </c>
      <c r="G5949" t="s">
        <v>653</v>
      </c>
      <c r="H5949" t="s">
        <v>213</v>
      </c>
      <c r="I5949" t="s">
        <v>850</v>
      </c>
      <c r="J5949">
        <v>202211</v>
      </c>
      <c r="K5949">
        <v>44895</v>
      </c>
      <c r="L5949" t="s">
        <v>727</v>
      </c>
      <c r="M5949">
        <v>1189.76</v>
      </c>
      <c r="N5949">
        <v>1189.76</v>
      </c>
      <c r="O5949" t="s">
        <v>645</v>
      </c>
      <c r="P5949" s="428">
        <v>1198.28</v>
      </c>
      <c r="Q5949">
        <v>12997103</v>
      </c>
      <c r="T5949" t="s">
        <v>850</v>
      </c>
    </row>
    <row r="5950" spans="1:20" x14ac:dyDescent="0.25">
      <c r="A5950" t="s">
        <v>637</v>
      </c>
      <c r="B5950" t="s">
        <v>849</v>
      </c>
      <c r="C5950" t="s">
        <v>639</v>
      </c>
      <c r="D5950" t="s">
        <v>640</v>
      </c>
      <c r="E5950" t="s">
        <v>641</v>
      </c>
      <c r="F5950">
        <v>528004120010</v>
      </c>
      <c r="G5950" t="s">
        <v>653</v>
      </c>
      <c r="H5950" t="s">
        <v>213</v>
      </c>
      <c r="I5950" t="s">
        <v>850</v>
      </c>
      <c r="J5950">
        <v>202211</v>
      </c>
      <c r="K5950">
        <v>44895</v>
      </c>
      <c r="L5950" t="s">
        <v>727</v>
      </c>
      <c r="M5950">
        <v>515.03</v>
      </c>
      <c r="N5950">
        <v>515.03</v>
      </c>
      <c r="O5950" t="s">
        <v>645</v>
      </c>
      <c r="P5950" s="428">
        <v>518.71799999999996</v>
      </c>
      <c r="Q5950">
        <v>12997103</v>
      </c>
      <c r="T5950" t="s">
        <v>850</v>
      </c>
    </row>
    <row r="5951" spans="1:20" x14ac:dyDescent="0.25">
      <c r="A5951" t="s">
        <v>637</v>
      </c>
      <c r="B5951" t="s">
        <v>849</v>
      </c>
      <c r="C5951" t="s">
        <v>639</v>
      </c>
      <c r="D5951" t="s">
        <v>718</v>
      </c>
      <c r="E5951" t="s">
        <v>673</v>
      </c>
      <c r="F5951">
        <v>528004120010</v>
      </c>
      <c r="G5951" t="s">
        <v>653</v>
      </c>
      <c r="H5951" t="s">
        <v>213</v>
      </c>
      <c r="I5951" t="s">
        <v>850</v>
      </c>
      <c r="J5951">
        <v>202211</v>
      </c>
      <c r="K5951">
        <v>44895</v>
      </c>
      <c r="L5951" t="s">
        <v>727</v>
      </c>
      <c r="M5951">
        <v>2.84</v>
      </c>
      <c r="N5951">
        <v>2.84</v>
      </c>
      <c r="O5951" t="s">
        <v>645</v>
      </c>
      <c r="P5951" s="428">
        <v>2.86</v>
      </c>
      <c r="Q5951">
        <v>12997103</v>
      </c>
      <c r="T5951" t="s">
        <v>850</v>
      </c>
    </row>
    <row r="5952" spans="1:20" x14ac:dyDescent="0.25">
      <c r="A5952" t="s">
        <v>637</v>
      </c>
      <c r="B5952" t="s">
        <v>853</v>
      </c>
      <c r="C5952" t="s">
        <v>639</v>
      </c>
      <c r="D5952" t="s">
        <v>640</v>
      </c>
      <c r="E5952" t="s">
        <v>667</v>
      </c>
      <c r="F5952">
        <v>528004120010</v>
      </c>
      <c r="G5952" t="s">
        <v>653</v>
      </c>
      <c r="H5952" t="s">
        <v>219</v>
      </c>
      <c r="I5952" t="s">
        <v>220</v>
      </c>
      <c r="J5952">
        <v>202211</v>
      </c>
      <c r="K5952">
        <v>44895</v>
      </c>
      <c r="L5952" t="s">
        <v>727</v>
      </c>
      <c r="M5952">
        <v>291.94</v>
      </c>
      <c r="N5952">
        <v>291.94</v>
      </c>
      <c r="O5952" t="s">
        <v>645</v>
      </c>
      <c r="P5952" s="428">
        <v>294.03100000000001</v>
      </c>
      <c r="Q5952">
        <v>12997103</v>
      </c>
      <c r="T5952" t="s">
        <v>220</v>
      </c>
    </row>
    <row r="5953" spans="1:20" x14ac:dyDescent="0.25">
      <c r="A5953" t="s">
        <v>637</v>
      </c>
      <c r="B5953" t="s">
        <v>849</v>
      </c>
      <c r="C5953" t="s">
        <v>639</v>
      </c>
      <c r="D5953" t="s">
        <v>651</v>
      </c>
      <c r="E5953" t="s">
        <v>652</v>
      </c>
      <c r="F5953">
        <v>528004120010</v>
      </c>
      <c r="G5953" t="s">
        <v>653</v>
      </c>
      <c r="H5953" t="s">
        <v>213</v>
      </c>
      <c r="I5953" t="s">
        <v>850</v>
      </c>
      <c r="J5953">
        <v>202211</v>
      </c>
      <c r="K5953">
        <v>44895</v>
      </c>
      <c r="L5953" t="s">
        <v>727</v>
      </c>
      <c r="M5953">
        <v>54.35</v>
      </c>
      <c r="N5953">
        <v>54.35</v>
      </c>
      <c r="O5953" t="s">
        <v>645</v>
      </c>
      <c r="P5953" s="428">
        <v>54.738999999999997</v>
      </c>
      <c r="Q5953">
        <v>12997103</v>
      </c>
      <c r="T5953" t="s">
        <v>850</v>
      </c>
    </row>
    <row r="5954" spans="1:20" x14ac:dyDescent="0.25">
      <c r="A5954" t="s">
        <v>637</v>
      </c>
      <c r="B5954" t="s">
        <v>849</v>
      </c>
      <c r="C5954" t="s">
        <v>639</v>
      </c>
      <c r="D5954" t="s">
        <v>651</v>
      </c>
      <c r="E5954" t="s">
        <v>667</v>
      </c>
      <c r="F5954">
        <v>528004120010</v>
      </c>
      <c r="G5954" t="s">
        <v>653</v>
      </c>
      <c r="H5954" t="s">
        <v>213</v>
      </c>
      <c r="I5954" t="s">
        <v>850</v>
      </c>
      <c r="J5954">
        <v>202211</v>
      </c>
      <c r="K5954">
        <v>44895</v>
      </c>
      <c r="L5954" t="s">
        <v>727</v>
      </c>
      <c r="M5954">
        <v>166.4</v>
      </c>
      <c r="N5954">
        <v>166.4</v>
      </c>
      <c r="O5954" t="s">
        <v>645</v>
      </c>
      <c r="P5954" s="428">
        <v>167.59200000000001</v>
      </c>
      <c r="Q5954">
        <v>12997103</v>
      </c>
      <c r="T5954" t="s">
        <v>850</v>
      </c>
    </row>
    <row r="5955" spans="1:20" x14ac:dyDescent="0.25">
      <c r="A5955" t="s">
        <v>637</v>
      </c>
      <c r="B5955" t="s">
        <v>849</v>
      </c>
      <c r="C5955" t="s">
        <v>639</v>
      </c>
      <c r="D5955" t="s">
        <v>651</v>
      </c>
      <c r="E5955" t="s">
        <v>673</v>
      </c>
      <c r="F5955">
        <v>528004120010</v>
      </c>
      <c r="G5955" t="s">
        <v>653</v>
      </c>
      <c r="H5955" t="s">
        <v>213</v>
      </c>
      <c r="I5955" t="s">
        <v>850</v>
      </c>
      <c r="J5955">
        <v>202211</v>
      </c>
      <c r="K5955">
        <v>44895</v>
      </c>
      <c r="L5955" t="s">
        <v>727</v>
      </c>
      <c r="M5955">
        <v>166.76</v>
      </c>
      <c r="N5955">
        <v>166.76</v>
      </c>
      <c r="O5955" t="s">
        <v>645</v>
      </c>
      <c r="P5955" s="428">
        <v>167.95400000000001</v>
      </c>
      <c r="Q5955">
        <v>12997103</v>
      </c>
      <c r="T5955" t="s">
        <v>850</v>
      </c>
    </row>
    <row r="5956" spans="1:20" x14ac:dyDescent="0.25">
      <c r="A5956" t="s">
        <v>637</v>
      </c>
      <c r="B5956" t="s">
        <v>849</v>
      </c>
      <c r="C5956" t="s">
        <v>639</v>
      </c>
      <c r="D5956" t="s">
        <v>695</v>
      </c>
      <c r="E5956" t="s">
        <v>641</v>
      </c>
      <c r="F5956">
        <v>528004120010</v>
      </c>
      <c r="G5956" t="s">
        <v>653</v>
      </c>
      <c r="H5956" t="s">
        <v>213</v>
      </c>
      <c r="I5956" t="s">
        <v>850</v>
      </c>
      <c r="J5956">
        <v>202211</v>
      </c>
      <c r="K5956">
        <v>44895</v>
      </c>
      <c r="L5956" t="s">
        <v>727</v>
      </c>
      <c r="M5956">
        <v>12.67</v>
      </c>
      <c r="N5956">
        <v>12.67</v>
      </c>
      <c r="O5956" t="s">
        <v>645</v>
      </c>
      <c r="P5956" s="428">
        <v>12.760999999999999</v>
      </c>
      <c r="Q5956">
        <v>12997103</v>
      </c>
      <c r="T5956" t="s">
        <v>850</v>
      </c>
    </row>
    <row r="5957" spans="1:20" x14ac:dyDescent="0.25">
      <c r="A5957" t="s">
        <v>637</v>
      </c>
      <c r="B5957" t="s">
        <v>849</v>
      </c>
      <c r="C5957" t="s">
        <v>639</v>
      </c>
      <c r="D5957" t="s">
        <v>695</v>
      </c>
      <c r="E5957" t="s">
        <v>673</v>
      </c>
      <c r="F5957">
        <v>528004120010</v>
      </c>
      <c r="G5957" t="s">
        <v>653</v>
      </c>
      <c r="H5957" t="s">
        <v>213</v>
      </c>
      <c r="I5957" t="s">
        <v>850</v>
      </c>
      <c r="J5957">
        <v>202211</v>
      </c>
      <c r="K5957">
        <v>44895</v>
      </c>
      <c r="L5957" t="s">
        <v>727</v>
      </c>
      <c r="M5957">
        <v>16.25</v>
      </c>
      <c r="N5957">
        <v>16.25</v>
      </c>
      <c r="O5957" t="s">
        <v>645</v>
      </c>
      <c r="P5957" s="428">
        <v>16.366</v>
      </c>
      <c r="Q5957">
        <v>12997103</v>
      </c>
      <c r="T5957" t="s">
        <v>850</v>
      </c>
    </row>
    <row r="5958" spans="1:20" x14ac:dyDescent="0.25">
      <c r="A5958" t="s">
        <v>637</v>
      </c>
      <c r="B5958" t="s">
        <v>859</v>
      </c>
      <c r="C5958" t="s">
        <v>639</v>
      </c>
      <c r="D5958" t="s">
        <v>651</v>
      </c>
      <c r="E5958" t="s">
        <v>667</v>
      </c>
      <c r="F5958">
        <v>528004120010</v>
      </c>
      <c r="G5958" t="s">
        <v>653</v>
      </c>
      <c r="H5958" t="s">
        <v>215</v>
      </c>
      <c r="I5958" t="s">
        <v>216</v>
      </c>
      <c r="J5958">
        <v>202211</v>
      </c>
      <c r="K5958">
        <v>44895</v>
      </c>
      <c r="L5958" t="s">
        <v>727</v>
      </c>
      <c r="M5958">
        <v>40.4</v>
      </c>
      <c r="N5958">
        <v>40.4</v>
      </c>
      <c r="O5958" t="s">
        <v>645</v>
      </c>
      <c r="P5958" s="428">
        <v>40.689</v>
      </c>
      <c r="Q5958">
        <v>12997103</v>
      </c>
      <c r="T5958" t="s">
        <v>216</v>
      </c>
    </row>
    <row r="5959" spans="1:20" x14ac:dyDescent="0.25">
      <c r="A5959" t="s">
        <v>637</v>
      </c>
      <c r="B5959" t="s">
        <v>858</v>
      </c>
      <c r="C5959" t="s">
        <v>639</v>
      </c>
      <c r="D5959" t="s">
        <v>651</v>
      </c>
      <c r="E5959" t="s">
        <v>667</v>
      </c>
      <c r="F5959">
        <v>528004120010</v>
      </c>
      <c r="G5959" t="s">
        <v>653</v>
      </c>
      <c r="H5959" t="s">
        <v>217</v>
      </c>
      <c r="I5959" t="s">
        <v>218</v>
      </c>
      <c r="J5959">
        <v>202211</v>
      </c>
      <c r="K5959">
        <v>44895</v>
      </c>
      <c r="L5959" t="s">
        <v>727</v>
      </c>
      <c r="M5959">
        <v>61.93</v>
      </c>
      <c r="N5959">
        <v>61.93</v>
      </c>
      <c r="O5959" t="s">
        <v>645</v>
      </c>
      <c r="P5959" s="428">
        <v>62.372999999999998</v>
      </c>
      <c r="Q5959">
        <v>12997103</v>
      </c>
      <c r="T5959" t="s">
        <v>218</v>
      </c>
    </row>
    <row r="5960" spans="1:20" x14ac:dyDescent="0.25">
      <c r="A5960" t="s">
        <v>637</v>
      </c>
      <c r="B5960" t="s">
        <v>859</v>
      </c>
      <c r="C5960" t="s">
        <v>639</v>
      </c>
      <c r="D5960" t="s">
        <v>651</v>
      </c>
      <c r="E5960" t="s">
        <v>678</v>
      </c>
      <c r="F5960">
        <v>528004120010</v>
      </c>
      <c r="G5960" t="s">
        <v>653</v>
      </c>
      <c r="H5960" t="s">
        <v>215</v>
      </c>
      <c r="I5960" t="s">
        <v>216</v>
      </c>
      <c r="J5960">
        <v>202211</v>
      </c>
      <c r="K5960">
        <v>44895</v>
      </c>
      <c r="L5960" t="s">
        <v>727</v>
      </c>
      <c r="M5960">
        <v>4.46</v>
      </c>
      <c r="N5960">
        <v>4.46</v>
      </c>
      <c r="O5960" t="s">
        <v>645</v>
      </c>
      <c r="P5960" s="428">
        <v>4.492</v>
      </c>
      <c r="Q5960">
        <v>12997103</v>
      </c>
      <c r="T5960" t="s">
        <v>216</v>
      </c>
    </row>
    <row r="5961" spans="1:20" x14ac:dyDescent="0.25">
      <c r="A5961" t="s">
        <v>637</v>
      </c>
      <c r="B5961" t="s">
        <v>859</v>
      </c>
      <c r="C5961" t="s">
        <v>639</v>
      </c>
      <c r="D5961" t="s">
        <v>695</v>
      </c>
      <c r="E5961" t="s">
        <v>652</v>
      </c>
      <c r="F5961">
        <v>528004120010</v>
      </c>
      <c r="G5961" t="s">
        <v>653</v>
      </c>
      <c r="H5961" t="s">
        <v>215</v>
      </c>
      <c r="I5961" t="s">
        <v>216</v>
      </c>
      <c r="J5961">
        <v>202211</v>
      </c>
      <c r="K5961">
        <v>44895</v>
      </c>
      <c r="L5961" t="s">
        <v>727</v>
      </c>
      <c r="M5961">
        <v>11.38</v>
      </c>
      <c r="N5961">
        <v>11.38</v>
      </c>
      <c r="O5961" t="s">
        <v>645</v>
      </c>
      <c r="P5961" s="428">
        <v>11.461</v>
      </c>
      <c r="Q5961">
        <v>12997103</v>
      </c>
      <c r="T5961" t="s">
        <v>216</v>
      </c>
    </row>
    <row r="5962" spans="1:20" x14ac:dyDescent="0.25">
      <c r="A5962" t="s">
        <v>637</v>
      </c>
      <c r="B5962" t="s">
        <v>854</v>
      </c>
      <c r="C5962" t="s">
        <v>639</v>
      </c>
      <c r="D5962" t="s">
        <v>695</v>
      </c>
      <c r="E5962" t="s">
        <v>673</v>
      </c>
      <c r="F5962">
        <v>528004120010</v>
      </c>
      <c r="G5962" t="s">
        <v>653</v>
      </c>
      <c r="H5962" t="s">
        <v>221</v>
      </c>
      <c r="I5962" t="s">
        <v>222</v>
      </c>
      <c r="J5962">
        <v>202211</v>
      </c>
      <c r="K5962">
        <v>44895</v>
      </c>
      <c r="L5962" t="s">
        <v>727</v>
      </c>
      <c r="M5962">
        <v>6.56</v>
      </c>
      <c r="N5962">
        <v>6.56</v>
      </c>
      <c r="O5962" t="s">
        <v>645</v>
      </c>
      <c r="P5962" s="428">
        <v>6.6070000000000002</v>
      </c>
      <c r="Q5962">
        <v>12997103</v>
      </c>
      <c r="T5962" t="s">
        <v>222</v>
      </c>
    </row>
    <row r="5963" spans="1:20" x14ac:dyDescent="0.25">
      <c r="A5963" t="s">
        <v>637</v>
      </c>
      <c r="B5963" t="s">
        <v>855</v>
      </c>
      <c r="C5963" t="s">
        <v>639</v>
      </c>
      <c r="D5963" t="s">
        <v>663</v>
      </c>
      <c r="E5963" t="s">
        <v>667</v>
      </c>
      <c r="F5963">
        <v>528004120036</v>
      </c>
      <c r="G5963" t="s">
        <v>1779</v>
      </c>
      <c r="H5963">
        <v>583635</v>
      </c>
      <c r="I5963" t="s">
        <v>1780</v>
      </c>
      <c r="J5963">
        <v>202211</v>
      </c>
      <c r="K5963">
        <v>44895</v>
      </c>
      <c r="L5963" t="s">
        <v>644</v>
      </c>
      <c r="M5963">
        <v>79998.62</v>
      </c>
      <c r="N5963">
        <v>121.09</v>
      </c>
      <c r="O5963" t="s">
        <v>645</v>
      </c>
      <c r="P5963" s="428">
        <v>121.95699999999999</v>
      </c>
      <c r="Q5963">
        <v>12979112</v>
      </c>
      <c r="T5963" t="s">
        <v>4990</v>
      </c>
    </row>
    <row r="5964" spans="1:20" x14ac:dyDescent="0.25">
      <c r="A5964" t="s">
        <v>637</v>
      </c>
      <c r="B5964" t="s">
        <v>855</v>
      </c>
      <c r="C5964" t="s">
        <v>639</v>
      </c>
      <c r="D5964" t="s">
        <v>663</v>
      </c>
      <c r="E5964" t="s">
        <v>667</v>
      </c>
      <c r="F5964">
        <v>528004120036</v>
      </c>
      <c r="G5964" t="s">
        <v>1779</v>
      </c>
      <c r="H5964">
        <v>583635</v>
      </c>
      <c r="I5964" t="s">
        <v>1780</v>
      </c>
      <c r="J5964">
        <v>202211</v>
      </c>
      <c r="K5964">
        <v>44895</v>
      </c>
      <c r="L5964" t="s">
        <v>644</v>
      </c>
      <c r="M5964">
        <v>11997.48</v>
      </c>
      <c r="N5964">
        <v>18.16</v>
      </c>
      <c r="O5964" t="s">
        <v>645</v>
      </c>
      <c r="P5964" s="428">
        <v>18.29</v>
      </c>
      <c r="Q5964">
        <v>12979112</v>
      </c>
      <c r="T5964" t="s">
        <v>4991</v>
      </c>
    </row>
    <row r="5965" spans="1:20" x14ac:dyDescent="0.25">
      <c r="A5965" t="s">
        <v>637</v>
      </c>
      <c r="B5965" t="s">
        <v>1313</v>
      </c>
      <c r="C5965" t="s">
        <v>639</v>
      </c>
      <c r="D5965" t="s">
        <v>718</v>
      </c>
      <c r="E5965" t="s">
        <v>641</v>
      </c>
      <c r="F5965">
        <v>528004120032</v>
      </c>
      <c r="G5965" t="s">
        <v>812</v>
      </c>
      <c r="H5965">
        <v>583631</v>
      </c>
      <c r="I5965" t="s">
        <v>333</v>
      </c>
      <c r="J5965">
        <v>202211</v>
      </c>
      <c r="K5965">
        <v>44895</v>
      </c>
      <c r="L5965" t="s">
        <v>644</v>
      </c>
      <c r="M5965">
        <v>200001.73</v>
      </c>
      <c r="N5965">
        <v>294.22000000000003</v>
      </c>
      <c r="O5965" t="s">
        <v>645</v>
      </c>
      <c r="P5965" s="428">
        <v>296.327</v>
      </c>
      <c r="Q5965">
        <v>12979112</v>
      </c>
      <c r="T5965" t="s">
        <v>4213</v>
      </c>
    </row>
    <row r="5966" spans="1:20" x14ac:dyDescent="0.25">
      <c r="A5966" t="s">
        <v>637</v>
      </c>
      <c r="B5966" t="s">
        <v>1313</v>
      </c>
      <c r="C5966" t="s">
        <v>639</v>
      </c>
      <c r="D5966" t="s">
        <v>651</v>
      </c>
      <c r="E5966" t="s">
        <v>641</v>
      </c>
      <c r="F5966">
        <v>528004120010</v>
      </c>
      <c r="G5966" t="s">
        <v>653</v>
      </c>
      <c r="H5966">
        <v>583610</v>
      </c>
      <c r="I5966" t="s">
        <v>205</v>
      </c>
      <c r="J5966">
        <v>202211</v>
      </c>
      <c r="K5966">
        <v>44895</v>
      </c>
      <c r="L5966" t="s">
        <v>644</v>
      </c>
      <c r="M5966">
        <v>778137.49</v>
      </c>
      <c r="N5966">
        <v>1329.35</v>
      </c>
      <c r="O5966" t="s">
        <v>645</v>
      </c>
      <c r="P5966" s="428">
        <v>1338.8689999999999</v>
      </c>
      <c r="Q5966">
        <v>12979112</v>
      </c>
      <c r="T5966" t="s">
        <v>1570</v>
      </c>
    </row>
    <row r="5967" spans="1:20" x14ac:dyDescent="0.25">
      <c r="A5967" t="s">
        <v>637</v>
      </c>
      <c r="B5967" t="s">
        <v>855</v>
      </c>
      <c r="C5967" t="s">
        <v>639</v>
      </c>
      <c r="D5967" t="s">
        <v>663</v>
      </c>
      <c r="E5967" t="s">
        <v>667</v>
      </c>
      <c r="F5967">
        <v>528004120036</v>
      </c>
      <c r="G5967" t="s">
        <v>1779</v>
      </c>
      <c r="H5967">
        <v>583635</v>
      </c>
      <c r="I5967" t="s">
        <v>1780</v>
      </c>
      <c r="J5967">
        <v>202211</v>
      </c>
      <c r="K5967">
        <v>44895</v>
      </c>
      <c r="L5967" t="s">
        <v>644</v>
      </c>
      <c r="M5967">
        <v>19998</v>
      </c>
      <c r="N5967">
        <v>30.27</v>
      </c>
      <c r="O5967" t="s">
        <v>645</v>
      </c>
      <c r="P5967" s="428">
        <v>30.486999999999998</v>
      </c>
      <c r="Q5967">
        <v>12979112</v>
      </c>
      <c r="T5967" t="s">
        <v>4992</v>
      </c>
    </row>
    <row r="5968" spans="1:20" x14ac:dyDescent="0.25">
      <c r="A5968" t="s">
        <v>637</v>
      </c>
      <c r="B5968" t="s">
        <v>855</v>
      </c>
      <c r="C5968" t="s">
        <v>639</v>
      </c>
      <c r="D5968" t="s">
        <v>663</v>
      </c>
      <c r="E5968" t="s">
        <v>667</v>
      </c>
      <c r="F5968">
        <v>528004120036</v>
      </c>
      <c r="G5968" t="s">
        <v>1779</v>
      </c>
      <c r="H5968">
        <v>583635</v>
      </c>
      <c r="I5968" t="s">
        <v>1780</v>
      </c>
      <c r="J5968">
        <v>202211</v>
      </c>
      <c r="K5968">
        <v>44895</v>
      </c>
      <c r="L5968" t="s">
        <v>644</v>
      </c>
      <c r="M5968">
        <v>5001.1499999999996</v>
      </c>
      <c r="N5968">
        <v>7.57</v>
      </c>
      <c r="O5968" t="s">
        <v>645</v>
      </c>
      <c r="P5968" s="428">
        <v>7.6239999999999997</v>
      </c>
      <c r="Q5968">
        <v>12979112</v>
      </c>
      <c r="T5968" t="s">
        <v>4993</v>
      </c>
    </row>
    <row r="5969" spans="1:20" x14ac:dyDescent="0.25">
      <c r="A5969" t="s">
        <v>637</v>
      </c>
      <c r="B5969" t="s">
        <v>855</v>
      </c>
      <c r="C5969" t="s">
        <v>639</v>
      </c>
      <c r="D5969" t="s">
        <v>663</v>
      </c>
      <c r="E5969" t="s">
        <v>667</v>
      </c>
      <c r="F5969">
        <v>528004120036</v>
      </c>
      <c r="G5969" t="s">
        <v>1779</v>
      </c>
      <c r="H5969">
        <v>583635</v>
      </c>
      <c r="I5969" t="s">
        <v>1780</v>
      </c>
      <c r="J5969">
        <v>202211</v>
      </c>
      <c r="K5969">
        <v>44895</v>
      </c>
      <c r="L5969" t="s">
        <v>644</v>
      </c>
      <c r="M5969">
        <v>40002.61</v>
      </c>
      <c r="N5969">
        <v>60.55</v>
      </c>
      <c r="O5969" t="s">
        <v>645</v>
      </c>
      <c r="P5969" s="428">
        <v>60.984000000000002</v>
      </c>
      <c r="Q5969">
        <v>12979112</v>
      </c>
      <c r="T5969" t="s">
        <v>4994</v>
      </c>
    </row>
    <row r="5970" spans="1:20" x14ac:dyDescent="0.25">
      <c r="A5970" t="s">
        <v>637</v>
      </c>
      <c r="B5970" t="s">
        <v>1313</v>
      </c>
      <c r="C5970" t="s">
        <v>639</v>
      </c>
      <c r="D5970" t="s">
        <v>718</v>
      </c>
      <c r="E5970" t="s">
        <v>641</v>
      </c>
      <c r="F5970">
        <v>528004120003</v>
      </c>
      <c r="G5970" t="s">
        <v>816</v>
      </c>
      <c r="H5970">
        <v>583565</v>
      </c>
      <c r="I5970" t="s">
        <v>95</v>
      </c>
      <c r="J5970">
        <v>202211</v>
      </c>
      <c r="K5970">
        <v>44895</v>
      </c>
      <c r="L5970" t="s">
        <v>644</v>
      </c>
      <c r="M5970">
        <v>382320</v>
      </c>
      <c r="N5970">
        <v>594.42999999999995</v>
      </c>
      <c r="O5970" t="s">
        <v>645</v>
      </c>
      <c r="P5970" s="428">
        <v>598.68700000000001</v>
      </c>
      <c r="Q5970">
        <v>12979112</v>
      </c>
      <c r="T5970" t="s">
        <v>3530</v>
      </c>
    </row>
    <row r="5971" spans="1:20" x14ac:dyDescent="0.25">
      <c r="A5971" t="s">
        <v>637</v>
      </c>
      <c r="B5971" t="s">
        <v>1313</v>
      </c>
      <c r="C5971" t="s">
        <v>639</v>
      </c>
      <c r="D5971" t="s">
        <v>718</v>
      </c>
      <c r="E5971" t="s">
        <v>641</v>
      </c>
      <c r="F5971">
        <v>528004120003</v>
      </c>
      <c r="G5971" t="s">
        <v>816</v>
      </c>
      <c r="H5971">
        <v>583561</v>
      </c>
      <c r="I5971" t="s">
        <v>982</v>
      </c>
      <c r="J5971">
        <v>202211</v>
      </c>
      <c r="K5971">
        <v>44895</v>
      </c>
      <c r="L5971" t="s">
        <v>644</v>
      </c>
      <c r="M5971">
        <v>102717.23</v>
      </c>
      <c r="N5971">
        <v>156.94999999999999</v>
      </c>
      <c r="O5971" t="s">
        <v>645</v>
      </c>
      <c r="P5971" s="428">
        <v>158.07400000000001</v>
      </c>
      <c r="Q5971">
        <v>12979112</v>
      </c>
      <c r="T5971" t="s">
        <v>4211</v>
      </c>
    </row>
    <row r="5972" spans="1:20" x14ac:dyDescent="0.25">
      <c r="A5972" t="s">
        <v>637</v>
      </c>
      <c r="B5972" t="s">
        <v>998</v>
      </c>
      <c r="C5972" t="s">
        <v>639</v>
      </c>
      <c r="D5972" t="s">
        <v>651</v>
      </c>
      <c r="E5972" t="s">
        <v>641</v>
      </c>
      <c r="F5972">
        <v>528004120036</v>
      </c>
      <c r="G5972" t="s">
        <v>1779</v>
      </c>
      <c r="H5972">
        <v>583635</v>
      </c>
      <c r="I5972" t="s">
        <v>1780</v>
      </c>
      <c r="J5972">
        <v>202211</v>
      </c>
      <c r="K5972">
        <v>44895</v>
      </c>
      <c r="L5972" t="s">
        <v>644</v>
      </c>
      <c r="M5972">
        <v>60125978.289999999</v>
      </c>
      <c r="N5972">
        <v>91009.75</v>
      </c>
      <c r="O5972" t="s">
        <v>645</v>
      </c>
      <c r="P5972" s="428">
        <v>91661.463000000003</v>
      </c>
      <c r="Q5972">
        <v>12979112</v>
      </c>
      <c r="T5972" t="s">
        <v>4988</v>
      </c>
    </row>
    <row r="5973" spans="1:20" x14ac:dyDescent="0.25">
      <c r="A5973" t="s">
        <v>637</v>
      </c>
      <c r="B5973" t="s">
        <v>998</v>
      </c>
      <c r="C5973" t="s">
        <v>639</v>
      </c>
      <c r="D5973" t="s">
        <v>651</v>
      </c>
      <c r="E5973" t="s">
        <v>641</v>
      </c>
      <c r="F5973">
        <v>528004120036</v>
      </c>
      <c r="G5973" t="s">
        <v>1779</v>
      </c>
      <c r="H5973">
        <v>583635</v>
      </c>
      <c r="I5973" t="s">
        <v>1780</v>
      </c>
      <c r="J5973">
        <v>202211</v>
      </c>
      <c r="K5973">
        <v>44895</v>
      </c>
      <c r="L5973" t="s">
        <v>644</v>
      </c>
      <c r="M5973">
        <v>877203.5</v>
      </c>
      <c r="N5973">
        <v>1327.78</v>
      </c>
      <c r="O5973" t="s">
        <v>645</v>
      </c>
      <c r="P5973" s="428">
        <v>1337.288</v>
      </c>
      <c r="Q5973">
        <v>12979112</v>
      </c>
      <c r="T5973" t="s">
        <v>4989</v>
      </c>
    </row>
    <row r="5974" spans="1:20" x14ac:dyDescent="0.25">
      <c r="A5974" t="s">
        <v>637</v>
      </c>
      <c r="B5974" t="s">
        <v>859</v>
      </c>
      <c r="C5974" t="s">
        <v>639</v>
      </c>
      <c r="D5974" t="s">
        <v>640</v>
      </c>
      <c r="E5974" t="s">
        <v>652</v>
      </c>
      <c r="F5974">
        <v>528004120010</v>
      </c>
      <c r="G5974" t="s">
        <v>653</v>
      </c>
      <c r="H5974" t="s">
        <v>215</v>
      </c>
      <c r="I5974" t="s">
        <v>216</v>
      </c>
      <c r="J5974">
        <v>202211</v>
      </c>
      <c r="K5974">
        <v>44895</v>
      </c>
      <c r="L5974" t="s">
        <v>727</v>
      </c>
      <c r="M5974">
        <v>3002.18</v>
      </c>
      <c r="N5974">
        <v>3002.18</v>
      </c>
      <c r="O5974" t="s">
        <v>645</v>
      </c>
      <c r="P5974" s="428">
        <v>3023.6779999999999</v>
      </c>
      <c r="Q5974">
        <v>12997103</v>
      </c>
      <c r="T5974" t="s">
        <v>216</v>
      </c>
    </row>
    <row r="5975" spans="1:20" x14ac:dyDescent="0.25">
      <c r="A5975" t="s">
        <v>637</v>
      </c>
      <c r="B5975" t="s">
        <v>858</v>
      </c>
      <c r="C5975" t="s">
        <v>639</v>
      </c>
      <c r="D5975" t="s">
        <v>640</v>
      </c>
      <c r="E5975" t="s">
        <v>652</v>
      </c>
      <c r="F5975">
        <v>528004120010</v>
      </c>
      <c r="G5975" t="s">
        <v>653</v>
      </c>
      <c r="H5975" t="s">
        <v>217</v>
      </c>
      <c r="I5975" t="s">
        <v>218</v>
      </c>
      <c r="J5975">
        <v>202211</v>
      </c>
      <c r="K5975">
        <v>44895</v>
      </c>
      <c r="L5975" t="s">
        <v>727</v>
      </c>
      <c r="M5975">
        <v>375.11</v>
      </c>
      <c r="N5975">
        <v>375.11</v>
      </c>
      <c r="O5975" t="s">
        <v>645</v>
      </c>
      <c r="P5975" s="428">
        <v>377.79599999999999</v>
      </c>
      <c r="Q5975">
        <v>12997103</v>
      </c>
      <c r="T5975" t="s">
        <v>218</v>
      </c>
    </row>
    <row r="5976" spans="1:20" x14ac:dyDescent="0.25">
      <c r="A5976" t="s">
        <v>637</v>
      </c>
      <c r="B5976" t="s">
        <v>854</v>
      </c>
      <c r="C5976" t="s">
        <v>639</v>
      </c>
      <c r="D5976" t="s">
        <v>640</v>
      </c>
      <c r="E5976" t="s">
        <v>652</v>
      </c>
      <c r="F5976">
        <v>528004120010</v>
      </c>
      <c r="G5976" t="s">
        <v>653</v>
      </c>
      <c r="H5976" t="s">
        <v>221</v>
      </c>
      <c r="I5976" t="s">
        <v>222</v>
      </c>
      <c r="J5976">
        <v>202211</v>
      </c>
      <c r="K5976">
        <v>44895</v>
      </c>
      <c r="L5976" t="s">
        <v>727</v>
      </c>
      <c r="M5976">
        <v>11.21</v>
      </c>
      <c r="N5976">
        <v>11.21</v>
      </c>
      <c r="O5976" t="s">
        <v>645</v>
      </c>
      <c r="P5976" s="428">
        <v>11.29</v>
      </c>
      <c r="Q5976">
        <v>12997103</v>
      </c>
      <c r="T5976" t="s">
        <v>222</v>
      </c>
    </row>
    <row r="5977" spans="1:20" x14ac:dyDescent="0.25">
      <c r="A5977" t="s">
        <v>637</v>
      </c>
      <c r="B5977" t="s">
        <v>859</v>
      </c>
      <c r="C5977" t="s">
        <v>639</v>
      </c>
      <c r="D5977" t="s">
        <v>640</v>
      </c>
      <c r="E5977" t="s">
        <v>708</v>
      </c>
      <c r="F5977">
        <v>528004120010</v>
      </c>
      <c r="G5977" t="s">
        <v>653</v>
      </c>
      <c r="H5977" t="s">
        <v>215</v>
      </c>
      <c r="I5977" t="s">
        <v>216</v>
      </c>
      <c r="J5977">
        <v>202211</v>
      </c>
      <c r="K5977">
        <v>44895</v>
      </c>
      <c r="L5977" t="s">
        <v>727</v>
      </c>
      <c r="M5977">
        <v>1282.67</v>
      </c>
      <c r="N5977">
        <v>1282.67</v>
      </c>
      <c r="O5977" t="s">
        <v>645</v>
      </c>
      <c r="P5977" s="428">
        <v>1291.855</v>
      </c>
      <c r="Q5977">
        <v>12997103</v>
      </c>
      <c r="T5977" t="s">
        <v>216</v>
      </c>
    </row>
    <row r="5978" spans="1:20" x14ac:dyDescent="0.25">
      <c r="A5978" t="s">
        <v>637</v>
      </c>
      <c r="B5978" t="s">
        <v>858</v>
      </c>
      <c r="C5978" t="s">
        <v>639</v>
      </c>
      <c r="D5978" t="s">
        <v>640</v>
      </c>
      <c r="E5978" t="s">
        <v>667</v>
      </c>
      <c r="F5978">
        <v>528004120010</v>
      </c>
      <c r="G5978" t="s">
        <v>653</v>
      </c>
      <c r="H5978" t="s">
        <v>217</v>
      </c>
      <c r="I5978" t="s">
        <v>218</v>
      </c>
      <c r="J5978">
        <v>202211</v>
      </c>
      <c r="K5978">
        <v>44895</v>
      </c>
      <c r="L5978" t="s">
        <v>727</v>
      </c>
      <c r="M5978">
        <v>152.24</v>
      </c>
      <c r="N5978">
        <v>152.24</v>
      </c>
      <c r="O5978" t="s">
        <v>645</v>
      </c>
      <c r="P5978" s="428">
        <v>153.33000000000001</v>
      </c>
      <c r="Q5978">
        <v>12997103</v>
      </c>
      <c r="T5978" t="s">
        <v>218</v>
      </c>
    </row>
    <row r="5979" spans="1:20" x14ac:dyDescent="0.25">
      <c r="A5979" t="s">
        <v>637</v>
      </c>
      <c r="B5979" t="s">
        <v>859</v>
      </c>
      <c r="C5979" t="s">
        <v>639</v>
      </c>
      <c r="D5979" t="s">
        <v>640</v>
      </c>
      <c r="E5979" t="s">
        <v>667</v>
      </c>
      <c r="F5979">
        <v>528004120010</v>
      </c>
      <c r="G5979" t="s">
        <v>653</v>
      </c>
      <c r="H5979" t="s">
        <v>215</v>
      </c>
      <c r="I5979" t="s">
        <v>216</v>
      </c>
      <c r="J5979">
        <v>202211</v>
      </c>
      <c r="K5979">
        <v>44895</v>
      </c>
      <c r="L5979" t="s">
        <v>727</v>
      </c>
      <c r="M5979">
        <v>140.80000000000001</v>
      </c>
      <c r="N5979">
        <v>140.80000000000001</v>
      </c>
      <c r="O5979" t="s">
        <v>645</v>
      </c>
      <c r="P5979" s="428">
        <v>141.80799999999999</v>
      </c>
      <c r="Q5979">
        <v>12997103</v>
      </c>
      <c r="T5979" t="s">
        <v>216</v>
      </c>
    </row>
    <row r="5980" spans="1:20" x14ac:dyDescent="0.25">
      <c r="A5980" t="s">
        <v>637</v>
      </c>
      <c r="B5980" t="s">
        <v>858</v>
      </c>
      <c r="C5980" t="s">
        <v>639</v>
      </c>
      <c r="D5980" t="s">
        <v>640</v>
      </c>
      <c r="E5980" t="s">
        <v>686</v>
      </c>
      <c r="F5980">
        <v>528004120010</v>
      </c>
      <c r="G5980" t="s">
        <v>653</v>
      </c>
      <c r="H5980" t="s">
        <v>217</v>
      </c>
      <c r="I5980" t="s">
        <v>218</v>
      </c>
      <c r="J5980">
        <v>202211</v>
      </c>
      <c r="K5980">
        <v>44895</v>
      </c>
      <c r="L5980" t="s">
        <v>727</v>
      </c>
      <c r="M5980">
        <v>100.17</v>
      </c>
      <c r="N5980">
        <v>100.17</v>
      </c>
      <c r="O5980" t="s">
        <v>645</v>
      </c>
      <c r="P5980" s="428">
        <v>100.887</v>
      </c>
      <c r="Q5980">
        <v>12997103</v>
      </c>
      <c r="T5980" t="s">
        <v>218</v>
      </c>
    </row>
    <row r="5981" spans="1:20" x14ac:dyDescent="0.25">
      <c r="A5981" t="s">
        <v>637</v>
      </c>
      <c r="B5981" t="s">
        <v>859</v>
      </c>
      <c r="C5981" t="s">
        <v>639</v>
      </c>
      <c r="D5981" t="s">
        <v>640</v>
      </c>
      <c r="E5981" t="s">
        <v>673</v>
      </c>
      <c r="F5981">
        <v>528004120010</v>
      </c>
      <c r="G5981" t="s">
        <v>653</v>
      </c>
      <c r="H5981" t="s">
        <v>215</v>
      </c>
      <c r="I5981" t="s">
        <v>216</v>
      </c>
      <c r="J5981">
        <v>202211</v>
      </c>
      <c r="K5981">
        <v>44895</v>
      </c>
      <c r="L5981" t="s">
        <v>727</v>
      </c>
      <c r="M5981">
        <v>365.82</v>
      </c>
      <c r="N5981">
        <v>365.82</v>
      </c>
      <c r="O5981" t="s">
        <v>645</v>
      </c>
      <c r="P5981" s="428">
        <v>368.44</v>
      </c>
      <c r="Q5981">
        <v>12997103</v>
      </c>
      <c r="T5981" t="s">
        <v>216</v>
      </c>
    </row>
    <row r="5982" spans="1:20" x14ac:dyDescent="0.25">
      <c r="A5982" t="s">
        <v>637</v>
      </c>
      <c r="B5982" t="s">
        <v>854</v>
      </c>
      <c r="C5982" t="s">
        <v>639</v>
      </c>
      <c r="D5982" t="s">
        <v>640</v>
      </c>
      <c r="E5982" t="s">
        <v>673</v>
      </c>
      <c r="F5982">
        <v>528004120010</v>
      </c>
      <c r="G5982" t="s">
        <v>653</v>
      </c>
      <c r="H5982" t="s">
        <v>221</v>
      </c>
      <c r="I5982" t="s">
        <v>222</v>
      </c>
      <c r="J5982">
        <v>202211</v>
      </c>
      <c r="K5982">
        <v>44895</v>
      </c>
      <c r="L5982" t="s">
        <v>727</v>
      </c>
      <c r="M5982">
        <v>127.98</v>
      </c>
      <c r="N5982">
        <v>127.98</v>
      </c>
      <c r="O5982" t="s">
        <v>645</v>
      </c>
      <c r="P5982" s="428">
        <v>128.89599999999999</v>
      </c>
      <c r="Q5982">
        <v>12997103</v>
      </c>
      <c r="T5982" t="s">
        <v>222</v>
      </c>
    </row>
    <row r="5983" spans="1:20" x14ac:dyDescent="0.25">
      <c r="A5983" t="s">
        <v>637</v>
      </c>
      <c r="B5983" t="s">
        <v>859</v>
      </c>
      <c r="C5983" t="s">
        <v>639</v>
      </c>
      <c r="D5983" t="s">
        <v>640</v>
      </c>
      <c r="E5983" t="s">
        <v>678</v>
      </c>
      <c r="F5983">
        <v>528004120010</v>
      </c>
      <c r="G5983" t="s">
        <v>653</v>
      </c>
      <c r="H5983" t="s">
        <v>215</v>
      </c>
      <c r="I5983" t="s">
        <v>216</v>
      </c>
      <c r="J5983">
        <v>202211</v>
      </c>
      <c r="K5983">
        <v>44895</v>
      </c>
      <c r="L5983" t="s">
        <v>727</v>
      </c>
      <c r="M5983">
        <v>1.19</v>
      </c>
      <c r="N5983">
        <v>1.19</v>
      </c>
      <c r="O5983" t="s">
        <v>645</v>
      </c>
      <c r="P5983" s="428">
        <v>1.1990000000000001</v>
      </c>
      <c r="Q5983">
        <v>12997103</v>
      </c>
      <c r="T5983" t="s">
        <v>216</v>
      </c>
    </row>
    <row r="5984" spans="1:20" x14ac:dyDescent="0.25">
      <c r="A5984" t="s">
        <v>637</v>
      </c>
      <c r="B5984" t="s">
        <v>859</v>
      </c>
      <c r="C5984" t="s">
        <v>639</v>
      </c>
      <c r="D5984" t="s">
        <v>640</v>
      </c>
      <c r="E5984" t="s">
        <v>648</v>
      </c>
      <c r="F5984">
        <v>528004120010</v>
      </c>
      <c r="G5984" t="s">
        <v>653</v>
      </c>
      <c r="H5984" t="s">
        <v>215</v>
      </c>
      <c r="I5984" t="s">
        <v>216</v>
      </c>
      <c r="J5984">
        <v>202211</v>
      </c>
      <c r="K5984">
        <v>44895</v>
      </c>
      <c r="L5984" t="s">
        <v>727</v>
      </c>
      <c r="M5984">
        <v>129.35</v>
      </c>
      <c r="N5984">
        <v>129.35</v>
      </c>
      <c r="O5984" t="s">
        <v>645</v>
      </c>
      <c r="P5984" s="428">
        <v>130.27600000000001</v>
      </c>
      <c r="Q5984">
        <v>12997103</v>
      </c>
      <c r="T5984" t="s">
        <v>216</v>
      </c>
    </row>
    <row r="5985" spans="1:20" x14ac:dyDescent="0.25">
      <c r="A5985" t="s">
        <v>637</v>
      </c>
      <c r="B5985" t="s">
        <v>858</v>
      </c>
      <c r="C5985" t="s">
        <v>639</v>
      </c>
      <c r="D5985" t="s">
        <v>640</v>
      </c>
      <c r="E5985" t="s">
        <v>648</v>
      </c>
      <c r="F5985">
        <v>528004120010</v>
      </c>
      <c r="G5985" t="s">
        <v>653</v>
      </c>
      <c r="H5985" t="s">
        <v>217</v>
      </c>
      <c r="I5985" t="s">
        <v>218</v>
      </c>
      <c r="J5985">
        <v>202211</v>
      </c>
      <c r="K5985">
        <v>44895</v>
      </c>
      <c r="L5985" t="s">
        <v>727</v>
      </c>
      <c r="M5985">
        <v>96.73</v>
      </c>
      <c r="N5985">
        <v>96.73</v>
      </c>
      <c r="O5985" t="s">
        <v>645</v>
      </c>
      <c r="P5985" s="428">
        <v>97.423000000000002</v>
      </c>
      <c r="Q5985">
        <v>12997103</v>
      </c>
      <c r="T5985" t="s">
        <v>218</v>
      </c>
    </row>
    <row r="5986" spans="1:20" x14ac:dyDescent="0.25">
      <c r="A5986" t="s">
        <v>637</v>
      </c>
      <c r="B5986" t="s">
        <v>859</v>
      </c>
      <c r="C5986" t="s">
        <v>639</v>
      </c>
      <c r="D5986" t="s">
        <v>718</v>
      </c>
      <c r="E5986" t="s">
        <v>652</v>
      </c>
      <c r="F5986">
        <v>528004120010</v>
      </c>
      <c r="G5986" t="s">
        <v>653</v>
      </c>
      <c r="H5986" t="s">
        <v>215</v>
      </c>
      <c r="I5986" t="s">
        <v>216</v>
      </c>
      <c r="J5986">
        <v>202211</v>
      </c>
      <c r="K5986">
        <v>44895</v>
      </c>
      <c r="L5986" t="s">
        <v>727</v>
      </c>
      <c r="M5986">
        <v>36.869999999999997</v>
      </c>
      <c r="N5986">
        <v>36.869999999999997</v>
      </c>
      <c r="O5986" t="s">
        <v>645</v>
      </c>
      <c r="P5986" s="428">
        <v>37.134</v>
      </c>
      <c r="Q5986">
        <v>12997103</v>
      </c>
      <c r="T5986" t="s">
        <v>216</v>
      </c>
    </row>
    <row r="5987" spans="1:20" x14ac:dyDescent="0.25">
      <c r="A5987" t="s">
        <v>637</v>
      </c>
      <c r="B5987" t="s">
        <v>1741</v>
      </c>
      <c r="C5987" t="s">
        <v>639</v>
      </c>
      <c r="D5987" t="s">
        <v>718</v>
      </c>
      <c r="E5987" t="s">
        <v>641</v>
      </c>
      <c r="F5987">
        <v>528004120053</v>
      </c>
      <c r="G5987" t="s">
        <v>1640</v>
      </c>
      <c r="H5987">
        <v>583652</v>
      </c>
      <c r="I5987" t="s">
        <v>450</v>
      </c>
      <c r="J5987">
        <v>202211</v>
      </c>
      <c r="K5987">
        <v>44895</v>
      </c>
      <c r="L5987" t="s">
        <v>644</v>
      </c>
      <c r="M5987">
        <v>100003.23</v>
      </c>
      <c r="N5987">
        <v>151.37</v>
      </c>
      <c r="O5987" t="s">
        <v>645</v>
      </c>
      <c r="P5987" s="428">
        <v>152.45400000000001</v>
      </c>
      <c r="Q5987">
        <v>12979112</v>
      </c>
      <c r="T5987" t="s">
        <v>4995</v>
      </c>
    </row>
    <row r="5988" spans="1:20" x14ac:dyDescent="0.25">
      <c r="A5988" t="s">
        <v>637</v>
      </c>
      <c r="B5988" t="s">
        <v>851</v>
      </c>
      <c r="C5988" t="s">
        <v>639</v>
      </c>
      <c r="D5988" t="s">
        <v>651</v>
      </c>
      <c r="E5988" t="s">
        <v>652</v>
      </c>
      <c r="F5988">
        <v>528004120010</v>
      </c>
      <c r="G5988" t="s">
        <v>653</v>
      </c>
      <c r="H5988" t="s">
        <v>211</v>
      </c>
      <c r="I5988" t="s">
        <v>212</v>
      </c>
      <c r="J5988">
        <v>202211</v>
      </c>
      <c r="K5988">
        <v>44895</v>
      </c>
      <c r="L5988" t="s">
        <v>727</v>
      </c>
      <c r="M5988">
        <v>109.12</v>
      </c>
      <c r="N5988">
        <v>109.12</v>
      </c>
      <c r="O5988" t="s">
        <v>645</v>
      </c>
      <c r="P5988" s="428">
        <v>109.901</v>
      </c>
      <c r="Q5988">
        <v>12997103</v>
      </c>
      <c r="T5988" t="s">
        <v>212</v>
      </c>
    </row>
    <row r="5989" spans="1:20" x14ac:dyDescent="0.25">
      <c r="A5989" t="s">
        <v>637</v>
      </c>
      <c r="B5989" t="s">
        <v>851</v>
      </c>
      <c r="C5989" t="s">
        <v>639</v>
      </c>
      <c r="D5989" t="s">
        <v>651</v>
      </c>
      <c r="E5989" t="s">
        <v>667</v>
      </c>
      <c r="F5989">
        <v>528004120010</v>
      </c>
      <c r="G5989" t="s">
        <v>653</v>
      </c>
      <c r="H5989" t="s">
        <v>211</v>
      </c>
      <c r="I5989" t="s">
        <v>212</v>
      </c>
      <c r="J5989">
        <v>202211</v>
      </c>
      <c r="K5989">
        <v>44895</v>
      </c>
      <c r="L5989" t="s">
        <v>727</v>
      </c>
      <c r="M5989">
        <v>329.82</v>
      </c>
      <c r="N5989">
        <v>329.82</v>
      </c>
      <c r="O5989" t="s">
        <v>645</v>
      </c>
      <c r="P5989" s="428">
        <v>332.18200000000002</v>
      </c>
      <c r="Q5989">
        <v>12997103</v>
      </c>
      <c r="T5989" t="s">
        <v>212</v>
      </c>
    </row>
    <row r="5990" spans="1:20" x14ac:dyDescent="0.25">
      <c r="A5990" t="s">
        <v>637</v>
      </c>
      <c r="B5990" t="s">
        <v>851</v>
      </c>
      <c r="C5990" t="s">
        <v>639</v>
      </c>
      <c r="D5990" t="s">
        <v>651</v>
      </c>
      <c r="E5990" t="s">
        <v>673</v>
      </c>
      <c r="F5990">
        <v>528004120010</v>
      </c>
      <c r="G5990" t="s">
        <v>653</v>
      </c>
      <c r="H5990" t="s">
        <v>211</v>
      </c>
      <c r="I5990" t="s">
        <v>212</v>
      </c>
      <c r="J5990">
        <v>202211</v>
      </c>
      <c r="K5990">
        <v>44895</v>
      </c>
      <c r="L5990" t="s">
        <v>727</v>
      </c>
      <c r="M5990">
        <v>131.97</v>
      </c>
      <c r="N5990">
        <v>131.97</v>
      </c>
      <c r="O5990" t="s">
        <v>645</v>
      </c>
      <c r="P5990" s="428">
        <v>132.91499999999999</v>
      </c>
      <c r="Q5990">
        <v>12997103</v>
      </c>
      <c r="T5990" t="s">
        <v>212</v>
      </c>
    </row>
    <row r="5991" spans="1:20" x14ac:dyDescent="0.25">
      <c r="A5991" t="s">
        <v>637</v>
      </c>
      <c r="B5991" t="s">
        <v>851</v>
      </c>
      <c r="C5991" t="s">
        <v>639</v>
      </c>
      <c r="D5991" t="s">
        <v>695</v>
      </c>
      <c r="E5991" t="s">
        <v>641</v>
      </c>
      <c r="F5991">
        <v>528004120010</v>
      </c>
      <c r="G5991" t="s">
        <v>653</v>
      </c>
      <c r="H5991" t="s">
        <v>211</v>
      </c>
      <c r="I5991" t="s">
        <v>212</v>
      </c>
      <c r="J5991">
        <v>202211</v>
      </c>
      <c r="K5991">
        <v>44895</v>
      </c>
      <c r="L5991" t="s">
        <v>727</v>
      </c>
      <c r="M5991">
        <v>50.15</v>
      </c>
      <c r="N5991">
        <v>50.15</v>
      </c>
      <c r="O5991" t="s">
        <v>645</v>
      </c>
      <c r="P5991" s="428">
        <v>50.509</v>
      </c>
      <c r="Q5991">
        <v>12997103</v>
      </c>
      <c r="T5991" t="s">
        <v>212</v>
      </c>
    </row>
    <row r="5992" spans="1:20" x14ac:dyDescent="0.25">
      <c r="A5992" t="s">
        <v>637</v>
      </c>
      <c r="B5992" t="s">
        <v>851</v>
      </c>
      <c r="C5992" t="s">
        <v>639</v>
      </c>
      <c r="D5992" t="s">
        <v>640</v>
      </c>
      <c r="E5992" t="s">
        <v>641</v>
      </c>
      <c r="F5992">
        <v>528004120010</v>
      </c>
      <c r="G5992" t="s">
        <v>653</v>
      </c>
      <c r="H5992" t="s">
        <v>211</v>
      </c>
      <c r="I5992" t="s">
        <v>212</v>
      </c>
      <c r="J5992">
        <v>202211</v>
      </c>
      <c r="K5992">
        <v>44895</v>
      </c>
      <c r="L5992" t="s">
        <v>727</v>
      </c>
      <c r="M5992">
        <v>161.63999999999999</v>
      </c>
      <c r="N5992">
        <v>161.63999999999999</v>
      </c>
      <c r="O5992" t="s">
        <v>645</v>
      </c>
      <c r="P5992" s="428">
        <v>162.797</v>
      </c>
      <c r="Q5992">
        <v>12997103</v>
      </c>
      <c r="T5992" t="s">
        <v>212</v>
      </c>
    </row>
    <row r="5993" spans="1:20" x14ac:dyDescent="0.25">
      <c r="A5993" t="s">
        <v>637</v>
      </c>
      <c r="B5993" t="s">
        <v>851</v>
      </c>
      <c r="C5993" t="s">
        <v>639</v>
      </c>
      <c r="D5993" t="s">
        <v>640</v>
      </c>
      <c r="E5993" t="s">
        <v>652</v>
      </c>
      <c r="F5993">
        <v>528004120010</v>
      </c>
      <c r="G5993" t="s">
        <v>653</v>
      </c>
      <c r="H5993" t="s">
        <v>211</v>
      </c>
      <c r="I5993" t="s">
        <v>212</v>
      </c>
      <c r="J5993">
        <v>202211</v>
      </c>
      <c r="K5993">
        <v>44895</v>
      </c>
      <c r="L5993" t="s">
        <v>727</v>
      </c>
      <c r="M5993">
        <v>156.96</v>
      </c>
      <c r="N5993">
        <v>156.96</v>
      </c>
      <c r="O5993" t="s">
        <v>645</v>
      </c>
      <c r="P5993" s="428">
        <v>158.084</v>
      </c>
      <c r="Q5993">
        <v>12997103</v>
      </c>
      <c r="T5993" t="s">
        <v>212</v>
      </c>
    </row>
    <row r="5994" spans="1:20" x14ac:dyDescent="0.25">
      <c r="A5994" t="s">
        <v>637</v>
      </c>
      <c r="B5994" t="s">
        <v>851</v>
      </c>
      <c r="C5994" t="s">
        <v>639</v>
      </c>
      <c r="D5994" t="s">
        <v>640</v>
      </c>
      <c r="E5994" t="s">
        <v>708</v>
      </c>
      <c r="F5994">
        <v>528004120010</v>
      </c>
      <c r="G5994" t="s">
        <v>653</v>
      </c>
      <c r="H5994" t="s">
        <v>211</v>
      </c>
      <c r="I5994" t="s">
        <v>212</v>
      </c>
      <c r="J5994">
        <v>202211</v>
      </c>
      <c r="K5994">
        <v>44895</v>
      </c>
      <c r="L5994" t="s">
        <v>727</v>
      </c>
      <c r="M5994">
        <v>270.99</v>
      </c>
      <c r="N5994">
        <v>270.99</v>
      </c>
      <c r="O5994" t="s">
        <v>645</v>
      </c>
      <c r="P5994" s="428">
        <v>272.93099999999998</v>
      </c>
      <c r="Q5994">
        <v>12997103</v>
      </c>
      <c r="T5994" t="s">
        <v>212</v>
      </c>
    </row>
    <row r="5995" spans="1:20" x14ac:dyDescent="0.25">
      <c r="A5995" t="s">
        <v>637</v>
      </c>
      <c r="B5995" t="s">
        <v>851</v>
      </c>
      <c r="C5995" t="s">
        <v>639</v>
      </c>
      <c r="D5995" t="s">
        <v>640</v>
      </c>
      <c r="E5995" t="s">
        <v>1177</v>
      </c>
      <c r="F5995">
        <v>528004120010</v>
      </c>
      <c r="G5995" t="s">
        <v>653</v>
      </c>
      <c r="H5995" t="s">
        <v>211</v>
      </c>
      <c r="I5995" t="s">
        <v>212</v>
      </c>
      <c r="J5995">
        <v>202211</v>
      </c>
      <c r="K5995">
        <v>44895</v>
      </c>
      <c r="L5995" t="s">
        <v>727</v>
      </c>
      <c r="M5995">
        <v>219.36</v>
      </c>
      <c r="N5995">
        <v>219.36</v>
      </c>
      <c r="O5995" t="s">
        <v>645</v>
      </c>
      <c r="P5995" s="428">
        <v>220.93100000000001</v>
      </c>
      <c r="Q5995">
        <v>12997103</v>
      </c>
      <c r="T5995" t="s">
        <v>212</v>
      </c>
    </row>
    <row r="5996" spans="1:20" x14ac:dyDescent="0.25">
      <c r="A5996" t="s">
        <v>637</v>
      </c>
      <c r="B5996" t="s">
        <v>851</v>
      </c>
      <c r="C5996" t="s">
        <v>639</v>
      </c>
      <c r="D5996" t="s">
        <v>640</v>
      </c>
      <c r="E5996" t="s">
        <v>667</v>
      </c>
      <c r="F5996">
        <v>528004120010</v>
      </c>
      <c r="G5996" t="s">
        <v>653</v>
      </c>
      <c r="H5996" t="s">
        <v>211</v>
      </c>
      <c r="I5996" t="s">
        <v>212</v>
      </c>
      <c r="J5996">
        <v>202211</v>
      </c>
      <c r="K5996">
        <v>44895</v>
      </c>
      <c r="L5996" t="s">
        <v>727</v>
      </c>
      <c r="M5996">
        <v>184.05</v>
      </c>
      <c r="N5996">
        <v>184.05</v>
      </c>
      <c r="O5996" t="s">
        <v>645</v>
      </c>
      <c r="P5996" s="428">
        <v>185.36799999999999</v>
      </c>
      <c r="Q5996">
        <v>12997103</v>
      </c>
      <c r="T5996" t="s">
        <v>212</v>
      </c>
    </row>
    <row r="5997" spans="1:20" x14ac:dyDescent="0.25">
      <c r="A5997" t="s">
        <v>637</v>
      </c>
      <c r="B5997" t="s">
        <v>851</v>
      </c>
      <c r="C5997" t="s">
        <v>639</v>
      </c>
      <c r="D5997" t="s">
        <v>640</v>
      </c>
      <c r="E5997" t="s">
        <v>686</v>
      </c>
      <c r="F5997">
        <v>528004120010</v>
      </c>
      <c r="G5997" t="s">
        <v>653</v>
      </c>
      <c r="H5997" t="s">
        <v>211</v>
      </c>
      <c r="I5997" t="s">
        <v>212</v>
      </c>
      <c r="J5997">
        <v>202211</v>
      </c>
      <c r="K5997">
        <v>44895</v>
      </c>
      <c r="L5997" t="s">
        <v>727</v>
      </c>
      <c r="M5997">
        <v>272.77999999999997</v>
      </c>
      <c r="N5997">
        <v>272.77999999999997</v>
      </c>
      <c r="O5997" t="s">
        <v>645</v>
      </c>
      <c r="P5997" s="428">
        <v>274.733</v>
      </c>
      <c r="Q5997">
        <v>12997103</v>
      </c>
      <c r="T5997" t="s">
        <v>212</v>
      </c>
    </row>
    <row r="5998" spans="1:20" x14ac:dyDescent="0.25">
      <c r="A5998" t="s">
        <v>637</v>
      </c>
      <c r="B5998" t="s">
        <v>851</v>
      </c>
      <c r="C5998" t="s">
        <v>639</v>
      </c>
      <c r="D5998" t="s">
        <v>640</v>
      </c>
      <c r="E5998" t="s">
        <v>673</v>
      </c>
      <c r="F5998">
        <v>528004120010</v>
      </c>
      <c r="G5998" t="s">
        <v>653</v>
      </c>
      <c r="H5998" t="s">
        <v>211</v>
      </c>
      <c r="I5998" t="s">
        <v>212</v>
      </c>
      <c r="J5998">
        <v>202211</v>
      </c>
      <c r="K5998">
        <v>44895</v>
      </c>
      <c r="L5998" t="s">
        <v>727</v>
      </c>
      <c r="M5998">
        <v>397.44</v>
      </c>
      <c r="N5998">
        <v>397.44</v>
      </c>
      <c r="O5998" t="s">
        <v>645</v>
      </c>
      <c r="P5998" s="428">
        <v>400.286</v>
      </c>
      <c r="Q5998">
        <v>12997103</v>
      </c>
      <c r="T5998" t="s">
        <v>212</v>
      </c>
    </row>
    <row r="5999" spans="1:20" x14ac:dyDescent="0.25">
      <c r="A5999" t="s">
        <v>637</v>
      </c>
      <c r="B5999" t="s">
        <v>851</v>
      </c>
      <c r="C5999" t="s">
        <v>639</v>
      </c>
      <c r="D5999" t="s">
        <v>640</v>
      </c>
      <c r="E5999" t="s">
        <v>678</v>
      </c>
      <c r="F5999">
        <v>528004120010</v>
      </c>
      <c r="G5999" t="s">
        <v>653</v>
      </c>
      <c r="H5999" t="s">
        <v>211</v>
      </c>
      <c r="I5999" t="s">
        <v>212</v>
      </c>
      <c r="J5999">
        <v>202211</v>
      </c>
      <c r="K5999">
        <v>44895</v>
      </c>
      <c r="L5999" t="s">
        <v>727</v>
      </c>
      <c r="M5999">
        <v>97.34</v>
      </c>
      <c r="N5999">
        <v>97.34</v>
      </c>
      <c r="O5999" t="s">
        <v>645</v>
      </c>
      <c r="P5999" s="428">
        <v>98.037000000000006</v>
      </c>
      <c r="Q5999">
        <v>12997103</v>
      </c>
      <c r="T5999" t="s">
        <v>212</v>
      </c>
    </row>
    <row r="6000" spans="1:20" x14ac:dyDescent="0.25">
      <c r="A6000" t="s">
        <v>637</v>
      </c>
      <c r="B6000" t="s">
        <v>851</v>
      </c>
      <c r="C6000" t="s">
        <v>639</v>
      </c>
      <c r="D6000" t="s">
        <v>640</v>
      </c>
      <c r="E6000" t="s">
        <v>701</v>
      </c>
      <c r="F6000">
        <v>528004120010</v>
      </c>
      <c r="G6000" t="s">
        <v>653</v>
      </c>
      <c r="H6000" t="s">
        <v>211</v>
      </c>
      <c r="I6000" t="s">
        <v>212</v>
      </c>
      <c r="J6000">
        <v>202211</v>
      </c>
      <c r="K6000">
        <v>44895</v>
      </c>
      <c r="L6000" t="s">
        <v>727</v>
      </c>
      <c r="M6000">
        <v>115.2</v>
      </c>
      <c r="N6000">
        <v>115.2</v>
      </c>
      <c r="O6000" t="s">
        <v>645</v>
      </c>
      <c r="P6000" s="428">
        <v>116.02500000000001</v>
      </c>
      <c r="Q6000">
        <v>12997103</v>
      </c>
      <c r="T6000" t="s">
        <v>212</v>
      </c>
    </row>
    <row r="6001" spans="1:20" x14ac:dyDescent="0.25">
      <c r="A6001" t="s">
        <v>637</v>
      </c>
      <c r="B6001" t="s">
        <v>852</v>
      </c>
      <c r="C6001" t="s">
        <v>639</v>
      </c>
      <c r="D6001" t="s">
        <v>640</v>
      </c>
      <c r="E6001" t="s">
        <v>648</v>
      </c>
      <c r="F6001">
        <v>528004120010</v>
      </c>
      <c r="G6001" t="s">
        <v>653</v>
      </c>
      <c r="H6001" t="s">
        <v>209</v>
      </c>
      <c r="I6001" t="s">
        <v>210</v>
      </c>
      <c r="J6001">
        <v>202211</v>
      </c>
      <c r="K6001">
        <v>44895</v>
      </c>
      <c r="L6001" t="s">
        <v>727</v>
      </c>
      <c r="M6001">
        <v>539.61</v>
      </c>
      <c r="N6001">
        <v>539.61</v>
      </c>
      <c r="O6001" t="s">
        <v>645</v>
      </c>
      <c r="P6001" s="428">
        <v>543.47400000000005</v>
      </c>
      <c r="Q6001">
        <v>12997103</v>
      </c>
      <c r="T6001" t="s">
        <v>210</v>
      </c>
    </row>
    <row r="6002" spans="1:20" x14ac:dyDescent="0.25">
      <c r="A6002" t="s">
        <v>637</v>
      </c>
      <c r="B6002" t="s">
        <v>852</v>
      </c>
      <c r="C6002" t="s">
        <v>639</v>
      </c>
      <c r="D6002" t="s">
        <v>640</v>
      </c>
      <c r="E6002" t="s">
        <v>641</v>
      </c>
      <c r="F6002">
        <v>528004120010</v>
      </c>
      <c r="G6002" t="s">
        <v>653</v>
      </c>
      <c r="H6002" t="s">
        <v>209</v>
      </c>
      <c r="I6002" t="s">
        <v>210</v>
      </c>
      <c r="J6002">
        <v>202211</v>
      </c>
      <c r="K6002">
        <v>44895</v>
      </c>
      <c r="L6002" t="s">
        <v>727</v>
      </c>
      <c r="M6002">
        <v>664.57</v>
      </c>
      <c r="N6002">
        <v>664.57</v>
      </c>
      <c r="O6002" t="s">
        <v>645</v>
      </c>
      <c r="P6002" s="428">
        <v>669.32899999999995</v>
      </c>
      <c r="Q6002">
        <v>12997103</v>
      </c>
      <c r="T6002" t="s">
        <v>210</v>
      </c>
    </row>
    <row r="6003" spans="1:20" x14ac:dyDescent="0.25">
      <c r="A6003" t="s">
        <v>637</v>
      </c>
      <c r="B6003" t="s">
        <v>834</v>
      </c>
      <c r="C6003" t="s">
        <v>639</v>
      </c>
      <c r="D6003" t="s">
        <v>640</v>
      </c>
      <c r="E6003" t="s">
        <v>648</v>
      </c>
      <c r="F6003">
        <v>528004120002</v>
      </c>
      <c r="G6003" t="s">
        <v>642</v>
      </c>
      <c r="H6003">
        <v>583144</v>
      </c>
      <c r="I6003" t="s">
        <v>40</v>
      </c>
      <c r="J6003">
        <v>202211</v>
      </c>
      <c r="K6003">
        <v>44895</v>
      </c>
      <c r="L6003" t="s">
        <v>727</v>
      </c>
      <c r="M6003">
        <v>1.1499999999999999</v>
      </c>
      <c r="N6003">
        <v>1.1499999999999999</v>
      </c>
      <c r="O6003" t="s">
        <v>645</v>
      </c>
      <c r="P6003" s="428">
        <v>1.1579999999999999</v>
      </c>
      <c r="Q6003">
        <v>12987043</v>
      </c>
      <c r="R6003" t="s">
        <v>646</v>
      </c>
      <c r="S6003">
        <v>9985201</v>
      </c>
      <c r="T6003" t="s">
        <v>5011</v>
      </c>
    </row>
    <row r="6004" spans="1:20" x14ac:dyDescent="0.25">
      <c r="A6004" t="s">
        <v>637</v>
      </c>
      <c r="B6004" t="s">
        <v>831</v>
      </c>
      <c r="C6004" t="s">
        <v>639</v>
      </c>
      <c r="D6004" t="s">
        <v>640</v>
      </c>
      <c r="E6004" t="s">
        <v>2995</v>
      </c>
      <c r="F6004">
        <v>528004120002</v>
      </c>
      <c r="G6004" t="s">
        <v>642</v>
      </c>
      <c r="H6004">
        <v>583153</v>
      </c>
      <c r="I6004" t="s">
        <v>722</v>
      </c>
      <c r="J6004">
        <v>202211</v>
      </c>
      <c r="K6004">
        <v>44895</v>
      </c>
      <c r="L6004" t="s">
        <v>644</v>
      </c>
      <c r="M6004">
        <v>2643.43</v>
      </c>
      <c r="N6004">
        <v>4</v>
      </c>
      <c r="O6004" t="s">
        <v>645</v>
      </c>
      <c r="P6004" s="428">
        <v>4.0289999999999999</v>
      </c>
      <c r="Q6004">
        <v>12987043</v>
      </c>
      <c r="R6004" t="s">
        <v>646</v>
      </c>
      <c r="S6004">
        <v>2052844</v>
      </c>
      <c r="T6004" t="s">
        <v>5012</v>
      </c>
    </row>
    <row r="6005" spans="1:20" x14ac:dyDescent="0.25">
      <c r="A6005" t="s">
        <v>637</v>
      </c>
      <c r="B6005" t="s">
        <v>754</v>
      </c>
      <c r="C6005" t="s">
        <v>639</v>
      </c>
      <c r="D6005" t="s">
        <v>651</v>
      </c>
      <c r="E6005" t="s">
        <v>641</v>
      </c>
      <c r="F6005">
        <v>528004120001</v>
      </c>
      <c r="G6005" t="s">
        <v>705</v>
      </c>
      <c r="H6005">
        <v>583128</v>
      </c>
      <c r="I6005" t="s">
        <v>20</v>
      </c>
      <c r="J6005">
        <v>202211</v>
      </c>
      <c r="K6005">
        <v>44895</v>
      </c>
      <c r="L6005" t="s">
        <v>644</v>
      </c>
      <c r="M6005">
        <v>115630</v>
      </c>
      <c r="N6005">
        <v>175.02</v>
      </c>
      <c r="O6005" t="s">
        <v>645</v>
      </c>
      <c r="P6005" s="428">
        <v>176.273</v>
      </c>
      <c r="Q6005">
        <v>12987043</v>
      </c>
      <c r="R6005" t="s">
        <v>646</v>
      </c>
      <c r="S6005">
        <v>2022429</v>
      </c>
      <c r="T6005" t="s">
        <v>5031</v>
      </c>
    </row>
    <row r="6006" spans="1:20" x14ac:dyDescent="0.25">
      <c r="A6006" t="s">
        <v>637</v>
      </c>
      <c r="B6006" t="s">
        <v>861</v>
      </c>
      <c r="C6006" t="s">
        <v>639</v>
      </c>
      <c r="D6006" t="s">
        <v>651</v>
      </c>
      <c r="E6006" t="s">
        <v>667</v>
      </c>
      <c r="F6006">
        <v>528004120002</v>
      </c>
      <c r="G6006" t="s">
        <v>642</v>
      </c>
      <c r="H6006">
        <v>583139</v>
      </c>
      <c r="I6006" t="s">
        <v>35</v>
      </c>
      <c r="J6006">
        <v>202211</v>
      </c>
      <c r="K6006">
        <v>44895</v>
      </c>
      <c r="L6006" t="s">
        <v>644</v>
      </c>
      <c r="M6006">
        <v>60814</v>
      </c>
      <c r="N6006">
        <v>92.05</v>
      </c>
      <c r="O6006" t="s">
        <v>645</v>
      </c>
      <c r="P6006" s="428">
        <v>92.709000000000003</v>
      </c>
      <c r="Q6006">
        <v>12987043</v>
      </c>
      <c r="R6006" t="s">
        <v>646</v>
      </c>
      <c r="S6006">
        <v>8540222</v>
      </c>
      <c r="T6006" t="s">
        <v>5105</v>
      </c>
    </row>
    <row r="6007" spans="1:20" x14ac:dyDescent="0.25">
      <c r="A6007" t="s">
        <v>637</v>
      </c>
      <c r="B6007" t="s">
        <v>736</v>
      </c>
      <c r="C6007" t="s">
        <v>639</v>
      </c>
      <c r="D6007" t="s">
        <v>695</v>
      </c>
      <c r="E6007" t="s">
        <v>673</v>
      </c>
      <c r="F6007">
        <v>528004120002</v>
      </c>
      <c r="G6007" t="s">
        <v>642</v>
      </c>
      <c r="H6007">
        <v>583148</v>
      </c>
      <c r="I6007" t="s">
        <v>699</v>
      </c>
      <c r="J6007">
        <v>202211</v>
      </c>
      <c r="K6007">
        <v>44895</v>
      </c>
      <c r="L6007" t="s">
        <v>644</v>
      </c>
      <c r="M6007">
        <v>79447.91</v>
      </c>
      <c r="N6007">
        <v>120.26</v>
      </c>
      <c r="O6007" t="s">
        <v>645</v>
      </c>
      <c r="P6007" s="428">
        <v>121.121</v>
      </c>
      <c r="Q6007">
        <v>12987043</v>
      </c>
      <c r="R6007" t="s">
        <v>646</v>
      </c>
      <c r="S6007">
        <v>2057784</v>
      </c>
      <c r="T6007" t="s">
        <v>5076</v>
      </c>
    </row>
    <row r="6008" spans="1:20" x14ac:dyDescent="0.25">
      <c r="A6008" t="s">
        <v>637</v>
      </c>
      <c r="B6008" t="s">
        <v>754</v>
      </c>
      <c r="C6008" t="s">
        <v>639</v>
      </c>
      <c r="D6008" t="s">
        <v>640</v>
      </c>
      <c r="E6008" t="s">
        <v>678</v>
      </c>
      <c r="F6008">
        <v>528004120002</v>
      </c>
      <c r="G6008" t="s">
        <v>642</v>
      </c>
      <c r="H6008">
        <v>583147</v>
      </c>
      <c r="I6008" t="s">
        <v>41</v>
      </c>
      <c r="J6008">
        <v>202211</v>
      </c>
      <c r="K6008">
        <v>44895</v>
      </c>
      <c r="L6008" t="s">
        <v>644</v>
      </c>
      <c r="M6008">
        <v>5704.57</v>
      </c>
      <c r="N6008">
        <v>8.6300000000000008</v>
      </c>
      <c r="O6008" t="s">
        <v>645</v>
      </c>
      <c r="P6008" s="428">
        <v>8.6920000000000002</v>
      </c>
      <c r="Q6008">
        <v>12987043</v>
      </c>
      <c r="R6008" t="s">
        <v>646</v>
      </c>
      <c r="S6008">
        <v>2012532</v>
      </c>
      <c r="T6008" t="s">
        <v>5088</v>
      </c>
    </row>
    <row r="6009" spans="1:20" x14ac:dyDescent="0.25">
      <c r="A6009" t="s">
        <v>637</v>
      </c>
      <c r="B6009" t="s">
        <v>736</v>
      </c>
      <c r="C6009" t="s">
        <v>639</v>
      </c>
      <c r="D6009" t="s">
        <v>663</v>
      </c>
      <c r="E6009" t="s">
        <v>673</v>
      </c>
      <c r="F6009">
        <v>528004120002</v>
      </c>
      <c r="G6009" t="s">
        <v>642</v>
      </c>
      <c r="H6009">
        <v>583133</v>
      </c>
      <c r="I6009" t="s">
        <v>29</v>
      </c>
      <c r="J6009">
        <v>202211</v>
      </c>
      <c r="K6009">
        <v>44895</v>
      </c>
      <c r="L6009" t="s">
        <v>644</v>
      </c>
      <c r="M6009">
        <v>128327</v>
      </c>
      <c r="N6009">
        <v>194.24</v>
      </c>
      <c r="O6009" t="s">
        <v>645</v>
      </c>
      <c r="P6009" s="428">
        <v>195.631</v>
      </c>
      <c r="Q6009">
        <v>12987043</v>
      </c>
      <c r="R6009" t="s">
        <v>646</v>
      </c>
      <c r="S6009">
        <v>2014872</v>
      </c>
      <c r="T6009" t="s">
        <v>5089</v>
      </c>
    </row>
    <row r="6010" spans="1:20" x14ac:dyDescent="0.25">
      <c r="A6010" t="s">
        <v>637</v>
      </c>
      <c r="B6010" t="s">
        <v>736</v>
      </c>
      <c r="C6010" t="s">
        <v>639</v>
      </c>
      <c r="D6010" t="s">
        <v>651</v>
      </c>
      <c r="E6010" t="s">
        <v>2008</v>
      </c>
      <c r="F6010">
        <v>528004120002</v>
      </c>
      <c r="G6010" t="s">
        <v>642</v>
      </c>
      <c r="H6010">
        <v>856778</v>
      </c>
      <c r="I6010" t="s">
        <v>27</v>
      </c>
      <c r="J6010">
        <v>202211</v>
      </c>
      <c r="K6010">
        <v>44895</v>
      </c>
      <c r="L6010" t="s">
        <v>644</v>
      </c>
      <c r="M6010">
        <v>97103</v>
      </c>
      <c r="N6010">
        <v>146.97999999999999</v>
      </c>
      <c r="O6010" t="s">
        <v>645</v>
      </c>
      <c r="P6010" s="428">
        <v>148.03299999999999</v>
      </c>
      <c r="Q6010">
        <v>12987043</v>
      </c>
      <c r="R6010" t="s">
        <v>646</v>
      </c>
      <c r="S6010">
        <v>2041743</v>
      </c>
      <c r="T6010" t="s">
        <v>5090</v>
      </c>
    </row>
    <row r="6011" spans="1:20" x14ac:dyDescent="0.25">
      <c r="A6011" t="s">
        <v>637</v>
      </c>
      <c r="B6011" t="s">
        <v>736</v>
      </c>
      <c r="C6011" t="s">
        <v>639</v>
      </c>
      <c r="D6011" t="s">
        <v>651</v>
      </c>
      <c r="E6011" t="s">
        <v>667</v>
      </c>
      <c r="F6011">
        <v>528004120002</v>
      </c>
      <c r="G6011" t="s">
        <v>642</v>
      </c>
      <c r="H6011">
        <v>583139</v>
      </c>
      <c r="I6011" t="s">
        <v>35</v>
      </c>
      <c r="J6011">
        <v>202211</v>
      </c>
      <c r="K6011">
        <v>44895</v>
      </c>
      <c r="L6011" t="s">
        <v>644</v>
      </c>
      <c r="M6011">
        <v>61323</v>
      </c>
      <c r="N6011">
        <v>92.82</v>
      </c>
      <c r="O6011" t="s">
        <v>645</v>
      </c>
      <c r="P6011" s="428">
        <v>93.484999999999999</v>
      </c>
      <c r="Q6011">
        <v>12987043</v>
      </c>
      <c r="R6011" t="s">
        <v>646</v>
      </c>
      <c r="S6011">
        <v>8540222</v>
      </c>
      <c r="T6011" t="s">
        <v>5091</v>
      </c>
    </row>
    <row r="6012" spans="1:20" x14ac:dyDescent="0.25">
      <c r="A6012" t="s">
        <v>637</v>
      </c>
      <c r="B6012" t="s">
        <v>754</v>
      </c>
      <c r="C6012" t="s">
        <v>639</v>
      </c>
      <c r="D6012" t="s">
        <v>640</v>
      </c>
      <c r="E6012" t="s">
        <v>686</v>
      </c>
      <c r="F6012">
        <v>528004120002</v>
      </c>
      <c r="G6012" t="s">
        <v>642</v>
      </c>
      <c r="H6012">
        <v>583150</v>
      </c>
      <c r="I6012" t="s">
        <v>687</v>
      </c>
      <c r="J6012">
        <v>202211</v>
      </c>
      <c r="K6012">
        <v>44895</v>
      </c>
      <c r="L6012" t="s">
        <v>644</v>
      </c>
      <c r="M6012">
        <v>34075.47</v>
      </c>
      <c r="N6012">
        <v>51.58</v>
      </c>
      <c r="O6012" t="s">
        <v>645</v>
      </c>
      <c r="P6012" s="428">
        <v>51.948999999999998</v>
      </c>
      <c r="Q6012">
        <v>12987043</v>
      </c>
      <c r="R6012" t="s">
        <v>646</v>
      </c>
      <c r="S6012">
        <v>2011105</v>
      </c>
      <c r="T6012" t="s">
        <v>5092</v>
      </c>
    </row>
    <row r="6013" spans="1:20" x14ac:dyDescent="0.25">
      <c r="A6013" t="s">
        <v>637</v>
      </c>
      <c r="B6013" t="s">
        <v>861</v>
      </c>
      <c r="C6013" t="s">
        <v>639</v>
      </c>
      <c r="D6013" t="s">
        <v>651</v>
      </c>
      <c r="E6013" t="s">
        <v>673</v>
      </c>
      <c r="F6013">
        <v>528004120002</v>
      </c>
      <c r="G6013" t="s">
        <v>642</v>
      </c>
      <c r="H6013">
        <v>583133</v>
      </c>
      <c r="I6013" t="s">
        <v>29</v>
      </c>
      <c r="J6013">
        <v>202211</v>
      </c>
      <c r="K6013">
        <v>44895</v>
      </c>
      <c r="L6013" t="s">
        <v>644</v>
      </c>
      <c r="M6013">
        <v>1084.17</v>
      </c>
      <c r="N6013">
        <v>1.64</v>
      </c>
      <c r="O6013" t="s">
        <v>645</v>
      </c>
      <c r="P6013" s="428">
        <v>1.6519999999999999</v>
      </c>
      <c r="Q6013">
        <v>12987043</v>
      </c>
      <c r="R6013" t="s">
        <v>646</v>
      </c>
      <c r="S6013">
        <v>2024413</v>
      </c>
      <c r="T6013" t="s">
        <v>918</v>
      </c>
    </row>
    <row r="6014" spans="1:20" x14ac:dyDescent="0.25">
      <c r="A6014" t="s">
        <v>637</v>
      </c>
      <c r="B6014" t="s">
        <v>861</v>
      </c>
      <c r="C6014" t="s">
        <v>639</v>
      </c>
      <c r="D6014" t="s">
        <v>651</v>
      </c>
      <c r="E6014" t="s">
        <v>2008</v>
      </c>
      <c r="F6014">
        <v>528004120002</v>
      </c>
      <c r="G6014" t="s">
        <v>642</v>
      </c>
      <c r="H6014">
        <v>856778</v>
      </c>
      <c r="I6014" t="s">
        <v>27</v>
      </c>
      <c r="J6014">
        <v>202211</v>
      </c>
      <c r="K6014">
        <v>44895</v>
      </c>
      <c r="L6014" t="s">
        <v>644</v>
      </c>
      <c r="M6014">
        <v>12370</v>
      </c>
      <c r="N6014">
        <v>18.72</v>
      </c>
      <c r="O6014" t="s">
        <v>645</v>
      </c>
      <c r="P6014" s="428">
        <v>18.853999999999999</v>
      </c>
      <c r="Q6014">
        <v>12987043</v>
      </c>
      <c r="R6014" t="s">
        <v>646</v>
      </c>
      <c r="S6014">
        <v>2041743</v>
      </c>
      <c r="T6014" t="s">
        <v>889</v>
      </c>
    </row>
    <row r="6015" spans="1:20" x14ac:dyDescent="0.25">
      <c r="A6015" t="s">
        <v>637</v>
      </c>
      <c r="B6015" t="s">
        <v>736</v>
      </c>
      <c r="C6015" t="s">
        <v>639</v>
      </c>
      <c r="D6015" t="s">
        <v>651</v>
      </c>
      <c r="E6015" t="s">
        <v>2008</v>
      </c>
      <c r="F6015">
        <v>528004120002</v>
      </c>
      <c r="G6015" t="s">
        <v>642</v>
      </c>
      <c r="H6015">
        <v>583138</v>
      </c>
      <c r="I6015" t="s">
        <v>34</v>
      </c>
      <c r="J6015">
        <v>202211</v>
      </c>
      <c r="K6015">
        <v>44895</v>
      </c>
      <c r="L6015" t="s">
        <v>644</v>
      </c>
      <c r="M6015">
        <v>129000</v>
      </c>
      <c r="N6015">
        <v>195.26</v>
      </c>
      <c r="O6015" t="s">
        <v>645</v>
      </c>
      <c r="P6015" s="428">
        <v>196.65799999999999</v>
      </c>
      <c r="Q6015">
        <v>12987043</v>
      </c>
      <c r="R6015" t="s">
        <v>646</v>
      </c>
      <c r="S6015">
        <v>2024193</v>
      </c>
      <c r="T6015" t="s">
        <v>5093</v>
      </c>
    </row>
    <row r="6016" spans="1:20" x14ac:dyDescent="0.25">
      <c r="A6016" t="s">
        <v>637</v>
      </c>
      <c r="B6016" t="s">
        <v>754</v>
      </c>
      <c r="C6016" t="s">
        <v>639</v>
      </c>
      <c r="D6016" t="s">
        <v>640</v>
      </c>
      <c r="E6016" t="s">
        <v>673</v>
      </c>
      <c r="F6016">
        <v>528004120002</v>
      </c>
      <c r="G6016" t="s">
        <v>642</v>
      </c>
      <c r="H6016">
        <v>856783</v>
      </c>
      <c r="I6016" t="s">
        <v>478</v>
      </c>
      <c r="J6016">
        <v>202211</v>
      </c>
      <c r="K6016">
        <v>44895</v>
      </c>
      <c r="L6016" t="s">
        <v>644</v>
      </c>
      <c r="M6016">
        <v>15594.29</v>
      </c>
      <c r="N6016">
        <v>23.6</v>
      </c>
      <c r="O6016" t="s">
        <v>645</v>
      </c>
      <c r="P6016" s="428">
        <v>23.768999999999998</v>
      </c>
      <c r="Q6016">
        <v>12987043</v>
      </c>
      <c r="R6016" t="s">
        <v>646</v>
      </c>
      <c r="S6016">
        <v>8540353</v>
      </c>
      <c r="T6016" t="s">
        <v>5035</v>
      </c>
    </row>
    <row r="6017" spans="1:20" x14ac:dyDescent="0.25">
      <c r="A6017" t="s">
        <v>637</v>
      </c>
      <c r="B6017" t="s">
        <v>754</v>
      </c>
      <c r="C6017" t="s">
        <v>639</v>
      </c>
      <c r="D6017" t="s">
        <v>718</v>
      </c>
      <c r="E6017" t="s">
        <v>704</v>
      </c>
      <c r="F6017">
        <v>528004120001</v>
      </c>
      <c r="G6017" t="s">
        <v>705</v>
      </c>
      <c r="H6017">
        <v>583128</v>
      </c>
      <c r="I6017" t="s">
        <v>20</v>
      </c>
      <c r="J6017">
        <v>202211</v>
      </c>
      <c r="K6017">
        <v>44895</v>
      </c>
      <c r="L6017" t="s">
        <v>644</v>
      </c>
      <c r="M6017">
        <v>107782</v>
      </c>
      <c r="N6017">
        <v>163.13999999999999</v>
      </c>
      <c r="O6017" t="s">
        <v>645</v>
      </c>
      <c r="P6017" s="428">
        <v>164.30799999999999</v>
      </c>
      <c r="Q6017">
        <v>12987043</v>
      </c>
      <c r="R6017" t="s">
        <v>646</v>
      </c>
      <c r="S6017">
        <v>2031020</v>
      </c>
      <c r="T6017" t="s">
        <v>5095</v>
      </c>
    </row>
    <row r="6018" spans="1:20" x14ac:dyDescent="0.25">
      <c r="A6018" t="s">
        <v>637</v>
      </c>
      <c r="B6018" t="s">
        <v>754</v>
      </c>
      <c r="C6018" t="s">
        <v>639</v>
      </c>
      <c r="D6018" t="s">
        <v>640</v>
      </c>
      <c r="E6018" t="s">
        <v>673</v>
      </c>
      <c r="F6018">
        <v>528004120002</v>
      </c>
      <c r="G6018" t="s">
        <v>642</v>
      </c>
      <c r="H6018">
        <v>583148</v>
      </c>
      <c r="I6018" t="s">
        <v>699</v>
      </c>
      <c r="J6018">
        <v>202211</v>
      </c>
      <c r="K6018">
        <v>44895</v>
      </c>
      <c r="L6018" t="s">
        <v>644</v>
      </c>
      <c r="M6018">
        <v>7889.32</v>
      </c>
      <c r="N6018">
        <v>11.94</v>
      </c>
      <c r="O6018" t="s">
        <v>645</v>
      </c>
      <c r="P6018" s="428">
        <v>12.026</v>
      </c>
      <c r="Q6018">
        <v>12987043</v>
      </c>
      <c r="R6018" t="s">
        <v>646</v>
      </c>
      <c r="S6018">
        <v>8540206</v>
      </c>
      <c r="T6018" t="s">
        <v>5096</v>
      </c>
    </row>
    <row r="6019" spans="1:20" x14ac:dyDescent="0.25">
      <c r="A6019" t="s">
        <v>637</v>
      </c>
      <c r="B6019" t="s">
        <v>736</v>
      </c>
      <c r="C6019" t="s">
        <v>639</v>
      </c>
      <c r="D6019" t="s">
        <v>651</v>
      </c>
      <c r="E6019" t="s">
        <v>667</v>
      </c>
      <c r="F6019">
        <v>528004120002</v>
      </c>
      <c r="G6019" t="s">
        <v>642</v>
      </c>
      <c r="H6019">
        <v>583149</v>
      </c>
      <c r="I6019" t="s">
        <v>680</v>
      </c>
      <c r="J6019">
        <v>202211</v>
      </c>
      <c r="K6019">
        <v>44895</v>
      </c>
      <c r="L6019" t="s">
        <v>644</v>
      </c>
      <c r="M6019">
        <v>30309.46</v>
      </c>
      <c r="N6019">
        <v>45.88</v>
      </c>
      <c r="O6019" t="s">
        <v>645</v>
      </c>
      <c r="P6019" s="428">
        <v>46.209000000000003</v>
      </c>
      <c r="Q6019">
        <v>12987043</v>
      </c>
      <c r="R6019" t="s">
        <v>646</v>
      </c>
      <c r="S6019">
        <v>8540399</v>
      </c>
      <c r="T6019" t="s">
        <v>5099</v>
      </c>
    </row>
    <row r="6020" spans="1:20" x14ac:dyDescent="0.25">
      <c r="A6020" t="s">
        <v>637</v>
      </c>
      <c r="B6020" t="s">
        <v>754</v>
      </c>
      <c r="C6020" t="s">
        <v>639</v>
      </c>
      <c r="D6020" t="s">
        <v>640</v>
      </c>
      <c r="E6020" t="s">
        <v>673</v>
      </c>
      <c r="F6020">
        <v>528004120002</v>
      </c>
      <c r="G6020" t="s">
        <v>642</v>
      </c>
      <c r="H6020">
        <v>583148</v>
      </c>
      <c r="I6020" t="s">
        <v>699</v>
      </c>
      <c r="J6020">
        <v>202211</v>
      </c>
      <c r="K6020">
        <v>44895</v>
      </c>
      <c r="L6020" t="s">
        <v>644</v>
      </c>
      <c r="M6020">
        <v>3118.35</v>
      </c>
      <c r="N6020">
        <v>4.72</v>
      </c>
      <c r="O6020" t="s">
        <v>645</v>
      </c>
      <c r="P6020" s="428">
        <v>4.7539999999999996</v>
      </c>
      <c r="Q6020">
        <v>12987043</v>
      </c>
      <c r="R6020" t="s">
        <v>646</v>
      </c>
      <c r="S6020">
        <v>2012905</v>
      </c>
      <c r="T6020" t="s">
        <v>5101</v>
      </c>
    </row>
    <row r="6021" spans="1:20" x14ac:dyDescent="0.25">
      <c r="A6021" t="s">
        <v>637</v>
      </c>
      <c r="B6021" t="s">
        <v>861</v>
      </c>
      <c r="C6021" t="s">
        <v>639</v>
      </c>
      <c r="D6021" t="s">
        <v>651</v>
      </c>
      <c r="E6021" t="s">
        <v>667</v>
      </c>
      <c r="F6021">
        <v>528004120002</v>
      </c>
      <c r="G6021" t="s">
        <v>642</v>
      </c>
      <c r="H6021">
        <v>583149</v>
      </c>
      <c r="I6021" t="s">
        <v>680</v>
      </c>
      <c r="J6021">
        <v>202211</v>
      </c>
      <c r="K6021">
        <v>44895</v>
      </c>
      <c r="L6021" t="s">
        <v>644</v>
      </c>
      <c r="M6021">
        <v>1663.55</v>
      </c>
      <c r="N6021">
        <v>2.52</v>
      </c>
      <c r="O6021" t="s">
        <v>645</v>
      </c>
      <c r="P6021" s="428">
        <v>2.5379999999999998</v>
      </c>
      <c r="Q6021">
        <v>12987043</v>
      </c>
      <c r="R6021" t="s">
        <v>646</v>
      </c>
      <c r="S6021">
        <v>2036440</v>
      </c>
      <c r="T6021" t="s">
        <v>1113</v>
      </c>
    </row>
    <row r="6022" spans="1:20" x14ac:dyDescent="0.25">
      <c r="A6022" t="s">
        <v>637</v>
      </c>
      <c r="B6022" t="s">
        <v>736</v>
      </c>
      <c r="C6022" t="s">
        <v>639</v>
      </c>
      <c r="D6022" t="s">
        <v>663</v>
      </c>
      <c r="E6022" t="s">
        <v>701</v>
      </c>
      <c r="F6022">
        <v>528004120002</v>
      </c>
      <c r="G6022" t="s">
        <v>642</v>
      </c>
      <c r="H6022">
        <v>583137</v>
      </c>
      <c r="I6022" t="s">
        <v>33</v>
      </c>
      <c r="J6022">
        <v>202211</v>
      </c>
      <c r="K6022">
        <v>44895</v>
      </c>
      <c r="L6022" t="s">
        <v>644</v>
      </c>
      <c r="M6022">
        <v>114716.26</v>
      </c>
      <c r="N6022">
        <v>173.64</v>
      </c>
      <c r="O6022" t="s">
        <v>645</v>
      </c>
      <c r="P6022" s="428">
        <v>174.88300000000001</v>
      </c>
      <c r="Q6022">
        <v>12987043</v>
      </c>
      <c r="R6022" t="s">
        <v>646</v>
      </c>
      <c r="S6022">
        <v>2038727</v>
      </c>
      <c r="T6022" t="s">
        <v>5102</v>
      </c>
    </row>
    <row r="6023" spans="1:20" x14ac:dyDescent="0.25">
      <c r="A6023" t="s">
        <v>637</v>
      </c>
      <c r="B6023" t="s">
        <v>736</v>
      </c>
      <c r="C6023" t="s">
        <v>639</v>
      </c>
      <c r="D6023" t="s">
        <v>651</v>
      </c>
      <c r="E6023" t="s">
        <v>701</v>
      </c>
      <c r="F6023">
        <v>528004120002</v>
      </c>
      <c r="G6023" t="s">
        <v>642</v>
      </c>
      <c r="H6023">
        <v>583137</v>
      </c>
      <c r="I6023" t="s">
        <v>33</v>
      </c>
      <c r="J6023">
        <v>202211</v>
      </c>
      <c r="K6023">
        <v>44895</v>
      </c>
      <c r="L6023" t="s">
        <v>644</v>
      </c>
      <c r="M6023">
        <v>14283.74</v>
      </c>
      <c r="N6023">
        <v>21.62</v>
      </c>
      <c r="O6023" t="s">
        <v>645</v>
      </c>
      <c r="P6023" s="428">
        <v>21.774999999999999</v>
      </c>
      <c r="Q6023">
        <v>12987043</v>
      </c>
      <c r="R6023" t="s">
        <v>646</v>
      </c>
      <c r="S6023">
        <v>2038727</v>
      </c>
      <c r="T6023" t="s">
        <v>5103</v>
      </c>
    </row>
    <row r="6024" spans="1:20" x14ac:dyDescent="0.25">
      <c r="A6024" t="s">
        <v>637</v>
      </c>
      <c r="B6024" t="s">
        <v>861</v>
      </c>
      <c r="C6024" t="s">
        <v>639</v>
      </c>
      <c r="D6024" t="s">
        <v>695</v>
      </c>
      <c r="E6024" t="s">
        <v>667</v>
      </c>
      <c r="F6024">
        <v>528004120002</v>
      </c>
      <c r="G6024" t="s">
        <v>642</v>
      </c>
      <c r="H6024">
        <v>583135</v>
      </c>
      <c r="I6024" t="s">
        <v>31</v>
      </c>
      <c r="J6024">
        <v>202211</v>
      </c>
      <c r="K6024">
        <v>44895</v>
      </c>
      <c r="L6024" t="s">
        <v>644</v>
      </c>
      <c r="M6024">
        <v>17516</v>
      </c>
      <c r="N6024">
        <v>26.51</v>
      </c>
      <c r="O6024" t="s">
        <v>645</v>
      </c>
      <c r="P6024" s="428">
        <v>26.7</v>
      </c>
      <c r="Q6024">
        <v>12987043</v>
      </c>
      <c r="R6024" t="s">
        <v>646</v>
      </c>
      <c r="S6024">
        <v>2023596</v>
      </c>
      <c r="T6024" t="s">
        <v>896</v>
      </c>
    </row>
    <row r="6025" spans="1:20" x14ac:dyDescent="0.25">
      <c r="A6025" t="s">
        <v>637</v>
      </c>
      <c r="B6025" t="s">
        <v>861</v>
      </c>
      <c r="C6025" t="s">
        <v>639</v>
      </c>
      <c r="D6025" t="s">
        <v>651</v>
      </c>
      <c r="E6025" t="s">
        <v>2008</v>
      </c>
      <c r="F6025">
        <v>528004120002</v>
      </c>
      <c r="G6025" t="s">
        <v>642</v>
      </c>
      <c r="H6025">
        <v>583138</v>
      </c>
      <c r="I6025" t="s">
        <v>34</v>
      </c>
      <c r="J6025">
        <v>202211</v>
      </c>
      <c r="K6025">
        <v>44895</v>
      </c>
      <c r="L6025" t="s">
        <v>644</v>
      </c>
      <c r="M6025">
        <v>25216</v>
      </c>
      <c r="N6025">
        <v>38.17</v>
      </c>
      <c r="O6025" t="s">
        <v>645</v>
      </c>
      <c r="P6025" s="428">
        <v>38.442999999999998</v>
      </c>
      <c r="Q6025">
        <v>12987043</v>
      </c>
      <c r="R6025" t="s">
        <v>646</v>
      </c>
      <c r="S6025">
        <v>2024193</v>
      </c>
      <c r="T6025" t="s">
        <v>899</v>
      </c>
    </row>
    <row r="6026" spans="1:20" x14ac:dyDescent="0.25">
      <c r="A6026" t="s">
        <v>637</v>
      </c>
      <c r="B6026" t="s">
        <v>754</v>
      </c>
      <c r="C6026" t="s">
        <v>639</v>
      </c>
      <c r="D6026" t="s">
        <v>640</v>
      </c>
      <c r="E6026" t="s">
        <v>701</v>
      </c>
      <c r="F6026">
        <v>528004120002</v>
      </c>
      <c r="G6026" t="s">
        <v>642</v>
      </c>
      <c r="H6026">
        <v>583154</v>
      </c>
      <c r="I6026" t="s">
        <v>44</v>
      </c>
      <c r="J6026">
        <v>202211</v>
      </c>
      <c r="K6026">
        <v>44895</v>
      </c>
      <c r="L6026" t="s">
        <v>644</v>
      </c>
      <c r="M6026">
        <v>15989.13</v>
      </c>
      <c r="N6026">
        <v>24.2</v>
      </c>
      <c r="O6026" t="s">
        <v>645</v>
      </c>
      <c r="P6026" s="428">
        <v>24.373000000000001</v>
      </c>
      <c r="Q6026">
        <v>12987043</v>
      </c>
      <c r="R6026" t="s">
        <v>646</v>
      </c>
      <c r="S6026">
        <v>2020577</v>
      </c>
      <c r="T6026" t="s">
        <v>5077</v>
      </c>
    </row>
    <row r="6027" spans="1:20" x14ac:dyDescent="0.25">
      <c r="A6027" t="s">
        <v>637</v>
      </c>
      <c r="B6027" t="s">
        <v>736</v>
      </c>
      <c r="C6027" t="s">
        <v>639</v>
      </c>
      <c r="D6027" t="s">
        <v>651</v>
      </c>
      <c r="E6027" t="s">
        <v>673</v>
      </c>
      <c r="F6027">
        <v>528004120002</v>
      </c>
      <c r="G6027" t="s">
        <v>642</v>
      </c>
      <c r="H6027">
        <v>583133</v>
      </c>
      <c r="I6027" t="s">
        <v>29</v>
      </c>
      <c r="J6027">
        <v>202211</v>
      </c>
      <c r="K6027">
        <v>44895</v>
      </c>
      <c r="L6027" t="s">
        <v>644</v>
      </c>
      <c r="M6027">
        <v>8510.48</v>
      </c>
      <c r="N6027">
        <v>12.88</v>
      </c>
      <c r="O6027" t="s">
        <v>645</v>
      </c>
      <c r="P6027" s="428">
        <v>12.972</v>
      </c>
      <c r="Q6027">
        <v>12987043</v>
      </c>
      <c r="R6027" t="s">
        <v>646</v>
      </c>
      <c r="S6027">
        <v>2024413</v>
      </c>
      <c r="T6027" t="s">
        <v>5083</v>
      </c>
    </row>
    <row r="6028" spans="1:20" x14ac:dyDescent="0.25">
      <c r="A6028" t="s">
        <v>637</v>
      </c>
      <c r="B6028" t="s">
        <v>754</v>
      </c>
      <c r="C6028" t="s">
        <v>639</v>
      </c>
      <c r="D6028" t="s">
        <v>640</v>
      </c>
      <c r="E6028" t="s">
        <v>678</v>
      </c>
      <c r="F6028">
        <v>528004120002</v>
      </c>
      <c r="G6028" t="s">
        <v>642</v>
      </c>
      <c r="H6028">
        <v>583147</v>
      </c>
      <c r="I6028" t="s">
        <v>41</v>
      </c>
      <c r="J6028">
        <v>202211</v>
      </c>
      <c r="K6028">
        <v>44895</v>
      </c>
      <c r="L6028" t="s">
        <v>644</v>
      </c>
      <c r="M6028">
        <v>3027.19</v>
      </c>
      <c r="N6028">
        <v>4.58</v>
      </c>
      <c r="O6028" t="s">
        <v>645</v>
      </c>
      <c r="P6028" s="428">
        <v>4.6130000000000004</v>
      </c>
      <c r="Q6028">
        <v>12987043</v>
      </c>
      <c r="R6028" t="s">
        <v>646</v>
      </c>
      <c r="S6028">
        <v>2027008</v>
      </c>
      <c r="T6028" t="s">
        <v>5084</v>
      </c>
    </row>
    <row r="6029" spans="1:20" x14ac:dyDescent="0.25">
      <c r="A6029" t="s">
        <v>637</v>
      </c>
      <c r="B6029" t="s">
        <v>861</v>
      </c>
      <c r="C6029" t="s">
        <v>639</v>
      </c>
      <c r="D6029" t="s">
        <v>663</v>
      </c>
      <c r="E6029" t="s">
        <v>667</v>
      </c>
      <c r="F6029">
        <v>528004120002</v>
      </c>
      <c r="G6029" t="s">
        <v>642</v>
      </c>
      <c r="H6029">
        <v>583136</v>
      </c>
      <c r="I6029" t="s">
        <v>32</v>
      </c>
      <c r="J6029">
        <v>202211</v>
      </c>
      <c r="K6029">
        <v>44895</v>
      </c>
      <c r="L6029" t="s">
        <v>644</v>
      </c>
      <c r="M6029">
        <v>12865</v>
      </c>
      <c r="N6029">
        <v>19.47</v>
      </c>
      <c r="O6029" t="s">
        <v>645</v>
      </c>
      <c r="P6029" s="428">
        <v>19.609000000000002</v>
      </c>
      <c r="Q6029">
        <v>12987043</v>
      </c>
      <c r="R6029" t="s">
        <v>646</v>
      </c>
      <c r="S6029">
        <v>2023197</v>
      </c>
      <c r="T6029" t="s">
        <v>892</v>
      </c>
    </row>
    <row r="6030" spans="1:20" x14ac:dyDescent="0.25">
      <c r="A6030" t="s">
        <v>637</v>
      </c>
      <c r="B6030" t="s">
        <v>754</v>
      </c>
      <c r="C6030" t="s">
        <v>639</v>
      </c>
      <c r="D6030" t="s">
        <v>695</v>
      </c>
      <c r="E6030" t="s">
        <v>704</v>
      </c>
      <c r="F6030">
        <v>528004120001</v>
      </c>
      <c r="G6030" t="s">
        <v>705</v>
      </c>
      <c r="H6030">
        <v>583128</v>
      </c>
      <c r="I6030" t="s">
        <v>20</v>
      </c>
      <c r="J6030">
        <v>202211</v>
      </c>
      <c r="K6030">
        <v>44895</v>
      </c>
      <c r="L6030" t="s">
        <v>644</v>
      </c>
      <c r="M6030">
        <v>75896.47</v>
      </c>
      <c r="N6030">
        <v>114.88</v>
      </c>
      <c r="O6030" t="s">
        <v>645</v>
      </c>
      <c r="P6030" s="428">
        <v>115.703</v>
      </c>
      <c r="Q6030">
        <v>12987043</v>
      </c>
      <c r="R6030" t="s">
        <v>646</v>
      </c>
      <c r="S6030">
        <v>2012170</v>
      </c>
      <c r="T6030" t="s">
        <v>5047</v>
      </c>
    </row>
    <row r="6031" spans="1:20" x14ac:dyDescent="0.25">
      <c r="A6031" t="s">
        <v>637</v>
      </c>
      <c r="B6031" t="s">
        <v>736</v>
      </c>
      <c r="C6031" t="s">
        <v>639</v>
      </c>
      <c r="D6031" t="s">
        <v>651</v>
      </c>
      <c r="E6031" t="s">
        <v>673</v>
      </c>
      <c r="F6031">
        <v>528004120002</v>
      </c>
      <c r="G6031" t="s">
        <v>642</v>
      </c>
      <c r="H6031">
        <v>583148</v>
      </c>
      <c r="I6031" t="s">
        <v>699</v>
      </c>
      <c r="J6031">
        <v>202211</v>
      </c>
      <c r="K6031">
        <v>44895</v>
      </c>
      <c r="L6031" t="s">
        <v>644</v>
      </c>
      <c r="M6031">
        <v>8922.19</v>
      </c>
      <c r="N6031">
        <v>13.51</v>
      </c>
      <c r="O6031" t="s">
        <v>645</v>
      </c>
      <c r="P6031" s="428">
        <v>13.606999999999999</v>
      </c>
      <c r="Q6031">
        <v>12987043</v>
      </c>
      <c r="R6031" t="s">
        <v>646</v>
      </c>
      <c r="S6031">
        <v>8540279</v>
      </c>
      <c r="T6031" t="s">
        <v>5072</v>
      </c>
    </row>
    <row r="6032" spans="1:20" x14ac:dyDescent="0.25">
      <c r="A6032" t="s">
        <v>637</v>
      </c>
      <c r="B6032" t="s">
        <v>861</v>
      </c>
      <c r="C6032" t="s">
        <v>639</v>
      </c>
      <c r="D6032" t="s">
        <v>651</v>
      </c>
      <c r="E6032" t="s">
        <v>673</v>
      </c>
      <c r="F6032">
        <v>528004120002</v>
      </c>
      <c r="G6032" t="s">
        <v>642</v>
      </c>
      <c r="H6032">
        <v>583148</v>
      </c>
      <c r="I6032" t="s">
        <v>699</v>
      </c>
      <c r="J6032">
        <v>202211</v>
      </c>
      <c r="K6032">
        <v>44895</v>
      </c>
      <c r="L6032" t="s">
        <v>644</v>
      </c>
      <c r="M6032">
        <v>12468.38</v>
      </c>
      <c r="N6032">
        <v>18.87</v>
      </c>
      <c r="O6032" t="s">
        <v>645</v>
      </c>
      <c r="P6032" s="428">
        <v>19.004999999999999</v>
      </c>
      <c r="Q6032">
        <v>12987043</v>
      </c>
      <c r="R6032" t="s">
        <v>646</v>
      </c>
      <c r="S6032">
        <v>8540279</v>
      </c>
      <c r="T6032" t="s">
        <v>888</v>
      </c>
    </row>
    <row r="6033" spans="1:20" x14ac:dyDescent="0.25">
      <c r="A6033" t="s">
        <v>637</v>
      </c>
      <c r="B6033" t="s">
        <v>736</v>
      </c>
      <c r="C6033" t="s">
        <v>639</v>
      </c>
      <c r="D6033" t="s">
        <v>663</v>
      </c>
      <c r="E6033" t="s">
        <v>673</v>
      </c>
      <c r="F6033">
        <v>528004120002</v>
      </c>
      <c r="G6033" t="s">
        <v>642</v>
      </c>
      <c r="H6033">
        <v>583134</v>
      </c>
      <c r="I6033" t="s">
        <v>30</v>
      </c>
      <c r="J6033">
        <v>202211</v>
      </c>
      <c r="K6033">
        <v>44895</v>
      </c>
      <c r="L6033" t="s">
        <v>644</v>
      </c>
      <c r="M6033">
        <v>97103</v>
      </c>
      <c r="N6033">
        <v>146.97999999999999</v>
      </c>
      <c r="O6033" t="s">
        <v>645</v>
      </c>
      <c r="P6033" s="428">
        <v>148.03299999999999</v>
      </c>
      <c r="Q6033">
        <v>12987043</v>
      </c>
      <c r="R6033" t="s">
        <v>646</v>
      </c>
      <c r="S6033">
        <v>2059559</v>
      </c>
      <c r="T6033" t="s">
        <v>5073</v>
      </c>
    </row>
    <row r="6034" spans="1:20" x14ac:dyDescent="0.25">
      <c r="A6034" t="s">
        <v>637</v>
      </c>
      <c r="B6034" t="s">
        <v>736</v>
      </c>
      <c r="C6034" t="s">
        <v>639</v>
      </c>
      <c r="D6034" t="s">
        <v>651</v>
      </c>
      <c r="E6034" t="s">
        <v>667</v>
      </c>
      <c r="F6034">
        <v>528004120002</v>
      </c>
      <c r="G6034" t="s">
        <v>642</v>
      </c>
      <c r="H6034">
        <v>583149</v>
      </c>
      <c r="I6034" t="s">
        <v>680</v>
      </c>
      <c r="J6034">
        <v>202211</v>
      </c>
      <c r="K6034">
        <v>44895</v>
      </c>
      <c r="L6034" t="s">
        <v>644</v>
      </c>
      <c r="M6034">
        <v>5224.3</v>
      </c>
      <c r="N6034">
        <v>7.91</v>
      </c>
      <c r="O6034" t="s">
        <v>645</v>
      </c>
      <c r="P6034" s="428">
        <v>7.9669999999999996</v>
      </c>
      <c r="Q6034">
        <v>12987043</v>
      </c>
      <c r="R6034" t="s">
        <v>646</v>
      </c>
      <c r="S6034">
        <v>8540358</v>
      </c>
      <c r="T6034" t="s">
        <v>5074</v>
      </c>
    </row>
    <row r="6035" spans="1:20" x14ac:dyDescent="0.25">
      <c r="A6035" t="s">
        <v>637</v>
      </c>
      <c r="B6035" t="s">
        <v>861</v>
      </c>
      <c r="C6035" t="s">
        <v>639</v>
      </c>
      <c r="D6035" t="s">
        <v>695</v>
      </c>
      <c r="E6035" t="s">
        <v>667</v>
      </c>
      <c r="F6035">
        <v>528004120002</v>
      </c>
      <c r="G6035" t="s">
        <v>642</v>
      </c>
      <c r="H6035">
        <v>583136</v>
      </c>
      <c r="I6035" t="s">
        <v>32</v>
      </c>
      <c r="J6035">
        <v>202211</v>
      </c>
      <c r="K6035">
        <v>44895</v>
      </c>
      <c r="L6035" t="s">
        <v>644</v>
      </c>
      <c r="M6035">
        <v>2410.91</v>
      </c>
      <c r="N6035">
        <v>3.65</v>
      </c>
      <c r="O6035" t="s">
        <v>645</v>
      </c>
      <c r="P6035" s="428">
        <v>3.6760000000000002</v>
      </c>
      <c r="Q6035">
        <v>12987043</v>
      </c>
      <c r="R6035" t="s">
        <v>646</v>
      </c>
      <c r="S6035">
        <v>2035753</v>
      </c>
      <c r="T6035" t="s">
        <v>885</v>
      </c>
    </row>
    <row r="6036" spans="1:20" x14ac:dyDescent="0.25">
      <c r="A6036" t="s">
        <v>637</v>
      </c>
      <c r="B6036" t="s">
        <v>736</v>
      </c>
      <c r="C6036" t="s">
        <v>639</v>
      </c>
      <c r="D6036" t="s">
        <v>695</v>
      </c>
      <c r="E6036" t="s">
        <v>667</v>
      </c>
      <c r="F6036">
        <v>528004120002</v>
      </c>
      <c r="G6036" t="s">
        <v>642</v>
      </c>
      <c r="H6036">
        <v>583136</v>
      </c>
      <c r="I6036" t="s">
        <v>32</v>
      </c>
      <c r="J6036">
        <v>202211</v>
      </c>
      <c r="K6036">
        <v>44895</v>
      </c>
      <c r="L6036" t="s">
        <v>644</v>
      </c>
      <c r="M6036">
        <v>88275.45</v>
      </c>
      <c r="N6036">
        <v>133.62</v>
      </c>
      <c r="O6036" t="s">
        <v>645</v>
      </c>
      <c r="P6036" s="428">
        <v>134.577</v>
      </c>
      <c r="Q6036">
        <v>12987043</v>
      </c>
      <c r="R6036" t="s">
        <v>646</v>
      </c>
      <c r="S6036">
        <v>2035753</v>
      </c>
      <c r="T6036" t="s">
        <v>5075</v>
      </c>
    </row>
    <row r="6037" spans="1:20" x14ac:dyDescent="0.25">
      <c r="A6037" t="s">
        <v>637</v>
      </c>
      <c r="B6037" t="s">
        <v>736</v>
      </c>
      <c r="C6037" t="s">
        <v>639</v>
      </c>
      <c r="D6037" t="s">
        <v>651</v>
      </c>
      <c r="E6037" t="s">
        <v>673</v>
      </c>
      <c r="F6037">
        <v>528004120002</v>
      </c>
      <c r="G6037" t="s">
        <v>642</v>
      </c>
      <c r="H6037">
        <v>583133</v>
      </c>
      <c r="I6037" t="s">
        <v>29</v>
      </c>
      <c r="J6037">
        <v>202211</v>
      </c>
      <c r="K6037">
        <v>44895</v>
      </c>
      <c r="L6037" t="s">
        <v>644</v>
      </c>
      <c r="M6037">
        <v>9411.92</v>
      </c>
      <c r="N6037">
        <v>14.25</v>
      </c>
      <c r="O6037" t="s">
        <v>645</v>
      </c>
      <c r="P6037" s="428">
        <v>14.352</v>
      </c>
      <c r="Q6037">
        <v>12987043</v>
      </c>
      <c r="R6037" t="s">
        <v>646</v>
      </c>
      <c r="S6037">
        <v>2030994</v>
      </c>
      <c r="T6037" t="s">
        <v>5106</v>
      </c>
    </row>
    <row r="6038" spans="1:20" x14ac:dyDescent="0.25">
      <c r="A6038" t="s">
        <v>637</v>
      </c>
      <c r="B6038" t="s">
        <v>754</v>
      </c>
      <c r="C6038" t="s">
        <v>639</v>
      </c>
      <c r="D6038" t="s">
        <v>640</v>
      </c>
      <c r="E6038" t="s">
        <v>689</v>
      </c>
      <c r="F6038">
        <v>528004120002</v>
      </c>
      <c r="G6038" t="s">
        <v>642</v>
      </c>
      <c r="H6038">
        <v>583156</v>
      </c>
      <c r="I6038" t="s">
        <v>690</v>
      </c>
      <c r="J6038">
        <v>202211</v>
      </c>
      <c r="K6038">
        <v>44895</v>
      </c>
      <c r="L6038" t="s">
        <v>644</v>
      </c>
      <c r="M6038">
        <v>13380.36</v>
      </c>
      <c r="N6038">
        <v>20.25</v>
      </c>
      <c r="O6038" t="s">
        <v>645</v>
      </c>
      <c r="P6038" s="428">
        <v>20.395</v>
      </c>
      <c r="Q6038">
        <v>12987043</v>
      </c>
      <c r="R6038" t="s">
        <v>646</v>
      </c>
      <c r="S6038">
        <v>2032465</v>
      </c>
      <c r="T6038" t="s">
        <v>5107</v>
      </c>
    </row>
    <row r="6039" spans="1:20" x14ac:dyDescent="0.25">
      <c r="A6039" t="s">
        <v>637</v>
      </c>
      <c r="B6039" t="s">
        <v>736</v>
      </c>
      <c r="C6039" t="s">
        <v>639</v>
      </c>
      <c r="D6039" t="s">
        <v>651</v>
      </c>
      <c r="E6039" t="s">
        <v>704</v>
      </c>
      <c r="F6039">
        <v>528004120002</v>
      </c>
      <c r="G6039" t="s">
        <v>642</v>
      </c>
      <c r="H6039">
        <v>856779</v>
      </c>
      <c r="I6039" t="s">
        <v>28</v>
      </c>
      <c r="J6039">
        <v>202211</v>
      </c>
      <c r="K6039">
        <v>44895</v>
      </c>
      <c r="L6039" t="s">
        <v>644</v>
      </c>
      <c r="M6039">
        <v>97103</v>
      </c>
      <c r="N6039">
        <v>146.97999999999999</v>
      </c>
      <c r="O6039" t="s">
        <v>645</v>
      </c>
      <c r="P6039" s="428">
        <v>148.03299999999999</v>
      </c>
      <c r="Q6039">
        <v>12987043</v>
      </c>
      <c r="R6039" t="s">
        <v>646</v>
      </c>
      <c r="S6039">
        <v>2039252</v>
      </c>
      <c r="T6039" t="s">
        <v>5052</v>
      </c>
    </row>
    <row r="6040" spans="1:20" x14ac:dyDescent="0.25">
      <c r="A6040" t="s">
        <v>637</v>
      </c>
      <c r="B6040" t="s">
        <v>861</v>
      </c>
      <c r="C6040" t="s">
        <v>639</v>
      </c>
      <c r="D6040" t="s">
        <v>651</v>
      </c>
      <c r="E6040" t="s">
        <v>673</v>
      </c>
      <c r="F6040">
        <v>528004120002</v>
      </c>
      <c r="G6040" t="s">
        <v>642</v>
      </c>
      <c r="H6040">
        <v>583133</v>
      </c>
      <c r="I6040" t="s">
        <v>29</v>
      </c>
      <c r="J6040">
        <v>202211</v>
      </c>
      <c r="K6040">
        <v>44895</v>
      </c>
      <c r="L6040" t="s">
        <v>644</v>
      </c>
      <c r="M6040">
        <v>1199</v>
      </c>
      <c r="N6040">
        <v>1.81</v>
      </c>
      <c r="O6040" t="s">
        <v>645</v>
      </c>
      <c r="P6040" s="428">
        <v>1.823</v>
      </c>
      <c r="Q6040">
        <v>12987043</v>
      </c>
      <c r="R6040" t="s">
        <v>646</v>
      </c>
      <c r="S6040">
        <v>2030994</v>
      </c>
      <c r="T6040" t="s">
        <v>894</v>
      </c>
    </row>
    <row r="6041" spans="1:20" x14ac:dyDescent="0.25">
      <c r="A6041" t="s">
        <v>637</v>
      </c>
      <c r="B6041" t="s">
        <v>736</v>
      </c>
      <c r="C6041" t="s">
        <v>639</v>
      </c>
      <c r="D6041" t="s">
        <v>695</v>
      </c>
      <c r="E6041" t="s">
        <v>641</v>
      </c>
      <c r="F6041">
        <v>528004120002</v>
      </c>
      <c r="G6041" t="s">
        <v>642</v>
      </c>
      <c r="H6041">
        <v>583152</v>
      </c>
      <c r="I6041" t="s">
        <v>43</v>
      </c>
      <c r="J6041">
        <v>202211</v>
      </c>
      <c r="K6041">
        <v>44895</v>
      </c>
      <c r="L6041" t="s">
        <v>644</v>
      </c>
      <c r="M6041">
        <v>17608.310000000001</v>
      </c>
      <c r="N6041">
        <v>26.65</v>
      </c>
      <c r="O6041" t="s">
        <v>645</v>
      </c>
      <c r="P6041" s="428">
        <v>26.841000000000001</v>
      </c>
      <c r="Q6041">
        <v>12987043</v>
      </c>
      <c r="R6041" t="s">
        <v>646</v>
      </c>
      <c r="S6041">
        <v>2058432</v>
      </c>
      <c r="T6041" t="s">
        <v>5079</v>
      </c>
    </row>
    <row r="6042" spans="1:20" x14ac:dyDescent="0.25">
      <c r="A6042" t="s">
        <v>637</v>
      </c>
      <c r="B6042" t="s">
        <v>736</v>
      </c>
      <c r="C6042" t="s">
        <v>639</v>
      </c>
      <c r="D6042" t="s">
        <v>695</v>
      </c>
      <c r="E6042" t="s">
        <v>667</v>
      </c>
      <c r="F6042">
        <v>528004120002</v>
      </c>
      <c r="G6042" t="s">
        <v>642</v>
      </c>
      <c r="H6042">
        <v>583135</v>
      </c>
      <c r="I6042" t="s">
        <v>31</v>
      </c>
      <c r="J6042">
        <v>202211</v>
      </c>
      <c r="K6042">
        <v>44895</v>
      </c>
      <c r="L6042" t="s">
        <v>644</v>
      </c>
      <c r="M6042">
        <v>129000</v>
      </c>
      <c r="N6042">
        <v>195.26</v>
      </c>
      <c r="O6042" t="s">
        <v>645</v>
      </c>
      <c r="P6042" s="428">
        <v>196.65799999999999</v>
      </c>
      <c r="Q6042">
        <v>12987043</v>
      </c>
      <c r="R6042" t="s">
        <v>646</v>
      </c>
      <c r="S6042">
        <v>2023596</v>
      </c>
      <c r="T6042" t="s">
        <v>5080</v>
      </c>
    </row>
    <row r="6043" spans="1:20" x14ac:dyDescent="0.25">
      <c r="A6043" t="s">
        <v>637</v>
      </c>
      <c r="B6043" t="s">
        <v>861</v>
      </c>
      <c r="C6043" t="s">
        <v>639</v>
      </c>
      <c r="D6043" t="s">
        <v>651</v>
      </c>
      <c r="E6043" t="s">
        <v>704</v>
      </c>
      <c r="F6043">
        <v>528004120002</v>
      </c>
      <c r="G6043" t="s">
        <v>642</v>
      </c>
      <c r="H6043">
        <v>856779</v>
      </c>
      <c r="I6043" t="s">
        <v>28</v>
      </c>
      <c r="J6043">
        <v>202211</v>
      </c>
      <c r="K6043">
        <v>44895</v>
      </c>
      <c r="L6043" t="s">
        <v>644</v>
      </c>
      <c r="M6043">
        <v>12370</v>
      </c>
      <c r="N6043">
        <v>18.72</v>
      </c>
      <c r="O6043" t="s">
        <v>645</v>
      </c>
      <c r="P6043" s="428">
        <v>18.853999999999999</v>
      </c>
      <c r="Q6043">
        <v>12987043</v>
      </c>
      <c r="R6043" t="s">
        <v>646</v>
      </c>
      <c r="S6043">
        <v>2039252</v>
      </c>
      <c r="T6043" t="s">
        <v>886</v>
      </c>
    </row>
    <row r="6044" spans="1:20" x14ac:dyDescent="0.25">
      <c r="A6044" t="s">
        <v>637</v>
      </c>
      <c r="B6044" t="s">
        <v>861</v>
      </c>
      <c r="C6044" t="s">
        <v>639</v>
      </c>
      <c r="D6044" t="s">
        <v>663</v>
      </c>
      <c r="E6044" t="s">
        <v>701</v>
      </c>
      <c r="F6044">
        <v>528004120002</v>
      </c>
      <c r="G6044" t="s">
        <v>642</v>
      </c>
      <c r="H6044">
        <v>583137</v>
      </c>
      <c r="I6044" t="s">
        <v>33</v>
      </c>
      <c r="J6044">
        <v>202211</v>
      </c>
      <c r="K6044">
        <v>44895</v>
      </c>
      <c r="L6044" t="s">
        <v>644</v>
      </c>
      <c r="M6044">
        <v>15046.51</v>
      </c>
      <c r="N6044">
        <v>22.78</v>
      </c>
      <c r="O6044" t="s">
        <v>645</v>
      </c>
      <c r="P6044" s="428">
        <v>22.943000000000001</v>
      </c>
      <c r="Q6044">
        <v>12987043</v>
      </c>
      <c r="R6044" t="s">
        <v>646</v>
      </c>
      <c r="S6044">
        <v>2038727</v>
      </c>
      <c r="T6044" t="s">
        <v>898</v>
      </c>
    </row>
    <row r="6045" spans="1:20" x14ac:dyDescent="0.25">
      <c r="A6045" t="s">
        <v>637</v>
      </c>
      <c r="B6045" t="s">
        <v>861</v>
      </c>
      <c r="C6045" t="s">
        <v>639</v>
      </c>
      <c r="D6045" t="s">
        <v>651</v>
      </c>
      <c r="E6045" t="s">
        <v>701</v>
      </c>
      <c r="F6045">
        <v>528004120002</v>
      </c>
      <c r="G6045" t="s">
        <v>642</v>
      </c>
      <c r="H6045">
        <v>583137</v>
      </c>
      <c r="I6045" t="s">
        <v>33</v>
      </c>
      <c r="J6045">
        <v>202211</v>
      </c>
      <c r="K6045">
        <v>44895</v>
      </c>
      <c r="L6045" t="s">
        <v>644</v>
      </c>
      <c r="M6045">
        <v>1873.49</v>
      </c>
      <c r="N6045">
        <v>2.84</v>
      </c>
      <c r="O6045" t="s">
        <v>645</v>
      </c>
      <c r="P6045" s="428">
        <v>2.86</v>
      </c>
      <c r="Q6045">
        <v>12987043</v>
      </c>
      <c r="R6045" t="s">
        <v>646</v>
      </c>
      <c r="S6045">
        <v>2038727</v>
      </c>
      <c r="T6045" t="s">
        <v>5081</v>
      </c>
    </row>
    <row r="6046" spans="1:20" x14ac:dyDescent="0.25">
      <c r="A6046" t="s">
        <v>637</v>
      </c>
      <c r="B6046" t="s">
        <v>736</v>
      </c>
      <c r="C6046" t="s">
        <v>639</v>
      </c>
      <c r="D6046" t="s">
        <v>663</v>
      </c>
      <c r="E6046" t="s">
        <v>667</v>
      </c>
      <c r="F6046">
        <v>528004120002</v>
      </c>
      <c r="G6046" t="s">
        <v>642</v>
      </c>
      <c r="H6046">
        <v>583136</v>
      </c>
      <c r="I6046" t="s">
        <v>32</v>
      </c>
      <c r="J6046">
        <v>202211</v>
      </c>
      <c r="K6046">
        <v>44895</v>
      </c>
      <c r="L6046" t="s">
        <v>644</v>
      </c>
      <c r="M6046">
        <v>100987</v>
      </c>
      <c r="N6046">
        <v>152.86000000000001</v>
      </c>
      <c r="O6046" t="s">
        <v>645</v>
      </c>
      <c r="P6046" s="428">
        <v>153.95500000000001</v>
      </c>
      <c r="Q6046">
        <v>12987043</v>
      </c>
      <c r="R6046" t="s">
        <v>646</v>
      </c>
      <c r="S6046">
        <v>2023197</v>
      </c>
      <c r="T6046" t="s">
        <v>5085</v>
      </c>
    </row>
    <row r="6047" spans="1:20" x14ac:dyDescent="0.25">
      <c r="A6047" t="s">
        <v>637</v>
      </c>
      <c r="B6047" t="s">
        <v>736</v>
      </c>
      <c r="C6047" t="s">
        <v>639</v>
      </c>
      <c r="D6047" t="s">
        <v>651</v>
      </c>
      <c r="E6047" t="s">
        <v>667</v>
      </c>
      <c r="F6047">
        <v>528004120002</v>
      </c>
      <c r="G6047" t="s">
        <v>642</v>
      </c>
      <c r="H6047">
        <v>583149</v>
      </c>
      <c r="I6047" t="s">
        <v>680</v>
      </c>
      <c r="J6047">
        <v>202211</v>
      </c>
      <c r="K6047">
        <v>44895</v>
      </c>
      <c r="L6047" t="s">
        <v>644</v>
      </c>
      <c r="M6047">
        <v>13058.68</v>
      </c>
      <c r="N6047">
        <v>19.77</v>
      </c>
      <c r="O6047" t="s">
        <v>645</v>
      </c>
      <c r="P6047" s="428">
        <v>19.911999999999999</v>
      </c>
      <c r="Q6047">
        <v>12987043</v>
      </c>
      <c r="R6047" t="s">
        <v>646</v>
      </c>
      <c r="S6047">
        <v>2036440</v>
      </c>
      <c r="T6047" t="s">
        <v>5086</v>
      </c>
    </row>
    <row r="6048" spans="1:20" x14ac:dyDescent="0.25">
      <c r="A6048" t="s">
        <v>637</v>
      </c>
      <c r="B6048" t="s">
        <v>736</v>
      </c>
      <c r="C6048" t="s">
        <v>639</v>
      </c>
      <c r="D6048" t="s">
        <v>651</v>
      </c>
      <c r="E6048" t="s">
        <v>673</v>
      </c>
      <c r="F6048">
        <v>528004120002</v>
      </c>
      <c r="G6048" t="s">
        <v>642</v>
      </c>
      <c r="H6048">
        <v>583148</v>
      </c>
      <c r="I6048" t="s">
        <v>699</v>
      </c>
      <c r="J6048">
        <v>202211</v>
      </c>
      <c r="K6048">
        <v>44895</v>
      </c>
      <c r="L6048" t="s">
        <v>644</v>
      </c>
      <c r="M6048">
        <v>12941.75</v>
      </c>
      <c r="N6048">
        <v>19.59</v>
      </c>
      <c r="O6048" t="s">
        <v>645</v>
      </c>
      <c r="P6048" s="428">
        <v>19.73</v>
      </c>
      <c r="Q6048">
        <v>12987043</v>
      </c>
      <c r="R6048" t="s">
        <v>646</v>
      </c>
      <c r="S6048">
        <v>8540386</v>
      </c>
      <c r="T6048" t="s">
        <v>5087</v>
      </c>
    </row>
    <row r="6049" spans="1:20" x14ac:dyDescent="0.25">
      <c r="A6049" t="s">
        <v>637</v>
      </c>
      <c r="B6049" t="s">
        <v>754</v>
      </c>
      <c r="C6049" t="s">
        <v>639</v>
      </c>
      <c r="D6049" t="s">
        <v>695</v>
      </c>
      <c r="E6049" t="s">
        <v>673</v>
      </c>
      <c r="F6049">
        <v>528004120002</v>
      </c>
      <c r="G6049" t="s">
        <v>642</v>
      </c>
      <c r="H6049">
        <v>583148</v>
      </c>
      <c r="I6049" t="s">
        <v>699</v>
      </c>
      <c r="J6049">
        <v>202211</v>
      </c>
      <c r="K6049">
        <v>44895</v>
      </c>
      <c r="L6049" t="s">
        <v>644</v>
      </c>
      <c r="M6049">
        <v>32874.550000000003</v>
      </c>
      <c r="N6049">
        <v>49.76</v>
      </c>
      <c r="O6049" t="s">
        <v>645</v>
      </c>
      <c r="P6049" s="428">
        <v>50.116</v>
      </c>
      <c r="Q6049">
        <v>12987043</v>
      </c>
      <c r="R6049" t="s">
        <v>646</v>
      </c>
      <c r="S6049">
        <v>2057784</v>
      </c>
      <c r="T6049" t="s">
        <v>5030</v>
      </c>
    </row>
    <row r="6050" spans="1:20" x14ac:dyDescent="0.25">
      <c r="A6050" t="s">
        <v>637</v>
      </c>
      <c r="B6050" t="s">
        <v>754</v>
      </c>
      <c r="C6050" t="s">
        <v>639</v>
      </c>
      <c r="D6050" t="s">
        <v>651</v>
      </c>
      <c r="E6050" t="s">
        <v>673</v>
      </c>
      <c r="F6050">
        <v>528004120002</v>
      </c>
      <c r="G6050" t="s">
        <v>642</v>
      </c>
      <c r="H6050">
        <v>583133</v>
      </c>
      <c r="I6050" t="s">
        <v>29</v>
      </c>
      <c r="J6050">
        <v>202211</v>
      </c>
      <c r="K6050">
        <v>44895</v>
      </c>
      <c r="L6050" t="s">
        <v>644</v>
      </c>
      <c r="M6050">
        <v>3600.99</v>
      </c>
      <c r="N6050">
        <v>5.45</v>
      </c>
      <c r="O6050" t="s">
        <v>645</v>
      </c>
      <c r="P6050" s="428">
        <v>5.4889999999999999</v>
      </c>
      <c r="Q6050">
        <v>12987043</v>
      </c>
      <c r="R6050" t="s">
        <v>646</v>
      </c>
      <c r="S6050">
        <v>2024413</v>
      </c>
      <c r="T6050" t="s">
        <v>5032</v>
      </c>
    </row>
    <row r="6051" spans="1:20" x14ac:dyDescent="0.25">
      <c r="A6051" t="s">
        <v>637</v>
      </c>
      <c r="B6051" t="s">
        <v>754</v>
      </c>
      <c r="C6051" t="s">
        <v>639</v>
      </c>
      <c r="D6051" t="s">
        <v>695</v>
      </c>
      <c r="E6051" t="s">
        <v>667</v>
      </c>
      <c r="F6051">
        <v>528004120002</v>
      </c>
      <c r="G6051" t="s">
        <v>642</v>
      </c>
      <c r="H6051">
        <v>583136</v>
      </c>
      <c r="I6051" t="s">
        <v>32</v>
      </c>
      <c r="J6051">
        <v>202211</v>
      </c>
      <c r="K6051">
        <v>44895</v>
      </c>
      <c r="L6051" t="s">
        <v>644</v>
      </c>
      <c r="M6051">
        <v>33604.550000000003</v>
      </c>
      <c r="N6051">
        <v>50.87</v>
      </c>
      <c r="O6051" t="s">
        <v>645</v>
      </c>
      <c r="P6051" s="428">
        <v>51.234000000000002</v>
      </c>
      <c r="Q6051">
        <v>12987043</v>
      </c>
      <c r="R6051" t="s">
        <v>646</v>
      </c>
      <c r="S6051">
        <v>2035753</v>
      </c>
      <c r="T6051" t="s">
        <v>5033</v>
      </c>
    </row>
    <row r="6052" spans="1:20" x14ac:dyDescent="0.25">
      <c r="A6052" t="s">
        <v>637</v>
      </c>
      <c r="B6052" t="s">
        <v>754</v>
      </c>
      <c r="C6052" t="s">
        <v>639</v>
      </c>
      <c r="D6052" t="s">
        <v>651</v>
      </c>
      <c r="E6052" t="s">
        <v>673</v>
      </c>
      <c r="F6052">
        <v>528004120002</v>
      </c>
      <c r="G6052" t="s">
        <v>642</v>
      </c>
      <c r="H6052">
        <v>583133</v>
      </c>
      <c r="I6052" t="s">
        <v>29</v>
      </c>
      <c r="J6052">
        <v>202211</v>
      </c>
      <c r="K6052">
        <v>44895</v>
      </c>
      <c r="L6052" t="s">
        <v>644</v>
      </c>
      <c r="M6052">
        <v>3712.5</v>
      </c>
      <c r="N6052">
        <v>5.62</v>
      </c>
      <c r="O6052" t="s">
        <v>645</v>
      </c>
      <c r="P6052" s="428">
        <v>5.66</v>
      </c>
      <c r="Q6052">
        <v>12987043</v>
      </c>
      <c r="R6052" t="s">
        <v>646</v>
      </c>
      <c r="S6052">
        <v>2030994</v>
      </c>
      <c r="T6052" t="s">
        <v>5034</v>
      </c>
    </row>
    <row r="6053" spans="1:20" x14ac:dyDescent="0.25">
      <c r="A6053" t="s">
        <v>637</v>
      </c>
      <c r="B6053" t="s">
        <v>754</v>
      </c>
      <c r="C6053" t="s">
        <v>639</v>
      </c>
      <c r="D6053" t="s">
        <v>651</v>
      </c>
      <c r="E6053" t="s">
        <v>667</v>
      </c>
      <c r="F6053">
        <v>528004120002</v>
      </c>
      <c r="G6053" t="s">
        <v>642</v>
      </c>
      <c r="H6053">
        <v>583139</v>
      </c>
      <c r="I6053" t="s">
        <v>35</v>
      </c>
      <c r="J6053">
        <v>202211</v>
      </c>
      <c r="K6053">
        <v>44895</v>
      </c>
      <c r="L6053" t="s">
        <v>644</v>
      </c>
      <c r="M6053">
        <v>16931</v>
      </c>
      <c r="N6053">
        <v>25.63</v>
      </c>
      <c r="O6053" t="s">
        <v>645</v>
      </c>
      <c r="P6053" s="428">
        <v>25.814</v>
      </c>
      <c r="Q6053">
        <v>12987043</v>
      </c>
      <c r="R6053" t="s">
        <v>646</v>
      </c>
      <c r="S6053">
        <v>8540222</v>
      </c>
      <c r="T6053" t="s">
        <v>5036</v>
      </c>
    </row>
    <row r="6054" spans="1:20" x14ac:dyDescent="0.25">
      <c r="A6054" t="s">
        <v>637</v>
      </c>
      <c r="B6054" t="s">
        <v>754</v>
      </c>
      <c r="C6054" t="s">
        <v>639</v>
      </c>
      <c r="D6054" t="s">
        <v>651</v>
      </c>
      <c r="E6054" t="s">
        <v>704</v>
      </c>
      <c r="F6054">
        <v>528004120002</v>
      </c>
      <c r="G6054" t="s">
        <v>642</v>
      </c>
      <c r="H6054">
        <v>856779</v>
      </c>
      <c r="I6054" t="s">
        <v>28</v>
      </c>
      <c r="J6054">
        <v>202211</v>
      </c>
      <c r="K6054">
        <v>44895</v>
      </c>
      <c r="L6054" t="s">
        <v>644</v>
      </c>
      <c r="M6054">
        <v>40180</v>
      </c>
      <c r="N6054">
        <v>60.82</v>
      </c>
      <c r="O6054" t="s">
        <v>645</v>
      </c>
      <c r="P6054" s="428">
        <v>61.256</v>
      </c>
      <c r="Q6054">
        <v>12987043</v>
      </c>
      <c r="R6054" t="s">
        <v>646</v>
      </c>
      <c r="S6054">
        <v>2039252</v>
      </c>
      <c r="T6054" t="s">
        <v>5037</v>
      </c>
    </row>
    <row r="6055" spans="1:20" x14ac:dyDescent="0.25">
      <c r="A6055" t="s">
        <v>637</v>
      </c>
      <c r="B6055" t="s">
        <v>754</v>
      </c>
      <c r="C6055" t="s">
        <v>639</v>
      </c>
      <c r="D6055" t="s">
        <v>651</v>
      </c>
      <c r="E6055" t="s">
        <v>2008</v>
      </c>
      <c r="F6055">
        <v>528004120002</v>
      </c>
      <c r="G6055" t="s">
        <v>642</v>
      </c>
      <c r="H6055">
        <v>856778</v>
      </c>
      <c r="I6055" t="s">
        <v>27</v>
      </c>
      <c r="J6055">
        <v>202211</v>
      </c>
      <c r="K6055">
        <v>44895</v>
      </c>
      <c r="L6055" t="s">
        <v>644</v>
      </c>
      <c r="M6055">
        <v>36162</v>
      </c>
      <c r="N6055">
        <v>54.74</v>
      </c>
      <c r="O6055" t="s">
        <v>645</v>
      </c>
      <c r="P6055" s="428">
        <v>55.131999999999998</v>
      </c>
      <c r="Q6055">
        <v>12987043</v>
      </c>
      <c r="R6055" t="s">
        <v>646</v>
      </c>
      <c r="S6055">
        <v>2041743</v>
      </c>
      <c r="T6055" t="s">
        <v>5038</v>
      </c>
    </row>
    <row r="6056" spans="1:20" x14ac:dyDescent="0.25">
      <c r="A6056" t="s">
        <v>637</v>
      </c>
      <c r="B6056" t="s">
        <v>754</v>
      </c>
      <c r="C6056" t="s">
        <v>639</v>
      </c>
      <c r="D6056" t="s">
        <v>663</v>
      </c>
      <c r="E6056" t="s">
        <v>673</v>
      </c>
      <c r="F6056">
        <v>528004120002</v>
      </c>
      <c r="G6056" t="s">
        <v>642</v>
      </c>
      <c r="H6056">
        <v>583133</v>
      </c>
      <c r="I6056" t="s">
        <v>29</v>
      </c>
      <c r="J6056">
        <v>202211</v>
      </c>
      <c r="K6056">
        <v>44895</v>
      </c>
      <c r="L6056" t="s">
        <v>644</v>
      </c>
      <c r="M6056">
        <v>64505</v>
      </c>
      <c r="N6056">
        <v>97.64</v>
      </c>
      <c r="O6056" t="s">
        <v>645</v>
      </c>
      <c r="P6056" s="428">
        <v>98.338999999999999</v>
      </c>
      <c r="Q6056">
        <v>12987043</v>
      </c>
      <c r="R6056" t="s">
        <v>646</v>
      </c>
      <c r="S6056">
        <v>2014872</v>
      </c>
      <c r="T6056" t="s">
        <v>5039</v>
      </c>
    </row>
    <row r="6057" spans="1:20" x14ac:dyDescent="0.25">
      <c r="A6057" t="s">
        <v>637</v>
      </c>
      <c r="B6057" t="s">
        <v>754</v>
      </c>
      <c r="C6057" t="s">
        <v>639</v>
      </c>
      <c r="D6057" t="s">
        <v>695</v>
      </c>
      <c r="E6057" t="s">
        <v>667</v>
      </c>
      <c r="F6057">
        <v>528004120002</v>
      </c>
      <c r="G6057" t="s">
        <v>642</v>
      </c>
      <c r="H6057">
        <v>583135</v>
      </c>
      <c r="I6057" t="s">
        <v>31</v>
      </c>
      <c r="J6057">
        <v>202211</v>
      </c>
      <c r="K6057">
        <v>44895</v>
      </c>
      <c r="L6057" t="s">
        <v>644</v>
      </c>
      <c r="M6057">
        <v>71305</v>
      </c>
      <c r="N6057">
        <v>107.93</v>
      </c>
      <c r="O6057" t="s">
        <v>645</v>
      </c>
      <c r="P6057" s="428">
        <v>108.703</v>
      </c>
      <c r="Q6057">
        <v>12987043</v>
      </c>
      <c r="R6057" t="s">
        <v>646</v>
      </c>
      <c r="S6057">
        <v>2023596</v>
      </c>
      <c r="T6057" t="s">
        <v>5040</v>
      </c>
    </row>
    <row r="6058" spans="1:20" x14ac:dyDescent="0.25">
      <c r="A6058" t="s">
        <v>637</v>
      </c>
      <c r="B6058" t="s">
        <v>754</v>
      </c>
      <c r="C6058" t="s">
        <v>639</v>
      </c>
      <c r="D6058" t="s">
        <v>651</v>
      </c>
      <c r="E6058" t="s">
        <v>667</v>
      </c>
      <c r="F6058">
        <v>528004120002</v>
      </c>
      <c r="G6058" t="s">
        <v>642</v>
      </c>
      <c r="H6058">
        <v>583149</v>
      </c>
      <c r="I6058" t="s">
        <v>680</v>
      </c>
      <c r="J6058">
        <v>202211</v>
      </c>
      <c r="K6058">
        <v>44895</v>
      </c>
      <c r="L6058" t="s">
        <v>644</v>
      </c>
      <c r="M6058">
        <v>5403.52</v>
      </c>
      <c r="N6058">
        <v>8.18</v>
      </c>
      <c r="O6058" t="s">
        <v>645</v>
      </c>
      <c r="P6058" s="428">
        <v>8.2390000000000008</v>
      </c>
      <c r="Q6058">
        <v>12987043</v>
      </c>
      <c r="R6058" t="s">
        <v>646</v>
      </c>
      <c r="S6058">
        <v>2036440</v>
      </c>
      <c r="T6058" t="s">
        <v>5041</v>
      </c>
    </row>
    <row r="6059" spans="1:20" x14ac:dyDescent="0.25">
      <c r="A6059" t="s">
        <v>637</v>
      </c>
      <c r="B6059" t="s">
        <v>754</v>
      </c>
      <c r="C6059" t="s">
        <v>639</v>
      </c>
      <c r="D6059" t="s">
        <v>651</v>
      </c>
      <c r="E6059" t="s">
        <v>673</v>
      </c>
      <c r="F6059">
        <v>528004120002</v>
      </c>
      <c r="G6059" t="s">
        <v>642</v>
      </c>
      <c r="H6059">
        <v>583148</v>
      </c>
      <c r="I6059" t="s">
        <v>699</v>
      </c>
      <c r="J6059">
        <v>202211</v>
      </c>
      <c r="K6059">
        <v>44895</v>
      </c>
      <c r="L6059" t="s">
        <v>644</v>
      </c>
      <c r="M6059">
        <v>7988.77</v>
      </c>
      <c r="N6059">
        <v>12.09</v>
      </c>
      <c r="O6059" t="s">
        <v>645</v>
      </c>
      <c r="P6059" s="428">
        <v>12.177</v>
      </c>
      <c r="Q6059">
        <v>12987043</v>
      </c>
      <c r="R6059" t="s">
        <v>646</v>
      </c>
      <c r="S6059">
        <v>8540386</v>
      </c>
      <c r="T6059" t="s">
        <v>5042</v>
      </c>
    </row>
    <row r="6060" spans="1:20" x14ac:dyDescent="0.25">
      <c r="A6060" t="s">
        <v>637</v>
      </c>
      <c r="B6060" t="s">
        <v>754</v>
      </c>
      <c r="C6060" t="s">
        <v>639</v>
      </c>
      <c r="D6060" t="s">
        <v>663</v>
      </c>
      <c r="E6060" t="s">
        <v>701</v>
      </c>
      <c r="F6060">
        <v>528004120002</v>
      </c>
      <c r="G6060" t="s">
        <v>642</v>
      </c>
      <c r="H6060">
        <v>583137</v>
      </c>
      <c r="I6060" t="s">
        <v>33</v>
      </c>
      <c r="J6060">
        <v>202211</v>
      </c>
      <c r="K6060">
        <v>44895</v>
      </c>
      <c r="L6060" t="s">
        <v>644</v>
      </c>
      <c r="M6060">
        <v>51511.16</v>
      </c>
      <c r="N6060">
        <v>77.97</v>
      </c>
      <c r="O6060" t="s">
        <v>645</v>
      </c>
      <c r="P6060" s="428">
        <v>78.528000000000006</v>
      </c>
      <c r="Q6060">
        <v>12987043</v>
      </c>
      <c r="R6060" t="s">
        <v>646</v>
      </c>
      <c r="S6060">
        <v>2038727</v>
      </c>
      <c r="T6060" t="s">
        <v>5043</v>
      </c>
    </row>
    <row r="6061" spans="1:20" x14ac:dyDescent="0.25">
      <c r="A6061" t="s">
        <v>637</v>
      </c>
      <c r="B6061" t="s">
        <v>754</v>
      </c>
      <c r="C6061" t="s">
        <v>639</v>
      </c>
      <c r="D6061" t="s">
        <v>651</v>
      </c>
      <c r="E6061" t="s">
        <v>701</v>
      </c>
      <c r="F6061">
        <v>528004120002</v>
      </c>
      <c r="G6061" t="s">
        <v>642</v>
      </c>
      <c r="H6061">
        <v>583137</v>
      </c>
      <c r="I6061" t="s">
        <v>33</v>
      </c>
      <c r="J6061">
        <v>202211</v>
      </c>
      <c r="K6061">
        <v>44895</v>
      </c>
      <c r="L6061" t="s">
        <v>644</v>
      </c>
      <c r="M6061">
        <v>6413.84</v>
      </c>
      <c r="N6061">
        <v>9.7100000000000009</v>
      </c>
      <c r="O6061" t="s">
        <v>645</v>
      </c>
      <c r="P6061" s="428">
        <v>9.7799999999999994</v>
      </c>
      <c r="Q6061">
        <v>12987043</v>
      </c>
      <c r="R6061" t="s">
        <v>646</v>
      </c>
      <c r="S6061">
        <v>2038727</v>
      </c>
      <c r="T6061" t="s">
        <v>5044</v>
      </c>
    </row>
    <row r="6062" spans="1:20" x14ac:dyDescent="0.25">
      <c r="A6062" t="s">
        <v>637</v>
      </c>
      <c r="B6062" t="s">
        <v>754</v>
      </c>
      <c r="C6062" t="s">
        <v>639</v>
      </c>
      <c r="D6062" t="s">
        <v>651</v>
      </c>
      <c r="E6062" t="s">
        <v>673</v>
      </c>
      <c r="F6062">
        <v>528004120002</v>
      </c>
      <c r="G6062" t="s">
        <v>642</v>
      </c>
      <c r="H6062">
        <v>583148</v>
      </c>
      <c r="I6062" t="s">
        <v>699</v>
      </c>
      <c r="J6062">
        <v>202211</v>
      </c>
      <c r="K6062">
        <v>44895</v>
      </c>
      <c r="L6062" t="s">
        <v>644</v>
      </c>
      <c r="M6062">
        <v>8139.25</v>
      </c>
      <c r="N6062">
        <v>12.32</v>
      </c>
      <c r="O6062" t="s">
        <v>645</v>
      </c>
      <c r="P6062" s="428">
        <v>12.407999999999999</v>
      </c>
      <c r="Q6062">
        <v>12987043</v>
      </c>
      <c r="R6062" t="s">
        <v>646</v>
      </c>
      <c r="S6062">
        <v>8540279</v>
      </c>
      <c r="T6062" t="s">
        <v>5045</v>
      </c>
    </row>
    <row r="6063" spans="1:20" x14ac:dyDescent="0.25">
      <c r="A6063" t="s">
        <v>637</v>
      </c>
      <c r="B6063" t="s">
        <v>754</v>
      </c>
      <c r="C6063" t="s">
        <v>639</v>
      </c>
      <c r="D6063" t="s">
        <v>663</v>
      </c>
      <c r="E6063" t="s">
        <v>667</v>
      </c>
      <c r="F6063">
        <v>528004120002</v>
      </c>
      <c r="G6063" t="s">
        <v>642</v>
      </c>
      <c r="H6063">
        <v>583136</v>
      </c>
      <c r="I6063" t="s">
        <v>32</v>
      </c>
      <c r="J6063">
        <v>202211</v>
      </c>
      <c r="K6063">
        <v>44895</v>
      </c>
      <c r="L6063" t="s">
        <v>644</v>
      </c>
      <c r="M6063">
        <v>37602</v>
      </c>
      <c r="N6063">
        <v>56.92</v>
      </c>
      <c r="O6063" t="s">
        <v>645</v>
      </c>
      <c r="P6063" s="428">
        <v>57.328000000000003</v>
      </c>
      <c r="Q6063">
        <v>12987043</v>
      </c>
      <c r="R6063" t="s">
        <v>646</v>
      </c>
      <c r="S6063">
        <v>2023197</v>
      </c>
      <c r="T6063" t="s">
        <v>5046</v>
      </c>
    </row>
    <row r="6064" spans="1:20" x14ac:dyDescent="0.25">
      <c r="A6064" t="s">
        <v>637</v>
      </c>
      <c r="B6064" t="s">
        <v>754</v>
      </c>
      <c r="C6064" t="s">
        <v>639</v>
      </c>
      <c r="D6064" t="s">
        <v>651</v>
      </c>
      <c r="E6064" t="s">
        <v>667</v>
      </c>
      <c r="F6064">
        <v>528004120002</v>
      </c>
      <c r="G6064" t="s">
        <v>642</v>
      </c>
      <c r="H6064">
        <v>583149</v>
      </c>
      <c r="I6064" t="s">
        <v>680</v>
      </c>
      <c r="J6064">
        <v>202211</v>
      </c>
      <c r="K6064">
        <v>44895</v>
      </c>
      <c r="L6064" t="s">
        <v>644</v>
      </c>
      <c r="M6064">
        <v>8197.0499999999993</v>
      </c>
      <c r="N6064">
        <v>12.41</v>
      </c>
      <c r="O6064" t="s">
        <v>645</v>
      </c>
      <c r="P6064" s="428">
        <v>12.499000000000001</v>
      </c>
      <c r="Q6064">
        <v>12987043</v>
      </c>
      <c r="R6064" t="s">
        <v>646</v>
      </c>
      <c r="S6064">
        <v>8540358</v>
      </c>
      <c r="T6064" t="s">
        <v>5048</v>
      </c>
    </row>
    <row r="6065" spans="1:20" x14ac:dyDescent="0.25">
      <c r="A6065" t="s">
        <v>637</v>
      </c>
      <c r="B6065" t="s">
        <v>754</v>
      </c>
      <c r="C6065" t="s">
        <v>639</v>
      </c>
      <c r="D6065" t="s">
        <v>663</v>
      </c>
      <c r="E6065" t="s">
        <v>673</v>
      </c>
      <c r="F6065">
        <v>528004120002</v>
      </c>
      <c r="G6065" t="s">
        <v>642</v>
      </c>
      <c r="H6065">
        <v>583134</v>
      </c>
      <c r="I6065" t="s">
        <v>30</v>
      </c>
      <c r="J6065">
        <v>202211</v>
      </c>
      <c r="K6065">
        <v>44895</v>
      </c>
      <c r="L6065" t="s">
        <v>644</v>
      </c>
      <c r="M6065">
        <v>40180</v>
      </c>
      <c r="N6065">
        <v>60.82</v>
      </c>
      <c r="O6065" t="s">
        <v>645</v>
      </c>
      <c r="P6065" s="428">
        <v>61.256</v>
      </c>
      <c r="Q6065">
        <v>12987043</v>
      </c>
      <c r="R6065" t="s">
        <v>646</v>
      </c>
      <c r="S6065">
        <v>2059559</v>
      </c>
      <c r="T6065" t="s">
        <v>5049</v>
      </c>
    </row>
    <row r="6066" spans="1:20" x14ac:dyDescent="0.25">
      <c r="A6066" t="s">
        <v>637</v>
      </c>
      <c r="B6066" t="s">
        <v>754</v>
      </c>
      <c r="C6066" t="s">
        <v>639</v>
      </c>
      <c r="D6066" t="s">
        <v>651</v>
      </c>
      <c r="E6066" t="s">
        <v>2008</v>
      </c>
      <c r="F6066">
        <v>528004120002</v>
      </c>
      <c r="G6066" t="s">
        <v>642</v>
      </c>
      <c r="H6066">
        <v>583138</v>
      </c>
      <c r="I6066" t="s">
        <v>34</v>
      </c>
      <c r="J6066">
        <v>202211</v>
      </c>
      <c r="K6066">
        <v>44895</v>
      </c>
      <c r="L6066" t="s">
        <v>644</v>
      </c>
      <c r="M6066">
        <v>113355</v>
      </c>
      <c r="N6066">
        <v>171.58</v>
      </c>
      <c r="O6066" t="s">
        <v>645</v>
      </c>
      <c r="P6066" s="428">
        <v>172.809</v>
      </c>
      <c r="Q6066">
        <v>12987043</v>
      </c>
      <c r="R6066" t="s">
        <v>646</v>
      </c>
      <c r="S6066">
        <v>2024193</v>
      </c>
      <c r="T6066" t="s">
        <v>5050</v>
      </c>
    </row>
    <row r="6067" spans="1:20" x14ac:dyDescent="0.25">
      <c r="A6067" t="s">
        <v>637</v>
      </c>
      <c r="B6067" t="s">
        <v>754</v>
      </c>
      <c r="C6067" t="s">
        <v>639</v>
      </c>
      <c r="D6067" t="s">
        <v>695</v>
      </c>
      <c r="E6067" t="s">
        <v>641</v>
      </c>
      <c r="F6067">
        <v>528004120002</v>
      </c>
      <c r="G6067" t="s">
        <v>642</v>
      </c>
      <c r="H6067">
        <v>583152</v>
      </c>
      <c r="I6067" t="s">
        <v>43</v>
      </c>
      <c r="J6067">
        <v>202211</v>
      </c>
      <c r="K6067">
        <v>44895</v>
      </c>
      <c r="L6067" t="s">
        <v>644</v>
      </c>
      <c r="M6067">
        <v>27233.09</v>
      </c>
      <c r="N6067">
        <v>41.22</v>
      </c>
      <c r="O6067" t="s">
        <v>645</v>
      </c>
      <c r="P6067" s="428">
        <v>41.515000000000001</v>
      </c>
      <c r="Q6067">
        <v>12987043</v>
      </c>
      <c r="R6067" t="s">
        <v>646</v>
      </c>
      <c r="S6067">
        <v>2058432</v>
      </c>
      <c r="T6067" t="s">
        <v>5051</v>
      </c>
    </row>
    <row r="6068" spans="1:20" x14ac:dyDescent="0.25">
      <c r="A6068" t="s">
        <v>637</v>
      </c>
      <c r="B6068" t="s">
        <v>754</v>
      </c>
      <c r="C6068" t="s">
        <v>639</v>
      </c>
      <c r="D6068" t="s">
        <v>651</v>
      </c>
      <c r="E6068" t="s">
        <v>667</v>
      </c>
      <c r="F6068">
        <v>528004120002</v>
      </c>
      <c r="G6068" t="s">
        <v>642</v>
      </c>
      <c r="H6068">
        <v>583149</v>
      </c>
      <c r="I6068" t="s">
        <v>680</v>
      </c>
      <c r="J6068">
        <v>202211</v>
      </c>
      <c r="K6068">
        <v>44895</v>
      </c>
      <c r="L6068" t="s">
        <v>644</v>
      </c>
      <c r="M6068">
        <v>18709.63</v>
      </c>
      <c r="N6068">
        <v>28.32</v>
      </c>
      <c r="O6068" t="s">
        <v>645</v>
      </c>
      <c r="P6068" s="428">
        <v>28.523</v>
      </c>
      <c r="Q6068">
        <v>12987043</v>
      </c>
      <c r="R6068" t="s">
        <v>646</v>
      </c>
      <c r="S6068">
        <v>8540399</v>
      </c>
      <c r="T6068" t="s">
        <v>5053</v>
      </c>
    </row>
    <row r="6069" spans="1:20" x14ac:dyDescent="0.25">
      <c r="A6069" t="s">
        <v>637</v>
      </c>
      <c r="B6069" t="s">
        <v>736</v>
      </c>
      <c r="C6069" t="s">
        <v>639</v>
      </c>
      <c r="D6069" t="s">
        <v>640</v>
      </c>
      <c r="E6069" t="s">
        <v>673</v>
      </c>
      <c r="F6069">
        <v>528004120002</v>
      </c>
      <c r="G6069" t="s">
        <v>642</v>
      </c>
      <c r="H6069">
        <v>583148</v>
      </c>
      <c r="I6069" t="s">
        <v>699</v>
      </c>
      <c r="J6069">
        <v>202211</v>
      </c>
      <c r="K6069">
        <v>44895</v>
      </c>
      <c r="L6069" t="s">
        <v>644</v>
      </c>
      <c r="M6069">
        <v>5319.59</v>
      </c>
      <c r="N6069">
        <v>8.0500000000000007</v>
      </c>
      <c r="O6069" t="s">
        <v>645</v>
      </c>
      <c r="P6069" s="428">
        <v>8.1080000000000005</v>
      </c>
      <c r="Q6069">
        <v>12987043</v>
      </c>
      <c r="R6069" t="s">
        <v>646</v>
      </c>
      <c r="S6069">
        <v>8540206</v>
      </c>
      <c r="T6069" t="s">
        <v>5100</v>
      </c>
    </row>
    <row r="6070" spans="1:20" x14ac:dyDescent="0.25">
      <c r="A6070" t="s">
        <v>637</v>
      </c>
      <c r="B6070" t="s">
        <v>831</v>
      </c>
      <c r="C6070" t="s">
        <v>639</v>
      </c>
      <c r="D6070" t="s">
        <v>651</v>
      </c>
      <c r="E6070" t="s">
        <v>667</v>
      </c>
      <c r="F6070">
        <v>528004120002</v>
      </c>
      <c r="G6070" t="s">
        <v>642</v>
      </c>
      <c r="H6070">
        <v>583149</v>
      </c>
      <c r="I6070" t="s">
        <v>680</v>
      </c>
      <c r="J6070">
        <v>202211</v>
      </c>
      <c r="K6070">
        <v>44895</v>
      </c>
      <c r="L6070" t="s">
        <v>644</v>
      </c>
      <c r="M6070">
        <v>2410.83</v>
      </c>
      <c r="N6070">
        <v>3.65</v>
      </c>
      <c r="O6070" t="s">
        <v>645</v>
      </c>
      <c r="P6070" s="428">
        <v>3.6760000000000002</v>
      </c>
      <c r="Q6070">
        <v>12987043</v>
      </c>
      <c r="R6070" t="s">
        <v>646</v>
      </c>
      <c r="S6070">
        <v>2036440</v>
      </c>
      <c r="T6070" t="s">
        <v>5058</v>
      </c>
    </row>
    <row r="6071" spans="1:20" x14ac:dyDescent="0.25">
      <c r="A6071" t="s">
        <v>637</v>
      </c>
      <c r="B6071" t="s">
        <v>736</v>
      </c>
      <c r="C6071" t="s">
        <v>639</v>
      </c>
      <c r="D6071" t="s">
        <v>640</v>
      </c>
      <c r="E6071" t="s">
        <v>678</v>
      </c>
      <c r="F6071">
        <v>528004120002</v>
      </c>
      <c r="G6071" t="s">
        <v>642</v>
      </c>
      <c r="H6071">
        <v>583147</v>
      </c>
      <c r="I6071" t="s">
        <v>41</v>
      </c>
      <c r="J6071">
        <v>202211</v>
      </c>
      <c r="K6071">
        <v>44895</v>
      </c>
      <c r="L6071" t="s">
        <v>644</v>
      </c>
      <c r="M6071">
        <v>7273</v>
      </c>
      <c r="N6071">
        <v>11.01</v>
      </c>
      <c r="O6071" t="s">
        <v>645</v>
      </c>
      <c r="P6071" s="428">
        <v>11.089</v>
      </c>
      <c r="Q6071">
        <v>12987043</v>
      </c>
      <c r="R6071" t="s">
        <v>646</v>
      </c>
      <c r="S6071">
        <v>2012532</v>
      </c>
      <c r="T6071" t="s">
        <v>5056</v>
      </c>
    </row>
    <row r="6072" spans="1:20" x14ac:dyDescent="0.25">
      <c r="A6072" t="s">
        <v>637</v>
      </c>
      <c r="B6072" t="s">
        <v>736</v>
      </c>
      <c r="C6072" t="s">
        <v>639</v>
      </c>
      <c r="D6072" t="s">
        <v>640</v>
      </c>
      <c r="E6072" t="s">
        <v>673</v>
      </c>
      <c r="F6072">
        <v>528004120002</v>
      </c>
      <c r="G6072" t="s">
        <v>642</v>
      </c>
      <c r="H6072">
        <v>583148</v>
      </c>
      <c r="I6072" t="s">
        <v>699</v>
      </c>
      <c r="J6072">
        <v>202211</v>
      </c>
      <c r="K6072">
        <v>44895</v>
      </c>
      <c r="L6072" t="s">
        <v>644</v>
      </c>
      <c r="M6072">
        <v>2174.16</v>
      </c>
      <c r="N6072">
        <v>3.29</v>
      </c>
      <c r="O6072" t="s">
        <v>645</v>
      </c>
      <c r="P6072" s="428">
        <v>3.3140000000000001</v>
      </c>
      <c r="Q6072">
        <v>12987043</v>
      </c>
      <c r="R6072" t="s">
        <v>646</v>
      </c>
      <c r="S6072">
        <v>2012905</v>
      </c>
      <c r="T6072" t="s">
        <v>5104</v>
      </c>
    </row>
    <row r="6073" spans="1:20" x14ac:dyDescent="0.25">
      <c r="A6073" t="s">
        <v>637</v>
      </c>
      <c r="B6073" t="s">
        <v>831</v>
      </c>
      <c r="C6073" t="s">
        <v>639</v>
      </c>
      <c r="D6073" t="s">
        <v>695</v>
      </c>
      <c r="E6073" t="s">
        <v>673</v>
      </c>
      <c r="F6073">
        <v>528004120002</v>
      </c>
      <c r="G6073" t="s">
        <v>642</v>
      </c>
      <c r="H6073">
        <v>583148</v>
      </c>
      <c r="I6073" t="s">
        <v>699</v>
      </c>
      <c r="J6073">
        <v>202211</v>
      </c>
      <c r="K6073">
        <v>44895</v>
      </c>
      <c r="L6073" t="s">
        <v>644</v>
      </c>
      <c r="M6073">
        <v>25241.360000000001</v>
      </c>
      <c r="N6073">
        <v>38.21</v>
      </c>
      <c r="O6073" t="s">
        <v>645</v>
      </c>
      <c r="P6073" s="428">
        <v>38.484000000000002</v>
      </c>
      <c r="Q6073">
        <v>12987043</v>
      </c>
      <c r="R6073" t="s">
        <v>646</v>
      </c>
      <c r="S6073">
        <v>2057784</v>
      </c>
      <c r="T6073" t="s">
        <v>5065</v>
      </c>
    </row>
    <row r="6074" spans="1:20" x14ac:dyDescent="0.25">
      <c r="A6074" t="s">
        <v>637</v>
      </c>
      <c r="B6074" t="s">
        <v>831</v>
      </c>
      <c r="C6074" t="s">
        <v>639</v>
      </c>
      <c r="D6074" t="s">
        <v>651</v>
      </c>
      <c r="E6074" t="s">
        <v>667</v>
      </c>
      <c r="F6074">
        <v>528004120002</v>
      </c>
      <c r="G6074" t="s">
        <v>642</v>
      </c>
      <c r="H6074">
        <v>583149</v>
      </c>
      <c r="I6074" t="s">
        <v>680</v>
      </c>
      <c r="J6074">
        <v>202211</v>
      </c>
      <c r="K6074">
        <v>44895</v>
      </c>
      <c r="L6074" t="s">
        <v>644</v>
      </c>
      <c r="M6074">
        <v>11364.04</v>
      </c>
      <c r="N6074">
        <v>17.2</v>
      </c>
      <c r="O6074" t="s">
        <v>645</v>
      </c>
      <c r="P6074" s="428">
        <v>17.323</v>
      </c>
      <c r="Q6074">
        <v>12987043</v>
      </c>
      <c r="R6074" t="s">
        <v>646</v>
      </c>
      <c r="S6074">
        <v>8540399</v>
      </c>
      <c r="T6074" t="s">
        <v>5064</v>
      </c>
    </row>
    <row r="6075" spans="1:20" x14ac:dyDescent="0.25">
      <c r="A6075" t="s">
        <v>637</v>
      </c>
      <c r="B6075" t="s">
        <v>736</v>
      </c>
      <c r="C6075" t="s">
        <v>639</v>
      </c>
      <c r="D6075" t="s">
        <v>640</v>
      </c>
      <c r="E6075" t="s">
        <v>2995</v>
      </c>
      <c r="F6075">
        <v>528004120002</v>
      </c>
      <c r="G6075" t="s">
        <v>642</v>
      </c>
      <c r="H6075">
        <v>583153</v>
      </c>
      <c r="I6075" t="s">
        <v>722</v>
      </c>
      <c r="J6075">
        <v>202211</v>
      </c>
      <c r="K6075">
        <v>44895</v>
      </c>
      <c r="L6075" t="s">
        <v>644</v>
      </c>
      <c r="M6075">
        <v>7678.59</v>
      </c>
      <c r="N6075">
        <v>11.62</v>
      </c>
      <c r="O6075" t="s">
        <v>645</v>
      </c>
      <c r="P6075" s="428">
        <v>11.702999999999999</v>
      </c>
      <c r="Q6075">
        <v>12987043</v>
      </c>
      <c r="R6075" t="s">
        <v>646</v>
      </c>
      <c r="S6075">
        <v>2052844</v>
      </c>
      <c r="T6075" t="s">
        <v>5025</v>
      </c>
    </row>
    <row r="6076" spans="1:20" x14ac:dyDescent="0.25">
      <c r="A6076" t="s">
        <v>637</v>
      </c>
      <c r="B6076" t="s">
        <v>831</v>
      </c>
      <c r="C6076" t="s">
        <v>639</v>
      </c>
      <c r="D6076" t="s">
        <v>651</v>
      </c>
      <c r="E6076" t="s">
        <v>667</v>
      </c>
      <c r="F6076">
        <v>528004120002</v>
      </c>
      <c r="G6076" t="s">
        <v>642</v>
      </c>
      <c r="H6076">
        <v>583149</v>
      </c>
      <c r="I6076" t="s">
        <v>680</v>
      </c>
      <c r="J6076">
        <v>202211</v>
      </c>
      <c r="K6076">
        <v>44895</v>
      </c>
      <c r="L6076" t="s">
        <v>644</v>
      </c>
      <c r="M6076">
        <v>4390.6400000000003</v>
      </c>
      <c r="N6076">
        <v>6.65</v>
      </c>
      <c r="O6076" t="s">
        <v>645</v>
      </c>
      <c r="P6076" s="428">
        <v>6.6980000000000004</v>
      </c>
      <c r="Q6076">
        <v>12987043</v>
      </c>
      <c r="R6076" t="s">
        <v>646</v>
      </c>
      <c r="S6076">
        <v>8540358</v>
      </c>
      <c r="T6076" t="s">
        <v>5062</v>
      </c>
    </row>
    <row r="6077" spans="1:20" x14ac:dyDescent="0.25">
      <c r="A6077" t="s">
        <v>637</v>
      </c>
      <c r="B6077" t="s">
        <v>831</v>
      </c>
      <c r="C6077" t="s">
        <v>639</v>
      </c>
      <c r="D6077" t="s">
        <v>651</v>
      </c>
      <c r="E6077" t="s">
        <v>673</v>
      </c>
      <c r="F6077">
        <v>528004120002</v>
      </c>
      <c r="G6077" t="s">
        <v>642</v>
      </c>
      <c r="H6077">
        <v>583148</v>
      </c>
      <c r="I6077" t="s">
        <v>699</v>
      </c>
      <c r="J6077">
        <v>202211</v>
      </c>
      <c r="K6077">
        <v>44895</v>
      </c>
      <c r="L6077" t="s">
        <v>644</v>
      </c>
      <c r="M6077">
        <v>4852.3</v>
      </c>
      <c r="N6077">
        <v>7.34</v>
      </c>
      <c r="O6077" t="s">
        <v>645</v>
      </c>
      <c r="P6077" s="428">
        <v>7.3929999999999998</v>
      </c>
      <c r="Q6077">
        <v>12987043</v>
      </c>
      <c r="R6077" t="s">
        <v>646</v>
      </c>
      <c r="S6077">
        <v>8540386</v>
      </c>
      <c r="T6077" t="s">
        <v>5071</v>
      </c>
    </row>
    <row r="6078" spans="1:20" x14ac:dyDescent="0.25">
      <c r="A6078" t="s">
        <v>637</v>
      </c>
      <c r="B6078" t="s">
        <v>736</v>
      </c>
      <c r="C6078" t="s">
        <v>639</v>
      </c>
      <c r="D6078" t="s">
        <v>640</v>
      </c>
      <c r="E6078" t="s">
        <v>686</v>
      </c>
      <c r="F6078">
        <v>528004120002</v>
      </c>
      <c r="G6078" t="s">
        <v>642</v>
      </c>
      <c r="H6078">
        <v>583150</v>
      </c>
      <c r="I6078" t="s">
        <v>687</v>
      </c>
      <c r="J6078">
        <v>202211</v>
      </c>
      <c r="K6078">
        <v>44895</v>
      </c>
      <c r="L6078" t="s">
        <v>644</v>
      </c>
      <c r="M6078">
        <v>9815.2199999999993</v>
      </c>
      <c r="N6078">
        <v>14.86</v>
      </c>
      <c r="O6078" t="s">
        <v>645</v>
      </c>
      <c r="P6078" s="428">
        <v>14.965999999999999</v>
      </c>
      <c r="Q6078">
        <v>12987043</v>
      </c>
      <c r="R6078" t="s">
        <v>646</v>
      </c>
      <c r="S6078">
        <v>2011105</v>
      </c>
      <c r="T6078" t="s">
        <v>5078</v>
      </c>
    </row>
    <row r="6079" spans="1:20" x14ac:dyDescent="0.25">
      <c r="A6079" t="s">
        <v>637</v>
      </c>
      <c r="B6079" t="s">
        <v>831</v>
      </c>
      <c r="C6079" t="s">
        <v>639</v>
      </c>
      <c r="D6079" t="s">
        <v>651</v>
      </c>
      <c r="E6079" t="s">
        <v>673</v>
      </c>
      <c r="F6079">
        <v>528004120002</v>
      </c>
      <c r="G6079" t="s">
        <v>642</v>
      </c>
      <c r="H6079">
        <v>583148</v>
      </c>
      <c r="I6079" t="s">
        <v>699</v>
      </c>
      <c r="J6079">
        <v>202211</v>
      </c>
      <c r="K6079">
        <v>44895</v>
      </c>
      <c r="L6079" t="s">
        <v>644</v>
      </c>
      <c r="M6079">
        <v>4284.88</v>
      </c>
      <c r="N6079">
        <v>6.49</v>
      </c>
      <c r="O6079" t="s">
        <v>645</v>
      </c>
      <c r="P6079" s="428">
        <v>6.5359999999999996</v>
      </c>
      <c r="Q6079">
        <v>12987043</v>
      </c>
      <c r="R6079" t="s">
        <v>646</v>
      </c>
      <c r="S6079">
        <v>8540279</v>
      </c>
      <c r="T6079" t="s">
        <v>5069</v>
      </c>
    </row>
    <row r="6080" spans="1:20" x14ac:dyDescent="0.25">
      <c r="A6080" t="s">
        <v>637</v>
      </c>
      <c r="B6080" t="s">
        <v>736</v>
      </c>
      <c r="C6080" t="s">
        <v>639</v>
      </c>
      <c r="D6080" t="s">
        <v>640</v>
      </c>
      <c r="E6080" t="s">
        <v>708</v>
      </c>
      <c r="F6080">
        <v>528004120002</v>
      </c>
      <c r="G6080" t="s">
        <v>642</v>
      </c>
      <c r="H6080">
        <v>583155</v>
      </c>
      <c r="I6080" t="s">
        <v>45</v>
      </c>
      <c r="J6080">
        <v>202211</v>
      </c>
      <c r="K6080">
        <v>44895</v>
      </c>
      <c r="L6080" t="s">
        <v>644</v>
      </c>
      <c r="M6080">
        <v>2558.0700000000002</v>
      </c>
      <c r="N6080">
        <v>3.87</v>
      </c>
      <c r="O6080" t="s">
        <v>645</v>
      </c>
      <c r="P6080" s="428">
        <v>3.8980000000000001</v>
      </c>
      <c r="Q6080">
        <v>12987043</v>
      </c>
      <c r="R6080" t="s">
        <v>646</v>
      </c>
      <c r="S6080">
        <v>8540039</v>
      </c>
      <c r="T6080" t="s">
        <v>5020</v>
      </c>
    </row>
    <row r="6081" spans="1:20" x14ac:dyDescent="0.25">
      <c r="A6081" t="s">
        <v>637</v>
      </c>
      <c r="B6081" t="s">
        <v>831</v>
      </c>
      <c r="C6081" t="s">
        <v>639</v>
      </c>
      <c r="D6081" t="s">
        <v>640</v>
      </c>
      <c r="E6081" t="s">
        <v>686</v>
      </c>
      <c r="F6081">
        <v>528004120002</v>
      </c>
      <c r="G6081" t="s">
        <v>642</v>
      </c>
      <c r="H6081">
        <v>583150</v>
      </c>
      <c r="I6081" t="s">
        <v>687</v>
      </c>
      <c r="J6081">
        <v>202211</v>
      </c>
      <c r="K6081">
        <v>44895</v>
      </c>
      <c r="L6081" t="s">
        <v>644</v>
      </c>
      <c r="M6081">
        <v>15135.12</v>
      </c>
      <c r="N6081">
        <v>22.91</v>
      </c>
      <c r="O6081" t="s">
        <v>645</v>
      </c>
      <c r="P6081" s="428">
        <v>23.074000000000002</v>
      </c>
      <c r="Q6081">
        <v>12987043</v>
      </c>
      <c r="R6081" t="s">
        <v>646</v>
      </c>
      <c r="S6081">
        <v>2011105</v>
      </c>
      <c r="T6081" t="s">
        <v>5019</v>
      </c>
    </row>
    <row r="6082" spans="1:20" x14ac:dyDescent="0.25">
      <c r="A6082" t="s">
        <v>637</v>
      </c>
      <c r="B6082" t="s">
        <v>736</v>
      </c>
      <c r="C6082" t="s">
        <v>639</v>
      </c>
      <c r="D6082" t="s">
        <v>640</v>
      </c>
      <c r="E6082" t="s">
        <v>667</v>
      </c>
      <c r="F6082">
        <v>528004120002</v>
      </c>
      <c r="G6082" t="s">
        <v>642</v>
      </c>
      <c r="H6082">
        <v>583149</v>
      </c>
      <c r="I6082" t="s">
        <v>680</v>
      </c>
      <c r="J6082">
        <v>202211</v>
      </c>
      <c r="K6082">
        <v>44895</v>
      </c>
      <c r="L6082" t="s">
        <v>644</v>
      </c>
      <c r="M6082">
        <v>14333.33</v>
      </c>
      <c r="N6082">
        <v>21.7</v>
      </c>
      <c r="O6082" t="s">
        <v>645</v>
      </c>
      <c r="P6082" s="428">
        <v>21.855</v>
      </c>
      <c r="Q6082">
        <v>12987043</v>
      </c>
      <c r="R6082" t="s">
        <v>646</v>
      </c>
      <c r="S6082">
        <v>8540392</v>
      </c>
      <c r="T6082" t="s">
        <v>5054</v>
      </c>
    </row>
    <row r="6083" spans="1:20" x14ac:dyDescent="0.25">
      <c r="A6083" t="s">
        <v>637</v>
      </c>
      <c r="B6083" t="s">
        <v>831</v>
      </c>
      <c r="C6083" t="s">
        <v>639</v>
      </c>
      <c r="D6083" t="s">
        <v>640</v>
      </c>
      <c r="E6083" t="s">
        <v>673</v>
      </c>
      <c r="F6083">
        <v>528004120002</v>
      </c>
      <c r="G6083" t="s">
        <v>642</v>
      </c>
      <c r="H6083">
        <v>856783</v>
      </c>
      <c r="I6083" t="s">
        <v>478</v>
      </c>
      <c r="J6083">
        <v>202211</v>
      </c>
      <c r="K6083">
        <v>44895</v>
      </c>
      <c r="L6083" t="s">
        <v>644</v>
      </c>
      <c r="M6083">
        <v>6458.4</v>
      </c>
      <c r="N6083">
        <v>9.7799999999999994</v>
      </c>
      <c r="O6083" t="s">
        <v>645</v>
      </c>
      <c r="P6083" s="428">
        <v>9.85</v>
      </c>
      <c r="Q6083">
        <v>12987043</v>
      </c>
      <c r="R6083" t="s">
        <v>646</v>
      </c>
      <c r="S6083">
        <v>8540353</v>
      </c>
      <c r="T6083" t="s">
        <v>5022</v>
      </c>
    </row>
    <row r="6084" spans="1:20" x14ac:dyDescent="0.25">
      <c r="A6084" t="s">
        <v>637</v>
      </c>
      <c r="B6084" t="s">
        <v>831</v>
      </c>
      <c r="C6084" t="s">
        <v>639</v>
      </c>
      <c r="D6084" t="s">
        <v>695</v>
      </c>
      <c r="E6084" t="s">
        <v>673</v>
      </c>
      <c r="F6084">
        <v>528004120002</v>
      </c>
      <c r="G6084" t="s">
        <v>642</v>
      </c>
      <c r="H6084">
        <v>583148</v>
      </c>
      <c r="I6084" t="s">
        <v>699</v>
      </c>
      <c r="J6084">
        <v>202211</v>
      </c>
      <c r="K6084">
        <v>44895</v>
      </c>
      <c r="L6084" t="s">
        <v>644</v>
      </c>
      <c r="M6084">
        <v>45594.32</v>
      </c>
      <c r="N6084">
        <v>69.010000000000005</v>
      </c>
      <c r="O6084" t="s">
        <v>645</v>
      </c>
      <c r="P6084" s="428">
        <v>69.504000000000005</v>
      </c>
      <c r="Q6084">
        <v>30529896</v>
      </c>
      <c r="R6084" t="s">
        <v>646</v>
      </c>
      <c r="S6084">
        <v>2046481</v>
      </c>
      <c r="T6084" t="s">
        <v>5108</v>
      </c>
    </row>
    <row r="6085" spans="1:20" x14ac:dyDescent="0.25">
      <c r="A6085" t="s">
        <v>637</v>
      </c>
      <c r="B6085" t="s">
        <v>736</v>
      </c>
      <c r="C6085" t="s">
        <v>639</v>
      </c>
      <c r="D6085" t="s">
        <v>640</v>
      </c>
      <c r="E6085" t="s">
        <v>678</v>
      </c>
      <c r="F6085">
        <v>528004120002</v>
      </c>
      <c r="G6085" t="s">
        <v>642</v>
      </c>
      <c r="H6085">
        <v>583147</v>
      </c>
      <c r="I6085" t="s">
        <v>41</v>
      </c>
      <c r="J6085">
        <v>202211</v>
      </c>
      <c r="K6085">
        <v>44895</v>
      </c>
      <c r="L6085" t="s">
        <v>644</v>
      </c>
      <c r="M6085">
        <v>5797.75</v>
      </c>
      <c r="N6085">
        <v>8.7799999999999994</v>
      </c>
      <c r="O6085" t="s">
        <v>645</v>
      </c>
      <c r="P6085" s="428">
        <v>8.843</v>
      </c>
      <c r="Q6085">
        <v>12987043</v>
      </c>
      <c r="R6085" t="s">
        <v>646</v>
      </c>
      <c r="S6085">
        <v>2027008</v>
      </c>
      <c r="T6085" t="s">
        <v>5070</v>
      </c>
    </row>
    <row r="6086" spans="1:20" x14ac:dyDescent="0.25">
      <c r="A6086" t="s">
        <v>637</v>
      </c>
      <c r="B6086" t="s">
        <v>861</v>
      </c>
      <c r="C6086" t="s">
        <v>639</v>
      </c>
      <c r="D6086" t="s">
        <v>640</v>
      </c>
      <c r="E6086" t="s">
        <v>673</v>
      </c>
      <c r="F6086">
        <v>528004120002</v>
      </c>
      <c r="G6086" t="s">
        <v>642</v>
      </c>
      <c r="H6086">
        <v>583148</v>
      </c>
      <c r="I6086" t="s">
        <v>699</v>
      </c>
      <c r="J6086">
        <v>202211</v>
      </c>
      <c r="K6086">
        <v>44895</v>
      </c>
      <c r="L6086" t="s">
        <v>644</v>
      </c>
      <c r="M6086">
        <v>653.79999999999995</v>
      </c>
      <c r="N6086">
        <v>0.99</v>
      </c>
      <c r="O6086" t="s">
        <v>645</v>
      </c>
      <c r="P6086" s="428">
        <v>0.997</v>
      </c>
      <c r="Q6086">
        <v>12987043</v>
      </c>
      <c r="R6086" t="s">
        <v>646</v>
      </c>
      <c r="S6086">
        <v>2012905</v>
      </c>
      <c r="T6086" t="s">
        <v>1617</v>
      </c>
    </row>
    <row r="6087" spans="1:20" x14ac:dyDescent="0.25">
      <c r="A6087" t="s">
        <v>637</v>
      </c>
      <c r="B6087" t="s">
        <v>736</v>
      </c>
      <c r="C6087" t="s">
        <v>639</v>
      </c>
      <c r="D6087" t="s">
        <v>640</v>
      </c>
      <c r="E6087" t="s">
        <v>701</v>
      </c>
      <c r="F6087">
        <v>528004120002</v>
      </c>
      <c r="G6087" t="s">
        <v>642</v>
      </c>
      <c r="H6087">
        <v>583154</v>
      </c>
      <c r="I6087" t="s">
        <v>44</v>
      </c>
      <c r="J6087">
        <v>202211</v>
      </c>
      <c r="K6087">
        <v>44895</v>
      </c>
      <c r="L6087" t="s">
        <v>644</v>
      </c>
      <c r="M6087">
        <v>9186.94</v>
      </c>
      <c r="N6087">
        <v>13.91</v>
      </c>
      <c r="O6087" t="s">
        <v>645</v>
      </c>
      <c r="P6087" s="428">
        <v>14.01</v>
      </c>
      <c r="Q6087">
        <v>12987043</v>
      </c>
      <c r="R6087" t="s">
        <v>646</v>
      </c>
      <c r="S6087">
        <v>2020577</v>
      </c>
      <c r="T6087" t="s">
        <v>5055</v>
      </c>
    </row>
    <row r="6088" spans="1:20" x14ac:dyDescent="0.25">
      <c r="A6088" t="s">
        <v>637</v>
      </c>
      <c r="B6088" t="s">
        <v>861</v>
      </c>
      <c r="C6088" t="s">
        <v>639</v>
      </c>
      <c r="D6088" t="s">
        <v>640</v>
      </c>
      <c r="E6088" t="s">
        <v>689</v>
      </c>
      <c r="F6088">
        <v>528004120002</v>
      </c>
      <c r="G6088" t="s">
        <v>642</v>
      </c>
      <c r="H6088">
        <v>583156</v>
      </c>
      <c r="I6088" t="s">
        <v>690</v>
      </c>
      <c r="J6088">
        <v>202211</v>
      </c>
      <c r="K6088">
        <v>44895</v>
      </c>
      <c r="L6088" t="s">
        <v>644</v>
      </c>
      <c r="M6088">
        <v>4711.96</v>
      </c>
      <c r="N6088">
        <v>7.13</v>
      </c>
      <c r="O6088" t="s">
        <v>645</v>
      </c>
      <c r="P6088" s="428">
        <v>7.181</v>
      </c>
      <c r="Q6088">
        <v>12987043</v>
      </c>
      <c r="R6088" t="s">
        <v>646</v>
      </c>
      <c r="S6088">
        <v>2032465</v>
      </c>
      <c r="T6088" t="s">
        <v>2813</v>
      </c>
    </row>
    <row r="6089" spans="1:20" x14ac:dyDescent="0.25">
      <c r="A6089" t="s">
        <v>637</v>
      </c>
      <c r="B6089" t="s">
        <v>736</v>
      </c>
      <c r="C6089" t="s">
        <v>639</v>
      </c>
      <c r="D6089" t="s">
        <v>718</v>
      </c>
      <c r="E6089" t="s">
        <v>704</v>
      </c>
      <c r="F6089">
        <v>528004120001</v>
      </c>
      <c r="G6089" t="s">
        <v>705</v>
      </c>
      <c r="H6089">
        <v>583128</v>
      </c>
      <c r="I6089" t="s">
        <v>20</v>
      </c>
      <c r="J6089">
        <v>202211</v>
      </c>
      <c r="K6089">
        <v>44895</v>
      </c>
      <c r="L6089" t="s">
        <v>644</v>
      </c>
      <c r="M6089">
        <v>129000</v>
      </c>
      <c r="N6089">
        <v>195.26</v>
      </c>
      <c r="O6089" t="s">
        <v>645</v>
      </c>
      <c r="P6089" s="428">
        <v>196.65799999999999</v>
      </c>
      <c r="Q6089">
        <v>12987043</v>
      </c>
      <c r="R6089" t="s">
        <v>646</v>
      </c>
      <c r="S6089">
        <v>2031020</v>
      </c>
      <c r="T6089" t="s">
        <v>5067</v>
      </c>
    </row>
    <row r="6090" spans="1:20" x14ac:dyDescent="0.25">
      <c r="A6090" t="s">
        <v>637</v>
      </c>
      <c r="B6090" t="s">
        <v>861</v>
      </c>
      <c r="C6090" t="s">
        <v>639</v>
      </c>
      <c r="D6090" t="s">
        <v>640</v>
      </c>
      <c r="E6090" t="s">
        <v>673</v>
      </c>
      <c r="F6090">
        <v>528004120002</v>
      </c>
      <c r="G6090" t="s">
        <v>642</v>
      </c>
      <c r="H6090">
        <v>583148</v>
      </c>
      <c r="I6090" t="s">
        <v>699</v>
      </c>
      <c r="J6090">
        <v>202211</v>
      </c>
      <c r="K6090">
        <v>44895</v>
      </c>
      <c r="L6090" t="s">
        <v>644</v>
      </c>
      <c r="M6090">
        <v>9876.8700000000008</v>
      </c>
      <c r="N6090">
        <v>14.95</v>
      </c>
      <c r="O6090" t="s">
        <v>645</v>
      </c>
      <c r="P6090" s="428">
        <v>15.057</v>
      </c>
      <c r="Q6090">
        <v>12987043</v>
      </c>
      <c r="R6090" t="s">
        <v>646</v>
      </c>
      <c r="S6090">
        <v>8540206</v>
      </c>
      <c r="T6090" t="s">
        <v>927</v>
      </c>
    </row>
    <row r="6091" spans="1:20" x14ac:dyDescent="0.25">
      <c r="A6091" t="s">
        <v>637</v>
      </c>
      <c r="B6091" t="s">
        <v>736</v>
      </c>
      <c r="C6091" t="s">
        <v>639</v>
      </c>
      <c r="D6091" t="s">
        <v>640</v>
      </c>
      <c r="E6091" t="s">
        <v>673</v>
      </c>
      <c r="F6091">
        <v>528004120002</v>
      </c>
      <c r="G6091" t="s">
        <v>642</v>
      </c>
      <c r="H6091">
        <v>856783</v>
      </c>
      <c r="I6091" t="s">
        <v>478</v>
      </c>
      <c r="J6091">
        <v>202211</v>
      </c>
      <c r="K6091">
        <v>44895</v>
      </c>
      <c r="L6091" t="s">
        <v>644</v>
      </c>
      <c r="M6091">
        <v>6142.86</v>
      </c>
      <c r="N6091">
        <v>9.3000000000000007</v>
      </c>
      <c r="O6091" t="s">
        <v>645</v>
      </c>
      <c r="P6091" s="428">
        <v>9.3670000000000009</v>
      </c>
      <c r="Q6091">
        <v>12987043</v>
      </c>
      <c r="R6091" t="s">
        <v>646</v>
      </c>
      <c r="S6091">
        <v>8540353</v>
      </c>
      <c r="T6091" t="s">
        <v>5059</v>
      </c>
    </row>
    <row r="6092" spans="1:20" x14ac:dyDescent="0.25">
      <c r="A6092" t="s">
        <v>637</v>
      </c>
      <c r="B6092" t="s">
        <v>861</v>
      </c>
      <c r="C6092" t="s">
        <v>639</v>
      </c>
      <c r="D6092" t="s">
        <v>651</v>
      </c>
      <c r="E6092" t="s">
        <v>641</v>
      </c>
      <c r="F6092">
        <v>528004120001</v>
      </c>
      <c r="G6092" t="s">
        <v>705</v>
      </c>
      <c r="H6092">
        <v>583128</v>
      </c>
      <c r="I6092" t="s">
        <v>20</v>
      </c>
      <c r="J6092">
        <v>202211</v>
      </c>
      <c r="K6092">
        <v>44895</v>
      </c>
      <c r="L6092" t="s">
        <v>644</v>
      </c>
      <c r="M6092">
        <v>24009</v>
      </c>
      <c r="N6092">
        <v>36.340000000000003</v>
      </c>
      <c r="O6092" t="s">
        <v>645</v>
      </c>
      <c r="P6092" s="428">
        <v>36.6</v>
      </c>
      <c r="Q6092">
        <v>12987043</v>
      </c>
      <c r="R6092" t="s">
        <v>646</v>
      </c>
      <c r="S6092">
        <v>2022429</v>
      </c>
      <c r="T6092" t="s">
        <v>3448</v>
      </c>
    </row>
    <row r="6093" spans="1:20" x14ac:dyDescent="0.25">
      <c r="A6093" t="s">
        <v>637</v>
      </c>
      <c r="B6093" t="s">
        <v>736</v>
      </c>
      <c r="C6093" t="s">
        <v>639</v>
      </c>
      <c r="D6093" t="s">
        <v>651</v>
      </c>
      <c r="E6093" t="s">
        <v>641</v>
      </c>
      <c r="F6093">
        <v>528004120001</v>
      </c>
      <c r="G6093" t="s">
        <v>705</v>
      </c>
      <c r="H6093">
        <v>583128</v>
      </c>
      <c r="I6093" t="s">
        <v>20</v>
      </c>
      <c r="J6093">
        <v>202211</v>
      </c>
      <c r="K6093">
        <v>44895</v>
      </c>
      <c r="L6093" t="s">
        <v>644</v>
      </c>
      <c r="M6093">
        <v>129000</v>
      </c>
      <c r="N6093">
        <v>195.26</v>
      </c>
      <c r="O6093" t="s">
        <v>645</v>
      </c>
      <c r="P6093" s="428">
        <v>196.65799999999999</v>
      </c>
      <c r="Q6093">
        <v>12987043</v>
      </c>
      <c r="R6093" t="s">
        <v>646</v>
      </c>
      <c r="S6093">
        <v>2022429</v>
      </c>
      <c r="T6093" t="s">
        <v>5060</v>
      </c>
    </row>
    <row r="6094" spans="1:20" x14ac:dyDescent="0.25">
      <c r="A6094" t="s">
        <v>637</v>
      </c>
      <c r="B6094" t="s">
        <v>861</v>
      </c>
      <c r="C6094" t="s">
        <v>639</v>
      </c>
      <c r="D6094" t="s">
        <v>651</v>
      </c>
      <c r="E6094" t="s">
        <v>704</v>
      </c>
      <c r="F6094">
        <v>528004120001</v>
      </c>
      <c r="G6094" t="s">
        <v>705</v>
      </c>
      <c r="H6094">
        <v>583127</v>
      </c>
      <c r="I6094" t="s">
        <v>17</v>
      </c>
      <c r="J6094">
        <v>202211</v>
      </c>
      <c r="K6094">
        <v>44895</v>
      </c>
      <c r="L6094" t="s">
        <v>644</v>
      </c>
      <c r="M6094">
        <v>-153967</v>
      </c>
      <c r="N6094">
        <v>-233.05</v>
      </c>
      <c r="O6094" t="s">
        <v>645</v>
      </c>
      <c r="P6094" s="428">
        <v>-234.71899999999999</v>
      </c>
      <c r="Q6094">
        <v>12987043</v>
      </c>
      <c r="R6094" t="s">
        <v>646</v>
      </c>
      <c r="S6094">
        <v>2019466</v>
      </c>
      <c r="T6094" t="s">
        <v>3749</v>
      </c>
    </row>
    <row r="6095" spans="1:20" x14ac:dyDescent="0.25">
      <c r="A6095" t="s">
        <v>637</v>
      </c>
      <c r="B6095" t="s">
        <v>754</v>
      </c>
      <c r="C6095" t="s">
        <v>639</v>
      </c>
      <c r="D6095" t="s">
        <v>640</v>
      </c>
      <c r="E6095" t="s">
        <v>2995</v>
      </c>
      <c r="F6095">
        <v>528004120002</v>
      </c>
      <c r="G6095" t="s">
        <v>642</v>
      </c>
      <c r="H6095">
        <v>583153</v>
      </c>
      <c r="I6095" t="s">
        <v>722</v>
      </c>
      <c r="J6095">
        <v>202211</v>
      </c>
      <c r="K6095">
        <v>44895</v>
      </c>
      <c r="L6095" t="s">
        <v>644</v>
      </c>
      <c r="M6095">
        <v>4009.22</v>
      </c>
      <c r="N6095">
        <v>6.07</v>
      </c>
      <c r="O6095" t="s">
        <v>645</v>
      </c>
      <c r="P6095" s="428">
        <v>6.1130000000000004</v>
      </c>
      <c r="Q6095">
        <v>12987043</v>
      </c>
      <c r="R6095" t="s">
        <v>646</v>
      </c>
      <c r="S6095">
        <v>2052844</v>
      </c>
      <c r="T6095" t="s">
        <v>5082</v>
      </c>
    </row>
    <row r="6096" spans="1:20" x14ac:dyDescent="0.25">
      <c r="A6096" t="s">
        <v>637</v>
      </c>
      <c r="B6096" t="s">
        <v>861</v>
      </c>
      <c r="C6096" t="s">
        <v>639</v>
      </c>
      <c r="D6096" t="s">
        <v>640</v>
      </c>
      <c r="E6096" t="s">
        <v>678</v>
      </c>
      <c r="F6096">
        <v>528004120002</v>
      </c>
      <c r="G6096" t="s">
        <v>642</v>
      </c>
      <c r="H6096">
        <v>583147</v>
      </c>
      <c r="I6096" t="s">
        <v>41</v>
      </c>
      <c r="J6096">
        <v>202211</v>
      </c>
      <c r="K6096">
        <v>44895</v>
      </c>
      <c r="L6096" t="s">
        <v>644</v>
      </c>
      <c r="M6096">
        <v>760.49</v>
      </c>
      <c r="N6096">
        <v>1.1499999999999999</v>
      </c>
      <c r="O6096" t="s">
        <v>645</v>
      </c>
      <c r="P6096" s="428">
        <v>1.1579999999999999</v>
      </c>
      <c r="Q6096">
        <v>12987043</v>
      </c>
      <c r="R6096" t="s">
        <v>646</v>
      </c>
      <c r="S6096">
        <v>2027008</v>
      </c>
      <c r="T6096" t="s">
        <v>895</v>
      </c>
    </row>
    <row r="6097" spans="1:20" x14ac:dyDescent="0.25">
      <c r="A6097" t="s">
        <v>637</v>
      </c>
      <c r="B6097" t="s">
        <v>861</v>
      </c>
      <c r="C6097" t="s">
        <v>639</v>
      </c>
      <c r="D6097" t="s">
        <v>640</v>
      </c>
      <c r="E6097" t="s">
        <v>701</v>
      </c>
      <c r="F6097">
        <v>528004120002</v>
      </c>
      <c r="G6097" t="s">
        <v>642</v>
      </c>
      <c r="H6097">
        <v>583154</v>
      </c>
      <c r="I6097" t="s">
        <v>44</v>
      </c>
      <c r="J6097">
        <v>202211</v>
      </c>
      <c r="K6097">
        <v>44895</v>
      </c>
      <c r="L6097" t="s">
        <v>644</v>
      </c>
      <c r="M6097">
        <v>3299.89</v>
      </c>
      <c r="N6097">
        <v>4.99</v>
      </c>
      <c r="O6097" t="s">
        <v>645</v>
      </c>
      <c r="P6097" s="428">
        <v>5.0259999999999998</v>
      </c>
      <c r="Q6097">
        <v>12987043</v>
      </c>
      <c r="R6097" t="s">
        <v>646</v>
      </c>
      <c r="S6097">
        <v>2020577</v>
      </c>
      <c r="T6097" t="s">
        <v>926</v>
      </c>
    </row>
    <row r="6098" spans="1:20" x14ac:dyDescent="0.25">
      <c r="A6098" t="s">
        <v>637</v>
      </c>
      <c r="B6098" t="s">
        <v>861</v>
      </c>
      <c r="C6098" t="s">
        <v>639</v>
      </c>
      <c r="D6098" t="s">
        <v>718</v>
      </c>
      <c r="E6098" t="s">
        <v>704</v>
      </c>
      <c r="F6098">
        <v>528004120001</v>
      </c>
      <c r="G6098" t="s">
        <v>705</v>
      </c>
      <c r="H6098">
        <v>583128</v>
      </c>
      <c r="I6098" t="s">
        <v>20</v>
      </c>
      <c r="J6098">
        <v>202211</v>
      </c>
      <c r="K6098">
        <v>44895</v>
      </c>
      <c r="L6098" t="s">
        <v>644</v>
      </c>
      <c r="M6098">
        <v>24565</v>
      </c>
      <c r="N6098">
        <v>37.18</v>
      </c>
      <c r="O6098" t="s">
        <v>645</v>
      </c>
      <c r="P6098" s="428">
        <v>37.445999999999998</v>
      </c>
      <c r="Q6098">
        <v>12987043</v>
      </c>
      <c r="R6098" t="s">
        <v>646</v>
      </c>
      <c r="S6098">
        <v>2031020</v>
      </c>
      <c r="T6098" t="s">
        <v>905</v>
      </c>
    </row>
    <row r="6099" spans="1:20" x14ac:dyDescent="0.25">
      <c r="A6099" t="s">
        <v>637</v>
      </c>
      <c r="B6099" t="s">
        <v>831</v>
      </c>
      <c r="C6099" t="s">
        <v>639</v>
      </c>
      <c r="D6099" t="s">
        <v>651</v>
      </c>
      <c r="E6099" t="s">
        <v>704</v>
      </c>
      <c r="F6099">
        <v>528004120002</v>
      </c>
      <c r="G6099" t="s">
        <v>642</v>
      </c>
      <c r="H6099">
        <v>856779</v>
      </c>
      <c r="I6099" t="s">
        <v>28</v>
      </c>
      <c r="J6099">
        <v>202211</v>
      </c>
      <c r="K6099">
        <v>44895</v>
      </c>
      <c r="L6099" t="s">
        <v>644</v>
      </c>
      <c r="M6099">
        <v>10839.38</v>
      </c>
      <c r="N6099">
        <v>16.41</v>
      </c>
      <c r="O6099" t="s">
        <v>645</v>
      </c>
      <c r="P6099" s="428">
        <v>16.527999999999999</v>
      </c>
      <c r="Q6099">
        <v>12987043</v>
      </c>
      <c r="R6099" t="s">
        <v>646</v>
      </c>
      <c r="S6099">
        <v>2039252</v>
      </c>
      <c r="T6099" t="s">
        <v>5063</v>
      </c>
    </row>
    <row r="6100" spans="1:20" x14ac:dyDescent="0.25">
      <c r="A6100" t="s">
        <v>637</v>
      </c>
      <c r="B6100" t="s">
        <v>831</v>
      </c>
      <c r="C6100" t="s">
        <v>639</v>
      </c>
      <c r="D6100" t="s">
        <v>695</v>
      </c>
      <c r="E6100" t="s">
        <v>641</v>
      </c>
      <c r="F6100">
        <v>528004120002</v>
      </c>
      <c r="G6100" t="s">
        <v>642</v>
      </c>
      <c r="H6100">
        <v>583152</v>
      </c>
      <c r="I6100" t="s">
        <v>43</v>
      </c>
      <c r="J6100">
        <v>202211</v>
      </c>
      <c r="K6100">
        <v>44895</v>
      </c>
      <c r="L6100" t="s">
        <v>644</v>
      </c>
      <c r="M6100">
        <v>15333.15</v>
      </c>
      <c r="N6100">
        <v>23.21</v>
      </c>
      <c r="O6100" t="s">
        <v>645</v>
      </c>
      <c r="P6100" s="428">
        <v>23.376000000000001</v>
      </c>
      <c r="Q6100">
        <v>12987043</v>
      </c>
      <c r="R6100" t="s">
        <v>646</v>
      </c>
      <c r="S6100">
        <v>2058432</v>
      </c>
      <c r="T6100" t="s">
        <v>5061</v>
      </c>
    </row>
    <row r="6101" spans="1:20" x14ac:dyDescent="0.25">
      <c r="A6101" t="s">
        <v>637</v>
      </c>
      <c r="B6101" t="s">
        <v>861</v>
      </c>
      <c r="C6101" t="s">
        <v>639</v>
      </c>
      <c r="D6101" t="s">
        <v>640</v>
      </c>
      <c r="E6101" t="s">
        <v>678</v>
      </c>
      <c r="F6101">
        <v>528004120002</v>
      </c>
      <c r="G6101" t="s">
        <v>642</v>
      </c>
      <c r="H6101">
        <v>583147</v>
      </c>
      <c r="I6101" t="s">
        <v>41</v>
      </c>
      <c r="J6101">
        <v>202211</v>
      </c>
      <c r="K6101">
        <v>44895</v>
      </c>
      <c r="L6101" t="s">
        <v>644</v>
      </c>
      <c r="M6101">
        <v>2045.85</v>
      </c>
      <c r="N6101">
        <v>3.1</v>
      </c>
      <c r="O6101" t="s">
        <v>645</v>
      </c>
      <c r="P6101" s="428">
        <v>3.1219999999999999</v>
      </c>
      <c r="Q6101">
        <v>12987043</v>
      </c>
      <c r="R6101" t="s">
        <v>646</v>
      </c>
      <c r="S6101">
        <v>2012532</v>
      </c>
      <c r="T6101" t="s">
        <v>5068</v>
      </c>
    </row>
    <row r="6102" spans="1:20" x14ac:dyDescent="0.25">
      <c r="A6102" t="s">
        <v>637</v>
      </c>
      <c r="B6102" t="s">
        <v>861</v>
      </c>
      <c r="C6102" t="s">
        <v>639</v>
      </c>
      <c r="D6102" t="s">
        <v>695</v>
      </c>
      <c r="E6102" t="s">
        <v>704</v>
      </c>
      <c r="F6102">
        <v>528004120001</v>
      </c>
      <c r="G6102" t="s">
        <v>705</v>
      </c>
      <c r="H6102">
        <v>583128</v>
      </c>
      <c r="I6102" t="s">
        <v>20</v>
      </c>
      <c r="J6102">
        <v>202211</v>
      </c>
      <c r="K6102">
        <v>44895</v>
      </c>
      <c r="L6102" t="s">
        <v>644</v>
      </c>
      <c r="M6102">
        <v>15796.6</v>
      </c>
      <c r="N6102">
        <v>23.91</v>
      </c>
      <c r="O6102" t="s">
        <v>645</v>
      </c>
      <c r="P6102" s="428">
        <v>24.081</v>
      </c>
      <c r="Q6102">
        <v>12987043</v>
      </c>
      <c r="R6102" t="s">
        <v>646</v>
      </c>
      <c r="S6102">
        <v>2012170</v>
      </c>
      <c r="T6102" t="s">
        <v>900</v>
      </c>
    </row>
    <row r="6103" spans="1:20" x14ac:dyDescent="0.25">
      <c r="A6103" t="s">
        <v>637</v>
      </c>
      <c r="B6103" t="s">
        <v>736</v>
      </c>
      <c r="C6103" t="s">
        <v>639</v>
      </c>
      <c r="D6103" t="s">
        <v>695</v>
      </c>
      <c r="E6103" t="s">
        <v>704</v>
      </c>
      <c r="F6103">
        <v>528004120001</v>
      </c>
      <c r="G6103" t="s">
        <v>705</v>
      </c>
      <c r="H6103">
        <v>583128</v>
      </c>
      <c r="I6103" t="s">
        <v>20</v>
      </c>
      <c r="J6103">
        <v>202211</v>
      </c>
      <c r="K6103">
        <v>44895</v>
      </c>
      <c r="L6103" t="s">
        <v>644</v>
      </c>
      <c r="M6103">
        <v>98456.82</v>
      </c>
      <c r="N6103">
        <v>149.03</v>
      </c>
      <c r="O6103" t="s">
        <v>645</v>
      </c>
      <c r="P6103" s="428">
        <v>150.09700000000001</v>
      </c>
      <c r="Q6103">
        <v>12987043</v>
      </c>
      <c r="R6103" t="s">
        <v>646</v>
      </c>
      <c r="S6103">
        <v>2012170</v>
      </c>
      <c r="T6103" t="s">
        <v>5094</v>
      </c>
    </row>
    <row r="6104" spans="1:20" x14ac:dyDescent="0.25">
      <c r="A6104" t="s">
        <v>637</v>
      </c>
      <c r="B6104" t="s">
        <v>754</v>
      </c>
      <c r="C6104" t="s">
        <v>639</v>
      </c>
      <c r="D6104" t="s">
        <v>640</v>
      </c>
      <c r="E6104" t="s">
        <v>708</v>
      </c>
      <c r="F6104">
        <v>528004120002</v>
      </c>
      <c r="G6104" t="s">
        <v>642</v>
      </c>
      <c r="H6104">
        <v>583155</v>
      </c>
      <c r="I6104" t="s">
        <v>45</v>
      </c>
      <c r="J6104">
        <v>202211</v>
      </c>
      <c r="K6104">
        <v>44895</v>
      </c>
      <c r="L6104" t="s">
        <v>644</v>
      </c>
      <c r="M6104">
        <v>5222.3100000000004</v>
      </c>
      <c r="N6104">
        <v>7.9</v>
      </c>
      <c r="O6104" t="s">
        <v>645</v>
      </c>
      <c r="P6104" s="428">
        <v>7.9569999999999999</v>
      </c>
      <c r="Q6104">
        <v>12987043</v>
      </c>
      <c r="R6104" t="s">
        <v>646</v>
      </c>
      <c r="S6104">
        <v>8540039</v>
      </c>
      <c r="T6104" t="s">
        <v>5097</v>
      </c>
    </row>
    <row r="6105" spans="1:20" x14ac:dyDescent="0.25">
      <c r="A6105" t="s">
        <v>637</v>
      </c>
      <c r="B6105" t="s">
        <v>736</v>
      </c>
      <c r="C6105" t="s">
        <v>639</v>
      </c>
      <c r="D6105" t="s">
        <v>640</v>
      </c>
      <c r="E6105" t="s">
        <v>689</v>
      </c>
      <c r="F6105">
        <v>528004120002</v>
      </c>
      <c r="G6105" t="s">
        <v>642</v>
      </c>
      <c r="H6105">
        <v>583156</v>
      </c>
      <c r="I6105" t="s">
        <v>690</v>
      </c>
      <c r="J6105">
        <v>202211</v>
      </c>
      <c r="K6105">
        <v>44895</v>
      </c>
      <c r="L6105" t="s">
        <v>644</v>
      </c>
      <c r="M6105">
        <v>15694.36</v>
      </c>
      <c r="N6105">
        <v>23.76</v>
      </c>
      <c r="O6105" t="s">
        <v>645</v>
      </c>
      <c r="P6105" s="428">
        <v>23.93</v>
      </c>
      <c r="Q6105">
        <v>12987043</v>
      </c>
      <c r="R6105" t="s">
        <v>646</v>
      </c>
      <c r="S6105">
        <v>2032465</v>
      </c>
      <c r="T6105" t="s">
        <v>5057</v>
      </c>
    </row>
    <row r="6106" spans="1:20" x14ac:dyDescent="0.25">
      <c r="A6106" t="s">
        <v>637</v>
      </c>
      <c r="B6106" t="s">
        <v>754</v>
      </c>
      <c r="C6106" t="s">
        <v>639</v>
      </c>
      <c r="D6106" t="s">
        <v>640</v>
      </c>
      <c r="E6106" t="s">
        <v>667</v>
      </c>
      <c r="F6106">
        <v>528004120002</v>
      </c>
      <c r="G6106" t="s">
        <v>642</v>
      </c>
      <c r="H6106">
        <v>583149</v>
      </c>
      <c r="I6106" t="s">
        <v>680</v>
      </c>
      <c r="J6106">
        <v>202211</v>
      </c>
      <c r="K6106">
        <v>44895</v>
      </c>
      <c r="L6106" t="s">
        <v>644</v>
      </c>
      <c r="M6106">
        <v>11242.33</v>
      </c>
      <c r="N6106">
        <v>17.02</v>
      </c>
      <c r="O6106" t="s">
        <v>645</v>
      </c>
      <c r="P6106" s="428">
        <v>17.141999999999999</v>
      </c>
      <c r="Q6106">
        <v>12987043</v>
      </c>
      <c r="R6106" t="s">
        <v>646</v>
      </c>
      <c r="S6106">
        <v>8540392</v>
      </c>
      <c r="T6106" t="s">
        <v>5098</v>
      </c>
    </row>
    <row r="6107" spans="1:20" x14ac:dyDescent="0.25">
      <c r="A6107" t="s">
        <v>637</v>
      </c>
      <c r="B6107" t="s">
        <v>831</v>
      </c>
      <c r="C6107" t="s">
        <v>639</v>
      </c>
      <c r="D6107" t="s">
        <v>651</v>
      </c>
      <c r="E6107" t="s">
        <v>2008</v>
      </c>
      <c r="F6107">
        <v>528004120002</v>
      </c>
      <c r="G6107" t="s">
        <v>642</v>
      </c>
      <c r="H6107">
        <v>856778</v>
      </c>
      <c r="I6107" t="s">
        <v>27</v>
      </c>
      <c r="J6107">
        <v>202211</v>
      </c>
      <c r="K6107">
        <v>44895</v>
      </c>
      <c r="L6107" t="s">
        <v>644</v>
      </c>
      <c r="M6107">
        <v>7921.09</v>
      </c>
      <c r="N6107">
        <v>11.99</v>
      </c>
      <c r="O6107" t="s">
        <v>645</v>
      </c>
      <c r="P6107" s="428">
        <v>12.076000000000001</v>
      </c>
      <c r="Q6107">
        <v>12987043</v>
      </c>
      <c r="R6107" t="s">
        <v>646</v>
      </c>
      <c r="S6107">
        <v>2041743</v>
      </c>
      <c r="T6107" t="s">
        <v>5066</v>
      </c>
    </row>
    <row r="6108" spans="1:20" x14ac:dyDescent="0.25">
      <c r="A6108" t="s">
        <v>637</v>
      </c>
      <c r="B6108" t="s">
        <v>861</v>
      </c>
      <c r="C6108" t="s">
        <v>639</v>
      </c>
      <c r="D6108" t="s">
        <v>640</v>
      </c>
      <c r="E6108" t="s">
        <v>686</v>
      </c>
      <c r="F6108">
        <v>528004120002</v>
      </c>
      <c r="G6108" t="s">
        <v>642</v>
      </c>
      <c r="H6108">
        <v>583150</v>
      </c>
      <c r="I6108" t="s">
        <v>687</v>
      </c>
      <c r="J6108">
        <v>202211</v>
      </c>
      <c r="K6108">
        <v>44895</v>
      </c>
      <c r="L6108" t="s">
        <v>644</v>
      </c>
      <c r="M6108">
        <v>5057.96</v>
      </c>
      <c r="N6108">
        <v>7.66</v>
      </c>
      <c r="O6108" t="s">
        <v>645</v>
      </c>
      <c r="P6108" s="428">
        <v>7.7149999999999999</v>
      </c>
      <c r="Q6108">
        <v>12987043</v>
      </c>
      <c r="R6108" t="s">
        <v>646</v>
      </c>
      <c r="S6108">
        <v>2011105</v>
      </c>
      <c r="T6108" t="s">
        <v>919</v>
      </c>
    </row>
    <row r="6109" spans="1:20" x14ac:dyDescent="0.25">
      <c r="A6109" t="s">
        <v>637</v>
      </c>
      <c r="B6109" t="s">
        <v>672</v>
      </c>
      <c r="C6109" t="s">
        <v>639</v>
      </c>
      <c r="D6109" t="s">
        <v>663</v>
      </c>
      <c r="E6109" t="s">
        <v>704</v>
      </c>
      <c r="F6109">
        <v>528004120010</v>
      </c>
      <c r="G6109" t="s">
        <v>653</v>
      </c>
      <c r="H6109">
        <v>583611</v>
      </c>
      <c r="I6109" t="s">
        <v>208</v>
      </c>
      <c r="J6109">
        <v>202211</v>
      </c>
      <c r="K6109">
        <v>44895</v>
      </c>
      <c r="L6109" t="s">
        <v>644</v>
      </c>
      <c r="M6109">
        <v>4019</v>
      </c>
      <c r="N6109">
        <v>6.08</v>
      </c>
      <c r="O6109" t="s">
        <v>645</v>
      </c>
      <c r="P6109" s="428">
        <v>6.1239999999999997</v>
      </c>
      <c r="Q6109">
        <v>30528855</v>
      </c>
      <c r="R6109" t="s">
        <v>675</v>
      </c>
      <c r="S6109">
        <v>85410</v>
      </c>
      <c r="T6109" t="s">
        <v>4196</v>
      </c>
    </row>
    <row r="6110" spans="1:20" x14ac:dyDescent="0.25">
      <c r="A6110" t="s">
        <v>637</v>
      </c>
      <c r="B6110" t="s">
        <v>1229</v>
      </c>
      <c r="C6110" t="s">
        <v>639</v>
      </c>
      <c r="D6110" t="s">
        <v>663</v>
      </c>
      <c r="E6110" t="s">
        <v>704</v>
      </c>
      <c r="F6110">
        <v>528004120026</v>
      </c>
      <c r="G6110" t="s">
        <v>1241</v>
      </c>
      <c r="H6110">
        <v>583625</v>
      </c>
      <c r="I6110" t="s">
        <v>303</v>
      </c>
      <c r="J6110">
        <v>202212</v>
      </c>
      <c r="K6110">
        <v>44599</v>
      </c>
      <c r="L6110" t="s">
        <v>644</v>
      </c>
      <c r="M6110">
        <v>135000</v>
      </c>
      <c r="N6110">
        <v>229.41</v>
      </c>
      <c r="O6110" t="s">
        <v>645</v>
      </c>
      <c r="P6110" s="428">
        <v>205.80799999999999</v>
      </c>
      <c r="Q6110">
        <v>30537977</v>
      </c>
      <c r="R6110" t="s">
        <v>1230</v>
      </c>
      <c r="S6110">
        <v>13487</v>
      </c>
      <c r="T6110" t="s">
        <v>4480</v>
      </c>
    </row>
    <row r="6111" spans="1:20" x14ac:dyDescent="0.25">
      <c r="A6111" t="s">
        <v>637</v>
      </c>
      <c r="B6111" t="s">
        <v>1229</v>
      </c>
      <c r="C6111" t="s">
        <v>639</v>
      </c>
      <c r="D6111" t="s">
        <v>663</v>
      </c>
      <c r="E6111" t="s">
        <v>704</v>
      </c>
      <c r="F6111">
        <v>528004120026</v>
      </c>
      <c r="G6111" t="s">
        <v>1241</v>
      </c>
      <c r="H6111">
        <v>583625</v>
      </c>
      <c r="I6111" t="s">
        <v>303</v>
      </c>
      <c r="J6111">
        <v>202212</v>
      </c>
      <c r="K6111">
        <v>44599</v>
      </c>
      <c r="L6111" t="s">
        <v>644</v>
      </c>
      <c r="M6111">
        <v>228000</v>
      </c>
      <c r="N6111">
        <v>387.44</v>
      </c>
      <c r="O6111" t="s">
        <v>645</v>
      </c>
      <c r="P6111" s="428">
        <v>347.58</v>
      </c>
      <c r="Q6111">
        <v>30537977</v>
      </c>
      <c r="R6111" t="s">
        <v>1230</v>
      </c>
      <c r="S6111">
        <v>13487</v>
      </c>
      <c r="T6111" t="s">
        <v>4705</v>
      </c>
    </row>
    <row r="6112" spans="1:20" x14ac:dyDescent="0.25">
      <c r="A6112" t="s">
        <v>637</v>
      </c>
      <c r="B6112" t="s">
        <v>1229</v>
      </c>
      <c r="C6112" t="s">
        <v>639</v>
      </c>
      <c r="D6112" t="s">
        <v>663</v>
      </c>
      <c r="E6112" t="s">
        <v>704</v>
      </c>
      <c r="F6112">
        <v>528004120010</v>
      </c>
      <c r="G6112" t="s">
        <v>653</v>
      </c>
      <c r="H6112">
        <v>583601</v>
      </c>
      <c r="I6112" t="s">
        <v>189</v>
      </c>
      <c r="J6112">
        <v>202212</v>
      </c>
      <c r="K6112">
        <v>44599</v>
      </c>
      <c r="L6112" t="s">
        <v>644</v>
      </c>
      <c r="M6112">
        <v>11000</v>
      </c>
      <c r="N6112">
        <v>18.690000000000001</v>
      </c>
      <c r="O6112" t="s">
        <v>645</v>
      </c>
      <c r="P6112" s="428">
        <v>16.766999999999999</v>
      </c>
      <c r="Q6112">
        <v>30537977</v>
      </c>
      <c r="R6112" t="s">
        <v>1230</v>
      </c>
      <c r="S6112">
        <v>13487</v>
      </c>
      <c r="T6112" t="s">
        <v>4745</v>
      </c>
    </row>
    <row r="6113" spans="1:20" x14ac:dyDescent="0.25">
      <c r="A6113" t="s">
        <v>637</v>
      </c>
      <c r="B6113" t="s">
        <v>1229</v>
      </c>
      <c r="C6113" t="s">
        <v>639</v>
      </c>
      <c r="D6113" t="s">
        <v>663</v>
      </c>
      <c r="E6113" t="s">
        <v>704</v>
      </c>
      <c r="F6113">
        <v>528004120010</v>
      </c>
      <c r="G6113" t="s">
        <v>653</v>
      </c>
      <c r="H6113">
        <v>583601</v>
      </c>
      <c r="I6113" t="s">
        <v>189</v>
      </c>
      <c r="J6113">
        <v>202212</v>
      </c>
      <c r="K6113">
        <v>44599</v>
      </c>
      <c r="L6113" t="s">
        <v>644</v>
      </c>
      <c r="M6113">
        <v>21500</v>
      </c>
      <c r="N6113">
        <v>36.54</v>
      </c>
      <c r="O6113" t="s">
        <v>645</v>
      </c>
      <c r="P6113" s="428">
        <v>32.780999999999999</v>
      </c>
      <c r="Q6113">
        <v>30537977</v>
      </c>
      <c r="R6113" t="s">
        <v>1230</v>
      </c>
      <c r="S6113">
        <v>13487</v>
      </c>
      <c r="T6113" t="s">
        <v>4571</v>
      </c>
    </row>
    <row r="6114" spans="1:20" x14ac:dyDescent="0.25">
      <c r="A6114" t="s">
        <v>637</v>
      </c>
      <c r="B6114" t="s">
        <v>1229</v>
      </c>
      <c r="C6114" t="s">
        <v>639</v>
      </c>
      <c r="D6114" t="s">
        <v>663</v>
      </c>
      <c r="E6114" t="s">
        <v>704</v>
      </c>
      <c r="F6114">
        <v>528004120001</v>
      </c>
      <c r="G6114" t="s">
        <v>705</v>
      </c>
      <c r="H6114">
        <v>583131</v>
      </c>
      <c r="I6114" t="s">
        <v>1254</v>
      </c>
      <c r="J6114">
        <v>202212</v>
      </c>
      <c r="K6114">
        <v>44599</v>
      </c>
      <c r="L6114" t="s">
        <v>644</v>
      </c>
      <c r="M6114">
        <v>543280</v>
      </c>
      <c r="N6114">
        <v>923.21</v>
      </c>
      <c r="O6114" t="s">
        <v>645</v>
      </c>
      <c r="P6114" s="428">
        <v>828.22900000000004</v>
      </c>
      <c r="Q6114">
        <v>30537977</v>
      </c>
      <c r="R6114" t="s">
        <v>1230</v>
      </c>
      <c r="S6114">
        <v>13487</v>
      </c>
      <c r="T6114" t="s">
        <v>4706</v>
      </c>
    </row>
    <row r="6115" spans="1:20" x14ac:dyDescent="0.25">
      <c r="A6115" t="s">
        <v>637</v>
      </c>
      <c r="B6115" t="s">
        <v>1229</v>
      </c>
      <c r="C6115" t="s">
        <v>639</v>
      </c>
      <c r="D6115" t="s">
        <v>663</v>
      </c>
      <c r="E6115" t="s">
        <v>704</v>
      </c>
      <c r="F6115">
        <v>528004120001</v>
      </c>
      <c r="G6115" t="s">
        <v>705</v>
      </c>
      <c r="H6115">
        <v>583131</v>
      </c>
      <c r="I6115" t="s">
        <v>1254</v>
      </c>
      <c r="J6115">
        <v>202212</v>
      </c>
      <c r="K6115">
        <v>44599</v>
      </c>
      <c r="L6115" t="s">
        <v>644</v>
      </c>
      <c r="M6115">
        <v>315000</v>
      </c>
      <c r="N6115">
        <v>535.29</v>
      </c>
      <c r="O6115" t="s">
        <v>645</v>
      </c>
      <c r="P6115" s="428">
        <v>480.21899999999999</v>
      </c>
      <c r="Q6115">
        <v>30537977</v>
      </c>
      <c r="R6115" t="s">
        <v>1230</v>
      </c>
      <c r="S6115">
        <v>13487</v>
      </c>
      <c r="T6115" t="s">
        <v>4254</v>
      </c>
    </row>
    <row r="6116" spans="1:20" x14ac:dyDescent="0.25">
      <c r="A6116" t="s">
        <v>637</v>
      </c>
      <c r="B6116" t="s">
        <v>1229</v>
      </c>
      <c r="C6116" t="s">
        <v>639</v>
      </c>
      <c r="D6116" t="s">
        <v>663</v>
      </c>
      <c r="E6116" t="s">
        <v>704</v>
      </c>
      <c r="F6116">
        <v>528004120001</v>
      </c>
      <c r="G6116" t="s">
        <v>705</v>
      </c>
      <c r="H6116">
        <v>583131</v>
      </c>
      <c r="I6116" t="s">
        <v>1254</v>
      </c>
      <c r="J6116">
        <v>202212</v>
      </c>
      <c r="K6116">
        <v>44599</v>
      </c>
      <c r="L6116" t="s">
        <v>644</v>
      </c>
      <c r="M6116">
        <v>315000</v>
      </c>
      <c r="N6116">
        <v>535.29</v>
      </c>
      <c r="O6116" t="s">
        <v>645</v>
      </c>
      <c r="P6116" s="428">
        <v>480.21899999999999</v>
      </c>
      <c r="Q6116">
        <v>30537977</v>
      </c>
      <c r="R6116" t="s">
        <v>1230</v>
      </c>
      <c r="S6116">
        <v>13487</v>
      </c>
      <c r="T6116" t="s">
        <v>4662</v>
      </c>
    </row>
    <row r="6117" spans="1:20" x14ac:dyDescent="0.25">
      <c r="A6117" t="s">
        <v>637</v>
      </c>
      <c r="B6117" t="s">
        <v>1229</v>
      </c>
      <c r="C6117" t="s">
        <v>639</v>
      </c>
      <c r="D6117" t="s">
        <v>663</v>
      </c>
      <c r="E6117" t="s">
        <v>704</v>
      </c>
      <c r="F6117">
        <v>528004120001</v>
      </c>
      <c r="G6117" t="s">
        <v>705</v>
      </c>
      <c r="H6117">
        <v>583132</v>
      </c>
      <c r="I6117" t="s">
        <v>25</v>
      </c>
      <c r="J6117">
        <v>202212</v>
      </c>
      <c r="K6117">
        <v>44599</v>
      </c>
      <c r="L6117" t="s">
        <v>644</v>
      </c>
      <c r="M6117">
        <v>315000</v>
      </c>
      <c r="N6117">
        <v>535.29</v>
      </c>
      <c r="O6117" t="s">
        <v>645</v>
      </c>
      <c r="P6117" s="428">
        <v>480.21899999999999</v>
      </c>
      <c r="Q6117">
        <v>30537977</v>
      </c>
      <c r="R6117" t="s">
        <v>1230</v>
      </c>
      <c r="S6117">
        <v>13487</v>
      </c>
      <c r="T6117" t="s">
        <v>4701</v>
      </c>
    </row>
    <row r="6118" spans="1:20" x14ac:dyDescent="0.25">
      <c r="A6118" t="s">
        <v>637</v>
      </c>
      <c r="B6118" t="s">
        <v>1229</v>
      </c>
      <c r="C6118" t="s">
        <v>639</v>
      </c>
      <c r="D6118" t="s">
        <v>663</v>
      </c>
      <c r="E6118" t="s">
        <v>704</v>
      </c>
      <c r="F6118">
        <v>528004120002</v>
      </c>
      <c r="G6118" t="s">
        <v>642</v>
      </c>
      <c r="H6118">
        <v>583140</v>
      </c>
      <c r="I6118" t="s">
        <v>36</v>
      </c>
      <c r="J6118">
        <v>202212</v>
      </c>
      <c r="K6118">
        <v>44599</v>
      </c>
      <c r="L6118" t="s">
        <v>644</v>
      </c>
      <c r="M6118">
        <v>400860</v>
      </c>
      <c r="N6118">
        <v>681.19</v>
      </c>
      <c r="O6118" t="s">
        <v>645</v>
      </c>
      <c r="P6118" s="428">
        <v>611.10799999999995</v>
      </c>
      <c r="Q6118">
        <v>30537977</v>
      </c>
      <c r="R6118" t="s">
        <v>1230</v>
      </c>
      <c r="S6118">
        <v>13487</v>
      </c>
      <c r="T6118" t="s">
        <v>4663</v>
      </c>
    </row>
    <row r="6119" spans="1:20" x14ac:dyDescent="0.25">
      <c r="A6119" t="s">
        <v>637</v>
      </c>
      <c r="B6119" t="s">
        <v>1229</v>
      </c>
      <c r="C6119" t="s">
        <v>639</v>
      </c>
      <c r="D6119" t="s">
        <v>663</v>
      </c>
      <c r="E6119" t="s">
        <v>704</v>
      </c>
      <c r="F6119">
        <v>528004120002</v>
      </c>
      <c r="G6119" t="s">
        <v>642</v>
      </c>
      <c r="H6119">
        <v>583141</v>
      </c>
      <c r="I6119" t="s">
        <v>37</v>
      </c>
      <c r="J6119">
        <v>202212</v>
      </c>
      <c r="K6119">
        <v>44599</v>
      </c>
      <c r="L6119" t="s">
        <v>644</v>
      </c>
      <c r="M6119">
        <v>410860</v>
      </c>
      <c r="N6119">
        <v>698.18</v>
      </c>
      <c r="O6119" t="s">
        <v>645</v>
      </c>
      <c r="P6119" s="428">
        <v>626.35</v>
      </c>
      <c r="Q6119">
        <v>30537977</v>
      </c>
      <c r="R6119" t="s">
        <v>1230</v>
      </c>
      <c r="S6119">
        <v>13487</v>
      </c>
      <c r="T6119" t="s">
        <v>4664</v>
      </c>
    </row>
    <row r="6120" spans="1:20" x14ac:dyDescent="0.25">
      <c r="A6120" t="s">
        <v>637</v>
      </c>
      <c r="B6120" t="s">
        <v>1229</v>
      </c>
      <c r="C6120" t="s">
        <v>639</v>
      </c>
      <c r="D6120" t="s">
        <v>663</v>
      </c>
      <c r="E6120" t="s">
        <v>704</v>
      </c>
      <c r="F6120">
        <v>528004120002</v>
      </c>
      <c r="G6120" t="s">
        <v>642</v>
      </c>
      <c r="H6120">
        <v>583142</v>
      </c>
      <c r="I6120" t="s">
        <v>38</v>
      </c>
      <c r="J6120">
        <v>202212</v>
      </c>
      <c r="K6120">
        <v>44599</v>
      </c>
      <c r="L6120" t="s">
        <v>644</v>
      </c>
      <c r="M6120">
        <v>200000</v>
      </c>
      <c r="N6120">
        <v>339.86</v>
      </c>
      <c r="O6120" t="s">
        <v>645</v>
      </c>
      <c r="P6120" s="428">
        <v>304.89499999999998</v>
      </c>
      <c r="Q6120">
        <v>30537977</v>
      </c>
      <c r="R6120" t="s">
        <v>1230</v>
      </c>
      <c r="S6120">
        <v>13487</v>
      </c>
      <c r="T6120" t="s">
        <v>4715</v>
      </c>
    </row>
    <row r="6121" spans="1:20" x14ac:dyDescent="0.25">
      <c r="A6121" t="s">
        <v>637</v>
      </c>
      <c r="B6121" t="s">
        <v>1229</v>
      </c>
      <c r="C6121" t="s">
        <v>639</v>
      </c>
      <c r="D6121" t="s">
        <v>663</v>
      </c>
      <c r="E6121" t="s">
        <v>704</v>
      </c>
      <c r="F6121">
        <v>528004120002</v>
      </c>
      <c r="G6121" t="s">
        <v>642</v>
      </c>
      <c r="H6121">
        <v>583143</v>
      </c>
      <c r="I6121" t="s">
        <v>39</v>
      </c>
      <c r="J6121">
        <v>202212</v>
      </c>
      <c r="K6121">
        <v>44599</v>
      </c>
      <c r="L6121" t="s">
        <v>644</v>
      </c>
      <c r="M6121">
        <v>175000</v>
      </c>
      <c r="N6121">
        <v>297.38</v>
      </c>
      <c r="O6121" t="s">
        <v>645</v>
      </c>
      <c r="P6121" s="428">
        <v>266.78500000000003</v>
      </c>
      <c r="Q6121">
        <v>30537977</v>
      </c>
      <c r="R6121" t="s">
        <v>1230</v>
      </c>
      <c r="S6121">
        <v>13487</v>
      </c>
      <c r="T6121" t="s">
        <v>4719</v>
      </c>
    </row>
    <row r="6122" spans="1:20" x14ac:dyDescent="0.25">
      <c r="A6122" t="s">
        <v>637</v>
      </c>
      <c r="B6122" t="s">
        <v>1229</v>
      </c>
      <c r="C6122" t="s">
        <v>639</v>
      </c>
      <c r="D6122" t="s">
        <v>663</v>
      </c>
      <c r="E6122" t="s">
        <v>704</v>
      </c>
      <c r="F6122">
        <v>528004120001</v>
      </c>
      <c r="G6122" t="s">
        <v>705</v>
      </c>
      <c r="H6122">
        <v>583132</v>
      </c>
      <c r="I6122" t="s">
        <v>25</v>
      </c>
      <c r="J6122">
        <v>202212</v>
      </c>
      <c r="K6122">
        <v>44599</v>
      </c>
      <c r="L6122" t="s">
        <v>644</v>
      </c>
      <c r="M6122">
        <v>100000</v>
      </c>
      <c r="N6122">
        <v>169.93</v>
      </c>
      <c r="O6122" t="s">
        <v>645</v>
      </c>
      <c r="P6122" s="428">
        <v>152.447</v>
      </c>
      <c r="Q6122">
        <v>30537977</v>
      </c>
      <c r="R6122" t="s">
        <v>1230</v>
      </c>
      <c r="S6122">
        <v>13487</v>
      </c>
      <c r="T6122" t="s">
        <v>4255</v>
      </c>
    </row>
    <row r="6123" spans="1:20" x14ac:dyDescent="0.25">
      <c r="A6123" t="s">
        <v>637</v>
      </c>
      <c r="B6123" t="s">
        <v>1229</v>
      </c>
      <c r="C6123" t="s">
        <v>639</v>
      </c>
      <c r="D6123" t="s">
        <v>663</v>
      </c>
      <c r="E6123" t="s">
        <v>704</v>
      </c>
      <c r="F6123">
        <v>528004120010</v>
      </c>
      <c r="G6123" t="s">
        <v>653</v>
      </c>
      <c r="H6123">
        <v>583605</v>
      </c>
      <c r="I6123" t="s">
        <v>197</v>
      </c>
      <c r="J6123">
        <v>202212</v>
      </c>
      <c r="K6123">
        <v>44599</v>
      </c>
      <c r="L6123" t="s">
        <v>644</v>
      </c>
      <c r="M6123">
        <v>5100</v>
      </c>
      <c r="N6123">
        <v>8.67</v>
      </c>
      <c r="O6123" t="s">
        <v>645</v>
      </c>
      <c r="P6123" s="428">
        <v>7.7779999999999996</v>
      </c>
      <c r="Q6123">
        <v>30537977</v>
      </c>
      <c r="R6123" t="s">
        <v>1230</v>
      </c>
      <c r="S6123">
        <v>13487</v>
      </c>
      <c r="T6123" t="s">
        <v>4572</v>
      </c>
    </row>
    <row r="6124" spans="1:20" x14ac:dyDescent="0.25">
      <c r="A6124" t="s">
        <v>637</v>
      </c>
      <c r="B6124" t="s">
        <v>1229</v>
      </c>
      <c r="C6124" t="s">
        <v>639</v>
      </c>
      <c r="D6124" t="s">
        <v>663</v>
      </c>
      <c r="E6124" t="s">
        <v>704</v>
      </c>
      <c r="F6124">
        <v>528004120010</v>
      </c>
      <c r="G6124" t="s">
        <v>653</v>
      </c>
      <c r="H6124">
        <v>583605</v>
      </c>
      <c r="I6124" t="s">
        <v>197</v>
      </c>
      <c r="J6124">
        <v>202212</v>
      </c>
      <c r="K6124">
        <v>44599</v>
      </c>
      <c r="L6124" t="s">
        <v>644</v>
      </c>
      <c r="M6124">
        <v>8600</v>
      </c>
      <c r="N6124">
        <v>14.61</v>
      </c>
      <c r="O6124" t="s">
        <v>645</v>
      </c>
      <c r="P6124" s="428">
        <v>13.106999999999999</v>
      </c>
      <c r="Q6124">
        <v>30537977</v>
      </c>
      <c r="R6124" t="s">
        <v>1230</v>
      </c>
      <c r="S6124">
        <v>13487</v>
      </c>
      <c r="T6124" t="s">
        <v>4573</v>
      </c>
    </row>
    <row r="6125" spans="1:20" x14ac:dyDescent="0.25">
      <c r="A6125" t="s">
        <v>637</v>
      </c>
      <c r="B6125" t="s">
        <v>1229</v>
      </c>
      <c r="C6125" t="s">
        <v>639</v>
      </c>
      <c r="D6125" t="s">
        <v>663</v>
      </c>
      <c r="E6125" t="s">
        <v>704</v>
      </c>
      <c r="F6125">
        <v>528004120010</v>
      </c>
      <c r="G6125" t="s">
        <v>653</v>
      </c>
      <c r="H6125">
        <v>583605</v>
      </c>
      <c r="I6125" t="s">
        <v>197</v>
      </c>
      <c r="J6125">
        <v>202212</v>
      </c>
      <c r="K6125">
        <v>44599</v>
      </c>
      <c r="L6125" t="s">
        <v>644</v>
      </c>
      <c r="M6125">
        <v>8450</v>
      </c>
      <c r="N6125">
        <v>14.36</v>
      </c>
      <c r="O6125" t="s">
        <v>645</v>
      </c>
      <c r="P6125" s="428">
        <v>12.882999999999999</v>
      </c>
      <c r="Q6125">
        <v>30537977</v>
      </c>
      <c r="R6125" t="s">
        <v>1230</v>
      </c>
      <c r="S6125">
        <v>13487</v>
      </c>
      <c r="T6125" t="s">
        <v>4574</v>
      </c>
    </row>
    <row r="6126" spans="1:20" x14ac:dyDescent="0.25">
      <c r="A6126" t="s">
        <v>637</v>
      </c>
      <c r="B6126" t="s">
        <v>1229</v>
      </c>
      <c r="C6126" t="s">
        <v>639</v>
      </c>
      <c r="D6126" t="s">
        <v>663</v>
      </c>
      <c r="E6126" t="s">
        <v>704</v>
      </c>
      <c r="F6126">
        <v>528004120010</v>
      </c>
      <c r="G6126" t="s">
        <v>653</v>
      </c>
      <c r="H6126">
        <v>583605</v>
      </c>
      <c r="I6126" t="s">
        <v>197</v>
      </c>
      <c r="J6126">
        <v>202212</v>
      </c>
      <c r="K6126">
        <v>44599</v>
      </c>
      <c r="L6126" t="s">
        <v>644</v>
      </c>
      <c r="M6126">
        <v>8450</v>
      </c>
      <c r="N6126">
        <v>14.36</v>
      </c>
      <c r="O6126" t="s">
        <v>645</v>
      </c>
      <c r="P6126" s="428">
        <v>12.882999999999999</v>
      </c>
      <c r="Q6126">
        <v>30537977</v>
      </c>
      <c r="R6126" t="s">
        <v>1230</v>
      </c>
      <c r="S6126">
        <v>13487</v>
      </c>
      <c r="T6126" t="s">
        <v>4575</v>
      </c>
    </row>
    <row r="6127" spans="1:20" x14ac:dyDescent="0.25">
      <c r="A6127" t="s">
        <v>637</v>
      </c>
      <c r="B6127" t="s">
        <v>1229</v>
      </c>
      <c r="C6127" t="s">
        <v>639</v>
      </c>
      <c r="D6127" t="s">
        <v>663</v>
      </c>
      <c r="E6127" t="s">
        <v>704</v>
      </c>
      <c r="F6127">
        <v>528004120010</v>
      </c>
      <c r="G6127" t="s">
        <v>653</v>
      </c>
      <c r="H6127">
        <v>583605</v>
      </c>
      <c r="I6127" t="s">
        <v>197</v>
      </c>
      <c r="J6127">
        <v>202212</v>
      </c>
      <c r="K6127">
        <v>44599</v>
      </c>
      <c r="L6127" t="s">
        <v>644</v>
      </c>
      <c r="M6127">
        <v>8450</v>
      </c>
      <c r="N6127">
        <v>14.36</v>
      </c>
      <c r="O6127" t="s">
        <v>645</v>
      </c>
      <c r="P6127" s="428">
        <v>12.882999999999999</v>
      </c>
      <c r="Q6127">
        <v>30537977</v>
      </c>
      <c r="R6127" t="s">
        <v>1230</v>
      </c>
      <c r="S6127">
        <v>13487</v>
      </c>
      <c r="T6127" t="s">
        <v>4576</v>
      </c>
    </row>
    <row r="6128" spans="1:20" x14ac:dyDescent="0.25">
      <c r="A6128" t="s">
        <v>637</v>
      </c>
      <c r="B6128" t="s">
        <v>1229</v>
      </c>
      <c r="C6128" t="s">
        <v>639</v>
      </c>
      <c r="D6128" t="s">
        <v>663</v>
      </c>
      <c r="E6128" t="s">
        <v>704</v>
      </c>
      <c r="F6128">
        <v>528004120010</v>
      </c>
      <c r="G6128" t="s">
        <v>653</v>
      </c>
      <c r="H6128">
        <v>583605</v>
      </c>
      <c r="I6128" t="s">
        <v>197</v>
      </c>
      <c r="J6128">
        <v>202212</v>
      </c>
      <c r="K6128">
        <v>44599</v>
      </c>
      <c r="L6128" t="s">
        <v>644</v>
      </c>
      <c r="M6128">
        <v>8150</v>
      </c>
      <c r="N6128">
        <v>13.85</v>
      </c>
      <c r="O6128" t="s">
        <v>645</v>
      </c>
      <c r="P6128" s="428">
        <v>12.425000000000001</v>
      </c>
      <c r="Q6128">
        <v>30537977</v>
      </c>
      <c r="R6128" t="s">
        <v>1230</v>
      </c>
      <c r="S6128">
        <v>13487</v>
      </c>
      <c r="T6128" t="s">
        <v>4720</v>
      </c>
    </row>
    <row r="6129" spans="1:20" x14ac:dyDescent="0.25">
      <c r="A6129" t="s">
        <v>637</v>
      </c>
      <c r="B6129" t="s">
        <v>1229</v>
      </c>
      <c r="C6129" t="s">
        <v>639</v>
      </c>
      <c r="D6129" t="s">
        <v>663</v>
      </c>
      <c r="E6129" t="s">
        <v>704</v>
      </c>
      <c r="F6129">
        <v>528004120010</v>
      </c>
      <c r="G6129" t="s">
        <v>653</v>
      </c>
      <c r="H6129">
        <v>583605</v>
      </c>
      <c r="I6129" t="s">
        <v>197</v>
      </c>
      <c r="J6129">
        <v>202212</v>
      </c>
      <c r="K6129">
        <v>44599</v>
      </c>
      <c r="L6129" t="s">
        <v>644</v>
      </c>
      <c r="M6129">
        <v>8150</v>
      </c>
      <c r="N6129">
        <v>13.85</v>
      </c>
      <c r="O6129" t="s">
        <v>645</v>
      </c>
      <c r="P6129" s="428">
        <v>12.425000000000001</v>
      </c>
      <c r="Q6129">
        <v>30537977</v>
      </c>
      <c r="R6129" t="s">
        <v>1230</v>
      </c>
      <c r="S6129">
        <v>13487</v>
      </c>
      <c r="T6129" t="s">
        <v>4577</v>
      </c>
    </row>
    <row r="6130" spans="1:20" x14ac:dyDescent="0.25">
      <c r="A6130" t="s">
        <v>637</v>
      </c>
      <c r="B6130" t="s">
        <v>1229</v>
      </c>
      <c r="C6130" t="s">
        <v>639</v>
      </c>
      <c r="D6130" t="s">
        <v>663</v>
      </c>
      <c r="E6130" t="s">
        <v>704</v>
      </c>
      <c r="F6130">
        <v>528004120010</v>
      </c>
      <c r="G6130" t="s">
        <v>653</v>
      </c>
      <c r="H6130">
        <v>583605</v>
      </c>
      <c r="I6130" t="s">
        <v>197</v>
      </c>
      <c r="J6130">
        <v>202212</v>
      </c>
      <c r="K6130">
        <v>44599</v>
      </c>
      <c r="L6130" t="s">
        <v>644</v>
      </c>
      <c r="M6130">
        <v>8150</v>
      </c>
      <c r="N6130">
        <v>13.85</v>
      </c>
      <c r="O6130" t="s">
        <v>645</v>
      </c>
      <c r="P6130" s="428">
        <v>12.425000000000001</v>
      </c>
      <c r="Q6130">
        <v>30537977</v>
      </c>
      <c r="R6130" t="s">
        <v>1230</v>
      </c>
      <c r="S6130">
        <v>13487</v>
      </c>
      <c r="T6130" t="s">
        <v>4578</v>
      </c>
    </row>
    <row r="6131" spans="1:20" x14ac:dyDescent="0.25">
      <c r="A6131" t="s">
        <v>637</v>
      </c>
      <c r="B6131" t="s">
        <v>1229</v>
      </c>
      <c r="C6131" t="s">
        <v>639</v>
      </c>
      <c r="D6131" t="s">
        <v>663</v>
      </c>
      <c r="E6131" t="s">
        <v>704</v>
      </c>
      <c r="F6131">
        <v>528004120010</v>
      </c>
      <c r="G6131" t="s">
        <v>653</v>
      </c>
      <c r="H6131">
        <v>583605</v>
      </c>
      <c r="I6131" t="s">
        <v>197</v>
      </c>
      <c r="J6131">
        <v>202212</v>
      </c>
      <c r="K6131">
        <v>44599</v>
      </c>
      <c r="L6131" t="s">
        <v>644</v>
      </c>
      <c r="M6131">
        <v>250</v>
      </c>
      <c r="N6131">
        <v>0.42</v>
      </c>
      <c r="O6131" t="s">
        <v>645</v>
      </c>
      <c r="P6131" s="428">
        <v>0.377</v>
      </c>
      <c r="Q6131">
        <v>30537977</v>
      </c>
      <c r="R6131" t="s">
        <v>1230</v>
      </c>
      <c r="S6131">
        <v>13487</v>
      </c>
      <c r="T6131" t="s">
        <v>4721</v>
      </c>
    </row>
    <row r="6132" spans="1:20" x14ac:dyDescent="0.25">
      <c r="A6132" t="s">
        <v>637</v>
      </c>
      <c r="B6132" t="s">
        <v>1229</v>
      </c>
      <c r="C6132" t="s">
        <v>639</v>
      </c>
      <c r="D6132" t="s">
        <v>663</v>
      </c>
      <c r="E6132" t="s">
        <v>704</v>
      </c>
      <c r="F6132">
        <v>528004120026</v>
      </c>
      <c r="G6132" t="s">
        <v>1241</v>
      </c>
      <c r="H6132">
        <v>583625</v>
      </c>
      <c r="I6132" t="s">
        <v>303</v>
      </c>
      <c r="J6132">
        <v>202212</v>
      </c>
      <c r="K6132">
        <v>44599</v>
      </c>
      <c r="L6132" t="s">
        <v>644</v>
      </c>
      <c r="M6132">
        <v>90000</v>
      </c>
      <c r="N6132">
        <v>152.94</v>
      </c>
      <c r="O6132" t="s">
        <v>645</v>
      </c>
      <c r="P6132" s="428">
        <v>137.20500000000001</v>
      </c>
      <c r="Q6132">
        <v>30537977</v>
      </c>
      <c r="R6132" t="s">
        <v>1230</v>
      </c>
      <c r="S6132">
        <v>13487</v>
      </c>
      <c r="T6132" t="s">
        <v>4371</v>
      </c>
    </row>
    <row r="6133" spans="1:20" x14ac:dyDescent="0.25">
      <c r="A6133" t="s">
        <v>637</v>
      </c>
      <c r="B6133" t="s">
        <v>1229</v>
      </c>
      <c r="C6133" t="s">
        <v>639</v>
      </c>
      <c r="D6133" t="s">
        <v>663</v>
      </c>
      <c r="E6133" t="s">
        <v>704</v>
      </c>
      <c r="F6133">
        <v>528004120010</v>
      </c>
      <c r="G6133" t="s">
        <v>653</v>
      </c>
      <c r="H6133">
        <v>583597</v>
      </c>
      <c r="I6133" t="s">
        <v>1268</v>
      </c>
      <c r="J6133">
        <v>202212</v>
      </c>
      <c r="K6133">
        <v>44599</v>
      </c>
      <c r="L6133" t="s">
        <v>644</v>
      </c>
      <c r="M6133">
        <v>54000</v>
      </c>
      <c r="N6133">
        <v>91.76</v>
      </c>
      <c r="O6133" t="s">
        <v>645</v>
      </c>
      <c r="P6133" s="428">
        <v>82.32</v>
      </c>
      <c r="Q6133">
        <v>30537977</v>
      </c>
      <c r="R6133" t="s">
        <v>1230</v>
      </c>
      <c r="S6133">
        <v>13487</v>
      </c>
      <c r="T6133" t="s">
        <v>4581</v>
      </c>
    </row>
    <row r="6134" spans="1:20" x14ac:dyDescent="0.25">
      <c r="A6134" t="s">
        <v>637</v>
      </c>
      <c r="B6134" t="s">
        <v>1229</v>
      </c>
      <c r="C6134" t="s">
        <v>639</v>
      </c>
      <c r="D6134" t="s">
        <v>663</v>
      </c>
      <c r="E6134" t="s">
        <v>704</v>
      </c>
      <c r="F6134">
        <v>528004120010</v>
      </c>
      <c r="G6134" t="s">
        <v>653</v>
      </c>
      <c r="H6134">
        <v>583601</v>
      </c>
      <c r="I6134" t="s">
        <v>189</v>
      </c>
      <c r="J6134">
        <v>202212</v>
      </c>
      <c r="K6134">
        <v>44599</v>
      </c>
      <c r="L6134" t="s">
        <v>644</v>
      </c>
      <c r="M6134">
        <v>12000</v>
      </c>
      <c r="N6134">
        <v>20.39</v>
      </c>
      <c r="O6134" t="s">
        <v>645</v>
      </c>
      <c r="P6134" s="428">
        <v>18.292000000000002</v>
      </c>
      <c r="Q6134">
        <v>30537977</v>
      </c>
      <c r="R6134" t="s">
        <v>1230</v>
      </c>
      <c r="S6134">
        <v>13487</v>
      </c>
      <c r="T6134" t="s">
        <v>4582</v>
      </c>
    </row>
    <row r="6135" spans="1:20" x14ac:dyDescent="0.25">
      <c r="A6135" t="s">
        <v>637</v>
      </c>
      <c r="B6135" t="s">
        <v>1229</v>
      </c>
      <c r="C6135" t="s">
        <v>639</v>
      </c>
      <c r="D6135" t="s">
        <v>663</v>
      </c>
      <c r="E6135" t="s">
        <v>704</v>
      </c>
      <c r="F6135">
        <v>528004120010</v>
      </c>
      <c r="G6135" t="s">
        <v>653</v>
      </c>
      <c r="H6135">
        <v>583601</v>
      </c>
      <c r="I6135" t="s">
        <v>189</v>
      </c>
      <c r="J6135">
        <v>202212</v>
      </c>
      <c r="K6135">
        <v>44599</v>
      </c>
      <c r="L6135" t="s">
        <v>644</v>
      </c>
      <c r="M6135">
        <v>14000</v>
      </c>
      <c r="N6135">
        <v>23.79</v>
      </c>
      <c r="O6135" t="s">
        <v>645</v>
      </c>
      <c r="P6135" s="428">
        <v>21.341999999999999</v>
      </c>
      <c r="Q6135">
        <v>30537977</v>
      </c>
      <c r="R6135" t="s">
        <v>1230</v>
      </c>
      <c r="S6135">
        <v>13487</v>
      </c>
      <c r="T6135" t="s">
        <v>4583</v>
      </c>
    </row>
    <row r="6136" spans="1:20" x14ac:dyDescent="0.25">
      <c r="A6136" t="s">
        <v>637</v>
      </c>
      <c r="B6136" t="s">
        <v>1229</v>
      </c>
      <c r="C6136" t="s">
        <v>639</v>
      </c>
      <c r="D6136" t="s">
        <v>663</v>
      </c>
      <c r="E6136" t="s">
        <v>704</v>
      </c>
      <c r="F6136">
        <v>528004120026</v>
      </c>
      <c r="G6136" t="s">
        <v>1241</v>
      </c>
      <c r="H6136">
        <v>583625</v>
      </c>
      <c r="I6136" t="s">
        <v>303</v>
      </c>
      <c r="J6136">
        <v>202212</v>
      </c>
      <c r="K6136">
        <v>44599</v>
      </c>
      <c r="L6136" t="s">
        <v>644</v>
      </c>
      <c r="M6136">
        <v>120000</v>
      </c>
      <c r="N6136">
        <v>203.92</v>
      </c>
      <c r="O6136" t="s">
        <v>645</v>
      </c>
      <c r="P6136" s="428">
        <v>182.94</v>
      </c>
      <c r="Q6136">
        <v>30537977</v>
      </c>
      <c r="R6136" t="s">
        <v>1230</v>
      </c>
      <c r="S6136">
        <v>13487</v>
      </c>
      <c r="T6136" t="s">
        <v>4264</v>
      </c>
    </row>
    <row r="6137" spans="1:20" x14ac:dyDescent="0.25">
      <c r="A6137" t="s">
        <v>637</v>
      </c>
      <c r="B6137" t="s">
        <v>1229</v>
      </c>
      <c r="C6137" t="s">
        <v>639</v>
      </c>
      <c r="D6137" t="s">
        <v>663</v>
      </c>
      <c r="E6137" t="s">
        <v>704</v>
      </c>
      <c r="F6137">
        <v>528004120026</v>
      </c>
      <c r="G6137" t="s">
        <v>1241</v>
      </c>
      <c r="H6137">
        <v>583625</v>
      </c>
      <c r="I6137" t="s">
        <v>303</v>
      </c>
      <c r="J6137">
        <v>202212</v>
      </c>
      <c r="K6137">
        <v>44599</v>
      </c>
      <c r="L6137" t="s">
        <v>644</v>
      </c>
      <c r="M6137">
        <v>27500</v>
      </c>
      <c r="N6137">
        <v>46.73</v>
      </c>
      <c r="O6137" t="s">
        <v>645</v>
      </c>
      <c r="P6137" s="428">
        <v>41.921999999999997</v>
      </c>
      <c r="Q6137">
        <v>30537977</v>
      </c>
      <c r="R6137" t="s">
        <v>1230</v>
      </c>
      <c r="S6137">
        <v>13487</v>
      </c>
      <c r="T6137" t="s">
        <v>4268</v>
      </c>
    </row>
    <row r="6138" spans="1:20" x14ac:dyDescent="0.25">
      <c r="A6138" t="s">
        <v>637</v>
      </c>
      <c r="B6138" t="s">
        <v>1229</v>
      </c>
      <c r="C6138" t="s">
        <v>639</v>
      </c>
      <c r="D6138" t="s">
        <v>663</v>
      </c>
      <c r="E6138" t="s">
        <v>704</v>
      </c>
      <c r="F6138">
        <v>528004120026</v>
      </c>
      <c r="G6138" t="s">
        <v>1241</v>
      </c>
      <c r="H6138">
        <v>583625</v>
      </c>
      <c r="I6138" t="s">
        <v>303</v>
      </c>
      <c r="J6138">
        <v>202212</v>
      </c>
      <c r="K6138">
        <v>44599</v>
      </c>
      <c r="L6138" t="s">
        <v>644</v>
      </c>
      <c r="M6138">
        <v>25000</v>
      </c>
      <c r="N6138">
        <v>42.48</v>
      </c>
      <c r="O6138" t="s">
        <v>645</v>
      </c>
      <c r="P6138" s="428">
        <v>38.11</v>
      </c>
      <c r="Q6138">
        <v>30537977</v>
      </c>
      <c r="R6138" t="s">
        <v>1230</v>
      </c>
      <c r="S6138">
        <v>13487</v>
      </c>
      <c r="T6138" t="s">
        <v>4270</v>
      </c>
    </row>
    <row r="6139" spans="1:20" x14ac:dyDescent="0.25">
      <c r="A6139" t="s">
        <v>637</v>
      </c>
      <c r="B6139" t="s">
        <v>1229</v>
      </c>
      <c r="C6139" t="s">
        <v>639</v>
      </c>
      <c r="D6139" t="s">
        <v>663</v>
      </c>
      <c r="E6139" t="s">
        <v>704</v>
      </c>
      <c r="F6139">
        <v>528004120026</v>
      </c>
      <c r="G6139" t="s">
        <v>1241</v>
      </c>
      <c r="H6139">
        <v>583625</v>
      </c>
      <c r="I6139" t="s">
        <v>303</v>
      </c>
      <c r="J6139">
        <v>202212</v>
      </c>
      <c r="K6139">
        <v>44599</v>
      </c>
      <c r="L6139" t="s">
        <v>644</v>
      </c>
      <c r="M6139">
        <v>25000</v>
      </c>
      <c r="N6139">
        <v>42.48</v>
      </c>
      <c r="O6139" t="s">
        <v>645</v>
      </c>
      <c r="P6139" s="428">
        <v>38.11</v>
      </c>
      <c r="Q6139">
        <v>30537977</v>
      </c>
      <c r="R6139" t="s">
        <v>1230</v>
      </c>
      <c r="S6139">
        <v>13487</v>
      </c>
      <c r="T6139" t="s">
        <v>4298</v>
      </c>
    </row>
    <row r="6140" spans="1:20" x14ac:dyDescent="0.25">
      <c r="A6140" t="s">
        <v>637</v>
      </c>
      <c r="B6140" t="s">
        <v>1229</v>
      </c>
      <c r="C6140" t="s">
        <v>639</v>
      </c>
      <c r="D6140" t="s">
        <v>663</v>
      </c>
      <c r="E6140" t="s">
        <v>704</v>
      </c>
      <c r="F6140">
        <v>528004120026</v>
      </c>
      <c r="G6140" t="s">
        <v>1241</v>
      </c>
      <c r="H6140">
        <v>583625</v>
      </c>
      <c r="I6140" t="s">
        <v>303</v>
      </c>
      <c r="J6140">
        <v>202212</v>
      </c>
      <c r="K6140">
        <v>44599</v>
      </c>
      <c r="L6140" t="s">
        <v>644</v>
      </c>
      <c r="M6140">
        <v>50000</v>
      </c>
      <c r="N6140">
        <v>84.97</v>
      </c>
      <c r="O6140" t="s">
        <v>645</v>
      </c>
      <c r="P6140" s="428">
        <v>76.227999999999994</v>
      </c>
      <c r="Q6140">
        <v>30537977</v>
      </c>
      <c r="R6140" t="s">
        <v>1230</v>
      </c>
      <c r="S6140">
        <v>13487</v>
      </c>
      <c r="T6140" t="s">
        <v>4492</v>
      </c>
    </row>
    <row r="6141" spans="1:20" x14ac:dyDescent="0.25">
      <c r="A6141" t="s">
        <v>637</v>
      </c>
      <c r="B6141" t="s">
        <v>1229</v>
      </c>
      <c r="C6141" t="s">
        <v>639</v>
      </c>
      <c r="D6141" t="s">
        <v>663</v>
      </c>
      <c r="E6141" t="s">
        <v>704</v>
      </c>
      <c r="F6141">
        <v>528004120026</v>
      </c>
      <c r="G6141" t="s">
        <v>1241</v>
      </c>
      <c r="H6141">
        <v>583625</v>
      </c>
      <c r="I6141" t="s">
        <v>303</v>
      </c>
      <c r="J6141">
        <v>202212</v>
      </c>
      <c r="K6141">
        <v>44599</v>
      </c>
      <c r="L6141" t="s">
        <v>644</v>
      </c>
      <c r="M6141">
        <v>35000</v>
      </c>
      <c r="N6141">
        <v>59.48</v>
      </c>
      <c r="O6141" t="s">
        <v>645</v>
      </c>
      <c r="P6141" s="428">
        <v>53.360999999999997</v>
      </c>
      <c r="Q6141">
        <v>30537977</v>
      </c>
      <c r="R6141" t="s">
        <v>1230</v>
      </c>
      <c r="S6141">
        <v>13487</v>
      </c>
      <c r="T6141" t="s">
        <v>4303</v>
      </c>
    </row>
    <row r="6142" spans="1:20" x14ac:dyDescent="0.25">
      <c r="A6142" t="s">
        <v>637</v>
      </c>
      <c r="B6142" t="s">
        <v>1229</v>
      </c>
      <c r="C6142" t="s">
        <v>639</v>
      </c>
      <c r="D6142" t="s">
        <v>663</v>
      </c>
      <c r="E6142" t="s">
        <v>704</v>
      </c>
      <c r="F6142">
        <v>528004120026</v>
      </c>
      <c r="G6142" t="s">
        <v>1241</v>
      </c>
      <c r="H6142">
        <v>583625</v>
      </c>
      <c r="I6142" t="s">
        <v>303</v>
      </c>
      <c r="J6142">
        <v>202212</v>
      </c>
      <c r="K6142">
        <v>44599</v>
      </c>
      <c r="L6142" t="s">
        <v>644</v>
      </c>
      <c r="M6142">
        <v>25000</v>
      </c>
      <c r="N6142">
        <v>42.48</v>
      </c>
      <c r="O6142" t="s">
        <v>645</v>
      </c>
      <c r="P6142" s="428">
        <v>38.11</v>
      </c>
      <c r="Q6142">
        <v>30537977</v>
      </c>
      <c r="R6142" t="s">
        <v>1230</v>
      </c>
      <c r="S6142">
        <v>13487</v>
      </c>
      <c r="T6142" t="s">
        <v>4495</v>
      </c>
    </row>
    <row r="6143" spans="1:20" x14ac:dyDescent="0.25">
      <c r="A6143" t="s">
        <v>637</v>
      </c>
      <c r="B6143" t="s">
        <v>1229</v>
      </c>
      <c r="C6143" t="s">
        <v>639</v>
      </c>
      <c r="D6143" t="s">
        <v>663</v>
      </c>
      <c r="E6143" t="s">
        <v>704</v>
      </c>
      <c r="F6143">
        <v>528004120026</v>
      </c>
      <c r="G6143" t="s">
        <v>1241</v>
      </c>
      <c r="H6143">
        <v>583625</v>
      </c>
      <c r="I6143" t="s">
        <v>303</v>
      </c>
      <c r="J6143">
        <v>202212</v>
      </c>
      <c r="K6143">
        <v>44599</v>
      </c>
      <c r="L6143" t="s">
        <v>644</v>
      </c>
      <c r="M6143">
        <v>25000</v>
      </c>
      <c r="N6143">
        <v>42.48</v>
      </c>
      <c r="O6143" t="s">
        <v>645</v>
      </c>
      <c r="P6143" s="428">
        <v>38.11</v>
      </c>
      <c r="Q6143">
        <v>30537977</v>
      </c>
      <c r="R6143" t="s">
        <v>1230</v>
      </c>
      <c r="S6143">
        <v>13487</v>
      </c>
      <c r="T6143" t="s">
        <v>4318</v>
      </c>
    </row>
    <row r="6144" spans="1:20" x14ac:dyDescent="0.25">
      <c r="A6144" t="s">
        <v>637</v>
      </c>
      <c r="B6144" t="s">
        <v>1229</v>
      </c>
      <c r="C6144" t="s">
        <v>639</v>
      </c>
      <c r="D6144" t="s">
        <v>663</v>
      </c>
      <c r="E6144" t="s">
        <v>704</v>
      </c>
      <c r="F6144">
        <v>528004120026</v>
      </c>
      <c r="G6144" t="s">
        <v>1241</v>
      </c>
      <c r="H6144">
        <v>583625</v>
      </c>
      <c r="I6144" t="s">
        <v>303</v>
      </c>
      <c r="J6144">
        <v>202212</v>
      </c>
      <c r="K6144">
        <v>44599</v>
      </c>
      <c r="L6144" t="s">
        <v>644</v>
      </c>
      <c r="M6144">
        <v>16700</v>
      </c>
      <c r="N6144">
        <v>28.38</v>
      </c>
      <c r="O6144" t="s">
        <v>645</v>
      </c>
      <c r="P6144" s="428">
        <v>25.46</v>
      </c>
      <c r="Q6144">
        <v>30537977</v>
      </c>
      <c r="R6144" t="s">
        <v>1230</v>
      </c>
      <c r="S6144">
        <v>13487</v>
      </c>
      <c r="T6144" t="s">
        <v>4322</v>
      </c>
    </row>
    <row r="6145" spans="1:20" x14ac:dyDescent="0.25">
      <c r="A6145" t="s">
        <v>637</v>
      </c>
      <c r="B6145" t="s">
        <v>1229</v>
      </c>
      <c r="C6145" t="s">
        <v>639</v>
      </c>
      <c r="D6145" t="s">
        <v>663</v>
      </c>
      <c r="E6145" t="s">
        <v>704</v>
      </c>
      <c r="F6145">
        <v>528004120026</v>
      </c>
      <c r="G6145" t="s">
        <v>1241</v>
      </c>
      <c r="H6145">
        <v>583625</v>
      </c>
      <c r="I6145" t="s">
        <v>303</v>
      </c>
      <c r="J6145">
        <v>202212</v>
      </c>
      <c r="K6145">
        <v>44599</v>
      </c>
      <c r="L6145" t="s">
        <v>644</v>
      </c>
      <c r="M6145">
        <v>4400</v>
      </c>
      <c r="N6145">
        <v>7.48</v>
      </c>
      <c r="O6145" t="s">
        <v>645</v>
      </c>
      <c r="P6145" s="428">
        <v>6.71</v>
      </c>
      <c r="Q6145">
        <v>30537977</v>
      </c>
      <c r="R6145" t="s">
        <v>1230</v>
      </c>
      <c r="S6145">
        <v>13487</v>
      </c>
      <c r="T6145" t="s">
        <v>4323</v>
      </c>
    </row>
    <row r="6146" spans="1:20" x14ac:dyDescent="0.25">
      <c r="A6146" t="s">
        <v>637</v>
      </c>
      <c r="B6146" t="s">
        <v>1229</v>
      </c>
      <c r="C6146" t="s">
        <v>639</v>
      </c>
      <c r="D6146" t="s">
        <v>663</v>
      </c>
      <c r="E6146" t="s">
        <v>704</v>
      </c>
      <c r="F6146">
        <v>528004120026</v>
      </c>
      <c r="G6146" t="s">
        <v>1241</v>
      </c>
      <c r="H6146">
        <v>583625</v>
      </c>
      <c r="I6146" t="s">
        <v>303</v>
      </c>
      <c r="J6146">
        <v>202212</v>
      </c>
      <c r="K6146">
        <v>44599</v>
      </c>
      <c r="L6146" t="s">
        <v>644</v>
      </c>
      <c r="M6146">
        <v>56500</v>
      </c>
      <c r="N6146">
        <v>96.01</v>
      </c>
      <c r="O6146" t="s">
        <v>645</v>
      </c>
      <c r="P6146" s="428">
        <v>86.132000000000005</v>
      </c>
      <c r="Q6146">
        <v>30537977</v>
      </c>
      <c r="R6146" t="s">
        <v>1230</v>
      </c>
      <c r="S6146">
        <v>13487</v>
      </c>
      <c r="T6146" t="s">
        <v>4325</v>
      </c>
    </row>
    <row r="6147" spans="1:20" x14ac:dyDescent="0.25">
      <c r="A6147" t="s">
        <v>637</v>
      </c>
      <c r="B6147" t="s">
        <v>1229</v>
      </c>
      <c r="C6147" t="s">
        <v>639</v>
      </c>
      <c r="D6147" t="s">
        <v>663</v>
      </c>
      <c r="E6147" t="s">
        <v>704</v>
      </c>
      <c r="F6147">
        <v>528004120026</v>
      </c>
      <c r="G6147" t="s">
        <v>1241</v>
      </c>
      <c r="H6147">
        <v>583625</v>
      </c>
      <c r="I6147" t="s">
        <v>303</v>
      </c>
      <c r="J6147">
        <v>202212</v>
      </c>
      <c r="K6147">
        <v>44599</v>
      </c>
      <c r="L6147" t="s">
        <v>644</v>
      </c>
      <c r="M6147">
        <v>50000</v>
      </c>
      <c r="N6147">
        <v>84.97</v>
      </c>
      <c r="O6147" t="s">
        <v>645</v>
      </c>
      <c r="P6147" s="428">
        <v>76.227999999999994</v>
      </c>
      <c r="Q6147">
        <v>30537977</v>
      </c>
      <c r="R6147" t="s">
        <v>1230</v>
      </c>
      <c r="S6147">
        <v>13487</v>
      </c>
      <c r="T6147" t="s">
        <v>4327</v>
      </c>
    </row>
    <row r="6148" spans="1:20" x14ac:dyDescent="0.25">
      <c r="A6148" t="s">
        <v>637</v>
      </c>
      <c r="B6148" t="s">
        <v>1229</v>
      </c>
      <c r="C6148" t="s">
        <v>639</v>
      </c>
      <c r="D6148" t="s">
        <v>663</v>
      </c>
      <c r="E6148" t="s">
        <v>704</v>
      </c>
      <c r="F6148">
        <v>528004120026</v>
      </c>
      <c r="G6148" t="s">
        <v>1241</v>
      </c>
      <c r="H6148">
        <v>583625</v>
      </c>
      <c r="I6148" t="s">
        <v>303</v>
      </c>
      <c r="J6148">
        <v>202212</v>
      </c>
      <c r="K6148">
        <v>44599</v>
      </c>
      <c r="L6148" t="s">
        <v>644</v>
      </c>
      <c r="M6148">
        <v>50000</v>
      </c>
      <c r="N6148">
        <v>84.97</v>
      </c>
      <c r="O6148" t="s">
        <v>645</v>
      </c>
      <c r="P6148" s="428">
        <v>76.227999999999994</v>
      </c>
      <c r="Q6148">
        <v>30537977</v>
      </c>
      <c r="R6148" t="s">
        <v>1230</v>
      </c>
      <c r="S6148">
        <v>13487</v>
      </c>
      <c r="T6148" t="s">
        <v>4328</v>
      </c>
    </row>
    <row r="6149" spans="1:20" x14ac:dyDescent="0.25">
      <c r="A6149" t="s">
        <v>637</v>
      </c>
      <c r="B6149" t="s">
        <v>1229</v>
      </c>
      <c r="C6149" t="s">
        <v>639</v>
      </c>
      <c r="D6149" t="s">
        <v>663</v>
      </c>
      <c r="E6149" t="s">
        <v>704</v>
      </c>
      <c r="F6149">
        <v>528004120026</v>
      </c>
      <c r="G6149" t="s">
        <v>1241</v>
      </c>
      <c r="H6149">
        <v>583625</v>
      </c>
      <c r="I6149" t="s">
        <v>303</v>
      </c>
      <c r="J6149">
        <v>202212</v>
      </c>
      <c r="K6149">
        <v>44599</v>
      </c>
      <c r="L6149" t="s">
        <v>644</v>
      </c>
      <c r="M6149">
        <v>25000</v>
      </c>
      <c r="N6149">
        <v>42.48</v>
      </c>
      <c r="O6149" t="s">
        <v>645</v>
      </c>
      <c r="P6149" s="428">
        <v>38.11</v>
      </c>
      <c r="Q6149">
        <v>30537977</v>
      </c>
      <c r="R6149" t="s">
        <v>1230</v>
      </c>
      <c r="S6149">
        <v>13487</v>
      </c>
      <c r="T6149" t="s">
        <v>4329</v>
      </c>
    </row>
    <row r="6150" spans="1:20" x14ac:dyDescent="0.25">
      <c r="A6150" t="s">
        <v>637</v>
      </c>
      <c r="B6150" t="s">
        <v>1229</v>
      </c>
      <c r="C6150" t="s">
        <v>639</v>
      </c>
      <c r="D6150" t="s">
        <v>663</v>
      </c>
      <c r="E6150" t="s">
        <v>704</v>
      </c>
      <c r="F6150">
        <v>528004120026</v>
      </c>
      <c r="G6150" t="s">
        <v>1241</v>
      </c>
      <c r="H6150">
        <v>583625</v>
      </c>
      <c r="I6150" t="s">
        <v>303</v>
      </c>
      <c r="J6150">
        <v>202212</v>
      </c>
      <c r="K6150">
        <v>44599</v>
      </c>
      <c r="L6150" t="s">
        <v>644</v>
      </c>
      <c r="M6150">
        <v>10000</v>
      </c>
      <c r="N6150">
        <v>16.989999999999998</v>
      </c>
      <c r="O6150" t="s">
        <v>645</v>
      </c>
      <c r="P6150" s="428">
        <v>15.242000000000001</v>
      </c>
      <c r="Q6150">
        <v>30537977</v>
      </c>
      <c r="R6150" t="s">
        <v>1230</v>
      </c>
      <c r="S6150">
        <v>13487</v>
      </c>
      <c r="T6150" t="s">
        <v>4340</v>
      </c>
    </row>
    <row r="6151" spans="1:20" x14ac:dyDescent="0.25">
      <c r="A6151" t="s">
        <v>637</v>
      </c>
      <c r="B6151" t="s">
        <v>1229</v>
      </c>
      <c r="C6151" t="s">
        <v>639</v>
      </c>
      <c r="D6151" t="s">
        <v>663</v>
      </c>
      <c r="E6151" t="s">
        <v>704</v>
      </c>
      <c r="F6151">
        <v>528004120026</v>
      </c>
      <c r="G6151" t="s">
        <v>1241</v>
      </c>
      <c r="H6151">
        <v>583625</v>
      </c>
      <c r="I6151" t="s">
        <v>303</v>
      </c>
      <c r="J6151">
        <v>202212</v>
      </c>
      <c r="K6151">
        <v>44599</v>
      </c>
      <c r="L6151" t="s">
        <v>644</v>
      </c>
      <c r="M6151">
        <v>50000</v>
      </c>
      <c r="N6151">
        <v>84.97</v>
      </c>
      <c r="O6151" t="s">
        <v>645</v>
      </c>
      <c r="P6151" s="428">
        <v>76.227999999999994</v>
      </c>
      <c r="Q6151">
        <v>30537977</v>
      </c>
      <c r="R6151" t="s">
        <v>1230</v>
      </c>
      <c r="S6151">
        <v>13487</v>
      </c>
      <c r="T6151" t="s">
        <v>4342</v>
      </c>
    </row>
    <row r="6152" spans="1:20" x14ac:dyDescent="0.25">
      <c r="A6152" t="s">
        <v>637</v>
      </c>
      <c r="B6152" t="s">
        <v>1229</v>
      </c>
      <c r="C6152" t="s">
        <v>639</v>
      </c>
      <c r="D6152" t="s">
        <v>663</v>
      </c>
      <c r="E6152" t="s">
        <v>704</v>
      </c>
      <c r="F6152">
        <v>528004120026</v>
      </c>
      <c r="G6152" t="s">
        <v>1241</v>
      </c>
      <c r="H6152">
        <v>583625</v>
      </c>
      <c r="I6152" t="s">
        <v>303</v>
      </c>
      <c r="J6152">
        <v>202212</v>
      </c>
      <c r="K6152">
        <v>44599</v>
      </c>
      <c r="L6152" t="s">
        <v>644</v>
      </c>
      <c r="M6152">
        <v>25000</v>
      </c>
      <c r="N6152">
        <v>42.48</v>
      </c>
      <c r="O6152" t="s">
        <v>645</v>
      </c>
      <c r="P6152" s="428">
        <v>38.11</v>
      </c>
      <c r="Q6152">
        <v>30537977</v>
      </c>
      <c r="R6152" t="s">
        <v>1230</v>
      </c>
      <c r="S6152">
        <v>13487</v>
      </c>
      <c r="T6152" t="s">
        <v>4348</v>
      </c>
    </row>
    <row r="6153" spans="1:20" x14ac:dyDescent="0.25">
      <c r="A6153" t="s">
        <v>637</v>
      </c>
      <c r="B6153" t="s">
        <v>1229</v>
      </c>
      <c r="C6153" t="s">
        <v>639</v>
      </c>
      <c r="D6153" t="s">
        <v>663</v>
      </c>
      <c r="E6153" t="s">
        <v>704</v>
      </c>
      <c r="F6153">
        <v>528004120020</v>
      </c>
      <c r="G6153" t="s">
        <v>1631</v>
      </c>
      <c r="H6153">
        <v>583619</v>
      </c>
      <c r="I6153" t="s">
        <v>263</v>
      </c>
      <c r="J6153">
        <v>202212</v>
      </c>
      <c r="K6153">
        <v>44599</v>
      </c>
      <c r="L6153" t="s">
        <v>644</v>
      </c>
      <c r="M6153">
        <v>3000</v>
      </c>
      <c r="N6153">
        <v>5.0999999999999996</v>
      </c>
      <c r="O6153" t="s">
        <v>645</v>
      </c>
      <c r="P6153" s="428">
        <v>4.5750000000000002</v>
      </c>
      <c r="Q6153">
        <v>30537977</v>
      </c>
      <c r="R6153" t="s">
        <v>1230</v>
      </c>
      <c r="S6153">
        <v>13487</v>
      </c>
      <c r="T6153" t="s">
        <v>4514</v>
      </c>
    </row>
    <row r="6154" spans="1:20" x14ac:dyDescent="0.25">
      <c r="A6154" t="s">
        <v>637</v>
      </c>
      <c r="B6154" t="s">
        <v>1229</v>
      </c>
      <c r="C6154" t="s">
        <v>639</v>
      </c>
      <c r="D6154" t="s">
        <v>663</v>
      </c>
      <c r="E6154" t="s">
        <v>704</v>
      </c>
      <c r="F6154">
        <v>528004120020</v>
      </c>
      <c r="G6154" t="s">
        <v>1631</v>
      </c>
      <c r="H6154">
        <v>583619</v>
      </c>
      <c r="I6154" t="s">
        <v>263</v>
      </c>
      <c r="J6154">
        <v>202212</v>
      </c>
      <c r="K6154">
        <v>44599</v>
      </c>
      <c r="L6154" t="s">
        <v>644</v>
      </c>
      <c r="M6154">
        <v>4000</v>
      </c>
      <c r="N6154">
        <v>6.8</v>
      </c>
      <c r="O6154" t="s">
        <v>645</v>
      </c>
      <c r="P6154" s="428">
        <v>6.1</v>
      </c>
      <c r="Q6154">
        <v>30537977</v>
      </c>
      <c r="R6154" t="s">
        <v>1230</v>
      </c>
      <c r="S6154">
        <v>13487</v>
      </c>
      <c r="T6154" t="s">
        <v>4520</v>
      </c>
    </row>
    <row r="6155" spans="1:20" x14ac:dyDescent="0.25">
      <c r="A6155" t="s">
        <v>637</v>
      </c>
      <c r="B6155" t="s">
        <v>1229</v>
      </c>
      <c r="C6155" t="s">
        <v>639</v>
      </c>
      <c r="D6155" t="s">
        <v>663</v>
      </c>
      <c r="E6155" t="s">
        <v>704</v>
      </c>
      <c r="F6155">
        <v>528004120020</v>
      </c>
      <c r="G6155" t="s">
        <v>1631</v>
      </c>
      <c r="H6155">
        <v>583619</v>
      </c>
      <c r="I6155" t="s">
        <v>263</v>
      </c>
      <c r="J6155">
        <v>202212</v>
      </c>
      <c r="K6155">
        <v>44599</v>
      </c>
      <c r="L6155" t="s">
        <v>644</v>
      </c>
      <c r="M6155">
        <v>105000</v>
      </c>
      <c r="N6155">
        <v>178.43</v>
      </c>
      <c r="O6155" t="s">
        <v>645</v>
      </c>
      <c r="P6155" s="428">
        <v>160.07300000000001</v>
      </c>
      <c r="Q6155">
        <v>30537977</v>
      </c>
      <c r="R6155" t="s">
        <v>1230</v>
      </c>
      <c r="S6155">
        <v>13487</v>
      </c>
      <c r="T6155" t="s">
        <v>4530</v>
      </c>
    </row>
    <row r="6156" spans="1:20" x14ac:dyDescent="0.25">
      <c r="A6156" t="s">
        <v>637</v>
      </c>
      <c r="B6156" t="s">
        <v>1229</v>
      </c>
      <c r="C6156" t="s">
        <v>639</v>
      </c>
      <c r="D6156" t="s">
        <v>663</v>
      </c>
      <c r="E6156" t="s">
        <v>704</v>
      </c>
      <c r="F6156">
        <v>528004120020</v>
      </c>
      <c r="G6156" t="s">
        <v>1631</v>
      </c>
      <c r="H6156">
        <v>583619</v>
      </c>
      <c r="I6156" t="s">
        <v>263</v>
      </c>
      <c r="J6156">
        <v>202212</v>
      </c>
      <c r="K6156">
        <v>44599</v>
      </c>
      <c r="L6156" t="s">
        <v>644</v>
      </c>
      <c r="M6156">
        <v>30000</v>
      </c>
      <c r="N6156">
        <v>50.98</v>
      </c>
      <c r="O6156" t="s">
        <v>645</v>
      </c>
      <c r="P6156" s="428">
        <v>45.734999999999999</v>
      </c>
      <c r="Q6156">
        <v>30537977</v>
      </c>
      <c r="R6156" t="s">
        <v>1230</v>
      </c>
      <c r="S6156">
        <v>13487</v>
      </c>
      <c r="T6156" t="s">
        <v>4540</v>
      </c>
    </row>
    <row r="6157" spans="1:20" x14ac:dyDescent="0.25">
      <c r="A6157" t="s">
        <v>637</v>
      </c>
      <c r="B6157" t="s">
        <v>1229</v>
      </c>
      <c r="C6157" t="s">
        <v>639</v>
      </c>
      <c r="D6157" t="s">
        <v>663</v>
      </c>
      <c r="E6157" t="s">
        <v>704</v>
      </c>
      <c r="F6157">
        <v>528004120001</v>
      </c>
      <c r="G6157" t="s">
        <v>705</v>
      </c>
      <c r="H6157">
        <v>583132</v>
      </c>
      <c r="I6157" t="s">
        <v>25</v>
      </c>
      <c r="J6157">
        <v>202212</v>
      </c>
      <c r="K6157">
        <v>44599</v>
      </c>
      <c r="L6157" t="s">
        <v>644</v>
      </c>
      <c r="M6157">
        <v>100000</v>
      </c>
      <c r="N6157">
        <v>169.93</v>
      </c>
      <c r="O6157" t="s">
        <v>645</v>
      </c>
      <c r="P6157" s="428">
        <v>152.447</v>
      </c>
      <c r="Q6157">
        <v>30537981</v>
      </c>
      <c r="R6157" t="s">
        <v>1230</v>
      </c>
      <c r="S6157">
        <v>13487</v>
      </c>
      <c r="T6157" t="s">
        <v>5231</v>
      </c>
    </row>
    <row r="6158" spans="1:20" x14ac:dyDescent="0.25">
      <c r="A6158" t="s">
        <v>637</v>
      </c>
      <c r="B6158" t="s">
        <v>1229</v>
      </c>
      <c r="C6158" t="s">
        <v>639</v>
      </c>
      <c r="D6158" t="s">
        <v>663</v>
      </c>
      <c r="E6158" t="s">
        <v>704</v>
      </c>
      <c r="F6158">
        <v>528004120010</v>
      </c>
      <c r="G6158" t="s">
        <v>653</v>
      </c>
      <c r="H6158">
        <v>583601</v>
      </c>
      <c r="I6158" t="s">
        <v>189</v>
      </c>
      <c r="J6158">
        <v>202212</v>
      </c>
      <c r="K6158">
        <v>44599</v>
      </c>
      <c r="L6158" t="s">
        <v>644</v>
      </c>
      <c r="M6158">
        <v>14700</v>
      </c>
      <c r="N6158">
        <v>24.98</v>
      </c>
      <c r="O6158" t="s">
        <v>645</v>
      </c>
      <c r="P6158" s="428">
        <v>22.41</v>
      </c>
      <c r="Q6158">
        <v>30537981</v>
      </c>
      <c r="R6158" t="s">
        <v>1230</v>
      </c>
      <c r="S6158">
        <v>13487</v>
      </c>
      <c r="T6158" t="s">
        <v>5215</v>
      </c>
    </row>
    <row r="6159" spans="1:20" x14ac:dyDescent="0.25">
      <c r="A6159" t="s">
        <v>637</v>
      </c>
      <c r="B6159" t="s">
        <v>1229</v>
      </c>
      <c r="C6159" t="s">
        <v>639</v>
      </c>
      <c r="D6159" t="s">
        <v>663</v>
      </c>
      <c r="E6159" t="s">
        <v>704</v>
      </c>
      <c r="F6159">
        <v>528004120026</v>
      </c>
      <c r="G6159" t="s">
        <v>1241</v>
      </c>
      <c r="H6159">
        <v>583625</v>
      </c>
      <c r="I6159" t="s">
        <v>303</v>
      </c>
      <c r="J6159">
        <v>202212</v>
      </c>
      <c r="K6159">
        <v>44599</v>
      </c>
      <c r="L6159" t="s">
        <v>644</v>
      </c>
      <c r="M6159">
        <v>12500</v>
      </c>
      <c r="N6159">
        <v>21.24</v>
      </c>
      <c r="O6159" t="s">
        <v>645</v>
      </c>
      <c r="P6159" s="428">
        <v>19.055</v>
      </c>
      <c r="Q6159">
        <v>30537981</v>
      </c>
      <c r="R6159" t="s">
        <v>1230</v>
      </c>
      <c r="S6159">
        <v>13487</v>
      </c>
      <c r="T6159" t="s">
        <v>5244</v>
      </c>
    </row>
    <row r="6160" spans="1:20" x14ac:dyDescent="0.25">
      <c r="A6160" t="s">
        <v>637</v>
      </c>
      <c r="B6160" t="s">
        <v>1229</v>
      </c>
      <c r="C6160" t="s">
        <v>639</v>
      </c>
      <c r="D6160" t="s">
        <v>663</v>
      </c>
      <c r="E6160" t="s">
        <v>704</v>
      </c>
      <c r="F6160">
        <v>528004120026</v>
      </c>
      <c r="G6160" t="s">
        <v>1241</v>
      </c>
      <c r="H6160">
        <v>583625</v>
      </c>
      <c r="I6160" t="s">
        <v>303</v>
      </c>
      <c r="J6160">
        <v>202212</v>
      </c>
      <c r="K6160">
        <v>44599</v>
      </c>
      <c r="L6160" t="s">
        <v>644</v>
      </c>
      <c r="M6160">
        <v>20000</v>
      </c>
      <c r="N6160">
        <v>33.99</v>
      </c>
      <c r="O6160" t="s">
        <v>645</v>
      </c>
      <c r="P6160" s="428">
        <v>30.492999999999999</v>
      </c>
      <c r="Q6160">
        <v>30538061</v>
      </c>
      <c r="R6160" t="s">
        <v>1230</v>
      </c>
      <c r="S6160">
        <v>13487</v>
      </c>
      <c r="T6160" t="s">
        <v>5166</v>
      </c>
    </row>
    <row r="6161" spans="1:20" x14ac:dyDescent="0.25">
      <c r="A6161" t="s">
        <v>637</v>
      </c>
      <c r="B6161" t="s">
        <v>1229</v>
      </c>
      <c r="C6161" t="s">
        <v>639</v>
      </c>
      <c r="D6161" t="s">
        <v>663</v>
      </c>
      <c r="E6161" t="s">
        <v>704</v>
      </c>
      <c r="F6161">
        <v>528004120026</v>
      </c>
      <c r="G6161" t="s">
        <v>1241</v>
      </c>
      <c r="H6161">
        <v>583625</v>
      </c>
      <c r="I6161" t="s">
        <v>303</v>
      </c>
      <c r="J6161">
        <v>202212</v>
      </c>
      <c r="K6161">
        <v>44599</v>
      </c>
      <c r="L6161" t="s">
        <v>644</v>
      </c>
      <c r="M6161">
        <v>10000</v>
      </c>
      <c r="N6161">
        <v>16.989999999999998</v>
      </c>
      <c r="O6161" t="s">
        <v>645</v>
      </c>
      <c r="P6161" s="428">
        <v>15.242000000000001</v>
      </c>
      <c r="Q6161">
        <v>30538061</v>
      </c>
      <c r="R6161" t="s">
        <v>1230</v>
      </c>
      <c r="S6161">
        <v>13487</v>
      </c>
      <c r="T6161" t="s">
        <v>5249</v>
      </c>
    </row>
    <row r="6162" spans="1:20" x14ac:dyDescent="0.25">
      <c r="A6162" t="s">
        <v>637</v>
      </c>
      <c r="B6162" t="s">
        <v>1229</v>
      </c>
      <c r="C6162" t="s">
        <v>639</v>
      </c>
      <c r="D6162" t="s">
        <v>663</v>
      </c>
      <c r="E6162" t="s">
        <v>704</v>
      </c>
      <c r="F6162">
        <v>528004120026</v>
      </c>
      <c r="G6162" t="s">
        <v>1241</v>
      </c>
      <c r="H6162">
        <v>583625</v>
      </c>
      <c r="I6162" t="s">
        <v>303</v>
      </c>
      <c r="J6162">
        <v>202212</v>
      </c>
      <c r="K6162">
        <v>44599</v>
      </c>
      <c r="L6162" t="s">
        <v>644</v>
      </c>
      <c r="M6162">
        <v>12500</v>
      </c>
      <c r="N6162">
        <v>21.24</v>
      </c>
      <c r="O6162" t="s">
        <v>645</v>
      </c>
      <c r="P6162" s="428">
        <v>19.055</v>
      </c>
      <c r="Q6162">
        <v>30538061</v>
      </c>
      <c r="R6162" t="s">
        <v>1230</v>
      </c>
      <c r="S6162">
        <v>13487</v>
      </c>
      <c r="T6162" t="s">
        <v>5251</v>
      </c>
    </row>
    <row r="6163" spans="1:20" x14ac:dyDescent="0.25">
      <c r="A6163" t="s">
        <v>637</v>
      </c>
      <c r="B6163" t="s">
        <v>1229</v>
      </c>
      <c r="C6163" t="s">
        <v>639</v>
      </c>
      <c r="D6163" t="s">
        <v>663</v>
      </c>
      <c r="E6163" t="s">
        <v>704</v>
      </c>
      <c r="F6163">
        <v>528004120026</v>
      </c>
      <c r="G6163" t="s">
        <v>1241</v>
      </c>
      <c r="H6163">
        <v>583625</v>
      </c>
      <c r="I6163" t="s">
        <v>303</v>
      </c>
      <c r="J6163">
        <v>202212</v>
      </c>
      <c r="K6163">
        <v>44599</v>
      </c>
      <c r="L6163" t="s">
        <v>644</v>
      </c>
      <c r="M6163">
        <v>5000</v>
      </c>
      <c r="N6163">
        <v>8.5</v>
      </c>
      <c r="O6163" t="s">
        <v>645</v>
      </c>
      <c r="P6163" s="428">
        <v>7.6260000000000003</v>
      </c>
      <c r="Q6163">
        <v>30538061</v>
      </c>
      <c r="R6163" t="s">
        <v>1230</v>
      </c>
      <c r="S6163">
        <v>13487</v>
      </c>
      <c r="T6163" t="s">
        <v>5308</v>
      </c>
    </row>
    <row r="6164" spans="1:20" x14ac:dyDescent="0.25">
      <c r="A6164" t="s">
        <v>637</v>
      </c>
      <c r="B6164" t="s">
        <v>1229</v>
      </c>
      <c r="C6164" t="s">
        <v>639</v>
      </c>
      <c r="D6164" t="s">
        <v>663</v>
      </c>
      <c r="E6164" t="s">
        <v>704</v>
      </c>
      <c r="F6164">
        <v>528004120026</v>
      </c>
      <c r="G6164" t="s">
        <v>1241</v>
      </c>
      <c r="H6164">
        <v>583625</v>
      </c>
      <c r="I6164" t="s">
        <v>303</v>
      </c>
      <c r="J6164">
        <v>202212</v>
      </c>
      <c r="K6164">
        <v>44599</v>
      </c>
      <c r="L6164" t="s">
        <v>644</v>
      </c>
      <c r="M6164">
        <v>49800</v>
      </c>
      <c r="N6164">
        <v>84.63</v>
      </c>
      <c r="O6164" t="s">
        <v>645</v>
      </c>
      <c r="P6164" s="428">
        <v>75.923000000000002</v>
      </c>
      <c r="Q6164">
        <v>30538061</v>
      </c>
      <c r="R6164" t="s">
        <v>1230</v>
      </c>
      <c r="S6164">
        <v>13487</v>
      </c>
      <c r="T6164" t="s">
        <v>5313</v>
      </c>
    </row>
    <row r="6165" spans="1:20" x14ac:dyDescent="0.25">
      <c r="A6165" t="s">
        <v>637</v>
      </c>
      <c r="B6165" t="s">
        <v>1229</v>
      </c>
      <c r="C6165" t="s">
        <v>639</v>
      </c>
      <c r="D6165" t="s">
        <v>663</v>
      </c>
      <c r="E6165" t="s">
        <v>704</v>
      </c>
      <c r="F6165">
        <v>528004120026</v>
      </c>
      <c r="G6165" t="s">
        <v>1241</v>
      </c>
      <c r="H6165">
        <v>583625</v>
      </c>
      <c r="I6165" t="s">
        <v>303</v>
      </c>
      <c r="J6165">
        <v>202212</v>
      </c>
      <c r="K6165">
        <v>44599</v>
      </c>
      <c r="L6165" t="s">
        <v>644</v>
      </c>
      <c r="M6165">
        <v>1000</v>
      </c>
      <c r="N6165">
        <v>1.7</v>
      </c>
      <c r="O6165" t="s">
        <v>645</v>
      </c>
      <c r="P6165" s="428">
        <v>1.5249999999999999</v>
      </c>
      <c r="Q6165">
        <v>30538064</v>
      </c>
      <c r="R6165" t="s">
        <v>1230</v>
      </c>
      <c r="S6165">
        <v>13487</v>
      </c>
      <c r="T6165" t="s">
        <v>5149</v>
      </c>
    </row>
    <row r="6166" spans="1:20" x14ac:dyDescent="0.25">
      <c r="A6166" t="s">
        <v>637</v>
      </c>
      <c r="B6166" t="s">
        <v>1229</v>
      </c>
      <c r="C6166" t="s">
        <v>639</v>
      </c>
      <c r="D6166" t="s">
        <v>663</v>
      </c>
      <c r="E6166" t="s">
        <v>704</v>
      </c>
      <c r="F6166">
        <v>528004120010</v>
      </c>
      <c r="G6166" t="s">
        <v>653</v>
      </c>
      <c r="H6166">
        <v>583606</v>
      </c>
      <c r="I6166" t="s">
        <v>199</v>
      </c>
      <c r="J6166">
        <v>202212</v>
      </c>
      <c r="K6166">
        <v>44599</v>
      </c>
      <c r="L6166" t="s">
        <v>644</v>
      </c>
      <c r="M6166">
        <v>10000</v>
      </c>
      <c r="N6166">
        <v>16.989999999999998</v>
      </c>
      <c r="O6166" t="s">
        <v>645</v>
      </c>
      <c r="P6166" s="428">
        <v>15.242000000000001</v>
      </c>
      <c r="Q6166">
        <v>30538064</v>
      </c>
      <c r="R6166" t="s">
        <v>1230</v>
      </c>
      <c r="S6166">
        <v>13487</v>
      </c>
      <c r="T6166" t="s">
        <v>5202</v>
      </c>
    </row>
    <row r="6167" spans="1:20" x14ac:dyDescent="0.25">
      <c r="A6167" t="s">
        <v>637</v>
      </c>
      <c r="B6167" t="s">
        <v>1229</v>
      </c>
      <c r="C6167" t="s">
        <v>639</v>
      </c>
      <c r="D6167" t="s">
        <v>663</v>
      </c>
      <c r="E6167" t="s">
        <v>704</v>
      </c>
      <c r="F6167">
        <v>528004120010</v>
      </c>
      <c r="G6167" t="s">
        <v>653</v>
      </c>
      <c r="H6167">
        <v>583605</v>
      </c>
      <c r="I6167" t="s">
        <v>197</v>
      </c>
      <c r="J6167">
        <v>202212</v>
      </c>
      <c r="K6167">
        <v>44599</v>
      </c>
      <c r="L6167" t="s">
        <v>644</v>
      </c>
      <c r="M6167">
        <v>10650</v>
      </c>
      <c r="N6167">
        <v>18.100000000000001</v>
      </c>
      <c r="O6167" t="s">
        <v>645</v>
      </c>
      <c r="P6167" s="428">
        <v>16.238</v>
      </c>
      <c r="Q6167">
        <v>30538064</v>
      </c>
      <c r="R6167" t="s">
        <v>1230</v>
      </c>
      <c r="S6167">
        <v>13487</v>
      </c>
      <c r="T6167" t="s">
        <v>5203</v>
      </c>
    </row>
    <row r="6168" spans="1:20" x14ac:dyDescent="0.25">
      <c r="A6168" t="s">
        <v>637</v>
      </c>
      <c r="B6168" t="s">
        <v>1229</v>
      </c>
      <c r="C6168" t="s">
        <v>639</v>
      </c>
      <c r="D6168" t="s">
        <v>663</v>
      </c>
      <c r="E6168" t="s">
        <v>704</v>
      </c>
      <c r="F6168">
        <v>528004120010</v>
      </c>
      <c r="G6168" t="s">
        <v>653</v>
      </c>
      <c r="H6168">
        <v>583601</v>
      </c>
      <c r="I6168" t="s">
        <v>189</v>
      </c>
      <c r="J6168">
        <v>202212</v>
      </c>
      <c r="K6168">
        <v>44599</v>
      </c>
      <c r="L6168" t="s">
        <v>644</v>
      </c>
      <c r="M6168">
        <v>27800</v>
      </c>
      <c r="N6168">
        <v>47.24</v>
      </c>
      <c r="O6168" t="s">
        <v>645</v>
      </c>
      <c r="P6168" s="428">
        <v>42.38</v>
      </c>
      <c r="Q6168">
        <v>30538064</v>
      </c>
      <c r="R6168" t="s">
        <v>1230</v>
      </c>
      <c r="S6168">
        <v>13487</v>
      </c>
      <c r="T6168" t="s">
        <v>5204</v>
      </c>
    </row>
    <row r="6169" spans="1:20" x14ac:dyDescent="0.25">
      <c r="A6169" t="s">
        <v>637</v>
      </c>
      <c r="B6169" t="s">
        <v>1229</v>
      </c>
      <c r="C6169" t="s">
        <v>639</v>
      </c>
      <c r="D6169" t="s">
        <v>663</v>
      </c>
      <c r="E6169" t="s">
        <v>704</v>
      </c>
      <c r="F6169">
        <v>528004120010</v>
      </c>
      <c r="G6169" t="s">
        <v>653</v>
      </c>
      <c r="H6169">
        <v>583601</v>
      </c>
      <c r="I6169" t="s">
        <v>189</v>
      </c>
      <c r="J6169">
        <v>202212</v>
      </c>
      <c r="K6169">
        <v>44599</v>
      </c>
      <c r="L6169" t="s">
        <v>644</v>
      </c>
      <c r="M6169">
        <v>31600</v>
      </c>
      <c r="N6169">
        <v>53.7</v>
      </c>
      <c r="O6169" t="s">
        <v>645</v>
      </c>
      <c r="P6169" s="428">
        <v>48.174999999999997</v>
      </c>
      <c r="Q6169">
        <v>30538064</v>
      </c>
      <c r="R6169" t="s">
        <v>1230</v>
      </c>
      <c r="S6169">
        <v>13487</v>
      </c>
      <c r="T6169" t="s">
        <v>5205</v>
      </c>
    </row>
    <row r="6170" spans="1:20" x14ac:dyDescent="0.25">
      <c r="A6170" t="s">
        <v>637</v>
      </c>
      <c r="B6170" t="s">
        <v>1229</v>
      </c>
      <c r="C6170" t="s">
        <v>639</v>
      </c>
      <c r="D6170" t="s">
        <v>663</v>
      </c>
      <c r="E6170" t="s">
        <v>704</v>
      </c>
      <c r="F6170">
        <v>528004120010</v>
      </c>
      <c r="G6170" t="s">
        <v>653</v>
      </c>
      <c r="H6170">
        <v>583601</v>
      </c>
      <c r="I6170" t="s">
        <v>189</v>
      </c>
      <c r="J6170">
        <v>202212</v>
      </c>
      <c r="K6170">
        <v>44599</v>
      </c>
      <c r="L6170" t="s">
        <v>644</v>
      </c>
      <c r="M6170">
        <v>12000</v>
      </c>
      <c r="N6170">
        <v>20.39</v>
      </c>
      <c r="O6170" t="s">
        <v>645</v>
      </c>
      <c r="P6170" s="428">
        <v>18.292000000000002</v>
      </c>
      <c r="Q6170">
        <v>30538064</v>
      </c>
      <c r="R6170" t="s">
        <v>1230</v>
      </c>
      <c r="S6170">
        <v>13487</v>
      </c>
      <c r="T6170" t="s">
        <v>5222</v>
      </c>
    </row>
    <row r="6171" spans="1:20" x14ac:dyDescent="0.25">
      <c r="A6171" t="s">
        <v>637</v>
      </c>
      <c r="B6171" t="s">
        <v>1229</v>
      </c>
      <c r="C6171" t="s">
        <v>639</v>
      </c>
      <c r="D6171" t="s">
        <v>663</v>
      </c>
      <c r="E6171" t="s">
        <v>704</v>
      </c>
      <c r="F6171">
        <v>528004120010</v>
      </c>
      <c r="G6171" t="s">
        <v>653</v>
      </c>
      <c r="H6171">
        <v>583606</v>
      </c>
      <c r="I6171" t="s">
        <v>199</v>
      </c>
      <c r="J6171">
        <v>202212</v>
      </c>
      <c r="K6171">
        <v>44599</v>
      </c>
      <c r="L6171" t="s">
        <v>644</v>
      </c>
      <c r="M6171">
        <v>68500</v>
      </c>
      <c r="N6171">
        <v>116.4</v>
      </c>
      <c r="O6171" t="s">
        <v>645</v>
      </c>
      <c r="P6171" s="428">
        <v>104.425</v>
      </c>
      <c r="Q6171">
        <v>30538064</v>
      </c>
      <c r="R6171" t="s">
        <v>1230</v>
      </c>
      <c r="S6171">
        <v>13487</v>
      </c>
      <c r="T6171" t="s">
        <v>5223</v>
      </c>
    </row>
    <row r="6172" spans="1:20" x14ac:dyDescent="0.25">
      <c r="A6172" t="s">
        <v>637</v>
      </c>
      <c r="B6172" t="s">
        <v>1229</v>
      </c>
      <c r="C6172" t="s">
        <v>639</v>
      </c>
      <c r="D6172" t="s">
        <v>663</v>
      </c>
      <c r="E6172" t="s">
        <v>704</v>
      </c>
      <c r="F6172">
        <v>528004120010</v>
      </c>
      <c r="G6172" t="s">
        <v>653</v>
      </c>
      <c r="H6172">
        <v>583606</v>
      </c>
      <c r="I6172" t="s">
        <v>199</v>
      </c>
      <c r="J6172">
        <v>202212</v>
      </c>
      <c r="K6172">
        <v>44599</v>
      </c>
      <c r="L6172" t="s">
        <v>644</v>
      </c>
      <c r="M6172">
        <v>8000</v>
      </c>
      <c r="N6172">
        <v>13.59</v>
      </c>
      <c r="O6172" t="s">
        <v>645</v>
      </c>
      <c r="P6172" s="428">
        <v>12.192</v>
      </c>
      <c r="Q6172">
        <v>30538064</v>
      </c>
      <c r="R6172" t="s">
        <v>1230</v>
      </c>
      <c r="S6172">
        <v>13487</v>
      </c>
      <c r="T6172" t="s">
        <v>5206</v>
      </c>
    </row>
    <row r="6173" spans="1:20" x14ac:dyDescent="0.25">
      <c r="A6173" t="s">
        <v>637</v>
      </c>
      <c r="B6173" t="s">
        <v>1229</v>
      </c>
      <c r="C6173" t="s">
        <v>639</v>
      </c>
      <c r="D6173" t="s">
        <v>663</v>
      </c>
      <c r="E6173" t="s">
        <v>704</v>
      </c>
      <c r="F6173">
        <v>528004120010</v>
      </c>
      <c r="G6173" t="s">
        <v>653</v>
      </c>
      <c r="H6173">
        <v>583606</v>
      </c>
      <c r="I6173" t="s">
        <v>199</v>
      </c>
      <c r="J6173">
        <v>202212</v>
      </c>
      <c r="K6173">
        <v>44599</v>
      </c>
      <c r="L6173" t="s">
        <v>644</v>
      </c>
      <c r="M6173">
        <v>8400</v>
      </c>
      <c r="N6173">
        <v>14.27</v>
      </c>
      <c r="O6173" t="s">
        <v>645</v>
      </c>
      <c r="P6173" s="428">
        <v>12.802</v>
      </c>
      <c r="Q6173">
        <v>30538064</v>
      </c>
      <c r="R6173" t="s">
        <v>1230</v>
      </c>
      <c r="S6173">
        <v>13487</v>
      </c>
      <c r="T6173" t="s">
        <v>5224</v>
      </c>
    </row>
    <row r="6174" spans="1:20" x14ac:dyDescent="0.25">
      <c r="A6174" t="s">
        <v>637</v>
      </c>
      <c r="B6174" t="s">
        <v>1229</v>
      </c>
      <c r="C6174" t="s">
        <v>639</v>
      </c>
      <c r="D6174" t="s">
        <v>663</v>
      </c>
      <c r="E6174" t="s">
        <v>704</v>
      </c>
      <c r="F6174">
        <v>528004120010</v>
      </c>
      <c r="G6174" t="s">
        <v>653</v>
      </c>
      <c r="H6174">
        <v>583606</v>
      </c>
      <c r="I6174" t="s">
        <v>199</v>
      </c>
      <c r="J6174">
        <v>202212</v>
      </c>
      <c r="K6174">
        <v>44599</v>
      </c>
      <c r="L6174" t="s">
        <v>644</v>
      </c>
      <c r="M6174">
        <v>8650</v>
      </c>
      <c r="N6174">
        <v>14.7</v>
      </c>
      <c r="O6174" t="s">
        <v>645</v>
      </c>
      <c r="P6174" s="428">
        <v>13.188000000000001</v>
      </c>
      <c r="Q6174">
        <v>30538064</v>
      </c>
      <c r="R6174" t="s">
        <v>1230</v>
      </c>
      <c r="S6174">
        <v>13487</v>
      </c>
      <c r="T6174" t="s">
        <v>5207</v>
      </c>
    </row>
    <row r="6175" spans="1:20" x14ac:dyDescent="0.25">
      <c r="A6175" t="s">
        <v>637</v>
      </c>
      <c r="B6175" t="s">
        <v>1229</v>
      </c>
      <c r="C6175" t="s">
        <v>639</v>
      </c>
      <c r="D6175" t="s">
        <v>663</v>
      </c>
      <c r="E6175" t="s">
        <v>704</v>
      </c>
      <c r="F6175">
        <v>528004120010</v>
      </c>
      <c r="G6175" t="s">
        <v>653</v>
      </c>
      <c r="H6175">
        <v>583606</v>
      </c>
      <c r="I6175" t="s">
        <v>199</v>
      </c>
      <c r="J6175">
        <v>202212</v>
      </c>
      <c r="K6175">
        <v>44599</v>
      </c>
      <c r="L6175" t="s">
        <v>644</v>
      </c>
      <c r="M6175">
        <v>23200</v>
      </c>
      <c r="N6175">
        <v>39.42</v>
      </c>
      <c r="O6175" t="s">
        <v>645</v>
      </c>
      <c r="P6175" s="428">
        <v>35.363999999999997</v>
      </c>
      <c r="Q6175">
        <v>30538064</v>
      </c>
      <c r="R6175" t="s">
        <v>1230</v>
      </c>
      <c r="S6175">
        <v>13487</v>
      </c>
      <c r="T6175" t="s">
        <v>5208</v>
      </c>
    </row>
    <row r="6176" spans="1:20" x14ac:dyDescent="0.25">
      <c r="A6176" t="s">
        <v>637</v>
      </c>
      <c r="B6176" t="s">
        <v>1229</v>
      </c>
      <c r="C6176" t="s">
        <v>639</v>
      </c>
      <c r="D6176" t="s">
        <v>663</v>
      </c>
      <c r="E6176" t="s">
        <v>704</v>
      </c>
      <c r="F6176">
        <v>528004120010</v>
      </c>
      <c r="G6176" t="s">
        <v>653</v>
      </c>
      <c r="H6176">
        <v>583606</v>
      </c>
      <c r="I6176" t="s">
        <v>199</v>
      </c>
      <c r="J6176">
        <v>202212</v>
      </c>
      <c r="K6176">
        <v>44599</v>
      </c>
      <c r="L6176" t="s">
        <v>644</v>
      </c>
      <c r="M6176">
        <v>29500</v>
      </c>
      <c r="N6176">
        <v>50.13</v>
      </c>
      <c r="O6176" t="s">
        <v>645</v>
      </c>
      <c r="P6176" s="428">
        <v>44.972999999999999</v>
      </c>
      <c r="Q6176">
        <v>30538064</v>
      </c>
      <c r="R6176" t="s">
        <v>1230</v>
      </c>
      <c r="S6176">
        <v>13487</v>
      </c>
      <c r="T6176" t="s">
        <v>5209</v>
      </c>
    </row>
    <row r="6177" spans="1:20" x14ac:dyDescent="0.25">
      <c r="A6177" t="s">
        <v>637</v>
      </c>
      <c r="B6177" t="s">
        <v>1229</v>
      </c>
      <c r="C6177" t="s">
        <v>639</v>
      </c>
      <c r="D6177" t="s">
        <v>663</v>
      </c>
      <c r="E6177" t="s">
        <v>704</v>
      </c>
      <c r="F6177">
        <v>528004120001</v>
      </c>
      <c r="G6177" t="s">
        <v>705</v>
      </c>
      <c r="H6177">
        <v>583131</v>
      </c>
      <c r="I6177" t="s">
        <v>1254</v>
      </c>
      <c r="J6177">
        <v>202212</v>
      </c>
      <c r="K6177">
        <v>44599</v>
      </c>
      <c r="L6177" t="s">
        <v>644</v>
      </c>
      <c r="M6177">
        <v>543280</v>
      </c>
      <c r="N6177">
        <v>923.21</v>
      </c>
      <c r="O6177" t="s">
        <v>645</v>
      </c>
      <c r="P6177" s="428">
        <v>828.22900000000004</v>
      </c>
      <c r="Q6177">
        <v>30538064</v>
      </c>
      <c r="R6177" t="s">
        <v>1230</v>
      </c>
      <c r="S6177">
        <v>13487</v>
      </c>
      <c r="T6177" t="s">
        <v>5111</v>
      </c>
    </row>
    <row r="6178" spans="1:20" x14ac:dyDescent="0.25">
      <c r="A6178" t="s">
        <v>637</v>
      </c>
      <c r="B6178" t="s">
        <v>1229</v>
      </c>
      <c r="C6178" t="s">
        <v>639</v>
      </c>
      <c r="D6178" t="s">
        <v>663</v>
      </c>
      <c r="E6178" t="s">
        <v>704</v>
      </c>
      <c r="F6178">
        <v>528004120001</v>
      </c>
      <c r="G6178" t="s">
        <v>705</v>
      </c>
      <c r="H6178">
        <v>583132</v>
      </c>
      <c r="I6178" t="s">
        <v>25</v>
      </c>
      <c r="J6178">
        <v>202212</v>
      </c>
      <c r="K6178">
        <v>44599</v>
      </c>
      <c r="L6178" t="s">
        <v>644</v>
      </c>
      <c r="M6178">
        <v>315000</v>
      </c>
      <c r="N6178">
        <v>535.29</v>
      </c>
      <c r="O6178" t="s">
        <v>645</v>
      </c>
      <c r="P6178" s="428">
        <v>480.21899999999999</v>
      </c>
      <c r="Q6178">
        <v>30538064</v>
      </c>
      <c r="R6178" t="s">
        <v>1230</v>
      </c>
      <c r="S6178">
        <v>13487</v>
      </c>
      <c r="T6178" t="s">
        <v>5109</v>
      </c>
    </row>
    <row r="6179" spans="1:20" x14ac:dyDescent="0.25">
      <c r="A6179" t="s">
        <v>637</v>
      </c>
      <c r="B6179" t="s">
        <v>1229</v>
      </c>
      <c r="C6179" t="s">
        <v>639</v>
      </c>
      <c r="D6179" t="s">
        <v>663</v>
      </c>
      <c r="E6179" t="s">
        <v>704</v>
      </c>
      <c r="F6179">
        <v>528004120001</v>
      </c>
      <c r="G6179" t="s">
        <v>705</v>
      </c>
      <c r="H6179">
        <v>583132</v>
      </c>
      <c r="I6179" t="s">
        <v>25</v>
      </c>
      <c r="J6179">
        <v>202212</v>
      </c>
      <c r="K6179">
        <v>44599</v>
      </c>
      <c r="L6179" t="s">
        <v>644</v>
      </c>
      <c r="M6179">
        <v>315000</v>
      </c>
      <c r="N6179">
        <v>535.29</v>
      </c>
      <c r="O6179" t="s">
        <v>645</v>
      </c>
      <c r="P6179" s="428">
        <v>480.21899999999999</v>
      </c>
      <c r="Q6179">
        <v>30538064</v>
      </c>
      <c r="R6179" t="s">
        <v>1230</v>
      </c>
      <c r="S6179">
        <v>13487</v>
      </c>
      <c r="T6179" t="s">
        <v>5225</v>
      </c>
    </row>
    <row r="6180" spans="1:20" x14ac:dyDescent="0.25">
      <c r="A6180" t="s">
        <v>637</v>
      </c>
      <c r="B6180" t="s">
        <v>1229</v>
      </c>
      <c r="C6180" t="s">
        <v>639</v>
      </c>
      <c r="D6180" t="s">
        <v>663</v>
      </c>
      <c r="E6180" t="s">
        <v>704</v>
      </c>
      <c r="F6180">
        <v>528004120001</v>
      </c>
      <c r="G6180" t="s">
        <v>705</v>
      </c>
      <c r="H6180">
        <v>583132</v>
      </c>
      <c r="I6180" t="s">
        <v>25</v>
      </c>
      <c r="J6180">
        <v>202212</v>
      </c>
      <c r="K6180">
        <v>44599</v>
      </c>
      <c r="L6180" t="s">
        <v>644</v>
      </c>
      <c r="M6180">
        <v>315000</v>
      </c>
      <c r="N6180">
        <v>535.29</v>
      </c>
      <c r="O6180" t="s">
        <v>645</v>
      </c>
      <c r="P6180" s="428">
        <v>480.21899999999999</v>
      </c>
      <c r="Q6180">
        <v>30538064</v>
      </c>
      <c r="R6180" t="s">
        <v>1230</v>
      </c>
      <c r="S6180">
        <v>13487</v>
      </c>
      <c r="T6180" t="s">
        <v>5110</v>
      </c>
    </row>
    <row r="6181" spans="1:20" x14ac:dyDescent="0.25">
      <c r="A6181" t="s">
        <v>637</v>
      </c>
      <c r="B6181" t="s">
        <v>1229</v>
      </c>
      <c r="C6181" t="s">
        <v>639</v>
      </c>
      <c r="D6181" t="s">
        <v>663</v>
      </c>
      <c r="E6181" t="s">
        <v>704</v>
      </c>
      <c r="F6181">
        <v>528004120002</v>
      </c>
      <c r="G6181" t="s">
        <v>642</v>
      </c>
      <c r="H6181">
        <v>583141</v>
      </c>
      <c r="I6181" t="s">
        <v>37</v>
      </c>
      <c r="J6181">
        <v>202212</v>
      </c>
      <c r="K6181">
        <v>44599</v>
      </c>
      <c r="L6181" t="s">
        <v>644</v>
      </c>
      <c r="M6181">
        <v>410860</v>
      </c>
      <c r="N6181">
        <v>698.18</v>
      </c>
      <c r="O6181" t="s">
        <v>645</v>
      </c>
      <c r="P6181" s="428">
        <v>626.35</v>
      </c>
      <c r="Q6181">
        <v>30538064</v>
      </c>
      <c r="R6181" t="s">
        <v>1230</v>
      </c>
      <c r="S6181">
        <v>13487</v>
      </c>
      <c r="T6181" t="s">
        <v>5227</v>
      </c>
    </row>
    <row r="6182" spans="1:20" x14ac:dyDescent="0.25">
      <c r="A6182" t="s">
        <v>637</v>
      </c>
      <c r="B6182" t="s">
        <v>1229</v>
      </c>
      <c r="C6182" t="s">
        <v>639</v>
      </c>
      <c r="D6182" t="s">
        <v>663</v>
      </c>
      <c r="E6182" t="s">
        <v>704</v>
      </c>
      <c r="F6182">
        <v>528004120002</v>
      </c>
      <c r="G6182" t="s">
        <v>642</v>
      </c>
      <c r="H6182">
        <v>583142</v>
      </c>
      <c r="I6182" t="s">
        <v>38</v>
      </c>
      <c r="J6182">
        <v>202212</v>
      </c>
      <c r="K6182">
        <v>44599</v>
      </c>
      <c r="L6182" t="s">
        <v>644</v>
      </c>
      <c r="M6182">
        <v>200000</v>
      </c>
      <c r="N6182">
        <v>339.86</v>
      </c>
      <c r="O6182" t="s">
        <v>645</v>
      </c>
      <c r="P6182" s="428">
        <v>304.89499999999998</v>
      </c>
      <c r="Q6182">
        <v>30538064</v>
      </c>
      <c r="R6182" t="s">
        <v>1230</v>
      </c>
      <c r="S6182">
        <v>13487</v>
      </c>
      <c r="T6182" t="s">
        <v>5228</v>
      </c>
    </row>
    <row r="6183" spans="1:20" x14ac:dyDescent="0.25">
      <c r="A6183" t="s">
        <v>637</v>
      </c>
      <c r="B6183" t="s">
        <v>1229</v>
      </c>
      <c r="C6183" t="s">
        <v>639</v>
      </c>
      <c r="D6183" t="s">
        <v>663</v>
      </c>
      <c r="E6183" t="s">
        <v>704</v>
      </c>
      <c r="F6183">
        <v>528004120002</v>
      </c>
      <c r="G6183" t="s">
        <v>642</v>
      </c>
      <c r="H6183">
        <v>583143</v>
      </c>
      <c r="I6183" t="s">
        <v>39</v>
      </c>
      <c r="J6183">
        <v>202212</v>
      </c>
      <c r="K6183">
        <v>44599</v>
      </c>
      <c r="L6183" t="s">
        <v>644</v>
      </c>
      <c r="M6183">
        <v>175000</v>
      </c>
      <c r="N6183">
        <v>297.38</v>
      </c>
      <c r="O6183" t="s">
        <v>645</v>
      </c>
      <c r="P6183" s="428">
        <v>266.78500000000003</v>
      </c>
      <c r="Q6183">
        <v>30538064</v>
      </c>
      <c r="R6183" t="s">
        <v>1230</v>
      </c>
      <c r="S6183">
        <v>13487</v>
      </c>
      <c r="T6183" t="s">
        <v>5229</v>
      </c>
    </row>
    <row r="6184" spans="1:20" x14ac:dyDescent="0.25">
      <c r="A6184" t="s">
        <v>637</v>
      </c>
      <c r="B6184" t="s">
        <v>1229</v>
      </c>
      <c r="C6184" t="s">
        <v>639</v>
      </c>
      <c r="D6184" t="s">
        <v>663</v>
      </c>
      <c r="E6184" t="s">
        <v>704</v>
      </c>
      <c r="F6184">
        <v>528004120010</v>
      </c>
      <c r="G6184" t="s">
        <v>653</v>
      </c>
      <c r="H6184">
        <v>583597</v>
      </c>
      <c r="I6184" t="s">
        <v>1268</v>
      </c>
      <c r="J6184">
        <v>202212</v>
      </c>
      <c r="K6184">
        <v>44599</v>
      </c>
      <c r="L6184" t="s">
        <v>644</v>
      </c>
      <c r="M6184">
        <v>50005</v>
      </c>
      <c r="N6184">
        <v>84.97</v>
      </c>
      <c r="O6184" t="s">
        <v>645</v>
      </c>
      <c r="P6184" s="428">
        <v>76.227999999999994</v>
      </c>
      <c r="Q6184">
        <v>30538064</v>
      </c>
      <c r="R6184" t="s">
        <v>1230</v>
      </c>
      <c r="S6184">
        <v>13487</v>
      </c>
      <c r="T6184" t="s">
        <v>5210</v>
      </c>
    </row>
    <row r="6185" spans="1:20" x14ac:dyDescent="0.25">
      <c r="A6185" t="s">
        <v>637</v>
      </c>
      <c r="B6185" t="s">
        <v>1229</v>
      </c>
      <c r="C6185" t="s">
        <v>639</v>
      </c>
      <c r="D6185" t="s">
        <v>663</v>
      </c>
      <c r="E6185" t="s">
        <v>704</v>
      </c>
      <c r="F6185">
        <v>528004120010</v>
      </c>
      <c r="G6185" t="s">
        <v>653</v>
      </c>
      <c r="H6185">
        <v>583601</v>
      </c>
      <c r="I6185" t="s">
        <v>189</v>
      </c>
      <c r="J6185">
        <v>202212</v>
      </c>
      <c r="K6185">
        <v>44599</v>
      </c>
      <c r="L6185" t="s">
        <v>644</v>
      </c>
      <c r="M6185">
        <v>5000</v>
      </c>
      <c r="N6185">
        <v>8.5</v>
      </c>
      <c r="O6185" t="s">
        <v>645</v>
      </c>
      <c r="P6185" s="428">
        <v>7.6260000000000003</v>
      </c>
      <c r="Q6185">
        <v>30538064</v>
      </c>
      <c r="R6185" t="s">
        <v>1230</v>
      </c>
      <c r="S6185">
        <v>13487</v>
      </c>
      <c r="T6185" t="s">
        <v>5211</v>
      </c>
    </row>
    <row r="6186" spans="1:20" x14ac:dyDescent="0.25">
      <c r="A6186" t="s">
        <v>637</v>
      </c>
      <c r="B6186" t="s">
        <v>1229</v>
      </c>
      <c r="C6186" t="s">
        <v>639</v>
      </c>
      <c r="D6186" t="s">
        <v>663</v>
      </c>
      <c r="E6186" t="s">
        <v>704</v>
      </c>
      <c r="F6186">
        <v>528004120001</v>
      </c>
      <c r="G6186" t="s">
        <v>705</v>
      </c>
      <c r="H6186">
        <v>583132</v>
      </c>
      <c r="I6186" t="s">
        <v>25</v>
      </c>
      <c r="J6186">
        <v>202212</v>
      </c>
      <c r="K6186">
        <v>44599</v>
      </c>
      <c r="L6186" t="s">
        <v>644</v>
      </c>
      <c r="M6186">
        <v>100000</v>
      </c>
      <c r="N6186">
        <v>169.93</v>
      </c>
      <c r="O6186" t="s">
        <v>645</v>
      </c>
      <c r="P6186" s="428">
        <v>152.447</v>
      </c>
      <c r="Q6186">
        <v>30538064</v>
      </c>
      <c r="R6186" t="s">
        <v>1230</v>
      </c>
      <c r="S6186">
        <v>13487</v>
      </c>
      <c r="T6186" t="s">
        <v>5230</v>
      </c>
    </row>
    <row r="6187" spans="1:20" x14ac:dyDescent="0.25">
      <c r="A6187" t="s">
        <v>637</v>
      </c>
      <c r="B6187" t="s">
        <v>1229</v>
      </c>
      <c r="C6187" t="s">
        <v>639</v>
      </c>
      <c r="D6187" t="s">
        <v>663</v>
      </c>
      <c r="E6187" t="s">
        <v>704</v>
      </c>
      <c r="F6187">
        <v>528004120026</v>
      </c>
      <c r="G6187" t="s">
        <v>1241</v>
      </c>
      <c r="H6187">
        <v>583625</v>
      </c>
      <c r="I6187" t="s">
        <v>303</v>
      </c>
      <c r="J6187">
        <v>202212</v>
      </c>
      <c r="K6187">
        <v>44599</v>
      </c>
      <c r="L6187" t="s">
        <v>644</v>
      </c>
      <c r="M6187">
        <v>20000</v>
      </c>
      <c r="N6187">
        <v>33.99</v>
      </c>
      <c r="O6187" t="s">
        <v>645</v>
      </c>
      <c r="P6187" s="428">
        <v>30.492999999999999</v>
      </c>
      <c r="Q6187">
        <v>30538061</v>
      </c>
      <c r="R6187" t="s">
        <v>1230</v>
      </c>
      <c r="S6187">
        <v>13487</v>
      </c>
      <c r="T6187" t="s">
        <v>5247</v>
      </c>
    </row>
    <row r="6188" spans="1:20" x14ac:dyDescent="0.25">
      <c r="A6188" t="s">
        <v>637</v>
      </c>
      <c r="B6188" t="s">
        <v>1229</v>
      </c>
      <c r="C6188" t="s">
        <v>639</v>
      </c>
      <c r="D6188" t="s">
        <v>663</v>
      </c>
      <c r="E6188" t="s">
        <v>704</v>
      </c>
      <c r="F6188">
        <v>528004120026</v>
      </c>
      <c r="G6188" t="s">
        <v>1241</v>
      </c>
      <c r="H6188">
        <v>583625</v>
      </c>
      <c r="I6188" t="s">
        <v>303</v>
      </c>
      <c r="J6188">
        <v>202212</v>
      </c>
      <c r="K6188">
        <v>44599</v>
      </c>
      <c r="L6188" t="s">
        <v>644</v>
      </c>
      <c r="M6188">
        <v>19000</v>
      </c>
      <c r="N6188">
        <v>32.29</v>
      </c>
      <c r="O6188" t="s">
        <v>645</v>
      </c>
      <c r="P6188" s="428">
        <v>28.968</v>
      </c>
      <c r="Q6188">
        <v>30538061</v>
      </c>
      <c r="R6188" t="s">
        <v>1230</v>
      </c>
      <c r="S6188">
        <v>13487</v>
      </c>
      <c r="T6188" t="s">
        <v>5250</v>
      </c>
    </row>
    <row r="6189" spans="1:20" x14ac:dyDescent="0.25">
      <c r="A6189" t="s">
        <v>637</v>
      </c>
      <c r="B6189" t="s">
        <v>1229</v>
      </c>
      <c r="C6189" t="s">
        <v>639</v>
      </c>
      <c r="D6189" t="s">
        <v>663</v>
      </c>
      <c r="E6189" t="s">
        <v>704</v>
      </c>
      <c r="F6189">
        <v>528004120026</v>
      </c>
      <c r="G6189" t="s">
        <v>1241</v>
      </c>
      <c r="H6189">
        <v>583625</v>
      </c>
      <c r="I6189" t="s">
        <v>303</v>
      </c>
      <c r="J6189">
        <v>202212</v>
      </c>
      <c r="K6189">
        <v>44599</v>
      </c>
      <c r="L6189" t="s">
        <v>644</v>
      </c>
      <c r="M6189">
        <v>37500</v>
      </c>
      <c r="N6189">
        <v>63.72</v>
      </c>
      <c r="O6189" t="s">
        <v>645</v>
      </c>
      <c r="P6189" s="428">
        <v>57.164000000000001</v>
      </c>
      <c r="Q6189">
        <v>30538061</v>
      </c>
      <c r="R6189" t="s">
        <v>1230</v>
      </c>
      <c r="S6189">
        <v>13487</v>
      </c>
      <c r="T6189" t="s">
        <v>5253</v>
      </c>
    </row>
    <row r="6190" spans="1:20" x14ac:dyDescent="0.25">
      <c r="A6190" t="s">
        <v>637</v>
      </c>
      <c r="B6190" t="s">
        <v>1229</v>
      </c>
      <c r="C6190" t="s">
        <v>639</v>
      </c>
      <c r="D6190" t="s">
        <v>663</v>
      </c>
      <c r="E6190" t="s">
        <v>704</v>
      </c>
      <c r="F6190">
        <v>528004120026</v>
      </c>
      <c r="G6190" t="s">
        <v>1241</v>
      </c>
      <c r="H6190">
        <v>583625</v>
      </c>
      <c r="I6190" t="s">
        <v>303</v>
      </c>
      <c r="J6190">
        <v>202212</v>
      </c>
      <c r="K6190">
        <v>44599</v>
      </c>
      <c r="L6190" t="s">
        <v>644</v>
      </c>
      <c r="M6190">
        <v>2000</v>
      </c>
      <c r="N6190">
        <v>3.4</v>
      </c>
      <c r="O6190" t="s">
        <v>645</v>
      </c>
      <c r="P6190" s="428">
        <v>3.05</v>
      </c>
      <c r="Q6190">
        <v>30538061</v>
      </c>
      <c r="R6190" t="s">
        <v>1230</v>
      </c>
      <c r="S6190">
        <v>13487</v>
      </c>
      <c r="T6190" t="s">
        <v>5254</v>
      </c>
    </row>
    <row r="6191" spans="1:20" x14ac:dyDescent="0.25">
      <c r="A6191" t="s">
        <v>637</v>
      </c>
      <c r="B6191" t="s">
        <v>1229</v>
      </c>
      <c r="C6191" t="s">
        <v>639</v>
      </c>
      <c r="D6191" t="s">
        <v>663</v>
      </c>
      <c r="E6191" t="s">
        <v>704</v>
      </c>
      <c r="F6191">
        <v>528004120036</v>
      </c>
      <c r="G6191" t="s">
        <v>1779</v>
      </c>
      <c r="H6191">
        <v>583635</v>
      </c>
      <c r="I6191" t="s">
        <v>1780</v>
      </c>
      <c r="J6191">
        <v>202212</v>
      </c>
      <c r="K6191">
        <v>44599</v>
      </c>
      <c r="L6191" t="s">
        <v>644</v>
      </c>
      <c r="M6191">
        <v>10000</v>
      </c>
      <c r="N6191">
        <v>16.989999999999998</v>
      </c>
      <c r="O6191" t="s">
        <v>645</v>
      </c>
      <c r="P6191" s="428">
        <v>15.242000000000001</v>
      </c>
      <c r="Q6191">
        <v>30538061</v>
      </c>
      <c r="R6191" t="s">
        <v>1230</v>
      </c>
      <c r="S6191">
        <v>13487</v>
      </c>
      <c r="T6191" t="s">
        <v>5255</v>
      </c>
    </row>
    <row r="6192" spans="1:20" x14ac:dyDescent="0.25">
      <c r="A6192" t="s">
        <v>637</v>
      </c>
      <c r="B6192" t="s">
        <v>1229</v>
      </c>
      <c r="C6192" t="s">
        <v>639</v>
      </c>
      <c r="D6192" t="s">
        <v>663</v>
      </c>
      <c r="E6192" t="s">
        <v>704</v>
      </c>
      <c r="F6192">
        <v>528004120036</v>
      </c>
      <c r="G6192" t="s">
        <v>1779</v>
      </c>
      <c r="H6192">
        <v>583635</v>
      </c>
      <c r="I6192" t="s">
        <v>1780</v>
      </c>
      <c r="J6192">
        <v>202212</v>
      </c>
      <c r="K6192">
        <v>44599</v>
      </c>
      <c r="L6192" t="s">
        <v>644</v>
      </c>
      <c r="M6192">
        <v>5000</v>
      </c>
      <c r="N6192">
        <v>8.5</v>
      </c>
      <c r="O6192" t="s">
        <v>645</v>
      </c>
      <c r="P6192" s="428">
        <v>7.6260000000000003</v>
      </c>
      <c r="Q6192">
        <v>30538061</v>
      </c>
      <c r="R6192" t="s">
        <v>1230</v>
      </c>
      <c r="S6192">
        <v>13487</v>
      </c>
      <c r="T6192" t="s">
        <v>5256</v>
      </c>
    </row>
    <row r="6193" spans="1:20" x14ac:dyDescent="0.25">
      <c r="A6193" t="s">
        <v>637</v>
      </c>
      <c r="B6193" t="s">
        <v>1229</v>
      </c>
      <c r="C6193" t="s">
        <v>639</v>
      </c>
      <c r="D6193" t="s">
        <v>663</v>
      </c>
      <c r="E6193" t="s">
        <v>704</v>
      </c>
      <c r="F6193">
        <v>528004120036</v>
      </c>
      <c r="G6193" t="s">
        <v>1779</v>
      </c>
      <c r="H6193">
        <v>583635</v>
      </c>
      <c r="I6193" t="s">
        <v>1780</v>
      </c>
      <c r="J6193">
        <v>202212</v>
      </c>
      <c r="K6193">
        <v>44599</v>
      </c>
      <c r="L6193" t="s">
        <v>644</v>
      </c>
      <c r="M6193">
        <v>20000</v>
      </c>
      <c r="N6193">
        <v>33.99</v>
      </c>
      <c r="O6193" t="s">
        <v>645</v>
      </c>
      <c r="P6193" s="428">
        <v>30.492999999999999</v>
      </c>
      <c r="Q6193">
        <v>30538061</v>
      </c>
      <c r="R6193" t="s">
        <v>1230</v>
      </c>
      <c r="S6193">
        <v>13487</v>
      </c>
      <c r="T6193" t="s">
        <v>5257</v>
      </c>
    </row>
    <row r="6194" spans="1:20" x14ac:dyDescent="0.25">
      <c r="A6194" t="s">
        <v>637</v>
      </c>
      <c r="B6194" t="s">
        <v>1229</v>
      </c>
      <c r="C6194" t="s">
        <v>639</v>
      </c>
      <c r="D6194" t="s">
        <v>663</v>
      </c>
      <c r="E6194" t="s">
        <v>704</v>
      </c>
      <c r="F6194">
        <v>528004120036</v>
      </c>
      <c r="G6194" t="s">
        <v>1779</v>
      </c>
      <c r="H6194">
        <v>583635</v>
      </c>
      <c r="I6194" t="s">
        <v>1780</v>
      </c>
      <c r="J6194">
        <v>202212</v>
      </c>
      <c r="K6194">
        <v>44599</v>
      </c>
      <c r="L6194" t="s">
        <v>644</v>
      </c>
      <c r="M6194">
        <v>20000</v>
      </c>
      <c r="N6194">
        <v>33.99</v>
      </c>
      <c r="O6194" t="s">
        <v>645</v>
      </c>
      <c r="P6194" s="428">
        <v>30.492999999999999</v>
      </c>
      <c r="Q6194">
        <v>30538061</v>
      </c>
      <c r="R6194" t="s">
        <v>1230</v>
      </c>
      <c r="S6194">
        <v>13487</v>
      </c>
      <c r="T6194" t="s">
        <v>5258</v>
      </c>
    </row>
    <row r="6195" spans="1:20" x14ac:dyDescent="0.25">
      <c r="A6195" t="s">
        <v>637</v>
      </c>
      <c r="B6195" t="s">
        <v>1229</v>
      </c>
      <c r="C6195" t="s">
        <v>639</v>
      </c>
      <c r="D6195" t="s">
        <v>663</v>
      </c>
      <c r="E6195" t="s">
        <v>704</v>
      </c>
      <c r="F6195">
        <v>528004120036</v>
      </c>
      <c r="G6195" t="s">
        <v>1779</v>
      </c>
      <c r="H6195">
        <v>583635</v>
      </c>
      <c r="I6195" t="s">
        <v>1780</v>
      </c>
      <c r="J6195">
        <v>202212</v>
      </c>
      <c r="K6195">
        <v>44599</v>
      </c>
      <c r="L6195" t="s">
        <v>644</v>
      </c>
      <c r="M6195">
        <v>20000</v>
      </c>
      <c r="N6195">
        <v>33.99</v>
      </c>
      <c r="O6195" t="s">
        <v>645</v>
      </c>
      <c r="P6195" s="428">
        <v>30.492999999999999</v>
      </c>
      <c r="Q6195">
        <v>30538061</v>
      </c>
      <c r="R6195" t="s">
        <v>1230</v>
      </c>
      <c r="S6195">
        <v>13487</v>
      </c>
      <c r="T6195" t="s">
        <v>5259</v>
      </c>
    </row>
    <row r="6196" spans="1:20" x14ac:dyDescent="0.25">
      <c r="A6196" t="s">
        <v>637</v>
      </c>
      <c r="B6196" t="s">
        <v>1229</v>
      </c>
      <c r="C6196" t="s">
        <v>639</v>
      </c>
      <c r="D6196" t="s">
        <v>663</v>
      </c>
      <c r="E6196" t="s">
        <v>704</v>
      </c>
      <c r="F6196">
        <v>528004120036</v>
      </c>
      <c r="G6196" t="s">
        <v>1779</v>
      </c>
      <c r="H6196">
        <v>583635</v>
      </c>
      <c r="I6196" t="s">
        <v>1780</v>
      </c>
      <c r="J6196">
        <v>202212</v>
      </c>
      <c r="K6196">
        <v>44599</v>
      </c>
      <c r="L6196" t="s">
        <v>644</v>
      </c>
      <c r="M6196">
        <v>20000</v>
      </c>
      <c r="N6196">
        <v>33.99</v>
      </c>
      <c r="O6196" t="s">
        <v>645</v>
      </c>
      <c r="P6196" s="428">
        <v>30.492999999999999</v>
      </c>
      <c r="Q6196">
        <v>30538061</v>
      </c>
      <c r="R6196" t="s">
        <v>1230</v>
      </c>
      <c r="S6196">
        <v>13487</v>
      </c>
      <c r="T6196" t="s">
        <v>5260</v>
      </c>
    </row>
    <row r="6197" spans="1:20" x14ac:dyDescent="0.25">
      <c r="A6197" t="s">
        <v>637</v>
      </c>
      <c r="B6197" t="s">
        <v>1229</v>
      </c>
      <c r="C6197" t="s">
        <v>639</v>
      </c>
      <c r="D6197" t="s">
        <v>663</v>
      </c>
      <c r="E6197" t="s">
        <v>704</v>
      </c>
      <c r="F6197">
        <v>528004120036</v>
      </c>
      <c r="G6197" t="s">
        <v>1779</v>
      </c>
      <c r="H6197">
        <v>583635</v>
      </c>
      <c r="I6197" t="s">
        <v>1780</v>
      </c>
      <c r="J6197">
        <v>202212</v>
      </c>
      <c r="K6197">
        <v>44599</v>
      </c>
      <c r="L6197" t="s">
        <v>644</v>
      </c>
      <c r="M6197">
        <v>20000</v>
      </c>
      <c r="N6197">
        <v>33.99</v>
      </c>
      <c r="O6197" t="s">
        <v>645</v>
      </c>
      <c r="P6197" s="428">
        <v>30.492999999999999</v>
      </c>
      <c r="Q6197">
        <v>30538061</v>
      </c>
      <c r="R6197" t="s">
        <v>1230</v>
      </c>
      <c r="S6197">
        <v>13487</v>
      </c>
      <c r="T6197" t="s">
        <v>5261</v>
      </c>
    </row>
    <row r="6198" spans="1:20" x14ac:dyDescent="0.25">
      <c r="A6198" t="s">
        <v>637</v>
      </c>
      <c r="B6198" t="s">
        <v>1229</v>
      </c>
      <c r="C6198" t="s">
        <v>639</v>
      </c>
      <c r="D6198" t="s">
        <v>663</v>
      </c>
      <c r="E6198" t="s">
        <v>704</v>
      </c>
      <c r="F6198">
        <v>528004120036</v>
      </c>
      <c r="G6198" t="s">
        <v>1779</v>
      </c>
      <c r="H6198">
        <v>583635</v>
      </c>
      <c r="I6198" t="s">
        <v>1780</v>
      </c>
      <c r="J6198">
        <v>202212</v>
      </c>
      <c r="K6198">
        <v>44599</v>
      </c>
      <c r="L6198" t="s">
        <v>644</v>
      </c>
      <c r="M6198">
        <v>20000</v>
      </c>
      <c r="N6198">
        <v>33.99</v>
      </c>
      <c r="O6198" t="s">
        <v>645</v>
      </c>
      <c r="P6198" s="428">
        <v>30.492999999999999</v>
      </c>
      <c r="Q6198">
        <v>30538061</v>
      </c>
      <c r="R6198" t="s">
        <v>1230</v>
      </c>
      <c r="S6198">
        <v>13487</v>
      </c>
      <c r="T6198" t="s">
        <v>5262</v>
      </c>
    </row>
    <row r="6199" spans="1:20" x14ac:dyDescent="0.25">
      <c r="A6199" t="s">
        <v>637</v>
      </c>
      <c r="B6199" t="s">
        <v>1229</v>
      </c>
      <c r="C6199" t="s">
        <v>639</v>
      </c>
      <c r="D6199" t="s">
        <v>663</v>
      </c>
      <c r="E6199" t="s">
        <v>704</v>
      </c>
      <c r="F6199">
        <v>528004120036</v>
      </c>
      <c r="G6199" t="s">
        <v>1779</v>
      </c>
      <c r="H6199">
        <v>583635</v>
      </c>
      <c r="I6199" t="s">
        <v>1780</v>
      </c>
      <c r="J6199">
        <v>202212</v>
      </c>
      <c r="K6199">
        <v>44599</v>
      </c>
      <c r="L6199" t="s">
        <v>644</v>
      </c>
      <c r="M6199">
        <v>20000</v>
      </c>
      <c r="N6199">
        <v>33.99</v>
      </c>
      <c r="O6199" t="s">
        <v>645</v>
      </c>
      <c r="P6199" s="428">
        <v>30.492999999999999</v>
      </c>
      <c r="Q6199">
        <v>30538061</v>
      </c>
      <c r="R6199" t="s">
        <v>1230</v>
      </c>
      <c r="S6199">
        <v>13487</v>
      </c>
      <c r="T6199" t="s">
        <v>5263</v>
      </c>
    </row>
    <row r="6200" spans="1:20" x14ac:dyDescent="0.25">
      <c r="A6200" t="s">
        <v>637</v>
      </c>
      <c r="B6200" t="s">
        <v>1229</v>
      </c>
      <c r="C6200" t="s">
        <v>639</v>
      </c>
      <c r="D6200" t="s">
        <v>663</v>
      </c>
      <c r="E6200" t="s">
        <v>704</v>
      </c>
      <c r="F6200">
        <v>528004120036</v>
      </c>
      <c r="G6200" t="s">
        <v>1779</v>
      </c>
      <c r="H6200">
        <v>583635</v>
      </c>
      <c r="I6200" t="s">
        <v>1780</v>
      </c>
      <c r="J6200">
        <v>202212</v>
      </c>
      <c r="K6200">
        <v>44599</v>
      </c>
      <c r="L6200" t="s">
        <v>644</v>
      </c>
      <c r="M6200">
        <v>20000</v>
      </c>
      <c r="N6200">
        <v>33.99</v>
      </c>
      <c r="O6200" t="s">
        <v>645</v>
      </c>
      <c r="P6200" s="428">
        <v>30.492999999999999</v>
      </c>
      <c r="Q6200">
        <v>30538061</v>
      </c>
      <c r="R6200" t="s">
        <v>1230</v>
      </c>
      <c r="S6200">
        <v>13487</v>
      </c>
      <c r="T6200" t="s">
        <v>5264</v>
      </c>
    </row>
    <row r="6201" spans="1:20" x14ac:dyDescent="0.25">
      <c r="A6201" t="s">
        <v>637</v>
      </c>
      <c r="B6201" t="s">
        <v>1229</v>
      </c>
      <c r="C6201" t="s">
        <v>639</v>
      </c>
      <c r="D6201" t="s">
        <v>663</v>
      </c>
      <c r="E6201" t="s">
        <v>704</v>
      </c>
      <c r="F6201">
        <v>528004120036</v>
      </c>
      <c r="G6201" t="s">
        <v>1779</v>
      </c>
      <c r="H6201">
        <v>583635</v>
      </c>
      <c r="I6201" t="s">
        <v>1780</v>
      </c>
      <c r="J6201">
        <v>202212</v>
      </c>
      <c r="K6201">
        <v>44599</v>
      </c>
      <c r="L6201" t="s">
        <v>644</v>
      </c>
      <c r="M6201">
        <v>20000</v>
      </c>
      <c r="N6201">
        <v>33.99</v>
      </c>
      <c r="O6201" t="s">
        <v>645</v>
      </c>
      <c r="P6201" s="428">
        <v>30.492999999999999</v>
      </c>
      <c r="Q6201">
        <v>30538061</v>
      </c>
      <c r="R6201" t="s">
        <v>1230</v>
      </c>
      <c r="S6201">
        <v>13487</v>
      </c>
      <c r="T6201" t="s">
        <v>5265</v>
      </c>
    </row>
    <row r="6202" spans="1:20" x14ac:dyDescent="0.25">
      <c r="A6202" t="s">
        <v>637</v>
      </c>
      <c r="B6202" t="s">
        <v>1229</v>
      </c>
      <c r="C6202" t="s">
        <v>639</v>
      </c>
      <c r="D6202" t="s">
        <v>663</v>
      </c>
      <c r="E6202" t="s">
        <v>704</v>
      </c>
      <c r="F6202">
        <v>528004120036</v>
      </c>
      <c r="G6202" t="s">
        <v>1779</v>
      </c>
      <c r="H6202">
        <v>583635</v>
      </c>
      <c r="I6202" t="s">
        <v>1780</v>
      </c>
      <c r="J6202">
        <v>202212</v>
      </c>
      <c r="K6202">
        <v>44599</v>
      </c>
      <c r="L6202" t="s">
        <v>644</v>
      </c>
      <c r="M6202">
        <v>20000</v>
      </c>
      <c r="N6202">
        <v>33.99</v>
      </c>
      <c r="O6202" t="s">
        <v>645</v>
      </c>
      <c r="P6202" s="428">
        <v>30.492999999999999</v>
      </c>
      <c r="Q6202">
        <v>30538061</v>
      </c>
      <c r="R6202" t="s">
        <v>1230</v>
      </c>
      <c r="S6202">
        <v>13487</v>
      </c>
      <c r="T6202" t="s">
        <v>5266</v>
      </c>
    </row>
    <row r="6203" spans="1:20" x14ac:dyDescent="0.25">
      <c r="A6203" t="s">
        <v>637</v>
      </c>
      <c r="B6203" t="s">
        <v>1229</v>
      </c>
      <c r="C6203" t="s">
        <v>639</v>
      </c>
      <c r="D6203" t="s">
        <v>663</v>
      </c>
      <c r="E6203" t="s">
        <v>704</v>
      </c>
      <c r="F6203">
        <v>528004120036</v>
      </c>
      <c r="G6203" t="s">
        <v>1779</v>
      </c>
      <c r="H6203">
        <v>583635</v>
      </c>
      <c r="I6203" t="s">
        <v>1780</v>
      </c>
      <c r="J6203">
        <v>202212</v>
      </c>
      <c r="K6203">
        <v>44599</v>
      </c>
      <c r="L6203" t="s">
        <v>644</v>
      </c>
      <c r="M6203">
        <v>20000</v>
      </c>
      <c r="N6203">
        <v>33.99</v>
      </c>
      <c r="O6203" t="s">
        <v>645</v>
      </c>
      <c r="P6203" s="428">
        <v>30.492999999999999</v>
      </c>
      <c r="Q6203">
        <v>30538061</v>
      </c>
      <c r="R6203" t="s">
        <v>1230</v>
      </c>
      <c r="S6203">
        <v>13487</v>
      </c>
      <c r="T6203" t="s">
        <v>5170</v>
      </c>
    </row>
    <row r="6204" spans="1:20" x14ac:dyDescent="0.25">
      <c r="A6204" t="s">
        <v>637</v>
      </c>
      <c r="B6204" t="s">
        <v>1229</v>
      </c>
      <c r="C6204" t="s">
        <v>639</v>
      </c>
      <c r="D6204" t="s">
        <v>663</v>
      </c>
      <c r="E6204" t="s">
        <v>704</v>
      </c>
      <c r="F6204">
        <v>528004120036</v>
      </c>
      <c r="G6204" t="s">
        <v>1779</v>
      </c>
      <c r="H6204">
        <v>583635</v>
      </c>
      <c r="I6204" t="s">
        <v>1780</v>
      </c>
      <c r="J6204">
        <v>202212</v>
      </c>
      <c r="K6204">
        <v>44599</v>
      </c>
      <c r="L6204" t="s">
        <v>644</v>
      </c>
      <c r="M6204">
        <v>20000</v>
      </c>
      <c r="N6204">
        <v>33.99</v>
      </c>
      <c r="O6204" t="s">
        <v>645</v>
      </c>
      <c r="P6204" s="428">
        <v>30.492999999999999</v>
      </c>
      <c r="Q6204">
        <v>30538061</v>
      </c>
      <c r="R6204" t="s">
        <v>1230</v>
      </c>
      <c r="S6204">
        <v>13487</v>
      </c>
      <c r="T6204" t="s">
        <v>5268</v>
      </c>
    </row>
    <row r="6205" spans="1:20" x14ac:dyDescent="0.25">
      <c r="A6205" t="s">
        <v>637</v>
      </c>
      <c r="B6205" t="s">
        <v>1229</v>
      </c>
      <c r="C6205" t="s">
        <v>639</v>
      </c>
      <c r="D6205" t="s">
        <v>663</v>
      </c>
      <c r="E6205" t="s">
        <v>704</v>
      </c>
      <c r="F6205">
        <v>528004120036</v>
      </c>
      <c r="G6205" t="s">
        <v>1779</v>
      </c>
      <c r="H6205">
        <v>583635</v>
      </c>
      <c r="I6205" t="s">
        <v>1780</v>
      </c>
      <c r="J6205">
        <v>202212</v>
      </c>
      <c r="K6205">
        <v>44599</v>
      </c>
      <c r="L6205" t="s">
        <v>644</v>
      </c>
      <c r="M6205">
        <v>20000</v>
      </c>
      <c r="N6205">
        <v>33.99</v>
      </c>
      <c r="O6205" t="s">
        <v>645</v>
      </c>
      <c r="P6205" s="428">
        <v>30.492999999999999</v>
      </c>
      <c r="Q6205">
        <v>30538061</v>
      </c>
      <c r="R6205" t="s">
        <v>1230</v>
      </c>
      <c r="S6205">
        <v>13487</v>
      </c>
      <c r="T6205" t="s">
        <v>5269</v>
      </c>
    </row>
    <row r="6206" spans="1:20" x14ac:dyDescent="0.25">
      <c r="A6206" t="s">
        <v>637</v>
      </c>
      <c r="B6206" t="s">
        <v>1229</v>
      </c>
      <c r="C6206" t="s">
        <v>639</v>
      </c>
      <c r="D6206" t="s">
        <v>663</v>
      </c>
      <c r="E6206" t="s">
        <v>704</v>
      </c>
      <c r="F6206">
        <v>528004120036</v>
      </c>
      <c r="G6206" t="s">
        <v>1779</v>
      </c>
      <c r="H6206">
        <v>583635</v>
      </c>
      <c r="I6206" t="s">
        <v>1780</v>
      </c>
      <c r="J6206">
        <v>202212</v>
      </c>
      <c r="K6206">
        <v>44599</v>
      </c>
      <c r="L6206" t="s">
        <v>644</v>
      </c>
      <c r="M6206">
        <v>20000</v>
      </c>
      <c r="N6206">
        <v>33.99</v>
      </c>
      <c r="O6206" t="s">
        <v>645</v>
      </c>
      <c r="P6206" s="428">
        <v>30.492999999999999</v>
      </c>
      <c r="Q6206">
        <v>30538061</v>
      </c>
      <c r="R6206" t="s">
        <v>1230</v>
      </c>
      <c r="S6206">
        <v>13487</v>
      </c>
      <c r="T6206" t="s">
        <v>5270</v>
      </c>
    </row>
    <row r="6207" spans="1:20" x14ac:dyDescent="0.25">
      <c r="A6207" t="s">
        <v>637</v>
      </c>
      <c r="B6207" t="s">
        <v>1229</v>
      </c>
      <c r="C6207" t="s">
        <v>639</v>
      </c>
      <c r="D6207" t="s">
        <v>663</v>
      </c>
      <c r="E6207" t="s">
        <v>704</v>
      </c>
      <c r="F6207">
        <v>528004120036</v>
      </c>
      <c r="G6207" t="s">
        <v>1779</v>
      </c>
      <c r="H6207">
        <v>583635</v>
      </c>
      <c r="I6207" t="s">
        <v>1780</v>
      </c>
      <c r="J6207">
        <v>202212</v>
      </c>
      <c r="K6207">
        <v>44599</v>
      </c>
      <c r="L6207" t="s">
        <v>644</v>
      </c>
      <c r="M6207">
        <v>20000</v>
      </c>
      <c r="N6207">
        <v>33.99</v>
      </c>
      <c r="O6207" t="s">
        <v>645</v>
      </c>
      <c r="P6207" s="428">
        <v>30.492999999999999</v>
      </c>
      <c r="Q6207">
        <v>30538061</v>
      </c>
      <c r="R6207" t="s">
        <v>1230</v>
      </c>
      <c r="S6207">
        <v>13487</v>
      </c>
      <c r="T6207" t="s">
        <v>5271</v>
      </c>
    </row>
    <row r="6208" spans="1:20" x14ac:dyDescent="0.25">
      <c r="A6208" t="s">
        <v>637</v>
      </c>
      <c r="B6208" t="s">
        <v>1229</v>
      </c>
      <c r="C6208" t="s">
        <v>639</v>
      </c>
      <c r="D6208" t="s">
        <v>663</v>
      </c>
      <c r="E6208" t="s">
        <v>704</v>
      </c>
      <c r="F6208">
        <v>528004120036</v>
      </c>
      <c r="G6208" t="s">
        <v>1779</v>
      </c>
      <c r="H6208">
        <v>583635</v>
      </c>
      <c r="I6208" t="s">
        <v>1780</v>
      </c>
      <c r="J6208">
        <v>202212</v>
      </c>
      <c r="K6208">
        <v>44599</v>
      </c>
      <c r="L6208" t="s">
        <v>644</v>
      </c>
      <c r="M6208">
        <v>20000</v>
      </c>
      <c r="N6208">
        <v>33.99</v>
      </c>
      <c r="O6208" t="s">
        <v>645</v>
      </c>
      <c r="P6208" s="428">
        <v>30.492999999999999</v>
      </c>
      <c r="Q6208">
        <v>30538061</v>
      </c>
      <c r="R6208" t="s">
        <v>1230</v>
      </c>
      <c r="S6208">
        <v>13487</v>
      </c>
      <c r="T6208" t="s">
        <v>5272</v>
      </c>
    </row>
    <row r="6209" spans="1:20" x14ac:dyDescent="0.25">
      <c r="A6209" t="s">
        <v>637</v>
      </c>
      <c r="B6209" t="s">
        <v>1229</v>
      </c>
      <c r="C6209" t="s">
        <v>639</v>
      </c>
      <c r="D6209" t="s">
        <v>663</v>
      </c>
      <c r="E6209" t="s">
        <v>704</v>
      </c>
      <c r="F6209">
        <v>528004120036</v>
      </c>
      <c r="G6209" t="s">
        <v>1779</v>
      </c>
      <c r="H6209">
        <v>583635</v>
      </c>
      <c r="I6209" t="s">
        <v>1780</v>
      </c>
      <c r="J6209">
        <v>202212</v>
      </c>
      <c r="K6209">
        <v>44599</v>
      </c>
      <c r="L6209" t="s">
        <v>644</v>
      </c>
      <c r="M6209">
        <v>20000</v>
      </c>
      <c r="N6209">
        <v>33.99</v>
      </c>
      <c r="O6209" t="s">
        <v>645</v>
      </c>
      <c r="P6209" s="428">
        <v>30.492999999999999</v>
      </c>
      <c r="Q6209">
        <v>30538061</v>
      </c>
      <c r="R6209" t="s">
        <v>1230</v>
      </c>
      <c r="S6209">
        <v>13487</v>
      </c>
      <c r="T6209" t="s">
        <v>5273</v>
      </c>
    </row>
    <row r="6210" spans="1:20" x14ac:dyDescent="0.25">
      <c r="A6210" t="s">
        <v>637</v>
      </c>
      <c r="B6210" t="s">
        <v>1229</v>
      </c>
      <c r="C6210" t="s">
        <v>639</v>
      </c>
      <c r="D6210" t="s">
        <v>663</v>
      </c>
      <c r="E6210" t="s">
        <v>704</v>
      </c>
      <c r="F6210">
        <v>528004120036</v>
      </c>
      <c r="G6210" t="s">
        <v>1779</v>
      </c>
      <c r="H6210">
        <v>583635</v>
      </c>
      <c r="I6210" t="s">
        <v>1780</v>
      </c>
      <c r="J6210">
        <v>202212</v>
      </c>
      <c r="K6210">
        <v>44599</v>
      </c>
      <c r="L6210" t="s">
        <v>644</v>
      </c>
      <c r="M6210">
        <v>20000</v>
      </c>
      <c r="N6210">
        <v>33.99</v>
      </c>
      <c r="O6210" t="s">
        <v>645</v>
      </c>
      <c r="P6210" s="428">
        <v>30.492999999999999</v>
      </c>
      <c r="Q6210">
        <v>30538061</v>
      </c>
      <c r="R6210" t="s">
        <v>1230</v>
      </c>
      <c r="S6210">
        <v>13487</v>
      </c>
      <c r="T6210" t="s">
        <v>5274</v>
      </c>
    </row>
    <row r="6211" spans="1:20" x14ac:dyDescent="0.25">
      <c r="A6211" t="s">
        <v>637</v>
      </c>
      <c r="B6211" t="s">
        <v>1229</v>
      </c>
      <c r="C6211" t="s">
        <v>639</v>
      </c>
      <c r="D6211" t="s">
        <v>663</v>
      </c>
      <c r="E6211" t="s">
        <v>704</v>
      </c>
      <c r="F6211">
        <v>528004120036</v>
      </c>
      <c r="G6211" t="s">
        <v>1779</v>
      </c>
      <c r="H6211">
        <v>583635</v>
      </c>
      <c r="I6211" t="s">
        <v>1780</v>
      </c>
      <c r="J6211">
        <v>202212</v>
      </c>
      <c r="K6211">
        <v>44599</v>
      </c>
      <c r="L6211" t="s">
        <v>644</v>
      </c>
      <c r="M6211">
        <v>20000</v>
      </c>
      <c r="N6211">
        <v>33.99</v>
      </c>
      <c r="O6211" t="s">
        <v>645</v>
      </c>
      <c r="P6211" s="428">
        <v>30.492999999999999</v>
      </c>
      <c r="Q6211">
        <v>30538061</v>
      </c>
      <c r="R6211" t="s">
        <v>1230</v>
      </c>
      <c r="S6211">
        <v>13487</v>
      </c>
      <c r="T6211" t="s">
        <v>5276</v>
      </c>
    </row>
    <row r="6212" spans="1:20" x14ac:dyDescent="0.25">
      <c r="A6212" t="s">
        <v>637</v>
      </c>
      <c r="B6212" t="s">
        <v>1229</v>
      </c>
      <c r="C6212" t="s">
        <v>639</v>
      </c>
      <c r="D6212" t="s">
        <v>663</v>
      </c>
      <c r="E6212" t="s">
        <v>704</v>
      </c>
      <c r="F6212">
        <v>528004120036</v>
      </c>
      <c r="G6212" t="s">
        <v>1779</v>
      </c>
      <c r="H6212">
        <v>583635</v>
      </c>
      <c r="I6212" t="s">
        <v>1780</v>
      </c>
      <c r="J6212">
        <v>202212</v>
      </c>
      <c r="K6212">
        <v>44599</v>
      </c>
      <c r="L6212" t="s">
        <v>644</v>
      </c>
      <c r="M6212">
        <v>20000</v>
      </c>
      <c r="N6212">
        <v>33.99</v>
      </c>
      <c r="O6212" t="s">
        <v>645</v>
      </c>
      <c r="P6212" s="428">
        <v>30.492999999999999</v>
      </c>
      <c r="Q6212">
        <v>30538061</v>
      </c>
      <c r="R6212" t="s">
        <v>1230</v>
      </c>
      <c r="S6212">
        <v>13487</v>
      </c>
      <c r="T6212" t="s">
        <v>5172</v>
      </c>
    </row>
    <row r="6213" spans="1:20" x14ac:dyDescent="0.25">
      <c r="A6213" t="s">
        <v>637</v>
      </c>
      <c r="B6213" t="s">
        <v>1229</v>
      </c>
      <c r="C6213" t="s">
        <v>639</v>
      </c>
      <c r="D6213" t="s">
        <v>663</v>
      </c>
      <c r="E6213" t="s">
        <v>704</v>
      </c>
      <c r="F6213">
        <v>528004120036</v>
      </c>
      <c r="G6213" t="s">
        <v>1779</v>
      </c>
      <c r="H6213">
        <v>583635</v>
      </c>
      <c r="I6213" t="s">
        <v>1780</v>
      </c>
      <c r="J6213">
        <v>202212</v>
      </c>
      <c r="K6213">
        <v>44599</v>
      </c>
      <c r="L6213" t="s">
        <v>644</v>
      </c>
      <c r="M6213">
        <v>20000</v>
      </c>
      <c r="N6213">
        <v>33.99</v>
      </c>
      <c r="O6213" t="s">
        <v>645</v>
      </c>
      <c r="P6213" s="428">
        <v>30.492999999999999</v>
      </c>
      <c r="Q6213">
        <v>30538061</v>
      </c>
      <c r="R6213" t="s">
        <v>1230</v>
      </c>
      <c r="S6213">
        <v>13487</v>
      </c>
      <c r="T6213" t="s">
        <v>5277</v>
      </c>
    </row>
    <row r="6214" spans="1:20" x14ac:dyDescent="0.25">
      <c r="A6214" t="s">
        <v>637</v>
      </c>
      <c r="B6214" t="s">
        <v>1229</v>
      </c>
      <c r="C6214" t="s">
        <v>639</v>
      </c>
      <c r="D6214" t="s">
        <v>663</v>
      </c>
      <c r="E6214" t="s">
        <v>704</v>
      </c>
      <c r="F6214">
        <v>528004120036</v>
      </c>
      <c r="G6214" t="s">
        <v>1779</v>
      </c>
      <c r="H6214">
        <v>583635</v>
      </c>
      <c r="I6214" t="s">
        <v>1780</v>
      </c>
      <c r="J6214">
        <v>202212</v>
      </c>
      <c r="K6214">
        <v>44599</v>
      </c>
      <c r="L6214" t="s">
        <v>644</v>
      </c>
      <c r="M6214">
        <v>20000</v>
      </c>
      <c r="N6214">
        <v>33.99</v>
      </c>
      <c r="O6214" t="s">
        <v>645</v>
      </c>
      <c r="P6214" s="428">
        <v>30.492999999999999</v>
      </c>
      <c r="Q6214">
        <v>30538061</v>
      </c>
      <c r="R6214" t="s">
        <v>1230</v>
      </c>
      <c r="S6214">
        <v>13487</v>
      </c>
      <c r="T6214" t="s">
        <v>5278</v>
      </c>
    </row>
    <row r="6215" spans="1:20" x14ac:dyDescent="0.25">
      <c r="A6215" t="s">
        <v>637</v>
      </c>
      <c r="B6215" t="s">
        <v>1229</v>
      </c>
      <c r="C6215" t="s">
        <v>639</v>
      </c>
      <c r="D6215" t="s">
        <v>663</v>
      </c>
      <c r="E6215" t="s">
        <v>704</v>
      </c>
      <c r="F6215">
        <v>528004120036</v>
      </c>
      <c r="G6215" t="s">
        <v>1779</v>
      </c>
      <c r="H6215">
        <v>583635</v>
      </c>
      <c r="I6215" t="s">
        <v>1780</v>
      </c>
      <c r="J6215">
        <v>202212</v>
      </c>
      <c r="K6215">
        <v>44599</v>
      </c>
      <c r="L6215" t="s">
        <v>644</v>
      </c>
      <c r="M6215">
        <v>20000</v>
      </c>
      <c r="N6215">
        <v>33.99</v>
      </c>
      <c r="O6215" t="s">
        <v>645</v>
      </c>
      <c r="P6215" s="428">
        <v>30.492999999999999</v>
      </c>
      <c r="Q6215">
        <v>30538061</v>
      </c>
      <c r="R6215" t="s">
        <v>1230</v>
      </c>
      <c r="S6215">
        <v>13487</v>
      </c>
      <c r="T6215" t="s">
        <v>5279</v>
      </c>
    </row>
    <row r="6216" spans="1:20" x14ac:dyDescent="0.25">
      <c r="A6216" t="s">
        <v>637</v>
      </c>
      <c r="B6216" t="s">
        <v>1229</v>
      </c>
      <c r="C6216" t="s">
        <v>639</v>
      </c>
      <c r="D6216" t="s">
        <v>663</v>
      </c>
      <c r="E6216" t="s">
        <v>704</v>
      </c>
      <c r="F6216">
        <v>528004120036</v>
      </c>
      <c r="G6216" t="s">
        <v>1779</v>
      </c>
      <c r="H6216">
        <v>583635</v>
      </c>
      <c r="I6216" t="s">
        <v>1780</v>
      </c>
      <c r="J6216">
        <v>202212</v>
      </c>
      <c r="K6216">
        <v>44599</v>
      </c>
      <c r="L6216" t="s">
        <v>644</v>
      </c>
      <c r="M6216">
        <v>20000</v>
      </c>
      <c r="N6216">
        <v>33.99</v>
      </c>
      <c r="O6216" t="s">
        <v>645</v>
      </c>
      <c r="P6216" s="428">
        <v>30.492999999999999</v>
      </c>
      <c r="Q6216">
        <v>30538061</v>
      </c>
      <c r="R6216" t="s">
        <v>1230</v>
      </c>
      <c r="S6216">
        <v>13487</v>
      </c>
      <c r="T6216" t="s">
        <v>5173</v>
      </c>
    </row>
    <row r="6217" spans="1:20" x14ac:dyDescent="0.25">
      <c r="A6217" t="s">
        <v>637</v>
      </c>
      <c r="B6217" t="s">
        <v>1229</v>
      </c>
      <c r="C6217" t="s">
        <v>639</v>
      </c>
      <c r="D6217" t="s">
        <v>663</v>
      </c>
      <c r="E6217" t="s">
        <v>704</v>
      </c>
      <c r="F6217">
        <v>528004120036</v>
      </c>
      <c r="G6217" t="s">
        <v>1779</v>
      </c>
      <c r="H6217">
        <v>583635</v>
      </c>
      <c r="I6217" t="s">
        <v>1780</v>
      </c>
      <c r="J6217">
        <v>202212</v>
      </c>
      <c r="K6217">
        <v>44599</v>
      </c>
      <c r="L6217" t="s">
        <v>644</v>
      </c>
      <c r="M6217">
        <v>20000</v>
      </c>
      <c r="N6217">
        <v>33.99</v>
      </c>
      <c r="O6217" t="s">
        <v>645</v>
      </c>
      <c r="P6217" s="428">
        <v>30.492999999999999</v>
      </c>
      <c r="Q6217">
        <v>30538061</v>
      </c>
      <c r="R6217" t="s">
        <v>1230</v>
      </c>
      <c r="S6217">
        <v>13487</v>
      </c>
      <c r="T6217" t="s">
        <v>5280</v>
      </c>
    </row>
    <row r="6218" spans="1:20" x14ac:dyDescent="0.25">
      <c r="A6218" t="s">
        <v>637</v>
      </c>
      <c r="B6218" t="s">
        <v>1229</v>
      </c>
      <c r="C6218" t="s">
        <v>639</v>
      </c>
      <c r="D6218" t="s">
        <v>663</v>
      </c>
      <c r="E6218" t="s">
        <v>704</v>
      </c>
      <c r="F6218">
        <v>528004120036</v>
      </c>
      <c r="G6218" t="s">
        <v>1779</v>
      </c>
      <c r="H6218">
        <v>583635</v>
      </c>
      <c r="I6218" t="s">
        <v>1780</v>
      </c>
      <c r="J6218">
        <v>202212</v>
      </c>
      <c r="K6218">
        <v>44599</v>
      </c>
      <c r="L6218" t="s">
        <v>644</v>
      </c>
      <c r="M6218">
        <v>10000</v>
      </c>
      <c r="N6218">
        <v>16.989999999999998</v>
      </c>
      <c r="O6218" t="s">
        <v>645</v>
      </c>
      <c r="P6218" s="428">
        <v>15.242000000000001</v>
      </c>
      <c r="Q6218">
        <v>30538061</v>
      </c>
      <c r="R6218" t="s">
        <v>1230</v>
      </c>
      <c r="S6218">
        <v>13487</v>
      </c>
      <c r="T6218" t="s">
        <v>5280</v>
      </c>
    </row>
    <row r="6219" spans="1:20" x14ac:dyDescent="0.25">
      <c r="A6219" t="s">
        <v>637</v>
      </c>
      <c r="B6219" t="s">
        <v>1229</v>
      </c>
      <c r="C6219" t="s">
        <v>639</v>
      </c>
      <c r="D6219" t="s">
        <v>663</v>
      </c>
      <c r="E6219" t="s">
        <v>704</v>
      </c>
      <c r="F6219">
        <v>528004120036</v>
      </c>
      <c r="G6219" t="s">
        <v>1779</v>
      </c>
      <c r="H6219">
        <v>583635</v>
      </c>
      <c r="I6219" t="s">
        <v>1780</v>
      </c>
      <c r="J6219">
        <v>202212</v>
      </c>
      <c r="K6219">
        <v>44599</v>
      </c>
      <c r="L6219" t="s">
        <v>644</v>
      </c>
      <c r="M6219">
        <v>20000</v>
      </c>
      <c r="N6219">
        <v>33.99</v>
      </c>
      <c r="O6219" t="s">
        <v>645</v>
      </c>
      <c r="P6219" s="428">
        <v>30.492999999999999</v>
      </c>
      <c r="Q6219">
        <v>30538061</v>
      </c>
      <c r="R6219" t="s">
        <v>1230</v>
      </c>
      <c r="S6219">
        <v>13487</v>
      </c>
      <c r="T6219" t="s">
        <v>5281</v>
      </c>
    </row>
    <row r="6220" spans="1:20" x14ac:dyDescent="0.25">
      <c r="A6220" t="s">
        <v>637</v>
      </c>
      <c r="B6220" t="s">
        <v>1229</v>
      </c>
      <c r="C6220" t="s">
        <v>639</v>
      </c>
      <c r="D6220" t="s">
        <v>663</v>
      </c>
      <c r="E6220" t="s">
        <v>704</v>
      </c>
      <c r="F6220">
        <v>528004120036</v>
      </c>
      <c r="G6220" t="s">
        <v>1779</v>
      </c>
      <c r="H6220">
        <v>583635</v>
      </c>
      <c r="I6220" t="s">
        <v>1780</v>
      </c>
      <c r="J6220">
        <v>202212</v>
      </c>
      <c r="K6220">
        <v>44599</v>
      </c>
      <c r="L6220" t="s">
        <v>644</v>
      </c>
      <c r="M6220">
        <v>20000</v>
      </c>
      <c r="N6220">
        <v>33.99</v>
      </c>
      <c r="O6220" t="s">
        <v>645</v>
      </c>
      <c r="P6220" s="428">
        <v>30.492999999999999</v>
      </c>
      <c r="Q6220">
        <v>30538061</v>
      </c>
      <c r="R6220" t="s">
        <v>1230</v>
      </c>
      <c r="S6220">
        <v>13487</v>
      </c>
      <c r="T6220" t="s">
        <v>5282</v>
      </c>
    </row>
    <row r="6221" spans="1:20" x14ac:dyDescent="0.25">
      <c r="A6221" t="s">
        <v>637</v>
      </c>
      <c r="B6221" t="s">
        <v>1229</v>
      </c>
      <c r="C6221" t="s">
        <v>639</v>
      </c>
      <c r="D6221" t="s">
        <v>663</v>
      </c>
      <c r="E6221" t="s">
        <v>704</v>
      </c>
      <c r="F6221">
        <v>528004120036</v>
      </c>
      <c r="G6221" t="s">
        <v>1779</v>
      </c>
      <c r="H6221">
        <v>583635</v>
      </c>
      <c r="I6221" t="s">
        <v>1780</v>
      </c>
      <c r="J6221">
        <v>202212</v>
      </c>
      <c r="K6221">
        <v>44599</v>
      </c>
      <c r="L6221" t="s">
        <v>644</v>
      </c>
      <c r="M6221">
        <v>20000</v>
      </c>
      <c r="N6221">
        <v>33.99</v>
      </c>
      <c r="O6221" t="s">
        <v>645</v>
      </c>
      <c r="P6221" s="428">
        <v>30.492999999999999</v>
      </c>
      <c r="Q6221">
        <v>30538061</v>
      </c>
      <c r="R6221" t="s">
        <v>1230</v>
      </c>
      <c r="S6221">
        <v>13487</v>
      </c>
      <c r="T6221" t="s">
        <v>5283</v>
      </c>
    </row>
    <row r="6222" spans="1:20" x14ac:dyDescent="0.25">
      <c r="A6222" t="s">
        <v>637</v>
      </c>
      <c r="B6222" t="s">
        <v>1229</v>
      </c>
      <c r="C6222" t="s">
        <v>639</v>
      </c>
      <c r="D6222" t="s">
        <v>663</v>
      </c>
      <c r="E6222" t="s">
        <v>704</v>
      </c>
      <c r="F6222">
        <v>528004120036</v>
      </c>
      <c r="G6222" t="s">
        <v>1779</v>
      </c>
      <c r="H6222">
        <v>583635</v>
      </c>
      <c r="I6222" t="s">
        <v>1780</v>
      </c>
      <c r="J6222">
        <v>202212</v>
      </c>
      <c r="K6222">
        <v>44599</v>
      </c>
      <c r="L6222" t="s">
        <v>644</v>
      </c>
      <c r="M6222">
        <v>20000</v>
      </c>
      <c r="N6222">
        <v>33.99</v>
      </c>
      <c r="O6222" t="s">
        <v>645</v>
      </c>
      <c r="P6222" s="428">
        <v>30.492999999999999</v>
      </c>
      <c r="Q6222">
        <v>30538061</v>
      </c>
      <c r="R6222" t="s">
        <v>1230</v>
      </c>
      <c r="S6222">
        <v>13487</v>
      </c>
      <c r="T6222" t="s">
        <v>5174</v>
      </c>
    </row>
    <row r="6223" spans="1:20" x14ac:dyDescent="0.25">
      <c r="A6223" t="s">
        <v>637</v>
      </c>
      <c r="B6223" t="s">
        <v>1229</v>
      </c>
      <c r="C6223" t="s">
        <v>639</v>
      </c>
      <c r="D6223" t="s">
        <v>663</v>
      </c>
      <c r="E6223" t="s">
        <v>704</v>
      </c>
      <c r="F6223">
        <v>528004120036</v>
      </c>
      <c r="G6223" t="s">
        <v>1779</v>
      </c>
      <c r="H6223">
        <v>583635</v>
      </c>
      <c r="I6223" t="s">
        <v>1780</v>
      </c>
      <c r="J6223">
        <v>202212</v>
      </c>
      <c r="K6223">
        <v>44599</v>
      </c>
      <c r="L6223" t="s">
        <v>644</v>
      </c>
      <c r="M6223">
        <v>20000</v>
      </c>
      <c r="N6223">
        <v>33.99</v>
      </c>
      <c r="O6223" t="s">
        <v>645</v>
      </c>
      <c r="P6223" s="428">
        <v>30.492999999999999</v>
      </c>
      <c r="Q6223">
        <v>30538061</v>
      </c>
      <c r="R6223" t="s">
        <v>1230</v>
      </c>
      <c r="S6223">
        <v>13487</v>
      </c>
      <c r="T6223" t="s">
        <v>5175</v>
      </c>
    </row>
    <row r="6224" spans="1:20" x14ac:dyDescent="0.25">
      <c r="A6224" t="s">
        <v>637</v>
      </c>
      <c r="B6224" t="s">
        <v>1229</v>
      </c>
      <c r="C6224" t="s">
        <v>639</v>
      </c>
      <c r="D6224" t="s">
        <v>663</v>
      </c>
      <c r="E6224" t="s">
        <v>704</v>
      </c>
      <c r="F6224">
        <v>528004120036</v>
      </c>
      <c r="G6224" t="s">
        <v>1779</v>
      </c>
      <c r="H6224">
        <v>583635</v>
      </c>
      <c r="I6224" t="s">
        <v>1780</v>
      </c>
      <c r="J6224">
        <v>202212</v>
      </c>
      <c r="K6224">
        <v>44599</v>
      </c>
      <c r="L6224" t="s">
        <v>644</v>
      </c>
      <c r="M6224">
        <v>20000</v>
      </c>
      <c r="N6224">
        <v>33.99</v>
      </c>
      <c r="O6224" t="s">
        <v>645</v>
      </c>
      <c r="P6224" s="428">
        <v>30.492999999999999</v>
      </c>
      <c r="Q6224">
        <v>30538061</v>
      </c>
      <c r="R6224" t="s">
        <v>1230</v>
      </c>
      <c r="S6224">
        <v>13487</v>
      </c>
      <c r="T6224" t="s">
        <v>5284</v>
      </c>
    </row>
    <row r="6225" spans="1:20" x14ac:dyDescent="0.25">
      <c r="A6225" t="s">
        <v>637</v>
      </c>
      <c r="B6225" t="s">
        <v>1229</v>
      </c>
      <c r="C6225" t="s">
        <v>639</v>
      </c>
      <c r="D6225" t="s">
        <v>663</v>
      </c>
      <c r="E6225" t="s">
        <v>704</v>
      </c>
      <c r="F6225">
        <v>528004120036</v>
      </c>
      <c r="G6225" t="s">
        <v>1779</v>
      </c>
      <c r="H6225">
        <v>583635</v>
      </c>
      <c r="I6225" t="s">
        <v>1780</v>
      </c>
      <c r="J6225">
        <v>202212</v>
      </c>
      <c r="K6225">
        <v>44599</v>
      </c>
      <c r="L6225" t="s">
        <v>644</v>
      </c>
      <c r="M6225">
        <v>20000</v>
      </c>
      <c r="N6225">
        <v>33.99</v>
      </c>
      <c r="O6225" t="s">
        <v>645</v>
      </c>
      <c r="P6225" s="428">
        <v>30.492999999999999</v>
      </c>
      <c r="Q6225">
        <v>30538061</v>
      </c>
      <c r="R6225" t="s">
        <v>1230</v>
      </c>
      <c r="S6225">
        <v>13487</v>
      </c>
      <c r="T6225" t="s">
        <v>5285</v>
      </c>
    </row>
    <row r="6226" spans="1:20" x14ac:dyDescent="0.25">
      <c r="A6226" t="s">
        <v>637</v>
      </c>
      <c r="B6226" t="s">
        <v>1229</v>
      </c>
      <c r="C6226" t="s">
        <v>639</v>
      </c>
      <c r="D6226" t="s">
        <v>663</v>
      </c>
      <c r="E6226" t="s">
        <v>704</v>
      </c>
      <c r="F6226">
        <v>528004120036</v>
      </c>
      <c r="G6226" t="s">
        <v>1779</v>
      </c>
      <c r="H6226">
        <v>583635</v>
      </c>
      <c r="I6226" t="s">
        <v>1780</v>
      </c>
      <c r="J6226">
        <v>202212</v>
      </c>
      <c r="K6226">
        <v>44599</v>
      </c>
      <c r="L6226" t="s">
        <v>644</v>
      </c>
      <c r="M6226">
        <v>20000</v>
      </c>
      <c r="N6226">
        <v>33.99</v>
      </c>
      <c r="O6226" t="s">
        <v>645</v>
      </c>
      <c r="P6226" s="428">
        <v>30.492999999999999</v>
      </c>
      <c r="Q6226">
        <v>30538061</v>
      </c>
      <c r="R6226" t="s">
        <v>1230</v>
      </c>
      <c r="S6226">
        <v>13487</v>
      </c>
      <c r="T6226" t="s">
        <v>5286</v>
      </c>
    </row>
    <row r="6227" spans="1:20" x14ac:dyDescent="0.25">
      <c r="A6227" t="s">
        <v>637</v>
      </c>
      <c r="B6227" t="s">
        <v>1229</v>
      </c>
      <c r="C6227" t="s">
        <v>639</v>
      </c>
      <c r="D6227" t="s">
        <v>663</v>
      </c>
      <c r="E6227" t="s">
        <v>704</v>
      </c>
      <c r="F6227">
        <v>528004120036</v>
      </c>
      <c r="G6227" t="s">
        <v>1779</v>
      </c>
      <c r="H6227">
        <v>583635</v>
      </c>
      <c r="I6227" t="s">
        <v>1780</v>
      </c>
      <c r="J6227">
        <v>202212</v>
      </c>
      <c r="K6227">
        <v>44599</v>
      </c>
      <c r="L6227" t="s">
        <v>644</v>
      </c>
      <c r="M6227">
        <v>20000</v>
      </c>
      <c r="N6227">
        <v>33.99</v>
      </c>
      <c r="O6227" t="s">
        <v>645</v>
      </c>
      <c r="P6227" s="428">
        <v>30.492999999999999</v>
      </c>
      <c r="Q6227">
        <v>30538061</v>
      </c>
      <c r="R6227" t="s">
        <v>1230</v>
      </c>
      <c r="S6227">
        <v>13487</v>
      </c>
      <c r="T6227" t="s">
        <v>5287</v>
      </c>
    </row>
    <row r="6228" spans="1:20" x14ac:dyDescent="0.25">
      <c r="A6228" t="s">
        <v>637</v>
      </c>
      <c r="B6228" t="s">
        <v>1229</v>
      </c>
      <c r="C6228" t="s">
        <v>639</v>
      </c>
      <c r="D6228" t="s">
        <v>663</v>
      </c>
      <c r="E6228" t="s">
        <v>704</v>
      </c>
      <c r="F6228">
        <v>528004120036</v>
      </c>
      <c r="G6228" t="s">
        <v>1779</v>
      </c>
      <c r="H6228">
        <v>583635</v>
      </c>
      <c r="I6228" t="s">
        <v>1780</v>
      </c>
      <c r="J6228">
        <v>202212</v>
      </c>
      <c r="K6228">
        <v>44599</v>
      </c>
      <c r="L6228" t="s">
        <v>644</v>
      </c>
      <c r="M6228">
        <v>20000</v>
      </c>
      <c r="N6228">
        <v>33.99</v>
      </c>
      <c r="O6228" t="s">
        <v>645</v>
      </c>
      <c r="P6228" s="428">
        <v>30.492999999999999</v>
      </c>
      <c r="Q6228">
        <v>30538061</v>
      </c>
      <c r="R6228" t="s">
        <v>1230</v>
      </c>
      <c r="S6228">
        <v>13487</v>
      </c>
      <c r="T6228" t="s">
        <v>5288</v>
      </c>
    </row>
    <row r="6229" spans="1:20" x14ac:dyDescent="0.25">
      <c r="A6229" t="s">
        <v>637</v>
      </c>
      <c r="B6229" t="s">
        <v>1229</v>
      </c>
      <c r="C6229" t="s">
        <v>639</v>
      </c>
      <c r="D6229" t="s">
        <v>663</v>
      </c>
      <c r="E6229" t="s">
        <v>704</v>
      </c>
      <c r="F6229">
        <v>528004120036</v>
      </c>
      <c r="G6229" t="s">
        <v>1779</v>
      </c>
      <c r="H6229">
        <v>583635</v>
      </c>
      <c r="I6229" t="s">
        <v>1780</v>
      </c>
      <c r="J6229">
        <v>202212</v>
      </c>
      <c r="K6229">
        <v>44599</v>
      </c>
      <c r="L6229" t="s">
        <v>644</v>
      </c>
      <c r="M6229">
        <v>20000</v>
      </c>
      <c r="N6229">
        <v>33.99</v>
      </c>
      <c r="O6229" t="s">
        <v>645</v>
      </c>
      <c r="P6229" s="428">
        <v>30.492999999999999</v>
      </c>
      <c r="Q6229">
        <v>30538061</v>
      </c>
      <c r="R6229" t="s">
        <v>1230</v>
      </c>
      <c r="S6229">
        <v>13487</v>
      </c>
      <c r="T6229" t="s">
        <v>5289</v>
      </c>
    </row>
    <row r="6230" spans="1:20" x14ac:dyDescent="0.25">
      <c r="A6230" t="s">
        <v>637</v>
      </c>
      <c r="B6230" t="s">
        <v>1229</v>
      </c>
      <c r="C6230" t="s">
        <v>639</v>
      </c>
      <c r="D6230" t="s">
        <v>663</v>
      </c>
      <c r="E6230" t="s">
        <v>704</v>
      </c>
      <c r="F6230">
        <v>528004120036</v>
      </c>
      <c r="G6230" t="s">
        <v>1779</v>
      </c>
      <c r="H6230">
        <v>583635</v>
      </c>
      <c r="I6230" t="s">
        <v>1780</v>
      </c>
      <c r="J6230">
        <v>202212</v>
      </c>
      <c r="K6230">
        <v>44599</v>
      </c>
      <c r="L6230" t="s">
        <v>644</v>
      </c>
      <c r="M6230">
        <v>41450</v>
      </c>
      <c r="N6230">
        <v>70.44</v>
      </c>
      <c r="O6230" t="s">
        <v>645</v>
      </c>
      <c r="P6230" s="428">
        <v>63.192999999999998</v>
      </c>
      <c r="Q6230">
        <v>30538061</v>
      </c>
      <c r="R6230" t="s">
        <v>1230</v>
      </c>
      <c r="S6230">
        <v>13487</v>
      </c>
      <c r="T6230" t="s">
        <v>5176</v>
      </c>
    </row>
    <row r="6231" spans="1:20" x14ac:dyDescent="0.25">
      <c r="A6231" t="s">
        <v>637</v>
      </c>
      <c r="B6231" t="s">
        <v>1229</v>
      </c>
      <c r="C6231" t="s">
        <v>639</v>
      </c>
      <c r="D6231" t="s">
        <v>663</v>
      </c>
      <c r="E6231" t="s">
        <v>704</v>
      </c>
      <c r="F6231">
        <v>528004120036</v>
      </c>
      <c r="G6231" t="s">
        <v>1779</v>
      </c>
      <c r="H6231">
        <v>583635</v>
      </c>
      <c r="I6231" t="s">
        <v>1780</v>
      </c>
      <c r="J6231">
        <v>202212</v>
      </c>
      <c r="K6231">
        <v>44599</v>
      </c>
      <c r="L6231" t="s">
        <v>644</v>
      </c>
      <c r="M6231">
        <v>78200</v>
      </c>
      <c r="N6231">
        <v>132.88999999999999</v>
      </c>
      <c r="O6231" t="s">
        <v>645</v>
      </c>
      <c r="P6231" s="428">
        <v>119.218</v>
      </c>
      <c r="Q6231">
        <v>30538061</v>
      </c>
      <c r="R6231" t="s">
        <v>1230</v>
      </c>
      <c r="S6231">
        <v>13487</v>
      </c>
      <c r="T6231" t="s">
        <v>5176</v>
      </c>
    </row>
    <row r="6232" spans="1:20" x14ac:dyDescent="0.25">
      <c r="A6232" t="s">
        <v>637</v>
      </c>
      <c r="B6232" t="s">
        <v>1229</v>
      </c>
      <c r="C6232" t="s">
        <v>639</v>
      </c>
      <c r="D6232" t="s">
        <v>663</v>
      </c>
      <c r="E6232" t="s">
        <v>704</v>
      </c>
      <c r="F6232">
        <v>528004120036</v>
      </c>
      <c r="G6232" t="s">
        <v>1779</v>
      </c>
      <c r="H6232">
        <v>583635</v>
      </c>
      <c r="I6232" t="s">
        <v>1780</v>
      </c>
      <c r="J6232">
        <v>202212</v>
      </c>
      <c r="K6232">
        <v>44599</v>
      </c>
      <c r="L6232" t="s">
        <v>644</v>
      </c>
      <c r="M6232">
        <v>24910</v>
      </c>
      <c r="N6232">
        <v>42.33</v>
      </c>
      <c r="O6232" t="s">
        <v>645</v>
      </c>
      <c r="P6232" s="428">
        <v>37.975000000000001</v>
      </c>
      <c r="Q6232">
        <v>30538061</v>
      </c>
      <c r="R6232" t="s">
        <v>1230</v>
      </c>
      <c r="S6232">
        <v>13487</v>
      </c>
      <c r="T6232" t="s">
        <v>5176</v>
      </c>
    </row>
    <row r="6233" spans="1:20" x14ac:dyDescent="0.25">
      <c r="A6233" t="s">
        <v>637</v>
      </c>
      <c r="B6233" t="s">
        <v>1229</v>
      </c>
      <c r="C6233" t="s">
        <v>639</v>
      </c>
      <c r="D6233" t="s">
        <v>663</v>
      </c>
      <c r="E6233" t="s">
        <v>704</v>
      </c>
      <c r="F6233">
        <v>528004120036</v>
      </c>
      <c r="G6233" t="s">
        <v>1779</v>
      </c>
      <c r="H6233">
        <v>583635</v>
      </c>
      <c r="I6233" t="s">
        <v>1780</v>
      </c>
      <c r="J6233">
        <v>202212</v>
      </c>
      <c r="K6233">
        <v>44599</v>
      </c>
      <c r="L6233" t="s">
        <v>644</v>
      </c>
      <c r="M6233">
        <v>37500</v>
      </c>
      <c r="N6233">
        <v>63.72</v>
      </c>
      <c r="O6233" t="s">
        <v>645</v>
      </c>
      <c r="P6233" s="428">
        <v>57.164000000000001</v>
      </c>
      <c r="Q6233">
        <v>30538061</v>
      </c>
      <c r="R6233" t="s">
        <v>1230</v>
      </c>
      <c r="S6233">
        <v>13487</v>
      </c>
      <c r="T6233" t="s">
        <v>5177</v>
      </c>
    </row>
    <row r="6234" spans="1:20" x14ac:dyDescent="0.25">
      <c r="A6234" t="s">
        <v>637</v>
      </c>
      <c r="B6234" t="s">
        <v>1229</v>
      </c>
      <c r="C6234" t="s">
        <v>639</v>
      </c>
      <c r="D6234" t="s">
        <v>663</v>
      </c>
      <c r="E6234" t="s">
        <v>704</v>
      </c>
      <c r="F6234">
        <v>528004120036</v>
      </c>
      <c r="G6234" t="s">
        <v>1779</v>
      </c>
      <c r="H6234">
        <v>583635</v>
      </c>
      <c r="I6234" t="s">
        <v>1780</v>
      </c>
      <c r="J6234">
        <v>202212</v>
      </c>
      <c r="K6234">
        <v>44599</v>
      </c>
      <c r="L6234" t="s">
        <v>644</v>
      </c>
      <c r="M6234">
        <v>37500</v>
      </c>
      <c r="N6234">
        <v>63.72</v>
      </c>
      <c r="O6234" t="s">
        <v>645</v>
      </c>
      <c r="P6234" s="428">
        <v>57.164000000000001</v>
      </c>
      <c r="Q6234">
        <v>30538061</v>
      </c>
      <c r="R6234" t="s">
        <v>1230</v>
      </c>
      <c r="S6234">
        <v>13487</v>
      </c>
      <c r="T6234" t="s">
        <v>5290</v>
      </c>
    </row>
    <row r="6235" spans="1:20" x14ac:dyDescent="0.25">
      <c r="A6235" t="s">
        <v>637</v>
      </c>
      <c r="B6235" t="s">
        <v>1229</v>
      </c>
      <c r="C6235" t="s">
        <v>639</v>
      </c>
      <c r="D6235" t="s">
        <v>663</v>
      </c>
      <c r="E6235" t="s">
        <v>704</v>
      </c>
      <c r="F6235">
        <v>528004120036</v>
      </c>
      <c r="G6235" t="s">
        <v>1779</v>
      </c>
      <c r="H6235">
        <v>583635</v>
      </c>
      <c r="I6235" t="s">
        <v>1780</v>
      </c>
      <c r="J6235">
        <v>202212</v>
      </c>
      <c r="K6235">
        <v>44599</v>
      </c>
      <c r="L6235" t="s">
        <v>644</v>
      </c>
      <c r="M6235">
        <v>19000</v>
      </c>
      <c r="N6235">
        <v>32.29</v>
      </c>
      <c r="O6235" t="s">
        <v>645</v>
      </c>
      <c r="P6235" s="428">
        <v>28.968</v>
      </c>
      <c r="Q6235">
        <v>30538061</v>
      </c>
      <c r="R6235" t="s">
        <v>1230</v>
      </c>
      <c r="S6235">
        <v>13487</v>
      </c>
      <c r="T6235" t="s">
        <v>5291</v>
      </c>
    </row>
    <row r="6236" spans="1:20" x14ac:dyDescent="0.25">
      <c r="A6236" t="s">
        <v>637</v>
      </c>
      <c r="B6236" t="s">
        <v>1229</v>
      </c>
      <c r="C6236" t="s">
        <v>639</v>
      </c>
      <c r="D6236" t="s">
        <v>663</v>
      </c>
      <c r="E6236" t="s">
        <v>704</v>
      </c>
      <c r="F6236">
        <v>528004120036</v>
      </c>
      <c r="G6236" t="s">
        <v>1779</v>
      </c>
      <c r="H6236">
        <v>583635</v>
      </c>
      <c r="I6236" t="s">
        <v>1780</v>
      </c>
      <c r="J6236">
        <v>202212</v>
      </c>
      <c r="K6236">
        <v>44599</v>
      </c>
      <c r="L6236" t="s">
        <v>644</v>
      </c>
      <c r="M6236">
        <v>1326000</v>
      </c>
      <c r="N6236">
        <v>2253.3000000000002</v>
      </c>
      <c r="O6236" t="s">
        <v>645</v>
      </c>
      <c r="P6236" s="428">
        <v>2021.4770000000001</v>
      </c>
      <c r="Q6236">
        <v>30538061</v>
      </c>
      <c r="R6236" t="s">
        <v>1230</v>
      </c>
      <c r="S6236">
        <v>13487</v>
      </c>
      <c r="T6236" t="s">
        <v>5293</v>
      </c>
    </row>
    <row r="6237" spans="1:20" x14ac:dyDescent="0.25">
      <c r="A6237" t="s">
        <v>637</v>
      </c>
      <c r="B6237" t="s">
        <v>1229</v>
      </c>
      <c r="C6237" t="s">
        <v>639</v>
      </c>
      <c r="D6237" t="s">
        <v>663</v>
      </c>
      <c r="E6237" t="s">
        <v>704</v>
      </c>
      <c r="F6237">
        <v>528004120036</v>
      </c>
      <c r="G6237" t="s">
        <v>1779</v>
      </c>
      <c r="H6237">
        <v>583635</v>
      </c>
      <c r="I6237" t="s">
        <v>1780</v>
      </c>
      <c r="J6237">
        <v>202212</v>
      </c>
      <c r="K6237">
        <v>44599</v>
      </c>
      <c r="L6237" t="s">
        <v>644</v>
      </c>
      <c r="M6237">
        <v>5000</v>
      </c>
      <c r="N6237">
        <v>8.5</v>
      </c>
      <c r="O6237" t="s">
        <v>645</v>
      </c>
      <c r="P6237" s="428">
        <v>7.6260000000000003</v>
      </c>
      <c r="Q6237">
        <v>30538061</v>
      </c>
      <c r="R6237" t="s">
        <v>1230</v>
      </c>
      <c r="S6237">
        <v>13487</v>
      </c>
      <c r="T6237" t="s">
        <v>5295</v>
      </c>
    </row>
    <row r="6238" spans="1:20" x14ac:dyDescent="0.25">
      <c r="A6238" t="s">
        <v>637</v>
      </c>
      <c r="B6238" t="s">
        <v>1229</v>
      </c>
      <c r="C6238" t="s">
        <v>639</v>
      </c>
      <c r="D6238" t="s">
        <v>663</v>
      </c>
      <c r="E6238" t="s">
        <v>704</v>
      </c>
      <c r="F6238">
        <v>528004120036</v>
      </c>
      <c r="G6238" t="s">
        <v>1779</v>
      </c>
      <c r="H6238">
        <v>583635</v>
      </c>
      <c r="I6238" t="s">
        <v>1780</v>
      </c>
      <c r="J6238">
        <v>202212</v>
      </c>
      <c r="K6238">
        <v>44599</v>
      </c>
      <c r="L6238" t="s">
        <v>644</v>
      </c>
      <c r="M6238">
        <v>10000</v>
      </c>
      <c r="N6238">
        <v>16.989999999999998</v>
      </c>
      <c r="O6238" t="s">
        <v>645</v>
      </c>
      <c r="P6238" s="428">
        <v>15.242000000000001</v>
      </c>
      <c r="Q6238">
        <v>30538061</v>
      </c>
      <c r="R6238" t="s">
        <v>1230</v>
      </c>
      <c r="S6238">
        <v>13487</v>
      </c>
      <c r="T6238" t="s">
        <v>5294</v>
      </c>
    </row>
    <row r="6239" spans="1:20" x14ac:dyDescent="0.25">
      <c r="A6239" t="s">
        <v>637</v>
      </c>
      <c r="B6239" t="s">
        <v>1229</v>
      </c>
      <c r="C6239" t="s">
        <v>639</v>
      </c>
      <c r="D6239" t="s">
        <v>663</v>
      </c>
      <c r="E6239" t="s">
        <v>704</v>
      </c>
      <c r="F6239">
        <v>528004120036</v>
      </c>
      <c r="G6239" t="s">
        <v>1779</v>
      </c>
      <c r="H6239">
        <v>583635</v>
      </c>
      <c r="I6239" t="s">
        <v>1780</v>
      </c>
      <c r="J6239">
        <v>202212</v>
      </c>
      <c r="K6239">
        <v>44599</v>
      </c>
      <c r="L6239" t="s">
        <v>644</v>
      </c>
      <c r="M6239">
        <v>5000</v>
      </c>
      <c r="N6239">
        <v>8.5</v>
      </c>
      <c r="O6239" t="s">
        <v>645</v>
      </c>
      <c r="P6239" s="428">
        <v>7.6260000000000003</v>
      </c>
      <c r="Q6239">
        <v>30538061</v>
      </c>
      <c r="R6239" t="s">
        <v>1230</v>
      </c>
      <c r="S6239">
        <v>13487</v>
      </c>
      <c r="T6239" t="s">
        <v>5295</v>
      </c>
    </row>
    <row r="6240" spans="1:20" x14ac:dyDescent="0.25">
      <c r="A6240" t="s">
        <v>637</v>
      </c>
      <c r="B6240" t="s">
        <v>1229</v>
      </c>
      <c r="C6240" t="s">
        <v>639</v>
      </c>
      <c r="D6240" t="s">
        <v>663</v>
      </c>
      <c r="E6240" t="s">
        <v>704</v>
      </c>
      <c r="F6240">
        <v>528004120036</v>
      </c>
      <c r="G6240" t="s">
        <v>1779</v>
      </c>
      <c r="H6240">
        <v>583635</v>
      </c>
      <c r="I6240" t="s">
        <v>1780</v>
      </c>
      <c r="J6240">
        <v>202212</v>
      </c>
      <c r="K6240">
        <v>44599</v>
      </c>
      <c r="L6240" t="s">
        <v>644</v>
      </c>
      <c r="M6240">
        <v>20000</v>
      </c>
      <c r="N6240">
        <v>33.99</v>
      </c>
      <c r="O6240" t="s">
        <v>645</v>
      </c>
      <c r="P6240" s="428">
        <v>30.492999999999999</v>
      </c>
      <c r="Q6240">
        <v>30538061</v>
      </c>
      <c r="R6240" t="s">
        <v>1230</v>
      </c>
      <c r="S6240">
        <v>13487</v>
      </c>
      <c r="T6240" t="s">
        <v>5178</v>
      </c>
    </row>
    <row r="6241" spans="1:20" x14ac:dyDescent="0.25">
      <c r="A6241" t="s">
        <v>637</v>
      </c>
      <c r="B6241" t="s">
        <v>1229</v>
      </c>
      <c r="C6241" t="s">
        <v>639</v>
      </c>
      <c r="D6241" t="s">
        <v>663</v>
      </c>
      <c r="E6241" t="s">
        <v>704</v>
      </c>
      <c r="F6241">
        <v>528004120036</v>
      </c>
      <c r="G6241" t="s">
        <v>1779</v>
      </c>
      <c r="H6241">
        <v>583635</v>
      </c>
      <c r="I6241" t="s">
        <v>1780</v>
      </c>
      <c r="J6241">
        <v>202212</v>
      </c>
      <c r="K6241">
        <v>44599</v>
      </c>
      <c r="L6241" t="s">
        <v>644</v>
      </c>
      <c r="M6241">
        <v>20000</v>
      </c>
      <c r="N6241">
        <v>33.99</v>
      </c>
      <c r="O6241" t="s">
        <v>645</v>
      </c>
      <c r="P6241" s="428">
        <v>30.492999999999999</v>
      </c>
      <c r="Q6241">
        <v>30538061</v>
      </c>
      <c r="R6241" t="s">
        <v>1230</v>
      </c>
      <c r="S6241">
        <v>13487</v>
      </c>
      <c r="T6241" t="s">
        <v>5296</v>
      </c>
    </row>
    <row r="6242" spans="1:20" x14ac:dyDescent="0.25">
      <c r="A6242" t="s">
        <v>637</v>
      </c>
      <c r="B6242" t="s">
        <v>1229</v>
      </c>
      <c r="C6242" t="s">
        <v>639</v>
      </c>
      <c r="D6242" t="s">
        <v>663</v>
      </c>
      <c r="E6242" t="s">
        <v>704</v>
      </c>
      <c r="F6242">
        <v>528004120036</v>
      </c>
      <c r="G6242" t="s">
        <v>1779</v>
      </c>
      <c r="H6242">
        <v>583635</v>
      </c>
      <c r="I6242" t="s">
        <v>1780</v>
      </c>
      <c r="J6242">
        <v>202212</v>
      </c>
      <c r="K6242">
        <v>44599</v>
      </c>
      <c r="L6242" t="s">
        <v>644</v>
      </c>
      <c r="M6242">
        <v>20000</v>
      </c>
      <c r="N6242">
        <v>33.99</v>
      </c>
      <c r="O6242" t="s">
        <v>645</v>
      </c>
      <c r="P6242" s="428">
        <v>30.492999999999999</v>
      </c>
      <c r="Q6242">
        <v>30538061</v>
      </c>
      <c r="R6242" t="s">
        <v>1230</v>
      </c>
      <c r="S6242">
        <v>13487</v>
      </c>
      <c r="T6242" t="s">
        <v>5297</v>
      </c>
    </row>
    <row r="6243" spans="1:20" x14ac:dyDescent="0.25">
      <c r="A6243" t="s">
        <v>637</v>
      </c>
      <c r="B6243" t="s">
        <v>1229</v>
      </c>
      <c r="C6243" t="s">
        <v>639</v>
      </c>
      <c r="D6243" t="s">
        <v>663</v>
      </c>
      <c r="E6243" t="s">
        <v>704</v>
      </c>
      <c r="F6243">
        <v>528004120036</v>
      </c>
      <c r="G6243" t="s">
        <v>1779</v>
      </c>
      <c r="H6243">
        <v>583635</v>
      </c>
      <c r="I6243" t="s">
        <v>1780</v>
      </c>
      <c r="J6243">
        <v>202212</v>
      </c>
      <c r="K6243">
        <v>44599</v>
      </c>
      <c r="L6243" t="s">
        <v>644</v>
      </c>
      <c r="M6243">
        <v>20000</v>
      </c>
      <c r="N6243">
        <v>33.99</v>
      </c>
      <c r="O6243" t="s">
        <v>645</v>
      </c>
      <c r="P6243" s="428">
        <v>30.492999999999999</v>
      </c>
      <c r="Q6243">
        <v>30538061</v>
      </c>
      <c r="R6243" t="s">
        <v>1230</v>
      </c>
      <c r="S6243">
        <v>13487</v>
      </c>
      <c r="T6243" t="s">
        <v>5298</v>
      </c>
    </row>
    <row r="6244" spans="1:20" x14ac:dyDescent="0.25">
      <c r="A6244" t="s">
        <v>637</v>
      </c>
      <c r="B6244" t="s">
        <v>1229</v>
      </c>
      <c r="C6244" t="s">
        <v>639</v>
      </c>
      <c r="D6244" t="s">
        <v>663</v>
      </c>
      <c r="E6244" t="s">
        <v>704</v>
      </c>
      <c r="F6244">
        <v>528004120036</v>
      </c>
      <c r="G6244" t="s">
        <v>1779</v>
      </c>
      <c r="H6244">
        <v>583635</v>
      </c>
      <c r="I6244" t="s">
        <v>1780</v>
      </c>
      <c r="J6244">
        <v>202212</v>
      </c>
      <c r="K6244">
        <v>44599</v>
      </c>
      <c r="L6244" t="s">
        <v>644</v>
      </c>
      <c r="M6244">
        <v>20000</v>
      </c>
      <c r="N6244">
        <v>33.99</v>
      </c>
      <c r="O6244" t="s">
        <v>645</v>
      </c>
      <c r="P6244" s="428">
        <v>30.492999999999999</v>
      </c>
      <c r="Q6244">
        <v>30538061</v>
      </c>
      <c r="R6244" t="s">
        <v>1230</v>
      </c>
      <c r="S6244">
        <v>13487</v>
      </c>
      <c r="T6244" t="s">
        <v>5297</v>
      </c>
    </row>
    <row r="6245" spans="1:20" x14ac:dyDescent="0.25">
      <c r="A6245" t="s">
        <v>637</v>
      </c>
      <c r="B6245" t="s">
        <v>1229</v>
      </c>
      <c r="C6245" t="s">
        <v>639</v>
      </c>
      <c r="D6245" t="s">
        <v>663</v>
      </c>
      <c r="E6245" t="s">
        <v>704</v>
      </c>
      <c r="F6245">
        <v>528004120036</v>
      </c>
      <c r="G6245" t="s">
        <v>1779</v>
      </c>
      <c r="H6245">
        <v>583635</v>
      </c>
      <c r="I6245" t="s">
        <v>1780</v>
      </c>
      <c r="J6245">
        <v>202212</v>
      </c>
      <c r="K6245">
        <v>44599</v>
      </c>
      <c r="L6245" t="s">
        <v>644</v>
      </c>
      <c r="M6245">
        <v>20000</v>
      </c>
      <c r="N6245">
        <v>33.99</v>
      </c>
      <c r="O6245" t="s">
        <v>645</v>
      </c>
      <c r="P6245" s="428">
        <v>30.492999999999999</v>
      </c>
      <c r="Q6245">
        <v>30538061</v>
      </c>
      <c r="R6245" t="s">
        <v>1230</v>
      </c>
      <c r="S6245">
        <v>13487</v>
      </c>
      <c r="T6245" t="s">
        <v>5297</v>
      </c>
    </row>
    <row r="6246" spans="1:20" x14ac:dyDescent="0.25">
      <c r="A6246" t="s">
        <v>637</v>
      </c>
      <c r="B6246" t="s">
        <v>1229</v>
      </c>
      <c r="C6246" t="s">
        <v>639</v>
      </c>
      <c r="D6246" t="s">
        <v>663</v>
      </c>
      <c r="E6246" t="s">
        <v>704</v>
      </c>
      <c r="F6246">
        <v>528004120036</v>
      </c>
      <c r="G6246" t="s">
        <v>1779</v>
      </c>
      <c r="H6246">
        <v>583635</v>
      </c>
      <c r="I6246" t="s">
        <v>1780</v>
      </c>
      <c r="J6246">
        <v>202212</v>
      </c>
      <c r="K6246">
        <v>44599</v>
      </c>
      <c r="L6246" t="s">
        <v>644</v>
      </c>
      <c r="M6246">
        <v>20000</v>
      </c>
      <c r="N6246">
        <v>33.99</v>
      </c>
      <c r="O6246" t="s">
        <v>645</v>
      </c>
      <c r="P6246" s="428">
        <v>30.492999999999999</v>
      </c>
      <c r="Q6246">
        <v>30538061</v>
      </c>
      <c r="R6246" t="s">
        <v>1230</v>
      </c>
      <c r="S6246">
        <v>13487</v>
      </c>
      <c r="T6246" t="s">
        <v>5297</v>
      </c>
    </row>
    <row r="6247" spans="1:20" x14ac:dyDescent="0.25">
      <c r="A6247" t="s">
        <v>637</v>
      </c>
      <c r="B6247" t="s">
        <v>1229</v>
      </c>
      <c r="C6247" t="s">
        <v>639</v>
      </c>
      <c r="D6247" t="s">
        <v>663</v>
      </c>
      <c r="E6247" t="s">
        <v>704</v>
      </c>
      <c r="F6247">
        <v>528004120036</v>
      </c>
      <c r="G6247" t="s">
        <v>1779</v>
      </c>
      <c r="H6247">
        <v>583635</v>
      </c>
      <c r="I6247" t="s">
        <v>1780</v>
      </c>
      <c r="J6247">
        <v>202212</v>
      </c>
      <c r="K6247">
        <v>44599</v>
      </c>
      <c r="L6247" t="s">
        <v>644</v>
      </c>
      <c r="M6247">
        <v>20000</v>
      </c>
      <c r="N6247">
        <v>33.99</v>
      </c>
      <c r="O6247" t="s">
        <v>645</v>
      </c>
      <c r="P6247" s="428">
        <v>30.492999999999999</v>
      </c>
      <c r="Q6247">
        <v>30538061</v>
      </c>
      <c r="R6247" t="s">
        <v>1230</v>
      </c>
      <c r="S6247">
        <v>13487</v>
      </c>
      <c r="T6247" t="s">
        <v>5299</v>
      </c>
    </row>
    <row r="6248" spans="1:20" x14ac:dyDescent="0.25">
      <c r="A6248" t="s">
        <v>637</v>
      </c>
      <c r="B6248" t="s">
        <v>1229</v>
      </c>
      <c r="C6248" t="s">
        <v>639</v>
      </c>
      <c r="D6248" t="s">
        <v>663</v>
      </c>
      <c r="E6248" t="s">
        <v>704</v>
      </c>
      <c r="F6248">
        <v>528004120036</v>
      </c>
      <c r="G6248" t="s">
        <v>1779</v>
      </c>
      <c r="H6248">
        <v>583635</v>
      </c>
      <c r="I6248" t="s">
        <v>1780</v>
      </c>
      <c r="J6248">
        <v>202212</v>
      </c>
      <c r="K6248">
        <v>44599</v>
      </c>
      <c r="L6248" t="s">
        <v>644</v>
      </c>
      <c r="M6248">
        <v>20000</v>
      </c>
      <c r="N6248">
        <v>33.99</v>
      </c>
      <c r="O6248" t="s">
        <v>645</v>
      </c>
      <c r="P6248" s="428">
        <v>30.492999999999999</v>
      </c>
      <c r="Q6248">
        <v>30538061</v>
      </c>
      <c r="R6248" t="s">
        <v>1230</v>
      </c>
      <c r="S6248">
        <v>13487</v>
      </c>
      <c r="T6248" t="s">
        <v>5300</v>
      </c>
    </row>
    <row r="6249" spans="1:20" x14ac:dyDescent="0.25">
      <c r="A6249" t="s">
        <v>637</v>
      </c>
      <c r="B6249" t="s">
        <v>1229</v>
      </c>
      <c r="C6249" t="s">
        <v>639</v>
      </c>
      <c r="D6249" t="s">
        <v>663</v>
      </c>
      <c r="E6249" t="s">
        <v>704</v>
      </c>
      <c r="F6249">
        <v>528004120036</v>
      </c>
      <c r="G6249" t="s">
        <v>1779</v>
      </c>
      <c r="H6249">
        <v>583635</v>
      </c>
      <c r="I6249" t="s">
        <v>1780</v>
      </c>
      <c r="J6249">
        <v>202212</v>
      </c>
      <c r="K6249">
        <v>44599</v>
      </c>
      <c r="L6249" t="s">
        <v>644</v>
      </c>
      <c r="M6249">
        <v>5000</v>
      </c>
      <c r="N6249">
        <v>8.5</v>
      </c>
      <c r="O6249" t="s">
        <v>645</v>
      </c>
      <c r="P6249" s="428">
        <v>7.6260000000000003</v>
      </c>
      <c r="Q6249">
        <v>30538061</v>
      </c>
      <c r="R6249" t="s">
        <v>1230</v>
      </c>
      <c r="S6249">
        <v>13487</v>
      </c>
      <c r="T6249" t="s">
        <v>5301</v>
      </c>
    </row>
    <row r="6250" spans="1:20" x14ac:dyDescent="0.25">
      <c r="A6250" t="s">
        <v>637</v>
      </c>
      <c r="B6250" t="s">
        <v>1229</v>
      </c>
      <c r="C6250" t="s">
        <v>639</v>
      </c>
      <c r="D6250" t="s">
        <v>663</v>
      </c>
      <c r="E6250" t="s">
        <v>704</v>
      </c>
      <c r="F6250">
        <v>528004120036</v>
      </c>
      <c r="G6250" t="s">
        <v>1779</v>
      </c>
      <c r="H6250">
        <v>583635</v>
      </c>
      <c r="I6250" t="s">
        <v>1780</v>
      </c>
      <c r="J6250">
        <v>202212</v>
      </c>
      <c r="K6250">
        <v>44599</v>
      </c>
      <c r="L6250" t="s">
        <v>644</v>
      </c>
      <c r="M6250">
        <v>15100</v>
      </c>
      <c r="N6250">
        <v>25.66</v>
      </c>
      <c r="O6250" t="s">
        <v>645</v>
      </c>
      <c r="P6250" s="428">
        <v>23.02</v>
      </c>
      <c r="Q6250">
        <v>30538061</v>
      </c>
      <c r="R6250" t="s">
        <v>1230</v>
      </c>
      <c r="S6250">
        <v>13487</v>
      </c>
      <c r="T6250" t="s">
        <v>5179</v>
      </c>
    </row>
    <row r="6251" spans="1:20" x14ac:dyDescent="0.25">
      <c r="A6251" t="s">
        <v>637</v>
      </c>
      <c r="B6251" t="s">
        <v>1229</v>
      </c>
      <c r="C6251" t="s">
        <v>639</v>
      </c>
      <c r="D6251" t="s">
        <v>663</v>
      </c>
      <c r="E6251" t="s">
        <v>704</v>
      </c>
      <c r="F6251">
        <v>528004120036</v>
      </c>
      <c r="G6251" t="s">
        <v>1779</v>
      </c>
      <c r="H6251">
        <v>583635</v>
      </c>
      <c r="I6251" t="s">
        <v>1780</v>
      </c>
      <c r="J6251">
        <v>202212</v>
      </c>
      <c r="K6251">
        <v>44599</v>
      </c>
      <c r="L6251" t="s">
        <v>644</v>
      </c>
      <c r="M6251">
        <v>4900</v>
      </c>
      <c r="N6251">
        <v>8.33</v>
      </c>
      <c r="O6251" t="s">
        <v>645</v>
      </c>
      <c r="P6251" s="428">
        <v>7.4729999999999999</v>
      </c>
      <c r="Q6251">
        <v>30538061</v>
      </c>
      <c r="R6251" t="s">
        <v>1230</v>
      </c>
      <c r="S6251">
        <v>13487</v>
      </c>
      <c r="T6251" t="s">
        <v>5179</v>
      </c>
    </row>
    <row r="6252" spans="1:20" x14ac:dyDescent="0.25">
      <c r="A6252" t="s">
        <v>637</v>
      </c>
      <c r="B6252" t="s">
        <v>1229</v>
      </c>
      <c r="C6252" t="s">
        <v>639</v>
      </c>
      <c r="D6252" t="s">
        <v>663</v>
      </c>
      <c r="E6252" t="s">
        <v>704</v>
      </c>
      <c r="F6252">
        <v>528004120036</v>
      </c>
      <c r="G6252" t="s">
        <v>1779</v>
      </c>
      <c r="H6252">
        <v>583635</v>
      </c>
      <c r="I6252" t="s">
        <v>1780</v>
      </c>
      <c r="J6252">
        <v>202212</v>
      </c>
      <c r="K6252">
        <v>44599</v>
      </c>
      <c r="L6252" t="s">
        <v>644</v>
      </c>
      <c r="M6252">
        <v>31500</v>
      </c>
      <c r="N6252">
        <v>53.53</v>
      </c>
      <c r="O6252" t="s">
        <v>645</v>
      </c>
      <c r="P6252" s="428">
        <v>48.023000000000003</v>
      </c>
      <c r="Q6252">
        <v>30538061</v>
      </c>
      <c r="R6252" t="s">
        <v>1230</v>
      </c>
      <c r="S6252">
        <v>13487</v>
      </c>
      <c r="T6252" t="s">
        <v>5180</v>
      </c>
    </row>
    <row r="6253" spans="1:20" x14ac:dyDescent="0.25">
      <c r="A6253" t="s">
        <v>637</v>
      </c>
      <c r="B6253" t="s">
        <v>1229</v>
      </c>
      <c r="C6253" t="s">
        <v>639</v>
      </c>
      <c r="D6253" t="s">
        <v>663</v>
      </c>
      <c r="E6253" t="s">
        <v>704</v>
      </c>
      <c r="F6253">
        <v>528004120036</v>
      </c>
      <c r="G6253" t="s">
        <v>1779</v>
      </c>
      <c r="H6253">
        <v>583635</v>
      </c>
      <c r="I6253" t="s">
        <v>1780</v>
      </c>
      <c r="J6253">
        <v>202212</v>
      </c>
      <c r="K6253">
        <v>44599</v>
      </c>
      <c r="L6253" t="s">
        <v>644</v>
      </c>
      <c r="M6253">
        <v>37500</v>
      </c>
      <c r="N6253">
        <v>63.72</v>
      </c>
      <c r="O6253" t="s">
        <v>645</v>
      </c>
      <c r="P6253" s="428">
        <v>57.164000000000001</v>
      </c>
      <c r="Q6253">
        <v>30538061</v>
      </c>
      <c r="R6253" t="s">
        <v>1230</v>
      </c>
      <c r="S6253">
        <v>13487</v>
      </c>
      <c r="T6253" t="s">
        <v>5302</v>
      </c>
    </row>
    <row r="6254" spans="1:20" x14ac:dyDescent="0.25">
      <c r="A6254" t="s">
        <v>637</v>
      </c>
      <c r="B6254" t="s">
        <v>1229</v>
      </c>
      <c r="C6254" t="s">
        <v>639</v>
      </c>
      <c r="D6254" t="s">
        <v>663</v>
      </c>
      <c r="E6254" t="s">
        <v>704</v>
      </c>
      <c r="F6254">
        <v>528004120036</v>
      </c>
      <c r="G6254" t="s">
        <v>1779</v>
      </c>
      <c r="H6254">
        <v>583635</v>
      </c>
      <c r="I6254" t="s">
        <v>1780</v>
      </c>
      <c r="J6254">
        <v>202212</v>
      </c>
      <c r="K6254">
        <v>44599</v>
      </c>
      <c r="L6254" t="s">
        <v>644</v>
      </c>
      <c r="M6254">
        <v>31500</v>
      </c>
      <c r="N6254">
        <v>53.53</v>
      </c>
      <c r="O6254" t="s">
        <v>645</v>
      </c>
      <c r="P6254" s="428">
        <v>48.023000000000003</v>
      </c>
      <c r="Q6254">
        <v>30538061</v>
      </c>
      <c r="R6254" t="s">
        <v>1230</v>
      </c>
      <c r="S6254">
        <v>13487</v>
      </c>
      <c r="T6254" t="s">
        <v>5303</v>
      </c>
    </row>
    <row r="6255" spans="1:20" x14ac:dyDescent="0.25">
      <c r="A6255" t="s">
        <v>637</v>
      </c>
      <c r="B6255" t="s">
        <v>1229</v>
      </c>
      <c r="C6255" t="s">
        <v>639</v>
      </c>
      <c r="D6255" t="s">
        <v>663</v>
      </c>
      <c r="E6255" t="s">
        <v>704</v>
      </c>
      <c r="F6255">
        <v>528004120036</v>
      </c>
      <c r="G6255" t="s">
        <v>1779</v>
      </c>
      <c r="H6255">
        <v>583635</v>
      </c>
      <c r="I6255" t="s">
        <v>1780</v>
      </c>
      <c r="J6255">
        <v>202212</v>
      </c>
      <c r="K6255">
        <v>44599</v>
      </c>
      <c r="L6255" t="s">
        <v>644</v>
      </c>
      <c r="M6255">
        <v>25000</v>
      </c>
      <c r="N6255">
        <v>42.48</v>
      </c>
      <c r="O6255" t="s">
        <v>645</v>
      </c>
      <c r="P6255" s="428">
        <v>38.11</v>
      </c>
      <c r="Q6255">
        <v>30538061</v>
      </c>
      <c r="R6255" t="s">
        <v>1230</v>
      </c>
      <c r="S6255">
        <v>13487</v>
      </c>
      <c r="T6255" t="s">
        <v>5304</v>
      </c>
    </row>
    <row r="6256" spans="1:20" x14ac:dyDescent="0.25">
      <c r="A6256" t="s">
        <v>637</v>
      </c>
      <c r="B6256" t="s">
        <v>1229</v>
      </c>
      <c r="C6256" t="s">
        <v>639</v>
      </c>
      <c r="D6256" t="s">
        <v>663</v>
      </c>
      <c r="E6256" t="s">
        <v>704</v>
      </c>
      <c r="F6256">
        <v>528004120036</v>
      </c>
      <c r="G6256" t="s">
        <v>1779</v>
      </c>
      <c r="H6256">
        <v>583635</v>
      </c>
      <c r="I6256" t="s">
        <v>1780</v>
      </c>
      <c r="J6256">
        <v>202212</v>
      </c>
      <c r="K6256">
        <v>44599</v>
      </c>
      <c r="L6256" t="s">
        <v>644</v>
      </c>
      <c r="M6256">
        <v>450000</v>
      </c>
      <c r="N6256">
        <v>764.69</v>
      </c>
      <c r="O6256" t="s">
        <v>645</v>
      </c>
      <c r="P6256" s="428">
        <v>686.01800000000003</v>
      </c>
      <c r="Q6256">
        <v>30538061</v>
      </c>
      <c r="R6256" t="s">
        <v>1230</v>
      </c>
      <c r="S6256">
        <v>13487</v>
      </c>
      <c r="T6256" t="s">
        <v>5305</v>
      </c>
    </row>
    <row r="6257" spans="1:20" x14ac:dyDescent="0.25">
      <c r="A6257" t="s">
        <v>637</v>
      </c>
      <c r="B6257" t="s">
        <v>1229</v>
      </c>
      <c r="C6257" t="s">
        <v>639</v>
      </c>
      <c r="D6257" t="s">
        <v>663</v>
      </c>
      <c r="E6257" t="s">
        <v>704</v>
      </c>
      <c r="F6257">
        <v>528004120026</v>
      </c>
      <c r="G6257" t="s">
        <v>1241</v>
      </c>
      <c r="H6257">
        <v>583625</v>
      </c>
      <c r="I6257" t="s">
        <v>303</v>
      </c>
      <c r="J6257">
        <v>202212</v>
      </c>
      <c r="K6257">
        <v>44599</v>
      </c>
      <c r="L6257" t="s">
        <v>644</v>
      </c>
      <c r="M6257">
        <v>10000</v>
      </c>
      <c r="N6257">
        <v>16.989999999999998</v>
      </c>
      <c r="O6257" t="s">
        <v>645</v>
      </c>
      <c r="P6257" s="428">
        <v>15.242000000000001</v>
      </c>
      <c r="Q6257">
        <v>30538061</v>
      </c>
      <c r="R6257" t="s">
        <v>1230</v>
      </c>
      <c r="S6257">
        <v>13487</v>
      </c>
      <c r="T6257" t="s">
        <v>5307</v>
      </c>
    </row>
    <row r="6258" spans="1:20" x14ac:dyDescent="0.25">
      <c r="A6258" t="s">
        <v>637</v>
      </c>
      <c r="B6258" t="s">
        <v>1229</v>
      </c>
      <c r="C6258" t="s">
        <v>639</v>
      </c>
      <c r="D6258" t="s">
        <v>663</v>
      </c>
      <c r="E6258" t="s">
        <v>704</v>
      </c>
      <c r="F6258">
        <v>528004120026</v>
      </c>
      <c r="G6258" t="s">
        <v>1241</v>
      </c>
      <c r="H6258">
        <v>583625</v>
      </c>
      <c r="I6258" t="s">
        <v>303</v>
      </c>
      <c r="J6258">
        <v>202212</v>
      </c>
      <c r="K6258">
        <v>44599</v>
      </c>
      <c r="L6258" t="s">
        <v>644</v>
      </c>
      <c r="M6258">
        <v>75000</v>
      </c>
      <c r="N6258">
        <v>127.45</v>
      </c>
      <c r="O6258" t="s">
        <v>645</v>
      </c>
      <c r="P6258" s="428">
        <v>114.33799999999999</v>
      </c>
      <c r="Q6258">
        <v>30538061</v>
      </c>
      <c r="R6258" t="s">
        <v>1230</v>
      </c>
      <c r="S6258">
        <v>13487</v>
      </c>
      <c r="T6258" t="s">
        <v>5181</v>
      </c>
    </row>
    <row r="6259" spans="1:20" x14ac:dyDescent="0.25">
      <c r="A6259" t="s">
        <v>637</v>
      </c>
      <c r="B6259" t="s">
        <v>1229</v>
      </c>
      <c r="C6259" t="s">
        <v>639</v>
      </c>
      <c r="D6259" t="s">
        <v>663</v>
      </c>
      <c r="E6259" t="s">
        <v>704</v>
      </c>
      <c r="F6259">
        <v>528004120026</v>
      </c>
      <c r="G6259" t="s">
        <v>1241</v>
      </c>
      <c r="H6259">
        <v>583625</v>
      </c>
      <c r="I6259" t="s">
        <v>303</v>
      </c>
      <c r="J6259">
        <v>202212</v>
      </c>
      <c r="K6259">
        <v>44599</v>
      </c>
      <c r="L6259" t="s">
        <v>644</v>
      </c>
      <c r="M6259">
        <v>150000</v>
      </c>
      <c r="N6259">
        <v>254.9</v>
      </c>
      <c r="O6259" t="s">
        <v>645</v>
      </c>
      <c r="P6259" s="428">
        <v>228.67500000000001</v>
      </c>
      <c r="Q6259">
        <v>30538061</v>
      </c>
      <c r="R6259" t="s">
        <v>1230</v>
      </c>
      <c r="S6259">
        <v>13487</v>
      </c>
      <c r="T6259" t="s">
        <v>5315</v>
      </c>
    </row>
    <row r="6260" spans="1:20" x14ac:dyDescent="0.25">
      <c r="A6260" t="s">
        <v>637</v>
      </c>
      <c r="B6260" t="s">
        <v>1229</v>
      </c>
      <c r="C6260" t="s">
        <v>639</v>
      </c>
      <c r="D6260" t="s">
        <v>663</v>
      </c>
      <c r="E6260" t="s">
        <v>704</v>
      </c>
      <c r="F6260">
        <v>528004120036</v>
      </c>
      <c r="G6260" t="s">
        <v>1779</v>
      </c>
      <c r="H6260">
        <v>583635</v>
      </c>
      <c r="I6260" t="s">
        <v>1780</v>
      </c>
      <c r="J6260">
        <v>202212</v>
      </c>
      <c r="K6260">
        <v>44599</v>
      </c>
      <c r="L6260" t="s">
        <v>644</v>
      </c>
      <c r="M6260">
        <v>5000</v>
      </c>
      <c r="N6260">
        <v>8.5</v>
      </c>
      <c r="O6260" t="s">
        <v>645</v>
      </c>
      <c r="P6260" s="428">
        <v>7.6260000000000003</v>
      </c>
      <c r="Q6260">
        <v>30538061</v>
      </c>
      <c r="R6260" t="s">
        <v>1230</v>
      </c>
      <c r="S6260">
        <v>13487</v>
      </c>
      <c r="T6260" t="s">
        <v>5316</v>
      </c>
    </row>
    <row r="6261" spans="1:20" x14ac:dyDescent="0.25">
      <c r="A6261" t="s">
        <v>637</v>
      </c>
      <c r="B6261" t="s">
        <v>1229</v>
      </c>
      <c r="C6261" t="s">
        <v>639</v>
      </c>
      <c r="D6261" t="s">
        <v>663</v>
      </c>
      <c r="E6261" t="s">
        <v>704</v>
      </c>
      <c r="F6261">
        <v>528004120036</v>
      </c>
      <c r="G6261" t="s">
        <v>1779</v>
      </c>
      <c r="H6261">
        <v>583635</v>
      </c>
      <c r="I6261" t="s">
        <v>1780</v>
      </c>
      <c r="J6261">
        <v>202212</v>
      </c>
      <c r="K6261">
        <v>44599</v>
      </c>
      <c r="L6261" t="s">
        <v>644</v>
      </c>
      <c r="M6261">
        <v>10000</v>
      </c>
      <c r="N6261">
        <v>16.989999999999998</v>
      </c>
      <c r="O6261" t="s">
        <v>645</v>
      </c>
      <c r="P6261" s="428">
        <v>15.242000000000001</v>
      </c>
      <c r="Q6261">
        <v>30538061</v>
      </c>
      <c r="R6261" t="s">
        <v>1230</v>
      </c>
      <c r="S6261">
        <v>13487</v>
      </c>
      <c r="T6261" t="s">
        <v>5317</v>
      </c>
    </row>
    <row r="6262" spans="1:20" x14ac:dyDescent="0.25">
      <c r="A6262" t="s">
        <v>637</v>
      </c>
      <c r="B6262" t="s">
        <v>1229</v>
      </c>
      <c r="C6262" t="s">
        <v>639</v>
      </c>
      <c r="D6262" t="s">
        <v>663</v>
      </c>
      <c r="E6262" t="s">
        <v>704</v>
      </c>
      <c r="F6262">
        <v>528004120036</v>
      </c>
      <c r="G6262" t="s">
        <v>1779</v>
      </c>
      <c r="H6262">
        <v>583635</v>
      </c>
      <c r="I6262" t="s">
        <v>1780</v>
      </c>
      <c r="J6262">
        <v>202212</v>
      </c>
      <c r="K6262">
        <v>44599</v>
      </c>
      <c r="L6262" t="s">
        <v>644</v>
      </c>
      <c r="M6262">
        <v>20000</v>
      </c>
      <c r="N6262">
        <v>33.99</v>
      </c>
      <c r="O6262" t="s">
        <v>645</v>
      </c>
      <c r="P6262" s="428">
        <v>30.492999999999999</v>
      </c>
      <c r="Q6262">
        <v>30538061</v>
      </c>
      <c r="R6262" t="s">
        <v>1230</v>
      </c>
      <c r="S6262">
        <v>13487</v>
      </c>
      <c r="T6262" t="s">
        <v>5318</v>
      </c>
    </row>
    <row r="6263" spans="1:20" x14ac:dyDescent="0.25">
      <c r="A6263" t="s">
        <v>637</v>
      </c>
      <c r="B6263" t="s">
        <v>1229</v>
      </c>
      <c r="C6263" t="s">
        <v>639</v>
      </c>
      <c r="D6263" t="s">
        <v>663</v>
      </c>
      <c r="E6263" t="s">
        <v>704</v>
      </c>
      <c r="F6263">
        <v>528004120036</v>
      </c>
      <c r="G6263" t="s">
        <v>1779</v>
      </c>
      <c r="H6263">
        <v>583635</v>
      </c>
      <c r="I6263" t="s">
        <v>1780</v>
      </c>
      <c r="J6263">
        <v>202212</v>
      </c>
      <c r="K6263">
        <v>44599</v>
      </c>
      <c r="L6263" t="s">
        <v>644</v>
      </c>
      <c r="M6263">
        <v>20000</v>
      </c>
      <c r="N6263">
        <v>33.99</v>
      </c>
      <c r="O6263" t="s">
        <v>645</v>
      </c>
      <c r="P6263" s="428">
        <v>30.492999999999999</v>
      </c>
      <c r="Q6263">
        <v>30538061</v>
      </c>
      <c r="R6263" t="s">
        <v>1230</v>
      </c>
      <c r="S6263">
        <v>13487</v>
      </c>
      <c r="T6263" t="s">
        <v>5319</v>
      </c>
    </row>
    <row r="6264" spans="1:20" x14ac:dyDescent="0.25">
      <c r="A6264" t="s">
        <v>637</v>
      </c>
      <c r="B6264" t="s">
        <v>1229</v>
      </c>
      <c r="C6264" t="s">
        <v>639</v>
      </c>
      <c r="D6264" t="s">
        <v>663</v>
      </c>
      <c r="E6264" t="s">
        <v>704</v>
      </c>
      <c r="F6264">
        <v>528004120036</v>
      </c>
      <c r="G6264" t="s">
        <v>1779</v>
      </c>
      <c r="H6264">
        <v>583635</v>
      </c>
      <c r="I6264" t="s">
        <v>1780</v>
      </c>
      <c r="J6264">
        <v>202212</v>
      </c>
      <c r="K6264">
        <v>44599</v>
      </c>
      <c r="L6264" t="s">
        <v>644</v>
      </c>
      <c r="M6264">
        <v>20000</v>
      </c>
      <c r="N6264">
        <v>33.99</v>
      </c>
      <c r="O6264" t="s">
        <v>645</v>
      </c>
      <c r="P6264" s="428">
        <v>30.492999999999999</v>
      </c>
      <c r="Q6264">
        <v>30538061</v>
      </c>
      <c r="R6264" t="s">
        <v>1230</v>
      </c>
      <c r="S6264">
        <v>13487</v>
      </c>
      <c r="T6264" t="s">
        <v>5321</v>
      </c>
    </row>
    <row r="6265" spans="1:20" x14ac:dyDescent="0.25">
      <c r="A6265" t="s">
        <v>637</v>
      </c>
      <c r="B6265" t="s">
        <v>1229</v>
      </c>
      <c r="C6265" t="s">
        <v>639</v>
      </c>
      <c r="D6265" t="s">
        <v>663</v>
      </c>
      <c r="E6265" t="s">
        <v>704</v>
      </c>
      <c r="F6265">
        <v>528004120036</v>
      </c>
      <c r="G6265" t="s">
        <v>1779</v>
      </c>
      <c r="H6265">
        <v>583635</v>
      </c>
      <c r="I6265" t="s">
        <v>1780</v>
      </c>
      <c r="J6265">
        <v>202212</v>
      </c>
      <c r="K6265">
        <v>44599</v>
      </c>
      <c r="L6265" t="s">
        <v>644</v>
      </c>
      <c r="M6265">
        <v>20000</v>
      </c>
      <c r="N6265">
        <v>33.99</v>
      </c>
      <c r="O6265" t="s">
        <v>645</v>
      </c>
      <c r="P6265" s="428">
        <v>30.492999999999999</v>
      </c>
      <c r="Q6265">
        <v>30538061</v>
      </c>
      <c r="R6265" t="s">
        <v>1230</v>
      </c>
      <c r="S6265">
        <v>13487</v>
      </c>
      <c r="T6265" t="s">
        <v>5322</v>
      </c>
    </row>
    <row r="6266" spans="1:20" x14ac:dyDescent="0.25">
      <c r="A6266" t="s">
        <v>637</v>
      </c>
      <c r="B6266" t="s">
        <v>1229</v>
      </c>
      <c r="C6266" t="s">
        <v>639</v>
      </c>
      <c r="D6266" t="s">
        <v>663</v>
      </c>
      <c r="E6266" t="s">
        <v>704</v>
      </c>
      <c r="F6266">
        <v>528004120036</v>
      </c>
      <c r="G6266" t="s">
        <v>1779</v>
      </c>
      <c r="H6266">
        <v>583635</v>
      </c>
      <c r="I6266" t="s">
        <v>1780</v>
      </c>
      <c r="J6266">
        <v>202212</v>
      </c>
      <c r="K6266">
        <v>44599</v>
      </c>
      <c r="L6266" t="s">
        <v>644</v>
      </c>
      <c r="M6266">
        <v>20000</v>
      </c>
      <c r="N6266">
        <v>33.99</v>
      </c>
      <c r="O6266" t="s">
        <v>645</v>
      </c>
      <c r="P6266" s="428">
        <v>30.492999999999999</v>
      </c>
      <c r="Q6266">
        <v>30538061</v>
      </c>
      <c r="R6266" t="s">
        <v>1230</v>
      </c>
      <c r="S6266">
        <v>13487</v>
      </c>
      <c r="T6266" t="s">
        <v>5323</v>
      </c>
    </row>
    <row r="6267" spans="1:20" x14ac:dyDescent="0.25">
      <c r="A6267" t="s">
        <v>637</v>
      </c>
      <c r="B6267" t="s">
        <v>1229</v>
      </c>
      <c r="C6267" t="s">
        <v>639</v>
      </c>
      <c r="D6267" t="s">
        <v>663</v>
      </c>
      <c r="E6267" t="s">
        <v>704</v>
      </c>
      <c r="F6267">
        <v>528004120036</v>
      </c>
      <c r="G6267" t="s">
        <v>1779</v>
      </c>
      <c r="H6267">
        <v>583635</v>
      </c>
      <c r="I6267" t="s">
        <v>1780</v>
      </c>
      <c r="J6267">
        <v>202212</v>
      </c>
      <c r="K6267">
        <v>44599</v>
      </c>
      <c r="L6267" t="s">
        <v>644</v>
      </c>
      <c r="M6267">
        <v>20000</v>
      </c>
      <c r="N6267">
        <v>33.99</v>
      </c>
      <c r="O6267" t="s">
        <v>645</v>
      </c>
      <c r="P6267" s="428">
        <v>30.492999999999999</v>
      </c>
      <c r="Q6267">
        <v>30538061</v>
      </c>
      <c r="R6267" t="s">
        <v>1230</v>
      </c>
      <c r="S6267">
        <v>13487</v>
      </c>
      <c r="T6267" t="s">
        <v>5324</v>
      </c>
    </row>
    <row r="6268" spans="1:20" x14ac:dyDescent="0.25">
      <c r="A6268" t="s">
        <v>637</v>
      </c>
      <c r="B6268" t="s">
        <v>1229</v>
      </c>
      <c r="C6268" t="s">
        <v>639</v>
      </c>
      <c r="D6268" t="s">
        <v>663</v>
      </c>
      <c r="E6268" t="s">
        <v>704</v>
      </c>
      <c r="F6268">
        <v>528004120036</v>
      </c>
      <c r="G6268" t="s">
        <v>1779</v>
      </c>
      <c r="H6268">
        <v>583635</v>
      </c>
      <c r="I6268" t="s">
        <v>1780</v>
      </c>
      <c r="J6268">
        <v>202212</v>
      </c>
      <c r="K6268">
        <v>44599</v>
      </c>
      <c r="L6268" t="s">
        <v>644</v>
      </c>
      <c r="M6268">
        <v>20000</v>
      </c>
      <c r="N6268">
        <v>33.99</v>
      </c>
      <c r="O6268" t="s">
        <v>645</v>
      </c>
      <c r="P6268" s="428">
        <v>30.492999999999999</v>
      </c>
      <c r="Q6268">
        <v>30538061</v>
      </c>
      <c r="R6268" t="s">
        <v>1230</v>
      </c>
      <c r="S6268">
        <v>13487</v>
      </c>
      <c r="T6268" t="s">
        <v>5325</v>
      </c>
    </row>
    <row r="6269" spans="1:20" x14ac:dyDescent="0.25">
      <c r="A6269" t="s">
        <v>637</v>
      </c>
      <c r="B6269" t="s">
        <v>1229</v>
      </c>
      <c r="C6269" t="s">
        <v>639</v>
      </c>
      <c r="D6269" t="s">
        <v>663</v>
      </c>
      <c r="E6269" t="s">
        <v>704</v>
      </c>
      <c r="F6269">
        <v>528004120036</v>
      </c>
      <c r="G6269" t="s">
        <v>1779</v>
      </c>
      <c r="H6269">
        <v>583635</v>
      </c>
      <c r="I6269" t="s">
        <v>1780</v>
      </c>
      <c r="J6269">
        <v>202212</v>
      </c>
      <c r="K6269">
        <v>44599</v>
      </c>
      <c r="L6269" t="s">
        <v>644</v>
      </c>
      <c r="M6269">
        <v>20000</v>
      </c>
      <c r="N6269">
        <v>33.99</v>
      </c>
      <c r="O6269" t="s">
        <v>645</v>
      </c>
      <c r="P6269" s="428">
        <v>30.492999999999999</v>
      </c>
      <c r="Q6269">
        <v>30538061</v>
      </c>
      <c r="R6269" t="s">
        <v>1230</v>
      </c>
      <c r="S6269">
        <v>13487</v>
      </c>
      <c r="T6269" t="s">
        <v>5323</v>
      </c>
    </row>
    <row r="6270" spans="1:20" x14ac:dyDescent="0.25">
      <c r="A6270" t="s">
        <v>637</v>
      </c>
      <c r="B6270" t="s">
        <v>1229</v>
      </c>
      <c r="C6270" t="s">
        <v>639</v>
      </c>
      <c r="D6270" t="s">
        <v>663</v>
      </c>
      <c r="E6270" t="s">
        <v>704</v>
      </c>
      <c r="F6270">
        <v>528004120036</v>
      </c>
      <c r="G6270" t="s">
        <v>1779</v>
      </c>
      <c r="H6270">
        <v>583635</v>
      </c>
      <c r="I6270" t="s">
        <v>1780</v>
      </c>
      <c r="J6270">
        <v>202212</v>
      </c>
      <c r="K6270">
        <v>44599</v>
      </c>
      <c r="L6270" t="s">
        <v>644</v>
      </c>
      <c r="M6270">
        <v>20000</v>
      </c>
      <c r="N6270">
        <v>33.99</v>
      </c>
      <c r="O6270" t="s">
        <v>645</v>
      </c>
      <c r="P6270" s="428">
        <v>30.492999999999999</v>
      </c>
      <c r="Q6270">
        <v>30538061</v>
      </c>
      <c r="R6270" t="s">
        <v>1230</v>
      </c>
      <c r="S6270">
        <v>13487</v>
      </c>
      <c r="T6270" t="s">
        <v>5326</v>
      </c>
    </row>
    <row r="6271" spans="1:20" x14ac:dyDescent="0.25">
      <c r="A6271" t="s">
        <v>637</v>
      </c>
      <c r="B6271" t="s">
        <v>1229</v>
      </c>
      <c r="C6271" t="s">
        <v>639</v>
      </c>
      <c r="D6271" t="s">
        <v>663</v>
      </c>
      <c r="E6271" t="s">
        <v>704</v>
      </c>
      <c r="F6271">
        <v>528004120036</v>
      </c>
      <c r="G6271" t="s">
        <v>1779</v>
      </c>
      <c r="H6271">
        <v>583635</v>
      </c>
      <c r="I6271" t="s">
        <v>1780</v>
      </c>
      <c r="J6271">
        <v>202212</v>
      </c>
      <c r="K6271">
        <v>44599</v>
      </c>
      <c r="L6271" t="s">
        <v>644</v>
      </c>
      <c r="M6271">
        <v>20000</v>
      </c>
      <c r="N6271">
        <v>33.99</v>
      </c>
      <c r="O6271" t="s">
        <v>645</v>
      </c>
      <c r="P6271" s="428">
        <v>30.492999999999999</v>
      </c>
      <c r="Q6271">
        <v>30538061</v>
      </c>
      <c r="R6271" t="s">
        <v>1230</v>
      </c>
      <c r="S6271">
        <v>13487</v>
      </c>
      <c r="T6271" t="s">
        <v>5327</v>
      </c>
    </row>
    <row r="6272" spans="1:20" x14ac:dyDescent="0.25">
      <c r="A6272" t="s">
        <v>637</v>
      </c>
      <c r="B6272" t="s">
        <v>1229</v>
      </c>
      <c r="C6272" t="s">
        <v>639</v>
      </c>
      <c r="D6272" t="s">
        <v>663</v>
      </c>
      <c r="E6272" t="s">
        <v>704</v>
      </c>
      <c r="F6272">
        <v>528004120036</v>
      </c>
      <c r="G6272" t="s">
        <v>1779</v>
      </c>
      <c r="H6272">
        <v>583635</v>
      </c>
      <c r="I6272" t="s">
        <v>1780</v>
      </c>
      <c r="J6272">
        <v>202212</v>
      </c>
      <c r="K6272">
        <v>44599</v>
      </c>
      <c r="L6272" t="s">
        <v>644</v>
      </c>
      <c r="M6272">
        <v>20000</v>
      </c>
      <c r="N6272">
        <v>33.99</v>
      </c>
      <c r="O6272" t="s">
        <v>645</v>
      </c>
      <c r="P6272" s="428">
        <v>30.492999999999999</v>
      </c>
      <c r="Q6272">
        <v>30538061</v>
      </c>
      <c r="R6272" t="s">
        <v>1230</v>
      </c>
      <c r="S6272">
        <v>13487</v>
      </c>
      <c r="T6272" t="s">
        <v>5185</v>
      </c>
    </row>
    <row r="6273" spans="1:20" x14ac:dyDescent="0.25">
      <c r="A6273" t="s">
        <v>637</v>
      </c>
      <c r="B6273" t="s">
        <v>1229</v>
      </c>
      <c r="C6273" t="s">
        <v>639</v>
      </c>
      <c r="D6273" t="s">
        <v>663</v>
      </c>
      <c r="E6273" t="s">
        <v>704</v>
      </c>
      <c r="F6273">
        <v>528004120036</v>
      </c>
      <c r="G6273" t="s">
        <v>1779</v>
      </c>
      <c r="H6273">
        <v>583635</v>
      </c>
      <c r="I6273" t="s">
        <v>1780</v>
      </c>
      <c r="J6273">
        <v>202212</v>
      </c>
      <c r="K6273">
        <v>44599</v>
      </c>
      <c r="L6273" t="s">
        <v>644</v>
      </c>
      <c r="M6273">
        <v>20000</v>
      </c>
      <c r="N6273">
        <v>33.99</v>
      </c>
      <c r="O6273" t="s">
        <v>645</v>
      </c>
      <c r="P6273" s="428">
        <v>30.492999999999999</v>
      </c>
      <c r="Q6273">
        <v>30538061</v>
      </c>
      <c r="R6273" t="s">
        <v>1230</v>
      </c>
      <c r="S6273">
        <v>13487</v>
      </c>
      <c r="T6273" t="s">
        <v>5185</v>
      </c>
    </row>
    <row r="6274" spans="1:20" x14ac:dyDescent="0.25">
      <c r="A6274" t="s">
        <v>637</v>
      </c>
      <c r="B6274" t="s">
        <v>1229</v>
      </c>
      <c r="C6274" t="s">
        <v>639</v>
      </c>
      <c r="D6274" t="s">
        <v>663</v>
      </c>
      <c r="E6274" t="s">
        <v>704</v>
      </c>
      <c r="F6274">
        <v>528004120036</v>
      </c>
      <c r="G6274" t="s">
        <v>1779</v>
      </c>
      <c r="H6274">
        <v>583635</v>
      </c>
      <c r="I6274" t="s">
        <v>1780</v>
      </c>
      <c r="J6274">
        <v>202212</v>
      </c>
      <c r="K6274">
        <v>44599</v>
      </c>
      <c r="L6274" t="s">
        <v>644</v>
      </c>
      <c r="M6274">
        <v>20000</v>
      </c>
      <c r="N6274">
        <v>33.99</v>
      </c>
      <c r="O6274" t="s">
        <v>645</v>
      </c>
      <c r="P6274" s="428">
        <v>30.492999999999999</v>
      </c>
      <c r="Q6274">
        <v>30538061</v>
      </c>
      <c r="R6274" t="s">
        <v>1230</v>
      </c>
      <c r="S6274">
        <v>13487</v>
      </c>
      <c r="T6274" t="s">
        <v>5328</v>
      </c>
    </row>
    <row r="6275" spans="1:20" x14ac:dyDescent="0.25">
      <c r="A6275" t="s">
        <v>637</v>
      </c>
      <c r="B6275" t="s">
        <v>1229</v>
      </c>
      <c r="C6275" t="s">
        <v>639</v>
      </c>
      <c r="D6275" t="s">
        <v>663</v>
      </c>
      <c r="E6275" t="s">
        <v>704</v>
      </c>
      <c r="F6275">
        <v>528004120036</v>
      </c>
      <c r="G6275" t="s">
        <v>1779</v>
      </c>
      <c r="H6275">
        <v>583635</v>
      </c>
      <c r="I6275" t="s">
        <v>1780</v>
      </c>
      <c r="J6275">
        <v>202212</v>
      </c>
      <c r="K6275">
        <v>44599</v>
      </c>
      <c r="L6275" t="s">
        <v>644</v>
      </c>
      <c r="M6275">
        <v>20000</v>
      </c>
      <c r="N6275">
        <v>33.99</v>
      </c>
      <c r="O6275" t="s">
        <v>645</v>
      </c>
      <c r="P6275" s="428">
        <v>30.492999999999999</v>
      </c>
      <c r="Q6275">
        <v>30538061</v>
      </c>
      <c r="R6275" t="s">
        <v>1230</v>
      </c>
      <c r="S6275">
        <v>13487</v>
      </c>
      <c r="T6275" t="s">
        <v>5329</v>
      </c>
    </row>
    <row r="6276" spans="1:20" x14ac:dyDescent="0.25">
      <c r="A6276" t="s">
        <v>637</v>
      </c>
      <c r="B6276" t="s">
        <v>1229</v>
      </c>
      <c r="C6276" t="s">
        <v>639</v>
      </c>
      <c r="D6276" t="s">
        <v>663</v>
      </c>
      <c r="E6276" t="s">
        <v>704</v>
      </c>
      <c r="F6276">
        <v>528004120036</v>
      </c>
      <c r="G6276" t="s">
        <v>1779</v>
      </c>
      <c r="H6276">
        <v>583635</v>
      </c>
      <c r="I6276" t="s">
        <v>1780</v>
      </c>
      <c r="J6276">
        <v>202212</v>
      </c>
      <c r="K6276">
        <v>44599</v>
      </c>
      <c r="L6276" t="s">
        <v>644</v>
      </c>
      <c r="M6276">
        <v>20000</v>
      </c>
      <c r="N6276">
        <v>33.99</v>
      </c>
      <c r="O6276" t="s">
        <v>645</v>
      </c>
      <c r="P6276" s="428">
        <v>30.492999999999999</v>
      </c>
      <c r="Q6276">
        <v>30538061</v>
      </c>
      <c r="R6276" t="s">
        <v>1230</v>
      </c>
      <c r="S6276">
        <v>13487</v>
      </c>
      <c r="T6276" t="s">
        <v>5113</v>
      </c>
    </row>
    <row r="6277" spans="1:20" x14ac:dyDescent="0.25">
      <c r="A6277" t="s">
        <v>637</v>
      </c>
      <c r="B6277" t="s">
        <v>1229</v>
      </c>
      <c r="C6277" t="s">
        <v>639</v>
      </c>
      <c r="D6277" t="s">
        <v>663</v>
      </c>
      <c r="E6277" t="s">
        <v>704</v>
      </c>
      <c r="F6277">
        <v>528004120036</v>
      </c>
      <c r="G6277" t="s">
        <v>1779</v>
      </c>
      <c r="H6277">
        <v>583635</v>
      </c>
      <c r="I6277" t="s">
        <v>1780</v>
      </c>
      <c r="J6277">
        <v>202212</v>
      </c>
      <c r="K6277">
        <v>44599</v>
      </c>
      <c r="L6277" t="s">
        <v>644</v>
      </c>
      <c r="M6277">
        <v>20000</v>
      </c>
      <c r="N6277">
        <v>33.99</v>
      </c>
      <c r="O6277" t="s">
        <v>645</v>
      </c>
      <c r="P6277" s="428">
        <v>30.492999999999999</v>
      </c>
      <c r="Q6277">
        <v>30538061</v>
      </c>
      <c r="R6277" t="s">
        <v>1230</v>
      </c>
      <c r="S6277">
        <v>13487</v>
      </c>
      <c r="T6277" t="s">
        <v>5186</v>
      </c>
    </row>
    <row r="6278" spans="1:20" x14ac:dyDescent="0.25">
      <c r="A6278" t="s">
        <v>637</v>
      </c>
      <c r="B6278" t="s">
        <v>1229</v>
      </c>
      <c r="C6278" t="s">
        <v>639</v>
      </c>
      <c r="D6278" t="s">
        <v>663</v>
      </c>
      <c r="E6278" t="s">
        <v>704</v>
      </c>
      <c r="F6278">
        <v>528004120036</v>
      </c>
      <c r="G6278" t="s">
        <v>1779</v>
      </c>
      <c r="H6278">
        <v>583635</v>
      </c>
      <c r="I6278" t="s">
        <v>1780</v>
      </c>
      <c r="J6278">
        <v>202212</v>
      </c>
      <c r="K6278">
        <v>44599</v>
      </c>
      <c r="L6278" t="s">
        <v>644</v>
      </c>
      <c r="M6278">
        <v>20000</v>
      </c>
      <c r="N6278">
        <v>33.99</v>
      </c>
      <c r="O6278" t="s">
        <v>645</v>
      </c>
      <c r="P6278" s="428">
        <v>30.492999999999999</v>
      </c>
      <c r="Q6278">
        <v>30538061</v>
      </c>
      <c r="R6278" t="s">
        <v>1230</v>
      </c>
      <c r="S6278">
        <v>13487</v>
      </c>
      <c r="T6278" t="s">
        <v>5114</v>
      </c>
    </row>
    <row r="6279" spans="1:20" x14ac:dyDescent="0.25">
      <c r="A6279" t="s">
        <v>637</v>
      </c>
      <c r="B6279" t="s">
        <v>1229</v>
      </c>
      <c r="C6279" t="s">
        <v>639</v>
      </c>
      <c r="D6279" t="s">
        <v>663</v>
      </c>
      <c r="E6279" t="s">
        <v>704</v>
      </c>
      <c r="F6279">
        <v>528004120036</v>
      </c>
      <c r="G6279" t="s">
        <v>1779</v>
      </c>
      <c r="H6279">
        <v>583635</v>
      </c>
      <c r="I6279" t="s">
        <v>1780</v>
      </c>
      <c r="J6279">
        <v>202212</v>
      </c>
      <c r="K6279">
        <v>44599</v>
      </c>
      <c r="L6279" t="s">
        <v>644</v>
      </c>
      <c r="M6279">
        <v>20000</v>
      </c>
      <c r="N6279">
        <v>33.99</v>
      </c>
      <c r="O6279" t="s">
        <v>645</v>
      </c>
      <c r="P6279" s="428">
        <v>30.492999999999999</v>
      </c>
      <c r="Q6279">
        <v>30538061</v>
      </c>
      <c r="R6279" t="s">
        <v>1230</v>
      </c>
      <c r="S6279">
        <v>13487</v>
      </c>
      <c r="T6279" t="s">
        <v>5115</v>
      </c>
    </row>
    <row r="6280" spans="1:20" x14ac:dyDescent="0.25">
      <c r="A6280" t="s">
        <v>637</v>
      </c>
      <c r="B6280" t="s">
        <v>1229</v>
      </c>
      <c r="C6280" t="s">
        <v>639</v>
      </c>
      <c r="D6280" t="s">
        <v>663</v>
      </c>
      <c r="E6280" t="s">
        <v>704</v>
      </c>
      <c r="F6280">
        <v>528004120036</v>
      </c>
      <c r="G6280" t="s">
        <v>1779</v>
      </c>
      <c r="H6280">
        <v>583635</v>
      </c>
      <c r="I6280" t="s">
        <v>1780</v>
      </c>
      <c r="J6280">
        <v>202212</v>
      </c>
      <c r="K6280">
        <v>44599</v>
      </c>
      <c r="L6280" t="s">
        <v>644</v>
      </c>
      <c r="M6280">
        <v>20000</v>
      </c>
      <c r="N6280">
        <v>33.99</v>
      </c>
      <c r="O6280" t="s">
        <v>645</v>
      </c>
      <c r="P6280" s="428">
        <v>30.492999999999999</v>
      </c>
      <c r="Q6280">
        <v>30538061</v>
      </c>
      <c r="R6280" t="s">
        <v>1230</v>
      </c>
      <c r="S6280">
        <v>13487</v>
      </c>
      <c r="T6280" t="s">
        <v>5118</v>
      </c>
    </row>
    <row r="6281" spans="1:20" x14ac:dyDescent="0.25">
      <c r="A6281" t="s">
        <v>637</v>
      </c>
      <c r="B6281" t="s">
        <v>1229</v>
      </c>
      <c r="C6281" t="s">
        <v>639</v>
      </c>
      <c r="D6281" t="s">
        <v>663</v>
      </c>
      <c r="E6281" t="s">
        <v>704</v>
      </c>
      <c r="F6281">
        <v>528004120036</v>
      </c>
      <c r="G6281" t="s">
        <v>1779</v>
      </c>
      <c r="H6281">
        <v>583635</v>
      </c>
      <c r="I6281" t="s">
        <v>1780</v>
      </c>
      <c r="J6281">
        <v>202212</v>
      </c>
      <c r="K6281">
        <v>44599</v>
      </c>
      <c r="L6281" t="s">
        <v>644</v>
      </c>
      <c r="M6281">
        <v>20000</v>
      </c>
      <c r="N6281">
        <v>33.99</v>
      </c>
      <c r="O6281" t="s">
        <v>645</v>
      </c>
      <c r="P6281" s="428">
        <v>30.492999999999999</v>
      </c>
      <c r="Q6281">
        <v>30538061</v>
      </c>
      <c r="R6281" t="s">
        <v>1230</v>
      </c>
      <c r="S6281">
        <v>13487</v>
      </c>
      <c r="T6281" t="s">
        <v>5116</v>
      </c>
    </row>
    <row r="6282" spans="1:20" x14ac:dyDescent="0.25">
      <c r="A6282" t="s">
        <v>637</v>
      </c>
      <c r="B6282" t="s">
        <v>1229</v>
      </c>
      <c r="C6282" t="s">
        <v>639</v>
      </c>
      <c r="D6282" t="s">
        <v>663</v>
      </c>
      <c r="E6282" t="s">
        <v>704</v>
      </c>
      <c r="F6282">
        <v>528004120036</v>
      </c>
      <c r="G6282" t="s">
        <v>1779</v>
      </c>
      <c r="H6282">
        <v>583635</v>
      </c>
      <c r="I6282" t="s">
        <v>1780</v>
      </c>
      <c r="J6282">
        <v>202212</v>
      </c>
      <c r="K6282">
        <v>44599</v>
      </c>
      <c r="L6282" t="s">
        <v>644</v>
      </c>
      <c r="M6282">
        <v>20000</v>
      </c>
      <c r="N6282">
        <v>33.99</v>
      </c>
      <c r="O6282" t="s">
        <v>645</v>
      </c>
      <c r="P6282" s="428">
        <v>30.492999999999999</v>
      </c>
      <c r="Q6282">
        <v>30538061</v>
      </c>
      <c r="R6282" t="s">
        <v>1230</v>
      </c>
      <c r="S6282">
        <v>13487</v>
      </c>
      <c r="T6282" t="s">
        <v>5117</v>
      </c>
    </row>
    <row r="6283" spans="1:20" x14ac:dyDescent="0.25">
      <c r="A6283" t="s">
        <v>637</v>
      </c>
      <c r="B6283" t="s">
        <v>1229</v>
      </c>
      <c r="C6283" t="s">
        <v>639</v>
      </c>
      <c r="D6283" t="s">
        <v>663</v>
      </c>
      <c r="E6283" t="s">
        <v>704</v>
      </c>
      <c r="F6283">
        <v>528004120036</v>
      </c>
      <c r="G6283" t="s">
        <v>1779</v>
      </c>
      <c r="H6283">
        <v>583635</v>
      </c>
      <c r="I6283" t="s">
        <v>1780</v>
      </c>
      <c r="J6283">
        <v>202212</v>
      </c>
      <c r="K6283">
        <v>44599</v>
      </c>
      <c r="L6283" t="s">
        <v>644</v>
      </c>
      <c r="M6283">
        <v>20000</v>
      </c>
      <c r="N6283">
        <v>33.99</v>
      </c>
      <c r="O6283" t="s">
        <v>645</v>
      </c>
      <c r="P6283" s="428">
        <v>30.492999999999999</v>
      </c>
      <c r="Q6283">
        <v>30538061</v>
      </c>
      <c r="R6283" t="s">
        <v>1230</v>
      </c>
      <c r="S6283">
        <v>13487</v>
      </c>
      <c r="T6283" t="s">
        <v>5118</v>
      </c>
    </row>
    <row r="6284" spans="1:20" x14ac:dyDescent="0.25">
      <c r="A6284" t="s">
        <v>637</v>
      </c>
      <c r="B6284" t="s">
        <v>1229</v>
      </c>
      <c r="C6284" t="s">
        <v>639</v>
      </c>
      <c r="D6284" t="s">
        <v>663</v>
      </c>
      <c r="E6284" t="s">
        <v>704</v>
      </c>
      <c r="F6284">
        <v>528004120036</v>
      </c>
      <c r="G6284" t="s">
        <v>1779</v>
      </c>
      <c r="H6284">
        <v>583635</v>
      </c>
      <c r="I6284" t="s">
        <v>1780</v>
      </c>
      <c r="J6284">
        <v>202212</v>
      </c>
      <c r="K6284">
        <v>44599</v>
      </c>
      <c r="L6284" t="s">
        <v>644</v>
      </c>
      <c r="M6284">
        <v>20000</v>
      </c>
      <c r="N6284">
        <v>33.99</v>
      </c>
      <c r="O6284" t="s">
        <v>645</v>
      </c>
      <c r="P6284" s="428">
        <v>30.492999999999999</v>
      </c>
      <c r="Q6284">
        <v>30538061</v>
      </c>
      <c r="R6284" t="s">
        <v>1230</v>
      </c>
      <c r="S6284">
        <v>13487</v>
      </c>
      <c r="T6284" t="s">
        <v>5119</v>
      </c>
    </row>
    <row r="6285" spans="1:20" x14ac:dyDescent="0.25">
      <c r="A6285" t="s">
        <v>637</v>
      </c>
      <c r="B6285" t="s">
        <v>1229</v>
      </c>
      <c r="C6285" t="s">
        <v>639</v>
      </c>
      <c r="D6285" t="s">
        <v>663</v>
      </c>
      <c r="E6285" t="s">
        <v>704</v>
      </c>
      <c r="F6285">
        <v>528004120036</v>
      </c>
      <c r="G6285" t="s">
        <v>1779</v>
      </c>
      <c r="H6285">
        <v>583635</v>
      </c>
      <c r="I6285" t="s">
        <v>1780</v>
      </c>
      <c r="J6285">
        <v>202212</v>
      </c>
      <c r="K6285">
        <v>44599</v>
      </c>
      <c r="L6285" t="s">
        <v>644</v>
      </c>
      <c r="M6285">
        <v>20000</v>
      </c>
      <c r="N6285">
        <v>33.99</v>
      </c>
      <c r="O6285" t="s">
        <v>645</v>
      </c>
      <c r="P6285" s="428">
        <v>30.492999999999999</v>
      </c>
      <c r="Q6285">
        <v>30538061</v>
      </c>
      <c r="R6285" t="s">
        <v>1230</v>
      </c>
      <c r="S6285">
        <v>13487</v>
      </c>
      <c r="T6285" t="s">
        <v>5119</v>
      </c>
    </row>
    <row r="6286" spans="1:20" x14ac:dyDescent="0.25">
      <c r="A6286" t="s">
        <v>637</v>
      </c>
      <c r="B6286" t="s">
        <v>1229</v>
      </c>
      <c r="C6286" t="s">
        <v>639</v>
      </c>
      <c r="D6286" t="s">
        <v>663</v>
      </c>
      <c r="E6286" t="s">
        <v>704</v>
      </c>
      <c r="F6286">
        <v>528004120036</v>
      </c>
      <c r="G6286" t="s">
        <v>1779</v>
      </c>
      <c r="H6286">
        <v>583635</v>
      </c>
      <c r="I6286" t="s">
        <v>1780</v>
      </c>
      <c r="J6286">
        <v>202212</v>
      </c>
      <c r="K6286">
        <v>44599</v>
      </c>
      <c r="L6286" t="s">
        <v>644</v>
      </c>
      <c r="M6286">
        <v>20000</v>
      </c>
      <c r="N6286">
        <v>33.99</v>
      </c>
      <c r="O6286" t="s">
        <v>645</v>
      </c>
      <c r="P6286" s="428">
        <v>30.492999999999999</v>
      </c>
      <c r="Q6286">
        <v>30538061</v>
      </c>
      <c r="R6286" t="s">
        <v>1230</v>
      </c>
      <c r="S6286">
        <v>13487</v>
      </c>
      <c r="T6286" t="s">
        <v>5187</v>
      </c>
    </row>
    <row r="6287" spans="1:20" x14ac:dyDescent="0.25">
      <c r="A6287" t="s">
        <v>637</v>
      </c>
      <c r="B6287" t="s">
        <v>1229</v>
      </c>
      <c r="C6287" t="s">
        <v>639</v>
      </c>
      <c r="D6287" t="s">
        <v>663</v>
      </c>
      <c r="E6287" t="s">
        <v>704</v>
      </c>
      <c r="F6287">
        <v>528004120036</v>
      </c>
      <c r="G6287" t="s">
        <v>1779</v>
      </c>
      <c r="H6287">
        <v>583635</v>
      </c>
      <c r="I6287" t="s">
        <v>1780</v>
      </c>
      <c r="J6287">
        <v>202212</v>
      </c>
      <c r="K6287">
        <v>44599</v>
      </c>
      <c r="L6287" t="s">
        <v>644</v>
      </c>
      <c r="M6287">
        <v>20000</v>
      </c>
      <c r="N6287">
        <v>33.99</v>
      </c>
      <c r="O6287" t="s">
        <v>645</v>
      </c>
      <c r="P6287" s="428">
        <v>30.492999999999999</v>
      </c>
      <c r="Q6287">
        <v>30538061</v>
      </c>
      <c r="R6287" t="s">
        <v>1230</v>
      </c>
      <c r="S6287">
        <v>13487</v>
      </c>
      <c r="T6287" t="s">
        <v>5188</v>
      </c>
    </row>
    <row r="6288" spans="1:20" x14ac:dyDescent="0.25">
      <c r="A6288" t="s">
        <v>637</v>
      </c>
      <c r="B6288" t="s">
        <v>1229</v>
      </c>
      <c r="C6288" t="s">
        <v>639</v>
      </c>
      <c r="D6288" t="s">
        <v>663</v>
      </c>
      <c r="E6288" t="s">
        <v>704</v>
      </c>
      <c r="F6288">
        <v>528004120036</v>
      </c>
      <c r="G6288" t="s">
        <v>1779</v>
      </c>
      <c r="H6288">
        <v>583635</v>
      </c>
      <c r="I6288" t="s">
        <v>1780</v>
      </c>
      <c r="J6288">
        <v>202212</v>
      </c>
      <c r="K6288">
        <v>44599</v>
      </c>
      <c r="L6288" t="s">
        <v>644</v>
      </c>
      <c r="M6288">
        <v>20000</v>
      </c>
      <c r="N6288">
        <v>33.99</v>
      </c>
      <c r="O6288" t="s">
        <v>645</v>
      </c>
      <c r="P6288" s="428">
        <v>30.492999999999999</v>
      </c>
      <c r="Q6288">
        <v>30538061</v>
      </c>
      <c r="R6288" t="s">
        <v>1230</v>
      </c>
      <c r="S6288">
        <v>13487</v>
      </c>
      <c r="T6288" t="s">
        <v>5120</v>
      </c>
    </row>
    <row r="6289" spans="1:20" x14ac:dyDescent="0.25">
      <c r="A6289" t="s">
        <v>637</v>
      </c>
      <c r="B6289" t="s">
        <v>1229</v>
      </c>
      <c r="C6289" t="s">
        <v>639</v>
      </c>
      <c r="D6289" t="s">
        <v>663</v>
      </c>
      <c r="E6289" t="s">
        <v>704</v>
      </c>
      <c r="F6289">
        <v>528004120036</v>
      </c>
      <c r="G6289" t="s">
        <v>1779</v>
      </c>
      <c r="H6289">
        <v>583635</v>
      </c>
      <c r="I6289" t="s">
        <v>1780</v>
      </c>
      <c r="J6289">
        <v>202212</v>
      </c>
      <c r="K6289">
        <v>44599</v>
      </c>
      <c r="L6289" t="s">
        <v>644</v>
      </c>
      <c r="M6289">
        <v>20000</v>
      </c>
      <c r="N6289">
        <v>33.99</v>
      </c>
      <c r="O6289" t="s">
        <v>645</v>
      </c>
      <c r="P6289" s="428">
        <v>30.492999999999999</v>
      </c>
      <c r="Q6289">
        <v>30538061</v>
      </c>
      <c r="R6289" t="s">
        <v>1230</v>
      </c>
      <c r="S6289">
        <v>13487</v>
      </c>
      <c r="T6289" t="s">
        <v>5114</v>
      </c>
    </row>
    <row r="6290" spans="1:20" x14ac:dyDescent="0.25">
      <c r="A6290" t="s">
        <v>637</v>
      </c>
      <c r="B6290" t="s">
        <v>1229</v>
      </c>
      <c r="C6290" t="s">
        <v>639</v>
      </c>
      <c r="D6290" t="s">
        <v>663</v>
      </c>
      <c r="E6290" t="s">
        <v>704</v>
      </c>
      <c r="F6290">
        <v>528004120036</v>
      </c>
      <c r="G6290" t="s">
        <v>1779</v>
      </c>
      <c r="H6290">
        <v>583635</v>
      </c>
      <c r="I6290" t="s">
        <v>1780</v>
      </c>
      <c r="J6290">
        <v>202212</v>
      </c>
      <c r="K6290">
        <v>44599</v>
      </c>
      <c r="L6290" t="s">
        <v>644</v>
      </c>
      <c r="M6290">
        <v>20000</v>
      </c>
      <c r="N6290">
        <v>33.99</v>
      </c>
      <c r="O6290" t="s">
        <v>645</v>
      </c>
      <c r="P6290" s="428">
        <v>30.492999999999999</v>
      </c>
      <c r="Q6290">
        <v>30538061</v>
      </c>
      <c r="R6290" t="s">
        <v>1230</v>
      </c>
      <c r="S6290">
        <v>13487</v>
      </c>
      <c r="T6290" t="s">
        <v>5121</v>
      </c>
    </row>
    <row r="6291" spans="1:20" x14ac:dyDescent="0.25">
      <c r="A6291" t="s">
        <v>637</v>
      </c>
      <c r="B6291" t="s">
        <v>1229</v>
      </c>
      <c r="C6291" t="s">
        <v>639</v>
      </c>
      <c r="D6291" t="s">
        <v>663</v>
      </c>
      <c r="E6291" t="s">
        <v>704</v>
      </c>
      <c r="F6291">
        <v>528004120036</v>
      </c>
      <c r="G6291" t="s">
        <v>1779</v>
      </c>
      <c r="H6291">
        <v>583635</v>
      </c>
      <c r="I6291" t="s">
        <v>1780</v>
      </c>
      <c r="J6291">
        <v>202212</v>
      </c>
      <c r="K6291">
        <v>44599</v>
      </c>
      <c r="L6291" t="s">
        <v>644</v>
      </c>
      <c r="M6291">
        <v>20000</v>
      </c>
      <c r="N6291">
        <v>33.99</v>
      </c>
      <c r="O6291" t="s">
        <v>645</v>
      </c>
      <c r="P6291" s="428">
        <v>30.492999999999999</v>
      </c>
      <c r="Q6291">
        <v>30538061</v>
      </c>
      <c r="R6291" t="s">
        <v>1230</v>
      </c>
      <c r="S6291">
        <v>13487</v>
      </c>
      <c r="T6291" t="s">
        <v>5189</v>
      </c>
    </row>
    <row r="6292" spans="1:20" x14ac:dyDescent="0.25">
      <c r="A6292" t="s">
        <v>637</v>
      </c>
      <c r="B6292" t="s">
        <v>1229</v>
      </c>
      <c r="C6292" t="s">
        <v>639</v>
      </c>
      <c r="D6292" t="s">
        <v>663</v>
      </c>
      <c r="E6292" t="s">
        <v>704</v>
      </c>
      <c r="F6292">
        <v>528004120036</v>
      </c>
      <c r="G6292" t="s">
        <v>1779</v>
      </c>
      <c r="H6292">
        <v>583635</v>
      </c>
      <c r="I6292" t="s">
        <v>1780</v>
      </c>
      <c r="J6292">
        <v>202212</v>
      </c>
      <c r="K6292">
        <v>44599</v>
      </c>
      <c r="L6292" t="s">
        <v>644</v>
      </c>
      <c r="M6292">
        <v>816000</v>
      </c>
      <c r="N6292">
        <v>1386.64</v>
      </c>
      <c r="O6292" t="s">
        <v>645</v>
      </c>
      <c r="P6292" s="428">
        <v>1243.98</v>
      </c>
      <c r="Q6292">
        <v>30538061</v>
      </c>
      <c r="R6292" t="s">
        <v>1230</v>
      </c>
      <c r="S6292">
        <v>13487</v>
      </c>
      <c r="T6292" t="s">
        <v>5122</v>
      </c>
    </row>
    <row r="6293" spans="1:20" x14ac:dyDescent="0.25">
      <c r="A6293" t="s">
        <v>637</v>
      </c>
      <c r="B6293" t="s">
        <v>1229</v>
      </c>
      <c r="C6293" t="s">
        <v>639</v>
      </c>
      <c r="D6293" t="s">
        <v>663</v>
      </c>
      <c r="E6293" t="s">
        <v>704</v>
      </c>
      <c r="F6293">
        <v>528004120036</v>
      </c>
      <c r="G6293" t="s">
        <v>1779</v>
      </c>
      <c r="H6293">
        <v>583635</v>
      </c>
      <c r="I6293" t="s">
        <v>1780</v>
      </c>
      <c r="J6293">
        <v>202212</v>
      </c>
      <c r="K6293">
        <v>44599</v>
      </c>
      <c r="L6293" t="s">
        <v>644</v>
      </c>
      <c r="M6293">
        <v>5000</v>
      </c>
      <c r="N6293">
        <v>8.5</v>
      </c>
      <c r="O6293" t="s">
        <v>645</v>
      </c>
      <c r="P6293" s="428">
        <v>7.6260000000000003</v>
      </c>
      <c r="Q6293">
        <v>30538061</v>
      </c>
      <c r="R6293" t="s">
        <v>1230</v>
      </c>
      <c r="S6293">
        <v>13487</v>
      </c>
      <c r="T6293" t="s">
        <v>5123</v>
      </c>
    </row>
    <row r="6294" spans="1:20" x14ac:dyDescent="0.25">
      <c r="A6294" t="s">
        <v>637</v>
      </c>
      <c r="B6294" t="s">
        <v>1229</v>
      </c>
      <c r="C6294" t="s">
        <v>639</v>
      </c>
      <c r="D6294" t="s">
        <v>663</v>
      </c>
      <c r="E6294" t="s">
        <v>704</v>
      </c>
      <c r="F6294">
        <v>528004120036</v>
      </c>
      <c r="G6294" t="s">
        <v>1779</v>
      </c>
      <c r="H6294">
        <v>583635</v>
      </c>
      <c r="I6294" t="s">
        <v>1780</v>
      </c>
      <c r="J6294">
        <v>202212</v>
      </c>
      <c r="K6294">
        <v>44599</v>
      </c>
      <c r="L6294" t="s">
        <v>644</v>
      </c>
      <c r="M6294">
        <v>10000</v>
      </c>
      <c r="N6294">
        <v>16.989999999999998</v>
      </c>
      <c r="O6294" t="s">
        <v>645</v>
      </c>
      <c r="P6294" s="428">
        <v>15.242000000000001</v>
      </c>
      <c r="Q6294">
        <v>30538061</v>
      </c>
      <c r="R6294" t="s">
        <v>1230</v>
      </c>
      <c r="S6294">
        <v>13487</v>
      </c>
      <c r="T6294" t="s">
        <v>5124</v>
      </c>
    </row>
    <row r="6295" spans="1:20" x14ac:dyDescent="0.25">
      <c r="A6295" t="s">
        <v>637</v>
      </c>
      <c r="B6295" t="s">
        <v>1229</v>
      </c>
      <c r="C6295" t="s">
        <v>639</v>
      </c>
      <c r="D6295" t="s">
        <v>663</v>
      </c>
      <c r="E6295" t="s">
        <v>704</v>
      </c>
      <c r="F6295">
        <v>528004120036</v>
      </c>
      <c r="G6295" t="s">
        <v>1779</v>
      </c>
      <c r="H6295">
        <v>583635</v>
      </c>
      <c r="I6295" t="s">
        <v>1780</v>
      </c>
      <c r="J6295">
        <v>202212</v>
      </c>
      <c r="K6295">
        <v>44599</v>
      </c>
      <c r="L6295" t="s">
        <v>644</v>
      </c>
      <c r="M6295">
        <v>20000</v>
      </c>
      <c r="N6295">
        <v>33.99</v>
      </c>
      <c r="O6295" t="s">
        <v>645</v>
      </c>
      <c r="P6295" s="428">
        <v>30.492999999999999</v>
      </c>
      <c r="Q6295">
        <v>30538061</v>
      </c>
      <c r="R6295" t="s">
        <v>1230</v>
      </c>
      <c r="S6295">
        <v>13487</v>
      </c>
      <c r="T6295" t="s">
        <v>5125</v>
      </c>
    </row>
    <row r="6296" spans="1:20" x14ac:dyDescent="0.25">
      <c r="A6296" t="s">
        <v>637</v>
      </c>
      <c r="B6296" t="s">
        <v>1229</v>
      </c>
      <c r="C6296" t="s">
        <v>639</v>
      </c>
      <c r="D6296" t="s">
        <v>663</v>
      </c>
      <c r="E6296" t="s">
        <v>704</v>
      </c>
      <c r="F6296">
        <v>528004120036</v>
      </c>
      <c r="G6296" t="s">
        <v>1779</v>
      </c>
      <c r="H6296">
        <v>583635</v>
      </c>
      <c r="I6296" t="s">
        <v>1780</v>
      </c>
      <c r="J6296">
        <v>202212</v>
      </c>
      <c r="K6296">
        <v>44599</v>
      </c>
      <c r="L6296" t="s">
        <v>644</v>
      </c>
      <c r="M6296">
        <v>20000</v>
      </c>
      <c r="N6296">
        <v>33.99</v>
      </c>
      <c r="O6296" t="s">
        <v>645</v>
      </c>
      <c r="P6296" s="428">
        <v>30.492999999999999</v>
      </c>
      <c r="Q6296">
        <v>30538061</v>
      </c>
      <c r="R6296" t="s">
        <v>1230</v>
      </c>
      <c r="S6296">
        <v>13487</v>
      </c>
      <c r="T6296" t="s">
        <v>5125</v>
      </c>
    </row>
    <row r="6297" spans="1:20" x14ac:dyDescent="0.25">
      <c r="A6297" t="s">
        <v>637</v>
      </c>
      <c r="B6297" t="s">
        <v>1229</v>
      </c>
      <c r="C6297" t="s">
        <v>639</v>
      </c>
      <c r="D6297" t="s">
        <v>663</v>
      </c>
      <c r="E6297" t="s">
        <v>704</v>
      </c>
      <c r="F6297">
        <v>528004120036</v>
      </c>
      <c r="G6297" t="s">
        <v>1779</v>
      </c>
      <c r="H6297">
        <v>583635</v>
      </c>
      <c r="I6297" t="s">
        <v>1780</v>
      </c>
      <c r="J6297">
        <v>202212</v>
      </c>
      <c r="K6297">
        <v>44599</v>
      </c>
      <c r="L6297" t="s">
        <v>644</v>
      </c>
      <c r="M6297">
        <v>20000</v>
      </c>
      <c r="N6297">
        <v>33.99</v>
      </c>
      <c r="O6297" t="s">
        <v>645</v>
      </c>
      <c r="P6297" s="428">
        <v>30.492999999999999</v>
      </c>
      <c r="Q6297">
        <v>30538061</v>
      </c>
      <c r="R6297" t="s">
        <v>1230</v>
      </c>
      <c r="S6297">
        <v>13487</v>
      </c>
      <c r="T6297" t="s">
        <v>5126</v>
      </c>
    </row>
    <row r="6298" spans="1:20" x14ac:dyDescent="0.25">
      <c r="A6298" t="s">
        <v>637</v>
      </c>
      <c r="B6298" t="s">
        <v>1229</v>
      </c>
      <c r="C6298" t="s">
        <v>639</v>
      </c>
      <c r="D6298" t="s">
        <v>663</v>
      </c>
      <c r="E6298" t="s">
        <v>704</v>
      </c>
      <c r="F6298">
        <v>528004120036</v>
      </c>
      <c r="G6298" t="s">
        <v>1779</v>
      </c>
      <c r="H6298">
        <v>583635</v>
      </c>
      <c r="I6298" t="s">
        <v>1780</v>
      </c>
      <c r="J6298">
        <v>202212</v>
      </c>
      <c r="K6298">
        <v>44599</v>
      </c>
      <c r="L6298" t="s">
        <v>644</v>
      </c>
      <c r="M6298">
        <v>20000</v>
      </c>
      <c r="N6298">
        <v>33.99</v>
      </c>
      <c r="O6298" t="s">
        <v>645</v>
      </c>
      <c r="P6298" s="428">
        <v>30.492999999999999</v>
      </c>
      <c r="Q6298">
        <v>30538061</v>
      </c>
      <c r="R6298" t="s">
        <v>1230</v>
      </c>
      <c r="S6298">
        <v>13487</v>
      </c>
      <c r="T6298" t="s">
        <v>5127</v>
      </c>
    </row>
    <row r="6299" spans="1:20" x14ac:dyDescent="0.25">
      <c r="A6299" t="s">
        <v>637</v>
      </c>
      <c r="B6299" t="s">
        <v>1229</v>
      </c>
      <c r="C6299" t="s">
        <v>639</v>
      </c>
      <c r="D6299" t="s">
        <v>663</v>
      </c>
      <c r="E6299" t="s">
        <v>704</v>
      </c>
      <c r="F6299">
        <v>528004120036</v>
      </c>
      <c r="G6299" t="s">
        <v>1779</v>
      </c>
      <c r="H6299">
        <v>583635</v>
      </c>
      <c r="I6299" t="s">
        <v>1780</v>
      </c>
      <c r="J6299">
        <v>202212</v>
      </c>
      <c r="K6299">
        <v>44599</v>
      </c>
      <c r="L6299" t="s">
        <v>644</v>
      </c>
      <c r="M6299">
        <v>20000</v>
      </c>
      <c r="N6299">
        <v>33.99</v>
      </c>
      <c r="O6299" t="s">
        <v>645</v>
      </c>
      <c r="P6299" s="428">
        <v>30.492999999999999</v>
      </c>
      <c r="Q6299">
        <v>30538061</v>
      </c>
      <c r="R6299" t="s">
        <v>1230</v>
      </c>
      <c r="S6299">
        <v>13487</v>
      </c>
      <c r="T6299" t="s">
        <v>5127</v>
      </c>
    </row>
    <row r="6300" spans="1:20" x14ac:dyDescent="0.25">
      <c r="A6300" t="s">
        <v>637</v>
      </c>
      <c r="B6300" t="s">
        <v>1229</v>
      </c>
      <c r="C6300" t="s">
        <v>639</v>
      </c>
      <c r="D6300" t="s">
        <v>663</v>
      </c>
      <c r="E6300" t="s">
        <v>704</v>
      </c>
      <c r="F6300">
        <v>528004120036</v>
      </c>
      <c r="G6300" t="s">
        <v>1779</v>
      </c>
      <c r="H6300">
        <v>583635</v>
      </c>
      <c r="I6300" t="s">
        <v>1780</v>
      </c>
      <c r="J6300">
        <v>202212</v>
      </c>
      <c r="K6300">
        <v>44599</v>
      </c>
      <c r="L6300" t="s">
        <v>644</v>
      </c>
      <c r="M6300">
        <v>20000</v>
      </c>
      <c r="N6300">
        <v>33.99</v>
      </c>
      <c r="O6300" t="s">
        <v>645</v>
      </c>
      <c r="P6300" s="428">
        <v>30.492999999999999</v>
      </c>
      <c r="Q6300">
        <v>30538061</v>
      </c>
      <c r="R6300" t="s">
        <v>1230</v>
      </c>
      <c r="S6300">
        <v>13487</v>
      </c>
      <c r="T6300" t="s">
        <v>5127</v>
      </c>
    </row>
    <row r="6301" spans="1:20" x14ac:dyDescent="0.25">
      <c r="A6301" t="s">
        <v>637</v>
      </c>
      <c r="B6301" t="s">
        <v>1229</v>
      </c>
      <c r="C6301" t="s">
        <v>639</v>
      </c>
      <c r="D6301" t="s">
        <v>663</v>
      </c>
      <c r="E6301" t="s">
        <v>704</v>
      </c>
      <c r="F6301">
        <v>528004120036</v>
      </c>
      <c r="G6301" t="s">
        <v>1779</v>
      </c>
      <c r="H6301">
        <v>583635</v>
      </c>
      <c r="I6301" t="s">
        <v>1780</v>
      </c>
      <c r="J6301">
        <v>202212</v>
      </c>
      <c r="K6301">
        <v>44599</v>
      </c>
      <c r="L6301" t="s">
        <v>644</v>
      </c>
      <c r="M6301">
        <v>20000</v>
      </c>
      <c r="N6301">
        <v>33.99</v>
      </c>
      <c r="O6301" t="s">
        <v>645</v>
      </c>
      <c r="P6301" s="428">
        <v>30.492999999999999</v>
      </c>
      <c r="Q6301">
        <v>30538061</v>
      </c>
      <c r="R6301" t="s">
        <v>1230</v>
      </c>
      <c r="S6301">
        <v>13487</v>
      </c>
      <c r="T6301" t="s">
        <v>5127</v>
      </c>
    </row>
    <row r="6302" spans="1:20" x14ac:dyDescent="0.25">
      <c r="A6302" t="s">
        <v>637</v>
      </c>
      <c r="B6302" t="s">
        <v>1229</v>
      </c>
      <c r="C6302" t="s">
        <v>639</v>
      </c>
      <c r="D6302" t="s">
        <v>663</v>
      </c>
      <c r="E6302" t="s">
        <v>704</v>
      </c>
      <c r="F6302">
        <v>528004120036</v>
      </c>
      <c r="G6302" t="s">
        <v>1779</v>
      </c>
      <c r="H6302">
        <v>583635</v>
      </c>
      <c r="I6302" t="s">
        <v>1780</v>
      </c>
      <c r="J6302">
        <v>202212</v>
      </c>
      <c r="K6302">
        <v>44599</v>
      </c>
      <c r="L6302" t="s">
        <v>644</v>
      </c>
      <c r="M6302">
        <v>20000</v>
      </c>
      <c r="N6302">
        <v>33.99</v>
      </c>
      <c r="O6302" t="s">
        <v>645</v>
      </c>
      <c r="P6302" s="428">
        <v>30.492999999999999</v>
      </c>
      <c r="Q6302">
        <v>30538061</v>
      </c>
      <c r="R6302" t="s">
        <v>1230</v>
      </c>
      <c r="S6302">
        <v>13487</v>
      </c>
      <c r="T6302" t="s">
        <v>5127</v>
      </c>
    </row>
    <row r="6303" spans="1:20" x14ac:dyDescent="0.25">
      <c r="A6303" t="s">
        <v>637</v>
      </c>
      <c r="B6303" t="s">
        <v>1229</v>
      </c>
      <c r="C6303" t="s">
        <v>639</v>
      </c>
      <c r="D6303" t="s">
        <v>663</v>
      </c>
      <c r="E6303" t="s">
        <v>704</v>
      </c>
      <c r="F6303">
        <v>528004120036</v>
      </c>
      <c r="G6303" t="s">
        <v>1779</v>
      </c>
      <c r="H6303">
        <v>583635</v>
      </c>
      <c r="I6303" t="s">
        <v>1780</v>
      </c>
      <c r="J6303">
        <v>202212</v>
      </c>
      <c r="K6303">
        <v>44599</v>
      </c>
      <c r="L6303" t="s">
        <v>644</v>
      </c>
      <c r="M6303">
        <v>30600</v>
      </c>
      <c r="N6303">
        <v>52</v>
      </c>
      <c r="O6303" t="s">
        <v>645</v>
      </c>
      <c r="P6303" s="428">
        <v>46.65</v>
      </c>
      <c r="Q6303">
        <v>30538061</v>
      </c>
      <c r="R6303" t="s">
        <v>1230</v>
      </c>
      <c r="S6303">
        <v>13487</v>
      </c>
      <c r="T6303" t="s">
        <v>5128</v>
      </c>
    </row>
    <row r="6304" spans="1:20" x14ac:dyDescent="0.25">
      <c r="A6304" t="s">
        <v>637</v>
      </c>
      <c r="B6304" t="s">
        <v>1229</v>
      </c>
      <c r="C6304" t="s">
        <v>639</v>
      </c>
      <c r="D6304" t="s">
        <v>663</v>
      </c>
      <c r="E6304" t="s">
        <v>704</v>
      </c>
      <c r="F6304">
        <v>528004120036</v>
      </c>
      <c r="G6304" t="s">
        <v>1779</v>
      </c>
      <c r="H6304">
        <v>583635</v>
      </c>
      <c r="I6304" t="s">
        <v>1780</v>
      </c>
      <c r="J6304">
        <v>202212</v>
      </c>
      <c r="K6304">
        <v>44599</v>
      </c>
      <c r="L6304" t="s">
        <v>644</v>
      </c>
      <c r="M6304">
        <v>42300</v>
      </c>
      <c r="N6304">
        <v>71.88</v>
      </c>
      <c r="O6304" t="s">
        <v>645</v>
      </c>
      <c r="P6304" s="428">
        <v>64.484999999999999</v>
      </c>
      <c r="Q6304">
        <v>30538061</v>
      </c>
      <c r="R6304" t="s">
        <v>1230</v>
      </c>
      <c r="S6304">
        <v>13487</v>
      </c>
      <c r="T6304" t="s">
        <v>5190</v>
      </c>
    </row>
    <row r="6305" spans="1:20" x14ac:dyDescent="0.25">
      <c r="A6305" t="s">
        <v>637</v>
      </c>
      <c r="B6305" t="s">
        <v>1229</v>
      </c>
      <c r="C6305" t="s">
        <v>639</v>
      </c>
      <c r="D6305" t="s">
        <v>663</v>
      </c>
      <c r="E6305" t="s">
        <v>704</v>
      </c>
      <c r="F6305">
        <v>528004120036</v>
      </c>
      <c r="G6305" t="s">
        <v>1779</v>
      </c>
      <c r="H6305">
        <v>583635</v>
      </c>
      <c r="I6305" t="s">
        <v>1780</v>
      </c>
      <c r="J6305">
        <v>202212</v>
      </c>
      <c r="K6305">
        <v>44599</v>
      </c>
      <c r="L6305" t="s">
        <v>644</v>
      </c>
      <c r="M6305">
        <v>271000</v>
      </c>
      <c r="N6305">
        <v>460.52</v>
      </c>
      <c r="O6305" t="s">
        <v>645</v>
      </c>
      <c r="P6305" s="428">
        <v>413.14100000000002</v>
      </c>
      <c r="Q6305">
        <v>30538061</v>
      </c>
      <c r="R6305" t="s">
        <v>1230</v>
      </c>
      <c r="S6305">
        <v>13487</v>
      </c>
      <c r="T6305" t="s">
        <v>5191</v>
      </c>
    </row>
    <row r="6306" spans="1:20" x14ac:dyDescent="0.25">
      <c r="A6306" t="s">
        <v>637</v>
      </c>
      <c r="B6306" t="s">
        <v>1229</v>
      </c>
      <c r="C6306" t="s">
        <v>639</v>
      </c>
      <c r="D6306" t="s">
        <v>663</v>
      </c>
      <c r="E6306" t="s">
        <v>704</v>
      </c>
      <c r="F6306">
        <v>528004120036</v>
      </c>
      <c r="G6306" t="s">
        <v>1779</v>
      </c>
      <c r="H6306">
        <v>583635</v>
      </c>
      <c r="I6306" t="s">
        <v>1780</v>
      </c>
      <c r="J6306">
        <v>202212</v>
      </c>
      <c r="K6306">
        <v>44599</v>
      </c>
      <c r="L6306" t="s">
        <v>644</v>
      </c>
      <c r="M6306">
        <v>46000</v>
      </c>
      <c r="N6306">
        <v>78.17</v>
      </c>
      <c r="O6306" t="s">
        <v>645</v>
      </c>
      <c r="P6306" s="428">
        <v>70.128</v>
      </c>
      <c r="Q6306">
        <v>30538064</v>
      </c>
      <c r="R6306" t="s">
        <v>1230</v>
      </c>
      <c r="S6306">
        <v>13487</v>
      </c>
      <c r="T6306" t="s">
        <v>5129</v>
      </c>
    </row>
    <row r="6307" spans="1:20" x14ac:dyDescent="0.25">
      <c r="A6307" t="s">
        <v>637</v>
      </c>
      <c r="B6307" t="s">
        <v>1229</v>
      </c>
      <c r="C6307" t="s">
        <v>639</v>
      </c>
      <c r="D6307" t="s">
        <v>663</v>
      </c>
      <c r="E6307" t="s">
        <v>704</v>
      </c>
      <c r="F6307">
        <v>528004120036</v>
      </c>
      <c r="G6307" t="s">
        <v>1779</v>
      </c>
      <c r="H6307">
        <v>583635</v>
      </c>
      <c r="I6307" t="s">
        <v>1780</v>
      </c>
      <c r="J6307">
        <v>202212</v>
      </c>
      <c r="K6307">
        <v>44599</v>
      </c>
      <c r="L6307" t="s">
        <v>644</v>
      </c>
      <c r="M6307">
        <v>37500</v>
      </c>
      <c r="N6307">
        <v>63.72</v>
      </c>
      <c r="O6307" t="s">
        <v>645</v>
      </c>
      <c r="P6307" s="428">
        <v>57.164000000000001</v>
      </c>
      <c r="Q6307">
        <v>30538064</v>
      </c>
      <c r="R6307" t="s">
        <v>1230</v>
      </c>
      <c r="S6307">
        <v>13487</v>
      </c>
      <c r="T6307" t="s">
        <v>5130</v>
      </c>
    </row>
    <row r="6308" spans="1:20" x14ac:dyDescent="0.25">
      <c r="A6308" t="s">
        <v>637</v>
      </c>
      <c r="B6308" t="s">
        <v>1229</v>
      </c>
      <c r="C6308" t="s">
        <v>639</v>
      </c>
      <c r="D6308" t="s">
        <v>663</v>
      </c>
      <c r="E6308" t="s">
        <v>704</v>
      </c>
      <c r="F6308">
        <v>528004120036</v>
      </c>
      <c r="G6308" t="s">
        <v>1779</v>
      </c>
      <c r="H6308">
        <v>583635</v>
      </c>
      <c r="I6308" t="s">
        <v>1780</v>
      </c>
      <c r="J6308">
        <v>202212</v>
      </c>
      <c r="K6308">
        <v>44599</v>
      </c>
      <c r="L6308" t="s">
        <v>644</v>
      </c>
      <c r="M6308">
        <v>5000</v>
      </c>
      <c r="N6308">
        <v>8.5</v>
      </c>
      <c r="O6308" t="s">
        <v>645</v>
      </c>
      <c r="P6308" s="428">
        <v>7.6260000000000003</v>
      </c>
      <c r="Q6308">
        <v>30538064</v>
      </c>
      <c r="R6308" t="s">
        <v>1230</v>
      </c>
      <c r="S6308">
        <v>13487</v>
      </c>
      <c r="T6308" t="s">
        <v>5131</v>
      </c>
    </row>
    <row r="6309" spans="1:20" x14ac:dyDescent="0.25">
      <c r="A6309" t="s">
        <v>637</v>
      </c>
      <c r="B6309" t="s">
        <v>1229</v>
      </c>
      <c r="C6309" t="s">
        <v>639</v>
      </c>
      <c r="D6309" t="s">
        <v>663</v>
      </c>
      <c r="E6309" t="s">
        <v>704</v>
      </c>
      <c r="F6309">
        <v>528004120036</v>
      </c>
      <c r="G6309" t="s">
        <v>1779</v>
      </c>
      <c r="H6309">
        <v>583635</v>
      </c>
      <c r="I6309" t="s">
        <v>1780</v>
      </c>
      <c r="J6309">
        <v>202212</v>
      </c>
      <c r="K6309">
        <v>44599</v>
      </c>
      <c r="L6309" t="s">
        <v>644</v>
      </c>
      <c r="M6309">
        <v>20000</v>
      </c>
      <c r="N6309">
        <v>33.99</v>
      </c>
      <c r="O6309" t="s">
        <v>645</v>
      </c>
      <c r="P6309" s="428">
        <v>30.492999999999999</v>
      </c>
      <c r="Q6309">
        <v>30538064</v>
      </c>
      <c r="R6309" t="s">
        <v>1230</v>
      </c>
      <c r="S6309">
        <v>13487</v>
      </c>
      <c r="T6309" t="s">
        <v>5193</v>
      </c>
    </row>
    <row r="6310" spans="1:20" x14ac:dyDescent="0.25">
      <c r="A6310" t="s">
        <v>637</v>
      </c>
      <c r="B6310" t="s">
        <v>1229</v>
      </c>
      <c r="C6310" t="s">
        <v>639</v>
      </c>
      <c r="D6310" t="s">
        <v>663</v>
      </c>
      <c r="E6310" t="s">
        <v>704</v>
      </c>
      <c r="F6310">
        <v>528004120036</v>
      </c>
      <c r="G6310" t="s">
        <v>1779</v>
      </c>
      <c r="H6310">
        <v>583635</v>
      </c>
      <c r="I6310" t="s">
        <v>1780</v>
      </c>
      <c r="J6310">
        <v>202212</v>
      </c>
      <c r="K6310">
        <v>44599</v>
      </c>
      <c r="L6310" t="s">
        <v>644</v>
      </c>
      <c r="M6310">
        <v>20000</v>
      </c>
      <c r="N6310">
        <v>33.99</v>
      </c>
      <c r="O6310" t="s">
        <v>645</v>
      </c>
      <c r="P6310" s="428">
        <v>30.492999999999999</v>
      </c>
      <c r="Q6310">
        <v>30538064</v>
      </c>
      <c r="R6310" t="s">
        <v>1230</v>
      </c>
      <c r="S6310">
        <v>13487</v>
      </c>
      <c r="T6310" t="s">
        <v>5132</v>
      </c>
    </row>
    <row r="6311" spans="1:20" x14ac:dyDescent="0.25">
      <c r="A6311" t="s">
        <v>637</v>
      </c>
      <c r="B6311" t="s">
        <v>1229</v>
      </c>
      <c r="C6311" t="s">
        <v>639</v>
      </c>
      <c r="D6311" t="s">
        <v>663</v>
      </c>
      <c r="E6311" t="s">
        <v>704</v>
      </c>
      <c r="F6311">
        <v>528004120036</v>
      </c>
      <c r="G6311" t="s">
        <v>1779</v>
      </c>
      <c r="H6311">
        <v>583635</v>
      </c>
      <c r="I6311" t="s">
        <v>1780</v>
      </c>
      <c r="J6311">
        <v>202212</v>
      </c>
      <c r="K6311">
        <v>44599</v>
      </c>
      <c r="L6311" t="s">
        <v>644</v>
      </c>
      <c r="M6311">
        <v>20000</v>
      </c>
      <c r="N6311">
        <v>33.99</v>
      </c>
      <c r="O6311" t="s">
        <v>645</v>
      </c>
      <c r="P6311" s="428">
        <v>30.492999999999999</v>
      </c>
      <c r="Q6311">
        <v>30538064</v>
      </c>
      <c r="R6311" t="s">
        <v>1230</v>
      </c>
      <c r="S6311">
        <v>13487</v>
      </c>
      <c r="T6311" t="s">
        <v>5133</v>
      </c>
    </row>
    <row r="6312" spans="1:20" x14ac:dyDescent="0.25">
      <c r="A6312" t="s">
        <v>637</v>
      </c>
      <c r="B6312" t="s">
        <v>1229</v>
      </c>
      <c r="C6312" t="s">
        <v>639</v>
      </c>
      <c r="D6312" t="s">
        <v>663</v>
      </c>
      <c r="E6312" t="s">
        <v>704</v>
      </c>
      <c r="F6312">
        <v>528004120036</v>
      </c>
      <c r="G6312" t="s">
        <v>1779</v>
      </c>
      <c r="H6312">
        <v>583635</v>
      </c>
      <c r="I6312" t="s">
        <v>1780</v>
      </c>
      <c r="J6312">
        <v>202212</v>
      </c>
      <c r="K6312">
        <v>44599</v>
      </c>
      <c r="L6312" t="s">
        <v>644</v>
      </c>
      <c r="M6312">
        <v>20000</v>
      </c>
      <c r="N6312">
        <v>33.99</v>
      </c>
      <c r="O6312" t="s">
        <v>645</v>
      </c>
      <c r="P6312" s="428">
        <v>30.492999999999999</v>
      </c>
      <c r="Q6312">
        <v>30538064</v>
      </c>
      <c r="R6312" t="s">
        <v>1230</v>
      </c>
      <c r="S6312">
        <v>13487</v>
      </c>
      <c r="T6312" t="s">
        <v>5193</v>
      </c>
    </row>
    <row r="6313" spans="1:20" x14ac:dyDescent="0.25">
      <c r="A6313" t="s">
        <v>637</v>
      </c>
      <c r="B6313" t="s">
        <v>1229</v>
      </c>
      <c r="C6313" t="s">
        <v>639</v>
      </c>
      <c r="D6313" t="s">
        <v>663</v>
      </c>
      <c r="E6313" t="s">
        <v>704</v>
      </c>
      <c r="F6313">
        <v>528004120036</v>
      </c>
      <c r="G6313" t="s">
        <v>1779</v>
      </c>
      <c r="H6313">
        <v>583635</v>
      </c>
      <c r="I6313" t="s">
        <v>1780</v>
      </c>
      <c r="J6313">
        <v>202212</v>
      </c>
      <c r="K6313">
        <v>44599</v>
      </c>
      <c r="L6313" t="s">
        <v>644</v>
      </c>
      <c r="M6313">
        <v>20000</v>
      </c>
      <c r="N6313">
        <v>33.99</v>
      </c>
      <c r="O6313" t="s">
        <v>645</v>
      </c>
      <c r="P6313" s="428">
        <v>30.492999999999999</v>
      </c>
      <c r="Q6313">
        <v>30538064</v>
      </c>
      <c r="R6313" t="s">
        <v>1230</v>
      </c>
      <c r="S6313">
        <v>13487</v>
      </c>
      <c r="T6313" t="s">
        <v>5134</v>
      </c>
    </row>
    <row r="6314" spans="1:20" x14ac:dyDescent="0.25">
      <c r="A6314" t="s">
        <v>637</v>
      </c>
      <c r="B6314" t="s">
        <v>1229</v>
      </c>
      <c r="C6314" t="s">
        <v>639</v>
      </c>
      <c r="D6314" t="s">
        <v>663</v>
      </c>
      <c r="E6314" t="s">
        <v>704</v>
      </c>
      <c r="F6314">
        <v>528004120036</v>
      </c>
      <c r="G6314" t="s">
        <v>1779</v>
      </c>
      <c r="H6314">
        <v>583635</v>
      </c>
      <c r="I6314" t="s">
        <v>1780</v>
      </c>
      <c r="J6314">
        <v>202212</v>
      </c>
      <c r="K6314">
        <v>44599</v>
      </c>
      <c r="L6314" t="s">
        <v>644</v>
      </c>
      <c r="M6314">
        <v>20000</v>
      </c>
      <c r="N6314">
        <v>33.99</v>
      </c>
      <c r="O6314" t="s">
        <v>645</v>
      </c>
      <c r="P6314" s="428">
        <v>30.492999999999999</v>
      </c>
      <c r="Q6314">
        <v>30538064</v>
      </c>
      <c r="R6314" t="s">
        <v>1230</v>
      </c>
      <c r="S6314">
        <v>13487</v>
      </c>
      <c r="T6314" t="s">
        <v>5135</v>
      </c>
    </row>
    <row r="6315" spans="1:20" x14ac:dyDescent="0.25">
      <c r="A6315" t="s">
        <v>637</v>
      </c>
      <c r="B6315" t="s">
        <v>1229</v>
      </c>
      <c r="C6315" t="s">
        <v>639</v>
      </c>
      <c r="D6315" t="s">
        <v>663</v>
      </c>
      <c r="E6315" t="s">
        <v>704</v>
      </c>
      <c r="F6315">
        <v>528004120036</v>
      </c>
      <c r="G6315" t="s">
        <v>1779</v>
      </c>
      <c r="H6315">
        <v>583635</v>
      </c>
      <c r="I6315" t="s">
        <v>1780</v>
      </c>
      <c r="J6315">
        <v>202212</v>
      </c>
      <c r="K6315">
        <v>44599</v>
      </c>
      <c r="L6315" t="s">
        <v>644</v>
      </c>
      <c r="M6315">
        <v>20000</v>
      </c>
      <c r="N6315">
        <v>33.99</v>
      </c>
      <c r="O6315" t="s">
        <v>645</v>
      </c>
      <c r="P6315" s="428">
        <v>30.492999999999999</v>
      </c>
      <c r="Q6315">
        <v>30538064</v>
      </c>
      <c r="R6315" t="s">
        <v>1230</v>
      </c>
      <c r="S6315">
        <v>13487</v>
      </c>
      <c r="T6315" t="s">
        <v>5138</v>
      </c>
    </row>
    <row r="6316" spans="1:20" x14ac:dyDescent="0.25">
      <c r="A6316" t="s">
        <v>637</v>
      </c>
      <c r="B6316" t="s">
        <v>1229</v>
      </c>
      <c r="C6316" t="s">
        <v>639</v>
      </c>
      <c r="D6316" t="s">
        <v>663</v>
      </c>
      <c r="E6316" t="s">
        <v>704</v>
      </c>
      <c r="F6316">
        <v>528004120036</v>
      </c>
      <c r="G6316" t="s">
        <v>1779</v>
      </c>
      <c r="H6316">
        <v>583635</v>
      </c>
      <c r="I6316" t="s">
        <v>1780</v>
      </c>
      <c r="J6316">
        <v>202212</v>
      </c>
      <c r="K6316">
        <v>44599</v>
      </c>
      <c r="L6316" t="s">
        <v>644</v>
      </c>
      <c r="M6316">
        <v>20000</v>
      </c>
      <c r="N6316">
        <v>33.99</v>
      </c>
      <c r="O6316" t="s">
        <v>645</v>
      </c>
      <c r="P6316" s="428">
        <v>30.492999999999999</v>
      </c>
      <c r="Q6316">
        <v>30538064</v>
      </c>
      <c r="R6316" t="s">
        <v>1230</v>
      </c>
      <c r="S6316">
        <v>13487</v>
      </c>
      <c r="T6316" t="s">
        <v>5194</v>
      </c>
    </row>
    <row r="6317" spans="1:20" x14ac:dyDescent="0.25">
      <c r="A6317" t="s">
        <v>637</v>
      </c>
      <c r="B6317" t="s">
        <v>1229</v>
      </c>
      <c r="C6317" t="s">
        <v>639</v>
      </c>
      <c r="D6317" t="s">
        <v>663</v>
      </c>
      <c r="E6317" t="s">
        <v>704</v>
      </c>
      <c r="F6317">
        <v>528004120036</v>
      </c>
      <c r="G6317" t="s">
        <v>1779</v>
      </c>
      <c r="H6317">
        <v>583635</v>
      </c>
      <c r="I6317" t="s">
        <v>1780</v>
      </c>
      <c r="J6317">
        <v>202212</v>
      </c>
      <c r="K6317">
        <v>44599</v>
      </c>
      <c r="L6317" t="s">
        <v>644</v>
      </c>
      <c r="M6317">
        <v>20000</v>
      </c>
      <c r="N6317">
        <v>33.99</v>
      </c>
      <c r="O6317" t="s">
        <v>645</v>
      </c>
      <c r="P6317" s="428">
        <v>30.492999999999999</v>
      </c>
      <c r="Q6317">
        <v>30538064</v>
      </c>
      <c r="R6317" t="s">
        <v>1230</v>
      </c>
      <c r="S6317">
        <v>13487</v>
      </c>
      <c r="T6317" t="s">
        <v>5138</v>
      </c>
    </row>
    <row r="6318" spans="1:20" x14ac:dyDescent="0.25">
      <c r="A6318" t="s">
        <v>637</v>
      </c>
      <c r="B6318" t="s">
        <v>1229</v>
      </c>
      <c r="C6318" t="s">
        <v>639</v>
      </c>
      <c r="D6318" t="s">
        <v>663</v>
      </c>
      <c r="E6318" t="s">
        <v>704</v>
      </c>
      <c r="F6318">
        <v>528004120036</v>
      </c>
      <c r="G6318" t="s">
        <v>1779</v>
      </c>
      <c r="H6318">
        <v>583635</v>
      </c>
      <c r="I6318" t="s">
        <v>1780</v>
      </c>
      <c r="J6318">
        <v>202212</v>
      </c>
      <c r="K6318">
        <v>44599</v>
      </c>
      <c r="L6318" t="s">
        <v>644</v>
      </c>
      <c r="M6318">
        <v>20000</v>
      </c>
      <c r="N6318">
        <v>33.99</v>
      </c>
      <c r="O6318" t="s">
        <v>645</v>
      </c>
      <c r="P6318" s="428">
        <v>30.492999999999999</v>
      </c>
      <c r="Q6318">
        <v>30538064</v>
      </c>
      <c r="R6318" t="s">
        <v>1230</v>
      </c>
      <c r="S6318">
        <v>13487</v>
      </c>
      <c r="T6318" t="s">
        <v>5139</v>
      </c>
    </row>
    <row r="6319" spans="1:20" x14ac:dyDescent="0.25">
      <c r="A6319" t="s">
        <v>637</v>
      </c>
      <c r="B6319" t="s">
        <v>1229</v>
      </c>
      <c r="C6319" t="s">
        <v>639</v>
      </c>
      <c r="D6319" t="s">
        <v>663</v>
      </c>
      <c r="E6319" t="s">
        <v>704</v>
      </c>
      <c r="F6319">
        <v>528004120036</v>
      </c>
      <c r="G6319" t="s">
        <v>1779</v>
      </c>
      <c r="H6319">
        <v>583635</v>
      </c>
      <c r="I6319" t="s">
        <v>1780</v>
      </c>
      <c r="J6319">
        <v>202212</v>
      </c>
      <c r="K6319">
        <v>44599</v>
      </c>
      <c r="L6319" t="s">
        <v>644</v>
      </c>
      <c r="M6319">
        <v>20000</v>
      </c>
      <c r="N6319">
        <v>33.99</v>
      </c>
      <c r="O6319" t="s">
        <v>645</v>
      </c>
      <c r="P6319" s="428">
        <v>30.492999999999999</v>
      </c>
      <c r="Q6319">
        <v>30538064</v>
      </c>
      <c r="R6319" t="s">
        <v>1230</v>
      </c>
      <c r="S6319">
        <v>13487</v>
      </c>
      <c r="T6319" t="s">
        <v>5140</v>
      </c>
    </row>
    <row r="6320" spans="1:20" x14ac:dyDescent="0.25">
      <c r="A6320" t="s">
        <v>637</v>
      </c>
      <c r="B6320" t="s">
        <v>1229</v>
      </c>
      <c r="C6320" t="s">
        <v>639</v>
      </c>
      <c r="D6320" t="s">
        <v>663</v>
      </c>
      <c r="E6320" t="s">
        <v>704</v>
      </c>
      <c r="F6320">
        <v>528004120036</v>
      </c>
      <c r="G6320" t="s">
        <v>1779</v>
      </c>
      <c r="H6320">
        <v>583635</v>
      </c>
      <c r="I6320" t="s">
        <v>1780</v>
      </c>
      <c r="J6320">
        <v>202212</v>
      </c>
      <c r="K6320">
        <v>44599</v>
      </c>
      <c r="L6320" t="s">
        <v>644</v>
      </c>
      <c r="M6320">
        <v>20000</v>
      </c>
      <c r="N6320">
        <v>33.99</v>
      </c>
      <c r="O6320" t="s">
        <v>645</v>
      </c>
      <c r="P6320" s="428">
        <v>30.492999999999999</v>
      </c>
      <c r="Q6320">
        <v>30538064</v>
      </c>
      <c r="R6320" t="s">
        <v>1230</v>
      </c>
      <c r="S6320">
        <v>13487</v>
      </c>
      <c r="T6320" t="s">
        <v>5140</v>
      </c>
    </row>
    <row r="6321" spans="1:20" x14ac:dyDescent="0.25">
      <c r="A6321" t="s">
        <v>637</v>
      </c>
      <c r="B6321" t="s">
        <v>1229</v>
      </c>
      <c r="C6321" t="s">
        <v>639</v>
      </c>
      <c r="D6321" t="s">
        <v>663</v>
      </c>
      <c r="E6321" t="s">
        <v>704</v>
      </c>
      <c r="F6321">
        <v>528004120036</v>
      </c>
      <c r="G6321" t="s">
        <v>1779</v>
      </c>
      <c r="H6321">
        <v>583635</v>
      </c>
      <c r="I6321" t="s">
        <v>1780</v>
      </c>
      <c r="J6321">
        <v>202212</v>
      </c>
      <c r="K6321">
        <v>44599</v>
      </c>
      <c r="L6321" t="s">
        <v>644</v>
      </c>
      <c r="M6321">
        <v>20000</v>
      </c>
      <c r="N6321">
        <v>33.99</v>
      </c>
      <c r="O6321" t="s">
        <v>645</v>
      </c>
      <c r="P6321" s="428">
        <v>30.492999999999999</v>
      </c>
      <c r="Q6321">
        <v>30538064</v>
      </c>
      <c r="R6321" t="s">
        <v>1230</v>
      </c>
      <c r="S6321">
        <v>13487</v>
      </c>
      <c r="T6321" t="s">
        <v>5141</v>
      </c>
    </row>
    <row r="6322" spans="1:20" x14ac:dyDescent="0.25">
      <c r="A6322" t="s">
        <v>637</v>
      </c>
      <c r="B6322" t="s">
        <v>1229</v>
      </c>
      <c r="C6322" t="s">
        <v>639</v>
      </c>
      <c r="D6322" t="s">
        <v>663</v>
      </c>
      <c r="E6322" t="s">
        <v>704</v>
      </c>
      <c r="F6322">
        <v>528004120036</v>
      </c>
      <c r="G6322" t="s">
        <v>1779</v>
      </c>
      <c r="H6322">
        <v>583635</v>
      </c>
      <c r="I6322" t="s">
        <v>1780</v>
      </c>
      <c r="J6322">
        <v>202212</v>
      </c>
      <c r="K6322">
        <v>44599</v>
      </c>
      <c r="L6322" t="s">
        <v>644</v>
      </c>
      <c r="M6322">
        <v>20000</v>
      </c>
      <c r="N6322">
        <v>33.99</v>
      </c>
      <c r="O6322" t="s">
        <v>645</v>
      </c>
      <c r="P6322" s="428">
        <v>30.492999999999999</v>
      </c>
      <c r="Q6322">
        <v>30538064</v>
      </c>
      <c r="R6322" t="s">
        <v>1230</v>
      </c>
      <c r="S6322">
        <v>13487</v>
      </c>
      <c r="T6322" t="s">
        <v>5195</v>
      </c>
    </row>
    <row r="6323" spans="1:20" x14ac:dyDescent="0.25">
      <c r="A6323" t="s">
        <v>637</v>
      </c>
      <c r="B6323" t="s">
        <v>1229</v>
      </c>
      <c r="C6323" t="s">
        <v>639</v>
      </c>
      <c r="D6323" t="s">
        <v>663</v>
      </c>
      <c r="E6323" t="s">
        <v>704</v>
      </c>
      <c r="F6323">
        <v>528004120036</v>
      </c>
      <c r="G6323" t="s">
        <v>1779</v>
      </c>
      <c r="H6323">
        <v>583635</v>
      </c>
      <c r="I6323" t="s">
        <v>1780</v>
      </c>
      <c r="J6323">
        <v>202212</v>
      </c>
      <c r="K6323">
        <v>44599</v>
      </c>
      <c r="L6323" t="s">
        <v>644</v>
      </c>
      <c r="M6323">
        <v>801000</v>
      </c>
      <c r="N6323">
        <v>1361.15</v>
      </c>
      <c r="O6323" t="s">
        <v>645</v>
      </c>
      <c r="P6323" s="428">
        <v>1221.1130000000001</v>
      </c>
      <c r="Q6323">
        <v>30538064</v>
      </c>
      <c r="R6323" t="s">
        <v>1230</v>
      </c>
      <c r="S6323">
        <v>13487</v>
      </c>
      <c r="T6323" t="s">
        <v>5142</v>
      </c>
    </row>
    <row r="6324" spans="1:20" x14ac:dyDescent="0.25">
      <c r="A6324" t="s">
        <v>637</v>
      </c>
      <c r="B6324" t="s">
        <v>1229</v>
      </c>
      <c r="C6324" t="s">
        <v>639</v>
      </c>
      <c r="D6324" t="s">
        <v>663</v>
      </c>
      <c r="E6324" t="s">
        <v>704</v>
      </c>
      <c r="F6324">
        <v>528004120036</v>
      </c>
      <c r="G6324" t="s">
        <v>1779</v>
      </c>
      <c r="H6324">
        <v>583635</v>
      </c>
      <c r="I6324" t="s">
        <v>1780</v>
      </c>
      <c r="J6324">
        <v>202212</v>
      </c>
      <c r="K6324">
        <v>44599</v>
      </c>
      <c r="L6324" t="s">
        <v>644</v>
      </c>
      <c r="M6324">
        <v>5000</v>
      </c>
      <c r="N6324">
        <v>8.5</v>
      </c>
      <c r="O6324" t="s">
        <v>645</v>
      </c>
      <c r="P6324" s="428">
        <v>7.6260000000000003</v>
      </c>
      <c r="Q6324">
        <v>30538064</v>
      </c>
      <c r="R6324" t="s">
        <v>1230</v>
      </c>
      <c r="S6324">
        <v>13487</v>
      </c>
      <c r="T6324" t="s">
        <v>5131</v>
      </c>
    </row>
    <row r="6325" spans="1:20" x14ac:dyDescent="0.25">
      <c r="A6325" t="s">
        <v>637</v>
      </c>
      <c r="B6325" t="s">
        <v>1229</v>
      </c>
      <c r="C6325" t="s">
        <v>639</v>
      </c>
      <c r="D6325" t="s">
        <v>663</v>
      </c>
      <c r="E6325" t="s">
        <v>704</v>
      </c>
      <c r="F6325">
        <v>528004120036</v>
      </c>
      <c r="G6325" t="s">
        <v>1779</v>
      </c>
      <c r="H6325">
        <v>583635</v>
      </c>
      <c r="I6325" t="s">
        <v>1780</v>
      </c>
      <c r="J6325">
        <v>202212</v>
      </c>
      <c r="K6325">
        <v>44599</v>
      </c>
      <c r="L6325" t="s">
        <v>644</v>
      </c>
      <c r="M6325">
        <v>10000</v>
      </c>
      <c r="N6325">
        <v>16.989999999999998</v>
      </c>
      <c r="O6325" t="s">
        <v>645</v>
      </c>
      <c r="P6325" s="428">
        <v>15.242000000000001</v>
      </c>
      <c r="Q6325">
        <v>30538064</v>
      </c>
      <c r="R6325" t="s">
        <v>1230</v>
      </c>
      <c r="S6325">
        <v>13487</v>
      </c>
      <c r="T6325" t="s">
        <v>5192</v>
      </c>
    </row>
    <row r="6326" spans="1:20" x14ac:dyDescent="0.25">
      <c r="A6326" t="s">
        <v>637</v>
      </c>
      <c r="B6326" t="s">
        <v>1229</v>
      </c>
      <c r="C6326" t="s">
        <v>639</v>
      </c>
      <c r="D6326" t="s">
        <v>663</v>
      </c>
      <c r="E6326" t="s">
        <v>704</v>
      </c>
      <c r="F6326">
        <v>528004120036</v>
      </c>
      <c r="G6326" t="s">
        <v>1779</v>
      </c>
      <c r="H6326">
        <v>583635</v>
      </c>
      <c r="I6326" t="s">
        <v>1780</v>
      </c>
      <c r="J6326">
        <v>202212</v>
      </c>
      <c r="K6326">
        <v>44599</v>
      </c>
      <c r="L6326" t="s">
        <v>644</v>
      </c>
      <c r="M6326">
        <v>20000</v>
      </c>
      <c r="N6326">
        <v>33.99</v>
      </c>
      <c r="O6326" t="s">
        <v>645</v>
      </c>
      <c r="P6326" s="428">
        <v>30.492999999999999</v>
      </c>
      <c r="Q6326">
        <v>30538064</v>
      </c>
      <c r="R6326" t="s">
        <v>1230</v>
      </c>
      <c r="S6326">
        <v>13487</v>
      </c>
      <c r="T6326" t="s">
        <v>5143</v>
      </c>
    </row>
    <row r="6327" spans="1:20" x14ac:dyDescent="0.25">
      <c r="A6327" t="s">
        <v>637</v>
      </c>
      <c r="B6327" t="s">
        <v>1229</v>
      </c>
      <c r="C6327" t="s">
        <v>639</v>
      </c>
      <c r="D6327" t="s">
        <v>663</v>
      </c>
      <c r="E6327" t="s">
        <v>704</v>
      </c>
      <c r="F6327">
        <v>528004120036</v>
      </c>
      <c r="G6327" t="s">
        <v>1779</v>
      </c>
      <c r="H6327">
        <v>583635</v>
      </c>
      <c r="I6327" t="s">
        <v>1780</v>
      </c>
      <c r="J6327">
        <v>202212</v>
      </c>
      <c r="K6327">
        <v>44599</v>
      </c>
      <c r="L6327" t="s">
        <v>644</v>
      </c>
      <c r="M6327">
        <v>20000</v>
      </c>
      <c r="N6327">
        <v>33.99</v>
      </c>
      <c r="O6327" t="s">
        <v>645</v>
      </c>
      <c r="P6327" s="428">
        <v>30.492999999999999</v>
      </c>
      <c r="Q6327">
        <v>30538064</v>
      </c>
      <c r="R6327" t="s">
        <v>1230</v>
      </c>
      <c r="S6327">
        <v>13487</v>
      </c>
      <c r="T6327" t="s">
        <v>5143</v>
      </c>
    </row>
    <row r="6328" spans="1:20" x14ac:dyDescent="0.25">
      <c r="A6328" t="s">
        <v>637</v>
      </c>
      <c r="B6328" t="s">
        <v>1229</v>
      </c>
      <c r="C6328" t="s">
        <v>639</v>
      </c>
      <c r="D6328" t="s">
        <v>663</v>
      </c>
      <c r="E6328" t="s">
        <v>704</v>
      </c>
      <c r="F6328">
        <v>528004120036</v>
      </c>
      <c r="G6328" t="s">
        <v>1779</v>
      </c>
      <c r="H6328">
        <v>583635</v>
      </c>
      <c r="I6328" t="s">
        <v>1780</v>
      </c>
      <c r="J6328">
        <v>202212</v>
      </c>
      <c r="K6328">
        <v>44599</v>
      </c>
      <c r="L6328" t="s">
        <v>644</v>
      </c>
      <c r="M6328">
        <v>20000</v>
      </c>
      <c r="N6328">
        <v>33.99</v>
      </c>
      <c r="O6328" t="s">
        <v>645</v>
      </c>
      <c r="P6328" s="428">
        <v>30.492999999999999</v>
      </c>
      <c r="Q6328">
        <v>30538064</v>
      </c>
      <c r="R6328" t="s">
        <v>1230</v>
      </c>
      <c r="S6328">
        <v>13487</v>
      </c>
      <c r="T6328" t="s">
        <v>5143</v>
      </c>
    </row>
    <row r="6329" spans="1:20" x14ac:dyDescent="0.25">
      <c r="A6329" t="s">
        <v>637</v>
      </c>
      <c r="B6329" t="s">
        <v>1229</v>
      </c>
      <c r="C6329" t="s">
        <v>639</v>
      </c>
      <c r="D6329" t="s">
        <v>663</v>
      </c>
      <c r="E6329" t="s">
        <v>704</v>
      </c>
      <c r="F6329">
        <v>528004120036</v>
      </c>
      <c r="G6329" t="s">
        <v>1779</v>
      </c>
      <c r="H6329">
        <v>583635</v>
      </c>
      <c r="I6329" t="s">
        <v>1780</v>
      </c>
      <c r="J6329">
        <v>202212</v>
      </c>
      <c r="K6329">
        <v>44599</v>
      </c>
      <c r="L6329" t="s">
        <v>644</v>
      </c>
      <c r="M6329">
        <v>20000</v>
      </c>
      <c r="N6329">
        <v>33.99</v>
      </c>
      <c r="O6329" t="s">
        <v>645</v>
      </c>
      <c r="P6329" s="428">
        <v>30.492999999999999</v>
      </c>
      <c r="Q6329">
        <v>30538064</v>
      </c>
      <c r="R6329" t="s">
        <v>1230</v>
      </c>
      <c r="S6329">
        <v>13487</v>
      </c>
      <c r="T6329" t="s">
        <v>5143</v>
      </c>
    </row>
    <row r="6330" spans="1:20" x14ac:dyDescent="0.25">
      <c r="A6330" t="s">
        <v>637</v>
      </c>
      <c r="B6330" t="s">
        <v>1229</v>
      </c>
      <c r="C6330" t="s">
        <v>639</v>
      </c>
      <c r="D6330" t="s">
        <v>663</v>
      </c>
      <c r="E6330" t="s">
        <v>704</v>
      </c>
      <c r="F6330">
        <v>528004120036</v>
      </c>
      <c r="G6330" t="s">
        <v>1779</v>
      </c>
      <c r="H6330">
        <v>583635</v>
      </c>
      <c r="I6330" t="s">
        <v>1780</v>
      </c>
      <c r="J6330">
        <v>202212</v>
      </c>
      <c r="K6330">
        <v>44599</v>
      </c>
      <c r="L6330" t="s">
        <v>644</v>
      </c>
      <c r="M6330">
        <v>20000</v>
      </c>
      <c r="N6330">
        <v>33.99</v>
      </c>
      <c r="O6330" t="s">
        <v>645</v>
      </c>
      <c r="P6330" s="428">
        <v>30.492999999999999</v>
      </c>
      <c r="Q6330">
        <v>30538064</v>
      </c>
      <c r="R6330" t="s">
        <v>1230</v>
      </c>
      <c r="S6330">
        <v>13487</v>
      </c>
      <c r="T6330" t="s">
        <v>5143</v>
      </c>
    </row>
    <row r="6331" spans="1:20" x14ac:dyDescent="0.25">
      <c r="A6331" t="s">
        <v>637</v>
      </c>
      <c r="B6331" t="s">
        <v>1229</v>
      </c>
      <c r="C6331" t="s">
        <v>639</v>
      </c>
      <c r="D6331" t="s">
        <v>663</v>
      </c>
      <c r="E6331" t="s">
        <v>704</v>
      </c>
      <c r="F6331">
        <v>528004120036</v>
      </c>
      <c r="G6331" t="s">
        <v>1779</v>
      </c>
      <c r="H6331">
        <v>583635</v>
      </c>
      <c r="I6331" t="s">
        <v>1780</v>
      </c>
      <c r="J6331">
        <v>202212</v>
      </c>
      <c r="K6331">
        <v>44599</v>
      </c>
      <c r="L6331" t="s">
        <v>644</v>
      </c>
      <c r="M6331">
        <v>20000</v>
      </c>
      <c r="N6331">
        <v>33.99</v>
      </c>
      <c r="O6331" t="s">
        <v>645</v>
      </c>
      <c r="P6331" s="428">
        <v>30.492999999999999</v>
      </c>
      <c r="Q6331">
        <v>30538064</v>
      </c>
      <c r="R6331" t="s">
        <v>1230</v>
      </c>
      <c r="S6331">
        <v>13487</v>
      </c>
      <c r="T6331" t="s">
        <v>5144</v>
      </c>
    </row>
    <row r="6332" spans="1:20" x14ac:dyDescent="0.25">
      <c r="A6332" t="s">
        <v>637</v>
      </c>
      <c r="B6332" t="s">
        <v>1229</v>
      </c>
      <c r="C6332" t="s">
        <v>639</v>
      </c>
      <c r="D6332" t="s">
        <v>663</v>
      </c>
      <c r="E6332" t="s">
        <v>704</v>
      </c>
      <c r="F6332">
        <v>528004120036</v>
      </c>
      <c r="G6332" t="s">
        <v>1779</v>
      </c>
      <c r="H6332">
        <v>583635</v>
      </c>
      <c r="I6332" t="s">
        <v>1780</v>
      </c>
      <c r="J6332">
        <v>202212</v>
      </c>
      <c r="K6332">
        <v>44599</v>
      </c>
      <c r="L6332" t="s">
        <v>644</v>
      </c>
      <c r="M6332">
        <v>20000</v>
      </c>
      <c r="N6332">
        <v>33.99</v>
      </c>
      <c r="O6332" t="s">
        <v>645</v>
      </c>
      <c r="P6332" s="428">
        <v>30.492999999999999</v>
      </c>
      <c r="Q6332">
        <v>30538064</v>
      </c>
      <c r="R6332" t="s">
        <v>1230</v>
      </c>
      <c r="S6332">
        <v>13487</v>
      </c>
      <c r="T6332" t="s">
        <v>5143</v>
      </c>
    </row>
    <row r="6333" spans="1:20" x14ac:dyDescent="0.25">
      <c r="A6333" t="s">
        <v>637</v>
      </c>
      <c r="B6333" t="s">
        <v>1229</v>
      </c>
      <c r="C6333" t="s">
        <v>639</v>
      </c>
      <c r="D6333" t="s">
        <v>663</v>
      </c>
      <c r="E6333" t="s">
        <v>704</v>
      </c>
      <c r="F6333">
        <v>528004120036</v>
      </c>
      <c r="G6333" t="s">
        <v>1779</v>
      </c>
      <c r="H6333">
        <v>583635</v>
      </c>
      <c r="I6333" t="s">
        <v>1780</v>
      </c>
      <c r="J6333">
        <v>202212</v>
      </c>
      <c r="K6333">
        <v>44599</v>
      </c>
      <c r="L6333" t="s">
        <v>644</v>
      </c>
      <c r="M6333">
        <v>20000</v>
      </c>
      <c r="N6333">
        <v>33.99</v>
      </c>
      <c r="O6333" t="s">
        <v>645</v>
      </c>
      <c r="P6333" s="428">
        <v>30.492999999999999</v>
      </c>
      <c r="Q6333">
        <v>30538064</v>
      </c>
      <c r="R6333" t="s">
        <v>1230</v>
      </c>
      <c r="S6333">
        <v>13487</v>
      </c>
      <c r="T6333" t="s">
        <v>5143</v>
      </c>
    </row>
    <row r="6334" spans="1:20" x14ac:dyDescent="0.25">
      <c r="A6334" t="s">
        <v>637</v>
      </c>
      <c r="B6334" t="s">
        <v>1229</v>
      </c>
      <c r="C6334" t="s">
        <v>639</v>
      </c>
      <c r="D6334" t="s">
        <v>663</v>
      </c>
      <c r="E6334" t="s">
        <v>704</v>
      </c>
      <c r="F6334">
        <v>528004120036</v>
      </c>
      <c r="G6334" t="s">
        <v>1779</v>
      </c>
      <c r="H6334">
        <v>583635</v>
      </c>
      <c r="I6334" t="s">
        <v>1780</v>
      </c>
      <c r="J6334">
        <v>202212</v>
      </c>
      <c r="K6334">
        <v>44599</v>
      </c>
      <c r="L6334" t="s">
        <v>644</v>
      </c>
      <c r="M6334">
        <v>20000</v>
      </c>
      <c r="N6334">
        <v>33.99</v>
      </c>
      <c r="O6334" t="s">
        <v>645</v>
      </c>
      <c r="P6334" s="428">
        <v>30.492999999999999</v>
      </c>
      <c r="Q6334">
        <v>30538064</v>
      </c>
      <c r="R6334" t="s">
        <v>1230</v>
      </c>
      <c r="S6334">
        <v>13487</v>
      </c>
      <c r="T6334" t="s">
        <v>5144</v>
      </c>
    </row>
    <row r="6335" spans="1:20" x14ac:dyDescent="0.25">
      <c r="A6335" t="s">
        <v>637</v>
      </c>
      <c r="B6335" t="s">
        <v>1229</v>
      </c>
      <c r="C6335" t="s">
        <v>639</v>
      </c>
      <c r="D6335" t="s">
        <v>663</v>
      </c>
      <c r="E6335" t="s">
        <v>704</v>
      </c>
      <c r="F6335">
        <v>528004120036</v>
      </c>
      <c r="G6335" t="s">
        <v>1779</v>
      </c>
      <c r="H6335">
        <v>583635</v>
      </c>
      <c r="I6335" t="s">
        <v>1780</v>
      </c>
      <c r="J6335">
        <v>202212</v>
      </c>
      <c r="K6335">
        <v>44599</v>
      </c>
      <c r="L6335" t="s">
        <v>644</v>
      </c>
      <c r="M6335">
        <v>20000</v>
      </c>
      <c r="N6335">
        <v>33.99</v>
      </c>
      <c r="O6335" t="s">
        <v>645</v>
      </c>
      <c r="P6335" s="428">
        <v>30.492999999999999</v>
      </c>
      <c r="Q6335">
        <v>30538064</v>
      </c>
      <c r="R6335" t="s">
        <v>1230</v>
      </c>
      <c r="S6335">
        <v>13487</v>
      </c>
      <c r="T6335" t="s">
        <v>5144</v>
      </c>
    </row>
    <row r="6336" spans="1:20" x14ac:dyDescent="0.25">
      <c r="A6336" t="s">
        <v>637</v>
      </c>
      <c r="B6336" t="s">
        <v>1229</v>
      </c>
      <c r="C6336" t="s">
        <v>639</v>
      </c>
      <c r="D6336" t="s">
        <v>663</v>
      </c>
      <c r="E6336" t="s">
        <v>704</v>
      </c>
      <c r="F6336">
        <v>528004120036</v>
      </c>
      <c r="G6336" t="s">
        <v>1779</v>
      </c>
      <c r="H6336">
        <v>583635</v>
      </c>
      <c r="I6336" t="s">
        <v>1780</v>
      </c>
      <c r="J6336">
        <v>202212</v>
      </c>
      <c r="K6336">
        <v>44599</v>
      </c>
      <c r="L6336" t="s">
        <v>644</v>
      </c>
      <c r="M6336">
        <v>20000</v>
      </c>
      <c r="N6336">
        <v>33.99</v>
      </c>
      <c r="O6336" t="s">
        <v>645</v>
      </c>
      <c r="P6336" s="428">
        <v>30.492999999999999</v>
      </c>
      <c r="Q6336">
        <v>30538064</v>
      </c>
      <c r="R6336" t="s">
        <v>1230</v>
      </c>
      <c r="S6336">
        <v>13487</v>
      </c>
      <c r="T6336" t="s">
        <v>5143</v>
      </c>
    </row>
    <row r="6337" spans="1:20" x14ac:dyDescent="0.25">
      <c r="A6337" t="s">
        <v>637</v>
      </c>
      <c r="B6337" t="s">
        <v>1229</v>
      </c>
      <c r="C6337" t="s">
        <v>639</v>
      </c>
      <c r="D6337" t="s">
        <v>663</v>
      </c>
      <c r="E6337" t="s">
        <v>704</v>
      </c>
      <c r="F6337">
        <v>528004120036</v>
      </c>
      <c r="G6337" t="s">
        <v>1779</v>
      </c>
      <c r="H6337">
        <v>583635</v>
      </c>
      <c r="I6337" t="s">
        <v>1780</v>
      </c>
      <c r="J6337">
        <v>202212</v>
      </c>
      <c r="K6337">
        <v>44599</v>
      </c>
      <c r="L6337" t="s">
        <v>644</v>
      </c>
      <c r="M6337">
        <v>20000</v>
      </c>
      <c r="N6337">
        <v>33.99</v>
      </c>
      <c r="O6337" t="s">
        <v>645</v>
      </c>
      <c r="P6337" s="428">
        <v>30.492999999999999</v>
      </c>
      <c r="Q6337">
        <v>30538064</v>
      </c>
      <c r="R6337" t="s">
        <v>1230</v>
      </c>
      <c r="S6337">
        <v>13487</v>
      </c>
      <c r="T6337" t="s">
        <v>5143</v>
      </c>
    </row>
    <row r="6338" spans="1:20" x14ac:dyDescent="0.25">
      <c r="A6338" t="s">
        <v>637</v>
      </c>
      <c r="B6338" t="s">
        <v>1229</v>
      </c>
      <c r="C6338" t="s">
        <v>639</v>
      </c>
      <c r="D6338" t="s">
        <v>663</v>
      </c>
      <c r="E6338" t="s">
        <v>704</v>
      </c>
      <c r="F6338">
        <v>528004120036</v>
      </c>
      <c r="G6338" t="s">
        <v>1779</v>
      </c>
      <c r="H6338">
        <v>583635</v>
      </c>
      <c r="I6338" t="s">
        <v>1780</v>
      </c>
      <c r="J6338">
        <v>202212</v>
      </c>
      <c r="K6338">
        <v>44599</v>
      </c>
      <c r="L6338" t="s">
        <v>644</v>
      </c>
      <c r="M6338">
        <v>20000</v>
      </c>
      <c r="N6338">
        <v>33.99</v>
      </c>
      <c r="O6338" t="s">
        <v>645</v>
      </c>
      <c r="P6338" s="428">
        <v>30.492999999999999</v>
      </c>
      <c r="Q6338">
        <v>30538064</v>
      </c>
      <c r="R6338" t="s">
        <v>1230</v>
      </c>
      <c r="S6338">
        <v>13487</v>
      </c>
      <c r="T6338" t="s">
        <v>5145</v>
      </c>
    </row>
    <row r="6339" spans="1:20" x14ac:dyDescent="0.25">
      <c r="A6339" t="s">
        <v>637</v>
      </c>
      <c r="B6339" t="s">
        <v>1229</v>
      </c>
      <c r="C6339" t="s">
        <v>639</v>
      </c>
      <c r="D6339" t="s">
        <v>663</v>
      </c>
      <c r="E6339" t="s">
        <v>704</v>
      </c>
      <c r="F6339">
        <v>528004120036</v>
      </c>
      <c r="G6339" t="s">
        <v>1779</v>
      </c>
      <c r="H6339">
        <v>583635</v>
      </c>
      <c r="I6339" t="s">
        <v>1780</v>
      </c>
      <c r="J6339">
        <v>202212</v>
      </c>
      <c r="K6339">
        <v>44599</v>
      </c>
      <c r="L6339" t="s">
        <v>644</v>
      </c>
      <c r="M6339">
        <v>20000</v>
      </c>
      <c r="N6339">
        <v>33.99</v>
      </c>
      <c r="O6339" t="s">
        <v>645</v>
      </c>
      <c r="P6339" s="428">
        <v>30.492999999999999</v>
      </c>
      <c r="Q6339">
        <v>30538064</v>
      </c>
      <c r="R6339" t="s">
        <v>1230</v>
      </c>
      <c r="S6339">
        <v>13487</v>
      </c>
      <c r="T6339" t="s">
        <v>5143</v>
      </c>
    </row>
    <row r="6340" spans="1:20" x14ac:dyDescent="0.25">
      <c r="A6340" t="s">
        <v>637</v>
      </c>
      <c r="B6340" t="s">
        <v>1229</v>
      </c>
      <c r="C6340" t="s">
        <v>639</v>
      </c>
      <c r="D6340" t="s">
        <v>663</v>
      </c>
      <c r="E6340" t="s">
        <v>704</v>
      </c>
      <c r="F6340">
        <v>528004120036</v>
      </c>
      <c r="G6340" t="s">
        <v>1779</v>
      </c>
      <c r="H6340">
        <v>583635</v>
      </c>
      <c r="I6340" t="s">
        <v>1780</v>
      </c>
      <c r="J6340">
        <v>202212</v>
      </c>
      <c r="K6340">
        <v>44599</v>
      </c>
      <c r="L6340" t="s">
        <v>644</v>
      </c>
      <c r="M6340">
        <v>19750</v>
      </c>
      <c r="N6340">
        <v>33.56</v>
      </c>
      <c r="O6340" t="s">
        <v>645</v>
      </c>
      <c r="P6340" s="428">
        <v>30.106999999999999</v>
      </c>
      <c r="Q6340">
        <v>30538064</v>
      </c>
      <c r="R6340" t="s">
        <v>1230</v>
      </c>
      <c r="S6340">
        <v>13487</v>
      </c>
      <c r="T6340" t="s">
        <v>5146</v>
      </c>
    </row>
    <row r="6341" spans="1:20" x14ac:dyDescent="0.25">
      <c r="A6341" t="s">
        <v>637</v>
      </c>
      <c r="B6341" t="s">
        <v>1229</v>
      </c>
      <c r="C6341" t="s">
        <v>639</v>
      </c>
      <c r="D6341" t="s">
        <v>663</v>
      </c>
      <c r="E6341" t="s">
        <v>704</v>
      </c>
      <c r="F6341">
        <v>528004120036</v>
      </c>
      <c r="G6341" t="s">
        <v>1779</v>
      </c>
      <c r="H6341">
        <v>583635</v>
      </c>
      <c r="I6341" t="s">
        <v>1780</v>
      </c>
      <c r="J6341">
        <v>202212</v>
      </c>
      <c r="K6341">
        <v>44599</v>
      </c>
      <c r="L6341" t="s">
        <v>644</v>
      </c>
      <c r="M6341">
        <v>501000</v>
      </c>
      <c r="N6341">
        <v>851.36</v>
      </c>
      <c r="O6341" t="s">
        <v>645</v>
      </c>
      <c r="P6341" s="428">
        <v>763.77099999999996</v>
      </c>
      <c r="Q6341">
        <v>30538064</v>
      </c>
      <c r="R6341" t="s">
        <v>1230</v>
      </c>
      <c r="S6341">
        <v>13487</v>
      </c>
      <c r="T6341" t="s">
        <v>5142</v>
      </c>
    </row>
    <row r="6342" spans="1:20" x14ac:dyDescent="0.25">
      <c r="A6342" t="s">
        <v>637</v>
      </c>
      <c r="B6342" t="s">
        <v>1229</v>
      </c>
      <c r="C6342" t="s">
        <v>639</v>
      </c>
      <c r="D6342" t="s">
        <v>663</v>
      </c>
      <c r="E6342" t="s">
        <v>704</v>
      </c>
      <c r="F6342">
        <v>528004120026</v>
      </c>
      <c r="G6342" t="s">
        <v>1241</v>
      </c>
      <c r="H6342">
        <v>583625</v>
      </c>
      <c r="I6342" t="s">
        <v>303</v>
      </c>
      <c r="J6342">
        <v>202212</v>
      </c>
      <c r="K6342">
        <v>44599</v>
      </c>
      <c r="L6342" t="s">
        <v>644</v>
      </c>
      <c r="M6342">
        <v>10000</v>
      </c>
      <c r="N6342">
        <v>16.989999999999998</v>
      </c>
      <c r="O6342" t="s">
        <v>645</v>
      </c>
      <c r="P6342" s="428">
        <v>15.242000000000001</v>
      </c>
      <c r="Q6342">
        <v>30538064</v>
      </c>
      <c r="R6342" t="s">
        <v>1230</v>
      </c>
      <c r="S6342">
        <v>13487</v>
      </c>
      <c r="T6342" t="s">
        <v>5147</v>
      </c>
    </row>
    <row r="6343" spans="1:20" x14ac:dyDescent="0.25">
      <c r="A6343" t="s">
        <v>637</v>
      </c>
      <c r="B6343" t="s">
        <v>1229</v>
      </c>
      <c r="C6343" t="s">
        <v>639</v>
      </c>
      <c r="D6343" t="s">
        <v>663</v>
      </c>
      <c r="E6343" t="s">
        <v>704</v>
      </c>
      <c r="F6343">
        <v>528004120010</v>
      </c>
      <c r="G6343" t="s">
        <v>653</v>
      </c>
      <c r="H6343">
        <v>605506</v>
      </c>
      <c r="I6343" t="s">
        <v>1266</v>
      </c>
      <c r="J6343">
        <v>202212</v>
      </c>
      <c r="K6343">
        <v>44599</v>
      </c>
      <c r="L6343" t="s">
        <v>644</v>
      </c>
      <c r="M6343">
        <v>14681</v>
      </c>
      <c r="N6343">
        <v>24.95</v>
      </c>
      <c r="O6343" t="s">
        <v>645</v>
      </c>
      <c r="P6343" s="428">
        <v>22.382999999999999</v>
      </c>
      <c r="Q6343">
        <v>30538064</v>
      </c>
      <c r="R6343" t="s">
        <v>1230</v>
      </c>
      <c r="S6343">
        <v>13487</v>
      </c>
      <c r="T6343" t="s">
        <v>5150</v>
      </c>
    </row>
    <row r="6344" spans="1:20" x14ac:dyDescent="0.25">
      <c r="A6344" t="s">
        <v>637</v>
      </c>
      <c r="B6344" t="s">
        <v>1229</v>
      </c>
      <c r="C6344" t="s">
        <v>639</v>
      </c>
      <c r="D6344" t="s">
        <v>663</v>
      </c>
      <c r="E6344" t="s">
        <v>704</v>
      </c>
      <c r="F6344">
        <v>528004120010</v>
      </c>
      <c r="G6344" t="s">
        <v>653</v>
      </c>
      <c r="H6344">
        <v>605506</v>
      </c>
      <c r="I6344" t="s">
        <v>1266</v>
      </c>
      <c r="J6344">
        <v>202212</v>
      </c>
      <c r="K6344">
        <v>44599</v>
      </c>
      <c r="L6344" t="s">
        <v>644</v>
      </c>
      <c r="M6344">
        <v>25000</v>
      </c>
      <c r="N6344">
        <v>42.48</v>
      </c>
      <c r="O6344" t="s">
        <v>645</v>
      </c>
      <c r="P6344" s="428">
        <v>38.11</v>
      </c>
      <c r="Q6344">
        <v>30538064</v>
      </c>
      <c r="R6344" t="s">
        <v>1230</v>
      </c>
      <c r="S6344">
        <v>13487</v>
      </c>
      <c r="T6344" t="s">
        <v>5199</v>
      </c>
    </row>
    <row r="6345" spans="1:20" x14ac:dyDescent="0.25">
      <c r="A6345" t="s">
        <v>637</v>
      </c>
      <c r="B6345" t="s">
        <v>1229</v>
      </c>
      <c r="C6345" t="s">
        <v>639</v>
      </c>
      <c r="D6345" t="s">
        <v>663</v>
      </c>
      <c r="E6345" t="s">
        <v>704</v>
      </c>
      <c r="F6345">
        <v>528004120036</v>
      </c>
      <c r="G6345" t="s">
        <v>1779</v>
      </c>
      <c r="H6345">
        <v>583635</v>
      </c>
      <c r="I6345" t="s">
        <v>1780</v>
      </c>
      <c r="J6345">
        <v>202212</v>
      </c>
      <c r="K6345">
        <v>44599</v>
      </c>
      <c r="L6345" t="s">
        <v>644</v>
      </c>
      <c r="M6345">
        <v>64000</v>
      </c>
      <c r="N6345">
        <v>108.76</v>
      </c>
      <c r="O6345" t="s">
        <v>645</v>
      </c>
      <c r="P6345" s="428">
        <v>97.570999999999998</v>
      </c>
      <c r="Q6345">
        <v>30538064</v>
      </c>
      <c r="R6345" t="s">
        <v>1230</v>
      </c>
      <c r="S6345">
        <v>13487</v>
      </c>
      <c r="T6345" t="s">
        <v>5151</v>
      </c>
    </row>
    <row r="6346" spans="1:20" x14ac:dyDescent="0.25">
      <c r="A6346" t="s">
        <v>637</v>
      </c>
      <c r="B6346" t="s">
        <v>1229</v>
      </c>
      <c r="C6346" t="s">
        <v>639</v>
      </c>
      <c r="D6346" t="s">
        <v>663</v>
      </c>
      <c r="E6346" t="s">
        <v>704</v>
      </c>
      <c r="F6346">
        <v>528004120036</v>
      </c>
      <c r="G6346" t="s">
        <v>1779</v>
      </c>
      <c r="H6346">
        <v>583635</v>
      </c>
      <c r="I6346" t="s">
        <v>1780</v>
      </c>
      <c r="J6346">
        <v>202212</v>
      </c>
      <c r="K6346">
        <v>44599</v>
      </c>
      <c r="L6346" t="s">
        <v>644</v>
      </c>
      <c r="M6346">
        <v>27500</v>
      </c>
      <c r="N6346">
        <v>46.73</v>
      </c>
      <c r="O6346" t="s">
        <v>645</v>
      </c>
      <c r="P6346" s="428">
        <v>41.921999999999997</v>
      </c>
      <c r="Q6346">
        <v>30538064</v>
      </c>
      <c r="R6346" t="s">
        <v>1230</v>
      </c>
      <c r="S6346">
        <v>13487</v>
      </c>
      <c r="T6346" t="s">
        <v>5152</v>
      </c>
    </row>
    <row r="6347" spans="1:20" x14ac:dyDescent="0.25">
      <c r="A6347" t="s">
        <v>637</v>
      </c>
      <c r="B6347" t="s">
        <v>1229</v>
      </c>
      <c r="C6347" t="s">
        <v>639</v>
      </c>
      <c r="D6347" t="s">
        <v>663</v>
      </c>
      <c r="E6347" t="s">
        <v>704</v>
      </c>
      <c r="F6347">
        <v>528004120036</v>
      </c>
      <c r="G6347" t="s">
        <v>1779</v>
      </c>
      <c r="H6347">
        <v>583635</v>
      </c>
      <c r="I6347" t="s">
        <v>1780</v>
      </c>
      <c r="J6347">
        <v>202212</v>
      </c>
      <c r="K6347">
        <v>44599</v>
      </c>
      <c r="L6347" t="s">
        <v>644</v>
      </c>
      <c r="M6347">
        <v>70500</v>
      </c>
      <c r="N6347">
        <v>119.8</v>
      </c>
      <c r="O6347" t="s">
        <v>645</v>
      </c>
      <c r="P6347" s="428">
        <v>107.47499999999999</v>
      </c>
      <c r="Q6347">
        <v>30538064</v>
      </c>
      <c r="R6347" t="s">
        <v>1230</v>
      </c>
      <c r="S6347">
        <v>13487</v>
      </c>
      <c r="T6347" t="s">
        <v>5153</v>
      </c>
    </row>
    <row r="6348" spans="1:20" x14ac:dyDescent="0.25">
      <c r="A6348" t="s">
        <v>637</v>
      </c>
      <c r="B6348" t="s">
        <v>1229</v>
      </c>
      <c r="C6348" t="s">
        <v>639</v>
      </c>
      <c r="D6348" t="s">
        <v>663</v>
      </c>
      <c r="E6348" t="s">
        <v>704</v>
      </c>
      <c r="F6348">
        <v>528004120036</v>
      </c>
      <c r="G6348" t="s">
        <v>1779</v>
      </c>
      <c r="H6348">
        <v>583635</v>
      </c>
      <c r="I6348" t="s">
        <v>1780</v>
      </c>
      <c r="J6348">
        <v>202212</v>
      </c>
      <c r="K6348">
        <v>44599</v>
      </c>
      <c r="L6348" t="s">
        <v>644</v>
      </c>
      <c r="M6348">
        <v>12500</v>
      </c>
      <c r="N6348">
        <v>21.24</v>
      </c>
      <c r="O6348" t="s">
        <v>645</v>
      </c>
      <c r="P6348" s="428">
        <v>19.055</v>
      </c>
      <c r="Q6348">
        <v>30538064</v>
      </c>
      <c r="R6348" t="s">
        <v>1230</v>
      </c>
      <c r="S6348">
        <v>13487</v>
      </c>
      <c r="T6348" t="s">
        <v>5154</v>
      </c>
    </row>
    <row r="6349" spans="1:20" x14ac:dyDescent="0.25">
      <c r="A6349" t="s">
        <v>637</v>
      </c>
      <c r="B6349" t="s">
        <v>1229</v>
      </c>
      <c r="C6349" t="s">
        <v>639</v>
      </c>
      <c r="D6349" t="s">
        <v>663</v>
      </c>
      <c r="E6349" t="s">
        <v>704</v>
      </c>
      <c r="F6349">
        <v>528004120036</v>
      </c>
      <c r="G6349" t="s">
        <v>1779</v>
      </c>
      <c r="H6349">
        <v>583635</v>
      </c>
      <c r="I6349" t="s">
        <v>1780</v>
      </c>
      <c r="J6349">
        <v>202212</v>
      </c>
      <c r="K6349">
        <v>44599</v>
      </c>
      <c r="L6349" t="s">
        <v>644</v>
      </c>
      <c r="M6349">
        <v>56000</v>
      </c>
      <c r="N6349">
        <v>95.16</v>
      </c>
      <c r="O6349" t="s">
        <v>645</v>
      </c>
      <c r="P6349" s="428">
        <v>85.37</v>
      </c>
      <c r="Q6349">
        <v>30538064</v>
      </c>
      <c r="R6349" t="s">
        <v>1230</v>
      </c>
      <c r="S6349">
        <v>13487</v>
      </c>
      <c r="T6349" t="s">
        <v>5153</v>
      </c>
    </row>
    <row r="6350" spans="1:20" x14ac:dyDescent="0.25">
      <c r="A6350" t="s">
        <v>637</v>
      </c>
      <c r="B6350" t="s">
        <v>1229</v>
      </c>
      <c r="C6350" t="s">
        <v>639</v>
      </c>
      <c r="D6350" t="s">
        <v>663</v>
      </c>
      <c r="E6350" t="s">
        <v>704</v>
      </c>
      <c r="F6350">
        <v>528004120036</v>
      </c>
      <c r="G6350" t="s">
        <v>1779</v>
      </c>
      <c r="H6350">
        <v>583635</v>
      </c>
      <c r="I6350" t="s">
        <v>1780</v>
      </c>
      <c r="J6350">
        <v>202212</v>
      </c>
      <c r="K6350">
        <v>44599</v>
      </c>
      <c r="L6350" t="s">
        <v>644</v>
      </c>
      <c r="M6350">
        <v>44000</v>
      </c>
      <c r="N6350">
        <v>74.77</v>
      </c>
      <c r="O6350" t="s">
        <v>645</v>
      </c>
      <c r="P6350" s="428">
        <v>67.078000000000003</v>
      </c>
      <c r="Q6350">
        <v>30538064</v>
      </c>
      <c r="R6350" t="s">
        <v>1230</v>
      </c>
      <c r="S6350">
        <v>13487</v>
      </c>
      <c r="T6350" t="s">
        <v>5155</v>
      </c>
    </row>
    <row r="6351" spans="1:20" x14ac:dyDescent="0.25">
      <c r="A6351" t="s">
        <v>637</v>
      </c>
      <c r="B6351" t="s">
        <v>1229</v>
      </c>
      <c r="C6351" t="s">
        <v>639</v>
      </c>
      <c r="D6351" t="s">
        <v>663</v>
      </c>
      <c r="E6351" t="s">
        <v>704</v>
      </c>
      <c r="F6351">
        <v>528004120036</v>
      </c>
      <c r="G6351" t="s">
        <v>1779</v>
      </c>
      <c r="H6351">
        <v>583635</v>
      </c>
      <c r="I6351" t="s">
        <v>1780</v>
      </c>
      <c r="J6351">
        <v>202212</v>
      </c>
      <c r="K6351">
        <v>44599</v>
      </c>
      <c r="L6351" t="s">
        <v>644</v>
      </c>
      <c r="M6351">
        <v>40500</v>
      </c>
      <c r="N6351">
        <v>68.819999999999993</v>
      </c>
      <c r="O6351" t="s">
        <v>645</v>
      </c>
      <c r="P6351" s="428">
        <v>61.74</v>
      </c>
      <c r="Q6351">
        <v>30538064</v>
      </c>
      <c r="R6351" t="s">
        <v>1230</v>
      </c>
      <c r="S6351">
        <v>13487</v>
      </c>
      <c r="T6351" t="s">
        <v>5156</v>
      </c>
    </row>
    <row r="6352" spans="1:20" x14ac:dyDescent="0.25">
      <c r="A6352" t="s">
        <v>637</v>
      </c>
      <c r="B6352" t="s">
        <v>1229</v>
      </c>
      <c r="C6352" t="s">
        <v>639</v>
      </c>
      <c r="D6352" t="s">
        <v>663</v>
      </c>
      <c r="E6352" t="s">
        <v>704</v>
      </c>
      <c r="F6352">
        <v>528004120036</v>
      </c>
      <c r="G6352" t="s">
        <v>1779</v>
      </c>
      <c r="H6352">
        <v>583635</v>
      </c>
      <c r="I6352" t="s">
        <v>1780</v>
      </c>
      <c r="J6352">
        <v>202212</v>
      </c>
      <c r="K6352">
        <v>44599</v>
      </c>
      <c r="L6352" t="s">
        <v>644</v>
      </c>
      <c r="M6352">
        <v>12500</v>
      </c>
      <c r="N6352">
        <v>21.24</v>
      </c>
      <c r="O6352" t="s">
        <v>645</v>
      </c>
      <c r="P6352" s="428">
        <v>19.055</v>
      </c>
      <c r="Q6352">
        <v>30538064</v>
      </c>
      <c r="R6352" t="s">
        <v>1230</v>
      </c>
      <c r="S6352">
        <v>13487</v>
      </c>
      <c r="T6352" t="s">
        <v>5157</v>
      </c>
    </row>
    <row r="6353" spans="1:20" x14ac:dyDescent="0.25">
      <c r="A6353" t="s">
        <v>637</v>
      </c>
      <c r="B6353" t="s">
        <v>1229</v>
      </c>
      <c r="C6353" t="s">
        <v>639</v>
      </c>
      <c r="D6353" t="s">
        <v>663</v>
      </c>
      <c r="E6353" t="s">
        <v>704</v>
      </c>
      <c r="F6353">
        <v>528004120036</v>
      </c>
      <c r="G6353" t="s">
        <v>1779</v>
      </c>
      <c r="H6353">
        <v>583635</v>
      </c>
      <c r="I6353" t="s">
        <v>1780</v>
      </c>
      <c r="J6353">
        <v>202212</v>
      </c>
      <c r="K6353">
        <v>44599</v>
      </c>
      <c r="L6353" t="s">
        <v>644</v>
      </c>
      <c r="M6353">
        <v>3000</v>
      </c>
      <c r="N6353">
        <v>5.0999999999999996</v>
      </c>
      <c r="O6353" t="s">
        <v>645</v>
      </c>
      <c r="P6353" s="428">
        <v>4.5750000000000002</v>
      </c>
      <c r="Q6353">
        <v>30538064</v>
      </c>
      <c r="R6353" t="s">
        <v>1230</v>
      </c>
      <c r="S6353">
        <v>13487</v>
      </c>
      <c r="T6353" t="s">
        <v>5158</v>
      </c>
    </row>
    <row r="6354" spans="1:20" x14ac:dyDescent="0.25">
      <c r="A6354" t="s">
        <v>637</v>
      </c>
      <c r="B6354" t="s">
        <v>1229</v>
      </c>
      <c r="C6354" t="s">
        <v>639</v>
      </c>
      <c r="D6354" t="s">
        <v>663</v>
      </c>
      <c r="E6354" t="s">
        <v>704</v>
      </c>
      <c r="F6354">
        <v>528004120036</v>
      </c>
      <c r="G6354" t="s">
        <v>1779</v>
      </c>
      <c r="H6354">
        <v>583635</v>
      </c>
      <c r="I6354" t="s">
        <v>1780</v>
      </c>
      <c r="J6354">
        <v>202212</v>
      </c>
      <c r="K6354">
        <v>44599</v>
      </c>
      <c r="L6354" t="s">
        <v>644</v>
      </c>
      <c r="M6354">
        <v>19000</v>
      </c>
      <c r="N6354">
        <v>32.29</v>
      </c>
      <c r="O6354" t="s">
        <v>645</v>
      </c>
      <c r="P6354" s="428">
        <v>28.968</v>
      </c>
      <c r="Q6354">
        <v>30538064</v>
      </c>
      <c r="R6354" t="s">
        <v>1230</v>
      </c>
      <c r="S6354">
        <v>13487</v>
      </c>
      <c r="T6354" t="s">
        <v>5155</v>
      </c>
    </row>
    <row r="6355" spans="1:20" x14ac:dyDescent="0.25">
      <c r="A6355" t="s">
        <v>637</v>
      </c>
      <c r="B6355" t="s">
        <v>1229</v>
      </c>
      <c r="C6355" t="s">
        <v>639</v>
      </c>
      <c r="D6355" t="s">
        <v>663</v>
      </c>
      <c r="E6355" t="s">
        <v>704</v>
      </c>
      <c r="F6355">
        <v>528004120036</v>
      </c>
      <c r="G6355" t="s">
        <v>1779</v>
      </c>
      <c r="H6355">
        <v>583635</v>
      </c>
      <c r="I6355" t="s">
        <v>1780</v>
      </c>
      <c r="J6355">
        <v>202212</v>
      </c>
      <c r="K6355">
        <v>44599</v>
      </c>
      <c r="L6355" t="s">
        <v>644</v>
      </c>
      <c r="M6355">
        <v>12500</v>
      </c>
      <c r="N6355">
        <v>21.24</v>
      </c>
      <c r="O6355" t="s">
        <v>645</v>
      </c>
      <c r="P6355" s="428">
        <v>19.055</v>
      </c>
      <c r="Q6355">
        <v>30538064</v>
      </c>
      <c r="R6355" t="s">
        <v>1230</v>
      </c>
      <c r="S6355">
        <v>13487</v>
      </c>
      <c r="T6355" t="s">
        <v>5159</v>
      </c>
    </row>
    <row r="6356" spans="1:20" x14ac:dyDescent="0.25">
      <c r="A6356" t="s">
        <v>637</v>
      </c>
      <c r="B6356" t="s">
        <v>1229</v>
      </c>
      <c r="C6356" t="s">
        <v>639</v>
      </c>
      <c r="D6356" t="s">
        <v>663</v>
      </c>
      <c r="E6356" t="s">
        <v>704</v>
      </c>
      <c r="F6356">
        <v>528004120036</v>
      </c>
      <c r="G6356" t="s">
        <v>1779</v>
      </c>
      <c r="H6356">
        <v>583635</v>
      </c>
      <c r="I6356" t="s">
        <v>1780</v>
      </c>
      <c r="J6356">
        <v>202212</v>
      </c>
      <c r="K6356">
        <v>44599</v>
      </c>
      <c r="L6356" t="s">
        <v>644</v>
      </c>
      <c r="M6356">
        <v>3000</v>
      </c>
      <c r="N6356">
        <v>5.0999999999999996</v>
      </c>
      <c r="O6356" t="s">
        <v>645</v>
      </c>
      <c r="P6356" s="428">
        <v>4.5750000000000002</v>
      </c>
      <c r="Q6356">
        <v>30538064</v>
      </c>
      <c r="R6356" t="s">
        <v>1230</v>
      </c>
      <c r="S6356">
        <v>13487</v>
      </c>
      <c r="T6356" t="s">
        <v>5160</v>
      </c>
    </row>
    <row r="6357" spans="1:20" x14ac:dyDescent="0.25">
      <c r="A6357" t="s">
        <v>637</v>
      </c>
      <c r="B6357" t="s">
        <v>1229</v>
      </c>
      <c r="C6357" t="s">
        <v>639</v>
      </c>
      <c r="D6357" t="s">
        <v>663</v>
      </c>
      <c r="E6357" t="s">
        <v>704</v>
      </c>
      <c r="F6357">
        <v>528004120010</v>
      </c>
      <c r="G6357" t="s">
        <v>653</v>
      </c>
      <c r="H6357">
        <v>605506</v>
      </c>
      <c r="I6357" t="s">
        <v>1266</v>
      </c>
      <c r="J6357">
        <v>202212</v>
      </c>
      <c r="K6357">
        <v>44599</v>
      </c>
      <c r="L6357" t="s">
        <v>644</v>
      </c>
      <c r="M6357">
        <v>21000</v>
      </c>
      <c r="N6357">
        <v>35.69</v>
      </c>
      <c r="O6357" t="s">
        <v>645</v>
      </c>
      <c r="P6357" s="428">
        <v>32.018000000000001</v>
      </c>
      <c r="Q6357">
        <v>30538064</v>
      </c>
      <c r="R6357" t="s">
        <v>1230</v>
      </c>
      <c r="S6357">
        <v>13487</v>
      </c>
      <c r="T6357" t="s">
        <v>5161</v>
      </c>
    </row>
    <row r="6358" spans="1:20" x14ac:dyDescent="0.25">
      <c r="A6358" t="s">
        <v>637</v>
      </c>
      <c r="B6358" t="s">
        <v>1229</v>
      </c>
      <c r="C6358" t="s">
        <v>639</v>
      </c>
      <c r="D6358" t="s">
        <v>663</v>
      </c>
      <c r="E6358" t="s">
        <v>704</v>
      </c>
      <c r="F6358">
        <v>528004120010</v>
      </c>
      <c r="G6358" t="s">
        <v>653</v>
      </c>
      <c r="H6358">
        <v>605506</v>
      </c>
      <c r="I6358" t="s">
        <v>1266</v>
      </c>
      <c r="J6358">
        <v>202212</v>
      </c>
      <c r="K6358">
        <v>44599</v>
      </c>
      <c r="L6358" t="s">
        <v>644</v>
      </c>
      <c r="M6358">
        <v>37500</v>
      </c>
      <c r="N6358">
        <v>63.72</v>
      </c>
      <c r="O6358" t="s">
        <v>645</v>
      </c>
      <c r="P6358" s="428">
        <v>57.164000000000001</v>
      </c>
      <c r="Q6358">
        <v>30538064</v>
      </c>
      <c r="R6358" t="s">
        <v>1230</v>
      </c>
      <c r="S6358">
        <v>13487</v>
      </c>
      <c r="T6358" t="s">
        <v>5162</v>
      </c>
    </row>
    <row r="6359" spans="1:20" x14ac:dyDescent="0.25">
      <c r="A6359" t="s">
        <v>637</v>
      </c>
      <c r="B6359" t="s">
        <v>1229</v>
      </c>
      <c r="C6359" t="s">
        <v>639</v>
      </c>
      <c r="D6359" t="s">
        <v>663</v>
      </c>
      <c r="E6359" t="s">
        <v>704</v>
      </c>
      <c r="F6359">
        <v>528004120010</v>
      </c>
      <c r="G6359" t="s">
        <v>653</v>
      </c>
      <c r="H6359">
        <v>605506</v>
      </c>
      <c r="I6359" t="s">
        <v>1266</v>
      </c>
      <c r="J6359">
        <v>202212</v>
      </c>
      <c r="K6359">
        <v>44599</v>
      </c>
      <c r="L6359" t="s">
        <v>644</v>
      </c>
      <c r="M6359">
        <v>1000</v>
      </c>
      <c r="N6359">
        <v>1.7</v>
      </c>
      <c r="O6359" t="s">
        <v>645</v>
      </c>
      <c r="P6359" s="428">
        <v>1.5249999999999999</v>
      </c>
      <c r="Q6359">
        <v>30538064</v>
      </c>
      <c r="R6359" t="s">
        <v>1230</v>
      </c>
      <c r="S6359">
        <v>13487</v>
      </c>
      <c r="T6359" t="s">
        <v>5163</v>
      </c>
    </row>
    <row r="6360" spans="1:20" x14ac:dyDescent="0.25">
      <c r="A6360" t="s">
        <v>637</v>
      </c>
      <c r="B6360" t="s">
        <v>1229</v>
      </c>
      <c r="C6360" t="s">
        <v>639</v>
      </c>
      <c r="D6360" t="s">
        <v>663</v>
      </c>
      <c r="E6360" t="s">
        <v>704</v>
      </c>
      <c r="F6360">
        <v>528004120010</v>
      </c>
      <c r="G6360" t="s">
        <v>653</v>
      </c>
      <c r="H6360">
        <v>605506</v>
      </c>
      <c r="I6360" t="s">
        <v>1266</v>
      </c>
      <c r="J6360">
        <v>202212</v>
      </c>
      <c r="K6360">
        <v>44599</v>
      </c>
      <c r="L6360" t="s">
        <v>644</v>
      </c>
      <c r="M6360">
        <v>15000</v>
      </c>
      <c r="N6360">
        <v>25.49</v>
      </c>
      <c r="O6360" t="s">
        <v>645</v>
      </c>
      <c r="P6360" s="428">
        <v>22.867999999999999</v>
      </c>
      <c r="Q6360">
        <v>30538064</v>
      </c>
      <c r="R6360" t="s">
        <v>1230</v>
      </c>
      <c r="S6360">
        <v>13487</v>
      </c>
      <c r="T6360" t="s">
        <v>5164</v>
      </c>
    </row>
    <row r="6361" spans="1:20" x14ac:dyDescent="0.25">
      <c r="A6361" t="s">
        <v>637</v>
      </c>
      <c r="B6361" t="s">
        <v>1229</v>
      </c>
      <c r="C6361" t="s">
        <v>639</v>
      </c>
      <c r="D6361" t="s">
        <v>663</v>
      </c>
      <c r="E6361" t="s">
        <v>704</v>
      </c>
      <c r="F6361">
        <v>528004120010</v>
      </c>
      <c r="G6361" t="s">
        <v>653</v>
      </c>
      <c r="H6361">
        <v>605506</v>
      </c>
      <c r="I6361" t="s">
        <v>1266</v>
      </c>
      <c r="J6361">
        <v>202212</v>
      </c>
      <c r="K6361">
        <v>44599</v>
      </c>
      <c r="L6361" t="s">
        <v>644</v>
      </c>
      <c r="M6361">
        <v>2925</v>
      </c>
      <c r="N6361">
        <v>4.97</v>
      </c>
      <c r="O6361" t="s">
        <v>645</v>
      </c>
      <c r="P6361" s="428">
        <v>4.4589999999999996</v>
      </c>
      <c r="Q6361">
        <v>30538064</v>
      </c>
      <c r="R6361" t="s">
        <v>1230</v>
      </c>
      <c r="S6361">
        <v>13487</v>
      </c>
      <c r="T6361" t="s">
        <v>5165</v>
      </c>
    </row>
    <row r="6362" spans="1:20" x14ac:dyDescent="0.25">
      <c r="A6362" t="s">
        <v>637</v>
      </c>
      <c r="B6362" t="s">
        <v>1229</v>
      </c>
      <c r="C6362" t="s">
        <v>639</v>
      </c>
      <c r="D6362" t="s">
        <v>663</v>
      </c>
      <c r="E6362" t="s">
        <v>704</v>
      </c>
      <c r="F6362">
        <v>528004120053</v>
      </c>
      <c r="G6362" t="s">
        <v>1640</v>
      </c>
      <c r="H6362">
        <v>583652</v>
      </c>
      <c r="I6362" t="s">
        <v>450</v>
      </c>
      <c r="J6362">
        <v>202212</v>
      </c>
      <c r="K6362">
        <v>44599</v>
      </c>
      <c r="L6362" t="s">
        <v>644</v>
      </c>
      <c r="M6362">
        <v>25000</v>
      </c>
      <c r="N6362">
        <v>42.48</v>
      </c>
      <c r="O6362" t="s">
        <v>645</v>
      </c>
      <c r="P6362" s="428">
        <v>38.11</v>
      </c>
      <c r="Q6362">
        <v>30537977</v>
      </c>
      <c r="R6362" t="s">
        <v>1230</v>
      </c>
      <c r="S6362">
        <v>13487</v>
      </c>
      <c r="T6362" t="s">
        <v>4256</v>
      </c>
    </row>
    <row r="6363" spans="1:20" x14ac:dyDescent="0.25">
      <c r="A6363" t="s">
        <v>637</v>
      </c>
      <c r="B6363" t="s">
        <v>1229</v>
      </c>
      <c r="C6363" t="s">
        <v>639</v>
      </c>
      <c r="D6363" t="s">
        <v>663</v>
      </c>
      <c r="E6363" t="s">
        <v>704</v>
      </c>
      <c r="F6363">
        <v>528004120053</v>
      </c>
      <c r="G6363" t="s">
        <v>1640</v>
      </c>
      <c r="H6363">
        <v>583652</v>
      </c>
      <c r="I6363" t="s">
        <v>450</v>
      </c>
      <c r="J6363">
        <v>202212</v>
      </c>
      <c r="K6363">
        <v>44599</v>
      </c>
      <c r="L6363" t="s">
        <v>644</v>
      </c>
      <c r="M6363">
        <v>55000</v>
      </c>
      <c r="N6363">
        <v>93.46</v>
      </c>
      <c r="O6363" t="s">
        <v>645</v>
      </c>
      <c r="P6363" s="428">
        <v>83.844999999999999</v>
      </c>
      <c r="Q6363">
        <v>30537977</v>
      </c>
      <c r="R6363" t="s">
        <v>1230</v>
      </c>
      <c r="S6363">
        <v>13487</v>
      </c>
      <c r="T6363" t="s">
        <v>4479</v>
      </c>
    </row>
    <row r="6364" spans="1:20" x14ac:dyDescent="0.25">
      <c r="A6364" t="s">
        <v>637</v>
      </c>
      <c r="B6364" t="s">
        <v>1229</v>
      </c>
      <c r="C6364" t="s">
        <v>639</v>
      </c>
      <c r="D6364" t="s">
        <v>663</v>
      </c>
      <c r="E6364" t="s">
        <v>704</v>
      </c>
      <c r="F6364">
        <v>528004120053</v>
      </c>
      <c r="G6364" t="s">
        <v>1640</v>
      </c>
      <c r="H6364">
        <v>583652</v>
      </c>
      <c r="I6364" t="s">
        <v>450</v>
      </c>
      <c r="J6364">
        <v>202212</v>
      </c>
      <c r="K6364">
        <v>44599</v>
      </c>
      <c r="L6364" t="s">
        <v>644</v>
      </c>
      <c r="M6364">
        <v>55000</v>
      </c>
      <c r="N6364">
        <v>93.46</v>
      </c>
      <c r="O6364" t="s">
        <v>645</v>
      </c>
      <c r="P6364" s="428">
        <v>83.844999999999999</v>
      </c>
      <c r="Q6364">
        <v>30537977</v>
      </c>
      <c r="R6364" t="s">
        <v>1230</v>
      </c>
      <c r="S6364">
        <v>13487</v>
      </c>
      <c r="T6364" t="s">
        <v>4257</v>
      </c>
    </row>
    <row r="6365" spans="1:20" x14ac:dyDescent="0.25">
      <c r="A6365" t="s">
        <v>637</v>
      </c>
      <c r="B6365" t="s">
        <v>1229</v>
      </c>
      <c r="C6365" t="s">
        <v>639</v>
      </c>
      <c r="D6365" t="s">
        <v>663</v>
      </c>
      <c r="E6365" t="s">
        <v>704</v>
      </c>
      <c r="F6365">
        <v>528004120053</v>
      </c>
      <c r="G6365" t="s">
        <v>1640</v>
      </c>
      <c r="H6365">
        <v>583652</v>
      </c>
      <c r="I6365" t="s">
        <v>450</v>
      </c>
      <c r="J6365">
        <v>202212</v>
      </c>
      <c r="K6365">
        <v>44599</v>
      </c>
      <c r="L6365" t="s">
        <v>644</v>
      </c>
      <c r="M6365">
        <v>55000</v>
      </c>
      <c r="N6365">
        <v>93.46</v>
      </c>
      <c r="O6365" t="s">
        <v>645</v>
      </c>
      <c r="P6365" s="428">
        <v>83.844999999999999</v>
      </c>
      <c r="Q6365">
        <v>30537977</v>
      </c>
      <c r="R6365" t="s">
        <v>1230</v>
      </c>
      <c r="S6365">
        <v>13487</v>
      </c>
      <c r="T6365" t="s">
        <v>4258</v>
      </c>
    </row>
    <row r="6366" spans="1:20" x14ac:dyDescent="0.25">
      <c r="A6366" t="s">
        <v>637</v>
      </c>
      <c r="B6366" t="s">
        <v>1229</v>
      </c>
      <c r="C6366" t="s">
        <v>639</v>
      </c>
      <c r="D6366" t="s">
        <v>663</v>
      </c>
      <c r="E6366" t="s">
        <v>704</v>
      </c>
      <c r="F6366">
        <v>528004120010</v>
      </c>
      <c r="G6366" t="s">
        <v>653</v>
      </c>
      <c r="H6366">
        <v>605506</v>
      </c>
      <c r="I6366" t="s">
        <v>1266</v>
      </c>
      <c r="J6366">
        <v>202212</v>
      </c>
      <c r="K6366">
        <v>44599</v>
      </c>
      <c r="L6366" t="s">
        <v>644</v>
      </c>
      <c r="M6366">
        <v>1000</v>
      </c>
      <c r="N6366">
        <v>1.7</v>
      </c>
      <c r="O6366" t="s">
        <v>645</v>
      </c>
      <c r="P6366" s="428">
        <v>1.5249999999999999</v>
      </c>
      <c r="Q6366">
        <v>30537977</v>
      </c>
      <c r="R6366" t="s">
        <v>1230</v>
      </c>
      <c r="S6366">
        <v>13487</v>
      </c>
      <c r="T6366" t="s">
        <v>4356</v>
      </c>
    </row>
    <row r="6367" spans="1:20" x14ac:dyDescent="0.25">
      <c r="A6367" t="s">
        <v>637</v>
      </c>
      <c r="B6367" t="s">
        <v>1229</v>
      </c>
      <c r="C6367" t="s">
        <v>639</v>
      </c>
      <c r="D6367" t="s">
        <v>663</v>
      </c>
      <c r="E6367" t="s">
        <v>704</v>
      </c>
      <c r="F6367">
        <v>528004120026</v>
      </c>
      <c r="G6367" t="s">
        <v>1241</v>
      </c>
      <c r="H6367">
        <v>583625</v>
      </c>
      <c r="I6367" t="s">
        <v>303</v>
      </c>
      <c r="J6367">
        <v>202212</v>
      </c>
      <c r="K6367">
        <v>44599</v>
      </c>
      <c r="L6367" t="s">
        <v>644</v>
      </c>
      <c r="M6367">
        <v>9000</v>
      </c>
      <c r="N6367">
        <v>15.29</v>
      </c>
      <c r="O6367" t="s">
        <v>645</v>
      </c>
      <c r="P6367" s="428">
        <v>13.717000000000001</v>
      </c>
      <c r="Q6367">
        <v>30537977</v>
      </c>
      <c r="R6367" t="s">
        <v>1230</v>
      </c>
      <c r="S6367">
        <v>13487</v>
      </c>
      <c r="T6367" t="s">
        <v>4353</v>
      </c>
    </row>
    <row r="6368" spans="1:20" x14ac:dyDescent="0.25">
      <c r="A6368" t="s">
        <v>637</v>
      </c>
      <c r="B6368" t="s">
        <v>1229</v>
      </c>
      <c r="C6368" t="s">
        <v>639</v>
      </c>
      <c r="D6368" t="s">
        <v>663</v>
      </c>
      <c r="E6368" t="s">
        <v>704</v>
      </c>
      <c r="F6368">
        <v>528004120026</v>
      </c>
      <c r="G6368" t="s">
        <v>1241</v>
      </c>
      <c r="H6368">
        <v>583625</v>
      </c>
      <c r="I6368" t="s">
        <v>303</v>
      </c>
      <c r="J6368">
        <v>202212</v>
      </c>
      <c r="K6368">
        <v>44599</v>
      </c>
      <c r="L6368" t="s">
        <v>644</v>
      </c>
      <c r="M6368">
        <v>171000</v>
      </c>
      <c r="N6368">
        <v>290.58</v>
      </c>
      <c r="O6368" t="s">
        <v>645</v>
      </c>
      <c r="P6368" s="428">
        <v>260.685</v>
      </c>
      <c r="Q6368">
        <v>30537977</v>
      </c>
      <c r="R6368" t="s">
        <v>1230</v>
      </c>
      <c r="S6368">
        <v>13487</v>
      </c>
      <c r="T6368" t="s">
        <v>4565</v>
      </c>
    </row>
    <row r="6369" spans="1:20" x14ac:dyDescent="0.25">
      <c r="A6369" t="s">
        <v>637</v>
      </c>
      <c r="B6369" t="s">
        <v>1229</v>
      </c>
      <c r="C6369" t="s">
        <v>639</v>
      </c>
      <c r="D6369" t="s">
        <v>663</v>
      </c>
      <c r="E6369" t="s">
        <v>704</v>
      </c>
      <c r="F6369">
        <v>528004120026</v>
      </c>
      <c r="G6369" t="s">
        <v>1241</v>
      </c>
      <c r="H6369">
        <v>583625</v>
      </c>
      <c r="I6369" t="s">
        <v>303</v>
      </c>
      <c r="J6369">
        <v>202212</v>
      </c>
      <c r="K6369">
        <v>44599</v>
      </c>
      <c r="L6369" t="s">
        <v>644</v>
      </c>
      <c r="M6369">
        <v>9000</v>
      </c>
      <c r="N6369">
        <v>15.29</v>
      </c>
      <c r="O6369" t="s">
        <v>645</v>
      </c>
      <c r="P6369" s="428">
        <v>13.717000000000001</v>
      </c>
      <c r="Q6369">
        <v>30537977</v>
      </c>
      <c r="R6369" t="s">
        <v>1230</v>
      </c>
      <c r="S6369">
        <v>13487</v>
      </c>
      <c r="T6369" t="s">
        <v>4566</v>
      </c>
    </row>
    <row r="6370" spans="1:20" x14ac:dyDescent="0.25">
      <c r="A6370" t="s">
        <v>637</v>
      </c>
      <c r="B6370" t="s">
        <v>1229</v>
      </c>
      <c r="C6370" t="s">
        <v>639</v>
      </c>
      <c r="D6370" t="s">
        <v>663</v>
      </c>
      <c r="E6370" t="s">
        <v>704</v>
      </c>
      <c r="F6370">
        <v>528004120010</v>
      </c>
      <c r="G6370" t="s">
        <v>653</v>
      </c>
      <c r="H6370">
        <v>605506</v>
      </c>
      <c r="I6370" t="s">
        <v>1266</v>
      </c>
      <c r="J6370">
        <v>202212</v>
      </c>
      <c r="K6370">
        <v>44599</v>
      </c>
      <c r="L6370" t="s">
        <v>644</v>
      </c>
      <c r="M6370">
        <v>2000</v>
      </c>
      <c r="N6370">
        <v>3.4</v>
      </c>
      <c r="O6370" t="s">
        <v>645</v>
      </c>
      <c r="P6370" s="428">
        <v>3.05</v>
      </c>
      <c r="Q6370">
        <v>30537977</v>
      </c>
      <c r="R6370" t="s">
        <v>1230</v>
      </c>
      <c r="S6370">
        <v>13487</v>
      </c>
      <c r="T6370" t="s">
        <v>4569</v>
      </c>
    </row>
    <row r="6371" spans="1:20" x14ac:dyDescent="0.25">
      <c r="A6371" t="s">
        <v>637</v>
      </c>
      <c r="B6371" t="s">
        <v>1229</v>
      </c>
      <c r="C6371" t="s">
        <v>639</v>
      </c>
      <c r="D6371" t="s">
        <v>663</v>
      </c>
      <c r="E6371" t="s">
        <v>704</v>
      </c>
      <c r="F6371">
        <v>528004120010</v>
      </c>
      <c r="G6371" t="s">
        <v>653</v>
      </c>
      <c r="H6371">
        <v>605506</v>
      </c>
      <c r="I6371" t="s">
        <v>1266</v>
      </c>
      <c r="J6371">
        <v>202212</v>
      </c>
      <c r="K6371">
        <v>44599</v>
      </c>
      <c r="L6371" t="s">
        <v>644</v>
      </c>
      <c r="M6371">
        <v>2000</v>
      </c>
      <c r="N6371">
        <v>3.4</v>
      </c>
      <c r="O6371" t="s">
        <v>645</v>
      </c>
      <c r="P6371" s="428">
        <v>3.05</v>
      </c>
      <c r="Q6371">
        <v>30537977</v>
      </c>
      <c r="R6371" t="s">
        <v>1230</v>
      </c>
      <c r="S6371">
        <v>13487</v>
      </c>
      <c r="T6371" t="s">
        <v>4570</v>
      </c>
    </row>
    <row r="6372" spans="1:20" x14ac:dyDescent="0.25">
      <c r="A6372" t="s">
        <v>637</v>
      </c>
      <c r="B6372" t="s">
        <v>1229</v>
      </c>
      <c r="C6372" t="s">
        <v>639</v>
      </c>
      <c r="D6372" t="s">
        <v>663</v>
      </c>
      <c r="E6372" t="s">
        <v>704</v>
      </c>
      <c r="F6372">
        <v>528004120010</v>
      </c>
      <c r="G6372" t="s">
        <v>653</v>
      </c>
      <c r="H6372">
        <v>605506</v>
      </c>
      <c r="I6372" t="s">
        <v>1266</v>
      </c>
      <c r="J6372">
        <v>202212</v>
      </c>
      <c r="K6372">
        <v>44599</v>
      </c>
      <c r="L6372" t="s">
        <v>644</v>
      </c>
      <c r="M6372">
        <v>2000</v>
      </c>
      <c r="N6372">
        <v>3.4</v>
      </c>
      <c r="O6372" t="s">
        <v>645</v>
      </c>
      <c r="P6372" s="428">
        <v>3.05</v>
      </c>
      <c r="Q6372">
        <v>30537977</v>
      </c>
      <c r="R6372" t="s">
        <v>1230</v>
      </c>
      <c r="S6372">
        <v>13487</v>
      </c>
      <c r="T6372" t="s">
        <v>4356</v>
      </c>
    </row>
    <row r="6373" spans="1:20" x14ac:dyDescent="0.25">
      <c r="A6373" t="s">
        <v>637</v>
      </c>
      <c r="B6373" t="s">
        <v>1229</v>
      </c>
      <c r="C6373" t="s">
        <v>639</v>
      </c>
      <c r="D6373" t="s">
        <v>663</v>
      </c>
      <c r="E6373" t="s">
        <v>704</v>
      </c>
      <c r="F6373">
        <v>528004120010</v>
      </c>
      <c r="G6373" t="s">
        <v>653</v>
      </c>
      <c r="H6373">
        <v>605506</v>
      </c>
      <c r="I6373" t="s">
        <v>1266</v>
      </c>
      <c r="J6373">
        <v>202212</v>
      </c>
      <c r="K6373">
        <v>44599</v>
      </c>
      <c r="L6373" t="s">
        <v>644</v>
      </c>
      <c r="M6373">
        <v>2000</v>
      </c>
      <c r="N6373">
        <v>3.4</v>
      </c>
      <c r="O6373" t="s">
        <v>645</v>
      </c>
      <c r="P6373" s="428">
        <v>3.05</v>
      </c>
      <c r="Q6373">
        <v>30537977</v>
      </c>
      <c r="R6373" t="s">
        <v>1230</v>
      </c>
      <c r="S6373">
        <v>13487</v>
      </c>
      <c r="T6373" t="s">
        <v>4356</v>
      </c>
    </row>
    <row r="6374" spans="1:20" x14ac:dyDescent="0.25">
      <c r="A6374" t="s">
        <v>637</v>
      </c>
      <c r="B6374" t="s">
        <v>1229</v>
      </c>
      <c r="C6374" t="s">
        <v>639</v>
      </c>
      <c r="D6374" t="s">
        <v>663</v>
      </c>
      <c r="E6374" t="s">
        <v>704</v>
      </c>
      <c r="F6374">
        <v>528004120010</v>
      </c>
      <c r="G6374" t="s">
        <v>653</v>
      </c>
      <c r="H6374">
        <v>605506</v>
      </c>
      <c r="I6374" t="s">
        <v>1266</v>
      </c>
      <c r="J6374">
        <v>202212</v>
      </c>
      <c r="K6374">
        <v>44599</v>
      </c>
      <c r="L6374" t="s">
        <v>644</v>
      </c>
      <c r="M6374">
        <v>2000</v>
      </c>
      <c r="N6374">
        <v>3.4</v>
      </c>
      <c r="O6374" t="s">
        <v>645</v>
      </c>
      <c r="P6374" s="428">
        <v>3.05</v>
      </c>
      <c r="Q6374">
        <v>30537977</v>
      </c>
      <c r="R6374" t="s">
        <v>1230</v>
      </c>
      <c r="S6374">
        <v>13487</v>
      </c>
      <c r="T6374" t="s">
        <v>4355</v>
      </c>
    </row>
    <row r="6375" spans="1:20" x14ac:dyDescent="0.25">
      <c r="A6375" t="s">
        <v>637</v>
      </c>
      <c r="B6375" t="s">
        <v>1229</v>
      </c>
      <c r="C6375" t="s">
        <v>639</v>
      </c>
      <c r="D6375" t="s">
        <v>663</v>
      </c>
      <c r="E6375" t="s">
        <v>704</v>
      </c>
      <c r="F6375">
        <v>528004120010</v>
      </c>
      <c r="G6375" t="s">
        <v>653</v>
      </c>
      <c r="H6375">
        <v>605506</v>
      </c>
      <c r="I6375" t="s">
        <v>1266</v>
      </c>
      <c r="J6375">
        <v>202212</v>
      </c>
      <c r="K6375">
        <v>44599</v>
      </c>
      <c r="L6375" t="s">
        <v>644</v>
      </c>
      <c r="M6375">
        <v>2000</v>
      </c>
      <c r="N6375">
        <v>3.4</v>
      </c>
      <c r="O6375" t="s">
        <v>645</v>
      </c>
      <c r="P6375" s="428">
        <v>3.05</v>
      </c>
      <c r="Q6375">
        <v>30537977</v>
      </c>
      <c r="R6375" t="s">
        <v>1230</v>
      </c>
      <c r="S6375">
        <v>13487</v>
      </c>
      <c r="T6375" t="s">
        <v>4356</v>
      </c>
    </row>
    <row r="6376" spans="1:20" x14ac:dyDescent="0.25">
      <c r="A6376" t="s">
        <v>637</v>
      </c>
      <c r="B6376" t="s">
        <v>1229</v>
      </c>
      <c r="C6376" t="s">
        <v>639</v>
      </c>
      <c r="D6376" t="s">
        <v>663</v>
      </c>
      <c r="E6376" t="s">
        <v>704</v>
      </c>
      <c r="F6376">
        <v>528004120010</v>
      </c>
      <c r="G6376" t="s">
        <v>653</v>
      </c>
      <c r="H6376">
        <v>605506</v>
      </c>
      <c r="I6376" t="s">
        <v>1266</v>
      </c>
      <c r="J6376">
        <v>202212</v>
      </c>
      <c r="K6376">
        <v>44599</v>
      </c>
      <c r="L6376" t="s">
        <v>644</v>
      </c>
      <c r="M6376">
        <v>1000</v>
      </c>
      <c r="N6376">
        <v>1.7</v>
      </c>
      <c r="O6376" t="s">
        <v>645</v>
      </c>
      <c r="P6376" s="428">
        <v>1.5249999999999999</v>
      </c>
      <c r="Q6376">
        <v>30537977</v>
      </c>
      <c r="R6376" t="s">
        <v>1230</v>
      </c>
      <c r="S6376">
        <v>13487</v>
      </c>
      <c r="T6376" t="s">
        <v>4356</v>
      </c>
    </row>
    <row r="6377" spans="1:20" x14ac:dyDescent="0.25">
      <c r="A6377" t="s">
        <v>637</v>
      </c>
      <c r="B6377" t="s">
        <v>1229</v>
      </c>
      <c r="C6377" t="s">
        <v>639</v>
      </c>
      <c r="D6377" t="s">
        <v>663</v>
      </c>
      <c r="E6377" t="s">
        <v>704</v>
      </c>
      <c r="F6377">
        <v>528004120010</v>
      </c>
      <c r="G6377" t="s">
        <v>653</v>
      </c>
      <c r="H6377">
        <v>605506</v>
      </c>
      <c r="I6377" t="s">
        <v>1266</v>
      </c>
      <c r="J6377">
        <v>202212</v>
      </c>
      <c r="K6377">
        <v>44599</v>
      </c>
      <c r="L6377" t="s">
        <v>644</v>
      </c>
      <c r="M6377">
        <v>15000</v>
      </c>
      <c r="N6377">
        <v>25.49</v>
      </c>
      <c r="O6377" t="s">
        <v>645</v>
      </c>
      <c r="P6377" s="428">
        <v>22.867999999999999</v>
      </c>
      <c r="Q6377">
        <v>30537977</v>
      </c>
      <c r="R6377" t="s">
        <v>1230</v>
      </c>
      <c r="S6377">
        <v>13487</v>
      </c>
      <c r="T6377" t="s">
        <v>4357</v>
      </c>
    </row>
    <row r="6378" spans="1:20" x14ac:dyDescent="0.25">
      <c r="A6378" t="s">
        <v>637</v>
      </c>
      <c r="B6378" t="s">
        <v>1229</v>
      </c>
      <c r="C6378" t="s">
        <v>639</v>
      </c>
      <c r="D6378" t="s">
        <v>663</v>
      </c>
      <c r="E6378" t="s">
        <v>704</v>
      </c>
      <c r="F6378">
        <v>528004120010</v>
      </c>
      <c r="G6378" t="s">
        <v>653</v>
      </c>
      <c r="H6378">
        <v>605506</v>
      </c>
      <c r="I6378" t="s">
        <v>1266</v>
      </c>
      <c r="J6378">
        <v>202212</v>
      </c>
      <c r="K6378">
        <v>44599</v>
      </c>
      <c r="L6378" t="s">
        <v>644</v>
      </c>
      <c r="M6378">
        <v>14681</v>
      </c>
      <c r="N6378">
        <v>24.95</v>
      </c>
      <c r="O6378" t="s">
        <v>645</v>
      </c>
      <c r="P6378" s="428">
        <v>22.382999999999999</v>
      </c>
      <c r="Q6378">
        <v>30537977</v>
      </c>
      <c r="R6378" t="s">
        <v>1230</v>
      </c>
      <c r="S6378">
        <v>13487</v>
      </c>
      <c r="T6378" t="s">
        <v>4358</v>
      </c>
    </row>
    <row r="6379" spans="1:20" x14ac:dyDescent="0.25">
      <c r="A6379" t="s">
        <v>637</v>
      </c>
      <c r="B6379" t="s">
        <v>1229</v>
      </c>
      <c r="C6379" t="s">
        <v>639</v>
      </c>
      <c r="D6379" t="s">
        <v>663</v>
      </c>
      <c r="E6379" t="s">
        <v>704</v>
      </c>
      <c r="F6379">
        <v>528004120010</v>
      </c>
      <c r="G6379" t="s">
        <v>653</v>
      </c>
      <c r="H6379">
        <v>605506</v>
      </c>
      <c r="I6379" t="s">
        <v>1266</v>
      </c>
      <c r="J6379">
        <v>202212</v>
      </c>
      <c r="K6379">
        <v>44599</v>
      </c>
      <c r="L6379" t="s">
        <v>644</v>
      </c>
      <c r="M6379">
        <v>680000</v>
      </c>
      <c r="N6379">
        <v>1155.54</v>
      </c>
      <c r="O6379" t="s">
        <v>645</v>
      </c>
      <c r="P6379" s="428">
        <v>1036.6559999999999</v>
      </c>
      <c r="Q6379">
        <v>30537977</v>
      </c>
      <c r="R6379" t="s">
        <v>1230</v>
      </c>
      <c r="S6379">
        <v>13487</v>
      </c>
      <c r="T6379" t="s">
        <v>4359</v>
      </c>
    </row>
    <row r="6380" spans="1:20" x14ac:dyDescent="0.25">
      <c r="A6380" t="s">
        <v>637</v>
      </c>
      <c r="B6380" t="s">
        <v>1229</v>
      </c>
      <c r="C6380" t="s">
        <v>639</v>
      </c>
      <c r="D6380" t="s">
        <v>663</v>
      </c>
      <c r="E6380" t="s">
        <v>704</v>
      </c>
      <c r="F6380">
        <v>528004120026</v>
      </c>
      <c r="G6380" t="s">
        <v>1241</v>
      </c>
      <c r="H6380">
        <v>583625</v>
      </c>
      <c r="I6380" t="s">
        <v>303</v>
      </c>
      <c r="J6380">
        <v>202212</v>
      </c>
      <c r="K6380">
        <v>44599</v>
      </c>
      <c r="L6380" t="s">
        <v>644</v>
      </c>
      <c r="M6380">
        <v>22500</v>
      </c>
      <c r="N6380">
        <v>38.229999999999997</v>
      </c>
      <c r="O6380" t="s">
        <v>645</v>
      </c>
      <c r="P6380" s="428">
        <v>34.296999999999997</v>
      </c>
      <c r="Q6380">
        <v>30537977</v>
      </c>
      <c r="R6380" t="s">
        <v>1230</v>
      </c>
      <c r="S6380">
        <v>13487</v>
      </c>
      <c r="T6380" t="s">
        <v>4579</v>
      </c>
    </row>
    <row r="6381" spans="1:20" x14ac:dyDescent="0.25">
      <c r="A6381" t="s">
        <v>637</v>
      </c>
      <c r="B6381" t="s">
        <v>1229</v>
      </c>
      <c r="C6381" t="s">
        <v>639</v>
      </c>
      <c r="D6381" t="s">
        <v>663</v>
      </c>
      <c r="E6381" t="s">
        <v>704</v>
      </c>
      <c r="F6381">
        <v>528004120010</v>
      </c>
      <c r="G6381" t="s">
        <v>653</v>
      </c>
      <c r="H6381">
        <v>605506</v>
      </c>
      <c r="I6381" t="s">
        <v>1266</v>
      </c>
      <c r="J6381">
        <v>202212</v>
      </c>
      <c r="K6381">
        <v>44599</v>
      </c>
      <c r="L6381" t="s">
        <v>644</v>
      </c>
      <c r="M6381">
        <v>45000</v>
      </c>
      <c r="N6381">
        <v>76.47</v>
      </c>
      <c r="O6381" t="s">
        <v>645</v>
      </c>
      <c r="P6381" s="428">
        <v>68.602999999999994</v>
      </c>
      <c r="Q6381">
        <v>30537977</v>
      </c>
      <c r="R6381" t="s">
        <v>1230</v>
      </c>
      <c r="S6381">
        <v>13487</v>
      </c>
      <c r="T6381" t="s">
        <v>4361</v>
      </c>
    </row>
    <row r="6382" spans="1:20" x14ac:dyDescent="0.25">
      <c r="A6382" t="s">
        <v>637</v>
      </c>
      <c r="B6382" t="s">
        <v>1229</v>
      </c>
      <c r="C6382" t="s">
        <v>639</v>
      </c>
      <c r="D6382" t="s">
        <v>663</v>
      </c>
      <c r="E6382" t="s">
        <v>704</v>
      </c>
      <c r="F6382">
        <v>528004120010</v>
      </c>
      <c r="G6382" t="s">
        <v>653</v>
      </c>
      <c r="H6382">
        <v>605506</v>
      </c>
      <c r="I6382" t="s">
        <v>1266</v>
      </c>
      <c r="J6382">
        <v>202212</v>
      </c>
      <c r="K6382">
        <v>44599</v>
      </c>
      <c r="L6382" t="s">
        <v>644</v>
      </c>
      <c r="M6382">
        <v>2000</v>
      </c>
      <c r="N6382">
        <v>3.4</v>
      </c>
      <c r="O6382" t="s">
        <v>645</v>
      </c>
      <c r="P6382" s="428">
        <v>3.05</v>
      </c>
      <c r="Q6382">
        <v>30537977</v>
      </c>
      <c r="R6382" t="s">
        <v>1230</v>
      </c>
      <c r="S6382">
        <v>13487</v>
      </c>
      <c r="T6382" t="s">
        <v>4362</v>
      </c>
    </row>
    <row r="6383" spans="1:20" x14ac:dyDescent="0.25">
      <c r="A6383" t="s">
        <v>637</v>
      </c>
      <c r="B6383" t="s">
        <v>1229</v>
      </c>
      <c r="C6383" t="s">
        <v>639</v>
      </c>
      <c r="D6383" t="s">
        <v>663</v>
      </c>
      <c r="E6383" t="s">
        <v>704</v>
      </c>
      <c r="F6383">
        <v>528004120010</v>
      </c>
      <c r="G6383" t="s">
        <v>653</v>
      </c>
      <c r="H6383">
        <v>605506</v>
      </c>
      <c r="I6383" t="s">
        <v>1266</v>
      </c>
      <c r="J6383">
        <v>202212</v>
      </c>
      <c r="K6383">
        <v>44599</v>
      </c>
      <c r="L6383" t="s">
        <v>644</v>
      </c>
      <c r="M6383">
        <v>2000</v>
      </c>
      <c r="N6383">
        <v>3.4</v>
      </c>
      <c r="O6383" t="s">
        <v>645</v>
      </c>
      <c r="P6383" s="428">
        <v>3.05</v>
      </c>
      <c r="Q6383">
        <v>30537977</v>
      </c>
      <c r="R6383" t="s">
        <v>1230</v>
      </c>
      <c r="S6383">
        <v>13487</v>
      </c>
      <c r="T6383" t="s">
        <v>4363</v>
      </c>
    </row>
    <row r="6384" spans="1:20" x14ac:dyDescent="0.25">
      <c r="A6384" t="s">
        <v>637</v>
      </c>
      <c r="B6384" t="s">
        <v>1229</v>
      </c>
      <c r="C6384" t="s">
        <v>639</v>
      </c>
      <c r="D6384" t="s">
        <v>663</v>
      </c>
      <c r="E6384" t="s">
        <v>704</v>
      </c>
      <c r="F6384">
        <v>528004120010</v>
      </c>
      <c r="G6384" t="s">
        <v>653</v>
      </c>
      <c r="H6384">
        <v>605506</v>
      </c>
      <c r="I6384" t="s">
        <v>1266</v>
      </c>
      <c r="J6384">
        <v>202212</v>
      </c>
      <c r="K6384">
        <v>44599</v>
      </c>
      <c r="L6384" t="s">
        <v>644</v>
      </c>
      <c r="M6384">
        <v>1000</v>
      </c>
      <c r="N6384">
        <v>1.7</v>
      </c>
      <c r="O6384" t="s">
        <v>645</v>
      </c>
      <c r="P6384" s="428">
        <v>1.5249999999999999</v>
      </c>
      <c r="Q6384">
        <v>30537977</v>
      </c>
      <c r="R6384" t="s">
        <v>1230</v>
      </c>
      <c r="S6384">
        <v>13487</v>
      </c>
      <c r="T6384" t="s">
        <v>4363</v>
      </c>
    </row>
    <row r="6385" spans="1:20" x14ac:dyDescent="0.25">
      <c r="A6385" t="s">
        <v>637</v>
      </c>
      <c r="B6385" t="s">
        <v>1229</v>
      </c>
      <c r="C6385" t="s">
        <v>639</v>
      </c>
      <c r="D6385" t="s">
        <v>663</v>
      </c>
      <c r="E6385" t="s">
        <v>704</v>
      </c>
      <c r="F6385">
        <v>528004120026</v>
      </c>
      <c r="G6385" t="s">
        <v>1241</v>
      </c>
      <c r="H6385">
        <v>583625</v>
      </c>
      <c r="I6385" t="s">
        <v>303</v>
      </c>
      <c r="J6385">
        <v>202212</v>
      </c>
      <c r="K6385">
        <v>44599</v>
      </c>
      <c r="L6385" t="s">
        <v>644</v>
      </c>
      <c r="M6385">
        <v>390000</v>
      </c>
      <c r="N6385">
        <v>662.73</v>
      </c>
      <c r="O6385" t="s">
        <v>645</v>
      </c>
      <c r="P6385" s="428">
        <v>594.54700000000003</v>
      </c>
      <c r="Q6385">
        <v>30537977</v>
      </c>
      <c r="R6385" t="s">
        <v>1230</v>
      </c>
      <c r="S6385">
        <v>13487</v>
      </c>
      <c r="T6385" t="s">
        <v>4368</v>
      </c>
    </row>
    <row r="6386" spans="1:20" x14ac:dyDescent="0.25">
      <c r="A6386" t="s">
        <v>637</v>
      </c>
      <c r="B6386" t="s">
        <v>1229</v>
      </c>
      <c r="C6386" t="s">
        <v>639</v>
      </c>
      <c r="D6386" t="s">
        <v>663</v>
      </c>
      <c r="E6386" t="s">
        <v>704</v>
      </c>
      <c r="F6386">
        <v>528004120010</v>
      </c>
      <c r="G6386" t="s">
        <v>653</v>
      </c>
      <c r="H6386">
        <v>605506</v>
      </c>
      <c r="I6386" t="s">
        <v>1266</v>
      </c>
      <c r="J6386">
        <v>202212</v>
      </c>
      <c r="K6386">
        <v>44599</v>
      </c>
      <c r="L6386" t="s">
        <v>644</v>
      </c>
      <c r="M6386">
        <v>2500</v>
      </c>
      <c r="N6386">
        <v>4.25</v>
      </c>
      <c r="O6386" t="s">
        <v>645</v>
      </c>
      <c r="P6386" s="428">
        <v>3.8130000000000002</v>
      </c>
      <c r="Q6386">
        <v>30537977</v>
      </c>
      <c r="R6386" t="s">
        <v>1230</v>
      </c>
      <c r="S6386">
        <v>13487</v>
      </c>
      <c r="T6386" t="s">
        <v>4372</v>
      </c>
    </row>
    <row r="6387" spans="1:20" x14ac:dyDescent="0.25">
      <c r="A6387" t="s">
        <v>637</v>
      </c>
      <c r="B6387" t="s">
        <v>1229</v>
      </c>
      <c r="C6387" t="s">
        <v>639</v>
      </c>
      <c r="D6387" t="s">
        <v>663</v>
      </c>
      <c r="E6387" t="s">
        <v>704</v>
      </c>
      <c r="F6387">
        <v>528004120010</v>
      </c>
      <c r="G6387" t="s">
        <v>653</v>
      </c>
      <c r="H6387">
        <v>605506</v>
      </c>
      <c r="I6387" t="s">
        <v>1266</v>
      </c>
      <c r="J6387">
        <v>202212</v>
      </c>
      <c r="K6387">
        <v>44599</v>
      </c>
      <c r="L6387" t="s">
        <v>644</v>
      </c>
      <c r="M6387">
        <v>2925</v>
      </c>
      <c r="N6387">
        <v>4.97</v>
      </c>
      <c r="O6387" t="s">
        <v>645</v>
      </c>
      <c r="P6387" s="428">
        <v>4.4589999999999996</v>
      </c>
      <c r="Q6387">
        <v>30537977</v>
      </c>
      <c r="R6387" t="s">
        <v>1230</v>
      </c>
      <c r="S6387">
        <v>13487</v>
      </c>
      <c r="T6387" t="s">
        <v>4373</v>
      </c>
    </row>
    <row r="6388" spans="1:20" x14ac:dyDescent="0.25">
      <c r="A6388" t="s">
        <v>637</v>
      </c>
      <c r="B6388" t="s">
        <v>1229</v>
      </c>
      <c r="C6388" t="s">
        <v>639</v>
      </c>
      <c r="D6388" t="s">
        <v>663</v>
      </c>
      <c r="E6388" t="s">
        <v>704</v>
      </c>
      <c r="F6388">
        <v>528004120026</v>
      </c>
      <c r="G6388" t="s">
        <v>1241</v>
      </c>
      <c r="H6388">
        <v>583625</v>
      </c>
      <c r="I6388" t="s">
        <v>303</v>
      </c>
      <c r="J6388">
        <v>202212</v>
      </c>
      <c r="K6388">
        <v>44599</v>
      </c>
      <c r="L6388" t="s">
        <v>644</v>
      </c>
      <c r="M6388">
        <v>50000</v>
      </c>
      <c r="N6388">
        <v>84.97</v>
      </c>
      <c r="O6388" t="s">
        <v>645</v>
      </c>
      <c r="P6388" s="428">
        <v>76.227999999999994</v>
      </c>
      <c r="Q6388">
        <v>30537977</v>
      </c>
      <c r="R6388" t="s">
        <v>1230</v>
      </c>
      <c r="S6388">
        <v>13487</v>
      </c>
      <c r="T6388" t="s">
        <v>4260</v>
      </c>
    </row>
    <row r="6389" spans="1:20" x14ac:dyDescent="0.25">
      <c r="A6389" t="s">
        <v>637</v>
      </c>
      <c r="B6389" t="s">
        <v>1229</v>
      </c>
      <c r="C6389" t="s">
        <v>639</v>
      </c>
      <c r="D6389" t="s">
        <v>663</v>
      </c>
      <c r="E6389" t="s">
        <v>704</v>
      </c>
      <c r="F6389">
        <v>528004120026</v>
      </c>
      <c r="G6389" t="s">
        <v>1241</v>
      </c>
      <c r="H6389">
        <v>583625</v>
      </c>
      <c r="I6389" t="s">
        <v>303</v>
      </c>
      <c r="J6389">
        <v>202212</v>
      </c>
      <c r="K6389">
        <v>44599</v>
      </c>
      <c r="L6389" t="s">
        <v>644</v>
      </c>
      <c r="M6389">
        <v>25000</v>
      </c>
      <c r="N6389">
        <v>42.48</v>
      </c>
      <c r="O6389" t="s">
        <v>645</v>
      </c>
      <c r="P6389" s="428">
        <v>38.11</v>
      </c>
      <c r="Q6389">
        <v>30537977</v>
      </c>
      <c r="R6389" t="s">
        <v>1230</v>
      </c>
      <c r="S6389">
        <v>13487</v>
      </c>
      <c r="T6389" t="s">
        <v>4262</v>
      </c>
    </row>
    <row r="6390" spans="1:20" x14ac:dyDescent="0.25">
      <c r="A6390" t="s">
        <v>637</v>
      </c>
      <c r="B6390" t="s">
        <v>1229</v>
      </c>
      <c r="C6390" t="s">
        <v>639</v>
      </c>
      <c r="D6390" t="s">
        <v>663</v>
      </c>
      <c r="E6390" t="s">
        <v>704</v>
      </c>
      <c r="F6390">
        <v>528004120026</v>
      </c>
      <c r="G6390" t="s">
        <v>1241</v>
      </c>
      <c r="H6390">
        <v>583625</v>
      </c>
      <c r="I6390" t="s">
        <v>303</v>
      </c>
      <c r="J6390">
        <v>202212</v>
      </c>
      <c r="K6390">
        <v>44599</v>
      </c>
      <c r="L6390" t="s">
        <v>644</v>
      </c>
      <c r="M6390">
        <v>8000</v>
      </c>
      <c r="N6390">
        <v>13.59</v>
      </c>
      <c r="O6390" t="s">
        <v>645</v>
      </c>
      <c r="P6390" s="428">
        <v>12.192</v>
      </c>
      <c r="Q6390">
        <v>30537977</v>
      </c>
      <c r="R6390" t="s">
        <v>1230</v>
      </c>
      <c r="S6390">
        <v>13487</v>
      </c>
      <c r="T6390" t="s">
        <v>4265</v>
      </c>
    </row>
    <row r="6391" spans="1:20" x14ac:dyDescent="0.25">
      <c r="A6391" t="s">
        <v>637</v>
      </c>
      <c r="B6391" t="s">
        <v>1229</v>
      </c>
      <c r="C6391" t="s">
        <v>639</v>
      </c>
      <c r="D6391" t="s">
        <v>663</v>
      </c>
      <c r="E6391" t="s">
        <v>704</v>
      </c>
      <c r="F6391">
        <v>528004120026</v>
      </c>
      <c r="G6391" t="s">
        <v>1241</v>
      </c>
      <c r="H6391">
        <v>583625</v>
      </c>
      <c r="I6391" t="s">
        <v>303</v>
      </c>
      <c r="J6391">
        <v>202212</v>
      </c>
      <c r="K6391">
        <v>44599</v>
      </c>
      <c r="L6391" t="s">
        <v>644</v>
      </c>
      <c r="M6391">
        <v>25000</v>
      </c>
      <c r="N6391">
        <v>42.48</v>
      </c>
      <c r="O6391" t="s">
        <v>645</v>
      </c>
      <c r="P6391" s="428">
        <v>38.11</v>
      </c>
      <c r="Q6391">
        <v>30537977</v>
      </c>
      <c r="R6391" t="s">
        <v>1230</v>
      </c>
      <c r="S6391">
        <v>13487</v>
      </c>
      <c r="T6391" t="s">
        <v>4269</v>
      </c>
    </row>
    <row r="6392" spans="1:20" x14ac:dyDescent="0.25">
      <c r="A6392" t="s">
        <v>637</v>
      </c>
      <c r="B6392" t="s">
        <v>1229</v>
      </c>
      <c r="C6392" t="s">
        <v>639</v>
      </c>
      <c r="D6392" t="s">
        <v>663</v>
      </c>
      <c r="E6392" t="s">
        <v>704</v>
      </c>
      <c r="F6392">
        <v>528004120053</v>
      </c>
      <c r="G6392" t="s">
        <v>1640</v>
      </c>
      <c r="H6392">
        <v>583652</v>
      </c>
      <c r="I6392" t="s">
        <v>450</v>
      </c>
      <c r="J6392">
        <v>202212</v>
      </c>
      <c r="K6392">
        <v>44599</v>
      </c>
      <c r="L6392" t="s">
        <v>644</v>
      </c>
      <c r="M6392">
        <v>64600</v>
      </c>
      <c r="N6392">
        <v>109.78</v>
      </c>
      <c r="O6392" t="s">
        <v>645</v>
      </c>
      <c r="P6392" s="428">
        <v>98.486000000000004</v>
      </c>
      <c r="Q6392">
        <v>30537977</v>
      </c>
      <c r="R6392" t="s">
        <v>1230</v>
      </c>
      <c r="S6392">
        <v>13487</v>
      </c>
      <c r="T6392" t="s">
        <v>4273</v>
      </c>
    </row>
    <row r="6393" spans="1:20" x14ac:dyDescent="0.25">
      <c r="A6393" t="s">
        <v>637</v>
      </c>
      <c r="B6393" t="s">
        <v>1229</v>
      </c>
      <c r="C6393" t="s">
        <v>639</v>
      </c>
      <c r="D6393" t="s">
        <v>663</v>
      </c>
      <c r="E6393" t="s">
        <v>704</v>
      </c>
      <c r="F6393">
        <v>528004120053</v>
      </c>
      <c r="G6393" t="s">
        <v>1640</v>
      </c>
      <c r="H6393">
        <v>583652</v>
      </c>
      <c r="I6393" t="s">
        <v>450</v>
      </c>
      <c r="J6393">
        <v>202212</v>
      </c>
      <c r="K6393">
        <v>44599</v>
      </c>
      <c r="L6393" t="s">
        <v>644</v>
      </c>
      <c r="M6393">
        <v>3400</v>
      </c>
      <c r="N6393">
        <v>5.78</v>
      </c>
      <c r="O6393" t="s">
        <v>645</v>
      </c>
      <c r="P6393" s="428">
        <v>5.1849999999999996</v>
      </c>
      <c r="Q6393">
        <v>30537977</v>
      </c>
      <c r="R6393" t="s">
        <v>1230</v>
      </c>
      <c r="S6393">
        <v>13487</v>
      </c>
      <c r="T6393" t="s">
        <v>4274</v>
      </c>
    </row>
    <row r="6394" spans="1:20" x14ac:dyDescent="0.25">
      <c r="A6394" t="s">
        <v>637</v>
      </c>
      <c r="B6394" t="s">
        <v>1229</v>
      </c>
      <c r="C6394" t="s">
        <v>639</v>
      </c>
      <c r="D6394" t="s">
        <v>663</v>
      </c>
      <c r="E6394" t="s">
        <v>704</v>
      </c>
      <c r="F6394">
        <v>528004120027</v>
      </c>
      <c r="G6394" t="s">
        <v>2459</v>
      </c>
      <c r="H6394">
        <v>583626</v>
      </c>
      <c r="I6394" t="s">
        <v>2460</v>
      </c>
      <c r="J6394">
        <v>202212</v>
      </c>
      <c r="K6394">
        <v>44599</v>
      </c>
      <c r="L6394" t="s">
        <v>644</v>
      </c>
      <c r="M6394">
        <v>30000</v>
      </c>
      <c r="N6394">
        <v>50.98</v>
      </c>
      <c r="O6394" t="s">
        <v>645</v>
      </c>
      <c r="P6394" s="428">
        <v>45.734999999999999</v>
      </c>
      <c r="Q6394">
        <v>30537977</v>
      </c>
      <c r="R6394" t="s">
        <v>1230</v>
      </c>
      <c r="S6394">
        <v>13487</v>
      </c>
      <c r="T6394" t="s">
        <v>4275</v>
      </c>
    </row>
    <row r="6395" spans="1:20" x14ac:dyDescent="0.25">
      <c r="A6395" t="s">
        <v>637</v>
      </c>
      <c r="B6395" t="s">
        <v>1229</v>
      </c>
      <c r="C6395" t="s">
        <v>639</v>
      </c>
      <c r="D6395" t="s">
        <v>663</v>
      </c>
      <c r="E6395" t="s">
        <v>704</v>
      </c>
      <c r="F6395">
        <v>528004120027</v>
      </c>
      <c r="G6395" t="s">
        <v>2459</v>
      </c>
      <c r="H6395">
        <v>583626</v>
      </c>
      <c r="I6395" t="s">
        <v>2460</v>
      </c>
      <c r="J6395">
        <v>202212</v>
      </c>
      <c r="K6395">
        <v>44599</v>
      </c>
      <c r="L6395" t="s">
        <v>644</v>
      </c>
      <c r="M6395">
        <v>25000</v>
      </c>
      <c r="N6395">
        <v>42.48</v>
      </c>
      <c r="O6395" t="s">
        <v>645</v>
      </c>
      <c r="P6395" s="428">
        <v>38.11</v>
      </c>
      <c r="Q6395">
        <v>30537977</v>
      </c>
      <c r="R6395" t="s">
        <v>1230</v>
      </c>
      <c r="S6395">
        <v>13487</v>
      </c>
      <c r="T6395" t="s">
        <v>4276</v>
      </c>
    </row>
    <row r="6396" spans="1:20" x14ac:dyDescent="0.25">
      <c r="A6396" t="s">
        <v>637</v>
      </c>
      <c r="B6396" t="s">
        <v>1229</v>
      </c>
      <c r="C6396" t="s">
        <v>639</v>
      </c>
      <c r="D6396" t="s">
        <v>663</v>
      </c>
      <c r="E6396" t="s">
        <v>704</v>
      </c>
      <c r="F6396">
        <v>528004120027</v>
      </c>
      <c r="G6396" t="s">
        <v>2459</v>
      </c>
      <c r="H6396">
        <v>583626</v>
      </c>
      <c r="I6396" t="s">
        <v>2460</v>
      </c>
      <c r="J6396">
        <v>202212</v>
      </c>
      <c r="K6396">
        <v>44599</v>
      </c>
      <c r="L6396" t="s">
        <v>644</v>
      </c>
      <c r="M6396">
        <v>12500</v>
      </c>
      <c r="N6396">
        <v>21.24</v>
      </c>
      <c r="O6396" t="s">
        <v>645</v>
      </c>
      <c r="P6396" s="428">
        <v>19.055</v>
      </c>
      <c r="Q6396">
        <v>30537977</v>
      </c>
      <c r="R6396" t="s">
        <v>1230</v>
      </c>
      <c r="S6396">
        <v>13487</v>
      </c>
      <c r="T6396" t="s">
        <v>4276</v>
      </c>
    </row>
    <row r="6397" spans="1:20" x14ac:dyDescent="0.25">
      <c r="A6397" t="s">
        <v>637</v>
      </c>
      <c r="B6397" t="s">
        <v>1229</v>
      </c>
      <c r="C6397" t="s">
        <v>639</v>
      </c>
      <c r="D6397" t="s">
        <v>663</v>
      </c>
      <c r="E6397" t="s">
        <v>704</v>
      </c>
      <c r="F6397">
        <v>528004120027</v>
      </c>
      <c r="G6397" t="s">
        <v>2459</v>
      </c>
      <c r="H6397">
        <v>583626</v>
      </c>
      <c r="I6397" t="s">
        <v>2460</v>
      </c>
      <c r="J6397">
        <v>202212</v>
      </c>
      <c r="K6397">
        <v>44599</v>
      </c>
      <c r="L6397" t="s">
        <v>644</v>
      </c>
      <c r="M6397">
        <v>12500</v>
      </c>
      <c r="N6397">
        <v>21.24</v>
      </c>
      <c r="O6397" t="s">
        <v>645</v>
      </c>
      <c r="P6397" s="428">
        <v>19.055</v>
      </c>
      <c r="Q6397">
        <v>30537977</v>
      </c>
      <c r="R6397" t="s">
        <v>1230</v>
      </c>
      <c r="S6397">
        <v>13487</v>
      </c>
      <c r="T6397" t="s">
        <v>4278</v>
      </c>
    </row>
    <row r="6398" spans="1:20" x14ac:dyDescent="0.25">
      <c r="A6398" t="s">
        <v>637</v>
      </c>
      <c r="B6398" t="s">
        <v>1229</v>
      </c>
      <c r="C6398" t="s">
        <v>639</v>
      </c>
      <c r="D6398" t="s">
        <v>663</v>
      </c>
      <c r="E6398" t="s">
        <v>704</v>
      </c>
      <c r="F6398">
        <v>528004120027</v>
      </c>
      <c r="G6398" t="s">
        <v>2459</v>
      </c>
      <c r="H6398">
        <v>583626</v>
      </c>
      <c r="I6398" t="s">
        <v>2460</v>
      </c>
      <c r="J6398">
        <v>202212</v>
      </c>
      <c r="K6398">
        <v>44599</v>
      </c>
      <c r="L6398" t="s">
        <v>644</v>
      </c>
      <c r="M6398">
        <v>12500</v>
      </c>
      <c r="N6398">
        <v>21.24</v>
      </c>
      <c r="O6398" t="s">
        <v>645</v>
      </c>
      <c r="P6398" s="428">
        <v>19.055</v>
      </c>
      <c r="Q6398">
        <v>30537977</v>
      </c>
      <c r="R6398" t="s">
        <v>1230</v>
      </c>
      <c r="S6398">
        <v>13487</v>
      </c>
      <c r="T6398" t="s">
        <v>4278</v>
      </c>
    </row>
    <row r="6399" spans="1:20" x14ac:dyDescent="0.25">
      <c r="A6399" t="s">
        <v>637</v>
      </c>
      <c r="B6399" t="s">
        <v>1229</v>
      </c>
      <c r="C6399" t="s">
        <v>639</v>
      </c>
      <c r="D6399" t="s">
        <v>663</v>
      </c>
      <c r="E6399" t="s">
        <v>704</v>
      </c>
      <c r="F6399">
        <v>528004120027</v>
      </c>
      <c r="G6399" t="s">
        <v>2459</v>
      </c>
      <c r="H6399">
        <v>583626</v>
      </c>
      <c r="I6399" t="s">
        <v>2460</v>
      </c>
      <c r="J6399">
        <v>202212</v>
      </c>
      <c r="K6399">
        <v>44599</v>
      </c>
      <c r="L6399" t="s">
        <v>644</v>
      </c>
      <c r="M6399">
        <v>20000</v>
      </c>
      <c r="N6399">
        <v>33.99</v>
      </c>
      <c r="O6399" t="s">
        <v>645</v>
      </c>
      <c r="P6399" s="428">
        <v>30.492999999999999</v>
      </c>
      <c r="Q6399">
        <v>30537977</v>
      </c>
      <c r="R6399" t="s">
        <v>1230</v>
      </c>
      <c r="S6399">
        <v>13487</v>
      </c>
      <c r="T6399" t="s">
        <v>4279</v>
      </c>
    </row>
    <row r="6400" spans="1:20" x14ac:dyDescent="0.25">
      <c r="A6400" t="s">
        <v>637</v>
      </c>
      <c r="B6400" t="s">
        <v>1229</v>
      </c>
      <c r="C6400" t="s">
        <v>639</v>
      </c>
      <c r="D6400" t="s">
        <v>663</v>
      </c>
      <c r="E6400" t="s">
        <v>704</v>
      </c>
      <c r="F6400">
        <v>528004120027</v>
      </c>
      <c r="G6400" t="s">
        <v>2459</v>
      </c>
      <c r="H6400">
        <v>583626</v>
      </c>
      <c r="I6400" t="s">
        <v>2460</v>
      </c>
      <c r="J6400">
        <v>202212</v>
      </c>
      <c r="K6400">
        <v>44599</v>
      </c>
      <c r="L6400" t="s">
        <v>644</v>
      </c>
      <c r="M6400">
        <v>10000</v>
      </c>
      <c r="N6400">
        <v>16.989999999999998</v>
      </c>
      <c r="O6400" t="s">
        <v>645</v>
      </c>
      <c r="P6400" s="428">
        <v>15.242000000000001</v>
      </c>
      <c r="Q6400">
        <v>30537977</v>
      </c>
      <c r="R6400" t="s">
        <v>1230</v>
      </c>
      <c r="S6400">
        <v>13487</v>
      </c>
      <c r="T6400" t="s">
        <v>4279</v>
      </c>
    </row>
    <row r="6401" spans="1:20" x14ac:dyDescent="0.25">
      <c r="A6401" t="s">
        <v>637</v>
      </c>
      <c r="B6401" t="s">
        <v>1229</v>
      </c>
      <c r="C6401" t="s">
        <v>639</v>
      </c>
      <c r="D6401" t="s">
        <v>663</v>
      </c>
      <c r="E6401" t="s">
        <v>704</v>
      </c>
      <c r="F6401">
        <v>528004120010</v>
      </c>
      <c r="G6401" t="s">
        <v>653</v>
      </c>
      <c r="H6401">
        <v>605506</v>
      </c>
      <c r="I6401" t="s">
        <v>1266</v>
      </c>
      <c r="J6401">
        <v>202212</v>
      </c>
      <c r="K6401">
        <v>44599</v>
      </c>
      <c r="L6401" t="s">
        <v>644</v>
      </c>
      <c r="M6401">
        <v>25000</v>
      </c>
      <c r="N6401">
        <v>42.48</v>
      </c>
      <c r="O6401" t="s">
        <v>645</v>
      </c>
      <c r="P6401" s="428">
        <v>38.11</v>
      </c>
      <c r="Q6401">
        <v>30537977</v>
      </c>
      <c r="R6401" t="s">
        <v>1230</v>
      </c>
      <c r="S6401">
        <v>13487</v>
      </c>
      <c r="T6401" t="s">
        <v>4280</v>
      </c>
    </row>
    <row r="6402" spans="1:20" x14ac:dyDescent="0.25">
      <c r="A6402" t="s">
        <v>637</v>
      </c>
      <c r="B6402" t="s">
        <v>1229</v>
      </c>
      <c r="C6402" t="s">
        <v>639</v>
      </c>
      <c r="D6402" t="s">
        <v>663</v>
      </c>
      <c r="E6402" t="s">
        <v>704</v>
      </c>
      <c r="F6402">
        <v>528004120010</v>
      </c>
      <c r="G6402" t="s">
        <v>653</v>
      </c>
      <c r="H6402">
        <v>605506</v>
      </c>
      <c r="I6402" t="s">
        <v>1266</v>
      </c>
      <c r="J6402">
        <v>202212</v>
      </c>
      <c r="K6402">
        <v>44599</v>
      </c>
      <c r="L6402" t="s">
        <v>644</v>
      </c>
      <c r="M6402">
        <v>10000</v>
      </c>
      <c r="N6402">
        <v>16.989999999999998</v>
      </c>
      <c r="O6402" t="s">
        <v>645</v>
      </c>
      <c r="P6402" s="428">
        <v>15.242000000000001</v>
      </c>
      <c r="Q6402">
        <v>30537977</v>
      </c>
      <c r="R6402" t="s">
        <v>1230</v>
      </c>
      <c r="S6402">
        <v>13487</v>
      </c>
      <c r="T6402" t="s">
        <v>4281</v>
      </c>
    </row>
    <row r="6403" spans="1:20" x14ac:dyDescent="0.25">
      <c r="A6403" t="s">
        <v>637</v>
      </c>
      <c r="B6403" t="s">
        <v>1229</v>
      </c>
      <c r="C6403" t="s">
        <v>639</v>
      </c>
      <c r="D6403" t="s">
        <v>663</v>
      </c>
      <c r="E6403" t="s">
        <v>704</v>
      </c>
      <c r="F6403">
        <v>528004120053</v>
      </c>
      <c r="G6403" t="s">
        <v>1640</v>
      </c>
      <c r="H6403">
        <v>583652</v>
      </c>
      <c r="I6403" t="s">
        <v>450</v>
      </c>
      <c r="J6403">
        <v>202212</v>
      </c>
      <c r="K6403">
        <v>44599</v>
      </c>
      <c r="L6403" t="s">
        <v>644</v>
      </c>
      <c r="M6403">
        <v>3400</v>
      </c>
      <c r="N6403">
        <v>5.78</v>
      </c>
      <c r="O6403" t="s">
        <v>645</v>
      </c>
      <c r="P6403" s="428">
        <v>5.1849999999999996</v>
      </c>
      <c r="Q6403">
        <v>30537977</v>
      </c>
      <c r="R6403" t="s">
        <v>1230</v>
      </c>
      <c r="S6403">
        <v>13487</v>
      </c>
      <c r="T6403" t="s">
        <v>4282</v>
      </c>
    </row>
    <row r="6404" spans="1:20" x14ac:dyDescent="0.25">
      <c r="A6404" t="s">
        <v>637</v>
      </c>
      <c r="B6404" t="s">
        <v>1229</v>
      </c>
      <c r="C6404" t="s">
        <v>639</v>
      </c>
      <c r="D6404" t="s">
        <v>663</v>
      </c>
      <c r="E6404" t="s">
        <v>704</v>
      </c>
      <c r="F6404">
        <v>528004120053</v>
      </c>
      <c r="G6404" t="s">
        <v>1640</v>
      </c>
      <c r="H6404">
        <v>583652</v>
      </c>
      <c r="I6404" t="s">
        <v>450</v>
      </c>
      <c r="J6404">
        <v>202212</v>
      </c>
      <c r="K6404">
        <v>44599</v>
      </c>
      <c r="L6404" t="s">
        <v>644</v>
      </c>
      <c r="M6404">
        <v>64600</v>
      </c>
      <c r="N6404">
        <v>109.78</v>
      </c>
      <c r="O6404" t="s">
        <v>645</v>
      </c>
      <c r="P6404" s="428">
        <v>98.486000000000004</v>
      </c>
      <c r="Q6404">
        <v>30537977</v>
      </c>
      <c r="R6404" t="s">
        <v>1230</v>
      </c>
      <c r="S6404">
        <v>13487</v>
      </c>
      <c r="T6404" t="s">
        <v>4487</v>
      </c>
    </row>
    <row r="6405" spans="1:20" x14ac:dyDescent="0.25">
      <c r="A6405" t="s">
        <v>637</v>
      </c>
      <c r="B6405" t="s">
        <v>1229</v>
      </c>
      <c r="C6405" t="s">
        <v>639</v>
      </c>
      <c r="D6405" t="s">
        <v>663</v>
      </c>
      <c r="E6405" t="s">
        <v>704</v>
      </c>
      <c r="F6405">
        <v>528004120053</v>
      </c>
      <c r="G6405" t="s">
        <v>1640</v>
      </c>
      <c r="H6405">
        <v>583652</v>
      </c>
      <c r="I6405" t="s">
        <v>450</v>
      </c>
      <c r="J6405">
        <v>202212</v>
      </c>
      <c r="K6405">
        <v>44599</v>
      </c>
      <c r="L6405" t="s">
        <v>644</v>
      </c>
      <c r="M6405">
        <v>64600</v>
      </c>
      <c r="N6405">
        <v>109.78</v>
      </c>
      <c r="O6405" t="s">
        <v>645</v>
      </c>
      <c r="P6405" s="428">
        <v>98.486000000000004</v>
      </c>
      <c r="Q6405">
        <v>30537977</v>
      </c>
      <c r="R6405" t="s">
        <v>1230</v>
      </c>
      <c r="S6405">
        <v>13487</v>
      </c>
      <c r="T6405" t="s">
        <v>4284</v>
      </c>
    </row>
    <row r="6406" spans="1:20" x14ac:dyDescent="0.25">
      <c r="A6406" t="s">
        <v>637</v>
      </c>
      <c r="B6406" t="s">
        <v>1229</v>
      </c>
      <c r="C6406" t="s">
        <v>639</v>
      </c>
      <c r="D6406" t="s">
        <v>663</v>
      </c>
      <c r="E6406" t="s">
        <v>704</v>
      </c>
      <c r="F6406">
        <v>528004120046</v>
      </c>
      <c r="G6406" t="s">
        <v>4285</v>
      </c>
      <c r="H6406">
        <v>583645</v>
      </c>
      <c r="I6406" t="s">
        <v>402</v>
      </c>
      <c r="J6406">
        <v>202212</v>
      </c>
      <c r="K6406">
        <v>44599</v>
      </c>
      <c r="L6406" t="s">
        <v>644</v>
      </c>
      <c r="M6406">
        <v>15000</v>
      </c>
      <c r="N6406">
        <v>25.49</v>
      </c>
      <c r="O6406" t="s">
        <v>645</v>
      </c>
      <c r="P6406" s="428">
        <v>22.867999999999999</v>
      </c>
      <c r="Q6406">
        <v>30537977</v>
      </c>
      <c r="R6406" t="s">
        <v>1230</v>
      </c>
      <c r="S6406">
        <v>13487</v>
      </c>
      <c r="T6406" t="s">
        <v>4286</v>
      </c>
    </row>
    <row r="6407" spans="1:20" x14ac:dyDescent="0.25">
      <c r="A6407" t="s">
        <v>637</v>
      </c>
      <c r="B6407" t="s">
        <v>1229</v>
      </c>
      <c r="C6407" t="s">
        <v>639</v>
      </c>
      <c r="D6407" t="s">
        <v>663</v>
      </c>
      <c r="E6407" t="s">
        <v>704</v>
      </c>
      <c r="F6407">
        <v>528004120046</v>
      </c>
      <c r="G6407" t="s">
        <v>4285</v>
      </c>
      <c r="H6407">
        <v>583645</v>
      </c>
      <c r="I6407" t="s">
        <v>402</v>
      </c>
      <c r="J6407">
        <v>202212</v>
      </c>
      <c r="K6407">
        <v>44599</v>
      </c>
      <c r="L6407" t="s">
        <v>644</v>
      </c>
      <c r="M6407">
        <v>15000</v>
      </c>
      <c r="N6407">
        <v>25.49</v>
      </c>
      <c r="O6407" t="s">
        <v>645</v>
      </c>
      <c r="P6407" s="428">
        <v>22.867999999999999</v>
      </c>
      <c r="Q6407">
        <v>30537977</v>
      </c>
      <c r="R6407" t="s">
        <v>1230</v>
      </c>
      <c r="S6407">
        <v>13487</v>
      </c>
      <c r="T6407" t="s">
        <v>4287</v>
      </c>
    </row>
    <row r="6408" spans="1:20" x14ac:dyDescent="0.25">
      <c r="A6408" t="s">
        <v>637</v>
      </c>
      <c r="B6408" t="s">
        <v>1229</v>
      </c>
      <c r="C6408" t="s">
        <v>639</v>
      </c>
      <c r="D6408" t="s">
        <v>663</v>
      </c>
      <c r="E6408" t="s">
        <v>704</v>
      </c>
      <c r="F6408">
        <v>528004120046</v>
      </c>
      <c r="G6408" t="s">
        <v>4285</v>
      </c>
      <c r="H6408">
        <v>583645</v>
      </c>
      <c r="I6408" t="s">
        <v>402</v>
      </c>
      <c r="J6408">
        <v>202212</v>
      </c>
      <c r="K6408">
        <v>44599</v>
      </c>
      <c r="L6408" t="s">
        <v>644</v>
      </c>
      <c r="M6408">
        <v>15000</v>
      </c>
      <c r="N6408">
        <v>25.49</v>
      </c>
      <c r="O6408" t="s">
        <v>645</v>
      </c>
      <c r="P6408" s="428">
        <v>22.867999999999999</v>
      </c>
      <c r="Q6408">
        <v>30537977</v>
      </c>
      <c r="R6408" t="s">
        <v>1230</v>
      </c>
      <c r="S6408">
        <v>13487</v>
      </c>
      <c r="T6408" t="s">
        <v>4288</v>
      </c>
    </row>
    <row r="6409" spans="1:20" x14ac:dyDescent="0.25">
      <c r="A6409" t="s">
        <v>637</v>
      </c>
      <c r="B6409" t="s">
        <v>1229</v>
      </c>
      <c r="C6409" t="s">
        <v>639</v>
      </c>
      <c r="D6409" t="s">
        <v>663</v>
      </c>
      <c r="E6409" t="s">
        <v>704</v>
      </c>
      <c r="F6409">
        <v>528004120046</v>
      </c>
      <c r="G6409" t="s">
        <v>4285</v>
      </c>
      <c r="H6409">
        <v>583645</v>
      </c>
      <c r="I6409" t="s">
        <v>402</v>
      </c>
      <c r="J6409">
        <v>202212</v>
      </c>
      <c r="K6409">
        <v>44599</v>
      </c>
      <c r="L6409" t="s">
        <v>644</v>
      </c>
      <c r="M6409">
        <v>4000</v>
      </c>
      <c r="N6409">
        <v>6.8</v>
      </c>
      <c r="O6409" t="s">
        <v>645</v>
      </c>
      <c r="P6409" s="428">
        <v>6.1</v>
      </c>
      <c r="Q6409">
        <v>30537977</v>
      </c>
      <c r="R6409" t="s">
        <v>1230</v>
      </c>
      <c r="S6409">
        <v>13487</v>
      </c>
      <c r="T6409" t="s">
        <v>4289</v>
      </c>
    </row>
    <row r="6410" spans="1:20" x14ac:dyDescent="0.25">
      <c r="A6410" t="s">
        <v>637</v>
      </c>
      <c r="B6410" t="s">
        <v>1229</v>
      </c>
      <c r="C6410" t="s">
        <v>639</v>
      </c>
      <c r="D6410" t="s">
        <v>663</v>
      </c>
      <c r="E6410" t="s">
        <v>704</v>
      </c>
      <c r="F6410">
        <v>528004120046</v>
      </c>
      <c r="G6410" t="s">
        <v>4285</v>
      </c>
      <c r="H6410">
        <v>583645</v>
      </c>
      <c r="I6410" t="s">
        <v>402</v>
      </c>
      <c r="J6410">
        <v>202212</v>
      </c>
      <c r="K6410">
        <v>44599</v>
      </c>
      <c r="L6410" t="s">
        <v>644</v>
      </c>
      <c r="M6410">
        <v>76000</v>
      </c>
      <c r="N6410">
        <v>129.15</v>
      </c>
      <c r="O6410" t="s">
        <v>645</v>
      </c>
      <c r="P6410" s="428">
        <v>115.863</v>
      </c>
      <c r="Q6410">
        <v>30537977</v>
      </c>
      <c r="R6410" t="s">
        <v>1230</v>
      </c>
      <c r="S6410">
        <v>13487</v>
      </c>
      <c r="T6410" t="s">
        <v>4290</v>
      </c>
    </row>
    <row r="6411" spans="1:20" x14ac:dyDescent="0.25">
      <c r="A6411" t="s">
        <v>637</v>
      </c>
      <c r="B6411" t="s">
        <v>1229</v>
      </c>
      <c r="C6411" t="s">
        <v>639</v>
      </c>
      <c r="D6411" t="s">
        <v>663</v>
      </c>
      <c r="E6411" t="s">
        <v>704</v>
      </c>
      <c r="F6411">
        <v>528004120046</v>
      </c>
      <c r="G6411" t="s">
        <v>4285</v>
      </c>
      <c r="H6411">
        <v>583645</v>
      </c>
      <c r="I6411" t="s">
        <v>402</v>
      </c>
      <c r="J6411">
        <v>202212</v>
      </c>
      <c r="K6411">
        <v>44599</v>
      </c>
      <c r="L6411" t="s">
        <v>644</v>
      </c>
      <c r="M6411">
        <v>4000</v>
      </c>
      <c r="N6411">
        <v>6.8</v>
      </c>
      <c r="O6411" t="s">
        <v>645</v>
      </c>
      <c r="P6411" s="428">
        <v>6.1</v>
      </c>
      <c r="Q6411">
        <v>30537977</v>
      </c>
      <c r="R6411" t="s">
        <v>1230</v>
      </c>
      <c r="S6411">
        <v>13487</v>
      </c>
      <c r="T6411" t="s">
        <v>4291</v>
      </c>
    </row>
    <row r="6412" spans="1:20" x14ac:dyDescent="0.25">
      <c r="A6412" t="s">
        <v>637</v>
      </c>
      <c r="B6412" t="s">
        <v>1229</v>
      </c>
      <c r="C6412" t="s">
        <v>639</v>
      </c>
      <c r="D6412" t="s">
        <v>663</v>
      </c>
      <c r="E6412" t="s">
        <v>704</v>
      </c>
      <c r="F6412">
        <v>528004120046</v>
      </c>
      <c r="G6412" t="s">
        <v>4285</v>
      </c>
      <c r="H6412">
        <v>583645</v>
      </c>
      <c r="I6412" t="s">
        <v>402</v>
      </c>
      <c r="J6412">
        <v>202212</v>
      </c>
      <c r="K6412">
        <v>44599</v>
      </c>
      <c r="L6412" t="s">
        <v>644</v>
      </c>
      <c r="M6412">
        <v>76000</v>
      </c>
      <c r="N6412">
        <v>129.15</v>
      </c>
      <c r="O6412" t="s">
        <v>645</v>
      </c>
      <c r="P6412" s="428">
        <v>115.863</v>
      </c>
      <c r="Q6412">
        <v>30537977</v>
      </c>
      <c r="R6412" t="s">
        <v>1230</v>
      </c>
      <c r="S6412">
        <v>13487</v>
      </c>
      <c r="T6412" t="s">
        <v>4292</v>
      </c>
    </row>
    <row r="6413" spans="1:20" x14ac:dyDescent="0.25">
      <c r="A6413" t="s">
        <v>637</v>
      </c>
      <c r="B6413" t="s">
        <v>1229</v>
      </c>
      <c r="C6413" t="s">
        <v>639</v>
      </c>
      <c r="D6413" t="s">
        <v>663</v>
      </c>
      <c r="E6413" t="s">
        <v>704</v>
      </c>
      <c r="F6413">
        <v>528004120046</v>
      </c>
      <c r="G6413" t="s">
        <v>4285</v>
      </c>
      <c r="H6413">
        <v>583645</v>
      </c>
      <c r="I6413" t="s">
        <v>402</v>
      </c>
      <c r="J6413">
        <v>202212</v>
      </c>
      <c r="K6413">
        <v>44599</v>
      </c>
      <c r="L6413" t="s">
        <v>644</v>
      </c>
      <c r="M6413">
        <v>4000</v>
      </c>
      <c r="N6413">
        <v>6.8</v>
      </c>
      <c r="O6413" t="s">
        <v>645</v>
      </c>
      <c r="P6413" s="428">
        <v>6.1</v>
      </c>
      <c r="Q6413">
        <v>30537977</v>
      </c>
      <c r="R6413" t="s">
        <v>1230</v>
      </c>
      <c r="S6413">
        <v>13487</v>
      </c>
      <c r="T6413" t="s">
        <v>4293</v>
      </c>
    </row>
    <row r="6414" spans="1:20" x14ac:dyDescent="0.25">
      <c r="A6414" t="s">
        <v>637</v>
      </c>
      <c r="B6414" t="s">
        <v>1229</v>
      </c>
      <c r="C6414" t="s">
        <v>639</v>
      </c>
      <c r="D6414" t="s">
        <v>663</v>
      </c>
      <c r="E6414" t="s">
        <v>704</v>
      </c>
      <c r="F6414">
        <v>528004120046</v>
      </c>
      <c r="G6414" t="s">
        <v>4285</v>
      </c>
      <c r="H6414">
        <v>583645</v>
      </c>
      <c r="I6414" t="s">
        <v>402</v>
      </c>
      <c r="J6414">
        <v>202212</v>
      </c>
      <c r="K6414">
        <v>44599</v>
      </c>
      <c r="L6414" t="s">
        <v>644</v>
      </c>
      <c r="M6414">
        <v>76000</v>
      </c>
      <c r="N6414">
        <v>129.15</v>
      </c>
      <c r="O6414" t="s">
        <v>645</v>
      </c>
      <c r="P6414" s="428">
        <v>115.863</v>
      </c>
      <c r="Q6414">
        <v>30537977</v>
      </c>
      <c r="R6414" t="s">
        <v>1230</v>
      </c>
      <c r="S6414">
        <v>13487</v>
      </c>
      <c r="T6414" t="s">
        <v>4488</v>
      </c>
    </row>
    <row r="6415" spans="1:20" x14ac:dyDescent="0.25">
      <c r="A6415" t="s">
        <v>637</v>
      </c>
      <c r="B6415" t="s">
        <v>1229</v>
      </c>
      <c r="C6415" t="s">
        <v>639</v>
      </c>
      <c r="D6415" t="s">
        <v>663</v>
      </c>
      <c r="E6415" t="s">
        <v>704</v>
      </c>
      <c r="F6415">
        <v>528004120026</v>
      </c>
      <c r="G6415" t="s">
        <v>1241</v>
      </c>
      <c r="H6415">
        <v>583625</v>
      </c>
      <c r="I6415" t="s">
        <v>303</v>
      </c>
      <c r="J6415">
        <v>202212</v>
      </c>
      <c r="K6415">
        <v>44599</v>
      </c>
      <c r="L6415" t="s">
        <v>644</v>
      </c>
      <c r="M6415">
        <v>50000</v>
      </c>
      <c r="N6415">
        <v>84.97</v>
      </c>
      <c r="O6415" t="s">
        <v>645</v>
      </c>
      <c r="P6415" s="428">
        <v>76.227999999999994</v>
      </c>
      <c r="Q6415">
        <v>30537977</v>
      </c>
      <c r="R6415" t="s">
        <v>1230</v>
      </c>
      <c r="S6415">
        <v>13487</v>
      </c>
      <c r="T6415" t="s">
        <v>4493</v>
      </c>
    </row>
    <row r="6416" spans="1:20" x14ac:dyDescent="0.25">
      <c r="A6416" t="s">
        <v>637</v>
      </c>
      <c r="B6416" t="s">
        <v>1229</v>
      </c>
      <c r="C6416" t="s">
        <v>639</v>
      </c>
      <c r="D6416" t="s">
        <v>663</v>
      </c>
      <c r="E6416" t="s">
        <v>704</v>
      </c>
      <c r="F6416">
        <v>528004120026</v>
      </c>
      <c r="G6416" t="s">
        <v>1241</v>
      </c>
      <c r="H6416">
        <v>583625</v>
      </c>
      <c r="I6416" t="s">
        <v>303</v>
      </c>
      <c r="J6416">
        <v>202212</v>
      </c>
      <c r="K6416">
        <v>44599</v>
      </c>
      <c r="L6416" t="s">
        <v>644</v>
      </c>
      <c r="M6416">
        <v>50000</v>
      </c>
      <c r="N6416">
        <v>84.97</v>
      </c>
      <c r="O6416" t="s">
        <v>645</v>
      </c>
      <c r="P6416" s="428">
        <v>76.227999999999994</v>
      </c>
      <c r="Q6416">
        <v>30537977</v>
      </c>
      <c r="R6416" t="s">
        <v>1230</v>
      </c>
      <c r="S6416">
        <v>13487</v>
      </c>
      <c r="T6416" t="s">
        <v>4303</v>
      </c>
    </row>
    <row r="6417" spans="1:20" x14ac:dyDescent="0.25">
      <c r="A6417" t="s">
        <v>637</v>
      </c>
      <c r="B6417" t="s">
        <v>1229</v>
      </c>
      <c r="C6417" t="s">
        <v>639</v>
      </c>
      <c r="D6417" t="s">
        <v>663</v>
      </c>
      <c r="E6417" t="s">
        <v>704</v>
      </c>
      <c r="F6417">
        <v>528004120026</v>
      </c>
      <c r="G6417" t="s">
        <v>1241</v>
      </c>
      <c r="H6417">
        <v>583625</v>
      </c>
      <c r="I6417" t="s">
        <v>303</v>
      </c>
      <c r="J6417">
        <v>202212</v>
      </c>
      <c r="K6417">
        <v>44599</v>
      </c>
      <c r="L6417" t="s">
        <v>644</v>
      </c>
      <c r="M6417">
        <v>10000</v>
      </c>
      <c r="N6417">
        <v>16.989999999999998</v>
      </c>
      <c r="O6417" t="s">
        <v>645</v>
      </c>
      <c r="P6417" s="428">
        <v>15.242000000000001</v>
      </c>
      <c r="Q6417">
        <v>30537977</v>
      </c>
      <c r="R6417" t="s">
        <v>1230</v>
      </c>
      <c r="S6417">
        <v>13487</v>
      </c>
      <c r="T6417" t="s">
        <v>4503</v>
      </c>
    </row>
    <row r="6418" spans="1:20" x14ac:dyDescent="0.25">
      <c r="A6418" t="s">
        <v>637</v>
      </c>
      <c r="B6418" t="s">
        <v>1229</v>
      </c>
      <c r="C6418" t="s">
        <v>639</v>
      </c>
      <c r="D6418" t="s">
        <v>663</v>
      </c>
      <c r="E6418" t="s">
        <v>704</v>
      </c>
      <c r="F6418">
        <v>528004120026</v>
      </c>
      <c r="G6418" t="s">
        <v>1241</v>
      </c>
      <c r="H6418">
        <v>583625</v>
      </c>
      <c r="I6418" t="s">
        <v>303</v>
      </c>
      <c r="J6418">
        <v>202212</v>
      </c>
      <c r="K6418">
        <v>44599</v>
      </c>
      <c r="L6418" t="s">
        <v>644</v>
      </c>
      <c r="M6418">
        <v>50000</v>
      </c>
      <c r="N6418">
        <v>84.97</v>
      </c>
      <c r="O6418" t="s">
        <v>645</v>
      </c>
      <c r="P6418" s="428">
        <v>76.227999999999994</v>
      </c>
      <c r="Q6418">
        <v>30537977</v>
      </c>
      <c r="R6418" t="s">
        <v>1230</v>
      </c>
      <c r="S6418">
        <v>13487</v>
      </c>
      <c r="T6418" t="s">
        <v>4504</v>
      </c>
    </row>
    <row r="6419" spans="1:20" x14ac:dyDescent="0.25">
      <c r="A6419" t="s">
        <v>637</v>
      </c>
      <c r="B6419" t="s">
        <v>1229</v>
      </c>
      <c r="C6419" t="s">
        <v>639</v>
      </c>
      <c r="D6419" t="s">
        <v>663</v>
      </c>
      <c r="E6419" t="s">
        <v>704</v>
      </c>
      <c r="F6419">
        <v>528004120026</v>
      </c>
      <c r="G6419" t="s">
        <v>1241</v>
      </c>
      <c r="H6419">
        <v>583625</v>
      </c>
      <c r="I6419" t="s">
        <v>303</v>
      </c>
      <c r="J6419">
        <v>202212</v>
      </c>
      <c r="K6419">
        <v>44599</v>
      </c>
      <c r="L6419" t="s">
        <v>644</v>
      </c>
      <c r="M6419">
        <v>10000</v>
      </c>
      <c r="N6419">
        <v>16.989999999999998</v>
      </c>
      <c r="O6419" t="s">
        <v>645</v>
      </c>
      <c r="P6419" s="428">
        <v>15.242000000000001</v>
      </c>
      <c r="Q6419">
        <v>30537977</v>
      </c>
      <c r="R6419" t="s">
        <v>1230</v>
      </c>
      <c r="S6419">
        <v>13487</v>
      </c>
      <c r="T6419" t="s">
        <v>4341</v>
      </c>
    </row>
    <row r="6420" spans="1:20" x14ac:dyDescent="0.25">
      <c r="A6420" t="s">
        <v>637</v>
      </c>
      <c r="B6420" t="s">
        <v>1229</v>
      </c>
      <c r="C6420" t="s">
        <v>639</v>
      </c>
      <c r="D6420" t="s">
        <v>663</v>
      </c>
      <c r="E6420" t="s">
        <v>704</v>
      </c>
      <c r="F6420">
        <v>528004120026</v>
      </c>
      <c r="G6420" t="s">
        <v>1241</v>
      </c>
      <c r="H6420">
        <v>583625</v>
      </c>
      <c r="I6420" t="s">
        <v>303</v>
      </c>
      <c r="J6420">
        <v>202212</v>
      </c>
      <c r="K6420">
        <v>44599</v>
      </c>
      <c r="L6420" t="s">
        <v>644</v>
      </c>
      <c r="M6420">
        <v>50000</v>
      </c>
      <c r="N6420">
        <v>84.97</v>
      </c>
      <c r="O6420" t="s">
        <v>645</v>
      </c>
      <c r="P6420" s="428">
        <v>76.227999999999994</v>
      </c>
      <c r="Q6420">
        <v>30537977</v>
      </c>
      <c r="R6420" t="s">
        <v>1230</v>
      </c>
      <c r="S6420">
        <v>13487</v>
      </c>
      <c r="T6420" t="s">
        <v>4667</v>
      </c>
    </row>
    <row r="6421" spans="1:20" x14ac:dyDescent="0.25">
      <c r="A6421" t="s">
        <v>637</v>
      </c>
      <c r="B6421" t="s">
        <v>1229</v>
      </c>
      <c r="C6421" t="s">
        <v>639</v>
      </c>
      <c r="D6421" t="s">
        <v>663</v>
      </c>
      <c r="E6421" t="s">
        <v>704</v>
      </c>
      <c r="F6421">
        <v>528004120026</v>
      </c>
      <c r="G6421" t="s">
        <v>1241</v>
      </c>
      <c r="H6421">
        <v>583625</v>
      </c>
      <c r="I6421" t="s">
        <v>303</v>
      </c>
      <c r="J6421">
        <v>202212</v>
      </c>
      <c r="K6421">
        <v>44599</v>
      </c>
      <c r="L6421" t="s">
        <v>644</v>
      </c>
      <c r="M6421">
        <v>6250</v>
      </c>
      <c r="N6421">
        <v>10.62</v>
      </c>
      <c r="O6421" t="s">
        <v>645</v>
      </c>
      <c r="P6421" s="428">
        <v>9.5269999999999992</v>
      </c>
      <c r="Q6421">
        <v>30537977</v>
      </c>
      <c r="R6421" t="s">
        <v>1230</v>
      </c>
      <c r="S6421">
        <v>13487</v>
      </c>
      <c r="T6421" t="s">
        <v>4508</v>
      </c>
    </row>
    <row r="6422" spans="1:20" x14ac:dyDescent="0.25">
      <c r="A6422" t="s">
        <v>637</v>
      </c>
      <c r="B6422" t="s">
        <v>1229</v>
      </c>
      <c r="C6422" t="s">
        <v>639</v>
      </c>
      <c r="D6422" t="s">
        <v>663</v>
      </c>
      <c r="E6422" t="s">
        <v>704</v>
      </c>
      <c r="F6422">
        <v>528004120026</v>
      </c>
      <c r="G6422" t="s">
        <v>1241</v>
      </c>
      <c r="H6422">
        <v>583625</v>
      </c>
      <c r="I6422" t="s">
        <v>303</v>
      </c>
      <c r="J6422">
        <v>202212</v>
      </c>
      <c r="K6422">
        <v>44599</v>
      </c>
      <c r="L6422" t="s">
        <v>644</v>
      </c>
      <c r="M6422">
        <v>50000</v>
      </c>
      <c r="N6422">
        <v>84.97</v>
      </c>
      <c r="O6422" t="s">
        <v>645</v>
      </c>
      <c r="P6422" s="428">
        <v>76.227999999999994</v>
      </c>
      <c r="Q6422">
        <v>30537977</v>
      </c>
      <c r="R6422" t="s">
        <v>1230</v>
      </c>
      <c r="S6422">
        <v>13487</v>
      </c>
      <c r="T6422" t="s">
        <v>4343</v>
      </c>
    </row>
    <row r="6423" spans="1:20" x14ac:dyDescent="0.25">
      <c r="A6423" t="s">
        <v>637</v>
      </c>
      <c r="B6423" t="s">
        <v>1229</v>
      </c>
      <c r="C6423" t="s">
        <v>639</v>
      </c>
      <c r="D6423" t="s">
        <v>663</v>
      </c>
      <c r="E6423" t="s">
        <v>704</v>
      </c>
      <c r="F6423">
        <v>528004120026</v>
      </c>
      <c r="G6423" t="s">
        <v>1241</v>
      </c>
      <c r="H6423">
        <v>583625</v>
      </c>
      <c r="I6423" t="s">
        <v>303</v>
      </c>
      <c r="J6423">
        <v>202212</v>
      </c>
      <c r="K6423">
        <v>44599</v>
      </c>
      <c r="L6423" t="s">
        <v>644</v>
      </c>
      <c r="M6423">
        <v>3000</v>
      </c>
      <c r="N6423">
        <v>5.0999999999999996</v>
      </c>
      <c r="O6423" t="s">
        <v>645</v>
      </c>
      <c r="P6423" s="428">
        <v>4.5750000000000002</v>
      </c>
      <c r="Q6423">
        <v>30537977</v>
      </c>
      <c r="R6423" t="s">
        <v>1230</v>
      </c>
      <c r="S6423">
        <v>13487</v>
      </c>
      <c r="T6423" t="s">
        <v>4344</v>
      </c>
    </row>
    <row r="6424" spans="1:20" x14ac:dyDescent="0.25">
      <c r="A6424" t="s">
        <v>637</v>
      </c>
      <c r="B6424" t="s">
        <v>1229</v>
      </c>
      <c r="C6424" t="s">
        <v>639</v>
      </c>
      <c r="D6424" t="s">
        <v>663</v>
      </c>
      <c r="E6424" t="s">
        <v>704</v>
      </c>
      <c r="F6424">
        <v>528004120026</v>
      </c>
      <c r="G6424" t="s">
        <v>1241</v>
      </c>
      <c r="H6424">
        <v>583625</v>
      </c>
      <c r="I6424" t="s">
        <v>303</v>
      </c>
      <c r="J6424">
        <v>202212</v>
      </c>
      <c r="K6424">
        <v>44599</v>
      </c>
      <c r="L6424" t="s">
        <v>644</v>
      </c>
      <c r="M6424">
        <v>28350</v>
      </c>
      <c r="N6424">
        <v>48.18</v>
      </c>
      <c r="O6424" t="s">
        <v>645</v>
      </c>
      <c r="P6424" s="428">
        <v>43.222999999999999</v>
      </c>
      <c r="Q6424">
        <v>30537977</v>
      </c>
      <c r="R6424" t="s">
        <v>1230</v>
      </c>
      <c r="S6424">
        <v>13487</v>
      </c>
      <c r="T6424" t="s">
        <v>4345</v>
      </c>
    </row>
    <row r="6425" spans="1:20" x14ac:dyDescent="0.25">
      <c r="A6425" t="s">
        <v>637</v>
      </c>
      <c r="B6425" t="s">
        <v>1229</v>
      </c>
      <c r="C6425" t="s">
        <v>639</v>
      </c>
      <c r="D6425" t="s">
        <v>663</v>
      </c>
      <c r="E6425" t="s">
        <v>704</v>
      </c>
      <c r="F6425">
        <v>528004120010</v>
      </c>
      <c r="G6425" t="s">
        <v>653</v>
      </c>
      <c r="H6425">
        <v>605506</v>
      </c>
      <c r="I6425" t="s">
        <v>1266</v>
      </c>
      <c r="J6425">
        <v>202212</v>
      </c>
      <c r="K6425">
        <v>44599</v>
      </c>
      <c r="L6425" t="s">
        <v>644</v>
      </c>
      <c r="M6425">
        <v>68500</v>
      </c>
      <c r="N6425">
        <v>116.4</v>
      </c>
      <c r="O6425" t="s">
        <v>645</v>
      </c>
      <c r="P6425" s="428">
        <v>104.425</v>
      </c>
      <c r="Q6425">
        <v>30537981</v>
      </c>
      <c r="R6425" t="s">
        <v>1230</v>
      </c>
      <c r="S6425">
        <v>13487</v>
      </c>
      <c r="T6425" t="s">
        <v>5213</v>
      </c>
    </row>
    <row r="6426" spans="1:20" x14ac:dyDescent="0.25">
      <c r="A6426" t="s">
        <v>637</v>
      </c>
      <c r="B6426" t="s">
        <v>1229</v>
      </c>
      <c r="C6426" t="s">
        <v>639</v>
      </c>
      <c r="D6426" t="s">
        <v>663</v>
      </c>
      <c r="E6426" t="s">
        <v>704</v>
      </c>
      <c r="F6426">
        <v>528004120010</v>
      </c>
      <c r="G6426" t="s">
        <v>653</v>
      </c>
      <c r="H6426">
        <v>605506</v>
      </c>
      <c r="I6426" t="s">
        <v>1266</v>
      </c>
      <c r="J6426">
        <v>202212</v>
      </c>
      <c r="K6426">
        <v>44599</v>
      </c>
      <c r="L6426" t="s">
        <v>644</v>
      </c>
      <c r="M6426">
        <v>10000</v>
      </c>
      <c r="N6426">
        <v>16.989999999999998</v>
      </c>
      <c r="O6426" t="s">
        <v>645</v>
      </c>
      <c r="P6426" s="428">
        <v>15.242000000000001</v>
      </c>
      <c r="Q6426">
        <v>30537981</v>
      </c>
      <c r="R6426" t="s">
        <v>1230</v>
      </c>
      <c r="S6426">
        <v>13487</v>
      </c>
      <c r="T6426" t="s">
        <v>5236</v>
      </c>
    </row>
    <row r="6427" spans="1:20" x14ac:dyDescent="0.25">
      <c r="A6427" t="s">
        <v>637</v>
      </c>
      <c r="B6427" t="s">
        <v>1229</v>
      </c>
      <c r="C6427" t="s">
        <v>639</v>
      </c>
      <c r="D6427" t="s">
        <v>663</v>
      </c>
      <c r="E6427" t="s">
        <v>704</v>
      </c>
      <c r="F6427">
        <v>528004120010</v>
      </c>
      <c r="G6427" t="s">
        <v>653</v>
      </c>
      <c r="H6427">
        <v>605506</v>
      </c>
      <c r="I6427" t="s">
        <v>1266</v>
      </c>
      <c r="J6427">
        <v>202212</v>
      </c>
      <c r="K6427">
        <v>44599</v>
      </c>
      <c r="L6427" t="s">
        <v>644</v>
      </c>
      <c r="M6427">
        <v>4000</v>
      </c>
      <c r="N6427">
        <v>6.8</v>
      </c>
      <c r="O6427" t="s">
        <v>645</v>
      </c>
      <c r="P6427" s="428">
        <v>6.1</v>
      </c>
      <c r="Q6427">
        <v>30537981</v>
      </c>
      <c r="R6427" t="s">
        <v>1230</v>
      </c>
      <c r="S6427">
        <v>13487</v>
      </c>
      <c r="T6427" t="s">
        <v>5237</v>
      </c>
    </row>
    <row r="6428" spans="1:20" x14ac:dyDescent="0.25">
      <c r="A6428" t="s">
        <v>637</v>
      </c>
      <c r="B6428" t="s">
        <v>1229</v>
      </c>
      <c r="C6428" t="s">
        <v>639</v>
      </c>
      <c r="D6428" t="s">
        <v>663</v>
      </c>
      <c r="E6428" t="s">
        <v>704</v>
      </c>
      <c r="F6428">
        <v>528004120010</v>
      </c>
      <c r="G6428" t="s">
        <v>653</v>
      </c>
      <c r="H6428">
        <v>605506</v>
      </c>
      <c r="I6428" t="s">
        <v>1266</v>
      </c>
      <c r="J6428">
        <v>202212</v>
      </c>
      <c r="K6428">
        <v>44599</v>
      </c>
      <c r="L6428" t="s">
        <v>644</v>
      </c>
      <c r="M6428">
        <v>6500</v>
      </c>
      <c r="N6428">
        <v>11.05</v>
      </c>
      <c r="O6428" t="s">
        <v>645</v>
      </c>
      <c r="P6428" s="428">
        <v>9.9130000000000003</v>
      </c>
      <c r="Q6428">
        <v>30537981</v>
      </c>
      <c r="R6428" t="s">
        <v>1230</v>
      </c>
      <c r="S6428">
        <v>13487</v>
      </c>
      <c r="T6428" t="s">
        <v>5214</v>
      </c>
    </row>
    <row r="6429" spans="1:20" x14ac:dyDescent="0.25">
      <c r="A6429" t="s">
        <v>637</v>
      </c>
      <c r="B6429" t="s">
        <v>1229</v>
      </c>
      <c r="C6429" t="s">
        <v>639</v>
      </c>
      <c r="D6429" t="s">
        <v>663</v>
      </c>
      <c r="E6429" t="s">
        <v>704</v>
      </c>
      <c r="F6429">
        <v>528004120010</v>
      </c>
      <c r="G6429" t="s">
        <v>653</v>
      </c>
      <c r="H6429">
        <v>605506</v>
      </c>
      <c r="I6429" t="s">
        <v>1266</v>
      </c>
      <c r="J6429">
        <v>202212</v>
      </c>
      <c r="K6429">
        <v>44599</v>
      </c>
      <c r="L6429" t="s">
        <v>644</v>
      </c>
      <c r="M6429">
        <v>32800</v>
      </c>
      <c r="N6429">
        <v>55.74</v>
      </c>
      <c r="O6429" t="s">
        <v>645</v>
      </c>
      <c r="P6429" s="428">
        <v>50.005000000000003</v>
      </c>
      <c r="Q6429">
        <v>30537981</v>
      </c>
      <c r="R6429" t="s">
        <v>1230</v>
      </c>
      <c r="S6429">
        <v>13487</v>
      </c>
      <c r="T6429" t="s">
        <v>5238</v>
      </c>
    </row>
    <row r="6430" spans="1:20" x14ac:dyDescent="0.25">
      <c r="A6430" t="s">
        <v>637</v>
      </c>
      <c r="B6430" t="s">
        <v>1229</v>
      </c>
      <c r="C6430" t="s">
        <v>639</v>
      </c>
      <c r="D6430" t="s">
        <v>663</v>
      </c>
      <c r="E6430" t="s">
        <v>704</v>
      </c>
      <c r="F6430">
        <v>528004120010</v>
      </c>
      <c r="G6430" t="s">
        <v>653</v>
      </c>
      <c r="H6430">
        <v>605506</v>
      </c>
      <c r="I6430" t="s">
        <v>1266</v>
      </c>
      <c r="J6430">
        <v>202212</v>
      </c>
      <c r="K6430">
        <v>44599</v>
      </c>
      <c r="L6430" t="s">
        <v>644</v>
      </c>
      <c r="M6430">
        <v>32000</v>
      </c>
      <c r="N6430">
        <v>54.38</v>
      </c>
      <c r="O6430" t="s">
        <v>645</v>
      </c>
      <c r="P6430" s="428">
        <v>48.784999999999997</v>
      </c>
      <c r="Q6430">
        <v>30537981</v>
      </c>
      <c r="R6430" t="s">
        <v>1230</v>
      </c>
      <c r="S6430">
        <v>13487</v>
      </c>
      <c r="T6430" t="s">
        <v>5239</v>
      </c>
    </row>
    <row r="6431" spans="1:20" x14ac:dyDescent="0.25">
      <c r="A6431" t="s">
        <v>637</v>
      </c>
      <c r="B6431" t="s">
        <v>1229</v>
      </c>
      <c r="C6431" t="s">
        <v>639</v>
      </c>
      <c r="D6431" t="s">
        <v>663</v>
      </c>
      <c r="E6431" t="s">
        <v>704</v>
      </c>
      <c r="F6431">
        <v>528004120010</v>
      </c>
      <c r="G6431" t="s">
        <v>653</v>
      </c>
      <c r="H6431">
        <v>605506</v>
      </c>
      <c r="I6431" t="s">
        <v>1266</v>
      </c>
      <c r="J6431">
        <v>202212</v>
      </c>
      <c r="K6431">
        <v>44599</v>
      </c>
      <c r="L6431" t="s">
        <v>644</v>
      </c>
      <c r="M6431">
        <v>15000</v>
      </c>
      <c r="N6431">
        <v>25.49</v>
      </c>
      <c r="O6431" t="s">
        <v>645</v>
      </c>
      <c r="P6431" s="428">
        <v>22.867999999999999</v>
      </c>
      <c r="Q6431">
        <v>30537981</v>
      </c>
      <c r="R6431" t="s">
        <v>1230</v>
      </c>
      <c r="S6431">
        <v>13487</v>
      </c>
      <c r="T6431" t="s">
        <v>5240</v>
      </c>
    </row>
    <row r="6432" spans="1:20" x14ac:dyDescent="0.25">
      <c r="A6432" t="s">
        <v>637</v>
      </c>
      <c r="B6432" t="s">
        <v>1229</v>
      </c>
      <c r="C6432" t="s">
        <v>639</v>
      </c>
      <c r="D6432" t="s">
        <v>663</v>
      </c>
      <c r="E6432" t="s">
        <v>704</v>
      </c>
      <c r="F6432">
        <v>528004120010</v>
      </c>
      <c r="G6432" t="s">
        <v>653</v>
      </c>
      <c r="H6432">
        <v>605506</v>
      </c>
      <c r="I6432" t="s">
        <v>1266</v>
      </c>
      <c r="J6432">
        <v>202212</v>
      </c>
      <c r="K6432">
        <v>44599</v>
      </c>
      <c r="L6432" t="s">
        <v>644</v>
      </c>
      <c r="M6432">
        <v>2925</v>
      </c>
      <c r="N6432">
        <v>4.97</v>
      </c>
      <c r="O6432" t="s">
        <v>645</v>
      </c>
      <c r="P6432" s="428">
        <v>4.4589999999999996</v>
      </c>
      <c r="Q6432">
        <v>30537981</v>
      </c>
      <c r="R6432" t="s">
        <v>1230</v>
      </c>
      <c r="S6432">
        <v>13487</v>
      </c>
      <c r="T6432" t="s">
        <v>5241</v>
      </c>
    </row>
    <row r="6433" spans="1:20" x14ac:dyDescent="0.25">
      <c r="A6433" t="s">
        <v>637</v>
      </c>
      <c r="B6433" t="s">
        <v>1229</v>
      </c>
      <c r="C6433" t="s">
        <v>639</v>
      </c>
      <c r="D6433" t="s">
        <v>663</v>
      </c>
      <c r="E6433" t="s">
        <v>704</v>
      </c>
      <c r="F6433">
        <v>528004120010</v>
      </c>
      <c r="G6433" t="s">
        <v>653</v>
      </c>
      <c r="H6433">
        <v>605506</v>
      </c>
      <c r="I6433" t="s">
        <v>1266</v>
      </c>
      <c r="J6433">
        <v>202212</v>
      </c>
      <c r="K6433">
        <v>44599</v>
      </c>
      <c r="L6433" t="s">
        <v>644</v>
      </c>
      <c r="M6433">
        <v>54888</v>
      </c>
      <c r="N6433">
        <v>93.27</v>
      </c>
      <c r="O6433" t="s">
        <v>645</v>
      </c>
      <c r="P6433" s="428">
        <v>83.674000000000007</v>
      </c>
      <c r="Q6433">
        <v>30537981</v>
      </c>
      <c r="R6433" t="s">
        <v>1230</v>
      </c>
      <c r="S6433">
        <v>13487</v>
      </c>
      <c r="T6433" t="s">
        <v>5216</v>
      </c>
    </row>
    <row r="6434" spans="1:20" x14ac:dyDescent="0.25">
      <c r="A6434" t="s">
        <v>637</v>
      </c>
      <c r="B6434" t="s">
        <v>1229</v>
      </c>
      <c r="C6434" t="s">
        <v>639</v>
      </c>
      <c r="D6434" t="s">
        <v>663</v>
      </c>
      <c r="E6434" t="s">
        <v>704</v>
      </c>
      <c r="F6434">
        <v>528004120010</v>
      </c>
      <c r="G6434" t="s">
        <v>653</v>
      </c>
      <c r="H6434">
        <v>605506</v>
      </c>
      <c r="I6434" t="s">
        <v>1266</v>
      </c>
      <c r="J6434">
        <v>202212</v>
      </c>
      <c r="K6434">
        <v>44599</v>
      </c>
      <c r="L6434" t="s">
        <v>644</v>
      </c>
      <c r="M6434">
        <v>10000</v>
      </c>
      <c r="N6434">
        <v>16.989999999999998</v>
      </c>
      <c r="O6434" t="s">
        <v>645</v>
      </c>
      <c r="P6434" s="428">
        <v>15.242000000000001</v>
      </c>
      <c r="Q6434">
        <v>30537981</v>
      </c>
      <c r="R6434" t="s">
        <v>1230</v>
      </c>
      <c r="S6434">
        <v>13487</v>
      </c>
      <c r="T6434" t="s">
        <v>5218</v>
      </c>
    </row>
    <row r="6435" spans="1:20" x14ac:dyDescent="0.25">
      <c r="A6435" t="s">
        <v>637</v>
      </c>
      <c r="B6435" t="s">
        <v>1229</v>
      </c>
      <c r="C6435" t="s">
        <v>639</v>
      </c>
      <c r="D6435" t="s">
        <v>663</v>
      </c>
      <c r="E6435" t="s">
        <v>704</v>
      </c>
      <c r="F6435">
        <v>528004120010</v>
      </c>
      <c r="G6435" t="s">
        <v>653</v>
      </c>
      <c r="H6435">
        <v>605506</v>
      </c>
      <c r="I6435" t="s">
        <v>1266</v>
      </c>
      <c r="J6435">
        <v>202212</v>
      </c>
      <c r="K6435">
        <v>44599</v>
      </c>
      <c r="L6435" t="s">
        <v>644</v>
      </c>
      <c r="M6435">
        <v>25000</v>
      </c>
      <c r="N6435">
        <v>42.48</v>
      </c>
      <c r="O6435" t="s">
        <v>645</v>
      </c>
      <c r="P6435" s="428">
        <v>38.11</v>
      </c>
      <c r="Q6435">
        <v>30537981</v>
      </c>
      <c r="R6435" t="s">
        <v>1230</v>
      </c>
      <c r="S6435">
        <v>13487</v>
      </c>
      <c r="T6435" t="s">
        <v>5242</v>
      </c>
    </row>
    <row r="6436" spans="1:20" x14ac:dyDescent="0.25">
      <c r="A6436" t="s">
        <v>637</v>
      </c>
      <c r="B6436" t="s">
        <v>1229</v>
      </c>
      <c r="C6436" t="s">
        <v>639</v>
      </c>
      <c r="D6436" t="s">
        <v>663</v>
      </c>
      <c r="E6436" t="s">
        <v>704</v>
      </c>
      <c r="F6436">
        <v>528004120026</v>
      </c>
      <c r="G6436" t="s">
        <v>1241</v>
      </c>
      <c r="H6436">
        <v>583625</v>
      </c>
      <c r="I6436" t="s">
        <v>303</v>
      </c>
      <c r="J6436">
        <v>202212</v>
      </c>
      <c r="K6436">
        <v>44599</v>
      </c>
      <c r="L6436" t="s">
        <v>644</v>
      </c>
      <c r="M6436">
        <v>10000</v>
      </c>
      <c r="N6436">
        <v>16.989999999999998</v>
      </c>
      <c r="O6436" t="s">
        <v>645</v>
      </c>
      <c r="P6436" s="428">
        <v>15.242000000000001</v>
      </c>
      <c r="Q6436">
        <v>30538061</v>
      </c>
      <c r="R6436" t="s">
        <v>1230</v>
      </c>
      <c r="S6436">
        <v>13487</v>
      </c>
      <c r="T6436" t="s">
        <v>5248</v>
      </c>
    </row>
    <row r="6437" spans="1:20" x14ac:dyDescent="0.25">
      <c r="A6437" t="s">
        <v>637</v>
      </c>
      <c r="B6437" t="s">
        <v>1229</v>
      </c>
      <c r="C6437" t="s">
        <v>639</v>
      </c>
      <c r="D6437" t="s">
        <v>663</v>
      </c>
      <c r="E6437" t="s">
        <v>704</v>
      </c>
      <c r="F6437">
        <v>528004120026</v>
      </c>
      <c r="G6437" t="s">
        <v>1241</v>
      </c>
      <c r="H6437">
        <v>583625</v>
      </c>
      <c r="I6437" t="s">
        <v>303</v>
      </c>
      <c r="J6437">
        <v>202212</v>
      </c>
      <c r="K6437">
        <v>44599</v>
      </c>
      <c r="L6437" t="s">
        <v>644</v>
      </c>
      <c r="M6437">
        <v>105000</v>
      </c>
      <c r="N6437">
        <v>178.43</v>
      </c>
      <c r="O6437" t="s">
        <v>645</v>
      </c>
      <c r="P6437" s="428">
        <v>160.07300000000001</v>
      </c>
      <c r="Q6437">
        <v>30538061</v>
      </c>
      <c r="R6437" t="s">
        <v>1230</v>
      </c>
      <c r="S6437">
        <v>13487</v>
      </c>
      <c r="T6437" t="s">
        <v>5167</v>
      </c>
    </row>
    <row r="6438" spans="1:20" x14ac:dyDescent="0.25">
      <c r="A6438" t="s">
        <v>637</v>
      </c>
      <c r="B6438" t="s">
        <v>1229</v>
      </c>
      <c r="C6438" t="s">
        <v>639</v>
      </c>
      <c r="D6438" t="s">
        <v>663</v>
      </c>
      <c r="E6438" t="s">
        <v>704</v>
      </c>
      <c r="F6438">
        <v>528004120026</v>
      </c>
      <c r="G6438" t="s">
        <v>1241</v>
      </c>
      <c r="H6438">
        <v>583625</v>
      </c>
      <c r="I6438" t="s">
        <v>303</v>
      </c>
      <c r="J6438">
        <v>202212</v>
      </c>
      <c r="K6438">
        <v>44599</v>
      </c>
      <c r="L6438" t="s">
        <v>644</v>
      </c>
      <c r="M6438">
        <v>255000</v>
      </c>
      <c r="N6438">
        <v>433.33</v>
      </c>
      <c r="O6438" t="s">
        <v>645</v>
      </c>
      <c r="P6438" s="428">
        <v>388.74799999999999</v>
      </c>
      <c r="Q6438">
        <v>30538061</v>
      </c>
      <c r="R6438" t="s">
        <v>1230</v>
      </c>
      <c r="S6438">
        <v>13487</v>
      </c>
      <c r="T6438" t="s">
        <v>5167</v>
      </c>
    </row>
    <row r="6439" spans="1:20" x14ac:dyDescent="0.25">
      <c r="A6439" t="s">
        <v>637</v>
      </c>
      <c r="B6439" t="s">
        <v>1229</v>
      </c>
      <c r="C6439" t="s">
        <v>639</v>
      </c>
      <c r="D6439" t="s">
        <v>663</v>
      </c>
      <c r="E6439" t="s">
        <v>704</v>
      </c>
      <c r="F6439">
        <v>528004120026</v>
      </c>
      <c r="G6439" t="s">
        <v>1241</v>
      </c>
      <c r="H6439">
        <v>583625</v>
      </c>
      <c r="I6439" t="s">
        <v>303</v>
      </c>
      <c r="J6439">
        <v>202212</v>
      </c>
      <c r="K6439">
        <v>44599</v>
      </c>
      <c r="L6439" t="s">
        <v>644</v>
      </c>
      <c r="M6439">
        <v>7000</v>
      </c>
      <c r="N6439">
        <v>11.9</v>
      </c>
      <c r="O6439" t="s">
        <v>645</v>
      </c>
      <c r="P6439" s="428">
        <v>10.676</v>
      </c>
      <c r="Q6439">
        <v>30538061</v>
      </c>
      <c r="R6439" t="s">
        <v>1230</v>
      </c>
      <c r="S6439">
        <v>13487</v>
      </c>
      <c r="T6439" t="s">
        <v>5252</v>
      </c>
    </row>
    <row r="6440" spans="1:20" x14ac:dyDescent="0.25">
      <c r="A6440" t="s">
        <v>637</v>
      </c>
      <c r="B6440" t="s">
        <v>1229</v>
      </c>
      <c r="C6440" t="s">
        <v>639</v>
      </c>
      <c r="D6440" t="s">
        <v>663</v>
      </c>
      <c r="E6440" t="s">
        <v>704</v>
      </c>
      <c r="F6440">
        <v>528004120026</v>
      </c>
      <c r="G6440" t="s">
        <v>1241</v>
      </c>
      <c r="H6440">
        <v>583625</v>
      </c>
      <c r="I6440" t="s">
        <v>303</v>
      </c>
      <c r="J6440">
        <v>202212</v>
      </c>
      <c r="K6440">
        <v>44599</v>
      </c>
      <c r="L6440" t="s">
        <v>644</v>
      </c>
      <c r="M6440">
        <v>40000</v>
      </c>
      <c r="N6440">
        <v>67.97</v>
      </c>
      <c r="O6440" t="s">
        <v>645</v>
      </c>
      <c r="P6440" s="428">
        <v>60.976999999999997</v>
      </c>
      <c r="Q6440">
        <v>30538061</v>
      </c>
      <c r="R6440" t="s">
        <v>1230</v>
      </c>
      <c r="S6440">
        <v>13487</v>
      </c>
      <c r="T6440" t="s">
        <v>5168</v>
      </c>
    </row>
    <row r="6441" spans="1:20" x14ac:dyDescent="0.25">
      <c r="A6441" t="s">
        <v>637</v>
      </c>
      <c r="B6441" t="s">
        <v>1229</v>
      </c>
      <c r="C6441" t="s">
        <v>639</v>
      </c>
      <c r="D6441" t="s">
        <v>663</v>
      </c>
      <c r="E6441" t="s">
        <v>704</v>
      </c>
      <c r="F6441">
        <v>528004120026</v>
      </c>
      <c r="G6441" t="s">
        <v>1241</v>
      </c>
      <c r="H6441">
        <v>583625</v>
      </c>
      <c r="I6441" t="s">
        <v>303</v>
      </c>
      <c r="J6441">
        <v>202212</v>
      </c>
      <c r="K6441">
        <v>44599</v>
      </c>
      <c r="L6441" t="s">
        <v>644</v>
      </c>
      <c r="M6441">
        <v>150000</v>
      </c>
      <c r="N6441">
        <v>254.9</v>
      </c>
      <c r="O6441" t="s">
        <v>645</v>
      </c>
      <c r="P6441" s="428">
        <v>228.67500000000001</v>
      </c>
      <c r="Q6441">
        <v>30538061</v>
      </c>
      <c r="R6441" t="s">
        <v>1230</v>
      </c>
      <c r="S6441">
        <v>13487</v>
      </c>
      <c r="T6441" t="s">
        <v>5169</v>
      </c>
    </row>
    <row r="6442" spans="1:20" x14ac:dyDescent="0.25">
      <c r="A6442" t="s">
        <v>637</v>
      </c>
      <c r="B6442" t="s">
        <v>1229</v>
      </c>
      <c r="C6442" t="s">
        <v>639</v>
      </c>
      <c r="D6442" t="s">
        <v>663</v>
      </c>
      <c r="E6442" t="s">
        <v>704</v>
      </c>
      <c r="F6442">
        <v>528004120036</v>
      </c>
      <c r="G6442" t="s">
        <v>1779</v>
      </c>
      <c r="H6442">
        <v>583635</v>
      </c>
      <c r="I6442" t="s">
        <v>1780</v>
      </c>
      <c r="J6442">
        <v>202212</v>
      </c>
      <c r="K6442">
        <v>44599</v>
      </c>
      <c r="L6442" t="s">
        <v>644</v>
      </c>
      <c r="M6442">
        <v>20000</v>
      </c>
      <c r="N6442">
        <v>33.99</v>
      </c>
      <c r="O6442" t="s">
        <v>645</v>
      </c>
      <c r="P6442" s="428">
        <v>30.492999999999999</v>
      </c>
      <c r="Q6442">
        <v>30538061</v>
      </c>
      <c r="R6442" t="s">
        <v>1230</v>
      </c>
      <c r="S6442">
        <v>13487</v>
      </c>
      <c r="T6442" t="s">
        <v>5267</v>
      </c>
    </row>
    <row r="6443" spans="1:20" x14ac:dyDescent="0.25">
      <c r="A6443" t="s">
        <v>637</v>
      </c>
      <c r="B6443" t="s">
        <v>1229</v>
      </c>
      <c r="C6443" t="s">
        <v>639</v>
      </c>
      <c r="D6443" t="s">
        <v>663</v>
      </c>
      <c r="E6443" t="s">
        <v>704</v>
      </c>
      <c r="F6443">
        <v>528004120036</v>
      </c>
      <c r="G6443" t="s">
        <v>1779</v>
      </c>
      <c r="H6443">
        <v>583635</v>
      </c>
      <c r="I6443" t="s">
        <v>1780</v>
      </c>
      <c r="J6443">
        <v>202212</v>
      </c>
      <c r="K6443">
        <v>44599</v>
      </c>
      <c r="L6443" t="s">
        <v>644</v>
      </c>
      <c r="M6443">
        <v>20000</v>
      </c>
      <c r="N6443">
        <v>33.99</v>
      </c>
      <c r="O6443" t="s">
        <v>645</v>
      </c>
      <c r="P6443" s="428">
        <v>30.492999999999999</v>
      </c>
      <c r="Q6443">
        <v>30538061</v>
      </c>
      <c r="R6443" t="s">
        <v>1230</v>
      </c>
      <c r="S6443">
        <v>13487</v>
      </c>
      <c r="T6443" t="s">
        <v>5171</v>
      </c>
    </row>
    <row r="6444" spans="1:20" x14ac:dyDescent="0.25">
      <c r="A6444" t="s">
        <v>637</v>
      </c>
      <c r="B6444" t="s">
        <v>1229</v>
      </c>
      <c r="C6444" t="s">
        <v>639</v>
      </c>
      <c r="D6444" t="s">
        <v>663</v>
      </c>
      <c r="E6444" t="s">
        <v>704</v>
      </c>
      <c r="F6444">
        <v>528004120036</v>
      </c>
      <c r="G6444" t="s">
        <v>1779</v>
      </c>
      <c r="H6444">
        <v>583635</v>
      </c>
      <c r="I6444" t="s">
        <v>1780</v>
      </c>
      <c r="J6444">
        <v>202212</v>
      </c>
      <c r="K6444">
        <v>44599</v>
      </c>
      <c r="L6444" t="s">
        <v>644</v>
      </c>
      <c r="M6444">
        <v>20000</v>
      </c>
      <c r="N6444">
        <v>33.99</v>
      </c>
      <c r="O6444" t="s">
        <v>645</v>
      </c>
      <c r="P6444" s="428">
        <v>30.492999999999999</v>
      </c>
      <c r="Q6444">
        <v>30538061</v>
      </c>
      <c r="R6444" t="s">
        <v>1230</v>
      </c>
      <c r="S6444">
        <v>13487</v>
      </c>
      <c r="T6444" t="s">
        <v>5275</v>
      </c>
    </row>
    <row r="6445" spans="1:20" x14ac:dyDescent="0.25">
      <c r="A6445" t="s">
        <v>637</v>
      </c>
      <c r="B6445" t="s">
        <v>1229</v>
      </c>
      <c r="C6445" t="s">
        <v>639</v>
      </c>
      <c r="D6445" t="s">
        <v>663</v>
      </c>
      <c r="E6445" t="s">
        <v>704</v>
      </c>
      <c r="F6445">
        <v>528004120036</v>
      </c>
      <c r="G6445" t="s">
        <v>1779</v>
      </c>
      <c r="H6445">
        <v>583635</v>
      </c>
      <c r="I6445" t="s">
        <v>1780</v>
      </c>
      <c r="J6445">
        <v>202212</v>
      </c>
      <c r="K6445">
        <v>44599</v>
      </c>
      <c r="L6445" t="s">
        <v>644</v>
      </c>
      <c r="M6445">
        <v>12500</v>
      </c>
      <c r="N6445">
        <v>21.24</v>
      </c>
      <c r="O6445" t="s">
        <v>645</v>
      </c>
      <c r="P6445" s="428">
        <v>19.055</v>
      </c>
      <c r="Q6445">
        <v>30538061</v>
      </c>
      <c r="R6445" t="s">
        <v>1230</v>
      </c>
      <c r="S6445">
        <v>13487</v>
      </c>
      <c r="T6445" t="s">
        <v>5292</v>
      </c>
    </row>
    <row r="6446" spans="1:20" x14ac:dyDescent="0.25">
      <c r="A6446" t="s">
        <v>637</v>
      </c>
      <c r="B6446" t="s">
        <v>1229</v>
      </c>
      <c r="C6446" t="s">
        <v>639</v>
      </c>
      <c r="D6446" t="s">
        <v>663</v>
      </c>
      <c r="E6446" t="s">
        <v>704</v>
      </c>
      <c r="F6446">
        <v>528004120036</v>
      </c>
      <c r="G6446" t="s">
        <v>1779</v>
      </c>
      <c r="H6446">
        <v>583635</v>
      </c>
      <c r="I6446" t="s">
        <v>1780</v>
      </c>
      <c r="J6446">
        <v>202212</v>
      </c>
      <c r="K6446">
        <v>44599</v>
      </c>
      <c r="L6446" t="s">
        <v>644</v>
      </c>
      <c r="M6446">
        <v>10000</v>
      </c>
      <c r="N6446">
        <v>16.989999999999998</v>
      </c>
      <c r="O6446" t="s">
        <v>645</v>
      </c>
      <c r="P6446" s="428">
        <v>15.242000000000001</v>
      </c>
      <c r="Q6446">
        <v>30538061</v>
      </c>
      <c r="R6446" t="s">
        <v>1230</v>
      </c>
      <c r="S6446">
        <v>13487</v>
      </c>
      <c r="T6446" t="s">
        <v>5294</v>
      </c>
    </row>
    <row r="6447" spans="1:20" x14ac:dyDescent="0.25">
      <c r="A6447" t="s">
        <v>637</v>
      </c>
      <c r="B6447" t="s">
        <v>1229</v>
      </c>
      <c r="C6447" t="s">
        <v>639</v>
      </c>
      <c r="D6447" t="s">
        <v>663</v>
      </c>
      <c r="E6447" t="s">
        <v>704</v>
      </c>
      <c r="F6447">
        <v>528004120026</v>
      </c>
      <c r="G6447" t="s">
        <v>1241</v>
      </c>
      <c r="H6447">
        <v>583625</v>
      </c>
      <c r="I6447" t="s">
        <v>303</v>
      </c>
      <c r="J6447">
        <v>202212</v>
      </c>
      <c r="K6447">
        <v>44599</v>
      </c>
      <c r="L6447" t="s">
        <v>644</v>
      </c>
      <c r="M6447">
        <v>5000</v>
      </c>
      <c r="N6447">
        <v>8.5</v>
      </c>
      <c r="O6447" t="s">
        <v>645</v>
      </c>
      <c r="P6447" s="428">
        <v>7.6260000000000003</v>
      </c>
      <c r="Q6447">
        <v>30538061</v>
      </c>
      <c r="R6447" t="s">
        <v>1230</v>
      </c>
      <c r="S6447">
        <v>13487</v>
      </c>
      <c r="T6447" t="s">
        <v>5219</v>
      </c>
    </row>
    <row r="6448" spans="1:20" x14ac:dyDescent="0.25">
      <c r="A6448" t="s">
        <v>637</v>
      </c>
      <c r="B6448" t="s">
        <v>1229</v>
      </c>
      <c r="C6448" t="s">
        <v>639</v>
      </c>
      <c r="D6448" t="s">
        <v>663</v>
      </c>
      <c r="E6448" t="s">
        <v>704</v>
      </c>
      <c r="F6448">
        <v>528004120026</v>
      </c>
      <c r="G6448" t="s">
        <v>1241</v>
      </c>
      <c r="H6448">
        <v>583625</v>
      </c>
      <c r="I6448" t="s">
        <v>303</v>
      </c>
      <c r="J6448">
        <v>202212</v>
      </c>
      <c r="K6448">
        <v>44599</v>
      </c>
      <c r="L6448" t="s">
        <v>644</v>
      </c>
      <c r="M6448">
        <v>20000</v>
      </c>
      <c r="N6448">
        <v>33.99</v>
      </c>
      <c r="O6448" t="s">
        <v>645</v>
      </c>
      <c r="P6448" s="428">
        <v>30.492999999999999</v>
      </c>
      <c r="Q6448">
        <v>30538061</v>
      </c>
      <c r="R6448" t="s">
        <v>1230</v>
      </c>
      <c r="S6448">
        <v>13487</v>
      </c>
      <c r="T6448" t="s">
        <v>5306</v>
      </c>
    </row>
    <row r="6449" spans="1:20" x14ac:dyDescent="0.25">
      <c r="A6449" t="s">
        <v>637</v>
      </c>
      <c r="B6449" t="s">
        <v>1229</v>
      </c>
      <c r="C6449" t="s">
        <v>639</v>
      </c>
      <c r="D6449" t="s">
        <v>663</v>
      </c>
      <c r="E6449" t="s">
        <v>704</v>
      </c>
      <c r="F6449">
        <v>528004120026</v>
      </c>
      <c r="G6449" t="s">
        <v>1241</v>
      </c>
      <c r="H6449">
        <v>583625</v>
      </c>
      <c r="I6449" t="s">
        <v>303</v>
      </c>
      <c r="J6449">
        <v>202212</v>
      </c>
      <c r="K6449">
        <v>44599</v>
      </c>
      <c r="L6449" t="s">
        <v>644</v>
      </c>
      <c r="M6449">
        <v>10000</v>
      </c>
      <c r="N6449">
        <v>16.989999999999998</v>
      </c>
      <c r="O6449" t="s">
        <v>645</v>
      </c>
      <c r="P6449" s="428">
        <v>15.242000000000001</v>
      </c>
      <c r="Q6449">
        <v>30538061</v>
      </c>
      <c r="R6449" t="s">
        <v>1230</v>
      </c>
      <c r="S6449">
        <v>13487</v>
      </c>
      <c r="T6449" t="s">
        <v>5330</v>
      </c>
    </row>
    <row r="6450" spans="1:20" x14ac:dyDescent="0.25">
      <c r="A6450" t="s">
        <v>637</v>
      </c>
      <c r="B6450" t="s">
        <v>1229</v>
      </c>
      <c r="C6450" t="s">
        <v>639</v>
      </c>
      <c r="D6450" t="s">
        <v>663</v>
      </c>
      <c r="E6450" t="s">
        <v>704</v>
      </c>
      <c r="F6450">
        <v>528004120026</v>
      </c>
      <c r="G6450" t="s">
        <v>1241</v>
      </c>
      <c r="H6450">
        <v>583625</v>
      </c>
      <c r="I6450" t="s">
        <v>303</v>
      </c>
      <c r="J6450">
        <v>202212</v>
      </c>
      <c r="K6450">
        <v>44599</v>
      </c>
      <c r="L6450" t="s">
        <v>644</v>
      </c>
      <c r="M6450">
        <v>20000</v>
      </c>
      <c r="N6450">
        <v>33.99</v>
      </c>
      <c r="O6450" t="s">
        <v>645</v>
      </c>
      <c r="P6450" s="428">
        <v>30.492999999999999</v>
      </c>
      <c r="Q6450">
        <v>30538061</v>
      </c>
      <c r="R6450" t="s">
        <v>1230</v>
      </c>
      <c r="S6450">
        <v>13487</v>
      </c>
      <c r="T6450" t="s">
        <v>5309</v>
      </c>
    </row>
    <row r="6451" spans="1:20" x14ac:dyDescent="0.25">
      <c r="A6451" t="s">
        <v>637</v>
      </c>
      <c r="B6451" t="s">
        <v>1229</v>
      </c>
      <c r="C6451" t="s">
        <v>639</v>
      </c>
      <c r="D6451" t="s">
        <v>663</v>
      </c>
      <c r="E6451" t="s">
        <v>704</v>
      </c>
      <c r="F6451">
        <v>528004120026</v>
      </c>
      <c r="G6451" t="s">
        <v>1241</v>
      </c>
      <c r="H6451">
        <v>583625</v>
      </c>
      <c r="I6451" t="s">
        <v>303</v>
      </c>
      <c r="J6451">
        <v>202212</v>
      </c>
      <c r="K6451">
        <v>44599</v>
      </c>
      <c r="L6451" t="s">
        <v>644</v>
      </c>
      <c r="M6451">
        <v>45000</v>
      </c>
      <c r="N6451">
        <v>76.47</v>
      </c>
      <c r="O6451" t="s">
        <v>645</v>
      </c>
      <c r="P6451" s="428">
        <v>68.602999999999994</v>
      </c>
      <c r="Q6451">
        <v>30538061</v>
      </c>
      <c r="R6451" t="s">
        <v>1230</v>
      </c>
      <c r="S6451">
        <v>13487</v>
      </c>
      <c r="T6451" t="s">
        <v>5181</v>
      </c>
    </row>
    <row r="6452" spans="1:20" x14ac:dyDescent="0.25">
      <c r="A6452" t="s">
        <v>637</v>
      </c>
      <c r="B6452" t="s">
        <v>1229</v>
      </c>
      <c r="C6452" t="s">
        <v>639</v>
      </c>
      <c r="D6452" t="s">
        <v>663</v>
      </c>
      <c r="E6452" t="s">
        <v>704</v>
      </c>
      <c r="F6452">
        <v>528004120026</v>
      </c>
      <c r="G6452" t="s">
        <v>1241</v>
      </c>
      <c r="H6452">
        <v>583625</v>
      </c>
      <c r="I6452" t="s">
        <v>303</v>
      </c>
      <c r="J6452">
        <v>202212</v>
      </c>
      <c r="K6452">
        <v>44599</v>
      </c>
      <c r="L6452" t="s">
        <v>644</v>
      </c>
      <c r="M6452">
        <v>20000</v>
      </c>
      <c r="N6452">
        <v>33.99</v>
      </c>
      <c r="O6452" t="s">
        <v>645</v>
      </c>
      <c r="P6452" s="428">
        <v>30.492999999999999</v>
      </c>
      <c r="Q6452">
        <v>30538061</v>
      </c>
      <c r="R6452" t="s">
        <v>1230</v>
      </c>
      <c r="S6452">
        <v>13487</v>
      </c>
      <c r="T6452" t="s">
        <v>5310</v>
      </c>
    </row>
    <row r="6453" spans="1:20" x14ac:dyDescent="0.25">
      <c r="A6453" t="s">
        <v>637</v>
      </c>
      <c r="B6453" t="s">
        <v>1229</v>
      </c>
      <c r="C6453" t="s">
        <v>639</v>
      </c>
      <c r="D6453" t="s">
        <v>663</v>
      </c>
      <c r="E6453" t="s">
        <v>704</v>
      </c>
      <c r="F6453">
        <v>528004120026</v>
      </c>
      <c r="G6453" t="s">
        <v>1241</v>
      </c>
      <c r="H6453">
        <v>583625</v>
      </c>
      <c r="I6453" t="s">
        <v>303</v>
      </c>
      <c r="J6453">
        <v>202212</v>
      </c>
      <c r="K6453">
        <v>44599</v>
      </c>
      <c r="L6453" t="s">
        <v>644</v>
      </c>
      <c r="M6453">
        <v>20000</v>
      </c>
      <c r="N6453">
        <v>33.99</v>
      </c>
      <c r="O6453" t="s">
        <v>645</v>
      </c>
      <c r="P6453" s="428">
        <v>30.492999999999999</v>
      </c>
      <c r="Q6453">
        <v>30538061</v>
      </c>
      <c r="R6453" t="s">
        <v>1230</v>
      </c>
      <c r="S6453">
        <v>13487</v>
      </c>
      <c r="T6453" t="s">
        <v>5311</v>
      </c>
    </row>
    <row r="6454" spans="1:20" x14ac:dyDescent="0.25">
      <c r="A6454" t="s">
        <v>637</v>
      </c>
      <c r="B6454" t="s">
        <v>1229</v>
      </c>
      <c r="C6454" t="s">
        <v>639</v>
      </c>
      <c r="D6454" t="s">
        <v>663</v>
      </c>
      <c r="E6454" t="s">
        <v>704</v>
      </c>
      <c r="F6454">
        <v>528004120026</v>
      </c>
      <c r="G6454" t="s">
        <v>1241</v>
      </c>
      <c r="H6454">
        <v>583625</v>
      </c>
      <c r="I6454" t="s">
        <v>303</v>
      </c>
      <c r="J6454">
        <v>202212</v>
      </c>
      <c r="K6454">
        <v>44599</v>
      </c>
      <c r="L6454" t="s">
        <v>644</v>
      </c>
      <c r="M6454">
        <v>53250</v>
      </c>
      <c r="N6454">
        <v>90.49</v>
      </c>
      <c r="O6454" t="s">
        <v>645</v>
      </c>
      <c r="P6454" s="428">
        <v>81.180000000000007</v>
      </c>
      <c r="Q6454">
        <v>30538061</v>
      </c>
      <c r="R6454" t="s">
        <v>1230</v>
      </c>
      <c r="S6454">
        <v>13487</v>
      </c>
      <c r="T6454" t="s">
        <v>5312</v>
      </c>
    </row>
    <row r="6455" spans="1:20" x14ac:dyDescent="0.25">
      <c r="A6455" t="s">
        <v>637</v>
      </c>
      <c r="B6455" t="s">
        <v>1229</v>
      </c>
      <c r="C6455" t="s">
        <v>639</v>
      </c>
      <c r="D6455" t="s">
        <v>663</v>
      </c>
      <c r="E6455" t="s">
        <v>704</v>
      </c>
      <c r="F6455">
        <v>528004120026</v>
      </c>
      <c r="G6455" t="s">
        <v>1241</v>
      </c>
      <c r="H6455">
        <v>583625</v>
      </c>
      <c r="I6455" t="s">
        <v>303</v>
      </c>
      <c r="J6455">
        <v>202212</v>
      </c>
      <c r="K6455">
        <v>44599</v>
      </c>
      <c r="L6455" t="s">
        <v>644</v>
      </c>
      <c r="M6455">
        <v>46000</v>
      </c>
      <c r="N6455">
        <v>78.17</v>
      </c>
      <c r="O6455" t="s">
        <v>645</v>
      </c>
      <c r="P6455" s="428">
        <v>70.128</v>
      </c>
      <c r="Q6455">
        <v>30538061</v>
      </c>
      <c r="R6455" t="s">
        <v>1230</v>
      </c>
      <c r="S6455">
        <v>13487</v>
      </c>
      <c r="T6455" t="s">
        <v>5314</v>
      </c>
    </row>
    <row r="6456" spans="1:20" x14ac:dyDescent="0.25">
      <c r="A6456" t="s">
        <v>637</v>
      </c>
      <c r="B6456" t="s">
        <v>1229</v>
      </c>
      <c r="C6456" t="s">
        <v>639</v>
      </c>
      <c r="D6456" t="s">
        <v>663</v>
      </c>
      <c r="E6456" t="s">
        <v>704</v>
      </c>
      <c r="F6456">
        <v>528004120026</v>
      </c>
      <c r="G6456" t="s">
        <v>1241</v>
      </c>
      <c r="H6456">
        <v>583625</v>
      </c>
      <c r="I6456" t="s">
        <v>303</v>
      </c>
      <c r="J6456">
        <v>202212</v>
      </c>
      <c r="K6456">
        <v>44599</v>
      </c>
      <c r="L6456" t="s">
        <v>644</v>
      </c>
      <c r="M6456">
        <v>50000</v>
      </c>
      <c r="N6456">
        <v>84.97</v>
      </c>
      <c r="O6456" t="s">
        <v>645</v>
      </c>
      <c r="P6456" s="428">
        <v>76.227999999999994</v>
      </c>
      <c r="Q6456">
        <v>30538061</v>
      </c>
      <c r="R6456" t="s">
        <v>1230</v>
      </c>
      <c r="S6456">
        <v>13487</v>
      </c>
      <c r="T6456" t="s">
        <v>5182</v>
      </c>
    </row>
    <row r="6457" spans="1:20" x14ac:dyDescent="0.25">
      <c r="A6457" t="s">
        <v>637</v>
      </c>
      <c r="B6457" t="s">
        <v>1229</v>
      </c>
      <c r="C6457" t="s">
        <v>639</v>
      </c>
      <c r="D6457" t="s">
        <v>663</v>
      </c>
      <c r="E6457" t="s">
        <v>704</v>
      </c>
      <c r="F6457">
        <v>528004120026</v>
      </c>
      <c r="G6457" t="s">
        <v>1241</v>
      </c>
      <c r="H6457">
        <v>583625</v>
      </c>
      <c r="I6457" t="s">
        <v>303</v>
      </c>
      <c r="J6457">
        <v>202212</v>
      </c>
      <c r="K6457">
        <v>44599</v>
      </c>
      <c r="L6457" t="s">
        <v>644</v>
      </c>
      <c r="M6457">
        <v>4500</v>
      </c>
      <c r="N6457">
        <v>7.65</v>
      </c>
      <c r="O6457" t="s">
        <v>645</v>
      </c>
      <c r="P6457" s="428">
        <v>6.8630000000000004</v>
      </c>
      <c r="Q6457">
        <v>30538061</v>
      </c>
      <c r="R6457" t="s">
        <v>1230</v>
      </c>
      <c r="S6457">
        <v>13487</v>
      </c>
      <c r="T6457" t="s">
        <v>5183</v>
      </c>
    </row>
    <row r="6458" spans="1:20" x14ac:dyDescent="0.25">
      <c r="A6458" t="s">
        <v>637</v>
      </c>
      <c r="B6458" t="s">
        <v>1229</v>
      </c>
      <c r="C6458" t="s">
        <v>639</v>
      </c>
      <c r="D6458" t="s">
        <v>663</v>
      </c>
      <c r="E6458" t="s">
        <v>704</v>
      </c>
      <c r="F6458">
        <v>528004120036</v>
      </c>
      <c r="G6458" t="s">
        <v>1779</v>
      </c>
      <c r="H6458">
        <v>583635</v>
      </c>
      <c r="I6458" t="s">
        <v>1780</v>
      </c>
      <c r="J6458">
        <v>202212</v>
      </c>
      <c r="K6458">
        <v>44599</v>
      </c>
      <c r="L6458" t="s">
        <v>644</v>
      </c>
      <c r="M6458">
        <v>20000</v>
      </c>
      <c r="N6458">
        <v>33.99</v>
      </c>
      <c r="O6458" t="s">
        <v>645</v>
      </c>
      <c r="P6458" s="428">
        <v>30.492999999999999</v>
      </c>
      <c r="Q6458">
        <v>30538061</v>
      </c>
      <c r="R6458" t="s">
        <v>1230</v>
      </c>
      <c r="S6458">
        <v>13487</v>
      </c>
      <c r="T6458" t="s">
        <v>5184</v>
      </c>
    </row>
    <row r="6459" spans="1:20" x14ac:dyDescent="0.25">
      <c r="A6459" t="s">
        <v>637</v>
      </c>
      <c r="B6459" t="s">
        <v>1229</v>
      </c>
      <c r="C6459" t="s">
        <v>639</v>
      </c>
      <c r="D6459" t="s">
        <v>663</v>
      </c>
      <c r="E6459" t="s">
        <v>704</v>
      </c>
      <c r="F6459">
        <v>528004120036</v>
      </c>
      <c r="G6459" t="s">
        <v>1779</v>
      </c>
      <c r="H6459">
        <v>583635</v>
      </c>
      <c r="I6459" t="s">
        <v>1780</v>
      </c>
      <c r="J6459">
        <v>202212</v>
      </c>
      <c r="K6459">
        <v>44599</v>
      </c>
      <c r="L6459" t="s">
        <v>644</v>
      </c>
      <c r="M6459">
        <v>20000</v>
      </c>
      <c r="N6459">
        <v>33.99</v>
      </c>
      <c r="O6459" t="s">
        <v>645</v>
      </c>
      <c r="P6459" s="428">
        <v>30.492999999999999</v>
      </c>
      <c r="Q6459">
        <v>30538061</v>
      </c>
      <c r="R6459" t="s">
        <v>1230</v>
      </c>
      <c r="S6459">
        <v>13487</v>
      </c>
      <c r="T6459" t="s">
        <v>5320</v>
      </c>
    </row>
    <row r="6460" spans="1:20" x14ac:dyDescent="0.25">
      <c r="A6460" t="s">
        <v>637</v>
      </c>
      <c r="B6460" t="s">
        <v>1229</v>
      </c>
      <c r="C6460" t="s">
        <v>639</v>
      </c>
      <c r="D6460" t="s">
        <v>663</v>
      </c>
      <c r="E6460" t="s">
        <v>704</v>
      </c>
      <c r="F6460">
        <v>528004120036</v>
      </c>
      <c r="G6460" t="s">
        <v>1779</v>
      </c>
      <c r="H6460">
        <v>583635</v>
      </c>
      <c r="I6460" t="s">
        <v>1780</v>
      </c>
      <c r="J6460">
        <v>202212</v>
      </c>
      <c r="K6460">
        <v>44599</v>
      </c>
      <c r="L6460" t="s">
        <v>644</v>
      </c>
      <c r="M6460">
        <v>20000</v>
      </c>
      <c r="N6460">
        <v>33.99</v>
      </c>
      <c r="O6460" t="s">
        <v>645</v>
      </c>
      <c r="P6460" s="428">
        <v>30.492999999999999</v>
      </c>
      <c r="Q6460">
        <v>30538061</v>
      </c>
      <c r="R6460" t="s">
        <v>1230</v>
      </c>
      <c r="S6460">
        <v>13487</v>
      </c>
      <c r="T6460" t="s">
        <v>5112</v>
      </c>
    </row>
    <row r="6461" spans="1:20" x14ac:dyDescent="0.25">
      <c r="A6461" t="s">
        <v>637</v>
      </c>
      <c r="B6461" t="s">
        <v>1229</v>
      </c>
      <c r="C6461" t="s">
        <v>639</v>
      </c>
      <c r="D6461" t="s">
        <v>663</v>
      </c>
      <c r="E6461" t="s">
        <v>704</v>
      </c>
      <c r="F6461">
        <v>528004120036</v>
      </c>
      <c r="G6461" t="s">
        <v>1779</v>
      </c>
      <c r="H6461">
        <v>583635</v>
      </c>
      <c r="I6461" t="s">
        <v>1780</v>
      </c>
      <c r="J6461">
        <v>202212</v>
      </c>
      <c r="K6461">
        <v>44599</v>
      </c>
      <c r="L6461" t="s">
        <v>644</v>
      </c>
      <c r="M6461">
        <v>10000</v>
      </c>
      <c r="N6461">
        <v>16.989999999999998</v>
      </c>
      <c r="O6461" t="s">
        <v>645</v>
      </c>
      <c r="P6461" s="428">
        <v>15.242000000000001</v>
      </c>
      <c r="Q6461">
        <v>30538064</v>
      </c>
      <c r="R6461" t="s">
        <v>1230</v>
      </c>
      <c r="S6461">
        <v>13487</v>
      </c>
      <c r="T6461" t="s">
        <v>5192</v>
      </c>
    </row>
    <row r="6462" spans="1:20" x14ac:dyDescent="0.25">
      <c r="A6462" t="s">
        <v>637</v>
      </c>
      <c r="B6462" t="s">
        <v>1229</v>
      </c>
      <c r="C6462" t="s">
        <v>639</v>
      </c>
      <c r="D6462" t="s">
        <v>663</v>
      </c>
      <c r="E6462" t="s">
        <v>704</v>
      </c>
      <c r="F6462">
        <v>528004120036</v>
      </c>
      <c r="G6462" t="s">
        <v>1779</v>
      </c>
      <c r="H6462">
        <v>583635</v>
      </c>
      <c r="I6462" t="s">
        <v>1780</v>
      </c>
      <c r="J6462">
        <v>202212</v>
      </c>
      <c r="K6462">
        <v>44599</v>
      </c>
      <c r="L6462" t="s">
        <v>644</v>
      </c>
      <c r="M6462">
        <v>20000</v>
      </c>
      <c r="N6462">
        <v>33.99</v>
      </c>
      <c r="O6462" t="s">
        <v>645</v>
      </c>
      <c r="P6462" s="428">
        <v>30.492999999999999</v>
      </c>
      <c r="Q6462">
        <v>30538064</v>
      </c>
      <c r="R6462" t="s">
        <v>1230</v>
      </c>
      <c r="S6462">
        <v>13487</v>
      </c>
      <c r="T6462" t="s">
        <v>5136</v>
      </c>
    </row>
    <row r="6463" spans="1:20" x14ac:dyDescent="0.25">
      <c r="A6463" t="s">
        <v>637</v>
      </c>
      <c r="B6463" t="s">
        <v>1229</v>
      </c>
      <c r="C6463" t="s">
        <v>639</v>
      </c>
      <c r="D6463" t="s">
        <v>663</v>
      </c>
      <c r="E6463" t="s">
        <v>704</v>
      </c>
      <c r="F6463">
        <v>528004120036</v>
      </c>
      <c r="G6463" t="s">
        <v>1779</v>
      </c>
      <c r="H6463">
        <v>583635</v>
      </c>
      <c r="I6463" t="s">
        <v>1780</v>
      </c>
      <c r="J6463">
        <v>202212</v>
      </c>
      <c r="K6463">
        <v>44599</v>
      </c>
      <c r="L6463" t="s">
        <v>644</v>
      </c>
      <c r="M6463">
        <v>20000</v>
      </c>
      <c r="N6463">
        <v>33.99</v>
      </c>
      <c r="O6463" t="s">
        <v>645</v>
      </c>
      <c r="P6463" s="428">
        <v>30.492999999999999</v>
      </c>
      <c r="Q6463">
        <v>30538064</v>
      </c>
      <c r="R6463" t="s">
        <v>1230</v>
      </c>
      <c r="S6463">
        <v>13487</v>
      </c>
      <c r="T6463" t="s">
        <v>5137</v>
      </c>
    </row>
    <row r="6464" spans="1:20" x14ac:dyDescent="0.25">
      <c r="A6464" t="s">
        <v>637</v>
      </c>
      <c r="B6464" t="s">
        <v>1229</v>
      </c>
      <c r="C6464" t="s">
        <v>639</v>
      </c>
      <c r="D6464" t="s">
        <v>663</v>
      </c>
      <c r="E6464" t="s">
        <v>704</v>
      </c>
      <c r="F6464">
        <v>528004120036</v>
      </c>
      <c r="G6464" t="s">
        <v>1779</v>
      </c>
      <c r="H6464">
        <v>583635</v>
      </c>
      <c r="I6464" t="s">
        <v>1780</v>
      </c>
      <c r="J6464">
        <v>202212</v>
      </c>
      <c r="K6464">
        <v>44599</v>
      </c>
      <c r="L6464" t="s">
        <v>644</v>
      </c>
      <c r="M6464">
        <v>20000</v>
      </c>
      <c r="N6464">
        <v>33.99</v>
      </c>
      <c r="O6464" t="s">
        <v>645</v>
      </c>
      <c r="P6464" s="428">
        <v>30.492999999999999</v>
      </c>
      <c r="Q6464">
        <v>30538064</v>
      </c>
      <c r="R6464" t="s">
        <v>1230</v>
      </c>
      <c r="S6464">
        <v>13487</v>
      </c>
      <c r="T6464" t="s">
        <v>5143</v>
      </c>
    </row>
    <row r="6465" spans="1:20" x14ac:dyDescent="0.25">
      <c r="A6465" t="s">
        <v>637</v>
      </c>
      <c r="B6465" t="s">
        <v>1229</v>
      </c>
      <c r="C6465" t="s">
        <v>639</v>
      </c>
      <c r="D6465" t="s">
        <v>663</v>
      </c>
      <c r="E6465" t="s">
        <v>704</v>
      </c>
      <c r="F6465">
        <v>528004120026</v>
      </c>
      <c r="G6465" t="s">
        <v>1241</v>
      </c>
      <c r="H6465">
        <v>583625</v>
      </c>
      <c r="I6465" t="s">
        <v>303</v>
      </c>
      <c r="J6465">
        <v>202212</v>
      </c>
      <c r="K6465">
        <v>44599</v>
      </c>
      <c r="L6465" t="s">
        <v>644</v>
      </c>
      <c r="M6465">
        <v>20000</v>
      </c>
      <c r="N6465">
        <v>33.99</v>
      </c>
      <c r="O6465" t="s">
        <v>645</v>
      </c>
      <c r="P6465" s="428">
        <v>30.492999999999999</v>
      </c>
      <c r="Q6465">
        <v>30538064</v>
      </c>
      <c r="R6465" t="s">
        <v>1230</v>
      </c>
      <c r="S6465">
        <v>13487</v>
      </c>
      <c r="T6465" t="s">
        <v>5196</v>
      </c>
    </row>
    <row r="6466" spans="1:20" x14ac:dyDescent="0.25">
      <c r="A6466" t="s">
        <v>637</v>
      </c>
      <c r="B6466" t="s">
        <v>1229</v>
      </c>
      <c r="C6466" t="s">
        <v>639</v>
      </c>
      <c r="D6466" t="s">
        <v>663</v>
      </c>
      <c r="E6466" t="s">
        <v>704</v>
      </c>
      <c r="F6466">
        <v>528004120026</v>
      </c>
      <c r="G6466" t="s">
        <v>1241</v>
      </c>
      <c r="H6466">
        <v>583625</v>
      </c>
      <c r="I6466" t="s">
        <v>303</v>
      </c>
      <c r="J6466">
        <v>202212</v>
      </c>
      <c r="K6466">
        <v>44599</v>
      </c>
      <c r="L6466" t="s">
        <v>644</v>
      </c>
      <c r="M6466">
        <v>10000</v>
      </c>
      <c r="N6466">
        <v>16.989999999999998</v>
      </c>
      <c r="O6466" t="s">
        <v>645</v>
      </c>
      <c r="P6466" s="428">
        <v>15.242000000000001</v>
      </c>
      <c r="Q6466">
        <v>30538064</v>
      </c>
      <c r="R6466" t="s">
        <v>1230</v>
      </c>
      <c r="S6466">
        <v>13487</v>
      </c>
      <c r="T6466" t="s">
        <v>5197</v>
      </c>
    </row>
    <row r="6467" spans="1:20" x14ac:dyDescent="0.25">
      <c r="A6467" t="s">
        <v>637</v>
      </c>
      <c r="B6467" t="s">
        <v>1229</v>
      </c>
      <c r="C6467" t="s">
        <v>639</v>
      </c>
      <c r="D6467" t="s">
        <v>663</v>
      </c>
      <c r="E6467" t="s">
        <v>704</v>
      </c>
      <c r="F6467">
        <v>528004120026</v>
      </c>
      <c r="G6467" t="s">
        <v>1241</v>
      </c>
      <c r="H6467">
        <v>583625</v>
      </c>
      <c r="I6467" t="s">
        <v>303</v>
      </c>
      <c r="J6467">
        <v>202212</v>
      </c>
      <c r="K6467">
        <v>44599</v>
      </c>
      <c r="L6467" t="s">
        <v>644</v>
      </c>
      <c r="M6467">
        <v>20000</v>
      </c>
      <c r="N6467">
        <v>33.99</v>
      </c>
      <c r="O6467" t="s">
        <v>645</v>
      </c>
      <c r="P6467" s="428">
        <v>30.492999999999999</v>
      </c>
      <c r="Q6467">
        <v>30538064</v>
      </c>
      <c r="R6467" t="s">
        <v>1230</v>
      </c>
      <c r="S6467">
        <v>13487</v>
      </c>
      <c r="T6467" t="s">
        <v>5220</v>
      </c>
    </row>
    <row r="6468" spans="1:20" x14ac:dyDescent="0.25">
      <c r="A6468" t="s">
        <v>637</v>
      </c>
      <c r="B6468" t="s">
        <v>1229</v>
      </c>
      <c r="C6468" t="s">
        <v>639</v>
      </c>
      <c r="D6468" t="s">
        <v>663</v>
      </c>
      <c r="E6468" t="s">
        <v>704</v>
      </c>
      <c r="F6468">
        <v>528004120026</v>
      </c>
      <c r="G6468" t="s">
        <v>1241</v>
      </c>
      <c r="H6468">
        <v>583625</v>
      </c>
      <c r="I6468" t="s">
        <v>303</v>
      </c>
      <c r="J6468">
        <v>202212</v>
      </c>
      <c r="K6468">
        <v>44599</v>
      </c>
      <c r="L6468" t="s">
        <v>644</v>
      </c>
      <c r="M6468">
        <v>105000</v>
      </c>
      <c r="N6468">
        <v>178.43</v>
      </c>
      <c r="O6468" t="s">
        <v>645</v>
      </c>
      <c r="P6468" s="428">
        <v>160.07300000000001</v>
      </c>
      <c r="Q6468">
        <v>30538064</v>
      </c>
      <c r="R6468" t="s">
        <v>1230</v>
      </c>
      <c r="S6468">
        <v>13487</v>
      </c>
      <c r="T6468" t="s">
        <v>5198</v>
      </c>
    </row>
    <row r="6469" spans="1:20" x14ac:dyDescent="0.25">
      <c r="A6469" t="s">
        <v>637</v>
      </c>
      <c r="B6469" t="s">
        <v>1229</v>
      </c>
      <c r="C6469" t="s">
        <v>639</v>
      </c>
      <c r="D6469" t="s">
        <v>663</v>
      </c>
      <c r="E6469" t="s">
        <v>704</v>
      </c>
      <c r="F6469">
        <v>528004120026</v>
      </c>
      <c r="G6469" t="s">
        <v>1241</v>
      </c>
      <c r="H6469">
        <v>583625</v>
      </c>
      <c r="I6469" t="s">
        <v>303</v>
      </c>
      <c r="J6469">
        <v>202212</v>
      </c>
      <c r="K6469">
        <v>44599</v>
      </c>
      <c r="L6469" t="s">
        <v>644</v>
      </c>
      <c r="M6469">
        <v>70000</v>
      </c>
      <c r="N6469">
        <v>118.95</v>
      </c>
      <c r="O6469" t="s">
        <v>645</v>
      </c>
      <c r="P6469" s="428">
        <v>106.712</v>
      </c>
      <c r="Q6469">
        <v>30538064</v>
      </c>
      <c r="R6469" t="s">
        <v>1230</v>
      </c>
      <c r="S6469">
        <v>13487</v>
      </c>
      <c r="T6469" t="s">
        <v>5331</v>
      </c>
    </row>
    <row r="6470" spans="1:20" x14ac:dyDescent="0.25">
      <c r="A6470" t="s">
        <v>637</v>
      </c>
      <c r="B6470" t="s">
        <v>1229</v>
      </c>
      <c r="C6470" t="s">
        <v>639</v>
      </c>
      <c r="D6470" t="s">
        <v>663</v>
      </c>
      <c r="E6470" t="s">
        <v>704</v>
      </c>
      <c r="F6470">
        <v>528004120026</v>
      </c>
      <c r="G6470" t="s">
        <v>1241</v>
      </c>
      <c r="H6470">
        <v>583625</v>
      </c>
      <c r="I6470" t="s">
        <v>303</v>
      </c>
      <c r="J6470">
        <v>202212</v>
      </c>
      <c r="K6470">
        <v>44599</v>
      </c>
      <c r="L6470" t="s">
        <v>644</v>
      </c>
      <c r="M6470">
        <v>63150</v>
      </c>
      <c r="N6470">
        <v>107.31</v>
      </c>
      <c r="O6470" t="s">
        <v>645</v>
      </c>
      <c r="P6470" s="428">
        <v>96.27</v>
      </c>
      <c r="Q6470">
        <v>30538064</v>
      </c>
      <c r="R6470" t="s">
        <v>1230</v>
      </c>
      <c r="S6470">
        <v>13487</v>
      </c>
      <c r="T6470" t="s">
        <v>5148</v>
      </c>
    </row>
    <row r="6471" spans="1:20" x14ac:dyDescent="0.25">
      <c r="A6471" t="s">
        <v>637</v>
      </c>
      <c r="B6471" t="s">
        <v>1229</v>
      </c>
      <c r="C6471" t="s">
        <v>639</v>
      </c>
      <c r="D6471" t="s">
        <v>663</v>
      </c>
      <c r="E6471" t="s">
        <v>704</v>
      </c>
      <c r="F6471">
        <v>528004120026</v>
      </c>
      <c r="G6471" t="s">
        <v>1241</v>
      </c>
      <c r="H6471">
        <v>583625</v>
      </c>
      <c r="I6471" t="s">
        <v>303</v>
      </c>
      <c r="J6471">
        <v>202212</v>
      </c>
      <c r="K6471">
        <v>44599</v>
      </c>
      <c r="L6471" t="s">
        <v>644</v>
      </c>
      <c r="M6471">
        <v>2000</v>
      </c>
      <c r="N6471">
        <v>3.4</v>
      </c>
      <c r="O6471" t="s">
        <v>645</v>
      </c>
      <c r="P6471" s="428">
        <v>3.05</v>
      </c>
      <c r="Q6471">
        <v>30538064</v>
      </c>
      <c r="R6471" t="s">
        <v>1230</v>
      </c>
      <c r="S6471">
        <v>13487</v>
      </c>
      <c r="T6471" t="s">
        <v>5148</v>
      </c>
    </row>
    <row r="6472" spans="1:20" x14ac:dyDescent="0.25">
      <c r="A6472" t="s">
        <v>637</v>
      </c>
      <c r="B6472" t="s">
        <v>1229</v>
      </c>
      <c r="C6472" t="s">
        <v>639</v>
      </c>
      <c r="D6472" t="s">
        <v>663</v>
      </c>
      <c r="E6472" t="s">
        <v>704</v>
      </c>
      <c r="F6472">
        <v>528004120026</v>
      </c>
      <c r="G6472" t="s">
        <v>1241</v>
      </c>
      <c r="H6472">
        <v>583625</v>
      </c>
      <c r="I6472" t="s">
        <v>303</v>
      </c>
      <c r="J6472">
        <v>202212</v>
      </c>
      <c r="K6472">
        <v>44599</v>
      </c>
      <c r="L6472" t="s">
        <v>644</v>
      </c>
      <c r="M6472">
        <v>4950</v>
      </c>
      <c r="N6472">
        <v>8.41</v>
      </c>
      <c r="O6472" t="s">
        <v>645</v>
      </c>
      <c r="P6472" s="428">
        <v>7.5449999999999999</v>
      </c>
      <c r="Q6472">
        <v>30538064</v>
      </c>
      <c r="R6472" t="s">
        <v>1230</v>
      </c>
      <c r="S6472">
        <v>13487</v>
      </c>
      <c r="T6472" t="s">
        <v>5148</v>
      </c>
    </row>
    <row r="6473" spans="1:20" x14ac:dyDescent="0.25">
      <c r="A6473" t="s">
        <v>637</v>
      </c>
      <c r="B6473" t="s">
        <v>1229</v>
      </c>
      <c r="C6473" t="s">
        <v>639</v>
      </c>
      <c r="D6473" t="s">
        <v>663</v>
      </c>
      <c r="E6473" t="s">
        <v>704</v>
      </c>
      <c r="F6473">
        <v>528004120026</v>
      </c>
      <c r="G6473" t="s">
        <v>1241</v>
      </c>
      <c r="H6473">
        <v>583625</v>
      </c>
      <c r="I6473" t="s">
        <v>303</v>
      </c>
      <c r="J6473">
        <v>202212</v>
      </c>
      <c r="K6473">
        <v>44599</v>
      </c>
      <c r="L6473" t="s">
        <v>644</v>
      </c>
      <c r="M6473">
        <v>140000</v>
      </c>
      <c r="N6473">
        <v>237.9</v>
      </c>
      <c r="O6473" t="s">
        <v>645</v>
      </c>
      <c r="P6473" s="428">
        <v>213.42400000000001</v>
      </c>
      <c r="Q6473">
        <v>30538064</v>
      </c>
      <c r="R6473" t="s">
        <v>1230</v>
      </c>
      <c r="S6473">
        <v>13487</v>
      </c>
      <c r="T6473" t="s">
        <v>5221</v>
      </c>
    </row>
    <row r="6474" spans="1:20" x14ac:dyDescent="0.25">
      <c r="A6474" t="s">
        <v>637</v>
      </c>
      <c r="B6474" t="s">
        <v>1229</v>
      </c>
      <c r="C6474" t="s">
        <v>639</v>
      </c>
      <c r="D6474" t="s">
        <v>663</v>
      </c>
      <c r="E6474" t="s">
        <v>704</v>
      </c>
      <c r="F6474">
        <v>528004120036</v>
      </c>
      <c r="G6474" t="s">
        <v>1779</v>
      </c>
      <c r="H6474">
        <v>583635</v>
      </c>
      <c r="I6474" t="s">
        <v>1780</v>
      </c>
      <c r="J6474">
        <v>202212</v>
      </c>
      <c r="K6474">
        <v>44599</v>
      </c>
      <c r="L6474" t="s">
        <v>644</v>
      </c>
      <c r="M6474">
        <v>30500</v>
      </c>
      <c r="N6474">
        <v>51.83</v>
      </c>
      <c r="O6474" t="s">
        <v>645</v>
      </c>
      <c r="P6474" s="428">
        <v>46.497999999999998</v>
      </c>
      <c r="Q6474">
        <v>30538064</v>
      </c>
      <c r="R6474" t="s">
        <v>1230</v>
      </c>
      <c r="S6474">
        <v>13487</v>
      </c>
      <c r="T6474" t="s">
        <v>5200</v>
      </c>
    </row>
    <row r="6475" spans="1:20" x14ac:dyDescent="0.25">
      <c r="A6475" t="s">
        <v>637</v>
      </c>
      <c r="B6475" t="s">
        <v>1229</v>
      </c>
      <c r="C6475" t="s">
        <v>639</v>
      </c>
      <c r="D6475" t="s">
        <v>663</v>
      </c>
      <c r="E6475" t="s">
        <v>704</v>
      </c>
      <c r="F6475">
        <v>528004120036</v>
      </c>
      <c r="G6475" t="s">
        <v>1779</v>
      </c>
      <c r="H6475">
        <v>583635</v>
      </c>
      <c r="I6475" t="s">
        <v>1780</v>
      </c>
      <c r="J6475">
        <v>202212</v>
      </c>
      <c r="K6475">
        <v>44599</v>
      </c>
      <c r="L6475" t="s">
        <v>644</v>
      </c>
      <c r="M6475">
        <v>60000</v>
      </c>
      <c r="N6475">
        <v>101.96</v>
      </c>
      <c r="O6475" t="s">
        <v>645</v>
      </c>
      <c r="P6475" s="428">
        <v>91.47</v>
      </c>
      <c r="Q6475">
        <v>30538064</v>
      </c>
      <c r="R6475" t="s">
        <v>1230</v>
      </c>
      <c r="S6475">
        <v>13487</v>
      </c>
      <c r="T6475" t="s">
        <v>5152</v>
      </c>
    </row>
    <row r="6476" spans="1:20" x14ac:dyDescent="0.25">
      <c r="A6476" t="s">
        <v>637</v>
      </c>
      <c r="B6476" t="s">
        <v>1229</v>
      </c>
      <c r="C6476" t="s">
        <v>639</v>
      </c>
      <c r="D6476" t="s">
        <v>663</v>
      </c>
      <c r="E6476" t="s">
        <v>704</v>
      </c>
      <c r="F6476">
        <v>528004120036</v>
      </c>
      <c r="G6476" t="s">
        <v>1779</v>
      </c>
      <c r="H6476">
        <v>583635</v>
      </c>
      <c r="I6476" t="s">
        <v>1780</v>
      </c>
      <c r="J6476">
        <v>202212</v>
      </c>
      <c r="K6476">
        <v>44599</v>
      </c>
      <c r="L6476" t="s">
        <v>644</v>
      </c>
      <c r="M6476">
        <v>19000</v>
      </c>
      <c r="N6476">
        <v>32.29</v>
      </c>
      <c r="O6476" t="s">
        <v>645</v>
      </c>
      <c r="P6476" s="428">
        <v>28.968</v>
      </c>
      <c r="Q6476">
        <v>30538064</v>
      </c>
      <c r="R6476" t="s">
        <v>1230</v>
      </c>
      <c r="S6476">
        <v>13487</v>
      </c>
      <c r="T6476" t="s">
        <v>5201</v>
      </c>
    </row>
    <row r="6477" spans="1:20" x14ac:dyDescent="0.25">
      <c r="A6477" t="s">
        <v>637</v>
      </c>
      <c r="B6477" t="s">
        <v>1229</v>
      </c>
      <c r="C6477" t="s">
        <v>639</v>
      </c>
      <c r="D6477" t="s">
        <v>663</v>
      </c>
      <c r="E6477" t="s">
        <v>704</v>
      </c>
      <c r="F6477">
        <v>528004120026</v>
      </c>
      <c r="G6477" t="s">
        <v>1241</v>
      </c>
      <c r="H6477">
        <v>583625</v>
      </c>
      <c r="I6477" t="s">
        <v>303</v>
      </c>
      <c r="J6477">
        <v>202212</v>
      </c>
      <c r="K6477">
        <v>44599</v>
      </c>
      <c r="L6477" t="s">
        <v>644</v>
      </c>
      <c r="M6477">
        <v>10000</v>
      </c>
      <c r="N6477">
        <v>16.989999999999998</v>
      </c>
      <c r="O6477" t="s">
        <v>645</v>
      </c>
      <c r="P6477" s="428">
        <v>15.242000000000001</v>
      </c>
      <c r="Q6477">
        <v>30537977</v>
      </c>
      <c r="R6477" t="s">
        <v>1230</v>
      </c>
      <c r="S6477">
        <v>13487</v>
      </c>
      <c r="T6477" t="s">
        <v>4259</v>
      </c>
    </row>
    <row r="6478" spans="1:20" x14ac:dyDescent="0.25">
      <c r="A6478" t="s">
        <v>637</v>
      </c>
      <c r="B6478" t="s">
        <v>1229</v>
      </c>
      <c r="C6478" t="s">
        <v>639</v>
      </c>
      <c r="D6478" t="s">
        <v>663</v>
      </c>
      <c r="E6478" t="s">
        <v>704</v>
      </c>
      <c r="F6478">
        <v>528004120020</v>
      </c>
      <c r="G6478" t="s">
        <v>1631</v>
      </c>
      <c r="H6478">
        <v>583619</v>
      </c>
      <c r="I6478" t="s">
        <v>263</v>
      </c>
      <c r="J6478">
        <v>202212</v>
      </c>
      <c r="K6478">
        <v>44599</v>
      </c>
      <c r="L6478" t="s">
        <v>644</v>
      </c>
      <c r="M6478">
        <v>11250</v>
      </c>
      <c r="N6478">
        <v>19.12</v>
      </c>
      <c r="O6478" t="s">
        <v>645</v>
      </c>
      <c r="P6478" s="428">
        <v>17.152999999999999</v>
      </c>
      <c r="Q6478">
        <v>30537977</v>
      </c>
      <c r="R6478" t="s">
        <v>1230</v>
      </c>
      <c r="S6478">
        <v>13487</v>
      </c>
      <c r="T6478" t="s">
        <v>4563</v>
      </c>
    </row>
    <row r="6479" spans="1:20" x14ac:dyDescent="0.25">
      <c r="A6479" t="s">
        <v>637</v>
      </c>
      <c r="B6479" t="s">
        <v>1229</v>
      </c>
      <c r="C6479" t="s">
        <v>639</v>
      </c>
      <c r="D6479" t="s">
        <v>663</v>
      </c>
      <c r="E6479" t="s">
        <v>704</v>
      </c>
      <c r="F6479">
        <v>528004120020</v>
      </c>
      <c r="G6479" t="s">
        <v>1631</v>
      </c>
      <c r="H6479">
        <v>583619</v>
      </c>
      <c r="I6479" t="s">
        <v>263</v>
      </c>
      <c r="J6479">
        <v>202212</v>
      </c>
      <c r="K6479">
        <v>44599</v>
      </c>
      <c r="L6479" t="s">
        <v>644</v>
      </c>
      <c r="M6479">
        <v>213750</v>
      </c>
      <c r="N6479">
        <v>363.23</v>
      </c>
      <c r="O6479" t="s">
        <v>645</v>
      </c>
      <c r="P6479" s="428">
        <v>325.86</v>
      </c>
      <c r="Q6479">
        <v>30537977</v>
      </c>
      <c r="R6479" t="s">
        <v>1230</v>
      </c>
      <c r="S6479">
        <v>13487</v>
      </c>
      <c r="T6479" t="s">
        <v>4564</v>
      </c>
    </row>
    <row r="6480" spans="1:20" x14ac:dyDescent="0.25">
      <c r="A6480" t="s">
        <v>637</v>
      </c>
      <c r="B6480" t="s">
        <v>1229</v>
      </c>
      <c r="C6480" t="s">
        <v>639</v>
      </c>
      <c r="D6480" t="s">
        <v>663</v>
      </c>
      <c r="E6480" t="s">
        <v>704</v>
      </c>
      <c r="F6480">
        <v>528004120010</v>
      </c>
      <c r="G6480" t="s">
        <v>653</v>
      </c>
      <c r="H6480">
        <v>605506</v>
      </c>
      <c r="I6480" t="s">
        <v>1266</v>
      </c>
      <c r="J6480">
        <v>202212</v>
      </c>
      <c r="K6480">
        <v>44599</v>
      </c>
      <c r="L6480" t="s">
        <v>644</v>
      </c>
      <c r="M6480">
        <v>19750</v>
      </c>
      <c r="N6480">
        <v>33.56</v>
      </c>
      <c r="O6480" t="s">
        <v>645</v>
      </c>
      <c r="P6480" s="428">
        <v>30.106999999999999</v>
      </c>
      <c r="Q6480">
        <v>30537977</v>
      </c>
      <c r="R6480" t="s">
        <v>1230</v>
      </c>
      <c r="S6480">
        <v>13487</v>
      </c>
      <c r="T6480" t="s">
        <v>4351</v>
      </c>
    </row>
    <row r="6481" spans="1:20" x14ac:dyDescent="0.25">
      <c r="A6481" t="s">
        <v>637</v>
      </c>
      <c r="B6481" t="s">
        <v>1229</v>
      </c>
      <c r="C6481" t="s">
        <v>639</v>
      </c>
      <c r="D6481" t="s">
        <v>663</v>
      </c>
      <c r="E6481" t="s">
        <v>704</v>
      </c>
      <c r="F6481">
        <v>528004120026</v>
      </c>
      <c r="G6481" t="s">
        <v>1241</v>
      </c>
      <c r="H6481">
        <v>583625</v>
      </c>
      <c r="I6481" t="s">
        <v>303</v>
      </c>
      <c r="J6481">
        <v>202212</v>
      </c>
      <c r="K6481">
        <v>44599</v>
      </c>
      <c r="L6481" t="s">
        <v>644</v>
      </c>
      <c r="M6481">
        <v>12000</v>
      </c>
      <c r="N6481">
        <v>20.39</v>
      </c>
      <c r="O6481" t="s">
        <v>645</v>
      </c>
      <c r="P6481" s="428">
        <v>18.292000000000002</v>
      </c>
      <c r="Q6481">
        <v>30537977</v>
      </c>
      <c r="R6481" t="s">
        <v>1230</v>
      </c>
      <c r="S6481">
        <v>13487</v>
      </c>
      <c r="T6481" t="s">
        <v>4352</v>
      </c>
    </row>
    <row r="6482" spans="1:20" x14ac:dyDescent="0.25">
      <c r="A6482" t="s">
        <v>637</v>
      </c>
      <c r="B6482" t="s">
        <v>1229</v>
      </c>
      <c r="C6482" t="s">
        <v>639</v>
      </c>
      <c r="D6482" t="s">
        <v>663</v>
      </c>
      <c r="E6482" t="s">
        <v>704</v>
      </c>
      <c r="F6482">
        <v>528004120026</v>
      </c>
      <c r="G6482" t="s">
        <v>1241</v>
      </c>
      <c r="H6482">
        <v>583625</v>
      </c>
      <c r="I6482" t="s">
        <v>303</v>
      </c>
      <c r="J6482">
        <v>202212</v>
      </c>
      <c r="K6482">
        <v>44599</v>
      </c>
      <c r="L6482" t="s">
        <v>644</v>
      </c>
      <c r="M6482">
        <v>171000</v>
      </c>
      <c r="N6482">
        <v>290.58</v>
      </c>
      <c r="O6482" t="s">
        <v>645</v>
      </c>
      <c r="P6482" s="428">
        <v>260.685</v>
      </c>
      <c r="Q6482">
        <v>30537977</v>
      </c>
      <c r="R6482" t="s">
        <v>1230</v>
      </c>
      <c r="S6482">
        <v>13487</v>
      </c>
      <c r="T6482" t="s">
        <v>4354</v>
      </c>
    </row>
    <row r="6483" spans="1:20" x14ac:dyDescent="0.25">
      <c r="A6483" t="s">
        <v>637</v>
      </c>
      <c r="B6483" t="s">
        <v>1229</v>
      </c>
      <c r="C6483" t="s">
        <v>639</v>
      </c>
      <c r="D6483" t="s">
        <v>663</v>
      </c>
      <c r="E6483" t="s">
        <v>704</v>
      </c>
      <c r="F6483">
        <v>528004120020</v>
      </c>
      <c r="G6483" t="s">
        <v>1631</v>
      </c>
      <c r="H6483">
        <v>583619</v>
      </c>
      <c r="I6483" t="s">
        <v>263</v>
      </c>
      <c r="J6483">
        <v>202212</v>
      </c>
      <c r="K6483">
        <v>44599</v>
      </c>
      <c r="L6483" t="s">
        <v>644</v>
      </c>
      <c r="M6483">
        <v>10000</v>
      </c>
      <c r="N6483">
        <v>16.989999999999998</v>
      </c>
      <c r="O6483" t="s">
        <v>645</v>
      </c>
      <c r="P6483" s="428">
        <v>15.242000000000001</v>
      </c>
      <c r="Q6483">
        <v>30537977</v>
      </c>
      <c r="R6483" t="s">
        <v>1230</v>
      </c>
      <c r="S6483">
        <v>13487</v>
      </c>
      <c r="T6483" t="s">
        <v>4567</v>
      </c>
    </row>
    <row r="6484" spans="1:20" x14ac:dyDescent="0.25">
      <c r="A6484" t="s">
        <v>637</v>
      </c>
      <c r="B6484" t="s">
        <v>1229</v>
      </c>
      <c r="C6484" t="s">
        <v>639</v>
      </c>
      <c r="D6484" t="s">
        <v>663</v>
      </c>
      <c r="E6484" t="s">
        <v>704</v>
      </c>
      <c r="F6484">
        <v>528004120020</v>
      </c>
      <c r="G6484" t="s">
        <v>1631</v>
      </c>
      <c r="H6484">
        <v>583619</v>
      </c>
      <c r="I6484" t="s">
        <v>263</v>
      </c>
      <c r="J6484">
        <v>202212</v>
      </c>
      <c r="K6484">
        <v>44599</v>
      </c>
      <c r="L6484" t="s">
        <v>644</v>
      </c>
      <c r="M6484">
        <v>190000</v>
      </c>
      <c r="N6484">
        <v>322.87</v>
      </c>
      <c r="O6484" t="s">
        <v>645</v>
      </c>
      <c r="P6484" s="428">
        <v>289.65300000000002</v>
      </c>
      <c r="Q6484">
        <v>30537977</v>
      </c>
      <c r="R6484" t="s">
        <v>1230</v>
      </c>
      <c r="S6484">
        <v>13487</v>
      </c>
      <c r="T6484" t="s">
        <v>4568</v>
      </c>
    </row>
    <row r="6485" spans="1:20" x14ac:dyDescent="0.25">
      <c r="A6485" t="s">
        <v>637</v>
      </c>
      <c r="B6485" t="s">
        <v>1229</v>
      </c>
      <c r="C6485" t="s">
        <v>639</v>
      </c>
      <c r="D6485" t="s">
        <v>663</v>
      </c>
      <c r="E6485" t="s">
        <v>704</v>
      </c>
      <c r="F6485">
        <v>528004120010</v>
      </c>
      <c r="G6485" t="s">
        <v>653</v>
      </c>
      <c r="H6485">
        <v>605506</v>
      </c>
      <c r="I6485" t="s">
        <v>1266</v>
      </c>
      <c r="J6485">
        <v>202212</v>
      </c>
      <c r="K6485">
        <v>44599</v>
      </c>
      <c r="L6485" t="s">
        <v>644</v>
      </c>
      <c r="M6485">
        <v>1000</v>
      </c>
      <c r="N6485">
        <v>1.7</v>
      </c>
      <c r="O6485" t="s">
        <v>645</v>
      </c>
      <c r="P6485" s="428">
        <v>1.5249999999999999</v>
      </c>
      <c r="Q6485">
        <v>30537977</v>
      </c>
      <c r="R6485" t="s">
        <v>1230</v>
      </c>
      <c r="S6485">
        <v>13487</v>
      </c>
      <c r="T6485" t="s">
        <v>4355</v>
      </c>
    </row>
    <row r="6486" spans="1:20" x14ac:dyDescent="0.25">
      <c r="A6486" t="s">
        <v>637</v>
      </c>
      <c r="B6486" t="s">
        <v>1229</v>
      </c>
      <c r="C6486" t="s">
        <v>639</v>
      </c>
      <c r="D6486" t="s">
        <v>663</v>
      </c>
      <c r="E6486" t="s">
        <v>704</v>
      </c>
      <c r="F6486">
        <v>528004120026</v>
      </c>
      <c r="G6486" t="s">
        <v>1241</v>
      </c>
      <c r="H6486">
        <v>583625</v>
      </c>
      <c r="I6486" t="s">
        <v>303</v>
      </c>
      <c r="J6486">
        <v>202212</v>
      </c>
      <c r="K6486">
        <v>44599</v>
      </c>
      <c r="L6486" t="s">
        <v>644</v>
      </c>
      <c r="M6486">
        <v>427500</v>
      </c>
      <c r="N6486">
        <v>726.46</v>
      </c>
      <c r="O6486" t="s">
        <v>645</v>
      </c>
      <c r="P6486" s="428">
        <v>651.721</v>
      </c>
      <c r="Q6486">
        <v>30537977</v>
      </c>
      <c r="R6486" t="s">
        <v>1230</v>
      </c>
      <c r="S6486">
        <v>13487</v>
      </c>
      <c r="T6486" t="s">
        <v>4360</v>
      </c>
    </row>
    <row r="6487" spans="1:20" x14ac:dyDescent="0.25">
      <c r="A6487" t="s">
        <v>637</v>
      </c>
      <c r="B6487" t="s">
        <v>1229</v>
      </c>
      <c r="C6487" t="s">
        <v>639</v>
      </c>
      <c r="D6487" t="s">
        <v>663</v>
      </c>
      <c r="E6487" t="s">
        <v>704</v>
      </c>
      <c r="F6487">
        <v>528004120026</v>
      </c>
      <c r="G6487" t="s">
        <v>1241</v>
      </c>
      <c r="H6487">
        <v>583625</v>
      </c>
      <c r="I6487" t="s">
        <v>303</v>
      </c>
      <c r="J6487">
        <v>202212</v>
      </c>
      <c r="K6487">
        <v>44599</v>
      </c>
      <c r="L6487" t="s">
        <v>644</v>
      </c>
      <c r="M6487">
        <v>120000</v>
      </c>
      <c r="N6487">
        <v>203.92</v>
      </c>
      <c r="O6487" t="s">
        <v>645</v>
      </c>
      <c r="P6487" s="428">
        <v>182.94</v>
      </c>
      <c r="Q6487">
        <v>30537977</v>
      </c>
      <c r="R6487" t="s">
        <v>1230</v>
      </c>
      <c r="S6487">
        <v>13487</v>
      </c>
      <c r="T6487" t="s">
        <v>4364</v>
      </c>
    </row>
    <row r="6488" spans="1:20" x14ac:dyDescent="0.25">
      <c r="A6488" t="s">
        <v>637</v>
      </c>
      <c r="B6488" t="s">
        <v>1229</v>
      </c>
      <c r="C6488" t="s">
        <v>639</v>
      </c>
      <c r="D6488" t="s">
        <v>663</v>
      </c>
      <c r="E6488" t="s">
        <v>704</v>
      </c>
      <c r="F6488">
        <v>528004120026</v>
      </c>
      <c r="G6488" t="s">
        <v>1241</v>
      </c>
      <c r="H6488">
        <v>583625</v>
      </c>
      <c r="I6488" t="s">
        <v>303</v>
      </c>
      <c r="J6488">
        <v>202212</v>
      </c>
      <c r="K6488">
        <v>44599</v>
      </c>
      <c r="L6488" t="s">
        <v>644</v>
      </c>
      <c r="M6488">
        <v>495000</v>
      </c>
      <c r="N6488">
        <v>841.16</v>
      </c>
      <c r="O6488" t="s">
        <v>645</v>
      </c>
      <c r="P6488" s="428">
        <v>754.62</v>
      </c>
      <c r="Q6488">
        <v>30537977</v>
      </c>
      <c r="R6488" t="s">
        <v>1230</v>
      </c>
      <c r="S6488">
        <v>13487</v>
      </c>
      <c r="T6488" t="s">
        <v>4365</v>
      </c>
    </row>
    <row r="6489" spans="1:20" x14ac:dyDescent="0.25">
      <c r="A6489" t="s">
        <v>637</v>
      </c>
      <c r="B6489" t="s">
        <v>1229</v>
      </c>
      <c r="C6489" t="s">
        <v>639</v>
      </c>
      <c r="D6489" t="s">
        <v>663</v>
      </c>
      <c r="E6489" t="s">
        <v>704</v>
      </c>
      <c r="F6489">
        <v>528004120026</v>
      </c>
      <c r="G6489" t="s">
        <v>1241</v>
      </c>
      <c r="H6489">
        <v>583625</v>
      </c>
      <c r="I6489" t="s">
        <v>303</v>
      </c>
      <c r="J6489">
        <v>202212</v>
      </c>
      <c r="K6489">
        <v>44599</v>
      </c>
      <c r="L6489" t="s">
        <v>644</v>
      </c>
      <c r="M6489">
        <v>315000</v>
      </c>
      <c r="N6489">
        <v>535.29</v>
      </c>
      <c r="O6489" t="s">
        <v>645</v>
      </c>
      <c r="P6489" s="428">
        <v>480.21899999999999</v>
      </c>
      <c r="Q6489">
        <v>30537977</v>
      </c>
      <c r="R6489" t="s">
        <v>1230</v>
      </c>
      <c r="S6489">
        <v>13487</v>
      </c>
      <c r="T6489" t="s">
        <v>4366</v>
      </c>
    </row>
    <row r="6490" spans="1:20" x14ac:dyDescent="0.25">
      <c r="A6490" t="s">
        <v>637</v>
      </c>
      <c r="B6490" t="s">
        <v>1229</v>
      </c>
      <c r="C6490" t="s">
        <v>639</v>
      </c>
      <c r="D6490" t="s">
        <v>663</v>
      </c>
      <c r="E6490" t="s">
        <v>704</v>
      </c>
      <c r="F6490">
        <v>528004120026</v>
      </c>
      <c r="G6490" t="s">
        <v>1241</v>
      </c>
      <c r="H6490">
        <v>583625</v>
      </c>
      <c r="I6490" t="s">
        <v>303</v>
      </c>
      <c r="J6490">
        <v>202212</v>
      </c>
      <c r="K6490">
        <v>44599</v>
      </c>
      <c r="L6490" t="s">
        <v>644</v>
      </c>
      <c r="M6490">
        <v>195000</v>
      </c>
      <c r="N6490">
        <v>331.37</v>
      </c>
      <c r="O6490" t="s">
        <v>645</v>
      </c>
      <c r="P6490" s="428">
        <v>297.27800000000002</v>
      </c>
      <c r="Q6490">
        <v>30537977</v>
      </c>
      <c r="R6490" t="s">
        <v>1230</v>
      </c>
      <c r="S6490">
        <v>13487</v>
      </c>
      <c r="T6490" t="s">
        <v>4366</v>
      </c>
    </row>
    <row r="6491" spans="1:20" x14ac:dyDescent="0.25">
      <c r="A6491" t="s">
        <v>637</v>
      </c>
      <c r="B6491" t="s">
        <v>1229</v>
      </c>
      <c r="C6491" t="s">
        <v>639</v>
      </c>
      <c r="D6491" t="s">
        <v>663</v>
      </c>
      <c r="E6491" t="s">
        <v>704</v>
      </c>
      <c r="F6491">
        <v>528004120026</v>
      </c>
      <c r="G6491" t="s">
        <v>1241</v>
      </c>
      <c r="H6491">
        <v>583625</v>
      </c>
      <c r="I6491" t="s">
        <v>303</v>
      </c>
      <c r="J6491">
        <v>202212</v>
      </c>
      <c r="K6491">
        <v>44599</v>
      </c>
      <c r="L6491" t="s">
        <v>644</v>
      </c>
      <c r="M6491">
        <v>255000</v>
      </c>
      <c r="N6491">
        <v>433.33</v>
      </c>
      <c r="O6491" t="s">
        <v>645</v>
      </c>
      <c r="P6491" s="428">
        <v>388.74799999999999</v>
      </c>
      <c r="Q6491">
        <v>30537977</v>
      </c>
      <c r="R6491" t="s">
        <v>1230</v>
      </c>
      <c r="S6491">
        <v>13487</v>
      </c>
      <c r="T6491" t="s">
        <v>4367</v>
      </c>
    </row>
    <row r="6492" spans="1:20" x14ac:dyDescent="0.25">
      <c r="A6492" t="s">
        <v>637</v>
      </c>
      <c r="B6492" t="s">
        <v>1229</v>
      </c>
      <c r="C6492" t="s">
        <v>639</v>
      </c>
      <c r="D6492" t="s">
        <v>663</v>
      </c>
      <c r="E6492" t="s">
        <v>704</v>
      </c>
      <c r="F6492">
        <v>528004120026</v>
      </c>
      <c r="G6492" t="s">
        <v>1241</v>
      </c>
      <c r="H6492">
        <v>583625</v>
      </c>
      <c r="I6492" t="s">
        <v>303</v>
      </c>
      <c r="J6492">
        <v>202212</v>
      </c>
      <c r="K6492">
        <v>44599</v>
      </c>
      <c r="L6492" t="s">
        <v>644</v>
      </c>
      <c r="M6492">
        <v>270000</v>
      </c>
      <c r="N6492">
        <v>458.82</v>
      </c>
      <c r="O6492" t="s">
        <v>645</v>
      </c>
      <c r="P6492" s="428">
        <v>411.61599999999999</v>
      </c>
      <c r="Q6492">
        <v>30537977</v>
      </c>
      <c r="R6492" t="s">
        <v>1230</v>
      </c>
      <c r="S6492">
        <v>13487</v>
      </c>
      <c r="T6492" t="s">
        <v>4367</v>
      </c>
    </row>
    <row r="6493" spans="1:20" x14ac:dyDescent="0.25">
      <c r="A6493" t="s">
        <v>637</v>
      </c>
      <c r="B6493" t="s">
        <v>1229</v>
      </c>
      <c r="C6493" t="s">
        <v>639</v>
      </c>
      <c r="D6493" t="s">
        <v>663</v>
      </c>
      <c r="E6493" t="s">
        <v>704</v>
      </c>
      <c r="F6493">
        <v>528004120026</v>
      </c>
      <c r="G6493" t="s">
        <v>1241</v>
      </c>
      <c r="H6493">
        <v>583625</v>
      </c>
      <c r="I6493" t="s">
        <v>303</v>
      </c>
      <c r="J6493">
        <v>202212</v>
      </c>
      <c r="K6493">
        <v>44599</v>
      </c>
      <c r="L6493" t="s">
        <v>644</v>
      </c>
      <c r="M6493">
        <v>180000</v>
      </c>
      <c r="N6493">
        <v>305.88</v>
      </c>
      <c r="O6493" t="s">
        <v>645</v>
      </c>
      <c r="P6493" s="428">
        <v>274.411</v>
      </c>
      <c r="Q6493">
        <v>30537977</v>
      </c>
      <c r="R6493" t="s">
        <v>1230</v>
      </c>
      <c r="S6493">
        <v>13487</v>
      </c>
      <c r="T6493" t="s">
        <v>4367</v>
      </c>
    </row>
    <row r="6494" spans="1:20" x14ac:dyDescent="0.25">
      <c r="A6494" t="s">
        <v>637</v>
      </c>
      <c r="B6494" t="s">
        <v>1229</v>
      </c>
      <c r="C6494" t="s">
        <v>639</v>
      </c>
      <c r="D6494" t="s">
        <v>663</v>
      </c>
      <c r="E6494" t="s">
        <v>704</v>
      </c>
      <c r="F6494">
        <v>528004120026</v>
      </c>
      <c r="G6494" t="s">
        <v>1241</v>
      </c>
      <c r="H6494">
        <v>583625</v>
      </c>
      <c r="I6494" t="s">
        <v>303</v>
      </c>
      <c r="J6494">
        <v>202212</v>
      </c>
      <c r="K6494">
        <v>44599</v>
      </c>
      <c r="L6494" t="s">
        <v>644</v>
      </c>
      <c r="M6494">
        <v>300000</v>
      </c>
      <c r="N6494">
        <v>509.8</v>
      </c>
      <c r="O6494" t="s">
        <v>645</v>
      </c>
      <c r="P6494" s="428">
        <v>457.351</v>
      </c>
      <c r="Q6494">
        <v>30537977</v>
      </c>
      <c r="R6494" t="s">
        <v>1230</v>
      </c>
      <c r="S6494">
        <v>13487</v>
      </c>
      <c r="T6494" t="s">
        <v>4368</v>
      </c>
    </row>
    <row r="6495" spans="1:20" x14ac:dyDescent="0.25">
      <c r="A6495" t="s">
        <v>637</v>
      </c>
      <c r="B6495" t="s">
        <v>1229</v>
      </c>
      <c r="C6495" t="s">
        <v>639</v>
      </c>
      <c r="D6495" t="s">
        <v>663</v>
      </c>
      <c r="E6495" t="s">
        <v>704</v>
      </c>
      <c r="F6495">
        <v>528004120026</v>
      </c>
      <c r="G6495" t="s">
        <v>1241</v>
      </c>
      <c r="H6495">
        <v>583625</v>
      </c>
      <c r="I6495" t="s">
        <v>303</v>
      </c>
      <c r="J6495">
        <v>202212</v>
      </c>
      <c r="K6495">
        <v>44599</v>
      </c>
      <c r="L6495" t="s">
        <v>644</v>
      </c>
      <c r="M6495">
        <v>150000</v>
      </c>
      <c r="N6495">
        <v>254.9</v>
      </c>
      <c r="O6495" t="s">
        <v>645</v>
      </c>
      <c r="P6495" s="428">
        <v>228.67500000000001</v>
      </c>
      <c r="Q6495">
        <v>30537977</v>
      </c>
      <c r="R6495" t="s">
        <v>1230</v>
      </c>
      <c r="S6495">
        <v>13487</v>
      </c>
      <c r="T6495" t="s">
        <v>4369</v>
      </c>
    </row>
    <row r="6496" spans="1:20" x14ac:dyDescent="0.25">
      <c r="A6496" t="s">
        <v>637</v>
      </c>
      <c r="B6496" t="s">
        <v>1229</v>
      </c>
      <c r="C6496" t="s">
        <v>639</v>
      </c>
      <c r="D6496" t="s">
        <v>663</v>
      </c>
      <c r="E6496" t="s">
        <v>704</v>
      </c>
      <c r="F6496">
        <v>528004120026</v>
      </c>
      <c r="G6496" t="s">
        <v>1241</v>
      </c>
      <c r="H6496">
        <v>583625</v>
      </c>
      <c r="I6496" t="s">
        <v>303</v>
      </c>
      <c r="J6496">
        <v>202212</v>
      </c>
      <c r="K6496">
        <v>44599</v>
      </c>
      <c r="L6496" t="s">
        <v>644</v>
      </c>
      <c r="M6496">
        <v>270000</v>
      </c>
      <c r="N6496">
        <v>458.82</v>
      </c>
      <c r="O6496" t="s">
        <v>645</v>
      </c>
      <c r="P6496" s="428">
        <v>411.61599999999999</v>
      </c>
      <c r="Q6496">
        <v>30537977</v>
      </c>
      <c r="R6496" t="s">
        <v>1230</v>
      </c>
      <c r="S6496">
        <v>13487</v>
      </c>
      <c r="T6496" t="s">
        <v>4580</v>
      </c>
    </row>
    <row r="6497" spans="1:20" x14ac:dyDescent="0.25">
      <c r="A6497" t="s">
        <v>637</v>
      </c>
      <c r="B6497" t="s">
        <v>1229</v>
      </c>
      <c r="C6497" t="s">
        <v>639</v>
      </c>
      <c r="D6497" t="s">
        <v>663</v>
      </c>
      <c r="E6497" t="s">
        <v>704</v>
      </c>
      <c r="F6497">
        <v>528004120026</v>
      </c>
      <c r="G6497" t="s">
        <v>1241</v>
      </c>
      <c r="H6497">
        <v>583625</v>
      </c>
      <c r="I6497" t="s">
        <v>303</v>
      </c>
      <c r="J6497">
        <v>202212</v>
      </c>
      <c r="K6497">
        <v>44599</v>
      </c>
      <c r="L6497" t="s">
        <v>644</v>
      </c>
      <c r="M6497">
        <v>135000</v>
      </c>
      <c r="N6497">
        <v>229.41</v>
      </c>
      <c r="O6497" t="s">
        <v>645</v>
      </c>
      <c r="P6497" s="428">
        <v>205.80799999999999</v>
      </c>
      <c r="Q6497">
        <v>30537977</v>
      </c>
      <c r="R6497" t="s">
        <v>1230</v>
      </c>
      <c r="S6497">
        <v>13487</v>
      </c>
      <c r="T6497" t="s">
        <v>4370</v>
      </c>
    </row>
    <row r="6498" spans="1:20" x14ac:dyDescent="0.25">
      <c r="A6498" t="s">
        <v>637</v>
      </c>
      <c r="B6498" t="s">
        <v>1229</v>
      </c>
      <c r="C6498" t="s">
        <v>639</v>
      </c>
      <c r="D6498" t="s">
        <v>663</v>
      </c>
      <c r="E6498" t="s">
        <v>704</v>
      </c>
      <c r="F6498">
        <v>528004120026</v>
      </c>
      <c r="G6498" t="s">
        <v>1241</v>
      </c>
      <c r="H6498">
        <v>583625</v>
      </c>
      <c r="I6498" t="s">
        <v>303</v>
      </c>
      <c r="J6498">
        <v>202212</v>
      </c>
      <c r="K6498">
        <v>44599</v>
      </c>
      <c r="L6498" t="s">
        <v>644</v>
      </c>
      <c r="M6498">
        <v>140000</v>
      </c>
      <c r="N6498">
        <v>237.9</v>
      </c>
      <c r="O6498" t="s">
        <v>645</v>
      </c>
      <c r="P6498" s="428">
        <v>213.42400000000001</v>
      </c>
      <c r="Q6498">
        <v>30537977</v>
      </c>
      <c r="R6498" t="s">
        <v>1230</v>
      </c>
      <c r="S6498">
        <v>13487</v>
      </c>
      <c r="T6498" t="s">
        <v>4261</v>
      </c>
    </row>
    <row r="6499" spans="1:20" x14ac:dyDescent="0.25">
      <c r="A6499" t="s">
        <v>637</v>
      </c>
      <c r="B6499" t="s">
        <v>1229</v>
      </c>
      <c r="C6499" t="s">
        <v>639</v>
      </c>
      <c r="D6499" t="s">
        <v>663</v>
      </c>
      <c r="E6499" t="s">
        <v>704</v>
      </c>
      <c r="F6499">
        <v>528004120026</v>
      </c>
      <c r="G6499" t="s">
        <v>1241</v>
      </c>
      <c r="H6499">
        <v>583625</v>
      </c>
      <c r="I6499" t="s">
        <v>303</v>
      </c>
      <c r="J6499">
        <v>202212</v>
      </c>
      <c r="K6499">
        <v>44599</v>
      </c>
      <c r="L6499" t="s">
        <v>644</v>
      </c>
      <c r="M6499">
        <v>50000</v>
      </c>
      <c r="N6499">
        <v>84.97</v>
      </c>
      <c r="O6499" t="s">
        <v>645</v>
      </c>
      <c r="P6499" s="428">
        <v>76.227999999999994</v>
      </c>
      <c r="Q6499">
        <v>30537977</v>
      </c>
      <c r="R6499" t="s">
        <v>1230</v>
      </c>
      <c r="S6499">
        <v>13487</v>
      </c>
      <c r="T6499" t="s">
        <v>4260</v>
      </c>
    </row>
    <row r="6500" spans="1:20" x14ac:dyDescent="0.25">
      <c r="A6500" t="s">
        <v>637</v>
      </c>
      <c r="B6500" t="s">
        <v>1229</v>
      </c>
      <c r="C6500" t="s">
        <v>639</v>
      </c>
      <c r="D6500" t="s">
        <v>663</v>
      </c>
      <c r="E6500" t="s">
        <v>704</v>
      </c>
      <c r="F6500">
        <v>528004120026</v>
      </c>
      <c r="G6500" t="s">
        <v>1241</v>
      </c>
      <c r="H6500">
        <v>583625</v>
      </c>
      <c r="I6500" t="s">
        <v>303</v>
      </c>
      <c r="J6500">
        <v>202212</v>
      </c>
      <c r="K6500">
        <v>44599</v>
      </c>
      <c r="L6500" t="s">
        <v>644</v>
      </c>
      <c r="M6500">
        <v>25000</v>
      </c>
      <c r="N6500">
        <v>42.48</v>
      </c>
      <c r="O6500" t="s">
        <v>645</v>
      </c>
      <c r="P6500" s="428">
        <v>38.11</v>
      </c>
      <c r="Q6500">
        <v>30537977</v>
      </c>
      <c r="R6500" t="s">
        <v>1230</v>
      </c>
      <c r="S6500">
        <v>13487</v>
      </c>
      <c r="T6500" t="s">
        <v>4263</v>
      </c>
    </row>
    <row r="6501" spans="1:20" x14ac:dyDescent="0.25">
      <c r="A6501" t="s">
        <v>637</v>
      </c>
      <c r="B6501" t="s">
        <v>1229</v>
      </c>
      <c r="C6501" t="s">
        <v>639</v>
      </c>
      <c r="D6501" t="s">
        <v>663</v>
      </c>
      <c r="E6501" t="s">
        <v>704</v>
      </c>
      <c r="F6501">
        <v>528004120026</v>
      </c>
      <c r="G6501" t="s">
        <v>1241</v>
      </c>
      <c r="H6501">
        <v>583625</v>
      </c>
      <c r="I6501" t="s">
        <v>303</v>
      </c>
      <c r="J6501">
        <v>202212</v>
      </c>
      <c r="K6501">
        <v>44599</v>
      </c>
      <c r="L6501" t="s">
        <v>644</v>
      </c>
      <c r="M6501">
        <v>50000</v>
      </c>
      <c r="N6501">
        <v>84.97</v>
      </c>
      <c r="O6501" t="s">
        <v>645</v>
      </c>
      <c r="P6501" s="428">
        <v>76.227999999999994</v>
      </c>
      <c r="Q6501">
        <v>30537977</v>
      </c>
      <c r="R6501" t="s">
        <v>1230</v>
      </c>
      <c r="S6501">
        <v>13487</v>
      </c>
      <c r="T6501" t="s">
        <v>4260</v>
      </c>
    </row>
    <row r="6502" spans="1:20" x14ac:dyDescent="0.25">
      <c r="A6502" t="s">
        <v>637</v>
      </c>
      <c r="B6502" t="s">
        <v>1229</v>
      </c>
      <c r="C6502" t="s">
        <v>639</v>
      </c>
      <c r="D6502" t="s">
        <v>663</v>
      </c>
      <c r="E6502" t="s">
        <v>704</v>
      </c>
      <c r="F6502">
        <v>528004120026</v>
      </c>
      <c r="G6502" t="s">
        <v>1241</v>
      </c>
      <c r="H6502">
        <v>583625</v>
      </c>
      <c r="I6502" t="s">
        <v>303</v>
      </c>
      <c r="J6502">
        <v>202212</v>
      </c>
      <c r="K6502">
        <v>44599</v>
      </c>
      <c r="L6502" t="s">
        <v>644</v>
      </c>
      <c r="M6502">
        <v>45000</v>
      </c>
      <c r="N6502">
        <v>76.47</v>
      </c>
      <c r="O6502" t="s">
        <v>645</v>
      </c>
      <c r="P6502" s="428">
        <v>68.602999999999994</v>
      </c>
      <c r="Q6502">
        <v>30537977</v>
      </c>
      <c r="R6502" t="s">
        <v>1230</v>
      </c>
      <c r="S6502">
        <v>13487</v>
      </c>
      <c r="T6502" t="s">
        <v>4744</v>
      </c>
    </row>
    <row r="6503" spans="1:20" x14ac:dyDescent="0.25">
      <c r="A6503" t="s">
        <v>637</v>
      </c>
      <c r="B6503" t="s">
        <v>1229</v>
      </c>
      <c r="C6503" t="s">
        <v>639</v>
      </c>
      <c r="D6503" t="s">
        <v>663</v>
      </c>
      <c r="E6503" t="s">
        <v>704</v>
      </c>
      <c r="F6503">
        <v>528004120026</v>
      </c>
      <c r="G6503" t="s">
        <v>1241</v>
      </c>
      <c r="H6503">
        <v>583625</v>
      </c>
      <c r="I6503" t="s">
        <v>303</v>
      </c>
      <c r="J6503">
        <v>202212</v>
      </c>
      <c r="K6503">
        <v>44599</v>
      </c>
      <c r="L6503" t="s">
        <v>644</v>
      </c>
      <c r="M6503">
        <v>16500</v>
      </c>
      <c r="N6503">
        <v>28.04</v>
      </c>
      <c r="O6503" t="s">
        <v>645</v>
      </c>
      <c r="P6503" s="428">
        <v>25.155000000000001</v>
      </c>
      <c r="Q6503">
        <v>30537977</v>
      </c>
      <c r="R6503" t="s">
        <v>1230</v>
      </c>
      <c r="S6503">
        <v>13487</v>
      </c>
      <c r="T6503" t="s">
        <v>4746</v>
      </c>
    </row>
    <row r="6504" spans="1:20" x14ac:dyDescent="0.25">
      <c r="A6504" t="s">
        <v>637</v>
      </c>
      <c r="B6504" t="s">
        <v>1229</v>
      </c>
      <c r="C6504" t="s">
        <v>639</v>
      </c>
      <c r="D6504" t="s">
        <v>663</v>
      </c>
      <c r="E6504" t="s">
        <v>704</v>
      </c>
      <c r="F6504">
        <v>528004120026</v>
      </c>
      <c r="G6504" t="s">
        <v>1241</v>
      </c>
      <c r="H6504">
        <v>583625</v>
      </c>
      <c r="I6504" t="s">
        <v>303</v>
      </c>
      <c r="J6504">
        <v>202212</v>
      </c>
      <c r="K6504">
        <v>44599</v>
      </c>
      <c r="L6504" t="s">
        <v>644</v>
      </c>
      <c r="M6504">
        <v>27500</v>
      </c>
      <c r="N6504">
        <v>46.73</v>
      </c>
      <c r="O6504" t="s">
        <v>645</v>
      </c>
      <c r="P6504" s="428">
        <v>41.921999999999997</v>
      </c>
      <c r="Q6504">
        <v>30537977</v>
      </c>
      <c r="R6504" t="s">
        <v>1230</v>
      </c>
      <c r="S6504">
        <v>13487</v>
      </c>
      <c r="T6504" t="s">
        <v>4266</v>
      </c>
    </row>
    <row r="6505" spans="1:20" x14ac:dyDescent="0.25">
      <c r="A6505" t="s">
        <v>637</v>
      </c>
      <c r="B6505" t="s">
        <v>1229</v>
      </c>
      <c r="C6505" t="s">
        <v>639</v>
      </c>
      <c r="D6505" t="s">
        <v>663</v>
      </c>
      <c r="E6505" t="s">
        <v>704</v>
      </c>
      <c r="F6505">
        <v>528004120026</v>
      </c>
      <c r="G6505" t="s">
        <v>1241</v>
      </c>
      <c r="H6505">
        <v>583625</v>
      </c>
      <c r="I6505" t="s">
        <v>303</v>
      </c>
      <c r="J6505">
        <v>202212</v>
      </c>
      <c r="K6505">
        <v>44599</v>
      </c>
      <c r="L6505" t="s">
        <v>644</v>
      </c>
      <c r="M6505">
        <v>25000</v>
      </c>
      <c r="N6505">
        <v>42.48</v>
      </c>
      <c r="O6505" t="s">
        <v>645</v>
      </c>
      <c r="P6505" s="428">
        <v>38.11</v>
      </c>
      <c r="Q6505">
        <v>30537977</v>
      </c>
      <c r="R6505" t="s">
        <v>1230</v>
      </c>
      <c r="S6505">
        <v>13487</v>
      </c>
      <c r="T6505" t="s">
        <v>4267</v>
      </c>
    </row>
    <row r="6506" spans="1:20" x14ac:dyDescent="0.25">
      <c r="A6506" t="s">
        <v>637</v>
      </c>
      <c r="B6506" t="s">
        <v>1229</v>
      </c>
      <c r="C6506" t="s">
        <v>639</v>
      </c>
      <c r="D6506" t="s">
        <v>663</v>
      </c>
      <c r="E6506" t="s">
        <v>704</v>
      </c>
      <c r="F6506">
        <v>528004120026</v>
      </c>
      <c r="G6506" t="s">
        <v>1241</v>
      </c>
      <c r="H6506">
        <v>583625</v>
      </c>
      <c r="I6506" t="s">
        <v>303</v>
      </c>
      <c r="J6506">
        <v>202212</v>
      </c>
      <c r="K6506">
        <v>44599</v>
      </c>
      <c r="L6506" t="s">
        <v>644</v>
      </c>
      <c r="M6506">
        <v>27500</v>
      </c>
      <c r="N6506">
        <v>46.73</v>
      </c>
      <c r="O6506" t="s">
        <v>645</v>
      </c>
      <c r="P6506" s="428">
        <v>41.921999999999997</v>
      </c>
      <c r="Q6506">
        <v>30537977</v>
      </c>
      <c r="R6506" t="s">
        <v>1230</v>
      </c>
      <c r="S6506">
        <v>13487</v>
      </c>
      <c r="T6506" t="s">
        <v>4481</v>
      </c>
    </row>
    <row r="6507" spans="1:20" x14ac:dyDescent="0.25">
      <c r="A6507" t="s">
        <v>637</v>
      </c>
      <c r="B6507" t="s">
        <v>1229</v>
      </c>
      <c r="C6507" t="s">
        <v>639</v>
      </c>
      <c r="D6507" t="s">
        <v>663</v>
      </c>
      <c r="E6507" t="s">
        <v>704</v>
      </c>
      <c r="F6507">
        <v>528004120026</v>
      </c>
      <c r="G6507" t="s">
        <v>1241</v>
      </c>
      <c r="H6507">
        <v>583625</v>
      </c>
      <c r="I6507" t="s">
        <v>303</v>
      </c>
      <c r="J6507">
        <v>202212</v>
      </c>
      <c r="K6507">
        <v>44599</v>
      </c>
      <c r="L6507" t="s">
        <v>644</v>
      </c>
      <c r="M6507">
        <v>31500</v>
      </c>
      <c r="N6507">
        <v>53.53</v>
      </c>
      <c r="O6507" t="s">
        <v>645</v>
      </c>
      <c r="P6507" s="428">
        <v>48.023000000000003</v>
      </c>
      <c r="Q6507">
        <v>30537977</v>
      </c>
      <c r="R6507" t="s">
        <v>1230</v>
      </c>
      <c r="S6507">
        <v>13487</v>
      </c>
      <c r="T6507" t="s">
        <v>4482</v>
      </c>
    </row>
    <row r="6508" spans="1:20" x14ac:dyDescent="0.25">
      <c r="A6508" t="s">
        <v>637</v>
      </c>
      <c r="B6508" t="s">
        <v>1229</v>
      </c>
      <c r="C6508" t="s">
        <v>639</v>
      </c>
      <c r="D6508" t="s">
        <v>663</v>
      </c>
      <c r="E6508" t="s">
        <v>704</v>
      </c>
      <c r="F6508">
        <v>528004120026</v>
      </c>
      <c r="G6508" t="s">
        <v>1241</v>
      </c>
      <c r="H6508">
        <v>583625</v>
      </c>
      <c r="I6508" t="s">
        <v>303</v>
      </c>
      <c r="J6508">
        <v>202212</v>
      </c>
      <c r="K6508">
        <v>44599</v>
      </c>
      <c r="L6508" t="s">
        <v>644</v>
      </c>
      <c r="M6508">
        <v>25000</v>
      </c>
      <c r="N6508">
        <v>42.48</v>
      </c>
      <c r="O6508" t="s">
        <v>645</v>
      </c>
      <c r="P6508" s="428">
        <v>38.11</v>
      </c>
      <c r="Q6508">
        <v>30537977</v>
      </c>
      <c r="R6508" t="s">
        <v>1230</v>
      </c>
      <c r="S6508">
        <v>13487</v>
      </c>
      <c r="T6508" t="s">
        <v>4271</v>
      </c>
    </row>
    <row r="6509" spans="1:20" x14ac:dyDescent="0.25">
      <c r="A6509" t="s">
        <v>637</v>
      </c>
      <c r="B6509" t="s">
        <v>1229</v>
      </c>
      <c r="C6509" t="s">
        <v>639</v>
      </c>
      <c r="D6509" t="s">
        <v>663</v>
      </c>
      <c r="E6509" t="s">
        <v>704</v>
      </c>
      <c r="F6509">
        <v>528004120026</v>
      </c>
      <c r="G6509" t="s">
        <v>1241</v>
      </c>
      <c r="H6509">
        <v>583625</v>
      </c>
      <c r="I6509" t="s">
        <v>303</v>
      </c>
      <c r="J6509">
        <v>202212</v>
      </c>
      <c r="K6509">
        <v>44599</v>
      </c>
      <c r="L6509" t="s">
        <v>644</v>
      </c>
      <c r="M6509">
        <v>31500</v>
      </c>
      <c r="N6509">
        <v>53.53</v>
      </c>
      <c r="O6509" t="s">
        <v>645</v>
      </c>
      <c r="P6509" s="428">
        <v>48.023000000000003</v>
      </c>
      <c r="Q6509">
        <v>30537977</v>
      </c>
      <c r="R6509" t="s">
        <v>1230</v>
      </c>
      <c r="S6509">
        <v>13487</v>
      </c>
      <c r="T6509" t="s">
        <v>4483</v>
      </c>
    </row>
    <row r="6510" spans="1:20" x14ac:dyDescent="0.25">
      <c r="A6510" t="s">
        <v>637</v>
      </c>
      <c r="B6510" t="s">
        <v>1229</v>
      </c>
      <c r="C6510" t="s">
        <v>639</v>
      </c>
      <c r="D6510" t="s">
        <v>663</v>
      </c>
      <c r="E6510" t="s">
        <v>704</v>
      </c>
      <c r="F6510">
        <v>528004120026</v>
      </c>
      <c r="G6510" t="s">
        <v>1241</v>
      </c>
      <c r="H6510">
        <v>583625</v>
      </c>
      <c r="I6510" t="s">
        <v>303</v>
      </c>
      <c r="J6510">
        <v>202212</v>
      </c>
      <c r="K6510">
        <v>44599</v>
      </c>
      <c r="L6510" t="s">
        <v>644</v>
      </c>
      <c r="M6510">
        <v>25000</v>
      </c>
      <c r="N6510">
        <v>42.48</v>
      </c>
      <c r="O6510" t="s">
        <v>645</v>
      </c>
      <c r="P6510" s="428">
        <v>38.11</v>
      </c>
      <c r="Q6510">
        <v>30537977</v>
      </c>
      <c r="R6510" t="s">
        <v>1230</v>
      </c>
      <c r="S6510">
        <v>13487</v>
      </c>
      <c r="T6510" t="s">
        <v>4484</v>
      </c>
    </row>
    <row r="6511" spans="1:20" x14ac:dyDescent="0.25">
      <c r="A6511" t="s">
        <v>637</v>
      </c>
      <c r="B6511" t="s">
        <v>1229</v>
      </c>
      <c r="C6511" t="s">
        <v>639</v>
      </c>
      <c r="D6511" t="s">
        <v>663</v>
      </c>
      <c r="E6511" t="s">
        <v>704</v>
      </c>
      <c r="F6511">
        <v>528004120026</v>
      </c>
      <c r="G6511" t="s">
        <v>1241</v>
      </c>
      <c r="H6511">
        <v>583625</v>
      </c>
      <c r="I6511" t="s">
        <v>303</v>
      </c>
      <c r="J6511">
        <v>202212</v>
      </c>
      <c r="K6511">
        <v>44599</v>
      </c>
      <c r="L6511" t="s">
        <v>644</v>
      </c>
      <c r="M6511">
        <v>12000</v>
      </c>
      <c r="N6511">
        <v>20.39</v>
      </c>
      <c r="O6511" t="s">
        <v>645</v>
      </c>
      <c r="P6511" s="428">
        <v>18.292000000000002</v>
      </c>
      <c r="Q6511">
        <v>30537977</v>
      </c>
      <c r="R6511" t="s">
        <v>1230</v>
      </c>
      <c r="S6511">
        <v>13487</v>
      </c>
      <c r="T6511" t="s">
        <v>4272</v>
      </c>
    </row>
    <row r="6512" spans="1:20" x14ac:dyDescent="0.25">
      <c r="A6512" t="s">
        <v>637</v>
      </c>
      <c r="B6512" t="s">
        <v>1229</v>
      </c>
      <c r="C6512" t="s">
        <v>639</v>
      </c>
      <c r="D6512" t="s">
        <v>663</v>
      </c>
      <c r="E6512" t="s">
        <v>704</v>
      </c>
      <c r="F6512">
        <v>528004120026</v>
      </c>
      <c r="G6512" t="s">
        <v>1241</v>
      </c>
      <c r="H6512">
        <v>583625</v>
      </c>
      <c r="I6512" t="s">
        <v>303</v>
      </c>
      <c r="J6512">
        <v>202212</v>
      </c>
      <c r="K6512">
        <v>44599</v>
      </c>
      <c r="L6512" t="s">
        <v>644</v>
      </c>
      <c r="M6512">
        <v>12000</v>
      </c>
      <c r="N6512">
        <v>20.39</v>
      </c>
      <c r="O6512" t="s">
        <v>645</v>
      </c>
      <c r="P6512" s="428">
        <v>18.292000000000002</v>
      </c>
      <c r="Q6512">
        <v>30537977</v>
      </c>
      <c r="R6512" t="s">
        <v>1230</v>
      </c>
      <c r="S6512">
        <v>13487</v>
      </c>
      <c r="T6512" t="s">
        <v>4272</v>
      </c>
    </row>
    <row r="6513" spans="1:20" x14ac:dyDescent="0.25">
      <c r="A6513" t="s">
        <v>637</v>
      </c>
      <c r="B6513" t="s">
        <v>1229</v>
      </c>
      <c r="C6513" t="s">
        <v>639</v>
      </c>
      <c r="D6513" t="s">
        <v>663</v>
      </c>
      <c r="E6513" t="s">
        <v>704</v>
      </c>
      <c r="F6513">
        <v>528004120026</v>
      </c>
      <c r="G6513" t="s">
        <v>1241</v>
      </c>
      <c r="H6513">
        <v>583625</v>
      </c>
      <c r="I6513" t="s">
        <v>303</v>
      </c>
      <c r="J6513">
        <v>202212</v>
      </c>
      <c r="K6513">
        <v>44599</v>
      </c>
      <c r="L6513" t="s">
        <v>644</v>
      </c>
      <c r="M6513">
        <v>25000</v>
      </c>
      <c r="N6513">
        <v>42.48</v>
      </c>
      <c r="O6513" t="s">
        <v>645</v>
      </c>
      <c r="P6513" s="428">
        <v>38.11</v>
      </c>
      <c r="Q6513">
        <v>30537977</v>
      </c>
      <c r="R6513" t="s">
        <v>1230</v>
      </c>
      <c r="S6513">
        <v>13487</v>
      </c>
      <c r="T6513" t="s">
        <v>4485</v>
      </c>
    </row>
    <row r="6514" spans="1:20" x14ac:dyDescent="0.25">
      <c r="A6514" t="s">
        <v>637</v>
      </c>
      <c r="B6514" t="s">
        <v>1229</v>
      </c>
      <c r="C6514" t="s">
        <v>639</v>
      </c>
      <c r="D6514" t="s">
        <v>663</v>
      </c>
      <c r="E6514" t="s">
        <v>704</v>
      </c>
      <c r="F6514">
        <v>528004120026</v>
      </c>
      <c r="G6514" t="s">
        <v>1241</v>
      </c>
      <c r="H6514">
        <v>583625</v>
      </c>
      <c r="I6514" t="s">
        <v>303</v>
      </c>
      <c r="J6514">
        <v>202212</v>
      </c>
      <c r="K6514">
        <v>44599</v>
      </c>
      <c r="L6514" t="s">
        <v>644</v>
      </c>
      <c r="M6514">
        <v>475000</v>
      </c>
      <c r="N6514">
        <v>807.18</v>
      </c>
      <c r="O6514" t="s">
        <v>645</v>
      </c>
      <c r="P6514" s="428">
        <v>724.13599999999997</v>
      </c>
      <c r="Q6514">
        <v>30537977</v>
      </c>
      <c r="R6514" t="s">
        <v>1230</v>
      </c>
      <c r="S6514">
        <v>13487</v>
      </c>
      <c r="T6514" t="s">
        <v>4486</v>
      </c>
    </row>
    <row r="6515" spans="1:20" x14ac:dyDescent="0.25">
      <c r="A6515" t="s">
        <v>637</v>
      </c>
      <c r="B6515" t="s">
        <v>1229</v>
      </c>
      <c r="C6515" t="s">
        <v>639</v>
      </c>
      <c r="D6515" t="s">
        <v>663</v>
      </c>
      <c r="E6515" t="s">
        <v>704</v>
      </c>
      <c r="F6515">
        <v>528004120027</v>
      </c>
      <c r="G6515" t="s">
        <v>2459</v>
      </c>
      <c r="H6515">
        <v>583626</v>
      </c>
      <c r="I6515" t="s">
        <v>2460</v>
      </c>
      <c r="J6515">
        <v>202212</v>
      </c>
      <c r="K6515">
        <v>44599</v>
      </c>
      <c r="L6515" t="s">
        <v>644</v>
      </c>
      <c r="M6515">
        <v>12500</v>
      </c>
      <c r="N6515">
        <v>21.24</v>
      </c>
      <c r="O6515" t="s">
        <v>645</v>
      </c>
      <c r="P6515" s="428">
        <v>19.055</v>
      </c>
      <c r="Q6515">
        <v>30537977</v>
      </c>
      <c r="R6515" t="s">
        <v>1230</v>
      </c>
      <c r="S6515">
        <v>13487</v>
      </c>
      <c r="T6515" t="s">
        <v>4277</v>
      </c>
    </row>
    <row r="6516" spans="1:20" x14ac:dyDescent="0.25">
      <c r="A6516" t="s">
        <v>637</v>
      </c>
      <c r="B6516" t="s">
        <v>1229</v>
      </c>
      <c r="C6516" t="s">
        <v>639</v>
      </c>
      <c r="D6516" t="s">
        <v>663</v>
      </c>
      <c r="E6516" t="s">
        <v>704</v>
      </c>
      <c r="F6516">
        <v>528004120027</v>
      </c>
      <c r="G6516" t="s">
        <v>2459</v>
      </c>
      <c r="H6516">
        <v>583626</v>
      </c>
      <c r="I6516" t="s">
        <v>2460</v>
      </c>
      <c r="J6516">
        <v>202212</v>
      </c>
      <c r="K6516">
        <v>44599</v>
      </c>
      <c r="L6516" t="s">
        <v>644</v>
      </c>
      <c r="M6516">
        <v>25000</v>
      </c>
      <c r="N6516">
        <v>42.48</v>
      </c>
      <c r="O6516" t="s">
        <v>645</v>
      </c>
      <c r="P6516" s="428">
        <v>38.11</v>
      </c>
      <c r="Q6516">
        <v>30537977</v>
      </c>
      <c r="R6516" t="s">
        <v>1230</v>
      </c>
      <c r="S6516">
        <v>13487</v>
      </c>
      <c r="T6516" t="s">
        <v>4278</v>
      </c>
    </row>
    <row r="6517" spans="1:20" x14ac:dyDescent="0.25">
      <c r="A6517" t="s">
        <v>637</v>
      </c>
      <c r="B6517" t="s">
        <v>1229</v>
      </c>
      <c r="C6517" t="s">
        <v>639</v>
      </c>
      <c r="D6517" t="s">
        <v>663</v>
      </c>
      <c r="E6517" t="s">
        <v>704</v>
      </c>
      <c r="F6517">
        <v>528004120053</v>
      </c>
      <c r="G6517" t="s">
        <v>1640</v>
      </c>
      <c r="H6517">
        <v>583652</v>
      </c>
      <c r="I6517" t="s">
        <v>450</v>
      </c>
      <c r="J6517">
        <v>202212</v>
      </c>
      <c r="K6517">
        <v>44599</v>
      </c>
      <c r="L6517" t="s">
        <v>644</v>
      </c>
      <c r="M6517">
        <v>3400</v>
      </c>
      <c r="N6517">
        <v>5.78</v>
      </c>
      <c r="O6517" t="s">
        <v>645</v>
      </c>
      <c r="P6517" s="428">
        <v>5.1849999999999996</v>
      </c>
      <c r="Q6517">
        <v>30537977</v>
      </c>
      <c r="R6517" t="s">
        <v>1230</v>
      </c>
      <c r="S6517">
        <v>13487</v>
      </c>
      <c r="T6517" t="s">
        <v>4283</v>
      </c>
    </row>
    <row r="6518" spans="1:20" x14ac:dyDescent="0.25">
      <c r="A6518" t="s">
        <v>637</v>
      </c>
      <c r="B6518" t="s">
        <v>1229</v>
      </c>
      <c r="C6518" t="s">
        <v>639</v>
      </c>
      <c r="D6518" t="s">
        <v>663</v>
      </c>
      <c r="E6518" t="s">
        <v>704</v>
      </c>
      <c r="F6518">
        <v>528004120026</v>
      </c>
      <c r="G6518" t="s">
        <v>1241</v>
      </c>
      <c r="H6518">
        <v>583625</v>
      </c>
      <c r="I6518" t="s">
        <v>303</v>
      </c>
      <c r="J6518">
        <v>202212</v>
      </c>
      <c r="K6518">
        <v>44599</v>
      </c>
      <c r="L6518" t="s">
        <v>644</v>
      </c>
      <c r="M6518">
        <v>25000</v>
      </c>
      <c r="N6518">
        <v>42.48</v>
      </c>
      <c r="O6518" t="s">
        <v>645</v>
      </c>
      <c r="P6518" s="428">
        <v>38.11</v>
      </c>
      <c r="Q6518">
        <v>30537977</v>
      </c>
      <c r="R6518" t="s">
        <v>1230</v>
      </c>
      <c r="S6518">
        <v>13487</v>
      </c>
      <c r="T6518" t="s">
        <v>4294</v>
      </c>
    </row>
    <row r="6519" spans="1:20" x14ac:dyDescent="0.25">
      <c r="A6519" t="s">
        <v>637</v>
      </c>
      <c r="B6519" t="s">
        <v>1229</v>
      </c>
      <c r="C6519" t="s">
        <v>639</v>
      </c>
      <c r="D6519" t="s">
        <v>663</v>
      </c>
      <c r="E6519" t="s">
        <v>704</v>
      </c>
      <c r="F6519">
        <v>528004120026</v>
      </c>
      <c r="G6519" t="s">
        <v>1241</v>
      </c>
      <c r="H6519">
        <v>583625</v>
      </c>
      <c r="I6519" t="s">
        <v>303</v>
      </c>
      <c r="J6519">
        <v>202212</v>
      </c>
      <c r="K6519">
        <v>44599</v>
      </c>
      <c r="L6519" t="s">
        <v>644</v>
      </c>
      <c r="M6519">
        <v>50000</v>
      </c>
      <c r="N6519">
        <v>84.97</v>
      </c>
      <c r="O6519" t="s">
        <v>645</v>
      </c>
      <c r="P6519" s="428">
        <v>76.227999999999994</v>
      </c>
      <c r="Q6519">
        <v>30537977</v>
      </c>
      <c r="R6519" t="s">
        <v>1230</v>
      </c>
      <c r="S6519">
        <v>13487</v>
      </c>
      <c r="T6519" t="s">
        <v>4295</v>
      </c>
    </row>
    <row r="6520" spans="1:20" x14ac:dyDescent="0.25">
      <c r="A6520" t="s">
        <v>637</v>
      </c>
      <c r="B6520" t="s">
        <v>1229</v>
      </c>
      <c r="C6520" t="s">
        <v>639</v>
      </c>
      <c r="D6520" t="s">
        <v>663</v>
      </c>
      <c r="E6520" t="s">
        <v>704</v>
      </c>
      <c r="F6520">
        <v>528004120026</v>
      </c>
      <c r="G6520" t="s">
        <v>1241</v>
      </c>
      <c r="H6520">
        <v>583625</v>
      </c>
      <c r="I6520" t="s">
        <v>303</v>
      </c>
      <c r="J6520">
        <v>202212</v>
      </c>
      <c r="K6520">
        <v>44599</v>
      </c>
      <c r="L6520" t="s">
        <v>644</v>
      </c>
      <c r="M6520">
        <v>50000</v>
      </c>
      <c r="N6520">
        <v>84.97</v>
      </c>
      <c r="O6520" t="s">
        <v>645</v>
      </c>
      <c r="P6520" s="428">
        <v>76.227999999999994</v>
      </c>
      <c r="Q6520">
        <v>30537977</v>
      </c>
      <c r="R6520" t="s">
        <v>1230</v>
      </c>
      <c r="S6520">
        <v>13487</v>
      </c>
      <c r="T6520" t="s">
        <v>4296</v>
      </c>
    </row>
    <row r="6521" spans="1:20" x14ac:dyDescent="0.25">
      <c r="A6521" t="s">
        <v>637</v>
      </c>
      <c r="B6521" t="s">
        <v>1229</v>
      </c>
      <c r="C6521" t="s">
        <v>639</v>
      </c>
      <c r="D6521" t="s">
        <v>663</v>
      </c>
      <c r="E6521" t="s">
        <v>704</v>
      </c>
      <c r="F6521">
        <v>528004120026</v>
      </c>
      <c r="G6521" t="s">
        <v>1241</v>
      </c>
      <c r="H6521">
        <v>583625</v>
      </c>
      <c r="I6521" t="s">
        <v>303</v>
      </c>
      <c r="J6521">
        <v>202212</v>
      </c>
      <c r="K6521">
        <v>44599</v>
      </c>
      <c r="L6521" t="s">
        <v>644</v>
      </c>
      <c r="M6521">
        <v>15000</v>
      </c>
      <c r="N6521">
        <v>25.49</v>
      </c>
      <c r="O6521" t="s">
        <v>645</v>
      </c>
      <c r="P6521" s="428">
        <v>22.867999999999999</v>
      </c>
      <c r="Q6521">
        <v>30537977</v>
      </c>
      <c r="R6521" t="s">
        <v>1230</v>
      </c>
      <c r="S6521">
        <v>13487</v>
      </c>
      <c r="T6521" t="s">
        <v>4296</v>
      </c>
    </row>
    <row r="6522" spans="1:20" x14ac:dyDescent="0.25">
      <c r="A6522" t="s">
        <v>637</v>
      </c>
      <c r="B6522" t="s">
        <v>1229</v>
      </c>
      <c r="C6522" t="s">
        <v>639</v>
      </c>
      <c r="D6522" t="s">
        <v>663</v>
      </c>
      <c r="E6522" t="s">
        <v>704</v>
      </c>
      <c r="F6522">
        <v>528004120026</v>
      </c>
      <c r="G6522" t="s">
        <v>1241</v>
      </c>
      <c r="H6522">
        <v>583625</v>
      </c>
      <c r="I6522" t="s">
        <v>303</v>
      </c>
      <c r="J6522">
        <v>202212</v>
      </c>
      <c r="K6522">
        <v>44599</v>
      </c>
      <c r="L6522" t="s">
        <v>644</v>
      </c>
      <c r="M6522">
        <v>50000</v>
      </c>
      <c r="N6522">
        <v>84.97</v>
      </c>
      <c r="O6522" t="s">
        <v>645</v>
      </c>
      <c r="P6522" s="428">
        <v>76.227999999999994</v>
      </c>
      <c r="Q6522">
        <v>30537977</v>
      </c>
      <c r="R6522" t="s">
        <v>1230</v>
      </c>
      <c r="S6522">
        <v>13487</v>
      </c>
      <c r="T6522" t="s">
        <v>4489</v>
      </c>
    </row>
    <row r="6523" spans="1:20" x14ac:dyDescent="0.25">
      <c r="A6523" t="s">
        <v>637</v>
      </c>
      <c r="B6523" t="s">
        <v>1229</v>
      </c>
      <c r="C6523" t="s">
        <v>639</v>
      </c>
      <c r="D6523" t="s">
        <v>663</v>
      </c>
      <c r="E6523" t="s">
        <v>704</v>
      </c>
      <c r="F6523">
        <v>528004120026</v>
      </c>
      <c r="G6523" t="s">
        <v>1241</v>
      </c>
      <c r="H6523">
        <v>583625</v>
      </c>
      <c r="I6523" t="s">
        <v>303</v>
      </c>
      <c r="J6523">
        <v>202212</v>
      </c>
      <c r="K6523">
        <v>44599</v>
      </c>
      <c r="L6523" t="s">
        <v>644</v>
      </c>
      <c r="M6523">
        <v>10000</v>
      </c>
      <c r="N6523">
        <v>16.989999999999998</v>
      </c>
      <c r="O6523" t="s">
        <v>645</v>
      </c>
      <c r="P6523" s="428">
        <v>15.242000000000001</v>
      </c>
      <c r="Q6523">
        <v>30537977</v>
      </c>
      <c r="R6523" t="s">
        <v>1230</v>
      </c>
      <c r="S6523">
        <v>13487</v>
      </c>
      <c r="T6523" t="s">
        <v>4297</v>
      </c>
    </row>
    <row r="6524" spans="1:20" x14ac:dyDescent="0.25">
      <c r="A6524" t="s">
        <v>637</v>
      </c>
      <c r="B6524" t="s">
        <v>1229</v>
      </c>
      <c r="C6524" t="s">
        <v>639</v>
      </c>
      <c r="D6524" t="s">
        <v>663</v>
      </c>
      <c r="E6524" t="s">
        <v>704</v>
      </c>
      <c r="F6524">
        <v>528004120026</v>
      </c>
      <c r="G6524" t="s">
        <v>1241</v>
      </c>
      <c r="H6524">
        <v>583625</v>
      </c>
      <c r="I6524" t="s">
        <v>303</v>
      </c>
      <c r="J6524">
        <v>202212</v>
      </c>
      <c r="K6524">
        <v>44599</v>
      </c>
      <c r="L6524" t="s">
        <v>644</v>
      </c>
      <c r="M6524">
        <v>50000</v>
      </c>
      <c r="N6524">
        <v>84.97</v>
      </c>
      <c r="O6524" t="s">
        <v>645</v>
      </c>
      <c r="P6524" s="428">
        <v>76.227999999999994</v>
      </c>
      <c r="Q6524">
        <v>30537977</v>
      </c>
      <c r="R6524" t="s">
        <v>1230</v>
      </c>
      <c r="S6524">
        <v>13487</v>
      </c>
      <c r="T6524" t="s">
        <v>4298</v>
      </c>
    </row>
    <row r="6525" spans="1:20" x14ac:dyDescent="0.25">
      <c r="A6525" t="s">
        <v>637</v>
      </c>
      <c r="B6525" t="s">
        <v>1229</v>
      </c>
      <c r="C6525" t="s">
        <v>639</v>
      </c>
      <c r="D6525" t="s">
        <v>663</v>
      </c>
      <c r="E6525" t="s">
        <v>704</v>
      </c>
      <c r="F6525">
        <v>528004120026</v>
      </c>
      <c r="G6525" t="s">
        <v>1241</v>
      </c>
      <c r="H6525">
        <v>583625</v>
      </c>
      <c r="I6525" t="s">
        <v>303</v>
      </c>
      <c r="J6525">
        <v>202212</v>
      </c>
      <c r="K6525">
        <v>44599</v>
      </c>
      <c r="L6525" t="s">
        <v>644</v>
      </c>
      <c r="M6525">
        <v>50000</v>
      </c>
      <c r="N6525">
        <v>84.97</v>
      </c>
      <c r="O6525" t="s">
        <v>645</v>
      </c>
      <c r="P6525" s="428">
        <v>76.227999999999994</v>
      </c>
      <c r="Q6525">
        <v>30537977</v>
      </c>
      <c r="R6525" t="s">
        <v>1230</v>
      </c>
      <c r="S6525">
        <v>13487</v>
      </c>
      <c r="T6525" t="s">
        <v>4490</v>
      </c>
    </row>
    <row r="6526" spans="1:20" x14ac:dyDescent="0.25">
      <c r="A6526" t="s">
        <v>637</v>
      </c>
      <c r="B6526" t="s">
        <v>1229</v>
      </c>
      <c r="C6526" t="s">
        <v>639</v>
      </c>
      <c r="D6526" t="s">
        <v>663</v>
      </c>
      <c r="E6526" t="s">
        <v>704</v>
      </c>
      <c r="F6526">
        <v>528004120026</v>
      </c>
      <c r="G6526" t="s">
        <v>1241</v>
      </c>
      <c r="H6526">
        <v>583625</v>
      </c>
      <c r="I6526" t="s">
        <v>303</v>
      </c>
      <c r="J6526">
        <v>202212</v>
      </c>
      <c r="K6526">
        <v>44599</v>
      </c>
      <c r="L6526" t="s">
        <v>644</v>
      </c>
      <c r="M6526">
        <v>50000</v>
      </c>
      <c r="N6526">
        <v>84.97</v>
      </c>
      <c r="O6526" t="s">
        <v>645</v>
      </c>
      <c r="P6526" s="428">
        <v>76.227999999999994</v>
      </c>
      <c r="Q6526">
        <v>30537977</v>
      </c>
      <c r="R6526" t="s">
        <v>1230</v>
      </c>
      <c r="S6526">
        <v>13487</v>
      </c>
      <c r="T6526" t="s">
        <v>4491</v>
      </c>
    </row>
    <row r="6527" spans="1:20" x14ac:dyDescent="0.25">
      <c r="A6527" t="s">
        <v>637</v>
      </c>
      <c r="B6527" t="s">
        <v>1229</v>
      </c>
      <c r="C6527" t="s">
        <v>639</v>
      </c>
      <c r="D6527" t="s">
        <v>663</v>
      </c>
      <c r="E6527" t="s">
        <v>704</v>
      </c>
      <c r="F6527">
        <v>528004120026</v>
      </c>
      <c r="G6527" t="s">
        <v>1241</v>
      </c>
      <c r="H6527">
        <v>583625</v>
      </c>
      <c r="I6527" t="s">
        <v>303</v>
      </c>
      <c r="J6527">
        <v>202212</v>
      </c>
      <c r="K6527">
        <v>44599</v>
      </c>
      <c r="L6527" t="s">
        <v>644</v>
      </c>
      <c r="M6527">
        <v>50000</v>
      </c>
      <c r="N6527">
        <v>84.97</v>
      </c>
      <c r="O6527" t="s">
        <v>645</v>
      </c>
      <c r="P6527" s="428">
        <v>76.227999999999994</v>
      </c>
      <c r="Q6527">
        <v>30537977</v>
      </c>
      <c r="R6527" t="s">
        <v>1230</v>
      </c>
      <c r="S6527">
        <v>13487</v>
      </c>
      <c r="T6527" t="s">
        <v>4299</v>
      </c>
    </row>
    <row r="6528" spans="1:20" x14ac:dyDescent="0.25">
      <c r="A6528" t="s">
        <v>637</v>
      </c>
      <c r="B6528" t="s">
        <v>1229</v>
      </c>
      <c r="C6528" t="s">
        <v>639</v>
      </c>
      <c r="D6528" t="s">
        <v>663</v>
      </c>
      <c r="E6528" t="s">
        <v>704</v>
      </c>
      <c r="F6528">
        <v>528004120026</v>
      </c>
      <c r="G6528" t="s">
        <v>1241</v>
      </c>
      <c r="H6528">
        <v>583625</v>
      </c>
      <c r="I6528" t="s">
        <v>303</v>
      </c>
      <c r="J6528">
        <v>202212</v>
      </c>
      <c r="K6528">
        <v>44599</v>
      </c>
      <c r="L6528" t="s">
        <v>644</v>
      </c>
      <c r="M6528">
        <v>50000</v>
      </c>
      <c r="N6528">
        <v>84.97</v>
      </c>
      <c r="O6528" t="s">
        <v>645</v>
      </c>
      <c r="P6528" s="428">
        <v>76.227999999999994</v>
      </c>
      <c r="Q6528">
        <v>30537977</v>
      </c>
      <c r="R6528" t="s">
        <v>1230</v>
      </c>
      <c r="S6528">
        <v>13487</v>
      </c>
      <c r="T6528" t="s">
        <v>4300</v>
      </c>
    </row>
    <row r="6529" spans="1:20" x14ac:dyDescent="0.25">
      <c r="A6529" t="s">
        <v>637</v>
      </c>
      <c r="B6529" t="s">
        <v>1229</v>
      </c>
      <c r="C6529" t="s">
        <v>639</v>
      </c>
      <c r="D6529" t="s">
        <v>663</v>
      </c>
      <c r="E6529" t="s">
        <v>704</v>
      </c>
      <c r="F6529">
        <v>528004120026</v>
      </c>
      <c r="G6529" t="s">
        <v>1241</v>
      </c>
      <c r="H6529">
        <v>583625</v>
      </c>
      <c r="I6529" t="s">
        <v>303</v>
      </c>
      <c r="J6529">
        <v>202212</v>
      </c>
      <c r="K6529">
        <v>44599</v>
      </c>
      <c r="L6529" t="s">
        <v>644</v>
      </c>
      <c r="M6529">
        <v>50000</v>
      </c>
      <c r="N6529">
        <v>84.97</v>
      </c>
      <c r="O6529" t="s">
        <v>645</v>
      </c>
      <c r="P6529" s="428">
        <v>76.227999999999994</v>
      </c>
      <c r="Q6529">
        <v>30537977</v>
      </c>
      <c r="R6529" t="s">
        <v>1230</v>
      </c>
      <c r="S6529">
        <v>13487</v>
      </c>
      <c r="T6529" t="s">
        <v>4300</v>
      </c>
    </row>
    <row r="6530" spans="1:20" x14ac:dyDescent="0.25">
      <c r="A6530" t="s">
        <v>637</v>
      </c>
      <c r="B6530" t="s">
        <v>1229</v>
      </c>
      <c r="C6530" t="s">
        <v>639</v>
      </c>
      <c r="D6530" t="s">
        <v>663</v>
      </c>
      <c r="E6530" t="s">
        <v>704</v>
      </c>
      <c r="F6530">
        <v>528004120026</v>
      </c>
      <c r="G6530" t="s">
        <v>1241</v>
      </c>
      <c r="H6530">
        <v>583625</v>
      </c>
      <c r="I6530" t="s">
        <v>303</v>
      </c>
      <c r="J6530">
        <v>202212</v>
      </c>
      <c r="K6530">
        <v>44599</v>
      </c>
      <c r="L6530" t="s">
        <v>644</v>
      </c>
      <c r="M6530">
        <v>20000</v>
      </c>
      <c r="N6530">
        <v>33.99</v>
      </c>
      <c r="O6530" t="s">
        <v>645</v>
      </c>
      <c r="P6530" s="428">
        <v>30.492999999999999</v>
      </c>
      <c r="Q6530">
        <v>30537977</v>
      </c>
      <c r="R6530" t="s">
        <v>1230</v>
      </c>
      <c r="S6530">
        <v>13487</v>
      </c>
      <c r="T6530" t="s">
        <v>4300</v>
      </c>
    </row>
    <row r="6531" spans="1:20" x14ac:dyDescent="0.25">
      <c r="A6531" t="s">
        <v>637</v>
      </c>
      <c r="B6531" t="s">
        <v>1229</v>
      </c>
      <c r="C6531" t="s">
        <v>639</v>
      </c>
      <c r="D6531" t="s">
        <v>663</v>
      </c>
      <c r="E6531" t="s">
        <v>704</v>
      </c>
      <c r="F6531">
        <v>528004120026</v>
      </c>
      <c r="G6531" t="s">
        <v>1241</v>
      </c>
      <c r="H6531">
        <v>583625</v>
      </c>
      <c r="I6531" t="s">
        <v>303</v>
      </c>
      <c r="J6531">
        <v>202212</v>
      </c>
      <c r="K6531">
        <v>44599</v>
      </c>
      <c r="L6531" t="s">
        <v>644</v>
      </c>
      <c r="M6531">
        <v>10000</v>
      </c>
      <c r="N6531">
        <v>16.989999999999998</v>
      </c>
      <c r="O6531" t="s">
        <v>645</v>
      </c>
      <c r="P6531" s="428">
        <v>15.242000000000001</v>
      </c>
      <c r="Q6531">
        <v>30537977</v>
      </c>
      <c r="R6531" t="s">
        <v>1230</v>
      </c>
      <c r="S6531">
        <v>13487</v>
      </c>
      <c r="T6531" t="s">
        <v>4301</v>
      </c>
    </row>
    <row r="6532" spans="1:20" x14ac:dyDescent="0.25">
      <c r="A6532" t="s">
        <v>637</v>
      </c>
      <c r="B6532" t="s">
        <v>1229</v>
      </c>
      <c r="C6532" t="s">
        <v>639</v>
      </c>
      <c r="D6532" t="s">
        <v>663</v>
      </c>
      <c r="E6532" t="s">
        <v>704</v>
      </c>
      <c r="F6532">
        <v>528004120026</v>
      </c>
      <c r="G6532" t="s">
        <v>1241</v>
      </c>
      <c r="H6532">
        <v>583625</v>
      </c>
      <c r="I6532" t="s">
        <v>303</v>
      </c>
      <c r="J6532">
        <v>202212</v>
      </c>
      <c r="K6532">
        <v>44599</v>
      </c>
      <c r="L6532" t="s">
        <v>644</v>
      </c>
      <c r="M6532">
        <v>50000</v>
      </c>
      <c r="N6532">
        <v>84.97</v>
      </c>
      <c r="O6532" t="s">
        <v>645</v>
      </c>
      <c r="P6532" s="428">
        <v>76.227999999999994</v>
      </c>
      <c r="Q6532">
        <v>30537977</v>
      </c>
      <c r="R6532" t="s">
        <v>1230</v>
      </c>
      <c r="S6532">
        <v>13487</v>
      </c>
      <c r="T6532" t="s">
        <v>4302</v>
      </c>
    </row>
    <row r="6533" spans="1:20" x14ac:dyDescent="0.25">
      <c r="A6533" t="s">
        <v>637</v>
      </c>
      <c r="B6533" t="s">
        <v>1229</v>
      </c>
      <c r="C6533" t="s">
        <v>639</v>
      </c>
      <c r="D6533" t="s">
        <v>663</v>
      </c>
      <c r="E6533" t="s">
        <v>704</v>
      </c>
      <c r="F6533">
        <v>528004120026</v>
      </c>
      <c r="G6533" t="s">
        <v>1241</v>
      </c>
      <c r="H6533">
        <v>583625</v>
      </c>
      <c r="I6533" t="s">
        <v>303</v>
      </c>
      <c r="J6533">
        <v>202212</v>
      </c>
      <c r="K6533">
        <v>44599</v>
      </c>
      <c r="L6533" t="s">
        <v>644</v>
      </c>
      <c r="M6533">
        <v>50000</v>
      </c>
      <c r="N6533">
        <v>84.97</v>
      </c>
      <c r="O6533" t="s">
        <v>645</v>
      </c>
      <c r="P6533" s="428">
        <v>76.227999999999994</v>
      </c>
      <c r="Q6533">
        <v>30537977</v>
      </c>
      <c r="R6533" t="s">
        <v>1230</v>
      </c>
      <c r="S6533">
        <v>13487</v>
      </c>
      <c r="T6533" t="s">
        <v>4303</v>
      </c>
    </row>
    <row r="6534" spans="1:20" x14ac:dyDescent="0.25">
      <c r="A6534" t="s">
        <v>637</v>
      </c>
      <c r="B6534" t="s">
        <v>1229</v>
      </c>
      <c r="C6534" t="s">
        <v>639</v>
      </c>
      <c r="D6534" t="s">
        <v>663</v>
      </c>
      <c r="E6534" t="s">
        <v>704</v>
      </c>
      <c r="F6534">
        <v>528004120026</v>
      </c>
      <c r="G6534" t="s">
        <v>1241</v>
      </c>
      <c r="H6534">
        <v>583625</v>
      </c>
      <c r="I6534" t="s">
        <v>303</v>
      </c>
      <c r="J6534">
        <v>202212</v>
      </c>
      <c r="K6534">
        <v>44599</v>
      </c>
      <c r="L6534" t="s">
        <v>644</v>
      </c>
      <c r="M6534">
        <v>19000</v>
      </c>
      <c r="N6534">
        <v>32.29</v>
      </c>
      <c r="O6534" t="s">
        <v>645</v>
      </c>
      <c r="P6534" s="428">
        <v>28.968</v>
      </c>
      <c r="Q6534">
        <v>30537977</v>
      </c>
      <c r="R6534" t="s">
        <v>1230</v>
      </c>
      <c r="S6534">
        <v>13487</v>
      </c>
      <c r="T6534" t="s">
        <v>4494</v>
      </c>
    </row>
    <row r="6535" spans="1:20" x14ac:dyDescent="0.25">
      <c r="A6535" t="s">
        <v>637</v>
      </c>
      <c r="B6535" t="s">
        <v>1229</v>
      </c>
      <c r="C6535" t="s">
        <v>639</v>
      </c>
      <c r="D6535" t="s">
        <v>663</v>
      </c>
      <c r="E6535" t="s">
        <v>704</v>
      </c>
      <c r="F6535">
        <v>528004120026</v>
      </c>
      <c r="G6535" t="s">
        <v>1241</v>
      </c>
      <c r="H6535">
        <v>583625</v>
      </c>
      <c r="I6535" t="s">
        <v>303</v>
      </c>
      <c r="J6535">
        <v>202212</v>
      </c>
      <c r="K6535">
        <v>44599</v>
      </c>
      <c r="L6535" t="s">
        <v>644</v>
      </c>
      <c r="M6535">
        <v>25000</v>
      </c>
      <c r="N6535">
        <v>42.48</v>
      </c>
      <c r="O6535" t="s">
        <v>645</v>
      </c>
      <c r="P6535" s="428">
        <v>38.11</v>
      </c>
      <c r="Q6535">
        <v>30537977</v>
      </c>
      <c r="R6535" t="s">
        <v>1230</v>
      </c>
      <c r="S6535">
        <v>13487</v>
      </c>
      <c r="T6535" t="s">
        <v>4304</v>
      </c>
    </row>
    <row r="6536" spans="1:20" x14ac:dyDescent="0.25">
      <c r="A6536" t="s">
        <v>637</v>
      </c>
      <c r="B6536" t="s">
        <v>1229</v>
      </c>
      <c r="C6536" t="s">
        <v>639</v>
      </c>
      <c r="D6536" t="s">
        <v>663</v>
      </c>
      <c r="E6536" t="s">
        <v>704</v>
      </c>
      <c r="F6536">
        <v>528004120026</v>
      </c>
      <c r="G6536" t="s">
        <v>1241</v>
      </c>
      <c r="H6536">
        <v>583625</v>
      </c>
      <c r="I6536" t="s">
        <v>303</v>
      </c>
      <c r="J6536">
        <v>202212</v>
      </c>
      <c r="K6536">
        <v>44599</v>
      </c>
      <c r="L6536" t="s">
        <v>644</v>
      </c>
      <c r="M6536">
        <v>19000</v>
      </c>
      <c r="N6536">
        <v>32.29</v>
      </c>
      <c r="O6536" t="s">
        <v>645</v>
      </c>
      <c r="P6536" s="428">
        <v>28.968</v>
      </c>
      <c r="Q6536">
        <v>30537977</v>
      </c>
      <c r="R6536" t="s">
        <v>1230</v>
      </c>
      <c r="S6536">
        <v>13487</v>
      </c>
      <c r="T6536" t="s">
        <v>4305</v>
      </c>
    </row>
    <row r="6537" spans="1:20" x14ac:dyDescent="0.25">
      <c r="A6537" t="s">
        <v>637</v>
      </c>
      <c r="B6537" t="s">
        <v>1229</v>
      </c>
      <c r="C6537" t="s">
        <v>639</v>
      </c>
      <c r="D6537" t="s">
        <v>663</v>
      </c>
      <c r="E6537" t="s">
        <v>704</v>
      </c>
      <c r="F6537">
        <v>528004120026</v>
      </c>
      <c r="G6537" t="s">
        <v>1241</v>
      </c>
      <c r="H6537">
        <v>583625</v>
      </c>
      <c r="I6537" t="s">
        <v>303</v>
      </c>
      <c r="J6537">
        <v>202212</v>
      </c>
      <c r="K6537">
        <v>44599</v>
      </c>
      <c r="L6537" t="s">
        <v>644</v>
      </c>
      <c r="M6537">
        <v>19000</v>
      </c>
      <c r="N6537">
        <v>32.29</v>
      </c>
      <c r="O6537" t="s">
        <v>645</v>
      </c>
      <c r="P6537" s="428">
        <v>28.968</v>
      </c>
      <c r="Q6537">
        <v>30537977</v>
      </c>
      <c r="R6537" t="s">
        <v>1230</v>
      </c>
      <c r="S6537">
        <v>13487</v>
      </c>
      <c r="T6537" t="s">
        <v>4306</v>
      </c>
    </row>
    <row r="6538" spans="1:20" x14ac:dyDescent="0.25">
      <c r="A6538" t="s">
        <v>637</v>
      </c>
      <c r="B6538" t="s">
        <v>1229</v>
      </c>
      <c r="C6538" t="s">
        <v>639</v>
      </c>
      <c r="D6538" t="s">
        <v>663</v>
      </c>
      <c r="E6538" t="s">
        <v>704</v>
      </c>
      <c r="F6538">
        <v>528004120026</v>
      </c>
      <c r="G6538" t="s">
        <v>1241</v>
      </c>
      <c r="H6538">
        <v>583625</v>
      </c>
      <c r="I6538" t="s">
        <v>303</v>
      </c>
      <c r="J6538">
        <v>202212</v>
      </c>
      <c r="K6538">
        <v>44599</v>
      </c>
      <c r="L6538" t="s">
        <v>644</v>
      </c>
      <c r="M6538">
        <v>25000</v>
      </c>
      <c r="N6538">
        <v>42.48</v>
      </c>
      <c r="O6538" t="s">
        <v>645</v>
      </c>
      <c r="P6538" s="428">
        <v>38.11</v>
      </c>
      <c r="Q6538">
        <v>30537977</v>
      </c>
      <c r="R6538" t="s">
        <v>1230</v>
      </c>
      <c r="S6538">
        <v>13487</v>
      </c>
      <c r="T6538" t="s">
        <v>4307</v>
      </c>
    </row>
    <row r="6539" spans="1:20" x14ac:dyDescent="0.25">
      <c r="A6539" t="s">
        <v>637</v>
      </c>
      <c r="B6539" t="s">
        <v>1229</v>
      </c>
      <c r="C6539" t="s">
        <v>639</v>
      </c>
      <c r="D6539" t="s">
        <v>663</v>
      </c>
      <c r="E6539" t="s">
        <v>704</v>
      </c>
      <c r="F6539">
        <v>528004120026</v>
      </c>
      <c r="G6539" t="s">
        <v>1241</v>
      </c>
      <c r="H6539">
        <v>583625</v>
      </c>
      <c r="I6539" t="s">
        <v>303</v>
      </c>
      <c r="J6539">
        <v>202212</v>
      </c>
      <c r="K6539">
        <v>44599</v>
      </c>
      <c r="L6539" t="s">
        <v>644</v>
      </c>
      <c r="M6539">
        <v>19000</v>
      </c>
      <c r="N6539">
        <v>32.29</v>
      </c>
      <c r="O6539" t="s">
        <v>645</v>
      </c>
      <c r="P6539" s="428">
        <v>28.968</v>
      </c>
      <c r="Q6539">
        <v>30537977</v>
      </c>
      <c r="R6539" t="s">
        <v>1230</v>
      </c>
      <c r="S6539">
        <v>13487</v>
      </c>
      <c r="T6539" t="s">
        <v>4661</v>
      </c>
    </row>
    <row r="6540" spans="1:20" x14ac:dyDescent="0.25">
      <c r="A6540" t="s">
        <v>637</v>
      </c>
      <c r="B6540" t="s">
        <v>1229</v>
      </c>
      <c r="C6540" t="s">
        <v>639</v>
      </c>
      <c r="D6540" t="s">
        <v>663</v>
      </c>
      <c r="E6540" t="s">
        <v>704</v>
      </c>
      <c r="F6540">
        <v>528004120026</v>
      </c>
      <c r="G6540" t="s">
        <v>1241</v>
      </c>
      <c r="H6540">
        <v>583625</v>
      </c>
      <c r="I6540" t="s">
        <v>303</v>
      </c>
      <c r="J6540">
        <v>202212</v>
      </c>
      <c r="K6540">
        <v>44599</v>
      </c>
      <c r="L6540" t="s">
        <v>644</v>
      </c>
      <c r="M6540">
        <v>25000</v>
      </c>
      <c r="N6540">
        <v>42.48</v>
      </c>
      <c r="O6540" t="s">
        <v>645</v>
      </c>
      <c r="P6540" s="428">
        <v>38.11</v>
      </c>
      <c r="Q6540">
        <v>30537977</v>
      </c>
      <c r="R6540" t="s">
        <v>1230</v>
      </c>
      <c r="S6540">
        <v>13487</v>
      </c>
      <c r="T6540" t="s">
        <v>4308</v>
      </c>
    </row>
    <row r="6541" spans="1:20" x14ac:dyDescent="0.25">
      <c r="A6541" t="s">
        <v>637</v>
      </c>
      <c r="B6541" t="s">
        <v>1229</v>
      </c>
      <c r="C6541" t="s">
        <v>639</v>
      </c>
      <c r="D6541" t="s">
        <v>663</v>
      </c>
      <c r="E6541" t="s">
        <v>704</v>
      </c>
      <c r="F6541">
        <v>528004120026</v>
      </c>
      <c r="G6541" t="s">
        <v>1241</v>
      </c>
      <c r="H6541">
        <v>583625</v>
      </c>
      <c r="I6541" t="s">
        <v>303</v>
      </c>
      <c r="J6541">
        <v>202212</v>
      </c>
      <c r="K6541">
        <v>44599</v>
      </c>
      <c r="L6541" t="s">
        <v>644</v>
      </c>
      <c r="M6541">
        <v>33500</v>
      </c>
      <c r="N6541">
        <v>56.93</v>
      </c>
      <c r="O6541" t="s">
        <v>645</v>
      </c>
      <c r="P6541" s="428">
        <v>51.073</v>
      </c>
      <c r="Q6541">
        <v>30537977</v>
      </c>
      <c r="R6541" t="s">
        <v>1230</v>
      </c>
      <c r="S6541">
        <v>13487</v>
      </c>
      <c r="T6541" t="s">
        <v>4496</v>
      </c>
    </row>
    <row r="6542" spans="1:20" x14ac:dyDescent="0.25">
      <c r="A6542" t="s">
        <v>637</v>
      </c>
      <c r="B6542" t="s">
        <v>1229</v>
      </c>
      <c r="C6542" t="s">
        <v>639</v>
      </c>
      <c r="D6542" t="s">
        <v>663</v>
      </c>
      <c r="E6542" t="s">
        <v>704</v>
      </c>
      <c r="F6542">
        <v>528004120026</v>
      </c>
      <c r="G6542" t="s">
        <v>1241</v>
      </c>
      <c r="H6542">
        <v>583625</v>
      </c>
      <c r="I6542" t="s">
        <v>303</v>
      </c>
      <c r="J6542">
        <v>202212</v>
      </c>
      <c r="K6542">
        <v>44599</v>
      </c>
      <c r="L6542" t="s">
        <v>644</v>
      </c>
      <c r="M6542">
        <v>33500</v>
      </c>
      <c r="N6542">
        <v>56.93</v>
      </c>
      <c r="O6542" t="s">
        <v>645</v>
      </c>
      <c r="P6542" s="428">
        <v>51.073</v>
      </c>
      <c r="Q6542">
        <v>30537977</v>
      </c>
      <c r="R6542" t="s">
        <v>1230</v>
      </c>
      <c r="S6542">
        <v>13487</v>
      </c>
      <c r="T6542" t="s">
        <v>4309</v>
      </c>
    </row>
    <row r="6543" spans="1:20" x14ac:dyDescent="0.25">
      <c r="A6543" t="s">
        <v>637</v>
      </c>
      <c r="B6543" t="s">
        <v>1229</v>
      </c>
      <c r="C6543" t="s">
        <v>639</v>
      </c>
      <c r="D6543" t="s">
        <v>663</v>
      </c>
      <c r="E6543" t="s">
        <v>704</v>
      </c>
      <c r="F6543">
        <v>528004120026</v>
      </c>
      <c r="G6543" t="s">
        <v>1241</v>
      </c>
      <c r="H6543">
        <v>583625</v>
      </c>
      <c r="I6543" t="s">
        <v>303</v>
      </c>
      <c r="J6543">
        <v>202212</v>
      </c>
      <c r="K6543">
        <v>44599</v>
      </c>
      <c r="L6543" t="s">
        <v>644</v>
      </c>
      <c r="M6543">
        <v>33500</v>
      </c>
      <c r="N6543">
        <v>56.93</v>
      </c>
      <c r="O6543" t="s">
        <v>645</v>
      </c>
      <c r="P6543" s="428">
        <v>51.073</v>
      </c>
      <c r="Q6543">
        <v>30537977</v>
      </c>
      <c r="R6543" t="s">
        <v>1230</v>
      </c>
      <c r="S6543">
        <v>13487</v>
      </c>
      <c r="T6543" t="s">
        <v>4310</v>
      </c>
    </row>
    <row r="6544" spans="1:20" x14ac:dyDescent="0.25">
      <c r="A6544" t="s">
        <v>637</v>
      </c>
      <c r="B6544" t="s">
        <v>1229</v>
      </c>
      <c r="C6544" t="s">
        <v>639</v>
      </c>
      <c r="D6544" t="s">
        <v>663</v>
      </c>
      <c r="E6544" t="s">
        <v>704</v>
      </c>
      <c r="F6544">
        <v>528004120026</v>
      </c>
      <c r="G6544" t="s">
        <v>1241</v>
      </c>
      <c r="H6544">
        <v>583625</v>
      </c>
      <c r="I6544" t="s">
        <v>303</v>
      </c>
      <c r="J6544">
        <v>202212</v>
      </c>
      <c r="K6544">
        <v>44599</v>
      </c>
      <c r="L6544" t="s">
        <v>644</v>
      </c>
      <c r="M6544">
        <v>58500</v>
      </c>
      <c r="N6544">
        <v>99.41</v>
      </c>
      <c r="O6544" t="s">
        <v>645</v>
      </c>
      <c r="P6544" s="428">
        <v>89.183000000000007</v>
      </c>
      <c r="Q6544">
        <v>30537977</v>
      </c>
      <c r="R6544" t="s">
        <v>1230</v>
      </c>
      <c r="S6544">
        <v>13487</v>
      </c>
      <c r="T6544" t="s">
        <v>4311</v>
      </c>
    </row>
    <row r="6545" spans="1:20" x14ac:dyDescent="0.25">
      <c r="A6545" t="s">
        <v>637</v>
      </c>
      <c r="B6545" t="s">
        <v>1229</v>
      </c>
      <c r="C6545" t="s">
        <v>639</v>
      </c>
      <c r="D6545" t="s">
        <v>663</v>
      </c>
      <c r="E6545" t="s">
        <v>704</v>
      </c>
      <c r="F6545">
        <v>528004120026</v>
      </c>
      <c r="G6545" t="s">
        <v>1241</v>
      </c>
      <c r="H6545">
        <v>583625</v>
      </c>
      <c r="I6545" t="s">
        <v>303</v>
      </c>
      <c r="J6545">
        <v>202212</v>
      </c>
      <c r="K6545">
        <v>44599</v>
      </c>
      <c r="L6545" t="s">
        <v>644</v>
      </c>
      <c r="M6545">
        <v>50000</v>
      </c>
      <c r="N6545">
        <v>84.97</v>
      </c>
      <c r="O6545" t="s">
        <v>645</v>
      </c>
      <c r="P6545" s="428">
        <v>76.227999999999994</v>
      </c>
      <c r="Q6545">
        <v>30537977</v>
      </c>
      <c r="R6545" t="s">
        <v>1230</v>
      </c>
      <c r="S6545">
        <v>13487</v>
      </c>
      <c r="T6545" t="s">
        <v>4312</v>
      </c>
    </row>
    <row r="6546" spans="1:20" x14ac:dyDescent="0.25">
      <c r="A6546" t="s">
        <v>637</v>
      </c>
      <c r="B6546" t="s">
        <v>1229</v>
      </c>
      <c r="C6546" t="s">
        <v>639</v>
      </c>
      <c r="D6546" t="s">
        <v>663</v>
      </c>
      <c r="E6546" t="s">
        <v>704</v>
      </c>
      <c r="F6546">
        <v>528004120026</v>
      </c>
      <c r="G6546" t="s">
        <v>1241</v>
      </c>
      <c r="H6546">
        <v>583625</v>
      </c>
      <c r="I6546" t="s">
        <v>303</v>
      </c>
      <c r="J6546">
        <v>202212</v>
      </c>
      <c r="K6546">
        <v>44599</v>
      </c>
      <c r="L6546" t="s">
        <v>644</v>
      </c>
      <c r="M6546">
        <v>25000</v>
      </c>
      <c r="N6546">
        <v>42.48</v>
      </c>
      <c r="O6546" t="s">
        <v>645</v>
      </c>
      <c r="P6546" s="428">
        <v>38.11</v>
      </c>
      <c r="Q6546">
        <v>30537977</v>
      </c>
      <c r="R6546" t="s">
        <v>1230</v>
      </c>
      <c r="S6546">
        <v>13487</v>
      </c>
      <c r="T6546" t="s">
        <v>4313</v>
      </c>
    </row>
    <row r="6547" spans="1:20" x14ac:dyDescent="0.25">
      <c r="A6547" t="s">
        <v>637</v>
      </c>
      <c r="B6547" t="s">
        <v>1229</v>
      </c>
      <c r="C6547" t="s">
        <v>639</v>
      </c>
      <c r="D6547" t="s">
        <v>663</v>
      </c>
      <c r="E6547" t="s">
        <v>704</v>
      </c>
      <c r="F6547">
        <v>528004120026</v>
      </c>
      <c r="G6547" t="s">
        <v>1241</v>
      </c>
      <c r="H6547">
        <v>583625</v>
      </c>
      <c r="I6547" t="s">
        <v>303</v>
      </c>
      <c r="J6547">
        <v>202212</v>
      </c>
      <c r="K6547">
        <v>44599</v>
      </c>
      <c r="L6547" t="s">
        <v>644</v>
      </c>
      <c r="M6547">
        <v>50000</v>
      </c>
      <c r="N6547">
        <v>84.97</v>
      </c>
      <c r="O6547" t="s">
        <v>645</v>
      </c>
      <c r="P6547" s="428">
        <v>76.227999999999994</v>
      </c>
      <c r="Q6547">
        <v>30537977</v>
      </c>
      <c r="R6547" t="s">
        <v>1230</v>
      </c>
      <c r="S6547">
        <v>13487</v>
      </c>
      <c r="T6547" t="s">
        <v>4314</v>
      </c>
    </row>
    <row r="6548" spans="1:20" x14ac:dyDescent="0.25">
      <c r="A6548" t="s">
        <v>637</v>
      </c>
      <c r="B6548" t="s">
        <v>1229</v>
      </c>
      <c r="C6548" t="s">
        <v>639</v>
      </c>
      <c r="D6548" t="s">
        <v>663</v>
      </c>
      <c r="E6548" t="s">
        <v>704</v>
      </c>
      <c r="F6548">
        <v>528004120026</v>
      </c>
      <c r="G6548" t="s">
        <v>1241</v>
      </c>
      <c r="H6548">
        <v>583625</v>
      </c>
      <c r="I6548" t="s">
        <v>303</v>
      </c>
      <c r="J6548">
        <v>202212</v>
      </c>
      <c r="K6548">
        <v>44599</v>
      </c>
      <c r="L6548" t="s">
        <v>644</v>
      </c>
      <c r="M6548">
        <v>6000</v>
      </c>
      <c r="N6548">
        <v>10.199999999999999</v>
      </c>
      <c r="O6548" t="s">
        <v>645</v>
      </c>
      <c r="P6548" s="428">
        <v>9.1509999999999998</v>
      </c>
      <c r="Q6548">
        <v>30537977</v>
      </c>
      <c r="R6548" t="s">
        <v>1230</v>
      </c>
      <c r="S6548">
        <v>13487</v>
      </c>
      <c r="T6548" t="s">
        <v>4315</v>
      </c>
    </row>
    <row r="6549" spans="1:20" x14ac:dyDescent="0.25">
      <c r="A6549" t="s">
        <v>637</v>
      </c>
      <c r="B6549" t="s">
        <v>1229</v>
      </c>
      <c r="C6549" t="s">
        <v>639</v>
      </c>
      <c r="D6549" t="s">
        <v>663</v>
      </c>
      <c r="E6549" t="s">
        <v>704</v>
      </c>
      <c r="F6549">
        <v>528004120026</v>
      </c>
      <c r="G6549" t="s">
        <v>1241</v>
      </c>
      <c r="H6549">
        <v>583625</v>
      </c>
      <c r="I6549" t="s">
        <v>303</v>
      </c>
      <c r="J6549">
        <v>202212</v>
      </c>
      <c r="K6549">
        <v>44599</v>
      </c>
      <c r="L6549" t="s">
        <v>644</v>
      </c>
      <c r="M6549">
        <v>10000</v>
      </c>
      <c r="N6549">
        <v>16.989999999999998</v>
      </c>
      <c r="O6549" t="s">
        <v>645</v>
      </c>
      <c r="P6549" s="428">
        <v>15.242000000000001</v>
      </c>
      <c r="Q6549">
        <v>30537977</v>
      </c>
      <c r="R6549" t="s">
        <v>1230</v>
      </c>
      <c r="S6549">
        <v>13487</v>
      </c>
      <c r="T6549" t="s">
        <v>4315</v>
      </c>
    </row>
    <row r="6550" spans="1:20" x14ac:dyDescent="0.25">
      <c r="A6550" t="s">
        <v>637</v>
      </c>
      <c r="B6550" t="s">
        <v>1229</v>
      </c>
      <c r="C6550" t="s">
        <v>639</v>
      </c>
      <c r="D6550" t="s">
        <v>663</v>
      </c>
      <c r="E6550" t="s">
        <v>704</v>
      </c>
      <c r="F6550">
        <v>528004120026</v>
      </c>
      <c r="G6550" t="s">
        <v>1241</v>
      </c>
      <c r="H6550">
        <v>583625</v>
      </c>
      <c r="I6550" t="s">
        <v>303</v>
      </c>
      <c r="J6550">
        <v>202212</v>
      </c>
      <c r="K6550">
        <v>44599</v>
      </c>
      <c r="L6550" t="s">
        <v>644</v>
      </c>
      <c r="M6550">
        <v>8000</v>
      </c>
      <c r="N6550">
        <v>13.59</v>
      </c>
      <c r="O6550" t="s">
        <v>645</v>
      </c>
      <c r="P6550" s="428">
        <v>12.192</v>
      </c>
      <c r="Q6550">
        <v>30537977</v>
      </c>
      <c r="R6550" t="s">
        <v>1230</v>
      </c>
      <c r="S6550">
        <v>13487</v>
      </c>
      <c r="T6550" t="s">
        <v>4315</v>
      </c>
    </row>
    <row r="6551" spans="1:20" x14ac:dyDescent="0.25">
      <c r="A6551" t="s">
        <v>637</v>
      </c>
      <c r="B6551" t="s">
        <v>1229</v>
      </c>
      <c r="C6551" t="s">
        <v>639</v>
      </c>
      <c r="D6551" t="s">
        <v>663</v>
      </c>
      <c r="E6551" t="s">
        <v>704</v>
      </c>
      <c r="F6551">
        <v>528004120026</v>
      </c>
      <c r="G6551" t="s">
        <v>1241</v>
      </c>
      <c r="H6551">
        <v>583625</v>
      </c>
      <c r="I6551" t="s">
        <v>303</v>
      </c>
      <c r="J6551">
        <v>202212</v>
      </c>
      <c r="K6551">
        <v>44599</v>
      </c>
      <c r="L6551" t="s">
        <v>644</v>
      </c>
      <c r="M6551">
        <v>31500</v>
      </c>
      <c r="N6551">
        <v>53.53</v>
      </c>
      <c r="O6551" t="s">
        <v>645</v>
      </c>
      <c r="P6551" s="428">
        <v>48.023000000000003</v>
      </c>
      <c r="Q6551">
        <v>30537977</v>
      </c>
      <c r="R6551" t="s">
        <v>1230</v>
      </c>
      <c r="S6551">
        <v>13487</v>
      </c>
      <c r="T6551" t="s">
        <v>4497</v>
      </c>
    </row>
    <row r="6552" spans="1:20" x14ac:dyDescent="0.25">
      <c r="A6552" t="s">
        <v>637</v>
      </c>
      <c r="B6552" t="s">
        <v>1229</v>
      </c>
      <c r="C6552" t="s">
        <v>639</v>
      </c>
      <c r="D6552" t="s">
        <v>663</v>
      </c>
      <c r="E6552" t="s">
        <v>704</v>
      </c>
      <c r="F6552">
        <v>528004120026</v>
      </c>
      <c r="G6552" t="s">
        <v>1241</v>
      </c>
      <c r="H6552">
        <v>583625</v>
      </c>
      <c r="I6552" t="s">
        <v>303</v>
      </c>
      <c r="J6552">
        <v>202212</v>
      </c>
      <c r="K6552">
        <v>44599</v>
      </c>
      <c r="L6552" t="s">
        <v>644</v>
      </c>
      <c r="M6552">
        <v>32000</v>
      </c>
      <c r="N6552">
        <v>54.38</v>
      </c>
      <c r="O6552" t="s">
        <v>645</v>
      </c>
      <c r="P6552" s="428">
        <v>48.784999999999997</v>
      </c>
      <c r="Q6552">
        <v>30537977</v>
      </c>
      <c r="R6552" t="s">
        <v>1230</v>
      </c>
      <c r="S6552">
        <v>13487</v>
      </c>
      <c r="T6552" t="s">
        <v>4316</v>
      </c>
    </row>
    <row r="6553" spans="1:20" x14ac:dyDescent="0.25">
      <c r="A6553" t="s">
        <v>637</v>
      </c>
      <c r="B6553" t="s">
        <v>1229</v>
      </c>
      <c r="C6553" t="s">
        <v>639</v>
      </c>
      <c r="D6553" t="s">
        <v>663</v>
      </c>
      <c r="E6553" t="s">
        <v>704</v>
      </c>
      <c r="F6553">
        <v>528004120026</v>
      </c>
      <c r="G6553" t="s">
        <v>1241</v>
      </c>
      <c r="H6553">
        <v>583625</v>
      </c>
      <c r="I6553" t="s">
        <v>303</v>
      </c>
      <c r="J6553">
        <v>202212</v>
      </c>
      <c r="K6553">
        <v>44599</v>
      </c>
      <c r="L6553" t="s">
        <v>644</v>
      </c>
      <c r="M6553">
        <v>106500</v>
      </c>
      <c r="N6553">
        <v>180.98</v>
      </c>
      <c r="O6553" t="s">
        <v>645</v>
      </c>
      <c r="P6553" s="428">
        <v>162.36000000000001</v>
      </c>
      <c r="Q6553">
        <v>30537977</v>
      </c>
      <c r="R6553" t="s">
        <v>1230</v>
      </c>
      <c r="S6553">
        <v>13487</v>
      </c>
      <c r="T6553" t="s">
        <v>4317</v>
      </c>
    </row>
    <row r="6554" spans="1:20" x14ac:dyDescent="0.25">
      <c r="A6554" t="s">
        <v>637</v>
      </c>
      <c r="B6554" t="s">
        <v>1229</v>
      </c>
      <c r="C6554" t="s">
        <v>639</v>
      </c>
      <c r="D6554" t="s">
        <v>663</v>
      </c>
      <c r="E6554" t="s">
        <v>704</v>
      </c>
      <c r="F6554">
        <v>528004120026</v>
      </c>
      <c r="G6554" t="s">
        <v>1241</v>
      </c>
      <c r="H6554">
        <v>583625</v>
      </c>
      <c r="I6554" t="s">
        <v>303</v>
      </c>
      <c r="J6554">
        <v>202212</v>
      </c>
      <c r="K6554">
        <v>44599</v>
      </c>
      <c r="L6554" t="s">
        <v>644</v>
      </c>
      <c r="M6554">
        <v>40000</v>
      </c>
      <c r="N6554">
        <v>67.97</v>
      </c>
      <c r="O6554" t="s">
        <v>645</v>
      </c>
      <c r="P6554" s="428">
        <v>60.976999999999997</v>
      </c>
      <c r="Q6554">
        <v>30537977</v>
      </c>
      <c r="R6554" t="s">
        <v>1230</v>
      </c>
      <c r="S6554">
        <v>13487</v>
      </c>
      <c r="T6554" t="s">
        <v>4319</v>
      </c>
    </row>
    <row r="6555" spans="1:20" x14ac:dyDescent="0.25">
      <c r="A6555" t="s">
        <v>637</v>
      </c>
      <c r="B6555" t="s">
        <v>1229</v>
      </c>
      <c r="C6555" t="s">
        <v>639</v>
      </c>
      <c r="D6555" t="s">
        <v>663</v>
      </c>
      <c r="E6555" t="s">
        <v>704</v>
      </c>
      <c r="F6555">
        <v>528004120026</v>
      </c>
      <c r="G6555" t="s">
        <v>1241</v>
      </c>
      <c r="H6555">
        <v>583625</v>
      </c>
      <c r="I6555" t="s">
        <v>303</v>
      </c>
      <c r="J6555">
        <v>202212</v>
      </c>
      <c r="K6555">
        <v>44599</v>
      </c>
      <c r="L6555" t="s">
        <v>644</v>
      </c>
      <c r="M6555">
        <v>25000</v>
      </c>
      <c r="N6555">
        <v>42.48</v>
      </c>
      <c r="O6555" t="s">
        <v>645</v>
      </c>
      <c r="P6555" s="428">
        <v>38.11</v>
      </c>
      <c r="Q6555">
        <v>30537977</v>
      </c>
      <c r="R6555" t="s">
        <v>1230</v>
      </c>
      <c r="S6555">
        <v>13487</v>
      </c>
      <c r="T6555" t="s">
        <v>4319</v>
      </c>
    </row>
    <row r="6556" spans="1:20" x14ac:dyDescent="0.25">
      <c r="A6556" t="s">
        <v>637</v>
      </c>
      <c r="B6556" t="s">
        <v>1229</v>
      </c>
      <c r="C6556" t="s">
        <v>639</v>
      </c>
      <c r="D6556" t="s">
        <v>663</v>
      </c>
      <c r="E6556" t="s">
        <v>704</v>
      </c>
      <c r="F6556">
        <v>528004120026</v>
      </c>
      <c r="G6556" t="s">
        <v>1241</v>
      </c>
      <c r="H6556">
        <v>583625</v>
      </c>
      <c r="I6556" t="s">
        <v>303</v>
      </c>
      <c r="J6556">
        <v>202212</v>
      </c>
      <c r="K6556">
        <v>44599</v>
      </c>
      <c r="L6556" t="s">
        <v>644</v>
      </c>
      <c r="M6556">
        <v>29400</v>
      </c>
      <c r="N6556">
        <v>49.96</v>
      </c>
      <c r="O6556" t="s">
        <v>645</v>
      </c>
      <c r="P6556" s="428">
        <v>44.82</v>
      </c>
      <c r="Q6556">
        <v>30537977</v>
      </c>
      <c r="R6556" t="s">
        <v>1230</v>
      </c>
      <c r="S6556">
        <v>13487</v>
      </c>
      <c r="T6556" t="s">
        <v>4320</v>
      </c>
    </row>
    <row r="6557" spans="1:20" x14ac:dyDescent="0.25">
      <c r="A6557" t="s">
        <v>637</v>
      </c>
      <c r="B6557" t="s">
        <v>1229</v>
      </c>
      <c r="C6557" t="s">
        <v>639</v>
      </c>
      <c r="D6557" t="s">
        <v>663</v>
      </c>
      <c r="E6557" t="s">
        <v>704</v>
      </c>
      <c r="F6557">
        <v>528004120026</v>
      </c>
      <c r="G6557" t="s">
        <v>1241</v>
      </c>
      <c r="H6557">
        <v>583625</v>
      </c>
      <c r="I6557" t="s">
        <v>303</v>
      </c>
      <c r="J6557">
        <v>202212</v>
      </c>
      <c r="K6557">
        <v>44599</v>
      </c>
      <c r="L6557" t="s">
        <v>644</v>
      </c>
      <c r="M6557">
        <v>25000</v>
      </c>
      <c r="N6557">
        <v>42.48</v>
      </c>
      <c r="O6557" t="s">
        <v>645</v>
      </c>
      <c r="P6557" s="428">
        <v>38.11</v>
      </c>
      <c r="Q6557">
        <v>30537977</v>
      </c>
      <c r="R6557" t="s">
        <v>1230</v>
      </c>
      <c r="S6557">
        <v>13487</v>
      </c>
      <c r="T6557" t="s">
        <v>4498</v>
      </c>
    </row>
    <row r="6558" spans="1:20" x14ac:dyDescent="0.25">
      <c r="A6558" t="s">
        <v>637</v>
      </c>
      <c r="B6558" t="s">
        <v>1229</v>
      </c>
      <c r="C6558" t="s">
        <v>639</v>
      </c>
      <c r="D6558" t="s">
        <v>663</v>
      </c>
      <c r="E6558" t="s">
        <v>704</v>
      </c>
      <c r="F6558">
        <v>528004120026</v>
      </c>
      <c r="G6558" t="s">
        <v>1241</v>
      </c>
      <c r="H6558">
        <v>583625</v>
      </c>
      <c r="I6558" t="s">
        <v>303</v>
      </c>
      <c r="J6558">
        <v>202212</v>
      </c>
      <c r="K6558">
        <v>44599</v>
      </c>
      <c r="L6558" t="s">
        <v>644</v>
      </c>
      <c r="M6558">
        <v>20000</v>
      </c>
      <c r="N6558">
        <v>33.99</v>
      </c>
      <c r="O6558" t="s">
        <v>645</v>
      </c>
      <c r="P6558" s="428">
        <v>30.492999999999999</v>
      </c>
      <c r="Q6558">
        <v>30537977</v>
      </c>
      <c r="R6558" t="s">
        <v>1230</v>
      </c>
      <c r="S6558">
        <v>13487</v>
      </c>
      <c r="T6558" t="s">
        <v>4499</v>
      </c>
    </row>
    <row r="6559" spans="1:20" x14ac:dyDescent="0.25">
      <c r="A6559" t="s">
        <v>637</v>
      </c>
      <c r="B6559" t="s">
        <v>1229</v>
      </c>
      <c r="C6559" t="s">
        <v>639</v>
      </c>
      <c r="D6559" t="s">
        <v>663</v>
      </c>
      <c r="E6559" t="s">
        <v>704</v>
      </c>
      <c r="F6559">
        <v>528004120026</v>
      </c>
      <c r="G6559" t="s">
        <v>1241</v>
      </c>
      <c r="H6559">
        <v>583625</v>
      </c>
      <c r="I6559" t="s">
        <v>303</v>
      </c>
      <c r="J6559">
        <v>202212</v>
      </c>
      <c r="K6559">
        <v>44599</v>
      </c>
      <c r="L6559" t="s">
        <v>644</v>
      </c>
      <c r="M6559">
        <v>55000</v>
      </c>
      <c r="N6559">
        <v>93.46</v>
      </c>
      <c r="O6559" t="s">
        <v>645</v>
      </c>
      <c r="P6559" s="428">
        <v>83.844999999999999</v>
      </c>
      <c r="Q6559">
        <v>30537977</v>
      </c>
      <c r="R6559" t="s">
        <v>1230</v>
      </c>
      <c r="S6559">
        <v>13487</v>
      </c>
      <c r="T6559" t="s">
        <v>4321</v>
      </c>
    </row>
    <row r="6560" spans="1:20" x14ac:dyDescent="0.25">
      <c r="A6560" t="s">
        <v>637</v>
      </c>
      <c r="B6560" t="s">
        <v>1229</v>
      </c>
      <c r="C6560" t="s">
        <v>639</v>
      </c>
      <c r="D6560" t="s">
        <v>663</v>
      </c>
      <c r="E6560" t="s">
        <v>704</v>
      </c>
      <c r="F6560">
        <v>528004120026</v>
      </c>
      <c r="G6560" t="s">
        <v>1241</v>
      </c>
      <c r="H6560">
        <v>583625</v>
      </c>
      <c r="I6560" t="s">
        <v>303</v>
      </c>
      <c r="J6560">
        <v>202212</v>
      </c>
      <c r="K6560">
        <v>44599</v>
      </c>
      <c r="L6560" t="s">
        <v>644</v>
      </c>
      <c r="M6560">
        <v>7500</v>
      </c>
      <c r="N6560">
        <v>12.74</v>
      </c>
      <c r="O6560" t="s">
        <v>645</v>
      </c>
      <c r="P6560" s="428">
        <v>11.429</v>
      </c>
      <c r="Q6560">
        <v>30537977</v>
      </c>
      <c r="R6560" t="s">
        <v>1230</v>
      </c>
      <c r="S6560">
        <v>13487</v>
      </c>
      <c r="T6560" t="s">
        <v>4322</v>
      </c>
    </row>
    <row r="6561" spans="1:20" x14ac:dyDescent="0.25">
      <c r="A6561" t="s">
        <v>637</v>
      </c>
      <c r="B6561" t="s">
        <v>1229</v>
      </c>
      <c r="C6561" t="s">
        <v>639</v>
      </c>
      <c r="D6561" t="s">
        <v>663</v>
      </c>
      <c r="E6561" t="s">
        <v>704</v>
      </c>
      <c r="F6561">
        <v>528004120026</v>
      </c>
      <c r="G6561" t="s">
        <v>1241</v>
      </c>
      <c r="H6561">
        <v>583625</v>
      </c>
      <c r="I6561" t="s">
        <v>303</v>
      </c>
      <c r="J6561">
        <v>202212</v>
      </c>
      <c r="K6561">
        <v>44599</v>
      </c>
      <c r="L6561" t="s">
        <v>644</v>
      </c>
      <c r="M6561">
        <v>2000</v>
      </c>
      <c r="N6561">
        <v>3.4</v>
      </c>
      <c r="O6561" t="s">
        <v>645</v>
      </c>
      <c r="P6561" s="428">
        <v>3.05</v>
      </c>
      <c r="Q6561">
        <v>30537977</v>
      </c>
      <c r="R6561" t="s">
        <v>1230</v>
      </c>
      <c r="S6561">
        <v>13487</v>
      </c>
      <c r="T6561" t="s">
        <v>4500</v>
      </c>
    </row>
    <row r="6562" spans="1:20" x14ac:dyDescent="0.25">
      <c r="A6562" t="s">
        <v>637</v>
      </c>
      <c r="B6562" t="s">
        <v>1229</v>
      </c>
      <c r="C6562" t="s">
        <v>639</v>
      </c>
      <c r="D6562" t="s">
        <v>663</v>
      </c>
      <c r="E6562" t="s">
        <v>704</v>
      </c>
      <c r="F6562">
        <v>528004120026</v>
      </c>
      <c r="G6562" t="s">
        <v>1241</v>
      </c>
      <c r="H6562">
        <v>583625</v>
      </c>
      <c r="I6562" t="s">
        <v>303</v>
      </c>
      <c r="J6562">
        <v>202212</v>
      </c>
      <c r="K6562">
        <v>44599</v>
      </c>
      <c r="L6562" t="s">
        <v>644</v>
      </c>
      <c r="M6562">
        <v>56500</v>
      </c>
      <c r="N6562">
        <v>96.01</v>
      </c>
      <c r="O6562" t="s">
        <v>645</v>
      </c>
      <c r="P6562" s="428">
        <v>86.132000000000005</v>
      </c>
      <c r="Q6562">
        <v>30537977</v>
      </c>
      <c r="R6562" t="s">
        <v>1230</v>
      </c>
      <c r="S6562">
        <v>13487</v>
      </c>
      <c r="T6562" t="s">
        <v>4501</v>
      </c>
    </row>
    <row r="6563" spans="1:20" x14ac:dyDescent="0.25">
      <c r="A6563" t="s">
        <v>637</v>
      </c>
      <c r="B6563" t="s">
        <v>1229</v>
      </c>
      <c r="C6563" t="s">
        <v>639</v>
      </c>
      <c r="D6563" t="s">
        <v>663</v>
      </c>
      <c r="E6563" t="s">
        <v>704</v>
      </c>
      <c r="F6563">
        <v>528004120026</v>
      </c>
      <c r="G6563" t="s">
        <v>1241</v>
      </c>
      <c r="H6563">
        <v>583625</v>
      </c>
      <c r="I6563" t="s">
        <v>303</v>
      </c>
      <c r="J6563">
        <v>202212</v>
      </c>
      <c r="K6563">
        <v>44599</v>
      </c>
      <c r="L6563" t="s">
        <v>644</v>
      </c>
      <c r="M6563">
        <v>56500</v>
      </c>
      <c r="N6563">
        <v>96.01</v>
      </c>
      <c r="O6563" t="s">
        <v>645</v>
      </c>
      <c r="P6563" s="428">
        <v>86.132000000000005</v>
      </c>
      <c r="Q6563">
        <v>30537977</v>
      </c>
      <c r="R6563" t="s">
        <v>1230</v>
      </c>
      <c r="S6563">
        <v>13487</v>
      </c>
      <c r="T6563" t="s">
        <v>4324</v>
      </c>
    </row>
    <row r="6564" spans="1:20" x14ac:dyDescent="0.25">
      <c r="A6564" t="s">
        <v>637</v>
      </c>
      <c r="B6564" t="s">
        <v>1229</v>
      </c>
      <c r="C6564" t="s">
        <v>639</v>
      </c>
      <c r="D6564" t="s">
        <v>663</v>
      </c>
      <c r="E6564" t="s">
        <v>704</v>
      </c>
      <c r="F6564">
        <v>528004120026</v>
      </c>
      <c r="G6564" t="s">
        <v>1241</v>
      </c>
      <c r="H6564">
        <v>583625</v>
      </c>
      <c r="I6564" t="s">
        <v>303</v>
      </c>
      <c r="J6564">
        <v>202212</v>
      </c>
      <c r="K6564">
        <v>44599</v>
      </c>
      <c r="L6564" t="s">
        <v>644</v>
      </c>
      <c r="M6564">
        <v>50000</v>
      </c>
      <c r="N6564">
        <v>84.97</v>
      </c>
      <c r="O6564" t="s">
        <v>645</v>
      </c>
      <c r="P6564" s="428">
        <v>76.227999999999994</v>
      </c>
      <c r="Q6564">
        <v>30537977</v>
      </c>
      <c r="R6564" t="s">
        <v>1230</v>
      </c>
      <c r="S6564">
        <v>13487</v>
      </c>
      <c r="T6564" t="s">
        <v>4326</v>
      </c>
    </row>
    <row r="6565" spans="1:20" x14ac:dyDescent="0.25">
      <c r="A6565" t="s">
        <v>637</v>
      </c>
      <c r="B6565" t="s">
        <v>1229</v>
      </c>
      <c r="C6565" t="s">
        <v>639</v>
      </c>
      <c r="D6565" t="s">
        <v>663</v>
      </c>
      <c r="E6565" t="s">
        <v>704</v>
      </c>
      <c r="F6565">
        <v>528004120026</v>
      </c>
      <c r="G6565" t="s">
        <v>1241</v>
      </c>
      <c r="H6565">
        <v>583625</v>
      </c>
      <c r="I6565" t="s">
        <v>303</v>
      </c>
      <c r="J6565">
        <v>202212</v>
      </c>
      <c r="K6565">
        <v>44599</v>
      </c>
      <c r="L6565" t="s">
        <v>644</v>
      </c>
      <c r="M6565">
        <v>50000</v>
      </c>
      <c r="N6565">
        <v>84.97</v>
      </c>
      <c r="O6565" t="s">
        <v>645</v>
      </c>
      <c r="P6565" s="428">
        <v>76.227999999999994</v>
      </c>
      <c r="Q6565">
        <v>30537977</v>
      </c>
      <c r="R6565" t="s">
        <v>1230</v>
      </c>
      <c r="S6565">
        <v>13487</v>
      </c>
      <c r="T6565" t="s">
        <v>4327</v>
      </c>
    </row>
    <row r="6566" spans="1:20" x14ac:dyDescent="0.25">
      <c r="A6566" t="s">
        <v>637</v>
      </c>
      <c r="B6566" t="s">
        <v>1229</v>
      </c>
      <c r="C6566" t="s">
        <v>639</v>
      </c>
      <c r="D6566" t="s">
        <v>663</v>
      </c>
      <c r="E6566" t="s">
        <v>704</v>
      </c>
      <c r="F6566">
        <v>528004120026</v>
      </c>
      <c r="G6566" t="s">
        <v>1241</v>
      </c>
      <c r="H6566">
        <v>583625</v>
      </c>
      <c r="I6566" t="s">
        <v>303</v>
      </c>
      <c r="J6566">
        <v>202212</v>
      </c>
      <c r="K6566">
        <v>44599</v>
      </c>
      <c r="L6566" t="s">
        <v>644</v>
      </c>
      <c r="M6566">
        <v>50000</v>
      </c>
      <c r="N6566">
        <v>84.97</v>
      </c>
      <c r="O6566" t="s">
        <v>645</v>
      </c>
      <c r="P6566" s="428">
        <v>76.227999999999994</v>
      </c>
      <c r="Q6566">
        <v>30537977</v>
      </c>
      <c r="R6566" t="s">
        <v>1230</v>
      </c>
      <c r="S6566">
        <v>13487</v>
      </c>
      <c r="T6566" t="s">
        <v>4328</v>
      </c>
    </row>
    <row r="6567" spans="1:20" x14ac:dyDescent="0.25">
      <c r="A6567" t="s">
        <v>637</v>
      </c>
      <c r="B6567" t="s">
        <v>1229</v>
      </c>
      <c r="C6567" t="s">
        <v>639</v>
      </c>
      <c r="D6567" t="s">
        <v>663</v>
      </c>
      <c r="E6567" t="s">
        <v>704</v>
      </c>
      <c r="F6567">
        <v>528004120026</v>
      </c>
      <c r="G6567" t="s">
        <v>1241</v>
      </c>
      <c r="H6567">
        <v>583625</v>
      </c>
      <c r="I6567" t="s">
        <v>303</v>
      </c>
      <c r="J6567">
        <v>202212</v>
      </c>
      <c r="K6567">
        <v>44599</v>
      </c>
      <c r="L6567" t="s">
        <v>644</v>
      </c>
      <c r="M6567">
        <v>50000</v>
      </c>
      <c r="N6567">
        <v>84.97</v>
      </c>
      <c r="O6567" t="s">
        <v>645</v>
      </c>
      <c r="P6567" s="428">
        <v>76.227999999999994</v>
      </c>
      <c r="Q6567">
        <v>30537977</v>
      </c>
      <c r="R6567" t="s">
        <v>1230</v>
      </c>
      <c r="S6567">
        <v>13487</v>
      </c>
      <c r="T6567" t="s">
        <v>4327</v>
      </c>
    </row>
    <row r="6568" spans="1:20" x14ac:dyDescent="0.25">
      <c r="A6568" t="s">
        <v>637</v>
      </c>
      <c r="B6568" t="s">
        <v>1229</v>
      </c>
      <c r="C6568" t="s">
        <v>639</v>
      </c>
      <c r="D6568" t="s">
        <v>663</v>
      </c>
      <c r="E6568" t="s">
        <v>704</v>
      </c>
      <c r="F6568">
        <v>528004120026</v>
      </c>
      <c r="G6568" t="s">
        <v>1241</v>
      </c>
      <c r="H6568">
        <v>583625</v>
      </c>
      <c r="I6568" t="s">
        <v>303</v>
      </c>
      <c r="J6568">
        <v>202212</v>
      </c>
      <c r="K6568">
        <v>44599</v>
      </c>
      <c r="L6568" t="s">
        <v>644</v>
      </c>
      <c r="M6568">
        <v>50000</v>
      </c>
      <c r="N6568">
        <v>84.97</v>
      </c>
      <c r="O6568" t="s">
        <v>645</v>
      </c>
      <c r="P6568" s="428">
        <v>76.227999999999994</v>
      </c>
      <c r="Q6568">
        <v>30537977</v>
      </c>
      <c r="R6568" t="s">
        <v>1230</v>
      </c>
      <c r="S6568">
        <v>13487</v>
      </c>
      <c r="T6568" t="s">
        <v>4327</v>
      </c>
    </row>
    <row r="6569" spans="1:20" x14ac:dyDescent="0.25">
      <c r="A6569" t="s">
        <v>637</v>
      </c>
      <c r="B6569" t="s">
        <v>1229</v>
      </c>
      <c r="C6569" t="s">
        <v>639</v>
      </c>
      <c r="D6569" t="s">
        <v>663</v>
      </c>
      <c r="E6569" t="s">
        <v>704</v>
      </c>
      <c r="F6569">
        <v>528004120026</v>
      </c>
      <c r="G6569" t="s">
        <v>1241</v>
      </c>
      <c r="H6569">
        <v>583625</v>
      </c>
      <c r="I6569" t="s">
        <v>303</v>
      </c>
      <c r="J6569">
        <v>202212</v>
      </c>
      <c r="K6569">
        <v>44599</v>
      </c>
      <c r="L6569" t="s">
        <v>644</v>
      </c>
      <c r="M6569">
        <v>45000</v>
      </c>
      <c r="N6569">
        <v>76.47</v>
      </c>
      <c r="O6569" t="s">
        <v>645</v>
      </c>
      <c r="P6569" s="428">
        <v>68.602999999999994</v>
      </c>
      <c r="Q6569">
        <v>30537977</v>
      </c>
      <c r="R6569" t="s">
        <v>1230</v>
      </c>
      <c r="S6569">
        <v>13487</v>
      </c>
      <c r="T6569" t="s">
        <v>4328</v>
      </c>
    </row>
    <row r="6570" spans="1:20" x14ac:dyDescent="0.25">
      <c r="A6570" t="s">
        <v>637</v>
      </c>
      <c r="B6570" t="s">
        <v>1229</v>
      </c>
      <c r="C6570" t="s">
        <v>639</v>
      </c>
      <c r="D6570" t="s">
        <v>663</v>
      </c>
      <c r="E6570" t="s">
        <v>704</v>
      </c>
      <c r="F6570">
        <v>528004120026</v>
      </c>
      <c r="G6570" t="s">
        <v>1241</v>
      </c>
      <c r="H6570">
        <v>583625</v>
      </c>
      <c r="I6570" t="s">
        <v>303</v>
      </c>
      <c r="J6570">
        <v>202212</v>
      </c>
      <c r="K6570">
        <v>44599</v>
      </c>
      <c r="L6570" t="s">
        <v>644</v>
      </c>
      <c r="M6570">
        <v>50000</v>
      </c>
      <c r="N6570">
        <v>84.97</v>
      </c>
      <c r="O6570" t="s">
        <v>645</v>
      </c>
      <c r="P6570" s="428">
        <v>76.227999999999994</v>
      </c>
      <c r="Q6570">
        <v>30537977</v>
      </c>
      <c r="R6570" t="s">
        <v>1230</v>
      </c>
      <c r="S6570">
        <v>13487</v>
      </c>
      <c r="T6570" t="s">
        <v>4502</v>
      </c>
    </row>
    <row r="6571" spans="1:20" x14ac:dyDescent="0.25">
      <c r="A6571" t="s">
        <v>637</v>
      </c>
      <c r="B6571" t="s">
        <v>1229</v>
      </c>
      <c r="C6571" t="s">
        <v>639</v>
      </c>
      <c r="D6571" t="s">
        <v>663</v>
      </c>
      <c r="E6571" t="s">
        <v>704</v>
      </c>
      <c r="F6571">
        <v>528004120026</v>
      </c>
      <c r="G6571" t="s">
        <v>1241</v>
      </c>
      <c r="H6571">
        <v>583625</v>
      </c>
      <c r="I6571" t="s">
        <v>303</v>
      </c>
      <c r="J6571">
        <v>202212</v>
      </c>
      <c r="K6571">
        <v>44599</v>
      </c>
      <c r="L6571" t="s">
        <v>644</v>
      </c>
      <c r="M6571">
        <v>50000</v>
      </c>
      <c r="N6571">
        <v>84.97</v>
      </c>
      <c r="O6571" t="s">
        <v>645</v>
      </c>
      <c r="P6571" s="428">
        <v>76.227999999999994</v>
      </c>
      <c r="Q6571">
        <v>30537977</v>
      </c>
      <c r="R6571" t="s">
        <v>1230</v>
      </c>
      <c r="S6571">
        <v>13487</v>
      </c>
      <c r="T6571" t="s">
        <v>4330</v>
      </c>
    </row>
    <row r="6572" spans="1:20" x14ac:dyDescent="0.25">
      <c r="A6572" t="s">
        <v>637</v>
      </c>
      <c r="B6572" t="s">
        <v>1229</v>
      </c>
      <c r="C6572" t="s">
        <v>639</v>
      </c>
      <c r="D6572" t="s">
        <v>663</v>
      </c>
      <c r="E6572" t="s">
        <v>704</v>
      </c>
      <c r="F6572">
        <v>528004120026</v>
      </c>
      <c r="G6572" t="s">
        <v>1241</v>
      </c>
      <c r="H6572">
        <v>583625</v>
      </c>
      <c r="I6572" t="s">
        <v>303</v>
      </c>
      <c r="J6572">
        <v>202212</v>
      </c>
      <c r="K6572">
        <v>44599</v>
      </c>
      <c r="L6572" t="s">
        <v>644</v>
      </c>
      <c r="M6572">
        <v>50000</v>
      </c>
      <c r="N6572">
        <v>84.97</v>
      </c>
      <c r="O6572" t="s">
        <v>645</v>
      </c>
      <c r="P6572" s="428">
        <v>76.227999999999994</v>
      </c>
      <c r="Q6572">
        <v>30537977</v>
      </c>
      <c r="R6572" t="s">
        <v>1230</v>
      </c>
      <c r="S6572">
        <v>13487</v>
      </c>
      <c r="T6572" t="s">
        <v>4502</v>
      </c>
    </row>
    <row r="6573" spans="1:20" x14ac:dyDescent="0.25">
      <c r="A6573" t="s">
        <v>637</v>
      </c>
      <c r="B6573" t="s">
        <v>1229</v>
      </c>
      <c r="C6573" t="s">
        <v>639</v>
      </c>
      <c r="D6573" t="s">
        <v>663</v>
      </c>
      <c r="E6573" t="s">
        <v>704</v>
      </c>
      <c r="F6573">
        <v>528004120026</v>
      </c>
      <c r="G6573" t="s">
        <v>1241</v>
      </c>
      <c r="H6573">
        <v>583625</v>
      </c>
      <c r="I6573" t="s">
        <v>303</v>
      </c>
      <c r="J6573">
        <v>202212</v>
      </c>
      <c r="K6573">
        <v>44599</v>
      </c>
      <c r="L6573" t="s">
        <v>644</v>
      </c>
      <c r="M6573">
        <v>10000</v>
      </c>
      <c r="N6573">
        <v>16.989999999999998</v>
      </c>
      <c r="O6573" t="s">
        <v>645</v>
      </c>
      <c r="P6573" s="428">
        <v>15.242000000000001</v>
      </c>
      <c r="Q6573">
        <v>30537977</v>
      </c>
      <c r="R6573" t="s">
        <v>1230</v>
      </c>
      <c r="S6573">
        <v>13487</v>
      </c>
      <c r="T6573" t="s">
        <v>4331</v>
      </c>
    </row>
    <row r="6574" spans="1:20" x14ac:dyDescent="0.25">
      <c r="A6574" t="s">
        <v>637</v>
      </c>
      <c r="B6574" t="s">
        <v>1229</v>
      </c>
      <c r="C6574" t="s">
        <v>639</v>
      </c>
      <c r="D6574" t="s">
        <v>663</v>
      </c>
      <c r="E6574" t="s">
        <v>704</v>
      </c>
      <c r="F6574">
        <v>528004120026</v>
      </c>
      <c r="G6574" t="s">
        <v>1241</v>
      </c>
      <c r="H6574">
        <v>583625</v>
      </c>
      <c r="I6574" t="s">
        <v>303</v>
      </c>
      <c r="J6574">
        <v>202212</v>
      </c>
      <c r="K6574">
        <v>44599</v>
      </c>
      <c r="L6574" t="s">
        <v>644</v>
      </c>
      <c r="M6574">
        <v>10000</v>
      </c>
      <c r="N6574">
        <v>16.989999999999998</v>
      </c>
      <c r="O6574" t="s">
        <v>645</v>
      </c>
      <c r="P6574" s="428">
        <v>15.242000000000001</v>
      </c>
      <c r="Q6574">
        <v>30537977</v>
      </c>
      <c r="R6574" t="s">
        <v>1230</v>
      </c>
      <c r="S6574">
        <v>13487</v>
      </c>
      <c r="T6574" t="s">
        <v>4331</v>
      </c>
    </row>
    <row r="6575" spans="1:20" x14ac:dyDescent="0.25">
      <c r="A6575" t="s">
        <v>637</v>
      </c>
      <c r="B6575" t="s">
        <v>1229</v>
      </c>
      <c r="C6575" t="s">
        <v>639</v>
      </c>
      <c r="D6575" t="s">
        <v>663</v>
      </c>
      <c r="E6575" t="s">
        <v>704</v>
      </c>
      <c r="F6575">
        <v>528004120026</v>
      </c>
      <c r="G6575" t="s">
        <v>1241</v>
      </c>
      <c r="H6575">
        <v>583625</v>
      </c>
      <c r="I6575" t="s">
        <v>303</v>
      </c>
      <c r="J6575">
        <v>202212</v>
      </c>
      <c r="K6575">
        <v>44599</v>
      </c>
      <c r="L6575" t="s">
        <v>644</v>
      </c>
      <c r="M6575">
        <v>25000</v>
      </c>
      <c r="N6575">
        <v>42.48</v>
      </c>
      <c r="O6575" t="s">
        <v>645</v>
      </c>
      <c r="P6575" s="428">
        <v>38.11</v>
      </c>
      <c r="Q6575">
        <v>30537977</v>
      </c>
      <c r="R6575" t="s">
        <v>1230</v>
      </c>
      <c r="S6575">
        <v>13487</v>
      </c>
      <c r="T6575" t="s">
        <v>4332</v>
      </c>
    </row>
    <row r="6576" spans="1:20" x14ac:dyDescent="0.25">
      <c r="A6576" t="s">
        <v>637</v>
      </c>
      <c r="B6576" t="s">
        <v>1229</v>
      </c>
      <c r="C6576" t="s">
        <v>639</v>
      </c>
      <c r="D6576" t="s">
        <v>663</v>
      </c>
      <c r="E6576" t="s">
        <v>704</v>
      </c>
      <c r="F6576">
        <v>528004120026</v>
      </c>
      <c r="G6576" t="s">
        <v>1241</v>
      </c>
      <c r="H6576">
        <v>583625</v>
      </c>
      <c r="I6576" t="s">
        <v>303</v>
      </c>
      <c r="J6576">
        <v>202212</v>
      </c>
      <c r="K6576">
        <v>44599</v>
      </c>
      <c r="L6576" t="s">
        <v>644</v>
      </c>
      <c r="M6576">
        <v>25000</v>
      </c>
      <c r="N6576">
        <v>42.48</v>
      </c>
      <c r="O6576" t="s">
        <v>645</v>
      </c>
      <c r="P6576" s="428">
        <v>38.11</v>
      </c>
      <c r="Q6576">
        <v>30537977</v>
      </c>
      <c r="R6576" t="s">
        <v>1230</v>
      </c>
      <c r="S6576">
        <v>13487</v>
      </c>
      <c r="T6576" t="s">
        <v>4333</v>
      </c>
    </row>
    <row r="6577" spans="1:20" x14ac:dyDescent="0.25">
      <c r="A6577" t="s">
        <v>637</v>
      </c>
      <c r="B6577" t="s">
        <v>1229</v>
      </c>
      <c r="C6577" t="s">
        <v>639</v>
      </c>
      <c r="D6577" t="s">
        <v>663</v>
      </c>
      <c r="E6577" t="s">
        <v>704</v>
      </c>
      <c r="F6577">
        <v>528004120026</v>
      </c>
      <c r="G6577" t="s">
        <v>1241</v>
      </c>
      <c r="H6577">
        <v>583625</v>
      </c>
      <c r="I6577" t="s">
        <v>303</v>
      </c>
      <c r="J6577">
        <v>202212</v>
      </c>
      <c r="K6577">
        <v>44599</v>
      </c>
      <c r="L6577" t="s">
        <v>644</v>
      </c>
      <c r="M6577">
        <v>30000</v>
      </c>
      <c r="N6577">
        <v>50.98</v>
      </c>
      <c r="O6577" t="s">
        <v>645</v>
      </c>
      <c r="P6577" s="428">
        <v>45.734999999999999</v>
      </c>
      <c r="Q6577">
        <v>30537977</v>
      </c>
      <c r="R6577" t="s">
        <v>1230</v>
      </c>
      <c r="S6577">
        <v>13487</v>
      </c>
      <c r="T6577" t="s">
        <v>4332</v>
      </c>
    </row>
    <row r="6578" spans="1:20" x14ac:dyDescent="0.25">
      <c r="A6578" t="s">
        <v>637</v>
      </c>
      <c r="B6578" t="s">
        <v>1229</v>
      </c>
      <c r="C6578" t="s">
        <v>639</v>
      </c>
      <c r="D6578" t="s">
        <v>663</v>
      </c>
      <c r="E6578" t="s">
        <v>704</v>
      </c>
      <c r="F6578">
        <v>528004120026</v>
      </c>
      <c r="G6578" t="s">
        <v>1241</v>
      </c>
      <c r="H6578">
        <v>583625</v>
      </c>
      <c r="I6578" t="s">
        <v>303</v>
      </c>
      <c r="J6578">
        <v>202212</v>
      </c>
      <c r="K6578">
        <v>44599</v>
      </c>
      <c r="L6578" t="s">
        <v>644</v>
      </c>
      <c r="M6578">
        <v>10000</v>
      </c>
      <c r="N6578">
        <v>16.989999999999998</v>
      </c>
      <c r="O6578" t="s">
        <v>645</v>
      </c>
      <c r="P6578" s="428">
        <v>15.242000000000001</v>
      </c>
      <c r="Q6578">
        <v>30537977</v>
      </c>
      <c r="R6578" t="s">
        <v>1230</v>
      </c>
      <c r="S6578">
        <v>13487</v>
      </c>
      <c r="T6578" t="s">
        <v>4504</v>
      </c>
    </row>
    <row r="6579" spans="1:20" x14ac:dyDescent="0.25">
      <c r="A6579" t="s">
        <v>637</v>
      </c>
      <c r="B6579" t="s">
        <v>1229</v>
      </c>
      <c r="C6579" t="s">
        <v>639</v>
      </c>
      <c r="D6579" t="s">
        <v>663</v>
      </c>
      <c r="E6579" t="s">
        <v>704</v>
      </c>
      <c r="F6579">
        <v>528004120026</v>
      </c>
      <c r="G6579" t="s">
        <v>1241</v>
      </c>
      <c r="H6579">
        <v>583625</v>
      </c>
      <c r="I6579" t="s">
        <v>303</v>
      </c>
      <c r="J6579">
        <v>202212</v>
      </c>
      <c r="K6579">
        <v>44599</v>
      </c>
      <c r="L6579" t="s">
        <v>644</v>
      </c>
      <c r="M6579">
        <v>10000</v>
      </c>
      <c r="N6579">
        <v>16.989999999999998</v>
      </c>
      <c r="O6579" t="s">
        <v>645</v>
      </c>
      <c r="P6579" s="428">
        <v>15.242000000000001</v>
      </c>
      <c r="Q6579">
        <v>30537977</v>
      </c>
      <c r="R6579" t="s">
        <v>1230</v>
      </c>
      <c r="S6579">
        <v>13487</v>
      </c>
      <c r="T6579" t="s">
        <v>4334</v>
      </c>
    </row>
    <row r="6580" spans="1:20" x14ac:dyDescent="0.25">
      <c r="A6580" t="s">
        <v>637</v>
      </c>
      <c r="B6580" t="s">
        <v>1229</v>
      </c>
      <c r="C6580" t="s">
        <v>639</v>
      </c>
      <c r="D6580" t="s">
        <v>663</v>
      </c>
      <c r="E6580" t="s">
        <v>704</v>
      </c>
      <c r="F6580">
        <v>528004120026</v>
      </c>
      <c r="G6580" t="s">
        <v>1241</v>
      </c>
      <c r="H6580">
        <v>583625</v>
      </c>
      <c r="I6580" t="s">
        <v>303</v>
      </c>
      <c r="J6580">
        <v>202212</v>
      </c>
      <c r="K6580">
        <v>44599</v>
      </c>
      <c r="L6580" t="s">
        <v>644</v>
      </c>
      <c r="M6580">
        <v>50000</v>
      </c>
      <c r="N6580">
        <v>84.97</v>
      </c>
      <c r="O6580" t="s">
        <v>645</v>
      </c>
      <c r="P6580" s="428">
        <v>76.227999999999994</v>
      </c>
      <c r="Q6580">
        <v>30537977</v>
      </c>
      <c r="R6580" t="s">
        <v>1230</v>
      </c>
      <c r="S6580">
        <v>13487</v>
      </c>
      <c r="T6580" t="s">
        <v>4335</v>
      </c>
    </row>
    <row r="6581" spans="1:20" x14ac:dyDescent="0.25">
      <c r="A6581" t="s">
        <v>637</v>
      </c>
      <c r="B6581" t="s">
        <v>1229</v>
      </c>
      <c r="C6581" t="s">
        <v>639</v>
      </c>
      <c r="D6581" t="s">
        <v>663</v>
      </c>
      <c r="E6581" t="s">
        <v>704</v>
      </c>
      <c r="F6581">
        <v>528004120026</v>
      </c>
      <c r="G6581" t="s">
        <v>1241</v>
      </c>
      <c r="H6581">
        <v>583625</v>
      </c>
      <c r="I6581" t="s">
        <v>303</v>
      </c>
      <c r="J6581">
        <v>202212</v>
      </c>
      <c r="K6581">
        <v>44599</v>
      </c>
      <c r="L6581" t="s">
        <v>644</v>
      </c>
      <c r="M6581">
        <v>20000</v>
      </c>
      <c r="N6581">
        <v>33.99</v>
      </c>
      <c r="O6581" t="s">
        <v>645</v>
      </c>
      <c r="P6581" s="428">
        <v>30.492999999999999</v>
      </c>
      <c r="Q6581">
        <v>30537977</v>
      </c>
      <c r="R6581" t="s">
        <v>1230</v>
      </c>
      <c r="S6581">
        <v>13487</v>
      </c>
      <c r="T6581" t="s">
        <v>4336</v>
      </c>
    </row>
    <row r="6582" spans="1:20" x14ac:dyDescent="0.25">
      <c r="A6582" t="s">
        <v>637</v>
      </c>
      <c r="B6582" t="s">
        <v>1229</v>
      </c>
      <c r="C6582" t="s">
        <v>639</v>
      </c>
      <c r="D6582" t="s">
        <v>663</v>
      </c>
      <c r="E6582" t="s">
        <v>704</v>
      </c>
      <c r="F6582">
        <v>528004120026</v>
      </c>
      <c r="G6582" t="s">
        <v>1241</v>
      </c>
      <c r="H6582">
        <v>583625</v>
      </c>
      <c r="I6582" t="s">
        <v>303</v>
      </c>
      <c r="J6582">
        <v>202212</v>
      </c>
      <c r="K6582">
        <v>44599</v>
      </c>
      <c r="L6582" t="s">
        <v>644</v>
      </c>
      <c r="M6582">
        <v>15000</v>
      </c>
      <c r="N6582">
        <v>25.49</v>
      </c>
      <c r="O6582" t="s">
        <v>645</v>
      </c>
      <c r="P6582" s="428">
        <v>22.867999999999999</v>
      </c>
      <c r="Q6582">
        <v>30537977</v>
      </c>
      <c r="R6582" t="s">
        <v>1230</v>
      </c>
      <c r="S6582">
        <v>13487</v>
      </c>
      <c r="T6582" t="s">
        <v>4665</v>
      </c>
    </row>
    <row r="6583" spans="1:20" x14ac:dyDescent="0.25">
      <c r="A6583" t="s">
        <v>637</v>
      </c>
      <c r="B6583" t="s">
        <v>1229</v>
      </c>
      <c r="C6583" t="s">
        <v>639</v>
      </c>
      <c r="D6583" t="s">
        <v>663</v>
      </c>
      <c r="E6583" t="s">
        <v>704</v>
      </c>
      <c r="F6583">
        <v>528004120026</v>
      </c>
      <c r="G6583" t="s">
        <v>1241</v>
      </c>
      <c r="H6583">
        <v>583625</v>
      </c>
      <c r="I6583" t="s">
        <v>303</v>
      </c>
      <c r="J6583">
        <v>202212</v>
      </c>
      <c r="K6583">
        <v>44599</v>
      </c>
      <c r="L6583" t="s">
        <v>644</v>
      </c>
      <c r="M6583">
        <v>285000</v>
      </c>
      <c r="N6583">
        <v>484.31</v>
      </c>
      <c r="O6583" t="s">
        <v>645</v>
      </c>
      <c r="P6583" s="428">
        <v>434.483</v>
      </c>
      <c r="Q6583">
        <v>30537977</v>
      </c>
      <c r="R6583" t="s">
        <v>1230</v>
      </c>
      <c r="S6583">
        <v>13487</v>
      </c>
      <c r="T6583" t="s">
        <v>4337</v>
      </c>
    </row>
    <row r="6584" spans="1:20" x14ac:dyDescent="0.25">
      <c r="A6584" t="s">
        <v>637</v>
      </c>
      <c r="B6584" t="s">
        <v>1229</v>
      </c>
      <c r="C6584" t="s">
        <v>639</v>
      </c>
      <c r="D6584" t="s">
        <v>663</v>
      </c>
      <c r="E6584" t="s">
        <v>704</v>
      </c>
      <c r="F6584">
        <v>528004120026</v>
      </c>
      <c r="G6584" t="s">
        <v>1241</v>
      </c>
      <c r="H6584">
        <v>583625</v>
      </c>
      <c r="I6584" t="s">
        <v>303</v>
      </c>
      <c r="J6584">
        <v>202212</v>
      </c>
      <c r="K6584">
        <v>44599</v>
      </c>
      <c r="L6584" t="s">
        <v>644</v>
      </c>
      <c r="M6584">
        <v>50000</v>
      </c>
      <c r="N6584">
        <v>84.97</v>
      </c>
      <c r="O6584" t="s">
        <v>645</v>
      </c>
      <c r="P6584" s="428">
        <v>76.227999999999994</v>
      </c>
      <c r="Q6584">
        <v>30537977</v>
      </c>
      <c r="R6584" t="s">
        <v>1230</v>
      </c>
      <c r="S6584">
        <v>13487</v>
      </c>
      <c r="T6584" t="s">
        <v>4666</v>
      </c>
    </row>
    <row r="6585" spans="1:20" x14ac:dyDescent="0.25">
      <c r="A6585" t="s">
        <v>637</v>
      </c>
      <c r="B6585" t="s">
        <v>1229</v>
      </c>
      <c r="C6585" t="s">
        <v>639</v>
      </c>
      <c r="D6585" t="s">
        <v>663</v>
      </c>
      <c r="E6585" t="s">
        <v>704</v>
      </c>
      <c r="F6585">
        <v>528004120026</v>
      </c>
      <c r="G6585" t="s">
        <v>1241</v>
      </c>
      <c r="H6585">
        <v>583625</v>
      </c>
      <c r="I6585" t="s">
        <v>303</v>
      </c>
      <c r="J6585">
        <v>202212</v>
      </c>
      <c r="K6585">
        <v>44599</v>
      </c>
      <c r="L6585" t="s">
        <v>644</v>
      </c>
      <c r="M6585">
        <v>10000</v>
      </c>
      <c r="N6585">
        <v>16.989999999999998</v>
      </c>
      <c r="O6585" t="s">
        <v>645</v>
      </c>
      <c r="P6585" s="428">
        <v>15.242000000000001</v>
      </c>
      <c r="Q6585">
        <v>30537977</v>
      </c>
      <c r="R6585" t="s">
        <v>1230</v>
      </c>
      <c r="S6585">
        <v>13487</v>
      </c>
      <c r="T6585" t="s">
        <v>4338</v>
      </c>
    </row>
    <row r="6586" spans="1:20" x14ac:dyDescent="0.25">
      <c r="A6586" t="s">
        <v>637</v>
      </c>
      <c r="B6586" t="s">
        <v>1229</v>
      </c>
      <c r="C6586" t="s">
        <v>639</v>
      </c>
      <c r="D6586" t="s">
        <v>663</v>
      </c>
      <c r="E6586" t="s">
        <v>704</v>
      </c>
      <c r="F6586">
        <v>528004120026</v>
      </c>
      <c r="G6586" t="s">
        <v>1241</v>
      </c>
      <c r="H6586">
        <v>583625</v>
      </c>
      <c r="I6586" t="s">
        <v>303</v>
      </c>
      <c r="J6586">
        <v>202212</v>
      </c>
      <c r="K6586">
        <v>44599</v>
      </c>
      <c r="L6586" t="s">
        <v>644</v>
      </c>
      <c r="M6586">
        <v>50000</v>
      </c>
      <c r="N6586">
        <v>84.97</v>
      </c>
      <c r="O6586" t="s">
        <v>645</v>
      </c>
      <c r="P6586" s="428">
        <v>76.227999999999994</v>
      </c>
      <c r="Q6586">
        <v>30537977</v>
      </c>
      <c r="R6586" t="s">
        <v>1230</v>
      </c>
      <c r="S6586">
        <v>13487</v>
      </c>
      <c r="T6586" t="s">
        <v>4339</v>
      </c>
    </row>
    <row r="6587" spans="1:20" x14ac:dyDescent="0.25">
      <c r="A6587" t="s">
        <v>637</v>
      </c>
      <c r="B6587" t="s">
        <v>1229</v>
      </c>
      <c r="C6587" t="s">
        <v>639</v>
      </c>
      <c r="D6587" t="s">
        <v>663</v>
      </c>
      <c r="E6587" t="s">
        <v>704</v>
      </c>
      <c r="F6587">
        <v>528004120026</v>
      </c>
      <c r="G6587" t="s">
        <v>1241</v>
      </c>
      <c r="H6587">
        <v>583625</v>
      </c>
      <c r="I6587" t="s">
        <v>303</v>
      </c>
      <c r="J6587">
        <v>202212</v>
      </c>
      <c r="K6587">
        <v>44599</v>
      </c>
      <c r="L6587" t="s">
        <v>644</v>
      </c>
      <c r="M6587">
        <v>15000</v>
      </c>
      <c r="N6587">
        <v>25.49</v>
      </c>
      <c r="O6587" t="s">
        <v>645</v>
      </c>
      <c r="P6587" s="428">
        <v>22.867999999999999</v>
      </c>
      <c r="Q6587">
        <v>30537977</v>
      </c>
      <c r="R6587" t="s">
        <v>1230</v>
      </c>
      <c r="S6587">
        <v>13487</v>
      </c>
      <c r="T6587" t="s">
        <v>4505</v>
      </c>
    </row>
    <row r="6588" spans="1:20" x14ac:dyDescent="0.25">
      <c r="A6588" t="s">
        <v>637</v>
      </c>
      <c r="B6588" t="s">
        <v>1229</v>
      </c>
      <c r="C6588" t="s">
        <v>639</v>
      </c>
      <c r="D6588" t="s">
        <v>663</v>
      </c>
      <c r="E6588" t="s">
        <v>704</v>
      </c>
      <c r="F6588">
        <v>528004120026</v>
      </c>
      <c r="G6588" t="s">
        <v>1241</v>
      </c>
      <c r="H6588">
        <v>583625</v>
      </c>
      <c r="I6588" t="s">
        <v>303</v>
      </c>
      <c r="J6588">
        <v>202212</v>
      </c>
      <c r="K6588">
        <v>44599</v>
      </c>
      <c r="L6588" t="s">
        <v>644</v>
      </c>
      <c r="M6588">
        <v>10000</v>
      </c>
      <c r="N6588">
        <v>16.989999999999998</v>
      </c>
      <c r="O6588" t="s">
        <v>645</v>
      </c>
      <c r="P6588" s="428">
        <v>15.242000000000001</v>
      </c>
      <c r="Q6588">
        <v>30537977</v>
      </c>
      <c r="R6588" t="s">
        <v>1230</v>
      </c>
      <c r="S6588">
        <v>13487</v>
      </c>
      <c r="T6588" t="s">
        <v>4506</v>
      </c>
    </row>
    <row r="6589" spans="1:20" x14ac:dyDescent="0.25">
      <c r="A6589" t="s">
        <v>637</v>
      </c>
      <c r="B6589" t="s">
        <v>1229</v>
      </c>
      <c r="C6589" t="s">
        <v>639</v>
      </c>
      <c r="D6589" t="s">
        <v>663</v>
      </c>
      <c r="E6589" t="s">
        <v>704</v>
      </c>
      <c r="F6589">
        <v>528004120026</v>
      </c>
      <c r="G6589" t="s">
        <v>1241</v>
      </c>
      <c r="H6589">
        <v>583625</v>
      </c>
      <c r="I6589" t="s">
        <v>303</v>
      </c>
      <c r="J6589">
        <v>202212</v>
      </c>
      <c r="K6589">
        <v>44599</v>
      </c>
      <c r="L6589" t="s">
        <v>644</v>
      </c>
      <c r="M6589">
        <v>190000</v>
      </c>
      <c r="N6589">
        <v>322.87</v>
      </c>
      <c r="O6589" t="s">
        <v>645</v>
      </c>
      <c r="P6589" s="428">
        <v>289.65300000000002</v>
      </c>
      <c r="Q6589">
        <v>30537977</v>
      </c>
      <c r="R6589" t="s">
        <v>1230</v>
      </c>
      <c r="S6589">
        <v>13487</v>
      </c>
      <c r="T6589" t="s">
        <v>4507</v>
      </c>
    </row>
    <row r="6590" spans="1:20" x14ac:dyDescent="0.25">
      <c r="A6590" t="s">
        <v>637</v>
      </c>
      <c r="B6590" t="s">
        <v>1229</v>
      </c>
      <c r="C6590" t="s">
        <v>639</v>
      </c>
      <c r="D6590" t="s">
        <v>663</v>
      </c>
      <c r="E6590" t="s">
        <v>704</v>
      </c>
      <c r="F6590">
        <v>528004120026</v>
      </c>
      <c r="G6590" t="s">
        <v>1241</v>
      </c>
      <c r="H6590">
        <v>583625</v>
      </c>
      <c r="I6590" t="s">
        <v>303</v>
      </c>
      <c r="J6590">
        <v>202212</v>
      </c>
      <c r="K6590">
        <v>44599</v>
      </c>
      <c r="L6590" t="s">
        <v>644</v>
      </c>
      <c r="M6590">
        <v>15000</v>
      </c>
      <c r="N6590">
        <v>25.49</v>
      </c>
      <c r="O6590" t="s">
        <v>645</v>
      </c>
      <c r="P6590" s="428">
        <v>22.867999999999999</v>
      </c>
      <c r="Q6590">
        <v>30537977</v>
      </c>
      <c r="R6590" t="s">
        <v>1230</v>
      </c>
      <c r="S6590">
        <v>13487</v>
      </c>
      <c r="T6590" t="s">
        <v>4342</v>
      </c>
    </row>
    <row r="6591" spans="1:20" x14ac:dyDescent="0.25">
      <c r="A6591" t="s">
        <v>637</v>
      </c>
      <c r="B6591" t="s">
        <v>1229</v>
      </c>
      <c r="C6591" t="s">
        <v>639</v>
      </c>
      <c r="D6591" t="s">
        <v>663</v>
      </c>
      <c r="E6591" t="s">
        <v>704</v>
      </c>
      <c r="F6591">
        <v>528004120026</v>
      </c>
      <c r="G6591" t="s">
        <v>1241</v>
      </c>
      <c r="H6591">
        <v>583625</v>
      </c>
      <c r="I6591" t="s">
        <v>303</v>
      </c>
      <c r="J6591">
        <v>202212</v>
      </c>
      <c r="K6591">
        <v>44599</v>
      </c>
      <c r="L6591" t="s">
        <v>644</v>
      </c>
      <c r="M6591">
        <v>118750</v>
      </c>
      <c r="N6591">
        <v>201.79</v>
      </c>
      <c r="O6591" t="s">
        <v>645</v>
      </c>
      <c r="P6591" s="428">
        <v>181.03</v>
      </c>
      <c r="Q6591">
        <v>30537977</v>
      </c>
      <c r="R6591" t="s">
        <v>1230</v>
      </c>
      <c r="S6591">
        <v>13487</v>
      </c>
      <c r="T6591" t="s">
        <v>4668</v>
      </c>
    </row>
    <row r="6592" spans="1:20" x14ac:dyDescent="0.25">
      <c r="A6592" t="s">
        <v>637</v>
      </c>
      <c r="B6592" t="s">
        <v>1229</v>
      </c>
      <c r="C6592" t="s">
        <v>639</v>
      </c>
      <c r="D6592" t="s">
        <v>663</v>
      </c>
      <c r="E6592" t="s">
        <v>704</v>
      </c>
      <c r="F6592">
        <v>528004120026</v>
      </c>
      <c r="G6592" t="s">
        <v>1241</v>
      </c>
      <c r="H6592">
        <v>583625</v>
      </c>
      <c r="I6592" t="s">
        <v>303</v>
      </c>
      <c r="J6592">
        <v>202212</v>
      </c>
      <c r="K6592">
        <v>44599</v>
      </c>
      <c r="L6592" t="s">
        <v>644</v>
      </c>
      <c r="M6592">
        <v>50000</v>
      </c>
      <c r="N6592">
        <v>84.97</v>
      </c>
      <c r="O6592" t="s">
        <v>645</v>
      </c>
      <c r="P6592" s="428">
        <v>76.227999999999994</v>
      </c>
      <c r="Q6592">
        <v>30537977</v>
      </c>
      <c r="R6592" t="s">
        <v>1230</v>
      </c>
      <c r="S6592">
        <v>13487</v>
      </c>
      <c r="T6592" t="s">
        <v>4343</v>
      </c>
    </row>
    <row r="6593" spans="1:20" x14ac:dyDescent="0.25">
      <c r="A6593" t="s">
        <v>637</v>
      </c>
      <c r="B6593" t="s">
        <v>1229</v>
      </c>
      <c r="C6593" t="s">
        <v>639</v>
      </c>
      <c r="D6593" t="s">
        <v>663</v>
      </c>
      <c r="E6593" t="s">
        <v>704</v>
      </c>
      <c r="F6593">
        <v>528004120026</v>
      </c>
      <c r="G6593" t="s">
        <v>1241</v>
      </c>
      <c r="H6593">
        <v>583625</v>
      </c>
      <c r="I6593" t="s">
        <v>303</v>
      </c>
      <c r="J6593">
        <v>202212</v>
      </c>
      <c r="K6593">
        <v>44599</v>
      </c>
      <c r="L6593" t="s">
        <v>644</v>
      </c>
      <c r="M6593">
        <v>9000</v>
      </c>
      <c r="N6593">
        <v>15.29</v>
      </c>
      <c r="O6593" t="s">
        <v>645</v>
      </c>
      <c r="P6593" s="428">
        <v>13.717000000000001</v>
      </c>
      <c r="Q6593">
        <v>30537977</v>
      </c>
      <c r="R6593" t="s">
        <v>1230</v>
      </c>
      <c r="S6593">
        <v>13487</v>
      </c>
      <c r="T6593" t="s">
        <v>4669</v>
      </c>
    </row>
    <row r="6594" spans="1:20" x14ac:dyDescent="0.25">
      <c r="A6594" t="s">
        <v>637</v>
      </c>
      <c r="B6594" t="s">
        <v>1229</v>
      </c>
      <c r="C6594" t="s">
        <v>639</v>
      </c>
      <c r="D6594" t="s">
        <v>663</v>
      </c>
      <c r="E6594" t="s">
        <v>704</v>
      </c>
      <c r="F6594">
        <v>528004120026</v>
      </c>
      <c r="G6594" t="s">
        <v>1241</v>
      </c>
      <c r="H6594">
        <v>583625</v>
      </c>
      <c r="I6594" t="s">
        <v>303</v>
      </c>
      <c r="J6594">
        <v>202212</v>
      </c>
      <c r="K6594">
        <v>44599</v>
      </c>
      <c r="L6594" t="s">
        <v>644</v>
      </c>
      <c r="M6594">
        <v>10000</v>
      </c>
      <c r="N6594">
        <v>16.989999999999998</v>
      </c>
      <c r="O6594" t="s">
        <v>645</v>
      </c>
      <c r="P6594" s="428">
        <v>15.242000000000001</v>
      </c>
      <c r="Q6594">
        <v>30537977</v>
      </c>
      <c r="R6594" t="s">
        <v>1230</v>
      </c>
      <c r="S6594">
        <v>13487</v>
      </c>
      <c r="T6594" t="s">
        <v>4509</v>
      </c>
    </row>
    <row r="6595" spans="1:20" x14ac:dyDescent="0.25">
      <c r="A6595" t="s">
        <v>637</v>
      </c>
      <c r="B6595" t="s">
        <v>1229</v>
      </c>
      <c r="C6595" t="s">
        <v>639</v>
      </c>
      <c r="D6595" t="s">
        <v>663</v>
      </c>
      <c r="E6595" t="s">
        <v>704</v>
      </c>
      <c r="F6595">
        <v>528004120026</v>
      </c>
      <c r="G6595" t="s">
        <v>1241</v>
      </c>
      <c r="H6595">
        <v>583625</v>
      </c>
      <c r="I6595" t="s">
        <v>303</v>
      </c>
      <c r="J6595">
        <v>202212</v>
      </c>
      <c r="K6595">
        <v>44599</v>
      </c>
      <c r="L6595" t="s">
        <v>644</v>
      </c>
      <c r="M6595">
        <v>25000</v>
      </c>
      <c r="N6595">
        <v>42.48</v>
      </c>
      <c r="O6595" t="s">
        <v>645</v>
      </c>
      <c r="P6595" s="428">
        <v>38.11</v>
      </c>
      <c r="Q6595">
        <v>30537977</v>
      </c>
      <c r="R6595" t="s">
        <v>1230</v>
      </c>
      <c r="S6595">
        <v>13487</v>
      </c>
      <c r="T6595" t="s">
        <v>4346</v>
      </c>
    </row>
    <row r="6596" spans="1:20" x14ac:dyDescent="0.25">
      <c r="A6596" t="s">
        <v>637</v>
      </c>
      <c r="B6596" t="s">
        <v>1229</v>
      </c>
      <c r="C6596" t="s">
        <v>639</v>
      </c>
      <c r="D6596" t="s">
        <v>663</v>
      </c>
      <c r="E6596" t="s">
        <v>704</v>
      </c>
      <c r="F6596">
        <v>528004120026</v>
      </c>
      <c r="G6596" t="s">
        <v>1241</v>
      </c>
      <c r="H6596">
        <v>583625</v>
      </c>
      <c r="I6596" t="s">
        <v>303</v>
      </c>
      <c r="J6596">
        <v>202212</v>
      </c>
      <c r="K6596">
        <v>44599</v>
      </c>
      <c r="L6596" t="s">
        <v>644</v>
      </c>
      <c r="M6596">
        <v>25000</v>
      </c>
      <c r="N6596">
        <v>42.48</v>
      </c>
      <c r="O6596" t="s">
        <v>645</v>
      </c>
      <c r="P6596" s="428">
        <v>38.11</v>
      </c>
      <c r="Q6596">
        <v>30537977</v>
      </c>
      <c r="R6596" t="s">
        <v>1230</v>
      </c>
      <c r="S6596">
        <v>13487</v>
      </c>
      <c r="T6596" t="s">
        <v>4347</v>
      </c>
    </row>
    <row r="6597" spans="1:20" x14ac:dyDescent="0.25">
      <c r="A6597" t="s">
        <v>637</v>
      </c>
      <c r="B6597" t="s">
        <v>1229</v>
      </c>
      <c r="C6597" t="s">
        <v>639</v>
      </c>
      <c r="D6597" t="s">
        <v>663</v>
      </c>
      <c r="E6597" t="s">
        <v>704</v>
      </c>
      <c r="F6597">
        <v>528004120026</v>
      </c>
      <c r="G6597" t="s">
        <v>1241</v>
      </c>
      <c r="H6597">
        <v>583625</v>
      </c>
      <c r="I6597" t="s">
        <v>303</v>
      </c>
      <c r="J6597">
        <v>202212</v>
      </c>
      <c r="K6597">
        <v>44599</v>
      </c>
      <c r="L6597" t="s">
        <v>644</v>
      </c>
      <c r="M6597">
        <v>25000</v>
      </c>
      <c r="N6597">
        <v>42.48</v>
      </c>
      <c r="O6597" t="s">
        <v>645</v>
      </c>
      <c r="P6597" s="428">
        <v>38.11</v>
      </c>
      <c r="Q6597">
        <v>30537977</v>
      </c>
      <c r="R6597" t="s">
        <v>1230</v>
      </c>
      <c r="S6597">
        <v>13487</v>
      </c>
      <c r="T6597" t="s">
        <v>4349</v>
      </c>
    </row>
    <row r="6598" spans="1:20" x14ac:dyDescent="0.25">
      <c r="A6598" t="s">
        <v>637</v>
      </c>
      <c r="B6598" t="s">
        <v>1229</v>
      </c>
      <c r="C6598" t="s">
        <v>639</v>
      </c>
      <c r="D6598" t="s">
        <v>663</v>
      </c>
      <c r="E6598" t="s">
        <v>704</v>
      </c>
      <c r="F6598">
        <v>528004120026</v>
      </c>
      <c r="G6598" t="s">
        <v>1241</v>
      </c>
      <c r="H6598">
        <v>583625</v>
      </c>
      <c r="I6598" t="s">
        <v>303</v>
      </c>
      <c r="J6598">
        <v>202212</v>
      </c>
      <c r="K6598">
        <v>44599</v>
      </c>
      <c r="L6598" t="s">
        <v>644</v>
      </c>
      <c r="M6598">
        <v>12000</v>
      </c>
      <c r="N6598">
        <v>20.39</v>
      </c>
      <c r="O6598" t="s">
        <v>645</v>
      </c>
      <c r="P6598" s="428">
        <v>18.292000000000002</v>
      </c>
      <c r="Q6598">
        <v>30537977</v>
      </c>
      <c r="R6598" t="s">
        <v>1230</v>
      </c>
      <c r="S6598">
        <v>13487</v>
      </c>
      <c r="T6598" t="s">
        <v>4350</v>
      </c>
    </row>
    <row r="6599" spans="1:20" x14ac:dyDescent="0.25">
      <c r="A6599" t="s">
        <v>637</v>
      </c>
      <c r="B6599" t="s">
        <v>1229</v>
      </c>
      <c r="C6599" t="s">
        <v>639</v>
      </c>
      <c r="D6599" t="s">
        <v>663</v>
      </c>
      <c r="E6599" t="s">
        <v>704</v>
      </c>
      <c r="F6599">
        <v>528004120026</v>
      </c>
      <c r="G6599" t="s">
        <v>1241</v>
      </c>
      <c r="H6599">
        <v>583625</v>
      </c>
      <c r="I6599" t="s">
        <v>303</v>
      </c>
      <c r="J6599">
        <v>202212</v>
      </c>
      <c r="K6599">
        <v>44599</v>
      </c>
      <c r="L6599" t="s">
        <v>644</v>
      </c>
      <c r="M6599">
        <v>4000</v>
      </c>
      <c r="N6599">
        <v>6.8</v>
      </c>
      <c r="O6599" t="s">
        <v>645</v>
      </c>
      <c r="P6599" s="428">
        <v>6.1</v>
      </c>
      <c r="Q6599">
        <v>30537977</v>
      </c>
      <c r="R6599" t="s">
        <v>1230</v>
      </c>
      <c r="S6599">
        <v>13487</v>
      </c>
      <c r="T6599" t="s">
        <v>4350</v>
      </c>
    </row>
    <row r="6600" spans="1:20" x14ac:dyDescent="0.25">
      <c r="A6600" t="s">
        <v>637</v>
      </c>
      <c r="B6600" t="s">
        <v>1229</v>
      </c>
      <c r="C6600" t="s">
        <v>639</v>
      </c>
      <c r="D6600" t="s">
        <v>663</v>
      </c>
      <c r="E6600" t="s">
        <v>704</v>
      </c>
      <c r="F6600">
        <v>528004120020</v>
      </c>
      <c r="G6600" t="s">
        <v>1631</v>
      </c>
      <c r="H6600">
        <v>583619</v>
      </c>
      <c r="I6600" t="s">
        <v>263</v>
      </c>
      <c r="J6600">
        <v>202212</v>
      </c>
      <c r="K6600">
        <v>44599</v>
      </c>
      <c r="L6600" t="s">
        <v>644</v>
      </c>
      <c r="M6600">
        <v>108000</v>
      </c>
      <c r="N6600">
        <v>183.53</v>
      </c>
      <c r="O6600" t="s">
        <v>645</v>
      </c>
      <c r="P6600" s="428">
        <v>164.648</v>
      </c>
      <c r="Q6600">
        <v>30537977</v>
      </c>
      <c r="R6600" t="s">
        <v>1230</v>
      </c>
      <c r="S6600">
        <v>13487</v>
      </c>
      <c r="T6600" t="s">
        <v>4670</v>
      </c>
    </row>
    <row r="6601" spans="1:20" x14ac:dyDescent="0.25">
      <c r="A6601" t="s">
        <v>637</v>
      </c>
      <c r="B6601" t="s">
        <v>1229</v>
      </c>
      <c r="C6601" t="s">
        <v>639</v>
      </c>
      <c r="D6601" t="s">
        <v>663</v>
      </c>
      <c r="E6601" t="s">
        <v>704</v>
      </c>
      <c r="F6601">
        <v>528004120020</v>
      </c>
      <c r="G6601" t="s">
        <v>1631</v>
      </c>
      <c r="H6601">
        <v>583619</v>
      </c>
      <c r="I6601" t="s">
        <v>263</v>
      </c>
      <c r="J6601">
        <v>202212</v>
      </c>
      <c r="K6601">
        <v>44599</v>
      </c>
      <c r="L6601" t="s">
        <v>644</v>
      </c>
      <c r="M6601">
        <v>53000</v>
      </c>
      <c r="N6601">
        <v>90.06</v>
      </c>
      <c r="O6601" t="s">
        <v>645</v>
      </c>
      <c r="P6601" s="428">
        <v>80.793999999999997</v>
      </c>
      <c r="Q6601">
        <v>30537977</v>
      </c>
      <c r="R6601" t="s">
        <v>1230</v>
      </c>
      <c r="S6601">
        <v>13487</v>
      </c>
      <c r="T6601" t="s">
        <v>4510</v>
      </c>
    </row>
    <row r="6602" spans="1:20" x14ac:dyDescent="0.25">
      <c r="A6602" t="s">
        <v>637</v>
      </c>
      <c r="B6602" t="s">
        <v>1229</v>
      </c>
      <c r="C6602" t="s">
        <v>639</v>
      </c>
      <c r="D6602" t="s">
        <v>663</v>
      </c>
      <c r="E6602" t="s">
        <v>704</v>
      </c>
      <c r="F6602">
        <v>528004120020</v>
      </c>
      <c r="G6602" t="s">
        <v>1631</v>
      </c>
      <c r="H6602">
        <v>583619</v>
      </c>
      <c r="I6602" t="s">
        <v>263</v>
      </c>
      <c r="J6602">
        <v>202212</v>
      </c>
      <c r="K6602">
        <v>44599</v>
      </c>
      <c r="L6602" t="s">
        <v>644</v>
      </c>
      <c r="M6602">
        <v>12000</v>
      </c>
      <c r="N6602">
        <v>20.39</v>
      </c>
      <c r="O6602" t="s">
        <v>645</v>
      </c>
      <c r="P6602" s="428">
        <v>18.292000000000002</v>
      </c>
      <c r="Q6602">
        <v>30537977</v>
      </c>
      <c r="R6602" t="s">
        <v>1230</v>
      </c>
      <c r="S6602">
        <v>13487</v>
      </c>
      <c r="T6602" t="s">
        <v>4671</v>
      </c>
    </row>
    <row r="6603" spans="1:20" x14ac:dyDescent="0.25">
      <c r="A6603" t="s">
        <v>637</v>
      </c>
      <c r="B6603" t="s">
        <v>1229</v>
      </c>
      <c r="C6603" t="s">
        <v>639</v>
      </c>
      <c r="D6603" t="s">
        <v>663</v>
      </c>
      <c r="E6603" t="s">
        <v>704</v>
      </c>
      <c r="F6603">
        <v>528004120020</v>
      </c>
      <c r="G6603" t="s">
        <v>1631</v>
      </c>
      <c r="H6603">
        <v>583619</v>
      </c>
      <c r="I6603" t="s">
        <v>263</v>
      </c>
      <c r="J6603">
        <v>202212</v>
      </c>
      <c r="K6603">
        <v>44599</v>
      </c>
      <c r="L6603" t="s">
        <v>644</v>
      </c>
      <c r="M6603">
        <v>62000</v>
      </c>
      <c r="N6603">
        <v>105.36</v>
      </c>
      <c r="O6603" t="s">
        <v>645</v>
      </c>
      <c r="P6603" s="428">
        <v>94.52</v>
      </c>
      <c r="Q6603">
        <v>30537977</v>
      </c>
      <c r="R6603" t="s">
        <v>1230</v>
      </c>
      <c r="S6603">
        <v>13487</v>
      </c>
      <c r="T6603" t="s">
        <v>4511</v>
      </c>
    </row>
    <row r="6604" spans="1:20" x14ac:dyDescent="0.25">
      <c r="A6604" t="s">
        <v>637</v>
      </c>
      <c r="B6604" t="s">
        <v>1229</v>
      </c>
      <c r="C6604" t="s">
        <v>639</v>
      </c>
      <c r="D6604" t="s">
        <v>663</v>
      </c>
      <c r="E6604" t="s">
        <v>704</v>
      </c>
      <c r="F6604">
        <v>528004120020</v>
      </c>
      <c r="G6604" t="s">
        <v>1631</v>
      </c>
      <c r="H6604">
        <v>583619</v>
      </c>
      <c r="I6604" t="s">
        <v>263</v>
      </c>
      <c r="J6604">
        <v>202212</v>
      </c>
      <c r="K6604">
        <v>44599</v>
      </c>
      <c r="L6604" t="s">
        <v>644</v>
      </c>
      <c r="M6604">
        <v>4000</v>
      </c>
      <c r="N6604">
        <v>6.8</v>
      </c>
      <c r="O6604" t="s">
        <v>645</v>
      </c>
      <c r="P6604" s="428">
        <v>6.1</v>
      </c>
      <c r="Q6604">
        <v>30537977</v>
      </c>
      <c r="R6604" t="s">
        <v>1230</v>
      </c>
      <c r="S6604">
        <v>13487</v>
      </c>
      <c r="T6604" t="s">
        <v>4512</v>
      </c>
    </row>
    <row r="6605" spans="1:20" x14ac:dyDescent="0.25">
      <c r="A6605" t="s">
        <v>637</v>
      </c>
      <c r="B6605" t="s">
        <v>1229</v>
      </c>
      <c r="C6605" t="s">
        <v>639</v>
      </c>
      <c r="D6605" t="s">
        <v>663</v>
      </c>
      <c r="E6605" t="s">
        <v>704</v>
      </c>
      <c r="F6605">
        <v>528004120020</v>
      </c>
      <c r="G6605" t="s">
        <v>1631</v>
      </c>
      <c r="H6605">
        <v>583619</v>
      </c>
      <c r="I6605" t="s">
        <v>263</v>
      </c>
      <c r="J6605">
        <v>202212</v>
      </c>
      <c r="K6605">
        <v>44599</v>
      </c>
      <c r="L6605" t="s">
        <v>644</v>
      </c>
      <c r="M6605">
        <v>4000</v>
      </c>
      <c r="N6605">
        <v>6.8</v>
      </c>
      <c r="O6605" t="s">
        <v>645</v>
      </c>
      <c r="P6605" s="428">
        <v>6.1</v>
      </c>
      <c r="Q6605">
        <v>30537977</v>
      </c>
      <c r="R6605" t="s">
        <v>1230</v>
      </c>
      <c r="S6605">
        <v>13487</v>
      </c>
      <c r="T6605" t="s">
        <v>4672</v>
      </c>
    </row>
    <row r="6606" spans="1:20" x14ac:dyDescent="0.25">
      <c r="A6606" t="s">
        <v>637</v>
      </c>
      <c r="B6606" t="s">
        <v>1229</v>
      </c>
      <c r="C6606" t="s">
        <v>639</v>
      </c>
      <c r="D6606" t="s">
        <v>663</v>
      </c>
      <c r="E6606" t="s">
        <v>704</v>
      </c>
      <c r="F6606">
        <v>528004120020</v>
      </c>
      <c r="G6606" t="s">
        <v>1631</v>
      </c>
      <c r="H6606">
        <v>583619</v>
      </c>
      <c r="I6606" t="s">
        <v>263</v>
      </c>
      <c r="J6606">
        <v>202212</v>
      </c>
      <c r="K6606">
        <v>44599</v>
      </c>
      <c r="L6606" t="s">
        <v>644</v>
      </c>
      <c r="M6606">
        <v>4000</v>
      </c>
      <c r="N6606">
        <v>6.8</v>
      </c>
      <c r="O6606" t="s">
        <v>645</v>
      </c>
      <c r="P6606" s="428">
        <v>6.1</v>
      </c>
      <c r="Q6606">
        <v>30537977</v>
      </c>
      <c r="R6606" t="s">
        <v>1230</v>
      </c>
      <c r="S6606">
        <v>13487</v>
      </c>
      <c r="T6606" t="s">
        <v>4513</v>
      </c>
    </row>
    <row r="6607" spans="1:20" x14ac:dyDescent="0.25">
      <c r="A6607" t="s">
        <v>637</v>
      </c>
      <c r="B6607" t="s">
        <v>1229</v>
      </c>
      <c r="C6607" t="s">
        <v>639</v>
      </c>
      <c r="D6607" t="s">
        <v>663</v>
      </c>
      <c r="E6607" t="s">
        <v>704</v>
      </c>
      <c r="F6607">
        <v>528004120020</v>
      </c>
      <c r="G6607" t="s">
        <v>1631</v>
      </c>
      <c r="H6607">
        <v>583619</v>
      </c>
      <c r="I6607" t="s">
        <v>263</v>
      </c>
      <c r="J6607">
        <v>202212</v>
      </c>
      <c r="K6607">
        <v>44599</v>
      </c>
      <c r="L6607" t="s">
        <v>644</v>
      </c>
      <c r="M6607">
        <v>3000</v>
      </c>
      <c r="N6607">
        <v>5.0999999999999996</v>
      </c>
      <c r="O6607" t="s">
        <v>645</v>
      </c>
      <c r="P6607" s="428">
        <v>4.5750000000000002</v>
      </c>
      <c r="Q6607">
        <v>30537977</v>
      </c>
      <c r="R6607" t="s">
        <v>1230</v>
      </c>
      <c r="S6607">
        <v>13487</v>
      </c>
      <c r="T6607" t="s">
        <v>4515</v>
      </c>
    </row>
    <row r="6608" spans="1:20" x14ac:dyDescent="0.25">
      <c r="A6608" t="s">
        <v>637</v>
      </c>
      <c r="B6608" t="s">
        <v>1229</v>
      </c>
      <c r="C6608" t="s">
        <v>639</v>
      </c>
      <c r="D6608" t="s">
        <v>663</v>
      </c>
      <c r="E6608" t="s">
        <v>704</v>
      </c>
      <c r="F6608">
        <v>528004120020</v>
      </c>
      <c r="G6608" t="s">
        <v>1631</v>
      </c>
      <c r="H6608">
        <v>583619</v>
      </c>
      <c r="I6608" t="s">
        <v>263</v>
      </c>
      <c r="J6608">
        <v>202212</v>
      </c>
      <c r="K6608">
        <v>44599</v>
      </c>
      <c r="L6608" t="s">
        <v>644</v>
      </c>
      <c r="M6608">
        <v>3000</v>
      </c>
      <c r="N6608">
        <v>5.0999999999999996</v>
      </c>
      <c r="O6608" t="s">
        <v>645</v>
      </c>
      <c r="P6608" s="428">
        <v>4.5750000000000002</v>
      </c>
      <c r="Q6608">
        <v>30537977</v>
      </c>
      <c r="R6608" t="s">
        <v>1230</v>
      </c>
      <c r="S6608">
        <v>13487</v>
      </c>
      <c r="T6608" t="s">
        <v>4516</v>
      </c>
    </row>
    <row r="6609" spans="1:20" x14ac:dyDescent="0.25">
      <c r="A6609" t="s">
        <v>637</v>
      </c>
      <c r="B6609" t="s">
        <v>1229</v>
      </c>
      <c r="C6609" t="s">
        <v>639</v>
      </c>
      <c r="D6609" t="s">
        <v>663</v>
      </c>
      <c r="E6609" t="s">
        <v>704</v>
      </c>
      <c r="F6609">
        <v>528004120020</v>
      </c>
      <c r="G6609" t="s">
        <v>1631</v>
      </c>
      <c r="H6609">
        <v>583619</v>
      </c>
      <c r="I6609" t="s">
        <v>263</v>
      </c>
      <c r="J6609">
        <v>202212</v>
      </c>
      <c r="K6609">
        <v>44599</v>
      </c>
      <c r="L6609" t="s">
        <v>644</v>
      </c>
      <c r="M6609">
        <v>4000</v>
      </c>
      <c r="N6609">
        <v>6.8</v>
      </c>
      <c r="O6609" t="s">
        <v>645</v>
      </c>
      <c r="P6609" s="428">
        <v>6.1</v>
      </c>
      <c r="Q6609">
        <v>30537977</v>
      </c>
      <c r="R6609" t="s">
        <v>1230</v>
      </c>
      <c r="S6609">
        <v>13487</v>
      </c>
      <c r="T6609" t="s">
        <v>4517</v>
      </c>
    </row>
    <row r="6610" spans="1:20" x14ac:dyDescent="0.25">
      <c r="A6610" t="s">
        <v>637</v>
      </c>
      <c r="B6610" t="s">
        <v>1229</v>
      </c>
      <c r="C6610" t="s">
        <v>639</v>
      </c>
      <c r="D6610" t="s">
        <v>663</v>
      </c>
      <c r="E6610" t="s">
        <v>704</v>
      </c>
      <c r="F6610">
        <v>528004120020</v>
      </c>
      <c r="G6610" t="s">
        <v>1631</v>
      </c>
      <c r="H6610">
        <v>583619</v>
      </c>
      <c r="I6610" t="s">
        <v>263</v>
      </c>
      <c r="J6610">
        <v>202212</v>
      </c>
      <c r="K6610">
        <v>44599</v>
      </c>
      <c r="L6610" t="s">
        <v>644</v>
      </c>
      <c r="M6610">
        <v>4000</v>
      </c>
      <c r="N6610">
        <v>6.8</v>
      </c>
      <c r="O6610" t="s">
        <v>645</v>
      </c>
      <c r="P6610" s="428">
        <v>6.1</v>
      </c>
      <c r="Q6610">
        <v>30537977</v>
      </c>
      <c r="R6610" t="s">
        <v>1230</v>
      </c>
      <c r="S6610">
        <v>13487</v>
      </c>
      <c r="T6610" t="s">
        <v>4517</v>
      </c>
    </row>
    <row r="6611" spans="1:20" x14ac:dyDescent="0.25">
      <c r="A6611" t="s">
        <v>637</v>
      </c>
      <c r="B6611" t="s">
        <v>1229</v>
      </c>
      <c r="C6611" t="s">
        <v>639</v>
      </c>
      <c r="D6611" t="s">
        <v>663</v>
      </c>
      <c r="E6611" t="s">
        <v>704</v>
      </c>
      <c r="F6611">
        <v>528004120020</v>
      </c>
      <c r="G6611" t="s">
        <v>1631</v>
      </c>
      <c r="H6611">
        <v>583619</v>
      </c>
      <c r="I6611" t="s">
        <v>263</v>
      </c>
      <c r="J6611">
        <v>202212</v>
      </c>
      <c r="K6611">
        <v>44599</v>
      </c>
      <c r="L6611" t="s">
        <v>644</v>
      </c>
      <c r="M6611">
        <v>4000</v>
      </c>
      <c r="N6611">
        <v>6.8</v>
      </c>
      <c r="O6611" t="s">
        <v>645</v>
      </c>
      <c r="P6611" s="428">
        <v>6.1</v>
      </c>
      <c r="Q6611">
        <v>30537977</v>
      </c>
      <c r="R6611" t="s">
        <v>1230</v>
      </c>
      <c r="S6611">
        <v>13487</v>
      </c>
      <c r="T6611" t="s">
        <v>4517</v>
      </c>
    </row>
    <row r="6612" spans="1:20" x14ac:dyDescent="0.25">
      <c r="A6612" t="s">
        <v>637</v>
      </c>
      <c r="B6612" t="s">
        <v>1229</v>
      </c>
      <c r="C6612" t="s">
        <v>639</v>
      </c>
      <c r="D6612" t="s">
        <v>663</v>
      </c>
      <c r="E6612" t="s">
        <v>704</v>
      </c>
      <c r="F6612">
        <v>528004120020</v>
      </c>
      <c r="G6612" t="s">
        <v>1631</v>
      </c>
      <c r="H6612">
        <v>583619</v>
      </c>
      <c r="I6612" t="s">
        <v>263</v>
      </c>
      <c r="J6612">
        <v>202212</v>
      </c>
      <c r="K6612">
        <v>44599</v>
      </c>
      <c r="L6612" t="s">
        <v>644</v>
      </c>
      <c r="M6612">
        <v>15000</v>
      </c>
      <c r="N6612">
        <v>25.49</v>
      </c>
      <c r="O6612" t="s">
        <v>645</v>
      </c>
      <c r="P6612" s="428">
        <v>22.867999999999999</v>
      </c>
      <c r="Q6612">
        <v>30537977</v>
      </c>
      <c r="R6612" t="s">
        <v>1230</v>
      </c>
      <c r="S6612">
        <v>13487</v>
      </c>
      <c r="T6612" t="s">
        <v>4518</v>
      </c>
    </row>
    <row r="6613" spans="1:20" x14ac:dyDescent="0.25">
      <c r="A6613" t="s">
        <v>637</v>
      </c>
      <c r="B6613" t="s">
        <v>1229</v>
      </c>
      <c r="C6613" t="s">
        <v>639</v>
      </c>
      <c r="D6613" t="s">
        <v>663</v>
      </c>
      <c r="E6613" t="s">
        <v>704</v>
      </c>
      <c r="F6613">
        <v>528004120020</v>
      </c>
      <c r="G6613" t="s">
        <v>1631</v>
      </c>
      <c r="H6613">
        <v>583619</v>
      </c>
      <c r="I6613" t="s">
        <v>263</v>
      </c>
      <c r="J6613">
        <v>202212</v>
      </c>
      <c r="K6613">
        <v>44599</v>
      </c>
      <c r="L6613" t="s">
        <v>644</v>
      </c>
      <c r="M6613">
        <v>12500</v>
      </c>
      <c r="N6613">
        <v>21.24</v>
      </c>
      <c r="O6613" t="s">
        <v>645</v>
      </c>
      <c r="P6613" s="428">
        <v>19.055</v>
      </c>
      <c r="Q6613">
        <v>30537977</v>
      </c>
      <c r="R6613" t="s">
        <v>1230</v>
      </c>
      <c r="S6613">
        <v>13487</v>
      </c>
      <c r="T6613" t="s">
        <v>4519</v>
      </c>
    </row>
    <row r="6614" spans="1:20" x14ac:dyDescent="0.25">
      <c r="A6614" t="s">
        <v>637</v>
      </c>
      <c r="B6614" t="s">
        <v>1229</v>
      </c>
      <c r="C6614" t="s">
        <v>639</v>
      </c>
      <c r="D6614" t="s">
        <v>663</v>
      </c>
      <c r="E6614" t="s">
        <v>704</v>
      </c>
      <c r="F6614">
        <v>528004120020</v>
      </c>
      <c r="G6614" t="s">
        <v>1631</v>
      </c>
      <c r="H6614">
        <v>583619</v>
      </c>
      <c r="I6614" t="s">
        <v>263</v>
      </c>
      <c r="J6614">
        <v>202212</v>
      </c>
      <c r="K6614">
        <v>44599</v>
      </c>
      <c r="L6614" t="s">
        <v>644</v>
      </c>
      <c r="M6614">
        <v>15000</v>
      </c>
      <c r="N6614">
        <v>25.49</v>
      </c>
      <c r="O6614" t="s">
        <v>645</v>
      </c>
      <c r="P6614" s="428">
        <v>22.867999999999999</v>
      </c>
      <c r="Q6614">
        <v>30537977</v>
      </c>
      <c r="R6614" t="s">
        <v>1230</v>
      </c>
      <c r="S6614">
        <v>13487</v>
      </c>
      <c r="T6614" t="s">
        <v>4521</v>
      </c>
    </row>
    <row r="6615" spans="1:20" x14ac:dyDescent="0.25">
      <c r="A6615" t="s">
        <v>637</v>
      </c>
      <c r="B6615" t="s">
        <v>1229</v>
      </c>
      <c r="C6615" t="s">
        <v>639</v>
      </c>
      <c r="D6615" t="s">
        <v>663</v>
      </c>
      <c r="E6615" t="s">
        <v>704</v>
      </c>
      <c r="F6615">
        <v>528004120020</v>
      </c>
      <c r="G6615" t="s">
        <v>1631</v>
      </c>
      <c r="H6615">
        <v>583619</v>
      </c>
      <c r="I6615" t="s">
        <v>263</v>
      </c>
      <c r="J6615">
        <v>202212</v>
      </c>
      <c r="K6615">
        <v>44599</v>
      </c>
      <c r="L6615" t="s">
        <v>644</v>
      </c>
      <c r="M6615">
        <v>12500</v>
      </c>
      <c r="N6615">
        <v>21.24</v>
      </c>
      <c r="O6615" t="s">
        <v>645</v>
      </c>
      <c r="P6615" s="428">
        <v>19.055</v>
      </c>
      <c r="Q6615">
        <v>30537977</v>
      </c>
      <c r="R6615" t="s">
        <v>1230</v>
      </c>
      <c r="S6615">
        <v>13487</v>
      </c>
      <c r="T6615" t="s">
        <v>4522</v>
      </c>
    </row>
    <row r="6616" spans="1:20" x14ac:dyDescent="0.25">
      <c r="A6616" t="s">
        <v>637</v>
      </c>
      <c r="B6616" t="s">
        <v>1229</v>
      </c>
      <c r="C6616" t="s">
        <v>639</v>
      </c>
      <c r="D6616" t="s">
        <v>663</v>
      </c>
      <c r="E6616" t="s">
        <v>704</v>
      </c>
      <c r="F6616">
        <v>528004120020</v>
      </c>
      <c r="G6616" t="s">
        <v>1631</v>
      </c>
      <c r="H6616">
        <v>583619</v>
      </c>
      <c r="I6616" t="s">
        <v>263</v>
      </c>
      <c r="J6616">
        <v>202212</v>
      </c>
      <c r="K6616">
        <v>44599</v>
      </c>
      <c r="L6616" t="s">
        <v>644</v>
      </c>
      <c r="M6616">
        <v>4000</v>
      </c>
      <c r="N6616">
        <v>6.8</v>
      </c>
      <c r="O6616" t="s">
        <v>645</v>
      </c>
      <c r="P6616" s="428">
        <v>6.1</v>
      </c>
      <c r="Q6616">
        <v>30537977</v>
      </c>
      <c r="R6616" t="s">
        <v>1230</v>
      </c>
      <c r="S6616">
        <v>13487</v>
      </c>
      <c r="T6616" t="s">
        <v>4523</v>
      </c>
    </row>
    <row r="6617" spans="1:20" x14ac:dyDescent="0.25">
      <c r="A6617" t="s">
        <v>637</v>
      </c>
      <c r="B6617" t="s">
        <v>1229</v>
      </c>
      <c r="C6617" t="s">
        <v>639</v>
      </c>
      <c r="D6617" t="s">
        <v>663</v>
      </c>
      <c r="E6617" t="s">
        <v>704</v>
      </c>
      <c r="F6617">
        <v>528004120020</v>
      </c>
      <c r="G6617" t="s">
        <v>1631</v>
      </c>
      <c r="H6617">
        <v>583619</v>
      </c>
      <c r="I6617" t="s">
        <v>263</v>
      </c>
      <c r="J6617">
        <v>202212</v>
      </c>
      <c r="K6617">
        <v>44599</v>
      </c>
      <c r="L6617" t="s">
        <v>644</v>
      </c>
      <c r="M6617">
        <v>15000</v>
      </c>
      <c r="N6617">
        <v>25.49</v>
      </c>
      <c r="O6617" t="s">
        <v>645</v>
      </c>
      <c r="P6617" s="428">
        <v>22.867999999999999</v>
      </c>
      <c r="Q6617">
        <v>30537977</v>
      </c>
      <c r="R6617" t="s">
        <v>1230</v>
      </c>
      <c r="S6617">
        <v>13487</v>
      </c>
      <c r="T6617" t="s">
        <v>4524</v>
      </c>
    </row>
    <row r="6618" spans="1:20" x14ac:dyDescent="0.25">
      <c r="A6618" t="s">
        <v>637</v>
      </c>
      <c r="B6618" t="s">
        <v>1229</v>
      </c>
      <c r="C6618" t="s">
        <v>639</v>
      </c>
      <c r="D6618" t="s">
        <v>663</v>
      </c>
      <c r="E6618" t="s">
        <v>704</v>
      </c>
      <c r="F6618">
        <v>528004120020</v>
      </c>
      <c r="G6618" t="s">
        <v>1631</v>
      </c>
      <c r="H6618">
        <v>583619</v>
      </c>
      <c r="I6618" t="s">
        <v>263</v>
      </c>
      <c r="J6618">
        <v>202212</v>
      </c>
      <c r="K6618">
        <v>44599</v>
      </c>
      <c r="L6618" t="s">
        <v>644</v>
      </c>
      <c r="M6618">
        <v>12500</v>
      </c>
      <c r="N6618">
        <v>21.24</v>
      </c>
      <c r="O6618" t="s">
        <v>645</v>
      </c>
      <c r="P6618" s="428">
        <v>19.055</v>
      </c>
      <c r="Q6618">
        <v>30537977</v>
      </c>
      <c r="R6618" t="s">
        <v>1230</v>
      </c>
      <c r="S6618">
        <v>13487</v>
      </c>
      <c r="T6618" t="s">
        <v>4697</v>
      </c>
    </row>
    <row r="6619" spans="1:20" x14ac:dyDescent="0.25">
      <c r="A6619" t="s">
        <v>637</v>
      </c>
      <c r="B6619" t="s">
        <v>1229</v>
      </c>
      <c r="C6619" t="s">
        <v>639</v>
      </c>
      <c r="D6619" t="s">
        <v>663</v>
      </c>
      <c r="E6619" t="s">
        <v>704</v>
      </c>
      <c r="F6619">
        <v>528004120020</v>
      </c>
      <c r="G6619" t="s">
        <v>1631</v>
      </c>
      <c r="H6619">
        <v>583619</v>
      </c>
      <c r="I6619" t="s">
        <v>263</v>
      </c>
      <c r="J6619">
        <v>202212</v>
      </c>
      <c r="K6619">
        <v>44599</v>
      </c>
      <c r="L6619" t="s">
        <v>644</v>
      </c>
      <c r="M6619">
        <v>3000</v>
      </c>
      <c r="N6619">
        <v>5.0999999999999996</v>
      </c>
      <c r="O6619" t="s">
        <v>645</v>
      </c>
      <c r="P6619" s="428">
        <v>4.5750000000000002</v>
      </c>
      <c r="Q6619">
        <v>30537977</v>
      </c>
      <c r="R6619" t="s">
        <v>1230</v>
      </c>
      <c r="S6619">
        <v>13487</v>
      </c>
      <c r="T6619" t="s">
        <v>4525</v>
      </c>
    </row>
    <row r="6620" spans="1:20" x14ac:dyDescent="0.25">
      <c r="A6620" t="s">
        <v>637</v>
      </c>
      <c r="B6620" t="s">
        <v>1229</v>
      </c>
      <c r="C6620" t="s">
        <v>639</v>
      </c>
      <c r="D6620" t="s">
        <v>663</v>
      </c>
      <c r="E6620" t="s">
        <v>704</v>
      </c>
      <c r="F6620">
        <v>528004120020</v>
      </c>
      <c r="G6620" t="s">
        <v>1631</v>
      </c>
      <c r="H6620">
        <v>583619</v>
      </c>
      <c r="I6620" t="s">
        <v>263</v>
      </c>
      <c r="J6620">
        <v>202212</v>
      </c>
      <c r="K6620">
        <v>44599</v>
      </c>
      <c r="L6620" t="s">
        <v>644</v>
      </c>
      <c r="M6620">
        <v>27500</v>
      </c>
      <c r="N6620">
        <v>46.73</v>
      </c>
      <c r="O6620" t="s">
        <v>645</v>
      </c>
      <c r="P6620" s="428">
        <v>41.921999999999997</v>
      </c>
      <c r="Q6620">
        <v>30537977</v>
      </c>
      <c r="R6620" t="s">
        <v>1230</v>
      </c>
      <c r="S6620">
        <v>13487</v>
      </c>
      <c r="T6620" t="s">
        <v>4698</v>
      </c>
    </row>
    <row r="6621" spans="1:20" x14ac:dyDescent="0.25">
      <c r="A6621" t="s">
        <v>637</v>
      </c>
      <c r="B6621" t="s">
        <v>1229</v>
      </c>
      <c r="C6621" t="s">
        <v>639</v>
      </c>
      <c r="D6621" t="s">
        <v>663</v>
      </c>
      <c r="E6621" t="s">
        <v>704</v>
      </c>
      <c r="F6621">
        <v>528004120020</v>
      </c>
      <c r="G6621" t="s">
        <v>1631</v>
      </c>
      <c r="H6621">
        <v>583619</v>
      </c>
      <c r="I6621" t="s">
        <v>263</v>
      </c>
      <c r="J6621">
        <v>202212</v>
      </c>
      <c r="K6621">
        <v>44599</v>
      </c>
      <c r="L6621" t="s">
        <v>644</v>
      </c>
      <c r="M6621">
        <v>25000</v>
      </c>
      <c r="N6621">
        <v>42.48</v>
      </c>
      <c r="O6621" t="s">
        <v>645</v>
      </c>
      <c r="P6621" s="428">
        <v>38.11</v>
      </c>
      <c r="Q6621">
        <v>30537977</v>
      </c>
      <c r="R6621" t="s">
        <v>1230</v>
      </c>
      <c r="S6621">
        <v>13487</v>
      </c>
      <c r="T6621" t="s">
        <v>4526</v>
      </c>
    </row>
    <row r="6622" spans="1:20" x14ac:dyDescent="0.25">
      <c r="A6622" t="s">
        <v>637</v>
      </c>
      <c r="B6622" t="s">
        <v>1229</v>
      </c>
      <c r="C6622" t="s">
        <v>639</v>
      </c>
      <c r="D6622" t="s">
        <v>663</v>
      </c>
      <c r="E6622" t="s">
        <v>704</v>
      </c>
      <c r="F6622">
        <v>528004120020</v>
      </c>
      <c r="G6622" t="s">
        <v>1631</v>
      </c>
      <c r="H6622">
        <v>583619</v>
      </c>
      <c r="I6622" t="s">
        <v>263</v>
      </c>
      <c r="J6622">
        <v>202212</v>
      </c>
      <c r="K6622">
        <v>44599</v>
      </c>
      <c r="L6622" t="s">
        <v>644</v>
      </c>
      <c r="M6622">
        <v>8000</v>
      </c>
      <c r="N6622">
        <v>13.59</v>
      </c>
      <c r="O6622" t="s">
        <v>645</v>
      </c>
      <c r="P6622" s="428">
        <v>12.192</v>
      </c>
      <c r="Q6622">
        <v>30537977</v>
      </c>
      <c r="R6622" t="s">
        <v>1230</v>
      </c>
      <c r="S6622">
        <v>13487</v>
      </c>
      <c r="T6622" t="s">
        <v>4527</v>
      </c>
    </row>
    <row r="6623" spans="1:20" x14ac:dyDescent="0.25">
      <c r="A6623" t="s">
        <v>637</v>
      </c>
      <c r="B6623" t="s">
        <v>1229</v>
      </c>
      <c r="C6623" t="s">
        <v>639</v>
      </c>
      <c r="D6623" t="s">
        <v>663</v>
      </c>
      <c r="E6623" t="s">
        <v>704</v>
      </c>
      <c r="F6623">
        <v>528004120020</v>
      </c>
      <c r="G6623" t="s">
        <v>1631</v>
      </c>
      <c r="H6623">
        <v>583619</v>
      </c>
      <c r="I6623" t="s">
        <v>263</v>
      </c>
      <c r="J6623">
        <v>202212</v>
      </c>
      <c r="K6623">
        <v>44599</v>
      </c>
      <c r="L6623" t="s">
        <v>644</v>
      </c>
      <c r="M6623">
        <v>5000</v>
      </c>
      <c r="N6623">
        <v>8.5</v>
      </c>
      <c r="O6623" t="s">
        <v>645</v>
      </c>
      <c r="P6623" s="428">
        <v>7.6260000000000003</v>
      </c>
      <c r="Q6623">
        <v>30537977</v>
      </c>
      <c r="R6623" t="s">
        <v>1230</v>
      </c>
      <c r="S6623">
        <v>13487</v>
      </c>
      <c r="T6623" t="s">
        <v>4699</v>
      </c>
    </row>
    <row r="6624" spans="1:20" x14ac:dyDescent="0.25">
      <c r="A6624" t="s">
        <v>637</v>
      </c>
      <c r="B6624" t="s">
        <v>1229</v>
      </c>
      <c r="C6624" t="s">
        <v>639</v>
      </c>
      <c r="D6624" t="s">
        <v>663</v>
      </c>
      <c r="E6624" t="s">
        <v>704</v>
      </c>
      <c r="F6624">
        <v>528004120020</v>
      </c>
      <c r="G6624" t="s">
        <v>1631</v>
      </c>
      <c r="H6624">
        <v>583619</v>
      </c>
      <c r="I6624" t="s">
        <v>263</v>
      </c>
      <c r="J6624">
        <v>202212</v>
      </c>
      <c r="K6624">
        <v>44599</v>
      </c>
      <c r="L6624" t="s">
        <v>644</v>
      </c>
      <c r="M6624">
        <v>11250</v>
      </c>
      <c r="N6624">
        <v>19.12</v>
      </c>
      <c r="O6624" t="s">
        <v>645</v>
      </c>
      <c r="P6624" s="428">
        <v>17.152999999999999</v>
      </c>
      <c r="Q6624">
        <v>30537977</v>
      </c>
      <c r="R6624" t="s">
        <v>1230</v>
      </c>
      <c r="S6624">
        <v>13487</v>
      </c>
      <c r="T6624" t="s">
        <v>4700</v>
      </c>
    </row>
    <row r="6625" spans="1:20" x14ac:dyDescent="0.25">
      <c r="A6625" t="s">
        <v>637</v>
      </c>
      <c r="B6625" t="s">
        <v>1229</v>
      </c>
      <c r="C6625" t="s">
        <v>639</v>
      </c>
      <c r="D6625" t="s">
        <v>663</v>
      </c>
      <c r="E6625" t="s">
        <v>704</v>
      </c>
      <c r="F6625">
        <v>528004120020</v>
      </c>
      <c r="G6625" t="s">
        <v>1631</v>
      </c>
      <c r="H6625">
        <v>583619</v>
      </c>
      <c r="I6625" t="s">
        <v>263</v>
      </c>
      <c r="J6625">
        <v>202212</v>
      </c>
      <c r="K6625">
        <v>44599</v>
      </c>
      <c r="L6625" t="s">
        <v>644</v>
      </c>
      <c r="M6625">
        <v>213750</v>
      </c>
      <c r="N6625">
        <v>363.23</v>
      </c>
      <c r="O6625" t="s">
        <v>645</v>
      </c>
      <c r="P6625" s="428">
        <v>325.86</v>
      </c>
      <c r="Q6625">
        <v>30537977</v>
      </c>
      <c r="R6625" t="s">
        <v>1230</v>
      </c>
      <c r="S6625">
        <v>13487</v>
      </c>
      <c r="T6625" t="s">
        <v>4528</v>
      </c>
    </row>
    <row r="6626" spans="1:20" x14ac:dyDescent="0.25">
      <c r="A6626" t="s">
        <v>637</v>
      </c>
      <c r="B6626" t="s">
        <v>1229</v>
      </c>
      <c r="C6626" t="s">
        <v>639</v>
      </c>
      <c r="D6626" t="s">
        <v>663</v>
      </c>
      <c r="E6626" t="s">
        <v>704</v>
      </c>
      <c r="F6626">
        <v>528004120020</v>
      </c>
      <c r="G6626" t="s">
        <v>1631</v>
      </c>
      <c r="H6626">
        <v>583619</v>
      </c>
      <c r="I6626" t="s">
        <v>263</v>
      </c>
      <c r="J6626">
        <v>202212</v>
      </c>
      <c r="K6626">
        <v>44599</v>
      </c>
      <c r="L6626" t="s">
        <v>644</v>
      </c>
      <c r="M6626">
        <v>30000</v>
      </c>
      <c r="N6626">
        <v>50.98</v>
      </c>
      <c r="O6626" t="s">
        <v>645</v>
      </c>
      <c r="P6626" s="428">
        <v>45.734999999999999</v>
      </c>
      <c r="Q6626">
        <v>30537977</v>
      </c>
      <c r="R6626" t="s">
        <v>1230</v>
      </c>
      <c r="S6626">
        <v>13487</v>
      </c>
      <c r="T6626" t="s">
        <v>4529</v>
      </c>
    </row>
    <row r="6627" spans="1:20" x14ac:dyDescent="0.25">
      <c r="A6627" t="s">
        <v>637</v>
      </c>
      <c r="B6627" t="s">
        <v>1229</v>
      </c>
      <c r="C6627" t="s">
        <v>639</v>
      </c>
      <c r="D6627" t="s">
        <v>663</v>
      </c>
      <c r="E6627" t="s">
        <v>704</v>
      </c>
      <c r="F6627">
        <v>528004120020</v>
      </c>
      <c r="G6627" t="s">
        <v>1631</v>
      </c>
      <c r="H6627">
        <v>583619</v>
      </c>
      <c r="I6627" t="s">
        <v>263</v>
      </c>
      <c r="J6627">
        <v>202212</v>
      </c>
      <c r="K6627">
        <v>44599</v>
      </c>
      <c r="L6627" t="s">
        <v>644</v>
      </c>
      <c r="M6627">
        <v>165000</v>
      </c>
      <c r="N6627">
        <v>280.39</v>
      </c>
      <c r="O6627" t="s">
        <v>645</v>
      </c>
      <c r="P6627" s="428">
        <v>251.54300000000001</v>
      </c>
      <c r="Q6627">
        <v>30537977</v>
      </c>
      <c r="R6627" t="s">
        <v>1230</v>
      </c>
      <c r="S6627">
        <v>13487</v>
      </c>
      <c r="T6627" t="s">
        <v>4529</v>
      </c>
    </row>
    <row r="6628" spans="1:20" x14ac:dyDescent="0.25">
      <c r="A6628" t="s">
        <v>637</v>
      </c>
      <c r="B6628" t="s">
        <v>1229</v>
      </c>
      <c r="C6628" t="s">
        <v>639</v>
      </c>
      <c r="D6628" t="s">
        <v>663</v>
      </c>
      <c r="E6628" t="s">
        <v>704</v>
      </c>
      <c r="F6628">
        <v>528004120020</v>
      </c>
      <c r="G6628" t="s">
        <v>1631</v>
      </c>
      <c r="H6628">
        <v>583619</v>
      </c>
      <c r="I6628" t="s">
        <v>263</v>
      </c>
      <c r="J6628">
        <v>202212</v>
      </c>
      <c r="K6628">
        <v>44599</v>
      </c>
      <c r="L6628" t="s">
        <v>644</v>
      </c>
      <c r="M6628">
        <v>150000</v>
      </c>
      <c r="N6628">
        <v>254.9</v>
      </c>
      <c r="O6628" t="s">
        <v>645</v>
      </c>
      <c r="P6628" s="428">
        <v>228.67500000000001</v>
      </c>
      <c r="Q6628">
        <v>30537977</v>
      </c>
      <c r="R6628" t="s">
        <v>1230</v>
      </c>
      <c r="S6628">
        <v>13487</v>
      </c>
      <c r="T6628" t="s">
        <v>4531</v>
      </c>
    </row>
    <row r="6629" spans="1:20" x14ac:dyDescent="0.25">
      <c r="A6629" t="s">
        <v>637</v>
      </c>
      <c r="B6629" t="s">
        <v>1229</v>
      </c>
      <c r="C6629" t="s">
        <v>639</v>
      </c>
      <c r="D6629" t="s">
        <v>663</v>
      </c>
      <c r="E6629" t="s">
        <v>704</v>
      </c>
      <c r="F6629">
        <v>528004120020</v>
      </c>
      <c r="G6629" t="s">
        <v>1631</v>
      </c>
      <c r="H6629">
        <v>583619</v>
      </c>
      <c r="I6629" t="s">
        <v>263</v>
      </c>
      <c r="J6629">
        <v>202212</v>
      </c>
      <c r="K6629">
        <v>44599</v>
      </c>
      <c r="L6629" t="s">
        <v>644</v>
      </c>
      <c r="M6629">
        <v>15000</v>
      </c>
      <c r="N6629">
        <v>25.49</v>
      </c>
      <c r="O6629" t="s">
        <v>645</v>
      </c>
      <c r="P6629" s="428">
        <v>22.867999999999999</v>
      </c>
      <c r="Q6629">
        <v>30537977</v>
      </c>
      <c r="R6629" t="s">
        <v>1230</v>
      </c>
      <c r="S6629">
        <v>13487</v>
      </c>
      <c r="T6629" t="s">
        <v>4533</v>
      </c>
    </row>
    <row r="6630" spans="1:20" x14ac:dyDescent="0.25">
      <c r="A6630" t="s">
        <v>637</v>
      </c>
      <c r="B6630" t="s">
        <v>1229</v>
      </c>
      <c r="C6630" t="s">
        <v>639</v>
      </c>
      <c r="D6630" t="s">
        <v>663</v>
      </c>
      <c r="E6630" t="s">
        <v>704</v>
      </c>
      <c r="F6630">
        <v>528004120020</v>
      </c>
      <c r="G6630" t="s">
        <v>1631</v>
      </c>
      <c r="H6630">
        <v>583619</v>
      </c>
      <c r="I6630" t="s">
        <v>263</v>
      </c>
      <c r="J6630">
        <v>202212</v>
      </c>
      <c r="K6630">
        <v>44599</v>
      </c>
      <c r="L6630" t="s">
        <v>644</v>
      </c>
      <c r="M6630">
        <v>15000</v>
      </c>
      <c r="N6630">
        <v>25.49</v>
      </c>
      <c r="O6630" t="s">
        <v>645</v>
      </c>
      <c r="P6630" s="428">
        <v>22.867999999999999</v>
      </c>
      <c r="Q6630">
        <v>30537977</v>
      </c>
      <c r="R6630" t="s">
        <v>1230</v>
      </c>
      <c r="S6630">
        <v>13487</v>
      </c>
      <c r="T6630" t="s">
        <v>4532</v>
      </c>
    </row>
    <row r="6631" spans="1:20" x14ac:dyDescent="0.25">
      <c r="A6631" t="s">
        <v>637</v>
      </c>
      <c r="B6631" t="s">
        <v>1229</v>
      </c>
      <c r="C6631" t="s">
        <v>639</v>
      </c>
      <c r="D6631" t="s">
        <v>663</v>
      </c>
      <c r="E6631" t="s">
        <v>704</v>
      </c>
      <c r="F6631">
        <v>528004120020</v>
      </c>
      <c r="G6631" t="s">
        <v>1631</v>
      </c>
      <c r="H6631">
        <v>583619</v>
      </c>
      <c r="I6631" t="s">
        <v>263</v>
      </c>
      <c r="J6631">
        <v>202212</v>
      </c>
      <c r="K6631">
        <v>44599</v>
      </c>
      <c r="L6631" t="s">
        <v>644</v>
      </c>
      <c r="M6631">
        <v>15000</v>
      </c>
      <c r="N6631">
        <v>25.49</v>
      </c>
      <c r="O6631" t="s">
        <v>645</v>
      </c>
      <c r="P6631" s="428">
        <v>22.867999999999999</v>
      </c>
      <c r="Q6631">
        <v>30537977</v>
      </c>
      <c r="R6631" t="s">
        <v>1230</v>
      </c>
      <c r="S6631">
        <v>13487</v>
      </c>
      <c r="T6631" t="s">
        <v>4532</v>
      </c>
    </row>
    <row r="6632" spans="1:20" x14ac:dyDescent="0.25">
      <c r="A6632" t="s">
        <v>637</v>
      </c>
      <c r="B6632" t="s">
        <v>1229</v>
      </c>
      <c r="C6632" t="s">
        <v>639</v>
      </c>
      <c r="D6632" t="s">
        <v>663</v>
      </c>
      <c r="E6632" t="s">
        <v>704</v>
      </c>
      <c r="F6632">
        <v>528004120020</v>
      </c>
      <c r="G6632" t="s">
        <v>1631</v>
      </c>
      <c r="H6632">
        <v>583619</v>
      </c>
      <c r="I6632" t="s">
        <v>263</v>
      </c>
      <c r="J6632">
        <v>202212</v>
      </c>
      <c r="K6632">
        <v>44599</v>
      </c>
      <c r="L6632" t="s">
        <v>644</v>
      </c>
      <c r="M6632">
        <v>5000</v>
      </c>
      <c r="N6632">
        <v>8.5</v>
      </c>
      <c r="O6632" t="s">
        <v>645</v>
      </c>
      <c r="P6632" s="428">
        <v>7.6260000000000003</v>
      </c>
      <c r="Q6632">
        <v>30537977</v>
      </c>
      <c r="R6632" t="s">
        <v>1230</v>
      </c>
      <c r="S6632">
        <v>13487</v>
      </c>
      <c r="T6632" t="s">
        <v>4533</v>
      </c>
    </row>
    <row r="6633" spans="1:20" x14ac:dyDescent="0.25">
      <c r="A6633" t="s">
        <v>637</v>
      </c>
      <c r="B6633" t="s">
        <v>1229</v>
      </c>
      <c r="C6633" t="s">
        <v>639</v>
      </c>
      <c r="D6633" t="s">
        <v>663</v>
      </c>
      <c r="E6633" t="s">
        <v>704</v>
      </c>
      <c r="F6633">
        <v>528004120020</v>
      </c>
      <c r="G6633" t="s">
        <v>1631</v>
      </c>
      <c r="H6633">
        <v>583619</v>
      </c>
      <c r="I6633" t="s">
        <v>263</v>
      </c>
      <c r="J6633">
        <v>202212</v>
      </c>
      <c r="K6633">
        <v>44599</v>
      </c>
      <c r="L6633" t="s">
        <v>644</v>
      </c>
      <c r="M6633">
        <v>10000</v>
      </c>
      <c r="N6633">
        <v>16.989999999999998</v>
      </c>
      <c r="O6633" t="s">
        <v>645</v>
      </c>
      <c r="P6633" s="428">
        <v>15.242000000000001</v>
      </c>
      <c r="Q6633">
        <v>30537977</v>
      </c>
      <c r="R6633" t="s">
        <v>1230</v>
      </c>
      <c r="S6633">
        <v>13487</v>
      </c>
      <c r="T6633" t="s">
        <v>4533</v>
      </c>
    </row>
    <row r="6634" spans="1:20" x14ac:dyDescent="0.25">
      <c r="A6634" t="s">
        <v>637</v>
      </c>
      <c r="B6634" t="s">
        <v>1229</v>
      </c>
      <c r="C6634" t="s">
        <v>639</v>
      </c>
      <c r="D6634" t="s">
        <v>663</v>
      </c>
      <c r="E6634" t="s">
        <v>704</v>
      </c>
      <c r="F6634">
        <v>528004120020</v>
      </c>
      <c r="G6634" t="s">
        <v>1631</v>
      </c>
      <c r="H6634">
        <v>583619</v>
      </c>
      <c r="I6634" t="s">
        <v>263</v>
      </c>
      <c r="J6634">
        <v>202212</v>
      </c>
      <c r="K6634">
        <v>44599</v>
      </c>
      <c r="L6634" t="s">
        <v>644</v>
      </c>
      <c r="M6634">
        <v>25000</v>
      </c>
      <c r="N6634">
        <v>42.48</v>
      </c>
      <c r="O6634" t="s">
        <v>645</v>
      </c>
      <c r="P6634" s="428">
        <v>38.11</v>
      </c>
      <c r="Q6634">
        <v>30537977</v>
      </c>
      <c r="R6634" t="s">
        <v>1230</v>
      </c>
      <c r="S6634">
        <v>13487</v>
      </c>
      <c r="T6634" t="s">
        <v>4534</v>
      </c>
    </row>
    <row r="6635" spans="1:20" x14ac:dyDescent="0.25">
      <c r="A6635" t="s">
        <v>637</v>
      </c>
      <c r="B6635" t="s">
        <v>1229</v>
      </c>
      <c r="C6635" t="s">
        <v>639</v>
      </c>
      <c r="D6635" t="s">
        <v>663</v>
      </c>
      <c r="E6635" t="s">
        <v>704</v>
      </c>
      <c r="F6635">
        <v>528004120020</v>
      </c>
      <c r="G6635" t="s">
        <v>1631</v>
      </c>
      <c r="H6635">
        <v>583619</v>
      </c>
      <c r="I6635" t="s">
        <v>263</v>
      </c>
      <c r="J6635">
        <v>202212</v>
      </c>
      <c r="K6635">
        <v>44599</v>
      </c>
      <c r="L6635" t="s">
        <v>644</v>
      </c>
      <c r="M6635">
        <v>5000</v>
      </c>
      <c r="N6635">
        <v>8.5</v>
      </c>
      <c r="O6635" t="s">
        <v>645</v>
      </c>
      <c r="P6635" s="428">
        <v>7.6260000000000003</v>
      </c>
      <c r="Q6635">
        <v>30537977</v>
      </c>
      <c r="R6635" t="s">
        <v>1230</v>
      </c>
      <c r="S6635">
        <v>13487</v>
      </c>
      <c r="T6635" t="s">
        <v>4535</v>
      </c>
    </row>
    <row r="6636" spans="1:20" x14ac:dyDescent="0.25">
      <c r="A6636" t="s">
        <v>637</v>
      </c>
      <c r="B6636" t="s">
        <v>1229</v>
      </c>
      <c r="C6636" t="s">
        <v>639</v>
      </c>
      <c r="D6636" t="s">
        <v>663</v>
      </c>
      <c r="E6636" t="s">
        <v>704</v>
      </c>
      <c r="F6636">
        <v>528004120020</v>
      </c>
      <c r="G6636" t="s">
        <v>1631</v>
      </c>
      <c r="H6636">
        <v>583619</v>
      </c>
      <c r="I6636" t="s">
        <v>263</v>
      </c>
      <c r="J6636">
        <v>202212</v>
      </c>
      <c r="K6636">
        <v>44599</v>
      </c>
      <c r="L6636" t="s">
        <v>644</v>
      </c>
      <c r="M6636">
        <v>45000</v>
      </c>
      <c r="N6636">
        <v>76.47</v>
      </c>
      <c r="O6636" t="s">
        <v>645</v>
      </c>
      <c r="P6636" s="428">
        <v>68.602999999999994</v>
      </c>
      <c r="Q6636">
        <v>30537977</v>
      </c>
      <c r="R6636" t="s">
        <v>1230</v>
      </c>
      <c r="S6636">
        <v>13487</v>
      </c>
      <c r="T6636" t="s">
        <v>4536</v>
      </c>
    </row>
    <row r="6637" spans="1:20" x14ac:dyDescent="0.25">
      <c r="A6637" t="s">
        <v>637</v>
      </c>
      <c r="B6637" t="s">
        <v>1229</v>
      </c>
      <c r="C6637" t="s">
        <v>639</v>
      </c>
      <c r="D6637" t="s">
        <v>663</v>
      </c>
      <c r="E6637" t="s">
        <v>704</v>
      </c>
      <c r="F6637">
        <v>528004120020</v>
      </c>
      <c r="G6637" t="s">
        <v>1631</v>
      </c>
      <c r="H6637">
        <v>583619</v>
      </c>
      <c r="I6637" t="s">
        <v>263</v>
      </c>
      <c r="J6637">
        <v>202212</v>
      </c>
      <c r="K6637">
        <v>44599</v>
      </c>
      <c r="L6637" t="s">
        <v>644</v>
      </c>
      <c r="M6637">
        <v>30000</v>
      </c>
      <c r="N6637">
        <v>50.98</v>
      </c>
      <c r="O6637" t="s">
        <v>645</v>
      </c>
      <c r="P6637" s="428">
        <v>45.734999999999999</v>
      </c>
      <c r="Q6637">
        <v>30537977</v>
      </c>
      <c r="R6637" t="s">
        <v>1230</v>
      </c>
      <c r="S6637">
        <v>13487</v>
      </c>
      <c r="T6637" t="s">
        <v>4537</v>
      </c>
    </row>
    <row r="6638" spans="1:20" x14ac:dyDescent="0.25">
      <c r="A6638" t="s">
        <v>637</v>
      </c>
      <c r="B6638" t="s">
        <v>1229</v>
      </c>
      <c r="C6638" t="s">
        <v>639</v>
      </c>
      <c r="D6638" t="s">
        <v>663</v>
      </c>
      <c r="E6638" t="s">
        <v>704</v>
      </c>
      <c r="F6638">
        <v>528004120020</v>
      </c>
      <c r="G6638" t="s">
        <v>1631</v>
      </c>
      <c r="H6638">
        <v>583619</v>
      </c>
      <c r="I6638" t="s">
        <v>263</v>
      </c>
      <c r="J6638">
        <v>202212</v>
      </c>
      <c r="K6638">
        <v>44599</v>
      </c>
      <c r="L6638" t="s">
        <v>644</v>
      </c>
      <c r="M6638">
        <v>25000</v>
      </c>
      <c r="N6638">
        <v>42.48</v>
      </c>
      <c r="O6638" t="s">
        <v>645</v>
      </c>
      <c r="P6638" s="428">
        <v>38.11</v>
      </c>
      <c r="Q6638">
        <v>30537977</v>
      </c>
      <c r="R6638" t="s">
        <v>1230</v>
      </c>
      <c r="S6638">
        <v>13487</v>
      </c>
      <c r="T6638" t="s">
        <v>4538</v>
      </c>
    </row>
    <row r="6639" spans="1:20" x14ac:dyDescent="0.25">
      <c r="A6639" t="s">
        <v>637</v>
      </c>
      <c r="B6639" t="s">
        <v>1229</v>
      </c>
      <c r="C6639" t="s">
        <v>639</v>
      </c>
      <c r="D6639" t="s">
        <v>663</v>
      </c>
      <c r="E6639" t="s">
        <v>704</v>
      </c>
      <c r="F6639">
        <v>528004120020</v>
      </c>
      <c r="G6639" t="s">
        <v>1631</v>
      </c>
      <c r="H6639">
        <v>583619</v>
      </c>
      <c r="I6639" t="s">
        <v>263</v>
      </c>
      <c r="J6639">
        <v>202212</v>
      </c>
      <c r="K6639">
        <v>44599</v>
      </c>
      <c r="L6639" t="s">
        <v>644</v>
      </c>
      <c r="M6639">
        <v>45000</v>
      </c>
      <c r="N6639">
        <v>76.47</v>
      </c>
      <c r="O6639" t="s">
        <v>645</v>
      </c>
      <c r="P6639" s="428">
        <v>68.602999999999994</v>
      </c>
      <c r="Q6639">
        <v>30537977</v>
      </c>
      <c r="R6639" t="s">
        <v>1230</v>
      </c>
      <c r="S6639">
        <v>13487</v>
      </c>
      <c r="T6639" t="s">
        <v>4539</v>
      </c>
    </row>
    <row r="6640" spans="1:20" x14ac:dyDescent="0.25">
      <c r="A6640" t="s">
        <v>637</v>
      </c>
      <c r="B6640" t="s">
        <v>1229</v>
      </c>
      <c r="C6640" t="s">
        <v>639</v>
      </c>
      <c r="D6640" t="s">
        <v>663</v>
      </c>
      <c r="E6640" t="s">
        <v>704</v>
      </c>
      <c r="F6640">
        <v>528004120020</v>
      </c>
      <c r="G6640" t="s">
        <v>1631</v>
      </c>
      <c r="H6640">
        <v>583619</v>
      </c>
      <c r="I6640" t="s">
        <v>263</v>
      </c>
      <c r="J6640">
        <v>202212</v>
      </c>
      <c r="K6640">
        <v>44599</v>
      </c>
      <c r="L6640" t="s">
        <v>644</v>
      </c>
      <c r="M6640">
        <v>150000</v>
      </c>
      <c r="N6640">
        <v>254.9</v>
      </c>
      <c r="O6640" t="s">
        <v>645</v>
      </c>
      <c r="P6640" s="428">
        <v>228.67500000000001</v>
      </c>
      <c r="Q6640">
        <v>30537977</v>
      </c>
      <c r="R6640" t="s">
        <v>1230</v>
      </c>
      <c r="S6640">
        <v>13487</v>
      </c>
      <c r="T6640" t="s">
        <v>4702</v>
      </c>
    </row>
    <row r="6641" spans="1:20" x14ac:dyDescent="0.25">
      <c r="A6641" t="s">
        <v>637</v>
      </c>
      <c r="B6641" t="s">
        <v>1229</v>
      </c>
      <c r="C6641" t="s">
        <v>639</v>
      </c>
      <c r="D6641" t="s">
        <v>663</v>
      </c>
      <c r="E6641" t="s">
        <v>704</v>
      </c>
      <c r="F6641">
        <v>528004120020</v>
      </c>
      <c r="G6641" t="s">
        <v>1631</v>
      </c>
      <c r="H6641">
        <v>583619</v>
      </c>
      <c r="I6641" t="s">
        <v>263</v>
      </c>
      <c r="J6641">
        <v>202212</v>
      </c>
      <c r="K6641">
        <v>44599</v>
      </c>
      <c r="L6641" t="s">
        <v>644</v>
      </c>
      <c r="M6641">
        <v>45000</v>
      </c>
      <c r="N6641">
        <v>76.47</v>
      </c>
      <c r="O6641" t="s">
        <v>645</v>
      </c>
      <c r="P6641" s="428">
        <v>68.602999999999994</v>
      </c>
      <c r="Q6641">
        <v>30537977</v>
      </c>
      <c r="R6641" t="s">
        <v>1230</v>
      </c>
      <c r="S6641">
        <v>13487</v>
      </c>
      <c r="T6641" t="s">
        <v>4702</v>
      </c>
    </row>
    <row r="6642" spans="1:20" x14ac:dyDescent="0.25">
      <c r="A6642" t="s">
        <v>637</v>
      </c>
      <c r="B6642" t="s">
        <v>1229</v>
      </c>
      <c r="C6642" t="s">
        <v>639</v>
      </c>
      <c r="D6642" t="s">
        <v>663</v>
      </c>
      <c r="E6642" t="s">
        <v>704</v>
      </c>
      <c r="F6642">
        <v>528004120020</v>
      </c>
      <c r="G6642" t="s">
        <v>1631</v>
      </c>
      <c r="H6642">
        <v>583619</v>
      </c>
      <c r="I6642" t="s">
        <v>263</v>
      </c>
      <c r="J6642">
        <v>202212</v>
      </c>
      <c r="K6642">
        <v>44599</v>
      </c>
      <c r="L6642" t="s">
        <v>644</v>
      </c>
      <c r="M6642">
        <v>50000</v>
      </c>
      <c r="N6642">
        <v>84.97</v>
      </c>
      <c r="O6642" t="s">
        <v>645</v>
      </c>
      <c r="P6642" s="428">
        <v>76.227999999999994</v>
      </c>
      <c r="Q6642">
        <v>30537977</v>
      </c>
      <c r="R6642" t="s">
        <v>1230</v>
      </c>
      <c r="S6642">
        <v>13487</v>
      </c>
      <c r="T6642" t="s">
        <v>4541</v>
      </c>
    </row>
    <row r="6643" spans="1:20" x14ac:dyDescent="0.25">
      <c r="A6643" t="s">
        <v>637</v>
      </c>
      <c r="B6643" t="s">
        <v>1229</v>
      </c>
      <c r="C6643" t="s">
        <v>639</v>
      </c>
      <c r="D6643" t="s">
        <v>663</v>
      </c>
      <c r="E6643" t="s">
        <v>704</v>
      </c>
      <c r="F6643">
        <v>528004120020</v>
      </c>
      <c r="G6643" t="s">
        <v>1631</v>
      </c>
      <c r="H6643">
        <v>583619</v>
      </c>
      <c r="I6643" t="s">
        <v>263</v>
      </c>
      <c r="J6643">
        <v>202212</v>
      </c>
      <c r="K6643">
        <v>44599</v>
      </c>
      <c r="L6643" t="s">
        <v>644</v>
      </c>
      <c r="M6643">
        <v>50000</v>
      </c>
      <c r="N6643">
        <v>84.97</v>
      </c>
      <c r="O6643" t="s">
        <v>645</v>
      </c>
      <c r="P6643" s="428">
        <v>76.227999999999994</v>
      </c>
      <c r="Q6643">
        <v>30537977</v>
      </c>
      <c r="R6643" t="s">
        <v>1230</v>
      </c>
      <c r="S6643">
        <v>13487</v>
      </c>
      <c r="T6643" t="s">
        <v>4542</v>
      </c>
    </row>
    <row r="6644" spans="1:20" x14ac:dyDescent="0.25">
      <c r="A6644" t="s">
        <v>637</v>
      </c>
      <c r="B6644" t="s">
        <v>1229</v>
      </c>
      <c r="C6644" t="s">
        <v>639</v>
      </c>
      <c r="D6644" t="s">
        <v>663</v>
      </c>
      <c r="E6644" t="s">
        <v>704</v>
      </c>
      <c r="F6644">
        <v>528004120020</v>
      </c>
      <c r="G6644" t="s">
        <v>1631</v>
      </c>
      <c r="H6644">
        <v>583619</v>
      </c>
      <c r="I6644" t="s">
        <v>263</v>
      </c>
      <c r="J6644">
        <v>202212</v>
      </c>
      <c r="K6644">
        <v>44599</v>
      </c>
      <c r="L6644" t="s">
        <v>644</v>
      </c>
      <c r="M6644">
        <v>5000</v>
      </c>
      <c r="N6644">
        <v>8.5</v>
      </c>
      <c r="O6644" t="s">
        <v>645</v>
      </c>
      <c r="P6644" s="428">
        <v>7.6260000000000003</v>
      </c>
      <c r="Q6644">
        <v>30537977</v>
      </c>
      <c r="R6644" t="s">
        <v>1230</v>
      </c>
      <c r="S6644">
        <v>13487</v>
      </c>
      <c r="T6644" t="s">
        <v>4541</v>
      </c>
    </row>
    <row r="6645" spans="1:20" x14ac:dyDescent="0.25">
      <c r="A6645" t="s">
        <v>637</v>
      </c>
      <c r="B6645" t="s">
        <v>1229</v>
      </c>
      <c r="C6645" t="s">
        <v>639</v>
      </c>
      <c r="D6645" t="s">
        <v>663</v>
      </c>
      <c r="E6645" t="s">
        <v>704</v>
      </c>
      <c r="F6645">
        <v>528004120020</v>
      </c>
      <c r="G6645" t="s">
        <v>1631</v>
      </c>
      <c r="H6645">
        <v>583619</v>
      </c>
      <c r="I6645" t="s">
        <v>263</v>
      </c>
      <c r="J6645">
        <v>202212</v>
      </c>
      <c r="K6645">
        <v>44599</v>
      </c>
      <c r="L6645" t="s">
        <v>644</v>
      </c>
      <c r="M6645">
        <v>10000</v>
      </c>
      <c r="N6645">
        <v>16.989999999999998</v>
      </c>
      <c r="O6645" t="s">
        <v>645</v>
      </c>
      <c r="P6645" s="428">
        <v>15.242000000000001</v>
      </c>
      <c r="Q6645">
        <v>30537977</v>
      </c>
      <c r="R6645" t="s">
        <v>1230</v>
      </c>
      <c r="S6645">
        <v>13487</v>
      </c>
      <c r="T6645" t="s">
        <v>4543</v>
      </c>
    </row>
    <row r="6646" spans="1:20" x14ac:dyDescent="0.25">
      <c r="A6646" t="s">
        <v>637</v>
      </c>
      <c r="B6646" t="s">
        <v>1229</v>
      </c>
      <c r="C6646" t="s">
        <v>639</v>
      </c>
      <c r="D6646" t="s">
        <v>663</v>
      </c>
      <c r="E6646" t="s">
        <v>704</v>
      </c>
      <c r="F6646">
        <v>528004120020</v>
      </c>
      <c r="G6646" t="s">
        <v>1631</v>
      </c>
      <c r="H6646">
        <v>583619</v>
      </c>
      <c r="I6646" t="s">
        <v>263</v>
      </c>
      <c r="J6646">
        <v>202212</v>
      </c>
      <c r="K6646">
        <v>44599</v>
      </c>
      <c r="L6646" t="s">
        <v>644</v>
      </c>
      <c r="M6646">
        <v>4250</v>
      </c>
      <c r="N6646">
        <v>7.22</v>
      </c>
      <c r="O6646" t="s">
        <v>645</v>
      </c>
      <c r="P6646" s="428">
        <v>6.4770000000000003</v>
      </c>
      <c r="Q6646">
        <v>30537977</v>
      </c>
      <c r="R6646" t="s">
        <v>1230</v>
      </c>
      <c r="S6646">
        <v>13487</v>
      </c>
      <c r="T6646" t="s">
        <v>4544</v>
      </c>
    </row>
    <row r="6647" spans="1:20" x14ac:dyDescent="0.25">
      <c r="A6647" t="s">
        <v>637</v>
      </c>
      <c r="B6647" t="s">
        <v>1229</v>
      </c>
      <c r="C6647" t="s">
        <v>639</v>
      </c>
      <c r="D6647" t="s">
        <v>663</v>
      </c>
      <c r="E6647" t="s">
        <v>704</v>
      </c>
      <c r="F6647">
        <v>528004120020</v>
      </c>
      <c r="G6647" t="s">
        <v>1631</v>
      </c>
      <c r="H6647">
        <v>583619</v>
      </c>
      <c r="I6647" t="s">
        <v>263</v>
      </c>
      <c r="J6647">
        <v>202212</v>
      </c>
      <c r="K6647">
        <v>44599</v>
      </c>
      <c r="L6647" t="s">
        <v>644</v>
      </c>
      <c r="M6647">
        <v>10000</v>
      </c>
      <c r="N6647">
        <v>16.989999999999998</v>
      </c>
      <c r="O6647" t="s">
        <v>645</v>
      </c>
      <c r="P6647" s="428">
        <v>15.242000000000001</v>
      </c>
      <c r="Q6647">
        <v>30537977</v>
      </c>
      <c r="R6647" t="s">
        <v>1230</v>
      </c>
      <c r="S6647">
        <v>13487</v>
      </c>
      <c r="T6647" t="s">
        <v>4545</v>
      </c>
    </row>
    <row r="6648" spans="1:20" x14ac:dyDescent="0.25">
      <c r="A6648" t="s">
        <v>637</v>
      </c>
      <c r="B6648" t="s">
        <v>1229</v>
      </c>
      <c r="C6648" t="s">
        <v>639</v>
      </c>
      <c r="D6648" t="s">
        <v>663</v>
      </c>
      <c r="E6648" t="s">
        <v>704</v>
      </c>
      <c r="F6648">
        <v>528004120020</v>
      </c>
      <c r="G6648" t="s">
        <v>1631</v>
      </c>
      <c r="H6648">
        <v>583619</v>
      </c>
      <c r="I6648" t="s">
        <v>263</v>
      </c>
      <c r="J6648">
        <v>202212</v>
      </c>
      <c r="K6648">
        <v>44599</v>
      </c>
      <c r="L6648" t="s">
        <v>644</v>
      </c>
      <c r="M6648">
        <v>190000</v>
      </c>
      <c r="N6648">
        <v>322.87</v>
      </c>
      <c r="O6648" t="s">
        <v>645</v>
      </c>
      <c r="P6648" s="428">
        <v>289.65300000000002</v>
      </c>
      <c r="Q6648">
        <v>30537977</v>
      </c>
      <c r="R6648" t="s">
        <v>1230</v>
      </c>
      <c r="S6648">
        <v>13487</v>
      </c>
      <c r="T6648" t="s">
        <v>4546</v>
      </c>
    </row>
    <row r="6649" spans="1:20" x14ac:dyDescent="0.25">
      <c r="A6649" t="s">
        <v>637</v>
      </c>
      <c r="B6649" t="s">
        <v>1229</v>
      </c>
      <c r="C6649" t="s">
        <v>639</v>
      </c>
      <c r="D6649" t="s">
        <v>663</v>
      </c>
      <c r="E6649" t="s">
        <v>704</v>
      </c>
      <c r="F6649">
        <v>528004120020</v>
      </c>
      <c r="G6649" t="s">
        <v>1631</v>
      </c>
      <c r="H6649">
        <v>583619</v>
      </c>
      <c r="I6649" t="s">
        <v>263</v>
      </c>
      <c r="J6649">
        <v>202212</v>
      </c>
      <c r="K6649">
        <v>44599</v>
      </c>
      <c r="L6649" t="s">
        <v>644</v>
      </c>
      <c r="M6649">
        <v>50000</v>
      </c>
      <c r="N6649">
        <v>84.97</v>
      </c>
      <c r="O6649" t="s">
        <v>645</v>
      </c>
      <c r="P6649" s="428">
        <v>76.227999999999994</v>
      </c>
      <c r="Q6649">
        <v>30537977</v>
      </c>
      <c r="R6649" t="s">
        <v>1230</v>
      </c>
      <c r="S6649">
        <v>13487</v>
      </c>
      <c r="T6649" t="s">
        <v>4547</v>
      </c>
    </row>
    <row r="6650" spans="1:20" x14ac:dyDescent="0.25">
      <c r="A6650" t="s">
        <v>637</v>
      </c>
      <c r="B6650" t="s">
        <v>1229</v>
      </c>
      <c r="C6650" t="s">
        <v>639</v>
      </c>
      <c r="D6650" t="s">
        <v>663</v>
      </c>
      <c r="E6650" t="s">
        <v>704</v>
      </c>
      <c r="F6650">
        <v>528004120020</v>
      </c>
      <c r="G6650" t="s">
        <v>1631</v>
      </c>
      <c r="H6650">
        <v>583619</v>
      </c>
      <c r="I6650" t="s">
        <v>263</v>
      </c>
      <c r="J6650">
        <v>202212</v>
      </c>
      <c r="K6650">
        <v>44599</v>
      </c>
      <c r="L6650" t="s">
        <v>644</v>
      </c>
      <c r="M6650">
        <v>50000</v>
      </c>
      <c r="N6650">
        <v>84.97</v>
      </c>
      <c r="O6650" t="s">
        <v>645</v>
      </c>
      <c r="P6650" s="428">
        <v>76.227999999999994</v>
      </c>
      <c r="Q6650">
        <v>30537977</v>
      </c>
      <c r="R6650" t="s">
        <v>1230</v>
      </c>
      <c r="S6650">
        <v>13487</v>
      </c>
      <c r="T6650" t="s">
        <v>4547</v>
      </c>
    </row>
    <row r="6651" spans="1:20" x14ac:dyDescent="0.25">
      <c r="A6651" t="s">
        <v>637</v>
      </c>
      <c r="B6651" t="s">
        <v>1229</v>
      </c>
      <c r="C6651" t="s">
        <v>639</v>
      </c>
      <c r="D6651" t="s">
        <v>663</v>
      </c>
      <c r="E6651" t="s">
        <v>704</v>
      </c>
      <c r="F6651">
        <v>528004120020</v>
      </c>
      <c r="G6651" t="s">
        <v>1631</v>
      </c>
      <c r="H6651">
        <v>583619</v>
      </c>
      <c r="I6651" t="s">
        <v>263</v>
      </c>
      <c r="J6651">
        <v>202212</v>
      </c>
      <c r="K6651">
        <v>44599</v>
      </c>
      <c r="L6651" t="s">
        <v>644</v>
      </c>
      <c r="M6651">
        <v>45000</v>
      </c>
      <c r="N6651">
        <v>76.47</v>
      </c>
      <c r="O6651" t="s">
        <v>645</v>
      </c>
      <c r="P6651" s="428">
        <v>68.602999999999994</v>
      </c>
      <c r="Q6651">
        <v>30537977</v>
      </c>
      <c r="R6651" t="s">
        <v>1230</v>
      </c>
      <c r="S6651">
        <v>13487</v>
      </c>
      <c r="T6651" t="s">
        <v>4548</v>
      </c>
    </row>
    <row r="6652" spans="1:20" x14ac:dyDescent="0.25">
      <c r="A6652" t="s">
        <v>637</v>
      </c>
      <c r="B6652" t="s">
        <v>1229</v>
      </c>
      <c r="C6652" t="s">
        <v>639</v>
      </c>
      <c r="D6652" t="s">
        <v>663</v>
      </c>
      <c r="E6652" t="s">
        <v>704</v>
      </c>
      <c r="F6652">
        <v>528004120020</v>
      </c>
      <c r="G6652" t="s">
        <v>1631</v>
      </c>
      <c r="H6652">
        <v>583619</v>
      </c>
      <c r="I6652" t="s">
        <v>263</v>
      </c>
      <c r="J6652">
        <v>202212</v>
      </c>
      <c r="K6652">
        <v>44599</v>
      </c>
      <c r="L6652" t="s">
        <v>644</v>
      </c>
      <c r="M6652">
        <v>150000</v>
      </c>
      <c r="N6652">
        <v>254.9</v>
      </c>
      <c r="O6652" t="s">
        <v>645</v>
      </c>
      <c r="P6652" s="428">
        <v>228.67500000000001</v>
      </c>
      <c r="Q6652">
        <v>30537977</v>
      </c>
      <c r="R6652" t="s">
        <v>1230</v>
      </c>
      <c r="S6652">
        <v>13487</v>
      </c>
      <c r="T6652" t="s">
        <v>4549</v>
      </c>
    </row>
    <row r="6653" spans="1:20" x14ac:dyDescent="0.25">
      <c r="A6653" t="s">
        <v>637</v>
      </c>
      <c r="B6653" t="s">
        <v>1229</v>
      </c>
      <c r="C6653" t="s">
        <v>639</v>
      </c>
      <c r="D6653" t="s">
        <v>663</v>
      </c>
      <c r="E6653" t="s">
        <v>704</v>
      </c>
      <c r="F6653">
        <v>528004120020</v>
      </c>
      <c r="G6653" t="s">
        <v>1631</v>
      </c>
      <c r="H6653">
        <v>583619</v>
      </c>
      <c r="I6653" t="s">
        <v>263</v>
      </c>
      <c r="J6653">
        <v>202212</v>
      </c>
      <c r="K6653">
        <v>44599</v>
      </c>
      <c r="L6653" t="s">
        <v>644</v>
      </c>
      <c r="M6653">
        <v>150000</v>
      </c>
      <c r="N6653">
        <v>254.9</v>
      </c>
      <c r="O6653" t="s">
        <v>645</v>
      </c>
      <c r="P6653" s="428">
        <v>228.67500000000001</v>
      </c>
      <c r="Q6653">
        <v>30537977</v>
      </c>
      <c r="R6653" t="s">
        <v>1230</v>
      </c>
      <c r="S6653">
        <v>13487</v>
      </c>
      <c r="T6653" t="s">
        <v>4549</v>
      </c>
    </row>
    <row r="6654" spans="1:20" x14ac:dyDescent="0.25">
      <c r="A6654" t="s">
        <v>637</v>
      </c>
      <c r="B6654" t="s">
        <v>1229</v>
      </c>
      <c r="C6654" t="s">
        <v>639</v>
      </c>
      <c r="D6654" t="s">
        <v>663</v>
      </c>
      <c r="E6654" t="s">
        <v>704</v>
      </c>
      <c r="F6654">
        <v>528004120020</v>
      </c>
      <c r="G6654" t="s">
        <v>1631</v>
      </c>
      <c r="H6654">
        <v>583619</v>
      </c>
      <c r="I6654" t="s">
        <v>263</v>
      </c>
      <c r="J6654">
        <v>202212</v>
      </c>
      <c r="K6654">
        <v>44599</v>
      </c>
      <c r="L6654" t="s">
        <v>644</v>
      </c>
      <c r="M6654">
        <v>25000</v>
      </c>
      <c r="N6654">
        <v>42.48</v>
      </c>
      <c r="O6654" t="s">
        <v>645</v>
      </c>
      <c r="P6654" s="428">
        <v>38.11</v>
      </c>
      <c r="Q6654">
        <v>30537977</v>
      </c>
      <c r="R6654" t="s">
        <v>1230</v>
      </c>
      <c r="S6654">
        <v>13487</v>
      </c>
      <c r="T6654" t="s">
        <v>4550</v>
      </c>
    </row>
    <row r="6655" spans="1:20" x14ac:dyDescent="0.25">
      <c r="A6655" t="s">
        <v>637</v>
      </c>
      <c r="B6655" t="s">
        <v>1229</v>
      </c>
      <c r="C6655" t="s">
        <v>639</v>
      </c>
      <c r="D6655" t="s">
        <v>663</v>
      </c>
      <c r="E6655" t="s">
        <v>704</v>
      </c>
      <c r="F6655">
        <v>528004120020</v>
      </c>
      <c r="G6655" t="s">
        <v>1631</v>
      </c>
      <c r="H6655">
        <v>583619</v>
      </c>
      <c r="I6655" t="s">
        <v>263</v>
      </c>
      <c r="J6655">
        <v>202212</v>
      </c>
      <c r="K6655">
        <v>44599</v>
      </c>
      <c r="L6655" t="s">
        <v>644</v>
      </c>
      <c r="M6655">
        <v>30000</v>
      </c>
      <c r="N6655">
        <v>50.98</v>
      </c>
      <c r="O6655" t="s">
        <v>645</v>
      </c>
      <c r="P6655" s="428">
        <v>45.734999999999999</v>
      </c>
      <c r="Q6655">
        <v>30537977</v>
      </c>
      <c r="R6655" t="s">
        <v>1230</v>
      </c>
      <c r="S6655">
        <v>13487</v>
      </c>
      <c r="T6655" t="s">
        <v>4551</v>
      </c>
    </row>
    <row r="6656" spans="1:20" x14ac:dyDescent="0.25">
      <c r="A6656" t="s">
        <v>637</v>
      </c>
      <c r="B6656" t="s">
        <v>1229</v>
      </c>
      <c r="C6656" t="s">
        <v>639</v>
      </c>
      <c r="D6656" t="s">
        <v>663</v>
      </c>
      <c r="E6656" t="s">
        <v>704</v>
      </c>
      <c r="F6656">
        <v>528004120020</v>
      </c>
      <c r="G6656" t="s">
        <v>1631</v>
      </c>
      <c r="H6656">
        <v>583619</v>
      </c>
      <c r="I6656" t="s">
        <v>263</v>
      </c>
      <c r="J6656">
        <v>202212</v>
      </c>
      <c r="K6656">
        <v>44599</v>
      </c>
      <c r="L6656" t="s">
        <v>644</v>
      </c>
      <c r="M6656">
        <v>45000</v>
      </c>
      <c r="N6656">
        <v>76.47</v>
      </c>
      <c r="O6656" t="s">
        <v>645</v>
      </c>
      <c r="P6656" s="428">
        <v>68.602999999999994</v>
      </c>
      <c r="Q6656">
        <v>30537977</v>
      </c>
      <c r="R6656" t="s">
        <v>1230</v>
      </c>
      <c r="S6656">
        <v>13487</v>
      </c>
      <c r="T6656" t="s">
        <v>4703</v>
      </c>
    </row>
    <row r="6657" spans="1:20" x14ac:dyDescent="0.25">
      <c r="A6657" t="s">
        <v>637</v>
      </c>
      <c r="B6657" t="s">
        <v>1229</v>
      </c>
      <c r="C6657" t="s">
        <v>639</v>
      </c>
      <c r="D6657" t="s">
        <v>663</v>
      </c>
      <c r="E6657" t="s">
        <v>704</v>
      </c>
      <c r="F6657">
        <v>528004120020</v>
      </c>
      <c r="G6657" t="s">
        <v>1631</v>
      </c>
      <c r="H6657">
        <v>583619</v>
      </c>
      <c r="I6657" t="s">
        <v>263</v>
      </c>
      <c r="J6657">
        <v>202212</v>
      </c>
      <c r="K6657">
        <v>44599</v>
      </c>
      <c r="L6657" t="s">
        <v>644</v>
      </c>
      <c r="M6657">
        <v>11250</v>
      </c>
      <c r="N6657">
        <v>19.12</v>
      </c>
      <c r="O6657" t="s">
        <v>645</v>
      </c>
      <c r="P6657" s="428">
        <v>17.152999999999999</v>
      </c>
      <c r="Q6657">
        <v>30537977</v>
      </c>
      <c r="R6657" t="s">
        <v>1230</v>
      </c>
      <c r="S6657">
        <v>13487</v>
      </c>
      <c r="T6657" t="s">
        <v>4552</v>
      </c>
    </row>
    <row r="6658" spans="1:20" x14ac:dyDescent="0.25">
      <c r="A6658" t="s">
        <v>637</v>
      </c>
      <c r="B6658" t="s">
        <v>1229</v>
      </c>
      <c r="C6658" t="s">
        <v>639</v>
      </c>
      <c r="D6658" t="s">
        <v>663</v>
      </c>
      <c r="E6658" t="s">
        <v>704</v>
      </c>
      <c r="F6658">
        <v>528004120020</v>
      </c>
      <c r="G6658" t="s">
        <v>1631</v>
      </c>
      <c r="H6658">
        <v>583619</v>
      </c>
      <c r="I6658" t="s">
        <v>263</v>
      </c>
      <c r="J6658">
        <v>202212</v>
      </c>
      <c r="K6658">
        <v>44599</v>
      </c>
      <c r="L6658" t="s">
        <v>644</v>
      </c>
      <c r="M6658">
        <v>30000</v>
      </c>
      <c r="N6658">
        <v>50.98</v>
      </c>
      <c r="O6658" t="s">
        <v>645</v>
      </c>
      <c r="P6658" s="428">
        <v>45.734999999999999</v>
      </c>
      <c r="Q6658">
        <v>30537977</v>
      </c>
      <c r="R6658" t="s">
        <v>1230</v>
      </c>
      <c r="S6658">
        <v>13487</v>
      </c>
      <c r="T6658" t="s">
        <v>4553</v>
      </c>
    </row>
    <row r="6659" spans="1:20" x14ac:dyDescent="0.25">
      <c r="A6659" t="s">
        <v>637</v>
      </c>
      <c r="B6659" t="s">
        <v>1229</v>
      </c>
      <c r="C6659" t="s">
        <v>639</v>
      </c>
      <c r="D6659" t="s">
        <v>663</v>
      </c>
      <c r="E6659" t="s">
        <v>704</v>
      </c>
      <c r="F6659">
        <v>528004120020</v>
      </c>
      <c r="G6659" t="s">
        <v>1631</v>
      </c>
      <c r="H6659">
        <v>583619</v>
      </c>
      <c r="I6659" t="s">
        <v>263</v>
      </c>
      <c r="J6659">
        <v>202212</v>
      </c>
      <c r="K6659">
        <v>44599</v>
      </c>
      <c r="L6659" t="s">
        <v>644</v>
      </c>
      <c r="M6659">
        <v>20000</v>
      </c>
      <c r="N6659">
        <v>33.99</v>
      </c>
      <c r="O6659" t="s">
        <v>645</v>
      </c>
      <c r="P6659" s="428">
        <v>30.492999999999999</v>
      </c>
      <c r="Q6659">
        <v>30537977</v>
      </c>
      <c r="R6659" t="s">
        <v>1230</v>
      </c>
      <c r="S6659">
        <v>13487</v>
      </c>
      <c r="T6659" t="s">
        <v>4554</v>
      </c>
    </row>
    <row r="6660" spans="1:20" x14ac:dyDescent="0.25">
      <c r="A6660" t="s">
        <v>637</v>
      </c>
      <c r="B6660" t="s">
        <v>1229</v>
      </c>
      <c r="C6660" t="s">
        <v>639</v>
      </c>
      <c r="D6660" t="s">
        <v>663</v>
      </c>
      <c r="E6660" t="s">
        <v>704</v>
      </c>
      <c r="F6660">
        <v>528004120020</v>
      </c>
      <c r="G6660" t="s">
        <v>1631</v>
      </c>
      <c r="H6660">
        <v>583619</v>
      </c>
      <c r="I6660" t="s">
        <v>263</v>
      </c>
      <c r="J6660">
        <v>202212</v>
      </c>
      <c r="K6660">
        <v>44599</v>
      </c>
      <c r="L6660" t="s">
        <v>644</v>
      </c>
      <c r="M6660">
        <v>15000</v>
      </c>
      <c r="N6660">
        <v>25.49</v>
      </c>
      <c r="O6660" t="s">
        <v>645</v>
      </c>
      <c r="P6660" s="428">
        <v>22.867999999999999</v>
      </c>
      <c r="Q6660">
        <v>30537977</v>
      </c>
      <c r="R6660" t="s">
        <v>1230</v>
      </c>
      <c r="S6660">
        <v>13487</v>
      </c>
      <c r="T6660" t="s">
        <v>4555</v>
      </c>
    </row>
    <row r="6661" spans="1:20" x14ac:dyDescent="0.25">
      <c r="A6661" t="s">
        <v>637</v>
      </c>
      <c r="B6661" t="s">
        <v>1229</v>
      </c>
      <c r="C6661" t="s">
        <v>639</v>
      </c>
      <c r="D6661" t="s">
        <v>663</v>
      </c>
      <c r="E6661" t="s">
        <v>704</v>
      </c>
      <c r="F6661">
        <v>528004120020</v>
      </c>
      <c r="G6661" t="s">
        <v>1631</v>
      </c>
      <c r="H6661">
        <v>583619</v>
      </c>
      <c r="I6661" t="s">
        <v>263</v>
      </c>
      <c r="J6661">
        <v>202212</v>
      </c>
      <c r="K6661">
        <v>44599</v>
      </c>
      <c r="L6661" t="s">
        <v>644</v>
      </c>
      <c r="M6661">
        <v>10000</v>
      </c>
      <c r="N6661">
        <v>16.989999999999998</v>
      </c>
      <c r="O6661" t="s">
        <v>645</v>
      </c>
      <c r="P6661" s="428">
        <v>15.242000000000001</v>
      </c>
      <c r="Q6661">
        <v>30537977</v>
      </c>
      <c r="R6661" t="s">
        <v>1230</v>
      </c>
      <c r="S6661">
        <v>13487</v>
      </c>
      <c r="T6661" t="s">
        <v>4556</v>
      </c>
    </row>
    <row r="6662" spans="1:20" x14ac:dyDescent="0.25">
      <c r="A6662" t="s">
        <v>637</v>
      </c>
      <c r="B6662" t="s">
        <v>1229</v>
      </c>
      <c r="C6662" t="s">
        <v>639</v>
      </c>
      <c r="D6662" t="s">
        <v>663</v>
      </c>
      <c r="E6662" t="s">
        <v>704</v>
      </c>
      <c r="F6662">
        <v>528004120020</v>
      </c>
      <c r="G6662" t="s">
        <v>1631</v>
      </c>
      <c r="H6662">
        <v>583619</v>
      </c>
      <c r="I6662" t="s">
        <v>263</v>
      </c>
      <c r="J6662">
        <v>202212</v>
      </c>
      <c r="K6662">
        <v>44599</v>
      </c>
      <c r="L6662" t="s">
        <v>644</v>
      </c>
      <c r="M6662">
        <v>10000</v>
      </c>
      <c r="N6662">
        <v>16.989999999999998</v>
      </c>
      <c r="O6662" t="s">
        <v>645</v>
      </c>
      <c r="P6662" s="428">
        <v>15.242000000000001</v>
      </c>
      <c r="Q6662">
        <v>30537977</v>
      </c>
      <c r="R6662" t="s">
        <v>1230</v>
      </c>
      <c r="S6662">
        <v>13487</v>
      </c>
      <c r="T6662" t="s">
        <v>4557</v>
      </c>
    </row>
    <row r="6663" spans="1:20" x14ac:dyDescent="0.25">
      <c r="A6663" t="s">
        <v>637</v>
      </c>
      <c r="B6663" t="s">
        <v>1229</v>
      </c>
      <c r="C6663" t="s">
        <v>639</v>
      </c>
      <c r="D6663" t="s">
        <v>663</v>
      </c>
      <c r="E6663" t="s">
        <v>704</v>
      </c>
      <c r="F6663">
        <v>528004120020</v>
      </c>
      <c r="G6663" t="s">
        <v>1631</v>
      </c>
      <c r="H6663">
        <v>583619</v>
      </c>
      <c r="I6663" t="s">
        <v>263</v>
      </c>
      <c r="J6663">
        <v>202212</v>
      </c>
      <c r="K6663">
        <v>44599</v>
      </c>
      <c r="L6663" t="s">
        <v>644</v>
      </c>
      <c r="M6663">
        <v>15000</v>
      </c>
      <c r="N6663">
        <v>25.49</v>
      </c>
      <c r="O6663" t="s">
        <v>645</v>
      </c>
      <c r="P6663" s="428">
        <v>22.867999999999999</v>
      </c>
      <c r="Q6663">
        <v>30537977</v>
      </c>
      <c r="R6663" t="s">
        <v>1230</v>
      </c>
      <c r="S6663">
        <v>13487</v>
      </c>
      <c r="T6663" t="s">
        <v>4704</v>
      </c>
    </row>
    <row r="6664" spans="1:20" x14ac:dyDescent="0.25">
      <c r="A6664" t="s">
        <v>637</v>
      </c>
      <c r="B6664" t="s">
        <v>1229</v>
      </c>
      <c r="C6664" t="s">
        <v>639</v>
      </c>
      <c r="D6664" t="s">
        <v>663</v>
      </c>
      <c r="E6664" t="s">
        <v>704</v>
      </c>
      <c r="F6664">
        <v>528004120020</v>
      </c>
      <c r="G6664" t="s">
        <v>1631</v>
      </c>
      <c r="H6664">
        <v>583619</v>
      </c>
      <c r="I6664" t="s">
        <v>263</v>
      </c>
      <c r="J6664">
        <v>202212</v>
      </c>
      <c r="K6664">
        <v>44599</v>
      </c>
      <c r="L6664" t="s">
        <v>644</v>
      </c>
      <c r="M6664">
        <v>60000</v>
      </c>
      <c r="N6664">
        <v>101.96</v>
      </c>
      <c r="O6664" t="s">
        <v>645</v>
      </c>
      <c r="P6664" s="428">
        <v>91.47</v>
      </c>
      <c r="Q6664">
        <v>30537977</v>
      </c>
      <c r="R6664" t="s">
        <v>1230</v>
      </c>
      <c r="S6664">
        <v>13487</v>
      </c>
      <c r="T6664" t="s">
        <v>4558</v>
      </c>
    </row>
    <row r="6665" spans="1:20" x14ac:dyDescent="0.25">
      <c r="A6665" t="s">
        <v>637</v>
      </c>
      <c r="B6665" t="s">
        <v>1229</v>
      </c>
      <c r="C6665" t="s">
        <v>639</v>
      </c>
      <c r="D6665" t="s">
        <v>663</v>
      </c>
      <c r="E6665" t="s">
        <v>704</v>
      </c>
      <c r="F6665">
        <v>528004120020</v>
      </c>
      <c r="G6665" t="s">
        <v>1631</v>
      </c>
      <c r="H6665">
        <v>583619</v>
      </c>
      <c r="I6665" t="s">
        <v>263</v>
      </c>
      <c r="J6665">
        <v>202212</v>
      </c>
      <c r="K6665">
        <v>44599</v>
      </c>
      <c r="L6665" t="s">
        <v>644</v>
      </c>
      <c r="M6665">
        <v>180000</v>
      </c>
      <c r="N6665">
        <v>305.88</v>
      </c>
      <c r="O6665" t="s">
        <v>645</v>
      </c>
      <c r="P6665" s="428">
        <v>274.411</v>
      </c>
      <c r="Q6665">
        <v>30537977</v>
      </c>
      <c r="R6665" t="s">
        <v>1230</v>
      </c>
      <c r="S6665">
        <v>13487</v>
      </c>
      <c r="T6665" t="s">
        <v>4559</v>
      </c>
    </row>
    <row r="6666" spans="1:20" x14ac:dyDescent="0.25">
      <c r="A6666" t="s">
        <v>637</v>
      </c>
      <c r="B6666" t="s">
        <v>1229</v>
      </c>
      <c r="C6666" t="s">
        <v>639</v>
      </c>
      <c r="D6666" t="s">
        <v>663</v>
      </c>
      <c r="E6666" t="s">
        <v>704</v>
      </c>
      <c r="F6666">
        <v>528004120020</v>
      </c>
      <c r="G6666" t="s">
        <v>1631</v>
      </c>
      <c r="H6666">
        <v>583619</v>
      </c>
      <c r="I6666" t="s">
        <v>263</v>
      </c>
      <c r="J6666">
        <v>202212</v>
      </c>
      <c r="K6666">
        <v>44599</v>
      </c>
      <c r="L6666" t="s">
        <v>644</v>
      </c>
      <c r="M6666">
        <v>180000</v>
      </c>
      <c r="N6666">
        <v>305.88</v>
      </c>
      <c r="O6666" t="s">
        <v>645</v>
      </c>
      <c r="P6666" s="428">
        <v>274.411</v>
      </c>
      <c r="Q6666">
        <v>30537977</v>
      </c>
      <c r="R6666" t="s">
        <v>1230</v>
      </c>
      <c r="S6666">
        <v>13487</v>
      </c>
      <c r="T6666" t="s">
        <v>4560</v>
      </c>
    </row>
    <row r="6667" spans="1:20" x14ac:dyDescent="0.25">
      <c r="A6667" t="s">
        <v>637</v>
      </c>
      <c r="B6667" t="s">
        <v>1229</v>
      </c>
      <c r="C6667" t="s">
        <v>639</v>
      </c>
      <c r="D6667" t="s">
        <v>663</v>
      </c>
      <c r="E6667" t="s">
        <v>704</v>
      </c>
      <c r="F6667">
        <v>528004120020</v>
      </c>
      <c r="G6667" t="s">
        <v>1631</v>
      </c>
      <c r="H6667">
        <v>583619</v>
      </c>
      <c r="I6667" t="s">
        <v>263</v>
      </c>
      <c r="J6667">
        <v>202212</v>
      </c>
      <c r="K6667">
        <v>44599</v>
      </c>
      <c r="L6667" t="s">
        <v>644</v>
      </c>
      <c r="M6667">
        <v>180000</v>
      </c>
      <c r="N6667">
        <v>305.88</v>
      </c>
      <c r="O6667" t="s">
        <v>645</v>
      </c>
      <c r="P6667" s="428">
        <v>274.411</v>
      </c>
      <c r="Q6667">
        <v>30537977</v>
      </c>
      <c r="R6667" t="s">
        <v>1230</v>
      </c>
      <c r="S6667">
        <v>13487</v>
      </c>
      <c r="T6667" t="s">
        <v>4561</v>
      </c>
    </row>
    <row r="6668" spans="1:20" x14ac:dyDescent="0.25">
      <c r="A6668" t="s">
        <v>637</v>
      </c>
      <c r="B6668" t="s">
        <v>1229</v>
      </c>
      <c r="C6668" t="s">
        <v>639</v>
      </c>
      <c r="D6668" t="s">
        <v>663</v>
      </c>
      <c r="E6668" t="s">
        <v>704</v>
      </c>
      <c r="F6668">
        <v>528004120020</v>
      </c>
      <c r="G6668" t="s">
        <v>1631</v>
      </c>
      <c r="H6668">
        <v>583619</v>
      </c>
      <c r="I6668" t="s">
        <v>263</v>
      </c>
      <c r="J6668">
        <v>202212</v>
      </c>
      <c r="K6668">
        <v>44599</v>
      </c>
      <c r="L6668" t="s">
        <v>644</v>
      </c>
      <c r="M6668">
        <v>486000</v>
      </c>
      <c r="N6668">
        <v>825.87</v>
      </c>
      <c r="O6668" t="s">
        <v>645</v>
      </c>
      <c r="P6668" s="428">
        <v>740.90300000000002</v>
      </c>
      <c r="Q6668">
        <v>30537977</v>
      </c>
      <c r="R6668" t="s">
        <v>1230</v>
      </c>
      <c r="S6668">
        <v>13487</v>
      </c>
      <c r="T6668" t="s">
        <v>4562</v>
      </c>
    </row>
    <row r="6669" spans="1:20" x14ac:dyDescent="0.25">
      <c r="A6669" t="s">
        <v>637</v>
      </c>
      <c r="B6669" t="s">
        <v>1229</v>
      </c>
      <c r="C6669" t="s">
        <v>639</v>
      </c>
      <c r="D6669" t="s">
        <v>663</v>
      </c>
      <c r="E6669" t="s">
        <v>704</v>
      </c>
      <c r="F6669">
        <v>528004120026</v>
      </c>
      <c r="G6669" t="s">
        <v>1241</v>
      </c>
      <c r="H6669">
        <v>583625</v>
      </c>
      <c r="I6669" t="s">
        <v>303</v>
      </c>
      <c r="J6669">
        <v>202212</v>
      </c>
      <c r="K6669">
        <v>44599</v>
      </c>
      <c r="L6669" t="s">
        <v>644</v>
      </c>
      <c r="M6669">
        <v>5000</v>
      </c>
      <c r="N6669">
        <v>8.5</v>
      </c>
      <c r="O6669" t="s">
        <v>645</v>
      </c>
      <c r="P6669" s="428">
        <v>7.6260000000000003</v>
      </c>
      <c r="Q6669">
        <v>30537981</v>
      </c>
      <c r="R6669" t="s">
        <v>1230</v>
      </c>
      <c r="S6669">
        <v>13487</v>
      </c>
      <c r="T6669" t="s">
        <v>5233</v>
      </c>
    </row>
    <row r="6670" spans="1:20" x14ac:dyDescent="0.25">
      <c r="A6670" t="s">
        <v>637</v>
      </c>
      <c r="B6670" t="s">
        <v>1229</v>
      </c>
      <c r="C6670" t="s">
        <v>639</v>
      </c>
      <c r="D6670" t="s">
        <v>663</v>
      </c>
      <c r="E6670" t="s">
        <v>704</v>
      </c>
      <c r="F6670">
        <v>528004120026</v>
      </c>
      <c r="G6670" t="s">
        <v>1241</v>
      </c>
      <c r="H6670">
        <v>583625</v>
      </c>
      <c r="I6670" t="s">
        <v>303</v>
      </c>
      <c r="J6670">
        <v>202212</v>
      </c>
      <c r="K6670">
        <v>44599</v>
      </c>
      <c r="L6670" t="s">
        <v>644</v>
      </c>
      <c r="M6670">
        <v>19000</v>
      </c>
      <c r="N6670">
        <v>32.29</v>
      </c>
      <c r="O6670" t="s">
        <v>645</v>
      </c>
      <c r="P6670" s="428">
        <v>28.968</v>
      </c>
      <c r="Q6670">
        <v>30537981</v>
      </c>
      <c r="R6670" t="s">
        <v>1230</v>
      </c>
      <c r="S6670">
        <v>13487</v>
      </c>
      <c r="T6670" t="s">
        <v>5234</v>
      </c>
    </row>
    <row r="6671" spans="1:20" x14ac:dyDescent="0.25">
      <c r="A6671" t="s">
        <v>637</v>
      </c>
      <c r="B6671" t="s">
        <v>1229</v>
      </c>
      <c r="C6671" t="s">
        <v>639</v>
      </c>
      <c r="D6671" t="s">
        <v>663</v>
      </c>
      <c r="E6671" t="s">
        <v>704</v>
      </c>
      <c r="F6671">
        <v>528004120026</v>
      </c>
      <c r="G6671" t="s">
        <v>1241</v>
      </c>
      <c r="H6671">
        <v>583625</v>
      </c>
      <c r="I6671" t="s">
        <v>303</v>
      </c>
      <c r="J6671">
        <v>202212</v>
      </c>
      <c r="K6671">
        <v>44599</v>
      </c>
      <c r="L6671" t="s">
        <v>644</v>
      </c>
      <c r="M6671">
        <v>12500</v>
      </c>
      <c r="N6671">
        <v>21.24</v>
      </c>
      <c r="O6671" t="s">
        <v>645</v>
      </c>
      <c r="P6671" s="428">
        <v>19.055</v>
      </c>
      <c r="Q6671">
        <v>30537981</v>
      </c>
      <c r="R6671" t="s">
        <v>1230</v>
      </c>
      <c r="S6671">
        <v>13487</v>
      </c>
      <c r="T6671" t="s">
        <v>5235</v>
      </c>
    </row>
    <row r="6672" spans="1:20" x14ac:dyDescent="0.25">
      <c r="A6672" t="s">
        <v>637</v>
      </c>
      <c r="B6672" t="s">
        <v>1229</v>
      </c>
      <c r="C6672" t="s">
        <v>639</v>
      </c>
      <c r="D6672" t="s">
        <v>663</v>
      </c>
      <c r="E6672" t="s">
        <v>704</v>
      </c>
      <c r="F6672">
        <v>528004120026</v>
      </c>
      <c r="G6672" t="s">
        <v>1241</v>
      </c>
      <c r="H6672">
        <v>583625</v>
      </c>
      <c r="I6672" t="s">
        <v>303</v>
      </c>
      <c r="J6672">
        <v>202212</v>
      </c>
      <c r="K6672">
        <v>44599</v>
      </c>
      <c r="L6672" t="s">
        <v>644</v>
      </c>
      <c r="M6672">
        <v>5000</v>
      </c>
      <c r="N6672">
        <v>8.5</v>
      </c>
      <c r="O6672" t="s">
        <v>645</v>
      </c>
      <c r="P6672" s="428">
        <v>7.6260000000000003</v>
      </c>
      <c r="Q6672">
        <v>30537981</v>
      </c>
      <c r="R6672" t="s">
        <v>1230</v>
      </c>
      <c r="S6672">
        <v>13487</v>
      </c>
      <c r="T6672" t="s">
        <v>5212</v>
      </c>
    </row>
    <row r="6673" spans="1:20" x14ac:dyDescent="0.25">
      <c r="A6673" t="s">
        <v>637</v>
      </c>
      <c r="B6673" t="s">
        <v>1229</v>
      </c>
      <c r="C6673" t="s">
        <v>639</v>
      </c>
      <c r="D6673" t="s">
        <v>663</v>
      </c>
      <c r="E6673" t="s">
        <v>704</v>
      </c>
      <c r="F6673">
        <v>528004120010</v>
      </c>
      <c r="G6673" t="s">
        <v>653</v>
      </c>
      <c r="H6673">
        <v>605506</v>
      </c>
      <c r="I6673" t="s">
        <v>1266</v>
      </c>
      <c r="J6673">
        <v>202212</v>
      </c>
      <c r="K6673">
        <v>44599</v>
      </c>
      <c r="L6673" t="s">
        <v>644</v>
      </c>
      <c r="M6673">
        <v>23453</v>
      </c>
      <c r="N6673">
        <v>39.85</v>
      </c>
      <c r="O6673" t="s">
        <v>645</v>
      </c>
      <c r="P6673" s="428">
        <v>35.75</v>
      </c>
      <c r="Q6673">
        <v>30537981</v>
      </c>
      <c r="R6673" t="s">
        <v>1230</v>
      </c>
      <c r="S6673">
        <v>13487</v>
      </c>
      <c r="T6673" t="s">
        <v>5217</v>
      </c>
    </row>
    <row r="6674" spans="1:20" x14ac:dyDescent="0.25">
      <c r="A6674" t="s">
        <v>637</v>
      </c>
      <c r="B6674" t="s">
        <v>1229</v>
      </c>
      <c r="C6674" t="s">
        <v>639</v>
      </c>
      <c r="D6674" t="s">
        <v>663</v>
      </c>
      <c r="E6674" t="s">
        <v>704</v>
      </c>
      <c r="F6674">
        <v>528004120026</v>
      </c>
      <c r="G6674" t="s">
        <v>1241</v>
      </c>
      <c r="H6674">
        <v>583625</v>
      </c>
      <c r="I6674" t="s">
        <v>303</v>
      </c>
      <c r="J6674">
        <v>202212</v>
      </c>
      <c r="K6674">
        <v>44599</v>
      </c>
      <c r="L6674" t="s">
        <v>644</v>
      </c>
      <c r="M6674">
        <v>19000</v>
      </c>
      <c r="N6674">
        <v>32.29</v>
      </c>
      <c r="O6674" t="s">
        <v>645</v>
      </c>
      <c r="P6674" s="428">
        <v>28.968</v>
      </c>
      <c r="Q6674">
        <v>30537981</v>
      </c>
      <c r="R6674" t="s">
        <v>1230</v>
      </c>
      <c r="S6674">
        <v>13487</v>
      </c>
      <c r="T6674" t="s">
        <v>5243</v>
      </c>
    </row>
    <row r="6675" spans="1:20" x14ac:dyDescent="0.25">
      <c r="A6675" t="s">
        <v>637</v>
      </c>
      <c r="B6675" t="s">
        <v>1229</v>
      </c>
      <c r="C6675" t="s">
        <v>639</v>
      </c>
      <c r="D6675" t="s">
        <v>663</v>
      </c>
      <c r="E6675" t="s">
        <v>704</v>
      </c>
      <c r="F6675">
        <v>528004120026</v>
      </c>
      <c r="G6675" t="s">
        <v>1241</v>
      </c>
      <c r="H6675">
        <v>583625</v>
      </c>
      <c r="I6675" t="s">
        <v>303</v>
      </c>
      <c r="J6675">
        <v>202212</v>
      </c>
      <c r="K6675">
        <v>44599</v>
      </c>
      <c r="L6675" t="s">
        <v>644</v>
      </c>
      <c r="M6675">
        <v>3000</v>
      </c>
      <c r="N6675">
        <v>5.0999999999999996</v>
      </c>
      <c r="O6675" t="s">
        <v>645</v>
      </c>
      <c r="P6675" s="428">
        <v>4.5750000000000002</v>
      </c>
      <c r="Q6675">
        <v>30537981</v>
      </c>
      <c r="R6675" t="s">
        <v>1230</v>
      </c>
      <c r="S6675">
        <v>13487</v>
      </c>
      <c r="T6675" t="s">
        <v>5232</v>
      </c>
    </row>
    <row r="6676" spans="1:20" x14ac:dyDescent="0.25">
      <c r="A6676" t="s">
        <v>637</v>
      </c>
      <c r="B6676" t="s">
        <v>1229</v>
      </c>
      <c r="C6676" t="s">
        <v>639</v>
      </c>
      <c r="D6676" t="s">
        <v>663</v>
      </c>
      <c r="E6676" t="s">
        <v>704</v>
      </c>
      <c r="F6676">
        <v>528004120026</v>
      </c>
      <c r="G6676" t="s">
        <v>1241</v>
      </c>
      <c r="H6676">
        <v>583625</v>
      </c>
      <c r="I6676" t="s">
        <v>303</v>
      </c>
      <c r="J6676">
        <v>202212</v>
      </c>
      <c r="K6676">
        <v>44599</v>
      </c>
      <c r="L6676" t="s">
        <v>644</v>
      </c>
      <c r="M6676">
        <v>19000</v>
      </c>
      <c r="N6676">
        <v>32.29</v>
      </c>
      <c r="O6676" t="s">
        <v>645</v>
      </c>
      <c r="P6676" s="428">
        <v>28.968</v>
      </c>
      <c r="Q6676">
        <v>30537981</v>
      </c>
      <c r="R6676" t="s">
        <v>1230</v>
      </c>
      <c r="S6676">
        <v>13487</v>
      </c>
      <c r="T6676" t="s">
        <v>5245</v>
      </c>
    </row>
    <row r="6677" spans="1:20" x14ac:dyDescent="0.25">
      <c r="A6677" t="s">
        <v>637</v>
      </c>
      <c r="B6677" t="s">
        <v>1229</v>
      </c>
      <c r="C6677" t="s">
        <v>639</v>
      </c>
      <c r="D6677" t="s">
        <v>663</v>
      </c>
      <c r="E6677" t="s">
        <v>704</v>
      </c>
      <c r="F6677">
        <v>528004120026</v>
      </c>
      <c r="G6677" t="s">
        <v>1241</v>
      </c>
      <c r="H6677">
        <v>583625</v>
      </c>
      <c r="I6677" t="s">
        <v>303</v>
      </c>
      <c r="J6677">
        <v>202212</v>
      </c>
      <c r="K6677">
        <v>44599</v>
      </c>
      <c r="L6677" t="s">
        <v>644</v>
      </c>
      <c r="M6677">
        <v>12500</v>
      </c>
      <c r="N6677">
        <v>21.24</v>
      </c>
      <c r="O6677" t="s">
        <v>645</v>
      </c>
      <c r="P6677" s="428">
        <v>19.055</v>
      </c>
      <c r="Q6677">
        <v>30537981</v>
      </c>
      <c r="R6677" t="s">
        <v>1230</v>
      </c>
      <c r="S6677">
        <v>13487</v>
      </c>
      <c r="T6677" t="s">
        <v>5246</v>
      </c>
    </row>
    <row r="6678" spans="1:20" x14ac:dyDescent="0.25">
      <c r="A6678" t="s">
        <v>637</v>
      </c>
      <c r="B6678" t="s">
        <v>1229</v>
      </c>
      <c r="C6678" t="s">
        <v>639</v>
      </c>
      <c r="D6678" t="s">
        <v>663</v>
      </c>
      <c r="E6678" t="s">
        <v>704</v>
      </c>
      <c r="F6678">
        <v>528004120002</v>
      </c>
      <c r="G6678" t="s">
        <v>642</v>
      </c>
      <c r="H6678">
        <v>583140</v>
      </c>
      <c r="I6678" t="s">
        <v>36</v>
      </c>
      <c r="J6678">
        <v>202212</v>
      </c>
      <c r="K6678">
        <v>44599</v>
      </c>
      <c r="L6678" t="s">
        <v>644</v>
      </c>
      <c r="M6678">
        <v>400860</v>
      </c>
      <c r="N6678">
        <v>681.19</v>
      </c>
      <c r="O6678" t="s">
        <v>645</v>
      </c>
      <c r="P6678" s="428">
        <v>611.10799999999995</v>
      </c>
      <c r="Q6678">
        <v>30538064</v>
      </c>
      <c r="R6678" t="s">
        <v>1230</v>
      </c>
      <c r="S6678">
        <v>13487</v>
      </c>
      <c r="T6678" t="s">
        <v>5226</v>
      </c>
    </row>
    <row r="6679" spans="1:20" x14ac:dyDescent="0.25">
      <c r="A6679" t="s">
        <v>637</v>
      </c>
      <c r="B6679" t="s">
        <v>638</v>
      </c>
      <c r="C6679" t="s">
        <v>639</v>
      </c>
      <c r="D6679" t="s">
        <v>640</v>
      </c>
      <c r="E6679" t="s">
        <v>641</v>
      </c>
      <c r="F6679">
        <v>528004120002</v>
      </c>
      <c r="G6679" t="s">
        <v>642</v>
      </c>
      <c r="H6679">
        <v>856780</v>
      </c>
      <c r="I6679" t="s">
        <v>475</v>
      </c>
      <c r="J6679">
        <v>202212</v>
      </c>
      <c r="K6679">
        <v>44636</v>
      </c>
      <c r="L6679" t="s">
        <v>644</v>
      </c>
      <c r="M6679">
        <v>38498.94</v>
      </c>
      <c r="N6679">
        <v>65.77</v>
      </c>
      <c r="O6679" t="s">
        <v>645</v>
      </c>
      <c r="P6679" s="428">
        <v>58.691000000000003</v>
      </c>
      <c r="Q6679">
        <v>30537282</v>
      </c>
      <c r="R6679" t="s">
        <v>646</v>
      </c>
      <c r="S6679">
        <v>9980783</v>
      </c>
      <c r="T6679" t="s">
        <v>5334</v>
      </c>
    </row>
    <row r="6680" spans="1:20" x14ac:dyDescent="0.25">
      <c r="A6680" t="s">
        <v>637</v>
      </c>
      <c r="B6680" t="s">
        <v>638</v>
      </c>
      <c r="C6680" t="s">
        <v>639</v>
      </c>
      <c r="D6680" t="s">
        <v>640</v>
      </c>
      <c r="E6680" t="s">
        <v>641</v>
      </c>
      <c r="F6680">
        <v>528004120002</v>
      </c>
      <c r="G6680" t="s">
        <v>642</v>
      </c>
      <c r="H6680">
        <v>856780</v>
      </c>
      <c r="I6680" t="s">
        <v>475</v>
      </c>
      <c r="J6680">
        <v>202212</v>
      </c>
      <c r="K6680">
        <v>44636</v>
      </c>
      <c r="L6680" t="s">
        <v>644</v>
      </c>
      <c r="M6680">
        <v>7544.58</v>
      </c>
      <c r="N6680">
        <v>12.89</v>
      </c>
      <c r="O6680" t="s">
        <v>645</v>
      </c>
      <c r="P6680" s="428">
        <v>11.503</v>
      </c>
      <c r="Q6680">
        <v>30537282</v>
      </c>
      <c r="R6680" t="s">
        <v>646</v>
      </c>
      <c r="S6680">
        <v>9980783</v>
      </c>
      <c r="T6680" t="s">
        <v>5333</v>
      </c>
    </row>
    <row r="6681" spans="1:20" x14ac:dyDescent="0.25">
      <c r="A6681" t="s">
        <v>637</v>
      </c>
      <c r="B6681" t="s">
        <v>638</v>
      </c>
      <c r="C6681" t="s">
        <v>639</v>
      </c>
      <c r="D6681" t="s">
        <v>640</v>
      </c>
      <c r="E6681" t="s">
        <v>641</v>
      </c>
      <c r="F6681">
        <v>528004120002</v>
      </c>
      <c r="G6681" t="s">
        <v>642</v>
      </c>
      <c r="H6681">
        <v>856780</v>
      </c>
      <c r="I6681" t="s">
        <v>475</v>
      </c>
      <c r="J6681">
        <v>202212</v>
      </c>
      <c r="K6681">
        <v>44636</v>
      </c>
      <c r="L6681" t="s">
        <v>644</v>
      </c>
      <c r="M6681">
        <v>30954.36</v>
      </c>
      <c r="N6681">
        <v>52.88</v>
      </c>
      <c r="O6681" t="s">
        <v>645</v>
      </c>
      <c r="P6681" s="428">
        <v>47.188000000000002</v>
      </c>
      <c r="Q6681">
        <v>30537282</v>
      </c>
      <c r="R6681" t="s">
        <v>646</v>
      </c>
      <c r="S6681">
        <v>9980783</v>
      </c>
      <c r="T6681" t="s">
        <v>5332</v>
      </c>
    </row>
    <row r="6682" spans="1:20" x14ac:dyDescent="0.25">
      <c r="A6682" t="s">
        <v>637</v>
      </c>
      <c r="B6682" t="s">
        <v>828</v>
      </c>
      <c r="C6682" t="s">
        <v>639</v>
      </c>
      <c r="D6682" t="s">
        <v>718</v>
      </c>
      <c r="E6682" t="s">
        <v>652</v>
      </c>
      <c r="F6682">
        <v>528004120010</v>
      </c>
      <c r="G6682" t="s">
        <v>653</v>
      </c>
      <c r="H6682">
        <v>583593</v>
      </c>
      <c r="I6682" t="s">
        <v>176</v>
      </c>
      <c r="J6682">
        <v>202212</v>
      </c>
      <c r="K6682">
        <v>44662</v>
      </c>
      <c r="L6682" t="s">
        <v>644</v>
      </c>
      <c r="M6682">
        <v>-66.17</v>
      </c>
      <c r="N6682">
        <v>-0.11</v>
      </c>
      <c r="O6682" t="s">
        <v>645</v>
      </c>
      <c r="P6682" s="428">
        <v>-9.9000000000000005E-2</v>
      </c>
      <c r="Q6682">
        <v>13048467</v>
      </c>
      <c r="R6682" t="s">
        <v>654</v>
      </c>
      <c r="S6682" t="s">
        <v>825</v>
      </c>
      <c r="T6682" t="s">
        <v>5335</v>
      </c>
    </row>
    <row r="6683" spans="1:20" x14ac:dyDescent="0.25">
      <c r="A6683" t="s">
        <v>637</v>
      </c>
      <c r="B6683" t="s">
        <v>828</v>
      </c>
      <c r="C6683" t="s">
        <v>639</v>
      </c>
      <c r="D6683" t="s">
        <v>718</v>
      </c>
      <c r="E6683" t="s">
        <v>652</v>
      </c>
      <c r="F6683">
        <v>528004120010</v>
      </c>
      <c r="G6683" t="s">
        <v>653</v>
      </c>
      <c r="H6683">
        <v>583593</v>
      </c>
      <c r="I6683" t="s">
        <v>176</v>
      </c>
      <c r="J6683">
        <v>202212</v>
      </c>
      <c r="K6683">
        <v>44662</v>
      </c>
      <c r="L6683" t="s">
        <v>644</v>
      </c>
      <c r="M6683">
        <v>66.17</v>
      </c>
      <c r="N6683">
        <v>0.11</v>
      </c>
      <c r="O6683" t="s">
        <v>645</v>
      </c>
      <c r="P6683" s="428">
        <v>9.9000000000000005E-2</v>
      </c>
      <c r="Q6683">
        <v>13048467</v>
      </c>
      <c r="R6683" t="s">
        <v>654</v>
      </c>
      <c r="S6683" t="s">
        <v>825</v>
      </c>
      <c r="T6683" t="s">
        <v>5336</v>
      </c>
    </row>
    <row r="6684" spans="1:20" x14ac:dyDescent="0.25">
      <c r="A6684" t="s">
        <v>637</v>
      </c>
      <c r="B6684" t="s">
        <v>638</v>
      </c>
      <c r="C6684" t="s">
        <v>639</v>
      </c>
      <c r="D6684" t="s">
        <v>640</v>
      </c>
      <c r="E6684" t="s">
        <v>641</v>
      </c>
      <c r="F6684">
        <v>528004120002</v>
      </c>
      <c r="G6684" t="s">
        <v>642</v>
      </c>
      <c r="H6684">
        <v>856780</v>
      </c>
      <c r="I6684" t="s">
        <v>475</v>
      </c>
      <c r="J6684">
        <v>202212</v>
      </c>
      <c r="K6684">
        <v>44686</v>
      </c>
      <c r="L6684" t="s">
        <v>644</v>
      </c>
      <c r="M6684">
        <v>115496.83</v>
      </c>
      <c r="N6684">
        <v>184.95</v>
      </c>
      <c r="O6684" t="s">
        <v>645</v>
      </c>
      <c r="P6684" s="428">
        <v>176.07400000000001</v>
      </c>
      <c r="Q6684">
        <v>30537282</v>
      </c>
      <c r="R6684" t="s">
        <v>646</v>
      </c>
      <c r="S6684">
        <v>9980783</v>
      </c>
      <c r="T6684" t="s">
        <v>5337</v>
      </c>
    </row>
    <row r="6685" spans="1:20" x14ac:dyDescent="0.25">
      <c r="A6685" t="s">
        <v>637</v>
      </c>
      <c r="B6685" t="s">
        <v>828</v>
      </c>
      <c r="C6685" t="s">
        <v>639</v>
      </c>
      <c r="D6685" t="s">
        <v>718</v>
      </c>
      <c r="E6685" t="s">
        <v>652</v>
      </c>
      <c r="F6685">
        <v>528004120010</v>
      </c>
      <c r="G6685" t="s">
        <v>653</v>
      </c>
      <c r="H6685">
        <v>583593</v>
      </c>
      <c r="I6685" t="s">
        <v>176</v>
      </c>
      <c r="J6685">
        <v>202212</v>
      </c>
      <c r="K6685">
        <v>44697</v>
      </c>
      <c r="L6685" t="s">
        <v>644</v>
      </c>
      <c r="M6685">
        <v>14.56</v>
      </c>
      <c r="N6685">
        <v>0.02</v>
      </c>
      <c r="O6685" t="s">
        <v>645</v>
      </c>
      <c r="P6685" s="428">
        <v>1.9E-2</v>
      </c>
      <c r="Q6685">
        <v>13048467</v>
      </c>
      <c r="R6685" t="s">
        <v>654</v>
      </c>
      <c r="S6685" t="s">
        <v>825</v>
      </c>
      <c r="T6685" t="s">
        <v>5339</v>
      </c>
    </row>
    <row r="6686" spans="1:20" x14ac:dyDescent="0.25">
      <c r="A6686" t="s">
        <v>637</v>
      </c>
      <c r="B6686" t="s">
        <v>828</v>
      </c>
      <c r="C6686" t="s">
        <v>639</v>
      </c>
      <c r="D6686" t="s">
        <v>718</v>
      </c>
      <c r="E6686" t="s">
        <v>652</v>
      </c>
      <c r="F6686">
        <v>528004120010</v>
      </c>
      <c r="G6686" t="s">
        <v>653</v>
      </c>
      <c r="H6686">
        <v>583593</v>
      </c>
      <c r="I6686" t="s">
        <v>176</v>
      </c>
      <c r="J6686">
        <v>202212</v>
      </c>
      <c r="K6686">
        <v>44697</v>
      </c>
      <c r="L6686" t="s">
        <v>644</v>
      </c>
      <c r="M6686">
        <v>-14.56</v>
      </c>
      <c r="N6686">
        <v>-0.02</v>
      </c>
      <c r="O6686" t="s">
        <v>645</v>
      </c>
      <c r="P6686" s="428">
        <v>-1.9E-2</v>
      </c>
      <c r="Q6686">
        <v>13048467</v>
      </c>
      <c r="R6686" t="s">
        <v>654</v>
      </c>
      <c r="S6686" t="s">
        <v>825</v>
      </c>
      <c r="T6686" t="s">
        <v>5338</v>
      </c>
    </row>
    <row r="6687" spans="1:20" x14ac:dyDescent="0.25">
      <c r="A6687" t="s">
        <v>637</v>
      </c>
      <c r="B6687" t="s">
        <v>650</v>
      </c>
      <c r="C6687" t="s">
        <v>639</v>
      </c>
      <c r="D6687" t="s">
        <v>718</v>
      </c>
      <c r="E6687" t="s">
        <v>652</v>
      </c>
      <c r="F6687">
        <v>528004120010</v>
      </c>
      <c r="G6687" t="s">
        <v>653</v>
      </c>
      <c r="H6687">
        <v>583593</v>
      </c>
      <c r="I6687" t="s">
        <v>176</v>
      </c>
      <c r="J6687">
        <v>202212</v>
      </c>
      <c r="K6687">
        <v>44704</v>
      </c>
      <c r="L6687" t="s">
        <v>644</v>
      </c>
      <c r="M6687">
        <v>367.92</v>
      </c>
      <c r="N6687">
        <v>0.59</v>
      </c>
      <c r="O6687" t="s">
        <v>645</v>
      </c>
      <c r="P6687" s="428">
        <v>0.56200000000000006</v>
      </c>
      <c r="Q6687">
        <v>13048467</v>
      </c>
      <c r="R6687" t="s">
        <v>654</v>
      </c>
      <c r="S6687" t="s">
        <v>825</v>
      </c>
      <c r="T6687" t="s">
        <v>5340</v>
      </c>
    </row>
    <row r="6688" spans="1:20" x14ac:dyDescent="0.25">
      <c r="A6688" t="s">
        <v>637</v>
      </c>
      <c r="B6688" t="s">
        <v>650</v>
      </c>
      <c r="C6688" t="s">
        <v>639</v>
      </c>
      <c r="D6688" t="s">
        <v>718</v>
      </c>
      <c r="E6688" t="s">
        <v>652</v>
      </c>
      <c r="F6688">
        <v>528004120010</v>
      </c>
      <c r="G6688" t="s">
        <v>653</v>
      </c>
      <c r="H6688">
        <v>583593</v>
      </c>
      <c r="I6688" t="s">
        <v>176</v>
      </c>
      <c r="J6688">
        <v>202212</v>
      </c>
      <c r="K6688">
        <v>44704</v>
      </c>
      <c r="L6688" t="s">
        <v>644</v>
      </c>
      <c r="M6688">
        <v>41.36</v>
      </c>
      <c r="N6688">
        <v>7.0000000000000007E-2</v>
      </c>
      <c r="O6688" t="s">
        <v>645</v>
      </c>
      <c r="P6688" s="428">
        <v>6.7000000000000004E-2</v>
      </c>
      <c r="Q6688">
        <v>13048467</v>
      </c>
      <c r="R6688" t="s">
        <v>654</v>
      </c>
      <c r="S6688" t="s">
        <v>825</v>
      </c>
      <c r="T6688" t="s">
        <v>5344</v>
      </c>
    </row>
    <row r="6689" spans="1:20" x14ac:dyDescent="0.25">
      <c r="A6689" t="s">
        <v>637</v>
      </c>
      <c r="B6689" t="s">
        <v>650</v>
      </c>
      <c r="C6689" t="s">
        <v>639</v>
      </c>
      <c r="D6689" t="s">
        <v>718</v>
      </c>
      <c r="E6689" t="s">
        <v>652</v>
      </c>
      <c r="F6689">
        <v>528004120010</v>
      </c>
      <c r="G6689" t="s">
        <v>653</v>
      </c>
      <c r="H6689">
        <v>583593</v>
      </c>
      <c r="I6689" t="s">
        <v>176</v>
      </c>
      <c r="J6689">
        <v>202212</v>
      </c>
      <c r="K6689">
        <v>44704</v>
      </c>
      <c r="L6689" t="s">
        <v>644</v>
      </c>
      <c r="M6689">
        <v>-367.92</v>
      </c>
      <c r="N6689">
        <v>-0.59</v>
      </c>
      <c r="O6689" t="s">
        <v>645</v>
      </c>
      <c r="P6689" s="428">
        <v>-0.56200000000000006</v>
      </c>
      <c r="Q6689">
        <v>13048467</v>
      </c>
      <c r="R6689" t="s">
        <v>654</v>
      </c>
      <c r="S6689" t="s">
        <v>825</v>
      </c>
      <c r="T6689" t="s">
        <v>5341</v>
      </c>
    </row>
    <row r="6690" spans="1:20" x14ac:dyDescent="0.25">
      <c r="A6690" t="s">
        <v>637</v>
      </c>
      <c r="B6690" t="s">
        <v>650</v>
      </c>
      <c r="C6690" t="s">
        <v>639</v>
      </c>
      <c r="D6690" t="s">
        <v>718</v>
      </c>
      <c r="E6690" t="s">
        <v>652</v>
      </c>
      <c r="F6690">
        <v>528004120010</v>
      </c>
      <c r="G6690" t="s">
        <v>653</v>
      </c>
      <c r="H6690">
        <v>583593</v>
      </c>
      <c r="I6690" t="s">
        <v>176</v>
      </c>
      <c r="J6690">
        <v>202212</v>
      </c>
      <c r="K6690">
        <v>44704</v>
      </c>
      <c r="L6690" t="s">
        <v>644</v>
      </c>
      <c r="M6690">
        <v>367.92</v>
      </c>
      <c r="N6690">
        <v>0.59</v>
      </c>
      <c r="O6690" t="s">
        <v>645</v>
      </c>
      <c r="P6690" s="428">
        <v>0.56200000000000006</v>
      </c>
      <c r="Q6690">
        <v>13048467</v>
      </c>
      <c r="R6690" t="s">
        <v>654</v>
      </c>
      <c r="S6690" t="s">
        <v>825</v>
      </c>
      <c r="T6690" t="s">
        <v>5342</v>
      </c>
    </row>
    <row r="6691" spans="1:20" x14ac:dyDescent="0.25">
      <c r="A6691" t="s">
        <v>637</v>
      </c>
      <c r="B6691" t="s">
        <v>650</v>
      </c>
      <c r="C6691" t="s">
        <v>639</v>
      </c>
      <c r="D6691" t="s">
        <v>718</v>
      </c>
      <c r="E6691" t="s">
        <v>652</v>
      </c>
      <c r="F6691">
        <v>528004120010</v>
      </c>
      <c r="G6691" t="s">
        <v>653</v>
      </c>
      <c r="H6691">
        <v>583593</v>
      </c>
      <c r="I6691" t="s">
        <v>176</v>
      </c>
      <c r="J6691">
        <v>202212</v>
      </c>
      <c r="K6691">
        <v>44704</v>
      </c>
      <c r="L6691" t="s">
        <v>644</v>
      </c>
      <c r="M6691">
        <v>-41.36</v>
      </c>
      <c r="N6691">
        <v>-7.0000000000000007E-2</v>
      </c>
      <c r="O6691" t="s">
        <v>645</v>
      </c>
      <c r="P6691" s="428">
        <v>-6.7000000000000004E-2</v>
      </c>
      <c r="Q6691">
        <v>13048467</v>
      </c>
      <c r="R6691" t="s">
        <v>654</v>
      </c>
      <c r="S6691" t="s">
        <v>825</v>
      </c>
      <c r="T6691" t="s">
        <v>5343</v>
      </c>
    </row>
    <row r="6692" spans="1:20" x14ac:dyDescent="0.25">
      <c r="A6692" t="s">
        <v>637</v>
      </c>
      <c r="B6692" t="s">
        <v>650</v>
      </c>
      <c r="C6692" t="s">
        <v>639</v>
      </c>
      <c r="D6692" t="s">
        <v>718</v>
      </c>
      <c r="E6692" t="s">
        <v>652</v>
      </c>
      <c r="F6692">
        <v>528004120010</v>
      </c>
      <c r="G6692" t="s">
        <v>653</v>
      </c>
      <c r="H6692">
        <v>583593</v>
      </c>
      <c r="I6692" t="s">
        <v>176</v>
      </c>
      <c r="J6692">
        <v>202212</v>
      </c>
      <c r="K6692">
        <v>44704</v>
      </c>
      <c r="L6692" t="s">
        <v>644</v>
      </c>
      <c r="M6692">
        <v>-367.92</v>
      </c>
      <c r="N6692">
        <v>-0.59</v>
      </c>
      <c r="O6692" t="s">
        <v>645</v>
      </c>
      <c r="P6692" s="428">
        <v>-0.56200000000000006</v>
      </c>
      <c r="Q6692">
        <v>13048467</v>
      </c>
      <c r="R6692" t="s">
        <v>654</v>
      </c>
      <c r="S6692" t="s">
        <v>825</v>
      </c>
      <c r="T6692" t="s">
        <v>5345</v>
      </c>
    </row>
    <row r="6693" spans="1:20" x14ac:dyDescent="0.25">
      <c r="A6693" t="s">
        <v>637</v>
      </c>
      <c r="B6693" t="s">
        <v>998</v>
      </c>
      <c r="C6693" t="s">
        <v>639</v>
      </c>
      <c r="D6693" t="s">
        <v>695</v>
      </c>
      <c r="E6693" t="s">
        <v>704</v>
      </c>
      <c r="F6693">
        <v>528004120003</v>
      </c>
      <c r="G6693" t="s">
        <v>816</v>
      </c>
      <c r="H6693">
        <v>583562</v>
      </c>
      <c r="I6693" t="s">
        <v>88</v>
      </c>
      <c r="J6693">
        <v>202212</v>
      </c>
      <c r="K6693">
        <v>44706</v>
      </c>
      <c r="L6693" t="s">
        <v>644</v>
      </c>
      <c r="M6693">
        <v>-20000</v>
      </c>
      <c r="N6693">
        <v>-32.03</v>
      </c>
      <c r="O6693" t="s">
        <v>645</v>
      </c>
      <c r="P6693" s="428">
        <v>-30.492999999999999</v>
      </c>
      <c r="Q6693">
        <v>30532618</v>
      </c>
      <c r="T6693" t="s">
        <v>5346</v>
      </c>
    </row>
    <row r="6694" spans="1:20" x14ac:dyDescent="0.25">
      <c r="A6694" t="s">
        <v>637</v>
      </c>
      <c r="B6694" t="s">
        <v>998</v>
      </c>
      <c r="C6694" t="s">
        <v>639</v>
      </c>
      <c r="D6694" t="s">
        <v>695</v>
      </c>
      <c r="E6694" t="s">
        <v>704</v>
      </c>
      <c r="F6694">
        <v>528004120003</v>
      </c>
      <c r="G6694" t="s">
        <v>816</v>
      </c>
      <c r="H6694">
        <v>583562</v>
      </c>
      <c r="I6694" t="s">
        <v>88</v>
      </c>
      <c r="J6694">
        <v>202212</v>
      </c>
      <c r="K6694">
        <v>44706</v>
      </c>
      <c r="L6694" t="s">
        <v>644</v>
      </c>
      <c r="M6694">
        <v>-20000</v>
      </c>
      <c r="N6694">
        <v>-32.03</v>
      </c>
      <c r="O6694" t="s">
        <v>645</v>
      </c>
      <c r="P6694" s="428">
        <v>-30.492999999999999</v>
      </c>
      <c r="Q6694">
        <v>30532618</v>
      </c>
      <c r="T6694" t="s">
        <v>5348</v>
      </c>
    </row>
    <row r="6695" spans="1:20" x14ac:dyDescent="0.25">
      <c r="A6695" t="s">
        <v>637</v>
      </c>
      <c r="B6695" t="s">
        <v>1504</v>
      </c>
      <c r="C6695" t="s">
        <v>639</v>
      </c>
      <c r="D6695" t="s">
        <v>695</v>
      </c>
      <c r="E6695" t="s">
        <v>704</v>
      </c>
      <c r="F6695">
        <v>528004120003</v>
      </c>
      <c r="G6695" t="s">
        <v>816</v>
      </c>
      <c r="H6695">
        <v>583562</v>
      </c>
      <c r="I6695" t="s">
        <v>88</v>
      </c>
      <c r="J6695">
        <v>202212</v>
      </c>
      <c r="K6695">
        <v>44706</v>
      </c>
      <c r="L6695" t="s">
        <v>644</v>
      </c>
      <c r="M6695">
        <v>-7000</v>
      </c>
      <c r="N6695">
        <v>-11.21</v>
      </c>
      <c r="O6695" t="s">
        <v>645</v>
      </c>
      <c r="P6695" s="428">
        <v>-10.672000000000001</v>
      </c>
      <c r="Q6695">
        <v>30532618</v>
      </c>
      <c r="T6695" t="s">
        <v>5350</v>
      </c>
    </row>
    <row r="6696" spans="1:20" x14ac:dyDescent="0.25">
      <c r="A6696" t="s">
        <v>637</v>
      </c>
      <c r="B6696" t="s">
        <v>1504</v>
      </c>
      <c r="C6696" t="s">
        <v>639</v>
      </c>
      <c r="D6696" t="s">
        <v>695</v>
      </c>
      <c r="E6696" t="s">
        <v>704</v>
      </c>
      <c r="F6696">
        <v>528004120003</v>
      </c>
      <c r="G6696" t="s">
        <v>816</v>
      </c>
      <c r="H6696">
        <v>583562</v>
      </c>
      <c r="I6696" t="s">
        <v>88</v>
      </c>
      <c r="J6696">
        <v>202212</v>
      </c>
      <c r="K6696">
        <v>44706</v>
      </c>
      <c r="L6696" t="s">
        <v>644</v>
      </c>
      <c r="M6696">
        <v>-5000</v>
      </c>
      <c r="N6696">
        <v>-8.01</v>
      </c>
      <c r="O6696" t="s">
        <v>645</v>
      </c>
      <c r="P6696" s="428">
        <v>-7.6260000000000003</v>
      </c>
      <c r="Q6696">
        <v>30532618</v>
      </c>
      <c r="T6696" t="s">
        <v>5347</v>
      </c>
    </row>
    <row r="6697" spans="1:20" x14ac:dyDescent="0.25">
      <c r="A6697" t="s">
        <v>637</v>
      </c>
      <c r="B6697" t="s">
        <v>814</v>
      </c>
      <c r="C6697" t="s">
        <v>639</v>
      </c>
      <c r="D6697" t="s">
        <v>695</v>
      </c>
      <c r="E6697" t="s">
        <v>704</v>
      </c>
      <c r="F6697">
        <v>528004120003</v>
      </c>
      <c r="G6697" t="s">
        <v>816</v>
      </c>
      <c r="H6697">
        <v>583562</v>
      </c>
      <c r="I6697" t="s">
        <v>88</v>
      </c>
      <c r="J6697">
        <v>202212</v>
      </c>
      <c r="K6697">
        <v>44706</v>
      </c>
      <c r="L6697" t="s">
        <v>644</v>
      </c>
      <c r="M6697">
        <v>-70000</v>
      </c>
      <c r="N6697">
        <v>-112.09</v>
      </c>
      <c r="O6697" t="s">
        <v>645</v>
      </c>
      <c r="P6697" s="428">
        <v>-106.711</v>
      </c>
      <c r="Q6697">
        <v>30532618</v>
      </c>
      <c r="T6697" t="s">
        <v>5351</v>
      </c>
    </row>
    <row r="6698" spans="1:20" x14ac:dyDescent="0.25">
      <c r="A6698" t="s">
        <v>637</v>
      </c>
      <c r="B6698" t="s">
        <v>814</v>
      </c>
      <c r="C6698" t="s">
        <v>639</v>
      </c>
      <c r="D6698" t="s">
        <v>695</v>
      </c>
      <c r="E6698" t="s">
        <v>704</v>
      </c>
      <c r="F6698">
        <v>528004120003</v>
      </c>
      <c r="G6698" t="s">
        <v>816</v>
      </c>
      <c r="H6698">
        <v>583562</v>
      </c>
      <c r="I6698" t="s">
        <v>88</v>
      </c>
      <c r="J6698">
        <v>202212</v>
      </c>
      <c r="K6698">
        <v>44706</v>
      </c>
      <c r="L6698" t="s">
        <v>644</v>
      </c>
      <c r="M6698">
        <v>-39000</v>
      </c>
      <c r="N6698">
        <v>-62.45</v>
      </c>
      <c r="O6698" t="s">
        <v>645</v>
      </c>
      <c r="P6698" s="428">
        <v>-59.453000000000003</v>
      </c>
      <c r="Q6698">
        <v>30532618</v>
      </c>
      <c r="T6698" t="s">
        <v>5352</v>
      </c>
    </row>
    <row r="6699" spans="1:20" x14ac:dyDescent="0.25">
      <c r="A6699" t="s">
        <v>637</v>
      </c>
      <c r="B6699" t="s">
        <v>814</v>
      </c>
      <c r="C6699" t="s">
        <v>639</v>
      </c>
      <c r="D6699" t="s">
        <v>695</v>
      </c>
      <c r="E6699" t="s">
        <v>704</v>
      </c>
      <c r="F6699">
        <v>528004120003</v>
      </c>
      <c r="G6699" t="s">
        <v>816</v>
      </c>
      <c r="H6699">
        <v>583562</v>
      </c>
      <c r="I6699" t="s">
        <v>88</v>
      </c>
      <c r="J6699">
        <v>202212</v>
      </c>
      <c r="K6699">
        <v>44706</v>
      </c>
      <c r="L6699" t="s">
        <v>644</v>
      </c>
      <c r="M6699">
        <v>-39000</v>
      </c>
      <c r="N6699">
        <v>-62.45</v>
      </c>
      <c r="O6699" t="s">
        <v>645</v>
      </c>
      <c r="P6699" s="428">
        <v>-59.453000000000003</v>
      </c>
      <c r="Q6699">
        <v>30532618</v>
      </c>
      <c r="T6699" t="s">
        <v>5353</v>
      </c>
    </row>
    <row r="6700" spans="1:20" x14ac:dyDescent="0.25">
      <c r="A6700" t="s">
        <v>637</v>
      </c>
      <c r="B6700" t="s">
        <v>823</v>
      </c>
      <c r="C6700" t="s">
        <v>639</v>
      </c>
      <c r="D6700" t="s">
        <v>695</v>
      </c>
      <c r="E6700" t="s">
        <v>704</v>
      </c>
      <c r="F6700">
        <v>528004120003</v>
      </c>
      <c r="G6700" t="s">
        <v>816</v>
      </c>
      <c r="H6700">
        <v>583562</v>
      </c>
      <c r="I6700" t="s">
        <v>88</v>
      </c>
      <c r="J6700">
        <v>202212</v>
      </c>
      <c r="K6700">
        <v>44706</v>
      </c>
      <c r="L6700" t="s">
        <v>644</v>
      </c>
      <c r="M6700">
        <v>-10500</v>
      </c>
      <c r="N6700">
        <v>-16.809999999999999</v>
      </c>
      <c r="O6700" t="s">
        <v>645</v>
      </c>
      <c r="P6700" s="428">
        <v>-16.003</v>
      </c>
      <c r="Q6700">
        <v>30532618</v>
      </c>
      <c r="T6700" t="s">
        <v>5354</v>
      </c>
    </row>
    <row r="6701" spans="1:20" x14ac:dyDescent="0.25">
      <c r="A6701" t="s">
        <v>637</v>
      </c>
      <c r="B6701" t="s">
        <v>1504</v>
      </c>
      <c r="C6701" t="s">
        <v>639</v>
      </c>
      <c r="D6701" t="s">
        <v>695</v>
      </c>
      <c r="E6701" t="s">
        <v>704</v>
      </c>
      <c r="F6701">
        <v>528004120003</v>
      </c>
      <c r="G6701" t="s">
        <v>816</v>
      </c>
      <c r="H6701">
        <v>583562</v>
      </c>
      <c r="I6701" t="s">
        <v>88</v>
      </c>
      <c r="J6701">
        <v>202212</v>
      </c>
      <c r="K6701">
        <v>44706</v>
      </c>
      <c r="L6701" t="s">
        <v>644</v>
      </c>
      <c r="M6701">
        <v>-10000</v>
      </c>
      <c r="N6701">
        <v>-16.010000000000002</v>
      </c>
      <c r="O6701" t="s">
        <v>645</v>
      </c>
      <c r="P6701" s="428">
        <v>-15.242000000000001</v>
      </c>
      <c r="Q6701">
        <v>30532618</v>
      </c>
      <c r="T6701" t="s">
        <v>5349</v>
      </c>
    </row>
    <row r="6702" spans="1:20" x14ac:dyDescent="0.25">
      <c r="A6702" t="s">
        <v>637</v>
      </c>
      <c r="B6702" t="s">
        <v>1229</v>
      </c>
      <c r="C6702" t="s">
        <v>639</v>
      </c>
      <c r="D6702" t="s">
        <v>651</v>
      </c>
      <c r="E6702" t="s">
        <v>811</v>
      </c>
      <c r="F6702">
        <v>528004120010</v>
      </c>
      <c r="G6702" t="s">
        <v>653</v>
      </c>
      <c r="H6702">
        <v>605506</v>
      </c>
      <c r="I6702" t="s">
        <v>1266</v>
      </c>
      <c r="J6702">
        <v>202212</v>
      </c>
      <c r="K6702">
        <v>44767</v>
      </c>
      <c r="L6702" t="s">
        <v>644</v>
      </c>
      <c r="M6702">
        <v>145515</v>
      </c>
      <c r="N6702">
        <v>233.24</v>
      </c>
      <c r="O6702" t="s">
        <v>645</v>
      </c>
      <c r="P6702" s="428">
        <v>221.833</v>
      </c>
      <c r="Q6702">
        <v>30537174</v>
      </c>
      <c r="R6702" t="s">
        <v>1230</v>
      </c>
      <c r="S6702">
        <v>13486</v>
      </c>
      <c r="T6702" t="s">
        <v>5369</v>
      </c>
    </row>
    <row r="6703" spans="1:20" x14ac:dyDescent="0.25">
      <c r="A6703" t="s">
        <v>637</v>
      </c>
      <c r="B6703" t="s">
        <v>1229</v>
      </c>
      <c r="C6703" t="s">
        <v>639</v>
      </c>
      <c r="D6703" t="s">
        <v>651</v>
      </c>
      <c r="E6703" t="s">
        <v>811</v>
      </c>
      <c r="F6703">
        <v>528004120052</v>
      </c>
      <c r="G6703" t="s">
        <v>5356</v>
      </c>
      <c r="H6703">
        <v>583651</v>
      </c>
      <c r="I6703" t="s">
        <v>5357</v>
      </c>
      <c r="J6703">
        <v>202212</v>
      </c>
      <c r="K6703">
        <v>44767</v>
      </c>
      <c r="L6703" t="s">
        <v>644</v>
      </c>
      <c r="M6703">
        <v>11250</v>
      </c>
      <c r="N6703">
        <v>18.03</v>
      </c>
      <c r="O6703" t="s">
        <v>645</v>
      </c>
      <c r="P6703" s="428">
        <v>17.148</v>
      </c>
      <c r="Q6703">
        <v>30537174</v>
      </c>
      <c r="R6703" t="s">
        <v>1230</v>
      </c>
      <c r="S6703">
        <v>13486</v>
      </c>
      <c r="T6703" t="s">
        <v>5358</v>
      </c>
    </row>
    <row r="6704" spans="1:20" x14ac:dyDescent="0.25">
      <c r="A6704" t="s">
        <v>637</v>
      </c>
      <c r="B6704" t="s">
        <v>1229</v>
      </c>
      <c r="C6704" t="s">
        <v>639</v>
      </c>
      <c r="D6704" t="s">
        <v>651</v>
      </c>
      <c r="E6704" t="s">
        <v>811</v>
      </c>
      <c r="F6704">
        <v>528004120032</v>
      </c>
      <c r="G6704" t="s">
        <v>812</v>
      </c>
      <c r="H6704">
        <v>583631</v>
      </c>
      <c r="I6704" t="s">
        <v>333</v>
      </c>
      <c r="J6704">
        <v>202212</v>
      </c>
      <c r="K6704">
        <v>44767</v>
      </c>
      <c r="L6704" t="s">
        <v>644</v>
      </c>
      <c r="M6704">
        <v>2154300</v>
      </c>
      <c r="N6704">
        <v>3453.08</v>
      </c>
      <c r="O6704" t="s">
        <v>645</v>
      </c>
      <c r="P6704" s="428">
        <v>3284.2060000000001</v>
      </c>
      <c r="Q6704">
        <v>30535818</v>
      </c>
      <c r="R6704" t="s">
        <v>1230</v>
      </c>
      <c r="S6704">
        <v>13486</v>
      </c>
      <c r="T6704" t="s">
        <v>5365</v>
      </c>
    </row>
    <row r="6705" spans="1:20" x14ac:dyDescent="0.25">
      <c r="A6705" t="s">
        <v>637</v>
      </c>
      <c r="B6705" t="s">
        <v>1229</v>
      </c>
      <c r="C6705" t="s">
        <v>639</v>
      </c>
      <c r="D6705" t="s">
        <v>651</v>
      </c>
      <c r="E6705" t="s">
        <v>811</v>
      </c>
      <c r="F6705">
        <v>528004120046</v>
      </c>
      <c r="G6705" t="s">
        <v>4285</v>
      </c>
      <c r="H6705">
        <v>583645</v>
      </c>
      <c r="I6705" t="s">
        <v>402</v>
      </c>
      <c r="J6705">
        <v>202212</v>
      </c>
      <c r="K6705">
        <v>44767</v>
      </c>
      <c r="L6705" t="s">
        <v>644</v>
      </c>
      <c r="M6705">
        <v>10601250</v>
      </c>
      <c r="N6705">
        <v>16992.53</v>
      </c>
      <c r="O6705" t="s">
        <v>645</v>
      </c>
      <c r="P6705" s="428">
        <v>16161.504999999999</v>
      </c>
      <c r="Q6705">
        <v>30535818</v>
      </c>
      <c r="R6705" t="s">
        <v>1230</v>
      </c>
      <c r="S6705">
        <v>13486</v>
      </c>
      <c r="T6705" t="s">
        <v>5368</v>
      </c>
    </row>
    <row r="6706" spans="1:20" x14ac:dyDescent="0.25">
      <c r="A6706" t="s">
        <v>637</v>
      </c>
      <c r="B6706" t="s">
        <v>1229</v>
      </c>
      <c r="C6706" t="s">
        <v>639</v>
      </c>
      <c r="D6706" t="s">
        <v>651</v>
      </c>
      <c r="E6706" t="s">
        <v>811</v>
      </c>
      <c r="F6706">
        <v>528004120052</v>
      </c>
      <c r="G6706" t="s">
        <v>5356</v>
      </c>
      <c r="H6706">
        <v>583651</v>
      </c>
      <c r="I6706" t="s">
        <v>5357</v>
      </c>
      <c r="J6706">
        <v>202212</v>
      </c>
      <c r="K6706">
        <v>44767</v>
      </c>
      <c r="L6706" t="s">
        <v>644</v>
      </c>
      <c r="M6706">
        <v>3619050</v>
      </c>
      <c r="N6706">
        <v>5800.9</v>
      </c>
      <c r="O6706" t="s">
        <v>645</v>
      </c>
      <c r="P6706" s="428">
        <v>5517.2049999999999</v>
      </c>
      <c r="Q6706">
        <v>30535818</v>
      </c>
      <c r="R6706" t="s">
        <v>1230</v>
      </c>
      <c r="S6706">
        <v>13486</v>
      </c>
      <c r="T6706" t="s">
        <v>5371</v>
      </c>
    </row>
    <row r="6707" spans="1:20" x14ac:dyDescent="0.25">
      <c r="A6707" t="s">
        <v>637</v>
      </c>
      <c r="B6707" t="s">
        <v>1229</v>
      </c>
      <c r="C6707" t="s">
        <v>639</v>
      </c>
      <c r="D6707" t="s">
        <v>651</v>
      </c>
      <c r="E6707" t="s">
        <v>811</v>
      </c>
      <c r="F6707">
        <v>528004120010</v>
      </c>
      <c r="G6707" t="s">
        <v>653</v>
      </c>
      <c r="H6707">
        <v>605506</v>
      </c>
      <c r="I6707" t="s">
        <v>1266</v>
      </c>
      <c r="J6707">
        <v>202212</v>
      </c>
      <c r="K6707">
        <v>44767</v>
      </c>
      <c r="L6707" t="s">
        <v>644</v>
      </c>
      <c r="M6707">
        <v>698490</v>
      </c>
      <c r="N6707">
        <v>1119.5999999999999</v>
      </c>
      <c r="O6707" t="s">
        <v>645</v>
      </c>
      <c r="P6707" s="428">
        <v>1064.846</v>
      </c>
      <c r="Q6707">
        <v>30535818</v>
      </c>
      <c r="R6707" t="s">
        <v>1230</v>
      </c>
      <c r="S6707">
        <v>13486</v>
      </c>
      <c r="T6707" t="s">
        <v>5372</v>
      </c>
    </row>
    <row r="6708" spans="1:20" x14ac:dyDescent="0.25">
      <c r="A6708" t="s">
        <v>637</v>
      </c>
      <c r="B6708" t="s">
        <v>1229</v>
      </c>
      <c r="C6708" t="s">
        <v>639</v>
      </c>
      <c r="D6708" t="s">
        <v>651</v>
      </c>
      <c r="E6708" t="s">
        <v>811</v>
      </c>
      <c r="F6708">
        <v>528004120001</v>
      </c>
      <c r="G6708" t="s">
        <v>705</v>
      </c>
      <c r="H6708">
        <v>583131</v>
      </c>
      <c r="I6708" t="s">
        <v>1254</v>
      </c>
      <c r="J6708">
        <v>202212</v>
      </c>
      <c r="K6708">
        <v>44767</v>
      </c>
      <c r="L6708" t="s">
        <v>644</v>
      </c>
      <c r="M6708">
        <v>431750</v>
      </c>
      <c r="N6708">
        <v>692.04</v>
      </c>
      <c r="O6708" t="s">
        <v>645</v>
      </c>
      <c r="P6708" s="428">
        <v>658.19600000000003</v>
      </c>
      <c r="Q6708">
        <v>30535818</v>
      </c>
      <c r="R6708" t="s">
        <v>1230</v>
      </c>
      <c r="S6708">
        <v>13486</v>
      </c>
      <c r="T6708" t="s">
        <v>5382</v>
      </c>
    </row>
    <row r="6709" spans="1:20" x14ac:dyDescent="0.25">
      <c r="A6709" t="s">
        <v>637</v>
      </c>
      <c r="B6709" t="s">
        <v>1229</v>
      </c>
      <c r="C6709" t="s">
        <v>639</v>
      </c>
      <c r="D6709" t="s">
        <v>651</v>
      </c>
      <c r="E6709" t="s">
        <v>811</v>
      </c>
      <c r="F6709">
        <v>528004120001</v>
      </c>
      <c r="G6709" t="s">
        <v>705</v>
      </c>
      <c r="H6709">
        <v>583132</v>
      </c>
      <c r="I6709" t="s">
        <v>25</v>
      </c>
      <c r="J6709">
        <v>202212</v>
      </c>
      <c r="K6709">
        <v>44767</v>
      </c>
      <c r="L6709" t="s">
        <v>644</v>
      </c>
      <c r="M6709">
        <v>549500</v>
      </c>
      <c r="N6709">
        <v>880.78</v>
      </c>
      <c r="O6709" t="s">
        <v>645</v>
      </c>
      <c r="P6709" s="428">
        <v>837.70500000000004</v>
      </c>
      <c r="Q6709">
        <v>30535818</v>
      </c>
      <c r="R6709" t="s">
        <v>1230</v>
      </c>
      <c r="S6709">
        <v>13486</v>
      </c>
      <c r="T6709" t="s">
        <v>5383</v>
      </c>
    </row>
    <row r="6710" spans="1:20" x14ac:dyDescent="0.25">
      <c r="A6710" t="s">
        <v>637</v>
      </c>
      <c r="B6710" t="s">
        <v>1229</v>
      </c>
      <c r="C6710" t="s">
        <v>639</v>
      </c>
      <c r="D6710" t="s">
        <v>651</v>
      </c>
      <c r="E6710" t="s">
        <v>811</v>
      </c>
      <c r="F6710">
        <v>528004120001</v>
      </c>
      <c r="G6710" t="s">
        <v>705</v>
      </c>
      <c r="H6710">
        <v>583131</v>
      </c>
      <c r="I6710" t="s">
        <v>1254</v>
      </c>
      <c r="J6710">
        <v>202212</v>
      </c>
      <c r="K6710">
        <v>44767</v>
      </c>
      <c r="L6710" t="s">
        <v>644</v>
      </c>
      <c r="M6710">
        <v>786500</v>
      </c>
      <c r="N6710">
        <v>1260.6600000000001</v>
      </c>
      <c r="O6710" t="s">
        <v>645</v>
      </c>
      <c r="P6710" s="428">
        <v>1199.0070000000001</v>
      </c>
      <c r="Q6710">
        <v>30537174</v>
      </c>
      <c r="R6710" t="s">
        <v>1230</v>
      </c>
      <c r="S6710">
        <v>13486</v>
      </c>
      <c r="T6710" t="s">
        <v>5385</v>
      </c>
    </row>
    <row r="6711" spans="1:20" x14ac:dyDescent="0.25">
      <c r="A6711" t="s">
        <v>637</v>
      </c>
      <c r="B6711" t="s">
        <v>1229</v>
      </c>
      <c r="C6711" t="s">
        <v>639</v>
      </c>
      <c r="D6711" t="s">
        <v>651</v>
      </c>
      <c r="E6711" t="s">
        <v>811</v>
      </c>
      <c r="F6711">
        <v>528004120002</v>
      </c>
      <c r="G6711" t="s">
        <v>642</v>
      </c>
      <c r="H6711">
        <v>583140</v>
      </c>
      <c r="I6711" t="s">
        <v>36</v>
      </c>
      <c r="J6711">
        <v>202212</v>
      </c>
      <c r="K6711">
        <v>44767</v>
      </c>
      <c r="L6711" t="s">
        <v>644</v>
      </c>
      <c r="M6711">
        <v>353250</v>
      </c>
      <c r="N6711">
        <v>566.22</v>
      </c>
      <c r="O6711" t="s">
        <v>645</v>
      </c>
      <c r="P6711" s="428">
        <v>538.529</v>
      </c>
      <c r="Q6711">
        <v>30535818</v>
      </c>
      <c r="R6711" t="s">
        <v>1230</v>
      </c>
      <c r="S6711">
        <v>13486</v>
      </c>
      <c r="T6711" t="s">
        <v>5373</v>
      </c>
    </row>
    <row r="6712" spans="1:20" x14ac:dyDescent="0.25">
      <c r="A6712" t="s">
        <v>637</v>
      </c>
      <c r="B6712" t="s">
        <v>1229</v>
      </c>
      <c r="C6712" t="s">
        <v>639</v>
      </c>
      <c r="D6712" t="s">
        <v>651</v>
      </c>
      <c r="E6712" t="s">
        <v>811</v>
      </c>
      <c r="F6712">
        <v>528004120002</v>
      </c>
      <c r="G6712" t="s">
        <v>642</v>
      </c>
      <c r="H6712">
        <v>583141</v>
      </c>
      <c r="I6712" t="s">
        <v>37</v>
      </c>
      <c r="J6712">
        <v>202212</v>
      </c>
      <c r="K6712">
        <v>44767</v>
      </c>
      <c r="L6712" t="s">
        <v>644</v>
      </c>
      <c r="M6712">
        <v>353250</v>
      </c>
      <c r="N6712">
        <v>566.22</v>
      </c>
      <c r="O6712" t="s">
        <v>645</v>
      </c>
      <c r="P6712" s="428">
        <v>538.529</v>
      </c>
      <c r="Q6712">
        <v>30535818</v>
      </c>
      <c r="R6712" t="s">
        <v>1230</v>
      </c>
      <c r="S6712">
        <v>13486</v>
      </c>
      <c r="T6712" t="s">
        <v>5359</v>
      </c>
    </row>
    <row r="6713" spans="1:20" x14ac:dyDescent="0.25">
      <c r="A6713" t="s">
        <v>637</v>
      </c>
      <c r="B6713" t="s">
        <v>1229</v>
      </c>
      <c r="C6713" t="s">
        <v>639</v>
      </c>
      <c r="D6713" t="s">
        <v>651</v>
      </c>
      <c r="E6713" t="s">
        <v>811</v>
      </c>
      <c r="F6713">
        <v>528004120002</v>
      </c>
      <c r="G6713" t="s">
        <v>642</v>
      </c>
      <c r="H6713">
        <v>583142</v>
      </c>
      <c r="I6713" t="s">
        <v>38</v>
      </c>
      <c r="J6713">
        <v>202212</v>
      </c>
      <c r="K6713">
        <v>44767</v>
      </c>
      <c r="L6713" t="s">
        <v>644</v>
      </c>
      <c r="M6713">
        <v>196250</v>
      </c>
      <c r="N6713">
        <v>314.57</v>
      </c>
      <c r="O6713" t="s">
        <v>645</v>
      </c>
      <c r="P6713" s="428">
        <v>299.18599999999998</v>
      </c>
      <c r="Q6713">
        <v>30535818</v>
      </c>
      <c r="R6713" t="s">
        <v>1230</v>
      </c>
      <c r="S6713">
        <v>13486</v>
      </c>
      <c r="T6713" t="s">
        <v>5374</v>
      </c>
    </row>
    <row r="6714" spans="1:20" x14ac:dyDescent="0.25">
      <c r="A6714" t="s">
        <v>637</v>
      </c>
      <c r="B6714" t="s">
        <v>1229</v>
      </c>
      <c r="C6714" t="s">
        <v>639</v>
      </c>
      <c r="D6714" t="s">
        <v>651</v>
      </c>
      <c r="E6714" t="s">
        <v>811</v>
      </c>
      <c r="F6714">
        <v>528004120002</v>
      </c>
      <c r="G6714" t="s">
        <v>642</v>
      </c>
      <c r="H6714">
        <v>583143</v>
      </c>
      <c r="I6714" t="s">
        <v>39</v>
      </c>
      <c r="J6714">
        <v>202212</v>
      </c>
      <c r="K6714">
        <v>44767</v>
      </c>
      <c r="L6714" t="s">
        <v>644</v>
      </c>
      <c r="M6714">
        <v>175000</v>
      </c>
      <c r="N6714">
        <v>280.5</v>
      </c>
      <c r="O6714" t="s">
        <v>645</v>
      </c>
      <c r="P6714" s="428">
        <v>266.78199999999998</v>
      </c>
      <c r="Q6714">
        <v>30535818</v>
      </c>
      <c r="R6714" t="s">
        <v>1230</v>
      </c>
      <c r="S6714">
        <v>13486</v>
      </c>
      <c r="T6714" t="s">
        <v>5360</v>
      </c>
    </row>
    <row r="6715" spans="1:20" x14ac:dyDescent="0.25">
      <c r="A6715" t="s">
        <v>637</v>
      </c>
      <c r="B6715" t="s">
        <v>1229</v>
      </c>
      <c r="C6715" t="s">
        <v>639</v>
      </c>
      <c r="D6715" t="s">
        <v>651</v>
      </c>
      <c r="E6715" t="s">
        <v>811</v>
      </c>
      <c r="F6715">
        <v>528004120003</v>
      </c>
      <c r="G6715" t="s">
        <v>816</v>
      </c>
      <c r="H6715">
        <v>583560</v>
      </c>
      <c r="I6715" t="s">
        <v>963</v>
      </c>
      <c r="J6715">
        <v>202212</v>
      </c>
      <c r="K6715">
        <v>44767</v>
      </c>
      <c r="L6715" t="s">
        <v>644</v>
      </c>
      <c r="M6715">
        <v>301450</v>
      </c>
      <c r="N6715">
        <v>483.19</v>
      </c>
      <c r="O6715" t="s">
        <v>645</v>
      </c>
      <c r="P6715" s="428">
        <v>459.55900000000003</v>
      </c>
      <c r="Q6715">
        <v>30535818</v>
      </c>
      <c r="R6715" t="s">
        <v>1230</v>
      </c>
      <c r="S6715">
        <v>13486</v>
      </c>
      <c r="T6715" t="s">
        <v>5361</v>
      </c>
    </row>
    <row r="6716" spans="1:20" x14ac:dyDescent="0.25">
      <c r="A6716" t="s">
        <v>637</v>
      </c>
      <c r="B6716" t="s">
        <v>1229</v>
      </c>
      <c r="C6716" t="s">
        <v>639</v>
      </c>
      <c r="D6716" t="s">
        <v>651</v>
      </c>
      <c r="E6716" t="s">
        <v>811</v>
      </c>
      <c r="F6716">
        <v>528004120010</v>
      </c>
      <c r="G6716" t="s">
        <v>653</v>
      </c>
      <c r="H6716">
        <v>583597</v>
      </c>
      <c r="I6716" t="s">
        <v>1268</v>
      </c>
      <c r="J6716">
        <v>202212</v>
      </c>
      <c r="K6716">
        <v>44767</v>
      </c>
      <c r="L6716" t="s">
        <v>644</v>
      </c>
      <c r="M6716">
        <v>53300</v>
      </c>
      <c r="N6716">
        <v>85.43</v>
      </c>
      <c r="O6716" t="s">
        <v>645</v>
      </c>
      <c r="P6716" s="428">
        <v>81.251999999999995</v>
      </c>
      <c r="Q6716">
        <v>30535818</v>
      </c>
      <c r="R6716" t="s">
        <v>1230</v>
      </c>
      <c r="S6716">
        <v>13486</v>
      </c>
      <c r="T6716" t="s">
        <v>5375</v>
      </c>
    </row>
    <row r="6717" spans="1:20" x14ac:dyDescent="0.25">
      <c r="A6717" t="s">
        <v>637</v>
      </c>
      <c r="B6717" t="s">
        <v>1229</v>
      </c>
      <c r="C6717" t="s">
        <v>639</v>
      </c>
      <c r="D6717" t="s">
        <v>651</v>
      </c>
      <c r="E6717" t="s">
        <v>811</v>
      </c>
      <c r="F6717">
        <v>528004120010</v>
      </c>
      <c r="G6717" t="s">
        <v>653</v>
      </c>
      <c r="H6717">
        <v>583599</v>
      </c>
      <c r="I6717" t="s">
        <v>181</v>
      </c>
      <c r="J6717">
        <v>202212</v>
      </c>
      <c r="K6717">
        <v>44767</v>
      </c>
      <c r="L6717" t="s">
        <v>644</v>
      </c>
      <c r="M6717">
        <v>80000</v>
      </c>
      <c r="N6717">
        <v>128.22999999999999</v>
      </c>
      <c r="O6717" t="s">
        <v>645</v>
      </c>
      <c r="P6717" s="428">
        <v>121.959</v>
      </c>
      <c r="Q6717">
        <v>30535818</v>
      </c>
      <c r="R6717" t="s">
        <v>1230</v>
      </c>
      <c r="S6717">
        <v>13486</v>
      </c>
      <c r="T6717" t="s">
        <v>5376</v>
      </c>
    </row>
    <row r="6718" spans="1:20" x14ac:dyDescent="0.25">
      <c r="A6718" t="s">
        <v>637</v>
      </c>
      <c r="B6718" t="s">
        <v>1229</v>
      </c>
      <c r="C6718" t="s">
        <v>639</v>
      </c>
      <c r="D6718" t="s">
        <v>651</v>
      </c>
      <c r="E6718" t="s">
        <v>811</v>
      </c>
      <c r="F6718">
        <v>528004120010</v>
      </c>
      <c r="G6718" t="s">
        <v>653</v>
      </c>
      <c r="H6718">
        <v>583601</v>
      </c>
      <c r="I6718" t="s">
        <v>189</v>
      </c>
      <c r="J6718">
        <v>202212</v>
      </c>
      <c r="K6718">
        <v>44767</v>
      </c>
      <c r="L6718" t="s">
        <v>644</v>
      </c>
      <c r="M6718">
        <v>148000</v>
      </c>
      <c r="N6718">
        <v>237.23</v>
      </c>
      <c r="O6718" t="s">
        <v>645</v>
      </c>
      <c r="P6718" s="428">
        <v>225.62799999999999</v>
      </c>
      <c r="Q6718">
        <v>30535818</v>
      </c>
      <c r="R6718" t="s">
        <v>1230</v>
      </c>
      <c r="S6718">
        <v>13486</v>
      </c>
      <c r="T6718" t="s">
        <v>5362</v>
      </c>
    </row>
    <row r="6719" spans="1:20" x14ac:dyDescent="0.25">
      <c r="A6719" t="s">
        <v>637</v>
      </c>
      <c r="B6719" t="s">
        <v>1229</v>
      </c>
      <c r="C6719" t="s">
        <v>639</v>
      </c>
      <c r="D6719" t="s">
        <v>651</v>
      </c>
      <c r="E6719" t="s">
        <v>811</v>
      </c>
      <c r="F6719">
        <v>528004120010</v>
      </c>
      <c r="G6719" t="s">
        <v>653</v>
      </c>
      <c r="H6719">
        <v>583605</v>
      </c>
      <c r="I6719" t="s">
        <v>197</v>
      </c>
      <c r="J6719">
        <v>202212</v>
      </c>
      <c r="K6719">
        <v>44767</v>
      </c>
      <c r="L6719" t="s">
        <v>644</v>
      </c>
      <c r="M6719">
        <v>50000</v>
      </c>
      <c r="N6719">
        <v>80.14</v>
      </c>
      <c r="O6719" t="s">
        <v>645</v>
      </c>
      <c r="P6719" s="428">
        <v>76.221000000000004</v>
      </c>
      <c r="Q6719">
        <v>30535818</v>
      </c>
      <c r="R6719" t="s">
        <v>1230</v>
      </c>
      <c r="S6719">
        <v>13486</v>
      </c>
      <c r="T6719" t="s">
        <v>5377</v>
      </c>
    </row>
    <row r="6720" spans="1:20" x14ac:dyDescent="0.25">
      <c r="A6720" t="s">
        <v>637</v>
      </c>
      <c r="B6720" t="s">
        <v>1229</v>
      </c>
      <c r="C6720" t="s">
        <v>639</v>
      </c>
      <c r="D6720" t="s">
        <v>651</v>
      </c>
      <c r="E6720" t="s">
        <v>811</v>
      </c>
      <c r="F6720">
        <v>528004120020</v>
      </c>
      <c r="G6720" t="s">
        <v>1631</v>
      </c>
      <c r="H6720">
        <v>583619</v>
      </c>
      <c r="I6720" t="s">
        <v>263</v>
      </c>
      <c r="J6720">
        <v>202212</v>
      </c>
      <c r="K6720">
        <v>44767</v>
      </c>
      <c r="L6720" t="s">
        <v>644</v>
      </c>
      <c r="M6720">
        <v>2944352</v>
      </c>
      <c r="N6720">
        <v>4719.4399999999996</v>
      </c>
      <c r="O6720" t="s">
        <v>645</v>
      </c>
      <c r="P6720" s="428">
        <v>4488.634</v>
      </c>
      <c r="Q6720">
        <v>30535818</v>
      </c>
      <c r="R6720" t="s">
        <v>1230</v>
      </c>
      <c r="S6720">
        <v>13486</v>
      </c>
      <c r="T6720" t="s">
        <v>5363</v>
      </c>
    </row>
    <row r="6721" spans="1:20" x14ac:dyDescent="0.25">
      <c r="A6721" t="s">
        <v>637</v>
      </c>
      <c r="B6721" t="s">
        <v>1229</v>
      </c>
      <c r="C6721" t="s">
        <v>639</v>
      </c>
      <c r="D6721" t="s">
        <v>651</v>
      </c>
      <c r="E6721" t="s">
        <v>811</v>
      </c>
      <c r="F6721">
        <v>528004120026</v>
      </c>
      <c r="G6721" t="s">
        <v>1241</v>
      </c>
      <c r="H6721">
        <v>583625</v>
      </c>
      <c r="I6721" t="s">
        <v>303</v>
      </c>
      <c r="J6721">
        <v>202212</v>
      </c>
      <c r="K6721">
        <v>44767</v>
      </c>
      <c r="L6721" t="s">
        <v>644</v>
      </c>
      <c r="M6721">
        <v>5050500</v>
      </c>
      <c r="N6721">
        <v>8095.34</v>
      </c>
      <c r="O6721" t="s">
        <v>645</v>
      </c>
      <c r="P6721" s="428">
        <v>7699.4350000000004</v>
      </c>
      <c r="Q6721">
        <v>30535818</v>
      </c>
      <c r="R6721" t="s">
        <v>1230</v>
      </c>
      <c r="S6721">
        <v>13486</v>
      </c>
      <c r="T6721" t="s">
        <v>5364</v>
      </c>
    </row>
    <row r="6722" spans="1:20" x14ac:dyDescent="0.25">
      <c r="A6722" t="s">
        <v>637</v>
      </c>
      <c r="B6722" t="s">
        <v>1229</v>
      </c>
      <c r="C6722" t="s">
        <v>639</v>
      </c>
      <c r="D6722" t="s">
        <v>651</v>
      </c>
      <c r="E6722" t="s">
        <v>811</v>
      </c>
      <c r="F6722">
        <v>528004120001</v>
      </c>
      <c r="G6722" t="s">
        <v>705</v>
      </c>
      <c r="H6722">
        <v>583132</v>
      </c>
      <c r="I6722" t="s">
        <v>25</v>
      </c>
      <c r="J6722">
        <v>202212</v>
      </c>
      <c r="K6722">
        <v>44767</v>
      </c>
      <c r="L6722" t="s">
        <v>644</v>
      </c>
      <c r="M6722">
        <v>1001000</v>
      </c>
      <c r="N6722">
        <v>1604.48</v>
      </c>
      <c r="O6722" t="s">
        <v>645</v>
      </c>
      <c r="P6722" s="428">
        <v>1526.0119999999999</v>
      </c>
      <c r="Q6722">
        <v>30537174</v>
      </c>
      <c r="R6722" t="s">
        <v>1230</v>
      </c>
      <c r="S6722">
        <v>13486</v>
      </c>
      <c r="T6722" t="s">
        <v>5386</v>
      </c>
    </row>
    <row r="6723" spans="1:20" x14ac:dyDescent="0.25">
      <c r="A6723" t="s">
        <v>637</v>
      </c>
      <c r="B6723" t="s">
        <v>1229</v>
      </c>
      <c r="C6723" t="s">
        <v>639</v>
      </c>
      <c r="D6723" t="s">
        <v>651</v>
      </c>
      <c r="E6723" t="s">
        <v>811</v>
      </c>
      <c r="F6723">
        <v>528004120002</v>
      </c>
      <c r="G6723" t="s">
        <v>642</v>
      </c>
      <c r="H6723">
        <v>583140</v>
      </c>
      <c r="I6723" t="s">
        <v>36</v>
      </c>
      <c r="J6723">
        <v>202212</v>
      </c>
      <c r="K6723">
        <v>44767</v>
      </c>
      <c r="L6723" t="s">
        <v>644</v>
      </c>
      <c r="M6723">
        <v>643500</v>
      </c>
      <c r="N6723">
        <v>1031.45</v>
      </c>
      <c r="O6723" t="s">
        <v>645</v>
      </c>
      <c r="P6723" s="428">
        <v>981.00699999999995</v>
      </c>
      <c r="Q6723">
        <v>30537174</v>
      </c>
      <c r="R6723" t="s">
        <v>1230</v>
      </c>
      <c r="S6723">
        <v>13486</v>
      </c>
      <c r="T6723" t="s">
        <v>5387</v>
      </c>
    </row>
    <row r="6724" spans="1:20" x14ac:dyDescent="0.25">
      <c r="A6724" t="s">
        <v>637</v>
      </c>
      <c r="B6724" t="s">
        <v>1229</v>
      </c>
      <c r="C6724" t="s">
        <v>639</v>
      </c>
      <c r="D6724" t="s">
        <v>651</v>
      </c>
      <c r="E6724" t="s">
        <v>811</v>
      </c>
      <c r="F6724">
        <v>528004120002</v>
      </c>
      <c r="G6724" t="s">
        <v>642</v>
      </c>
      <c r="H6724">
        <v>583141</v>
      </c>
      <c r="I6724" t="s">
        <v>37</v>
      </c>
      <c r="J6724">
        <v>202212</v>
      </c>
      <c r="K6724">
        <v>44767</v>
      </c>
      <c r="L6724" t="s">
        <v>644</v>
      </c>
      <c r="M6724">
        <v>643500</v>
      </c>
      <c r="N6724">
        <v>1031.45</v>
      </c>
      <c r="O6724" t="s">
        <v>645</v>
      </c>
      <c r="P6724" s="428">
        <v>981.00699999999995</v>
      </c>
      <c r="Q6724">
        <v>30537174</v>
      </c>
      <c r="R6724" t="s">
        <v>1230</v>
      </c>
      <c r="S6724">
        <v>13486</v>
      </c>
      <c r="T6724" t="s">
        <v>5384</v>
      </c>
    </row>
    <row r="6725" spans="1:20" x14ac:dyDescent="0.25">
      <c r="A6725" t="s">
        <v>637</v>
      </c>
      <c r="B6725" t="s">
        <v>1229</v>
      </c>
      <c r="C6725" t="s">
        <v>639</v>
      </c>
      <c r="D6725" t="s">
        <v>651</v>
      </c>
      <c r="E6725" t="s">
        <v>811</v>
      </c>
      <c r="F6725">
        <v>528004120002</v>
      </c>
      <c r="G6725" t="s">
        <v>642</v>
      </c>
      <c r="H6725">
        <v>583142</v>
      </c>
      <c r="I6725" t="s">
        <v>38</v>
      </c>
      <c r="J6725">
        <v>202212</v>
      </c>
      <c r="K6725">
        <v>44767</v>
      </c>
      <c r="L6725" t="s">
        <v>644</v>
      </c>
      <c r="M6725">
        <v>357500</v>
      </c>
      <c r="N6725">
        <v>573.03</v>
      </c>
      <c r="O6725" t="s">
        <v>645</v>
      </c>
      <c r="P6725" s="428">
        <v>545.00599999999997</v>
      </c>
      <c r="Q6725">
        <v>30537174</v>
      </c>
      <c r="R6725" t="s">
        <v>1230</v>
      </c>
      <c r="S6725">
        <v>13486</v>
      </c>
      <c r="T6725" t="s">
        <v>5378</v>
      </c>
    </row>
    <row r="6726" spans="1:20" x14ac:dyDescent="0.25">
      <c r="A6726" t="s">
        <v>637</v>
      </c>
      <c r="B6726" t="s">
        <v>1229</v>
      </c>
      <c r="C6726" t="s">
        <v>639</v>
      </c>
      <c r="D6726" t="s">
        <v>651</v>
      </c>
      <c r="E6726" t="s">
        <v>811</v>
      </c>
      <c r="F6726">
        <v>528004120002</v>
      </c>
      <c r="G6726" t="s">
        <v>642</v>
      </c>
      <c r="H6726">
        <v>583143</v>
      </c>
      <c r="I6726" t="s">
        <v>39</v>
      </c>
      <c r="J6726">
        <v>202212</v>
      </c>
      <c r="K6726">
        <v>44767</v>
      </c>
      <c r="L6726" t="s">
        <v>644</v>
      </c>
      <c r="M6726">
        <v>175000</v>
      </c>
      <c r="N6726">
        <v>280.5</v>
      </c>
      <c r="O6726" t="s">
        <v>645</v>
      </c>
      <c r="P6726" s="428">
        <v>266.78199999999998</v>
      </c>
      <c r="Q6726">
        <v>30537174</v>
      </c>
      <c r="R6726" t="s">
        <v>1230</v>
      </c>
      <c r="S6726">
        <v>13486</v>
      </c>
      <c r="T6726" t="s">
        <v>5379</v>
      </c>
    </row>
    <row r="6727" spans="1:20" x14ac:dyDescent="0.25">
      <c r="A6727" t="s">
        <v>637</v>
      </c>
      <c r="B6727" t="s">
        <v>1229</v>
      </c>
      <c r="C6727" t="s">
        <v>639</v>
      </c>
      <c r="D6727" t="s">
        <v>651</v>
      </c>
      <c r="E6727" t="s">
        <v>811</v>
      </c>
      <c r="F6727">
        <v>528004120003</v>
      </c>
      <c r="G6727" t="s">
        <v>816</v>
      </c>
      <c r="H6727">
        <v>583560</v>
      </c>
      <c r="I6727" t="s">
        <v>963</v>
      </c>
      <c r="J6727">
        <v>202212</v>
      </c>
      <c r="K6727">
        <v>44767</v>
      </c>
      <c r="L6727" t="s">
        <v>644</v>
      </c>
      <c r="M6727">
        <v>116575</v>
      </c>
      <c r="N6727">
        <v>186.86</v>
      </c>
      <c r="O6727" t="s">
        <v>645</v>
      </c>
      <c r="P6727" s="428">
        <v>177.72200000000001</v>
      </c>
      <c r="Q6727">
        <v>30537174</v>
      </c>
      <c r="R6727" t="s">
        <v>1230</v>
      </c>
      <c r="S6727">
        <v>13486</v>
      </c>
      <c r="T6727" t="s">
        <v>5380</v>
      </c>
    </row>
    <row r="6728" spans="1:20" x14ac:dyDescent="0.25">
      <c r="A6728" t="s">
        <v>637</v>
      </c>
      <c r="B6728" t="s">
        <v>1229</v>
      </c>
      <c r="C6728" t="s">
        <v>639</v>
      </c>
      <c r="D6728" t="s">
        <v>651</v>
      </c>
      <c r="E6728" t="s">
        <v>811</v>
      </c>
      <c r="F6728">
        <v>528004120010</v>
      </c>
      <c r="G6728" t="s">
        <v>653</v>
      </c>
      <c r="H6728">
        <v>583597</v>
      </c>
      <c r="I6728" t="s">
        <v>1268</v>
      </c>
      <c r="J6728">
        <v>202212</v>
      </c>
      <c r="K6728">
        <v>44767</v>
      </c>
      <c r="L6728" t="s">
        <v>644</v>
      </c>
      <c r="M6728">
        <v>53300</v>
      </c>
      <c r="N6728">
        <v>85.43</v>
      </c>
      <c r="O6728" t="s">
        <v>645</v>
      </c>
      <c r="P6728" s="428">
        <v>81.251999999999995</v>
      </c>
      <c r="Q6728">
        <v>30537174</v>
      </c>
      <c r="R6728" t="s">
        <v>1230</v>
      </c>
      <c r="S6728">
        <v>13486</v>
      </c>
      <c r="T6728" t="s">
        <v>5381</v>
      </c>
    </row>
    <row r="6729" spans="1:20" x14ac:dyDescent="0.25">
      <c r="A6729" t="s">
        <v>637</v>
      </c>
      <c r="B6729" t="s">
        <v>1229</v>
      </c>
      <c r="C6729" t="s">
        <v>639</v>
      </c>
      <c r="D6729" t="s">
        <v>651</v>
      </c>
      <c r="E6729" t="s">
        <v>811</v>
      </c>
      <c r="F6729">
        <v>528004120010</v>
      </c>
      <c r="G6729" t="s">
        <v>653</v>
      </c>
      <c r="H6729">
        <v>583601</v>
      </c>
      <c r="I6729" t="s">
        <v>189</v>
      </c>
      <c r="J6729">
        <v>202212</v>
      </c>
      <c r="K6729">
        <v>44767</v>
      </c>
      <c r="L6729" t="s">
        <v>644</v>
      </c>
      <c r="M6729">
        <v>143850</v>
      </c>
      <c r="N6729">
        <v>230.57</v>
      </c>
      <c r="O6729" t="s">
        <v>645</v>
      </c>
      <c r="P6729" s="428">
        <v>219.29400000000001</v>
      </c>
      <c r="Q6729">
        <v>30537174</v>
      </c>
      <c r="R6729" t="s">
        <v>1230</v>
      </c>
      <c r="S6729">
        <v>13486</v>
      </c>
      <c r="T6729" t="s">
        <v>5355</v>
      </c>
    </row>
    <row r="6730" spans="1:20" x14ac:dyDescent="0.25">
      <c r="A6730" t="s">
        <v>637</v>
      </c>
      <c r="B6730" t="s">
        <v>1229</v>
      </c>
      <c r="C6730" t="s">
        <v>639</v>
      </c>
      <c r="D6730" t="s">
        <v>651</v>
      </c>
      <c r="E6730" t="s">
        <v>811</v>
      </c>
      <c r="F6730">
        <v>528004120030</v>
      </c>
      <c r="G6730" t="s">
        <v>1644</v>
      </c>
      <c r="H6730">
        <v>583629</v>
      </c>
      <c r="I6730" t="s">
        <v>327</v>
      </c>
      <c r="J6730">
        <v>202212</v>
      </c>
      <c r="K6730">
        <v>44767</v>
      </c>
      <c r="L6730" t="s">
        <v>644</v>
      </c>
      <c r="M6730">
        <v>349000</v>
      </c>
      <c r="N6730">
        <v>559.4</v>
      </c>
      <c r="O6730" t="s">
        <v>645</v>
      </c>
      <c r="P6730" s="428">
        <v>532.04200000000003</v>
      </c>
      <c r="Q6730">
        <v>30535818</v>
      </c>
      <c r="R6730" t="s">
        <v>1230</v>
      </c>
      <c r="S6730">
        <v>13486</v>
      </c>
      <c r="T6730" t="s">
        <v>5367</v>
      </c>
    </row>
    <row r="6731" spans="1:20" x14ac:dyDescent="0.25">
      <c r="A6731" t="s">
        <v>637</v>
      </c>
      <c r="B6731" t="s">
        <v>1229</v>
      </c>
      <c r="C6731" t="s">
        <v>639</v>
      </c>
      <c r="D6731" t="s">
        <v>651</v>
      </c>
      <c r="E6731" t="s">
        <v>811</v>
      </c>
      <c r="F6731">
        <v>528004120053</v>
      </c>
      <c r="G6731" t="s">
        <v>1640</v>
      </c>
      <c r="H6731">
        <v>583652</v>
      </c>
      <c r="I6731" t="s">
        <v>450</v>
      </c>
      <c r="J6731">
        <v>202212</v>
      </c>
      <c r="K6731">
        <v>44767</v>
      </c>
      <c r="L6731" t="s">
        <v>644</v>
      </c>
      <c r="M6731">
        <v>360700</v>
      </c>
      <c r="N6731">
        <v>578.16</v>
      </c>
      <c r="O6731" t="s">
        <v>645</v>
      </c>
      <c r="P6731" s="428">
        <v>549.88499999999999</v>
      </c>
      <c r="Q6731">
        <v>30535818</v>
      </c>
      <c r="R6731" t="s">
        <v>1230</v>
      </c>
      <c r="S6731">
        <v>13486</v>
      </c>
      <c r="T6731" t="s">
        <v>5366</v>
      </c>
    </row>
    <row r="6732" spans="1:20" x14ac:dyDescent="0.25">
      <c r="A6732" t="s">
        <v>637</v>
      </c>
      <c r="B6732" t="s">
        <v>1229</v>
      </c>
      <c r="C6732" t="s">
        <v>639</v>
      </c>
      <c r="D6732" t="s">
        <v>651</v>
      </c>
      <c r="E6732" t="s">
        <v>811</v>
      </c>
      <c r="F6732">
        <v>528004120046</v>
      </c>
      <c r="G6732" t="s">
        <v>4285</v>
      </c>
      <c r="H6732">
        <v>583645</v>
      </c>
      <c r="I6732" t="s">
        <v>402</v>
      </c>
      <c r="J6732">
        <v>202212</v>
      </c>
      <c r="K6732">
        <v>44767</v>
      </c>
      <c r="L6732" t="s">
        <v>644</v>
      </c>
      <c r="M6732">
        <v>3047362</v>
      </c>
      <c r="N6732">
        <v>4884.55</v>
      </c>
      <c r="O6732" t="s">
        <v>645</v>
      </c>
      <c r="P6732" s="428">
        <v>4645.67</v>
      </c>
      <c r="Q6732">
        <v>30537174</v>
      </c>
      <c r="R6732" t="s">
        <v>1230</v>
      </c>
      <c r="S6732">
        <v>13486</v>
      </c>
      <c r="T6732" t="s">
        <v>5370</v>
      </c>
    </row>
    <row r="6733" spans="1:20" x14ac:dyDescent="0.25">
      <c r="A6733" t="s">
        <v>637</v>
      </c>
      <c r="B6733" t="s">
        <v>650</v>
      </c>
      <c r="C6733" t="s">
        <v>639</v>
      </c>
      <c r="D6733" t="s">
        <v>695</v>
      </c>
      <c r="E6733" t="s">
        <v>652</v>
      </c>
      <c r="F6733">
        <v>528004120010</v>
      </c>
      <c r="G6733" t="s">
        <v>653</v>
      </c>
      <c r="H6733">
        <v>583592</v>
      </c>
      <c r="I6733" t="s">
        <v>174</v>
      </c>
      <c r="J6733">
        <v>202212</v>
      </c>
      <c r="K6733">
        <v>44773</v>
      </c>
      <c r="L6733" t="s">
        <v>644</v>
      </c>
      <c r="M6733">
        <v>-100000</v>
      </c>
      <c r="N6733">
        <v>-160.29</v>
      </c>
      <c r="O6733" t="s">
        <v>645</v>
      </c>
      <c r="P6733" s="428">
        <v>-152.45099999999999</v>
      </c>
      <c r="Q6733">
        <v>30533201</v>
      </c>
      <c r="R6733" t="s">
        <v>654</v>
      </c>
      <c r="S6733" t="s">
        <v>951</v>
      </c>
      <c r="T6733" t="s">
        <v>5390</v>
      </c>
    </row>
    <row r="6734" spans="1:20" x14ac:dyDescent="0.25">
      <c r="A6734" t="s">
        <v>637</v>
      </c>
      <c r="B6734" t="s">
        <v>650</v>
      </c>
      <c r="C6734" t="s">
        <v>639</v>
      </c>
      <c r="D6734" t="s">
        <v>695</v>
      </c>
      <c r="E6734" t="s">
        <v>652</v>
      </c>
      <c r="F6734">
        <v>528004120010</v>
      </c>
      <c r="G6734" t="s">
        <v>653</v>
      </c>
      <c r="H6734">
        <v>583592</v>
      </c>
      <c r="I6734" t="s">
        <v>174</v>
      </c>
      <c r="J6734">
        <v>202212</v>
      </c>
      <c r="K6734">
        <v>44773</v>
      </c>
      <c r="L6734" t="s">
        <v>644</v>
      </c>
      <c r="M6734">
        <v>-181714</v>
      </c>
      <c r="N6734">
        <v>-291.27</v>
      </c>
      <c r="O6734" t="s">
        <v>645</v>
      </c>
      <c r="P6734" s="428">
        <v>-277.02499999999998</v>
      </c>
      <c r="Q6734">
        <v>30533201</v>
      </c>
      <c r="R6734" t="s">
        <v>654</v>
      </c>
      <c r="S6734" t="s">
        <v>951</v>
      </c>
      <c r="T6734" t="s">
        <v>5391</v>
      </c>
    </row>
    <row r="6735" spans="1:20" x14ac:dyDescent="0.25">
      <c r="A6735" t="s">
        <v>637</v>
      </c>
      <c r="B6735" t="s">
        <v>650</v>
      </c>
      <c r="C6735" t="s">
        <v>639</v>
      </c>
      <c r="D6735" t="s">
        <v>695</v>
      </c>
      <c r="E6735" t="s">
        <v>652</v>
      </c>
      <c r="F6735">
        <v>528004120010</v>
      </c>
      <c r="G6735" t="s">
        <v>653</v>
      </c>
      <c r="H6735">
        <v>583592</v>
      </c>
      <c r="I6735" t="s">
        <v>174</v>
      </c>
      <c r="J6735">
        <v>202212</v>
      </c>
      <c r="K6735">
        <v>44773</v>
      </c>
      <c r="L6735" t="s">
        <v>644</v>
      </c>
      <c r="M6735">
        <v>-81714</v>
      </c>
      <c r="N6735">
        <v>-130.97999999999999</v>
      </c>
      <c r="O6735" t="s">
        <v>645</v>
      </c>
      <c r="P6735" s="428">
        <v>-124.574</v>
      </c>
      <c r="Q6735">
        <v>30533201</v>
      </c>
      <c r="R6735" t="s">
        <v>654</v>
      </c>
      <c r="S6735" t="s">
        <v>951</v>
      </c>
      <c r="T6735" t="s">
        <v>5392</v>
      </c>
    </row>
    <row r="6736" spans="1:20" x14ac:dyDescent="0.25">
      <c r="A6736" t="s">
        <v>637</v>
      </c>
      <c r="B6736" t="s">
        <v>650</v>
      </c>
      <c r="C6736" t="s">
        <v>639</v>
      </c>
      <c r="D6736" t="s">
        <v>695</v>
      </c>
      <c r="E6736" t="s">
        <v>652</v>
      </c>
      <c r="F6736">
        <v>528004120010</v>
      </c>
      <c r="G6736" t="s">
        <v>653</v>
      </c>
      <c r="H6736">
        <v>583592</v>
      </c>
      <c r="I6736" t="s">
        <v>174</v>
      </c>
      <c r="J6736">
        <v>202212</v>
      </c>
      <c r="K6736">
        <v>44773</v>
      </c>
      <c r="L6736" t="s">
        <v>644</v>
      </c>
      <c r="M6736">
        <v>100000</v>
      </c>
      <c r="N6736">
        <v>160.29</v>
      </c>
      <c r="O6736" t="s">
        <v>645</v>
      </c>
      <c r="P6736" s="428">
        <v>152.45099999999999</v>
      </c>
      <c r="Q6736">
        <v>30535335</v>
      </c>
      <c r="R6736" t="s">
        <v>654</v>
      </c>
      <c r="S6736" t="s">
        <v>951</v>
      </c>
      <c r="T6736" t="s">
        <v>5390</v>
      </c>
    </row>
    <row r="6737" spans="1:20" x14ac:dyDescent="0.25">
      <c r="A6737" t="s">
        <v>637</v>
      </c>
      <c r="B6737" t="s">
        <v>650</v>
      </c>
      <c r="C6737" t="s">
        <v>639</v>
      </c>
      <c r="D6737" t="s">
        <v>695</v>
      </c>
      <c r="E6737" t="s">
        <v>652</v>
      </c>
      <c r="F6737">
        <v>528004120010</v>
      </c>
      <c r="G6737" t="s">
        <v>653</v>
      </c>
      <c r="H6737">
        <v>583592</v>
      </c>
      <c r="I6737" t="s">
        <v>174</v>
      </c>
      <c r="J6737">
        <v>202212</v>
      </c>
      <c r="K6737">
        <v>44773</v>
      </c>
      <c r="L6737" t="s">
        <v>644</v>
      </c>
      <c r="M6737">
        <v>181714</v>
      </c>
      <c r="N6737">
        <v>291.27</v>
      </c>
      <c r="O6737" t="s">
        <v>645</v>
      </c>
      <c r="P6737" s="428">
        <v>277.02499999999998</v>
      </c>
      <c r="Q6737">
        <v>30535335</v>
      </c>
      <c r="R6737" t="s">
        <v>654</v>
      </c>
      <c r="S6737" t="s">
        <v>951</v>
      </c>
      <c r="T6737" t="s">
        <v>5391</v>
      </c>
    </row>
    <row r="6738" spans="1:20" x14ac:dyDescent="0.25">
      <c r="A6738" t="s">
        <v>637</v>
      </c>
      <c r="B6738" t="s">
        <v>650</v>
      </c>
      <c r="C6738" t="s">
        <v>639</v>
      </c>
      <c r="D6738" t="s">
        <v>695</v>
      </c>
      <c r="E6738" t="s">
        <v>652</v>
      </c>
      <c r="F6738">
        <v>528004120010</v>
      </c>
      <c r="G6738" t="s">
        <v>653</v>
      </c>
      <c r="H6738">
        <v>583592</v>
      </c>
      <c r="I6738" t="s">
        <v>174</v>
      </c>
      <c r="J6738">
        <v>202212</v>
      </c>
      <c r="K6738">
        <v>44773</v>
      </c>
      <c r="L6738" t="s">
        <v>644</v>
      </c>
      <c r="M6738">
        <v>81714</v>
      </c>
      <c r="N6738">
        <v>130.97999999999999</v>
      </c>
      <c r="O6738" t="s">
        <v>645</v>
      </c>
      <c r="P6738" s="428">
        <v>124.574</v>
      </c>
      <c r="Q6738">
        <v>30535335</v>
      </c>
      <c r="R6738" t="s">
        <v>654</v>
      </c>
      <c r="S6738" t="s">
        <v>951</v>
      </c>
      <c r="T6738" t="s">
        <v>5392</v>
      </c>
    </row>
    <row r="6739" spans="1:20" x14ac:dyDescent="0.25">
      <c r="A6739" t="s">
        <v>637</v>
      </c>
      <c r="B6739" t="s">
        <v>650</v>
      </c>
      <c r="C6739" t="s">
        <v>639</v>
      </c>
      <c r="D6739" t="s">
        <v>695</v>
      </c>
      <c r="E6739" t="s">
        <v>652</v>
      </c>
      <c r="F6739">
        <v>528004120010</v>
      </c>
      <c r="G6739" t="s">
        <v>653</v>
      </c>
      <c r="H6739">
        <v>583590</v>
      </c>
      <c r="I6739" t="s">
        <v>170</v>
      </c>
      <c r="J6739">
        <v>202212</v>
      </c>
      <c r="K6739">
        <v>44773</v>
      </c>
      <c r="L6739" t="s">
        <v>644</v>
      </c>
      <c r="M6739">
        <v>-31527.3</v>
      </c>
      <c r="N6739">
        <v>-50.53</v>
      </c>
      <c r="O6739" t="s">
        <v>645</v>
      </c>
      <c r="P6739" s="428">
        <v>-48.058999999999997</v>
      </c>
      <c r="Q6739">
        <v>13048467</v>
      </c>
      <c r="R6739" t="s">
        <v>654</v>
      </c>
      <c r="S6739" t="s">
        <v>951</v>
      </c>
      <c r="T6739" t="s">
        <v>5393</v>
      </c>
    </row>
    <row r="6740" spans="1:20" x14ac:dyDescent="0.25">
      <c r="A6740" t="s">
        <v>637</v>
      </c>
      <c r="B6740" t="s">
        <v>650</v>
      </c>
      <c r="C6740" t="s">
        <v>639</v>
      </c>
      <c r="D6740" t="s">
        <v>695</v>
      </c>
      <c r="E6740" t="s">
        <v>652</v>
      </c>
      <c r="F6740">
        <v>528004120010</v>
      </c>
      <c r="G6740" t="s">
        <v>653</v>
      </c>
      <c r="H6740">
        <v>583590</v>
      </c>
      <c r="I6740" t="s">
        <v>170</v>
      </c>
      <c r="J6740">
        <v>202212</v>
      </c>
      <c r="K6740">
        <v>44773</v>
      </c>
      <c r="L6740" t="s">
        <v>644</v>
      </c>
      <c r="M6740">
        <v>-57289.52</v>
      </c>
      <c r="N6740">
        <v>-91.83</v>
      </c>
      <c r="O6740" t="s">
        <v>645</v>
      </c>
      <c r="P6740" s="428">
        <v>-87.338999999999999</v>
      </c>
      <c r="Q6740">
        <v>13048467</v>
      </c>
      <c r="R6740" t="s">
        <v>654</v>
      </c>
      <c r="S6740" t="s">
        <v>951</v>
      </c>
      <c r="T6740" t="s">
        <v>5388</v>
      </c>
    </row>
    <row r="6741" spans="1:20" x14ac:dyDescent="0.25">
      <c r="A6741" t="s">
        <v>637</v>
      </c>
      <c r="B6741" t="s">
        <v>650</v>
      </c>
      <c r="C6741" t="s">
        <v>639</v>
      </c>
      <c r="D6741" t="s">
        <v>695</v>
      </c>
      <c r="E6741" t="s">
        <v>652</v>
      </c>
      <c r="F6741">
        <v>528004120010</v>
      </c>
      <c r="G6741" t="s">
        <v>653</v>
      </c>
      <c r="H6741">
        <v>583590</v>
      </c>
      <c r="I6741" t="s">
        <v>170</v>
      </c>
      <c r="J6741">
        <v>202212</v>
      </c>
      <c r="K6741">
        <v>44773</v>
      </c>
      <c r="L6741" t="s">
        <v>644</v>
      </c>
      <c r="M6741">
        <v>-25762.22</v>
      </c>
      <c r="N6741">
        <v>-41.29</v>
      </c>
      <c r="O6741" t="s">
        <v>645</v>
      </c>
      <c r="P6741" s="428">
        <v>-39.271000000000001</v>
      </c>
      <c r="Q6741">
        <v>13048467</v>
      </c>
      <c r="R6741" t="s">
        <v>654</v>
      </c>
      <c r="S6741" t="s">
        <v>951</v>
      </c>
      <c r="T6741" t="s">
        <v>5389</v>
      </c>
    </row>
    <row r="6742" spans="1:20" x14ac:dyDescent="0.25">
      <c r="A6742" t="s">
        <v>637</v>
      </c>
      <c r="B6742" t="s">
        <v>638</v>
      </c>
      <c r="C6742" t="s">
        <v>639</v>
      </c>
      <c r="D6742" t="s">
        <v>640</v>
      </c>
      <c r="E6742" t="s">
        <v>641</v>
      </c>
      <c r="F6742">
        <v>528004120002</v>
      </c>
      <c r="G6742" t="s">
        <v>642</v>
      </c>
      <c r="H6742">
        <v>856780</v>
      </c>
      <c r="I6742" t="s">
        <v>475</v>
      </c>
      <c r="J6742">
        <v>202212</v>
      </c>
      <c r="K6742">
        <v>44781</v>
      </c>
      <c r="L6742" t="s">
        <v>644</v>
      </c>
      <c r="M6742">
        <v>115496.83</v>
      </c>
      <c r="N6742">
        <v>179.57</v>
      </c>
      <c r="O6742" t="s">
        <v>645</v>
      </c>
      <c r="P6742" s="428">
        <v>176.07</v>
      </c>
      <c r="Q6742">
        <v>30537282</v>
      </c>
      <c r="R6742" t="s">
        <v>646</v>
      </c>
      <c r="S6742">
        <v>9980783</v>
      </c>
      <c r="T6742" t="s">
        <v>5394</v>
      </c>
    </row>
    <row r="6743" spans="1:20" x14ac:dyDescent="0.25">
      <c r="A6743" t="s">
        <v>637</v>
      </c>
      <c r="B6743" t="s">
        <v>1229</v>
      </c>
      <c r="C6743" t="s">
        <v>639</v>
      </c>
      <c r="D6743" t="s">
        <v>663</v>
      </c>
      <c r="E6743" t="s">
        <v>704</v>
      </c>
      <c r="F6743">
        <v>528004120010</v>
      </c>
      <c r="G6743" t="s">
        <v>653</v>
      </c>
      <c r="H6743">
        <v>605506</v>
      </c>
      <c r="I6743" t="s">
        <v>1266</v>
      </c>
      <c r="J6743">
        <v>202212</v>
      </c>
      <c r="K6743">
        <v>44802</v>
      </c>
      <c r="L6743" t="s">
        <v>644</v>
      </c>
      <c r="M6743">
        <v>20600</v>
      </c>
      <c r="N6743">
        <v>32.03</v>
      </c>
      <c r="O6743" t="s">
        <v>645</v>
      </c>
      <c r="P6743" s="428">
        <v>31.405999999999999</v>
      </c>
      <c r="Q6743">
        <v>30537993</v>
      </c>
      <c r="R6743" t="s">
        <v>1230</v>
      </c>
      <c r="S6743">
        <v>13487</v>
      </c>
      <c r="T6743" t="s">
        <v>5453</v>
      </c>
    </row>
    <row r="6744" spans="1:20" x14ac:dyDescent="0.25">
      <c r="A6744" t="s">
        <v>637</v>
      </c>
      <c r="B6744" t="s">
        <v>1229</v>
      </c>
      <c r="C6744" t="s">
        <v>639</v>
      </c>
      <c r="D6744" t="s">
        <v>663</v>
      </c>
      <c r="E6744" t="s">
        <v>704</v>
      </c>
      <c r="F6744">
        <v>528004120010</v>
      </c>
      <c r="G6744" t="s">
        <v>653</v>
      </c>
      <c r="H6744">
        <v>605506</v>
      </c>
      <c r="I6744" t="s">
        <v>1266</v>
      </c>
      <c r="J6744">
        <v>202212</v>
      </c>
      <c r="K6744">
        <v>44802</v>
      </c>
      <c r="L6744" t="s">
        <v>644</v>
      </c>
      <c r="M6744">
        <v>15000</v>
      </c>
      <c r="N6744">
        <v>23.32</v>
      </c>
      <c r="O6744" t="s">
        <v>645</v>
      </c>
      <c r="P6744" s="428">
        <v>22.864999999999998</v>
      </c>
      <c r="Q6744">
        <v>30537989</v>
      </c>
      <c r="R6744" t="s">
        <v>1230</v>
      </c>
      <c r="S6744">
        <v>13487</v>
      </c>
      <c r="T6744" t="s">
        <v>5400</v>
      </c>
    </row>
    <row r="6745" spans="1:20" x14ac:dyDescent="0.25">
      <c r="A6745" t="s">
        <v>637</v>
      </c>
      <c r="B6745" t="s">
        <v>1229</v>
      </c>
      <c r="C6745" t="s">
        <v>639</v>
      </c>
      <c r="D6745" t="s">
        <v>663</v>
      </c>
      <c r="E6745" t="s">
        <v>704</v>
      </c>
      <c r="F6745">
        <v>528004120010</v>
      </c>
      <c r="G6745" t="s">
        <v>653</v>
      </c>
      <c r="H6745">
        <v>605506</v>
      </c>
      <c r="I6745" t="s">
        <v>1266</v>
      </c>
      <c r="J6745">
        <v>202212</v>
      </c>
      <c r="K6745">
        <v>44802</v>
      </c>
      <c r="L6745" t="s">
        <v>644</v>
      </c>
      <c r="M6745">
        <v>45500</v>
      </c>
      <c r="N6745">
        <v>70.739999999999995</v>
      </c>
      <c r="O6745" t="s">
        <v>645</v>
      </c>
      <c r="P6745" s="428">
        <v>69.361000000000004</v>
      </c>
      <c r="Q6745">
        <v>30537989</v>
      </c>
      <c r="R6745" t="s">
        <v>1230</v>
      </c>
      <c r="S6745">
        <v>13487</v>
      </c>
      <c r="T6745" t="s">
        <v>5442</v>
      </c>
    </row>
    <row r="6746" spans="1:20" x14ac:dyDescent="0.25">
      <c r="A6746" t="s">
        <v>637</v>
      </c>
      <c r="B6746" t="s">
        <v>1229</v>
      </c>
      <c r="C6746" t="s">
        <v>639</v>
      </c>
      <c r="D6746" t="s">
        <v>663</v>
      </c>
      <c r="E6746" t="s">
        <v>704</v>
      </c>
      <c r="F6746">
        <v>528004120010</v>
      </c>
      <c r="G6746" t="s">
        <v>653</v>
      </c>
      <c r="H6746">
        <v>605506</v>
      </c>
      <c r="I6746" t="s">
        <v>1266</v>
      </c>
      <c r="J6746">
        <v>202212</v>
      </c>
      <c r="K6746">
        <v>44802</v>
      </c>
      <c r="L6746" t="s">
        <v>644</v>
      </c>
      <c r="M6746">
        <v>2500</v>
      </c>
      <c r="N6746">
        <v>3.89</v>
      </c>
      <c r="O6746" t="s">
        <v>645</v>
      </c>
      <c r="P6746" s="428">
        <v>3.8140000000000001</v>
      </c>
      <c r="Q6746">
        <v>30537989</v>
      </c>
      <c r="R6746" t="s">
        <v>1230</v>
      </c>
      <c r="S6746">
        <v>13487</v>
      </c>
      <c r="T6746" t="s">
        <v>5443</v>
      </c>
    </row>
    <row r="6747" spans="1:20" x14ac:dyDescent="0.25">
      <c r="A6747" t="s">
        <v>637</v>
      </c>
      <c r="B6747" t="s">
        <v>1229</v>
      </c>
      <c r="C6747" t="s">
        <v>639</v>
      </c>
      <c r="D6747" t="s">
        <v>663</v>
      </c>
      <c r="E6747" t="s">
        <v>704</v>
      </c>
      <c r="F6747">
        <v>528004120010</v>
      </c>
      <c r="G6747" t="s">
        <v>653</v>
      </c>
      <c r="H6747">
        <v>605506</v>
      </c>
      <c r="I6747" t="s">
        <v>1266</v>
      </c>
      <c r="J6747">
        <v>202212</v>
      </c>
      <c r="K6747">
        <v>44802</v>
      </c>
      <c r="L6747" t="s">
        <v>644</v>
      </c>
      <c r="M6747">
        <v>2925</v>
      </c>
      <c r="N6747">
        <v>4.55</v>
      </c>
      <c r="O6747" t="s">
        <v>645</v>
      </c>
      <c r="P6747" s="428">
        <v>4.4610000000000003</v>
      </c>
      <c r="Q6747">
        <v>30537989</v>
      </c>
      <c r="R6747" t="s">
        <v>1230</v>
      </c>
      <c r="S6747">
        <v>13487</v>
      </c>
      <c r="T6747" t="s">
        <v>5444</v>
      </c>
    </row>
    <row r="6748" spans="1:20" x14ac:dyDescent="0.25">
      <c r="A6748" t="s">
        <v>637</v>
      </c>
      <c r="B6748" t="s">
        <v>1229</v>
      </c>
      <c r="C6748" t="s">
        <v>639</v>
      </c>
      <c r="D6748" t="s">
        <v>663</v>
      </c>
      <c r="E6748" t="s">
        <v>704</v>
      </c>
      <c r="F6748">
        <v>528004120010</v>
      </c>
      <c r="G6748" t="s">
        <v>653</v>
      </c>
      <c r="H6748">
        <v>605506</v>
      </c>
      <c r="I6748" t="s">
        <v>1266</v>
      </c>
      <c r="J6748">
        <v>202212</v>
      </c>
      <c r="K6748">
        <v>44802</v>
      </c>
      <c r="L6748" t="s">
        <v>644</v>
      </c>
      <c r="M6748">
        <v>25000</v>
      </c>
      <c r="N6748">
        <v>38.869999999999997</v>
      </c>
      <c r="O6748" t="s">
        <v>645</v>
      </c>
      <c r="P6748" s="428">
        <v>38.112000000000002</v>
      </c>
      <c r="Q6748">
        <v>30537989</v>
      </c>
      <c r="R6748" t="s">
        <v>1230</v>
      </c>
      <c r="S6748">
        <v>13487</v>
      </c>
      <c r="T6748" t="s">
        <v>5445</v>
      </c>
    </row>
    <row r="6749" spans="1:20" x14ac:dyDescent="0.25">
      <c r="A6749" t="s">
        <v>637</v>
      </c>
      <c r="B6749" t="s">
        <v>1229</v>
      </c>
      <c r="C6749" t="s">
        <v>639</v>
      </c>
      <c r="D6749" t="s">
        <v>663</v>
      </c>
      <c r="E6749" t="s">
        <v>704</v>
      </c>
      <c r="F6749">
        <v>528004120010</v>
      </c>
      <c r="G6749" t="s">
        <v>653</v>
      </c>
      <c r="H6749">
        <v>605506</v>
      </c>
      <c r="I6749" t="s">
        <v>1266</v>
      </c>
      <c r="J6749">
        <v>202212</v>
      </c>
      <c r="K6749">
        <v>44802</v>
      </c>
      <c r="L6749" t="s">
        <v>644</v>
      </c>
      <c r="M6749">
        <v>10000</v>
      </c>
      <c r="N6749">
        <v>15.55</v>
      </c>
      <c r="O6749" t="s">
        <v>645</v>
      </c>
      <c r="P6749" s="428">
        <v>15.247</v>
      </c>
      <c r="Q6749">
        <v>30537989</v>
      </c>
      <c r="R6749" t="s">
        <v>1230</v>
      </c>
      <c r="S6749">
        <v>13487</v>
      </c>
      <c r="T6749" t="s">
        <v>5446</v>
      </c>
    </row>
    <row r="6750" spans="1:20" x14ac:dyDescent="0.25">
      <c r="A6750" t="s">
        <v>637</v>
      </c>
      <c r="B6750" t="s">
        <v>1229</v>
      </c>
      <c r="C6750" t="s">
        <v>639</v>
      </c>
      <c r="D6750" t="s">
        <v>663</v>
      </c>
      <c r="E6750" t="s">
        <v>704</v>
      </c>
      <c r="F6750">
        <v>528004120046</v>
      </c>
      <c r="G6750" t="s">
        <v>4285</v>
      </c>
      <c r="H6750">
        <v>583645</v>
      </c>
      <c r="I6750" t="s">
        <v>402</v>
      </c>
      <c r="J6750">
        <v>202212</v>
      </c>
      <c r="K6750">
        <v>44802</v>
      </c>
      <c r="L6750" t="s">
        <v>644</v>
      </c>
      <c r="M6750">
        <v>69500</v>
      </c>
      <c r="N6750">
        <v>108.06</v>
      </c>
      <c r="O6750" t="s">
        <v>645</v>
      </c>
      <c r="P6750" s="428">
        <v>105.95399999999999</v>
      </c>
      <c r="Q6750">
        <v>30537989</v>
      </c>
      <c r="R6750" t="s">
        <v>1230</v>
      </c>
      <c r="S6750">
        <v>13487</v>
      </c>
      <c r="T6750" t="s">
        <v>5447</v>
      </c>
    </row>
    <row r="6751" spans="1:20" x14ac:dyDescent="0.25">
      <c r="A6751" t="s">
        <v>637</v>
      </c>
      <c r="B6751" t="s">
        <v>1229</v>
      </c>
      <c r="C6751" t="s">
        <v>639</v>
      </c>
      <c r="D6751" t="s">
        <v>663</v>
      </c>
      <c r="E6751" t="s">
        <v>704</v>
      </c>
      <c r="F6751">
        <v>528004120010</v>
      </c>
      <c r="G6751" t="s">
        <v>653</v>
      </c>
      <c r="H6751">
        <v>605506</v>
      </c>
      <c r="I6751" t="s">
        <v>1266</v>
      </c>
      <c r="J6751">
        <v>202212</v>
      </c>
      <c r="K6751">
        <v>44802</v>
      </c>
      <c r="L6751" t="s">
        <v>644</v>
      </c>
      <c r="M6751">
        <v>16928</v>
      </c>
      <c r="N6751">
        <v>26.32</v>
      </c>
      <c r="O6751" t="s">
        <v>645</v>
      </c>
      <c r="P6751" s="428">
        <v>25.806999999999999</v>
      </c>
      <c r="Q6751">
        <v>30537989</v>
      </c>
      <c r="R6751" t="s">
        <v>1230</v>
      </c>
      <c r="S6751">
        <v>13487</v>
      </c>
      <c r="T6751" t="s">
        <v>5448</v>
      </c>
    </row>
    <row r="6752" spans="1:20" x14ac:dyDescent="0.25">
      <c r="A6752" t="s">
        <v>637</v>
      </c>
      <c r="B6752" t="s">
        <v>1229</v>
      </c>
      <c r="C6752" t="s">
        <v>639</v>
      </c>
      <c r="D6752" t="s">
        <v>663</v>
      </c>
      <c r="E6752" t="s">
        <v>704</v>
      </c>
      <c r="F6752">
        <v>528004120010</v>
      </c>
      <c r="G6752" t="s">
        <v>653</v>
      </c>
      <c r="H6752">
        <v>605506</v>
      </c>
      <c r="I6752" t="s">
        <v>1266</v>
      </c>
      <c r="J6752">
        <v>202212</v>
      </c>
      <c r="K6752">
        <v>44802</v>
      </c>
      <c r="L6752" t="s">
        <v>644</v>
      </c>
      <c r="M6752">
        <v>41899</v>
      </c>
      <c r="N6752">
        <v>65.14</v>
      </c>
      <c r="O6752" t="s">
        <v>645</v>
      </c>
      <c r="P6752" s="428">
        <v>63.87</v>
      </c>
      <c r="Q6752">
        <v>30537989</v>
      </c>
      <c r="R6752" t="s">
        <v>1230</v>
      </c>
      <c r="S6752">
        <v>13487</v>
      </c>
      <c r="T6752" t="s">
        <v>5449</v>
      </c>
    </row>
    <row r="6753" spans="1:20" x14ac:dyDescent="0.25">
      <c r="A6753" t="s">
        <v>637</v>
      </c>
      <c r="B6753" t="s">
        <v>1229</v>
      </c>
      <c r="C6753" t="s">
        <v>639</v>
      </c>
      <c r="D6753" t="s">
        <v>663</v>
      </c>
      <c r="E6753" t="s">
        <v>704</v>
      </c>
      <c r="F6753">
        <v>528004120010</v>
      </c>
      <c r="G6753" t="s">
        <v>653</v>
      </c>
      <c r="H6753">
        <v>605506</v>
      </c>
      <c r="I6753" t="s">
        <v>1266</v>
      </c>
      <c r="J6753">
        <v>202212</v>
      </c>
      <c r="K6753">
        <v>44802</v>
      </c>
      <c r="L6753" t="s">
        <v>644</v>
      </c>
      <c r="M6753">
        <v>25000</v>
      </c>
      <c r="N6753">
        <v>38.869999999999997</v>
      </c>
      <c r="O6753" t="s">
        <v>645</v>
      </c>
      <c r="P6753" s="428">
        <v>38.112000000000002</v>
      </c>
      <c r="Q6753">
        <v>30537993</v>
      </c>
      <c r="R6753" t="s">
        <v>1230</v>
      </c>
      <c r="S6753">
        <v>13487</v>
      </c>
      <c r="T6753" t="s">
        <v>5450</v>
      </c>
    </row>
    <row r="6754" spans="1:20" x14ac:dyDescent="0.25">
      <c r="A6754" t="s">
        <v>637</v>
      </c>
      <c r="B6754" t="s">
        <v>1229</v>
      </c>
      <c r="C6754" t="s">
        <v>639</v>
      </c>
      <c r="D6754" t="s">
        <v>663</v>
      </c>
      <c r="E6754" t="s">
        <v>704</v>
      </c>
      <c r="F6754">
        <v>528004120010</v>
      </c>
      <c r="G6754" t="s">
        <v>653</v>
      </c>
      <c r="H6754">
        <v>605506</v>
      </c>
      <c r="I6754" t="s">
        <v>1266</v>
      </c>
      <c r="J6754">
        <v>202212</v>
      </c>
      <c r="K6754">
        <v>44802</v>
      </c>
      <c r="L6754" t="s">
        <v>644</v>
      </c>
      <c r="M6754">
        <v>10000</v>
      </c>
      <c r="N6754">
        <v>15.55</v>
      </c>
      <c r="O6754" t="s">
        <v>645</v>
      </c>
      <c r="P6754" s="428">
        <v>15.247</v>
      </c>
      <c r="Q6754">
        <v>30537993</v>
      </c>
      <c r="R6754" t="s">
        <v>1230</v>
      </c>
      <c r="S6754">
        <v>13487</v>
      </c>
      <c r="T6754" t="s">
        <v>5405</v>
      </c>
    </row>
    <row r="6755" spans="1:20" x14ac:dyDescent="0.25">
      <c r="A6755" t="s">
        <v>637</v>
      </c>
      <c r="B6755" t="s">
        <v>1229</v>
      </c>
      <c r="C6755" t="s">
        <v>639</v>
      </c>
      <c r="D6755" t="s">
        <v>663</v>
      </c>
      <c r="E6755" t="s">
        <v>704</v>
      </c>
      <c r="F6755">
        <v>528004120010</v>
      </c>
      <c r="G6755" t="s">
        <v>653</v>
      </c>
      <c r="H6755">
        <v>605506</v>
      </c>
      <c r="I6755" t="s">
        <v>1266</v>
      </c>
      <c r="J6755">
        <v>202212</v>
      </c>
      <c r="K6755">
        <v>44802</v>
      </c>
      <c r="L6755" t="s">
        <v>644</v>
      </c>
      <c r="M6755">
        <v>977000</v>
      </c>
      <c r="N6755">
        <v>1519.04</v>
      </c>
      <c r="O6755" t="s">
        <v>645</v>
      </c>
      <c r="P6755" s="428">
        <v>1489.43</v>
      </c>
      <c r="Q6755">
        <v>30537993</v>
      </c>
      <c r="R6755" t="s">
        <v>1230</v>
      </c>
      <c r="S6755">
        <v>13487</v>
      </c>
      <c r="T6755" t="s">
        <v>5408</v>
      </c>
    </row>
    <row r="6756" spans="1:20" x14ac:dyDescent="0.25">
      <c r="A6756" t="s">
        <v>637</v>
      </c>
      <c r="B6756" t="s">
        <v>1229</v>
      </c>
      <c r="C6756" t="s">
        <v>639</v>
      </c>
      <c r="D6756" t="s">
        <v>663</v>
      </c>
      <c r="E6756" t="s">
        <v>704</v>
      </c>
      <c r="F6756">
        <v>528004120046</v>
      </c>
      <c r="G6756" t="s">
        <v>4285</v>
      </c>
      <c r="H6756">
        <v>583645</v>
      </c>
      <c r="I6756" t="s">
        <v>402</v>
      </c>
      <c r="J6756">
        <v>202212</v>
      </c>
      <c r="K6756">
        <v>44802</v>
      </c>
      <c r="L6756" t="s">
        <v>644</v>
      </c>
      <c r="M6756">
        <v>10530216</v>
      </c>
      <c r="N6756">
        <v>16372.35</v>
      </c>
      <c r="O6756" t="s">
        <v>645</v>
      </c>
      <c r="P6756" s="428">
        <v>16053.212</v>
      </c>
      <c r="Q6756">
        <v>30537993</v>
      </c>
      <c r="R6756" t="s">
        <v>1230</v>
      </c>
      <c r="S6756">
        <v>13487</v>
      </c>
      <c r="T6756" t="s">
        <v>5451</v>
      </c>
    </row>
    <row r="6757" spans="1:20" x14ac:dyDescent="0.25">
      <c r="A6757" t="s">
        <v>637</v>
      </c>
      <c r="B6757" t="s">
        <v>1229</v>
      </c>
      <c r="C6757" t="s">
        <v>639</v>
      </c>
      <c r="D6757" t="s">
        <v>663</v>
      </c>
      <c r="E6757" t="s">
        <v>704</v>
      </c>
      <c r="F6757">
        <v>528004120010</v>
      </c>
      <c r="G6757" t="s">
        <v>653</v>
      </c>
      <c r="H6757">
        <v>605506</v>
      </c>
      <c r="I6757" t="s">
        <v>1266</v>
      </c>
      <c r="J6757">
        <v>202212</v>
      </c>
      <c r="K6757">
        <v>44802</v>
      </c>
      <c r="L6757" t="s">
        <v>644</v>
      </c>
      <c r="M6757">
        <v>35000</v>
      </c>
      <c r="N6757">
        <v>54.42</v>
      </c>
      <c r="O6757" t="s">
        <v>645</v>
      </c>
      <c r="P6757" s="428">
        <v>53.359000000000002</v>
      </c>
      <c r="Q6757">
        <v>30537993</v>
      </c>
      <c r="R6757" t="s">
        <v>1230</v>
      </c>
      <c r="S6757">
        <v>13487</v>
      </c>
      <c r="T6757" t="s">
        <v>5452</v>
      </c>
    </row>
    <row r="6758" spans="1:20" x14ac:dyDescent="0.25">
      <c r="A6758" t="s">
        <v>637</v>
      </c>
      <c r="B6758" t="s">
        <v>1229</v>
      </c>
      <c r="C6758" t="s">
        <v>639</v>
      </c>
      <c r="D6758" t="s">
        <v>663</v>
      </c>
      <c r="E6758" t="s">
        <v>704</v>
      </c>
      <c r="F6758">
        <v>528004120010</v>
      </c>
      <c r="G6758" t="s">
        <v>653</v>
      </c>
      <c r="H6758">
        <v>605506</v>
      </c>
      <c r="I6758" t="s">
        <v>1266</v>
      </c>
      <c r="J6758">
        <v>202212</v>
      </c>
      <c r="K6758">
        <v>44802</v>
      </c>
      <c r="L6758" t="s">
        <v>644</v>
      </c>
      <c r="M6758">
        <v>15700</v>
      </c>
      <c r="N6758">
        <v>24.41</v>
      </c>
      <c r="O6758" t="s">
        <v>645</v>
      </c>
      <c r="P6758" s="428">
        <v>23.934000000000001</v>
      </c>
      <c r="Q6758">
        <v>30537993</v>
      </c>
      <c r="R6758" t="s">
        <v>1230</v>
      </c>
      <c r="S6758">
        <v>13487</v>
      </c>
      <c r="T6758" t="s">
        <v>5454</v>
      </c>
    </row>
    <row r="6759" spans="1:20" x14ac:dyDescent="0.25">
      <c r="A6759" t="s">
        <v>637</v>
      </c>
      <c r="B6759" t="s">
        <v>1229</v>
      </c>
      <c r="C6759" t="s">
        <v>639</v>
      </c>
      <c r="D6759" t="s">
        <v>663</v>
      </c>
      <c r="E6759" t="s">
        <v>704</v>
      </c>
      <c r="F6759">
        <v>528004120010</v>
      </c>
      <c r="G6759" t="s">
        <v>653</v>
      </c>
      <c r="H6759">
        <v>605506</v>
      </c>
      <c r="I6759" t="s">
        <v>1266</v>
      </c>
      <c r="J6759">
        <v>202212</v>
      </c>
      <c r="K6759">
        <v>44802</v>
      </c>
      <c r="L6759" t="s">
        <v>644</v>
      </c>
      <c r="M6759">
        <v>1500</v>
      </c>
      <c r="N6759">
        <v>2.33</v>
      </c>
      <c r="O6759" t="s">
        <v>645</v>
      </c>
      <c r="P6759" s="428">
        <v>2.2850000000000001</v>
      </c>
      <c r="Q6759">
        <v>30537993</v>
      </c>
      <c r="R6759" t="s">
        <v>1230</v>
      </c>
      <c r="S6759">
        <v>13487</v>
      </c>
      <c r="T6759" t="s">
        <v>5455</v>
      </c>
    </row>
    <row r="6760" spans="1:20" x14ac:dyDescent="0.25">
      <c r="A6760" t="s">
        <v>637</v>
      </c>
      <c r="B6760" t="s">
        <v>1229</v>
      </c>
      <c r="C6760" t="s">
        <v>639</v>
      </c>
      <c r="D6760" t="s">
        <v>663</v>
      </c>
      <c r="E6760" t="s">
        <v>704</v>
      </c>
      <c r="F6760">
        <v>528004120010</v>
      </c>
      <c r="G6760" t="s">
        <v>653</v>
      </c>
      <c r="H6760">
        <v>605506</v>
      </c>
      <c r="I6760" t="s">
        <v>1266</v>
      </c>
      <c r="J6760">
        <v>202212</v>
      </c>
      <c r="K6760">
        <v>44802</v>
      </c>
      <c r="L6760" t="s">
        <v>644</v>
      </c>
      <c r="M6760">
        <v>81500</v>
      </c>
      <c r="N6760">
        <v>126.72</v>
      </c>
      <c r="O6760" t="s">
        <v>645</v>
      </c>
      <c r="P6760" s="428">
        <v>124.25</v>
      </c>
      <c r="Q6760">
        <v>30537993</v>
      </c>
      <c r="R6760" t="s">
        <v>1230</v>
      </c>
      <c r="S6760">
        <v>13487</v>
      </c>
      <c r="T6760" t="s">
        <v>5456</v>
      </c>
    </row>
    <row r="6761" spans="1:20" x14ac:dyDescent="0.25">
      <c r="A6761" t="s">
        <v>637</v>
      </c>
      <c r="B6761" t="s">
        <v>1229</v>
      </c>
      <c r="C6761" t="s">
        <v>639</v>
      </c>
      <c r="D6761" t="s">
        <v>663</v>
      </c>
      <c r="E6761" t="s">
        <v>704</v>
      </c>
      <c r="F6761">
        <v>528004120001</v>
      </c>
      <c r="G6761" t="s">
        <v>705</v>
      </c>
      <c r="H6761">
        <v>583131</v>
      </c>
      <c r="I6761" t="s">
        <v>1254</v>
      </c>
      <c r="J6761">
        <v>202212</v>
      </c>
      <c r="K6761">
        <v>44802</v>
      </c>
      <c r="L6761" t="s">
        <v>644</v>
      </c>
      <c r="M6761">
        <v>543280</v>
      </c>
      <c r="N6761">
        <v>844.69</v>
      </c>
      <c r="O6761" t="s">
        <v>645</v>
      </c>
      <c r="P6761" s="428">
        <v>828.22500000000002</v>
      </c>
      <c r="Q6761">
        <v>30537989</v>
      </c>
      <c r="R6761" t="s">
        <v>1230</v>
      </c>
      <c r="S6761">
        <v>13487</v>
      </c>
      <c r="T6761" t="s">
        <v>5395</v>
      </c>
    </row>
    <row r="6762" spans="1:20" x14ac:dyDescent="0.25">
      <c r="A6762" t="s">
        <v>637</v>
      </c>
      <c r="B6762" t="s">
        <v>1229</v>
      </c>
      <c r="C6762" t="s">
        <v>639</v>
      </c>
      <c r="D6762" t="s">
        <v>663</v>
      </c>
      <c r="E6762" t="s">
        <v>704</v>
      </c>
      <c r="F6762">
        <v>528004120001</v>
      </c>
      <c r="G6762" t="s">
        <v>705</v>
      </c>
      <c r="H6762">
        <v>583132</v>
      </c>
      <c r="I6762" t="s">
        <v>25</v>
      </c>
      <c r="J6762">
        <v>202212</v>
      </c>
      <c r="K6762">
        <v>44802</v>
      </c>
      <c r="L6762" t="s">
        <v>644</v>
      </c>
      <c r="M6762">
        <v>315000</v>
      </c>
      <c r="N6762">
        <v>489.76</v>
      </c>
      <c r="O6762" t="s">
        <v>645</v>
      </c>
      <c r="P6762" s="428">
        <v>480.21300000000002</v>
      </c>
      <c r="Q6762">
        <v>30537989</v>
      </c>
      <c r="R6762" t="s">
        <v>1230</v>
      </c>
      <c r="S6762">
        <v>13487</v>
      </c>
      <c r="T6762" t="s">
        <v>5420</v>
      </c>
    </row>
    <row r="6763" spans="1:20" x14ac:dyDescent="0.25">
      <c r="A6763" t="s">
        <v>637</v>
      </c>
      <c r="B6763" t="s">
        <v>1229</v>
      </c>
      <c r="C6763" t="s">
        <v>639</v>
      </c>
      <c r="D6763" t="s">
        <v>663</v>
      </c>
      <c r="E6763" t="s">
        <v>704</v>
      </c>
      <c r="F6763">
        <v>528004120002</v>
      </c>
      <c r="G6763" t="s">
        <v>642</v>
      </c>
      <c r="H6763">
        <v>583140</v>
      </c>
      <c r="I6763" t="s">
        <v>36</v>
      </c>
      <c r="J6763">
        <v>202212</v>
      </c>
      <c r="K6763">
        <v>44802</v>
      </c>
      <c r="L6763" t="s">
        <v>644</v>
      </c>
      <c r="M6763">
        <v>400860</v>
      </c>
      <c r="N6763">
        <v>623.26</v>
      </c>
      <c r="O6763" t="s">
        <v>645</v>
      </c>
      <c r="P6763" s="428">
        <v>611.11099999999999</v>
      </c>
      <c r="Q6763">
        <v>30537989</v>
      </c>
      <c r="R6763" t="s">
        <v>1230</v>
      </c>
      <c r="S6763">
        <v>13487</v>
      </c>
      <c r="T6763" t="s">
        <v>5421</v>
      </c>
    </row>
    <row r="6764" spans="1:20" x14ac:dyDescent="0.25">
      <c r="A6764" t="s">
        <v>637</v>
      </c>
      <c r="B6764" t="s">
        <v>1229</v>
      </c>
      <c r="C6764" t="s">
        <v>639</v>
      </c>
      <c r="D6764" t="s">
        <v>663</v>
      </c>
      <c r="E6764" t="s">
        <v>704</v>
      </c>
      <c r="F6764">
        <v>528004120001</v>
      </c>
      <c r="G6764" t="s">
        <v>705</v>
      </c>
      <c r="H6764">
        <v>583131</v>
      </c>
      <c r="I6764" t="s">
        <v>1254</v>
      </c>
      <c r="J6764">
        <v>202212</v>
      </c>
      <c r="K6764">
        <v>44802</v>
      </c>
      <c r="L6764" t="s">
        <v>644</v>
      </c>
      <c r="M6764">
        <v>543280</v>
      </c>
      <c r="N6764">
        <v>844.69</v>
      </c>
      <c r="O6764" t="s">
        <v>645</v>
      </c>
      <c r="P6764" s="428">
        <v>828.22500000000002</v>
      </c>
      <c r="Q6764">
        <v>30537993</v>
      </c>
      <c r="R6764" t="s">
        <v>1230</v>
      </c>
      <c r="S6764">
        <v>13487</v>
      </c>
      <c r="T6764" t="s">
        <v>5426</v>
      </c>
    </row>
    <row r="6765" spans="1:20" x14ac:dyDescent="0.25">
      <c r="A6765" t="s">
        <v>637</v>
      </c>
      <c r="B6765" t="s">
        <v>1229</v>
      </c>
      <c r="C6765" t="s">
        <v>639</v>
      </c>
      <c r="D6765" t="s">
        <v>663</v>
      </c>
      <c r="E6765" t="s">
        <v>704</v>
      </c>
      <c r="F6765">
        <v>528004120001</v>
      </c>
      <c r="G6765" t="s">
        <v>705</v>
      </c>
      <c r="H6765">
        <v>583132</v>
      </c>
      <c r="I6765" t="s">
        <v>25</v>
      </c>
      <c r="J6765">
        <v>202212</v>
      </c>
      <c r="K6765">
        <v>44802</v>
      </c>
      <c r="L6765" t="s">
        <v>644</v>
      </c>
      <c r="M6765">
        <v>315000</v>
      </c>
      <c r="N6765">
        <v>489.76</v>
      </c>
      <c r="O6765" t="s">
        <v>645</v>
      </c>
      <c r="P6765" s="428">
        <v>480.21300000000002</v>
      </c>
      <c r="Q6765">
        <v>30537989</v>
      </c>
      <c r="R6765" t="s">
        <v>1230</v>
      </c>
      <c r="S6765">
        <v>13487</v>
      </c>
      <c r="T6765" t="s">
        <v>5412</v>
      </c>
    </row>
    <row r="6766" spans="1:20" x14ac:dyDescent="0.25">
      <c r="A6766" t="s">
        <v>637</v>
      </c>
      <c r="B6766" t="s">
        <v>1229</v>
      </c>
      <c r="C6766" t="s">
        <v>639</v>
      </c>
      <c r="D6766" t="s">
        <v>663</v>
      </c>
      <c r="E6766" t="s">
        <v>704</v>
      </c>
      <c r="F6766">
        <v>528004120001</v>
      </c>
      <c r="G6766" t="s">
        <v>705</v>
      </c>
      <c r="H6766">
        <v>583132</v>
      </c>
      <c r="I6766" t="s">
        <v>25</v>
      </c>
      <c r="J6766">
        <v>202212</v>
      </c>
      <c r="K6766">
        <v>44802</v>
      </c>
      <c r="L6766" t="s">
        <v>644</v>
      </c>
      <c r="M6766">
        <v>315000</v>
      </c>
      <c r="N6766">
        <v>489.76</v>
      </c>
      <c r="O6766" t="s">
        <v>645</v>
      </c>
      <c r="P6766" s="428">
        <v>480.21300000000002</v>
      </c>
      <c r="Q6766">
        <v>30537989</v>
      </c>
      <c r="R6766" t="s">
        <v>1230</v>
      </c>
      <c r="S6766">
        <v>13487</v>
      </c>
      <c r="T6766" t="s">
        <v>5413</v>
      </c>
    </row>
    <row r="6767" spans="1:20" x14ac:dyDescent="0.25">
      <c r="A6767" t="s">
        <v>637</v>
      </c>
      <c r="B6767" t="s">
        <v>1229</v>
      </c>
      <c r="C6767" t="s">
        <v>639</v>
      </c>
      <c r="D6767" t="s">
        <v>663</v>
      </c>
      <c r="E6767" t="s">
        <v>704</v>
      </c>
      <c r="F6767">
        <v>528004120002</v>
      </c>
      <c r="G6767" t="s">
        <v>642</v>
      </c>
      <c r="H6767">
        <v>583140</v>
      </c>
      <c r="I6767" t="s">
        <v>36</v>
      </c>
      <c r="J6767">
        <v>202212</v>
      </c>
      <c r="K6767">
        <v>44802</v>
      </c>
      <c r="L6767" t="s">
        <v>644</v>
      </c>
      <c r="M6767">
        <v>400860</v>
      </c>
      <c r="N6767">
        <v>623.26</v>
      </c>
      <c r="O6767" t="s">
        <v>645</v>
      </c>
      <c r="P6767" s="428">
        <v>611.11099999999999</v>
      </c>
      <c r="Q6767">
        <v>30537989</v>
      </c>
      <c r="R6767" t="s">
        <v>1230</v>
      </c>
      <c r="S6767">
        <v>13487</v>
      </c>
      <c r="T6767" t="s">
        <v>5414</v>
      </c>
    </row>
    <row r="6768" spans="1:20" x14ac:dyDescent="0.25">
      <c r="A6768" t="s">
        <v>637</v>
      </c>
      <c r="B6768" t="s">
        <v>1229</v>
      </c>
      <c r="C6768" t="s">
        <v>639</v>
      </c>
      <c r="D6768" t="s">
        <v>663</v>
      </c>
      <c r="E6768" t="s">
        <v>704</v>
      </c>
      <c r="F6768">
        <v>528004120002</v>
      </c>
      <c r="G6768" t="s">
        <v>642</v>
      </c>
      <c r="H6768">
        <v>583141</v>
      </c>
      <c r="I6768" t="s">
        <v>37</v>
      </c>
      <c r="J6768">
        <v>202212</v>
      </c>
      <c r="K6768">
        <v>44802</v>
      </c>
      <c r="L6768" t="s">
        <v>644</v>
      </c>
      <c r="M6768">
        <v>410860</v>
      </c>
      <c r="N6768">
        <v>638.79999999999995</v>
      </c>
      <c r="O6768" t="s">
        <v>645</v>
      </c>
      <c r="P6768" s="428">
        <v>626.34799999999996</v>
      </c>
      <c r="Q6768">
        <v>30537989</v>
      </c>
      <c r="R6768" t="s">
        <v>1230</v>
      </c>
      <c r="S6768">
        <v>13487</v>
      </c>
      <c r="T6768" t="s">
        <v>5415</v>
      </c>
    </row>
    <row r="6769" spans="1:20" x14ac:dyDescent="0.25">
      <c r="A6769" t="s">
        <v>637</v>
      </c>
      <c r="B6769" t="s">
        <v>1229</v>
      </c>
      <c r="C6769" t="s">
        <v>639</v>
      </c>
      <c r="D6769" t="s">
        <v>663</v>
      </c>
      <c r="E6769" t="s">
        <v>704</v>
      </c>
      <c r="F6769">
        <v>528004120002</v>
      </c>
      <c r="G6769" t="s">
        <v>642</v>
      </c>
      <c r="H6769">
        <v>583142</v>
      </c>
      <c r="I6769" t="s">
        <v>38</v>
      </c>
      <c r="J6769">
        <v>202212</v>
      </c>
      <c r="K6769">
        <v>44802</v>
      </c>
      <c r="L6769" t="s">
        <v>644</v>
      </c>
      <c r="M6769">
        <v>200000</v>
      </c>
      <c r="N6769">
        <v>310.95999999999998</v>
      </c>
      <c r="O6769" t="s">
        <v>645</v>
      </c>
      <c r="P6769" s="428">
        <v>304.899</v>
      </c>
      <c r="Q6769">
        <v>30537989</v>
      </c>
      <c r="R6769" t="s">
        <v>1230</v>
      </c>
      <c r="S6769">
        <v>13487</v>
      </c>
      <c r="T6769" t="s">
        <v>5416</v>
      </c>
    </row>
    <row r="6770" spans="1:20" x14ac:dyDescent="0.25">
      <c r="A6770" t="s">
        <v>637</v>
      </c>
      <c r="B6770" t="s">
        <v>1229</v>
      </c>
      <c r="C6770" t="s">
        <v>639</v>
      </c>
      <c r="D6770" t="s">
        <v>663</v>
      </c>
      <c r="E6770" t="s">
        <v>704</v>
      </c>
      <c r="F6770">
        <v>528004120002</v>
      </c>
      <c r="G6770" t="s">
        <v>642</v>
      </c>
      <c r="H6770">
        <v>583143</v>
      </c>
      <c r="I6770" t="s">
        <v>39</v>
      </c>
      <c r="J6770">
        <v>202212</v>
      </c>
      <c r="K6770">
        <v>44802</v>
      </c>
      <c r="L6770" t="s">
        <v>644</v>
      </c>
      <c r="M6770">
        <v>175000</v>
      </c>
      <c r="N6770">
        <v>272.08999999999997</v>
      </c>
      <c r="O6770" t="s">
        <v>645</v>
      </c>
      <c r="P6770" s="428">
        <v>266.786</v>
      </c>
      <c r="Q6770">
        <v>30537989</v>
      </c>
      <c r="R6770" t="s">
        <v>1230</v>
      </c>
      <c r="S6770">
        <v>13487</v>
      </c>
      <c r="T6770" t="s">
        <v>5417</v>
      </c>
    </row>
    <row r="6771" spans="1:20" x14ac:dyDescent="0.25">
      <c r="A6771" t="s">
        <v>637</v>
      </c>
      <c r="B6771" t="s">
        <v>1229</v>
      </c>
      <c r="C6771" t="s">
        <v>639</v>
      </c>
      <c r="D6771" t="s">
        <v>663</v>
      </c>
      <c r="E6771" t="s">
        <v>704</v>
      </c>
      <c r="F6771">
        <v>528004120001</v>
      </c>
      <c r="G6771" t="s">
        <v>705</v>
      </c>
      <c r="H6771">
        <v>583132</v>
      </c>
      <c r="I6771" t="s">
        <v>25</v>
      </c>
      <c r="J6771">
        <v>202212</v>
      </c>
      <c r="K6771">
        <v>44802</v>
      </c>
      <c r="L6771" t="s">
        <v>644</v>
      </c>
      <c r="M6771">
        <v>315000</v>
      </c>
      <c r="N6771">
        <v>489.76</v>
      </c>
      <c r="O6771" t="s">
        <v>645</v>
      </c>
      <c r="P6771" s="428">
        <v>480.21300000000002</v>
      </c>
      <c r="Q6771">
        <v>30537989</v>
      </c>
      <c r="R6771" t="s">
        <v>1230</v>
      </c>
      <c r="S6771">
        <v>13487</v>
      </c>
      <c r="T6771" t="s">
        <v>5418</v>
      </c>
    </row>
    <row r="6772" spans="1:20" x14ac:dyDescent="0.25">
      <c r="A6772" t="s">
        <v>637</v>
      </c>
      <c r="B6772" t="s">
        <v>1229</v>
      </c>
      <c r="C6772" t="s">
        <v>639</v>
      </c>
      <c r="D6772" t="s">
        <v>663</v>
      </c>
      <c r="E6772" t="s">
        <v>704</v>
      </c>
      <c r="F6772">
        <v>528004120001</v>
      </c>
      <c r="G6772" t="s">
        <v>705</v>
      </c>
      <c r="H6772">
        <v>583132</v>
      </c>
      <c r="I6772" t="s">
        <v>25</v>
      </c>
      <c r="J6772">
        <v>202212</v>
      </c>
      <c r="K6772">
        <v>44802</v>
      </c>
      <c r="L6772" t="s">
        <v>644</v>
      </c>
      <c r="M6772">
        <v>315000</v>
      </c>
      <c r="N6772">
        <v>489.76</v>
      </c>
      <c r="O6772" t="s">
        <v>645</v>
      </c>
      <c r="P6772" s="428">
        <v>480.21300000000002</v>
      </c>
      <c r="Q6772">
        <v>30537989</v>
      </c>
      <c r="R6772" t="s">
        <v>1230</v>
      </c>
      <c r="S6772">
        <v>13487</v>
      </c>
      <c r="T6772" t="s">
        <v>5419</v>
      </c>
    </row>
    <row r="6773" spans="1:20" x14ac:dyDescent="0.25">
      <c r="A6773" t="s">
        <v>637</v>
      </c>
      <c r="B6773" t="s">
        <v>1229</v>
      </c>
      <c r="C6773" t="s">
        <v>639</v>
      </c>
      <c r="D6773" t="s">
        <v>663</v>
      </c>
      <c r="E6773" t="s">
        <v>704</v>
      </c>
      <c r="F6773">
        <v>528004120002</v>
      </c>
      <c r="G6773" t="s">
        <v>642</v>
      </c>
      <c r="H6773">
        <v>583141</v>
      </c>
      <c r="I6773" t="s">
        <v>37</v>
      </c>
      <c r="J6773">
        <v>202212</v>
      </c>
      <c r="K6773">
        <v>44802</v>
      </c>
      <c r="L6773" t="s">
        <v>644</v>
      </c>
      <c r="M6773">
        <v>410860</v>
      </c>
      <c r="N6773">
        <v>638.79999999999995</v>
      </c>
      <c r="O6773" t="s">
        <v>645</v>
      </c>
      <c r="P6773" s="428">
        <v>626.34799999999996</v>
      </c>
      <c r="Q6773">
        <v>30537989</v>
      </c>
      <c r="R6773" t="s">
        <v>1230</v>
      </c>
      <c r="S6773">
        <v>13487</v>
      </c>
      <c r="T6773" t="s">
        <v>5422</v>
      </c>
    </row>
    <row r="6774" spans="1:20" x14ac:dyDescent="0.25">
      <c r="A6774" t="s">
        <v>637</v>
      </c>
      <c r="B6774" t="s">
        <v>1229</v>
      </c>
      <c r="C6774" t="s">
        <v>639</v>
      </c>
      <c r="D6774" t="s">
        <v>663</v>
      </c>
      <c r="E6774" t="s">
        <v>704</v>
      </c>
      <c r="F6774">
        <v>528004120002</v>
      </c>
      <c r="G6774" t="s">
        <v>642</v>
      </c>
      <c r="H6774">
        <v>583142</v>
      </c>
      <c r="I6774" t="s">
        <v>38</v>
      </c>
      <c r="J6774">
        <v>202212</v>
      </c>
      <c r="K6774">
        <v>44802</v>
      </c>
      <c r="L6774" t="s">
        <v>644</v>
      </c>
      <c r="M6774">
        <v>200000</v>
      </c>
      <c r="N6774">
        <v>310.95999999999998</v>
      </c>
      <c r="O6774" t="s">
        <v>645</v>
      </c>
      <c r="P6774" s="428">
        <v>304.899</v>
      </c>
      <c r="Q6774">
        <v>30537989</v>
      </c>
      <c r="R6774" t="s">
        <v>1230</v>
      </c>
      <c r="S6774">
        <v>13487</v>
      </c>
      <c r="T6774" t="s">
        <v>5423</v>
      </c>
    </row>
    <row r="6775" spans="1:20" x14ac:dyDescent="0.25">
      <c r="A6775" t="s">
        <v>637</v>
      </c>
      <c r="B6775" t="s">
        <v>1229</v>
      </c>
      <c r="C6775" t="s">
        <v>639</v>
      </c>
      <c r="D6775" t="s">
        <v>663</v>
      </c>
      <c r="E6775" t="s">
        <v>704</v>
      </c>
      <c r="F6775">
        <v>528004120002</v>
      </c>
      <c r="G6775" t="s">
        <v>642</v>
      </c>
      <c r="H6775">
        <v>583143</v>
      </c>
      <c r="I6775" t="s">
        <v>39</v>
      </c>
      <c r="J6775">
        <v>202212</v>
      </c>
      <c r="K6775">
        <v>44802</v>
      </c>
      <c r="L6775" t="s">
        <v>644</v>
      </c>
      <c r="M6775">
        <v>175000</v>
      </c>
      <c r="N6775">
        <v>272.08999999999997</v>
      </c>
      <c r="O6775" t="s">
        <v>645</v>
      </c>
      <c r="P6775" s="428">
        <v>266.786</v>
      </c>
      <c r="Q6775">
        <v>30537989</v>
      </c>
      <c r="R6775" t="s">
        <v>1230</v>
      </c>
      <c r="S6775">
        <v>13487</v>
      </c>
      <c r="T6775" t="s">
        <v>5424</v>
      </c>
    </row>
    <row r="6776" spans="1:20" x14ac:dyDescent="0.25">
      <c r="A6776" t="s">
        <v>637</v>
      </c>
      <c r="B6776" t="s">
        <v>1229</v>
      </c>
      <c r="C6776" t="s">
        <v>639</v>
      </c>
      <c r="D6776" t="s">
        <v>663</v>
      </c>
      <c r="E6776" t="s">
        <v>704</v>
      </c>
      <c r="F6776">
        <v>528004120001</v>
      </c>
      <c r="G6776" t="s">
        <v>705</v>
      </c>
      <c r="H6776">
        <v>583132</v>
      </c>
      <c r="I6776" t="s">
        <v>25</v>
      </c>
      <c r="J6776">
        <v>202212</v>
      </c>
      <c r="K6776">
        <v>44802</v>
      </c>
      <c r="L6776" t="s">
        <v>644</v>
      </c>
      <c r="M6776">
        <v>100000</v>
      </c>
      <c r="N6776">
        <v>155.47999999999999</v>
      </c>
      <c r="O6776" t="s">
        <v>645</v>
      </c>
      <c r="P6776" s="428">
        <v>152.44900000000001</v>
      </c>
      <c r="Q6776">
        <v>30537989</v>
      </c>
      <c r="R6776" t="s">
        <v>1230</v>
      </c>
      <c r="S6776">
        <v>13487</v>
      </c>
      <c r="T6776" t="s">
        <v>5396</v>
      </c>
    </row>
    <row r="6777" spans="1:20" x14ac:dyDescent="0.25">
      <c r="A6777" t="s">
        <v>637</v>
      </c>
      <c r="B6777" t="s">
        <v>1229</v>
      </c>
      <c r="C6777" t="s">
        <v>639</v>
      </c>
      <c r="D6777" t="s">
        <v>663</v>
      </c>
      <c r="E6777" t="s">
        <v>704</v>
      </c>
      <c r="F6777">
        <v>528004120010</v>
      </c>
      <c r="G6777" t="s">
        <v>653</v>
      </c>
      <c r="H6777">
        <v>583601</v>
      </c>
      <c r="I6777" t="s">
        <v>189</v>
      </c>
      <c r="J6777">
        <v>202212</v>
      </c>
      <c r="K6777">
        <v>44802</v>
      </c>
      <c r="L6777" t="s">
        <v>644</v>
      </c>
      <c r="M6777">
        <v>10000</v>
      </c>
      <c r="N6777">
        <v>15.55</v>
      </c>
      <c r="O6777" t="s">
        <v>645</v>
      </c>
      <c r="P6777" s="428">
        <v>15.247</v>
      </c>
      <c r="Q6777">
        <v>30537989</v>
      </c>
      <c r="R6777" t="s">
        <v>1230</v>
      </c>
      <c r="S6777">
        <v>13487</v>
      </c>
      <c r="T6777" t="s">
        <v>5401</v>
      </c>
    </row>
    <row r="6778" spans="1:20" x14ac:dyDescent="0.25">
      <c r="A6778" t="s">
        <v>637</v>
      </c>
      <c r="B6778" t="s">
        <v>1229</v>
      </c>
      <c r="C6778" t="s">
        <v>639</v>
      </c>
      <c r="D6778" t="s">
        <v>663</v>
      </c>
      <c r="E6778" t="s">
        <v>704</v>
      </c>
      <c r="F6778">
        <v>528004120010</v>
      </c>
      <c r="G6778" t="s">
        <v>653</v>
      </c>
      <c r="H6778">
        <v>583601</v>
      </c>
      <c r="I6778" t="s">
        <v>189</v>
      </c>
      <c r="J6778">
        <v>202212</v>
      </c>
      <c r="K6778">
        <v>44802</v>
      </c>
      <c r="L6778" t="s">
        <v>644</v>
      </c>
      <c r="M6778">
        <v>8500</v>
      </c>
      <c r="N6778">
        <v>13.22</v>
      </c>
      <c r="O6778" t="s">
        <v>645</v>
      </c>
      <c r="P6778" s="428">
        <v>12.962</v>
      </c>
      <c r="Q6778">
        <v>30537989</v>
      </c>
      <c r="R6778" t="s">
        <v>1230</v>
      </c>
      <c r="S6778">
        <v>13487</v>
      </c>
      <c r="T6778" t="s">
        <v>5402</v>
      </c>
    </row>
    <row r="6779" spans="1:20" x14ac:dyDescent="0.25">
      <c r="A6779" t="s">
        <v>637</v>
      </c>
      <c r="B6779" t="s">
        <v>1229</v>
      </c>
      <c r="C6779" t="s">
        <v>639</v>
      </c>
      <c r="D6779" t="s">
        <v>663</v>
      </c>
      <c r="E6779" t="s">
        <v>704</v>
      </c>
      <c r="F6779">
        <v>528004120010</v>
      </c>
      <c r="G6779" t="s">
        <v>653</v>
      </c>
      <c r="H6779">
        <v>583605</v>
      </c>
      <c r="I6779" t="s">
        <v>197</v>
      </c>
      <c r="J6779">
        <v>202212</v>
      </c>
      <c r="K6779">
        <v>44802</v>
      </c>
      <c r="L6779" t="s">
        <v>644</v>
      </c>
      <c r="M6779">
        <v>5200</v>
      </c>
      <c r="N6779">
        <v>8.08</v>
      </c>
      <c r="O6779" t="s">
        <v>645</v>
      </c>
      <c r="P6779" s="428">
        <v>7.923</v>
      </c>
      <c r="Q6779">
        <v>30537989</v>
      </c>
      <c r="R6779" t="s">
        <v>1230</v>
      </c>
      <c r="S6779">
        <v>13487</v>
      </c>
      <c r="T6779" t="s">
        <v>5403</v>
      </c>
    </row>
    <row r="6780" spans="1:20" x14ac:dyDescent="0.25">
      <c r="A6780" t="s">
        <v>637</v>
      </c>
      <c r="B6780" t="s">
        <v>1229</v>
      </c>
      <c r="C6780" t="s">
        <v>639</v>
      </c>
      <c r="D6780" t="s">
        <v>663</v>
      </c>
      <c r="E6780" t="s">
        <v>704</v>
      </c>
      <c r="F6780">
        <v>528004120010</v>
      </c>
      <c r="G6780" t="s">
        <v>653</v>
      </c>
      <c r="H6780">
        <v>583605</v>
      </c>
      <c r="I6780" t="s">
        <v>197</v>
      </c>
      <c r="J6780">
        <v>202212</v>
      </c>
      <c r="K6780">
        <v>44802</v>
      </c>
      <c r="L6780" t="s">
        <v>644</v>
      </c>
      <c r="M6780">
        <v>13550</v>
      </c>
      <c r="N6780">
        <v>21.07</v>
      </c>
      <c r="O6780" t="s">
        <v>645</v>
      </c>
      <c r="P6780" s="428">
        <v>20.658999999999999</v>
      </c>
      <c r="Q6780">
        <v>30537989</v>
      </c>
      <c r="R6780" t="s">
        <v>1230</v>
      </c>
      <c r="S6780">
        <v>13487</v>
      </c>
      <c r="T6780" t="s">
        <v>5404</v>
      </c>
    </row>
    <row r="6781" spans="1:20" x14ac:dyDescent="0.25">
      <c r="A6781" t="s">
        <v>637</v>
      </c>
      <c r="B6781" t="s">
        <v>1229</v>
      </c>
      <c r="C6781" t="s">
        <v>639</v>
      </c>
      <c r="D6781" t="s">
        <v>663</v>
      </c>
      <c r="E6781" t="s">
        <v>704</v>
      </c>
      <c r="F6781">
        <v>528004120001</v>
      </c>
      <c r="G6781" t="s">
        <v>705</v>
      </c>
      <c r="H6781">
        <v>583131</v>
      </c>
      <c r="I6781" t="s">
        <v>1254</v>
      </c>
      <c r="J6781">
        <v>202212</v>
      </c>
      <c r="K6781">
        <v>44802</v>
      </c>
      <c r="L6781" t="s">
        <v>644</v>
      </c>
      <c r="M6781">
        <v>543280</v>
      </c>
      <c r="N6781">
        <v>844.69</v>
      </c>
      <c r="O6781" t="s">
        <v>645</v>
      </c>
      <c r="P6781" s="428">
        <v>828.22500000000002</v>
      </c>
      <c r="Q6781">
        <v>30537989</v>
      </c>
      <c r="R6781" t="s">
        <v>1230</v>
      </c>
      <c r="S6781">
        <v>13487</v>
      </c>
      <c r="T6781" t="s">
        <v>5397</v>
      </c>
    </row>
    <row r="6782" spans="1:20" x14ac:dyDescent="0.25">
      <c r="A6782" t="s">
        <v>637</v>
      </c>
      <c r="B6782" t="s">
        <v>1229</v>
      </c>
      <c r="C6782" t="s">
        <v>639</v>
      </c>
      <c r="D6782" t="s">
        <v>663</v>
      </c>
      <c r="E6782" t="s">
        <v>704</v>
      </c>
      <c r="F6782">
        <v>528004120001</v>
      </c>
      <c r="G6782" t="s">
        <v>705</v>
      </c>
      <c r="H6782">
        <v>583132</v>
      </c>
      <c r="I6782" t="s">
        <v>25</v>
      </c>
      <c r="J6782">
        <v>202212</v>
      </c>
      <c r="K6782">
        <v>44802</v>
      </c>
      <c r="L6782" t="s">
        <v>644</v>
      </c>
      <c r="M6782">
        <v>315000</v>
      </c>
      <c r="N6782">
        <v>489.76</v>
      </c>
      <c r="O6782" t="s">
        <v>645</v>
      </c>
      <c r="P6782" s="428">
        <v>480.21300000000002</v>
      </c>
      <c r="Q6782">
        <v>30537989</v>
      </c>
      <c r="R6782" t="s">
        <v>1230</v>
      </c>
      <c r="S6782">
        <v>13487</v>
      </c>
      <c r="T6782" t="s">
        <v>5425</v>
      </c>
    </row>
    <row r="6783" spans="1:20" x14ac:dyDescent="0.25">
      <c r="A6783" t="s">
        <v>637</v>
      </c>
      <c r="B6783" t="s">
        <v>1229</v>
      </c>
      <c r="C6783" t="s">
        <v>639</v>
      </c>
      <c r="D6783" t="s">
        <v>663</v>
      </c>
      <c r="E6783" t="s">
        <v>704</v>
      </c>
      <c r="F6783">
        <v>528004120010</v>
      </c>
      <c r="G6783" t="s">
        <v>653</v>
      </c>
      <c r="H6783">
        <v>583601</v>
      </c>
      <c r="I6783" t="s">
        <v>189</v>
      </c>
      <c r="J6783">
        <v>202212</v>
      </c>
      <c r="K6783">
        <v>44802</v>
      </c>
      <c r="L6783" t="s">
        <v>644</v>
      </c>
      <c r="M6783">
        <v>10000</v>
      </c>
      <c r="N6783">
        <v>15.55</v>
      </c>
      <c r="O6783" t="s">
        <v>645</v>
      </c>
      <c r="P6783" s="428">
        <v>15.247</v>
      </c>
      <c r="Q6783">
        <v>30537993</v>
      </c>
      <c r="R6783" t="s">
        <v>1230</v>
      </c>
      <c r="S6783">
        <v>13487</v>
      </c>
      <c r="T6783" t="s">
        <v>5406</v>
      </c>
    </row>
    <row r="6784" spans="1:20" x14ac:dyDescent="0.25">
      <c r="A6784" t="s">
        <v>637</v>
      </c>
      <c r="B6784" t="s">
        <v>1229</v>
      </c>
      <c r="C6784" t="s">
        <v>639</v>
      </c>
      <c r="D6784" t="s">
        <v>663</v>
      </c>
      <c r="E6784" t="s">
        <v>704</v>
      </c>
      <c r="F6784">
        <v>528004120010</v>
      </c>
      <c r="G6784" t="s">
        <v>653</v>
      </c>
      <c r="H6784">
        <v>583601</v>
      </c>
      <c r="I6784" t="s">
        <v>189</v>
      </c>
      <c r="J6784">
        <v>202212</v>
      </c>
      <c r="K6784">
        <v>44802</v>
      </c>
      <c r="L6784" t="s">
        <v>644</v>
      </c>
      <c r="M6784">
        <v>10000</v>
      </c>
      <c r="N6784">
        <v>15.55</v>
      </c>
      <c r="O6784" t="s">
        <v>645</v>
      </c>
      <c r="P6784" s="428">
        <v>15.247</v>
      </c>
      <c r="Q6784">
        <v>30537993</v>
      </c>
      <c r="R6784" t="s">
        <v>1230</v>
      </c>
      <c r="S6784">
        <v>13487</v>
      </c>
      <c r="T6784" t="s">
        <v>5407</v>
      </c>
    </row>
    <row r="6785" spans="1:20" x14ac:dyDescent="0.25">
      <c r="A6785" t="s">
        <v>637</v>
      </c>
      <c r="B6785" t="s">
        <v>1229</v>
      </c>
      <c r="C6785" t="s">
        <v>639</v>
      </c>
      <c r="D6785" t="s">
        <v>663</v>
      </c>
      <c r="E6785" t="s">
        <v>704</v>
      </c>
      <c r="F6785">
        <v>528004120001</v>
      </c>
      <c r="G6785" t="s">
        <v>705</v>
      </c>
      <c r="H6785">
        <v>583132</v>
      </c>
      <c r="I6785" t="s">
        <v>25</v>
      </c>
      <c r="J6785">
        <v>202212</v>
      </c>
      <c r="K6785">
        <v>44802</v>
      </c>
      <c r="L6785" t="s">
        <v>644</v>
      </c>
      <c r="M6785">
        <v>315000</v>
      </c>
      <c r="N6785">
        <v>489.76</v>
      </c>
      <c r="O6785" t="s">
        <v>645</v>
      </c>
      <c r="P6785" s="428">
        <v>480.21300000000002</v>
      </c>
      <c r="Q6785">
        <v>30537993</v>
      </c>
      <c r="R6785" t="s">
        <v>1230</v>
      </c>
      <c r="S6785">
        <v>13487</v>
      </c>
      <c r="T6785" t="s">
        <v>5427</v>
      </c>
    </row>
    <row r="6786" spans="1:20" x14ac:dyDescent="0.25">
      <c r="A6786" t="s">
        <v>637</v>
      </c>
      <c r="B6786" t="s">
        <v>1229</v>
      </c>
      <c r="C6786" t="s">
        <v>639</v>
      </c>
      <c r="D6786" t="s">
        <v>663</v>
      </c>
      <c r="E6786" t="s">
        <v>704</v>
      </c>
      <c r="F6786">
        <v>528004120001</v>
      </c>
      <c r="G6786" t="s">
        <v>705</v>
      </c>
      <c r="H6786">
        <v>583132</v>
      </c>
      <c r="I6786" t="s">
        <v>25</v>
      </c>
      <c r="J6786">
        <v>202212</v>
      </c>
      <c r="K6786">
        <v>44802</v>
      </c>
      <c r="L6786" t="s">
        <v>644</v>
      </c>
      <c r="M6786">
        <v>315000</v>
      </c>
      <c r="N6786">
        <v>489.76</v>
      </c>
      <c r="O6786" t="s">
        <v>645</v>
      </c>
      <c r="P6786" s="428">
        <v>480.21300000000002</v>
      </c>
      <c r="Q6786">
        <v>30537993</v>
      </c>
      <c r="R6786" t="s">
        <v>1230</v>
      </c>
      <c r="S6786">
        <v>13487</v>
      </c>
      <c r="T6786" t="s">
        <v>5428</v>
      </c>
    </row>
    <row r="6787" spans="1:20" x14ac:dyDescent="0.25">
      <c r="A6787" t="s">
        <v>637</v>
      </c>
      <c r="B6787" t="s">
        <v>1229</v>
      </c>
      <c r="C6787" t="s">
        <v>639</v>
      </c>
      <c r="D6787" t="s">
        <v>663</v>
      </c>
      <c r="E6787" t="s">
        <v>704</v>
      </c>
      <c r="F6787">
        <v>528004120001</v>
      </c>
      <c r="G6787" t="s">
        <v>705</v>
      </c>
      <c r="H6787">
        <v>583132</v>
      </c>
      <c r="I6787" t="s">
        <v>25</v>
      </c>
      <c r="J6787">
        <v>202212</v>
      </c>
      <c r="K6787">
        <v>44802</v>
      </c>
      <c r="L6787" t="s">
        <v>644</v>
      </c>
      <c r="M6787">
        <v>315000</v>
      </c>
      <c r="N6787">
        <v>489.76</v>
      </c>
      <c r="O6787" t="s">
        <v>645</v>
      </c>
      <c r="P6787" s="428">
        <v>480.21300000000002</v>
      </c>
      <c r="Q6787">
        <v>30537993</v>
      </c>
      <c r="R6787" t="s">
        <v>1230</v>
      </c>
      <c r="S6787">
        <v>13487</v>
      </c>
      <c r="T6787" t="s">
        <v>5398</v>
      </c>
    </row>
    <row r="6788" spans="1:20" x14ac:dyDescent="0.25">
      <c r="A6788" t="s">
        <v>637</v>
      </c>
      <c r="B6788" t="s">
        <v>1229</v>
      </c>
      <c r="C6788" t="s">
        <v>639</v>
      </c>
      <c r="D6788" t="s">
        <v>663</v>
      </c>
      <c r="E6788" t="s">
        <v>704</v>
      </c>
      <c r="F6788">
        <v>528004120002</v>
      </c>
      <c r="G6788" t="s">
        <v>642</v>
      </c>
      <c r="H6788">
        <v>583140</v>
      </c>
      <c r="I6788" t="s">
        <v>36</v>
      </c>
      <c r="J6788">
        <v>202212</v>
      </c>
      <c r="K6788">
        <v>44802</v>
      </c>
      <c r="L6788" t="s">
        <v>644</v>
      </c>
      <c r="M6788">
        <v>400860</v>
      </c>
      <c r="N6788">
        <v>623.26</v>
      </c>
      <c r="O6788" t="s">
        <v>645</v>
      </c>
      <c r="P6788" s="428">
        <v>611.11099999999999</v>
      </c>
      <c r="Q6788">
        <v>30537993</v>
      </c>
      <c r="R6788" t="s">
        <v>1230</v>
      </c>
      <c r="S6788">
        <v>13487</v>
      </c>
      <c r="T6788" t="s">
        <v>5429</v>
      </c>
    </row>
    <row r="6789" spans="1:20" x14ac:dyDescent="0.25">
      <c r="A6789" t="s">
        <v>637</v>
      </c>
      <c r="B6789" t="s">
        <v>1229</v>
      </c>
      <c r="C6789" t="s">
        <v>639</v>
      </c>
      <c r="D6789" t="s">
        <v>663</v>
      </c>
      <c r="E6789" t="s">
        <v>704</v>
      </c>
      <c r="F6789">
        <v>528004120002</v>
      </c>
      <c r="G6789" t="s">
        <v>642</v>
      </c>
      <c r="H6789">
        <v>583141</v>
      </c>
      <c r="I6789" t="s">
        <v>37</v>
      </c>
      <c r="J6789">
        <v>202212</v>
      </c>
      <c r="K6789">
        <v>44802</v>
      </c>
      <c r="L6789" t="s">
        <v>644</v>
      </c>
      <c r="M6789">
        <v>410860</v>
      </c>
      <c r="N6789">
        <v>638.79999999999995</v>
      </c>
      <c r="O6789" t="s">
        <v>645</v>
      </c>
      <c r="P6789" s="428">
        <v>626.34799999999996</v>
      </c>
      <c r="Q6789">
        <v>30537993</v>
      </c>
      <c r="R6789" t="s">
        <v>1230</v>
      </c>
      <c r="S6789">
        <v>13487</v>
      </c>
      <c r="T6789" t="s">
        <v>5430</v>
      </c>
    </row>
    <row r="6790" spans="1:20" x14ac:dyDescent="0.25">
      <c r="A6790" t="s">
        <v>637</v>
      </c>
      <c r="B6790" t="s">
        <v>1229</v>
      </c>
      <c r="C6790" t="s">
        <v>639</v>
      </c>
      <c r="D6790" t="s">
        <v>663</v>
      </c>
      <c r="E6790" t="s">
        <v>704</v>
      </c>
      <c r="F6790">
        <v>528004120002</v>
      </c>
      <c r="G6790" t="s">
        <v>642</v>
      </c>
      <c r="H6790">
        <v>583142</v>
      </c>
      <c r="I6790" t="s">
        <v>38</v>
      </c>
      <c r="J6790">
        <v>202212</v>
      </c>
      <c r="K6790">
        <v>44802</v>
      </c>
      <c r="L6790" t="s">
        <v>644</v>
      </c>
      <c r="M6790">
        <v>200000</v>
      </c>
      <c r="N6790">
        <v>310.95999999999998</v>
      </c>
      <c r="O6790" t="s">
        <v>645</v>
      </c>
      <c r="P6790" s="428">
        <v>304.899</v>
      </c>
      <c r="Q6790">
        <v>30537993</v>
      </c>
      <c r="R6790" t="s">
        <v>1230</v>
      </c>
      <c r="S6790">
        <v>13487</v>
      </c>
      <c r="T6790" t="s">
        <v>5431</v>
      </c>
    </row>
    <row r="6791" spans="1:20" x14ac:dyDescent="0.25">
      <c r="A6791" t="s">
        <v>637</v>
      </c>
      <c r="B6791" t="s">
        <v>1229</v>
      </c>
      <c r="C6791" t="s">
        <v>639</v>
      </c>
      <c r="D6791" t="s">
        <v>663</v>
      </c>
      <c r="E6791" t="s">
        <v>704</v>
      </c>
      <c r="F6791">
        <v>528004120002</v>
      </c>
      <c r="G6791" t="s">
        <v>642</v>
      </c>
      <c r="H6791">
        <v>583143</v>
      </c>
      <c r="I6791" t="s">
        <v>39</v>
      </c>
      <c r="J6791">
        <v>202212</v>
      </c>
      <c r="K6791">
        <v>44802</v>
      </c>
      <c r="L6791" t="s">
        <v>644</v>
      </c>
      <c r="M6791">
        <v>175000</v>
      </c>
      <c r="N6791">
        <v>272.08999999999997</v>
      </c>
      <c r="O6791" t="s">
        <v>645</v>
      </c>
      <c r="P6791" s="428">
        <v>266.786</v>
      </c>
      <c r="Q6791">
        <v>30537993</v>
      </c>
      <c r="R6791" t="s">
        <v>1230</v>
      </c>
      <c r="S6791">
        <v>13487</v>
      </c>
      <c r="T6791" t="s">
        <v>5432</v>
      </c>
    </row>
    <row r="6792" spans="1:20" x14ac:dyDescent="0.25">
      <c r="A6792" t="s">
        <v>637</v>
      </c>
      <c r="B6792" t="s">
        <v>1229</v>
      </c>
      <c r="C6792" t="s">
        <v>639</v>
      </c>
      <c r="D6792" t="s">
        <v>663</v>
      </c>
      <c r="E6792" t="s">
        <v>704</v>
      </c>
      <c r="F6792">
        <v>528004120001</v>
      </c>
      <c r="G6792" t="s">
        <v>705</v>
      </c>
      <c r="H6792">
        <v>583131</v>
      </c>
      <c r="I6792" t="s">
        <v>1254</v>
      </c>
      <c r="J6792">
        <v>202212</v>
      </c>
      <c r="K6792">
        <v>44802</v>
      </c>
      <c r="L6792" t="s">
        <v>644</v>
      </c>
      <c r="M6792">
        <v>634500</v>
      </c>
      <c r="N6792">
        <v>986.52</v>
      </c>
      <c r="O6792" t="s">
        <v>645</v>
      </c>
      <c r="P6792" s="428">
        <v>967.29</v>
      </c>
      <c r="Q6792">
        <v>30537993</v>
      </c>
      <c r="R6792" t="s">
        <v>1230</v>
      </c>
      <c r="S6792">
        <v>13487</v>
      </c>
      <c r="T6792" t="s">
        <v>5399</v>
      </c>
    </row>
    <row r="6793" spans="1:20" x14ac:dyDescent="0.25">
      <c r="A6793" t="s">
        <v>637</v>
      </c>
      <c r="B6793" t="s">
        <v>1229</v>
      </c>
      <c r="C6793" t="s">
        <v>639</v>
      </c>
      <c r="D6793" t="s">
        <v>663</v>
      </c>
      <c r="E6793" t="s">
        <v>704</v>
      </c>
      <c r="F6793">
        <v>528004120001</v>
      </c>
      <c r="G6793" t="s">
        <v>705</v>
      </c>
      <c r="H6793">
        <v>583132</v>
      </c>
      <c r="I6793" t="s">
        <v>25</v>
      </c>
      <c r="J6793">
        <v>202212</v>
      </c>
      <c r="K6793">
        <v>44802</v>
      </c>
      <c r="L6793" t="s">
        <v>644</v>
      </c>
      <c r="M6793">
        <v>98896</v>
      </c>
      <c r="N6793">
        <v>153.76</v>
      </c>
      <c r="O6793" t="s">
        <v>645</v>
      </c>
      <c r="P6793" s="428">
        <v>150.76300000000001</v>
      </c>
      <c r="Q6793">
        <v>30537993</v>
      </c>
      <c r="R6793" t="s">
        <v>1230</v>
      </c>
      <c r="S6793">
        <v>13487</v>
      </c>
      <c r="T6793" t="s">
        <v>5433</v>
      </c>
    </row>
    <row r="6794" spans="1:20" x14ac:dyDescent="0.25">
      <c r="A6794" t="s">
        <v>637</v>
      </c>
      <c r="B6794" t="s">
        <v>1229</v>
      </c>
      <c r="C6794" t="s">
        <v>639</v>
      </c>
      <c r="D6794" t="s">
        <v>663</v>
      </c>
      <c r="E6794" t="s">
        <v>704</v>
      </c>
      <c r="F6794">
        <v>528004120001</v>
      </c>
      <c r="G6794" t="s">
        <v>705</v>
      </c>
      <c r="H6794">
        <v>583132</v>
      </c>
      <c r="I6794" t="s">
        <v>25</v>
      </c>
      <c r="J6794">
        <v>202212</v>
      </c>
      <c r="K6794">
        <v>44802</v>
      </c>
      <c r="L6794" t="s">
        <v>644</v>
      </c>
      <c r="M6794">
        <v>1000000</v>
      </c>
      <c r="N6794">
        <v>1554.8</v>
      </c>
      <c r="O6794" t="s">
        <v>645</v>
      </c>
      <c r="P6794" s="428">
        <v>1524.4929999999999</v>
      </c>
      <c r="Q6794">
        <v>30537993</v>
      </c>
      <c r="R6794" t="s">
        <v>1230</v>
      </c>
      <c r="S6794">
        <v>13487</v>
      </c>
      <c r="T6794" t="s">
        <v>5434</v>
      </c>
    </row>
    <row r="6795" spans="1:20" x14ac:dyDescent="0.25">
      <c r="A6795" t="s">
        <v>637</v>
      </c>
      <c r="B6795" t="s">
        <v>1229</v>
      </c>
      <c r="C6795" t="s">
        <v>639</v>
      </c>
      <c r="D6795" t="s">
        <v>663</v>
      </c>
      <c r="E6795" t="s">
        <v>704</v>
      </c>
      <c r="F6795">
        <v>528004120001</v>
      </c>
      <c r="G6795" t="s">
        <v>705</v>
      </c>
      <c r="H6795">
        <v>583132</v>
      </c>
      <c r="I6795" t="s">
        <v>25</v>
      </c>
      <c r="J6795">
        <v>202212</v>
      </c>
      <c r="K6795">
        <v>44802</v>
      </c>
      <c r="L6795" t="s">
        <v>644</v>
      </c>
      <c r="M6795">
        <v>273500</v>
      </c>
      <c r="N6795">
        <v>425.24</v>
      </c>
      <c r="O6795" t="s">
        <v>645</v>
      </c>
      <c r="P6795" s="428">
        <v>416.95100000000002</v>
      </c>
      <c r="Q6795">
        <v>30537993</v>
      </c>
      <c r="R6795" t="s">
        <v>1230</v>
      </c>
      <c r="S6795">
        <v>13487</v>
      </c>
      <c r="T6795" t="s">
        <v>5435</v>
      </c>
    </row>
    <row r="6796" spans="1:20" x14ac:dyDescent="0.25">
      <c r="A6796" t="s">
        <v>637</v>
      </c>
      <c r="B6796" t="s">
        <v>1229</v>
      </c>
      <c r="C6796" t="s">
        <v>639</v>
      </c>
      <c r="D6796" t="s">
        <v>663</v>
      </c>
      <c r="E6796" t="s">
        <v>704</v>
      </c>
      <c r="F6796">
        <v>528004120002</v>
      </c>
      <c r="G6796" t="s">
        <v>642</v>
      </c>
      <c r="H6796">
        <v>583140</v>
      </c>
      <c r="I6796" t="s">
        <v>36</v>
      </c>
      <c r="J6796">
        <v>202212</v>
      </c>
      <c r="K6796">
        <v>44802</v>
      </c>
      <c r="L6796" t="s">
        <v>644</v>
      </c>
      <c r="M6796">
        <v>14000</v>
      </c>
      <c r="N6796">
        <v>21.77</v>
      </c>
      <c r="O6796" t="s">
        <v>645</v>
      </c>
      <c r="P6796" s="428">
        <v>21.346</v>
      </c>
      <c r="Q6796">
        <v>30537993</v>
      </c>
      <c r="R6796" t="s">
        <v>1230</v>
      </c>
      <c r="S6796">
        <v>13487</v>
      </c>
      <c r="T6796" t="s">
        <v>5436</v>
      </c>
    </row>
    <row r="6797" spans="1:20" x14ac:dyDescent="0.25">
      <c r="A6797" t="s">
        <v>637</v>
      </c>
      <c r="B6797" t="s">
        <v>1229</v>
      </c>
      <c r="C6797" t="s">
        <v>639</v>
      </c>
      <c r="D6797" t="s">
        <v>663</v>
      </c>
      <c r="E6797" t="s">
        <v>704</v>
      </c>
      <c r="F6797">
        <v>528004120002</v>
      </c>
      <c r="G6797" t="s">
        <v>642</v>
      </c>
      <c r="H6797">
        <v>583141</v>
      </c>
      <c r="I6797" t="s">
        <v>37</v>
      </c>
      <c r="J6797">
        <v>202212</v>
      </c>
      <c r="K6797">
        <v>44802</v>
      </c>
      <c r="L6797" t="s">
        <v>644</v>
      </c>
      <c r="M6797">
        <v>100000</v>
      </c>
      <c r="N6797">
        <v>155.47999999999999</v>
      </c>
      <c r="O6797" t="s">
        <v>645</v>
      </c>
      <c r="P6797" s="428">
        <v>152.44900000000001</v>
      </c>
      <c r="Q6797">
        <v>30537993</v>
      </c>
      <c r="R6797" t="s">
        <v>1230</v>
      </c>
      <c r="S6797">
        <v>13487</v>
      </c>
      <c r="T6797" t="s">
        <v>5437</v>
      </c>
    </row>
    <row r="6798" spans="1:20" x14ac:dyDescent="0.25">
      <c r="A6798" t="s">
        <v>637</v>
      </c>
      <c r="B6798" t="s">
        <v>1229</v>
      </c>
      <c r="C6798" t="s">
        <v>639</v>
      </c>
      <c r="D6798" t="s">
        <v>663</v>
      </c>
      <c r="E6798" t="s">
        <v>704</v>
      </c>
      <c r="F6798">
        <v>528004120002</v>
      </c>
      <c r="G6798" t="s">
        <v>642</v>
      </c>
      <c r="H6798">
        <v>583142</v>
      </c>
      <c r="I6798" t="s">
        <v>38</v>
      </c>
      <c r="J6798">
        <v>202212</v>
      </c>
      <c r="K6798">
        <v>44802</v>
      </c>
      <c r="L6798" t="s">
        <v>644</v>
      </c>
      <c r="M6798">
        <v>15000</v>
      </c>
      <c r="N6798">
        <v>23.32</v>
      </c>
      <c r="O6798" t="s">
        <v>645</v>
      </c>
      <c r="P6798" s="428">
        <v>22.864999999999998</v>
      </c>
      <c r="Q6798">
        <v>30537993</v>
      </c>
      <c r="R6798" t="s">
        <v>1230</v>
      </c>
      <c r="S6798">
        <v>13487</v>
      </c>
      <c r="T6798" t="s">
        <v>5438</v>
      </c>
    </row>
    <row r="6799" spans="1:20" x14ac:dyDescent="0.25">
      <c r="A6799" t="s">
        <v>637</v>
      </c>
      <c r="B6799" t="s">
        <v>1229</v>
      </c>
      <c r="C6799" t="s">
        <v>639</v>
      </c>
      <c r="D6799" t="s">
        <v>663</v>
      </c>
      <c r="E6799" t="s">
        <v>704</v>
      </c>
      <c r="F6799">
        <v>528004120002</v>
      </c>
      <c r="G6799" t="s">
        <v>642</v>
      </c>
      <c r="H6799">
        <v>583143</v>
      </c>
      <c r="I6799" t="s">
        <v>39</v>
      </c>
      <c r="J6799">
        <v>202212</v>
      </c>
      <c r="K6799">
        <v>44802</v>
      </c>
      <c r="L6799" t="s">
        <v>644</v>
      </c>
      <c r="M6799">
        <v>6000</v>
      </c>
      <c r="N6799">
        <v>9.33</v>
      </c>
      <c r="O6799" t="s">
        <v>645</v>
      </c>
      <c r="P6799" s="428">
        <v>9.1479999999999997</v>
      </c>
      <c r="Q6799">
        <v>30537993</v>
      </c>
      <c r="R6799" t="s">
        <v>1230</v>
      </c>
      <c r="S6799">
        <v>13487</v>
      </c>
      <c r="T6799" t="s">
        <v>5439</v>
      </c>
    </row>
    <row r="6800" spans="1:20" x14ac:dyDescent="0.25">
      <c r="A6800" t="s">
        <v>637</v>
      </c>
      <c r="B6800" t="s">
        <v>1229</v>
      </c>
      <c r="C6800" t="s">
        <v>639</v>
      </c>
      <c r="D6800" t="s">
        <v>663</v>
      </c>
      <c r="E6800" t="s">
        <v>704</v>
      </c>
      <c r="F6800">
        <v>528004120001</v>
      </c>
      <c r="G6800" t="s">
        <v>705</v>
      </c>
      <c r="H6800">
        <v>583132</v>
      </c>
      <c r="I6800" t="s">
        <v>25</v>
      </c>
      <c r="J6800">
        <v>202212</v>
      </c>
      <c r="K6800">
        <v>44802</v>
      </c>
      <c r="L6800" t="s">
        <v>644</v>
      </c>
      <c r="M6800">
        <v>41899</v>
      </c>
      <c r="N6800">
        <v>65.14</v>
      </c>
      <c r="O6800" t="s">
        <v>645</v>
      </c>
      <c r="P6800" s="428">
        <v>63.87</v>
      </c>
      <c r="Q6800">
        <v>30537993</v>
      </c>
      <c r="R6800" t="s">
        <v>1230</v>
      </c>
      <c r="S6800">
        <v>13487</v>
      </c>
      <c r="T6800" t="s">
        <v>5440</v>
      </c>
    </row>
    <row r="6801" spans="1:20" x14ac:dyDescent="0.25">
      <c r="A6801" t="s">
        <v>637</v>
      </c>
      <c r="B6801" t="s">
        <v>1229</v>
      </c>
      <c r="C6801" t="s">
        <v>639</v>
      </c>
      <c r="D6801" t="s">
        <v>663</v>
      </c>
      <c r="E6801" t="s">
        <v>704</v>
      </c>
      <c r="F6801">
        <v>528004120010</v>
      </c>
      <c r="G6801" t="s">
        <v>653</v>
      </c>
      <c r="H6801">
        <v>583601</v>
      </c>
      <c r="I6801" t="s">
        <v>189</v>
      </c>
      <c r="J6801">
        <v>202212</v>
      </c>
      <c r="K6801">
        <v>44802</v>
      </c>
      <c r="L6801" t="s">
        <v>644</v>
      </c>
      <c r="M6801">
        <v>18750</v>
      </c>
      <c r="N6801">
        <v>29.15</v>
      </c>
      <c r="O6801" t="s">
        <v>645</v>
      </c>
      <c r="P6801" s="428">
        <v>28.582000000000001</v>
      </c>
      <c r="Q6801">
        <v>30537993</v>
      </c>
      <c r="R6801" t="s">
        <v>1230</v>
      </c>
      <c r="S6801">
        <v>13487</v>
      </c>
      <c r="T6801" t="s">
        <v>5409</v>
      </c>
    </row>
    <row r="6802" spans="1:20" x14ac:dyDescent="0.25">
      <c r="A6802" t="s">
        <v>637</v>
      </c>
      <c r="B6802" t="s">
        <v>1229</v>
      </c>
      <c r="C6802" t="s">
        <v>639</v>
      </c>
      <c r="D6802" t="s">
        <v>663</v>
      </c>
      <c r="E6802" t="s">
        <v>704</v>
      </c>
      <c r="F6802">
        <v>528004120010</v>
      </c>
      <c r="G6802" t="s">
        <v>653</v>
      </c>
      <c r="H6802">
        <v>583601</v>
      </c>
      <c r="I6802" t="s">
        <v>189</v>
      </c>
      <c r="J6802">
        <v>202212</v>
      </c>
      <c r="K6802">
        <v>44802</v>
      </c>
      <c r="L6802" t="s">
        <v>644</v>
      </c>
      <c r="M6802">
        <v>9937</v>
      </c>
      <c r="N6802">
        <v>15.45</v>
      </c>
      <c r="O6802" t="s">
        <v>645</v>
      </c>
      <c r="P6802" s="428">
        <v>15.148999999999999</v>
      </c>
      <c r="Q6802">
        <v>30537993</v>
      </c>
      <c r="R6802" t="s">
        <v>1230</v>
      </c>
      <c r="S6802">
        <v>13487</v>
      </c>
      <c r="T6802" t="s">
        <v>5441</v>
      </c>
    </row>
    <row r="6803" spans="1:20" x14ac:dyDescent="0.25">
      <c r="A6803" t="s">
        <v>637</v>
      </c>
      <c r="B6803" t="s">
        <v>1229</v>
      </c>
      <c r="C6803" t="s">
        <v>639</v>
      </c>
      <c r="D6803" t="s">
        <v>663</v>
      </c>
      <c r="E6803" t="s">
        <v>704</v>
      </c>
      <c r="F6803">
        <v>528004120010</v>
      </c>
      <c r="G6803" t="s">
        <v>653</v>
      </c>
      <c r="H6803">
        <v>583601</v>
      </c>
      <c r="I6803" t="s">
        <v>189</v>
      </c>
      <c r="J6803">
        <v>202212</v>
      </c>
      <c r="K6803">
        <v>44802</v>
      </c>
      <c r="L6803" t="s">
        <v>644</v>
      </c>
      <c r="M6803">
        <v>2925</v>
      </c>
      <c r="N6803">
        <v>4.55</v>
      </c>
      <c r="O6803" t="s">
        <v>645</v>
      </c>
      <c r="P6803" s="428">
        <v>4.4610000000000003</v>
      </c>
      <c r="Q6803">
        <v>30537993</v>
      </c>
      <c r="R6803" t="s">
        <v>1230</v>
      </c>
      <c r="S6803">
        <v>13487</v>
      </c>
      <c r="T6803" t="s">
        <v>5410</v>
      </c>
    </row>
    <row r="6804" spans="1:20" x14ac:dyDescent="0.25">
      <c r="A6804" t="s">
        <v>637</v>
      </c>
      <c r="B6804" t="s">
        <v>1229</v>
      </c>
      <c r="C6804" t="s">
        <v>639</v>
      </c>
      <c r="D6804" t="s">
        <v>663</v>
      </c>
      <c r="E6804" t="s">
        <v>704</v>
      </c>
      <c r="F6804">
        <v>528004120010</v>
      </c>
      <c r="G6804" t="s">
        <v>653</v>
      </c>
      <c r="H6804">
        <v>583597</v>
      </c>
      <c r="I6804" t="s">
        <v>1268</v>
      </c>
      <c r="J6804">
        <v>202212</v>
      </c>
      <c r="K6804">
        <v>44802</v>
      </c>
      <c r="L6804" t="s">
        <v>644</v>
      </c>
      <c r="M6804">
        <v>165900</v>
      </c>
      <c r="N6804">
        <v>257.94</v>
      </c>
      <c r="O6804" t="s">
        <v>645</v>
      </c>
      <c r="P6804" s="428">
        <v>252.91200000000001</v>
      </c>
      <c r="Q6804">
        <v>30537993</v>
      </c>
      <c r="R6804" t="s">
        <v>1230</v>
      </c>
      <c r="S6804">
        <v>13487</v>
      </c>
      <c r="T6804" t="s">
        <v>5411</v>
      </c>
    </row>
    <row r="6805" spans="1:20" x14ac:dyDescent="0.25">
      <c r="A6805" t="s">
        <v>637</v>
      </c>
      <c r="B6805" t="s">
        <v>650</v>
      </c>
      <c r="C6805" t="s">
        <v>639</v>
      </c>
      <c r="D6805" t="s">
        <v>695</v>
      </c>
      <c r="E6805" t="s">
        <v>652</v>
      </c>
      <c r="F6805">
        <v>528004120010</v>
      </c>
      <c r="G6805" t="s">
        <v>653</v>
      </c>
      <c r="H6805">
        <v>583590</v>
      </c>
      <c r="I6805" t="s">
        <v>170</v>
      </c>
      <c r="J6805">
        <v>202212</v>
      </c>
      <c r="K6805">
        <v>44804</v>
      </c>
      <c r="L6805" t="s">
        <v>644</v>
      </c>
      <c r="M6805">
        <v>-25762.22</v>
      </c>
      <c r="N6805">
        <v>-40.06</v>
      </c>
      <c r="O6805" t="s">
        <v>645</v>
      </c>
      <c r="P6805" s="428">
        <v>-39.279000000000003</v>
      </c>
      <c r="Q6805">
        <v>13048467</v>
      </c>
      <c r="R6805" t="s">
        <v>654</v>
      </c>
      <c r="S6805" t="s">
        <v>951</v>
      </c>
      <c r="T6805" t="s">
        <v>5459</v>
      </c>
    </row>
    <row r="6806" spans="1:20" x14ac:dyDescent="0.25">
      <c r="A6806" t="s">
        <v>637</v>
      </c>
      <c r="B6806" t="s">
        <v>650</v>
      </c>
      <c r="C6806" t="s">
        <v>639</v>
      </c>
      <c r="D6806" t="s">
        <v>695</v>
      </c>
      <c r="E6806" t="s">
        <v>652</v>
      </c>
      <c r="F6806">
        <v>528004120010</v>
      </c>
      <c r="G6806" t="s">
        <v>653</v>
      </c>
      <c r="H6806">
        <v>583590</v>
      </c>
      <c r="I6806" t="s">
        <v>170</v>
      </c>
      <c r="J6806">
        <v>202212</v>
      </c>
      <c r="K6806">
        <v>44804</v>
      </c>
      <c r="L6806" t="s">
        <v>644</v>
      </c>
      <c r="M6806">
        <v>-57289.52</v>
      </c>
      <c r="N6806">
        <v>-89.07</v>
      </c>
      <c r="O6806" t="s">
        <v>645</v>
      </c>
      <c r="P6806" s="428">
        <v>-87.334000000000003</v>
      </c>
      <c r="Q6806">
        <v>13048467</v>
      </c>
      <c r="R6806" t="s">
        <v>654</v>
      </c>
      <c r="S6806" t="s">
        <v>951</v>
      </c>
      <c r="T6806" t="s">
        <v>5459</v>
      </c>
    </row>
    <row r="6807" spans="1:20" x14ac:dyDescent="0.25">
      <c r="A6807" t="s">
        <v>637</v>
      </c>
      <c r="B6807" t="s">
        <v>650</v>
      </c>
      <c r="C6807" t="s">
        <v>639</v>
      </c>
      <c r="D6807" t="s">
        <v>695</v>
      </c>
      <c r="E6807" t="s">
        <v>652</v>
      </c>
      <c r="F6807">
        <v>528004120010</v>
      </c>
      <c r="G6807" t="s">
        <v>653</v>
      </c>
      <c r="H6807">
        <v>583590</v>
      </c>
      <c r="I6807" t="s">
        <v>170</v>
      </c>
      <c r="J6807">
        <v>202212</v>
      </c>
      <c r="K6807">
        <v>44804</v>
      </c>
      <c r="L6807" t="s">
        <v>644</v>
      </c>
      <c r="M6807">
        <v>-31527.3</v>
      </c>
      <c r="N6807">
        <v>-49.02</v>
      </c>
      <c r="O6807" t="s">
        <v>645</v>
      </c>
      <c r="P6807" s="428">
        <v>-48.064</v>
      </c>
      <c r="Q6807">
        <v>13048467</v>
      </c>
      <c r="R6807" t="s">
        <v>654</v>
      </c>
      <c r="S6807" t="s">
        <v>951</v>
      </c>
      <c r="T6807" t="s">
        <v>5460</v>
      </c>
    </row>
    <row r="6808" spans="1:20" x14ac:dyDescent="0.25">
      <c r="A6808" t="s">
        <v>637</v>
      </c>
      <c r="B6808" t="s">
        <v>650</v>
      </c>
      <c r="C6808" t="s">
        <v>639</v>
      </c>
      <c r="D6808" t="s">
        <v>695</v>
      </c>
      <c r="E6808" t="s">
        <v>652</v>
      </c>
      <c r="F6808">
        <v>528004120010</v>
      </c>
      <c r="G6808" t="s">
        <v>653</v>
      </c>
      <c r="H6808">
        <v>583592</v>
      </c>
      <c r="I6808" t="s">
        <v>174</v>
      </c>
      <c r="J6808">
        <v>202212</v>
      </c>
      <c r="K6808">
        <v>44804</v>
      </c>
      <c r="L6808" t="s">
        <v>644</v>
      </c>
      <c r="M6808">
        <v>81714</v>
      </c>
      <c r="N6808">
        <v>127.05</v>
      </c>
      <c r="O6808" t="s">
        <v>645</v>
      </c>
      <c r="P6808" s="428">
        <v>124.57299999999999</v>
      </c>
      <c r="Q6808">
        <v>30535335</v>
      </c>
      <c r="R6808" t="s">
        <v>654</v>
      </c>
      <c r="S6808" t="s">
        <v>951</v>
      </c>
      <c r="T6808" t="s">
        <v>5457</v>
      </c>
    </row>
    <row r="6809" spans="1:20" x14ac:dyDescent="0.25">
      <c r="A6809" t="s">
        <v>637</v>
      </c>
      <c r="B6809" t="s">
        <v>650</v>
      </c>
      <c r="C6809" t="s">
        <v>639</v>
      </c>
      <c r="D6809" t="s">
        <v>695</v>
      </c>
      <c r="E6809" t="s">
        <v>652</v>
      </c>
      <c r="F6809">
        <v>528004120010</v>
      </c>
      <c r="G6809" t="s">
        <v>653</v>
      </c>
      <c r="H6809">
        <v>583592</v>
      </c>
      <c r="I6809" t="s">
        <v>174</v>
      </c>
      <c r="J6809">
        <v>202212</v>
      </c>
      <c r="K6809">
        <v>44804</v>
      </c>
      <c r="L6809" t="s">
        <v>644</v>
      </c>
      <c r="M6809">
        <v>181714</v>
      </c>
      <c r="N6809">
        <v>282.52999999999997</v>
      </c>
      <c r="O6809" t="s">
        <v>645</v>
      </c>
      <c r="P6809" s="428">
        <v>277.02300000000002</v>
      </c>
      <c r="Q6809">
        <v>30535335</v>
      </c>
      <c r="R6809" t="s">
        <v>654</v>
      </c>
      <c r="S6809" t="s">
        <v>951</v>
      </c>
      <c r="T6809" t="s">
        <v>5457</v>
      </c>
    </row>
    <row r="6810" spans="1:20" x14ac:dyDescent="0.25">
      <c r="A6810" t="s">
        <v>637</v>
      </c>
      <c r="B6810" t="s">
        <v>650</v>
      </c>
      <c r="C6810" t="s">
        <v>639</v>
      </c>
      <c r="D6810" t="s">
        <v>695</v>
      </c>
      <c r="E6810" t="s">
        <v>652</v>
      </c>
      <c r="F6810">
        <v>528004120010</v>
      </c>
      <c r="G6810" t="s">
        <v>653</v>
      </c>
      <c r="H6810">
        <v>583592</v>
      </c>
      <c r="I6810" t="s">
        <v>174</v>
      </c>
      <c r="J6810">
        <v>202212</v>
      </c>
      <c r="K6810">
        <v>44804</v>
      </c>
      <c r="L6810" t="s">
        <v>644</v>
      </c>
      <c r="M6810">
        <v>100000</v>
      </c>
      <c r="N6810">
        <v>155.47999999999999</v>
      </c>
      <c r="O6810" t="s">
        <v>645</v>
      </c>
      <c r="P6810" s="428">
        <v>152.44900000000001</v>
      </c>
      <c r="Q6810">
        <v>30535335</v>
      </c>
      <c r="R6810" t="s">
        <v>654</v>
      </c>
      <c r="S6810" t="s">
        <v>951</v>
      </c>
      <c r="T6810" t="s">
        <v>5458</v>
      </c>
    </row>
    <row r="6811" spans="1:20" x14ac:dyDescent="0.25">
      <c r="A6811" t="s">
        <v>637</v>
      </c>
      <c r="B6811" t="s">
        <v>650</v>
      </c>
      <c r="C6811" t="s">
        <v>639</v>
      </c>
      <c r="D6811" t="s">
        <v>695</v>
      </c>
      <c r="E6811" t="s">
        <v>652</v>
      </c>
      <c r="F6811">
        <v>528004120010</v>
      </c>
      <c r="G6811" t="s">
        <v>653</v>
      </c>
      <c r="H6811">
        <v>583592</v>
      </c>
      <c r="I6811" t="s">
        <v>174</v>
      </c>
      <c r="J6811">
        <v>202212</v>
      </c>
      <c r="K6811">
        <v>44804</v>
      </c>
      <c r="L6811" t="s">
        <v>644</v>
      </c>
      <c r="M6811">
        <v>-81714</v>
      </c>
      <c r="N6811">
        <v>-127.05</v>
      </c>
      <c r="O6811" t="s">
        <v>645</v>
      </c>
      <c r="P6811" s="428">
        <v>-124.57299999999999</v>
      </c>
      <c r="Q6811">
        <v>30533201</v>
      </c>
      <c r="R6811" t="s">
        <v>654</v>
      </c>
      <c r="S6811" t="s">
        <v>951</v>
      </c>
      <c r="T6811" t="s">
        <v>5457</v>
      </c>
    </row>
    <row r="6812" spans="1:20" x14ac:dyDescent="0.25">
      <c r="A6812" t="s">
        <v>637</v>
      </c>
      <c r="B6812" t="s">
        <v>650</v>
      </c>
      <c r="C6812" t="s">
        <v>639</v>
      </c>
      <c r="D6812" t="s">
        <v>695</v>
      </c>
      <c r="E6812" t="s">
        <v>652</v>
      </c>
      <c r="F6812">
        <v>528004120010</v>
      </c>
      <c r="G6812" t="s">
        <v>653</v>
      </c>
      <c r="H6812">
        <v>583592</v>
      </c>
      <c r="I6812" t="s">
        <v>174</v>
      </c>
      <c r="J6812">
        <v>202212</v>
      </c>
      <c r="K6812">
        <v>44804</v>
      </c>
      <c r="L6812" t="s">
        <v>644</v>
      </c>
      <c r="M6812">
        <v>-181714</v>
      </c>
      <c r="N6812">
        <v>-282.52999999999997</v>
      </c>
      <c r="O6812" t="s">
        <v>645</v>
      </c>
      <c r="P6812" s="428">
        <v>-277.02300000000002</v>
      </c>
      <c r="Q6812">
        <v>30533201</v>
      </c>
      <c r="R6812" t="s">
        <v>654</v>
      </c>
      <c r="S6812" t="s">
        <v>951</v>
      </c>
      <c r="T6812" t="s">
        <v>5457</v>
      </c>
    </row>
    <row r="6813" spans="1:20" x14ac:dyDescent="0.25">
      <c r="A6813" t="s">
        <v>637</v>
      </c>
      <c r="B6813" t="s">
        <v>650</v>
      </c>
      <c r="C6813" t="s">
        <v>639</v>
      </c>
      <c r="D6813" t="s">
        <v>695</v>
      </c>
      <c r="E6813" t="s">
        <v>652</v>
      </c>
      <c r="F6813">
        <v>528004120010</v>
      </c>
      <c r="G6813" t="s">
        <v>653</v>
      </c>
      <c r="H6813">
        <v>583592</v>
      </c>
      <c r="I6813" t="s">
        <v>174</v>
      </c>
      <c r="J6813">
        <v>202212</v>
      </c>
      <c r="K6813">
        <v>44804</v>
      </c>
      <c r="L6813" t="s">
        <v>644</v>
      </c>
      <c r="M6813">
        <v>-100000</v>
      </c>
      <c r="N6813">
        <v>-155.47999999999999</v>
      </c>
      <c r="O6813" t="s">
        <v>645</v>
      </c>
      <c r="P6813" s="428">
        <v>-152.44900000000001</v>
      </c>
      <c r="Q6813">
        <v>30533201</v>
      </c>
      <c r="R6813" t="s">
        <v>654</v>
      </c>
      <c r="S6813" t="s">
        <v>951</v>
      </c>
      <c r="T6813" t="s">
        <v>5458</v>
      </c>
    </row>
    <row r="6814" spans="1:20" x14ac:dyDescent="0.25">
      <c r="A6814" t="s">
        <v>637</v>
      </c>
      <c r="B6814" t="s">
        <v>650</v>
      </c>
      <c r="C6814" t="s">
        <v>639</v>
      </c>
      <c r="D6814" t="s">
        <v>695</v>
      </c>
      <c r="E6814" t="s">
        <v>652</v>
      </c>
      <c r="F6814">
        <v>528004120010</v>
      </c>
      <c r="G6814" t="s">
        <v>653</v>
      </c>
      <c r="H6814">
        <v>583592</v>
      </c>
      <c r="I6814" t="s">
        <v>174</v>
      </c>
      <c r="J6814">
        <v>202212</v>
      </c>
      <c r="K6814">
        <v>44804</v>
      </c>
      <c r="L6814" t="s">
        <v>644</v>
      </c>
      <c r="M6814">
        <v>100000</v>
      </c>
      <c r="N6814">
        <v>155.47999999999999</v>
      </c>
      <c r="O6814" t="s">
        <v>645</v>
      </c>
      <c r="P6814" s="428">
        <v>152.44900000000001</v>
      </c>
      <c r="Q6814">
        <v>30537604</v>
      </c>
      <c r="R6814" t="s">
        <v>654</v>
      </c>
      <c r="S6814" t="s">
        <v>951</v>
      </c>
      <c r="T6814" t="s">
        <v>5458</v>
      </c>
    </row>
    <row r="6815" spans="1:20" x14ac:dyDescent="0.25">
      <c r="A6815" t="s">
        <v>637</v>
      </c>
      <c r="B6815" t="s">
        <v>650</v>
      </c>
      <c r="C6815" t="s">
        <v>639</v>
      </c>
      <c r="D6815" t="s">
        <v>695</v>
      </c>
      <c r="E6815" t="s">
        <v>652</v>
      </c>
      <c r="F6815">
        <v>528004120010</v>
      </c>
      <c r="G6815" t="s">
        <v>653</v>
      </c>
      <c r="H6815">
        <v>583592</v>
      </c>
      <c r="I6815" t="s">
        <v>174</v>
      </c>
      <c r="J6815">
        <v>202212</v>
      </c>
      <c r="K6815">
        <v>44804</v>
      </c>
      <c r="L6815" t="s">
        <v>644</v>
      </c>
      <c r="M6815">
        <v>81714</v>
      </c>
      <c r="N6815">
        <v>127.05</v>
      </c>
      <c r="O6815" t="s">
        <v>645</v>
      </c>
      <c r="P6815" s="428">
        <v>124.57299999999999</v>
      </c>
      <c r="Q6815">
        <v>30537604</v>
      </c>
      <c r="R6815" t="s">
        <v>654</v>
      </c>
      <c r="S6815" t="s">
        <v>951</v>
      </c>
      <c r="T6815" t="s">
        <v>5457</v>
      </c>
    </row>
    <row r="6816" spans="1:20" x14ac:dyDescent="0.25">
      <c r="A6816" t="s">
        <v>637</v>
      </c>
      <c r="B6816" t="s">
        <v>650</v>
      </c>
      <c r="C6816" t="s">
        <v>639</v>
      </c>
      <c r="D6816" t="s">
        <v>695</v>
      </c>
      <c r="E6816" t="s">
        <v>652</v>
      </c>
      <c r="F6816">
        <v>528004120010</v>
      </c>
      <c r="G6816" t="s">
        <v>653</v>
      </c>
      <c r="H6816">
        <v>583592</v>
      </c>
      <c r="I6816" t="s">
        <v>174</v>
      </c>
      <c r="J6816">
        <v>202212</v>
      </c>
      <c r="K6816">
        <v>44834</v>
      </c>
      <c r="L6816" t="s">
        <v>644</v>
      </c>
      <c r="M6816">
        <v>-181714</v>
      </c>
      <c r="N6816">
        <v>-277.66000000000003</v>
      </c>
      <c r="O6816" t="s">
        <v>645</v>
      </c>
      <c r="P6816" s="428">
        <v>-277.02600000000001</v>
      </c>
      <c r="Q6816">
        <v>30533201</v>
      </c>
      <c r="R6816" t="s">
        <v>654</v>
      </c>
      <c r="S6816" t="s">
        <v>951</v>
      </c>
      <c r="T6816" t="s">
        <v>3914</v>
      </c>
    </row>
    <row r="6817" spans="1:20" x14ac:dyDescent="0.25">
      <c r="A6817" t="s">
        <v>637</v>
      </c>
      <c r="B6817" t="s">
        <v>650</v>
      </c>
      <c r="C6817" t="s">
        <v>639</v>
      </c>
      <c r="D6817" t="s">
        <v>695</v>
      </c>
      <c r="E6817" t="s">
        <v>652</v>
      </c>
      <c r="F6817">
        <v>528004120010</v>
      </c>
      <c r="G6817" t="s">
        <v>653</v>
      </c>
      <c r="H6817">
        <v>583592</v>
      </c>
      <c r="I6817" t="s">
        <v>174</v>
      </c>
      <c r="J6817">
        <v>202212</v>
      </c>
      <c r="K6817">
        <v>44834</v>
      </c>
      <c r="L6817" t="s">
        <v>644</v>
      </c>
      <c r="M6817">
        <v>-81714</v>
      </c>
      <c r="N6817">
        <v>-124.86</v>
      </c>
      <c r="O6817" t="s">
        <v>645</v>
      </c>
      <c r="P6817" s="428">
        <v>-124.575</v>
      </c>
      <c r="Q6817">
        <v>30533201</v>
      </c>
      <c r="R6817" t="s">
        <v>654</v>
      </c>
      <c r="S6817" t="s">
        <v>951</v>
      </c>
      <c r="T6817" t="s">
        <v>3914</v>
      </c>
    </row>
    <row r="6818" spans="1:20" x14ac:dyDescent="0.25">
      <c r="A6818" t="s">
        <v>637</v>
      </c>
      <c r="B6818" t="s">
        <v>650</v>
      </c>
      <c r="C6818" t="s">
        <v>639</v>
      </c>
      <c r="D6818" t="s">
        <v>695</v>
      </c>
      <c r="E6818" t="s">
        <v>652</v>
      </c>
      <c r="F6818">
        <v>528004120010</v>
      </c>
      <c r="G6818" t="s">
        <v>653</v>
      </c>
      <c r="H6818">
        <v>583592</v>
      </c>
      <c r="I6818" t="s">
        <v>174</v>
      </c>
      <c r="J6818">
        <v>202212</v>
      </c>
      <c r="K6818">
        <v>44834</v>
      </c>
      <c r="L6818" t="s">
        <v>644</v>
      </c>
      <c r="M6818">
        <v>-100000</v>
      </c>
      <c r="N6818">
        <v>-152.80000000000001</v>
      </c>
      <c r="O6818" t="s">
        <v>645</v>
      </c>
      <c r="P6818" s="428">
        <v>-152.45099999999999</v>
      </c>
      <c r="Q6818">
        <v>30533201</v>
      </c>
      <c r="R6818" t="s">
        <v>654</v>
      </c>
      <c r="S6818" t="s">
        <v>951</v>
      </c>
      <c r="T6818" t="s">
        <v>5462</v>
      </c>
    </row>
    <row r="6819" spans="1:20" x14ac:dyDescent="0.25">
      <c r="A6819" t="s">
        <v>637</v>
      </c>
      <c r="B6819" t="s">
        <v>650</v>
      </c>
      <c r="C6819" t="s">
        <v>639</v>
      </c>
      <c r="D6819" t="s">
        <v>695</v>
      </c>
      <c r="E6819" t="s">
        <v>652</v>
      </c>
      <c r="F6819">
        <v>528004120010</v>
      </c>
      <c r="G6819" t="s">
        <v>653</v>
      </c>
      <c r="H6819">
        <v>583592</v>
      </c>
      <c r="I6819" t="s">
        <v>174</v>
      </c>
      <c r="J6819">
        <v>202212</v>
      </c>
      <c r="K6819">
        <v>44834</v>
      </c>
      <c r="L6819" t="s">
        <v>644</v>
      </c>
      <c r="M6819">
        <v>84076.63</v>
      </c>
      <c r="N6819">
        <v>128.47</v>
      </c>
      <c r="O6819" t="s">
        <v>645</v>
      </c>
      <c r="P6819" s="428">
        <v>128.17599999999999</v>
      </c>
      <c r="Q6819">
        <v>30533201</v>
      </c>
      <c r="R6819" t="s">
        <v>654</v>
      </c>
      <c r="S6819" t="s">
        <v>951</v>
      </c>
      <c r="T6819" t="s">
        <v>3914</v>
      </c>
    </row>
    <row r="6820" spans="1:20" x14ac:dyDescent="0.25">
      <c r="A6820" t="s">
        <v>637</v>
      </c>
      <c r="B6820" t="s">
        <v>650</v>
      </c>
      <c r="C6820" t="s">
        <v>639</v>
      </c>
      <c r="D6820" t="s">
        <v>695</v>
      </c>
      <c r="E6820" t="s">
        <v>652</v>
      </c>
      <c r="F6820">
        <v>528004120010</v>
      </c>
      <c r="G6820" t="s">
        <v>653</v>
      </c>
      <c r="H6820">
        <v>583592</v>
      </c>
      <c r="I6820" t="s">
        <v>174</v>
      </c>
      <c r="J6820">
        <v>202212</v>
      </c>
      <c r="K6820">
        <v>44834</v>
      </c>
      <c r="L6820" t="s">
        <v>644</v>
      </c>
      <c r="M6820">
        <v>37807.97</v>
      </c>
      <c r="N6820">
        <v>57.77</v>
      </c>
      <c r="O6820" t="s">
        <v>645</v>
      </c>
      <c r="P6820" s="428">
        <v>57.637999999999998</v>
      </c>
      <c r="Q6820">
        <v>30533201</v>
      </c>
      <c r="R6820" t="s">
        <v>654</v>
      </c>
      <c r="S6820" t="s">
        <v>951</v>
      </c>
      <c r="T6820" t="s">
        <v>3914</v>
      </c>
    </row>
    <row r="6821" spans="1:20" x14ac:dyDescent="0.25">
      <c r="A6821" t="s">
        <v>637</v>
      </c>
      <c r="B6821" t="s">
        <v>650</v>
      </c>
      <c r="C6821" t="s">
        <v>639</v>
      </c>
      <c r="D6821" t="s">
        <v>695</v>
      </c>
      <c r="E6821" t="s">
        <v>652</v>
      </c>
      <c r="F6821">
        <v>528004120010</v>
      </c>
      <c r="G6821" t="s">
        <v>653</v>
      </c>
      <c r="H6821">
        <v>583592</v>
      </c>
      <c r="I6821" t="s">
        <v>174</v>
      </c>
      <c r="J6821">
        <v>202212</v>
      </c>
      <c r="K6821">
        <v>44834</v>
      </c>
      <c r="L6821" t="s">
        <v>644</v>
      </c>
      <c r="M6821">
        <v>46268.66</v>
      </c>
      <c r="N6821">
        <v>70.7</v>
      </c>
      <c r="O6821" t="s">
        <v>645</v>
      </c>
      <c r="P6821" s="428">
        <v>70.537999999999997</v>
      </c>
      <c r="Q6821">
        <v>30533201</v>
      </c>
      <c r="R6821" t="s">
        <v>654</v>
      </c>
      <c r="S6821" t="s">
        <v>951</v>
      </c>
      <c r="T6821" t="s">
        <v>5462</v>
      </c>
    </row>
    <row r="6822" spans="1:20" x14ac:dyDescent="0.25">
      <c r="A6822" t="s">
        <v>637</v>
      </c>
      <c r="B6822" t="s">
        <v>650</v>
      </c>
      <c r="C6822" t="s">
        <v>639</v>
      </c>
      <c r="D6822" t="s">
        <v>695</v>
      </c>
      <c r="E6822" t="s">
        <v>652</v>
      </c>
      <c r="F6822">
        <v>528004120010</v>
      </c>
      <c r="G6822" t="s">
        <v>653</v>
      </c>
      <c r="H6822">
        <v>583592</v>
      </c>
      <c r="I6822" t="s">
        <v>174</v>
      </c>
      <c r="J6822">
        <v>202212</v>
      </c>
      <c r="K6822">
        <v>44834</v>
      </c>
      <c r="L6822" t="s">
        <v>644</v>
      </c>
      <c r="M6822">
        <v>181714</v>
      </c>
      <c r="N6822">
        <v>277.66000000000003</v>
      </c>
      <c r="O6822" t="s">
        <v>645</v>
      </c>
      <c r="P6822" s="428">
        <v>277.02600000000001</v>
      </c>
      <c r="Q6822">
        <v>30535335</v>
      </c>
      <c r="R6822" t="s">
        <v>654</v>
      </c>
      <c r="S6822" t="s">
        <v>951</v>
      </c>
      <c r="T6822" t="s">
        <v>3914</v>
      </c>
    </row>
    <row r="6823" spans="1:20" x14ac:dyDescent="0.25">
      <c r="A6823" t="s">
        <v>637</v>
      </c>
      <c r="B6823" t="s">
        <v>650</v>
      </c>
      <c r="C6823" t="s">
        <v>639</v>
      </c>
      <c r="D6823" t="s">
        <v>695</v>
      </c>
      <c r="E6823" t="s">
        <v>652</v>
      </c>
      <c r="F6823">
        <v>528004120010</v>
      </c>
      <c r="G6823" t="s">
        <v>653</v>
      </c>
      <c r="H6823">
        <v>583592</v>
      </c>
      <c r="I6823" t="s">
        <v>174</v>
      </c>
      <c r="J6823">
        <v>202212</v>
      </c>
      <c r="K6823">
        <v>44834</v>
      </c>
      <c r="L6823" t="s">
        <v>644</v>
      </c>
      <c r="M6823">
        <v>81714</v>
      </c>
      <c r="N6823">
        <v>124.86</v>
      </c>
      <c r="O6823" t="s">
        <v>645</v>
      </c>
      <c r="P6823" s="428">
        <v>124.575</v>
      </c>
      <c r="Q6823">
        <v>30535335</v>
      </c>
      <c r="R6823" t="s">
        <v>654</v>
      </c>
      <c r="S6823" t="s">
        <v>951</v>
      </c>
      <c r="T6823" t="s">
        <v>3914</v>
      </c>
    </row>
    <row r="6824" spans="1:20" x14ac:dyDescent="0.25">
      <c r="A6824" t="s">
        <v>637</v>
      </c>
      <c r="B6824" t="s">
        <v>650</v>
      </c>
      <c r="C6824" t="s">
        <v>639</v>
      </c>
      <c r="D6824" t="s">
        <v>695</v>
      </c>
      <c r="E6824" t="s">
        <v>652</v>
      </c>
      <c r="F6824">
        <v>528004120010</v>
      </c>
      <c r="G6824" t="s">
        <v>653</v>
      </c>
      <c r="H6824">
        <v>583592</v>
      </c>
      <c r="I6824" t="s">
        <v>174</v>
      </c>
      <c r="J6824">
        <v>202212</v>
      </c>
      <c r="K6824">
        <v>44834</v>
      </c>
      <c r="L6824" t="s">
        <v>644</v>
      </c>
      <c r="M6824">
        <v>100000</v>
      </c>
      <c r="N6824">
        <v>152.80000000000001</v>
      </c>
      <c r="O6824" t="s">
        <v>645</v>
      </c>
      <c r="P6824" s="428">
        <v>152.45099999999999</v>
      </c>
      <c r="Q6824">
        <v>30535335</v>
      </c>
      <c r="R6824" t="s">
        <v>654</v>
      </c>
      <c r="S6824" t="s">
        <v>951</v>
      </c>
      <c r="T6824" t="s">
        <v>5462</v>
      </c>
    </row>
    <row r="6825" spans="1:20" x14ac:dyDescent="0.25">
      <c r="A6825" t="s">
        <v>637</v>
      </c>
      <c r="B6825" t="s">
        <v>650</v>
      </c>
      <c r="C6825" t="s">
        <v>639</v>
      </c>
      <c r="D6825" t="s">
        <v>695</v>
      </c>
      <c r="E6825" t="s">
        <v>652</v>
      </c>
      <c r="F6825">
        <v>528004120010</v>
      </c>
      <c r="G6825" t="s">
        <v>653</v>
      </c>
      <c r="H6825">
        <v>583592</v>
      </c>
      <c r="I6825" t="s">
        <v>174</v>
      </c>
      <c r="J6825">
        <v>202212</v>
      </c>
      <c r="K6825">
        <v>44834</v>
      </c>
      <c r="L6825" t="s">
        <v>644</v>
      </c>
      <c r="M6825">
        <v>-84076.63</v>
      </c>
      <c r="N6825">
        <v>-128.47</v>
      </c>
      <c r="O6825" t="s">
        <v>645</v>
      </c>
      <c r="P6825" s="428">
        <v>-128.17599999999999</v>
      </c>
      <c r="Q6825">
        <v>30535335</v>
      </c>
      <c r="R6825" t="s">
        <v>654</v>
      </c>
      <c r="S6825" t="s">
        <v>951</v>
      </c>
      <c r="T6825" t="s">
        <v>3914</v>
      </c>
    </row>
    <row r="6826" spans="1:20" x14ac:dyDescent="0.25">
      <c r="A6826" t="s">
        <v>637</v>
      </c>
      <c r="B6826" t="s">
        <v>650</v>
      </c>
      <c r="C6826" t="s">
        <v>639</v>
      </c>
      <c r="D6826" t="s">
        <v>695</v>
      </c>
      <c r="E6826" t="s">
        <v>652</v>
      </c>
      <c r="F6826">
        <v>528004120010</v>
      </c>
      <c r="G6826" t="s">
        <v>653</v>
      </c>
      <c r="H6826">
        <v>583592</v>
      </c>
      <c r="I6826" t="s">
        <v>174</v>
      </c>
      <c r="J6826">
        <v>202212</v>
      </c>
      <c r="K6826">
        <v>44834</v>
      </c>
      <c r="L6826" t="s">
        <v>644</v>
      </c>
      <c r="M6826">
        <v>-37807.97</v>
      </c>
      <c r="N6826">
        <v>-57.77</v>
      </c>
      <c r="O6826" t="s">
        <v>645</v>
      </c>
      <c r="P6826" s="428">
        <v>-57.637999999999998</v>
      </c>
      <c r="Q6826">
        <v>30535335</v>
      </c>
      <c r="R6826" t="s">
        <v>654</v>
      </c>
      <c r="S6826" t="s">
        <v>951</v>
      </c>
      <c r="T6826" t="s">
        <v>3914</v>
      </c>
    </row>
    <row r="6827" spans="1:20" x14ac:dyDescent="0.25">
      <c r="A6827" t="s">
        <v>637</v>
      </c>
      <c r="B6827" t="s">
        <v>650</v>
      </c>
      <c r="C6827" t="s">
        <v>639</v>
      </c>
      <c r="D6827" t="s">
        <v>695</v>
      </c>
      <c r="E6827" t="s">
        <v>652</v>
      </c>
      <c r="F6827">
        <v>528004120010</v>
      </c>
      <c r="G6827" t="s">
        <v>653</v>
      </c>
      <c r="H6827">
        <v>583592</v>
      </c>
      <c r="I6827" t="s">
        <v>174</v>
      </c>
      <c r="J6827">
        <v>202212</v>
      </c>
      <c r="K6827">
        <v>44834</v>
      </c>
      <c r="L6827" t="s">
        <v>644</v>
      </c>
      <c r="M6827">
        <v>-46268.66</v>
      </c>
      <c r="N6827">
        <v>-70.7</v>
      </c>
      <c r="O6827" t="s">
        <v>645</v>
      </c>
      <c r="P6827" s="428">
        <v>-70.537999999999997</v>
      </c>
      <c r="Q6827">
        <v>30535335</v>
      </c>
      <c r="R6827" t="s">
        <v>654</v>
      </c>
      <c r="S6827" t="s">
        <v>951</v>
      </c>
      <c r="T6827" t="s">
        <v>5462</v>
      </c>
    </row>
    <row r="6828" spans="1:20" x14ac:dyDescent="0.25">
      <c r="A6828" t="s">
        <v>637</v>
      </c>
      <c r="B6828" t="s">
        <v>650</v>
      </c>
      <c r="C6828" t="s">
        <v>639</v>
      </c>
      <c r="D6828" t="s">
        <v>695</v>
      </c>
      <c r="E6828" t="s">
        <v>652</v>
      </c>
      <c r="F6828">
        <v>528004120010</v>
      </c>
      <c r="G6828" t="s">
        <v>653</v>
      </c>
      <c r="H6828">
        <v>583590</v>
      </c>
      <c r="I6828" t="s">
        <v>170</v>
      </c>
      <c r="J6828">
        <v>202212</v>
      </c>
      <c r="K6828">
        <v>44834</v>
      </c>
      <c r="L6828" t="s">
        <v>644</v>
      </c>
      <c r="M6828">
        <v>-57289.52</v>
      </c>
      <c r="N6828">
        <v>-87.54</v>
      </c>
      <c r="O6828" t="s">
        <v>645</v>
      </c>
      <c r="P6828" s="428">
        <v>-87.34</v>
      </c>
      <c r="Q6828">
        <v>13048467</v>
      </c>
      <c r="R6828" t="s">
        <v>654</v>
      </c>
      <c r="S6828" t="s">
        <v>951</v>
      </c>
      <c r="T6828" t="s">
        <v>5461</v>
      </c>
    </row>
    <row r="6829" spans="1:20" x14ac:dyDescent="0.25">
      <c r="A6829" t="s">
        <v>637</v>
      </c>
      <c r="B6829" t="s">
        <v>650</v>
      </c>
      <c r="C6829" t="s">
        <v>639</v>
      </c>
      <c r="D6829" t="s">
        <v>695</v>
      </c>
      <c r="E6829" t="s">
        <v>652</v>
      </c>
      <c r="F6829">
        <v>528004120010</v>
      </c>
      <c r="G6829" t="s">
        <v>653</v>
      </c>
      <c r="H6829">
        <v>583590</v>
      </c>
      <c r="I6829" t="s">
        <v>170</v>
      </c>
      <c r="J6829">
        <v>202212</v>
      </c>
      <c r="K6829">
        <v>44834</v>
      </c>
      <c r="L6829" t="s">
        <v>644</v>
      </c>
      <c r="M6829">
        <v>-25762.22</v>
      </c>
      <c r="N6829">
        <v>-39.36</v>
      </c>
      <c r="O6829" t="s">
        <v>645</v>
      </c>
      <c r="P6829" s="428">
        <v>-39.270000000000003</v>
      </c>
      <c r="Q6829">
        <v>13048467</v>
      </c>
      <c r="R6829" t="s">
        <v>654</v>
      </c>
      <c r="S6829" t="s">
        <v>951</v>
      </c>
      <c r="T6829" t="s">
        <v>5461</v>
      </c>
    </row>
    <row r="6830" spans="1:20" x14ac:dyDescent="0.25">
      <c r="A6830" t="s">
        <v>637</v>
      </c>
      <c r="B6830" t="s">
        <v>650</v>
      </c>
      <c r="C6830" t="s">
        <v>639</v>
      </c>
      <c r="D6830" t="s">
        <v>695</v>
      </c>
      <c r="E6830" t="s">
        <v>652</v>
      </c>
      <c r="F6830">
        <v>528004120010</v>
      </c>
      <c r="G6830" t="s">
        <v>653</v>
      </c>
      <c r="H6830">
        <v>583590</v>
      </c>
      <c r="I6830" t="s">
        <v>170</v>
      </c>
      <c r="J6830">
        <v>202212</v>
      </c>
      <c r="K6830">
        <v>44834</v>
      </c>
      <c r="L6830" t="s">
        <v>644</v>
      </c>
      <c r="M6830">
        <v>-31527.3</v>
      </c>
      <c r="N6830">
        <v>-48.17</v>
      </c>
      <c r="O6830" t="s">
        <v>645</v>
      </c>
      <c r="P6830" s="428">
        <v>-48.06</v>
      </c>
      <c r="Q6830">
        <v>13048467</v>
      </c>
      <c r="R6830" t="s">
        <v>654</v>
      </c>
      <c r="S6830" t="s">
        <v>951</v>
      </c>
      <c r="T6830" t="s">
        <v>5463</v>
      </c>
    </row>
    <row r="6831" spans="1:20" x14ac:dyDescent="0.25">
      <c r="A6831" t="s">
        <v>637</v>
      </c>
      <c r="B6831" t="s">
        <v>650</v>
      </c>
      <c r="C6831" t="s">
        <v>639</v>
      </c>
      <c r="D6831" t="s">
        <v>695</v>
      </c>
      <c r="E6831" t="s">
        <v>652</v>
      </c>
      <c r="F6831">
        <v>528004120010</v>
      </c>
      <c r="G6831" t="s">
        <v>653</v>
      </c>
      <c r="H6831">
        <v>583590</v>
      </c>
      <c r="I6831" t="s">
        <v>170</v>
      </c>
      <c r="J6831">
        <v>202212</v>
      </c>
      <c r="K6831">
        <v>44834</v>
      </c>
      <c r="L6831" t="s">
        <v>644</v>
      </c>
      <c r="M6831">
        <v>26507.09</v>
      </c>
      <c r="N6831">
        <v>40.5</v>
      </c>
      <c r="O6831" t="s">
        <v>645</v>
      </c>
      <c r="P6831" s="428">
        <v>40.406999999999996</v>
      </c>
      <c r="Q6831">
        <v>13048467</v>
      </c>
      <c r="R6831" t="s">
        <v>654</v>
      </c>
      <c r="S6831" t="s">
        <v>951</v>
      </c>
      <c r="T6831" t="s">
        <v>5461</v>
      </c>
    </row>
    <row r="6832" spans="1:20" x14ac:dyDescent="0.25">
      <c r="A6832" t="s">
        <v>637</v>
      </c>
      <c r="B6832" t="s">
        <v>650</v>
      </c>
      <c r="C6832" t="s">
        <v>639</v>
      </c>
      <c r="D6832" t="s">
        <v>695</v>
      </c>
      <c r="E6832" t="s">
        <v>652</v>
      </c>
      <c r="F6832">
        <v>528004120010</v>
      </c>
      <c r="G6832" t="s">
        <v>653</v>
      </c>
      <c r="H6832">
        <v>583590</v>
      </c>
      <c r="I6832" t="s">
        <v>170</v>
      </c>
      <c r="J6832">
        <v>202212</v>
      </c>
      <c r="K6832">
        <v>44834</v>
      </c>
      <c r="L6832" t="s">
        <v>644</v>
      </c>
      <c r="M6832">
        <v>11919.83</v>
      </c>
      <c r="N6832">
        <v>18.21</v>
      </c>
      <c r="O6832" t="s">
        <v>645</v>
      </c>
      <c r="P6832" s="428">
        <v>18.167999999999999</v>
      </c>
      <c r="Q6832">
        <v>13048467</v>
      </c>
      <c r="R6832" t="s">
        <v>654</v>
      </c>
      <c r="S6832" t="s">
        <v>951</v>
      </c>
      <c r="T6832" t="s">
        <v>5461</v>
      </c>
    </row>
    <row r="6833" spans="1:20" x14ac:dyDescent="0.25">
      <c r="A6833" t="s">
        <v>637</v>
      </c>
      <c r="B6833" t="s">
        <v>650</v>
      </c>
      <c r="C6833" t="s">
        <v>639</v>
      </c>
      <c r="D6833" t="s">
        <v>695</v>
      </c>
      <c r="E6833" t="s">
        <v>652</v>
      </c>
      <c r="F6833">
        <v>528004120010</v>
      </c>
      <c r="G6833" t="s">
        <v>653</v>
      </c>
      <c r="H6833">
        <v>583590</v>
      </c>
      <c r="I6833" t="s">
        <v>170</v>
      </c>
      <c r="J6833">
        <v>202212</v>
      </c>
      <c r="K6833">
        <v>44834</v>
      </c>
      <c r="L6833" t="s">
        <v>644</v>
      </c>
      <c r="M6833">
        <v>14587.26</v>
      </c>
      <c r="N6833">
        <v>22.29</v>
      </c>
      <c r="O6833" t="s">
        <v>645</v>
      </c>
      <c r="P6833" s="428">
        <v>22.239000000000001</v>
      </c>
      <c r="Q6833">
        <v>13048467</v>
      </c>
      <c r="R6833" t="s">
        <v>654</v>
      </c>
      <c r="S6833" t="s">
        <v>951</v>
      </c>
      <c r="T6833" t="s">
        <v>5463</v>
      </c>
    </row>
    <row r="6834" spans="1:20" x14ac:dyDescent="0.25">
      <c r="A6834" t="s">
        <v>637</v>
      </c>
      <c r="B6834" t="s">
        <v>650</v>
      </c>
      <c r="C6834" t="s">
        <v>639</v>
      </c>
      <c r="D6834" t="s">
        <v>695</v>
      </c>
      <c r="E6834" t="s">
        <v>652</v>
      </c>
      <c r="F6834">
        <v>528004120010</v>
      </c>
      <c r="G6834" t="s">
        <v>653</v>
      </c>
      <c r="H6834">
        <v>583590</v>
      </c>
      <c r="I6834" t="s">
        <v>170</v>
      </c>
      <c r="J6834">
        <v>202212</v>
      </c>
      <c r="K6834">
        <v>44834</v>
      </c>
      <c r="L6834" t="s">
        <v>644</v>
      </c>
      <c r="M6834">
        <v>2325.7800000000002</v>
      </c>
      <c r="N6834">
        <v>3.55</v>
      </c>
      <c r="O6834" t="s">
        <v>645</v>
      </c>
      <c r="P6834" s="428">
        <v>3.5419999999999998</v>
      </c>
      <c r="Q6834">
        <v>13048467</v>
      </c>
      <c r="R6834" t="s">
        <v>654</v>
      </c>
      <c r="S6834" t="s">
        <v>951</v>
      </c>
      <c r="T6834" t="s">
        <v>5463</v>
      </c>
    </row>
    <row r="6835" spans="1:20" x14ac:dyDescent="0.25">
      <c r="A6835" t="s">
        <v>637</v>
      </c>
      <c r="B6835" t="s">
        <v>650</v>
      </c>
      <c r="C6835" t="s">
        <v>639</v>
      </c>
      <c r="D6835" t="s">
        <v>695</v>
      </c>
      <c r="E6835" t="s">
        <v>652</v>
      </c>
      <c r="F6835">
        <v>528004120010</v>
      </c>
      <c r="G6835" t="s">
        <v>653</v>
      </c>
      <c r="H6835">
        <v>583590</v>
      </c>
      <c r="I6835" t="s">
        <v>170</v>
      </c>
      <c r="J6835">
        <v>202212</v>
      </c>
      <c r="K6835">
        <v>44834</v>
      </c>
      <c r="L6835" t="s">
        <v>644</v>
      </c>
      <c r="M6835">
        <v>1573.32</v>
      </c>
      <c r="N6835">
        <v>2.4</v>
      </c>
      <c r="O6835" t="s">
        <v>645</v>
      </c>
      <c r="P6835" s="428">
        <v>2.395</v>
      </c>
      <c r="Q6835">
        <v>13048467</v>
      </c>
      <c r="R6835" t="s">
        <v>654</v>
      </c>
      <c r="S6835" t="s">
        <v>951</v>
      </c>
      <c r="T6835" t="s">
        <v>5461</v>
      </c>
    </row>
    <row r="6836" spans="1:20" x14ac:dyDescent="0.25">
      <c r="A6836" t="s">
        <v>637</v>
      </c>
      <c r="B6836" t="s">
        <v>650</v>
      </c>
      <c r="C6836" t="s">
        <v>639</v>
      </c>
      <c r="D6836" t="s">
        <v>695</v>
      </c>
      <c r="E6836" t="s">
        <v>652</v>
      </c>
      <c r="F6836">
        <v>528004120010</v>
      </c>
      <c r="G6836" t="s">
        <v>653</v>
      </c>
      <c r="H6836">
        <v>583590</v>
      </c>
      <c r="I6836" t="s">
        <v>170</v>
      </c>
      <c r="J6836">
        <v>202212</v>
      </c>
      <c r="K6836">
        <v>44834</v>
      </c>
      <c r="L6836" t="s">
        <v>644</v>
      </c>
      <c r="M6836">
        <v>865.83</v>
      </c>
      <c r="N6836">
        <v>1.32</v>
      </c>
      <c r="O6836" t="s">
        <v>645</v>
      </c>
      <c r="P6836" s="428">
        <v>1.3169999999999999</v>
      </c>
      <c r="Q6836">
        <v>13048467</v>
      </c>
      <c r="R6836" t="s">
        <v>654</v>
      </c>
      <c r="S6836" t="s">
        <v>951</v>
      </c>
      <c r="T6836" t="s">
        <v>5463</v>
      </c>
    </row>
    <row r="6837" spans="1:20" x14ac:dyDescent="0.25">
      <c r="A6837" t="s">
        <v>637</v>
      </c>
      <c r="B6837" t="s">
        <v>650</v>
      </c>
      <c r="C6837" t="s">
        <v>639</v>
      </c>
      <c r="D6837" t="s">
        <v>695</v>
      </c>
      <c r="E6837" t="s">
        <v>652</v>
      </c>
      <c r="F6837">
        <v>528004120010</v>
      </c>
      <c r="G6837" t="s">
        <v>653</v>
      </c>
      <c r="H6837">
        <v>583590</v>
      </c>
      <c r="I6837" t="s">
        <v>170</v>
      </c>
      <c r="J6837">
        <v>202212</v>
      </c>
      <c r="K6837">
        <v>44834</v>
      </c>
      <c r="L6837" t="s">
        <v>644</v>
      </c>
      <c r="M6837">
        <v>707.5</v>
      </c>
      <c r="N6837">
        <v>1.08</v>
      </c>
      <c r="O6837" t="s">
        <v>645</v>
      </c>
      <c r="P6837" s="428">
        <v>1.0780000000000001</v>
      </c>
      <c r="Q6837">
        <v>13048467</v>
      </c>
      <c r="R6837" t="s">
        <v>654</v>
      </c>
      <c r="S6837" t="s">
        <v>951</v>
      </c>
      <c r="T6837" t="s">
        <v>5461</v>
      </c>
    </row>
    <row r="6838" spans="1:20" x14ac:dyDescent="0.25">
      <c r="A6838" t="s">
        <v>637</v>
      </c>
      <c r="B6838" t="s">
        <v>650</v>
      </c>
      <c r="C6838" t="s">
        <v>639</v>
      </c>
      <c r="D6838" t="s">
        <v>695</v>
      </c>
      <c r="E6838" t="s">
        <v>652</v>
      </c>
      <c r="F6838">
        <v>528004120010</v>
      </c>
      <c r="G6838" t="s">
        <v>653</v>
      </c>
      <c r="H6838">
        <v>583590</v>
      </c>
      <c r="I6838" t="s">
        <v>170</v>
      </c>
      <c r="J6838">
        <v>202212</v>
      </c>
      <c r="K6838">
        <v>44834</v>
      </c>
      <c r="L6838" t="s">
        <v>644</v>
      </c>
      <c r="M6838">
        <v>23353.65</v>
      </c>
      <c r="N6838">
        <v>35.68</v>
      </c>
      <c r="O6838" t="s">
        <v>645</v>
      </c>
      <c r="P6838" s="428">
        <v>35.597999999999999</v>
      </c>
      <c r="Q6838">
        <v>13048467</v>
      </c>
      <c r="R6838" t="s">
        <v>654</v>
      </c>
      <c r="S6838" t="s">
        <v>951</v>
      </c>
      <c r="T6838" t="s">
        <v>5461</v>
      </c>
    </row>
    <row r="6839" spans="1:20" x14ac:dyDescent="0.25">
      <c r="A6839" t="s">
        <v>637</v>
      </c>
      <c r="B6839" t="s">
        <v>650</v>
      </c>
      <c r="C6839" t="s">
        <v>639</v>
      </c>
      <c r="D6839" t="s">
        <v>695</v>
      </c>
      <c r="E6839" t="s">
        <v>652</v>
      </c>
      <c r="F6839">
        <v>528004120010</v>
      </c>
      <c r="G6839" t="s">
        <v>653</v>
      </c>
      <c r="H6839">
        <v>583590</v>
      </c>
      <c r="I6839" t="s">
        <v>170</v>
      </c>
      <c r="J6839">
        <v>202212</v>
      </c>
      <c r="K6839">
        <v>44834</v>
      </c>
      <c r="L6839" t="s">
        <v>644</v>
      </c>
      <c r="M6839">
        <v>23873.48</v>
      </c>
      <c r="N6839">
        <v>36.479999999999997</v>
      </c>
      <c r="O6839" t="s">
        <v>645</v>
      </c>
      <c r="P6839" s="428">
        <v>36.396999999999998</v>
      </c>
      <c r="Q6839">
        <v>13048467</v>
      </c>
      <c r="R6839" t="s">
        <v>654</v>
      </c>
      <c r="S6839" t="s">
        <v>951</v>
      </c>
      <c r="T6839" t="s">
        <v>5461</v>
      </c>
    </row>
    <row r="6840" spans="1:20" x14ac:dyDescent="0.25">
      <c r="A6840" t="s">
        <v>637</v>
      </c>
      <c r="B6840" t="s">
        <v>638</v>
      </c>
      <c r="C6840" t="s">
        <v>639</v>
      </c>
      <c r="D6840" t="s">
        <v>640</v>
      </c>
      <c r="E6840" t="s">
        <v>641</v>
      </c>
      <c r="F6840">
        <v>528004120002</v>
      </c>
      <c r="G6840" t="s">
        <v>642</v>
      </c>
      <c r="H6840">
        <v>856780</v>
      </c>
      <c r="I6840" t="s">
        <v>475</v>
      </c>
      <c r="J6840">
        <v>202212</v>
      </c>
      <c r="K6840">
        <v>44847</v>
      </c>
      <c r="L6840" t="s">
        <v>644</v>
      </c>
      <c r="M6840">
        <v>9905.66</v>
      </c>
      <c r="N6840">
        <v>14.57</v>
      </c>
      <c r="O6840" t="s">
        <v>645</v>
      </c>
      <c r="P6840" s="428">
        <v>15.099</v>
      </c>
      <c r="Q6840">
        <v>13045208</v>
      </c>
      <c r="R6840" t="s">
        <v>646</v>
      </c>
      <c r="S6840">
        <v>9980783</v>
      </c>
      <c r="T6840" t="s">
        <v>5464</v>
      </c>
    </row>
    <row r="6841" spans="1:20" x14ac:dyDescent="0.25">
      <c r="A6841" t="s">
        <v>637</v>
      </c>
      <c r="B6841" t="s">
        <v>1229</v>
      </c>
      <c r="C6841" t="s">
        <v>639</v>
      </c>
      <c r="D6841" t="s">
        <v>695</v>
      </c>
      <c r="E6841" t="s">
        <v>704</v>
      </c>
      <c r="F6841">
        <v>528004120026</v>
      </c>
      <c r="G6841" t="s">
        <v>1241</v>
      </c>
      <c r="H6841">
        <v>583625</v>
      </c>
      <c r="I6841" t="s">
        <v>303</v>
      </c>
      <c r="J6841">
        <v>202212</v>
      </c>
      <c r="K6841">
        <v>44859</v>
      </c>
      <c r="L6841" t="s">
        <v>644</v>
      </c>
      <c r="M6841">
        <v>3006500</v>
      </c>
      <c r="N6841">
        <v>4422.82</v>
      </c>
      <c r="O6841" t="s">
        <v>645</v>
      </c>
      <c r="P6841" s="428">
        <v>4583.3760000000002</v>
      </c>
      <c r="Q6841">
        <v>30537531</v>
      </c>
      <c r="R6841" t="s">
        <v>1230</v>
      </c>
      <c r="S6841">
        <v>13485</v>
      </c>
      <c r="T6841" t="s">
        <v>5465</v>
      </c>
    </row>
    <row r="6842" spans="1:20" x14ac:dyDescent="0.25">
      <c r="A6842" t="s">
        <v>637</v>
      </c>
      <c r="B6842" t="s">
        <v>1229</v>
      </c>
      <c r="C6842" t="s">
        <v>639</v>
      </c>
      <c r="D6842" t="s">
        <v>695</v>
      </c>
      <c r="E6842" t="s">
        <v>704</v>
      </c>
      <c r="F6842">
        <v>528004120026</v>
      </c>
      <c r="G6842" t="s">
        <v>1241</v>
      </c>
      <c r="H6842">
        <v>583625</v>
      </c>
      <c r="I6842" t="s">
        <v>303</v>
      </c>
      <c r="J6842">
        <v>202212</v>
      </c>
      <c r="K6842">
        <v>44859</v>
      </c>
      <c r="L6842" t="s">
        <v>644</v>
      </c>
      <c r="M6842">
        <v>669750</v>
      </c>
      <c r="N6842">
        <v>985.26</v>
      </c>
      <c r="O6842" t="s">
        <v>645</v>
      </c>
      <c r="P6842" s="428">
        <v>1021.027</v>
      </c>
      <c r="Q6842">
        <v>30537531</v>
      </c>
      <c r="R6842" t="s">
        <v>1230</v>
      </c>
      <c r="S6842">
        <v>13485</v>
      </c>
      <c r="T6842" t="s">
        <v>5485</v>
      </c>
    </row>
    <row r="6843" spans="1:20" x14ac:dyDescent="0.25">
      <c r="A6843" t="s">
        <v>637</v>
      </c>
      <c r="B6843" t="s">
        <v>1229</v>
      </c>
      <c r="C6843" t="s">
        <v>639</v>
      </c>
      <c r="D6843" t="s">
        <v>695</v>
      </c>
      <c r="E6843" t="s">
        <v>704</v>
      </c>
      <c r="F6843">
        <v>528004120026</v>
      </c>
      <c r="G6843" t="s">
        <v>1241</v>
      </c>
      <c r="H6843">
        <v>583625</v>
      </c>
      <c r="I6843" t="s">
        <v>303</v>
      </c>
      <c r="J6843">
        <v>202212</v>
      </c>
      <c r="K6843">
        <v>44859</v>
      </c>
      <c r="L6843" t="s">
        <v>644</v>
      </c>
      <c r="M6843">
        <v>185250</v>
      </c>
      <c r="N6843">
        <v>272.52</v>
      </c>
      <c r="O6843" t="s">
        <v>645</v>
      </c>
      <c r="P6843" s="428">
        <v>282.41300000000001</v>
      </c>
      <c r="Q6843">
        <v>30537531</v>
      </c>
      <c r="R6843" t="s">
        <v>1230</v>
      </c>
      <c r="S6843">
        <v>13485</v>
      </c>
      <c r="T6843" t="s">
        <v>5486</v>
      </c>
    </row>
    <row r="6844" spans="1:20" x14ac:dyDescent="0.25">
      <c r="A6844" t="s">
        <v>637</v>
      </c>
      <c r="B6844" t="s">
        <v>1229</v>
      </c>
      <c r="C6844" t="s">
        <v>639</v>
      </c>
      <c r="D6844" t="s">
        <v>695</v>
      </c>
      <c r="E6844" t="s">
        <v>704</v>
      </c>
      <c r="F6844">
        <v>528004120026</v>
      </c>
      <c r="G6844" t="s">
        <v>1241</v>
      </c>
      <c r="H6844">
        <v>583625</v>
      </c>
      <c r="I6844" t="s">
        <v>303</v>
      </c>
      <c r="J6844">
        <v>202212</v>
      </c>
      <c r="K6844">
        <v>44859</v>
      </c>
      <c r="L6844" t="s">
        <v>644</v>
      </c>
      <c r="M6844">
        <v>45000</v>
      </c>
      <c r="N6844">
        <v>66.2</v>
      </c>
      <c r="O6844" t="s">
        <v>645</v>
      </c>
      <c r="P6844" s="428">
        <v>68.602999999999994</v>
      </c>
      <c r="Q6844">
        <v>30537531</v>
      </c>
      <c r="R6844" t="s">
        <v>1230</v>
      </c>
      <c r="S6844">
        <v>13485</v>
      </c>
      <c r="T6844" t="s">
        <v>5487</v>
      </c>
    </row>
    <row r="6845" spans="1:20" x14ac:dyDescent="0.25">
      <c r="A6845" t="s">
        <v>637</v>
      </c>
      <c r="B6845" t="s">
        <v>1229</v>
      </c>
      <c r="C6845" t="s">
        <v>639</v>
      </c>
      <c r="D6845" t="s">
        <v>695</v>
      </c>
      <c r="E6845" t="s">
        <v>704</v>
      </c>
      <c r="F6845">
        <v>528004120026</v>
      </c>
      <c r="G6845" t="s">
        <v>1241</v>
      </c>
      <c r="H6845">
        <v>583625</v>
      </c>
      <c r="I6845" t="s">
        <v>303</v>
      </c>
      <c r="J6845">
        <v>202212</v>
      </c>
      <c r="K6845">
        <v>44859</v>
      </c>
      <c r="L6845" t="s">
        <v>644</v>
      </c>
      <c r="M6845">
        <v>1681500</v>
      </c>
      <c r="N6845">
        <v>2473.63</v>
      </c>
      <c r="O6845" t="s">
        <v>645</v>
      </c>
      <c r="P6845" s="428">
        <v>2563.4270000000001</v>
      </c>
      <c r="Q6845">
        <v>30537531</v>
      </c>
      <c r="R6845" t="s">
        <v>1230</v>
      </c>
      <c r="S6845">
        <v>13485</v>
      </c>
      <c r="T6845" t="s">
        <v>5488</v>
      </c>
    </row>
    <row r="6846" spans="1:20" x14ac:dyDescent="0.25">
      <c r="A6846" t="s">
        <v>637</v>
      </c>
      <c r="B6846" t="s">
        <v>1229</v>
      </c>
      <c r="C6846" t="s">
        <v>639</v>
      </c>
      <c r="D6846" t="s">
        <v>695</v>
      </c>
      <c r="E6846" t="s">
        <v>704</v>
      </c>
      <c r="F6846">
        <v>528004120026</v>
      </c>
      <c r="G6846" t="s">
        <v>1241</v>
      </c>
      <c r="H6846">
        <v>583625</v>
      </c>
      <c r="I6846" t="s">
        <v>303</v>
      </c>
      <c r="J6846">
        <v>202212</v>
      </c>
      <c r="K6846">
        <v>44859</v>
      </c>
      <c r="L6846" t="s">
        <v>644</v>
      </c>
      <c r="M6846">
        <v>88500</v>
      </c>
      <c r="N6846">
        <v>130.19</v>
      </c>
      <c r="O6846" t="s">
        <v>645</v>
      </c>
      <c r="P6846" s="428">
        <v>134.916</v>
      </c>
      <c r="Q6846">
        <v>30537531</v>
      </c>
      <c r="R6846" t="s">
        <v>1230</v>
      </c>
      <c r="S6846">
        <v>13485</v>
      </c>
      <c r="T6846" t="s">
        <v>5489</v>
      </c>
    </row>
    <row r="6847" spans="1:20" x14ac:dyDescent="0.25">
      <c r="A6847" t="s">
        <v>637</v>
      </c>
      <c r="B6847" t="s">
        <v>1229</v>
      </c>
      <c r="C6847" t="s">
        <v>639</v>
      </c>
      <c r="D6847" t="s">
        <v>695</v>
      </c>
      <c r="E6847" t="s">
        <v>704</v>
      </c>
      <c r="F6847">
        <v>528004120026</v>
      </c>
      <c r="G6847" t="s">
        <v>1241</v>
      </c>
      <c r="H6847">
        <v>583625</v>
      </c>
      <c r="I6847" t="s">
        <v>303</v>
      </c>
      <c r="J6847">
        <v>202212</v>
      </c>
      <c r="K6847">
        <v>44859</v>
      </c>
      <c r="L6847" t="s">
        <v>644</v>
      </c>
      <c r="M6847">
        <v>8020000</v>
      </c>
      <c r="N6847">
        <v>11798.12</v>
      </c>
      <c r="O6847" t="s">
        <v>645</v>
      </c>
      <c r="P6847" s="428">
        <v>12226.411</v>
      </c>
      <c r="Q6847">
        <v>30537531</v>
      </c>
      <c r="R6847" t="s">
        <v>1230</v>
      </c>
      <c r="S6847">
        <v>13485</v>
      </c>
      <c r="T6847" t="s">
        <v>5488</v>
      </c>
    </row>
    <row r="6848" spans="1:20" x14ac:dyDescent="0.25">
      <c r="A6848" t="s">
        <v>637</v>
      </c>
      <c r="B6848" t="s">
        <v>1229</v>
      </c>
      <c r="C6848" t="s">
        <v>639</v>
      </c>
      <c r="D6848" t="s">
        <v>695</v>
      </c>
      <c r="E6848" t="s">
        <v>704</v>
      </c>
      <c r="F6848">
        <v>528004120026</v>
      </c>
      <c r="G6848" t="s">
        <v>1241</v>
      </c>
      <c r="H6848">
        <v>583625</v>
      </c>
      <c r="I6848" t="s">
        <v>303</v>
      </c>
      <c r="J6848">
        <v>202212</v>
      </c>
      <c r="K6848">
        <v>44859</v>
      </c>
      <c r="L6848" t="s">
        <v>644</v>
      </c>
      <c r="M6848">
        <v>5070200</v>
      </c>
      <c r="N6848">
        <v>7458.71</v>
      </c>
      <c r="O6848" t="s">
        <v>645</v>
      </c>
      <c r="P6848" s="428">
        <v>7729.473</v>
      </c>
      <c r="Q6848">
        <v>30537531</v>
      </c>
      <c r="R6848" t="s">
        <v>1230</v>
      </c>
      <c r="S6848">
        <v>13485</v>
      </c>
      <c r="T6848" t="s">
        <v>5490</v>
      </c>
    </row>
    <row r="6849" spans="1:20" x14ac:dyDescent="0.25">
      <c r="A6849" t="s">
        <v>637</v>
      </c>
      <c r="B6849" t="s">
        <v>1229</v>
      </c>
      <c r="C6849" t="s">
        <v>639</v>
      </c>
      <c r="D6849" t="s">
        <v>695</v>
      </c>
      <c r="E6849" t="s">
        <v>704</v>
      </c>
      <c r="F6849">
        <v>528004120026</v>
      </c>
      <c r="G6849" t="s">
        <v>1241</v>
      </c>
      <c r="H6849">
        <v>583625</v>
      </c>
      <c r="I6849" t="s">
        <v>303</v>
      </c>
      <c r="J6849">
        <v>202212</v>
      </c>
      <c r="K6849">
        <v>44859</v>
      </c>
      <c r="L6849" t="s">
        <v>644</v>
      </c>
      <c r="M6849">
        <v>2536500</v>
      </c>
      <c r="N6849">
        <v>3731.41</v>
      </c>
      <c r="O6849" t="s">
        <v>645</v>
      </c>
      <c r="P6849" s="428">
        <v>3866.866</v>
      </c>
      <c r="Q6849">
        <v>30537531</v>
      </c>
      <c r="R6849" t="s">
        <v>1230</v>
      </c>
      <c r="S6849">
        <v>13485</v>
      </c>
      <c r="T6849" t="s">
        <v>5491</v>
      </c>
    </row>
    <row r="6850" spans="1:20" x14ac:dyDescent="0.25">
      <c r="A6850" t="s">
        <v>637</v>
      </c>
      <c r="B6850" t="s">
        <v>1229</v>
      </c>
      <c r="C6850" t="s">
        <v>639</v>
      </c>
      <c r="D6850" t="s">
        <v>695</v>
      </c>
      <c r="E6850" t="s">
        <v>704</v>
      </c>
      <c r="F6850">
        <v>528004120026</v>
      </c>
      <c r="G6850" t="s">
        <v>1241</v>
      </c>
      <c r="H6850">
        <v>583625</v>
      </c>
      <c r="I6850" t="s">
        <v>303</v>
      </c>
      <c r="J6850">
        <v>202212</v>
      </c>
      <c r="K6850">
        <v>44859</v>
      </c>
      <c r="L6850" t="s">
        <v>644</v>
      </c>
      <c r="M6850">
        <v>133500</v>
      </c>
      <c r="N6850">
        <v>196.39</v>
      </c>
      <c r="O6850" t="s">
        <v>645</v>
      </c>
      <c r="P6850" s="428">
        <v>203.51900000000001</v>
      </c>
      <c r="Q6850">
        <v>30537531</v>
      </c>
      <c r="R6850" t="s">
        <v>1230</v>
      </c>
      <c r="S6850">
        <v>13485</v>
      </c>
      <c r="T6850" t="s">
        <v>5470</v>
      </c>
    </row>
    <row r="6851" spans="1:20" x14ac:dyDescent="0.25">
      <c r="A6851" t="s">
        <v>637</v>
      </c>
      <c r="B6851" t="s">
        <v>1229</v>
      </c>
      <c r="C6851" t="s">
        <v>639</v>
      </c>
      <c r="D6851" t="s">
        <v>695</v>
      </c>
      <c r="E6851" t="s">
        <v>704</v>
      </c>
      <c r="F6851">
        <v>528004120026</v>
      </c>
      <c r="G6851" t="s">
        <v>1241</v>
      </c>
      <c r="H6851">
        <v>583625</v>
      </c>
      <c r="I6851" t="s">
        <v>303</v>
      </c>
      <c r="J6851">
        <v>202212</v>
      </c>
      <c r="K6851">
        <v>44859</v>
      </c>
      <c r="L6851" t="s">
        <v>644</v>
      </c>
      <c r="M6851">
        <v>3012000</v>
      </c>
      <c r="N6851">
        <v>4430.91</v>
      </c>
      <c r="O6851" t="s">
        <v>645</v>
      </c>
      <c r="P6851" s="428">
        <v>4591.759</v>
      </c>
      <c r="Q6851">
        <v>30537531</v>
      </c>
      <c r="R6851" t="s">
        <v>1230</v>
      </c>
      <c r="S6851">
        <v>13485</v>
      </c>
      <c r="T6851" t="s">
        <v>5466</v>
      </c>
    </row>
    <row r="6852" spans="1:20" x14ac:dyDescent="0.25">
      <c r="A6852" t="s">
        <v>637</v>
      </c>
      <c r="B6852" t="s">
        <v>1229</v>
      </c>
      <c r="C6852" t="s">
        <v>639</v>
      </c>
      <c r="D6852" t="s">
        <v>695</v>
      </c>
      <c r="E6852" t="s">
        <v>704</v>
      </c>
      <c r="F6852">
        <v>528004120026</v>
      </c>
      <c r="G6852" t="s">
        <v>1241</v>
      </c>
      <c r="H6852">
        <v>583625</v>
      </c>
      <c r="I6852" t="s">
        <v>303</v>
      </c>
      <c r="J6852">
        <v>202212</v>
      </c>
      <c r="K6852">
        <v>44859</v>
      </c>
      <c r="L6852" t="s">
        <v>644</v>
      </c>
      <c r="M6852">
        <v>5060000</v>
      </c>
      <c r="N6852">
        <v>7443.7</v>
      </c>
      <c r="O6852" t="s">
        <v>645</v>
      </c>
      <c r="P6852" s="428">
        <v>7713.9189999999999</v>
      </c>
      <c r="Q6852">
        <v>30537531</v>
      </c>
      <c r="R6852" t="s">
        <v>1230</v>
      </c>
      <c r="S6852">
        <v>13485</v>
      </c>
      <c r="T6852" t="s">
        <v>5466</v>
      </c>
    </row>
    <row r="6853" spans="1:20" x14ac:dyDescent="0.25">
      <c r="A6853" t="s">
        <v>637</v>
      </c>
      <c r="B6853" t="s">
        <v>1229</v>
      </c>
      <c r="C6853" t="s">
        <v>639</v>
      </c>
      <c r="D6853" t="s">
        <v>695</v>
      </c>
      <c r="E6853" t="s">
        <v>704</v>
      </c>
      <c r="F6853">
        <v>528004120026</v>
      </c>
      <c r="G6853" t="s">
        <v>1241</v>
      </c>
      <c r="H6853">
        <v>583625</v>
      </c>
      <c r="I6853" t="s">
        <v>303</v>
      </c>
      <c r="J6853">
        <v>202212</v>
      </c>
      <c r="K6853">
        <v>44859</v>
      </c>
      <c r="L6853" t="s">
        <v>644</v>
      </c>
      <c r="M6853">
        <v>1990000</v>
      </c>
      <c r="N6853">
        <v>2927.46</v>
      </c>
      <c r="O6853" t="s">
        <v>645</v>
      </c>
      <c r="P6853" s="428">
        <v>3033.732</v>
      </c>
      <c r="Q6853">
        <v>30537531</v>
      </c>
      <c r="R6853" t="s">
        <v>1230</v>
      </c>
      <c r="S6853">
        <v>13485</v>
      </c>
      <c r="T6853" t="s">
        <v>5466</v>
      </c>
    </row>
    <row r="6854" spans="1:20" x14ac:dyDescent="0.25">
      <c r="A6854" t="s">
        <v>637</v>
      </c>
      <c r="B6854" t="s">
        <v>1229</v>
      </c>
      <c r="C6854" t="s">
        <v>639</v>
      </c>
      <c r="D6854" t="s">
        <v>695</v>
      </c>
      <c r="E6854" t="s">
        <v>704</v>
      </c>
      <c r="F6854">
        <v>528004120026</v>
      </c>
      <c r="G6854" t="s">
        <v>1241</v>
      </c>
      <c r="H6854">
        <v>583625</v>
      </c>
      <c r="I6854" t="s">
        <v>303</v>
      </c>
      <c r="J6854">
        <v>202212</v>
      </c>
      <c r="K6854">
        <v>44859</v>
      </c>
      <c r="L6854" t="s">
        <v>644</v>
      </c>
      <c r="M6854">
        <v>9907500</v>
      </c>
      <c r="N6854">
        <v>14574.8</v>
      </c>
      <c r="O6854" t="s">
        <v>645</v>
      </c>
      <c r="P6854" s="428">
        <v>15103.888999999999</v>
      </c>
      <c r="Q6854">
        <v>30537531</v>
      </c>
      <c r="R6854" t="s">
        <v>1230</v>
      </c>
      <c r="S6854">
        <v>13485</v>
      </c>
      <c r="T6854" t="s">
        <v>5466</v>
      </c>
    </row>
    <row r="6855" spans="1:20" x14ac:dyDescent="0.25">
      <c r="A6855" t="s">
        <v>637</v>
      </c>
      <c r="B6855" t="s">
        <v>1229</v>
      </c>
      <c r="C6855" t="s">
        <v>639</v>
      </c>
      <c r="D6855" t="s">
        <v>695</v>
      </c>
      <c r="E6855" t="s">
        <v>704</v>
      </c>
      <c r="F6855">
        <v>528004120026</v>
      </c>
      <c r="G6855" t="s">
        <v>1241</v>
      </c>
      <c r="H6855">
        <v>583625</v>
      </c>
      <c r="I6855" t="s">
        <v>303</v>
      </c>
      <c r="J6855">
        <v>202212</v>
      </c>
      <c r="K6855">
        <v>44859</v>
      </c>
      <c r="L6855" t="s">
        <v>644</v>
      </c>
      <c r="M6855">
        <v>712500</v>
      </c>
      <c r="N6855">
        <v>1048.1500000000001</v>
      </c>
      <c r="O6855" t="s">
        <v>645</v>
      </c>
      <c r="P6855" s="428">
        <v>1086.2</v>
      </c>
      <c r="Q6855">
        <v>30537531</v>
      </c>
      <c r="R6855" t="s">
        <v>1230</v>
      </c>
      <c r="S6855">
        <v>13485</v>
      </c>
      <c r="T6855" t="s">
        <v>5493</v>
      </c>
    </row>
    <row r="6856" spans="1:20" x14ac:dyDescent="0.25">
      <c r="A6856" t="s">
        <v>637</v>
      </c>
      <c r="B6856" t="s">
        <v>1229</v>
      </c>
      <c r="C6856" t="s">
        <v>639</v>
      </c>
      <c r="D6856" t="s">
        <v>695</v>
      </c>
      <c r="E6856" t="s">
        <v>704</v>
      </c>
      <c r="F6856">
        <v>528004120026</v>
      </c>
      <c r="G6856" t="s">
        <v>1241</v>
      </c>
      <c r="H6856">
        <v>583625</v>
      </c>
      <c r="I6856" t="s">
        <v>303</v>
      </c>
      <c r="J6856">
        <v>202212</v>
      </c>
      <c r="K6856">
        <v>44859</v>
      </c>
      <c r="L6856" t="s">
        <v>644</v>
      </c>
      <c r="M6856">
        <v>37500</v>
      </c>
      <c r="N6856">
        <v>55.17</v>
      </c>
      <c r="O6856" t="s">
        <v>645</v>
      </c>
      <c r="P6856" s="428">
        <v>57.173000000000002</v>
      </c>
      <c r="Q6856">
        <v>30537531</v>
      </c>
      <c r="R6856" t="s">
        <v>1230</v>
      </c>
      <c r="S6856">
        <v>13485</v>
      </c>
      <c r="T6856" t="s">
        <v>5494</v>
      </c>
    </row>
    <row r="6857" spans="1:20" x14ac:dyDescent="0.25">
      <c r="A6857" t="s">
        <v>637</v>
      </c>
      <c r="B6857" t="s">
        <v>1229</v>
      </c>
      <c r="C6857" t="s">
        <v>639</v>
      </c>
      <c r="D6857" t="s">
        <v>695</v>
      </c>
      <c r="E6857" t="s">
        <v>704</v>
      </c>
      <c r="F6857">
        <v>528004120025</v>
      </c>
      <c r="G6857" t="s">
        <v>2453</v>
      </c>
      <c r="H6857">
        <v>583624</v>
      </c>
      <c r="I6857" t="s">
        <v>298</v>
      </c>
      <c r="J6857">
        <v>202212</v>
      </c>
      <c r="K6857">
        <v>44859</v>
      </c>
      <c r="L6857" t="s">
        <v>644</v>
      </c>
      <c r="M6857">
        <v>3600000</v>
      </c>
      <c r="N6857">
        <v>5295.91</v>
      </c>
      <c r="O6857" t="s">
        <v>645</v>
      </c>
      <c r="P6857" s="428">
        <v>5488.16</v>
      </c>
      <c r="Q6857">
        <v>30537531</v>
      </c>
      <c r="R6857" t="s">
        <v>1230</v>
      </c>
      <c r="S6857">
        <v>13485</v>
      </c>
      <c r="T6857" t="s">
        <v>5497</v>
      </c>
    </row>
    <row r="6858" spans="1:20" x14ac:dyDescent="0.25">
      <c r="A6858" t="s">
        <v>637</v>
      </c>
      <c r="B6858" t="s">
        <v>1229</v>
      </c>
      <c r="C6858" t="s">
        <v>639</v>
      </c>
      <c r="D6858" t="s">
        <v>695</v>
      </c>
      <c r="E6858" t="s">
        <v>704</v>
      </c>
      <c r="F6858">
        <v>528004120039</v>
      </c>
      <c r="G6858" t="s">
        <v>4753</v>
      </c>
      <c r="H6858">
        <v>583638</v>
      </c>
      <c r="I6858" t="s">
        <v>350</v>
      </c>
      <c r="J6858">
        <v>202212</v>
      </c>
      <c r="K6858">
        <v>44859</v>
      </c>
      <c r="L6858" t="s">
        <v>644</v>
      </c>
      <c r="M6858">
        <v>1042560</v>
      </c>
      <c r="N6858">
        <v>1533.7</v>
      </c>
      <c r="O6858" t="s">
        <v>645</v>
      </c>
      <c r="P6858" s="428">
        <v>1589.376</v>
      </c>
      <c r="Q6858">
        <v>30537531</v>
      </c>
      <c r="R6858" t="s">
        <v>1230</v>
      </c>
      <c r="S6858">
        <v>13485</v>
      </c>
      <c r="T6858" t="s">
        <v>5467</v>
      </c>
    </row>
    <row r="6859" spans="1:20" x14ac:dyDescent="0.25">
      <c r="A6859" t="s">
        <v>637</v>
      </c>
      <c r="B6859" t="s">
        <v>1229</v>
      </c>
      <c r="C6859" t="s">
        <v>639</v>
      </c>
      <c r="D6859" t="s">
        <v>695</v>
      </c>
      <c r="E6859" t="s">
        <v>704</v>
      </c>
      <c r="F6859">
        <v>528004120039</v>
      </c>
      <c r="G6859" t="s">
        <v>4753</v>
      </c>
      <c r="H6859">
        <v>583638</v>
      </c>
      <c r="I6859" t="s">
        <v>350</v>
      </c>
      <c r="J6859">
        <v>202212</v>
      </c>
      <c r="K6859">
        <v>44859</v>
      </c>
      <c r="L6859" t="s">
        <v>644</v>
      </c>
      <c r="M6859">
        <v>171000</v>
      </c>
      <c r="N6859">
        <v>251.56</v>
      </c>
      <c r="O6859" t="s">
        <v>645</v>
      </c>
      <c r="P6859" s="428">
        <v>260.69200000000001</v>
      </c>
      <c r="Q6859">
        <v>30537531</v>
      </c>
      <c r="R6859" t="s">
        <v>1230</v>
      </c>
      <c r="S6859">
        <v>13485</v>
      </c>
      <c r="T6859" t="s">
        <v>5468</v>
      </c>
    </row>
    <row r="6860" spans="1:20" x14ac:dyDescent="0.25">
      <c r="A6860" t="s">
        <v>637</v>
      </c>
      <c r="B6860" t="s">
        <v>1229</v>
      </c>
      <c r="C6860" t="s">
        <v>639</v>
      </c>
      <c r="D6860" t="s">
        <v>695</v>
      </c>
      <c r="E6860" t="s">
        <v>704</v>
      </c>
      <c r="F6860">
        <v>528004120039</v>
      </c>
      <c r="G6860" t="s">
        <v>4753</v>
      </c>
      <c r="H6860">
        <v>583638</v>
      </c>
      <c r="I6860" t="s">
        <v>350</v>
      </c>
      <c r="J6860">
        <v>202212</v>
      </c>
      <c r="K6860">
        <v>44859</v>
      </c>
      <c r="L6860" t="s">
        <v>644</v>
      </c>
      <c r="M6860">
        <v>59000</v>
      </c>
      <c r="N6860">
        <v>86.79</v>
      </c>
      <c r="O6860" t="s">
        <v>645</v>
      </c>
      <c r="P6860" s="428">
        <v>89.941000000000003</v>
      </c>
      <c r="Q6860">
        <v>30537531</v>
      </c>
      <c r="R6860" t="s">
        <v>1230</v>
      </c>
      <c r="S6860">
        <v>13485</v>
      </c>
      <c r="T6860" t="s">
        <v>5469</v>
      </c>
    </row>
    <row r="6861" spans="1:20" x14ac:dyDescent="0.25">
      <c r="A6861" t="s">
        <v>637</v>
      </c>
      <c r="B6861" t="s">
        <v>1229</v>
      </c>
      <c r="C6861" t="s">
        <v>639</v>
      </c>
      <c r="D6861" t="s">
        <v>695</v>
      </c>
      <c r="E6861" t="s">
        <v>704</v>
      </c>
      <c r="F6861">
        <v>528004120039</v>
      </c>
      <c r="G6861" t="s">
        <v>4753</v>
      </c>
      <c r="H6861">
        <v>583638</v>
      </c>
      <c r="I6861" t="s">
        <v>350</v>
      </c>
      <c r="J6861">
        <v>202212</v>
      </c>
      <c r="K6861">
        <v>44859</v>
      </c>
      <c r="L6861" t="s">
        <v>644</v>
      </c>
      <c r="M6861">
        <v>8550</v>
      </c>
      <c r="N6861">
        <v>12.58</v>
      </c>
      <c r="O6861" t="s">
        <v>645</v>
      </c>
      <c r="P6861" s="428">
        <v>13.037000000000001</v>
      </c>
      <c r="Q6861">
        <v>30537531</v>
      </c>
      <c r="R6861" t="s">
        <v>1230</v>
      </c>
      <c r="S6861">
        <v>13485</v>
      </c>
      <c r="T6861" t="s">
        <v>5470</v>
      </c>
    </row>
    <row r="6862" spans="1:20" x14ac:dyDescent="0.25">
      <c r="A6862" t="s">
        <v>637</v>
      </c>
      <c r="B6862" t="s">
        <v>1229</v>
      </c>
      <c r="C6862" t="s">
        <v>639</v>
      </c>
      <c r="D6862" t="s">
        <v>695</v>
      </c>
      <c r="E6862" t="s">
        <v>704</v>
      </c>
      <c r="F6862">
        <v>528004120010</v>
      </c>
      <c r="G6862" t="s">
        <v>653</v>
      </c>
      <c r="H6862">
        <v>605506</v>
      </c>
      <c r="I6862" t="s">
        <v>1266</v>
      </c>
      <c r="J6862">
        <v>202212</v>
      </c>
      <c r="K6862">
        <v>44859</v>
      </c>
      <c r="L6862" t="s">
        <v>644</v>
      </c>
      <c r="M6862">
        <v>1500000</v>
      </c>
      <c r="N6862">
        <v>2206.63</v>
      </c>
      <c r="O6862" t="s">
        <v>645</v>
      </c>
      <c r="P6862" s="428">
        <v>2286.7339999999999</v>
      </c>
      <c r="Q6862">
        <v>30537531</v>
      </c>
      <c r="R6862" t="s">
        <v>1230</v>
      </c>
      <c r="S6862">
        <v>13485</v>
      </c>
      <c r="T6862" t="s">
        <v>5471</v>
      </c>
    </row>
    <row r="6863" spans="1:20" x14ac:dyDescent="0.25">
      <c r="A6863" t="s">
        <v>637</v>
      </c>
      <c r="B6863" t="s">
        <v>1229</v>
      </c>
      <c r="C6863" t="s">
        <v>639</v>
      </c>
      <c r="D6863" t="s">
        <v>695</v>
      </c>
      <c r="E6863" t="s">
        <v>704</v>
      </c>
      <c r="F6863">
        <v>528004120046</v>
      </c>
      <c r="G6863" t="s">
        <v>4285</v>
      </c>
      <c r="H6863">
        <v>583645</v>
      </c>
      <c r="I6863" t="s">
        <v>402</v>
      </c>
      <c r="J6863">
        <v>202212</v>
      </c>
      <c r="K6863">
        <v>44859</v>
      </c>
      <c r="L6863" t="s">
        <v>644</v>
      </c>
      <c r="M6863">
        <v>1859500</v>
      </c>
      <c r="N6863">
        <v>2735.49</v>
      </c>
      <c r="O6863" t="s">
        <v>645</v>
      </c>
      <c r="P6863" s="428">
        <v>2834.7930000000001</v>
      </c>
      <c r="Q6863">
        <v>30537531</v>
      </c>
      <c r="R6863" t="s">
        <v>1230</v>
      </c>
      <c r="S6863">
        <v>13485</v>
      </c>
      <c r="T6863" t="s">
        <v>5472</v>
      </c>
    </row>
    <row r="6864" spans="1:20" x14ac:dyDescent="0.25">
      <c r="A6864" t="s">
        <v>637</v>
      </c>
      <c r="B6864" t="s">
        <v>1229</v>
      </c>
      <c r="C6864" t="s">
        <v>639</v>
      </c>
      <c r="D6864" t="s">
        <v>695</v>
      </c>
      <c r="E6864" t="s">
        <v>704</v>
      </c>
      <c r="F6864">
        <v>528004120046</v>
      </c>
      <c r="G6864" t="s">
        <v>4285</v>
      </c>
      <c r="H6864">
        <v>583645</v>
      </c>
      <c r="I6864" t="s">
        <v>402</v>
      </c>
      <c r="J6864">
        <v>202212</v>
      </c>
      <c r="K6864">
        <v>44859</v>
      </c>
      <c r="L6864" t="s">
        <v>644</v>
      </c>
      <c r="M6864">
        <v>973650</v>
      </c>
      <c r="N6864">
        <v>1432.32</v>
      </c>
      <c r="O6864" t="s">
        <v>645</v>
      </c>
      <c r="P6864" s="428">
        <v>1484.316</v>
      </c>
      <c r="Q6864">
        <v>30537531</v>
      </c>
      <c r="R6864" t="s">
        <v>1230</v>
      </c>
      <c r="S6864">
        <v>13485</v>
      </c>
      <c r="T6864" t="s">
        <v>5473</v>
      </c>
    </row>
    <row r="6865" spans="1:20" x14ac:dyDescent="0.25">
      <c r="A6865" t="s">
        <v>637</v>
      </c>
      <c r="B6865" t="s">
        <v>1229</v>
      </c>
      <c r="C6865" t="s">
        <v>639</v>
      </c>
      <c r="D6865" t="s">
        <v>695</v>
      </c>
      <c r="E6865" t="s">
        <v>704</v>
      </c>
      <c r="F6865">
        <v>528004120036</v>
      </c>
      <c r="G6865" t="s">
        <v>1779</v>
      </c>
      <c r="H6865">
        <v>583635</v>
      </c>
      <c r="I6865" t="s">
        <v>1780</v>
      </c>
      <c r="J6865">
        <v>202212</v>
      </c>
      <c r="K6865">
        <v>44859</v>
      </c>
      <c r="L6865" t="s">
        <v>644</v>
      </c>
      <c r="M6865">
        <v>8500000</v>
      </c>
      <c r="N6865">
        <v>12504.24</v>
      </c>
      <c r="O6865" t="s">
        <v>645</v>
      </c>
      <c r="P6865" s="428">
        <v>12958.165000000001</v>
      </c>
      <c r="Q6865">
        <v>30537531</v>
      </c>
      <c r="R6865" t="s">
        <v>1230</v>
      </c>
      <c r="S6865">
        <v>13485</v>
      </c>
      <c r="T6865" t="s">
        <v>5466</v>
      </c>
    </row>
    <row r="6866" spans="1:20" x14ac:dyDescent="0.25">
      <c r="A6866" t="s">
        <v>637</v>
      </c>
      <c r="B6866" t="s">
        <v>1229</v>
      </c>
      <c r="C6866" t="s">
        <v>639</v>
      </c>
      <c r="D6866" t="s">
        <v>695</v>
      </c>
      <c r="E6866" t="s">
        <v>704</v>
      </c>
      <c r="F6866">
        <v>528004120010</v>
      </c>
      <c r="G6866" t="s">
        <v>653</v>
      </c>
      <c r="H6866">
        <v>605506</v>
      </c>
      <c r="I6866" t="s">
        <v>1266</v>
      </c>
      <c r="J6866">
        <v>202212</v>
      </c>
      <c r="K6866">
        <v>44859</v>
      </c>
      <c r="L6866" t="s">
        <v>644</v>
      </c>
      <c r="M6866">
        <v>5400</v>
      </c>
      <c r="N6866">
        <v>7.94</v>
      </c>
      <c r="O6866" t="s">
        <v>645</v>
      </c>
      <c r="P6866" s="428">
        <v>8.2279999999999998</v>
      </c>
      <c r="Q6866">
        <v>30537531</v>
      </c>
      <c r="R6866" t="s">
        <v>1230</v>
      </c>
      <c r="S6866">
        <v>13485</v>
      </c>
      <c r="T6866" t="s">
        <v>5474</v>
      </c>
    </row>
    <row r="6867" spans="1:20" x14ac:dyDescent="0.25">
      <c r="A6867" t="s">
        <v>637</v>
      </c>
      <c r="B6867" t="s">
        <v>1229</v>
      </c>
      <c r="C6867" t="s">
        <v>639</v>
      </c>
      <c r="D6867" t="s">
        <v>695</v>
      </c>
      <c r="E6867" t="s">
        <v>704</v>
      </c>
      <c r="F6867">
        <v>528004120050</v>
      </c>
      <c r="G6867" t="s">
        <v>5475</v>
      </c>
      <c r="H6867">
        <v>583649</v>
      </c>
      <c r="I6867" t="s">
        <v>438</v>
      </c>
      <c r="J6867">
        <v>202212</v>
      </c>
      <c r="K6867">
        <v>44859</v>
      </c>
      <c r="L6867" t="s">
        <v>644</v>
      </c>
      <c r="M6867">
        <v>5850000</v>
      </c>
      <c r="N6867">
        <v>8605.86</v>
      </c>
      <c r="O6867" t="s">
        <v>645</v>
      </c>
      <c r="P6867" s="428">
        <v>8918.2669999999998</v>
      </c>
      <c r="Q6867">
        <v>30537531</v>
      </c>
      <c r="R6867" t="s">
        <v>1230</v>
      </c>
      <c r="S6867">
        <v>13485</v>
      </c>
      <c r="T6867" t="s">
        <v>5476</v>
      </c>
    </row>
    <row r="6868" spans="1:20" x14ac:dyDescent="0.25">
      <c r="A6868" t="s">
        <v>637</v>
      </c>
      <c r="B6868" t="s">
        <v>1229</v>
      </c>
      <c r="C6868" t="s">
        <v>639</v>
      </c>
      <c r="D6868" t="s">
        <v>695</v>
      </c>
      <c r="E6868" t="s">
        <v>704</v>
      </c>
      <c r="F6868">
        <v>528004120010</v>
      </c>
      <c r="G6868" t="s">
        <v>653</v>
      </c>
      <c r="H6868">
        <v>605506</v>
      </c>
      <c r="I6868" t="s">
        <v>1266</v>
      </c>
      <c r="J6868">
        <v>202212</v>
      </c>
      <c r="K6868">
        <v>44859</v>
      </c>
      <c r="L6868" t="s">
        <v>644</v>
      </c>
      <c r="M6868">
        <v>54600</v>
      </c>
      <c r="N6868">
        <v>80.319999999999993</v>
      </c>
      <c r="O6868" t="s">
        <v>645</v>
      </c>
      <c r="P6868" s="428">
        <v>83.236000000000004</v>
      </c>
      <c r="Q6868">
        <v>30537531</v>
      </c>
      <c r="R6868" t="s">
        <v>1230</v>
      </c>
      <c r="S6868">
        <v>13485</v>
      </c>
      <c r="T6868" t="s">
        <v>5477</v>
      </c>
    </row>
    <row r="6869" spans="1:20" x14ac:dyDescent="0.25">
      <c r="A6869" t="s">
        <v>637</v>
      </c>
      <c r="B6869" t="s">
        <v>1229</v>
      </c>
      <c r="C6869" t="s">
        <v>639</v>
      </c>
      <c r="D6869" t="s">
        <v>695</v>
      </c>
      <c r="E6869" t="s">
        <v>704</v>
      </c>
      <c r="F6869">
        <v>528004120010</v>
      </c>
      <c r="G6869" t="s">
        <v>653</v>
      </c>
      <c r="H6869">
        <v>605506</v>
      </c>
      <c r="I6869" t="s">
        <v>1266</v>
      </c>
      <c r="J6869">
        <v>202212</v>
      </c>
      <c r="K6869">
        <v>44859</v>
      </c>
      <c r="L6869" t="s">
        <v>644</v>
      </c>
      <c r="M6869">
        <v>5400</v>
      </c>
      <c r="N6869">
        <v>7.94</v>
      </c>
      <c r="O6869" t="s">
        <v>645</v>
      </c>
      <c r="P6869" s="428">
        <v>8.2279999999999998</v>
      </c>
      <c r="Q6869">
        <v>30537531</v>
      </c>
      <c r="R6869" t="s">
        <v>1230</v>
      </c>
      <c r="S6869">
        <v>13485</v>
      </c>
      <c r="T6869" t="s">
        <v>5478</v>
      </c>
    </row>
    <row r="6870" spans="1:20" x14ac:dyDescent="0.25">
      <c r="A6870" t="s">
        <v>637</v>
      </c>
      <c r="B6870" t="s">
        <v>1229</v>
      </c>
      <c r="C6870" t="s">
        <v>639</v>
      </c>
      <c r="D6870" t="s">
        <v>695</v>
      </c>
      <c r="E6870" t="s">
        <v>704</v>
      </c>
      <c r="F6870">
        <v>528004120046</v>
      </c>
      <c r="G6870" t="s">
        <v>4285</v>
      </c>
      <c r="H6870">
        <v>583645</v>
      </c>
      <c r="I6870" t="s">
        <v>402</v>
      </c>
      <c r="J6870">
        <v>202212</v>
      </c>
      <c r="K6870">
        <v>44859</v>
      </c>
      <c r="L6870" t="s">
        <v>644</v>
      </c>
      <c r="M6870">
        <v>655000</v>
      </c>
      <c r="N6870">
        <v>963.56</v>
      </c>
      <c r="O6870" t="s">
        <v>645</v>
      </c>
      <c r="P6870" s="428">
        <v>998.53899999999999</v>
      </c>
      <c r="Q6870">
        <v>30537531</v>
      </c>
      <c r="R6870" t="s">
        <v>1230</v>
      </c>
      <c r="S6870">
        <v>13485</v>
      </c>
      <c r="T6870" t="s">
        <v>5479</v>
      </c>
    </row>
    <row r="6871" spans="1:20" x14ac:dyDescent="0.25">
      <c r="A6871" t="s">
        <v>637</v>
      </c>
      <c r="B6871" t="s">
        <v>1229</v>
      </c>
      <c r="C6871" t="s">
        <v>639</v>
      </c>
      <c r="D6871" t="s">
        <v>695</v>
      </c>
      <c r="E6871" t="s">
        <v>704</v>
      </c>
      <c r="F6871">
        <v>528004120010</v>
      </c>
      <c r="G6871" t="s">
        <v>653</v>
      </c>
      <c r="H6871">
        <v>605506</v>
      </c>
      <c r="I6871" t="s">
        <v>1266</v>
      </c>
      <c r="J6871">
        <v>202212</v>
      </c>
      <c r="K6871">
        <v>44859</v>
      </c>
      <c r="L6871" t="s">
        <v>644</v>
      </c>
      <c r="M6871">
        <v>16944</v>
      </c>
      <c r="N6871">
        <v>24.93</v>
      </c>
      <c r="O6871" t="s">
        <v>645</v>
      </c>
      <c r="P6871" s="428">
        <v>25.835000000000001</v>
      </c>
      <c r="Q6871">
        <v>30537531</v>
      </c>
      <c r="R6871" t="s">
        <v>1230</v>
      </c>
      <c r="S6871">
        <v>13485</v>
      </c>
      <c r="T6871" t="s">
        <v>5480</v>
      </c>
    </row>
    <row r="6872" spans="1:20" x14ac:dyDescent="0.25">
      <c r="A6872" t="s">
        <v>637</v>
      </c>
      <c r="B6872" t="s">
        <v>1229</v>
      </c>
      <c r="C6872" t="s">
        <v>639</v>
      </c>
      <c r="D6872" t="s">
        <v>695</v>
      </c>
      <c r="E6872" t="s">
        <v>704</v>
      </c>
      <c r="F6872">
        <v>528004120010</v>
      </c>
      <c r="G6872" t="s">
        <v>653</v>
      </c>
      <c r="H6872">
        <v>605506</v>
      </c>
      <c r="I6872" t="s">
        <v>1266</v>
      </c>
      <c r="J6872">
        <v>202212</v>
      </c>
      <c r="K6872">
        <v>44859</v>
      </c>
      <c r="L6872" t="s">
        <v>644</v>
      </c>
      <c r="M6872">
        <v>54600</v>
      </c>
      <c r="N6872">
        <v>80.319999999999993</v>
      </c>
      <c r="O6872" t="s">
        <v>645</v>
      </c>
      <c r="P6872" s="428">
        <v>83.236000000000004</v>
      </c>
      <c r="Q6872">
        <v>30535284</v>
      </c>
      <c r="R6872" t="s">
        <v>1230</v>
      </c>
      <c r="S6872">
        <v>13485</v>
      </c>
      <c r="T6872" t="s">
        <v>5481</v>
      </c>
    </row>
    <row r="6873" spans="1:20" x14ac:dyDescent="0.25">
      <c r="A6873" t="s">
        <v>637</v>
      </c>
      <c r="B6873" t="s">
        <v>1229</v>
      </c>
      <c r="C6873" t="s">
        <v>639</v>
      </c>
      <c r="D6873" t="s">
        <v>695</v>
      </c>
      <c r="E6873" t="s">
        <v>704</v>
      </c>
      <c r="F6873">
        <v>528004120010</v>
      </c>
      <c r="G6873" t="s">
        <v>653</v>
      </c>
      <c r="H6873">
        <v>605506</v>
      </c>
      <c r="I6873" t="s">
        <v>1266</v>
      </c>
      <c r="J6873">
        <v>202212</v>
      </c>
      <c r="K6873">
        <v>44859</v>
      </c>
      <c r="L6873" t="s">
        <v>644</v>
      </c>
      <c r="M6873">
        <v>22450</v>
      </c>
      <c r="N6873">
        <v>33.03</v>
      </c>
      <c r="O6873" t="s">
        <v>645</v>
      </c>
      <c r="P6873" s="428">
        <v>34.228999999999999</v>
      </c>
      <c r="Q6873">
        <v>30535284</v>
      </c>
      <c r="R6873" t="s">
        <v>1230</v>
      </c>
      <c r="S6873">
        <v>13485</v>
      </c>
      <c r="T6873" t="s">
        <v>5482</v>
      </c>
    </row>
    <row r="6874" spans="1:20" x14ac:dyDescent="0.25">
      <c r="A6874" t="s">
        <v>637</v>
      </c>
      <c r="B6874" t="s">
        <v>1229</v>
      </c>
      <c r="C6874" t="s">
        <v>639</v>
      </c>
      <c r="D6874" t="s">
        <v>695</v>
      </c>
      <c r="E6874" t="s">
        <v>704</v>
      </c>
      <c r="F6874">
        <v>528004120001</v>
      </c>
      <c r="G6874" t="s">
        <v>705</v>
      </c>
      <c r="H6874">
        <v>583131</v>
      </c>
      <c r="I6874" t="s">
        <v>1254</v>
      </c>
      <c r="J6874">
        <v>202212</v>
      </c>
      <c r="K6874">
        <v>44859</v>
      </c>
      <c r="L6874" t="s">
        <v>644</v>
      </c>
      <c r="M6874">
        <v>74138</v>
      </c>
      <c r="N6874">
        <v>109.06</v>
      </c>
      <c r="O6874" t="s">
        <v>645</v>
      </c>
      <c r="P6874" s="428">
        <v>113.01900000000001</v>
      </c>
      <c r="Q6874">
        <v>30537531</v>
      </c>
      <c r="R6874" t="s">
        <v>1230</v>
      </c>
      <c r="S6874">
        <v>13485</v>
      </c>
      <c r="T6874" t="s">
        <v>5504</v>
      </c>
    </row>
    <row r="6875" spans="1:20" x14ac:dyDescent="0.25">
      <c r="A6875" t="s">
        <v>637</v>
      </c>
      <c r="B6875" t="s">
        <v>1229</v>
      </c>
      <c r="C6875" t="s">
        <v>639</v>
      </c>
      <c r="D6875" t="s">
        <v>695</v>
      </c>
      <c r="E6875" t="s">
        <v>704</v>
      </c>
      <c r="F6875">
        <v>528004120002</v>
      </c>
      <c r="G6875" t="s">
        <v>642</v>
      </c>
      <c r="H6875">
        <v>583141</v>
      </c>
      <c r="I6875" t="s">
        <v>37</v>
      </c>
      <c r="J6875">
        <v>202212</v>
      </c>
      <c r="K6875">
        <v>44859</v>
      </c>
      <c r="L6875" t="s">
        <v>644</v>
      </c>
      <c r="M6875">
        <v>83405</v>
      </c>
      <c r="N6875">
        <v>122.7</v>
      </c>
      <c r="O6875" t="s">
        <v>645</v>
      </c>
      <c r="P6875" s="428">
        <v>127.154</v>
      </c>
      <c r="Q6875">
        <v>30537531</v>
      </c>
      <c r="R6875" t="s">
        <v>1230</v>
      </c>
      <c r="S6875">
        <v>13485</v>
      </c>
      <c r="T6875" t="s">
        <v>5504</v>
      </c>
    </row>
    <row r="6876" spans="1:20" x14ac:dyDescent="0.25">
      <c r="A6876" t="s">
        <v>637</v>
      </c>
      <c r="B6876" t="s">
        <v>1229</v>
      </c>
      <c r="C6876" t="s">
        <v>639</v>
      </c>
      <c r="D6876" t="s">
        <v>695</v>
      </c>
      <c r="E6876" t="s">
        <v>704</v>
      </c>
      <c r="F6876">
        <v>528004120002</v>
      </c>
      <c r="G6876" t="s">
        <v>642</v>
      </c>
      <c r="H6876">
        <v>583140</v>
      </c>
      <c r="I6876" t="s">
        <v>36</v>
      </c>
      <c r="J6876">
        <v>202212</v>
      </c>
      <c r="K6876">
        <v>44859</v>
      </c>
      <c r="L6876" t="s">
        <v>644</v>
      </c>
      <c r="M6876">
        <v>83405</v>
      </c>
      <c r="N6876">
        <v>122.7</v>
      </c>
      <c r="O6876" t="s">
        <v>645</v>
      </c>
      <c r="P6876" s="428">
        <v>127.154</v>
      </c>
      <c r="Q6876">
        <v>30537531</v>
      </c>
      <c r="R6876" t="s">
        <v>1230</v>
      </c>
      <c r="S6876">
        <v>13485</v>
      </c>
      <c r="T6876" t="s">
        <v>5504</v>
      </c>
    </row>
    <row r="6877" spans="1:20" x14ac:dyDescent="0.25">
      <c r="A6877" t="s">
        <v>637</v>
      </c>
      <c r="B6877" t="s">
        <v>1229</v>
      </c>
      <c r="C6877" t="s">
        <v>639</v>
      </c>
      <c r="D6877" t="s">
        <v>695</v>
      </c>
      <c r="E6877" t="s">
        <v>704</v>
      </c>
      <c r="F6877">
        <v>528004120001</v>
      </c>
      <c r="G6877" t="s">
        <v>705</v>
      </c>
      <c r="H6877">
        <v>583132</v>
      </c>
      <c r="I6877" t="s">
        <v>25</v>
      </c>
      <c r="J6877">
        <v>202212</v>
      </c>
      <c r="K6877">
        <v>44859</v>
      </c>
      <c r="L6877" t="s">
        <v>644</v>
      </c>
      <c r="M6877">
        <v>194610</v>
      </c>
      <c r="N6877">
        <v>286.29000000000002</v>
      </c>
      <c r="O6877" t="s">
        <v>645</v>
      </c>
      <c r="P6877" s="428">
        <v>296.68299999999999</v>
      </c>
      <c r="Q6877">
        <v>30537531</v>
      </c>
      <c r="R6877" t="s">
        <v>1230</v>
      </c>
      <c r="S6877">
        <v>13485</v>
      </c>
      <c r="T6877" t="s">
        <v>5504</v>
      </c>
    </row>
    <row r="6878" spans="1:20" x14ac:dyDescent="0.25">
      <c r="A6878" t="s">
        <v>637</v>
      </c>
      <c r="B6878" t="s">
        <v>1229</v>
      </c>
      <c r="C6878" t="s">
        <v>639</v>
      </c>
      <c r="D6878" t="s">
        <v>695</v>
      </c>
      <c r="E6878" t="s">
        <v>704</v>
      </c>
      <c r="F6878">
        <v>528004120002</v>
      </c>
      <c r="G6878" t="s">
        <v>642</v>
      </c>
      <c r="H6878">
        <v>583142</v>
      </c>
      <c r="I6878" t="s">
        <v>38</v>
      </c>
      <c r="J6878">
        <v>202212</v>
      </c>
      <c r="K6878">
        <v>44859</v>
      </c>
      <c r="L6878" t="s">
        <v>644</v>
      </c>
      <c r="M6878">
        <v>46336</v>
      </c>
      <c r="N6878">
        <v>68.16</v>
      </c>
      <c r="O6878" t="s">
        <v>645</v>
      </c>
      <c r="P6878" s="428">
        <v>70.634</v>
      </c>
      <c r="Q6878">
        <v>30537531</v>
      </c>
      <c r="R6878" t="s">
        <v>1230</v>
      </c>
      <c r="S6878">
        <v>13485</v>
      </c>
      <c r="T6878" t="s">
        <v>5504</v>
      </c>
    </row>
    <row r="6879" spans="1:20" x14ac:dyDescent="0.25">
      <c r="A6879" t="s">
        <v>637</v>
      </c>
      <c r="B6879" t="s">
        <v>1229</v>
      </c>
      <c r="C6879" t="s">
        <v>639</v>
      </c>
      <c r="D6879" t="s">
        <v>695</v>
      </c>
      <c r="E6879" t="s">
        <v>704</v>
      </c>
      <c r="F6879">
        <v>528004120010</v>
      </c>
      <c r="G6879" t="s">
        <v>653</v>
      </c>
      <c r="H6879">
        <v>583601</v>
      </c>
      <c r="I6879" t="s">
        <v>189</v>
      </c>
      <c r="J6879">
        <v>202212</v>
      </c>
      <c r="K6879">
        <v>44859</v>
      </c>
      <c r="L6879" t="s">
        <v>644</v>
      </c>
      <c r="M6879">
        <v>180000</v>
      </c>
      <c r="N6879">
        <v>264.8</v>
      </c>
      <c r="O6879" t="s">
        <v>645</v>
      </c>
      <c r="P6879" s="428">
        <v>274.41300000000001</v>
      </c>
      <c r="Q6879">
        <v>30537531</v>
      </c>
      <c r="R6879" t="s">
        <v>1230</v>
      </c>
      <c r="S6879">
        <v>13485</v>
      </c>
      <c r="T6879" t="s">
        <v>5492</v>
      </c>
    </row>
    <row r="6880" spans="1:20" x14ac:dyDescent="0.25">
      <c r="A6880" t="s">
        <v>637</v>
      </c>
      <c r="B6880" t="s">
        <v>1229</v>
      </c>
      <c r="C6880" t="s">
        <v>639</v>
      </c>
      <c r="D6880" t="s">
        <v>695</v>
      </c>
      <c r="E6880" t="s">
        <v>704</v>
      </c>
      <c r="F6880">
        <v>528004120001</v>
      </c>
      <c r="G6880" t="s">
        <v>705</v>
      </c>
      <c r="H6880">
        <v>583131</v>
      </c>
      <c r="I6880" t="s">
        <v>1254</v>
      </c>
      <c r="J6880">
        <v>202212</v>
      </c>
      <c r="K6880">
        <v>44859</v>
      </c>
      <c r="L6880" t="s">
        <v>644</v>
      </c>
      <c r="M6880">
        <v>28992</v>
      </c>
      <c r="N6880">
        <v>42.65</v>
      </c>
      <c r="O6880" t="s">
        <v>645</v>
      </c>
      <c r="P6880" s="428">
        <v>44.198</v>
      </c>
      <c r="Q6880">
        <v>30537531</v>
      </c>
      <c r="R6880" t="s">
        <v>1230</v>
      </c>
      <c r="S6880">
        <v>13485</v>
      </c>
      <c r="T6880" t="s">
        <v>5495</v>
      </c>
    </row>
    <row r="6881" spans="1:20" x14ac:dyDescent="0.25">
      <c r="A6881" t="s">
        <v>637</v>
      </c>
      <c r="B6881" t="s">
        <v>1229</v>
      </c>
      <c r="C6881" t="s">
        <v>639</v>
      </c>
      <c r="D6881" t="s">
        <v>695</v>
      </c>
      <c r="E6881" t="s">
        <v>704</v>
      </c>
      <c r="F6881">
        <v>528004120002</v>
      </c>
      <c r="G6881" t="s">
        <v>642</v>
      </c>
      <c r="H6881">
        <v>583141</v>
      </c>
      <c r="I6881" t="s">
        <v>37</v>
      </c>
      <c r="J6881">
        <v>202212</v>
      </c>
      <c r="K6881">
        <v>44859</v>
      </c>
      <c r="L6881" t="s">
        <v>644</v>
      </c>
      <c r="M6881">
        <v>29488</v>
      </c>
      <c r="N6881">
        <v>43.38</v>
      </c>
      <c r="O6881" t="s">
        <v>645</v>
      </c>
      <c r="P6881" s="428">
        <v>44.954999999999998</v>
      </c>
      <c r="Q6881">
        <v>30537531</v>
      </c>
      <c r="R6881" t="s">
        <v>1230</v>
      </c>
      <c r="S6881">
        <v>13485</v>
      </c>
      <c r="T6881" t="s">
        <v>5495</v>
      </c>
    </row>
    <row r="6882" spans="1:20" x14ac:dyDescent="0.25">
      <c r="A6882" t="s">
        <v>637</v>
      </c>
      <c r="B6882" t="s">
        <v>1229</v>
      </c>
      <c r="C6882" t="s">
        <v>639</v>
      </c>
      <c r="D6882" t="s">
        <v>695</v>
      </c>
      <c r="E6882" t="s">
        <v>704</v>
      </c>
      <c r="F6882">
        <v>528004120002</v>
      </c>
      <c r="G6882" t="s">
        <v>642</v>
      </c>
      <c r="H6882">
        <v>583140</v>
      </c>
      <c r="I6882" t="s">
        <v>36</v>
      </c>
      <c r="J6882">
        <v>202212</v>
      </c>
      <c r="K6882">
        <v>44859</v>
      </c>
      <c r="L6882" t="s">
        <v>644</v>
      </c>
      <c r="M6882">
        <v>27565</v>
      </c>
      <c r="N6882">
        <v>40.549999999999997</v>
      </c>
      <c r="O6882" t="s">
        <v>645</v>
      </c>
      <c r="P6882" s="428">
        <v>42.021999999999998</v>
      </c>
      <c r="Q6882">
        <v>30537531</v>
      </c>
      <c r="R6882" t="s">
        <v>1230</v>
      </c>
      <c r="S6882">
        <v>13485</v>
      </c>
      <c r="T6882" t="s">
        <v>5495</v>
      </c>
    </row>
    <row r="6883" spans="1:20" x14ac:dyDescent="0.25">
      <c r="A6883" t="s">
        <v>637</v>
      </c>
      <c r="B6883" t="s">
        <v>1229</v>
      </c>
      <c r="C6883" t="s">
        <v>639</v>
      </c>
      <c r="D6883" t="s">
        <v>695</v>
      </c>
      <c r="E6883" t="s">
        <v>704</v>
      </c>
      <c r="F6883">
        <v>528004120001</v>
      </c>
      <c r="G6883" t="s">
        <v>705</v>
      </c>
      <c r="H6883">
        <v>583132</v>
      </c>
      <c r="I6883" t="s">
        <v>25</v>
      </c>
      <c r="J6883">
        <v>202212</v>
      </c>
      <c r="K6883">
        <v>44859</v>
      </c>
      <c r="L6883" t="s">
        <v>644</v>
      </c>
      <c r="M6883">
        <v>58556</v>
      </c>
      <c r="N6883">
        <v>86.14</v>
      </c>
      <c r="O6883" t="s">
        <v>645</v>
      </c>
      <c r="P6883" s="428">
        <v>89.266999999999996</v>
      </c>
      <c r="Q6883">
        <v>30537531</v>
      </c>
      <c r="R6883" t="s">
        <v>1230</v>
      </c>
      <c r="S6883">
        <v>13485</v>
      </c>
      <c r="T6883" t="s">
        <v>5495</v>
      </c>
    </row>
    <row r="6884" spans="1:20" x14ac:dyDescent="0.25">
      <c r="A6884" t="s">
        <v>637</v>
      </c>
      <c r="B6884" t="s">
        <v>1229</v>
      </c>
      <c r="C6884" t="s">
        <v>639</v>
      </c>
      <c r="D6884" t="s">
        <v>695</v>
      </c>
      <c r="E6884" t="s">
        <v>704</v>
      </c>
      <c r="F6884">
        <v>528004120002</v>
      </c>
      <c r="G6884" t="s">
        <v>642</v>
      </c>
      <c r="H6884">
        <v>583142</v>
      </c>
      <c r="I6884" t="s">
        <v>38</v>
      </c>
      <c r="J6884">
        <v>202212</v>
      </c>
      <c r="K6884">
        <v>44859</v>
      </c>
      <c r="L6884" t="s">
        <v>644</v>
      </c>
      <c r="M6884">
        <v>11699</v>
      </c>
      <c r="N6884">
        <v>17.21</v>
      </c>
      <c r="O6884" t="s">
        <v>645</v>
      </c>
      <c r="P6884" s="428">
        <v>17.835000000000001</v>
      </c>
      <c r="Q6884">
        <v>30537531</v>
      </c>
      <c r="R6884" t="s">
        <v>1230</v>
      </c>
      <c r="S6884">
        <v>13485</v>
      </c>
      <c r="T6884" t="s">
        <v>5495</v>
      </c>
    </row>
    <row r="6885" spans="1:20" x14ac:dyDescent="0.25">
      <c r="A6885" t="s">
        <v>637</v>
      </c>
      <c r="B6885" t="s">
        <v>1229</v>
      </c>
      <c r="C6885" t="s">
        <v>639</v>
      </c>
      <c r="D6885" t="s">
        <v>695</v>
      </c>
      <c r="E6885" t="s">
        <v>704</v>
      </c>
      <c r="F6885">
        <v>528004120002</v>
      </c>
      <c r="G6885" t="s">
        <v>642</v>
      </c>
      <c r="H6885">
        <v>583143</v>
      </c>
      <c r="I6885" t="s">
        <v>39</v>
      </c>
      <c r="J6885">
        <v>202212</v>
      </c>
      <c r="K6885">
        <v>44859</v>
      </c>
      <c r="L6885" t="s">
        <v>644</v>
      </c>
      <c r="M6885">
        <v>16550</v>
      </c>
      <c r="N6885">
        <v>24.35</v>
      </c>
      <c r="O6885" t="s">
        <v>645</v>
      </c>
      <c r="P6885" s="428">
        <v>25.234000000000002</v>
      </c>
      <c r="Q6885">
        <v>30537531</v>
      </c>
      <c r="R6885" t="s">
        <v>1230</v>
      </c>
      <c r="S6885">
        <v>13485</v>
      </c>
      <c r="T6885" t="s">
        <v>5495</v>
      </c>
    </row>
    <row r="6886" spans="1:20" x14ac:dyDescent="0.25">
      <c r="A6886" t="s">
        <v>637</v>
      </c>
      <c r="B6886" t="s">
        <v>1229</v>
      </c>
      <c r="C6886" t="s">
        <v>639</v>
      </c>
      <c r="D6886" t="s">
        <v>695</v>
      </c>
      <c r="E6886" t="s">
        <v>704</v>
      </c>
      <c r="F6886">
        <v>528004120001</v>
      </c>
      <c r="G6886" t="s">
        <v>705</v>
      </c>
      <c r="H6886">
        <v>583131</v>
      </c>
      <c r="I6886" t="s">
        <v>1254</v>
      </c>
      <c r="J6886">
        <v>202212</v>
      </c>
      <c r="K6886">
        <v>44859</v>
      </c>
      <c r="L6886" t="s">
        <v>644</v>
      </c>
      <c r="M6886">
        <v>296870</v>
      </c>
      <c r="N6886">
        <v>436.72</v>
      </c>
      <c r="O6886" t="s">
        <v>645</v>
      </c>
      <c r="P6886" s="428">
        <v>452.57400000000001</v>
      </c>
      <c r="Q6886">
        <v>30537531</v>
      </c>
      <c r="R6886" t="s">
        <v>1230</v>
      </c>
      <c r="S6886">
        <v>13485</v>
      </c>
      <c r="T6886" t="s">
        <v>5505</v>
      </c>
    </row>
    <row r="6887" spans="1:20" x14ac:dyDescent="0.25">
      <c r="A6887" t="s">
        <v>637</v>
      </c>
      <c r="B6887" t="s">
        <v>1229</v>
      </c>
      <c r="C6887" t="s">
        <v>639</v>
      </c>
      <c r="D6887" t="s">
        <v>695</v>
      </c>
      <c r="E6887" t="s">
        <v>704</v>
      </c>
      <c r="F6887">
        <v>528004120002</v>
      </c>
      <c r="G6887" t="s">
        <v>642</v>
      </c>
      <c r="H6887">
        <v>583141</v>
      </c>
      <c r="I6887" t="s">
        <v>37</v>
      </c>
      <c r="J6887">
        <v>202212</v>
      </c>
      <c r="K6887">
        <v>44859</v>
      </c>
      <c r="L6887" t="s">
        <v>644</v>
      </c>
      <c r="M6887">
        <v>337107</v>
      </c>
      <c r="N6887">
        <v>495.91</v>
      </c>
      <c r="O6887" t="s">
        <v>645</v>
      </c>
      <c r="P6887" s="428">
        <v>513.91200000000003</v>
      </c>
      <c r="Q6887">
        <v>30537531</v>
      </c>
      <c r="R6887" t="s">
        <v>1230</v>
      </c>
      <c r="S6887">
        <v>13485</v>
      </c>
      <c r="T6887" t="s">
        <v>5506</v>
      </c>
    </row>
    <row r="6888" spans="1:20" x14ac:dyDescent="0.25">
      <c r="A6888" t="s">
        <v>637</v>
      </c>
      <c r="B6888" t="s">
        <v>1229</v>
      </c>
      <c r="C6888" t="s">
        <v>639</v>
      </c>
      <c r="D6888" t="s">
        <v>695</v>
      </c>
      <c r="E6888" t="s">
        <v>704</v>
      </c>
      <c r="F6888">
        <v>528004120002</v>
      </c>
      <c r="G6888" t="s">
        <v>642</v>
      </c>
      <c r="H6888">
        <v>583140</v>
      </c>
      <c r="I6888" t="s">
        <v>36</v>
      </c>
      <c r="J6888">
        <v>202212</v>
      </c>
      <c r="K6888">
        <v>44859</v>
      </c>
      <c r="L6888" t="s">
        <v>644</v>
      </c>
      <c r="M6888">
        <v>339030</v>
      </c>
      <c r="N6888">
        <v>498.74</v>
      </c>
      <c r="O6888" t="s">
        <v>645</v>
      </c>
      <c r="P6888" s="428">
        <v>516.84500000000003</v>
      </c>
      <c r="Q6888">
        <v>30537531</v>
      </c>
      <c r="R6888" t="s">
        <v>1230</v>
      </c>
      <c r="S6888">
        <v>13485</v>
      </c>
      <c r="T6888" t="s">
        <v>5507</v>
      </c>
    </row>
    <row r="6889" spans="1:20" x14ac:dyDescent="0.25">
      <c r="A6889" t="s">
        <v>637</v>
      </c>
      <c r="B6889" t="s">
        <v>1229</v>
      </c>
      <c r="C6889" t="s">
        <v>639</v>
      </c>
      <c r="D6889" t="s">
        <v>695</v>
      </c>
      <c r="E6889" t="s">
        <v>704</v>
      </c>
      <c r="F6889">
        <v>528004120001</v>
      </c>
      <c r="G6889" t="s">
        <v>705</v>
      </c>
      <c r="H6889">
        <v>583132</v>
      </c>
      <c r="I6889" t="s">
        <v>25</v>
      </c>
      <c r="J6889">
        <v>202212</v>
      </c>
      <c r="K6889">
        <v>44859</v>
      </c>
      <c r="L6889" t="s">
        <v>644</v>
      </c>
      <c r="M6889">
        <v>796820</v>
      </c>
      <c r="N6889">
        <v>1172.19</v>
      </c>
      <c r="O6889" t="s">
        <v>645</v>
      </c>
      <c r="P6889" s="428">
        <v>1214.742</v>
      </c>
      <c r="Q6889">
        <v>30537531</v>
      </c>
      <c r="R6889" t="s">
        <v>1230</v>
      </c>
      <c r="S6889">
        <v>13485</v>
      </c>
      <c r="T6889" t="s">
        <v>5508</v>
      </c>
    </row>
    <row r="6890" spans="1:20" x14ac:dyDescent="0.25">
      <c r="A6890" t="s">
        <v>637</v>
      </c>
      <c r="B6890" t="s">
        <v>1229</v>
      </c>
      <c r="C6890" t="s">
        <v>639</v>
      </c>
      <c r="D6890" t="s">
        <v>695</v>
      </c>
      <c r="E6890" t="s">
        <v>704</v>
      </c>
      <c r="F6890">
        <v>528004120002</v>
      </c>
      <c r="G6890" t="s">
        <v>642</v>
      </c>
      <c r="H6890">
        <v>583142</v>
      </c>
      <c r="I6890" t="s">
        <v>38</v>
      </c>
      <c r="J6890">
        <v>202212</v>
      </c>
      <c r="K6890">
        <v>44859</v>
      </c>
      <c r="L6890" t="s">
        <v>644</v>
      </c>
      <c r="M6890">
        <v>191965</v>
      </c>
      <c r="N6890">
        <v>282.39999999999998</v>
      </c>
      <c r="O6890" t="s">
        <v>645</v>
      </c>
      <c r="P6890" s="428">
        <v>292.65199999999999</v>
      </c>
      <c r="Q6890">
        <v>30537531</v>
      </c>
      <c r="R6890" t="s">
        <v>1230</v>
      </c>
      <c r="S6890">
        <v>13485</v>
      </c>
      <c r="T6890" t="s">
        <v>5509</v>
      </c>
    </row>
    <row r="6891" spans="1:20" x14ac:dyDescent="0.25">
      <c r="A6891" t="s">
        <v>637</v>
      </c>
      <c r="B6891" t="s">
        <v>1229</v>
      </c>
      <c r="C6891" t="s">
        <v>639</v>
      </c>
      <c r="D6891" t="s">
        <v>695</v>
      </c>
      <c r="E6891" t="s">
        <v>704</v>
      </c>
      <c r="F6891">
        <v>528004120002</v>
      </c>
      <c r="G6891" t="s">
        <v>642</v>
      </c>
      <c r="H6891">
        <v>583143</v>
      </c>
      <c r="I6891" t="s">
        <v>39</v>
      </c>
      <c r="J6891">
        <v>202212</v>
      </c>
      <c r="K6891">
        <v>44859</v>
      </c>
      <c r="L6891" t="s">
        <v>644</v>
      </c>
      <c r="M6891">
        <v>158450</v>
      </c>
      <c r="N6891">
        <v>233.09</v>
      </c>
      <c r="O6891" t="s">
        <v>645</v>
      </c>
      <c r="P6891" s="428">
        <v>241.55199999999999</v>
      </c>
      <c r="Q6891">
        <v>30537531</v>
      </c>
      <c r="R6891" t="s">
        <v>1230</v>
      </c>
      <c r="S6891">
        <v>13485</v>
      </c>
      <c r="T6891" t="s">
        <v>5510</v>
      </c>
    </row>
    <row r="6892" spans="1:20" x14ac:dyDescent="0.25">
      <c r="A6892" t="s">
        <v>637</v>
      </c>
      <c r="B6892" t="s">
        <v>1229</v>
      </c>
      <c r="C6892" t="s">
        <v>639</v>
      </c>
      <c r="D6892" t="s">
        <v>695</v>
      </c>
      <c r="E6892" t="s">
        <v>704</v>
      </c>
      <c r="F6892">
        <v>528004120001</v>
      </c>
      <c r="G6892" t="s">
        <v>705</v>
      </c>
      <c r="H6892">
        <v>583131</v>
      </c>
      <c r="I6892" t="s">
        <v>1254</v>
      </c>
      <c r="J6892">
        <v>202212</v>
      </c>
      <c r="K6892">
        <v>44859</v>
      </c>
      <c r="L6892" t="s">
        <v>644</v>
      </c>
      <c r="M6892">
        <v>28992</v>
      </c>
      <c r="N6892">
        <v>42.65</v>
      </c>
      <c r="O6892" t="s">
        <v>645</v>
      </c>
      <c r="P6892" s="428">
        <v>44.198</v>
      </c>
      <c r="Q6892">
        <v>30537531</v>
      </c>
      <c r="R6892" t="s">
        <v>1230</v>
      </c>
      <c r="S6892">
        <v>13485</v>
      </c>
      <c r="T6892" t="s">
        <v>5496</v>
      </c>
    </row>
    <row r="6893" spans="1:20" x14ac:dyDescent="0.25">
      <c r="A6893" t="s">
        <v>637</v>
      </c>
      <c r="B6893" t="s">
        <v>1229</v>
      </c>
      <c r="C6893" t="s">
        <v>639</v>
      </c>
      <c r="D6893" t="s">
        <v>695</v>
      </c>
      <c r="E6893" t="s">
        <v>704</v>
      </c>
      <c r="F6893">
        <v>528004120002</v>
      </c>
      <c r="G6893" t="s">
        <v>642</v>
      </c>
      <c r="H6893">
        <v>583141</v>
      </c>
      <c r="I6893" t="s">
        <v>37</v>
      </c>
      <c r="J6893">
        <v>202212</v>
      </c>
      <c r="K6893">
        <v>44859</v>
      </c>
      <c r="L6893" t="s">
        <v>644</v>
      </c>
      <c r="M6893">
        <v>29488</v>
      </c>
      <c r="N6893">
        <v>43.38</v>
      </c>
      <c r="O6893" t="s">
        <v>645</v>
      </c>
      <c r="P6893" s="428">
        <v>44.954999999999998</v>
      </c>
      <c r="Q6893">
        <v>30537531</v>
      </c>
      <c r="R6893" t="s">
        <v>1230</v>
      </c>
      <c r="S6893">
        <v>13485</v>
      </c>
      <c r="T6893" t="s">
        <v>5496</v>
      </c>
    </row>
    <row r="6894" spans="1:20" x14ac:dyDescent="0.25">
      <c r="A6894" t="s">
        <v>637</v>
      </c>
      <c r="B6894" t="s">
        <v>1229</v>
      </c>
      <c r="C6894" t="s">
        <v>639</v>
      </c>
      <c r="D6894" t="s">
        <v>695</v>
      </c>
      <c r="E6894" t="s">
        <v>704</v>
      </c>
      <c r="F6894">
        <v>528004120002</v>
      </c>
      <c r="G6894" t="s">
        <v>642</v>
      </c>
      <c r="H6894">
        <v>583140</v>
      </c>
      <c r="I6894" t="s">
        <v>36</v>
      </c>
      <c r="J6894">
        <v>202212</v>
      </c>
      <c r="K6894">
        <v>44859</v>
      </c>
      <c r="L6894" t="s">
        <v>644</v>
      </c>
      <c r="M6894">
        <v>27565</v>
      </c>
      <c r="N6894">
        <v>40.549999999999997</v>
      </c>
      <c r="O6894" t="s">
        <v>645</v>
      </c>
      <c r="P6894" s="428">
        <v>42.021999999999998</v>
      </c>
      <c r="Q6894">
        <v>30537531</v>
      </c>
      <c r="R6894" t="s">
        <v>1230</v>
      </c>
      <c r="S6894">
        <v>13485</v>
      </c>
      <c r="T6894" t="s">
        <v>5496</v>
      </c>
    </row>
    <row r="6895" spans="1:20" x14ac:dyDescent="0.25">
      <c r="A6895" t="s">
        <v>637</v>
      </c>
      <c r="B6895" t="s">
        <v>1229</v>
      </c>
      <c r="C6895" t="s">
        <v>639</v>
      </c>
      <c r="D6895" t="s">
        <v>695</v>
      </c>
      <c r="E6895" t="s">
        <v>704</v>
      </c>
      <c r="F6895">
        <v>528004120001</v>
      </c>
      <c r="G6895" t="s">
        <v>705</v>
      </c>
      <c r="H6895">
        <v>583132</v>
      </c>
      <c r="I6895" t="s">
        <v>25</v>
      </c>
      <c r="J6895">
        <v>202212</v>
      </c>
      <c r="K6895">
        <v>44859</v>
      </c>
      <c r="L6895" t="s">
        <v>644</v>
      </c>
      <c r="M6895">
        <v>58556</v>
      </c>
      <c r="N6895">
        <v>86.14</v>
      </c>
      <c r="O6895" t="s">
        <v>645</v>
      </c>
      <c r="P6895" s="428">
        <v>89.266999999999996</v>
      </c>
      <c r="Q6895">
        <v>30537531</v>
      </c>
      <c r="R6895" t="s">
        <v>1230</v>
      </c>
      <c r="S6895">
        <v>13485</v>
      </c>
      <c r="T6895" t="s">
        <v>5496</v>
      </c>
    </row>
    <row r="6896" spans="1:20" x14ac:dyDescent="0.25">
      <c r="A6896" t="s">
        <v>637</v>
      </c>
      <c r="B6896" t="s">
        <v>1229</v>
      </c>
      <c r="C6896" t="s">
        <v>639</v>
      </c>
      <c r="D6896" t="s">
        <v>695</v>
      </c>
      <c r="E6896" t="s">
        <v>704</v>
      </c>
      <c r="F6896">
        <v>528004120002</v>
      </c>
      <c r="G6896" t="s">
        <v>642</v>
      </c>
      <c r="H6896">
        <v>583142</v>
      </c>
      <c r="I6896" t="s">
        <v>38</v>
      </c>
      <c r="J6896">
        <v>202212</v>
      </c>
      <c r="K6896">
        <v>44859</v>
      </c>
      <c r="L6896" t="s">
        <v>644</v>
      </c>
      <c r="M6896">
        <v>11699</v>
      </c>
      <c r="N6896">
        <v>17.21</v>
      </c>
      <c r="O6896" t="s">
        <v>645</v>
      </c>
      <c r="P6896" s="428">
        <v>17.835000000000001</v>
      </c>
      <c r="Q6896">
        <v>30537531</v>
      </c>
      <c r="R6896" t="s">
        <v>1230</v>
      </c>
      <c r="S6896">
        <v>13485</v>
      </c>
      <c r="T6896" t="s">
        <v>5496</v>
      </c>
    </row>
    <row r="6897" spans="1:20" x14ac:dyDescent="0.25">
      <c r="A6897" t="s">
        <v>637</v>
      </c>
      <c r="B6897" t="s">
        <v>1229</v>
      </c>
      <c r="C6897" t="s">
        <v>639</v>
      </c>
      <c r="D6897" t="s">
        <v>695</v>
      </c>
      <c r="E6897" t="s">
        <v>704</v>
      </c>
      <c r="F6897">
        <v>528004120002</v>
      </c>
      <c r="G6897" t="s">
        <v>642</v>
      </c>
      <c r="H6897">
        <v>583143</v>
      </c>
      <c r="I6897" t="s">
        <v>39</v>
      </c>
      <c r="J6897">
        <v>202212</v>
      </c>
      <c r="K6897">
        <v>44859</v>
      </c>
      <c r="L6897" t="s">
        <v>644</v>
      </c>
      <c r="M6897">
        <v>16550</v>
      </c>
      <c r="N6897">
        <v>24.35</v>
      </c>
      <c r="O6897" t="s">
        <v>645</v>
      </c>
      <c r="P6897" s="428">
        <v>25.234000000000002</v>
      </c>
      <c r="Q6897">
        <v>30537531</v>
      </c>
      <c r="R6897" t="s">
        <v>1230</v>
      </c>
      <c r="S6897">
        <v>13485</v>
      </c>
      <c r="T6897" t="s">
        <v>5496</v>
      </c>
    </row>
    <row r="6898" spans="1:20" x14ac:dyDescent="0.25">
      <c r="A6898" t="s">
        <v>637</v>
      </c>
      <c r="B6898" t="s">
        <v>1229</v>
      </c>
      <c r="C6898" t="s">
        <v>639</v>
      </c>
      <c r="D6898" t="s">
        <v>695</v>
      </c>
      <c r="E6898" t="s">
        <v>704</v>
      </c>
      <c r="F6898">
        <v>528004120010</v>
      </c>
      <c r="G6898" t="s">
        <v>653</v>
      </c>
      <c r="H6898">
        <v>583601</v>
      </c>
      <c r="I6898" t="s">
        <v>189</v>
      </c>
      <c r="J6898">
        <v>202212</v>
      </c>
      <c r="K6898">
        <v>44859</v>
      </c>
      <c r="L6898" t="s">
        <v>644</v>
      </c>
      <c r="M6898">
        <v>180000</v>
      </c>
      <c r="N6898">
        <v>264.8</v>
      </c>
      <c r="O6898" t="s">
        <v>645</v>
      </c>
      <c r="P6898" s="428">
        <v>274.41300000000001</v>
      </c>
      <c r="Q6898">
        <v>30535284</v>
      </c>
      <c r="R6898" t="s">
        <v>1230</v>
      </c>
      <c r="S6898">
        <v>13485</v>
      </c>
      <c r="T6898" t="s">
        <v>5483</v>
      </c>
    </row>
    <row r="6899" spans="1:20" x14ac:dyDescent="0.25">
      <c r="A6899" t="s">
        <v>637</v>
      </c>
      <c r="B6899" t="s">
        <v>1229</v>
      </c>
      <c r="C6899" t="s">
        <v>639</v>
      </c>
      <c r="D6899" t="s">
        <v>695</v>
      </c>
      <c r="E6899" t="s">
        <v>704</v>
      </c>
      <c r="F6899">
        <v>528004120010</v>
      </c>
      <c r="G6899" t="s">
        <v>653</v>
      </c>
      <c r="H6899">
        <v>583605</v>
      </c>
      <c r="I6899" t="s">
        <v>197</v>
      </c>
      <c r="J6899">
        <v>202212</v>
      </c>
      <c r="K6899">
        <v>44859</v>
      </c>
      <c r="L6899" t="s">
        <v>644</v>
      </c>
      <c r="M6899">
        <v>41600</v>
      </c>
      <c r="N6899">
        <v>61.2</v>
      </c>
      <c r="O6899" t="s">
        <v>645</v>
      </c>
      <c r="P6899" s="428">
        <v>63.421999999999997</v>
      </c>
      <c r="Q6899">
        <v>30535284</v>
      </c>
      <c r="R6899" t="s">
        <v>1230</v>
      </c>
      <c r="S6899">
        <v>13485</v>
      </c>
      <c r="T6899" t="s">
        <v>5484</v>
      </c>
    </row>
    <row r="6900" spans="1:20" x14ac:dyDescent="0.25">
      <c r="A6900" t="s">
        <v>637</v>
      </c>
      <c r="B6900" t="s">
        <v>1229</v>
      </c>
      <c r="C6900" t="s">
        <v>639</v>
      </c>
      <c r="D6900" t="s">
        <v>695</v>
      </c>
      <c r="E6900" t="s">
        <v>704</v>
      </c>
      <c r="F6900">
        <v>528004120001</v>
      </c>
      <c r="G6900" t="s">
        <v>705</v>
      </c>
      <c r="H6900">
        <v>583131</v>
      </c>
      <c r="I6900" t="s">
        <v>1254</v>
      </c>
      <c r="J6900">
        <v>202212</v>
      </c>
      <c r="K6900">
        <v>44859</v>
      </c>
      <c r="L6900" t="s">
        <v>644</v>
      </c>
      <c r="M6900">
        <v>296870</v>
      </c>
      <c r="N6900">
        <v>436.72</v>
      </c>
      <c r="O6900" t="s">
        <v>645</v>
      </c>
      <c r="P6900" s="428">
        <v>452.57400000000001</v>
      </c>
      <c r="Q6900">
        <v>30535284</v>
      </c>
      <c r="R6900" t="s">
        <v>1230</v>
      </c>
      <c r="S6900">
        <v>13485</v>
      </c>
      <c r="T6900" t="s">
        <v>5498</v>
      </c>
    </row>
    <row r="6901" spans="1:20" x14ac:dyDescent="0.25">
      <c r="A6901" t="s">
        <v>637</v>
      </c>
      <c r="B6901" t="s">
        <v>1229</v>
      </c>
      <c r="C6901" t="s">
        <v>639</v>
      </c>
      <c r="D6901" t="s">
        <v>695</v>
      </c>
      <c r="E6901" t="s">
        <v>704</v>
      </c>
      <c r="F6901">
        <v>528004120002</v>
      </c>
      <c r="G6901" t="s">
        <v>642</v>
      </c>
      <c r="H6901">
        <v>583141</v>
      </c>
      <c r="I6901" t="s">
        <v>37</v>
      </c>
      <c r="J6901">
        <v>202212</v>
      </c>
      <c r="K6901">
        <v>44859</v>
      </c>
      <c r="L6901" t="s">
        <v>644</v>
      </c>
      <c r="M6901">
        <v>337107</v>
      </c>
      <c r="N6901">
        <v>495.91</v>
      </c>
      <c r="O6901" t="s">
        <v>645</v>
      </c>
      <c r="P6901" s="428">
        <v>513.91200000000003</v>
      </c>
      <c r="Q6901">
        <v>30535284</v>
      </c>
      <c r="R6901" t="s">
        <v>1230</v>
      </c>
      <c r="S6901">
        <v>13485</v>
      </c>
      <c r="T6901" t="s">
        <v>5499</v>
      </c>
    </row>
    <row r="6902" spans="1:20" x14ac:dyDescent="0.25">
      <c r="A6902" t="s">
        <v>637</v>
      </c>
      <c r="B6902" t="s">
        <v>1229</v>
      </c>
      <c r="C6902" t="s">
        <v>639</v>
      </c>
      <c r="D6902" t="s">
        <v>695</v>
      </c>
      <c r="E6902" t="s">
        <v>704</v>
      </c>
      <c r="F6902">
        <v>528004120002</v>
      </c>
      <c r="G6902" t="s">
        <v>642</v>
      </c>
      <c r="H6902">
        <v>583140</v>
      </c>
      <c r="I6902" t="s">
        <v>36</v>
      </c>
      <c r="J6902">
        <v>202212</v>
      </c>
      <c r="K6902">
        <v>44859</v>
      </c>
      <c r="L6902" t="s">
        <v>644</v>
      </c>
      <c r="M6902">
        <v>339030</v>
      </c>
      <c r="N6902">
        <v>498.74</v>
      </c>
      <c r="O6902" t="s">
        <v>645</v>
      </c>
      <c r="P6902" s="428">
        <v>516.84500000000003</v>
      </c>
      <c r="Q6902">
        <v>30535284</v>
      </c>
      <c r="R6902" t="s">
        <v>1230</v>
      </c>
      <c r="S6902">
        <v>13485</v>
      </c>
      <c r="T6902" t="s">
        <v>5500</v>
      </c>
    </row>
    <row r="6903" spans="1:20" x14ac:dyDescent="0.25">
      <c r="A6903" t="s">
        <v>637</v>
      </c>
      <c r="B6903" t="s">
        <v>1229</v>
      </c>
      <c r="C6903" t="s">
        <v>639</v>
      </c>
      <c r="D6903" t="s">
        <v>695</v>
      </c>
      <c r="E6903" t="s">
        <v>704</v>
      </c>
      <c r="F6903">
        <v>528004120001</v>
      </c>
      <c r="G6903" t="s">
        <v>705</v>
      </c>
      <c r="H6903">
        <v>583132</v>
      </c>
      <c r="I6903" t="s">
        <v>25</v>
      </c>
      <c r="J6903">
        <v>202212</v>
      </c>
      <c r="K6903">
        <v>44859</v>
      </c>
      <c r="L6903" t="s">
        <v>644</v>
      </c>
      <c r="M6903">
        <v>796820</v>
      </c>
      <c r="N6903">
        <v>1172.19</v>
      </c>
      <c r="O6903" t="s">
        <v>645</v>
      </c>
      <c r="P6903" s="428">
        <v>1214.742</v>
      </c>
      <c r="Q6903">
        <v>30535284</v>
      </c>
      <c r="R6903" t="s">
        <v>1230</v>
      </c>
      <c r="S6903">
        <v>13485</v>
      </c>
      <c r="T6903" t="s">
        <v>5501</v>
      </c>
    </row>
    <row r="6904" spans="1:20" x14ac:dyDescent="0.25">
      <c r="A6904" t="s">
        <v>637</v>
      </c>
      <c r="B6904" t="s">
        <v>1229</v>
      </c>
      <c r="C6904" t="s">
        <v>639</v>
      </c>
      <c r="D6904" t="s">
        <v>695</v>
      </c>
      <c r="E6904" t="s">
        <v>704</v>
      </c>
      <c r="F6904">
        <v>528004120002</v>
      </c>
      <c r="G6904" t="s">
        <v>642</v>
      </c>
      <c r="H6904">
        <v>583142</v>
      </c>
      <c r="I6904" t="s">
        <v>38</v>
      </c>
      <c r="J6904">
        <v>202212</v>
      </c>
      <c r="K6904">
        <v>44859</v>
      </c>
      <c r="L6904" t="s">
        <v>644</v>
      </c>
      <c r="M6904">
        <v>191965</v>
      </c>
      <c r="N6904">
        <v>282.39999999999998</v>
      </c>
      <c r="O6904" t="s">
        <v>645</v>
      </c>
      <c r="P6904" s="428">
        <v>292.65199999999999</v>
      </c>
      <c r="Q6904">
        <v>30535284</v>
      </c>
      <c r="R6904" t="s">
        <v>1230</v>
      </c>
      <c r="S6904">
        <v>13485</v>
      </c>
      <c r="T6904" t="s">
        <v>5502</v>
      </c>
    </row>
    <row r="6905" spans="1:20" x14ac:dyDescent="0.25">
      <c r="A6905" t="s">
        <v>637</v>
      </c>
      <c r="B6905" t="s">
        <v>1229</v>
      </c>
      <c r="C6905" t="s">
        <v>639</v>
      </c>
      <c r="D6905" t="s">
        <v>695</v>
      </c>
      <c r="E6905" t="s">
        <v>704</v>
      </c>
      <c r="F6905">
        <v>528004120002</v>
      </c>
      <c r="G6905" t="s">
        <v>642</v>
      </c>
      <c r="H6905">
        <v>583143</v>
      </c>
      <c r="I6905" t="s">
        <v>39</v>
      </c>
      <c r="J6905">
        <v>202212</v>
      </c>
      <c r="K6905">
        <v>44859</v>
      </c>
      <c r="L6905" t="s">
        <v>644</v>
      </c>
      <c r="M6905">
        <v>158450</v>
      </c>
      <c r="N6905">
        <v>233.09</v>
      </c>
      <c r="O6905" t="s">
        <v>645</v>
      </c>
      <c r="P6905" s="428">
        <v>241.55199999999999</v>
      </c>
      <c r="Q6905">
        <v>30535284</v>
      </c>
      <c r="R6905" t="s">
        <v>1230</v>
      </c>
      <c r="S6905">
        <v>13485</v>
      </c>
      <c r="T6905" t="s">
        <v>5503</v>
      </c>
    </row>
    <row r="6906" spans="1:20" x14ac:dyDescent="0.25">
      <c r="A6906" t="s">
        <v>637</v>
      </c>
      <c r="B6906" t="s">
        <v>828</v>
      </c>
      <c r="C6906" t="s">
        <v>639</v>
      </c>
      <c r="D6906" t="s">
        <v>718</v>
      </c>
      <c r="E6906" t="s">
        <v>652</v>
      </c>
      <c r="F6906">
        <v>528004120010</v>
      </c>
      <c r="G6906" t="s">
        <v>653</v>
      </c>
      <c r="H6906">
        <v>583593</v>
      </c>
      <c r="I6906" t="s">
        <v>176</v>
      </c>
      <c r="J6906">
        <v>202212</v>
      </c>
      <c r="K6906">
        <v>44868</v>
      </c>
      <c r="L6906" t="s">
        <v>644</v>
      </c>
      <c r="M6906">
        <v>2451.3000000000002</v>
      </c>
      <c r="N6906">
        <v>3.71</v>
      </c>
      <c r="O6906" t="s">
        <v>645</v>
      </c>
      <c r="P6906" s="428">
        <v>3.7370000000000001</v>
      </c>
      <c r="Q6906">
        <v>13048467</v>
      </c>
      <c r="R6906" t="s">
        <v>654</v>
      </c>
      <c r="S6906" t="s">
        <v>825</v>
      </c>
      <c r="T6906" t="s">
        <v>5511</v>
      </c>
    </row>
    <row r="6907" spans="1:20" x14ac:dyDescent="0.25">
      <c r="A6907" t="s">
        <v>637</v>
      </c>
      <c r="B6907" t="s">
        <v>1313</v>
      </c>
      <c r="C6907" t="s">
        <v>639</v>
      </c>
      <c r="D6907" t="s">
        <v>718</v>
      </c>
      <c r="E6907" t="s">
        <v>641</v>
      </c>
      <c r="F6907">
        <v>528004120032</v>
      </c>
      <c r="G6907" t="s">
        <v>812</v>
      </c>
      <c r="H6907">
        <v>583631</v>
      </c>
      <c r="I6907" t="s">
        <v>333</v>
      </c>
      <c r="J6907">
        <v>202212</v>
      </c>
      <c r="K6907">
        <v>44873</v>
      </c>
      <c r="L6907" t="s">
        <v>644</v>
      </c>
      <c r="M6907">
        <v>4000</v>
      </c>
      <c r="N6907">
        <v>6.05</v>
      </c>
      <c r="O6907" t="s">
        <v>645</v>
      </c>
      <c r="P6907" s="428">
        <v>6.093</v>
      </c>
      <c r="Q6907">
        <v>40343046</v>
      </c>
      <c r="T6907" t="s">
        <v>4000</v>
      </c>
    </row>
    <row r="6908" spans="1:20" x14ac:dyDescent="0.25">
      <c r="A6908" t="s">
        <v>637</v>
      </c>
      <c r="B6908" t="s">
        <v>1313</v>
      </c>
      <c r="C6908" t="s">
        <v>639</v>
      </c>
      <c r="D6908" t="s">
        <v>718</v>
      </c>
      <c r="E6908" t="s">
        <v>641</v>
      </c>
      <c r="F6908">
        <v>528004120032</v>
      </c>
      <c r="G6908" t="s">
        <v>812</v>
      </c>
      <c r="H6908">
        <v>583631</v>
      </c>
      <c r="I6908" t="s">
        <v>333</v>
      </c>
      <c r="J6908">
        <v>202212</v>
      </c>
      <c r="K6908">
        <v>44873</v>
      </c>
      <c r="L6908" t="s">
        <v>644</v>
      </c>
      <c r="M6908">
        <v>200000</v>
      </c>
      <c r="N6908">
        <v>302.73</v>
      </c>
      <c r="O6908" t="s">
        <v>645</v>
      </c>
      <c r="P6908" s="428">
        <v>304.89800000000002</v>
      </c>
      <c r="Q6908">
        <v>40343046</v>
      </c>
      <c r="T6908" t="s">
        <v>3999</v>
      </c>
    </row>
    <row r="6909" spans="1:20" x14ac:dyDescent="0.25">
      <c r="A6909" t="s">
        <v>637</v>
      </c>
      <c r="B6909" t="s">
        <v>1313</v>
      </c>
      <c r="C6909" t="s">
        <v>639</v>
      </c>
      <c r="D6909" t="s">
        <v>718</v>
      </c>
      <c r="E6909" t="s">
        <v>641</v>
      </c>
      <c r="F6909">
        <v>528004120032</v>
      </c>
      <c r="G6909" t="s">
        <v>812</v>
      </c>
      <c r="H6909">
        <v>583631</v>
      </c>
      <c r="I6909" t="s">
        <v>333</v>
      </c>
      <c r="J6909">
        <v>202212</v>
      </c>
      <c r="K6909">
        <v>44873</v>
      </c>
      <c r="L6909" t="s">
        <v>644</v>
      </c>
      <c r="M6909">
        <v>20000</v>
      </c>
      <c r="N6909">
        <v>30.27</v>
      </c>
      <c r="O6909" t="s">
        <v>645</v>
      </c>
      <c r="P6909" s="428">
        <v>30.486999999999998</v>
      </c>
      <c r="Q6909">
        <v>40343046</v>
      </c>
      <c r="T6909" t="s">
        <v>3998</v>
      </c>
    </row>
    <row r="6910" spans="1:20" x14ac:dyDescent="0.25">
      <c r="A6910" t="s">
        <v>637</v>
      </c>
      <c r="B6910" t="s">
        <v>638</v>
      </c>
      <c r="C6910" t="s">
        <v>639</v>
      </c>
      <c r="D6910" t="s">
        <v>640</v>
      </c>
      <c r="E6910" t="s">
        <v>641</v>
      </c>
      <c r="F6910">
        <v>528004120002</v>
      </c>
      <c r="G6910" t="s">
        <v>642</v>
      </c>
      <c r="H6910">
        <v>856780</v>
      </c>
      <c r="I6910" t="s">
        <v>475</v>
      </c>
      <c r="J6910">
        <v>202212</v>
      </c>
      <c r="K6910">
        <v>44874</v>
      </c>
      <c r="L6910" t="s">
        <v>644</v>
      </c>
      <c r="M6910">
        <v>28884.11</v>
      </c>
      <c r="N6910">
        <v>43.72</v>
      </c>
      <c r="O6910" t="s">
        <v>645</v>
      </c>
      <c r="P6910" s="428">
        <v>44.033000000000001</v>
      </c>
      <c r="Q6910">
        <v>13045208</v>
      </c>
      <c r="R6910" t="s">
        <v>646</v>
      </c>
      <c r="S6910">
        <v>9980783</v>
      </c>
      <c r="T6910" t="s">
        <v>5512</v>
      </c>
    </row>
    <row r="6911" spans="1:20" x14ac:dyDescent="0.25">
      <c r="A6911" t="s">
        <v>637</v>
      </c>
      <c r="B6911" t="s">
        <v>638</v>
      </c>
      <c r="C6911" t="s">
        <v>639</v>
      </c>
      <c r="D6911" t="s">
        <v>640</v>
      </c>
      <c r="E6911" t="s">
        <v>648</v>
      </c>
      <c r="F6911">
        <v>528004120002</v>
      </c>
      <c r="G6911" t="s">
        <v>642</v>
      </c>
      <c r="H6911">
        <v>583144</v>
      </c>
      <c r="I6911" t="s">
        <v>40</v>
      </c>
      <c r="J6911">
        <v>202212</v>
      </c>
      <c r="K6911">
        <v>44874</v>
      </c>
      <c r="L6911" t="s">
        <v>644</v>
      </c>
      <c r="M6911">
        <v>44802.63</v>
      </c>
      <c r="N6911">
        <v>67.819999999999993</v>
      </c>
      <c r="O6911" t="s">
        <v>645</v>
      </c>
      <c r="P6911" s="428">
        <v>68.305999999999997</v>
      </c>
      <c r="Q6911">
        <v>13045208</v>
      </c>
      <c r="R6911" t="s">
        <v>646</v>
      </c>
      <c r="S6911">
        <v>9985201</v>
      </c>
      <c r="T6911" t="s">
        <v>5513</v>
      </c>
    </row>
    <row r="6912" spans="1:20" x14ac:dyDescent="0.25">
      <c r="A6912" t="s">
        <v>637</v>
      </c>
      <c r="B6912" t="s">
        <v>638</v>
      </c>
      <c r="C6912" t="s">
        <v>639</v>
      </c>
      <c r="D6912" t="s">
        <v>640</v>
      </c>
      <c r="E6912" t="s">
        <v>648</v>
      </c>
      <c r="F6912">
        <v>528004120002</v>
      </c>
      <c r="G6912" t="s">
        <v>642</v>
      </c>
      <c r="H6912">
        <v>583144</v>
      </c>
      <c r="I6912" t="s">
        <v>40</v>
      </c>
      <c r="J6912">
        <v>202212</v>
      </c>
      <c r="K6912">
        <v>44874</v>
      </c>
      <c r="L6912" t="s">
        <v>644</v>
      </c>
      <c r="M6912">
        <v>25657.89</v>
      </c>
      <c r="N6912">
        <v>38.840000000000003</v>
      </c>
      <c r="O6912" t="s">
        <v>645</v>
      </c>
      <c r="P6912" s="428">
        <v>39.118000000000002</v>
      </c>
      <c r="Q6912">
        <v>13045208</v>
      </c>
      <c r="R6912" t="s">
        <v>646</v>
      </c>
      <c r="S6912">
        <v>9985201</v>
      </c>
      <c r="T6912" t="s">
        <v>5514</v>
      </c>
    </row>
    <row r="6913" spans="1:20" x14ac:dyDescent="0.25">
      <c r="A6913" t="s">
        <v>637</v>
      </c>
      <c r="B6913" t="s">
        <v>726</v>
      </c>
      <c r="C6913" t="s">
        <v>639</v>
      </c>
      <c r="D6913" t="s">
        <v>640</v>
      </c>
      <c r="E6913" t="s">
        <v>648</v>
      </c>
      <c r="F6913">
        <v>528004120002</v>
      </c>
      <c r="G6913" t="s">
        <v>642</v>
      </c>
      <c r="H6913">
        <v>583144</v>
      </c>
      <c r="I6913" t="s">
        <v>40</v>
      </c>
      <c r="J6913">
        <v>202212</v>
      </c>
      <c r="K6913">
        <v>44881</v>
      </c>
      <c r="L6913" t="s">
        <v>3266</v>
      </c>
      <c r="M6913">
        <v>34.5</v>
      </c>
      <c r="N6913">
        <v>39.869999999999997</v>
      </c>
      <c r="O6913" t="s">
        <v>645</v>
      </c>
      <c r="P6913" s="428">
        <v>40.155999999999999</v>
      </c>
      <c r="Q6913">
        <v>13045208</v>
      </c>
      <c r="R6913" t="s">
        <v>646</v>
      </c>
      <c r="S6913">
        <v>9985201</v>
      </c>
      <c r="T6913" t="s">
        <v>5515</v>
      </c>
    </row>
    <row r="6914" spans="1:20" x14ac:dyDescent="0.25">
      <c r="A6914" t="s">
        <v>637</v>
      </c>
      <c r="B6914" t="s">
        <v>998</v>
      </c>
      <c r="C6914" t="s">
        <v>639</v>
      </c>
      <c r="D6914" t="s">
        <v>651</v>
      </c>
      <c r="E6914" t="s">
        <v>641</v>
      </c>
      <c r="F6914">
        <v>528004120036</v>
      </c>
      <c r="G6914" t="s">
        <v>1779</v>
      </c>
      <c r="H6914">
        <v>583635</v>
      </c>
      <c r="I6914" t="s">
        <v>1780</v>
      </c>
      <c r="J6914">
        <v>202212</v>
      </c>
      <c r="K6914">
        <v>44883</v>
      </c>
      <c r="L6914" t="s">
        <v>644</v>
      </c>
      <c r="M6914">
        <v>60125975</v>
      </c>
      <c r="N6914">
        <v>91009.75</v>
      </c>
      <c r="O6914" t="s">
        <v>645</v>
      </c>
      <c r="P6914" s="428">
        <v>91661.463000000003</v>
      </c>
      <c r="Q6914">
        <v>40343741</v>
      </c>
      <c r="T6914" t="s">
        <v>5516</v>
      </c>
    </row>
    <row r="6915" spans="1:20" x14ac:dyDescent="0.25">
      <c r="A6915" t="s">
        <v>637</v>
      </c>
      <c r="B6915" t="s">
        <v>998</v>
      </c>
      <c r="C6915" t="s">
        <v>639</v>
      </c>
      <c r="D6915" t="s">
        <v>651</v>
      </c>
      <c r="E6915" t="s">
        <v>641</v>
      </c>
      <c r="F6915">
        <v>528004120036</v>
      </c>
      <c r="G6915" t="s">
        <v>1779</v>
      </c>
      <c r="H6915">
        <v>583635</v>
      </c>
      <c r="I6915" t="s">
        <v>1780</v>
      </c>
      <c r="J6915">
        <v>202212</v>
      </c>
      <c r="K6915">
        <v>44883</v>
      </c>
      <c r="L6915" t="s">
        <v>644</v>
      </c>
      <c r="M6915">
        <v>877200</v>
      </c>
      <c r="N6915">
        <v>1327.77</v>
      </c>
      <c r="O6915" t="s">
        <v>645</v>
      </c>
      <c r="P6915" s="428">
        <v>1337.278</v>
      </c>
      <c r="Q6915">
        <v>40343741</v>
      </c>
      <c r="T6915" t="s">
        <v>5517</v>
      </c>
    </row>
    <row r="6916" spans="1:20" x14ac:dyDescent="0.25">
      <c r="A6916" t="s">
        <v>637</v>
      </c>
      <c r="B6916" t="s">
        <v>5518</v>
      </c>
      <c r="C6916" t="s">
        <v>639</v>
      </c>
      <c r="D6916" t="s">
        <v>651</v>
      </c>
      <c r="E6916" t="s">
        <v>641</v>
      </c>
      <c r="F6916">
        <v>528004120004</v>
      </c>
      <c r="G6916" t="s">
        <v>2068</v>
      </c>
      <c r="H6916">
        <v>583583</v>
      </c>
      <c r="I6916" t="s">
        <v>144</v>
      </c>
      <c r="J6916">
        <v>202212</v>
      </c>
      <c r="K6916">
        <v>44883</v>
      </c>
      <c r="L6916" t="s">
        <v>644</v>
      </c>
      <c r="M6916">
        <v>2246517</v>
      </c>
      <c r="N6916">
        <v>3400.44</v>
      </c>
      <c r="O6916" t="s">
        <v>645</v>
      </c>
      <c r="P6916" s="428">
        <v>3424.79</v>
      </c>
      <c r="Q6916">
        <v>30533368</v>
      </c>
      <c r="R6916" t="s">
        <v>668</v>
      </c>
      <c r="S6916" t="s">
        <v>5519</v>
      </c>
      <c r="T6916" t="s">
        <v>5520</v>
      </c>
    </row>
    <row r="6917" spans="1:20" x14ac:dyDescent="0.25">
      <c r="A6917" t="s">
        <v>637</v>
      </c>
      <c r="B6917" t="s">
        <v>5518</v>
      </c>
      <c r="C6917" t="s">
        <v>639</v>
      </c>
      <c r="D6917" t="s">
        <v>651</v>
      </c>
      <c r="E6917" t="s">
        <v>641</v>
      </c>
      <c r="F6917">
        <v>528004120004</v>
      </c>
      <c r="G6917" t="s">
        <v>2068</v>
      </c>
      <c r="H6917">
        <v>583583</v>
      </c>
      <c r="I6917" t="s">
        <v>144</v>
      </c>
      <c r="J6917">
        <v>202212</v>
      </c>
      <c r="K6917">
        <v>44883</v>
      </c>
      <c r="L6917" t="s">
        <v>644</v>
      </c>
      <c r="M6917">
        <v>404373</v>
      </c>
      <c r="N6917">
        <v>612.08000000000004</v>
      </c>
      <c r="O6917" t="s">
        <v>645</v>
      </c>
      <c r="P6917" s="428">
        <v>616.46299999999997</v>
      </c>
      <c r="Q6917">
        <v>30533368</v>
      </c>
      <c r="R6917" t="s">
        <v>668</v>
      </c>
      <c r="S6917" t="s">
        <v>5519</v>
      </c>
      <c r="T6917" t="s">
        <v>5521</v>
      </c>
    </row>
    <row r="6918" spans="1:20" x14ac:dyDescent="0.25">
      <c r="A6918" t="s">
        <v>637</v>
      </c>
      <c r="B6918" t="s">
        <v>5523</v>
      </c>
      <c r="C6918" t="s">
        <v>639</v>
      </c>
      <c r="D6918" t="s">
        <v>718</v>
      </c>
      <c r="E6918" t="s">
        <v>641</v>
      </c>
      <c r="F6918">
        <v>528004120010</v>
      </c>
      <c r="G6918" t="s">
        <v>653</v>
      </c>
      <c r="H6918">
        <v>583593</v>
      </c>
      <c r="I6918" t="s">
        <v>176</v>
      </c>
      <c r="J6918">
        <v>202212</v>
      </c>
      <c r="K6918">
        <v>44886</v>
      </c>
      <c r="L6918" t="s">
        <v>644</v>
      </c>
      <c r="M6918">
        <v>100000</v>
      </c>
      <c r="N6918">
        <v>151.37</v>
      </c>
      <c r="O6918" t="s">
        <v>645</v>
      </c>
      <c r="P6918" s="428">
        <v>152.45400000000001</v>
      </c>
      <c r="Q6918">
        <v>30534872</v>
      </c>
      <c r="T6918" t="s">
        <v>4927</v>
      </c>
    </row>
    <row r="6919" spans="1:20" x14ac:dyDescent="0.25">
      <c r="A6919" t="s">
        <v>637</v>
      </c>
      <c r="B6919" t="s">
        <v>998</v>
      </c>
      <c r="C6919" t="s">
        <v>639</v>
      </c>
      <c r="D6919" t="s">
        <v>718</v>
      </c>
      <c r="E6919" t="s">
        <v>641</v>
      </c>
      <c r="F6919">
        <v>528004120010</v>
      </c>
      <c r="G6919" t="s">
        <v>653</v>
      </c>
      <c r="H6919">
        <v>583593</v>
      </c>
      <c r="I6919" t="s">
        <v>176</v>
      </c>
      <c r="J6919">
        <v>202212</v>
      </c>
      <c r="K6919">
        <v>44886</v>
      </c>
      <c r="L6919" t="s">
        <v>644</v>
      </c>
      <c r="M6919">
        <v>-100000</v>
      </c>
      <c r="N6919">
        <v>-151.37</v>
      </c>
      <c r="O6919" t="s">
        <v>645</v>
      </c>
      <c r="P6919" s="428">
        <v>-152.45400000000001</v>
      </c>
      <c r="Q6919">
        <v>30534872</v>
      </c>
      <c r="T6919" t="s">
        <v>5522</v>
      </c>
    </row>
    <row r="6920" spans="1:20" x14ac:dyDescent="0.25">
      <c r="A6920" t="s">
        <v>637</v>
      </c>
      <c r="B6920" t="s">
        <v>2928</v>
      </c>
      <c r="C6920" t="s">
        <v>639</v>
      </c>
      <c r="D6920" t="s">
        <v>663</v>
      </c>
      <c r="E6920" t="s">
        <v>667</v>
      </c>
      <c r="F6920">
        <v>528004120004</v>
      </c>
      <c r="G6920" t="s">
        <v>2068</v>
      </c>
      <c r="H6920">
        <v>583570</v>
      </c>
      <c r="I6920" t="s">
        <v>110</v>
      </c>
      <c r="J6920">
        <v>202212</v>
      </c>
      <c r="K6920">
        <v>44889</v>
      </c>
      <c r="L6920" t="s">
        <v>3266</v>
      </c>
      <c r="M6920">
        <v>632.58000000000004</v>
      </c>
      <c r="N6920">
        <v>731.09</v>
      </c>
      <c r="O6920" t="s">
        <v>645</v>
      </c>
      <c r="P6920" s="428">
        <v>736.32500000000005</v>
      </c>
      <c r="Q6920">
        <v>30536647</v>
      </c>
      <c r="T6920" t="s">
        <v>5524</v>
      </c>
    </row>
    <row r="6921" spans="1:20" x14ac:dyDescent="0.25">
      <c r="A6921" t="s">
        <v>637</v>
      </c>
      <c r="B6921" t="s">
        <v>2928</v>
      </c>
      <c r="C6921" t="s">
        <v>639</v>
      </c>
      <c r="D6921" t="s">
        <v>663</v>
      </c>
      <c r="E6921" t="s">
        <v>667</v>
      </c>
      <c r="F6921">
        <v>528004120004</v>
      </c>
      <c r="G6921" t="s">
        <v>2068</v>
      </c>
      <c r="H6921">
        <v>583570</v>
      </c>
      <c r="I6921" t="s">
        <v>110</v>
      </c>
      <c r="J6921">
        <v>202212</v>
      </c>
      <c r="K6921">
        <v>44889</v>
      </c>
      <c r="L6921" t="s">
        <v>3266</v>
      </c>
      <c r="M6921">
        <v>68.52</v>
      </c>
      <c r="N6921">
        <v>79.19</v>
      </c>
      <c r="O6921" t="s">
        <v>645</v>
      </c>
      <c r="P6921" s="428">
        <v>79.757000000000005</v>
      </c>
      <c r="Q6921">
        <v>30536647</v>
      </c>
      <c r="T6921" t="s">
        <v>5525</v>
      </c>
    </row>
    <row r="6922" spans="1:20" x14ac:dyDescent="0.25">
      <c r="A6922" t="s">
        <v>637</v>
      </c>
      <c r="B6922" t="s">
        <v>855</v>
      </c>
      <c r="C6922" t="s">
        <v>639</v>
      </c>
      <c r="D6922" t="s">
        <v>663</v>
      </c>
      <c r="E6922" t="s">
        <v>667</v>
      </c>
      <c r="F6922">
        <v>528004120036</v>
      </c>
      <c r="G6922" t="s">
        <v>1779</v>
      </c>
      <c r="H6922">
        <v>583635</v>
      </c>
      <c r="I6922" t="s">
        <v>1780</v>
      </c>
      <c r="J6922">
        <v>202212</v>
      </c>
      <c r="K6922">
        <v>44894</v>
      </c>
      <c r="L6922" t="s">
        <v>644</v>
      </c>
      <c r="M6922">
        <v>40000</v>
      </c>
      <c r="N6922">
        <v>60.55</v>
      </c>
      <c r="O6922" t="s">
        <v>645</v>
      </c>
      <c r="P6922" s="428">
        <v>60.984000000000002</v>
      </c>
      <c r="Q6922">
        <v>40342160</v>
      </c>
      <c r="T6922" t="s">
        <v>5529</v>
      </c>
    </row>
    <row r="6923" spans="1:20" x14ac:dyDescent="0.25">
      <c r="A6923" t="s">
        <v>637</v>
      </c>
      <c r="B6923" t="s">
        <v>855</v>
      </c>
      <c r="C6923" t="s">
        <v>639</v>
      </c>
      <c r="D6923" t="s">
        <v>663</v>
      </c>
      <c r="E6923" t="s">
        <v>667</v>
      </c>
      <c r="F6923">
        <v>528004120036</v>
      </c>
      <c r="G6923" t="s">
        <v>1779</v>
      </c>
      <c r="H6923">
        <v>583635</v>
      </c>
      <c r="I6923" t="s">
        <v>1780</v>
      </c>
      <c r="J6923">
        <v>202212</v>
      </c>
      <c r="K6923">
        <v>44894</v>
      </c>
      <c r="L6923" t="s">
        <v>644</v>
      </c>
      <c r="M6923">
        <v>5000</v>
      </c>
      <c r="N6923">
        <v>7.57</v>
      </c>
      <c r="O6923" t="s">
        <v>645</v>
      </c>
      <c r="P6923" s="428">
        <v>7.6239999999999997</v>
      </c>
      <c r="Q6923">
        <v>40342160</v>
      </c>
      <c r="T6923" t="s">
        <v>5528</v>
      </c>
    </row>
    <row r="6924" spans="1:20" x14ac:dyDescent="0.25">
      <c r="A6924" t="s">
        <v>637</v>
      </c>
      <c r="B6924" t="s">
        <v>855</v>
      </c>
      <c r="C6924" t="s">
        <v>639</v>
      </c>
      <c r="D6924" t="s">
        <v>663</v>
      </c>
      <c r="E6924" t="s">
        <v>667</v>
      </c>
      <c r="F6924">
        <v>528004120036</v>
      </c>
      <c r="G6924" t="s">
        <v>1779</v>
      </c>
      <c r="H6924">
        <v>583635</v>
      </c>
      <c r="I6924" t="s">
        <v>1780</v>
      </c>
      <c r="J6924">
        <v>202212</v>
      </c>
      <c r="K6924">
        <v>44894</v>
      </c>
      <c r="L6924" t="s">
        <v>644</v>
      </c>
      <c r="M6924">
        <v>20000</v>
      </c>
      <c r="N6924">
        <v>30.27</v>
      </c>
      <c r="O6924" t="s">
        <v>645</v>
      </c>
      <c r="P6924" s="428">
        <v>30.486999999999998</v>
      </c>
      <c r="Q6924">
        <v>40342160</v>
      </c>
      <c r="T6924" t="s">
        <v>5527</v>
      </c>
    </row>
    <row r="6925" spans="1:20" x14ac:dyDescent="0.25">
      <c r="A6925" t="s">
        <v>637</v>
      </c>
      <c r="B6925" t="s">
        <v>855</v>
      </c>
      <c r="C6925" t="s">
        <v>639</v>
      </c>
      <c r="D6925" t="s">
        <v>663</v>
      </c>
      <c r="E6925" t="s">
        <v>667</v>
      </c>
      <c r="F6925">
        <v>528004120036</v>
      </c>
      <c r="G6925" t="s">
        <v>1779</v>
      </c>
      <c r="H6925">
        <v>583635</v>
      </c>
      <c r="I6925" t="s">
        <v>1780</v>
      </c>
      <c r="J6925">
        <v>202212</v>
      </c>
      <c r="K6925">
        <v>44894</v>
      </c>
      <c r="L6925" t="s">
        <v>644</v>
      </c>
      <c r="M6925">
        <v>12000</v>
      </c>
      <c r="N6925">
        <v>18.16</v>
      </c>
      <c r="O6925" t="s">
        <v>645</v>
      </c>
      <c r="P6925" s="428">
        <v>18.29</v>
      </c>
      <c r="Q6925">
        <v>40342160</v>
      </c>
      <c r="T6925" t="s">
        <v>5526</v>
      </c>
    </row>
    <row r="6926" spans="1:20" x14ac:dyDescent="0.25">
      <c r="A6926" t="s">
        <v>637</v>
      </c>
      <c r="B6926" t="s">
        <v>855</v>
      </c>
      <c r="C6926" t="s">
        <v>639</v>
      </c>
      <c r="D6926" t="s">
        <v>663</v>
      </c>
      <c r="E6926" t="s">
        <v>667</v>
      </c>
      <c r="F6926">
        <v>528004120036</v>
      </c>
      <c r="G6926" t="s">
        <v>1779</v>
      </c>
      <c r="H6926">
        <v>583635</v>
      </c>
      <c r="I6926" t="s">
        <v>1780</v>
      </c>
      <c r="J6926">
        <v>202212</v>
      </c>
      <c r="K6926">
        <v>44894</v>
      </c>
      <c r="L6926" t="s">
        <v>644</v>
      </c>
      <c r="M6926">
        <v>80000</v>
      </c>
      <c r="N6926">
        <v>121.09</v>
      </c>
      <c r="O6926" t="s">
        <v>645</v>
      </c>
      <c r="P6926" s="428">
        <v>121.95699999999999</v>
      </c>
      <c r="Q6926">
        <v>40342160</v>
      </c>
      <c r="T6926" t="s">
        <v>3042</v>
      </c>
    </row>
    <row r="6927" spans="1:20" x14ac:dyDescent="0.25">
      <c r="A6927" t="s">
        <v>637</v>
      </c>
      <c r="B6927" t="s">
        <v>1213</v>
      </c>
      <c r="C6927" t="s">
        <v>639</v>
      </c>
      <c r="D6927" t="s">
        <v>663</v>
      </c>
      <c r="E6927" t="s">
        <v>652</v>
      </c>
      <c r="F6927">
        <v>528004120010</v>
      </c>
      <c r="G6927" t="s">
        <v>653</v>
      </c>
      <c r="H6927">
        <v>583608</v>
      </c>
      <c r="I6927" t="s">
        <v>203</v>
      </c>
      <c r="J6927">
        <v>202212</v>
      </c>
      <c r="K6927">
        <v>44894</v>
      </c>
      <c r="L6927" t="s">
        <v>644</v>
      </c>
      <c r="M6927">
        <v>-10342.969999999999</v>
      </c>
      <c r="N6927">
        <v>-15.66</v>
      </c>
      <c r="O6927" t="s">
        <v>645</v>
      </c>
      <c r="P6927" s="428">
        <v>-15.772</v>
      </c>
      <c r="Q6927">
        <v>13048467</v>
      </c>
      <c r="T6927" t="s">
        <v>5530</v>
      </c>
    </row>
    <row r="6928" spans="1:20" x14ac:dyDescent="0.25">
      <c r="A6928" t="s">
        <v>637</v>
      </c>
      <c r="B6928" t="s">
        <v>828</v>
      </c>
      <c r="C6928" t="s">
        <v>639</v>
      </c>
      <c r="D6928" t="s">
        <v>663</v>
      </c>
      <c r="E6928" t="s">
        <v>652</v>
      </c>
      <c r="F6928">
        <v>528004120010</v>
      </c>
      <c r="G6928" t="s">
        <v>653</v>
      </c>
      <c r="H6928">
        <v>583591</v>
      </c>
      <c r="I6928" t="s">
        <v>172</v>
      </c>
      <c r="J6928">
        <v>202212</v>
      </c>
      <c r="K6928">
        <v>44894</v>
      </c>
      <c r="L6928" t="s">
        <v>644</v>
      </c>
      <c r="M6928">
        <v>114921.9</v>
      </c>
      <c r="N6928">
        <v>173.95</v>
      </c>
      <c r="O6928" t="s">
        <v>645</v>
      </c>
      <c r="P6928" s="428">
        <v>175.196</v>
      </c>
      <c r="Q6928">
        <v>13048467</v>
      </c>
      <c r="R6928" t="s">
        <v>654</v>
      </c>
      <c r="S6928" t="s">
        <v>664</v>
      </c>
      <c r="T6928" t="s">
        <v>5531</v>
      </c>
    </row>
    <row r="6929" spans="1:20" x14ac:dyDescent="0.25">
      <c r="A6929" t="s">
        <v>637</v>
      </c>
      <c r="B6929" t="s">
        <v>650</v>
      </c>
      <c r="C6929" t="s">
        <v>639</v>
      </c>
      <c r="D6929" t="s">
        <v>695</v>
      </c>
      <c r="E6929" t="s">
        <v>652</v>
      </c>
      <c r="F6929">
        <v>528004120010</v>
      </c>
      <c r="G6929" t="s">
        <v>653</v>
      </c>
      <c r="H6929">
        <v>583590</v>
      </c>
      <c r="I6929" t="s">
        <v>170</v>
      </c>
      <c r="J6929">
        <v>202212</v>
      </c>
      <c r="K6929">
        <v>44895</v>
      </c>
      <c r="L6929" t="s">
        <v>644</v>
      </c>
      <c r="M6929">
        <v>114579.04</v>
      </c>
      <c r="N6929">
        <v>173.43</v>
      </c>
      <c r="O6929" t="s">
        <v>645</v>
      </c>
      <c r="P6929" s="428">
        <v>174.672</v>
      </c>
      <c r="Q6929">
        <v>13048467</v>
      </c>
      <c r="R6929" t="s">
        <v>654</v>
      </c>
      <c r="S6929" t="s">
        <v>951</v>
      </c>
      <c r="T6929" t="s">
        <v>5532</v>
      </c>
    </row>
    <row r="6930" spans="1:20" x14ac:dyDescent="0.25">
      <c r="A6930" t="s">
        <v>637</v>
      </c>
      <c r="B6930" t="s">
        <v>650</v>
      </c>
      <c r="C6930" t="s">
        <v>639</v>
      </c>
      <c r="D6930" t="s">
        <v>695</v>
      </c>
      <c r="E6930" t="s">
        <v>652</v>
      </c>
      <c r="F6930">
        <v>528004120010</v>
      </c>
      <c r="G6930" t="s">
        <v>653</v>
      </c>
      <c r="H6930">
        <v>583590</v>
      </c>
      <c r="I6930" t="s">
        <v>170</v>
      </c>
      <c r="J6930">
        <v>202212</v>
      </c>
      <c r="K6930">
        <v>44895</v>
      </c>
      <c r="L6930" t="s">
        <v>644</v>
      </c>
      <c r="M6930">
        <v>-12115.31</v>
      </c>
      <c r="N6930">
        <v>-18.34</v>
      </c>
      <c r="O6930" t="s">
        <v>645</v>
      </c>
      <c r="P6930" s="428">
        <v>-18.471</v>
      </c>
      <c r="Q6930">
        <v>13048467</v>
      </c>
      <c r="R6930" t="s">
        <v>654</v>
      </c>
      <c r="S6930" t="s">
        <v>951</v>
      </c>
      <c r="T6930" t="s">
        <v>5533</v>
      </c>
    </row>
    <row r="6931" spans="1:20" x14ac:dyDescent="0.25">
      <c r="A6931" t="s">
        <v>637</v>
      </c>
      <c r="B6931" t="s">
        <v>1525</v>
      </c>
      <c r="C6931" t="s">
        <v>639</v>
      </c>
      <c r="D6931" t="s">
        <v>651</v>
      </c>
      <c r="E6931" t="s">
        <v>667</v>
      </c>
      <c r="F6931">
        <v>528004120010</v>
      </c>
      <c r="G6931" t="s">
        <v>653</v>
      </c>
      <c r="H6931">
        <v>583598</v>
      </c>
      <c r="I6931" t="s">
        <v>179</v>
      </c>
      <c r="J6931">
        <v>202212</v>
      </c>
      <c r="K6931">
        <v>44895</v>
      </c>
      <c r="L6931" t="s">
        <v>644</v>
      </c>
      <c r="M6931">
        <v>-302316.67</v>
      </c>
      <c r="N6931">
        <v>-516.47</v>
      </c>
      <c r="O6931" t="s">
        <v>645</v>
      </c>
      <c r="P6931" s="428">
        <v>-520.16800000000001</v>
      </c>
      <c r="Q6931">
        <v>12979113</v>
      </c>
      <c r="R6931" t="s">
        <v>668</v>
      </c>
      <c r="S6931" t="s">
        <v>1545</v>
      </c>
      <c r="T6931" t="s">
        <v>1682</v>
      </c>
    </row>
    <row r="6932" spans="1:20" x14ac:dyDescent="0.25">
      <c r="A6932" t="s">
        <v>637</v>
      </c>
      <c r="B6932" t="s">
        <v>1525</v>
      </c>
      <c r="C6932" t="s">
        <v>639</v>
      </c>
      <c r="D6932" t="s">
        <v>651</v>
      </c>
      <c r="E6932" t="s">
        <v>667</v>
      </c>
      <c r="F6932">
        <v>528004120010</v>
      </c>
      <c r="G6932" t="s">
        <v>653</v>
      </c>
      <c r="H6932">
        <v>583595</v>
      </c>
      <c r="I6932" t="s">
        <v>179</v>
      </c>
      <c r="J6932">
        <v>202212</v>
      </c>
      <c r="K6932">
        <v>44895</v>
      </c>
      <c r="L6932" t="s">
        <v>644</v>
      </c>
      <c r="M6932">
        <v>-302316.67</v>
      </c>
      <c r="N6932">
        <v>-516.47</v>
      </c>
      <c r="O6932" t="s">
        <v>645</v>
      </c>
      <c r="P6932" s="428">
        <v>-520.16800000000001</v>
      </c>
      <c r="Q6932">
        <v>12979113</v>
      </c>
      <c r="R6932" t="s">
        <v>668</v>
      </c>
      <c r="S6932" t="s">
        <v>669</v>
      </c>
      <c r="T6932" t="s">
        <v>1685</v>
      </c>
    </row>
    <row r="6933" spans="1:20" x14ac:dyDescent="0.25">
      <c r="A6933" t="s">
        <v>637</v>
      </c>
      <c r="B6933" t="s">
        <v>1525</v>
      </c>
      <c r="C6933" t="s">
        <v>639</v>
      </c>
      <c r="D6933" t="s">
        <v>651</v>
      </c>
      <c r="E6933" t="s">
        <v>667</v>
      </c>
      <c r="F6933">
        <v>528004120010</v>
      </c>
      <c r="G6933" t="s">
        <v>653</v>
      </c>
      <c r="H6933">
        <v>583598</v>
      </c>
      <c r="I6933" t="s">
        <v>179</v>
      </c>
      <c r="J6933">
        <v>202212</v>
      </c>
      <c r="K6933">
        <v>44895</v>
      </c>
      <c r="L6933" t="s">
        <v>644</v>
      </c>
      <c r="M6933">
        <v>-302316.67</v>
      </c>
      <c r="N6933">
        <v>-516.47</v>
      </c>
      <c r="O6933" t="s">
        <v>645</v>
      </c>
      <c r="P6933" s="428">
        <v>-520.16800000000001</v>
      </c>
      <c r="Q6933">
        <v>12979113</v>
      </c>
      <c r="R6933" t="s">
        <v>668</v>
      </c>
      <c r="S6933" t="s">
        <v>1547</v>
      </c>
      <c r="T6933" t="s">
        <v>1683</v>
      </c>
    </row>
    <row r="6934" spans="1:20" x14ac:dyDescent="0.25">
      <c r="A6934" t="s">
        <v>637</v>
      </c>
      <c r="B6934" t="s">
        <v>1525</v>
      </c>
      <c r="C6934" t="s">
        <v>639</v>
      </c>
      <c r="D6934" t="s">
        <v>651</v>
      </c>
      <c r="E6934" t="s">
        <v>667</v>
      </c>
      <c r="F6934">
        <v>528004120010</v>
      </c>
      <c r="G6934" t="s">
        <v>653</v>
      </c>
      <c r="H6934">
        <v>583598</v>
      </c>
      <c r="I6934" t="s">
        <v>179</v>
      </c>
      <c r="J6934">
        <v>202212</v>
      </c>
      <c r="K6934">
        <v>44895</v>
      </c>
      <c r="L6934" t="s">
        <v>644</v>
      </c>
      <c r="M6934">
        <v>-302316.67</v>
      </c>
      <c r="N6934">
        <v>-516.47</v>
      </c>
      <c r="O6934" t="s">
        <v>645</v>
      </c>
      <c r="P6934" s="428">
        <v>-520.16800000000001</v>
      </c>
      <c r="Q6934">
        <v>12979113</v>
      </c>
      <c r="R6934" t="s">
        <v>668</v>
      </c>
      <c r="S6934" t="s">
        <v>1549</v>
      </c>
      <c r="T6934" t="s">
        <v>1684</v>
      </c>
    </row>
    <row r="6935" spans="1:20" x14ac:dyDescent="0.25">
      <c r="A6935" t="s">
        <v>637</v>
      </c>
      <c r="B6935" t="s">
        <v>1506</v>
      </c>
      <c r="C6935" t="s">
        <v>639</v>
      </c>
      <c r="D6935" t="s">
        <v>651</v>
      </c>
      <c r="E6935" t="s">
        <v>667</v>
      </c>
      <c r="F6935">
        <v>528004120010</v>
      </c>
      <c r="G6935" t="s">
        <v>653</v>
      </c>
      <c r="H6935">
        <v>583594</v>
      </c>
      <c r="I6935" t="s">
        <v>2737</v>
      </c>
      <c r="J6935">
        <v>202212</v>
      </c>
      <c r="K6935">
        <v>44895</v>
      </c>
      <c r="L6935" t="s">
        <v>644</v>
      </c>
      <c r="M6935">
        <v>-11597.08</v>
      </c>
      <c r="N6935">
        <v>-19.03</v>
      </c>
      <c r="O6935" t="s">
        <v>645</v>
      </c>
      <c r="P6935" s="428">
        <v>-19.166</v>
      </c>
      <c r="Q6935">
        <v>12979113</v>
      </c>
      <c r="R6935" t="s">
        <v>668</v>
      </c>
      <c r="S6935" t="s">
        <v>669</v>
      </c>
      <c r="T6935" t="s">
        <v>2918</v>
      </c>
    </row>
    <row r="6936" spans="1:20" x14ac:dyDescent="0.25">
      <c r="A6936" t="s">
        <v>637</v>
      </c>
      <c r="B6936" t="s">
        <v>855</v>
      </c>
      <c r="C6936" t="s">
        <v>639</v>
      </c>
      <c r="D6936" t="s">
        <v>663</v>
      </c>
      <c r="E6936" t="s">
        <v>667</v>
      </c>
      <c r="F6936">
        <v>528004120036</v>
      </c>
      <c r="G6936" t="s">
        <v>1779</v>
      </c>
      <c r="H6936">
        <v>583635</v>
      </c>
      <c r="I6936" t="s">
        <v>1780</v>
      </c>
      <c r="J6936">
        <v>202212</v>
      </c>
      <c r="K6936">
        <v>44895</v>
      </c>
      <c r="L6936" t="s">
        <v>644</v>
      </c>
      <c r="M6936">
        <v>-19998</v>
      </c>
      <c r="N6936">
        <v>-30.27</v>
      </c>
      <c r="O6936" t="s">
        <v>645</v>
      </c>
      <c r="P6936" s="428">
        <v>-30.486999999999998</v>
      </c>
      <c r="Q6936">
        <v>12979113</v>
      </c>
      <c r="T6936" t="s">
        <v>5534</v>
      </c>
    </row>
    <row r="6937" spans="1:20" x14ac:dyDescent="0.25">
      <c r="A6937" t="s">
        <v>637</v>
      </c>
      <c r="B6937" t="s">
        <v>855</v>
      </c>
      <c r="C6937" t="s">
        <v>639</v>
      </c>
      <c r="D6937" t="s">
        <v>663</v>
      </c>
      <c r="E6937" t="s">
        <v>667</v>
      </c>
      <c r="F6937">
        <v>528004120036</v>
      </c>
      <c r="G6937" t="s">
        <v>1779</v>
      </c>
      <c r="H6937">
        <v>583635</v>
      </c>
      <c r="I6937" t="s">
        <v>1780</v>
      </c>
      <c r="J6937">
        <v>202212</v>
      </c>
      <c r="K6937">
        <v>44895</v>
      </c>
      <c r="L6937" t="s">
        <v>644</v>
      </c>
      <c r="M6937">
        <v>-5001.1499999999996</v>
      </c>
      <c r="N6937">
        <v>-7.57</v>
      </c>
      <c r="O6937" t="s">
        <v>645</v>
      </c>
      <c r="P6937" s="428">
        <v>-7.6239999999999997</v>
      </c>
      <c r="Q6937">
        <v>12979113</v>
      </c>
      <c r="T6937" t="s">
        <v>5535</v>
      </c>
    </row>
    <row r="6938" spans="1:20" x14ac:dyDescent="0.25">
      <c r="A6938" t="s">
        <v>637</v>
      </c>
      <c r="B6938" t="s">
        <v>855</v>
      </c>
      <c r="C6938" t="s">
        <v>639</v>
      </c>
      <c r="D6938" t="s">
        <v>663</v>
      </c>
      <c r="E6938" t="s">
        <v>667</v>
      </c>
      <c r="F6938">
        <v>528004120036</v>
      </c>
      <c r="G6938" t="s">
        <v>1779</v>
      </c>
      <c r="H6938">
        <v>583635</v>
      </c>
      <c r="I6938" t="s">
        <v>1780</v>
      </c>
      <c r="J6938">
        <v>202212</v>
      </c>
      <c r="K6938">
        <v>44895</v>
      </c>
      <c r="L6938" t="s">
        <v>644</v>
      </c>
      <c r="M6938">
        <v>-40002.61</v>
      </c>
      <c r="N6938">
        <v>-60.55</v>
      </c>
      <c r="O6938" t="s">
        <v>645</v>
      </c>
      <c r="P6938" s="428">
        <v>-60.984000000000002</v>
      </c>
      <c r="Q6938">
        <v>12979113</v>
      </c>
      <c r="T6938" t="s">
        <v>5536</v>
      </c>
    </row>
    <row r="6939" spans="1:20" x14ac:dyDescent="0.25">
      <c r="A6939" t="s">
        <v>637</v>
      </c>
      <c r="B6939" t="s">
        <v>1313</v>
      </c>
      <c r="C6939" t="s">
        <v>639</v>
      </c>
      <c r="D6939" t="s">
        <v>718</v>
      </c>
      <c r="E6939" t="s">
        <v>641</v>
      </c>
      <c r="F6939">
        <v>528004120032</v>
      </c>
      <c r="G6939" t="s">
        <v>812</v>
      </c>
      <c r="H6939">
        <v>583631</v>
      </c>
      <c r="I6939" t="s">
        <v>333</v>
      </c>
      <c r="J6939">
        <v>202212</v>
      </c>
      <c r="K6939">
        <v>44895</v>
      </c>
      <c r="L6939" t="s">
        <v>644</v>
      </c>
      <c r="M6939">
        <v>-200001.73</v>
      </c>
      <c r="N6939">
        <v>-294.22000000000003</v>
      </c>
      <c r="O6939" t="s">
        <v>645</v>
      </c>
      <c r="P6939" s="428">
        <v>-296.327</v>
      </c>
      <c r="Q6939">
        <v>12979113</v>
      </c>
      <c r="T6939" t="s">
        <v>4801</v>
      </c>
    </row>
    <row r="6940" spans="1:20" x14ac:dyDescent="0.25">
      <c r="A6940" t="s">
        <v>637</v>
      </c>
      <c r="B6940" t="s">
        <v>1313</v>
      </c>
      <c r="C6940" t="s">
        <v>639</v>
      </c>
      <c r="D6940" t="s">
        <v>651</v>
      </c>
      <c r="E6940" t="s">
        <v>641</v>
      </c>
      <c r="F6940">
        <v>528004120010</v>
      </c>
      <c r="G6940" t="s">
        <v>653</v>
      </c>
      <c r="H6940">
        <v>583610</v>
      </c>
      <c r="I6940" t="s">
        <v>205</v>
      </c>
      <c r="J6940">
        <v>202212</v>
      </c>
      <c r="K6940">
        <v>44895</v>
      </c>
      <c r="L6940" t="s">
        <v>644</v>
      </c>
      <c r="M6940">
        <v>-778137.49</v>
      </c>
      <c r="N6940">
        <v>-1329.35</v>
      </c>
      <c r="O6940" t="s">
        <v>645</v>
      </c>
      <c r="P6940" s="428">
        <v>-1338.8689999999999</v>
      </c>
      <c r="Q6940">
        <v>12979113</v>
      </c>
      <c r="T6940" t="s">
        <v>1672</v>
      </c>
    </row>
    <row r="6941" spans="1:20" x14ac:dyDescent="0.25">
      <c r="A6941" t="s">
        <v>637</v>
      </c>
      <c r="B6941" t="s">
        <v>855</v>
      </c>
      <c r="C6941" t="s">
        <v>639</v>
      </c>
      <c r="D6941" t="s">
        <v>663</v>
      </c>
      <c r="E6941" t="s">
        <v>667</v>
      </c>
      <c r="F6941">
        <v>528004120036</v>
      </c>
      <c r="G6941" t="s">
        <v>1779</v>
      </c>
      <c r="H6941">
        <v>583635</v>
      </c>
      <c r="I6941" t="s">
        <v>1780</v>
      </c>
      <c r="J6941">
        <v>202212</v>
      </c>
      <c r="K6941">
        <v>44895</v>
      </c>
      <c r="L6941" t="s">
        <v>644</v>
      </c>
      <c r="M6941">
        <v>-79998.62</v>
      </c>
      <c r="N6941">
        <v>-121.09</v>
      </c>
      <c r="O6941" t="s">
        <v>645</v>
      </c>
      <c r="P6941" s="428">
        <v>-121.95699999999999</v>
      </c>
      <c r="Q6941">
        <v>12979113</v>
      </c>
      <c r="T6941" t="s">
        <v>5537</v>
      </c>
    </row>
    <row r="6942" spans="1:20" x14ac:dyDescent="0.25">
      <c r="A6942" t="s">
        <v>637</v>
      </c>
      <c r="B6942" t="s">
        <v>855</v>
      </c>
      <c r="C6942" t="s">
        <v>639</v>
      </c>
      <c r="D6942" t="s">
        <v>663</v>
      </c>
      <c r="E6942" t="s">
        <v>667</v>
      </c>
      <c r="F6942">
        <v>528004120036</v>
      </c>
      <c r="G6942" t="s">
        <v>1779</v>
      </c>
      <c r="H6942">
        <v>583635</v>
      </c>
      <c r="I6942" t="s">
        <v>1780</v>
      </c>
      <c r="J6942">
        <v>202212</v>
      </c>
      <c r="K6942">
        <v>44895</v>
      </c>
      <c r="L6942" t="s">
        <v>644</v>
      </c>
      <c r="M6942">
        <v>-11997.48</v>
      </c>
      <c r="N6942">
        <v>-18.16</v>
      </c>
      <c r="O6942" t="s">
        <v>645</v>
      </c>
      <c r="P6942" s="428">
        <v>-18.29</v>
      </c>
      <c r="Q6942">
        <v>12979113</v>
      </c>
      <c r="T6942" t="s">
        <v>5538</v>
      </c>
    </row>
    <row r="6943" spans="1:20" x14ac:dyDescent="0.25">
      <c r="A6943" t="s">
        <v>637</v>
      </c>
      <c r="B6943" t="s">
        <v>1313</v>
      </c>
      <c r="C6943" t="s">
        <v>639</v>
      </c>
      <c r="D6943" t="s">
        <v>718</v>
      </c>
      <c r="E6943" t="s">
        <v>641</v>
      </c>
      <c r="F6943">
        <v>528004120003</v>
      </c>
      <c r="G6943" t="s">
        <v>816</v>
      </c>
      <c r="H6943">
        <v>583565</v>
      </c>
      <c r="I6943" t="s">
        <v>95</v>
      </c>
      <c r="J6943">
        <v>202212</v>
      </c>
      <c r="K6943">
        <v>44895</v>
      </c>
      <c r="L6943" t="s">
        <v>644</v>
      </c>
      <c r="M6943">
        <v>-382320</v>
      </c>
      <c r="N6943">
        <v>-594.42999999999995</v>
      </c>
      <c r="O6943" t="s">
        <v>645</v>
      </c>
      <c r="P6943" s="428">
        <v>-598.68700000000001</v>
      </c>
      <c r="Q6943">
        <v>12979113</v>
      </c>
      <c r="T6943" t="s">
        <v>3567</v>
      </c>
    </row>
    <row r="6944" spans="1:20" x14ac:dyDescent="0.25">
      <c r="A6944" t="s">
        <v>637</v>
      </c>
      <c r="B6944" t="s">
        <v>1313</v>
      </c>
      <c r="C6944" t="s">
        <v>639</v>
      </c>
      <c r="D6944" t="s">
        <v>718</v>
      </c>
      <c r="E6944" t="s">
        <v>641</v>
      </c>
      <c r="F6944">
        <v>528004120003</v>
      </c>
      <c r="G6944" t="s">
        <v>816</v>
      </c>
      <c r="H6944">
        <v>583561</v>
      </c>
      <c r="I6944" t="s">
        <v>982</v>
      </c>
      <c r="J6944">
        <v>202212</v>
      </c>
      <c r="K6944">
        <v>44895</v>
      </c>
      <c r="L6944" t="s">
        <v>644</v>
      </c>
      <c r="M6944">
        <v>-102717.23</v>
      </c>
      <c r="N6944">
        <v>-156.94999999999999</v>
      </c>
      <c r="O6944" t="s">
        <v>645</v>
      </c>
      <c r="P6944" s="428">
        <v>-158.07400000000001</v>
      </c>
      <c r="Q6944">
        <v>12979113</v>
      </c>
      <c r="T6944" t="s">
        <v>4802</v>
      </c>
    </row>
    <row r="6945" spans="1:20" x14ac:dyDescent="0.25">
      <c r="A6945" t="s">
        <v>637</v>
      </c>
      <c r="B6945" t="s">
        <v>1741</v>
      </c>
      <c r="C6945" t="s">
        <v>639</v>
      </c>
      <c r="D6945" t="s">
        <v>718</v>
      </c>
      <c r="E6945" t="s">
        <v>667</v>
      </c>
      <c r="F6945">
        <v>528004120003</v>
      </c>
      <c r="G6945" t="s">
        <v>816</v>
      </c>
      <c r="H6945">
        <v>583559</v>
      </c>
      <c r="I6945" t="s">
        <v>81</v>
      </c>
      <c r="J6945">
        <v>202212</v>
      </c>
      <c r="K6945">
        <v>44895</v>
      </c>
      <c r="L6945" t="s">
        <v>644</v>
      </c>
      <c r="M6945">
        <v>15000</v>
      </c>
      <c r="N6945">
        <v>22.7</v>
      </c>
      <c r="O6945" t="s">
        <v>645</v>
      </c>
      <c r="P6945" s="428">
        <v>22.863</v>
      </c>
      <c r="Q6945">
        <v>30535853</v>
      </c>
      <c r="T6945" t="s">
        <v>5540</v>
      </c>
    </row>
    <row r="6946" spans="1:20" x14ac:dyDescent="0.25">
      <c r="A6946" t="s">
        <v>637</v>
      </c>
      <c r="B6946" t="s">
        <v>1741</v>
      </c>
      <c r="C6946" t="s">
        <v>639</v>
      </c>
      <c r="D6946" t="s">
        <v>718</v>
      </c>
      <c r="E6946" t="s">
        <v>641</v>
      </c>
      <c r="F6946">
        <v>528004120053</v>
      </c>
      <c r="G6946" t="s">
        <v>1640</v>
      </c>
      <c r="H6946">
        <v>583652</v>
      </c>
      <c r="I6946" t="s">
        <v>450</v>
      </c>
      <c r="J6946">
        <v>202212</v>
      </c>
      <c r="K6946">
        <v>44895</v>
      </c>
      <c r="L6946" t="s">
        <v>644</v>
      </c>
      <c r="M6946">
        <v>-100003.23</v>
      </c>
      <c r="N6946">
        <v>-151.37</v>
      </c>
      <c r="O6946" t="s">
        <v>645</v>
      </c>
      <c r="P6946" s="428">
        <v>-152.45400000000001</v>
      </c>
      <c r="Q6946">
        <v>12979113</v>
      </c>
      <c r="T6946" t="s">
        <v>5539</v>
      </c>
    </row>
    <row r="6947" spans="1:20" x14ac:dyDescent="0.25">
      <c r="A6947" t="s">
        <v>637</v>
      </c>
      <c r="B6947" t="s">
        <v>998</v>
      </c>
      <c r="C6947" t="s">
        <v>639</v>
      </c>
      <c r="D6947" t="s">
        <v>651</v>
      </c>
      <c r="E6947" t="s">
        <v>641</v>
      </c>
      <c r="F6947">
        <v>528004120036</v>
      </c>
      <c r="G6947" t="s">
        <v>1779</v>
      </c>
      <c r="H6947">
        <v>583635</v>
      </c>
      <c r="I6947" t="s">
        <v>1780</v>
      </c>
      <c r="J6947">
        <v>202212</v>
      </c>
      <c r="K6947">
        <v>44895</v>
      </c>
      <c r="L6947" t="s">
        <v>644</v>
      </c>
      <c r="M6947">
        <v>-60125978.289999999</v>
      </c>
      <c r="N6947">
        <v>-91009.75</v>
      </c>
      <c r="O6947" t="s">
        <v>645</v>
      </c>
      <c r="P6947" s="428">
        <v>-91661.463000000003</v>
      </c>
      <c r="Q6947">
        <v>12979113</v>
      </c>
      <c r="T6947" t="s">
        <v>5541</v>
      </c>
    </row>
    <row r="6948" spans="1:20" x14ac:dyDescent="0.25">
      <c r="A6948" t="s">
        <v>637</v>
      </c>
      <c r="B6948" t="s">
        <v>998</v>
      </c>
      <c r="C6948" t="s">
        <v>639</v>
      </c>
      <c r="D6948" t="s">
        <v>651</v>
      </c>
      <c r="E6948" t="s">
        <v>641</v>
      </c>
      <c r="F6948">
        <v>528004120036</v>
      </c>
      <c r="G6948" t="s">
        <v>1779</v>
      </c>
      <c r="H6948">
        <v>583635</v>
      </c>
      <c r="I6948" t="s">
        <v>1780</v>
      </c>
      <c r="J6948">
        <v>202212</v>
      </c>
      <c r="K6948">
        <v>44895</v>
      </c>
      <c r="L6948" t="s">
        <v>644</v>
      </c>
      <c r="M6948">
        <v>-877203.5</v>
      </c>
      <c r="N6948">
        <v>-1327.78</v>
      </c>
      <c r="O6948" t="s">
        <v>645</v>
      </c>
      <c r="P6948" s="428">
        <v>-1337.288</v>
      </c>
      <c r="Q6948">
        <v>12979113</v>
      </c>
      <c r="T6948" t="s">
        <v>5542</v>
      </c>
    </row>
    <row r="6949" spans="1:20" x14ac:dyDescent="0.25">
      <c r="A6949" t="s">
        <v>637</v>
      </c>
      <c r="B6949" t="s">
        <v>828</v>
      </c>
      <c r="C6949" t="s">
        <v>639</v>
      </c>
      <c r="D6949" t="s">
        <v>695</v>
      </c>
      <c r="E6949" t="s">
        <v>652</v>
      </c>
      <c r="F6949">
        <v>528004120010</v>
      </c>
      <c r="G6949" t="s">
        <v>653</v>
      </c>
      <c r="H6949">
        <v>583590</v>
      </c>
      <c r="I6949" t="s">
        <v>170</v>
      </c>
      <c r="J6949">
        <v>202212</v>
      </c>
      <c r="K6949">
        <v>44896</v>
      </c>
      <c r="L6949" t="s">
        <v>644</v>
      </c>
      <c r="M6949">
        <v>13714.38</v>
      </c>
      <c r="N6949">
        <v>21.7</v>
      </c>
      <c r="O6949" t="s">
        <v>645</v>
      </c>
      <c r="P6949" s="428">
        <v>20.911000000000001</v>
      </c>
      <c r="Q6949">
        <v>13048467</v>
      </c>
      <c r="R6949" t="s">
        <v>654</v>
      </c>
      <c r="S6949" t="s">
        <v>951</v>
      </c>
      <c r="T6949" t="s">
        <v>5543</v>
      </c>
    </row>
    <row r="6950" spans="1:20" x14ac:dyDescent="0.25">
      <c r="A6950" t="s">
        <v>637</v>
      </c>
      <c r="B6950" t="s">
        <v>828</v>
      </c>
      <c r="C6950" t="s">
        <v>639</v>
      </c>
      <c r="D6950" t="s">
        <v>695</v>
      </c>
      <c r="E6950" t="s">
        <v>652</v>
      </c>
      <c r="F6950">
        <v>528004120010</v>
      </c>
      <c r="G6950" t="s">
        <v>653</v>
      </c>
      <c r="H6950">
        <v>583590</v>
      </c>
      <c r="I6950" t="s">
        <v>170</v>
      </c>
      <c r="J6950">
        <v>202212</v>
      </c>
      <c r="K6950">
        <v>44896</v>
      </c>
      <c r="L6950" t="s">
        <v>644</v>
      </c>
      <c r="M6950">
        <v>5517.28</v>
      </c>
      <c r="N6950">
        <v>8.73</v>
      </c>
      <c r="O6950" t="s">
        <v>645</v>
      </c>
      <c r="P6950" s="428">
        <v>8.4130000000000003</v>
      </c>
      <c r="Q6950">
        <v>13048467</v>
      </c>
      <c r="R6950" t="s">
        <v>654</v>
      </c>
      <c r="S6950" t="s">
        <v>951</v>
      </c>
      <c r="T6950" t="s">
        <v>5552</v>
      </c>
    </row>
    <row r="6951" spans="1:20" x14ac:dyDescent="0.25">
      <c r="A6951" t="s">
        <v>637</v>
      </c>
      <c r="B6951" t="s">
        <v>828</v>
      </c>
      <c r="C6951" t="s">
        <v>639</v>
      </c>
      <c r="D6951" t="s">
        <v>695</v>
      </c>
      <c r="E6951" t="s">
        <v>652</v>
      </c>
      <c r="F6951">
        <v>528004120010</v>
      </c>
      <c r="G6951" t="s">
        <v>653</v>
      </c>
      <c r="H6951">
        <v>583590</v>
      </c>
      <c r="I6951" t="s">
        <v>170</v>
      </c>
      <c r="J6951">
        <v>202212</v>
      </c>
      <c r="K6951">
        <v>44896</v>
      </c>
      <c r="L6951" t="s">
        <v>644</v>
      </c>
      <c r="M6951">
        <v>7093.64</v>
      </c>
      <c r="N6951">
        <v>11.22</v>
      </c>
      <c r="O6951" t="s">
        <v>645</v>
      </c>
      <c r="P6951" s="428">
        <v>10.811999999999999</v>
      </c>
      <c r="Q6951">
        <v>13048467</v>
      </c>
      <c r="R6951" t="s">
        <v>654</v>
      </c>
      <c r="S6951" t="s">
        <v>951</v>
      </c>
      <c r="T6951" t="s">
        <v>5545</v>
      </c>
    </row>
    <row r="6952" spans="1:20" x14ac:dyDescent="0.25">
      <c r="A6952" t="s">
        <v>637</v>
      </c>
      <c r="B6952" t="s">
        <v>828</v>
      </c>
      <c r="C6952" t="s">
        <v>639</v>
      </c>
      <c r="D6952" t="s">
        <v>695</v>
      </c>
      <c r="E6952" t="s">
        <v>652</v>
      </c>
      <c r="F6952">
        <v>528004120010</v>
      </c>
      <c r="G6952" t="s">
        <v>653</v>
      </c>
      <c r="H6952">
        <v>583590</v>
      </c>
      <c r="I6952" t="s">
        <v>170</v>
      </c>
      <c r="J6952">
        <v>202212</v>
      </c>
      <c r="K6952">
        <v>44896</v>
      </c>
      <c r="L6952" t="s">
        <v>644</v>
      </c>
      <c r="M6952">
        <v>3940.91</v>
      </c>
      <c r="N6952">
        <v>6.23</v>
      </c>
      <c r="O6952" t="s">
        <v>645</v>
      </c>
      <c r="P6952" s="428">
        <v>6.0039999999999996</v>
      </c>
      <c r="Q6952">
        <v>13048467</v>
      </c>
      <c r="R6952" t="s">
        <v>654</v>
      </c>
      <c r="S6952" t="s">
        <v>951</v>
      </c>
      <c r="T6952" t="s">
        <v>5547</v>
      </c>
    </row>
    <row r="6953" spans="1:20" x14ac:dyDescent="0.25">
      <c r="A6953" t="s">
        <v>637</v>
      </c>
      <c r="B6953" t="s">
        <v>828</v>
      </c>
      <c r="C6953" t="s">
        <v>639</v>
      </c>
      <c r="D6953" t="s">
        <v>695</v>
      </c>
      <c r="E6953" t="s">
        <v>652</v>
      </c>
      <c r="F6953">
        <v>528004120010</v>
      </c>
      <c r="G6953" t="s">
        <v>653</v>
      </c>
      <c r="H6953">
        <v>583590</v>
      </c>
      <c r="I6953" t="s">
        <v>170</v>
      </c>
      <c r="J6953">
        <v>202212</v>
      </c>
      <c r="K6953">
        <v>44896</v>
      </c>
      <c r="L6953" t="s">
        <v>644</v>
      </c>
      <c r="M6953">
        <v>7566.55</v>
      </c>
      <c r="N6953">
        <v>11.97</v>
      </c>
      <c r="O6953" t="s">
        <v>645</v>
      </c>
      <c r="P6953" s="428">
        <v>11.535</v>
      </c>
      <c r="Q6953">
        <v>13048467</v>
      </c>
      <c r="R6953" t="s">
        <v>654</v>
      </c>
      <c r="S6953" t="s">
        <v>951</v>
      </c>
      <c r="T6953" t="s">
        <v>5548</v>
      </c>
    </row>
    <row r="6954" spans="1:20" x14ac:dyDescent="0.25">
      <c r="A6954" t="s">
        <v>637</v>
      </c>
      <c r="B6954" t="s">
        <v>828</v>
      </c>
      <c r="C6954" t="s">
        <v>639</v>
      </c>
      <c r="D6954" t="s">
        <v>695</v>
      </c>
      <c r="E6954" t="s">
        <v>652</v>
      </c>
      <c r="F6954">
        <v>528004120010</v>
      </c>
      <c r="G6954" t="s">
        <v>653</v>
      </c>
      <c r="H6954">
        <v>583590</v>
      </c>
      <c r="I6954" t="s">
        <v>170</v>
      </c>
      <c r="J6954">
        <v>202212</v>
      </c>
      <c r="K6954">
        <v>44896</v>
      </c>
      <c r="L6954" t="s">
        <v>644</v>
      </c>
      <c r="M6954">
        <v>3152.73</v>
      </c>
      <c r="N6954">
        <v>4.99</v>
      </c>
      <c r="O6954" t="s">
        <v>645</v>
      </c>
      <c r="P6954" s="428">
        <v>4.8090000000000002</v>
      </c>
      <c r="Q6954">
        <v>13048467</v>
      </c>
      <c r="R6954" t="s">
        <v>654</v>
      </c>
      <c r="S6954" t="s">
        <v>951</v>
      </c>
      <c r="T6954" t="s">
        <v>5549</v>
      </c>
    </row>
    <row r="6955" spans="1:20" x14ac:dyDescent="0.25">
      <c r="A6955" t="s">
        <v>637</v>
      </c>
      <c r="B6955" t="s">
        <v>828</v>
      </c>
      <c r="C6955" t="s">
        <v>639</v>
      </c>
      <c r="D6955" t="s">
        <v>695</v>
      </c>
      <c r="E6955" t="s">
        <v>652</v>
      </c>
      <c r="F6955">
        <v>528004120010</v>
      </c>
      <c r="G6955" t="s">
        <v>653</v>
      </c>
      <c r="H6955">
        <v>583590</v>
      </c>
      <c r="I6955" t="s">
        <v>170</v>
      </c>
      <c r="J6955">
        <v>202212</v>
      </c>
      <c r="K6955">
        <v>44896</v>
      </c>
      <c r="L6955" t="s">
        <v>644</v>
      </c>
      <c r="M6955">
        <v>6305.46</v>
      </c>
      <c r="N6955">
        <v>9.98</v>
      </c>
      <c r="O6955" t="s">
        <v>645</v>
      </c>
      <c r="P6955" s="428">
        <v>9.6170000000000009</v>
      </c>
      <c r="Q6955">
        <v>13048467</v>
      </c>
      <c r="R6955" t="s">
        <v>654</v>
      </c>
      <c r="S6955" t="s">
        <v>951</v>
      </c>
      <c r="T6955" t="s">
        <v>5550</v>
      </c>
    </row>
    <row r="6956" spans="1:20" x14ac:dyDescent="0.25">
      <c r="A6956" t="s">
        <v>637</v>
      </c>
      <c r="B6956" t="s">
        <v>828</v>
      </c>
      <c r="C6956" t="s">
        <v>639</v>
      </c>
      <c r="D6956" t="s">
        <v>695</v>
      </c>
      <c r="E6956" t="s">
        <v>652</v>
      </c>
      <c r="F6956">
        <v>528004120010</v>
      </c>
      <c r="G6956" t="s">
        <v>653</v>
      </c>
      <c r="H6956">
        <v>583590</v>
      </c>
      <c r="I6956" t="s">
        <v>170</v>
      </c>
      <c r="J6956">
        <v>202212</v>
      </c>
      <c r="K6956">
        <v>44896</v>
      </c>
      <c r="L6956" t="s">
        <v>644</v>
      </c>
      <c r="M6956">
        <v>7251.28</v>
      </c>
      <c r="N6956">
        <v>11.47</v>
      </c>
      <c r="O6956" t="s">
        <v>645</v>
      </c>
      <c r="P6956" s="428">
        <v>11.053000000000001</v>
      </c>
      <c r="Q6956">
        <v>13048467</v>
      </c>
      <c r="R6956" t="s">
        <v>654</v>
      </c>
      <c r="S6956" t="s">
        <v>951</v>
      </c>
      <c r="T6956" t="s">
        <v>5551</v>
      </c>
    </row>
    <row r="6957" spans="1:20" x14ac:dyDescent="0.25">
      <c r="A6957" t="s">
        <v>637</v>
      </c>
      <c r="B6957" t="s">
        <v>828</v>
      </c>
      <c r="C6957" t="s">
        <v>639</v>
      </c>
      <c r="D6957" t="s">
        <v>695</v>
      </c>
      <c r="E6957" t="s">
        <v>652</v>
      </c>
      <c r="F6957">
        <v>528004120010</v>
      </c>
      <c r="G6957" t="s">
        <v>653</v>
      </c>
      <c r="H6957">
        <v>583590</v>
      </c>
      <c r="I6957" t="s">
        <v>170</v>
      </c>
      <c r="J6957">
        <v>202212</v>
      </c>
      <c r="K6957">
        <v>44896</v>
      </c>
      <c r="L6957" t="s">
        <v>644</v>
      </c>
      <c r="M6957">
        <v>42561.86</v>
      </c>
      <c r="N6957">
        <v>67.33</v>
      </c>
      <c r="O6957" t="s">
        <v>645</v>
      </c>
      <c r="P6957" s="428">
        <v>64.882999999999996</v>
      </c>
      <c r="Q6957">
        <v>13048467</v>
      </c>
      <c r="R6957" t="s">
        <v>654</v>
      </c>
      <c r="S6957" t="s">
        <v>951</v>
      </c>
      <c r="T6957" t="s">
        <v>5553</v>
      </c>
    </row>
    <row r="6958" spans="1:20" x14ac:dyDescent="0.25">
      <c r="A6958" t="s">
        <v>637</v>
      </c>
      <c r="B6958" t="s">
        <v>828</v>
      </c>
      <c r="C6958" t="s">
        <v>639</v>
      </c>
      <c r="D6958" t="s">
        <v>695</v>
      </c>
      <c r="E6958" t="s">
        <v>652</v>
      </c>
      <c r="F6958">
        <v>528004120010</v>
      </c>
      <c r="G6958" t="s">
        <v>653</v>
      </c>
      <c r="H6958">
        <v>583590</v>
      </c>
      <c r="I6958" t="s">
        <v>170</v>
      </c>
      <c r="J6958">
        <v>202212</v>
      </c>
      <c r="K6958">
        <v>44896</v>
      </c>
      <c r="L6958" t="s">
        <v>644</v>
      </c>
      <c r="M6958">
        <v>2206.91</v>
      </c>
      <c r="N6958">
        <v>3.49</v>
      </c>
      <c r="O6958" t="s">
        <v>645</v>
      </c>
      <c r="P6958" s="428">
        <v>3.363</v>
      </c>
      <c r="Q6958">
        <v>13048467</v>
      </c>
      <c r="R6958" t="s">
        <v>654</v>
      </c>
      <c r="S6958" t="s">
        <v>951</v>
      </c>
      <c r="T6958" t="s">
        <v>5554</v>
      </c>
    </row>
    <row r="6959" spans="1:20" x14ac:dyDescent="0.25">
      <c r="A6959" t="s">
        <v>637</v>
      </c>
      <c r="B6959" t="s">
        <v>828</v>
      </c>
      <c r="C6959" t="s">
        <v>639</v>
      </c>
      <c r="D6959" t="s">
        <v>695</v>
      </c>
      <c r="E6959" t="s">
        <v>652</v>
      </c>
      <c r="F6959">
        <v>528004120010</v>
      </c>
      <c r="G6959" t="s">
        <v>653</v>
      </c>
      <c r="H6959">
        <v>583590</v>
      </c>
      <c r="I6959" t="s">
        <v>170</v>
      </c>
      <c r="J6959">
        <v>202212</v>
      </c>
      <c r="K6959">
        <v>44896</v>
      </c>
      <c r="L6959" t="s">
        <v>644</v>
      </c>
      <c r="M6959">
        <v>2364.5500000000002</v>
      </c>
      <c r="N6959">
        <v>3.74</v>
      </c>
      <c r="O6959" t="s">
        <v>645</v>
      </c>
      <c r="P6959" s="428">
        <v>3.6040000000000001</v>
      </c>
      <c r="Q6959">
        <v>13048467</v>
      </c>
      <c r="R6959" t="s">
        <v>654</v>
      </c>
      <c r="S6959" t="s">
        <v>951</v>
      </c>
      <c r="T6959" t="s">
        <v>5555</v>
      </c>
    </row>
    <row r="6960" spans="1:20" x14ac:dyDescent="0.25">
      <c r="A6960" t="s">
        <v>637</v>
      </c>
      <c r="B6960" t="s">
        <v>828</v>
      </c>
      <c r="C6960" t="s">
        <v>639</v>
      </c>
      <c r="D6960" t="s">
        <v>695</v>
      </c>
      <c r="E6960" t="s">
        <v>652</v>
      </c>
      <c r="F6960">
        <v>528004120010</v>
      </c>
      <c r="G6960" t="s">
        <v>653</v>
      </c>
      <c r="H6960">
        <v>583590</v>
      </c>
      <c r="I6960" t="s">
        <v>170</v>
      </c>
      <c r="J6960">
        <v>202212</v>
      </c>
      <c r="K6960">
        <v>44896</v>
      </c>
      <c r="L6960" t="s">
        <v>644</v>
      </c>
      <c r="M6960">
        <v>3940.91</v>
      </c>
      <c r="N6960">
        <v>6.23</v>
      </c>
      <c r="O6960" t="s">
        <v>645</v>
      </c>
      <c r="P6960" s="428">
        <v>6.0039999999999996</v>
      </c>
      <c r="Q6960">
        <v>13048467</v>
      </c>
      <c r="R6960" t="s">
        <v>654</v>
      </c>
      <c r="S6960" t="s">
        <v>951</v>
      </c>
      <c r="T6960" t="s">
        <v>5556</v>
      </c>
    </row>
    <row r="6961" spans="1:20" x14ac:dyDescent="0.25">
      <c r="A6961" t="s">
        <v>637</v>
      </c>
      <c r="B6961" t="s">
        <v>828</v>
      </c>
      <c r="C6961" t="s">
        <v>639</v>
      </c>
      <c r="D6961" t="s">
        <v>695</v>
      </c>
      <c r="E6961" t="s">
        <v>652</v>
      </c>
      <c r="F6961">
        <v>528004120010</v>
      </c>
      <c r="G6961" t="s">
        <v>653</v>
      </c>
      <c r="H6961">
        <v>583590</v>
      </c>
      <c r="I6961" t="s">
        <v>170</v>
      </c>
      <c r="J6961">
        <v>202212</v>
      </c>
      <c r="K6961">
        <v>44896</v>
      </c>
      <c r="L6961" t="s">
        <v>644</v>
      </c>
      <c r="M6961">
        <v>5044.37</v>
      </c>
      <c r="N6961">
        <v>7.98</v>
      </c>
      <c r="O6961" t="s">
        <v>645</v>
      </c>
      <c r="P6961" s="428">
        <v>7.69</v>
      </c>
      <c r="Q6961">
        <v>13048467</v>
      </c>
      <c r="R6961" t="s">
        <v>654</v>
      </c>
      <c r="S6961" t="s">
        <v>951</v>
      </c>
      <c r="T6961" t="s">
        <v>5557</v>
      </c>
    </row>
    <row r="6962" spans="1:20" x14ac:dyDescent="0.25">
      <c r="A6962" t="s">
        <v>637</v>
      </c>
      <c r="B6962" t="s">
        <v>828</v>
      </c>
      <c r="C6962" t="s">
        <v>639</v>
      </c>
      <c r="D6962" t="s">
        <v>695</v>
      </c>
      <c r="E6962" t="s">
        <v>652</v>
      </c>
      <c r="F6962">
        <v>528004120010</v>
      </c>
      <c r="G6962" t="s">
        <v>653</v>
      </c>
      <c r="H6962">
        <v>583590</v>
      </c>
      <c r="I6962" t="s">
        <v>170</v>
      </c>
      <c r="J6962">
        <v>202212</v>
      </c>
      <c r="K6962">
        <v>44896</v>
      </c>
      <c r="L6962" t="s">
        <v>644</v>
      </c>
      <c r="M6962">
        <v>14187.29</v>
      </c>
      <c r="N6962">
        <v>22.44</v>
      </c>
      <c r="O6962" t="s">
        <v>645</v>
      </c>
      <c r="P6962" s="428">
        <v>21.625</v>
      </c>
      <c r="Q6962">
        <v>13048467</v>
      </c>
      <c r="R6962" t="s">
        <v>654</v>
      </c>
      <c r="S6962" t="s">
        <v>951</v>
      </c>
      <c r="T6962" t="s">
        <v>5558</v>
      </c>
    </row>
    <row r="6963" spans="1:20" x14ac:dyDescent="0.25">
      <c r="A6963" t="s">
        <v>637</v>
      </c>
      <c r="B6963" t="s">
        <v>828</v>
      </c>
      <c r="C6963" t="s">
        <v>639</v>
      </c>
      <c r="D6963" t="s">
        <v>695</v>
      </c>
      <c r="E6963" t="s">
        <v>652</v>
      </c>
      <c r="F6963">
        <v>528004120010</v>
      </c>
      <c r="G6963" t="s">
        <v>653</v>
      </c>
      <c r="H6963">
        <v>583590</v>
      </c>
      <c r="I6963" t="s">
        <v>170</v>
      </c>
      <c r="J6963">
        <v>202212</v>
      </c>
      <c r="K6963">
        <v>44896</v>
      </c>
      <c r="L6963" t="s">
        <v>644</v>
      </c>
      <c r="M6963">
        <v>3940.91</v>
      </c>
      <c r="N6963">
        <v>6.23</v>
      </c>
      <c r="O6963" t="s">
        <v>645</v>
      </c>
      <c r="P6963" s="428">
        <v>6.0039999999999996</v>
      </c>
      <c r="Q6963">
        <v>13048467</v>
      </c>
      <c r="R6963" t="s">
        <v>654</v>
      </c>
      <c r="S6963" t="s">
        <v>951</v>
      </c>
      <c r="T6963" t="s">
        <v>5559</v>
      </c>
    </row>
    <row r="6964" spans="1:20" x14ac:dyDescent="0.25">
      <c r="A6964" t="s">
        <v>637</v>
      </c>
      <c r="B6964" t="s">
        <v>828</v>
      </c>
      <c r="C6964" t="s">
        <v>639</v>
      </c>
      <c r="D6964" t="s">
        <v>695</v>
      </c>
      <c r="E6964" t="s">
        <v>652</v>
      </c>
      <c r="F6964">
        <v>528004120010</v>
      </c>
      <c r="G6964" t="s">
        <v>653</v>
      </c>
      <c r="H6964">
        <v>583590</v>
      </c>
      <c r="I6964" t="s">
        <v>170</v>
      </c>
      <c r="J6964">
        <v>202212</v>
      </c>
      <c r="K6964">
        <v>44896</v>
      </c>
      <c r="L6964" t="s">
        <v>644</v>
      </c>
      <c r="M6964">
        <v>1576.37</v>
      </c>
      <c r="N6964">
        <v>2.4900000000000002</v>
      </c>
      <c r="O6964" t="s">
        <v>645</v>
      </c>
      <c r="P6964" s="428">
        <v>2.4</v>
      </c>
      <c r="Q6964">
        <v>13048467</v>
      </c>
      <c r="R6964" t="s">
        <v>654</v>
      </c>
      <c r="S6964" t="s">
        <v>951</v>
      </c>
      <c r="T6964" t="s">
        <v>5560</v>
      </c>
    </row>
    <row r="6965" spans="1:20" x14ac:dyDescent="0.25">
      <c r="A6965" t="s">
        <v>637</v>
      </c>
      <c r="B6965" t="s">
        <v>828</v>
      </c>
      <c r="C6965" t="s">
        <v>639</v>
      </c>
      <c r="D6965" t="s">
        <v>718</v>
      </c>
      <c r="E6965" t="s">
        <v>708</v>
      </c>
      <c r="F6965">
        <v>528004120010</v>
      </c>
      <c r="G6965" t="s">
        <v>653</v>
      </c>
      <c r="H6965">
        <v>583593</v>
      </c>
      <c r="I6965" t="s">
        <v>176</v>
      </c>
      <c r="J6965">
        <v>202212</v>
      </c>
      <c r="K6965">
        <v>44896</v>
      </c>
      <c r="L6965" t="s">
        <v>644</v>
      </c>
      <c r="M6965">
        <v>18384.75</v>
      </c>
      <c r="N6965">
        <v>29.08</v>
      </c>
      <c r="O6965" t="s">
        <v>645</v>
      </c>
      <c r="P6965" s="428">
        <v>28.023</v>
      </c>
      <c r="Q6965">
        <v>13048467</v>
      </c>
      <c r="R6965" t="s">
        <v>654</v>
      </c>
      <c r="S6965" t="s">
        <v>825</v>
      </c>
      <c r="T6965" t="s">
        <v>5546</v>
      </c>
    </row>
    <row r="6966" spans="1:20" x14ac:dyDescent="0.25">
      <c r="A6966" t="s">
        <v>637</v>
      </c>
      <c r="B6966" t="s">
        <v>662</v>
      </c>
      <c r="C6966" t="s">
        <v>639</v>
      </c>
      <c r="D6966" t="s">
        <v>718</v>
      </c>
      <c r="E6966" t="s">
        <v>652</v>
      </c>
      <c r="F6966">
        <v>528004120010</v>
      </c>
      <c r="G6966" t="s">
        <v>653</v>
      </c>
      <c r="H6966">
        <v>583593</v>
      </c>
      <c r="I6966" t="s">
        <v>176</v>
      </c>
      <c r="J6966">
        <v>202212</v>
      </c>
      <c r="K6966">
        <v>44896</v>
      </c>
      <c r="L6966" t="s">
        <v>644</v>
      </c>
      <c r="M6966">
        <v>4085.5</v>
      </c>
      <c r="N6966">
        <v>6.46</v>
      </c>
      <c r="O6966" t="s">
        <v>645</v>
      </c>
      <c r="P6966" s="428">
        <v>6.2249999999999996</v>
      </c>
      <c r="Q6966">
        <v>13048467</v>
      </c>
      <c r="R6966" t="s">
        <v>654</v>
      </c>
      <c r="S6966" t="s">
        <v>825</v>
      </c>
      <c r="T6966" t="s">
        <v>5544</v>
      </c>
    </row>
    <row r="6967" spans="1:20" x14ac:dyDescent="0.25">
      <c r="A6967" t="s">
        <v>637</v>
      </c>
      <c r="B6967" t="s">
        <v>726</v>
      </c>
      <c r="C6967" t="s">
        <v>639</v>
      </c>
      <c r="D6967" t="s">
        <v>640</v>
      </c>
      <c r="E6967" t="s">
        <v>648</v>
      </c>
      <c r="F6967">
        <v>528004120002</v>
      </c>
      <c r="G6967" t="s">
        <v>642</v>
      </c>
      <c r="H6967">
        <v>583144</v>
      </c>
      <c r="I6967" t="s">
        <v>40</v>
      </c>
      <c r="J6967">
        <v>202212</v>
      </c>
      <c r="K6967">
        <v>44896</v>
      </c>
      <c r="L6967" t="s">
        <v>3266</v>
      </c>
      <c r="M6967">
        <v>66.86</v>
      </c>
      <c r="N6967">
        <v>80.41</v>
      </c>
      <c r="O6967" t="s">
        <v>645</v>
      </c>
      <c r="P6967" s="428">
        <v>77.488</v>
      </c>
      <c r="Q6967">
        <v>13045208</v>
      </c>
      <c r="R6967" t="s">
        <v>646</v>
      </c>
      <c r="S6967">
        <v>9985201</v>
      </c>
      <c r="T6967" t="s">
        <v>5561</v>
      </c>
    </row>
    <row r="6968" spans="1:20" x14ac:dyDescent="0.25">
      <c r="A6968" t="s">
        <v>637</v>
      </c>
      <c r="B6968" t="s">
        <v>677</v>
      </c>
      <c r="C6968" t="s">
        <v>639</v>
      </c>
      <c r="D6968" t="s">
        <v>651</v>
      </c>
      <c r="E6968" t="s">
        <v>704</v>
      </c>
      <c r="F6968">
        <v>528004120001</v>
      </c>
      <c r="G6968" t="s">
        <v>705</v>
      </c>
      <c r="H6968">
        <v>583127</v>
      </c>
      <c r="I6968" t="s">
        <v>17</v>
      </c>
      <c r="J6968">
        <v>202212</v>
      </c>
      <c r="K6968">
        <v>44897</v>
      </c>
      <c r="L6968" t="s">
        <v>644</v>
      </c>
      <c r="M6968">
        <v>1006363.89</v>
      </c>
      <c r="N6968">
        <v>1592.05</v>
      </c>
      <c r="O6968" t="s">
        <v>645</v>
      </c>
      <c r="P6968" s="428">
        <v>1534.1949999999999</v>
      </c>
      <c r="Q6968">
        <v>13045208</v>
      </c>
      <c r="R6968" t="s">
        <v>646</v>
      </c>
      <c r="S6968">
        <v>2019466</v>
      </c>
      <c r="T6968" t="s">
        <v>5565</v>
      </c>
    </row>
    <row r="6969" spans="1:20" x14ac:dyDescent="0.25">
      <c r="A6969" t="s">
        <v>637</v>
      </c>
      <c r="B6969" t="s">
        <v>730</v>
      </c>
      <c r="C6969" t="s">
        <v>639</v>
      </c>
      <c r="D6969" t="s">
        <v>695</v>
      </c>
      <c r="E6969" t="s">
        <v>667</v>
      </c>
      <c r="F6969">
        <v>528004120002</v>
      </c>
      <c r="G6969" t="s">
        <v>642</v>
      </c>
      <c r="H6969">
        <v>583135</v>
      </c>
      <c r="I6969" t="s">
        <v>31</v>
      </c>
      <c r="J6969">
        <v>202212</v>
      </c>
      <c r="K6969">
        <v>44897</v>
      </c>
      <c r="L6969" t="s">
        <v>644</v>
      </c>
      <c r="M6969">
        <v>12375</v>
      </c>
      <c r="N6969">
        <v>19.579999999999998</v>
      </c>
      <c r="O6969" t="s">
        <v>645</v>
      </c>
      <c r="P6969" s="428">
        <v>18.867999999999999</v>
      </c>
      <c r="Q6969">
        <v>13045208</v>
      </c>
      <c r="R6969" t="s">
        <v>646</v>
      </c>
      <c r="S6969">
        <v>2023596</v>
      </c>
      <c r="T6969" t="s">
        <v>5564</v>
      </c>
    </row>
    <row r="6970" spans="1:20" x14ac:dyDescent="0.25">
      <c r="A6970" t="s">
        <v>637</v>
      </c>
      <c r="B6970" t="s">
        <v>730</v>
      </c>
      <c r="C6970" t="s">
        <v>639</v>
      </c>
      <c r="D6970" t="s">
        <v>695</v>
      </c>
      <c r="E6970" t="s">
        <v>704</v>
      </c>
      <c r="F6970">
        <v>528004120001</v>
      </c>
      <c r="G6970" t="s">
        <v>705</v>
      </c>
      <c r="H6970">
        <v>583128</v>
      </c>
      <c r="I6970" t="s">
        <v>20</v>
      </c>
      <c r="J6970">
        <v>202212</v>
      </c>
      <c r="K6970">
        <v>44897</v>
      </c>
      <c r="L6970" t="s">
        <v>644</v>
      </c>
      <c r="M6970">
        <v>8701.17</v>
      </c>
      <c r="N6970">
        <v>13.77</v>
      </c>
      <c r="O6970" t="s">
        <v>645</v>
      </c>
      <c r="P6970" s="428">
        <v>13.27</v>
      </c>
      <c r="Q6970">
        <v>13045208</v>
      </c>
      <c r="R6970" t="s">
        <v>646</v>
      </c>
      <c r="S6970">
        <v>2012170</v>
      </c>
      <c r="T6970" t="s">
        <v>5562</v>
      </c>
    </row>
    <row r="6971" spans="1:20" x14ac:dyDescent="0.25">
      <c r="A6971" t="s">
        <v>637</v>
      </c>
      <c r="B6971" t="s">
        <v>828</v>
      </c>
      <c r="C6971" t="s">
        <v>639</v>
      </c>
      <c r="D6971" t="s">
        <v>718</v>
      </c>
      <c r="E6971" t="s">
        <v>652</v>
      </c>
      <c r="F6971">
        <v>528004120010</v>
      </c>
      <c r="G6971" t="s">
        <v>653</v>
      </c>
      <c r="H6971">
        <v>583593</v>
      </c>
      <c r="I6971" t="s">
        <v>176</v>
      </c>
      <c r="J6971">
        <v>202212</v>
      </c>
      <c r="K6971">
        <v>44897</v>
      </c>
      <c r="L6971" t="s">
        <v>644</v>
      </c>
      <c r="M6971">
        <v>12256.5</v>
      </c>
      <c r="N6971">
        <v>19.39</v>
      </c>
      <c r="O6971" t="s">
        <v>645</v>
      </c>
      <c r="P6971" s="428">
        <v>18.684999999999999</v>
      </c>
      <c r="Q6971">
        <v>13048467</v>
      </c>
      <c r="R6971" t="s">
        <v>654</v>
      </c>
      <c r="S6971" t="s">
        <v>825</v>
      </c>
      <c r="T6971" t="s">
        <v>5566</v>
      </c>
    </row>
    <row r="6972" spans="1:20" x14ac:dyDescent="0.25">
      <c r="A6972" t="s">
        <v>637</v>
      </c>
      <c r="B6972" t="s">
        <v>677</v>
      </c>
      <c r="C6972" t="s">
        <v>639</v>
      </c>
      <c r="D6972" t="s">
        <v>695</v>
      </c>
      <c r="E6972" t="s">
        <v>673</v>
      </c>
      <c r="F6972">
        <v>528004120002</v>
      </c>
      <c r="G6972" t="s">
        <v>642</v>
      </c>
      <c r="H6972">
        <v>583148</v>
      </c>
      <c r="I6972" t="s">
        <v>699</v>
      </c>
      <c r="J6972">
        <v>202212</v>
      </c>
      <c r="K6972">
        <v>44897</v>
      </c>
      <c r="L6972" t="s">
        <v>644</v>
      </c>
      <c r="M6972">
        <v>26091</v>
      </c>
      <c r="N6972">
        <v>41.28</v>
      </c>
      <c r="O6972" t="s">
        <v>645</v>
      </c>
      <c r="P6972" s="428">
        <v>39.78</v>
      </c>
      <c r="Q6972">
        <v>13045208</v>
      </c>
      <c r="R6972" t="s">
        <v>646</v>
      </c>
      <c r="S6972">
        <v>2046481</v>
      </c>
      <c r="T6972" t="s">
        <v>5563</v>
      </c>
    </row>
    <row r="6973" spans="1:20" x14ac:dyDescent="0.25">
      <c r="A6973" t="s">
        <v>637</v>
      </c>
      <c r="B6973" t="s">
        <v>998</v>
      </c>
      <c r="C6973" t="s">
        <v>639</v>
      </c>
      <c r="D6973" t="s">
        <v>651</v>
      </c>
      <c r="E6973" t="s">
        <v>641</v>
      </c>
      <c r="F6973">
        <v>528004120010</v>
      </c>
      <c r="G6973" t="s">
        <v>653</v>
      </c>
      <c r="H6973">
        <v>583609</v>
      </c>
      <c r="I6973" t="s">
        <v>203</v>
      </c>
      <c r="J6973">
        <v>202212</v>
      </c>
      <c r="K6973">
        <v>44897</v>
      </c>
      <c r="L6973" t="s">
        <v>644</v>
      </c>
      <c r="M6973">
        <v>5900</v>
      </c>
      <c r="N6973">
        <v>9.33</v>
      </c>
      <c r="O6973" t="s">
        <v>645</v>
      </c>
      <c r="P6973" s="428">
        <v>8.9909999999999997</v>
      </c>
      <c r="Q6973">
        <v>30535829</v>
      </c>
      <c r="T6973" t="s">
        <v>5568</v>
      </c>
    </row>
    <row r="6974" spans="1:20" x14ac:dyDescent="0.25">
      <c r="A6974" t="s">
        <v>637</v>
      </c>
      <c r="B6974" t="s">
        <v>998</v>
      </c>
      <c r="C6974" t="s">
        <v>639</v>
      </c>
      <c r="D6974" t="s">
        <v>651</v>
      </c>
      <c r="E6974" t="s">
        <v>641</v>
      </c>
      <c r="F6974">
        <v>528004120010</v>
      </c>
      <c r="G6974" t="s">
        <v>653</v>
      </c>
      <c r="H6974">
        <v>583609</v>
      </c>
      <c r="I6974" t="s">
        <v>203</v>
      </c>
      <c r="J6974">
        <v>202212</v>
      </c>
      <c r="K6974">
        <v>44897</v>
      </c>
      <c r="L6974" t="s">
        <v>644</v>
      </c>
      <c r="M6974">
        <v>25000</v>
      </c>
      <c r="N6974">
        <v>39.549999999999997</v>
      </c>
      <c r="O6974" t="s">
        <v>645</v>
      </c>
      <c r="P6974" s="428">
        <v>38.113</v>
      </c>
      <c r="Q6974">
        <v>30535829</v>
      </c>
      <c r="T6974" t="s">
        <v>5567</v>
      </c>
    </row>
    <row r="6975" spans="1:20" x14ac:dyDescent="0.25">
      <c r="A6975" t="s">
        <v>637</v>
      </c>
      <c r="B6975" t="s">
        <v>3283</v>
      </c>
      <c r="C6975" t="s">
        <v>639</v>
      </c>
      <c r="D6975" t="s">
        <v>718</v>
      </c>
      <c r="E6975" t="s">
        <v>652</v>
      </c>
      <c r="F6975">
        <v>528004120010</v>
      </c>
      <c r="G6975" t="s">
        <v>653</v>
      </c>
      <c r="H6975">
        <v>583608</v>
      </c>
      <c r="I6975" t="s">
        <v>203</v>
      </c>
      <c r="J6975">
        <v>202212</v>
      </c>
      <c r="K6975">
        <v>44900</v>
      </c>
      <c r="L6975" t="s">
        <v>644</v>
      </c>
      <c r="M6975">
        <v>20.43</v>
      </c>
      <c r="N6975">
        <v>0.03</v>
      </c>
      <c r="O6975" t="s">
        <v>645</v>
      </c>
      <c r="P6975" s="428">
        <v>2.9000000000000001E-2</v>
      </c>
      <c r="Q6975">
        <v>13048467</v>
      </c>
      <c r="T6975" t="s">
        <v>5569</v>
      </c>
    </row>
    <row r="6976" spans="1:20" x14ac:dyDescent="0.25">
      <c r="A6976" t="s">
        <v>637</v>
      </c>
      <c r="B6976" t="s">
        <v>828</v>
      </c>
      <c r="C6976" t="s">
        <v>639</v>
      </c>
      <c r="D6976" t="s">
        <v>718</v>
      </c>
      <c r="E6976" t="s">
        <v>652</v>
      </c>
      <c r="F6976">
        <v>528004120010</v>
      </c>
      <c r="G6976" t="s">
        <v>653</v>
      </c>
      <c r="H6976">
        <v>583593</v>
      </c>
      <c r="I6976" t="s">
        <v>176</v>
      </c>
      <c r="J6976">
        <v>202212</v>
      </c>
      <c r="K6976">
        <v>44900</v>
      </c>
      <c r="L6976" t="s">
        <v>644</v>
      </c>
      <c r="M6976">
        <v>40.86</v>
      </c>
      <c r="N6976">
        <v>0.06</v>
      </c>
      <c r="O6976" t="s">
        <v>645</v>
      </c>
      <c r="P6976" s="428">
        <v>5.8000000000000003E-2</v>
      </c>
      <c r="Q6976">
        <v>13048467</v>
      </c>
      <c r="R6976" t="s">
        <v>654</v>
      </c>
      <c r="S6976" t="s">
        <v>825</v>
      </c>
      <c r="T6976" t="s">
        <v>5570</v>
      </c>
    </row>
    <row r="6977" spans="1:20" x14ac:dyDescent="0.25">
      <c r="A6977" t="s">
        <v>637</v>
      </c>
      <c r="B6977" t="s">
        <v>828</v>
      </c>
      <c r="C6977" t="s">
        <v>639</v>
      </c>
      <c r="D6977" t="s">
        <v>718</v>
      </c>
      <c r="E6977" t="s">
        <v>652</v>
      </c>
      <c r="F6977">
        <v>528004120010</v>
      </c>
      <c r="G6977" t="s">
        <v>653</v>
      </c>
      <c r="H6977">
        <v>583593</v>
      </c>
      <c r="I6977" t="s">
        <v>176</v>
      </c>
      <c r="J6977">
        <v>202212</v>
      </c>
      <c r="K6977">
        <v>44900</v>
      </c>
      <c r="L6977" t="s">
        <v>644</v>
      </c>
      <c r="M6977">
        <v>40.86</v>
      </c>
      <c r="N6977">
        <v>0.06</v>
      </c>
      <c r="O6977" t="s">
        <v>645</v>
      </c>
      <c r="P6977" s="428">
        <v>5.8000000000000003E-2</v>
      </c>
      <c r="Q6977">
        <v>13048467</v>
      </c>
      <c r="R6977" t="s">
        <v>654</v>
      </c>
      <c r="S6977" t="s">
        <v>825</v>
      </c>
      <c r="T6977" t="s">
        <v>5571</v>
      </c>
    </row>
    <row r="6978" spans="1:20" x14ac:dyDescent="0.25">
      <c r="A6978" t="s">
        <v>637</v>
      </c>
      <c r="B6978" t="s">
        <v>657</v>
      </c>
      <c r="C6978" t="s">
        <v>639</v>
      </c>
      <c r="D6978" t="s">
        <v>718</v>
      </c>
      <c r="E6978" t="s">
        <v>652</v>
      </c>
      <c r="F6978">
        <v>528004120010</v>
      </c>
      <c r="G6978" t="s">
        <v>653</v>
      </c>
      <c r="H6978">
        <v>583593</v>
      </c>
      <c r="I6978" t="s">
        <v>176</v>
      </c>
      <c r="J6978">
        <v>202212</v>
      </c>
      <c r="K6978">
        <v>44900</v>
      </c>
      <c r="L6978" t="s">
        <v>644</v>
      </c>
      <c r="M6978">
        <v>163.41999999999999</v>
      </c>
      <c r="N6978">
        <v>0.26</v>
      </c>
      <c r="O6978" t="s">
        <v>645</v>
      </c>
      <c r="P6978" s="428">
        <v>0.251</v>
      </c>
      <c r="Q6978">
        <v>13048467</v>
      </c>
      <c r="R6978" t="s">
        <v>654</v>
      </c>
      <c r="S6978" t="s">
        <v>825</v>
      </c>
      <c r="T6978" t="s">
        <v>5572</v>
      </c>
    </row>
    <row r="6979" spans="1:20" x14ac:dyDescent="0.25">
      <c r="A6979" t="s">
        <v>637</v>
      </c>
      <c r="B6979" t="s">
        <v>638</v>
      </c>
      <c r="C6979" t="s">
        <v>639</v>
      </c>
      <c r="D6979" t="s">
        <v>640</v>
      </c>
      <c r="E6979" t="s">
        <v>641</v>
      </c>
      <c r="F6979">
        <v>528004120002</v>
      </c>
      <c r="G6979" t="s">
        <v>642</v>
      </c>
      <c r="H6979">
        <v>856780</v>
      </c>
      <c r="I6979" t="s">
        <v>475</v>
      </c>
      <c r="J6979">
        <v>202212</v>
      </c>
      <c r="K6979">
        <v>44900</v>
      </c>
      <c r="L6979" t="s">
        <v>644</v>
      </c>
      <c r="M6979">
        <v>3278.86</v>
      </c>
      <c r="N6979">
        <v>5.19</v>
      </c>
      <c r="O6979" t="s">
        <v>645</v>
      </c>
      <c r="P6979" s="428">
        <v>5.0010000000000003</v>
      </c>
      <c r="Q6979">
        <v>13045208</v>
      </c>
      <c r="R6979" t="s">
        <v>646</v>
      </c>
      <c r="S6979">
        <v>9980783</v>
      </c>
      <c r="T6979" t="s">
        <v>5573</v>
      </c>
    </row>
    <row r="6980" spans="1:20" x14ac:dyDescent="0.25">
      <c r="A6980" t="s">
        <v>637</v>
      </c>
      <c r="B6980" t="s">
        <v>638</v>
      </c>
      <c r="C6980" t="s">
        <v>639</v>
      </c>
      <c r="D6980" t="s">
        <v>640</v>
      </c>
      <c r="E6980" t="s">
        <v>641</v>
      </c>
      <c r="F6980">
        <v>528004120002</v>
      </c>
      <c r="G6980" t="s">
        <v>642</v>
      </c>
      <c r="H6980">
        <v>856780</v>
      </c>
      <c r="I6980" t="s">
        <v>475</v>
      </c>
      <c r="J6980">
        <v>202212</v>
      </c>
      <c r="K6980">
        <v>44901</v>
      </c>
      <c r="L6980" t="s">
        <v>644</v>
      </c>
      <c r="M6980">
        <v>7924.53</v>
      </c>
      <c r="N6980">
        <v>12.54</v>
      </c>
      <c r="O6980" t="s">
        <v>645</v>
      </c>
      <c r="P6980" s="428">
        <v>12.084</v>
      </c>
      <c r="Q6980">
        <v>13045208</v>
      </c>
      <c r="R6980" t="s">
        <v>646</v>
      </c>
      <c r="S6980">
        <v>9980783</v>
      </c>
      <c r="T6980" t="s">
        <v>5574</v>
      </c>
    </row>
    <row r="6981" spans="1:20" x14ac:dyDescent="0.25">
      <c r="A6981" t="s">
        <v>637</v>
      </c>
      <c r="B6981" t="s">
        <v>672</v>
      </c>
      <c r="C6981" t="s">
        <v>639</v>
      </c>
      <c r="D6981" t="s">
        <v>640</v>
      </c>
      <c r="E6981" t="s">
        <v>673</v>
      </c>
      <c r="F6981">
        <v>528004120010</v>
      </c>
      <c r="G6981" t="s">
        <v>653</v>
      </c>
      <c r="H6981">
        <v>583611</v>
      </c>
      <c r="I6981" t="s">
        <v>208</v>
      </c>
      <c r="J6981">
        <v>202212</v>
      </c>
      <c r="K6981">
        <v>44901</v>
      </c>
      <c r="L6981" t="s">
        <v>644</v>
      </c>
      <c r="M6981">
        <v>46800</v>
      </c>
      <c r="N6981">
        <v>74.040000000000006</v>
      </c>
      <c r="O6981" t="s">
        <v>645</v>
      </c>
      <c r="P6981" s="428">
        <v>71.349000000000004</v>
      </c>
      <c r="Q6981">
        <v>30534680</v>
      </c>
      <c r="R6981" t="s">
        <v>675</v>
      </c>
      <c r="S6981">
        <v>85401</v>
      </c>
      <c r="T6981" t="s">
        <v>5575</v>
      </c>
    </row>
    <row r="6982" spans="1:20" x14ac:dyDescent="0.25">
      <c r="A6982" t="s">
        <v>637</v>
      </c>
      <c r="B6982" t="s">
        <v>662</v>
      </c>
      <c r="C6982" t="s">
        <v>639</v>
      </c>
      <c r="D6982" t="s">
        <v>718</v>
      </c>
      <c r="E6982" t="s">
        <v>652</v>
      </c>
      <c r="F6982">
        <v>528004120010</v>
      </c>
      <c r="G6982" t="s">
        <v>653</v>
      </c>
      <c r="H6982">
        <v>583593</v>
      </c>
      <c r="I6982" t="s">
        <v>176</v>
      </c>
      <c r="J6982">
        <v>202212</v>
      </c>
      <c r="K6982">
        <v>44901</v>
      </c>
      <c r="L6982" t="s">
        <v>644</v>
      </c>
      <c r="M6982">
        <v>4085.5</v>
      </c>
      <c r="N6982">
        <v>6.46</v>
      </c>
      <c r="O6982" t="s">
        <v>645</v>
      </c>
      <c r="P6982" s="428">
        <v>6.2249999999999996</v>
      </c>
      <c r="Q6982">
        <v>13048467</v>
      </c>
      <c r="R6982" t="s">
        <v>654</v>
      </c>
      <c r="S6982" t="s">
        <v>825</v>
      </c>
      <c r="T6982" t="s">
        <v>5577</v>
      </c>
    </row>
    <row r="6983" spans="1:20" x14ac:dyDescent="0.25">
      <c r="A6983" t="s">
        <v>637</v>
      </c>
      <c r="B6983" t="s">
        <v>662</v>
      </c>
      <c r="C6983" t="s">
        <v>639</v>
      </c>
      <c r="D6983" t="s">
        <v>718</v>
      </c>
      <c r="E6983" t="s">
        <v>652</v>
      </c>
      <c r="F6983">
        <v>528004120010</v>
      </c>
      <c r="G6983" t="s">
        <v>653</v>
      </c>
      <c r="H6983">
        <v>583593</v>
      </c>
      <c r="I6983" t="s">
        <v>176</v>
      </c>
      <c r="J6983">
        <v>202212</v>
      </c>
      <c r="K6983">
        <v>44901</v>
      </c>
      <c r="L6983" t="s">
        <v>644</v>
      </c>
      <c r="M6983">
        <v>4085.5</v>
      </c>
      <c r="N6983">
        <v>6.46</v>
      </c>
      <c r="O6983" t="s">
        <v>645</v>
      </c>
      <c r="P6983" s="428">
        <v>6.2249999999999996</v>
      </c>
      <c r="Q6983">
        <v>13048467</v>
      </c>
      <c r="R6983" t="s">
        <v>654</v>
      </c>
      <c r="S6983" t="s">
        <v>825</v>
      </c>
      <c r="T6983" t="s">
        <v>5580</v>
      </c>
    </row>
    <row r="6984" spans="1:20" x14ac:dyDescent="0.25">
      <c r="A6984" t="s">
        <v>637</v>
      </c>
      <c r="B6984" t="s">
        <v>662</v>
      </c>
      <c r="C6984" t="s">
        <v>639</v>
      </c>
      <c r="D6984" t="s">
        <v>718</v>
      </c>
      <c r="E6984" t="s">
        <v>652</v>
      </c>
      <c r="F6984">
        <v>528004120010</v>
      </c>
      <c r="G6984" t="s">
        <v>653</v>
      </c>
      <c r="H6984">
        <v>583593</v>
      </c>
      <c r="I6984" t="s">
        <v>176</v>
      </c>
      <c r="J6984">
        <v>202212</v>
      </c>
      <c r="K6984">
        <v>44901</v>
      </c>
      <c r="L6984" t="s">
        <v>644</v>
      </c>
      <c r="M6984">
        <v>4085.5</v>
      </c>
      <c r="N6984">
        <v>6.46</v>
      </c>
      <c r="O6984" t="s">
        <v>645</v>
      </c>
      <c r="P6984" s="428">
        <v>6.2249999999999996</v>
      </c>
      <c r="Q6984">
        <v>13048467</v>
      </c>
      <c r="R6984" t="s">
        <v>654</v>
      </c>
      <c r="S6984" t="s">
        <v>825</v>
      </c>
      <c r="T6984" t="s">
        <v>5578</v>
      </c>
    </row>
    <row r="6985" spans="1:20" x14ac:dyDescent="0.25">
      <c r="A6985" t="s">
        <v>637</v>
      </c>
      <c r="B6985" t="s">
        <v>662</v>
      </c>
      <c r="C6985" t="s">
        <v>639</v>
      </c>
      <c r="D6985" t="s">
        <v>718</v>
      </c>
      <c r="E6985" t="s">
        <v>652</v>
      </c>
      <c r="F6985">
        <v>528004120010</v>
      </c>
      <c r="G6985" t="s">
        <v>653</v>
      </c>
      <c r="H6985">
        <v>583593</v>
      </c>
      <c r="I6985" t="s">
        <v>176</v>
      </c>
      <c r="J6985">
        <v>202212</v>
      </c>
      <c r="K6985">
        <v>44901</v>
      </c>
      <c r="L6985" t="s">
        <v>644</v>
      </c>
      <c r="M6985">
        <v>4085.5</v>
      </c>
      <c r="N6985">
        <v>6.46</v>
      </c>
      <c r="O6985" t="s">
        <v>645</v>
      </c>
      <c r="P6985" s="428">
        <v>6.2249999999999996</v>
      </c>
      <c r="Q6985">
        <v>13048467</v>
      </c>
      <c r="R6985" t="s">
        <v>654</v>
      </c>
      <c r="S6985" t="s">
        <v>825</v>
      </c>
      <c r="T6985" t="s">
        <v>5579</v>
      </c>
    </row>
    <row r="6986" spans="1:20" x14ac:dyDescent="0.25">
      <c r="A6986" t="s">
        <v>637</v>
      </c>
      <c r="B6986" t="s">
        <v>650</v>
      </c>
      <c r="C6986" t="s">
        <v>639</v>
      </c>
      <c r="D6986" t="s">
        <v>718</v>
      </c>
      <c r="E6986" t="s">
        <v>652</v>
      </c>
      <c r="F6986">
        <v>528004120010</v>
      </c>
      <c r="G6986" t="s">
        <v>653</v>
      </c>
      <c r="H6986">
        <v>583593</v>
      </c>
      <c r="I6986" t="s">
        <v>176</v>
      </c>
      <c r="J6986">
        <v>202212</v>
      </c>
      <c r="K6986">
        <v>44901</v>
      </c>
      <c r="L6986" t="s">
        <v>644</v>
      </c>
      <c r="M6986">
        <v>22715.38</v>
      </c>
      <c r="N6986">
        <v>35.94</v>
      </c>
      <c r="O6986" t="s">
        <v>645</v>
      </c>
      <c r="P6986" s="428">
        <v>34.634</v>
      </c>
      <c r="Q6986">
        <v>13048467</v>
      </c>
      <c r="R6986" t="s">
        <v>654</v>
      </c>
      <c r="S6986" t="s">
        <v>825</v>
      </c>
      <c r="T6986" t="s">
        <v>5576</v>
      </c>
    </row>
    <row r="6987" spans="1:20" x14ac:dyDescent="0.25">
      <c r="A6987" t="s">
        <v>637</v>
      </c>
      <c r="B6987" t="s">
        <v>1741</v>
      </c>
      <c r="C6987" t="s">
        <v>639</v>
      </c>
      <c r="D6987" t="s">
        <v>718</v>
      </c>
      <c r="E6987" t="s">
        <v>641</v>
      </c>
      <c r="F6987">
        <v>528004120053</v>
      </c>
      <c r="G6987" t="s">
        <v>1640</v>
      </c>
      <c r="H6987">
        <v>583652</v>
      </c>
      <c r="I6987" t="s">
        <v>450</v>
      </c>
      <c r="J6987">
        <v>202212</v>
      </c>
      <c r="K6987">
        <v>44901</v>
      </c>
      <c r="L6987" t="s">
        <v>644</v>
      </c>
      <c r="M6987">
        <v>100000</v>
      </c>
      <c r="N6987">
        <v>158.19999999999999</v>
      </c>
      <c r="O6987" t="s">
        <v>645</v>
      </c>
      <c r="P6987" s="428">
        <v>152.45099999999999</v>
      </c>
      <c r="Q6987">
        <v>40347629</v>
      </c>
      <c r="T6987" t="s">
        <v>5581</v>
      </c>
    </row>
    <row r="6988" spans="1:20" x14ac:dyDescent="0.25">
      <c r="A6988" t="s">
        <v>637</v>
      </c>
      <c r="B6988" t="s">
        <v>1741</v>
      </c>
      <c r="C6988" t="s">
        <v>639</v>
      </c>
      <c r="D6988" t="s">
        <v>718</v>
      </c>
      <c r="E6988" t="s">
        <v>641</v>
      </c>
      <c r="F6988">
        <v>528004120053</v>
      </c>
      <c r="G6988" t="s">
        <v>1640</v>
      </c>
      <c r="H6988">
        <v>583652</v>
      </c>
      <c r="I6988" t="s">
        <v>450</v>
      </c>
      <c r="J6988">
        <v>202212</v>
      </c>
      <c r="K6988">
        <v>44901</v>
      </c>
      <c r="L6988" t="s">
        <v>644</v>
      </c>
      <c r="M6988">
        <v>10000</v>
      </c>
      <c r="N6988">
        <v>15.82</v>
      </c>
      <c r="O6988" t="s">
        <v>645</v>
      </c>
      <c r="P6988" s="428">
        <v>15.244999999999999</v>
      </c>
      <c r="Q6988">
        <v>40347629</v>
      </c>
      <c r="T6988" t="s">
        <v>5582</v>
      </c>
    </row>
    <row r="6989" spans="1:20" x14ac:dyDescent="0.25">
      <c r="A6989" t="s">
        <v>637</v>
      </c>
      <c r="B6989" t="s">
        <v>821</v>
      </c>
      <c r="C6989" t="s">
        <v>639</v>
      </c>
      <c r="D6989" t="s">
        <v>718</v>
      </c>
      <c r="E6989" t="s">
        <v>704</v>
      </c>
      <c r="F6989">
        <v>528004120026</v>
      </c>
      <c r="G6989" t="s">
        <v>1241</v>
      </c>
      <c r="H6989">
        <v>583625</v>
      </c>
      <c r="I6989" t="s">
        <v>303</v>
      </c>
      <c r="J6989">
        <v>202212</v>
      </c>
      <c r="K6989">
        <v>44902</v>
      </c>
      <c r="L6989" t="s">
        <v>644</v>
      </c>
      <c r="M6989">
        <v>1890000</v>
      </c>
      <c r="N6989">
        <v>2989.94</v>
      </c>
      <c r="O6989" t="s">
        <v>645</v>
      </c>
      <c r="P6989" s="428">
        <v>2881.2869999999998</v>
      </c>
      <c r="Q6989">
        <v>30531743</v>
      </c>
      <c r="T6989" t="s">
        <v>5583</v>
      </c>
    </row>
    <row r="6990" spans="1:20" x14ac:dyDescent="0.25">
      <c r="A6990" t="s">
        <v>637</v>
      </c>
      <c r="B6990" t="s">
        <v>828</v>
      </c>
      <c r="C6990" t="s">
        <v>639</v>
      </c>
      <c r="D6990" t="s">
        <v>718</v>
      </c>
      <c r="E6990" t="s">
        <v>652</v>
      </c>
      <c r="F6990">
        <v>528004120010</v>
      </c>
      <c r="G6990" t="s">
        <v>653</v>
      </c>
      <c r="H6990">
        <v>583593</v>
      </c>
      <c r="I6990" t="s">
        <v>176</v>
      </c>
      <c r="J6990">
        <v>202212</v>
      </c>
      <c r="K6990">
        <v>44902</v>
      </c>
      <c r="L6990" t="s">
        <v>644</v>
      </c>
      <c r="M6990">
        <v>12256.5</v>
      </c>
      <c r="N6990">
        <v>19.39</v>
      </c>
      <c r="O6990" t="s">
        <v>645</v>
      </c>
      <c r="P6990" s="428">
        <v>18.684999999999999</v>
      </c>
      <c r="Q6990">
        <v>13048467</v>
      </c>
      <c r="R6990" t="s">
        <v>654</v>
      </c>
      <c r="S6990" t="s">
        <v>825</v>
      </c>
      <c r="T6990" t="s">
        <v>5584</v>
      </c>
    </row>
    <row r="6991" spans="1:20" x14ac:dyDescent="0.25">
      <c r="A6991" t="s">
        <v>637</v>
      </c>
      <c r="B6991" t="s">
        <v>828</v>
      </c>
      <c r="C6991" t="s">
        <v>639</v>
      </c>
      <c r="D6991" t="s">
        <v>718</v>
      </c>
      <c r="E6991" t="s">
        <v>652</v>
      </c>
      <c r="F6991">
        <v>528004120010</v>
      </c>
      <c r="G6991" t="s">
        <v>653</v>
      </c>
      <c r="H6991">
        <v>583593</v>
      </c>
      <c r="I6991" t="s">
        <v>176</v>
      </c>
      <c r="J6991">
        <v>202212</v>
      </c>
      <c r="K6991">
        <v>44902</v>
      </c>
      <c r="L6991" t="s">
        <v>644</v>
      </c>
      <c r="M6991">
        <v>551.54</v>
      </c>
      <c r="N6991">
        <v>0.87</v>
      </c>
      <c r="O6991" t="s">
        <v>645</v>
      </c>
      <c r="P6991" s="428">
        <v>0.83799999999999997</v>
      </c>
      <c r="Q6991">
        <v>13048467</v>
      </c>
      <c r="R6991" t="s">
        <v>654</v>
      </c>
      <c r="S6991" t="s">
        <v>825</v>
      </c>
      <c r="T6991" t="s">
        <v>5587</v>
      </c>
    </row>
    <row r="6992" spans="1:20" x14ac:dyDescent="0.25">
      <c r="A6992" t="s">
        <v>637</v>
      </c>
      <c r="B6992" t="s">
        <v>657</v>
      </c>
      <c r="C6992" t="s">
        <v>639</v>
      </c>
      <c r="D6992" t="s">
        <v>695</v>
      </c>
      <c r="E6992" t="s">
        <v>652</v>
      </c>
      <c r="F6992">
        <v>528004120010</v>
      </c>
      <c r="G6992" t="s">
        <v>653</v>
      </c>
      <c r="H6992">
        <v>583590</v>
      </c>
      <c r="I6992" t="s">
        <v>170</v>
      </c>
      <c r="J6992">
        <v>202212</v>
      </c>
      <c r="K6992">
        <v>44902</v>
      </c>
      <c r="L6992" t="s">
        <v>644</v>
      </c>
      <c r="M6992">
        <v>2852.28</v>
      </c>
      <c r="N6992">
        <v>4.51</v>
      </c>
      <c r="O6992" t="s">
        <v>645</v>
      </c>
      <c r="P6992" s="428">
        <v>4.3460000000000001</v>
      </c>
      <c r="Q6992">
        <v>13048467</v>
      </c>
      <c r="R6992" t="s">
        <v>654</v>
      </c>
      <c r="S6992" t="s">
        <v>951</v>
      </c>
      <c r="T6992" t="s">
        <v>5585</v>
      </c>
    </row>
    <row r="6993" spans="1:20" x14ac:dyDescent="0.25">
      <c r="A6993" t="s">
        <v>637</v>
      </c>
      <c r="B6993" t="s">
        <v>657</v>
      </c>
      <c r="C6993" t="s">
        <v>639</v>
      </c>
      <c r="D6993" t="s">
        <v>695</v>
      </c>
      <c r="E6993" t="s">
        <v>652</v>
      </c>
      <c r="F6993">
        <v>528004120010</v>
      </c>
      <c r="G6993" t="s">
        <v>653</v>
      </c>
      <c r="H6993">
        <v>583590</v>
      </c>
      <c r="I6993" t="s">
        <v>170</v>
      </c>
      <c r="J6993">
        <v>202212</v>
      </c>
      <c r="K6993">
        <v>44902</v>
      </c>
      <c r="L6993" t="s">
        <v>644</v>
      </c>
      <c r="M6993">
        <v>2635.68</v>
      </c>
      <c r="N6993">
        <v>4.17</v>
      </c>
      <c r="O6993" t="s">
        <v>645</v>
      </c>
      <c r="P6993" s="428">
        <v>4.0179999999999998</v>
      </c>
      <c r="Q6993">
        <v>13048467</v>
      </c>
      <c r="R6993" t="s">
        <v>654</v>
      </c>
      <c r="S6993" t="s">
        <v>951</v>
      </c>
      <c r="T6993" t="s">
        <v>5586</v>
      </c>
    </row>
    <row r="6994" spans="1:20" x14ac:dyDescent="0.25">
      <c r="A6994" t="s">
        <v>637</v>
      </c>
      <c r="B6994" t="s">
        <v>821</v>
      </c>
      <c r="C6994" t="s">
        <v>639</v>
      </c>
      <c r="D6994" t="s">
        <v>718</v>
      </c>
      <c r="E6994" t="s">
        <v>704</v>
      </c>
      <c r="F6994">
        <v>528004120026</v>
      </c>
      <c r="G6994" t="s">
        <v>1241</v>
      </c>
      <c r="H6994">
        <v>583625</v>
      </c>
      <c r="I6994" t="s">
        <v>303</v>
      </c>
      <c r="J6994">
        <v>202212</v>
      </c>
      <c r="K6994">
        <v>44903</v>
      </c>
      <c r="L6994" t="s">
        <v>644</v>
      </c>
      <c r="M6994">
        <v>2880000</v>
      </c>
      <c r="N6994">
        <v>4556.1000000000004</v>
      </c>
      <c r="O6994" t="s">
        <v>645</v>
      </c>
      <c r="P6994" s="428">
        <v>4390.5330000000004</v>
      </c>
      <c r="Q6994">
        <v>30531743</v>
      </c>
      <c r="T6994" t="s">
        <v>5588</v>
      </c>
    </row>
    <row r="6995" spans="1:20" x14ac:dyDescent="0.25">
      <c r="A6995" t="s">
        <v>637</v>
      </c>
      <c r="B6995" t="s">
        <v>638</v>
      </c>
      <c r="C6995" t="s">
        <v>639</v>
      </c>
      <c r="D6995" t="s">
        <v>640</v>
      </c>
      <c r="E6995" t="s">
        <v>641</v>
      </c>
      <c r="F6995">
        <v>528004120002</v>
      </c>
      <c r="G6995" t="s">
        <v>642</v>
      </c>
      <c r="H6995">
        <v>856780</v>
      </c>
      <c r="I6995" t="s">
        <v>475</v>
      </c>
      <c r="J6995">
        <v>202212</v>
      </c>
      <c r="K6995">
        <v>44903</v>
      </c>
      <c r="L6995" t="s">
        <v>644</v>
      </c>
      <c r="M6995">
        <v>4716.54</v>
      </c>
      <c r="N6995">
        <v>7.46</v>
      </c>
      <c r="O6995" t="s">
        <v>645</v>
      </c>
      <c r="P6995" s="428">
        <v>7.1890000000000001</v>
      </c>
      <c r="Q6995">
        <v>13045208</v>
      </c>
      <c r="R6995" t="s">
        <v>646</v>
      </c>
      <c r="S6995">
        <v>9980783</v>
      </c>
      <c r="T6995" t="s">
        <v>5589</v>
      </c>
    </row>
    <row r="6996" spans="1:20" x14ac:dyDescent="0.25">
      <c r="A6996" t="s">
        <v>637</v>
      </c>
      <c r="B6996" t="s">
        <v>638</v>
      </c>
      <c r="C6996" t="s">
        <v>639</v>
      </c>
      <c r="D6996" t="s">
        <v>640</v>
      </c>
      <c r="E6996" t="s">
        <v>673</v>
      </c>
      <c r="F6996">
        <v>528004120002</v>
      </c>
      <c r="G6996" t="s">
        <v>642</v>
      </c>
      <c r="H6996">
        <v>856783</v>
      </c>
      <c r="I6996" t="s">
        <v>478</v>
      </c>
      <c r="J6996">
        <v>202212</v>
      </c>
      <c r="K6996">
        <v>44904</v>
      </c>
      <c r="L6996" t="s">
        <v>644</v>
      </c>
      <c r="M6996">
        <v>4588.92</v>
      </c>
      <c r="N6996">
        <v>7.26</v>
      </c>
      <c r="O6996" t="s">
        <v>645</v>
      </c>
      <c r="P6996" s="428">
        <v>6.9960000000000004</v>
      </c>
      <c r="Q6996">
        <v>13045208</v>
      </c>
      <c r="R6996" t="s">
        <v>646</v>
      </c>
      <c r="S6996">
        <v>8540353</v>
      </c>
      <c r="T6996" t="s">
        <v>5591</v>
      </c>
    </row>
    <row r="6997" spans="1:20" x14ac:dyDescent="0.25">
      <c r="A6997" t="s">
        <v>637</v>
      </c>
      <c r="B6997" t="s">
        <v>638</v>
      </c>
      <c r="C6997" t="s">
        <v>639</v>
      </c>
      <c r="D6997" t="s">
        <v>640</v>
      </c>
      <c r="E6997" t="s">
        <v>648</v>
      </c>
      <c r="F6997">
        <v>528004120002</v>
      </c>
      <c r="G6997" t="s">
        <v>642</v>
      </c>
      <c r="H6997">
        <v>583144</v>
      </c>
      <c r="I6997" t="s">
        <v>40</v>
      </c>
      <c r="J6997">
        <v>202212</v>
      </c>
      <c r="K6997">
        <v>44904</v>
      </c>
      <c r="L6997" t="s">
        <v>644</v>
      </c>
      <c r="M6997">
        <v>2173.66</v>
      </c>
      <c r="N6997">
        <v>3.44</v>
      </c>
      <c r="O6997" t="s">
        <v>645</v>
      </c>
      <c r="P6997" s="428">
        <v>3.3149999999999999</v>
      </c>
      <c r="Q6997">
        <v>13045208</v>
      </c>
      <c r="R6997" t="s">
        <v>646</v>
      </c>
      <c r="S6997">
        <v>9985201</v>
      </c>
      <c r="T6997" t="s">
        <v>5590</v>
      </c>
    </row>
    <row r="6998" spans="1:20" x14ac:dyDescent="0.25">
      <c r="A6998" t="s">
        <v>637</v>
      </c>
      <c r="B6998" t="s">
        <v>1213</v>
      </c>
      <c r="C6998" t="s">
        <v>639</v>
      </c>
      <c r="D6998" t="s">
        <v>651</v>
      </c>
      <c r="E6998" t="s">
        <v>708</v>
      </c>
      <c r="F6998">
        <v>528004120010</v>
      </c>
      <c r="G6998" t="s">
        <v>653</v>
      </c>
      <c r="H6998">
        <v>583608</v>
      </c>
      <c r="I6998" t="s">
        <v>203</v>
      </c>
      <c r="J6998">
        <v>202212</v>
      </c>
      <c r="K6998">
        <v>44904</v>
      </c>
      <c r="L6998" t="s">
        <v>644</v>
      </c>
      <c r="M6998">
        <v>45867.39</v>
      </c>
      <c r="N6998">
        <v>72.56</v>
      </c>
      <c r="O6998" t="s">
        <v>645</v>
      </c>
      <c r="P6998" s="428">
        <v>69.923000000000002</v>
      </c>
      <c r="Q6998">
        <v>13048467</v>
      </c>
      <c r="T6998" t="s">
        <v>5594</v>
      </c>
    </row>
    <row r="6999" spans="1:20" x14ac:dyDescent="0.25">
      <c r="A6999" t="s">
        <v>637</v>
      </c>
      <c r="B6999" t="s">
        <v>1213</v>
      </c>
      <c r="C6999" t="s">
        <v>639</v>
      </c>
      <c r="D6999" t="s">
        <v>695</v>
      </c>
      <c r="E6999" t="s">
        <v>708</v>
      </c>
      <c r="F6999">
        <v>528004120010</v>
      </c>
      <c r="G6999" t="s">
        <v>653</v>
      </c>
      <c r="H6999">
        <v>583608</v>
      </c>
      <c r="I6999" t="s">
        <v>203</v>
      </c>
      <c r="J6999">
        <v>202212</v>
      </c>
      <c r="K6999">
        <v>44904</v>
      </c>
      <c r="L6999" t="s">
        <v>644</v>
      </c>
      <c r="M6999">
        <v>102306.09</v>
      </c>
      <c r="N6999">
        <v>161.85</v>
      </c>
      <c r="O6999" t="s">
        <v>645</v>
      </c>
      <c r="P6999" s="428">
        <v>155.96799999999999</v>
      </c>
      <c r="Q6999">
        <v>13048467</v>
      </c>
      <c r="T6999" t="s">
        <v>5592</v>
      </c>
    </row>
    <row r="7000" spans="1:20" x14ac:dyDescent="0.25">
      <c r="A7000" t="s">
        <v>637</v>
      </c>
      <c r="B7000" t="s">
        <v>1213</v>
      </c>
      <c r="C7000" t="s">
        <v>639</v>
      </c>
      <c r="D7000" t="s">
        <v>651</v>
      </c>
      <c r="E7000" t="s">
        <v>708</v>
      </c>
      <c r="F7000">
        <v>528004120010</v>
      </c>
      <c r="G7000" t="s">
        <v>653</v>
      </c>
      <c r="H7000">
        <v>583608</v>
      </c>
      <c r="I7000" t="s">
        <v>203</v>
      </c>
      <c r="J7000">
        <v>202212</v>
      </c>
      <c r="K7000">
        <v>44904</v>
      </c>
      <c r="L7000" t="s">
        <v>644</v>
      </c>
      <c r="M7000">
        <v>254818.76</v>
      </c>
      <c r="N7000">
        <v>403.12</v>
      </c>
      <c r="O7000" t="s">
        <v>645</v>
      </c>
      <c r="P7000" s="428">
        <v>388.471</v>
      </c>
      <c r="Q7000">
        <v>13048467</v>
      </c>
      <c r="T7000" t="s">
        <v>5593</v>
      </c>
    </row>
    <row r="7001" spans="1:20" x14ac:dyDescent="0.25">
      <c r="A7001" t="s">
        <v>637</v>
      </c>
      <c r="B7001" t="s">
        <v>657</v>
      </c>
      <c r="C7001" t="s">
        <v>639</v>
      </c>
      <c r="D7001" t="s">
        <v>718</v>
      </c>
      <c r="E7001" t="s">
        <v>652</v>
      </c>
      <c r="F7001">
        <v>528004120010</v>
      </c>
      <c r="G7001" t="s">
        <v>653</v>
      </c>
      <c r="H7001">
        <v>583593</v>
      </c>
      <c r="I7001" t="s">
        <v>176</v>
      </c>
      <c r="J7001">
        <v>202212</v>
      </c>
      <c r="K7001">
        <v>44904</v>
      </c>
      <c r="L7001" t="s">
        <v>644</v>
      </c>
      <c r="M7001">
        <v>2042.75</v>
      </c>
      <c r="N7001">
        <v>3.23</v>
      </c>
      <c r="O7001" t="s">
        <v>645</v>
      </c>
      <c r="P7001" s="428">
        <v>3.113</v>
      </c>
      <c r="Q7001">
        <v>13048467</v>
      </c>
      <c r="R7001" t="s">
        <v>654</v>
      </c>
      <c r="S7001" t="s">
        <v>825</v>
      </c>
      <c r="T7001" t="s">
        <v>5595</v>
      </c>
    </row>
    <row r="7002" spans="1:20" x14ac:dyDescent="0.25">
      <c r="A7002" t="s">
        <v>637</v>
      </c>
      <c r="B7002" t="s">
        <v>657</v>
      </c>
      <c r="C7002" t="s">
        <v>639</v>
      </c>
      <c r="D7002" t="s">
        <v>718</v>
      </c>
      <c r="E7002" t="s">
        <v>652</v>
      </c>
      <c r="F7002">
        <v>528004120010</v>
      </c>
      <c r="G7002" t="s">
        <v>653</v>
      </c>
      <c r="H7002">
        <v>583593</v>
      </c>
      <c r="I7002" t="s">
        <v>176</v>
      </c>
      <c r="J7002">
        <v>202212</v>
      </c>
      <c r="K7002">
        <v>44904</v>
      </c>
      <c r="L7002" t="s">
        <v>644</v>
      </c>
      <c r="M7002">
        <v>2042.75</v>
      </c>
      <c r="N7002">
        <v>3.23</v>
      </c>
      <c r="O7002" t="s">
        <v>645</v>
      </c>
      <c r="P7002" s="428">
        <v>3.113</v>
      </c>
      <c r="Q7002">
        <v>13048467</v>
      </c>
      <c r="R7002" t="s">
        <v>654</v>
      </c>
      <c r="S7002" t="s">
        <v>825</v>
      </c>
      <c r="T7002" t="s">
        <v>5596</v>
      </c>
    </row>
    <row r="7003" spans="1:20" x14ac:dyDescent="0.25">
      <c r="A7003" t="s">
        <v>637</v>
      </c>
      <c r="B7003" t="s">
        <v>657</v>
      </c>
      <c r="C7003" t="s">
        <v>639</v>
      </c>
      <c r="D7003" t="s">
        <v>718</v>
      </c>
      <c r="E7003" t="s">
        <v>652</v>
      </c>
      <c r="F7003">
        <v>528004120010</v>
      </c>
      <c r="G7003" t="s">
        <v>653</v>
      </c>
      <c r="H7003">
        <v>583593</v>
      </c>
      <c r="I7003" t="s">
        <v>176</v>
      </c>
      <c r="J7003">
        <v>202212</v>
      </c>
      <c r="K7003">
        <v>44904</v>
      </c>
      <c r="L7003" t="s">
        <v>644</v>
      </c>
      <c r="M7003">
        <v>612.83000000000004</v>
      </c>
      <c r="N7003">
        <v>0.97</v>
      </c>
      <c r="O7003" t="s">
        <v>645</v>
      </c>
      <c r="P7003" s="428">
        <v>0.93500000000000005</v>
      </c>
      <c r="Q7003">
        <v>13048467</v>
      </c>
      <c r="R7003" t="s">
        <v>654</v>
      </c>
      <c r="S7003" t="s">
        <v>825</v>
      </c>
      <c r="T7003" t="s">
        <v>5597</v>
      </c>
    </row>
    <row r="7004" spans="1:20" x14ac:dyDescent="0.25">
      <c r="A7004" t="s">
        <v>637</v>
      </c>
      <c r="B7004" t="s">
        <v>657</v>
      </c>
      <c r="C7004" t="s">
        <v>639</v>
      </c>
      <c r="D7004" t="s">
        <v>718</v>
      </c>
      <c r="E7004" t="s">
        <v>652</v>
      </c>
      <c r="F7004">
        <v>528004120010</v>
      </c>
      <c r="G7004" t="s">
        <v>653</v>
      </c>
      <c r="H7004">
        <v>583593</v>
      </c>
      <c r="I7004" t="s">
        <v>176</v>
      </c>
      <c r="J7004">
        <v>202212</v>
      </c>
      <c r="K7004">
        <v>44905</v>
      </c>
      <c r="L7004" t="s">
        <v>644</v>
      </c>
      <c r="M7004">
        <v>48.21</v>
      </c>
      <c r="N7004">
        <v>0.08</v>
      </c>
      <c r="O7004" t="s">
        <v>645</v>
      </c>
      <c r="P7004" s="428">
        <v>7.6999999999999999E-2</v>
      </c>
      <c r="Q7004">
        <v>13048467</v>
      </c>
      <c r="R7004" t="s">
        <v>654</v>
      </c>
      <c r="S7004" t="s">
        <v>825</v>
      </c>
      <c r="T7004" t="s">
        <v>5598</v>
      </c>
    </row>
    <row r="7005" spans="1:20" x14ac:dyDescent="0.25">
      <c r="A7005" t="s">
        <v>637</v>
      </c>
      <c r="B7005" t="s">
        <v>657</v>
      </c>
      <c r="C7005" t="s">
        <v>639</v>
      </c>
      <c r="D7005" t="s">
        <v>718</v>
      </c>
      <c r="E7005" t="s">
        <v>652</v>
      </c>
      <c r="F7005">
        <v>528004120010</v>
      </c>
      <c r="G7005" t="s">
        <v>653</v>
      </c>
      <c r="H7005">
        <v>583593</v>
      </c>
      <c r="I7005" t="s">
        <v>176</v>
      </c>
      <c r="J7005">
        <v>202212</v>
      </c>
      <c r="K7005">
        <v>44905</v>
      </c>
      <c r="L7005" t="s">
        <v>644</v>
      </c>
      <c r="M7005">
        <v>48.21</v>
      </c>
      <c r="N7005">
        <v>0.08</v>
      </c>
      <c r="O7005" t="s">
        <v>645</v>
      </c>
      <c r="P7005" s="428">
        <v>7.6999999999999999E-2</v>
      </c>
      <c r="Q7005">
        <v>13048467</v>
      </c>
      <c r="R7005" t="s">
        <v>654</v>
      </c>
      <c r="S7005" t="s">
        <v>825</v>
      </c>
      <c r="T7005" t="s">
        <v>5599</v>
      </c>
    </row>
    <row r="7006" spans="1:20" x14ac:dyDescent="0.25">
      <c r="A7006" t="s">
        <v>637</v>
      </c>
      <c r="B7006" t="s">
        <v>650</v>
      </c>
      <c r="C7006" t="s">
        <v>639</v>
      </c>
      <c r="D7006" t="s">
        <v>663</v>
      </c>
      <c r="E7006" t="s">
        <v>667</v>
      </c>
      <c r="F7006">
        <v>528004120010</v>
      </c>
      <c r="G7006" t="s">
        <v>653</v>
      </c>
      <c r="H7006">
        <v>583591</v>
      </c>
      <c r="I7006" t="s">
        <v>172</v>
      </c>
      <c r="J7006">
        <v>202212</v>
      </c>
      <c r="K7006">
        <v>44908</v>
      </c>
      <c r="L7006" t="s">
        <v>644</v>
      </c>
      <c r="M7006">
        <v>114921.9</v>
      </c>
      <c r="N7006">
        <v>181.8</v>
      </c>
      <c r="O7006" t="s">
        <v>645</v>
      </c>
      <c r="P7006" s="428">
        <v>175.19300000000001</v>
      </c>
      <c r="Q7006">
        <v>13048467</v>
      </c>
      <c r="R7006" t="s">
        <v>654</v>
      </c>
      <c r="S7006" t="s">
        <v>664</v>
      </c>
      <c r="T7006" t="s">
        <v>5600</v>
      </c>
    </row>
    <row r="7007" spans="1:20" x14ac:dyDescent="0.25">
      <c r="A7007" t="s">
        <v>637</v>
      </c>
      <c r="B7007" t="s">
        <v>814</v>
      </c>
      <c r="C7007" t="s">
        <v>639</v>
      </c>
      <c r="D7007" t="s">
        <v>718</v>
      </c>
      <c r="E7007" t="s">
        <v>2995</v>
      </c>
      <c r="F7007">
        <v>528004120026</v>
      </c>
      <c r="G7007" t="s">
        <v>1241</v>
      </c>
      <c r="H7007">
        <v>583625</v>
      </c>
      <c r="I7007" t="s">
        <v>303</v>
      </c>
      <c r="J7007">
        <v>202212</v>
      </c>
      <c r="K7007">
        <v>44910</v>
      </c>
      <c r="L7007" t="s">
        <v>644</v>
      </c>
      <c r="M7007">
        <v>220000</v>
      </c>
      <c r="N7007">
        <v>348.04</v>
      </c>
      <c r="O7007" t="s">
        <v>645</v>
      </c>
      <c r="P7007" s="428">
        <v>335.392</v>
      </c>
      <c r="Q7007">
        <v>30532189</v>
      </c>
      <c r="T7007" t="s">
        <v>5608</v>
      </c>
    </row>
    <row r="7008" spans="1:20" x14ac:dyDescent="0.25">
      <c r="A7008" t="s">
        <v>637</v>
      </c>
      <c r="B7008" t="s">
        <v>821</v>
      </c>
      <c r="C7008" t="s">
        <v>639</v>
      </c>
      <c r="D7008" t="s">
        <v>718</v>
      </c>
      <c r="E7008" t="s">
        <v>2995</v>
      </c>
      <c r="F7008">
        <v>528004120026</v>
      </c>
      <c r="G7008" t="s">
        <v>1241</v>
      </c>
      <c r="H7008">
        <v>583625</v>
      </c>
      <c r="I7008" t="s">
        <v>303</v>
      </c>
      <c r="J7008">
        <v>202212</v>
      </c>
      <c r="K7008">
        <v>44910</v>
      </c>
      <c r="L7008" t="s">
        <v>644</v>
      </c>
      <c r="M7008">
        <v>3000</v>
      </c>
      <c r="N7008">
        <v>4.75</v>
      </c>
      <c r="O7008" t="s">
        <v>645</v>
      </c>
      <c r="P7008" s="428">
        <v>4.577</v>
      </c>
      <c r="Q7008">
        <v>30532189</v>
      </c>
      <c r="T7008" t="s">
        <v>5603</v>
      </c>
    </row>
    <row r="7009" spans="1:20" x14ac:dyDescent="0.25">
      <c r="A7009" t="s">
        <v>637</v>
      </c>
      <c r="B7009" t="s">
        <v>1313</v>
      </c>
      <c r="C7009" t="s">
        <v>639</v>
      </c>
      <c r="D7009" t="s">
        <v>663</v>
      </c>
      <c r="E7009" t="s">
        <v>673</v>
      </c>
      <c r="F7009">
        <v>528004120002</v>
      </c>
      <c r="G7009" t="s">
        <v>642</v>
      </c>
      <c r="H7009">
        <v>583133</v>
      </c>
      <c r="I7009" t="s">
        <v>29</v>
      </c>
      <c r="J7009">
        <v>202212</v>
      </c>
      <c r="K7009">
        <v>44910</v>
      </c>
      <c r="L7009" t="s">
        <v>644</v>
      </c>
      <c r="M7009">
        <v>57640</v>
      </c>
      <c r="N7009">
        <v>91.19</v>
      </c>
      <c r="O7009" t="s">
        <v>645</v>
      </c>
      <c r="P7009" s="428">
        <v>87.876000000000005</v>
      </c>
      <c r="Q7009">
        <v>40352464</v>
      </c>
      <c r="T7009" t="s">
        <v>5602</v>
      </c>
    </row>
    <row r="7010" spans="1:20" x14ac:dyDescent="0.25">
      <c r="A7010" t="s">
        <v>637</v>
      </c>
      <c r="B7010" t="s">
        <v>1313</v>
      </c>
      <c r="C7010" t="s">
        <v>639</v>
      </c>
      <c r="D7010" t="s">
        <v>663</v>
      </c>
      <c r="E7010" t="s">
        <v>673</v>
      </c>
      <c r="F7010">
        <v>528004120002</v>
      </c>
      <c r="G7010" t="s">
        <v>642</v>
      </c>
      <c r="H7010">
        <v>583133</v>
      </c>
      <c r="I7010" t="s">
        <v>29</v>
      </c>
      <c r="J7010">
        <v>202212</v>
      </c>
      <c r="K7010">
        <v>44910</v>
      </c>
      <c r="L7010" t="s">
        <v>644</v>
      </c>
      <c r="M7010">
        <v>5764</v>
      </c>
      <c r="N7010">
        <v>9.1199999999999992</v>
      </c>
      <c r="O7010" t="s">
        <v>645</v>
      </c>
      <c r="P7010" s="428">
        <v>8.7889999999999997</v>
      </c>
      <c r="Q7010">
        <v>40352464</v>
      </c>
      <c r="T7010" t="s">
        <v>5601</v>
      </c>
    </row>
    <row r="7011" spans="1:20" x14ac:dyDescent="0.25">
      <c r="A7011" t="s">
        <v>637</v>
      </c>
      <c r="B7011" t="s">
        <v>1741</v>
      </c>
      <c r="C7011" t="s">
        <v>639</v>
      </c>
      <c r="D7011" t="s">
        <v>718</v>
      </c>
      <c r="E7011" t="s">
        <v>2995</v>
      </c>
      <c r="F7011">
        <v>528004120026</v>
      </c>
      <c r="G7011" t="s">
        <v>1241</v>
      </c>
      <c r="H7011">
        <v>583625</v>
      </c>
      <c r="I7011" t="s">
        <v>303</v>
      </c>
      <c r="J7011">
        <v>202212</v>
      </c>
      <c r="K7011">
        <v>44910</v>
      </c>
      <c r="L7011" t="s">
        <v>644</v>
      </c>
      <c r="M7011">
        <v>90000</v>
      </c>
      <c r="N7011">
        <v>142.38</v>
      </c>
      <c r="O7011" t="s">
        <v>645</v>
      </c>
      <c r="P7011" s="428">
        <v>137.20599999999999</v>
      </c>
      <c r="Q7011">
        <v>30532189</v>
      </c>
      <c r="T7011" t="s">
        <v>5604</v>
      </c>
    </row>
    <row r="7012" spans="1:20" x14ac:dyDescent="0.25">
      <c r="A7012" t="s">
        <v>637</v>
      </c>
      <c r="B7012" t="s">
        <v>1741</v>
      </c>
      <c r="C7012" t="s">
        <v>639</v>
      </c>
      <c r="D7012" t="s">
        <v>718</v>
      </c>
      <c r="E7012" t="s">
        <v>2995</v>
      </c>
      <c r="F7012">
        <v>528004120026</v>
      </c>
      <c r="G7012" t="s">
        <v>1241</v>
      </c>
      <c r="H7012">
        <v>583625</v>
      </c>
      <c r="I7012" t="s">
        <v>303</v>
      </c>
      <c r="J7012">
        <v>202212</v>
      </c>
      <c r="K7012">
        <v>44910</v>
      </c>
      <c r="L7012" t="s">
        <v>644</v>
      </c>
      <c r="M7012">
        <v>43500</v>
      </c>
      <c r="N7012">
        <v>68.819999999999993</v>
      </c>
      <c r="O7012" t="s">
        <v>645</v>
      </c>
      <c r="P7012" s="428">
        <v>66.319000000000003</v>
      </c>
      <c r="Q7012">
        <v>30532189</v>
      </c>
      <c r="T7012" t="s">
        <v>5605</v>
      </c>
    </row>
    <row r="7013" spans="1:20" x14ac:dyDescent="0.25">
      <c r="A7013" t="s">
        <v>637</v>
      </c>
      <c r="B7013" t="s">
        <v>1741</v>
      </c>
      <c r="C7013" t="s">
        <v>639</v>
      </c>
      <c r="D7013" t="s">
        <v>718</v>
      </c>
      <c r="E7013" t="s">
        <v>2995</v>
      </c>
      <c r="F7013">
        <v>528004120026</v>
      </c>
      <c r="G7013" t="s">
        <v>1241</v>
      </c>
      <c r="H7013">
        <v>583625</v>
      </c>
      <c r="I7013" t="s">
        <v>303</v>
      </c>
      <c r="J7013">
        <v>202212</v>
      </c>
      <c r="K7013">
        <v>44910</v>
      </c>
      <c r="L7013" t="s">
        <v>644</v>
      </c>
      <c r="M7013">
        <v>45000</v>
      </c>
      <c r="N7013">
        <v>71.19</v>
      </c>
      <c r="O7013" t="s">
        <v>645</v>
      </c>
      <c r="P7013" s="428">
        <v>68.602999999999994</v>
      </c>
      <c r="Q7013">
        <v>30532189</v>
      </c>
      <c r="T7013" t="s">
        <v>5606</v>
      </c>
    </row>
    <row r="7014" spans="1:20" x14ac:dyDescent="0.25">
      <c r="A7014" t="s">
        <v>637</v>
      </c>
      <c r="B7014" t="s">
        <v>1741</v>
      </c>
      <c r="C7014" t="s">
        <v>639</v>
      </c>
      <c r="D7014" t="s">
        <v>718</v>
      </c>
      <c r="E7014" t="s">
        <v>2995</v>
      </c>
      <c r="F7014">
        <v>528004120026</v>
      </c>
      <c r="G7014" t="s">
        <v>1241</v>
      </c>
      <c r="H7014">
        <v>583625</v>
      </c>
      <c r="I7014" t="s">
        <v>303</v>
      </c>
      <c r="J7014">
        <v>202212</v>
      </c>
      <c r="K7014">
        <v>44910</v>
      </c>
      <c r="L7014" t="s">
        <v>644</v>
      </c>
      <c r="M7014">
        <v>43500</v>
      </c>
      <c r="N7014">
        <v>68.819999999999993</v>
      </c>
      <c r="O7014" t="s">
        <v>645</v>
      </c>
      <c r="P7014" s="428">
        <v>66.319000000000003</v>
      </c>
      <c r="Q7014">
        <v>30532189</v>
      </c>
      <c r="T7014" t="s">
        <v>5607</v>
      </c>
    </row>
    <row r="7015" spans="1:20" x14ac:dyDescent="0.25">
      <c r="A7015" t="s">
        <v>637</v>
      </c>
      <c r="B7015" t="s">
        <v>662</v>
      </c>
      <c r="C7015" t="s">
        <v>639</v>
      </c>
      <c r="D7015" t="s">
        <v>663</v>
      </c>
      <c r="E7015" t="s">
        <v>652</v>
      </c>
      <c r="F7015">
        <v>528004120010</v>
      </c>
      <c r="G7015" t="s">
        <v>653</v>
      </c>
      <c r="H7015">
        <v>583591</v>
      </c>
      <c r="I7015" t="s">
        <v>172</v>
      </c>
      <c r="J7015">
        <v>202212</v>
      </c>
      <c r="K7015">
        <v>44912</v>
      </c>
      <c r="L7015" t="s">
        <v>644</v>
      </c>
      <c r="M7015">
        <v>25538.2</v>
      </c>
      <c r="N7015">
        <v>40.4</v>
      </c>
      <c r="O7015" t="s">
        <v>645</v>
      </c>
      <c r="P7015" s="428">
        <v>38.932000000000002</v>
      </c>
      <c r="Q7015">
        <v>13048467</v>
      </c>
      <c r="R7015" t="s">
        <v>654</v>
      </c>
      <c r="S7015" t="s">
        <v>664</v>
      </c>
      <c r="T7015" t="s">
        <v>5609</v>
      </c>
    </row>
    <row r="7016" spans="1:20" x14ac:dyDescent="0.25">
      <c r="A7016" t="s">
        <v>637</v>
      </c>
      <c r="B7016" t="s">
        <v>650</v>
      </c>
      <c r="C7016" t="s">
        <v>639</v>
      </c>
      <c r="D7016" t="s">
        <v>695</v>
      </c>
      <c r="E7016" t="s">
        <v>652</v>
      </c>
      <c r="F7016">
        <v>528004120010</v>
      </c>
      <c r="G7016" t="s">
        <v>653</v>
      </c>
      <c r="H7016">
        <v>583590</v>
      </c>
      <c r="I7016" t="s">
        <v>170</v>
      </c>
      <c r="J7016">
        <v>202212</v>
      </c>
      <c r="K7016">
        <v>44914</v>
      </c>
      <c r="L7016" t="s">
        <v>644</v>
      </c>
      <c r="M7016">
        <v>114579.04</v>
      </c>
      <c r="N7016">
        <v>181.26</v>
      </c>
      <c r="O7016" t="s">
        <v>645</v>
      </c>
      <c r="P7016" s="428">
        <v>174.673</v>
      </c>
      <c r="Q7016">
        <v>13048467</v>
      </c>
      <c r="R7016" t="s">
        <v>654</v>
      </c>
      <c r="S7016" t="s">
        <v>951</v>
      </c>
      <c r="T7016" t="s">
        <v>5616</v>
      </c>
    </row>
    <row r="7017" spans="1:20" x14ac:dyDescent="0.25">
      <c r="A7017" t="s">
        <v>637</v>
      </c>
      <c r="B7017" t="s">
        <v>650</v>
      </c>
      <c r="C7017" t="s">
        <v>639</v>
      </c>
      <c r="D7017" t="s">
        <v>695</v>
      </c>
      <c r="E7017" t="s">
        <v>652</v>
      </c>
      <c r="F7017">
        <v>528004120010</v>
      </c>
      <c r="G7017" t="s">
        <v>653</v>
      </c>
      <c r="H7017">
        <v>583590</v>
      </c>
      <c r="I7017" t="s">
        <v>170</v>
      </c>
      <c r="J7017">
        <v>202212</v>
      </c>
      <c r="K7017">
        <v>44914</v>
      </c>
      <c r="L7017" t="s">
        <v>644</v>
      </c>
      <c r="M7017">
        <v>-12115.31</v>
      </c>
      <c r="N7017">
        <v>-19.170000000000002</v>
      </c>
      <c r="O7017" t="s">
        <v>645</v>
      </c>
      <c r="P7017" s="428">
        <v>-18.472999999999999</v>
      </c>
      <c r="Q7017">
        <v>13048467</v>
      </c>
      <c r="R7017" t="s">
        <v>654</v>
      </c>
      <c r="S7017" t="s">
        <v>951</v>
      </c>
      <c r="T7017" t="s">
        <v>5617</v>
      </c>
    </row>
    <row r="7018" spans="1:20" x14ac:dyDescent="0.25">
      <c r="A7018" t="s">
        <v>637</v>
      </c>
      <c r="B7018" t="s">
        <v>828</v>
      </c>
      <c r="C7018" t="s">
        <v>639</v>
      </c>
      <c r="D7018" t="s">
        <v>718</v>
      </c>
      <c r="E7018" t="s">
        <v>652</v>
      </c>
      <c r="F7018">
        <v>528004120010</v>
      </c>
      <c r="G7018" t="s">
        <v>653</v>
      </c>
      <c r="H7018">
        <v>583593</v>
      </c>
      <c r="I7018" t="s">
        <v>176</v>
      </c>
      <c r="J7018">
        <v>202212</v>
      </c>
      <c r="K7018">
        <v>44914</v>
      </c>
      <c r="L7018" t="s">
        <v>644</v>
      </c>
      <c r="M7018">
        <v>81.709999999999994</v>
      </c>
      <c r="N7018">
        <v>0.13</v>
      </c>
      <c r="O7018" t="s">
        <v>645</v>
      </c>
      <c r="P7018" s="428">
        <v>0.125</v>
      </c>
      <c r="Q7018">
        <v>13048467</v>
      </c>
      <c r="R7018" t="s">
        <v>654</v>
      </c>
      <c r="S7018" t="s">
        <v>825</v>
      </c>
      <c r="T7018" t="s">
        <v>5612</v>
      </c>
    </row>
    <row r="7019" spans="1:20" x14ac:dyDescent="0.25">
      <c r="A7019" t="s">
        <v>637</v>
      </c>
      <c r="B7019" t="s">
        <v>659</v>
      </c>
      <c r="C7019" t="s">
        <v>639</v>
      </c>
      <c r="D7019" t="s">
        <v>718</v>
      </c>
      <c r="E7019" t="s">
        <v>652</v>
      </c>
      <c r="F7019">
        <v>528004120010</v>
      </c>
      <c r="G7019" t="s">
        <v>653</v>
      </c>
      <c r="H7019">
        <v>583593</v>
      </c>
      <c r="I7019" t="s">
        <v>176</v>
      </c>
      <c r="J7019">
        <v>202212</v>
      </c>
      <c r="K7019">
        <v>44914</v>
      </c>
      <c r="L7019" t="s">
        <v>644</v>
      </c>
      <c r="M7019">
        <v>1593.63</v>
      </c>
      <c r="N7019">
        <v>2.52</v>
      </c>
      <c r="O7019" t="s">
        <v>645</v>
      </c>
      <c r="P7019" s="428">
        <v>2.4279999999999999</v>
      </c>
      <c r="Q7019">
        <v>13048467</v>
      </c>
      <c r="R7019" t="s">
        <v>654</v>
      </c>
      <c r="S7019" t="s">
        <v>825</v>
      </c>
      <c r="T7019" t="s">
        <v>5611</v>
      </c>
    </row>
    <row r="7020" spans="1:20" x14ac:dyDescent="0.25">
      <c r="A7020" t="s">
        <v>637</v>
      </c>
      <c r="B7020" t="s">
        <v>659</v>
      </c>
      <c r="C7020" t="s">
        <v>639</v>
      </c>
      <c r="D7020" t="s">
        <v>718</v>
      </c>
      <c r="E7020" t="s">
        <v>652</v>
      </c>
      <c r="F7020">
        <v>528004120010</v>
      </c>
      <c r="G7020" t="s">
        <v>653</v>
      </c>
      <c r="H7020">
        <v>583593</v>
      </c>
      <c r="I7020" t="s">
        <v>176</v>
      </c>
      <c r="J7020">
        <v>202212</v>
      </c>
      <c r="K7020">
        <v>44914</v>
      </c>
      <c r="L7020" t="s">
        <v>644</v>
      </c>
      <c r="M7020">
        <v>6729.27</v>
      </c>
      <c r="N7020">
        <v>10.65</v>
      </c>
      <c r="O7020" t="s">
        <v>645</v>
      </c>
      <c r="P7020" s="428">
        <v>10.263</v>
      </c>
      <c r="Q7020">
        <v>13048467</v>
      </c>
      <c r="R7020" t="s">
        <v>654</v>
      </c>
      <c r="S7020" t="s">
        <v>825</v>
      </c>
      <c r="T7020" t="s">
        <v>5621</v>
      </c>
    </row>
    <row r="7021" spans="1:20" x14ac:dyDescent="0.25">
      <c r="A7021" t="s">
        <v>637</v>
      </c>
      <c r="B7021" t="s">
        <v>828</v>
      </c>
      <c r="C7021" t="s">
        <v>639</v>
      </c>
      <c r="D7021" t="s">
        <v>718</v>
      </c>
      <c r="E7021" t="s">
        <v>652</v>
      </c>
      <c r="F7021">
        <v>528004120010</v>
      </c>
      <c r="G7021" t="s">
        <v>653</v>
      </c>
      <c r="H7021">
        <v>583593</v>
      </c>
      <c r="I7021" t="s">
        <v>176</v>
      </c>
      <c r="J7021">
        <v>202212</v>
      </c>
      <c r="K7021">
        <v>44914</v>
      </c>
      <c r="L7021" t="s">
        <v>644</v>
      </c>
      <c r="M7021">
        <v>817.1</v>
      </c>
      <c r="N7021">
        <v>1.29</v>
      </c>
      <c r="O7021" t="s">
        <v>645</v>
      </c>
      <c r="P7021" s="428">
        <v>1.2430000000000001</v>
      </c>
      <c r="Q7021">
        <v>13048467</v>
      </c>
      <c r="R7021" t="s">
        <v>654</v>
      </c>
      <c r="S7021" t="s">
        <v>825</v>
      </c>
      <c r="T7021" t="s">
        <v>5619</v>
      </c>
    </row>
    <row r="7022" spans="1:20" x14ac:dyDescent="0.25">
      <c r="A7022" t="s">
        <v>637</v>
      </c>
      <c r="B7022" t="s">
        <v>828</v>
      </c>
      <c r="C7022" t="s">
        <v>639</v>
      </c>
      <c r="D7022" t="s">
        <v>718</v>
      </c>
      <c r="E7022" t="s">
        <v>652</v>
      </c>
      <c r="F7022">
        <v>528004120010</v>
      </c>
      <c r="G7022" t="s">
        <v>653</v>
      </c>
      <c r="H7022">
        <v>583593</v>
      </c>
      <c r="I7022" t="s">
        <v>176</v>
      </c>
      <c r="J7022">
        <v>202212</v>
      </c>
      <c r="K7022">
        <v>44914</v>
      </c>
      <c r="L7022" t="s">
        <v>644</v>
      </c>
      <c r="M7022">
        <v>817.1</v>
      </c>
      <c r="N7022">
        <v>1.29</v>
      </c>
      <c r="O7022" t="s">
        <v>645</v>
      </c>
      <c r="P7022" s="428">
        <v>1.2430000000000001</v>
      </c>
      <c r="Q7022">
        <v>13048467</v>
      </c>
      <c r="R7022" t="s">
        <v>654</v>
      </c>
      <c r="S7022" t="s">
        <v>825</v>
      </c>
      <c r="T7022" t="s">
        <v>5610</v>
      </c>
    </row>
    <row r="7023" spans="1:20" x14ac:dyDescent="0.25">
      <c r="A7023" t="s">
        <v>637</v>
      </c>
      <c r="B7023" t="s">
        <v>662</v>
      </c>
      <c r="C7023" t="s">
        <v>639</v>
      </c>
      <c r="D7023" t="s">
        <v>718</v>
      </c>
      <c r="E7023" t="s">
        <v>652</v>
      </c>
      <c r="F7023">
        <v>528004120010</v>
      </c>
      <c r="G7023" t="s">
        <v>653</v>
      </c>
      <c r="H7023">
        <v>583593</v>
      </c>
      <c r="I7023" t="s">
        <v>176</v>
      </c>
      <c r="J7023">
        <v>202212</v>
      </c>
      <c r="K7023">
        <v>44914</v>
      </c>
      <c r="L7023" t="s">
        <v>644</v>
      </c>
      <c r="M7023">
        <v>4085.5</v>
      </c>
      <c r="N7023">
        <v>6.46</v>
      </c>
      <c r="O7023" t="s">
        <v>645</v>
      </c>
      <c r="P7023" s="428">
        <v>6.2249999999999996</v>
      </c>
      <c r="Q7023">
        <v>13048467</v>
      </c>
      <c r="R7023" t="s">
        <v>654</v>
      </c>
      <c r="S7023" t="s">
        <v>825</v>
      </c>
      <c r="T7023" t="s">
        <v>5614</v>
      </c>
    </row>
    <row r="7024" spans="1:20" x14ac:dyDescent="0.25">
      <c r="A7024" t="s">
        <v>637</v>
      </c>
      <c r="B7024" t="s">
        <v>662</v>
      </c>
      <c r="C7024" t="s">
        <v>639</v>
      </c>
      <c r="D7024" t="s">
        <v>718</v>
      </c>
      <c r="E7024" t="s">
        <v>652</v>
      </c>
      <c r="F7024">
        <v>528004120010</v>
      </c>
      <c r="G7024" t="s">
        <v>653</v>
      </c>
      <c r="H7024">
        <v>583593</v>
      </c>
      <c r="I7024" t="s">
        <v>176</v>
      </c>
      <c r="J7024">
        <v>202212</v>
      </c>
      <c r="K7024">
        <v>44914</v>
      </c>
      <c r="L7024" t="s">
        <v>644</v>
      </c>
      <c r="M7024">
        <v>4085.5</v>
      </c>
      <c r="N7024">
        <v>6.46</v>
      </c>
      <c r="O7024" t="s">
        <v>645</v>
      </c>
      <c r="P7024" s="428">
        <v>6.2249999999999996</v>
      </c>
      <c r="Q7024">
        <v>13048467</v>
      </c>
      <c r="R7024" t="s">
        <v>654</v>
      </c>
      <c r="S7024" t="s">
        <v>825</v>
      </c>
      <c r="T7024" t="s">
        <v>5615</v>
      </c>
    </row>
    <row r="7025" spans="1:20" x14ac:dyDescent="0.25">
      <c r="A7025" t="s">
        <v>637</v>
      </c>
      <c r="B7025" t="s">
        <v>662</v>
      </c>
      <c r="C7025" t="s">
        <v>639</v>
      </c>
      <c r="D7025" t="s">
        <v>718</v>
      </c>
      <c r="E7025" t="s">
        <v>652</v>
      </c>
      <c r="F7025">
        <v>528004120010</v>
      </c>
      <c r="G7025" t="s">
        <v>653</v>
      </c>
      <c r="H7025">
        <v>583593</v>
      </c>
      <c r="I7025" t="s">
        <v>176</v>
      </c>
      <c r="J7025">
        <v>202212</v>
      </c>
      <c r="K7025">
        <v>44914</v>
      </c>
      <c r="L7025" t="s">
        <v>644</v>
      </c>
      <c r="M7025">
        <v>4085.5</v>
      </c>
      <c r="N7025">
        <v>6.46</v>
      </c>
      <c r="O7025" t="s">
        <v>645</v>
      </c>
      <c r="P7025" s="428">
        <v>6.2249999999999996</v>
      </c>
      <c r="Q7025">
        <v>13048467</v>
      </c>
      <c r="R7025" t="s">
        <v>654</v>
      </c>
      <c r="S7025" t="s">
        <v>825</v>
      </c>
      <c r="T7025" t="s">
        <v>5613</v>
      </c>
    </row>
    <row r="7026" spans="1:20" x14ac:dyDescent="0.25">
      <c r="A7026" t="s">
        <v>637</v>
      </c>
      <c r="B7026" t="s">
        <v>662</v>
      </c>
      <c r="C7026" t="s">
        <v>639</v>
      </c>
      <c r="D7026" t="s">
        <v>718</v>
      </c>
      <c r="E7026" t="s">
        <v>652</v>
      </c>
      <c r="F7026">
        <v>528004120010</v>
      </c>
      <c r="G7026" t="s">
        <v>653</v>
      </c>
      <c r="H7026">
        <v>583593</v>
      </c>
      <c r="I7026" t="s">
        <v>176</v>
      </c>
      <c r="J7026">
        <v>202212</v>
      </c>
      <c r="K7026">
        <v>44914</v>
      </c>
      <c r="L7026" t="s">
        <v>644</v>
      </c>
      <c r="M7026">
        <v>4085.5</v>
      </c>
      <c r="N7026">
        <v>6.46</v>
      </c>
      <c r="O7026" t="s">
        <v>645</v>
      </c>
      <c r="P7026" s="428">
        <v>6.2249999999999996</v>
      </c>
      <c r="Q7026">
        <v>13048467</v>
      </c>
      <c r="R7026" t="s">
        <v>654</v>
      </c>
      <c r="S7026" t="s">
        <v>825</v>
      </c>
      <c r="T7026" t="s">
        <v>5620</v>
      </c>
    </row>
    <row r="7027" spans="1:20" x14ac:dyDescent="0.25">
      <c r="A7027" t="s">
        <v>637</v>
      </c>
      <c r="B7027" t="s">
        <v>828</v>
      </c>
      <c r="C7027" t="s">
        <v>639</v>
      </c>
      <c r="D7027" t="s">
        <v>718</v>
      </c>
      <c r="E7027" t="s">
        <v>708</v>
      </c>
      <c r="F7027">
        <v>528004120010</v>
      </c>
      <c r="G7027" t="s">
        <v>653</v>
      </c>
      <c r="H7027">
        <v>583593</v>
      </c>
      <c r="I7027" t="s">
        <v>176</v>
      </c>
      <c r="J7027">
        <v>202212</v>
      </c>
      <c r="K7027">
        <v>44914</v>
      </c>
      <c r="L7027" t="s">
        <v>644</v>
      </c>
      <c r="M7027">
        <v>73498.149999999994</v>
      </c>
      <c r="N7027">
        <v>116.27</v>
      </c>
      <c r="O7027" t="s">
        <v>645</v>
      </c>
      <c r="P7027" s="428">
        <v>112.045</v>
      </c>
      <c r="Q7027">
        <v>13048467</v>
      </c>
      <c r="R7027" t="s">
        <v>654</v>
      </c>
      <c r="S7027" t="s">
        <v>825</v>
      </c>
      <c r="T7027" t="s">
        <v>5618</v>
      </c>
    </row>
    <row r="7028" spans="1:20" x14ac:dyDescent="0.25">
      <c r="A7028" t="s">
        <v>637</v>
      </c>
      <c r="B7028" t="s">
        <v>730</v>
      </c>
      <c r="C7028" t="s">
        <v>639</v>
      </c>
      <c r="D7028" t="s">
        <v>640</v>
      </c>
      <c r="E7028" t="s">
        <v>2995</v>
      </c>
      <c r="F7028">
        <v>528004120002</v>
      </c>
      <c r="G7028" t="s">
        <v>642</v>
      </c>
      <c r="H7028">
        <v>583153</v>
      </c>
      <c r="I7028" t="s">
        <v>722</v>
      </c>
      <c r="J7028">
        <v>202212</v>
      </c>
      <c r="K7028">
        <v>44914</v>
      </c>
      <c r="L7028" t="s">
        <v>644</v>
      </c>
      <c r="M7028">
        <v>587.80999999999995</v>
      </c>
      <c r="N7028">
        <v>0.93</v>
      </c>
      <c r="O7028" t="s">
        <v>645</v>
      </c>
      <c r="P7028" s="428">
        <v>0.89600000000000002</v>
      </c>
      <c r="Q7028">
        <v>13045208</v>
      </c>
      <c r="R7028" t="s">
        <v>646</v>
      </c>
      <c r="S7028">
        <v>2052844</v>
      </c>
      <c r="T7028" t="s">
        <v>5628</v>
      </c>
    </row>
    <row r="7029" spans="1:20" x14ac:dyDescent="0.25">
      <c r="A7029" t="s">
        <v>637</v>
      </c>
      <c r="B7029" t="s">
        <v>730</v>
      </c>
      <c r="C7029" t="s">
        <v>639</v>
      </c>
      <c r="D7029" t="s">
        <v>640</v>
      </c>
      <c r="E7029" t="s">
        <v>686</v>
      </c>
      <c r="F7029">
        <v>528004120002</v>
      </c>
      <c r="G7029" t="s">
        <v>642</v>
      </c>
      <c r="H7029">
        <v>583150</v>
      </c>
      <c r="I7029" t="s">
        <v>687</v>
      </c>
      <c r="J7029">
        <v>202212</v>
      </c>
      <c r="K7029">
        <v>44914</v>
      </c>
      <c r="L7029" t="s">
        <v>644</v>
      </c>
      <c r="M7029">
        <v>3238.65</v>
      </c>
      <c r="N7029">
        <v>5.12</v>
      </c>
      <c r="O7029" t="s">
        <v>645</v>
      </c>
      <c r="P7029" s="428">
        <v>4.9340000000000002</v>
      </c>
      <c r="Q7029">
        <v>13045208</v>
      </c>
      <c r="R7029" t="s">
        <v>646</v>
      </c>
      <c r="S7029">
        <v>2011105</v>
      </c>
      <c r="T7029" t="s">
        <v>5635</v>
      </c>
    </row>
    <row r="7030" spans="1:20" x14ac:dyDescent="0.25">
      <c r="A7030" t="s">
        <v>637</v>
      </c>
      <c r="B7030" t="s">
        <v>730</v>
      </c>
      <c r="C7030" t="s">
        <v>639</v>
      </c>
      <c r="D7030" t="s">
        <v>640</v>
      </c>
      <c r="E7030" t="s">
        <v>678</v>
      </c>
      <c r="F7030">
        <v>528004120002</v>
      </c>
      <c r="G7030" t="s">
        <v>642</v>
      </c>
      <c r="H7030">
        <v>583147</v>
      </c>
      <c r="I7030" t="s">
        <v>41</v>
      </c>
      <c r="J7030">
        <v>202212</v>
      </c>
      <c r="K7030">
        <v>44914</v>
      </c>
      <c r="L7030" t="s">
        <v>644</v>
      </c>
      <c r="M7030">
        <v>4781.93</v>
      </c>
      <c r="N7030">
        <v>7.56</v>
      </c>
      <c r="O7030" t="s">
        <v>645</v>
      </c>
      <c r="P7030" s="428">
        <v>7.2850000000000001</v>
      </c>
      <c r="Q7030">
        <v>13045208</v>
      </c>
      <c r="R7030" t="s">
        <v>646</v>
      </c>
      <c r="S7030">
        <v>2049729</v>
      </c>
      <c r="T7030" t="s">
        <v>5636</v>
      </c>
    </row>
    <row r="7031" spans="1:20" x14ac:dyDescent="0.25">
      <c r="A7031" t="s">
        <v>637</v>
      </c>
      <c r="B7031" t="s">
        <v>730</v>
      </c>
      <c r="C7031" t="s">
        <v>639</v>
      </c>
      <c r="D7031" t="s">
        <v>695</v>
      </c>
      <c r="E7031" t="s">
        <v>667</v>
      </c>
      <c r="F7031">
        <v>528004120002</v>
      </c>
      <c r="G7031" t="s">
        <v>642</v>
      </c>
      <c r="H7031">
        <v>583135</v>
      </c>
      <c r="I7031" t="s">
        <v>31</v>
      </c>
      <c r="J7031">
        <v>202212</v>
      </c>
      <c r="K7031">
        <v>44914</v>
      </c>
      <c r="L7031" t="s">
        <v>644</v>
      </c>
      <c r="M7031">
        <v>8586.1299999999992</v>
      </c>
      <c r="N7031">
        <v>13.58</v>
      </c>
      <c r="O7031" t="s">
        <v>645</v>
      </c>
      <c r="P7031" s="428">
        <v>13.087</v>
      </c>
      <c r="Q7031">
        <v>13045208</v>
      </c>
      <c r="R7031" t="s">
        <v>646</v>
      </c>
      <c r="S7031">
        <v>2023596</v>
      </c>
      <c r="T7031" t="s">
        <v>5631</v>
      </c>
    </row>
    <row r="7032" spans="1:20" x14ac:dyDescent="0.25">
      <c r="A7032" t="s">
        <v>637</v>
      </c>
      <c r="B7032" t="s">
        <v>730</v>
      </c>
      <c r="C7032" t="s">
        <v>639</v>
      </c>
      <c r="D7032" t="s">
        <v>651</v>
      </c>
      <c r="E7032" t="s">
        <v>704</v>
      </c>
      <c r="F7032">
        <v>528004120001</v>
      </c>
      <c r="G7032" t="s">
        <v>705</v>
      </c>
      <c r="H7032">
        <v>583127</v>
      </c>
      <c r="I7032" t="s">
        <v>17</v>
      </c>
      <c r="J7032">
        <v>202212</v>
      </c>
      <c r="K7032">
        <v>44914</v>
      </c>
      <c r="L7032" t="s">
        <v>644</v>
      </c>
      <c r="M7032">
        <v>21695.919999999998</v>
      </c>
      <c r="N7032">
        <v>34.32</v>
      </c>
      <c r="O7032" t="s">
        <v>645</v>
      </c>
      <c r="P7032" s="428">
        <v>33.073</v>
      </c>
      <c r="Q7032">
        <v>13045208</v>
      </c>
      <c r="R7032" t="s">
        <v>646</v>
      </c>
      <c r="S7032">
        <v>2019466</v>
      </c>
      <c r="T7032" t="s">
        <v>5632</v>
      </c>
    </row>
    <row r="7033" spans="1:20" x14ac:dyDescent="0.25">
      <c r="A7033" t="s">
        <v>637</v>
      </c>
      <c r="B7033" t="s">
        <v>730</v>
      </c>
      <c r="C7033" t="s">
        <v>639</v>
      </c>
      <c r="D7033" t="s">
        <v>663</v>
      </c>
      <c r="E7033" t="s">
        <v>667</v>
      </c>
      <c r="F7033">
        <v>528004120002</v>
      </c>
      <c r="G7033" t="s">
        <v>642</v>
      </c>
      <c r="H7033">
        <v>583136</v>
      </c>
      <c r="I7033" t="s">
        <v>32</v>
      </c>
      <c r="J7033">
        <v>202212</v>
      </c>
      <c r="K7033">
        <v>44914</v>
      </c>
      <c r="L7033" t="s">
        <v>644</v>
      </c>
      <c r="M7033">
        <v>39225.919999999998</v>
      </c>
      <c r="N7033">
        <v>62.05</v>
      </c>
      <c r="O7033" t="s">
        <v>645</v>
      </c>
      <c r="P7033" s="428">
        <v>59.795000000000002</v>
      </c>
      <c r="Q7033">
        <v>13045208</v>
      </c>
      <c r="R7033" t="s">
        <v>646</v>
      </c>
      <c r="S7033">
        <v>2023197</v>
      </c>
      <c r="T7033" t="s">
        <v>5633</v>
      </c>
    </row>
    <row r="7034" spans="1:20" x14ac:dyDescent="0.25">
      <c r="A7034" t="s">
        <v>637</v>
      </c>
      <c r="B7034" t="s">
        <v>730</v>
      </c>
      <c r="C7034" t="s">
        <v>639</v>
      </c>
      <c r="D7034" t="s">
        <v>640</v>
      </c>
      <c r="E7034" t="s">
        <v>689</v>
      </c>
      <c r="F7034">
        <v>528004120002</v>
      </c>
      <c r="G7034" t="s">
        <v>642</v>
      </c>
      <c r="H7034">
        <v>583156</v>
      </c>
      <c r="I7034" t="s">
        <v>690</v>
      </c>
      <c r="J7034">
        <v>202212</v>
      </c>
      <c r="K7034">
        <v>44914</v>
      </c>
      <c r="L7034" t="s">
        <v>644</v>
      </c>
      <c r="M7034">
        <v>1665.19</v>
      </c>
      <c r="N7034">
        <v>2.63</v>
      </c>
      <c r="O7034" t="s">
        <v>645</v>
      </c>
      <c r="P7034" s="428">
        <v>2.5339999999999998</v>
      </c>
      <c r="Q7034">
        <v>13045208</v>
      </c>
      <c r="R7034" t="s">
        <v>646</v>
      </c>
      <c r="S7034">
        <v>2032465</v>
      </c>
      <c r="T7034" t="s">
        <v>5630</v>
      </c>
    </row>
    <row r="7035" spans="1:20" x14ac:dyDescent="0.25">
      <c r="A7035" t="s">
        <v>637</v>
      </c>
      <c r="B7035" t="s">
        <v>730</v>
      </c>
      <c r="C7035" t="s">
        <v>639</v>
      </c>
      <c r="D7035" t="s">
        <v>640</v>
      </c>
      <c r="E7035" t="s">
        <v>678</v>
      </c>
      <c r="F7035">
        <v>528004120002</v>
      </c>
      <c r="G7035" t="s">
        <v>642</v>
      </c>
      <c r="H7035">
        <v>583147</v>
      </c>
      <c r="I7035" t="s">
        <v>41</v>
      </c>
      <c r="J7035">
        <v>202212</v>
      </c>
      <c r="K7035">
        <v>44914</v>
      </c>
      <c r="L7035" t="s">
        <v>644</v>
      </c>
      <c r="M7035">
        <v>1296.8599999999999</v>
      </c>
      <c r="N7035">
        <v>2.0499999999999998</v>
      </c>
      <c r="O7035" t="s">
        <v>645</v>
      </c>
      <c r="P7035" s="428">
        <v>1.976</v>
      </c>
      <c r="Q7035">
        <v>13045208</v>
      </c>
      <c r="R7035" t="s">
        <v>646</v>
      </c>
      <c r="S7035">
        <v>2027008</v>
      </c>
      <c r="T7035" t="s">
        <v>5644</v>
      </c>
    </row>
    <row r="7036" spans="1:20" x14ac:dyDescent="0.25">
      <c r="A7036" t="s">
        <v>637</v>
      </c>
      <c r="B7036" t="s">
        <v>730</v>
      </c>
      <c r="C7036" t="s">
        <v>639</v>
      </c>
      <c r="D7036" t="s">
        <v>695</v>
      </c>
      <c r="E7036" t="s">
        <v>667</v>
      </c>
      <c r="F7036">
        <v>528004120002</v>
      </c>
      <c r="G7036" t="s">
        <v>642</v>
      </c>
      <c r="H7036">
        <v>583136</v>
      </c>
      <c r="I7036" t="s">
        <v>32</v>
      </c>
      <c r="J7036">
        <v>202212</v>
      </c>
      <c r="K7036">
        <v>44914</v>
      </c>
      <c r="L7036" t="s">
        <v>644</v>
      </c>
      <c r="M7036">
        <v>10776.3</v>
      </c>
      <c r="N7036">
        <v>17.05</v>
      </c>
      <c r="O7036" t="s">
        <v>645</v>
      </c>
      <c r="P7036" s="428">
        <v>16.43</v>
      </c>
      <c r="Q7036">
        <v>13045208</v>
      </c>
      <c r="R7036" t="s">
        <v>646</v>
      </c>
      <c r="S7036">
        <v>2035753</v>
      </c>
      <c r="T7036" t="s">
        <v>5623</v>
      </c>
    </row>
    <row r="7037" spans="1:20" x14ac:dyDescent="0.25">
      <c r="A7037" t="s">
        <v>637</v>
      </c>
      <c r="B7037" t="s">
        <v>730</v>
      </c>
      <c r="C7037" t="s">
        <v>639</v>
      </c>
      <c r="D7037" t="s">
        <v>718</v>
      </c>
      <c r="E7037" t="s">
        <v>704</v>
      </c>
      <c r="F7037">
        <v>528004120001</v>
      </c>
      <c r="G7037" t="s">
        <v>705</v>
      </c>
      <c r="H7037">
        <v>583128</v>
      </c>
      <c r="I7037" t="s">
        <v>20</v>
      </c>
      <c r="J7037">
        <v>202212</v>
      </c>
      <c r="K7037">
        <v>44914</v>
      </c>
      <c r="L7037" t="s">
        <v>644</v>
      </c>
      <c r="M7037">
        <v>47990.92</v>
      </c>
      <c r="N7037">
        <v>75.92</v>
      </c>
      <c r="O7037" t="s">
        <v>645</v>
      </c>
      <c r="P7037" s="428">
        <v>73.161000000000001</v>
      </c>
      <c r="Q7037">
        <v>13045208</v>
      </c>
      <c r="R7037" t="s">
        <v>646</v>
      </c>
      <c r="S7037">
        <v>2031020</v>
      </c>
      <c r="T7037" t="s">
        <v>5624</v>
      </c>
    </row>
    <row r="7038" spans="1:20" x14ac:dyDescent="0.25">
      <c r="A7038" t="s">
        <v>637</v>
      </c>
      <c r="B7038" t="s">
        <v>730</v>
      </c>
      <c r="C7038" t="s">
        <v>639</v>
      </c>
      <c r="D7038" t="s">
        <v>663</v>
      </c>
      <c r="E7038" t="s">
        <v>667</v>
      </c>
      <c r="F7038">
        <v>528004120002</v>
      </c>
      <c r="G7038" t="s">
        <v>642</v>
      </c>
      <c r="H7038">
        <v>583136</v>
      </c>
      <c r="I7038" t="s">
        <v>32</v>
      </c>
      <c r="J7038">
        <v>202212</v>
      </c>
      <c r="K7038">
        <v>44914</v>
      </c>
      <c r="L7038" t="s">
        <v>644</v>
      </c>
      <c r="M7038">
        <v>8848.33</v>
      </c>
      <c r="N7038">
        <v>14</v>
      </c>
      <c r="O7038" t="s">
        <v>645</v>
      </c>
      <c r="P7038" s="428">
        <v>13.491</v>
      </c>
      <c r="Q7038">
        <v>13045208</v>
      </c>
      <c r="R7038" t="s">
        <v>646</v>
      </c>
      <c r="S7038">
        <v>2023197</v>
      </c>
      <c r="T7038" t="s">
        <v>5625</v>
      </c>
    </row>
    <row r="7039" spans="1:20" x14ac:dyDescent="0.25">
      <c r="A7039" t="s">
        <v>637</v>
      </c>
      <c r="B7039" t="s">
        <v>730</v>
      </c>
      <c r="C7039" t="s">
        <v>639</v>
      </c>
      <c r="D7039" t="s">
        <v>651</v>
      </c>
      <c r="E7039" t="s">
        <v>673</v>
      </c>
      <c r="F7039">
        <v>528004120002</v>
      </c>
      <c r="G7039" t="s">
        <v>642</v>
      </c>
      <c r="H7039">
        <v>583133</v>
      </c>
      <c r="I7039" t="s">
        <v>29</v>
      </c>
      <c r="J7039">
        <v>202212</v>
      </c>
      <c r="K7039">
        <v>44914</v>
      </c>
      <c r="L7039" t="s">
        <v>644</v>
      </c>
      <c r="M7039">
        <v>1846.12</v>
      </c>
      <c r="N7039">
        <v>2.92</v>
      </c>
      <c r="O7039" t="s">
        <v>645</v>
      </c>
      <c r="P7039" s="428">
        <v>2.8140000000000001</v>
      </c>
      <c r="Q7039">
        <v>13045208</v>
      </c>
      <c r="R7039" t="s">
        <v>646</v>
      </c>
      <c r="S7039">
        <v>2030994</v>
      </c>
      <c r="T7039" t="s">
        <v>5622</v>
      </c>
    </row>
    <row r="7040" spans="1:20" x14ac:dyDescent="0.25">
      <c r="A7040" t="s">
        <v>637</v>
      </c>
      <c r="B7040" t="s">
        <v>730</v>
      </c>
      <c r="C7040" t="s">
        <v>639</v>
      </c>
      <c r="D7040" t="s">
        <v>651</v>
      </c>
      <c r="E7040" t="s">
        <v>673</v>
      </c>
      <c r="F7040">
        <v>528004120002</v>
      </c>
      <c r="G7040" t="s">
        <v>642</v>
      </c>
      <c r="H7040">
        <v>583133</v>
      </c>
      <c r="I7040" t="s">
        <v>29</v>
      </c>
      <c r="J7040">
        <v>202212</v>
      </c>
      <c r="K7040">
        <v>44914</v>
      </c>
      <c r="L7040" t="s">
        <v>644</v>
      </c>
      <c r="M7040">
        <v>1759.95</v>
      </c>
      <c r="N7040">
        <v>2.78</v>
      </c>
      <c r="O7040" t="s">
        <v>645</v>
      </c>
      <c r="P7040" s="428">
        <v>2.6789999999999998</v>
      </c>
      <c r="Q7040">
        <v>13045208</v>
      </c>
      <c r="R7040" t="s">
        <v>646</v>
      </c>
      <c r="S7040">
        <v>2024413</v>
      </c>
      <c r="T7040" t="s">
        <v>5626</v>
      </c>
    </row>
    <row r="7041" spans="1:20" x14ac:dyDescent="0.25">
      <c r="A7041" t="s">
        <v>637</v>
      </c>
      <c r="B7041" t="s">
        <v>730</v>
      </c>
      <c r="C7041" t="s">
        <v>639</v>
      </c>
      <c r="D7041" t="s">
        <v>651</v>
      </c>
      <c r="E7041" t="s">
        <v>641</v>
      </c>
      <c r="F7041">
        <v>528004120001</v>
      </c>
      <c r="G7041" t="s">
        <v>705</v>
      </c>
      <c r="H7041">
        <v>583128</v>
      </c>
      <c r="I7041" t="s">
        <v>20</v>
      </c>
      <c r="J7041">
        <v>202212</v>
      </c>
      <c r="K7041">
        <v>44914</v>
      </c>
      <c r="L7041" t="s">
        <v>644</v>
      </c>
      <c r="M7041">
        <v>11448.17</v>
      </c>
      <c r="N7041">
        <v>18.11</v>
      </c>
      <c r="O7041" t="s">
        <v>645</v>
      </c>
      <c r="P7041" s="428">
        <v>17.452000000000002</v>
      </c>
      <c r="Q7041">
        <v>13045208</v>
      </c>
      <c r="R7041" t="s">
        <v>646</v>
      </c>
      <c r="S7041">
        <v>2022429</v>
      </c>
      <c r="T7041" t="s">
        <v>5627</v>
      </c>
    </row>
    <row r="7042" spans="1:20" x14ac:dyDescent="0.25">
      <c r="A7042" t="s">
        <v>637</v>
      </c>
      <c r="B7042" t="s">
        <v>730</v>
      </c>
      <c r="C7042" t="s">
        <v>639</v>
      </c>
      <c r="D7042" t="s">
        <v>640</v>
      </c>
      <c r="E7042" t="s">
        <v>667</v>
      </c>
      <c r="F7042">
        <v>528004120002</v>
      </c>
      <c r="G7042" t="s">
        <v>642</v>
      </c>
      <c r="H7042">
        <v>583149</v>
      </c>
      <c r="I7042" t="s">
        <v>680</v>
      </c>
      <c r="J7042">
        <v>202212</v>
      </c>
      <c r="K7042">
        <v>44914</v>
      </c>
      <c r="L7042" t="s">
        <v>644</v>
      </c>
      <c r="M7042">
        <v>2484.27</v>
      </c>
      <c r="N7042">
        <v>3.93</v>
      </c>
      <c r="O7042" t="s">
        <v>645</v>
      </c>
      <c r="P7042" s="428">
        <v>3.7869999999999999</v>
      </c>
      <c r="Q7042">
        <v>13045208</v>
      </c>
      <c r="R7042" t="s">
        <v>646</v>
      </c>
      <c r="S7042">
        <v>8540392</v>
      </c>
      <c r="T7042" t="s">
        <v>5646</v>
      </c>
    </row>
    <row r="7043" spans="1:20" x14ac:dyDescent="0.25">
      <c r="A7043" t="s">
        <v>637</v>
      </c>
      <c r="B7043" t="s">
        <v>730</v>
      </c>
      <c r="C7043" t="s">
        <v>639</v>
      </c>
      <c r="D7043" t="s">
        <v>695</v>
      </c>
      <c r="E7043" t="s">
        <v>704</v>
      </c>
      <c r="F7043">
        <v>528004120001</v>
      </c>
      <c r="G7043" t="s">
        <v>705</v>
      </c>
      <c r="H7043">
        <v>583128</v>
      </c>
      <c r="I7043" t="s">
        <v>20</v>
      </c>
      <c r="J7043">
        <v>202212</v>
      </c>
      <c r="K7043">
        <v>44914</v>
      </c>
      <c r="L7043" t="s">
        <v>644</v>
      </c>
      <c r="M7043">
        <v>29929.88</v>
      </c>
      <c r="N7043">
        <v>47.35</v>
      </c>
      <c r="O7043" t="s">
        <v>645</v>
      </c>
      <c r="P7043" s="428">
        <v>45.628999999999998</v>
      </c>
      <c r="Q7043">
        <v>13045208</v>
      </c>
      <c r="R7043" t="s">
        <v>646</v>
      </c>
      <c r="S7043">
        <v>2012170</v>
      </c>
      <c r="T7043" t="s">
        <v>5629</v>
      </c>
    </row>
    <row r="7044" spans="1:20" x14ac:dyDescent="0.25">
      <c r="A7044" t="s">
        <v>637</v>
      </c>
      <c r="B7044" t="s">
        <v>730</v>
      </c>
      <c r="C7044" t="s">
        <v>639</v>
      </c>
      <c r="D7044" t="s">
        <v>640</v>
      </c>
      <c r="E7044" t="s">
        <v>678</v>
      </c>
      <c r="F7044">
        <v>528004120002</v>
      </c>
      <c r="G7044" t="s">
        <v>642</v>
      </c>
      <c r="H7044">
        <v>583147</v>
      </c>
      <c r="I7044" t="s">
        <v>41</v>
      </c>
      <c r="J7044">
        <v>202212</v>
      </c>
      <c r="K7044">
        <v>44914</v>
      </c>
      <c r="L7044" t="s">
        <v>644</v>
      </c>
      <c r="M7044">
        <v>832.05</v>
      </c>
      <c r="N7044">
        <v>1.32</v>
      </c>
      <c r="O7044" t="s">
        <v>645</v>
      </c>
      <c r="P7044" s="428">
        <v>1.272</v>
      </c>
      <c r="Q7044">
        <v>13045208</v>
      </c>
      <c r="R7044" t="s">
        <v>646</v>
      </c>
      <c r="S7044">
        <v>2012532</v>
      </c>
      <c r="T7044" t="s">
        <v>5647</v>
      </c>
    </row>
    <row r="7045" spans="1:20" x14ac:dyDescent="0.25">
      <c r="A7045" t="s">
        <v>637</v>
      </c>
      <c r="B7045" t="s">
        <v>730</v>
      </c>
      <c r="C7045" t="s">
        <v>639</v>
      </c>
      <c r="D7045" t="s">
        <v>651</v>
      </c>
      <c r="E7045" t="s">
        <v>704</v>
      </c>
      <c r="F7045">
        <v>528004120002</v>
      </c>
      <c r="G7045" t="s">
        <v>642</v>
      </c>
      <c r="H7045">
        <v>856779</v>
      </c>
      <c r="I7045" t="s">
        <v>28</v>
      </c>
      <c r="J7045">
        <v>202212</v>
      </c>
      <c r="K7045">
        <v>44914</v>
      </c>
      <c r="L7045" t="s">
        <v>644</v>
      </c>
      <c r="M7045">
        <v>11448.17</v>
      </c>
      <c r="N7045">
        <v>18.11</v>
      </c>
      <c r="O7045" t="s">
        <v>645</v>
      </c>
      <c r="P7045" s="428">
        <v>17.452000000000002</v>
      </c>
      <c r="Q7045">
        <v>13045208</v>
      </c>
      <c r="R7045" t="s">
        <v>646</v>
      </c>
      <c r="S7045">
        <v>2039252</v>
      </c>
      <c r="T7045" t="s">
        <v>5650</v>
      </c>
    </row>
    <row r="7046" spans="1:20" x14ac:dyDescent="0.25">
      <c r="A7046" t="s">
        <v>637</v>
      </c>
      <c r="B7046" t="s">
        <v>730</v>
      </c>
      <c r="C7046" t="s">
        <v>639</v>
      </c>
      <c r="D7046" t="s">
        <v>663</v>
      </c>
      <c r="E7046" t="s">
        <v>701</v>
      </c>
      <c r="F7046">
        <v>528004120002</v>
      </c>
      <c r="G7046" t="s">
        <v>642</v>
      </c>
      <c r="H7046">
        <v>583137</v>
      </c>
      <c r="I7046" t="s">
        <v>33</v>
      </c>
      <c r="J7046">
        <v>202212</v>
      </c>
      <c r="K7046">
        <v>44914</v>
      </c>
      <c r="L7046" t="s">
        <v>644</v>
      </c>
      <c r="M7046">
        <v>5645.99</v>
      </c>
      <c r="N7046">
        <v>8.93</v>
      </c>
      <c r="O7046" t="s">
        <v>645</v>
      </c>
      <c r="P7046" s="428">
        <v>8.6050000000000004</v>
      </c>
      <c r="Q7046">
        <v>13045208</v>
      </c>
      <c r="R7046" t="s">
        <v>646</v>
      </c>
      <c r="S7046">
        <v>2038727</v>
      </c>
      <c r="T7046" t="s">
        <v>5651</v>
      </c>
    </row>
    <row r="7047" spans="1:20" x14ac:dyDescent="0.25">
      <c r="A7047" t="s">
        <v>637</v>
      </c>
      <c r="B7047" t="s">
        <v>730</v>
      </c>
      <c r="C7047" t="s">
        <v>639</v>
      </c>
      <c r="D7047" t="s">
        <v>651</v>
      </c>
      <c r="E7047" t="s">
        <v>701</v>
      </c>
      <c r="F7047">
        <v>528004120002</v>
      </c>
      <c r="G7047" t="s">
        <v>642</v>
      </c>
      <c r="H7047">
        <v>583137</v>
      </c>
      <c r="I7047" t="s">
        <v>33</v>
      </c>
      <c r="J7047">
        <v>202212</v>
      </c>
      <c r="K7047">
        <v>44914</v>
      </c>
      <c r="L7047" t="s">
        <v>644</v>
      </c>
      <c r="M7047">
        <v>42344.93</v>
      </c>
      <c r="N7047">
        <v>66.989999999999995</v>
      </c>
      <c r="O7047" t="s">
        <v>645</v>
      </c>
      <c r="P7047" s="428">
        <v>64.555999999999997</v>
      </c>
      <c r="Q7047">
        <v>13045208</v>
      </c>
      <c r="R7047" t="s">
        <v>646</v>
      </c>
      <c r="S7047">
        <v>2038727</v>
      </c>
      <c r="T7047" t="s">
        <v>5652</v>
      </c>
    </row>
    <row r="7048" spans="1:20" x14ac:dyDescent="0.25">
      <c r="A7048" t="s">
        <v>637</v>
      </c>
      <c r="B7048" t="s">
        <v>730</v>
      </c>
      <c r="C7048" t="s">
        <v>639</v>
      </c>
      <c r="D7048" t="s">
        <v>651</v>
      </c>
      <c r="E7048" t="s">
        <v>673</v>
      </c>
      <c r="F7048">
        <v>528004120002</v>
      </c>
      <c r="G7048" t="s">
        <v>642</v>
      </c>
      <c r="H7048">
        <v>583148</v>
      </c>
      <c r="I7048" t="s">
        <v>699</v>
      </c>
      <c r="J7048">
        <v>202212</v>
      </c>
      <c r="K7048">
        <v>44914</v>
      </c>
      <c r="L7048" t="s">
        <v>644</v>
      </c>
      <c r="M7048">
        <v>2672.01</v>
      </c>
      <c r="N7048">
        <v>4.2300000000000004</v>
      </c>
      <c r="O7048" t="s">
        <v>645</v>
      </c>
      <c r="P7048" s="428">
        <v>4.0759999999999996</v>
      </c>
      <c r="Q7048">
        <v>13045208</v>
      </c>
      <c r="R7048" t="s">
        <v>646</v>
      </c>
      <c r="S7048">
        <v>8540386</v>
      </c>
      <c r="T7048" t="s">
        <v>5637</v>
      </c>
    </row>
    <row r="7049" spans="1:20" x14ac:dyDescent="0.25">
      <c r="A7049" t="s">
        <v>637</v>
      </c>
      <c r="B7049" t="s">
        <v>730</v>
      </c>
      <c r="C7049" t="s">
        <v>639</v>
      </c>
      <c r="D7049" t="s">
        <v>651</v>
      </c>
      <c r="E7049" t="s">
        <v>667</v>
      </c>
      <c r="F7049">
        <v>528004120002</v>
      </c>
      <c r="G7049" t="s">
        <v>642</v>
      </c>
      <c r="H7049">
        <v>583149</v>
      </c>
      <c r="I7049" t="s">
        <v>680</v>
      </c>
      <c r="J7049">
        <v>202212</v>
      </c>
      <c r="K7049">
        <v>44914</v>
      </c>
      <c r="L7049" t="s">
        <v>644</v>
      </c>
      <c r="M7049">
        <v>10319.26</v>
      </c>
      <c r="N7049">
        <v>16.32</v>
      </c>
      <c r="O7049" t="s">
        <v>645</v>
      </c>
      <c r="P7049" s="428">
        <v>15.727</v>
      </c>
      <c r="Q7049">
        <v>13045208</v>
      </c>
      <c r="R7049" t="s">
        <v>646</v>
      </c>
      <c r="S7049">
        <v>8540399</v>
      </c>
      <c r="T7049" t="s">
        <v>5638</v>
      </c>
    </row>
    <row r="7050" spans="1:20" x14ac:dyDescent="0.25">
      <c r="A7050" t="s">
        <v>637</v>
      </c>
      <c r="B7050" t="s">
        <v>730</v>
      </c>
      <c r="C7050" t="s">
        <v>639</v>
      </c>
      <c r="D7050" t="s">
        <v>640</v>
      </c>
      <c r="E7050" t="s">
        <v>673</v>
      </c>
      <c r="F7050">
        <v>528004120002</v>
      </c>
      <c r="G7050" t="s">
        <v>642</v>
      </c>
      <c r="H7050">
        <v>856783</v>
      </c>
      <c r="I7050" t="s">
        <v>478</v>
      </c>
      <c r="J7050">
        <v>202212</v>
      </c>
      <c r="K7050">
        <v>44914</v>
      </c>
      <c r="L7050" t="s">
        <v>644</v>
      </c>
      <c r="M7050">
        <v>3268.83</v>
      </c>
      <c r="N7050">
        <v>5.17</v>
      </c>
      <c r="O7050" t="s">
        <v>645</v>
      </c>
      <c r="P7050" s="428">
        <v>4.9820000000000002</v>
      </c>
      <c r="Q7050">
        <v>13045208</v>
      </c>
      <c r="R7050" t="s">
        <v>646</v>
      </c>
      <c r="S7050">
        <v>8540353</v>
      </c>
      <c r="T7050" t="s">
        <v>5648</v>
      </c>
    </row>
    <row r="7051" spans="1:20" x14ac:dyDescent="0.25">
      <c r="A7051" t="s">
        <v>637</v>
      </c>
      <c r="B7051" t="s">
        <v>730</v>
      </c>
      <c r="C7051" t="s">
        <v>639</v>
      </c>
      <c r="D7051" t="s">
        <v>651</v>
      </c>
      <c r="E7051" t="s">
        <v>2008</v>
      </c>
      <c r="F7051">
        <v>528004120002</v>
      </c>
      <c r="G7051" t="s">
        <v>642</v>
      </c>
      <c r="H7051">
        <v>583138</v>
      </c>
      <c r="I7051" t="s">
        <v>34</v>
      </c>
      <c r="J7051">
        <v>202212</v>
      </c>
      <c r="K7051">
        <v>44914</v>
      </c>
      <c r="L7051" t="s">
        <v>644</v>
      </c>
      <c r="M7051">
        <v>11448.17</v>
      </c>
      <c r="N7051">
        <v>18.11</v>
      </c>
      <c r="O7051" t="s">
        <v>645</v>
      </c>
      <c r="P7051" s="428">
        <v>17.452000000000002</v>
      </c>
      <c r="Q7051">
        <v>13045208</v>
      </c>
      <c r="R7051" t="s">
        <v>646</v>
      </c>
      <c r="S7051">
        <v>2024193</v>
      </c>
      <c r="T7051" t="s">
        <v>5649</v>
      </c>
    </row>
    <row r="7052" spans="1:20" x14ac:dyDescent="0.25">
      <c r="A7052" t="s">
        <v>637</v>
      </c>
      <c r="B7052" t="s">
        <v>730</v>
      </c>
      <c r="C7052" t="s">
        <v>639</v>
      </c>
      <c r="D7052" t="s">
        <v>651</v>
      </c>
      <c r="E7052" t="s">
        <v>673</v>
      </c>
      <c r="F7052">
        <v>528004120002</v>
      </c>
      <c r="G7052" t="s">
        <v>642</v>
      </c>
      <c r="H7052">
        <v>583148</v>
      </c>
      <c r="I7052" t="s">
        <v>699</v>
      </c>
      <c r="J7052">
        <v>202212</v>
      </c>
      <c r="K7052">
        <v>44914</v>
      </c>
      <c r="L7052" t="s">
        <v>644</v>
      </c>
      <c r="M7052">
        <v>3944.51</v>
      </c>
      <c r="N7052">
        <v>6.24</v>
      </c>
      <c r="O7052" t="s">
        <v>645</v>
      </c>
      <c r="P7052" s="428">
        <v>6.0129999999999999</v>
      </c>
      <c r="Q7052">
        <v>13045208</v>
      </c>
      <c r="R7052" t="s">
        <v>646</v>
      </c>
      <c r="S7052">
        <v>8540279</v>
      </c>
      <c r="T7052" t="s">
        <v>5640</v>
      </c>
    </row>
    <row r="7053" spans="1:20" x14ac:dyDescent="0.25">
      <c r="A7053" t="s">
        <v>637</v>
      </c>
      <c r="B7053" t="s">
        <v>730</v>
      </c>
      <c r="C7053" t="s">
        <v>639</v>
      </c>
      <c r="D7053" t="s">
        <v>651</v>
      </c>
      <c r="E7053" t="s">
        <v>2008</v>
      </c>
      <c r="F7053">
        <v>528004120002</v>
      </c>
      <c r="G7053" t="s">
        <v>642</v>
      </c>
      <c r="H7053">
        <v>856778</v>
      </c>
      <c r="I7053" t="s">
        <v>27</v>
      </c>
      <c r="J7053">
        <v>202212</v>
      </c>
      <c r="K7053">
        <v>44914</v>
      </c>
      <c r="L7053" t="s">
        <v>644</v>
      </c>
      <c r="M7053">
        <v>28978.17</v>
      </c>
      <c r="N7053">
        <v>45.84</v>
      </c>
      <c r="O7053" t="s">
        <v>645</v>
      </c>
      <c r="P7053" s="428">
        <v>44.173999999999999</v>
      </c>
      <c r="Q7053">
        <v>13045208</v>
      </c>
      <c r="R7053" t="s">
        <v>646</v>
      </c>
      <c r="S7053">
        <v>2041743</v>
      </c>
      <c r="T7053" t="s">
        <v>5645</v>
      </c>
    </row>
    <row r="7054" spans="1:20" x14ac:dyDescent="0.25">
      <c r="A7054" t="s">
        <v>637</v>
      </c>
      <c r="B7054" t="s">
        <v>730</v>
      </c>
      <c r="C7054" t="s">
        <v>639</v>
      </c>
      <c r="D7054" t="s">
        <v>695</v>
      </c>
      <c r="E7054" t="s">
        <v>673</v>
      </c>
      <c r="F7054">
        <v>528004120002</v>
      </c>
      <c r="G7054" t="s">
        <v>642</v>
      </c>
      <c r="H7054">
        <v>583148</v>
      </c>
      <c r="I7054" t="s">
        <v>699</v>
      </c>
      <c r="J7054">
        <v>202212</v>
      </c>
      <c r="K7054">
        <v>44914</v>
      </c>
      <c r="L7054" t="s">
        <v>644</v>
      </c>
      <c r="M7054">
        <v>21695.919999999998</v>
      </c>
      <c r="N7054">
        <v>34.32</v>
      </c>
      <c r="O7054" t="s">
        <v>645</v>
      </c>
      <c r="P7054" s="428">
        <v>33.073</v>
      </c>
      <c r="Q7054">
        <v>13045208</v>
      </c>
      <c r="R7054" t="s">
        <v>646</v>
      </c>
      <c r="S7054">
        <v>2046481</v>
      </c>
      <c r="T7054" t="s">
        <v>5639</v>
      </c>
    </row>
    <row r="7055" spans="1:20" x14ac:dyDescent="0.25">
      <c r="A7055" t="s">
        <v>637</v>
      </c>
      <c r="B7055" t="s">
        <v>730</v>
      </c>
      <c r="C7055" t="s">
        <v>639</v>
      </c>
      <c r="D7055" t="s">
        <v>651</v>
      </c>
      <c r="E7055" t="s">
        <v>667</v>
      </c>
      <c r="F7055">
        <v>528004120002</v>
      </c>
      <c r="G7055" t="s">
        <v>642</v>
      </c>
      <c r="H7055">
        <v>583149</v>
      </c>
      <c r="I7055" t="s">
        <v>680</v>
      </c>
      <c r="J7055">
        <v>202212</v>
      </c>
      <c r="K7055">
        <v>44914</v>
      </c>
      <c r="L7055" t="s">
        <v>644</v>
      </c>
      <c r="M7055">
        <v>1874.52</v>
      </c>
      <c r="N7055">
        <v>2.97</v>
      </c>
      <c r="O7055" t="s">
        <v>645</v>
      </c>
      <c r="P7055" s="428">
        <v>2.8620000000000001</v>
      </c>
      <c r="Q7055">
        <v>13045208</v>
      </c>
      <c r="R7055" t="s">
        <v>646</v>
      </c>
      <c r="S7055">
        <v>8540358</v>
      </c>
      <c r="T7055" t="s">
        <v>5641</v>
      </c>
    </row>
    <row r="7056" spans="1:20" x14ac:dyDescent="0.25">
      <c r="A7056" t="s">
        <v>637</v>
      </c>
      <c r="B7056" t="s">
        <v>730</v>
      </c>
      <c r="C7056" t="s">
        <v>639</v>
      </c>
      <c r="D7056" t="s">
        <v>695</v>
      </c>
      <c r="E7056" t="s">
        <v>641</v>
      </c>
      <c r="F7056">
        <v>528004120002</v>
      </c>
      <c r="G7056" t="s">
        <v>642</v>
      </c>
      <c r="H7056">
        <v>583152</v>
      </c>
      <c r="I7056" t="s">
        <v>43</v>
      </c>
      <c r="J7056">
        <v>202212</v>
      </c>
      <c r="K7056">
        <v>44914</v>
      </c>
      <c r="L7056" t="s">
        <v>644</v>
      </c>
      <c r="M7056">
        <v>6270.02</v>
      </c>
      <c r="N7056">
        <v>9.92</v>
      </c>
      <c r="O7056" t="s">
        <v>645</v>
      </c>
      <c r="P7056" s="428">
        <v>9.56</v>
      </c>
      <c r="Q7056">
        <v>13045208</v>
      </c>
      <c r="R7056" t="s">
        <v>646</v>
      </c>
      <c r="S7056">
        <v>2058432</v>
      </c>
      <c r="T7056" t="s">
        <v>5642</v>
      </c>
    </row>
    <row r="7057" spans="1:20" x14ac:dyDescent="0.25">
      <c r="A7057" t="s">
        <v>637</v>
      </c>
      <c r="B7057" t="s">
        <v>730</v>
      </c>
      <c r="C7057" t="s">
        <v>639</v>
      </c>
      <c r="D7057" t="s">
        <v>695</v>
      </c>
      <c r="E7057" t="s">
        <v>641</v>
      </c>
      <c r="F7057">
        <v>528004120002</v>
      </c>
      <c r="G7057" t="s">
        <v>642</v>
      </c>
      <c r="H7057">
        <v>583152</v>
      </c>
      <c r="I7057" t="s">
        <v>43</v>
      </c>
      <c r="J7057">
        <v>202212</v>
      </c>
      <c r="K7057">
        <v>44914</v>
      </c>
      <c r="L7057" t="s">
        <v>644</v>
      </c>
      <c r="M7057">
        <v>6270.19</v>
      </c>
      <c r="N7057">
        <v>9.92</v>
      </c>
      <c r="O7057" t="s">
        <v>645</v>
      </c>
      <c r="P7057" s="428">
        <v>9.56</v>
      </c>
      <c r="Q7057">
        <v>13045208</v>
      </c>
      <c r="R7057" t="s">
        <v>646</v>
      </c>
      <c r="S7057">
        <v>2058432</v>
      </c>
      <c r="T7057" t="s">
        <v>5643</v>
      </c>
    </row>
    <row r="7058" spans="1:20" x14ac:dyDescent="0.25">
      <c r="A7058" t="s">
        <v>637</v>
      </c>
      <c r="B7058" t="s">
        <v>730</v>
      </c>
      <c r="C7058" t="s">
        <v>639</v>
      </c>
      <c r="D7058" t="s">
        <v>651</v>
      </c>
      <c r="E7058" t="s">
        <v>667</v>
      </c>
      <c r="F7058">
        <v>528004120002</v>
      </c>
      <c r="G7058" t="s">
        <v>642</v>
      </c>
      <c r="H7058">
        <v>583139</v>
      </c>
      <c r="I7058" t="s">
        <v>35</v>
      </c>
      <c r="J7058">
        <v>202212</v>
      </c>
      <c r="K7058">
        <v>44914</v>
      </c>
      <c r="L7058" t="s">
        <v>644</v>
      </c>
      <c r="M7058">
        <v>47990.92</v>
      </c>
      <c r="N7058">
        <v>75.92</v>
      </c>
      <c r="O7058" t="s">
        <v>645</v>
      </c>
      <c r="P7058" s="428">
        <v>73.161000000000001</v>
      </c>
      <c r="Q7058">
        <v>30535881</v>
      </c>
      <c r="R7058" t="s">
        <v>646</v>
      </c>
      <c r="S7058">
        <v>8540222</v>
      </c>
      <c r="T7058" t="s">
        <v>5634</v>
      </c>
    </row>
    <row r="7059" spans="1:20" x14ac:dyDescent="0.25">
      <c r="A7059" t="s">
        <v>637</v>
      </c>
      <c r="B7059" t="s">
        <v>677</v>
      </c>
      <c r="C7059" t="s">
        <v>639</v>
      </c>
      <c r="D7059" t="s">
        <v>640</v>
      </c>
      <c r="E7059" t="s">
        <v>678</v>
      </c>
      <c r="F7059">
        <v>528004120002</v>
      </c>
      <c r="G7059" t="s">
        <v>642</v>
      </c>
      <c r="H7059">
        <v>583147</v>
      </c>
      <c r="I7059" t="s">
        <v>41</v>
      </c>
      <c r="J7059">
        <v>202212</v>
      </c>
      <c r="K7059">
        <v>44915</v>
      </c>
      <c r="L7059" t="s">
        <v>644</v>
      </c>
      <c r="M7059">
        <v>46892.46</v>
      </c>
      <c r="N7059">
        <v>74.180000000000007</v>
      </c>
      <c r="O7059" t="s">
        <v>645</v>
      </c>
      <c r="P7059" s="428">
        <v>71.483999999999995</v>
      </c>
      <c r="Q7059">
        <v>13045208</v>
      </c>
      <c r="R7059" t="s">
        <v>646</v>
      </c>
      <c r="S7059">
        <v>2027008</v>
      </c>
      <c r="T7059" t="s">
        <v>5669</v>
      </c>
    </row>
    <row r="7060" spans="1:20" x14ac:dyDescent="0.25">
      <c r="A7060" t="s">
        <v>637</v>
      </c>
      <c r="B7060" t="s">
        <v>677</v>
      </c>
      <c r="C7060" t="s">
        <v>639</v>
      </c>
      <c r="D7060" t="s">
        <v>651</v>
      </c>
      <c r="E7060" t="s">
        <v>641</v>
      </c>
      <c r="F7060">
        <v>528004120001</v>
      </c>
      <c r="G7060" t="s">
        <v>705</v>
      </c>
      <c r="H7060">
        <v>583128</v>
      </c>
      <c r="I7060" t="s">
        <v>20</v>
      </c>
      <c r="J7060">
        <v>202212</v>
      </c>
      <c r="K7060">
        <v>44915</v>
      </c>
      <c r="L7060" t="s">
        <v>644</v>
      </c>
      <c r="M7060">
        <v>727954</v>
      </c>
      <c r="N7060">
        <v>1151.6099999999999</v>
      </c>
      <c r="O7060" t="s">
        <v>645</v>
      </c>
      <c r="P7060" s="428">
        <v>1109.761</v>
      </c>
      <c r="Q7060">
        <v>13045208</v>
      </c>
      <c r="R7060" t="s">
        <v>646</v>
      </c>
      <c r="S7060">
        <v>2022429</v>
      </c>
      <c r="T7060" t="s">
        <v>5674</v>
      </c>
    </row>
    <row r="7061" spans="1:20" x14ac:dyDescent="0.25">
      <c r="A7061" t="s">
        <v>637</v>
      </c>
      <c r="B7061" t="s">
        <v>677</v>
      </c>
      <c r="C7061" t="s">
        <v>639</v>
      </c>
      <c r="D7061" t="s">
        <v>640</v>
      </c>
      <c r="E7061" t="s">
        <v>678</v>
      </c>
      <c r="F7061">
        <v>528004120002</v>
      </c>
      <c r="G7061" t="s">
        <v>642</v>
      </c>
      <c r="H7061">
        <v>583147</v>
      </c>
      <c r="I7061" t="s">
        <v>41</v>
      </c>
      <c r="J7061">
        <v>202212</v>
      </c>
      <c r="K7061">
        <v>44915</v>
      </c>
      <c r="L7061" t="s">
        <v>644</v>
      </c>
      <c r="M7061">
        <v>50522.41</v>
      </c>
      <c r="N7061">
        <v>79.930000000000007</v>
      </c>
      <c r="O7061" t="s">
        <v>645</v>
      </c>
      <c r="P7061" s="428">
        <v>77.025000000000006</v>
      </c>
      <c r="Q7061">
        <v>13045208</v>
      </c>
      <c r="R7061" t="s">
        <v>646</v>
      </c>
      <c r="S7061">
        <v>2049729</v>
      </c>
      <c r="T7061" t="s">
        <v>5663</v>
      </c>
    </row>
    <row r="7062" spans="1:20" x14ac:dyDescent="0.25">
      <c r="A7062" t="s">
        <v>637</v>
      </c>
      <c r="B7062" t="s">
        <v>677</v>
      </c>
      <c r="C7062" t="s">
        <v>639</v>
      </c>
      <c r="D7062" t="s">
        <v>640</v>
      </c>
      <c r="E7062" t="s">
        <v>673</v>
      </c>
      <c r="F7062">
        <v>528004120002</v>
      </c>
      <c r="G7062" t="s">
        <v>642</v>
      </c>
      <c r="H7062">
        <v>856783</v>
      </c>
      <c r="I7062" t="s">
        <v>478</v>
      </c>
      <c r="J7062">
        <v>202212</v>
      </c>
      <c r="K7062">
        <v>44915</v>
      </c>
      <c r="L7062" t="s">
        <v>644</v>
      </c>
      <c r="M7062">
        <v>119139</v>
      </c>
      <c r="N7062">
        <v>188.48</v>
      </c>
      <c r="O7062" t="s">
        <v>645</v>
      </c>
      <c r="P7062" s="428">
        <v>181.631</v>
      </c>
      <c r="Q7062">
        <v>13045208</v>
      </c>
      <c r="R7062" t="s">
        <v>646</v>
      </c>
      <c r="S7062">
        <v>8540353</v>
      </c>
      <c r="T7062" t="s">
        <v>5664</v>
      </c>
    </row>
    <row r="7063" spans="1:20" x14ac:dyDescent="0.25">
      <c r="A7063" t="s">
        <v>637</v>
      </c>
      <c r="B7063" t="s">
        <v>677</v>
      </c>
      <c r="C7063" t="s">
        <v>639</v>
      </c>
      <c r="D7063" t="s">
        <v>640</v>
      </c>
      <c r="E7063" t="s">
        <v>678</v>
      </c>
      <c r="F7063">
        <v>528004120002</v>
      </c>
      <c r="G7063" t="s">
        <v>642</v>
      </c>
      <c r="H7063">
        <v>583147</v>
      </c>
      <c r="I7063" t="s">
        <v>41</v>
      </c>
      <c r="J7063">
        <v>202212</v>
      </c>
      <c r="K7063">
        <v>44915</v>
      </c>
      <c r="L7063" t="s">
        <v>644</v>
      </c>
      <c r="M7063">
        <v>22554.62</v>
      </c>
      <c r="N7063">
        <v>35.68</v>
      </c>
      <c r="O7063" t="s">
        <v>645</v>
      </c>
      <c r="P7063" s="428">
        <v>34.383000000000003</v>
      </c>
      <c r="Q7063">
        <v>13045208</v>
      </c>
      <c r="R7063" t="s">
        <v>646</v>
      </c>
      <c r="S7063">
        <v>2012532</v>
      </c>
      <c r="T7063" t="s">
        <v>5665</v>
      </c>
    </row>
    <row r="7064" spans="1:20" x14ac:dyDescent="0.25">
      <c r="A7064" t="s">
        <v>637</v>
      </c>
      <c r="B7064" t="s">
        <v>677</v>
      </c>
      <c r="C7064" t="s">
        <v>639</v>
      </c>
      <c r="D7064" t="s">
        <v>718</v>
      </c>
      <c r="E7064" t="s">
        <v>704</v>
      </c>
      <c r="F7064">
        <v>528004120001</v>
      </c>
      <c r="G7064" t="s">
        <v>705</v>
      </c>
      <c r="H7064">
        <v>583128</v>
      </c>
      <c r="I7064" t="s">
        <v>20</v>
      </c>
      <c r="J7064">
        <v>202212</v>
      </c>
      <c r="K7064">
        <v>44915</v>
      </c>
      <c r="L7064" t="s">
        <v>644</v>
      </c>
      <c r="M7064">
        <v>683245.48</v>
      </c>
      <c r="N7064">
        <v>1080.8800000000001</v>
      </c>
      <c r="O7064" t="s">
        <v>645</v>
      </c>
      <c r="P7064" s="428">
        <v>1041.6010000000001</v>
      </c>
      <c r="Q7064">
        <v>13045208</v>
      </c>
      <c r="R7064" t="s">
        <v>646</v>
      </c>
      <c r="S7064">
        <v>2031020</v>
      </c>
      <c r="T7064" t="s">
        <v>5672</v>
      </c>
    </row>
    <row r="7065" spans="1:20" x14ac:dyDescent="0.25">
      <c r="A7065" t="s">
        <v>637</v>
      </c>
      <c r="B7065" t="s">
        <v>677</v>
      </c>
      <c r="C7065" t="s">
        <v>639</v>
      </c>
      <c r="D7065" t="s">
        <v>640</v>
      </c>
      <c r="E7065" t="s">
        <v>686</v>
      </c>
      <c r="F7065">
        <v>528004120002</v>
      </c>
      <c r="G7065" t="s">
        <v>642</v>
      </c>
      <c r="H7065">
        <v>583150</v>
      </c>
      <c r="I7065" t="s">
        <v>687</v>
      </c>
      <c r="J7065">
        <v>202212</v>
      </c>
      <c r="K7065">
        <v>44915</v>
      </c>
      <c r="L7065" t="s">
        <v>644</v>
      </c>
      <c r="M7065">
        <v>150178.37</v>
      </c>
      <c r="N7065">
        <v>237.58</v>
      </c>
      <c r="O7065" t="s">
        <v>645</v>
      </c>
      <c r="P7065" s="428">
        <v>228.946</v>
      </c>
      <c r="Q7065">
        <v>13045208</v>
      </c>
      <c r="R7065" t="s">
        <v>646</v>
      </c>
      <c r="S7065">
        <v>2011105</v>
      </c>
      <c r="T7065" t="s">
        <v>5675</v>
      </c>
    </row>
    <row r="7066" spans="1:20" x14ac:dyDescent="0.25">
      <c r="A7066" t="s">
        <v>637</v>
      </c>
      <c r="B7066" t="s">
        <v>677</v>
      </c>
      <c r="C7066" t="s">
        <v>639</v>
      </c>
      <c r="D7066" t="s">
        <v>640</v>
      </c>
      <c r="E7066" t="s">
        <v>2995</v>
      </c>
      <c r="F7066">
        <v>528004120002</v>
      </c>
      <c r="G7066" t="s">
        <v>642</v>
      </c>
      <c r="H7066">
        <v>583153</v>
      </c>
      <c r="I7066" t="s">
        <v>722</v>
      </c>
      <c r="J7066">
        <v>202212</v>
      </c>
      <c r="K7066">
        <v>44915</v>
      </c>
      <c r="L7066" t="s">
        <v>644</v>
      </c>
      <c r="M7066">
        <v>21020.76</v>
      </c>
      <c r="N7066">
        <v>33.25</v>
      </c>
      <c r="O7066" t="s">
        <v>645</v>
      </c>
      <c r="P7066" s="428">
        <v>32.042000000000002</v>
      </c>
      <c r="Q7066">
        <v>13045208</v>
      </c>
      <c r="R7066" t="s">
        <v>646</v>
      </c>
      <c r="S7066">
        <v>2052844</v>
      </c>
      <c r="T7066" t="s">
        <v>5676</v>
      </c>
    </row>
    <row r="7067" spans="1:20" x14ac:dyDescent="0.25">
      <c r="A7067" t="s">
        <v>637</v>
      </c>
      <c r="B7067" t="s">
        <v>677</v>
      </c>
      <c r="C7067" t="s">
        <v>639</v>
      </c>
      <c r="D7067" t="s">
        <v>640</v>
      </c>
      <c r="E7067" t="s">
        <v>667</v>
      </c>
      <c r="F7067">
        <v>528004120002</v>
      </c>
      <c r="G7067" t="s">
        <v>642</v>
      </c>
      <c r="H7067">
        <v>583149</v>
      </c>
      <c r="I7067" t="s">
        <v>680</v>
      </c>
      <c r="J7067">
        <v>202212</v>
      </c>
      <c r="K7067">
        <v>44915</v>
      </c>
      <c r="L7067" t="s">
        <v>644</v>
      </c>
      <c r="M7067">
        <v>65588.28</v>
      </c>
      <c r="N7067">
        <v>103.76</v>
      </c>
      <c r="O7067" t="s">
        <v>645</v>
      </c>
      <c r="P7067" s="428">
        <v>99.989000000000004</v>
      </c>
      <c r="Q7067">
        <v>13045208</v>
      </c>
      <c r="R7067" t="s">
        <v>646</v>
      </c>
      <c r="S7067">
        <v>8540392</v>
      </c>
      <c r="T7067" t="s">
        <v>5673</v>
      </c>
    </row>
    <row r="7068" spans="1:20" x14ac:dyDescent="0.25">
      <c r="A7068" t="s">
        <v>637</v>
      </c>
      <c r="B7068" t="s">
        <v>677</v>
      </c>
      <c r="C7068" t="s">
        <v>639</v>
      </c>
      <c r="D7068" t="s">
        <v>695</v>
      </c>
      <c r="E7068" t="s">
        <v>641</v>
      </c>
      <c r="F7068">
        <v>528004120002</v>
      </c>
      <c r="G7068" t="s">
        <v>642</v>
      </c>
      <c r="H7068">
        <v>583152</v>
      </c>
      <c r="I7068" t="s">
        <v>43</v>
      </c>
      <c r="J7068">
        <v>202212</v>
      </c>
      <c r="K7068">
        <v>44915</v>
      </c>
      <c r="L7068" t="s">
        <v>644</v>
      </c>
      <c r="M7068">
        <v>203064.86</v>
      </c>
      <c r="N7068">
        <v>321.24</v>
      </c>
      <c r="O7068" t="s">
        <v>645</v>
      </c>
      <c r="P7068" s="428">
        <v>309.56599999999997</v>
      </c>
      <c r="Q7068">
        <v>13045208</v>
      </c>
      <c r="R7068" t="s">
        <v>646</v>
      </c>
      <c r="S7068">
        <v>2058432</v>
      </c>
      <c r="T7068" t="s">
        <v>5654</v>
      </c>
    </row>
    <row r="7069" spans="1:20" x14ac:dyDescent="0.25">
      <c r="A7069" t="s">
        <v>637</v>
      </c>
      <c r="B7069" t="s">
        <v>677</v>
      </c>
      <c r="C7069" t="s">
        <v>639</v>
      </c>
      <c r="D7069" t="s">
        <v>651</v>
      </c>
      <c r="E7069" t="s">
        <v>704</v>
      </c>
      <c r="F7069">
        <v>528004120002</v>
      </c>
      <c r="G7069" t="s">
        <v>642</v>
      </c>
      <c r="H7069">
        <v>856779</v>
      </c>
      <c r="I7069" t="s">
        <v>28</v>
      </c>
      <c r="J7069">
        <v>202212</v>
      </c>
      <c r="K7069">
        <v>44915</v>
      </c>
      <c r="L7069" t="s">
        <v>644</v>
      </c>
      <c r="M7069">
        <v>257747.33</v>
      </c>
      <c r="N7069">
        <v>407.75</v>
      </c>
      <c r="O7069" t="s">
        <v>645</v>
      </c>
      <c r="P7069" s="428">
        <v>392.93299999999999</v>
      </c>
      <c r="Q7069">
        <v>13045208</v>
      </c>
      <c r="R7069" t="s">
        <v>646</v>
      </c>
      <c r="S7069">
        <v>2039252</v>
      </c>
      <c r="T7069" t="s">
        <v>5680</v>
      </c>
    </row>
    <row r="7070" spans="1:20" x14ac:dyDescent="0.25">
      <c r="A7070" t="s">
        <v>637</v>
      </c>
      <c r="B7070" t="s">
        <v>677</v>
      </c>
      <c r="C7070" t="s">
        <v>639</v>
      </c>
      <c r="D7070" t="s">
        <v>651</v>
      </c>
      <c r="E7070" t="s">
        <v>701</v>
      </c>
      <c r="F7070">
        <v>528004120002</v>
      </c>
      <c r="G7070" t="s">
        <v>642</v>
      </c>
      <c r="H7070">
        <v>583137</v>
      </c>
      <c r="I7070" t="s">
        <v>33</v>
      </c>
      <c r="J7070">
        <v>202212</v>
      </c>
      <c r="K7070">
        <v>44915</v>
      </c>
      <c r="L7070" t="s">
        <v>644</v>
      </c>
      <c r="M7070">
        <v>376331.43</v>
      </c>
      <c r="N7070">
        <v>595.35</v>
      </c>
      <c r="O7070" t="s">
        <v>645</v>
      </c>
      <c r="P7070" s="428">
        <v>573.71500000000003</v>
      </c>
      <c r="Q7070">
        <v>13045208</v>
      </c>
      <c r="R7070" t="s">
        <v>646</v>
      </c>
      <c r="S7070">
        <v>2038727</v>
      </c>
      <c r="T7070" t="s">
        <v>5681</v>
      </c>
    </row>
    <row r="7071" spans="1:20" x14ac:dyDescent="0.25">
      <c r="A7071" t="s">
        <v>637</v>
      </c>
      <c r="B7071" t="s">
        <v>677</v>
      </c>
      <c r="C7071" t="s">
        <v>639</v>
      </c>
      <c r="D7071" t="s">
        <v>663</v>
      </c>
      <c r="E7071" t="s">
        <v>701</v>
      </c>
      <c r="F7071">
        <v>528004120002</v>
      </c>
      <c r="G7071" t="s">
        <v>642</v>
      </c>
      <c r="H7071">
        <v>583137</v>
      </c>
      <c r="I7071" t="s">
        <v>33</v>
      </c>
      <c r="J7071">
        <v>202212</v>
      </c>
      <c r="K7071">
        <v>44915</v>
      </c>
      <c r="L7071" t="s">
        <v>644</v>
      </c>
      <c r="M7071">
        <v>50177.52</v>
      </c>
      <c r="N7071">
        <v>79.38</v>
      </c>
      <c r="O7071" t="s">
        <v>645</v>
      </c>
      <c r="P7071" s="428">
        <v>76.495000000000005</v>
      </c>
      <c r="Q7071">
        <v>13045208</v>
      </c>
      <c r="R7071" t="s">
        <v>646</v>
      </c>
      <c r="S7071">
        <v>2038727</v>
      </c>
      <c r="T7071" t="s">
        <v>5682</v>
      </c>
    </row>
    <row r="7072" spans="1:20" x14ac:dyDescent="0.25">
      <c r="A7072" t="s">
        <v>637</v>
      </c>
      <c r="B7072" t="s">
        <v>677</v>
      </c>
      <c r="C7072" t="s">
        <v>639</v>
      </c>
      <c r="D7072" t="s">
        <v>695</v>
      </c>
      <c r="E7072" t="s">
        <v>667</v>
      </c>
      <c r="F7072">
        <v>528004120002</v>
      </c>
      <c r="G7072" t="s">
        <v>642</v>
      </c>
      <c r="H7072">
        <v>583136</v>
      </c>
      <c r="I7072" t="s">
        <v>32</v>
      </c>
      <c r="J7072">
        <v>202212</v>
      </c>
      <c r="K7072">
        <v>44915</v>
      </c>
      <c r="L7072" t="s">
        <v>644</v>
      </c>
      <c r="M7072">
        <v>207834.25</v>
      </c>
      <c r="N7072">
        <v>328.79</v>
      </c>
      <c r="O7072" t="s">
        <v>645</v>
      </c>
      <c r="P7072" s="428">
        <v>316.84199999999998</v>
      </c>
      <c r="Q7072">
        <v>13045208</v>
      </c>
      <c r="R7072" t="s">
        <v>646</v>
      </c>
      <c r="S7072">
        <v>2035753</v>
      </c>
      <c r="T7072" t="s">
        <v>5661</v>
      </c>
    </row>
    <row r="7073" spans="1:20" x14ac:dyDescent="0.25">
      <c r="A7073" t="s">
        <v>637</v>
      </c>
      <c r="B7073" t="s">
        <v>677</v>
      </c>
      <c r="C7073" t="s">
        <v>639</v>
      </c>
      <c r="D7073" t="s">
        <v>695</v>
      </c>
      <c r="E7073" t="s">
        <v>667</v>
      </c>
      <c r="F7073">
        <v>528004120002</v>
      </c>
      <c r="G7073" t="s">
        <v>642</v>
      </c>
      <c r="H7073">
        <v>583135</v>
      </c>
      <c r="I7073" t="s">
        <v>31</v>
      </c>
      <c r="J7073">
        <v>202212</v>
      </c>
      <c r="K7073">
        <v>44915</v>
      </c>
      <c r="L7073" t="s">
        <v>644</v>
      </c>
      <c r="M7073">
        <v>300154.43</v>
      </c>
      <c r="N7073">
        <v>474.84</v>
      </c>
      <c r="O7073" t="s">
        <v>645</v>
      </c>
      <c r="P7073" s="428">
        <v>457.584</v>
      </c>
      <c r="Q7073">
        <v>13045208</v>
      </c>
      <c r="R7073" t="s">
        <v>646</v>
      </c>
      <c r="S7073">
        <v>2023596</v>
      </c>
      <c r="T7073" t="s">
        <v>5662</v>
      </c>
    </row>
    <row r="7074" spans="1:20" x14ac:dyDescent="0.25">
      <c r="A7074" t="s">
        <v>637</v>
      </c>
      <c r="B7074" t="s">
        <v>677</v>
      </c>
      <c r="C7074" t="s">
        <v>639</v>
      </c>
      <c r="D7074" t="s">
        <v>651</v>
      </c>
      <c r="E7074" t="s">
        <v>673</v>
      </c>
      <c r="F7074">
        <v>528004120002</v>
      </c>
      <c r="G7074" t="s">
        <v>642</v>
      </c>
      <c r="H7074">
        <v>583133</v>
      </c>
      <c r="I7074" t="s">
        <v>29</v>
      </c>
      <c r="J7074">
        <v>202212</v>
      </c>
      <c r="K7074">
        <v>44915</v>
      </c>
      <c r="L7074" t="s">
        <v>644</v>
      </c>
      <c r="M7074">
        <v>21725.89</v>
      </c>
      <c r="N7074">
        <v>34.369999999999997</v>
      </c>
      <c r="O7074" t="s">
        <v>645</v>
      </c>
      <c r="P7074" s="428">
        <v>33.121000000000002</v>
      </c>
      <c r="Q7074">
        <v>13045208</v>
      </c>
      <c r="R7074" t="s">
        <v>646</v>
      </c>
      <c r="S7074">
        <v>2030994</v>
      </c>
      <c r="T7074" t="s">
        <v>5671</v>
      </c>
    </row>
    <row r="7075" spans="1:20" x14ac:dyDescent="0.25">
      <c r="A7075" t="s">
        <v>637</v>
      </c>
      <c r="B7075" t="s">
        <v>677</v>
      </c>
      <c r="C7075" t="s">
        <v>639</v>
      </c>
      <c r="D7075" t="s">
        <v>651</v>
      </c>
      <c r="E7075" t="s">
        <v>2008</v>
      </c>
      <c r="F7075">
        <v>528004120002</v>
      </c>
      <c r="G7075" t="s">
        <v>642</v>
      </c>
      <c r="H7075">
        <v>856778</v>
      </c>
      <c r="I7075" t="s">
        <v>27</v>
      </c>
      <c r="J7075">
        <v>202212</v>
      </c>
      <c r="K7075">
        <v>44915</v>
      </c>
      <c r="L7075" t="s">
        <v>644</v>
      </c>
      <c r="M7075">
        <v>122004.73</v>
      </c>
      <c r="N7075">
        <v>193.01</v>
      </c>
      <c r="O7075" t="s">
        <v>645</v>
      </c>
      <c r="P7075" s="428">
        <v>185.99600000000001</v>
      </c>
      <c r="Q7075">
        <v>13045208</v>
      </c>
      <c r="R7075" t="s">
        <v>646</v>
      </c>
      <c r="S7075">
        <v>2041743</v>
      </c>
      <c r="T7075" t="s">
        <v>5653</v>
      </c>
    </row>
    <row r="7076" spans="1:20" x14ac:dyDescent="0.25">
      <c r="A7076" t="s">
        <v>637</v>
      </c>
      <c r="B7076" t="s">
        <v>677</v>
      </c>
      <c r="C7076" t="s">
        <v>639</v>
      </c>
      <c r="D7076" t="s">
        <v>695</v>
      </c>
      <c r="E7076" t="s">
        <v>704</v>
      </c>
      <c r="F7076">
        <v>528004120001</v>
      </c>
      <c r="G7076" t="s">
        <v>705</v>
      </c>
      <c r="H7076">
        <v>583128</v>
      </c>
      <c r="I7076" t="s">
        <v>20</v>
      </c>
      <c r="J7076">
        <v>202212</v>
      </c>
      <c r="K7076">
        <v>44915</v>
      </c>
      <c r="L7076" t="s">
        <v>644</v>
      </c>
      <c r="M7076">
        <v>313935.33</v>
      </c>
      <c r="N7076">
        <v>496.64</v>
      </c>
      <c r="O7076" t="s">
        <v>645</v>
      </c>
      <c r="P7076" s="428">
        <v>478.59199999999998</v>
      </c>
      <c r="Q7076">
        <v>13045208</v>
      </c>
      <c r="R7076" t="s">
        <v>646</v>
      </c>
      <c r="S7076">
        <v>2012170</v>
      </c>
      <c r="T7076" t="s">
        <v>5670</v>
      </c>
    </row>
    <row r="7077" spans="1:20" x14ac:dyDescent="0.25">
      <c r="A7077" t="s">
        <v>637</v>
      </c>
      <c r="B7077" t="s">
        <v>677</v>
      </c>
      <c r="C7077" t="s">
        <v>639</v>
      </c>
      <c r="D7077" t="s">
        <v>663</v>
      </c>
      <c r="E7077" t="s">
        <v>673</v>
      </c>
      <c r="F7077">
        <v>528004120002</v>
      </c>
      <c r="G7077" t="s">
        <v>642</v>
      </c>
      <c r="H7077">
        <v>583134</v>
      </c>
      <c r="I7077" t="s">
        <v>30</v>
      </c>
      <c r="J7077">
        <v>202212</v>
      </c>
      <c r="K7077">
        <v>44915</v>
      </c>
      <c r="L7077" t="s">
        <v>644</v>
      </c>
      <c r="M7077">
        <v>386621</v>
      </c>
      <c r="N7077">
        <v>611.63</v>
      </c>
      <c r="O7077" t="s">
        <v>645</v>
      </c>
      <c r="P7077" s="428">
        <v>589.404</v>
      </c>
      <c r="Q7077">
        <v>13045208</v>
      </c>
      <c r="R7077" t="s">
        <v>646</v>
      </c>
      <c r="S7077">
        <v>2059559</v>
      </c>
      <c r="T7077" t="s">
        <v>5666</v>
      </c>
    </row>
    <row r="7078" spans="1:20" x14ac:dyDescent="0.25">
      <c r="A7078" t="s">
        <v>637</v>
      </c>
      <c r="B7078" t="s">
        <v>677</v>
      </c>
      <c r="C7078" t="s">
        <v>639</v>
      </c>
      <c r="D7078" t="s">
        <v>640</v>
      </c>
      <c r="E7078" t="s">
        <v>689</v>
      </c>
      <c r="F7078">
        <v>528004120002</v>
      </c>
      <c r="G7078" t="s">
        <v>642</v>
      </c>
      <c r="H7078">
        <v>583156</v>
      </c>
      <c r="I7078" t="s">
        <v>690</v>
      </c>
      <c r="J7078">
        <v>202212</v>
      </c>
      <c r="K7078">
        <v>44915</v>
      </c>
      <c r="L7078" t="s">
        <v>644</v>
      </c>
      <c r="M7078">
        <v>71283.75</v>
      </c>
      <c r="N7078">
        <v>112.77</v>
      </c>
      <c r="O7078" t="s">
        <v>645</v>
      </c>
      <c r="P7078" s="428">
        <v>108.672</v>
      </c>
      <c r="Q7078">
        <v>13045208</v>
      </c>
      <c r="R7078" t="s">
        <v>646</v>
      </c>
      <c r="S7078">
        <v>2032465</v>
      </c>
      <c r="T7078" t="s">
        <v>5667</v>
      </c>
    </row>
    <row r="7079" spans="1:20" x14ac:dyDescent="0.25">
      <c r="A7079" t="s">
        <v>637</v>
      </c>
      <c r="B7079" t="s">
        <v>638</v>
      </c>
      <c r="C7079" t="s">
        <v>639</v>
      </c>
      <c r="D7079" t="s">
        <v>640</v>
      </c>
      <c r="E7079" t="s">
        <v>648</v>
      </c>
      <c r="F7079">
        <v>528004120002</v>
      </c>
      <c r="G7079" t="s">
        <v>642</v>
      </c>
      <c r="H7079">
        <v>583144</v>
      </c>
      <c r="I7079" t="s">
        <v>40</v>
      </c>
      <c r="J7079">
        <v>202212</v>
      </c>
      <c r="K7079">
        <v>44915</v>
      </c>
      <c r="L7079" t="s">
        <v>644</v>
      </c>
      <c r="M7079">
        <v>18659.61</v>
      </c>
      <c r="N7079">
        <v>29.52</v>
      </c>
      <c r="O7079" t="s">
        <v>645</v>
      </c>
      <c r="P7079" s="428">
        <v>28.446999999999999</v>
      </c>
      <c r="Q7079">
        <v>13045208</v>
      </c>
      <c r="R7079" t="s">
        <v>646</v>
      </c>
      <c r="S7079">
        <v>9985201</v>
      </c>
      <c r="T7079" t="s">
        <v>5655</v>
      </c>
    </row>
    <row r="7080" spans="1:20" x14ac:dyDescent="0.25">
      <c r="A7080" t="s">
        <v>637</v>
      </c>
      <c r="B7080" t="s">
        <v>677</v>
      </c>
      <c r="C7080" t="s">
        <v>639</v>
      </c>
      <c r="D7080" t="s">
        <v>663</v>
      </c>
      <c r="E7080" t="s">
        <v>667</v>
      </c>
      <c r="F7080">
        <v>528004120002</v>
      </c>
      <c r="G7080" t="s">
        <v>642</v>
      </c>
      <c r="H7080">
        <v>583136</v>
      </c>
      <c r="I7080" t="s">
        <v>32</v>
      </c>
      <c r="J7080">
        <v>202212</v>
      </c>
      <c r="K7080">
        <v>44915</v>
      </c>
      <c r="L7080" t="s">
        <v>644</v>
      </c>
      <c r="M7080">
        <v>328189.69</v>
      </c>
      <c r="N7080">
        <v>519.19000000000005</v>
      </c>
      <c r="O7080" t="s">
        <v>645</v>
      </c>
      <c r="P7080" s="428">
        <v>500.32299999999998</v>
      </c>
      <c r="Q7080">
        <v>13045208</v>
      </c>
      <c r="R7080" t="s">
        <v>646</v>
      </c>
      <c r="S7080">
        <v>2023197</v>
      </c>
      <c r="T7080" t="s">
        <v>5668</v>
      </c>
    </row>
    <row r="7081" spans="1:20" x14ac:dyDescent="0.25">
      <c r="A7081" t="s">
        <v>637</v>
      </c>
      <c r="B7081" t="s">
        <v>677</v>
      </c>
      <c r="C7081" t="s">
        <v>639</v>
      </c>
      <c r="D7081" t="s">
        <v>651</v>
      </c>
      <c r="E7081" t="s">
        <v>673</v>
      </c>
      <c r="F7081">
        <v>528004120002</v>
      </c>
      <c r="G7081" t="s">
        <v>642</v>
      </c>
      <c r="H7081">
        <v>583133</v>
      </c>
      <c r="I7081" t="s">
        <v>29</v>
      </c>
      <c r="J7081">
        <v>202212</v>
      </c>
      <c r="K7081">
        <v>44915</v>
      </c>
      <c r="L7081" t="s">
        <v>644</v>
      </c>
      <c r="M7081">
        <v>29265.85</v>
      </c>
      <c r="N7081">
        <v>46.3</v>
      </c>
      <c r="O7081" t="s">
        <v>645</v>
      </c>
      <c r="P7081" s="428">
        <v>44.616999999999997</v>
      </c>
      <c r="Q7081">
        <v>13045208</v>
      </c>
      <c r="R7081" t="s">
        <v>646</v>
      </c>
      <c r="S7081">
        <v>2024413</v>
      </c>
      <c r="T7081" t="s">
        <v>5660</v>
      </c>
    </row>
    <row r="7082" spans="1:20" x14ac:dyDescent="0.25">
      <c r="A7082" t="s">
        <v>637</v>
      </c>
      <c r="B7082" t="s">
        <v>677</v>
      </c>
      <c r="C7082" t="s">
        <v>639</v>
      </c>
      <c r="D7082" t="s">
        <v>651</v>
      </c>
      <c r="E7082" t="s">
        <v>2008</v>
      </c>
      <c r="F7082">
        <v>528004120002</v>
      </c>
      <c r="G7082" t="s">
        <v>642</v>
      </c>
      <c r="H7082">
        <v>583138</v>
      </c>
      <c r="I7082" t="s">
        <v>34</v>
      </c>
      <c r="J7082">
        <v>202212</v>
      </c>
      <c r="K7082">
        <v>44915</v>
      </c>
      <c r="L7082" t="s">
        <v>644</v>
      </c>
      <c r="M7082">
        <v>432335.51</v>
      </c>
      <c r="N7082">
        <v>683.95</v>
      </c>
      <c r="O7082" t="s">
        <v>645</v>
      </c>
      <c r="P7082" s="428">
        <v>659.096</v>
      </c>
      <c r="Q7082">
        <v>13045208</v>
      </c>
      <c r="R7082" t="s">
        <v>646</v>
      </c>
      <c r="S7082">
        <v>2024193</v>
      </c>
      <c r="T7082" t="s">
        <v>5679</v>
      </c>
    </row>
    <row r="7083" spans="1:20" x14ac:dyDescent="0.25">
      <c r="A7083" t="s">
        <v>637</v>
      </c>
      <c r="B7083" t="s">
        <v>677</v>
      </c>
      <c r="C7083" t="s">
        <v>639</v>
      </c>
      <c r="D7083" t="s">
        <v>651</v>
      </c>
      <c r="E7083" t="s">
        <v>673</v>
      </c>
      <c r="F7083">
        <v>528004120002</v>
      </c>
      <c r="G7083" t="s">
        <v>642</v>
      </c>
      <c r="H7083">
        <v>583148</v>
      </c>
      <c r="I7083" t="s">
        <v>699</v>
      </c>
      <c r="J7083">
        <v>202212</v>
      </c>
      <c r="K7083">
        <v>44915</v>
      </c>
      <c r="L7083" t="s">
        <v>644</v>
      </c>
      <c r="M7083">
        <v>49962.11</v>
      </c>
      <c r="N7083">
        <v>79.040000000000006</v>
      </c>
      <c r="O7083" t="s">
        <v>645</v>
      </c>
      <c r="P7083" s="428">
        <v>76.168000000000006</v>
      </c>
      <c r="Q7083">
        <v>13045208</v>
      </c>
      <c r="R7083" t="s">
        <v>646</v>
      </c>
      <c r="S7083">
        <v>8540386</v>
      </c>
      <c r="T7083" t="s">
        <v>5658</v>
      </c>
    </row>
    <row r="7084" spans="1:20" x14ac:dyDescent="0.25">
      <c r="A7084" t="s">
        <v>637</v>
      </c>
      <c r="B7084" t="s">
        <v>677</v>
      </c>
      <c r="C7084" t="s">
        <v>639</v>
      </c>
      <c r="D7084" t="s">
        <v>651</v>
      </c>
      <c r="E7084" t="s">
        <v>673</v>
      </c>
      <c r="F7084">
        <v>528004120002</v>
      </c>
      <c r="G7084" t="s">
        <v>642</v>
      </c>
      <c r="H7084">
        <v>583148</v>
      </c>
      <c r="I7084" t="s">
        <v>699</v>
      </c>
      <c r="J7084">
        <v>202212</v>
      </c>
      <c r="K7084">
        <v>44915</v>
      </c>
      <c r="L7084" t="s">
        <v>644</v>
      </c>
      <c r="M7084">
        <v>73415.56</v>
      </c>
      <c r="N7084">
        <v>116.14</v>
      </c>
      <c r="O7084" t="s">
        <v>645</v>
      </c>
      <c r="P7084" s="428">
        <v>111.92</v>
      </c>
      <c r="Q7084">
        <v>13045208</v>
      </c>
      <c r="R7084" t="s">
        <v>646</v>
      </c>
      <c r="S7084">
        <v>8540279</v>
      </c>
      <c r="T7084" t="s">
        <v>5657</v>
      </c>
    </row>
    <row r="7085" spans="1:20" x14ac:dyDescent="0.25">
      <c r="A7085" t="s">
        <v>637</v>
      </c>
      <c r="B7085" t="s">
        <v>677</v>
      </c>
      <c r="C7085" t="s">
        <v>639</v>
      </c>
      <c r="D7085" t="s">
        <v>651</v>
      </c>
      <c r="E7085" t="s">
        <v>667</v>
      </c>
      <c r="F7085">
        <v>528004120002</v>
      </c>
      <c r="G7085" t="s">
        <v>642</v>
      </c>
      <c r="H7085">
        <v>583149</v>
      </c>
      <c r="I7085" t="s">
        <v>680</v>
      </c>
      <c r="J7085">
        <v>202212</v>
      </c>
      <c r="K7085">
        <v>44915</v>
      </c>
      <c r="L7085" t="s">
        <v>644</v>
      </c>
      <c r="M7085">
        <v>57961.58</v>
      </c>
      <c r="N7085">
        <v>91.69</v>
      </c>
      <c r="O7085" t="s">
        <v>645</v>
      </c>
      <c r="P7085" s="428">
        <v>88.358000000000004</v>
      </c>
      <c r="Q7085">
        <v>13045208</v>
      </c>
      <c r="R7085" t="s">
        <v>646</v>
      </c>
      <c r="S7085">
        <v>8540358</v>
      </c>
      <c r="T7085" t="s">
        <v>5656</v>
      </c>
    </row>
    <row r="7086" spans="1:20" x14ac:dyDescent="0.25">
      <c r="A7086" t="s">
        <v>637</v>
      </c>
      <c r="B7086" t="s">
        <v>677</v>
      </c>
      <c r="C7086" t="s">
        <v>639</v>
      </c>
      <c r="D7086" t="s">
        <v>651</v>
      </c>
      <c r="E7086" t="s">
        <v>667</v>
      </c>
      <c r="F7086">
        <v>528004120002</v>
      </c>
      <c r="G7086" t="s">
        <v>642</v>
      </c>
      <c r="H7086">
        <v>583149</v>
      </c>
      <c r="I7086" t="s">
        <v>680</v>
      </c>
      <c r="J7086">
        <v>202212</v>
      </c>
      <c r="K7086">
        <v>44915</v>
      </c>
      <c r="L7086" t="s">
        <v>644</v>
      </c>
      <c r="M7086">
        <v>83351.41</v>
      </c>
      <c r="N7086">
        <v>131.86000000000001</v>
      </c>
      <c r="O7086" t="s">
        <v>645</v>
      </c>
      <c r="P7086" s="428">
        <v>127.068</v>
      </c>
      <c r="Q7086">
        <v>13045208</v>
      </c>
      <c r="R7086" t="s">
        <v>646</v>
      </c>
      <c r="S7086">
        <v>8540399</v>
      </c>
      <c r="T7086" t="s">
        <v>5659</v>
      </c>
    </row>
    <row r="7087" spans="1:20" x14ac:dyDescent="0.25">
      <c r="A7087" t="s">
        <v>637</v>
      </c>
      <c r="B7087" t="s">
        <v>828</v>
      </c>
      <c r="C7087" t="s">
        <v>639</v>
      </c>
      <c r="D7087" t="s">
        <v>718</v>
      </c>
      <c r="E7087" t="s">
        <v>652</v>
      </c>
      <c r="F7087">
        <v>528004120010</v>
      </c>
      <c r="G7087" t="s">
        <v>653</v>
      </c>
      <c r="H7087">
        <v>583593</v>
      </c>
      <c r="I7087" t="s">
        <v>176</v>
      </c>
      <c r="J7087">
        <v>202212</v>
      </c>
      <c r="K7087">
        <v>44915</v>
      </c>
      <c r="L7087" t="s">
        <v>644</v>
      </c>
      <c r="M7087">
        <v>1634.2</v>
      </c>
      <c r="N7087">
        <v>2.59</v>
      </c>
      <c r="O7087" t="s">
        <v>645</v>
      </c>
      <c r="P7087" s="428">
        <v>2.496</v>
      </c>
      <c r="Q7087">
        <v>13048467</v>
      </c>
      <c r="R7087" t="s">
        <v>654</v>
      </c>
      <c r="S7087" t="s">
        <v>825</v>
      </c>
      <c r="T7087" t="s">
        <v>5684</v>
      </c>
    </row>
    <row r="7088" spans="1:20" x14ac:dyDescent="0.25">
      <c r="A7088" t="s">
        <v>637</v>
      </c>
      <c r="B7088" t="s">
        <v>828</v>
      </c>
      <c r="C7088" t="s">
        <v>639</v>
      </c>
      <c r="D7088" t="s">
        <v>718</v>
      </c>
      <c r="E7088" t="s">
        <v>652</v>
      </c>
      <c r="F7088">
        <v>528004120010</v>
      </c>
      <c r="G7088" t="s">
        <v>653</v>
      </c>
      <c r="H7088">
        <v>583593</v>
      </c>
      <c r="I7088" t="s">
        <v>176</v>
      </c>
      <c r="J7088">
        <v>202212</v>
      </c>
      <c r="K7088">
        <v>44915</v>
      </c>
      <c r="L7088" t="s">
        <v>644</v>
      </c>
      <c r="M7088">
        <v>285.99</v>
      </c>
      <c r="N7088">
        <v>0.45</v>
      </c>
      <c r="O7088" t="s">
        <v>645</v>
      </c>
      <c r="P7088" s="428">
        <v>0.434</v>
      </c>
      <c r="Q7088">
        <v>13048467</v>
      </c>
      <c r="R7088" t="s">
        <v>654</v>
      </c>
      <c r="S7088" t="s">
        <v>825</v>
      </c>
      <c r="T7088" t="s">
        <v>5677</v>
      </c>
    </row>
    <row r="7089" spans="1:20" x14ac:dyDescent="0.25">
      <c r="A7089" t="s">
        <v>637</v>
      </c>
      <c r="B7089" t="s">
        <v>828</v>
      </c>
      <c r="C7089" t="s">
        <v>639</v>
      </c>
      <c r="D7089" t="s">
        <v>718</v>
      </c>
      <c r="E7089" t="s">
        <v>652</v>
      </c>
      <c r="F7089">
        <v>528004120010</v>
      </c>
      <c r="G7089" t="s">
        <v>653</v>
      </c>
      <c r="H7089">
        <v>583593</v>
      </c>
      <c r="I7089" t="s">
        <v>176</v>
      </c>
      <c r="J7089">
        <v>202212</v>
      </c>
      <c r="K7089">
        <v>44915</v>
      </c>
      <c r="L7089" t="s">
        <v>644</v>
      </c>
      <c r="M7089">
        <v>817.1</v>
      </c>
      <c r="N7089">
        <v>1.29</v>
      </c>
      <c r="O7089" t="s">
        <v>645</v>
      </c>
      <c r="P7089" s="428">
        <v>1.2430000000000001</v>
      </c>
      <c r="Q7089">
        <v>13048467</v>
      </c>
      <c r="R7089" t="s">
        <v>654</v>
      </c>
      <c r="S7089" t="s">
        <v>825</v>
      </c>
      <c r="T7089" t="s">
        <v>5685</v>
      </c>
    </row>
    <row r="7090" spans="1:20" x14ac:dyDescent="0.25">
      <c r="A7090" t="s">
        <v>637</v>
      </c>
      <c r="B7090" t="s">
        <v>657</v>
      </c>
      <c r="C7090" t="s">
        <v>639</v>
      </c>
      <c r="D7090" t="s">
        <v>718</v>
      </c>
      <c r="E7090" t="s">
        <v>652</v>
      </c>
      <c r="F7090">
        <v>528004120010</v>
      </c>
      <c r="G7090" t="s">
        <v>653</v>
      </c>
      <c r="H7090">
        <v>583593</v>
      </c>
      <c r="I7090" t="s">
        <v>176</v>
      </c>
      <c r="J7090">
        <v>202212</v>
      </c>
      <c r="K7090">
        <v>44915</v>
      </c>
      <c r="L7090" t="s">
        <v>644</v>
      </c>
      <c r="M7090">
        <v>919.24</v>
      </c>
      <c r="N7090">
        <v>1.45</v>
      </c>
      <c r="O7090" t="s">
        <v>645</v>
      </c>
      <c r="P7090" s="428">
        <v>1.397</v>
      </c>
      <c r="Q7090">
        <v>13048467</v>
      </c>
      <c r="R7090" t="s">
        <v>654</v>
      </c>
      <c r="S7090" t="s">
        <v>825</v>
      </c>
      <c r="T7090" t="s">
        <v>5686</v>
      </c>
    </row>
    <row r="7091" spans="1:20" x14ac:dyDescent="0.25">
      <c r="A7091" t="s">
        <v>637</v>
      </c>
      <c r="B7091" t="s">
        <v>828</v>
      </c>
      <c r="C7091" t="s">
        <v>639</v>
      </c>
      <c r="D7091" t="s">
        <v>718</v>
      </c>
      <c r="E7091" t="s">
        <v>652</v>
      </c>
      <c r="F7091">
        <v>528004120010</v>
      </c>
      <c r="G7091" t="s">
        <v>653</v>
      </c>
      <c r="H7091">
        <v>583593</v>
      </c>
      <c r="I7091" t="s">
        <v>176</v>
      </c>
      <c r="J7091">
        <v>202212</v>
      </c>
      <c r="K7091">
        <v>44915</v>
      </c>
      <c r="L7091" t="s">
        <v>644</v>
      </c>
      <c r="M7091">
        <v>163.41999999999999</v>
      </c>
      <c r="N7091">
        <v>0.26</v>
      </c>
      <c r="O7091" t="s">
        <v>645</v>
      </c>
      <c r="P7091" s="428">
        <v>0.251</v>
      </c>
      <c r="Q7091">
        <v>13048467</v>
      </c>
      <c r="R7091" t="s">
        <v>654</v>
      </c>
      <c r="S7091" t="s">
        <v>825</v>
      </c>
      <c r="T7091" t="s">
        <v>5678</v>
      </c>
    </row>
    <row r="7092" spans="1:20" x14ac:dyDescent="0.25">
      <c r="A7092" t="s">
        <v>637</v>
      </c>
      <c r="B7092" t="s">
        <v>662</v>
      </c>
      <c r="C7092" t="s">
        <v>639</v>
      </c>
      <c r="D7092" t="s">
        <v>695</v>
      </c>
      <c r="E7092" t="s">
        <v>652</v>
      </c>
      <c r="F7092">
        <v>528004120010</v>
      </c>
      <c r="G7092" t="s">
        <v>653</v>
      </c>
      <c r="H7092">
        <v>583590</v>
      </c>
      <c r="I7092" t="s">
        <v>170</v>
      </c>
      <c r="J7092">
        <v>202212</v>
      </c>
      <c r="K7092">
        <v>44915</v>
      </c>
      <c r="L7092" t="s">
        <v>644</v>
      </c>
      <c r="M7092">
        <v>28374.57</v>
      </c>
      <c r="N7092">
        <v>44.89</v>
      </c>
      <c r="O7092" t="s">
        <v>645</v>
      </c>
      <c r="P7092" s="428">
        <v>43.259</v>
      </c>
      <c r="Q7092">
        <v>13048467</v>
      </c>
      <c r="R7092" t="s">
        <v>654</v>
      </c>
      <c r="S7092" t="s">
        <v>951</v>
      </c>
      <c r="T7092" t="s">
        <v>5683</v>
      </c>
    </row>
    <row r="7093" spans="1:20" x14ac:dyDescent="0.25">
      <c r="A7093" t="s">
        <v>637</v>
      </c>
      <c r="B7093" t="s">
        <v>657</v>
      </c>
      <c r="C7093" t="s">
        <v>639</v>
      </c>
      <c r="D7093" t="s">
        <v>695</v>
      </c>
      <c r="E7093" t="s">
        <v>652</v>
      </c>
      <c r="F7093">
        <v>528004120010</v>
      </c>
      <c r="G7093" t="s">
        <v>653</v>
      </c>
      <c r="H7093">
        <v>583590</v>
      </c>
      <c r="I7093" t="s">
        <v>170</v>
      </c>
      <c r="J7093">
        <v>202212</v>
      </c>
      <c r="K7093">
        <v>44916</v>
      </c>
      <c r="L7093" t="s">
        <v>644</v>
      </c>
      <c r="M7093">
        <v>43296.44</v>
      </c>
      <c r="N7093">
        <v>68.489999999999995</v>
      </c>
      <c r="O7093" t="s">
        <v>645</v>
      </c>
      <c r="P7093" s="428">
        <v>66.001000000000005</v>
      </c>
      <c r="Q7093">
        <v>13048467</v>
      </c>
      <c r="R7093" t="s">
        <v>654</v>
      </c>
      <c r="S7093" t="s">
        <v>951</v>
      </c>
      <c r="T7093" t="s">
        <v>5687</v>
      </c>
    </row>
    <row r="7094" spans="1:20" x14ac:dyDescent="0.25">
      <c r="A7094" t="s">
        <v>637</v>
      </c>
      <c r="B7094" t="s">
        <v>828</v>
      </c>
      <c r="C7094" t="s">
        <v>639</v>
      </c>
      <c r="D7094" t="s">
        <v>651</v>
      </c>
      <c r="E7094" t="s">
        <v>652</v>
      </c>
      <c r="F7094">
        <v>528004120010</v>
      </c>
      <c r="G7094" t="s">
        <v>653</v>
      </c>
      <c r="H7094">
        <v>583590</v>
      </c>
      <c r="I7094" t="s">
        <v>170</v>
      </c>
      <c r="J7094">
        <v>202212</v>
      </c>
      <c r="K7094">
        <v>44916</v>
      </c>
      <c r="L7094" t="s">
        <v>727</v>
      </c>
      <c r="M7094">
        <v>-126.89</v>
      </c>
      <c r="N7094">
        <v>-126.89</v>
      </c>
      <c r="O7094" t="s">
        <v>645</v>
      </c>
      <c r="P7094" s="428">
        <v>-122.279</v>
      </c>
      <c r="Q7094">
        <v>13048467</v>
      </c>
      <c r="R7094" t="s">
        <v>654</v>
      </c>
      <c r="S7094" t="s">
        <v>655</v>
      </c>
      <c r="T7094" t="s">
        <v>5689</v>
      </c>
    </row>
    <row r="7095" spans="1:20" x14ac:dyDescent="0.25">
      <c r="A7095" t="s">
        <v>637</v>
      </c>
      <c r="B7095" t="s">
        <v>828</v>
      </c>
      <c r="C7095" t="s">
        <v>639</v>
      </c>
      <c r="D7095" t="s">
        <v>651</v>
      </c>
      <c r="E7095" t="s">
        <v>652</v>
      </c>
      <c r="F7095">
        <v>528004120010</v>
      </c>
      <c r="G7095" t="s">
        <v>653</v>
      </c>
      <c r="H7095">
        <v>583590</v>
      </c>
      <c r="I7095" t="s">
        <v>170</v>
      </c>
      <c r="J7095">
        <v>202212</v>
      </c>
      <c r="K7095">
        <v>44916</v>
      </c>
      <c r="L7095" t="s">
        <v>727</v>
      </c>
      <c r="M7095">
        <v>-126.89</v>
      </c>
      <c r="N7095">
        <v>-126.89</v>
      </c>
      <c r="O7095" t="s">
        <v>645</v>
      </c>
      <c r="P7095" s="428">
        <v>-122.279</v>
      </c>
      <c r="Q7095">
        <v>13048467</v>
      </c>
      <c r="R7095" t="s">
        <v>654</v>
      </c>
      <c r="S7095" t="s">
        <v>655</v>
      </c>
      <c r="T7095" t="s">
        <v>5690</v>
      </c>
    </row>
    <row r="7096" spans="1:20" x14ac:dyDescent="0.25">
      <c r="A7096" t="s">
        <v>637</v>
      </c>
      <c r="B7096" t="s">
        <v>1220</v>
      </c>
      <c r="C7096" t="s">
        <v>639</v>
      </c>
      <c r="D7096" t="s">
        <v>718</v>
      </c>
      <c r="E7096" t="s">
        <v>652</v>
      </c>
      <c r="F7096">
        <v>528004120010</v>
      </c>
      <c r="G7096" t="s">
        <v>653</v>
      </c>
      <c r="H7096">
        <v>583608</v>
      </c>
      <c r="I7096" t="s">
        <v>203</v>
      </c>
      <c r="J7096">
        <v>202212</v>
      </c>
      <c r="K7096">
        <v>44916</v>
      </c>
      <c r="L7096" t="s">
        <v>644</v>
      </c>
      <c r="M7096">
        <v>18793.3</v>
      </c>
      <c r="N7096">
        <v>29.73</v>
      </c>
      <c r="O7096" t="s">
        <v>645</v>
      </c>
      <c r="P7096" s="428">
        <v>28.65</v>
      </c>
      <c r="Q7096">
        <v>13048467</v>
      </c>
      <c r="T7096" t="s">
        <v>5702</v>
      </c>
    </row>
    <row r="7097" spans="1:20" x14ac:dyDescent="0.25">
      <c r="A7097" t="s">
        <v>637</v>
      </c>
      <c r="B7097" t="s">
        <v>1220</v>
      </c>
      <c r="C7097" t="s">
        <v>639</v>
      </c>
      <c r="D7097" t="s">
        <v>718</v>
      </c>
      <c r="E7097" t="s">
        <v>652</v>
      </c>
      <c r="F7097">
        <v>528004120010</v>
      </c>
      <c r="G7097" t="s">
        <v>653</v>
      </c>
      <c r="H7097">
        <v>583608</v>
      </c>
      <c r="I7097" t="s">
        <v>203</v>
      </c>
      <c r="J7097">
        <v>202212</v>
      </c>
      <c r="K7097">
        <v>44916</v>
      </c>
      <c r="L7097" t="s">
        <v>644</v>
      </c>
      <c r="M7097">
        <v>817.1</v>
      </c>
      <c r="N7097">
        <v>1.29</v>
      </c>
      <c r="O7097" t="s">
        <v>645</v>
      </c>
      <c r="P7097" s="428">
        <v>1.2430000000000001</v>
      </c>
      <c r="Q7097">
        <v>13048467</v>
      </c>
      <c r="T7097" t="s">
        <v>5700</v>
      </c>
    </row>
    <row r="7098" spans="1:20" x14ac:dyDescent="0.25">
      <c r="A7098" t="s">
        <v>637</v>
      </c>
      <c r="B7098" t="s">
        <v>821</v>
      </c>
      <c r="C7098" t="s">
        <v>639</v>
      </c>
      <c r="D7098" t="s">
        <v>718</v>
      </c>
      <c r="E7098" t="s">
        <v>704</v>
      </c>
      <c r="F7098">
        <v>528004120024</v>
      </c>
      <c r="G7098" t="s">
        <v>2405</v>
      </c>
      <c r="H7098">
        <v>583623</v>
      </c>
      <c r="I7098" t="s">
        <v>2406</v>
      </c>
      <c r="J7098">
        <v>202212</v>
      </c>
      <c r="K7098">
        <v>44916</v>
      </c>
      <c r="L7098" t="s">
        <v>644</v>
      </c>
      <c r="M7098">
        <v>1921800</v>
      </c>
      <c r="N7098">
        <v>3040.25</v>
      </c>
      <c r="O7098" t="s">
        <v>645</v>
      </c>
      <c r="P7098" s="428">
        <v>2929.768</v>
      </c>
      <c r="Q7098">
        <v>30532189</v>
      </c>
      <c r="T7098" t="s">
        <v>5704</v>
      </c>
    </row>
    <row r="7099" spans="1:20" x14ac:dyDescent="0.25">
      <c r="A7099" t="s">
        <v>637</v>
      </c>
      <c r="B7099" t="s">
        <v>821</v>
      </c>
      <c r="C7099" t="s">
        <v>639</v>
      </c>
      <c r="D7099" t="s">
        <v>718</v>
      </c>
      <c r="E7099" t="s">
        <v>704</v>
      </c>
      <c r="F7099">
        <v>528004120024</v>
      </c>
      <c r="G7099" t="s">
        <v>2405</v>
      </c>
      <c r="H7099">
        <v>583623</v>
      </c>
      <c r="I7099" t="s">
        <v>2406</v>
      </c>
      <c r="J7099">
        <v>202212</v>
      </c>
      <c r="K7099">
        <v>44916</v>
      </c>
      <c r="L7099" t="s">
        <v>644</v>
      </c>
      <c r="M7099">
        <v>7404160</v>
      </c>
      <c r="N7099">
        <v>11713.22</v>
      </c>
      <c r="O7099" t="s">
        <v>645</v>
      </c>
      <c r="P7099" s="428">
        <v>11287.566000000001</v>
      </c>
      <c r="Q7099">
        <v>30532189</v>
      </c>
      <c r="T7099" t="s">
        <v>5697</v>
      </c>
    </row>
    <row r="7100" spans="1:20" x14ac:dyDescent="0.25">
      <c r="A7100" t="s">
        <v>637</v>
      </c>
      <c r="B7100" t="s">
        <v>821</v>
      </c>
      <c r="C7100" t="s">
        <v>639</v>
      </c>
      <c r="D7100" t="s">
        <v>718</v>
      </c>
      <c r="E7100" t="s">
        <v>704</v>
      </c>
      <c r="F7100">
        <v>528004120024</v>
      </c>
      <c r="G7100" t="s">
        <v>2405</v>
      </c>
      <c r="H7100">
        <v>583623</v>
      </c>
      <c r="I7100" t="s">
        <v>2406</v>
      </c>
      <c r="J7100">
        <v>202212</v>
      </c>
      <c r="K7100">
        <v>44916</v>
      </c>
      <c r="L7100" t="s">
        <v>644</v>
      </c>
      <c r="M7100">
        <v>666666</v>
      </c>
      <c r="N7100">
        <v>1054.6500000000001</v>
      </c>
      <c r="O7100" t="s">
        <v>645</v>
      </c>
      <c r="P7100" s="428">
        <v>1016.324</v>
      </c>
      <c r="Q7100">
        <v>30532189</v>
      </c>
      <c r="T7100" t="s">
        <v>5699</v>
      </c>
    </row>
    <row r="7101" spans="1:20" x14ac:dyDescent="0.25">
      <c r="A7101" t="s">
        <v>637</v>
      </c>
      <c r="B7101" t="s">
        <v>821</v>
      </c>
      <c r="C7101" t="s">
        <v>639</v>
      </c>
      <c r="D7101" t="s">
        <v>718</v>
      </c>
      <c r="E7101" t="s">
        <v>641</v>
      </c>
      <c r="F7101">
        <v>528004120024</v>
      </c>
      <c r="G7101" t="s">
        <v>2405</v>
      </c>
      <c r="H7101">
        <v>583623</v>
      </c>
      <c r="I7101" t="s">
        <v>2406</v>
      </c>
      <c r="J7101">
        <v>202212</v>
      </c>
      <c r="K7101">
        <v>44916</v>
      </c>
      <c r="L7101" t="s">
        <v>644</v>
      </c>
      <c r="M7101">
        <v>390000</v>
      </c>
      <c r="N7101">
        <v>616.97</v>
      </c>
      <c r="O7101" t="s">
        <v>645</v>
      </c>
      <c r="P7101" s="428">
        <v>594.54999999999995</v>
      </c>
      <c r="Q7101">
        <v>40355276</v>
      </c>
      <c r="T7101" t="s">
        <v>5693</v>
      </c>
    </row>
    <row r="7102" spans="1:20" x14ac:dyDescent="0.25">
      <c r="A7102" t="s">
        <v>637</v>
      </c>
      <c r="B7102" t="s">
        <v>821</v>
      </c>
      <c r="C7102" t="s">
        <v>639</v>
      </c>
      <c r="D7102" t="s">
        <v>718</v>
      </c>
      <c r="E7102" t="s">
        <v>641</v>
      </c>
      <c r="F7102">
        <v>528004120024</v>
      </c>
      <c r="G7102" t="s">
        <v>2405</v>
      </c>
      <c r="H7102">
        <v>583623</v>
      </c>
      <c r="I7102" t="s">
        <v>2406</v>
      </c>
      <c r="J7102">
        <v>202212</v>
      </c>
      <c r="K7102">
        <v>44916</v>
      </c>
      <c r="L7102" t="s">
        <v>644</v>
      </c>
      <c r="M7102">
        <v>405000</v>
      </c>
      <c r="N7102">
        <v>640.70000000000005</v>
      </c>
      <c r="O7102" t="s">
        <v>645</v>
      </c>
      <c r="P7102" s="428">
        <v>617.41700000000003</v>
      </c>
      <c r="Q7102">
        <v>40355276</v>
      </c>
      <c r="T7102" t="s">
        <v>5703</v>
      </c>
    </row>
    <row r="7103" spans="1:20" x14ac:dyDescent="0.25">
      <c r="A7103" t="s">
        <v>637</v>
      </c>
      <c r="B7103" t="s">
        <v>821</v>
      </c>
      <c r="C7103" t="s">
        <v>639</v>
      </c>
      <c r="D7103" t="s">
        <v>718</v>
      </c>
      <c r="E7103" t="s">
        <v>641</v>
      </c>
      <c r="F7103">
        <v>528004120024</v>
      </c>
      <c r="G7103" t="s">
        <v>2405</v>
      </c>
      <c r="H7103">
        <v>583623</v>
      </c>
      <c r="I7103" t="s">
        <v>2406</v>
      </c>
      <c r="J7103">
        <v>202212</v>
      </c>
      <c r="K7103">
        <v>44916</v>
      </c>
      <c r="L7103" t="s">
        <v>644</v>
      </c>
      <c r="M7103">
        <v>450000</v>
      </c>
      <c r="N7103">
        <v>711.89</v>
      </c>
      <c r="O7103" t="s">
        <v>645</v>
      </c>
      <c r="P7103" s="428">
        <v>686.02</v>
      </c>
      <c r="Q7103">
        <v>40355276</v>
      </c>
      <c r="T7103" t="s">
        <v>5694</v>
      </c>
    </row>
    <row r="7104" spans="1:20" x14ac:dyDescent="0.25">
      <c r="A7104" t="s">
        <v>637</v>
      </c>
      <c r="B7104" t="s">
        <v>998</v>
      </c>
      <c r="C7104" t="s">
        <v>639</v>
      </c>
      <c r="D7104" t="s">
        <v>718</v>
      </c>
      <c r="E7104" t="s">
        <v>641</v>
      </c>
      <c r="F7104">
        <v>528004120036</v>
      </c>
      <c r="G7104" t="s">
        <v>1779</v>
      </c>
      <c r="H7104">
        <v>583635</v>
      </c>
      <c r="I7104" t="s">
        <v>1780</v>
      </c>
      <c r="J7104">
        <v>202212</v>
      </c>
      <c r="K7104">
        <v>44916</v>
      </c>
      <c r="L7104" t="s">
        <v>644</v>
      </c>
      <c r="M7104">
        <v>1215000</v>
      </c>
      <c r="N7104">
        <v>1922.1</v>
      </c>
      <c r="O7104" t="s">
        <v>645</v>
      </c>
      <c r="P7104" s="428">
        <v>1852.252</v>
      </c>
      <c r="Q7104">
        <v>40356795</v>
      </c>
      <c r="T7104" t="s">
        <v>5695</v>
      </c>
    </row>
    <row r="7105" spans="1:20" x14ac:dyDescent="0.25">
      <c r="A7105" t="s">
        <v>637</v>
      </c>
      <c r="B7105" t="s">
        <v>998</v>
      </c>
      <c r="C7105" t="s">
        <v>639</v>
      </c>
      <c r="D7105" t="s">
        <v>718</v>
      </c>
      <c r="E7105" t="s">
        <v>641</v>
      </c>
      <c r="F7105">
        <v>528004120036</v>
      </c>
      <c r="G7105" t="s">
        <v>1779</v>
      </c>
      <c r="H7105">
        <v>583635</v>
      </c>
      <c r="I7105" t="s">
        <v>1780</v>
      </c>
      <c r="J7105">
        <v>202212</v>
      </c>
      <c r="K7105">
        <v>44916</v>
      </c>
      <c r="L7105" t="s">
        <v>644</v>
      </c>
      <c r="M7105">
        <v>218700</v>
      </c>
      <c r="N7105">
        <v>345.98</v>
      </c>
      <c r="O7105" t="s">
        <v>645</v>
      </c>
      <c r="P7105" s="428">
        <v>333.40699999999998</v>
      </c>
      <c r="Q7105">
        <v>40356795</v>
      </c>
      <c r="T7105" t="s">
        <v>5696</v>
      </c>
    </row>
    <row r="7106" spans="1:20" x14ac:dyDescent="0.25">
      <c r="A7106" t="s">
        <v>637</v>
      </c>
      <c r="B7106" t="s">
        <v>998</v>
      </c>
      <c r="C7106" t="s">
        <v>639</v>
      </c>
      <c r="D7106" t="s">
        <v>651</v>
      </c>
      <c r="E7106" t="s">
        <v>652</v>
      </c>
      <c r="F7106">
        <v>528004120010</v>
      </c>
      <c r="G7106" t="s">
        <v>653</v>
      </c>
      <c r="H7106">
        <v>583608</v>
      </c>
      <c r="I7106" t="s">
        <v>203</v>
      </c>
      <c r="J7106">
        <v>202212</v>
      </c>
      <c r="K7106">
        <v>44916</v>
      </c>
      <c r="L7106" t="s">
        <v>644</v>
      </c>
      <c r="M7106">
        <v>140000</v>
      </c>
      <c r="N7106">
        <v>221.48</v>
      </c>
      <c r="O7106" t="s">
        <v>645</v>
      </c>
      <c r="P7106" s="428">
        <v>213.43100000000001</v>
      </c>
      <c r="Q7106">
        <v>30532205</v>
      </c>
      <c r="T7106" t="s">
        <v>5698</v>
      </c>
    </row>
    <row r="7107" spans="1:20" x14ac:dyDescent="0.25">
      <c r="A7107" t="s">
        <v>637</v>
      </c>
      <c r="B7107" t="s">
        <v>821</v>
      </c>
      <c r="C7107" t="s">
        <v>639</v>
      </c>
      <c r="D7107" t="s">
        <v>718</v>
      </c>
      <c r="E7107" t="s">
        <v>704</v>
      </c>
      <c r="F7107">
        <v>528004120024</v>
      </c>
      <c r="G7107" t="s">
        <v>2405</v>
      </c>
      <c r="H7107">
        <v>583623</v>
      </c>
      <c r="I7107" t="s">
        <v>2406</v>
      </c>
      <c r="J7107">
        <v>202212</v>
      </c>
      <c r="K7107">
        <v>44916</v>
      </c>
      <c r="L7107" t="s">
        <v>644</v>
      </c>
      <c r="M7107">
        <v>222222</v>
      </c>
      <c r="N7107">
        <v>351.55</v>
      </c>
      <c r="O7107" t="s">
        <v>645</v>
      </c>
      <c r="P7107" s="428">
        <v>338.77499999999998</v>
      </c>
      <c r="Q7107">
        <v>30532189</v>
      </c>
      <c r="T7107" t="s">
        <v>5705</v>
      </c>
    </row>
    <row r="7108" spans="1:20" x14ac:dyDescent="0.25">
      <c r="A7108" t="s">
        <v>637</v>
      </c>
      <c r="B7108" t="s">
        <v>821</v>
      </c>
      <c r="C7108" t="s">
        <v>639</v>
      </c>
      <c r="D7108" t="s">
        <v>663</v>
      </c>
      <c r="E7108" t="s">
        <v>704</v>
      </c>
      <c r="F7108">
        <v>528004120036</v>
      </c>
      <c r="G7108" t="s">
        <v>1779</v>
      </c>
      <c r="H7108">
        <v>583635</v>
      </c>
      <c r="I7108" t="s">
        <v>1780</v>
      </c>
      <c r="J7108">
        <v>202212</v>
      </c>
      <c r="K7108">
        <v>44916</v>
      </c>
      <c r="L7108" t="s">
        <v>644</v>
      </c>
      <c r="M7108">
        <v>131500</v>
      </c>
      <c r="N7108">
        <v>208.03</v>
      </c>
      <c r="O7108" t="s">
        <v>645</v>
      </c>
      <c r="P7108" s="428">
        <v>200.47</v>
      </c>
      <c r="Q7108">
        <v>30532354</v>
      </c>
      <c r="T7108" t="s">
        <v>5706</v>
      </c>
    </row>
    <row r="7109" spans="1:20" x14ac:dyDescent="0.25">
      <c r="A7109" t="s">
        <v>637</v>
      </c>
      <c r="B7109" t="s">
        <v>821</v>
      </c>
      <c r="C7109" t="s">
        <v>639</v>
      </c>
      <c r="D7109" t="s">
        <v>663</v>
      </c>
      <c r="E7109" t="s">
        <v>704</v>
      </c>
      <c r="F7109">
        <v>528004120036</v>
      </c>
      <c r="G7109" t="s">
        <v>1779</v>
      </c>
      <c r="H7109">
        <v>583635</v>
      </c>
      <c r="I7109" t="s">
        <v>1780</v>
      </c>
      <c r="J7109">
        <v>202212</v>
      </c>
      <c r="K7109">
        <v>44916</v>
      </c>
      <c r="L7109" t="s">
        <v>644</v>
      </c>
      <c r="M7109">
        <v>8000</v>
      </c>
      <c r="N7109">
        <v>12.66</v>
      </c>
      <c r="O7109" t="s">
        <v>645</v>
      </c>
      <c r="P7109" s="428">
        <v>12.2</v>
      </c>
      <c r="Q7109">
        <v>30532354</v>
      </c>
      <c r="T7109" t="s">
        <v>5707</v>
      </c>
    </row>
    <row r="7110" spans="1:20" x14ac:dyDescent="0.25">
      <c r="A7110" t="s">
        <v>637</v>
      </c>
      <c r="B7110" t="s">
        <v>819</v>
      </c>
      <c r="C7110" t="s">
        <v>639</v>
      </c>
      <c r="D7110" t="s">
        <v>663</v>
      </c>
      <c r="E7110" t="s">
        <v>704</v>
      </c>
      <c r="F7110">
        <v>528004120036</v>
      </c>
      <c r="G7110" t="s">
        <v>1779</v>
      </c>
      <c r="H7110">
        <v>583635</v>
      </c>
      <c r="I7110" t="s">
        <v>1780</v>
      </c>
      <c r="J7110">
        <v>202212</v>
      </c>
      <c r="K7110">
        <v>44916</v>
      </c>
      <c r="L7110" t="s">
        <v>644</v>
      </c>
      <c r="M7110">
        <v>11200</v>
      </c>
      <c r="N7110">
        <v>17.72</v>
      </c>
      <c r="O7110" t="s">
        <v>645</v>
      </c>
      <c r="P7110" s="428">
        <v>17.076000000000001</v>
      </c>
      <c r="Q7110">
        <v>30532354</v>
      </c>
      <c r="T7110" t="s">
        <v>5691</v>
      </c>
    </row>
    <row r="7111" spans="1:20" x14ac:dyDescent="0.25">
      <c r="A7111" t="s">
        <v>637</v>
      </c>
      <c r="B7111" t="s">
        <v>821</v>
      </c>
      <c r="C7111" t="s">
        <v>639</v>
      </c>
      <c r="D7111" t="s">
        <v>663</v>
      </c>
      <c r="E7111" t="s">
        <v>704</v>
      </c>
      <c r="F7111">
        <v>528004120036</v>
      </c>
      <c r="G7111" t="s">
        <v>1779</v>
      </c>
      <c r="H7111">
        <v>583635</v>
      </c>
      <c r="I7111" t="s">
        <v>1780</v>
      </c>
      <c r="J7111">
        <v>202212</v>
      </c>
      <c r="K7111">
        <v>44916</v>
      </c>
      <c r="L7111" t="s">
        <v>644</v>
      </c>
      <c r="M7111">
        <v>3000</v>
      </c>
      <c r="N7111">
        <v>4.75</v>
      </c>
      <c r="O7111" t="s">
        <v>645</v>
      </c>
      <c r="P7111" s="428">
        <v>4.577</v>
      </c>
      <c r="Q7111">
        <v>30532354</v>
      </c>
      <c r="T7111" t="s">
        <v>5692</v>
      </c>
    </row>
    <row r="7112" spans="1:20" x14ac:dyDescent="0.25">
      <c r="A7112" t="s">
        <v>637</v>
      </c>
      <c r="B7112" t="s">
        <v>821</v>
      </c>
      <c r="C7112" t="s">
        <v>639</v>
      </c>
      <c r="D7112" t="s">
        <v>663</v>
      </c>
      <c r="E7112" t="s">
        <v>704</v>
      </c>
      <c r="F7112">
        <v>528004120036</v>
      </c>
      <c r="G7112" t="s">
        <v>1779</v>
      </c>
      <c r="H7112">
        <v>583635</v>
      </c>
      <c r="I7112" t="s">
        <v>1780</v>
      </c>
      <c r="J7112">
        <v>202212</v>
      </c>
      <c r="K7112">
        <v>44916</v>
      </c>
      <c r="L7112" t="s">
        <v>644</v>
      </c>
      <c r="M7112">
        <v>16000</v>
      </c>
      <c r="N7112">
        <v>25.31</v>
      </c>
      <c r="O7112" t="s">
        <v>645</v>
      </c>
      <c r="P7112" s="428">
        <v>24.39</v>
      </c>
      <c r="Q7112">
        <v>30532354</v>
      </c>
      <c r="T7112" t="s">
        <v>5708</v>
      </c>
    </row>
    <row r="7113" spans="1:20" x14ac:dyDescent="0.25">
      <c r="A7113" t="s">
        <v>637</v>
      </c>
      <c r="B7113" t="s">
        <v>1220</v>
      </c>
      <c r="C7113" t="s">
        <v>639</v>
      </c>
      <c r="D7113" t="s">
        <v>651</v>
      </c>
      <c r="E7113" t="s">
        <v>652</v>
      </c>
      <c r="F7113">
        <v>528004120010</v>
      </c>
      <c r="G7113" t="s">
        <v>653</v>
      </c>
      <c r="H7113">
        <v>583608</v>
      </c>
      <c r="I7113" t="s">
        <v>203</v>
      </c>
      <c r="J7113">
        <v>202212</v>
      </c>
      <c r="K7113">
        <v>44916</v>
      </c>
      <c r="L7113" t="s">
        <v>644</v>
      </c>
      <c r="M7113">
        <v>4510.29</v>
      </c>
      <c r="N7113">
        <v>7.14</v>
      </c>
      <c r="O7113" t="s">
        <v>645</v>
      </c>
      <c r="P7113" s="428">
        <v>6.8810000000000002</v>
      </c>
      <c r="Q7113">
        <v>13048467</v>
      </c>
      <c r="T7113" t="s">
        <v>5701</v>
      </c>
    </row>
    <row r="7114" spans="1:20" x14ac:dyDescent="0.25">
      <c r="A7114" t="s">
        <v>637</v>
      </c>
      <c r="B7114" t="s">
        <v>1220</v>
      </c>
      <c r="C7114" t="s">
        <v>639</v>
      </c>
      <c r="D7114" t="s">
        <v>695</v>
      </c>
      <c r="E7114" t="s">
        <v>652</v>
      </c>
      <c r="F7114">
        <v>528004120010</v>
      </c>
      <c r="G7114" t="s">
        <v>653</v>
      </c>
      <c r="H7114">
        <v>583608</v>
      </c>
      <c r="I7114" t="s">
        <v>203</v>
      </c>
      <c r="J7114">
        <v>202212</v>
      </c>
      <c r="K7114">
        <v>44916</v>
      </c>
      <c r="L7114" t="s">
        <v>644</v>
      </c>
      <c r="M7114">
        <v>6305.46</v>
      </c>
      <c r="N7114">
        <v>9.98</v>
      </c>
      <c r="O7114" t="s">
        <v>645</v>
      </c>
      <c r="P7114" s="428">
        <v>9.6170000000000009</v>
      </c>
      <c r="Q7114">
        <v>13048467</v>
      </c>
      <c r="T7114" t="s">
        <v>5712</v>
      </c>
    </row>
    <row r="7115" spans="1:20" x14ac:dyDescent="0.25">
      <c r="A7115" t="s">
        <v>637</v>
      </c>
      <c r="B7115" t="s">
        <v>1213</v>
      </c>
      <c r="C7115" t="s">
        <v>639</v>
      </c>
      <c r="D7115" t="s">
        <v>695</v>
      </c>
      <c r="E7115" t="s">
        <v>708</v>
      </c>
      <c r="F7115">
        <v>528004120010</v>
      </c>
      <c r="G7115" t="s">
        <v>653</v>
      </c>
      <c r="H7115">
        <v>583608</v>
      </c>
      <c r="I7115" t="s">
        <v>203</v>
      </c>
      <c r="J7115">
        <v>202212</v>
      </c>
      <c r="K7115">
        <v>44916</v>
      </c>
      <c r="L7115" t="s">
        <v>644</v>
      </c>
      <c r="M7115">
        <v>102306.09</v>
      </c>
      <c r="N7115">
        <v>161.85</v>
      </c>
      <c r="O7115" t="s">
        <v>645</v>
      </c>
      <c r="P7115" s="428">
        <v>155.96799999999999</v>
      </c>
      <c r="Q7115">
        <v>13048467</v>
      </c>
      <c r="T7115" t="s">
        <v>5713</v>
      </c>
    </row>
    <row r="7116" spans="1:20" x14ac:dyDescent="0.25">
      <c r="A7116" t="s">
        <v>637</v>
      </c>
      <c r="B7116" t="s">
        <v>1220</v>
      </c>
      <c r="C7116" t="s">
        <v>639</v>
      </c>
      <c r="D7116" t="s">
        <v>663</v>
      </c>
      <c r="E7116" t="s">
        <v>652</v>
      </c>
      <c r="F7116">
        <v>528004120010</v>
      </c>
      <c r="G7116" t="s">
        <v>653</v>
      </c>
      <c r="H7116">
        <v>583608</v>
      </c>
      <c r="I7116" t="s">
        <v>203</v>
      </c>
      <c r="J7116">
        <v>202212</v>
      </c>
      <c r="K7116">
        <v>44916</v>
      </c>
      <c r="L7116" t="s">
        <v>644</v>
      </c>
      <c r="M7116">
        <v>30645.84</v>
      </c>
      <c r="N7116">
        <v>48.48</v>
      </c>
      <c r="O7116" t="s">
        <v>645</v>
      </c>
      <c r="P7116" s="428">
        <v>46.718000000000004</v>
      </c>
      <c r="Q7116">
        <v>13048467</v>
      </c>
      <c r="T7116" t="s">
        <v>5710</v>
      </c>
    </row>
    <row r="7117" spans="1:20" x14ac:dyDescent="0.25">
      <c r="A7117" t="s">
        <v>637</v>
      </c>
      <c r="B7117" t="s">
        <v>1220</v>
      </c>
      <c r="C7117" t="s">
        <v>639</v>
      </c>
      <c r="D7117" t="s">
        <v>663</v>
      </c>
      <c r="E7117" t="s">
        <v>652</v>
      </c>
      <c r="F7117">
        <v>528004120010</v>
      </c>
      <c r="G7117" t="s">
        <v>653</v>
      </c>
      <c r="H7117">
        <v>583608</v>
      </c>
      <c r="I7117" t="s">
        <v>203</v>
      </c>
      <c r="J7117">
        <v>202212</v>
      </c>
      <c r="K7117">
        <v>44916</v>
      </c>
      <c r="L7117" t="s">
        <v>644</v>
      </c>
      <c r="M7117">
        <v>2553.8200000000002</v>
      </c>
      <c r="N7117">
        <v>4.04</v>
      </c>
      <c r="O7117" t="s">
        <v>645</v>
      </c>
      <c r="P7117" s="428">
        <v>3.8929999999999998</v>
      </c>
      <c r="Q7117">
        <v>13048467</v>
      </c>
      <c r="T7117" t="s">
        <v>5711</v>
      </c>
    </row>
    <row r="7118" spans="1:20" x14ac:dyDescent="0.25">
      <c r="A7118" t="s">
        <v>637</v>
      </c>
      <c r="B7118" t="s">
        <v>1741</v>
      </c>
      <c r="C7118" t="s">
        <v>639</v>
      </c>
      <c r="D7118" t="s">
        <v>663</v>
      </c>
      <c r="E7118" t="s">
        <v>704</v>
      </c>
      <c r="F7118">
        <v>528004120036</v>
      </c>
      <c r="G7118" t="s">
        <v>1779</v>
      </c>
      <c r="H7118">
        <v>583635</v>
      </c>
      <c r="I7118" t="s">
        <v>1780</v>
      </c>
      <c r="J7118">
        <v>202212</v>
      </c>
      <c r="K7118">
        <v>44916</v>
      </c>
      <c r="L7118" t="s">
        <v>644</v>
      </c>
      <c r="M7118">
        <v>75000</v>
      </c>
      <c r="N7118">
        <v>118.65</v>
      </c>
      <c r="O7118" t="s">
        <v>645</v>
      </c>
      <c r="P7118" s="428">
        <v>114.33799999999999</v>
      </c>
      <c r="Q7118">
        <v>30532354</v>
      </c>
      <c r="T7118" t="s">
        <v>5709</v>
      </c>
    </row>
    <row r="7119" spans="1:20" x14ac:dyDescent="0.25">
      <c r="A7119" t="s">
        <v>637</v>
      </c>
      <c r="B7119" t="s">
        <v>638</v>
      </c>
      <c r="C7119" t="s">
        <v>639</v>
      </c>
      <c r="D7119" t="s">
        <v>640</v>
      </c>
      <c r="E7119" t="s">
        <v>648</v>
      </c>
      <c r="F7119">
        <v>528004120002</v>
      </c>
      <c r="G7119" t="s">
        <v>642</v>
      </c>
      <c r="H7119">
        <v>583144</v>
      </c>
      <c r="I7119" t="s">
        <v>40</v>
      </c>
      <c r="J7119">
        <v>202212</v>
      </c>
      <c r="K7119">
        <v>44916</v>
      </c>
      <c r="L7119" t="s">
        <v>644</v>
      </c>
      <c r="M7119">
        <v>15631.58</v>
      </c>
      <c r="N7119">
        <v>24.73</v>
      </c>
      <c r="O7119" t="s">
        <v>645</v>
      </c>
      <c r="P7119" s="428">
        <v>23.831</v>
      </c>
      <c r="Q7119">
        <v>13045208</v>
      </c>
      <c r="R7119" t="s">
        <v>646</v>
      </c>
      <c r="S7119">
        <v>9985201</v>
      </c>
      <c r="T7119" t="s">
        <v>5714</v>
      </c>
    </row>
    <row r="7120" spans="1:20" x14ac:dyDescent="0.25">
      <c r="A7120" t="s">
        <v>637</v>
      </c>
      <c r="B7120" t="s">
        <v>638</v>
      </c>
      <c r="C7120" t="s">
        <v>639</v>
      </c>
      <c r="D7120" t="s">
        <v>640</v>
      </c>
      <c r="E7120" t="s">
        <v>648</v>
      </c>
      <c r="F7120">
        <v>528004120002</v>
      </c>
      <c r="G7120" t="s">
        <v>642</v>
      </c>
      <c r="H7120">
        <v>583144</v>
      </c>
      <c r="I7120" t="s">
        <v>40</v>
      </c>
      <c r="J7120">
        <v>202212</v>
      </c>
      <c r="K7120">
        <v>44916</v>
      </c>
      <c r="L7120" t="s">
        <v>644</v>
      </c>
      <c r="M7120">
        <v>2173.66</v>
      </c>
      <c r="N7120">
        <v>3.44</v>
      </c>
      <c r="O7120" t="s">
        <v>645</v>
      </c>
      <c r="P7120" s="428">
        <v>3.3149999999999999</v>
      </c>
      <c r="Q7120">
        <v>13045208</v>
      </c>
      <c r="R7120" t="s">
        <v>646</v>
      </c>
      <c r="S7120">
        <v>9985201</v>
      </c>
      <c r="T7120" t="s">
        <v>5688</v>
      </c>
    </row>
    <row r="7121" spans="1:20" x14ac:dyDescent="0.25">
      <c r="A7121" t="s">
        <v>637</v>
      </c>
      <c r="B7121" t="s">
        <v>638</v>
      </c>
      <c r="C7121" t="s">
        <v>639</v>
      </c>
      <c r="D7121" t="s">
        <v>640</v>
      </c>
      <c r="E7121" t="s">
        <v>673</v>
      </c>
      <c r="F7121">
        <v>528004120002</v>
      </c>
      <c r="G7121" t="s">
        <v>642</v>
      </c>
      <c r="H7121">
        <v>856783</v>
      </c>
      <c r="I7121" t="s">
        <v>478</v>
      </c>
      <c r="J7121">
        <v>202212</v>
      </c>
      <c r="K7121">
        <v>44916</v>
      </c>
      <c r="L7121" t="s">
        <v>644</v>
      </c>
      <c r="M7121">
        <v>4588.92</v>
      </c>
      <c r="N7121">
        <v>7.26</v>
      </c>
      <c r="O7121" t="s">
        <v>645</v>
      </c>
      <c r="P7121" s="428">
        <v>6.9960000000000004</v>
      </c>
      <c r="Q7121">
        <v>13045208</v>
      </c>
      <c r="R7121" t="s">
        <v>646</v>
      </c>
      <c r="S7121">
        <v>8540353</v>
      </c>
      <c r="T7121" t="s">
        <v>5715</v>
      </c>
    </row>
    <row r="7122" spans="1:20" x14ac:dyDescent="0.25">
      <c r="A7122" t="s">
        <v>637</v>
      </c>
      <c r="B7122" t="s">
        <v>736</v>
      </c>
      <c r="C7122" t="s">
        <v>639</v>
      </c>
      <c r="D7122" t="s">
        <v>640</v>
      </c>
      <c r="E7122" t="s">
        <v>648</v>
      </c>
      <c r="F7122">
        <v>528004120002</v>
      </c>
      <c r="G7122" t="s">
        <v>642</v>
      </c>
      <c r="H7122">
        <v>583144</v>
      </c>
      <c r="I7122" t="s">
        <v>40</v>
      </c>
      <c r="J7122">
        <v>202212</v>
      </c>
      <c r="K7122">
        <v>44917</v>
      </c>
      <c r="L7122" t="s">
        <v>727</v>
      </c>
      <c r="M7122">
        <v>25.41</v>
      </c>
      <c r="N7122">
        <v>25.41</v>
      </c>
      <c r="O7122" t="s">
        <v>645</v>
      </c>
      <c r="P7122" s="428">
        <v>24.486999999999998</v>
      </c>
      <c r="Q7122">
        <v>13045208</v>
      </c>
      <c r="R7122" t="s">
        <v>646</v>
      </c>
      <c r="S7122">
        <v>9985201</v>
      </c>
      <c r="T7122" t="s">
        <v>741</v>
      </c>
    </row>
    <row r="7123" spans="1:20" x14ac:dyDescent="0.25">
      <c r="A7123" t="s">
        <v>637</v>
      </c>
      <c r="B7123" t="s">
        <v>638</v>
      </c>
      <c r="C7123" t="s">
        <v>639</v>
      </c>
      <c r="D7123" t="s">
        <v>640</v>
      </c>
      <c r="E7123" t="s">
        <v>641</v>
      </c>
      <c r="F7123">
        <v>528004120002</v>
      </c>
      <c r="G7123" t="s">
        <v>642</v>
      </c>
      <c r="H7123">
        <v>856780</v>
      </c>
      <c r="I7123" t="s">
        <v>475</v>
      </c>
      <c r="J7123">
        <v>202212</v>
      </c>
      <c r="K7123">
        <v>44917</v>
      </c>
      <c r="L7123" t="s">
        <v>644</v>
      </c>
      <c r="M7123">
        <v>11354.72</v>
      </c>
      <c r="N7123">
        <v>17.96</v>
      </c>
      <c r="O7123" t="s">
        <v>645</v>
      </c>
      <c r="P7123" s="428">
        <v>17.306999999999999</v>
      </c>
      <c r="Q7123">
        <v>13045208</v>
      </c>
      <c r="R7123" t="s">
        <v>646</v>
      </c>
      <c r="S7123">
        <v>9980783</v>
      </c>
      <c r="T7123" t="s">
        <v>5716</v>
      </c>
    </row>
    <row r="7124" spans="1:20" x14ac:dyDescent="0.25">
      <c r="A7124" t="s">
        <v>637</v>
      </c>
      <c r="B7124" t="s">
        <v>732</v>
      </c>
      <c r="C7124" t="s">
        <v>639</v>
      </c>
      <c r="D7124" t="s">
        <v>640</v>
      </c>
      <c r="E7124" t="s">
        <v>648</v>
      </c>
      <c r="F7124">
        <v>528004120002</v>
      </c>
      <c r="G7124" t="s">
        <v>642</v>
      </c>
      <c r="H7124">
        <v>583144</v>
      </c>
      <c r="I7124" t="s">
        <v>40</v>
      </c>
      <c r="J7124">
        <v>202212</v>
      </c>
      <c r="K7124">
        <v>44917</v>
      </c>
      <c r="L7124" t="s">
        <v>727</v>
      </c>
      <c r="M7124">
        <v>11.38</v>
      </c>
      <c r="N7124">
        <v>11.38</v>
      </c>
      <c r="O7124" t="s">
        <v>645</v>
      </c>
      <c r="P7124" s="428">
        <v>10.965999999999999</v>
      </c>
      <c r="Q7124">
        <v>13045208</v>
      </c>
      <c r="R7124" t="s">
        <v>646</v>
      </c>
      <c r="S7124">
        <v>9985201</v>
      </c>
      <c r="T7124" t="s">
        <v>739</v>
      </c>
    </row>
    <row r="7125" spans="1:20" x14ac:dyDescent="0.25">
      <c r="A7125" t="s">
        <v>637</v>
      </c>
      <c r="B7125" t="s">
        <v>732</v>
      </c>
      <c r="C7125" t="s">
        <v>639</v>
      </c>
      <c r="D7125" t="s">
        <v>640</v>
      </c>
      <c r="E7125" t="s">
        <v>648</v>
      </c>
      <c r="F7125">
        <v>528004120002</v>
      </c>
      <c r="G7125" t="s">
        <v>642</v>
      </c>
      <c r="H7125">
        <v>583144</v>
      </c>
      <c r="I7125" t="s">
        <v>40</v>
      </c>
      <c r="J7125">
        <v>202212</v>
      </c>
      <c r="K7125">
        <v>44917</v>
      </c>
      <c r="L7125" t="s">
        <v>727</v>
      </c>
      <c r="M7125">
        <v>98.68</v>
      </c>
      <c r="N7125">
        <v>98.68</v>
      </c>
      <c r="O7125" t="s">
        <v>645</v>
      </c>
      <c r="P7125" s="428">
        <v>95.093999999999994</v>
      </c>
      <c r="Q7125">
        <v>13045208</v>
      </c>
      <c r="R7125" t="s">
        <v>646</v>
      </c>
      <c r="S7125">
        <v>9985201</v>
      </c>
      <c r="T7125" t="s">
        <v>740</v>
      </c>
    </row>
    <row r="7126" spans="1:20" x14ac:dyDescent="0.25">
      <c r="A7126" t="s">
        <v>637</v>
      </c>
      <c r="B7126" t="s">
        <v>732</v>
      </c>
      <c r="C7126" t="s">
        <v>639</v>
      </c>
      <c r="D7126" t="s">
        <v>640</v>
      </c>
      <c r="E7126" t="s">
        <v>648</v>
      </c>
      <c r="F7126">
        <v>528004120002</v>
      </c>
      <c r="G7126" t="s">
        <v>642</v>
      </c>
      <c r="H7126">
        <v>583144</v>
      </c>
      <c r="I7126" t="s">
        <v>40</v>
      </c>
      <c r="J7126">
        <v>202212</v>
      </c>
      <c r="K7126">
        <v>44917</v>
      </c>
      <c r="L7126" t="s">
        <v>727</v>
      </c>
      <c r="M7126">
        <v>41.45</v>
      </c>
      <c r="N7126">
        <v>41.45</v>
      </c>
      <c r="O7126" t="s">
        <v>645</v>
      </c>
      <c r="P7126" s="428">
        <v>39.944000000000003</v>
      </c>
      <c r="Q7126">
        <v>13045208</v>
      </c>
      <c r="R7126" t="s">
        <v>646</v>
      </c>
      <c r="S7126">
        <v>9985201</v>
      </c>
      <c r="T7126" t="s">
        <v>734</v>
      </c>
    </row>
    <row r="7127" spans="1:20" x14ac:dyDescent="0.25">
      <c r="A7127" t="s">
        <v>637</v>
      </c>
      <c r="B7127" t="s">
        <v>730</v>
      </c>
      <c r="C7127" t="s">
        <v>639</v>
      </c>
      <c r="D7127" t="s">
        <v>640</v>
      </c>
      <c r="E7127" t="s">
        <v>648</v>
      </c>
      <c r="F7127">
        <v>528004120002</v>
      </c>
      <c r="G7127" t="s">
        <v>642</v>
      </c>
      <c r="H7127">
        <v>583144</v>
      </c>
      <c r="I7127" t="s">
        <v>40</v>
      </c>
      <c r="J7127">
        <v>202212</v>
      </c>
      <c r="K7127">
        <v>44917</v>
      </c>
      <c r="L7127" t="s">
        <v>727</v>
      </c>
      <c r="M7127">
        <v>6.35</v>
      </c>
      <c r="N7127">
        <v>6.35</v>
      </c>
      <c r="O7127" t="s">
        <v>645</v>
      </c>
      <c r="P7127" s="428">
        <v>6.1189999999999998</v>
      </c>
      <c r="Q7127">
        <v>13045208</v>
      </c>
      <c r="R7127" t="s">
        <v>646</v>
      </c>
      <c r="S7127">
        <v>9985201</v>
      </c>
      <c r="T7127" t="s">
        <v>735</v>
      </c>
    </row>
    <row r="7128" spans="1:20" x14ac:dyDescent="0.25">
      <c r="A7128" t="s">
        <v>637</v>
      </c>
      <c r="B7128" t="s">
        <v>638</v>
      </c>
      <c r="C7128" t="s">
        <v>639</v>
      </c>
      <c r="D7128" t="s">
        <v>640</v>
      </c>
      <c r="E7128" t="s">
        <v>648</v>
      </c>
      <c r="F7128">
        <v>528004120002</v>
      </c>
      <c r="G7128" t="s">
        <v>642</v>
      </c>
      <c r="H7128">
        <v>583144</v>
      </c>
      <c r="I7128" t="s">
        <v>40</v>
      </c>
      <c r="J7128">
        <v>202212</v>
      </c>
      <c r="K7128">
        <v>44917</v>
      </c>
      <c r="L7128" t="s">
        <v>644</v>
      </c>
      <c r="M7128">
        <v>15836.84</v>
      </c>
      <c r="N7128">
        <v>25.05</v>
      </c>
      <c r="O7128" t="s">
        <v>645</v>
      </c>
      <c r="P7128" s="428">
        <v>24.14</v>
      </c>
      <c r="Q7128">
        <v>13045208</v>
      </c>
      <c r="R7128" t="s">
        <v>646</v>
      </c>
      <c r="S7128">
        <v>9985201</v>
      </c>
      <c r="T7128" t="s">
        <v>5717</v>
      </c>
    </row>
    <row r="7129" spans="1:20" x14ac:dyDescent="0.25">
      <c r="A7129" t="s">
        <v>637</v>
      </c>
      <c r="B7129" t="s">
        <v>754</v>
      </c>
      <c r="C7129" t="s">
        <v>639</v>
      </c>
      <c r="D7129" t="s">
        <v>651</v>
      </c>
      <c r="E7129" t="s">
        <v>704</v>
      </c>
      <c r="F7129">
        <v>528004120001</v>
      </c>
      <c r="G7129" t="s">
        <v>705</v>
      </c>
      <c r="H7129">
        <v>583127</v>
      </c>
      <c r="I7129" t="s">
        <v>17</v>
      </c>
      <c r="J7129">
        <v>202212</v>
      </c>
      <c r="K7129">
        <v>44917</v>
      </c>
      <c r="L7129" t="s">
        <v>644</v>
      </c>
      <c r="M7129">
        <v>236244</v>
      </c>
      <c r="N7129">
        <v>373.73</v>
      </c>
      <c r="O7129" t="s">
        <v>645</v>
      </c>
      <c r="P7129" s="428">
        <v>360.149</v>
      </c>
      <c r="Q7129">
        <v>13045208</v>
      </c>
      <c r="R7129" t="s">
        <v>646</v>
      </c>
      <c r="S7129">
        <v>2019466</v>
      </c>
      <c r="T7129" t="s">
        <v>5718</v>
      </c>
    </row>
    <row r="7130" spans="1:20" x14ac:dyDescent="0.25">
      <c r="A7130" t="s">
        <v>637</v>
      </c>
      <c r="B7130" t="s">
        <v>730</v>
      </c>
      <c r="C7130" t="s">
        <v>639</v>
      </c>
      <c r="D7130" t="s">
        <v>640</v>
      </c>
      <c r="E7130" t="s">
        <v>641</v>
      </c>
      <c r="F7130">
        <v>528004120002</v>
      </c>
      <c r="G7130" t="s">
        <v>642</v>
      </c>
      <c r="H7130">
        <v>856780</v>
      </c>
      <c r="I7130" t="s">
        <v>475</v>
      </c>
      <c r="J7130">
        <v>202212</v>
      </c>
      <c r="K7130">
        <v>44917</v>
      </c>
      <c r="L7130" t="s">
        <v>727</v>
      </c>
      <c r="M7130">
        <v>4.42</v>
      </c>
      <c r="N7130">
        <v>4.42</v>
      </c>
      <c r="O7130" t="s">
        <v>645</v>
      </c>
      <c r="P7130" s="428">
        <v>4.2590000000000003</v>
      </c>
      <c r="Q7130">
        <v>13045208</v>
      </c>
      <c r="R7130" t="s">
        <v>646</v>
      </c>
      <c r="S7130">
        <v>9980783</v>
      </c>
      <c r="T7130" t="s">
        <v>2004</v>
      </c>
    </row>
    <row r="7131" spans="1:20" x14ac:dyDescent="0.25">
      <c r="A7131" t="s">
        <v>637</v>
      </c>
      <c r="B7131" t="s">
        <v>732</v>
      </c>
      <c r="C7131" t="s">
        <v>639</v>
      </c>
      <c r="D7131" t="s">
        <v>640</v>
      </c>
      <c r="E7131" t="s">
        <v>641</v>
      </c>
      <c r="F7131">
        <v>528004120002</v>
      </c>
      <c r="G7131" t="s">
        <v>642</v>
      </c>
      <c r="H7131">
        <v>856780</v>
      </c>
      <c r="I7131" t="s">
        <v>475</v>
      </c>
      <c r="J7131">
        <v>202212</v>
      </c>
      <c r="K7131">
        <v>44917</v>
      </c>
      <c r="L7131" t="s">
        <v>727</v>
      </c>
      <c r="M7131">
        <v>8.16</v>
      </c>
      <c r="N7131">
        <v>8.16</v>
      </c>
      <c r="O7131" t="s">
        <v>645</v>
      </c>
      <c r="P7131" s="428">
        <v>7.8630000000000004</v>
      </c>
      <c r="Q7131">
        <v>13045208</v>
      </c>
      <c r="R7131" t="s">
        <v>646</v>
      </c>
      <c r="S7131">
        <v>9980783</v>
      </c>
      <c r="T7131" t="s">
        <v>2003</v>
      </c>
    </row>
    <row r="7132" spans="1:20" x14ac:dyDescent="0.25">
      <c r="A7132" t="s">
        <v>637</v>
      </c>
      <c r="B7132" t="s">
        <v>736</v>
      </c>
      <c r="C7132" t="s">
        <v>639</v>
      </c>
      <c r="D7132" t="s">
        <v>640</v>
      </c>
      <c r="E7132" t="s">
        <v>641</v>
      </c>
      <c r="F7132">
        <v>528004120002</v>
      </c>
      <c r="G7132" t="s">
        <v>642</v>
      </c>
      <c r="H7132">
        <v>856780</v>
      </c>
      <c r="I7132" t="s">
        <v>475</v>
      </c>
      <c r="J7132">
        <v>202212</v>
      </c>
      <c r="K7132">
        <v>44917</v>
      </c>
      <c r="L7132" t="s">
        <v>727</v>
      </c>
      <c r="M7132">
        <v>17.690000000000001</v>
      </c>
      <c r="N7132">
        <v>17.690000000000001</v>
      </c>
      <c r="O7132" t="s">
        <v>645</v>
      </c>
      <c r="P7132" s="428">
        <v>17.047000000000001</v>
      </c>
      <c r="Q7132">
        <v>13045208</v>
      </c>
      <c r="R7132" t="s">
        <v>646</v>
      </c>
      <c r="S7132">
        <v>9980783</v>
      </c>
      <c r="T7132" t="s">
        <v>2006</v>
      </c>
    </row>
    <row r="7133" spans="1:20" x14ac:dyDescent="0.25">
      <c r="A7133" t="s">
        <v>637</v>
      </c>
      <c r="B7133" t="s">
        <v>732</v>
      </c>
      <c r="C7133" t="s">
        <v>639</v>
      </c>
      <c r="D7133" t="s">
        <v>640</v>
      </c>
      <c r="E7133" t="s">
        <v>641</v>
      </c>
      <c r="F7133">
        <v>528004120002</v>
      </c>
      <c r="G7133" t="s">
        <v>642</v>
      </c>
      <c r="H7133">
        <v>856780</v>
      </c>
      <c r="I7133" t="s">
        <v>475</v>
      </c>
      <c r="J7133">
        <v>202212</v>
      </c>
      <c r="K7133">
        <v>44917</v>
      </c>
      <c r="L7133" t="s">
        <v>727</v>
      </c>
      <c r="M7133">
        <v>29.72</v>
      </c>
      <c r="N7133">
        <v>29.72</v>
      </c>
      <c r="O7133" t="s">
        <v>645</v>
      </c>
      <c r="P7133" s="428">
        <v>28.64</v>
      </c>
      <c r="Q7133">
        <v>13045208</v>
      </c>
      <c r="R7133" t="s">
        <v>646</v>
      </c>
      <c r="S7133">
        <v>9980783</v>
      </c>
      <c r="T7133" t="s">
        <v>2005</v>
      </c>
    </row>
    <row r="7134" spans="1:20" x14ac:dyDescent="0.25">
      <c r="A7134" t="s">
        <v>637</v>
      </c>
      <c r="B7134" t="s">
        <v>726</v>
      </c>
      <c r="C7134" t="s">
        <v>639</v>
      </c>
      <c r="D7134" t="s">
        <v>640</v>
      </c>
      <c r="E7134" t="s">
        <v>648</v>
      </c>
      <c r="F7134">
        <v>528004120002</v>
      </c>
      <c r="G7134" t="s">
        <v>642</v>
      </c>
      <c r="H7134">
        <v>583144</v>
      </c>
      <c r="I7134" t="s">
        <v>40</v>
      </c>
      <c r="J7134">
        <v>202212</v>
      </c>
      <c r="K7134">
        <v>44917</v>
      </c>
      <c r="L7134" t="s">
        <v>727</v>
      </c>
      <c r="M7134">
        <v>209.92</v>
      </c>
      <c r="N7134">
        <v>209.92</v>
      </c>
      <c r="O7134" t="s">
        <v>645</v>
      </c>
      <c r="P7134" s="428">
        <v>202.292</v>
      </c>
      <c r="Q7134">
        <v>13045208</v>
      </c>
      <c r="R7134" t="s">
        <v>646</v>
      </c>
      <c r="S7134">
        <v>9985201</v>
      </c>
      <c r="T7134" t="s">
        <v>729</v>
      </c>
    </row>
    <row r="7135" spans="1:20" x14ac:dyDescent="0.25">
      <c r="A7135" t="s">
        <v>637</v>
      </c>
      <c r="B7135" t="s">
        <v>726</v>
      </c>
      <c r="C7135" t="s">
        <v>639</v>
      </c>
      <c r="D7135" t="s">
        <v>640</v>
      </c>
      <c r="E7135" t="s">
        <v>641</v>
      </c>
      <c r="F7135">
        <v>528004120002</v>
      </c>
      <c r="G7135" t="s">
        <v>642</v>
      </c>
      <c r="H7135">
        <v>856780</v>
      </c>
      <c r="I7135" t="s">
        <v>475</v>
      </c>
      <c r="J7135">
        <v>202212</v>
      </c>
      <c r="K7135">
        <v>44917</v>
      </c>
      <c r="L7135" t="s">
        <v>727</v>
      </c>
      <c r="M7135">
        <v>115.74</v>
      </c>
      <c r="N7135">
        <v>115.74</v>
      </c>
      <c r="O7135" t="s">
        <v>645</v>
      </c>
      <c r="P7135" s="428">
        <v>111.53400000000001</v>
      </c>
      <c r="Q7135">
        <v>13045208</v>
      </c>
      <c r="R7135" t="s">
        <v>646</v>
      </c>
      <c r="S7135">
        <v>9980783</v>
      </c>
      <c r="T7135" t="s">
        <v>2002</v>
      </c>
    </row>
    <row r="7136" spans="1:20" x14ac:dyDescent="0.25">
      <c r="A7136" t="s">
        <v>637</v>
      </c>
      <c r="B7136" t="s">
        <v>5523</v>
      </c>
      <c r="C7136" t="s">
        <v>639</v>
      </c>
      <c r="D7136" t="s">
        <v>718</v>
      </c>
      <c r="E7136" t="s">
        <v>2995</v>
      </c>
      <c r="F7136">
        <v>528004120010</v>
      </c>
      <c r="G7136" t="s">
        <v>653</v>
      </c>
      <c r="H7136">
        <v>583593</v>
      </c>
      <c r="I7136" t="s">
        <v>176</v>
      </c>
      <c r="J7136">
        <v>202212</v>
      </c>
      <c r="K7136">
        <v>44917</v>
      </c>
      <c r="L7136" t="s">
        <v>644</v>
      </c>
      <c r="M7136">
        <v>100000</v>
      </c>
      <c r="N7136">
        <v>158.19999999999999</v>
      </c>
      <c r="O7136" t="s">
        <v>645</v>
      </c>
      <c r="P7136" s="428">
        <v>152.45099999999999</v>
      </c>
      <c r="Q7136">
        <v>30532189</v>
      </c>
      <c r="T7136" t="s">
        <v>5722</v>
      </c>
    </row>
    <row r="7137" spans="1:20" x14ac:dyDescent="0.25">
      <c r="A7137" t="s">
        <v>637</v>
      </c>
      <c r="B7137" t="s">
        <v>821</v>
      </c>
      <c r="C7137" t="s">
        <v>639</v>
      </c>
      <c r="D7137" t="s">
        <v>718</v>
      </c>
      <c r="E7137" t="s">
        <v>641</v>
      </c>
      <c r="F7137">
        <v>528004120024</v>
      </c>
      <c r="G7137" t="s">
        <v>2405</v>
      </c>
      <c r="H7137">
        <v>583623</v>
      </c>
      <c r="I7137" t="s">
        <v>2406</v>
      </c>
      <c r="J7137">
        <v>202212</v>
      </c>
      <c r="K7137">
        <v>44917</v>
      </c>
      <c r="L7137" t="s">
        <v>644</v>
      </c>
      <c r="M7137">
        <v>435000</v>
      </c>
      <c r="N7137">
        <v>688.16</v>
      </c>
      <c r="O7137" t="s">
        <v>645</v>
      </c>
      <c r="P7137" s="428">
        <v>663.15300000000002</v>
      </c>
      <c r="Q7137">
        <v>40355271</v>
      </c>
      <c r="T7137" t="s">
        <v>5723</v>
      </c>
    </row>
    <row r="7138" spans="1:20" x14ac:dyDescent="0.25">
      <c r="A7138" t="s">
        <v>637</v>
      </c>
      <c r="B7138" t="s">
        <v>821</v>
      </c>
      <c r="C7138" t="s">
        <v>639</v>
      </c>
      <c r="D7138" t="s">
        <v>718</v>
      </c>
      <c r="E7138" t="s">
        <v>641</v>
      </c>
      <c r="F7138">
        <v>528004120024</v>
      </c>
      <c r="G7138" t="s">
        <v>2405</v>
      </c>
      <c r="H7138">
        <v>583623</v>
      </c>
      <c r="I7138" t="s">
        <v>2406</v>
      </c>
      <c r="J7138">
        <v>202212</v>
      </c>
      <c r="K7138">
        <v>44917</v>
      </c>
      <c r="L7138" t="s">
        <v>644</v>
      </c>
      <c r="M7138">
        <v>100000</v>
      </c>
      <c r="N7138">
        <v>158.19999999999999</v>
      </c>
      <c r="O7138" t="s">
        <v>645</v>
      </c>
      <c r="P7138" s="428">
        <v>152.45099999999999</v>
      </c>
      <c r="Q7138">
        <v>40355273</v>
      </c>
      <c r="T7138" t="s">
        <v>5724</v>
      </c>
    </row>
    <row r="7139" spans="1:20" x14ac:dyDescent="0.25">
      <c r="A7139" t="s">
        <v>637</v>
      </c>
      <c r="B7139" t="s">
        <v>821</v>
      </c>
      <c r="C7139" t="s">
        <v>639</v>
      </c>
      <c r="D7139" t="s">
        <v>718</v>
      </c>
      <c r="E7139" t="s">
        <v>641</v>
      </c>
      <c r="F7139">
        <v>528004120024</v>
      </c>
      <c r="G7139" t="s">
        <v>2405</v>
      </c>
      <c r="H7139">
        <v>583623</v>
      </c>
      <c r="I7139" t="s">
        <v>2406</v>
      </c>
      <c r="J7139">
        <v>202212</v>
      </c>
      <c r="K7139">
        <v>44917</v>
      </c>
      <c r="L7139" t="s">
        <v>644</v>
      </c>
      <c r="M7139">
        <v>2000</v>
      </c>
      <c r="N7139">
        <v>3.16</v>
      </c>
      <c r="O7139" t="s">
        <v>645</v>
      </c>
      <c r="P7139" s="428">
        <v>3.0449999999999999</v>
      </c>
      <c r="Q7139">
        <v>40355273</v>
      </c>
      <c r="T7139" t="s">
        <v>4000</v>
      </c>
    </row>
    <row r="7140" spans="1:20" x14ac:dyDescent="0.25">
      <c r="A7140" t="s">
        <v>637</v>
      </c>
      <c r="B7140" t="s">
        <v>821</v>
      </c>
      <c r="C7140" t="s">
        <v>639</v>
      </c>
      <c r="D7140" t="s">
        <v>718</v>
      </c>
      <c r="E7140" t="s">
        <v>641</v>
      </c>
      <c r="F7140">
        <v>528004120024</v>
      </c>
      <c r="G7140" t="s">
        <v>2405</v>
      </c>
      <c r="H7140">
        <v>583623</v>
      </c>
      <c r="I7140" t="s">
        <v>2406</v>
      </c>
      <c r="J7140">
        <v>202212</v>
      </c>
      <c r="K7140">
        <v>44917</v>
      </c>
      <c r="L7140" t="s">
        <v>644</v>
      </c>
      <c r="M7140">
        <v>10000</v>
      </c>
      <c r="N7140">
        <v>15.82</v>
      </c>
      <c r="O7140" t="s">
        <v>645</v>
      </c>
      <c r="P7140" s="428">
        <v>15.244999999999999</v>
      </c>
      <c r="Q7140">
        <v>40355273</v>
      </c>
      <c r="T7140" t="s">
        <v>5721</v>
      </c>
    </row>
    <row r="7141" spans="1:20" x14ac:dyDescent="0.25">
      <c r="A7141" t="s">
        <v>637</v>
      </c>
      <c r="B7141" t="s">
        <v>821</v>
      </c>
      <c r="C7141" t="s">
        <v>639</v>
      </c>
      <c r="D7141" t="s">
        <v>718</v>
      </c>
      <c r="E7141" t="s">
        <v>641</v>
      </c>
      <c r="F7141">
        <v>528004120024</v>
      </c>
      <c r="G7141" t="s">
        <v>2405</v>
      </c>
      <c r="H7141">
        <v>583623</v>
      </c>
      <c r="I7141" t="s">
        <v>2406</v>
      </c>
      <c r="J7141">
        <v>202212</v>
      </c>
      <c r="K7141">
        <v>44917</v>
      </c>
      <c r="L7141" t="s">
        <v>644</v>
      </c>
      <c r="M7141">
        <v>450000</v>
      </c>
      <c r="N7141">
        <v>711.89</v>
      </c>
      <c r="O7141" t="s">
        <v>645</v>
      </c>
      <c r="P7141" s="428">
        <v>686.02</v>
      </c>
      <c r="Q7141">
        <v>40355274</v>
      </c>
      <c r="T7141" t="s">
        <v>5725</v>
      </c>
    </row>
    <row r="7142" spans="1:20" x14ac:dyDescent="0.25">
      <c r="A7142" t="s">
        <v>637</v>
      </c>
      <c r="B7142" t="s">
        <v>5523</v>
      </c>
      <c r="C7142" t="s">
        <v>639</v>
      </c>
      <c r="D7142" t="s">
        <v>718</v>
      </c>
      <c r="E7142" t="s">
        <v>2995</v>
      </c>
      <c r="F7142">
        <v>528004120010</v>
      </c>
      <c r="G7142" t="s">
        <v>653</v>
      </c>
      <c r="H7142">
        <v>583593</v>
      </c>
      <c r="I7142" t="s">
        <v>176</v>
      </c>
      <c r="J7142">
        <v>202212</v>
      </c>
      <c r="K7142">
        <v>44917</v>
      </c>
      <c r="L7142" t="s">
        <v>644</v>
      </c>
      <c r="M7142">
        <v>100000</v>
      </c>
      <c r="N7142">
        <v>158.19999999999999</v>
      </c>
      <c r="O7142" t="s">
        <v>645</v>
      </c>
      <c r="P7142" s="428">
        <v>152.45099999999999</v>
      </c>
      <c r="Q7142">
        <v>30532189</v>
      </c>
      <c r="T7142" t="s">
        <v>5719</v>
      </c>
    </row>
    <row r="7143" spans="1:20" x14ac:dyDescent="0.25">
      <c r="A7143" t="s">
        <v>637</v>
      </c>
      <c r="B7143" t="s">
        <v>1313</v>
      </c>
      <c r="C7143" t="s">
        <v>639</v>
      </c>
      <c r="D7143" t="s">
        <v>663</v>
      </c>
      <c r="E7143" t="s">
        <v>673</v>
      </c>
      <c r="F7143">
        <v>528004120002</v>
      </c>
      <c r="G7143" t="s">
        <v>642</v>
      </c>
      <c r="H7143">
        <v>583133</v>
      </c>
      <c r="I7143" t="s">
        <v>29</v>
      </c>
      <c r="J7143">
        <v>202212</v>
      </c>
      <c r="K7143">
        <v>44917</v>
      </c>
      <c r="L7143" t="s">
        <v>644</v>
      </c>
      <c r="M7143">
        <v>180000</v>
      </c>
      <c r="N7143">
        <v>284.76</v>
      </c>
      <c r="O7143" t="s">
        <v>645</v>
      </c>
      <c r="P7143" s="428">
        <v>274.41199999999998</v>
      </c>
      <c r="Q7143">
        <v>40354900</v>
      </c>
      <c r="T7143" t="s">
        <v>5720</v>
      </c>
    </row>
    <row r="7144" spans="1:20" x14ac:dyDescent="0.25">
      <c r="A7144" t="s">
        <v>637</v>
      </c>
      <c r="B7144" t="s">
        <v>828</v>
      </c>
      <c r="C7144" t="s">
        <v>639</v>
      </c>
      <c r="D7144" t="s">
        <v>695</v>
      </c>
      <c r="E7144" t="s">
        <v>652</v>
      </c>
      <c r="F7144">
        <v>528004120010</v>
      </c>
      <c r="G7144" t="s">
        <v>653</v>
      </c>
      <c r="H7144">
        <v>583590</v>
      </c>
      <c r="I7144" t="s">
        <v>170</v>
      </c>
      <c r="J7144">
        <v>202212</v>
      </c>
      <c r="K7144">
        <v>44917</v>
      </c>
      <c r="L7144" t="s">
        <v>644</v>
      </c>
      <c r="M7144">
        <v>126487.53</v>
      </c>
      <c r="N7144">
        <v>200.1</v>
      </c>
      <c r="O7144" t="s">
        <v>645</v>
      </c>
      <c r="P7144" s="428">
        <v>192.828</v>
      </c>
      <c r="Q7144">
        <v>13048467</v>
      </c>
      <c r="R7144" t="s">
        <v>654</v>
      </c>
      <c r="S7144" t="s">
        <v>951</v>
      </c>
      <c r="T7144" t="s">
        <v>5729</v>
      </c>
    </row>
    <row r="7145" spans="1:20" x14ac:dyDescent="0.25">
      <c r="A7145" t="s">
        <v>637</v>
      </c>
      <c r="B7145" t="s">
        <v>828</v>
      </c>
      <c r="C7145" t="s">
        <v>639</v>
      </c>
      <c r="D7145" t="s">
        <v>663</v>
      </c>
      <c r="E7145" t="s">
        <v>652</v>
      </c>
      <c r="F7145">
        <v>528004120010</v>
      </c>
      <c r="G7145" t="s">
        <v>653</v>
      </c>
      <c r="H7145">
        <v>583591</v>
      </c>
      <c r="I7145" t="s">
        <v>172</v>
      </c>
      <c r="J7145">
        <v>202212</v>
      </c>
      <c r="K7145">
        <v>44917</v>
      </c>
      <c r="L7145" t="s">
        <v>644</v>
      </c>
      <c r="M7145">
        <v>102459.26</v>
      </c>
      <c r="N7145">
        <v>162.09</v>
      </c>
      <c r="O7145" t="s">
        <v>645</v>
      </c>
      <c r="P7145" s="428">
        <v>156.19999999999999</v>
      </c>
      <c r="Q7145">
        <v>13048467</v>
      </c>
      <c r="R7145" t="s">
        <v>654</v>
      </c>
      <c r="S7145" t="s">
        <v>664</v>
      </c>
      <c r="T7145" t="s">
        <v>5730</v>
      </c>
    </row>
    <row r="7146" spans="1:20" x14ac:dyDescent="0.25">
      <c r="A7146" t="s">
        <v>637</v>
      </c>
      <c r="B7146" t="s">
        <v>657</v>
      </c>
      <c r="C7146" t="s">
        <v>639</v>
      </c>
      <c r="D7146" t="s">
        <v>695</v>
      </c>
      <c r="E7146" t="s">
        <v>652</v>
      </c>
      <c r="F7146">
        <v>528004120010</v>
      </c>
      <c r="G7146" t="s">
        <v>653</v>
      </c>
      <c r="H7146">
        <v>583590</v>
      </c>
      <c r="I7146" t="s">
        <v>170</v>
      </c>
      <c r="J7146">
        <v>202212</v>
      </c>
      <c r="K7146">
        <v>44917</v>
      </c>
      <c r="L7146" t="s">
        <v>644</v>
      </c>
      <c r="M7146">
        <v>1062.1600000000001</v>
      </c>
      <c r="N7146">
        <v>1.68</v>
      </c>
      <c r="O7146" t="s">
        <v>645</v>
      </c>
      <c r="P7146" s="428">
        <v>1.619</v>
      </c>
      <c r="Q7146">
        <v>13048467</v>
      </c>
      <c r="R7146" t="s">
        <v>654</v>
      </c>
      <c r="S7146" t="s">
        <v>951</v>
      </c>
      <c r="T7146" t="s">
        <v>5728</v>
      </c>
    </row>
    <row r="7147" spans="1:20" x14ac:dyDescent="0.25">
      <c r="A7147" t="s">
        <v>637</v>
      </c>
      <c r="B7147" t="s">
        <v>828</v>
      </c>
      <c r="C7147" t="s">
        <v>639</v>
      </c>
      <c r="D7147" t="s">
        <v>718</v>
      </c>
      <c r="E7147" t="s">
        <v>652</v>
      </c>
      <c r="F7147">
        <v>528004120010</v>
      </c>
      <c r="G7147" t="s">
        <v>653</v>
      </c>
      <c r="H7147">
        <v>583593</v>
      </c>
      <c r="I7147" t="s">
        <v>176</v>
      </c>
      <c r="J7147">
        <v>202212</v>
      </c>
      <c r="K7147">
        <v>44917</v>
      </c>
      <c r="L7147" t="s">
        <v>644</v>
      </c>
      <c r="M7147">
        <v>16391.03</v>
      </c>
      <c r="N7147">
        <v>25.93</v>
      </c>
      <c r="O7147" t="s">
        <v>645</v>
      </c>
      <c r="P7147" s="428">
        <v>24.988</v>
      </c>
      <c r="Q7147">
        <v>13048467</v>
      </c>
      <c r="R7147" t="s">
        <v>654</v>
      </c>
      <c r="S7147" t="s">
        <v>3642</v>
      </c>
      <c r="T7147" t="s">
        <v>5727</v>
      </c>
    </row>
    <row r="7148" spans="1:20" x14ac:dyDescent="0.25">
      <c r="A7148" t="s">
        <v>637</v>
      </c>
      <c r="B7148" t="s">
        <v>828</v>
      </c>
      <c r="C7148" t="s">
        <v>639</v>
      </c>
      <c r="D7148" t="s">
        <v>718</v>
      </c>
      <c r="E7148" t="s">
        <v>652</v>
      </c>
      <c r="F7148">
        <v>528004120010</v>
      </c>
      <c r="G7148" t="s">
        <v>653</v>
      </c>
      <c r="H7148">
        <v>583593</v>
      </c>
      <c r="I7148" t="s">
        <v>176</v>
      </c>
      <c r="J7148">
        <v>202212</v>
      </c>
      <c r="K7148">
        <v>44917</v>
      </c>
      <c r="L7148" t="s">
        <v>644</v>
      </c>
      <c r="M7148">
        <v>14299.25</v>
      </c>
      <c r="N7148">
        <v>22.62</v>
      </c>
      <c r="O7148" t="s">
        <v>645</v>
      </c>
      <c r="P7148" s="428">
        <v>21.797999999999998</v>
      </c>
      <c r="Q7148">
        <v>13048467</v>
      </c>
      <c r="R7148" t="s">
        <v>654</v>
      </c>
      <c r="S7148" t="s">
        <v>825</v>
      </c>
      <c r="T7148" t="s">
        <v>5726</v>
      </c>
    </row>
    <row r="7149" spans="1:20" x14ac:dyDescent="0.25">
      <c r="A7149" t="s">
        <v>637</v>
      </c>
      <c r="B7149" t="s">
        <v>657</v>
      </c>
      <c r="C7149" t="s">
        <v>639</v>
      </c>
      <c r="D7149" t="s">
        <v>718</v>
      </c>
      <c r="E7149" t="s">
        <v>652</v>
      </c>
      <c r="F7149">
        <v>528004120010</v>
      </c>
      <c r="G7149" t="s">
        <v>653</v>
      </c>
      <c r="H7149">
        <v>583593</v>
      </c>
      <c r="I7149" t="s">
        <v>176</v>
      </c>
      <c r="J7149">
        <v>202212</v>
      </c>
      <c r="K7149">
        <v>44917</v>
      </c>
      <c r="L7149" t="s">
        <v>644</v>
      </c>
      <c r="M7149">
        <v>1021.38</v>
      </c>
      <c r="N7149">
        <v>1.62</v>
      </c>
      <c r="O7149" t="s">
        <v>645</v>
      </c>
      <c r="P7149" s="428">
        <v>1.5609999999999999</v>
      </c>
      <c r="Q7149">
        <v>13048467</v>
      </c>
      <c r="R7149" t="s">
        <v>654</v>
      </c>
      <c r="S7149" t="s">
        <v>825</v>
      </c>
      <c r="T7149" t="s">
        <v>5731</v>
      </c>
    </row>
    <row r="7150" spans="1:20" x14ac:dyDescent="0.25">
      <c r="A7150" t="s">
        <v>637</v>
      </c>
      <c r="B7150" t="s">
        <v>1313</v>
      </c>
      <c r="C7150" t="s">
        <v>639</v>
      </c>
      <c r="D7150" t="s">
        <v>663</v>
      </c>
      <c r="E7150" t="s">
        <v>673</v>
      </c>
      <c r="F7150">
        <v>528004120002</v>
      </c>
      <c r="G7150" t="s">
        <v>642</v>
      </c>
      <c r="H7150">
        <v>583133</v>
      </c>
      <c r="I7150" t="s">
        <v>29</v>
      </c>
      <c r="J7150">
        <v>202212</v>
      </c>
      <c r="K7150">
        <v>44918</v>
      </c>
      <c r="L7150" t="s">
        <v>644</v>
      </c>
      <c r="M7150">
        <v>28820</v>
      </c>
      <c r="N7150">
        <v>45.59</v>
      </c>
      <c r="O7150" t="s">
        <v>645</v>
      </c>
      <c r="P7150" s="428">
        <v>43.933</v>
      </c>
      <c r="Q7150">
        <v>40357716</v>
      </c>
      <c r="T7150" t="s">
        <v>5602</v>
      </c>
    </row>
    <row r="7151" spans="1:20" x14ac:dyDescent="0.25">
      <c r="A7151" t="s">
        <v>637</v>
      </c>
      <c r="B7151" t="s">
        <v>1313</v>
      </c>
      <c r="C7151" t="s">
        <v>639</v>
      </c>
      <c r="D7151" t="s">
        <v>663</v>
      </c>
      <c r="E7151" t="s">
        <v>673</v>
      </c>
      <c r="F7151">
        <v>528004120002</v>
      </c>
      <c r="G7151" t="s">
        <v>642</v>
      </c>
      <c r="H7151">
        <v>583133</v>
      </c>
      <c r="I7151" t="s">
        <v>29</v>
      </c>
      <c r="J7151">
        <v>202212</v>
      </c>
      <c r="K7151">
        <v>44918</v>
      </c>
      <c r="L7151" t="s">
        <v>644</v>
      </c>
      <c r="M7151">
        <v>2882</v>
      </c>
      <c r="N7151">
        <v>4.5599999999999996</v>
      </c>
      <c r="O7151" t="s">
        <v>645</v>
      </c>
      <c r="P7151" s="428">
        <v>4.3940000000000001</v>
      </c>
      <c r="Q7151">
        <v>40357716</v>
      </c>
      <c r="T7151" t="s">
        <v>5601</v>
      </c>
    </row>
    <row r="7152" spans="1:20" x14ac:dyDescent="0.25">
      <c r="A7152" t="s">
        <v>637</v>
      </c>
      <c r="B7152" t="s">
        <v>1220</v>
      </c>
      <c r="C7152" t="s">
        <v>639</v>
      </c>
      <c r="D7152" t="s">
        <v>718</v>
      </c>
      <c r="E7152" t="s">
        <v>652</v>
      </c>
      <c r="F7152">
        <v>528004120010</v>
      </c>
      <c r="G7152" t="s">
        <v>653</v>
      </c>
      <c r="H7152">
        <v>583608</v>
      </c>
      <c r="I7152" t="s">
        <v>203</v>
      </c>
      <c r="J7152">
        <v>202212</v>
      </c>
      <c r="K7152">
        <v>44918</v>
      </c>
      <c r="L7152" t="s">
        <v>644</v>
      </c>
      <c r="M7152">
        <v>2655.58</v>
      </c>
      <c r="N7152">
        <v>4.2</v>
      </c>
      <c r="O7152" t="s">
        <v>645</v>
      </c>
      <c r="P7152" s="428">
        <v>4.0469999999999997</v>
      </c>
      <c r="Q7152">
        <v>13048467</v>
      </c>
      <c r="T7152" t="s">
        <v>5734</v>
      </c>
    </row>
    <row r="7153" spans="1:20" x14ac:dyDescent="0.25">
      <c r="A7153" t="s">
        <v>637</v>
      </c>
      <c r="B7153" t="s">
        <v>998</v>
      </c>
      <c r="C7153" t="s">
        <v>639</v>
      </c>
      <c r="D7153" t="s">
        <v>651</v>
      </c>
      <c r="E7153" t="s">
        <v>652</v>
      </c>
      <c r="F7153">
        <v>528004120010</v>
      </c>
      <c r="G7153" t="s">
        <v>653</v>
      </c>
      <c r="H7153">
        <v>583608</v>
      </c>
      <c r="I7153" t="s">
        <v>203</v>
      </c>
      <c r="J7153">
        <v>202212</v>
      </c>
      <c r="K7153">
        <v>44918</v>
      </c>
      <c r="L7153" t="s">
        <v>644</v>
      </c>
      <c r="M7153">
        <v>600000</v>
      </c>
      <c r="N7153">
        <v>949.19</v>
      </c>
      <c r="O7153" t="s">
        <v>645</v>
      </c>
      <c r="P7153" s="428">
        <v>914.697</v>
      </c>
      <c r="Q7153">
        <v>30532470</v>
      </c>
      <c r="T7153" t="s">
        <v>5732</v>
      </c>
    </row>
    <row r="7154" spans="1:20" x14ac:dyDescent="0.25">
      <c r="A7154" t="s">
        <v>637</v>
      </c>
      <c r="B7154" t="s">
        <v>998</v>
      </c>
      <c r="C7154" t="s">
        <v>639</v>
      </c>
      <c r="D7154" t="s">
        <v>695</v>
      </c>
      <c r="E7154" t="s">
        <v>673</v>
      </c>
      <c r="F7154">
        <v>528004120010</v>
      </c>
      <c r="G7154" t="s">
        <v>653</v>
      </c>
      <c r="H7154">
        <v>583592</v>
      </c>
      <c r="I7154" t="s">
        <v>174</v>
      </c>
      <c r="J7154">
        <v>202212</v>
      </c>
      <c r="K7154">
        <v>44918</v>
      </c>
      <c r="L7154" t="s">
        <v>644</v>
      </c>
      <c r="M7154">
        <v>9000</v>
      </c>
      <c r="N7154">
        <v>14.24</v>
      </c>
      <c r="O7154" t="s">
        <v>645</v>
      </c>
      <c r="P7154" s="428">
        <v>13.723000000000001</v>
      </c>
      <c r="Q7154">
        <v>30532470</v>
      </c>
      <c r="T7154" t="s">
        <v>5741</v>
      </c>
    </row>
    <row r="7155" spans="1:20" x14ac:dyDescent="0.25">
      <c r="A7155" t="s">
        <v>637</v>
      </c>
      <c r="B7155" t="s">
        <v>998</v>
      </c>
      <c r="C7155" t="s">
        <v>639</v>
      </c>
      <c r="D7155" t="s">
        <v>651</v>
      </c>
      <c r="E7155" t="s">
        <v>641</v>
      </c>
      <c r="F7155">
        <v>528004120024</v>
      </c>
      <c r="G7155" t="s">
        <v>2405</v>
      </c>
      <c r="H7155">
        <v>583623</v>
      </c>
      <c r="I7155" t="s">
        <v>2406</v>
      </c>
      <c r="J7155">
        <v>202212</v>
      </c>
      <c r="K7155">
        <v>44918</v>
      </c>
      <c r="L7155" t="s">
        <v>644</v>
      </c>
      <c r="M7155">
        <v>20000</v>
      </c>
      <c r="N7155">
        <v>31.64</v>
      </c>
      <c r="O7155" t="s">
        <v>645</v>
      </c>
      <c r="P7155" s="428">
        <v>30.49</v>
      </c>
      <c r="Q7155">
        <v>30531987</v>
      </c>
      <c r="T7155" t="s">
        <v>5733</v>
      </c>
    </row>
    <row r="7156" spans="1:20" x14ac:dyDescent="0.25">
      <c r="A7156" t="s">
        <v>637</v>
      </c>
      <c r="B7156" t="s">
        <v>821</v>
      </c>
      <c r="C7156" t="s">
        <v>639</v>
      </c>
      <c r="D7156" t="s">
        <v>651</v>
      </c>
      <c r="E7156" t="s">
        <v>641</v>
      </c>
      <c r="F7156">
        <v>528004120024</v>
      </c>
      <c r="G7156" t="s">
        <v>2405</v>
      </c>
      <c r="H7156">
        <v>583623</v>
      </c>
      <c r="I7156" t="s">
        <v>2406</v>
      </c>
      <c r="J7156">
        <v>202212</v>
      </c>
      <c r="K7156">
        <v>44918</v>
      </c>
      <c r="L7156" t="s">
        <v>644</v>
      </c>
      <c r="M7156">
        <v>120000</v>
      </c>
      <c r="N7156">
        <v>189.84</v>
      </c>
      <c r="O7156" t="s">
        <v>645</v>
      </c>
      <c r="P7156" s="428">
        <v>182.941</v>
      </c>
      <c r="Q7156">
        <v>30531987</v>
      </c>
      <c r="T7156" t="s">
        <v>5742</v>
      </c>
    </row>
    <row r="7157" spans="1:20" x14ac:dyDescent="0.25">
      <c r="A7157" t="s">
        <v>637</v>
      </c>
      <c r="B7157" t="s">
        <v>821</v>
      </c>
      <c r="C7157" t="s">
        <v>639</v>
      </c>
      <c r="D7157" t="s">
        <v>651</v>
      </c>
      <c r="E7157" t="s">
        <v>641</v>
      </c>
      <c r="F7157">
        <v>528004120024</v>
      </c>
      <c r="G7157" t="s">
        <v>2405</v>
      </c>
      <c r="H7157">
        <v>583623</v>
      </c>
      <c r="I7157" t="s">
        <v>2406</v>
      </c>
      <c r="J7157">
        <v>202212</v>
      </c>
      <c r="K7157">
        <v>44918</v>
      </c>
      <c r="L7157" t="s">
        <v>644</v>
      </c>
      <c r="M7157">
        <v>30000</v>
      </c>
      <c r="N7157">
        <v>47.46</v>
      </c>
      <c r="O7157" t="s">
        <v>645</v>
      </c>
      <c r="P7157" s="428">
        <v>45.734999999999999</v>
      </c>
      <c r="Q7157">
        <v>30531987</v>
      </c>
      <c r="T7157" t="s">
        <v>5743</v>
      </c>
    </row>
    <row r="7158" spans="1:20" x14ac:dyDescent="0.25">
      <c r="A7158" t="s">
        <v>637</v>
      </c>
      <c r="B7158" t="s">
        <v>821</v>
      </c>
      <c r="C7158" t="s">
        <v>639</v>
      </c>
      <c r="D7158" t="s">
        <v>651</v>
      </c>
      <c r="E7158" t="s">
        <v>641</v>
      </c>
      <c r="F7158">
        <v>528004120024</v>
      </c>
      <c r="G7158" t="s">
        <v>2405</v>
      </c>
      <c r="H7158">
        <v>583623</v>
      </c>
      <c r="I7158" t="s">
        <v>2406</v>
      </c>
      <c r="J7158">
        <v>202212</v>
      </c>
      <c r="K7158">
        <v>44918</v>
      </c>
      <c r="L7158" t="s">
        <v>644</v>
      </c>
      <c r="M7158">
        <v>30000</v>
      </c>
      <c r="N7158">
        <v>47.46</v>
      </c>
      <c r="O7158" t="s">
        <v>645</v>
      </c>
      <c r="P7158" s="428">
        <v>45.734999999999999</v>
      </c>
      <c r="Q7158">
        <v>30531987</v>
      </c>
      <c r="T7158" t="s">
        <v>5744</v>
      </c>
    </row>
    <row r="7159" spans="1:20" x14ac:dyDescent="0.25">
      <c r="A7159" t="s">
        <v>637</v>
      </c>
      <c r="B7159" t="s">
        <v>1504</v>
      </c>
      <c r="C7159" t="s">
        <v>639</v>
      </c>
      <c r="D7159" t="s">
        <v>651</v>
      </c>
      <c r="E7159" t="s">
        <v>641</v>
      </c>
      <c r="F7159">
        <v>528004120024</v>
      </c>
      <c r="G7159" t="s">
        <v>2405</v>
      </c>
      <c r="H7159">
        <v>583623</v>
      </c>
      <c r="I7159" t="s">
        <v>2406</v>
      </c>
      <c r="J7159">
        <v>202212</v>
      </c>
      <c r="K7159">
        <v>44918</v>
      </c>
      <c r="L7159" t="s">
        <v>644</v>
      </c>
      <c r="M7159">
        <v>600</v>
      </c>
      <c r="N7159">
        <v>0.95</v>
      </c>
      <c r="O7159" t="s">
        <v>645</v>
      </c>
      <c r="P7159" s="428">
        <v>0.91500000000000004</v>
      </c>
      <c r="Q7159">
        <v>30531987</v>
      </c>
      <c r="T7159" t="s">
        <v>5746</v>
      </c>
    </row>
    <row r="7160" spans="1:20" x14ac:dyDescent="0.25">
      <c r="A7160" t="s">
        <v>637</v>
      </c>
      <c r="B7160" t="s">
        <v>1741</v>
      </c>
      <c r="C7160" t="s">
        <v>639</v>
      </c>
      <c r="D7160" t="s">
        <v>651</v>
      </c>
      <c r="E7160" t="s">
        <v>641</v>
      </c>
      <c r="F7160">
        <v>528004120024</v>
      </c>
      <c r="G7160" t="s">
        <v>2405</v>
      </c>
      <c r="H7160">
        <v>583623</v>
      </c>
      <c r="I7160" t="s">
        <v>2406</v>
      </c>
      <c r="J7160">
        <v>202212</v>
      </c>
      <c r="K7160">
        <v>44918</v>
      </c>
      <c r="L7160" t="s">
        <v>644</v>
      </c>
      <c r="M7160">
        <v>60000</v>
      </c>
      <c r="N7160">
        <v>94.92</v>
      </c>
      <c r="O7160" t="s">
        <v>645</v>
      </c>
      <c r="P7160" s="428">
        <v>91.471000000000004</v>
      </c>
      <c r="Q7160">
        <v>30531987</v>
      </c>
      <c r="T7160" t="s">
        <v>5735</v>
      </c>
    </row>
    <row r="7161" spans="1:20" x14ac:dyDescent="0.25">
      <c r="A7161" t="s">
        <v>637</v>
      </c>
      <c r="B7161" t="s">
        <v>4970</v>
      </c>
      <c r="C7161" t="s">
        <v>639</v>
      </c>
      <c r="D7161" t="s">
        <v>651</v>
      </c>
      <c r="E7161" t="s">
        <v>641</v>
      </c>
      <c r="F7161">
        <v>528004120024</v>
      </c>
      <c r="G7161" t="s">
        <v>2405</v>
      </c>
      <c r="H7161">
        <v>583623</v>
      </c>
      <c r="I7161" t="s">
        <v>2406</v>
      </c>
      <c r="J7161">
        <v>202212</v>
      </c>
      <c r="K7161">
        <v>44918</v>
      </c>
      <c r="L7161" t="s">
        <v>644</v>
      </c>
      <c r="M7161">
        <v>23250</v>
      </c>
      <c r="N7161">
        <v>36.78</v>
      </c>
      <c r="O7161" t="s">
        <v>645</v>
      </c>
      <c r="P7161" s="428">
        <v>35.442999999999998</v>
      </c>
      <c r="Q7161">
        <v>30531987</v>
      </c>
      <c r="T7161" t="s">
        <v>5738</v>
      </c>
    </row>
    <row r="7162" spans="1:20" x14ac:dyDescent="0.25">
      <c r="A7162" t="s">
        <v>637</v>
      </c>
      <c r="B7162" t="s">
        <v>1220</v>
      </c>
      <c r="C7162" t="s">
        <v>639</v>
      </c>
      <c r="D7162" t="s">
        <v>695</v>
      </c>
      <c r="E7162" t="s">
        <v>652</v>
      </c>
      <c r="F7162">
        <v>528004120010</v>
      </c>
      <c r="G7162" t="s">
        <v>653</v>
      </c>
      <c r="H7162">
        <v>583608</v>
      </c>
      <c r="I7162" t="s">
        <v>203</v>
      </c>
      <c r="J7162">
        <v>202212</v>
      </c>
      <c r="K7162">
        <v>44918</v>
      </c>
      <c r="L7162" t="s">
        <v>644</v>
      </c>
      <c r="M7162">
        <v>28374.57</v>
      </c>
      <c r="N7162">
        <v>44.89</v>
      </c>
      <c r="O7162" t="s">
        <v>645</v>
      </c>
      <c r="P7162" s="428">
        <v>43.259</v>
      </c>
      <c r="Q7162">
        <v>13048467</v>
      </c>
      <c r="T7162" t="s">
        <v>5749</v>
      </c>
    </row>
    <row r="7163" spans="1:20" x14ac:dyDescent="0.25">
      <c r="A7163" t="s">
        <v>637</v>
      </c>
      <c r="B7163" t="s">
        <v>1220</v>
      </c>
      <c r="C7163" t="s">
        <v>639</v>
      </c>
      <c r="D7163" t="s">
        <v>651</v>
      </c>
      <c r="E7163" t="s">
        <v>652</v>
      </c>
      <c r="F7163">
        <v>528004120010</v>
      </c>
      <c r="G7163" t="s">
        <v>653</v>
      </c>
      <c r="H7163">
        <v>583608</v>
      </c>
      <c r="I7163" t="s">
        <v>203</v>
      </c>
      <c r="J7163">
        <v>202212</v>
      </c>
      <c r="K7163">
        <v>44918</v>
      </c>
      <c r="L7163" t="s">
        <v>644</v>
      </c>
      <c r="M7163">
        <v>15034.3</v>
      </c>
      <c r="N7163">
        <v>23.78</v>
      </c>
      <c r="O7163" t="s">
        <v>645</v>
      </c>
      <c r="P7163" s="428">
        <v>22.916</v>
      </c>
      <c r="Q7163">
        <v>13048467</v>
      </c>
      <c r="T7163" t="s">
        <v>5748</v>
      </c>
    </row>
    <row r="7164" spans="1:20" x14ac:dyDescent="0.25">
      <c r="A7164" t="s">
        <v>637</v>
      </c>
      <c r="B7164" t="s">
        <v>1220</v>
      </c>
      <c r="C7164" t="s">
        <v>639</v>
      </c>
      <c r="D7164" t="s">
        <v>663</v>
      </c>
      <c r="E7164" t="s">
        <v>652</v>
      </c>
      <c r="F7164">
        <v>528004120010</v>
      </c>
      <c r="G7164" t="s">
        <v>653</v>
      </c>
      <c r="H7164">
        <v>583608</v>
      </c>
      <c r="I7164" t="s">
        <v>203</v>
      </c>
      <c r="J7164">
        <v>202212</v>
      </c>
      <c r="K7164">
        <v>44918</v>
      </c>
      <c r="L7164" t="s">
        <v>644</v>
      </c>
      <c r="M7164">
        <v>8938.3700000000008</v>
      </c>
      <c r="N7164">
        <v>14.14</v>
      </c>
      <c r="O7164" t="s">
        <v>645</v>
      </c>
      <c r="P7164" s="428">
        <v>13.625999999999999</v>
      </c>
      <c r="Q7164">
        <v>13048467</v>
      </c>
      <c r="T7164" t="s">
        <v>5747</v>
      </c>
    </row>
    <row r="7165" spans="1:20" x14ac:dyDescent="0.25">
      <c r="A7165" t="s">
        <v>637</v>
      </c>
      <c r="B7165" t="s">
        <v>4970</v>
      </c>
      <c r="C7165" t="s">
        <v>639</v>
      </c>
      <c r="D7165" t="s">
        <v>640</v>
      </c>
      <c r="E7165" t="s">
        <v>641</v>
      </c>
      <c r="F7165">
        <v>528004120002</v>
      </c>
      <c r="G7165" t="s">
        <v>642</v>
      </c>
      <c r="H7165">
        <v>583139</v>
      </c>
      <c r="I7165" t="s">
        <v>35</v>
      </c>
      <c r="J7165">
        <v>202212</v>
      </c>
      <c r="K7165">
        <v>44918</v>
      </c>
      <c r="L7165" t="s">
        <v>644</v>
      </c>
      <c r="M7165">
        <v>6000</v>
      </c>
      <c r="N7165">
        <v>9.49</v>
      </c>
      <c r="O7165" t="s">
        <v>645</v>
      </c>
      <c r="P7165" s="428">
        <v>9.1449999999999996</v>
      </c>
      <c r="Q7165">
        <v>30532370</v>
      </c>
      <c r="T7165" t="s">
        <v>5740</v>
      </c>
    </row>
    <row r="7166" spans="1:20" x14ac:dyDescent="0.25">
      <c r="A7166" t="s">
        <v>637</v>
      </c>
      <c r="B7166" t="s">
        <v>814</v>
      </c>
      <c r="C7166" t="s">
        <v>639</v>
      </c>
      <c r="D7166" t="s">
        <v>651</v>
      </c>
      <c r="E7166" t="s">
        <v>641</v>
      </c>
      <c r="F7166">
        <v>528004120024</v>
      </c>
      <c r="G7166" t="s">
        <v>2405</v>
      </c>
      <c r="H7166">
        <v>583623</v>
      </c>
      <c r="I7166" t="s">
        <v>2406</v>
      </c>
      <c r="J7166">
        <v>202212</v>
      </c>
      <c r="K7166">
        <v>44918</v>
      </c>
      <c r="L7166" t="s">
        <v>644</v>
      </c>
      <c r="M7166">
        <v>56500</v>
      </c>
      <c r="N7166">
        <v>89.38</v>
      </c>
      <c r="O7166" t="s">
        <v>645</v>
      </c>
      <c r="P7166" s="428">
        <v>86.132000000000005</v>
      </c>
      <c r="Q7166">
        <v>30531987</v>
      </c>
      <c r="T7166" t="s">
        <v>5736</v>
      </c>
    </row>
    <row r="7167" spans="1:20" x14ac:dyDescent="0.25">
      <c r="A7167" t="s">
        <v>637</v>
      </c>
      <c r="B7167" t="s">
        <v>814</v>
      </c>
      <c r="C7167" t="s">
        <v>639</v>
      </c>
      <c r="D7167" t="s">
        <v>651</v>
      </c>
      <c r="E7167" t="s">
        <v>641</v>
      </c>
      <c r="F7167">
        <v>528004120024</v>
      </c>
      <c r="G7167" t="s">
        <v>2405</v>
      </c>
      <c r="H7167">
        <v>583623</v>
      </c>
      <c r="I7167" t="s">
        <v>2406</v>
      </c>
      <c r="J7167">
        <v>202212</v>
      </c>
      <c r="K7167">
        <v>44918</v>
      </c>
      <c r="L7167" t="s">
        <v>644</v>
      </c>
      <c r="M7167">
        <v>56500</v>
      </c>
      <c r="N7167">
        <v>89.38</v>
      </c>
      <c r="O7167" t="s">
        <v>645</v>
      </c>
      <c r="P7167" s="428">
        <v>86.132000000000005</v>
      </c>
      <c r="Q7167">
        <v>30531987</v>
      </c>
      <c r="T7167" t="s">
        <v>5737</v>
      </c>
    </row>
    <row r="7168" spans="1:20" x14ac:dyDescent="0.25">
      <c r="A7168" t="s">
        <v>637</v>
      </c>
      <c r="B7168" t="s">
        <v>814</v>
      </c>
      <c r="C7168" t="s">
        <v>639</v>
      </c>
      <c r="D7168" t="s">
        <v>651</v>
      </c>
      <c r="E7168" t="s">
        <v>641</v>
      </c>
      <c r="F7168">
        <v>528004120024</v>
      </c>
      <c r="G7168" t="s">
        <v>2405</v>
      </c>
      <c r="H7168">
        <v>583623</v>
      </c>
      <c r="I7168" t="s">
        <v>2406</v>
      </c>
      <c r="J7168">
        <v>202212</v>
      </c>
      <c r="K7168">
        <v>44918</v>
      </c>
      <c r="L7168" t="s">
        <v>644</v>
      </c>
      <c r="M7168">
        <v>44000</v>
      </c>
      <c r="N7168">
        <v>69.61</v>
      </c>
      <c r="O7168" t="s">
        <v>645</v>
      </c>
      <c r="P7168" s="428">
        <v>67.08</v>
      </c>
      <c r="Q7168">
        <v>30531987</v>
      </c>
      <c r="T7168" t="s">
        <v>5739</v>
      </c>
    </row>
    <row r="7169" spans="1:20" x14ac:dyDescent="0.25">
      <c r="A7169" t="s">
        <v>637</v>
      </c>
      <c r="B7169" t="s">
        <v>823</v>
      </c>
      <c r="C7169" t="s">
        <v>639</v>
      </c>
      <c r="D7169" t="s">
        <v>651</v>
      </c>
      <c r="E7169" t="s">
        <v>641</v>
      </c>
      <c r="F7169">
        <v>528004120024</v>
      </c>
      <c r="G7169" t="s">
        <v>2405</v>
      </c>
      <c r="H7169">
        <v>583623</v>
      </c>
      <c r="I7169" t="s">
        <v>2406</v>
      </c>
      <c r="J7169">
        <v>202212</v>
      </c>
      <c r="K7169">
        <v>44918</v>
      </c>
      <c r="L7169" t="s">
        <v>644</v>
      </c>
      <c r="M7169">
        <v>12000</v>
      </c>
      <c r="N7169">
        <v>18.98</v>
      </c>
      <c r="O7169" t="s">
        <v>645</v>
      </c>
      <c r="P7169" s="428">
        <v>18.29</v>
      </c>
      <c r="Q7169">
        <v>30531987</v>
      </c>
      <c r="T7169" t="s">
        <v>5745</v>
      </c>
    </row>
    <row r="7170" spans="1:20" x14ac:dyDescent="0.25">
      <c r="A7170" t="s">
        <v>637</v>
      </c>
      <c r="B7170" t="s">
        <v>732</v>
      </c>
      <c r="C7170" t="s">
        <v>639</v>
      </c>
      <c r="D7170" t="s">
        <v>651</v>
      </c>
      <c r="E7170" t="s">
        <v>673</v>
      </c>
      <c r="F7170">
        <v>528004120002</v>
      </c>
      <c r="G7170" t="s">
        <v>642</v>
      </c>
      <c r="H7170">
        <v>583148</v>
      </c>
      <c r="I7170" t="s">
        <v>699</v>
      </c>
      <c r="J7170">
        <v>202212</v>
      </c>
      <c r="K7170">
        <v>44918</v>
      </c>
      <c r="L7170" t="s">
        <v>644</v>
      </c>
      <c r="M7170">
        <v>2011.17</v>
      </c>
      <c r="N7170">
        <v>3.18</v>
      </c>
      <c r="O7170" t="s">
        <v>645</v>
      </c>
      <c r="P7170" s="428">
        <v>3.0640000000000001</v>
      </c>
      <c r="Q7170">
        <v>13045208</v>
      </c>
      <c r="R7170" t="s">
        <v>646</v>
      </c>
      <c r="S7170">
        <v>8540279</v>
      </c>
      <c r="T7170" t="s">
        <v>5759</v>
      </c>
    </row>
    <row r="7171" spans="1:20" x14ac:dyDescent="0.25">
      <c r="A7171" t="s">
        <v>637</v>
      </c>
      <c r="B7171" t="s">
        <v>732</v>
      </c>
      <c r="C7171" t="s">
        <v>639</v>
      </c>
      <c r="D7171" t="s">
        <v>651</v>
      </c>
      <c r="E7171" t="s">
        <v>667</v>
      </c>
      <c r="F7171">
        <v>528004120002</v>
      </c>
      <c r="G7171" t="s">
        <v>642</v>
      </c>
      <c r="H7171">
        <v>583149</v>
      </c>
      <c r="I7171" t="s">
        <v>680</v>
      </c>
      <c r="J7171">
        <v>202212</v>
      </c>
      <c r="K7171">
        <v>44918</v>
      </c>
      <c r="L7171" t="s">
        <v>644</v>
      </c>
      <c r="M7171">
        <v>7272.73</v>
      </c>
      <c r="N7171">
        <v>11.51</v>
      </c>
      <c r="O7171" t="s">
        <v>645</v>
      </c>
      <c r="P7171" s="428">
        <v>11.092000000000001</v>
      </c>
      <c r="Q7171">
        <v>13045208</v>
      </c>
      <c r="R7171" t="s">
        <v>646</v>
      </c>
      <c r="S7171">
        <v>8540399</v>
      </c>
      <c r="T7171" t="s">
        <v>5766</v>
      </c>
    </row>
    <row r="7172" spans="1:20" x14ac:dyDescent="0.25">
      <c r="A7172" t="s">
        <v>637</v>
      </c>
      <c r="B7172" t="s">
        <v>732</v>
      </c>
      <c r="C7172" t="s">
        <v>639</v>
      </c>
      <c r="D7172" t="s">
        <v>640</v>
      </c>
      <c r="E7172" t="s">
        <v>673</v>
      </c>
      <c r="F7172">
        <v>528004120002</v>
      </c>
      <c r="G7172" t="s">
        <v>642</v>
      </c>
      <c r="H7172">
        <v>856783</v>
      </c>
      <c r="I7172" t="s">
        <v>478</v>
      </c>
      <c r="J7172">
        <v>202212</v>
      </c>
      <c r="K7172">
        <v>44918</v>
      </c>
      <c r="L7172" t="s">
        <v>644</v>
      </c>
      <c r="M7172">
        <v>833.33</v>
      </c>
      <c r="N7172">
        <v>1.32</v>
      </c>
      <c r="O7172" t="s">
        <v>645</v>
      </c>
      <c r="P7172" s="428">
        <v>1.272</v>
      </c>
      <c r="Q7172">
        <v>13045208</v>
      </c>
      <c r="R7172" t="s">
        <v>646</v>
      </c>
      <c r="S7172">
        <v>8540353</v>
      </c>
      <c r="T7172" t="s">
        <v>5756</v>
      </c>
    </row>
    <row r="7173" spans="1:20" x14ac:dyDescent="0.25">
      <c r="A7173" t="s">
        <v>637</v>
      </c>
      <c r="B7173" t="s">
        <v>732</v>
      </c>
      <c r="C7173" t="s">
        <v>639</v>
      </c>
      <c r="D7173" t="s">
        <v>651</v>
      </c>
      <c r="E7173" t="s">
        <v>2008</v>
      </c>
      <c r="F7173">
        <v>528004120002</v>
      </c>
      <c r="G7173" t="s">
        <v>642</v>
      </c>
      <c r="H7173">
        <v>856778</v>
      </c>
      <c r="I7173" t="s">
        <v>27</v>
      </c>
      <c r="J7173">
        <v>202212</v>
      </c>
      <c r="K7173">
        <v>44918</v>
      </c>
      <c r="L7173" t="s">
        <v>644</v>
      </c>
      <c r="M7173">
        <v>20000</v>
      </c>
      <c r="N7173">
        <v>31.64</v>
      </c>
      <c r="O7173" t="s">
        <v>645</v>
      </c>
      <c r="P7173" s="428">
        <v>30.49</v>
      </c>
      <c r="Q7173">
        <v>13045208</v>
      </c>
      <c r="R7173" t="s">
        <v>646</v>
      </c>
      <c r="S7173">
        <v>2041743</v>
      </c>
      <c r="T7173" t="s">
        <v>5757</v>
      </c>
    </row>
    <row r="7174" spans="1:20" x14ac:dyDescent="0.25">
      <c r="A7174" t="s">
        <v>637</v>
      </c>
      <c r="B7174" t="s">
        <v>732</v>
      </c>
      <c r="C7174" t="s">
        <v>639</v>
      </c>
      <c r="D7174" t="s">
        <v>651</v>
      </c>
      <c r="E7174" t="s">
        <v>673</v>
      </c>
      <c r="F7174">
        <v>528004120002</v>
      </c>
      <c r="G7174" t="s">
        <v>642</v>
      </c>
      <c r="H7174">
        <v>583148</v>
      </c>
      <c r="I7174" t="s">
        <v>699</v>
      </c>
      <c r="J7174">
        <v>202212</v>
      </c>
      <c r="K7174">
        <v>44918</v>
      </c>
      <c r="L7174" t="s">
        <v>644</v>
      </c>
      <c r="M7174">
        <v>877.19</v>
      </c>
      <c r="N7174">
        <v>1.39</v>
      </c>
      <c r="O7174" t="s">
        <v>645</v>
      </c>
      <c r="P7174" s="428">
        <v>1.339</v>
      </c>
      <c r="Q7174">
        <v>13045208</v>
      </c>
      <c r="R7174" t="s">
        <v>646</v>
      </c>
      <c r="S7174">
        <v>8540386</v>
      </c>
      <c r="T7174" t="s">
        <v>5760</v>
      </c>
    </row>
    <row r="7175" spans="1:20" x14ac:dyDescent="0.25">
      <c r="A7175" t="s">
        <v>637</v>
      </c>
      <c r="B7175" t="s">
        <v>732</v>
      </c>
      <c r="C7175" t="s">
        <v>639</v>
      </c>
      <c r="D7175" t="s">
        <v>695</v>
      </c>
      <c r="E7175" t="s">
        <v>673</v>
      </c>
      <c r="F7175">
        <v>528004120002</v>
      </c>
      <c r="G7175" t="s">
        <v>642</v>
      </c>
      <c r="H7175">
        <v>583148</v>
      </c>
      <c r="I7175" t="s">
        <v>699</v>
      </c>
      <c r="J7175">
        <v>202212</v>
      </c>
      <c r="K7175">
        <v>44918</v>
      </c>
      <c r="L7175" t="s">
        <v>644</v>
      </c>
      <c r="M7175">
        <v>10000</v>
      </c>
      <c r="N7175">
        <v>15.82</v>
      </c>
      <c r="O7175" t="s">
        <v>645</v>
      </c>
      <c r="P7175" s="428">
        <v>15.244999999999999</v>
      </c>
      <c r="Q7175">
        <v>13045208</v>
      </c>
      <c r="R7175" t="s">
        <v>646</v>
      </c>
      <c r="S7175">
        <v>2046481</v>
      </c>
      <c r="T7175" t="s">
        <v>5761</v>
      </c>
    </row>
    <row r="7176" spans="1:20" x14ac:dyDescent="0.25">
      <c r="A7176" t="s">
        <v>637</v>
      </c>
      <c r="B7176" t="s">
        <v>732</v>
      </c>
      <c r="C7176" t="s">
        <v>639</v>
      </c>
      <c r="D7176" t="s">
        <v>651</v>
      </c>
      <c r="E7176" t="s">
        <v>667</v>
      </c>
      <c r="F7176">
        <v>528004120002</v>
      </c>
      <c r="G7176" t="s">
        <v>642</v>
      </c>
      <c r="H7176">
        <v>583149</v>
      </c>
      <c r="I7176" t="s">
        <v>680</v>
      </c>
      <c r="J7176">
        <v>202212</v>
      </c>
      <c r="K7176">
        <v>44918</v>
      </c>
      <c r="L7176" t="s">
        <v>644</v>
      </c>
      <c r="M7176">
        <v>1230.77</v>
      </c>
      <c r="N7176">
        <v>1.95</v>
      </c>
      <c r="O7176" t="s">
        <v>645</v>
      </c>
      <c r="P7176" s="428">
        <v>1.879</v>
      </c>
      <c r="Q7176">
        <v>13045208</v>
      </c>
      <c r="R7176" t="s">
        <v>646</v>
      </c>
      <c r="S7176">
        <v>8540358</v>
      </c>
      <c r="T7176" t="s">
        <v>5764</v>
      </c>
    </row>
    <row r="7177" spans="1:20" x14ac:dyDescent="0.25">
      <c r="A7177" t="s">
        <v>637</v>
      </c>
      <c r="B7177" t="s">
        <v>732</v>
      </c>
      <c r="C7177" t="s">
        <v>639</v>
      </c>
      <c r="D7177" t="s">
        <v>651</v>
      </c>
      <c r="E7177" t="s">
        <v>701</v>
      </c>
      <c r="F7177">
        <v>528004120002</v>
      </c>
      <c r="G7177" t="s">
        <v>642</v>
      </c>
      <c r="H7177">
        <v>583137</v>
      </c>
      <c r="I7177" t="s">
        <v>33</v>
      </c>
      <c r="J7177">
        <v>202212</v>
      </c>
      <c r="K7177">
        <v>44918</v>
      </c>
      <c r="L7177" t="s">
        <v>644</v>
      </c>
      <c r="M7177">
        <v>26470.59</v>
      </c>
      <c r="N7177">
        <v>41.88</v>
      </c>
      <c r="O7177" t="s">
        <v>645</v>
      </c>
      <c r="P7177" s="428">
        <v>40.357999999999997</v>
      </c>
      <c r="Q7177">
        <v>13045208</v>
      </c>
      <c r="R7177" t="s">
        <v>646</v>
      </c>
      <c r="S7177">
        <v>2038727</v>
      </c>
      <c r="T7177" t="s">
        <v>5753</v>
      </c>
    </row>
    <row r="7178" spans="1:20" x14ac:dyDescent="0.25">
      <c r="A7178" t="s">
        <v>637</v>
      </c>
      <c r="B7178" t="s">
        <v>732</v>
      </c>
      <c r="C7178" t="s">
        <v>639</v>
      </c>
      <c r="D7178" t="s">
        <v>651</v>
      </c>
      <c r="E7178" t="s">
        <v>667</v>
      </c>
      <c r="F7178">
        <v>528004120002</v>
      </c>
      <c r="G7178" t="s">
        <v>642</v>
      </c>
      <c r="H7178">
        <v>583149</v>
      </c>
      <c r="I7178" t="s">
        <v>680</v>
      </c>
      <c r="J7178">
        <v>202212</v>
      </c>
      <c r="K7178">
        <v>44918</v>
      </c>
      <c r="L7178" t="s">
        <v>644</v>
      </c>
      <c r="M7178">
        <v>615.38</v>
      </c>
      <c r="N7178">
        <v>0.97</v>
      </c>
      <c r="O7178" t="s">
        <v>645</v>
      </c>
      <c r="P7178" s="428">
        <v>0.93500000000000005</v>
      </c>
      <c r="Q7178">
        <v>13045208</v>
      </c>
      <c r="R7178" t="s">
        <v>646</v>
      </c>
      <c r="S7178">
        <v>8540358</v>
      </c>
      <c r="T7178" t="s">
        <v>5765</v>
      </c>
    </row>
    <row r="7179" spans="1:20" x14ac:dyDescent="0.25">
      <c r="A7179" t="s">
        <v>637</v>
      </c>
      <c r="B7179" t="s">
        <v>732</v>
      </c>
      <c r="C7179" t="s">
        <v>639</v>
      </c>
      <c r="D7179" t="s">
        <v>663</v>
      </c>
      <c r="E7179" t="s">
        <v>701</v>
      </c>
      <c r="F7179">
        <v>528004120002</v>
      </c>
      <c r="G7179" t="s">
        <v>642</v>
      </c>
      <c r="H7179">
        <v>583137</v>
      </c>
      <c r="I7179" t="s">
        <v>33</v>
      </c>
      <c r="J7179">
        <v>202212</v>
      </c>
      <c r="K7179">
        <v>44918</v>
      </c>
      <c r="L7179" t="s">
        <v>644</v>
      </c>
      <c r="M7179">
        <v>3529.41</v>
      </c>
      <c r="N7179">
        <v>5.58</v>
      </c>
      <c r="O7179" t="s">
        <v>645</v>
      </c>
      <c r="P7179" s="428">
        <v>5.3769999999999998</v>
      </c>
      <c r="Q7179">
        <v>13045208</v>
      </c>
      <c r="R7179" t="s">
        <v>646</v>
      </c>
      <c r="S7179">
        <v>2038727</v>
      </c>
      <c r="T7179" t="s">
        <v>5754</v>
      </c>
    </row>
    <row r="7180" spans="1:20" x14ac:dyDescent="0.25">
      <c r="A7180" t="s">
        <v>637</v>
      </c>
      <c r="B7180" t="s">
        <v>991</v>
      </c>
      <c r="C7180" t="s">
        <v>639</v>
      </c>
      <c r="D7180" t="s">
        <v>651</v>
      </c>
      <c r="E7180" t="s">
        <v>2008</v>
      </c>
      <c r="F7180">
        <v>528004120002</v>
      </c>
      <c r="G7180" t="s">
        <v>642</v>
      </c>
      <c r="H7180">
        <v>856778</v>
      </c>
      <c r="I7180" t="s">
        <v>27</v>
      </c>
      <c r="J7180">
        <v>202212</v>
      </c>
      <c r="K7180">
        <v>44918</v>
      </c>
      <c r="L7180" t="s">
        <v>644</v>
      </c>
      <c r="M7180">
        <v>100000</v>
      </c>
      <c r="N7180">
        <v>158.19999999999999</v>
      </c>
      <c r="O7180" t="s">
        <v>645</v>
      </c>
      <c r="P7180" s="428">
        <v>152.45099999999999</v>
      </c>
      <c r="Q7180">
        <v>13045208</v>
      </c>
      <c r="R7180" t="s">
        <v>646</v>
      </c>
      <c r="S7180">
        <v>2041743</v>
      </c>
      <c r="T7180" t="s">
        <v>5751</v>
      </c>
    </row>
    <row r="7181" spans="1:20" x14ac:dyDescent="0.25">
      <c r="A7181" t="s">
        <v>637</v>
      </c>
      <c r="B7181" t="s">
        <v>991</v>
      </c>
      <c r="C7181" t="s">
        <v>639</v>
      </c>
      <c r="D7181" t="s">
        <v>695</v>
      </c>
      <c r="E7181" t="s">
        <v>641</v>
      </c>
      <c r="F7181">
        <v>528004120002</v>
      </c>
      <c r="G7181" t="s">
        <v>642</v>
      </c>
      <c r="H7181">
        <v>583152</v>
      </c>
      <c r="I7181" t="s">
        <v>43</v>
      </c>
      <c r="J7181">
        <v>202212</v>
      </c>
      <c r="K7181">
        <v>44918</v>
      </c>
      <c r="L7181" t="s">
        <v>644</v>
      </c>
      <c r="M7181">
        <v>34200.74</v>
      </c>
      <c r="N7181">
        <v>54.1</v>
      </c>
      <c r="O7181" t="s">
        <v>645</v>
      </c>
      <c r="P7181" s="428">
        <v>52.134</v>
      </c>
      <c r="Q7181">
        <v>13045208</v>
      </c>
      <c r="R7181" t="s">
        <v>646</v>
      </c>
      <c r="S7181">
        <v>2058432</v>
      </c>
      <c r="T7181" t="s">
        <v>5763</v>
      </c>
    </row>
    <row r="7182" spans="1:20" x14ac:dyDescent="0.25">
      <c r="A7182" t="s">
        <v>637</v>
      </c>
      <c r="B7182" t="s">
        <v>732</v>
      </c>
      <c r="C7182" t="s">
        <v>639</v>
      </c>
      <c r="D7182" t="s">
        <v>651</v>
      </c>
      <c r="E7182" t="s">
        <v>667</v>
      </c>
      <c r="F7182">
        <v>528004120002</v>
      </c>
      <c r="G7182" t="s">
        <v>642</v>
      </c>
      <c r="H7182">
        <v>583149</v>
      </c>
      <c r="I7182" t="s">
        <v>680</v>
      </c>
      <c r="J7182">
        <v>202212</v>
      </c>
      <c r="K7182">
        <v>44918</v>
      </c>
      <c r="L7182" t="s">
        <v>644</v>
      </c>
      <c r="M7182">
        <v>-615.38</v>
      </c>
      <c r="N7182">
        <v>-0.97</v>
      </c>
      <c r="O7182" t="s">
        <v>645</v>
      </c>
      <c r="P7182" s="428">
        <v>-0.93500000000000005</v>
      </c>
      <c r="Q7182">
        <v>30536979</v>
      </c>
      <c r="R7182" t="s">
        <v>646</v>
      </c>
      <c r="S7182">
        <v>8540358</v>
      </c>
      <c r="T7182" t="s">
        <v>5767</v>
      </c>
    </row>
    <row r="7183" spans="1:20" x14ac:dyDescent="0.25">
      <c r="A7183" t="s">
        <v>637</v>
      </c>
      <c r="B7183" t="s">
        <v>732</v>
      </c>
      <c r="C7183" t="s">
        <v>639</v>
      </c>
      <c r="D7183" t="s">
        <v>651</v>
      </c>
      <c r="E7183" t="s">
        <v>667</v>
      </c>
      <c r="F7183">
        <v>528004120002</v>
      </c>
      <c r="G7183" t="s">
        <v>642</v>
      </c>
      <c r="H7183">
        <v>583149</v>
      </c>
      <c r="I7183" t="s">
        <v>680</v>
      </c>
      <c r="J7183">
        <v>202212</v>
      </c>
      <c r="K7183">
        <v>44918</v>
      </c>
      <c r="L7183" t="s">
        <v>644</v>
      </c>
      <c r="M7183">
        <v>-7272.73</v>
      </c>
      <c r="N7183">
        <v>-11.51</v>
      </c>
      <c r="O7183" t="s">
        <v>645</v>
      </c>
      <c r="P7183" s="428">
        <v>-11.092000000000001</v>
      </c>
      <c r="Q7183">
        <v>30536979</v>
      </c>
      <c r="R7183" t="s">
        <v>646</v>
      </c>
      <c r="S7183">
        <v>8540399</v>
      </c>
      <c r="T7183" t="s">
        <v>5768</v>
      </c>
    </row>
    <row r="7184" spans="1:20" x14ac:dyDescent="0.25">
      <c r="A7184" t="s">
        <v>637</v>
      </c>
      <c r="B7184" t="s">
        <v>732</v>
      </c>
      <c r="C7184" t="s">
        <v>639</v>
      </c>
      <c r="D7184" t="s">
        <v>651</v>
      </c>
      <c r="E7184" t="s">
        <v>667</v>
      </c>
      <c r="F7184">
        <v>528004120002</v>
      </c>
      <c r="G7184" t="s">
        <v>642</v>
      </c>
      <c r="H7184">
        <v>583149</v>
      </c>
      <c r="I7184" t="s">
        <v>680</v>
      </c>
      <c r="J7184">
        <v>202212</v>
      </c>
      <c r="K7184">
        <v>44918</v>
      </c>
      <c r="L7184" t="s">
        <v>644</v>
      </c>
      <c r="M7184">
        <v>-1230.77</v>
      </c>
      <c r="N7184">
        <v>-1.95</v>
      </c>
      <c r="O7184" t="s">
        <v>645</v>
      </c>
      <c r="P7184" s="428">
        <v>-1.879</v>
      </c>
      <c r="Q7184">
        <v>30536979</v>
      </c>
      <c r="R7184" t="s">
        <v>646</v>
      </c>
      <c r="S7184">
        <v>8540358</v>
      </c>
      <c r="T7184" t="s">
        <v>5769</v>
      </c>
    </row>
    <row r="7185" spans="1:20" x14ac:dyDescent="0.25">
      <c r="A7185" t="s">
        <v>637</v>
      </c>
      <c r="B7185" t="s">
        <v>732</v>
      </c>
      <c r="C7185" t="s">
        <v>639</v>
      </c>
      <c r="D7185" t="s">
        <v>651</v>
      </c>
      <c r="E7185" t="s">
        <v>673</v>
      </c>
      <c r="F7185">
        <v>528004120002</v>
      </c>
      <c r="G7185" t="s">
        <v>642</v>
      </c>
      <c r="H7185">
        <v>583148</v>
      </c>
      <c r="I7185" t="s">
        <v>699</v>
      </c>
      <c r="J7185">
        <v>202212</v>
      </c>
      <c r="K7185">
        <v>44918</v>
      </c>
      <c r="L7185" t="s">
        <v>644</v>
      </c>
      <c r="M7185">
        <v>-2011.17</v>
      </c>
      <c r="N7185">
        <v>-3.18</v>
      </c>
      <c r="O7185" t="s">
        <v>645</v>
      </c>
      <c r="P7185" s="428">
        <v>-3.0640000000000001</v>
      </c>
      <c r="Q7185">
        <v>30536979</v>
      </c>
      <c r="R7185" t="s">
        <v>646</v>
      </c>
      <c r="S7185">
        <v>8540279</v>
      </c>
      <c r="T7185" t="s">
        <v>5770</v>
      </c>
    </row>
    <row r="7186" spans="1:20" x14ac:dyDescent="0.25">
      <c r="A7186" t="s">
        <v>637</v>
      </c>
      <c r="B7186" t="s">
        <v>732</v>
      </c>
      <c r="C7186" t="s">
        <v>639</v>
      </c>
      <c r="D7186" t="s">
        <v>695</v>
      </c>
      <c r="E7186" t="s">
        <v>673</v>
      </c>
      <c r="F7186">
        <v>528004120002</v>
      </c>
      <c r="G7186" t="s">
        <v>642</v>
      </c>
      <c r="H7186">
        <v>583148</v>
      </c>
      <c r="I7186" t="s">
        <v>699</v>
      </c>
      <c r="J7186">
        <v>202212</v>
      </c>
      <c r="K7186">
        <v>44918</v>
      </c>
      <c r="L7186" t="s">
        <v>644</v>
      </c>
      <c r="M7186">
        <v>-10000</v>
      </c>
      <c r="N7186">
        <v>-15.82</v>
      </c>
      <c r="O7186" t="s">
        <v>645</v>
      </c>
      <c r="P7186" s="428">
        <v>-15.244999999999999</v>
      </c>
      <c r="Q7186">
        <v>30536979</v>
      </c>
      <c r="R7186" t="s">
        <v>646</v>
      </c>
      <c r="S7186">
        <v>2046481</v>
      </c>
      <c r="T7186" t="s">
        <v>5771</v>
      </c>
    </row>
    <row r="7187" spans="1:20" x14ac:dyDescent="0.25">
      <c r="A7187" t="s">
        <v>637</v>
      </c>
      <c r="B7187" t="s">
        <v>732</v>
      </c>
      <c r="C7187" t="s">
        <v>639</v>
      </c>
      <c r="D7187" t="s">
        <v>651</v>
      </c>
      <c r="E7187" t="s">
        <v>673</v>
      </c>
      <c r="F7187">
        <v>528004120002</v>
      </c>
      <c r="G7187" t="s">
        <v>642</v>
      </c>
      <c r="H7187">
        <v>583148</v>
      </c>
      <c r="I7187" t="s">
        <v>699</v>
      </c>
      <c r="J7187">
        <v>202212</v>
      </c>
      <c r="K7187">
        <v>44918</v>
      </c>
      <c r="L7187" t="s">
        <v>644</v>
      </c>
      <c r="M7187">
        <v>-877.19</v>
      </c>
      <c r="N7187">
        <v>-1.39</v>
      </c>
      <c r="O7187" t="s">
        <v>645</v>
      </c>
      <c r="P7187" s="428">
        <v>-1.339</v>
      </c>
      <c r="Q7187">
        <v>30536979</v>
      </c>
      <c r="R7187" t="s">
        <v>646</v>
      </c>
      <c r="S7187">
        <v>8540386</v>
      </c>
      <c r="T7187" t="s">
        <v>5772</v>
      </c>
    </row>
    <row r="7188" spans="1:20" x14ac:dyDescent="0.25">
      <c r="A7188" t="s">
        <v>637</v>
      </c>
      <c r="B7188" t="s">
        <v>732</v>
      </c>
      <c r="C7188" t="s">
        <v>639</v>
      </c>
      <c r="D7188" t="s">
        <v>651</v>
      </c>
      <c r="E7188" t="s">
        <v>701</v>
      </c>
      <c r="F7188">
        <v>528004120002</v>
      </c>
      <c r="G7188" t="s">
        <v>642</v>
      </c>
      <c r="H7188">
        <v>583137</v>
      </c>
      <c r="I7188" t="s">
        <v>33</v>
      </c>
      <c r="J7188">
        <v>202212</v>
      </c>
      <c r="K7188">
        <v>44918</v>
      </c>
      <c r="L7188" t="s">
        <v>644</v>
      </c>
      <c r="M7188">
        <v>-26470.59</v>
      </c>
      <c r="N7188">
        <v>-41.88</v>
      </c>
      <c r="O7188" t="s">
        <v>645</v>
      </c>
      <c r="P7188" s="428">
        <v>-40.357999999999997</v>
      </c>
      <c r="Q7188">
        <v>30536979</v>
      </c>
      <c r="R7188" t="s">
        <v>646</v>
      </c>
      <c r="S7188">
        <v>2038727</v>
      </c>
      <c r="T7188" t="s">
        <v>5777</v>
      </c>
    </row>
    <row r="7189" spans="1:20" x14ac:dyDescent="0.25">
      <c r="A7189" t="s">
        <v>637</v>
      </c>
      <c r="B7189" t="s">
        <v>732</v>
      </c>
      <c r="C7189" t="s">
        <v>639</v>
      </c>
      <c r="D7189" t="s">
        <v>663</v>
      </c>
      <c r="E7189" t="s">
        <v>701</v>
      </c>
      <c r="F7189">
        <v>528004120002</v>
      </c>
      <c r="G7189" t="s">
        <v>642</v>
      </c>
      <c r="H7189">
        <v>583137</v>
      </c>
      <c r="I7189" t="s">
        <v>33</v>
      </c>
      <c r="J7189">
        <v>202212</v>
      </c>
      <c r="K7189">
        <v>44918</v>
      </c>
      <c r="L7189" t="s">
        <v>644</v>
      </c>
      <c r="M7189">
        <v>-3529.41</v>
      </c>
      <c r="N7189">
        <v>-5.58</v>
      </c>
      <c r="O7189" t="s">
        <v>645</v>
      </c>
      <c r="P7189" s="428">
        <v>-5.3769999999999998</v>
      </c>
      <c r="Q7189">
        <v>30536979</v>
      </c>
      <c r="R7189" t="s">
        <v>646</v>
      </c>
      <c r="S7189">
        <v>2038727</v>
      </c>
      <c r="T7189" t="s">
        <v>5778</v>
      </c>
    </row>
    <row r="7190" spans="1:20" x14ac:dyDescent="0.25">
      <c r="A7190" t="s">
        <v>637</v>
      </c>
      <c r="B7190" t="s">
        <v>732</v>
      </c>
      <c r="C7190" t="s">
        <v>639</v>
      </c>
      <c r="D7190" t="s">
        <v>651</v>
      </c>
      <c r="E7190" t="s">
        <v>2008</v>
      </c>
      <c r="F7190">
        <v>528004120002</v>
      </c>
      <c r="G7190" t="s">
        <v>642</v>
      </c>
      <c r="H7190">
        <v>856778</v>
      </c>
      <c r="I7190" t="s">
        <v>27</v>
      </c>
      <c r="J7190">
        <v>202212</v>
      </c>
      <c r="K7190">
        <v>44918</v>
      </c>
      <c r="L7190" t="s">
        <v>644</v>
      </c>
      <c r="M7190">
        <v>-20000</v>
      </c>
      <c r="N7190">
        <v>-31.64</v>
      </c>
      <c r="O7190" t="s">
        <v>645</v>
      </c>
      <c r="P7190" s="428">
        <v>-30.49</v>
      </c>
      <c r="Q7190">
        <v>30536979</v>
      </c>
      <c r="R7190" t="s">
        <v>646</v>
      </c>
      <c r="S7190">
        <v>2041743</v>
      </c>
      <c r="T7190" t="s">
        <v>5780</v>
      </c>
    </row>
    <row r="7191" spans="1:20" x14ac:dyDescent="0.25">
      <c r="A7191" t="s">
        <v>637</v>
      </c>
      <c r="B7191" t="s">
        <v>732</v>
      </c>
      <c r="C7191" t="s">
        <v>639</v>
      </c>
      <c r="D7191" t="s">
        <v>640</v>
      </c>
      <c r="E7191" t="s">
        <v>673</v>
      </c>
      <c r="F7191">
        <v>528004120002</v>
      </c>
      <c r="G7191" t="s">
        <v>642</v>
      </c>
      <c r="H7191">
        <v>856783</v>
      </c>
      <c r="I7191" t="s">
        <v>478</v>
      </c>
      <c r="J7191">
        <v>202212</v>
      </c>
      <c r="K7191">
        <v>44918</v>
      </c>
      <c r="L7191" t="s">
        <v>644</v>
      </c>
      <c r="M7191">
        <v>-833.33</v>
      </c>
      <c r="N7191">
        <v>-1.32</v>
      </c>
      <c r="O7191" t="s">
        <v>645</v>
      </c>
      <c r="P7191" s="428">
        <v>-1.272</v>
      </c>
      <c r="Q7191">
        <v>30536979</v>
      </c>
      <c r="R7191" t="s">
        <v>646</v>
      </c>
      <c r="S7191">
        <v>8540353</v>
      </c>
      <c r="T7191" t="s">
        <v>5781</v>
      </c>
    </row>
    <row r="7192" spans="1:20" x14ac:dyDescent="0.25">
      <c r="A7192" t="s">
        <v>637</v>
      </c>
      <c r="B7192" t="s">
        <v>638</v>
      </c>
      <c r="C7192" t="s">
        <v>639</v>
      </c>
      <c r="D7192" t="s">
        <v>640</v>
      </c>
      <c r="E7192" t="s">
        <v>648</v>
      </c>
      <c r="F7192">
        <v>528004120002</v>
      </c>
      <c r="G7192" t="s">
        <v>642</v>
      </c>
      <c r="H7192">
        <v>583144</v>
      </c>
      <c r="I7192" t="s">
        <v>40</v>
      </c>
      <c r="J7192">
        <v>202212</v>
      </c>
      <c r="K7192">
        <v>44918</v>
      </c>
      <c r="L7192" t="s">
        <v>644</v>
      </c>
      <c r="M7192">
        <v>986.84</v>
      </c>
      <c r="N7192">
        <v>1.56</v>
      </c>
      <c r="O7192" t="s">
        <v>645</v>
      </c>
      <c r="P7192" s="428">
        <v>1.5029999999999999</v>
      </c>
      <c r="Q7192">
        <v>13045208</v>
      </c>
      <c r="R7192" t="s">
        <v>646</v>
      </c>
      <c r="S7192">
        <v>9985201</v>
      </c>
      <c r="T7192" t="s">
        <v>5784</v>
      </c>
    </row>
    <row r="7193" spans="1:20" x14ac:dyDescent="0.25">
      <c r="A7193" t="s">
        <v>637</v>
      </c>
      <c r="B7193" t="s">
        <v>638</v>
      </c>
      <c r="C7193" t="s">
        <v>639</v>
      </c>
      <c r="D7193" t="s">
        <v>640</v>
      </c>
      <c r="E7193" t="s">
        <v>648</v>
      </c>
      <c r="F7193">
        <v>528004120002</v>
      </c>
      <c r="G7193" t="s">
        <v>642</v>
      </c>
      <c r="H7193">
        <v>583144</v>
      </c>
      <c r="I7193" t="s">
        <v>40</v>
      </c>
      <c r="J7193">
        <v>202212</v>
      </c>
      <c r="K7193">
        <v>44918</v>
      </c>
      <c r="L7193" t="s">
        <v>644</v>
      </c>
      <c r="M7193">
        <v>394</v>
      </c>
      <c r="N7193">
        <v>0.62</v>
      </c>
      <c r="O7193" t="s">
        <v>645</v>
      </c>
      <c r="P7193" s="428">
        <v>0.59699999999999998</v>
      </c>
      <c r="Q7193">
        <v>30536827</v>
      </c>
      <c r="R7193" t="s">
        <v>646</v>
      </c>
      <c r="S7193">
        <v>9985201</v>
      </c>
      <c r="T7193" t="s">
        <v>5788</v>
      </c>
    </row>
    <row r="7194" spans="1:20" x14ac:dyDescent="0.25">
      <c r="A7194" t="s">
        <v>637</v>
      </c>
      <c r="B7194" t="s">
        <v>638</v>
      </c>
      <c r="C7194" t="s">
        <v>639</v>
      </c>
      <c r="D7194" t="s">
        <v>640</v>
      </c>
      <c r="E7194" t="s">
        <v>648</v>
      </c>
      <c r="F7194">
        <v>528004120002</v>
      </c>
      <c r="G7194" t="s">
        <v>642</v>
      </c>
      <c r="H7194">
        <v>583144</v>
      </c>
      <c r="I7194" t="s">
        <v>40</v>
      </c>
      <c r="J7194">
        <v>202212</v>
      </c>
      <c r="K7194">
        <v>44918</v>
      </c>
      <c r="L7194" t="s">
        <v>644</v>
      </c>
      <c r="M7194">
        <v>14691</v>
      </c>
      <c r="N7194">
        <v>23.24</v>
      </c>
      <c r="O7194" t="s">
        <v>645</v>
      </c>
      <c r="P7194" s="428">
        <v>22.395</v>
      </c>
      <c r="Q7194">
        <v>30536827</v>
      </c>
      <c r="R7194" t="s">
        <v>646</v>
      </c>
      <c r="S7194">
        <v>9985201</v>
      </c>
      <c r="T7194" t="s">
        <v>5789</v>
      </c>
    </row>
    <row r="7195" spans="1:20" x14ac:dyDescent="0.25">
      <c r="A7195" t="s">
        <v>637</v>
      </c>
      <c r="B7195" t="s">
        <v>638</v>
      </c>
      <c r="C7195" t="s">
        <v>639</v>
      </c>
      <c r="D7195" t="s">
        <v>640</v>
      </c>
      <c r="E7195" t="s">
        <v>648</v>
      </c>
      <c r="F7195">
        <v>528004120002</v>
      </c>
      <c r="G7195" t="s">
        <v>642</v>
      </c>
      <c r="H7195">
        <v>583144</v>
      </c>
      <c r="I7195" t="s">
        <v>40</v>
      </c>
      <c r="J7195">
        <v>202212</v>
      </c>
      <c r="K7195">
        <v>44918</v>
      </c>
      <c r="L7195" t="s">
        <v>644</v>
      </c>
      <c r="M7195">
        <v>394</v>
      </c>
      <c r="N7195">
        <v>0.62</v>
      </c>
      <c r="O7195" t="s">
        <v>645</v>
      </c>
      <c r="P7195" s="428">
        <v>0.59699999999999998</v>
      </c>
      <c r="Q7195">
        <v>30536827</v>
      </c>
      <c r="R7195" t="s">
        <v>646</v>
      </c>
      <c r="S7195">
        <v>9985201</v>
      </c>
      <c r="T7195" t="s">
        <v>5773</v>
      </c>
    </row>
    <row r="7196" spans="1:20" x14ac:dyDescent="0.25">
      <c r="A7196" t="s">
        <v>637</v>
      </c>
      <c r="B7196" t="s">
        <v>732</v>
      </c>
      <c r="C7196" t="s">
        <v>639</v>
      </c>
      <c r="D7196" t="s">
        <v>695</v>
      </c>
      <c r="E7196" t="s">
        <v>704</v>
      </c>
      <c r="F7196">
        <v>528004120001</v>
      </c>
      <c r="G7196" t="s">
        <v>705</v>
      </c>
      <c r="H7196">
        <v>583128</v>
      </c>
      <c r="I7196" t="s">
        <v>20</v>
      </c>
      <c r="J7196">
        <v>202212</v>
      </c>
      <c r="K7196">
        <v>44918</v>
      </c>
      <c r="L7196" t="s">
        <v>644</v>
      </c>
      <c r="M7196">
        <v>21093.75</v>
      </c>
      <c r="N7196">
        <v>33.369999999999997</v>
      </c>
      <c r="O7196" t="s">
        <v>645</v>
      </c>
      <c r="P7196" s="428">
        <v>32.156999999999996</v>
      </c>
      <c r="Q7196">
        <v>13045208</v>
      </c>
      <c r="R7196" t="s">
        <v>646</v>
      </c>
      <c r="S7196">
        <v>2012170</v>
      </c>
      <c r="T7196" t="s">
        <v>5785</v>
      </c>
    </row>
    <row r="7197" spans="1:20" x14ac:dyDescent="0.25">
      <c r="A7197" t="s">
        <v>637</v>
      </c>
      <c r="B7197" t="s">
        <v>732</v>
      </c>
      <c r="C7197" t="s">
        <v>639</v>
      </c>
      <c r="D7197" t="s">
        <v>640</v>
      </c>
      <c r="E7197" t="s">
        <v>686</v>
      </c>
      <c r="F7197">
        <v>528004120002</v>
      </c>
      <c r="G7197" t="s">
        <v>642</v>
      </c>
      <c r="H7197">
        <v>583150</v>
      </c>
      <c r="I7197" t="s">
        <v>687</v>
      </c>
      <c r="J7197">
        <v>202212</v>
      </c>
      <c r="K7197">
        <v>44918</v>
      </c>
      <c r="L7197" t="s">
        <v>644</v>
      </c>
      <c r="M7197">
        <v>2024.54</v>
      </c>
      <c r="N7197">
        <v>3.2</v>
      </c>
      <c r="O7197" t="s">
        <v>645</v>
      </c>
      <c r="P7197" s="428">
        <v>3.0840000000000001</v>
      </c>
      <c r="Q7197">
        <v>13045208</v>
      </c>
      <c r="R7197" t="s">
        <v>646</v>
      </c>
      <c r="S7197">
        <v>2011105</v>
      </c>
      <c r="T7197" t="s">
        <v>5750</v>
      </c>
    </row>
    <row r="7198" spans="1:20" x14ac:dyDescent="0.25">
      <c r="A7198" t="s">
        <v>637</v>
      </c>
      <c r="B7198" t="s">
        <v>732</v>
      </c>
      <c r="C7198" t="s">
        <v>639</v>
      </c>
      <c r="D7198" t="s">
        <v>651</v>
      </c>
      <c r="E7198" t="s">
        <v>673</v>
      </c>
      <c r="F7198">
        <v>528004120002</v>
      </c>
      <c r="G7198" t="s">
        <v>642</v>
      </c>
      <c r="H7198">
        <v>583133</v>
      </c>
      <c r="I7198" t="s">
        <v>29</v>
      </c>
      <c r="J7198">
        <v>202212</v>
      </c>
      <c r="K7198">
        <v>44918</v>
      </c>
      <c r="L7198" t="s">
        <v>644</v>
      </c>
      <c r="M7198">
        <v>606.05999999999995</v>
      </c>
      <c r="N7198">
        <v>0.96</v>
      </c>
      <c r="O7198" t="s">
        <v>645</v>
      </c>
      <c r="P7198" s="428">
        <v>0.92500000000000004</v>
      </c>
      <c r="Q7198">
        <v>13045208</v>
      </c>
      <c r="R7198" t="s">
        <v>646</v>
      </c>
      <c r="S7198">
        <v>2030994</v>
      </c>
      <c r="T7198" t="s">
        <v>5782</v>
      </c>
    </row>
    <row r="7199" spans="1:20" x14ac:dyDescent="0.25">
      <c r="A7199" t="s">
        <v>637</v>
      </c>
      <c r="B7199" t="s">
        <v>732</v>
      </c>
      <c r="C7199" t="s">
        <v>639</v>
      </c>
      <c r="D7199" t="s">
        <v>718</v>
      </c>
      <c r="E7199" t="s">
        <v>704</v>
      </c>
      <c r="F7199">
        <v>528004120001</v>
      </c>
      <c r="G7199" t="s">
        <v>705</v>
      </c>
      <c r="H7199">
        <v>583128</v>
      </c>
      <c r="I7199" t="s">
        <v>20</v>
      </c>
      <c r="J7199">
        <v>202212</v>
      </c>
      <c r="K7199">
        <v>44918</v>
      </c>
      <c r="L7199" t="s">
        <v>644</v>
      </c>
      <c r="M7199">
        <v>30000</v>
      </c>
      <c r="N7199">
        <v>47.46</v>
      </c>
      <c r="O7199" t="s">
        <v>645</v>
      </c>
      <c r="P7199" s="428">
        <v>45.734999999999999</v>
      </c>
      <c r="Q7199">
        <v>13045208</v>
      </c>
      <c r="R7199" t="s">
        <v>646</v>
      </c>
      <c r="S7199">
        <v>2031020</v>
      </c>
      <c r="T7199" t="s">
        <v>5787</v>
      </c>
    </row>
    <row r="7200" spans="1:20" x14ac:dyDescent="0.25">
      <c r="A7200" t="s">
        <v>637</v>
      </c>
      <c r="B7200" t="s">
        <v>991</v>
      </c>
      <c r="C7200" t="s">
        <v>639</v>
      </c>
      <c r="D7200" t="s">
        <v>651</v>
      </c>
      <c r="E7200" t="s">
        <v>667</v>
      </c>
      <c r="F7200">
        <v>528004120002</v>
      </c>
      <c r="G7200" t="s">
        <v>642</v>
      </c>
      <c r="H7200">
        <v>583149</v>
      </c>
      <c r="I7200" t="s">
        <v>680</v>
      </c>
      <c r="J7200">
        <v>202212</v>
      </c>
      <c r="K7200">
        <v>44918</v>
      </c>
      <c r="L7200" t="s">
        <v>644</v>
      </c>
      <c r="M7200">
        <v>6153.85</v>
      </c>
      <c r="N7200">
        <v>9.74</v>
      </c>
      <c r="O7200" t="s">
        <v>645</v>
      </c>
      <c r="P7200" s="428">
        <v>9.3859999999999992</v>
      </c>
      <c r="Q7200">
        <v>13045208</v>
      </c>
      <c r="R7200" t="s">
        <v>646</v>
      </c>
      <c r="S7200">
        <v>8540358</v>
      </c>
      <c r="T7200" t="s">
        <v>5762</v>
      </c>
    </row>
    <row r="7201" spans="1:20" x14ac:dyDescent="0.25">
      <c r="A7201" t="s">
        <v>637</v>
      </c>
      <c r="B7201" t="s">
        <v>732</v>
      </c>
      <c r="C7201" t="s">
        <v>639</v>
      </c>
      <c r="D7201" t="s">
        <v>663</v>
      </c>
      <c r="E7201" t="s">
        <v>667</v>
      </c>
      <c r="F7201">
        <v>528004120002</v>
      </c>
      <c r="G7201" t="s">
        <v>642</v>
      </c>
      <c r="H7201">
        <v>583136</v>
      </c>
      <c r="I7201" t="s">
        <v>32</v>
      </c>
      <c r="J7201">
        <v>202212</v>
      </c>
      <c r="K7201">
        <v>44918</v>
      </c>
      <c r="L7201" t="s">
        <v>644</v>
      </c>
      <c r="M7201">
        <v>30000</v>
      </c>
      <c r="N7201">
        <v>47.46</v>
      </c>
      <c r="O7201" t="s">
        <v>645</v>
      </c>
      <c r="P7201" s="428">
        <v>45.734999999999999</v>
      </c>
      <c r="Q7201">
        <v>13045208</v>
      </c>
      <c r="R7201" t="s">
        <v>646</v>
      </c>
      <c r="S7201">
        <v>2023197</v>
      </c>
      <c r="T7201" t="s">
        <v>5786</v>
      </c>
    </row>
    <row r="7202" spans="1:20" x14ac:dyDescent="0.25">
      <c r="A7202" t="s">
        <v>637</v>
      </c>
      <c r="B7202" t="s">
        <v>732</v>
      </c>
      <c r="C7202" t="s">
        <v>639</v>
      </c>
      <c r="D7202" t="s">
        <v>640</v>
      </c>
      <c r="E7202" t="s">
        <v>678</v>
      </c>
      <c r="F7202">
        <v>528004120002</v>
      </c>
      <c r="G7202" t="s">
        <v>642</v>
      </c>
      <c r="H7202">
        <v>583147</v>
      </c>
      <c r="I7202" t="s">
        <v>41</v>
      </c>
      <c r="J7202">
        <v>202212</v>
      </c>
      <c r="K7202">
        <v>44918</v>
      </c>
      <c r="L7202" t="s">
        <v>644</v>
      </c>
      <c r="M7202">
        <v>396.83</v>
      </c>
      <c r="N7202">
        <v>0.63</v>
      </c>
      <c r="O7202" t="s">
        <v>645</v>
      </c>
      <c r="P7202" s="428">
        <v>0.60699999999999998</v>
      </c>
      <c r="Q7202">
        <v>13045208</v>
      </c>
      <c r="R7202" t="s">
        <v>646</v>
      </c>
      <c r="S7202">
        <v>2012532</v>
      </c>
      <c r="T7202" t="s">
        <v>5758</v>
      </c>
    </row>
    <row r="7203" spans="1:20" x14ac:dyDescent="0.25">
      <c r="A7203" t="s">
        <v>637</v>
      </c>
      <c r="B7203" t="s">
        <v>732</v>
      </c>
      <c r="C7203" t="s">
        <v>639</v>
      </c>
      <c r="D7203" t="s">
        <v>663</v>
      </c>
      <c r="E7203" t="s">
        <v>673</v>
      </c>
      <c r="F7203">
        <v>528004120002</v>
      </c>
      <c r="G7203" t="s">
        <v>642</v>
      </c>
      <c r="H7203">
        <v>583134</v>
      </c>
      <c r="I7203" t="s">
        <v>30</v>
      </c>
      <c r="J7203">
        <v>202212</v>
      </c>
      <c r="K7203">
        <v>44918</v>
      </c>
      <c r="L7203" t="s">
        <v>644</v>
      </c>
      <c r="M7203">
        <v>20000</v>
      </c>
      <c r="N7203">
        <v>31.64</v>
      </c>
      <c r="O7203" t="s">
        <v>645</v>
      </c>
      <c r="P7203" s="428">
        <v>30.49</v>
      </c>
      <c r="Q7203">
        <v>13045208</v>
      </c>
      <c r="R7203" t="s">
        <v>646</v>
      </c>
      <c r="S7203">
        <v>2059559</v>
      </c>
      <c r="T7203" t="s">
        <v>5792</v>
      </c>
    </row>
    <row r="7204" spans="1:20" x14ac:dyDescent="0.25">
      <c r="A7204" t="s">
        <v>637</v>
      </c>
      <c r="B7204" t="s">
        <v>638</v>
      </c>
      <c r="C7204" t="s">
        <v>639</v>
      </c>
      <c r="D7204" t="s">
        <v>640</v>
      </c>
      <c r="E7204" t="s">
        <v>641</v>
      </c>
      <c r="F7204">
        <v>528004120002</v>
      </c>
      <c r="G7204" t="s">
        <v>642</v>
      </c>
      <c r="H7204">
        <v>856780</v>
      </c>
      <c r="I7204" t="s">
        <v>475</v>
      </c>
      <c r="J7204">
        <v>202212</v>
      </c>
      <c r="K7204">
        <v>44918</v>
      </c>
      <c r="L7204" t="s">
        <v>644</v>
      </c>
      <c r="M7204">
        <v>1358.49</v>
      </c>
      <c r="N7204">
        <v>2.15</v>
      </c>
      <c r="O7204" t="s">
        <v>645</v>
      </c>
      <c r="P7204" s="428">
        <v>2.0720000000000001</v>
      </c>
      <c r="Q7204">
        <v>13045208</v>
      </c>
      <c r="R7204" t="s">
        <v>646</v>
      </c>
      <c r="S7204">
        <v>9980783</v>
      </c>
      <c r="T7204" t="s">
        <v>5790</v>
      </c>
    </row>
    <row r="7205" spans="1:20" x14ac:dyDescent="0.25">
      <c r="A7205" t="s">
        <v>637</v>
      </c>
      <c r="B7205" t="s">
        <v>732</v>
      </c>
      <c r="C7205" t="s">
        <v>639</v>
      </c>
      <c r="D7205" t="s">
        <v>695</v>
      </c>
      <c r="E7205" t="s">
        <v>667</v>
      </c>
      <c r="F7205">
        <v>528004120002</v>
      </c>
      <c r="G7205" t="s">
        <v>642</v>
      </c>
      <c r="H7205">
        <v>583136</v>
      </c>
      <c r="I7205" t="s">
        <v>32</v>
      </c>
      <c r="J7205">
        <v>202212</v>
      </c>
      <c r="K7205">
        <v>44918</v>
      </c>
      <c r="L7205" t="s">
        <v>644</v>
      </c>
      <c r="M7205">
        <v>5331.33</v>
      </c>
      <c r="N7205">
        <v>8.43</v>
      </c>
      <c r="O7205" t="s">
        <v>645</v>
      </c>
      <c r="P7205" s="428">
        <v>8.1240000000000006</v>
      </c>
      <c r="Q7205">
        <v>13045208</v>
      </c>
      <c r="R7205" t="s">
        <v>646</v>
      </c>
      <c r="S7205">
        <v>2035753</v>
      </c>
      <c r="T7205" t="s">
        <v>5791</v>
      </c>
    </row>
    <row r="7206" spans="1:20" x14ac:dyDescent="0.25">
      <c r="A7206" t="s">
        <v>637</v>
      </c>
      <c r="B7206" t="s">
        <v>732</v>
      </c>
      <c r="C7206" t="s">
        <v>639</v>
      </c>
      <c r="D7206" t="s">
        <v>640</v>
      </c>
      <c r="E7206" t="s">
        <v>678</v>
      </c>
      <c r="F7206">
        <v>528004120002</v>
      </c>
      <c r="G7206" t="s">
        <v>642</v>
      </c>
      <c r="H7206">
        <v>583147</v>
      </c>
      <c r="I7206" t="s">
        <v>41</v>
      </c>
      <c r="J7206">
        <v>202212</v>
      </c>
      <c r="K7206">
        <v>44918</v>
      </c>
      <c r="L7206" t="s">
        <v>644</v>
      </c>
      <c r="M7206">
        <v>2539.6799999999998</v>
      </c>
      <c r="N7206">
        <v>4.0199999999999996</v>
      </c>
      <c r="O7206" t="s">
        <v>645</v>
      </c>
      <c r="P7206" s="428">
        <v>3.8740000000000001</v>
      </c>
      <c r="Q7206">
        <v>13045208</v>
      </c>
      <c r="R7206" t="s">
        <v>646</v>
      </c>
      <c r="S7206">
        <v>2049729</v>
      </c>
      <c r="T7206" t="s">
        <v>5755</v>
      </c>
    </row>
    <row r="7207" spans="1:20" x14ac:dyDescent="0.25">
      <c r="A7207" t="s">
        <v>637</v>
      </c>
      <c r="B7207" t="s">
        <v>638</v>
      </c>
      <c r="C7207" t="s">
        <v>639</v>
      </c>
      <c r="D7207" t="s">
        <v>640</v>
      </c>
      <c r="E7207" t="s">
        <v>641</v>
      </c>
      <c r="F7207">
        <v>528004120002</v>
      </c>
      <c r="G7207" t="s">
        <v>642</v>
      </c>
      <c r="H7207">
        <v>856780</v>
      </c>
      <c r="I7207" t="s">
        <v>475</v>
      </c>
      <c r="J7207">
        <v>202212</v>
      </c>
      <c r="K7207">
        <v>44918</v>
      </c>
      <c r="L7207" t="s">
        <v>644</v>
      </c>
      <c r="M7207">
        <v>1216.98</v>
      </c>
      <c r="N7207">
        <v>1.93</v>
      </c>
      <c r="O7207" t="s">
        <v>645</v>
      </c>
      <c r="P7207" s="428">
        <v>1.86</v>
      </c>
      <c r="Q7207">
        <v>13045208</v>
      </c>
      <c r="R7207" t="s">
        <v>646</v>
      </c>
      <c r="S7207">
        <v>9980783</v>
      </c>
      <c r="T7207" t="s">
        <v>5783</v>
      </c>
    </row>
    <row r="7208" spans="1:20" x14ac:dyDescent="0.25">
      <c r="A7208" t="s">
        <v>637</v>
      </c>
      <c r="B7208" t="s">
        <v>732</v>
      </c>
      <c r="C7208" t="s">
        <v>639</v>
      </c>
      <c r="D7208" t="s">
        <v>640</v>
      </c>
      <c r="E7208" t="s">
        <v>667</v>
      </c>
      <c r="F7208">
        <v>528004120002</v>
      </c>
      <c r="G7208" t="s">
        <v>642</v>
      </c>
      <c r="H7208">
        <v>583149</v>
      </c>
      <c r="I7208" t="s">
        <v>680</v>
      </c>
      <c r="J7208">
        <v>202212</v>
      </c>
      <c r="K7208">
        <v>44918</v>
      </c>
      <c r="L7208" t="s">
        <v>644</v>
      </c>
      <c r="M7208">
        <v>1145.04</v>
      </c>
      <c r="N7208">
        <v>1.81</v>
      </c>
      <c r="O7208" t="s">
        <v>645</v>
      </c>
      <c r="P7208" s="428">
        <v>1.744</v>
      </c>
      <c r="Q7208">
        <v>13045208</v>
      </c>
      <c r="R7208" t="s">
        <v>646</v>
      </c>
      <c r="S7208">
        <v>8540392</v>
      </c>
      <c r="T7208" t="s">
        <v>5752</v>
      </c>
    </row>
    <row r="7209" spans="1:20" x14ac:dyDescent="0.25">
      <c r="A7209" t="s">
        <v>637</v>
      </c>
      <c r="B7209" t="s">
        <v>732</v>
      </c>
      <c r="C7209" t="s">
        <v>639</v>
      </c>
      <c r="D7209" t="s">
        <v>651</v>
      </c>
      <c r="E7209" t="s">
        <v>704</v>
      </c>
      <c r="F7209">
        <v>528004120001</v>
      </c>
      <c r="G7209" t="s">
        <v>705</v>
      </c>
      <c r="H7209">
        <v>583127</v>
      </c>
      <c r="I7209" t="s">
        <v>17</v>
      </c>
      <c r="J7209">
        <v>202212</v>
      </c>
      <c r="K7209">
        <v>44918</v>
      </c>
      <c r="L7209" t="s">
        <v>644</v>
      </c>
      <c r="M7209">
        <v>10000</v>
      </c>
      <c r="N7209">
        <v>15.82</v>
      </c>
      <c r="O7209" t="s">
        <v>645</v>
      </c>
      <c r="P7209" s="428">
        <v>15.244999999999999</v>
      </c>
      <c r="Q7209">
        <v>13045208</v>
      </c>
      <c r="R7209" t="s">
        <v>646</v>
      </c>
      <c r="S7209">
        <v>2019466</v>
      </c>
      <c r="T7209" t="s">
        <v>5793</v>
      </c>
    </row>
    <row r="7210" spans="1:20" x14ac:dyDescent="0.25">
      <c r="A7210" t="s">
        <v>637</v>
      </c>
      <c r="B7210" t="s">
        <v>732</v>
      </c>
      <c r="C7210" t="s">
        <v>639</v>
      </c>
      <c r="D7210" t="s">
        <v>651</v>
      </c>
      <c r="E7210" t="s">
        <v>673</v>
      </c>
      <c r="F7210">
        <v>528004120002</v>
      </c>
      <c r="G7210" t="s">
        <v>642</v>
      </c>
      <c r="H7210">
        <v>583133</v>
      </c>
      <c r="I7210" t="s">
        <v>29</v>
      </c>
      <c r="J7210">
        <v>202212</v>
      </c>
      <c r="K7210">
        <v>44918</v>
      </c>
      <c r="L7210" t="s">
        <v>644</v>
      </c>
      <c r="M7210">
        <v>-606.05999999999995</v>
      </c>
      <c r="N7210">
        <v>-0.96</v>
      </c>
      <c r="O7210" t="s">
        <v>645</v>
      </c>
      <c r="P7210" s="428">
        <v>-0.92500000000000004</v>
      </c>
      <c r="Q7210">
        <v>30536979</v>
      </c>
      <c r="R7210" t="s">
        <v>646</v>
      </c>
      <c r="S7210">
        <v>2030994</v>
      </c>
      <c r="T7210" t="s">
        <v>5800</v>
      </c>
    </row>
    <row r="7211" spans="1:20" x14ac:dyDescent="0.25">
      <c r="A7211" t="s">
        <v>637</v>
      </c>
      <c r="B7211" t="s">
        <v>732</v>
      </c>
      <c r="C7211" t="s">
        <v>639</v>
      </c>
      <c r="D7211" t="s">
        <v>640</v>
      </c>
      <c r="E7211" t="s">
        <v>667</v>
      </c>
      <c r="F7211">
        <v>528004120002</v>
      </c>
      <c r="G7211" t="s">
        <v>642</v>
      </c>
      <c r="H7211">
        <v>583149</v>
      </c>
      <c r="I7211" t="s">
        <v>680</v>
      </c>
      <c r="J7211">
        <v>202212</v>
      </c>
      <c r="K7211">
        <v>44918</v>
      </c>
      <c r="L7211" t="s">
        <v>644</v>
      </c>
      <c r="M7211">
        <v>-1145.04</v>
      </c>
      <c r="N7211">
        <v>-1.81</v>
      </c>
      <c r="O7211" t="s">
        <v>645</v>
      </c>
      <c r="P7211" s="428">
        <v>-1.744</v>
      </c>
      <c r="Q7211">
        <v>30536979</v>
      </c>
      <c r="R7211" t="s">
        <v>646</v>
      </c>
      <c r="S7211">
        <v>8540392</v>
      </c>
      <c r="T7211" t="s">
        <v>5774</v>
      </c>
    </row>
    <row r="7212" spans="1:20" x14ac:dyDescent="0.25">
      <c r="A7212" t="s">
        <v>637</v>
      </c>
      <c r="B7212" t="s">
        <v>732</v>
      </c>
      <c r="C7212" t="s">
        <v>639</v>
      </c>
      <c r="D7212" t="s">
        <v>651</v>
      </c>
      <c r="E7212" t="s">
        <v>704</v>
      </c>
      <c r="F7212">
        <v>528004120001</v>
      </c>
      <c r="G7212" t="s">
        <v>705</v>
      </c>
      <c r="H7212">
        <v>583127</v>
      </c>
      <c r="I7212" t="s">
        <v>17</v>
      </c>
      <c r="J7212">
        <v>202212</v>
      </c>
      <c r="K7212">
        <v>44918</v>
      </c>
      <c r="L7212" t="s">
        <v>644</v>
      </c>
      <c r="M7212">
        <v>-10000</v>
      </c>
      <c r="N7212">
        <v>-15.82</v>
      </c>
      <c r="O7212" t="s">
        <v>645</v>
      </c>
      <c r="P7212" s="428">
        <v>-15.244999999999999</v>
      </c>
      <c r="Q7212">
        <v>30536979</v>
      </c>
      <c r="R7212" t="s">
        <v>646</v>
      </c>
      <c r="S7212">
        <v>2019466</v>
      </c>
      <c r="T7212" t="s">
        <v>5799</v>
      </c>
    </row>
    <row r="7213" spans="1:20" x14ac:dyDescent="0.25">
      <c r="A7213" t="s">
        <v>637</v>
      </c>
      <c r="B7213" t="s">
        <v>732</v>
      </c>
      <c r="C7213" t="s">
        <v>639</v>
      </c>
      <c r="D7213" t="s">
        <v>663</v>
      </c>
      <c r="E7213" t="s">
        <v>673</v>
      </c>
      <c r="F7213">
        <v>528004120002</v>
      </c>
      <c r="G7213" t="s">
        <v>642</v>
      </c>
      <c r="H7213">
        <v>583134</v>
      </c>
      <c r="I7213" t="s">
        <v>30</v>
      </c>
      <c r="J7213">
        <v>202212</v>
      </c>
      <c r="K7213">
        <v>44918</v>
      </c>
      <c r="L7213" t="s">
        <v>644</v>
      </c>
      <c r="M7213">
        <v>-20000</v>
      </c>
      <c r="N7213">
        <v>-31.64</v>
      </c>
      <c r="O7213" t="s">
        <v>645</v>
      </c>
      <c r="P7213" s="428">
        <v>-30.49</v>
      </c>
      <c r="Q7213">
        <v>30536979</v>
      </c>
      <c r="R7213" t="s">
        <v>646</v>
      </c>
      <c r="S7213">
        <v>2059559</v>
      </c>
      <c r="T7213" t="s">
        <v>5798</v>
      </c>
    </row>
    <row r="7214" spans="1:20" x14ac:dyDescent="0.25">
      <c r="A7214" t="s">
        <v>637</v>
      </c>
      <c r="B7214" t="s">
        <v>732</v>
      </c>
      <c r="C7214" t="s">
        <v>639</v>
      </c>
      <c r="D7214" t="s">
        <v>695</v>
      </c>
      <c r="E7214" t="s">
        <v>667</v>
      </c>
      <c r="F7214">
        <v>528004120002</v>
      </c>
      <c r="G7214" t="s">
        <v>642</v>
      </c>
      <c r="H7214">
        <v>583136</v>
      </c>
      <c r="I7214" t="s">
        <v>32</v>
      </c>
      <c r="J7214">
        <v>202212</v>
      </c>
      <c r="K7214">
        <v>44918</v>
      </c>
      <c r="L7214" t="s">
        <v>644</v>
      </c>
      <c r="M7214">
        <v>-5331.33</v>
      </c>
      <c r="N7214">
        <v>-8.43</v>
      </c>
      <c r="O7214" t="s">
        <v>645</v>
      </c>
      <c r="P7214" s="428">
        <v>-8.1240000000000006</v>
      </c>
      <c r="Q7214">
        <v>30536979</v>
      </c>
      <c r="R7214" t="s">
        <v>646</v>
      </c>
      <c r="S7214">
        <v>2035753</v>
      </c>
      <c r="T7214" t="s">
        <v>5797</v>
      </c>
    </row>
    <row r="7215" spans="1:20" x14ac:dyDescent="0.25">
      <c r="A7215" t="s">
        <v>637</v>
      </c>
      <c r="B7215" t="s">
        <v>732</v>
      </c>
      <c r="C7215" t="s">
        <v>639</v>
      </c>
      <c r="D7215" t="s">
        <v>663</v>
      </c>
      <c r="E7215" t="s">
        <v>667</v>
      </c>
      <c r="F7215">
        <v>528004120002</v>
      </c>
      <c r="G7215" t="s">
        <v>642</v>
      </c>
      <c r="H7215">
        <v>583136</v>
      </c>
      <c r="I7215" t="s">
        <v>32</v>
      </c>
      <c r="J7215">
        <v>202212</v>
      </c>
      <c r="K7215">
        <v>44918</v>
      </c>
      <c r="L7215" t="s">
        <v>644</v>
      </c>
      <c r="M7215">
        <v>-30000</v>
      </c>
      <c r="N7215">
        <v>-47.46</v>
      </c>
      <c r="O7215" t="s">
        <v>645</v>
      </c>
      <c r="P7215" s="428">
        <v>-45.734999999999999</v>
      </c>
      <c r="Q7215">
        <v>30536979</v>
      </c>
      <c r="R7215" t="s">
        <v>646</v>
      </c>
      <c r="S7215">
        <v>2023197</v>
      </c>
      <c r="T7215" t="s">
        <v>5796</v>
      </c>
    </row>
    <row r="7216" spans="1:20" x14ac:dyDescent="0.25">
      <c r="A7216" t="s">
        <v>637</v>
      </c>
      <c r="B7216" t="s">
        <v>732</v>
      </c>
      <c r="C7216" t="s">
        <v>639</v>
      </c>
      <c r="D7216" t="s">
        <v>640</v>
      </c>
      <c r="E7216" t="s">
        <v>678</v>
      </c>
      <c r="F7216">
        <v>528004120002</v>
      </c>
      <c r="G7216" t="s">
        <v>642</v>
      </c>
      <c r="H7216">
        <v>583147</v>
      </c>
      <c r="I7216" t="s">
        <v>41</v>
      </c>
      <c r="J7216">
        <v>202212</v>
      </c>
      <c r="K7216">
        <v>44918</v>
      </c>
      <c r="L7216" t="s">
        <v>644</v>
      </c>
      <c r="M7216">
        <v>-2539.6799999999998</v>
      </c>
      <c r="N7216">
        <v>-4.0199999999999996</v>
      </c>
      <c r="O7216" t="s">
        <v>645</v>
      </c>
      <c r="P7216" s="428">
        <v>-3.8740000000000001</v>
      </c>
      <c r="Q7216">
        <v>30536979</v>
      </c>
      <c r="R7216" t="s">
        <v>646</v>
      </c>
      <c r="S7216">
        <v>2049729</v>
      </c>
      <c r="T7216" t="s">
        <v>5775</v>
      </c>
    </row>
    <row r="7217" spans="1:20" x14ac:dyDescent="0.25">
      <c r="A7217" t="s">
        <v>637</v>
      </c>
      <c r="B7217" t="s">
        <v>732</v>
      </c>
      <c r="C7217" t="s">
        <v>639</v>
      </c>
      <c r="D7217" t="s">
        <v>640</v>
      </c>
      <c r="E7217" t="s">
        <v>678</v>
      </c>
      <c r="F7217">
        <v>528004120002</v>
      </c>
      <c r="G7217" t="s">
        <v>642</v>
      </c>
      <c r="H7217">
        <v>583147</v>
      </c>
      <c r="I7217" t="s">
        <v>41</v>
      </c>
      <c r="J7217">
        <v>202212</v>
      </c>
      <c r="K7217">
        <v>44918</v>
      </c>
      <c r="L7217" t="s">
        <v>644</v>
      </c>
      <c r="M7217">
        <v>-396.83</v>
      </c>
      <c r="N7217">
        <v>-0.63</v>
      </c>
      <c r="O7217" t="s">
        <v>645</v>
      </c>
      <c r="P7217" s="428">
        <v>-0.60699999999999998</v>
      </c>
      <c r="Q7217">
        <v>30536979</v>
      </c>
      <c r="R7217" t="s">
        <v>646</v>
      </c>
      <c r="S7217">
        <v>2012532</v>
      </c>
      <c r="T7217" t="s">
        <v>5776</v>
      </c>
    </row>
    <row r="7218" spans="1:20" x14ac:dyDescent="0.25">
      <c r="A7218" t="s">
        <v>637</v>
      </c>
      <c r="B7218" t="s">
        <v>732</v>
      </c>
      <c r="C7218" t="s">
        <v>639</v>
      </c>
      <c r="D7218" t="s">
        <v>718</v>
      </c>
      <c r="E7218" t="s">
        <v>704</v>
      </c>
      <c r="F7218">
        <v>528004120001</v>
      </c>
      <c r="G7218" t="s">
        <v>705</v>
      </c>
      <c r="H7218">
        <v>583128</v>
      </c>
      <c r="I7218" t="s">
        <v>20</v>
      </c>
      <c r="J7218">
        <v>202212</v>
      </c>
      <c r="K7218">
        <v>44918</v>
      </c>
      <c r="L7218" t="s">
        <v>644</v>
      </c>
      <c r="M7218">
        <v>-30000</v>
      </c>
      <c r="N7218">
        <v>-47.46</v>
      </c>
      <c r="O7218" t="s">
        <v>645</v>
      </c>
      <c r="P7218" s="428">
        <v>-45.734999999999999</v>
      </c>
      <c r="Q7218">
        <v>30536979</v>
      </c>
      <c r="R7218" t="s">
        <v>646</v>
      </c>
      <c r="S7218">
        <v>2031020</v>
      </c>
      <c r="T7218" t="s">
        <v>5795</v>
      </c>
    </row>
    <row r="7219" spans="1:20" x14ac:dyDescent="0.25">
      <c r="A7219" t="s">
        <v>637</v>
      </c>
      <c r="B7219" t="s">
        <v>732</v>
      </c>
      <c r="C7219" t="s">
        <v>639</v>
      </c>
      <c r="D7219" t="s">
        <v>695</v>
      </c>
      <c r="E7219" t="s">
        <v>704</v>
      </c>
      <c r="F7219">
        <v>528004120001</v>
      </c>
      <c r="G7219" t="s">
        <v>705</v>
      </c>
      <c r="H7219">
        <v>583128</v>
      </c>
      <c r="I7219" t="s">
        <v>20</v>
      </c>
      <c r="J7219">
        <v>202212</v>
      </c>
      <c r="K7219">
        <v>44918</v>
      </c>
      <c r="L7219" t="s">
        <v>644</v>
      </c>
      <c r="M7219">
        <v>-21093.75</v>
      </c>
      <c r="N7219">
        <v>-33.369999999999997</v>
      </c>
      <c r="O7219" t="s">
        <v>645</v>
      </c>
      <c r="P7219" s="428">
        <v>-32.156999999999996</v>
      </c>
      <c r="Q7219">
        <v>30536979</v>
      </c>
      <c r="R7219" t="s">
        <v>646</v>
      </c>
      <c r="S7219">
        <v>2012170</v>
      </c>
      <c r="T7219" t="s">
        <v>5794</v>
      </c>
    </row>
    <row r="7220" spans="1:20" x14ac:dyDescent="0.25">
      <c r="A7220" t="s">
        <v>637</v>
      </c>
      <c r="B7220" t="s">
        <v>732</v>
      </c>
      <c r="C7220" t="s">
        <v>639</v>
      </c>
      <c r="D7220" t="s">
        <v>640</v>
      </c>
      <c r="E7220" t="s">
        <v>686</v>
      </c>
      <c r="F7220">
        <v>528004120002</v>
      </c>
      <c r="G7220" t="s">
        <v>642</v>
      </c>
      <c r="H7220">
        <v>583150</v>
      </c>
      <c r="I7220" t="s">
        <v>687</v>
      </c>
      <c r="J7220">
        <v>202212</v>
      </c>
      <c r="K7220">
        <v>44918</v>
      </c>
      <c r="L7220" t="s">
        <v>644</v>
      </c>
      <c r="M7220">
        <v>-2024.54</v>
      </c>
      <c r="N7220">
        <v>-3.2</v>
      </c>
      <c r="O7220" t="s">
        <v>645</v>
      </c>
      <c r="P7220" s="428">
        <v>-3.0840000000000001</v>
      </c>
      <c r="Q7220">
        <v>30536979</v>
      </c>
      <c r="R7220" t="s">
        <v>646</v>
      </c>
      <c r="S7220">
        <v>2011105</v>
      </c>
      <c r="T7220" t="s">
        <v>5779</v>
      </c>
    </row>
    <row r="7221" spans="1:20" x14ac:dyDescent="0.25">
      <c r="A7221" t="s">
        <v>637</v>
      </c>
      <c r="B7221" t="s">
        <v>861</v>
      </c>
      <c r="C7221" t="s">
        <v>639</v>
      </c>
      <c r="D7221" t="s">
        <v>695</v>
      </c>
      <c r="E7221" t="s">
        <v>673</v>
      </c>
      <c r="F7221">
        <v>528004120002</v>
      </c>
      <c r="G7221" t="s">
        <v>642</v>
      </c>
      <c r="H7221">
        <v>583148</v>
      </c>
      <c r="I7221" t="s">
        <v>699</v>
      </c>
      <c r="J7221">
        <v>202212</v>
      </c>
      <c r="K7221">
        <v>44922</v>
      </c>
      <c r="L7221" t="s">
        <v>644</v>
      </c>
      <c r="M7221">
        <v>34411</v>
      </c>
      <c r="N7221">
        <v>54.44</v>
      </c>
      <c r="O7221" t="s">
        <v>645</v>
      </c>
      <c r="P7221" s="428">
        <v>52.462000000000003</v>
      </c>
      <c r="Q7221">
        <v>13045208</v>
      </c>
      <c r="R7221" t="s">
        <v>646</v>
      </c>
      <c r="S7221">
        <v>2046481</v>
      </c>
      <c r="T7221" t="s">
        <v>5801</v>
      </c>
    </row>
    <row r="7222" spans="1:20" x14ac:dyDescent="0.25">
      <c r="A7222" t="s">
        <v>637</v>
      </c>
      <c r="B7222" t="s">
        <v>861</v>
      </c>
      <c r="C7222" t="s">
        <v>639</v>
      </c>
      <c r="D7222" t="s">
        <v>651</v>
      </c>
      <c r="E7222" t="s">
        <v>667</v>
      </c>
      <c r="F7222">
        <v>528004120002</v>
      </c>
      <c r="G7222" t="s">
        <v>642</v>
      </c>
      <c r="H7222">
        <v>583149</v>
      </c>
      <c r="I7222" t="s">
        <v>680</v>
      </c>
      <c r="J7222">
        <v>202212</v>
      </c>
      <c r="K7222">
        <v>44922</v>
      </c>
      <c r="L7222" t="s">
        <v>644</v>
      </c>
      <c r="M7222">
        <v>18628.36</v>
      </c>
      <c r="N7222">
        <v>29.47</v>
      </c>
      <c r="O7222" t="s">
        <v>645</v>
      </c>
      <c r="P7222" s="428">
        <v>28.399000000000001</v>
      </c>
      <c r="Q7222">
        <v>13045208</v>
      </c>
      <c r="R7222" t="s">
        <v>646</v>
      </c>
      <c r="S7222">
        <v>8540399</v>
      </c>
      <c r="T7222" t="s">
        <v>884</v>
      </c>
    </row>
    <row r="7223" spans="1:20" x14ac:dyDescent="0.25">
      <c r="A7223" t="s">
        <v>637</v>
      </c>
      <c r="B7223" t="s">
        <v>861</v>
      </c>
      <c r="C7223" t="s">
        <v>639</v>
      </c>
      <c r="D7223" t="s">
        <v>651</v>
      </c>
      <c r="E7223" t="s">
        <v>2008</v>
      </c>
      <c r="F7223">
        <v>528004120002</v>
      </c>
      <c r="G7223" t="s">
        <v>642</v>
      </c>
      <c r="H7223">
        <v>856778</v>
      </c>
      <c r="I7223" t="s">
        <v>27</v>
      </c>
      <c r="J7223">
        <v>202212</v>
      </c>
      <c r="K7223">
        <v>44922</v>
      </c>
      <c r="L7223" t="s">
        <v>644</v>
      </c>
      <c r="M7223">
        <v>9824</v>
      </c>
      <c r="N7223">
        <v>15.54</v>
      </c>
      <c r="O7223" t="s">
        <v>645</v>
      </c>
      <c r="P7223" s="428">
        <v>14.975</v>
      </c>
      <c r="Q7223">
        <v>13045208</v>
      </c>
      <c r="R7223" t="s">
        <v>646</v>
      </c>
      <c r="S7223">
        <v>2041743</v>
      </c>
      <c r="T7223" t="s">
        <v>889</v>
      </c>
    </row>
    <row r="7224" spans="1:20" x14ac:dyDescent="0.25">
      <c r="A7224" t="s">
        <v>637</v>
      </c>
      <c r="B7224" t="s">
        <v>861</v>
      </c>
      <c r="C7224" t="s">
        <v>639</v>
      </c>
      <c r="D7224" t="s">
        <v>663</v>
      </c>
      <c r="E7224" t="s">
        <v>667</v>
      </c>
      <c r="F7224">
        <v>528004120002</v>
      </c>
      <c r="G7224" t="s">
        <v>642</v>
      </c>
      <c r="H7224">
        <v>583136</v>
      </c>
      <c r="I7224" t="s">
        <v>32</v>
      </c>
      <c r="J7224">
        <v>202212</v>
      </c>
      <c r="K7224">
        <v>44922</v>
      </c>
      <c r="L7224" t="s">
        <v>644</v>
      </c>
      <c r="M7224">
        <v>10216</v>
      </c>
      <c r="N7224">
        <v>16.16</v>
      </c>
      <c r="O7224" t="s">
        <v>645</v>
      </c>
      <c r="P7224" s="428">
        <v>15.573</v>
      </c>
      <c r="Q7224">
        <v>13045208</v>
      </c>
      <c r="R7224" t="s">
        <v>646</v>
      </c>
      <c r="S7224">
        <v>2023197</v>
      </c>
      <c r="T7224" t="s">
        <v>892</v>
      </c>
    </row>
    <row r="7225" spans="1:20" x14ac:dyDescent="0.25">
      <c r="A7225" t="s">
        <v>637</v>
      </c>
      <c r="B7225" t="s">
        <v>861</v>
      </c>
      <c r="C7225" t="s">
        <v>639</v>
      </c>
      <c r="D7225" t="s">
        <v>695</v>
      </c>
      <c r="E7225" t="s">
        <v>641</v>
      </c>
      <c r="F7225">
        <v>528004120002</v>
      </c>
      <c r="G7225" t="s">
        <v>642</v>
      </c>
      <c r="H7225">
        <v>583152</v>
      </c>
      <c r="I7225" t="s">
        <v>43</v>
      </c>
      <c r="J7225">
        <v>202212</v>
      </c>
      <c r="K7225">
        <v>44922</v>
      </c>
      <c r="L7225" t="s">
        <v>644</v>
      </c>
      <c r="M7225">
        <v>12649.32</v>
      </c>
      <c r="N7225">
        <v>20.010000000000002</v>
      </c>
      <c r="O7225" t="s">
        <v>645</v>
      </c>
      <c r="P7225" s="428">
        <v>19.283000000000001</v>
      </c>
      <c r="Q7225">
        <v>13045208</v>
      </c>
      <c r="R7225" t="s">
        <v>646</v>
      </c>
      <c r="S7225">
        <v>2058432</v>
      </c>
      <c r="T7225" t="s">
        <v>5803</v>
      </c>
    </row>
    <row r="7226" spans="1:20" x14ac:dyDescent="0.25">
      <c r="A7226" t="s">
        <v>637</v>
      </c>
      <c r="B7226" t="s">
        <v>861</v>
      </c>
      <c r="C7226" t="s">
        <v>639</v>
      </c>
      <c r="D7226" t="s">
        <v>651</v>
      </c>
      <c r="E7226" t="s">
        <v>673</v>
      </c>
      <c r="F7226">
        <v>528004120002</v>
      </c>
      <c r="G7226" t="s">
        <v>642</v>
      </c>
      <c r="H7226">
        <v>583148</v>
      </c>
      <c r="I7226" t="s">
        <v>699</v>
      </c>
      <c r="J7226">
        <v>202212</v>
      </c>
      <c r="K7226">
        <v>44922</v>
      </c>
      <c r="L7226" t="s">
        <v>644</v>
      </c>
      <c r="M7226">
        <v>2207.56</v>
      </c>
      <c r="N7226">
        <v>3.49</v>
      </c>
      <c r="O7226" t="s">
        <v>645</v>
      </c>
      <c r="P7226" s="428">
        <v>3.363</v>
      </c>
      <c r="Q7226">
        <v>13045208</v>
      </c>
      <c r="R7226" t="s">
        <v>646</v>
      </c>
      <c r="S7226">
        <v>8540279</v>
      </c>
      <c r="T7226" t="s">
        <v>888</v>
      </c>
    </row>
    <row r="7227" spans="1:20" x14ac:dyDescent="0.25">
      <c r="A7227" t="s">
        <v>637</v>
      </c>
      <c r="B7227" t="s">
        <v>861</v>
      </c>
      <c r="C7227" t="s">
        <v>639</v>
      </c>
      <c r="D7227" t="s">
        <v>663</v>
      </c>
      <c r="E7227" t="s">
        <v>701</v>
      </c>
      <c r="F7227">
        <v>528004120002</v>
      </c>
      <c r="G7227" t="s">
        <v>642</v>
      </c>
      <c r="H7227">
        <v>583137</v>
      </c>
      <c r="I7227" t="s">
        <v>33</v>
      </c>
      <c r="J7227">
        <v>202212</v>
      </c>
      <c r="K7227">
        <v>44922</v>
      </c>
      <c r="L7227" t="s">
        <v>644</v>
      </c>
      <c r="M7227">
        <v>1580.82</v>
      </c>
      <c r="N7227">
        <v>2.5</v>
      </c>
      <c r="O7227" t="s">
        <v>645</v>
      </c>
      <c r="P7227" s="428">
        <v>2.4089999999999998</v>
      </c>
      <c r="Q7227">
        <v>13045208</v>
      </c>
      <c r="R7227" t="s">
        <v>646</v>
      </c>
      <c r="S7227">
        <v>2038727</v>
      </c>
      <c r="T7227" t="s">
        <v>5081</v>
      </c>
    </row>
    <row r="7228" spans="1:20" x14ac:dyDescent="0.25">
      <c r="A7228" t="s">
        <v>637</v>
      </c>
      <c r="B7228" t="s">
        <v>861</v>
      </c>
      <c r="C7228" t="s">
        <v>639</v>
      </c>
      <c r="D7228" t="s">
        <v>651</v>
      </c>
      <c r="E7228" t="s">
        <v>701</v>
      </c>
      <c r="F7228">
        <v>528004120002</v>
      </c>
      <c r="G7228" t="s">
        <v>642</v>
      </c>
      <c r="H7228">
        <v>583137</v>
      </c>
      <c r="I7228" t="s">
        <v>33</v>
      </c>
      <c r="J7228">
        <v>202212</v>
      </c>
      <c r="K7228">
        <v>44922</v>
      </c>
      <c r="L7228" t="s">
        <v>644</v>
      </c>
      <c r="M7228">
        <v>11856.18</v>
      </c>
      <c r="N7228">
        <v>18.760000000000002</v>
      </c>
      <c r="O7228" t="s">
        <v>645</v>
      </c>
      <c r="P7228" s="428">
        <v>18.077999999999999</v>
      </c>
      <c r="Q7228">
        <v>13045208</v>
      </c>
      <c r="R7228" t="s">
        <v>646</v>
      </c>
      <c r="S7228">
        <v>2038727</v>
      </c>
      <c r="T7228" t="s">
        <v>898</v>
      </c>
    </row>
    <row r="7229" spans="1:20" x14ac:dyDescent="0.25">
      <c r="A7229" t="s">
        <v>637</v>
      </c>
      <c r="B7229" t="s">
        <v>861</v>
      </c>
      <c r="C7229" t="s">
        <v>639</v>
      </c>
      <c r="D7229" t="s">
        <v>651</v>
      </c>
      <c r="E7229" t="s">
        <v>704</v>
      </c>
      <c r="F7229">
        <v>528004120002</v>
      </c>
      <c r="G7229" t="s">
        <v>642</v>
      </c>
      <c r="H7229">
        <v>856779</v>
      </c>
      <c r="I7229" t="s">
        <v>28</v>
      </c>
      <c r="J7229">
        <v>202212</v>
      </c>
      <c r="K7229">
        <v>44922</v>
      </c>
      <c r="L7229" t="s">
        <v>644</v>
      </c>
      <c r="M7229">
        <v>9823</v>
      </c>
      <c r="N7229">
        <v>15.54</v>
      </c>
      <c r="O7229" t="s">
        <v>645</v>
      </c>
      <c r="P7229" s="428">
        <v>14.975</v>
      </c>
      <c r="Q7229">
        <v>13045208</v>
      </c>
      <c r="R7229" t="s">
        <v>646</v>
      </c>
      <c r="S7229">
        <v>2039252</v>
      </c>
      <c r="T7229" t="s">
        <v>886</v>
      </c>
    </row>
    <row r="7230" spans="1:20" x14ac:dyDescent="0.25">
      <c r="A7230" t="s">
        <v>637</v>
      </c>
      <c r="B7230" t="s">
        <v>861</v>
      </c>
      <c r="C7230" t="s">
        <v>639</v>
      </c>
      <c r="D7230" t="s">
        <v>651</v>
      </c>
      <c r="E7230" t="s">
        <v>673</v>
      </c>
      <c r="F7230">
        <v>528004120002</v>
      </c>
      <c r="G7230" t="s">
        <v>642</v>
      </c>
      <c r="H7230">
        <v>583133</v>
      </c>
      <c r="I7230" t="s">
        <v>29</v>
      </c>
      <c r="J7230">
        <v>202212</v>
      </c>
      <c r="K7230">
        <v>44922</v>
      </c>
      <c r="L7230" t="s">
        <v>644</v>
      </c>
      <c r="M7230">
        <v>828.71</v>
      </c>
      <c r="N7230">
        <v>1.31</v>
      </c>
      <c r="O7230" t="s">
        <v>645</v>
      </c>
      <c r="P7230" s="428">
        <v>1.262</v>
      </c>
      <c r="Q7230">
        <v>13045208</v>
      </c>
      <c r="R7230" t="s">
        <v>646</v>
      </c>
      <c r="S7230">
        <v>2024413</v>
      </c>
      <c r="T7230" t="s">
        <v>918</v>
      </c>
    </row>
    <row r="7231" spans="1:20" x14ac:dyDescent="0.25">
      <c r="A7231" t="s">
        <v>637</v>
      </c>
      <c r="B7231" t="s">
        <v>861</v>
      </c>
      <c r="C7231" t="s">
        <v>639</v>
      </c>
      <c r="D7231" t="s">
        <v>651</v>
      </c>
      <c r="E7231" t="s">
        <v>673</v>
      </c>
      <c r="F7231">
        <v>528004120002</v>
      </c>
      <c r="G7231" t="s">
        <v>642</v>
      </c>
      <c r="H7231">
        <v>583148</v>
      </c>
      <c r="I7231" t="s">
        <v>699</v>
      </c>
      <c r="J7231">
        <v>202212</v>
      </c>
      <c r="K7231">
        <v>44922</v>
      </c>
      <c r="L7231" t="s">
        <v>644</v>
      </c>
      <c r="M7231">
        <v>8686.58</v>
      </c>
      <c r="N7231">
        <v>13.74</v>
      </c>
      <c r="O7231" t="s">
        <v>645</v>
      </c>
      <c r="P7231" s="428">
        <v>13.241</v>
      </c>
      <c r="Q7231">
        <v>13045208</v>
      </c>
      <c r="R7231" t="s">
        <v>646</v>
      </c>
      <c r="S7231">
        <v>8540386</v>
      </c>
      <c r="T7231" t="s">
        <v>901</v>
      </c>
    </row>
    <row r="7232" spans="1:20" x14ac:dyDescent="0.25">
      <c r="A7232" t="s">
        <v>637</v>
      </c>
      <c r="B7232" t="s">
        <v>861</v>
      </c>
      <c r="C7232" t="s">
        <v>639</v>
      </c>
      <c r="D7232" t="s">
        <v>695</v>
      </c>
      <c r="E7232" t="s">
        <v>667</v>
      </c>
      <c r="F7232">
        <v>528004120002</v>
      </c>
      <c r="G7232" t="s">
        <v>642</v>
      </c>
      <c r="H7232">
        <v>583136</v>
      </c>
      <c r="I7232" t="s">
        <v>32</v>
      </c>
      <c r="J7232">
        <v>202212</v>
      </c>
      <c r="K7232">
        <v>44922</v>
      </c>
      <c r="L7232" t="s">
        <v>644</v>
      </c>
      <c r="M7232">
        <v>5539.25</v>
      </c>
      <c r="N7232">
        <v>8.76</v>
      </c>
      <c r="O7232" t="s">
        <v>645</v>
      </c>
      <c r="P7232" s="428">
        <v>8.4420000000000002</v>
      </c>
      <c r="Q7232">
        <v>13045208</v>
      </c>
      <c r="R7232" t="s">
        <v>646</v>
      </c>
      <c r="S7232">
        <v>2035753</v>
      </c>
      <c r="T7232" t="s">
        <v>885</v>
      </c>
    </row>
    <row r="7233" spans="1:20" x14ac:dyDescent="0.25">
      <c r="A7233" t="s">
        <v>637</v>
      </c>
      <c r="B7233" t="s">
        <v>861</v>
      </c>
      <c r="C7233" t="s">
        <v>639</v>
      </c>
      <c r="D7233" t="s">
        <v>651</v>
      </c>
      <c r="E7233" t="s">
        <v>667</v>
      </c>
      <c r="F7233">
        <v>528004120002</v>
      </c>
      <c r="G7233" t="s">
        <v>642</v>
      </c>
      <c r="H7233">
        <v>583149</v>
      </c>
      <c r="I7233" t="s">
        <v>680</v>
      </c>
      <c r="J7233">
        <v>202212</v>
      </c>
      <c r="K7233">
        <v>44922</v>
      </c>
      <c r="L7233" t="s">
        <v>644</v>
      </c>
      <c r="M7233">
        <v>13079.14</v>
      </c>
      <c r="N7233">
        <v>20.69</v>
      </c>
      <c r="O7233" t="s">
        <v>645</v>
      </c>
      <c r="P7233" s="428">
        <v>19.937999999999999</v>
      </c>
      <c r="Q7233">
        <v>13045208</v>
      </c>
      <c r="R7233" t="s">
        <v>646</v>
      </c>
      <c r="S7233">
        <v>8540358</v>
      </c>
      <c r="T7233" t="s">
        <v>890</v>
      </c>
    </row>
    <row r="7234" spans="1:20" x14ac:dyDescent="0.25">
      <c r="A7234" t="s">
        <v>637</v>
      </c>
      <c r="B7234" t="s">
        <v>861</v>
      </c>
      <c r="C7234" t="s">
        <v>639</v>
      </c>
      <c r="D7234" t="s">
        <v>695</v>
      </c>
      <c r="E7234" t="s">
        <v>667</v>
      </c>
      <c r="F7234">
        <v>528004120002</v>
      </c>
      <c r="G7234" t="s">
        <v>642</v>
      </c>
      <c r="H7234">
        <v>583135</v>
      </c>
      <c r="I7234" t="s">
        <v>31</v>
      </c>
      <c r="J7234">
        <v>202212</v>
      </c>
      <c r="K7234">
        <v>44922</v>
      </c>
      <c r="L7234" t="s">
        <v>644</v>
      </c>
      <c r="M7234">
        <v>10431.75</v>
      </c>
      <c r="N7234">
        <v>16.5</v>
      </c>
      <c r="O7234" t="s">
        <v>645</v>
      </c>
      <c r="P7234" s="428">
        <v>15.9</v>
      </c>
      <c r="Q7234">
        <v>13045208</v>
      </c>
      <c r="R7234" t="s">
        <v>646</v>
      </c>
      <c r="S7234">
        <v>2023596</v>
      </c>
      <c r="T7234" t="s">
        <v>896</v>
      </c>
    </row>
    <row r="7235" spans="1:20" x14ac:dyDescent="0.25">
      <c r="A7235" t="s">
        <v>637</v>
      </c>
      <c r="B7235" t="s">
        <v>861</v>
      </c>
      <c r="C7235" t="s">
        <v>639</v>
      </c>
      <c r="D7235" t="s">
        <v>651</v>
      </c>
      <c r="E7235" t="s">
        <v>673</v>
      </c>
      <c r="F7235">
        <v>528004120002</v>
      </c>
      <c r="G7235" t="s">
        <v>642</v>
      </c>
      <c r="H7235">
        <v>583133</v>
      </c>
      <c r="I7235" t="s">
        <v>29</v>
      </c>
      <c r="J7235">
        <v>202212</v>
      </c>
      <c r="K7235">
        <v>44922</v>
      </c>
      <c r="L7235" t="s">
        <v>644</v>
      </c>
      <c r="M7235">
        <v>608.54999999999995</v>
      </c>
      <c r="N7235">
        <v>0.96</v>
      </c>
      <c r="O7235" t="s">
        <v>645</v>
      </c>
      <c r="P7235" s="428">
        <v>0.92500000000000004</v>
      </c>
      <c r="Q7235">
        <v>13045208</v>
      </c>
      <c r="R7235" t="s">
        <v>646</v>
      </c>
      <c r="S7235">
        <v>2030994</v>
      </c>
      <c r="T7235" t="s">
        <v>894</v>
      </c>
    </row>
    <row r="7236" spans="1:20" x14ac:dyDescent="0.25">
      <c r="A7236" t="s">
        <v>637</v>
      </c>
      <c r="B7236" t="s">
        <v>861</v>
      </c>
      <c r="C7236" t="s">
        <v>639</v>
      </c>
      <c r="D7236" t="s">
        <v>651</v>
      </c>
      <c r="E7236" t="s">
        <v>2008</v>
      </c>
      <c r="F7236">
        <v>528004120002</v>
      </c>
      <c r="G7236" t="s">
        <v>642</v>
      </c>
      <c r="H7236">
        <v>583138</v>
      </c>
      <c r="I7236" t="s">
        <v>34</v>
      </c>
      <c r="J7236">
        <v>202212</v>
      </c>
      <c r="K7236">
        <v>44922</v>
      </c>
      <c r="L7236" t="s">
        <v>644</v>
      </c>
      <c r="M7236">
        <v>16185</v>
      </c>
      <c r="N7236">
        <v>25.6</v>
      </c>
      <c r="O7236" t="s">
        <v>645</v>
      </c>
      <c r="P7236" s="428">
        <v>24.67</v>
      </c>
      <c r="Q7236">
        <v>13045208</v>
      </c>
      <c r="R7236" t="s">
        <v>646</v>
      </c>
      <c r="S7236">
        <v>2024193</v>
      </c>
      <c r="T7236" t="s">
        <v>899</v>
      </c>
    </row>
    <row r="7237" spans="1:20" x14ac:dyDescent="0.25">
      <c r="A7237" t="s">
        <v>637</v>
      </c>
      <c r="B7237" t="s">
        <v>861</v>
      </c>
      <c r="C7237" t="s">
        <v>639</v>
      </c>
      <c r="D7237" t="s">
        <v>663</v>
      </c>
      <c r="E7237" t="s">
        <v>673</v>
      </c>
      <c r="F7237">
        <v>528004120002</v>
      </c>
      <c r="G7237" t="s">
        <v>642</v>
      </c>
      <c r="H7237">
        <v>583134</v>
      </c>
      <c r="I7237" t="s">
        <v>30</v>
      </c>
      <c r="J7237">
        <v>202212</v>
      </c>
      <c r="K7237">
        <v>44922</v>
      </c>
      <c r="L7237" t="s">
        <v>644</v>
      </c>
      <c r="M7237">
        <v>13825</v>
      </c>
      <c r="N7237">
        <v>21.87</v>
      </c>
      <c r="O7237" t="s">
        <v>645</v>
      </c>
      <c r="P7237" s="428">
        <v>21.074999999999999</v>
      </c>
      <c r="Q7237">
        <v>13045208</v>
      </c>
      <c r="R7237" t="s">
        <v>646</v>
      </c>
      <c r="S7237">
        <v>2059559</v>
      </c>
      <c r="T7237" t="s">
        <v>5804</v>
      </c>
    </row>
    <row r="7238" spans="1:20" x14ac:dyDescent="0.25">
      <c r="A7238" t="s">
        <v>637</v>
      </c>
      <c r="B7238" t="s">
        <v>861</v>
      </c>
      <c r="C7238" t="s">
        <v>639</v>
      </c>
      <c r="D7238" t="s">
        <v>651</v>
      </c>
      <c r="E7238" t="s">
        <v>641</v>
      </c>
      <c r="F7238">
        <v>528004120001</v>
      </c>
      <c r="G7238" t="s">
        <v>705</v>
      </c>
      <c r="H7238">
        <v>583128</v>
      </c>
      <c r="I7238" t="s">
        <v>20</v>
      </c>
      <c r="J7238">
        <v>202212</v>
      </c>
      <c r="K7238">
        <v>44922</v>
      </c>
      <c r="L7238" t="s">
        <v>644</v>
      </c>
      <c r="M7238">
        <v>19066</v>
      </c>
      <c r="N7238">
        <v>30.16</v>
      </c>
      <c r="O7238" t="s">
        <v>645</v>
      </c>
      <c r="P7238" s="428">
        <v>29.064</v>
      </c>
      <c r="Q7238">
        <v>13045208</v>
      </c>
      <c r="R7238" t="s">
        <v>646</v>
      </c>
      <c r="S7238">
        <v>2022429</v>
      </c>
      <c r="T7238" t="s">
        <v>3448</v>
      </c>
    </row>
    <row r="7239" spans="1:20" x14ac:dyDescent="0.25">
      <c r="A7239" t="s">
        <v>637</v>
      </c>
      <c r="B7239" t="s">
        <v>861</v>
      </c>
      <c r="C7239" t="s">
        <v>639</v>
      </c>
      <c r="D7239" t="s">
        <v>640</v>
      </c>
      <c r="E7239" t="s">
        <v>678</v>
      </c>
      <c r="F7239">
        <v>528004120002</v>
      </c>
      <c r="G7239" t="s">
        <v>642</v>
      </c>
      <c r="H7239">
        <v>583147</v>
      </c>
      <c r="I7239" t="s">
        <v>41</v>
      </c>
      <c r="J7239">
        <v>202212</v>
      </c>
      <c r="K7239">
        <v>44922</v>
      </c>
      <c r="L7239" t="s">
        <v>644</v>
      </c>
      <c r="M7239">
        <v>1078.3699999999999</v>
      </c>
      <c r="N7239">
        <v>1.71</v>
      </c>
      <c r="O7239" t="s">
        <v>645</v>
      </c>
      <c r="P7239" s="428">
        <v>1.6479999999999999</v>
      </c>
      <c r="Q7239">
        <v>13045208</v>
      </c>
      <c r="R7239" t="s">
        <v>646</v>
      </c>
      <c r="S7239">
        <v>2012532</v>
      </c>
      <c r="T7239" t="s">
        <v>5068</v>
      </c>
    </row>
    <row r="7240" spans="1:20" x14ac:dyDescent="0.25">
      <c r="A7240" t="s">
        <v>637</v>
      </c>
      <c r="B7240" t="s">
        <v>861</v>
      </c>
      <c r="C7240" t="s">
        <v>639</v>
      </c>
      <c r="D7240" t="s">
        <v>640</v>
      </c>
      <c r="E7240" t="s">
        <v>689</v>
      </c>
      <c r="F7240">
        <v>528004120002</v>
      </c>
      <c r="G7240" t="s">
        <v>642</v>
      </c>
      <c r="H7240">
        <v>583156</v>
      </c>
      <c r="I7240" t="s">
        <v>690</v>
      </c>
      <c r="J7240">
        <v>202212</v>
      </c>
      <c r="K7240">
        <v>44922</v>
      </c>
      <c r="L7240" t="s">
        <v>644</v>
      </c>
      <c r="M7240">
        <v>2679.42</v>
      </c>
      <c r="N7240">
        <v>4.24</v>
      </c>
      <c r="O7240" t="s">
        <v>645</v>
      </c>
      <c r="P7240" s="428">
        <v>4.0860000000000003</v>
      </c>
      <c r="Q7240">
        <v>13045208</v>
      </c>
      <c r="R7240" t="s">
        <v>646</v>
      </c>
      <c r="S7240">
        <v>2032465</v>
      </c>
      <c r="T7240" t="s">
        <v>2813</v>
      </c>
    </row>
    <row r="7241" spans="1:20" x14ac:dyDescent="0.25">
      <c r="A7241" t="s">
        <v>637</v>
      </c>
      <c r="B7241" t="s">
        <v>861</v>
      </c>
      <c r="C7241" t="s">
        <v>639</v>
      </c>
      <c r="D7241" t="s">
        <v>651</v>
      </c>
      <c r="E7241" t="s">
        <v>704</v>
      </c>
      <c r="F7241">
        <v>528004120001</v>
      </c>
      <c r="G7241" t="s">
        <v>705</v>
      </c>
      <c r="H7241">
        <v>583127</v>
      </c>
      <c r="I7241" t="s">
        <v>17</v>
      </c>
      <c r="J7241">
        <v>202212</v>
      </c>
      <c r="K7241">
        <v>44922</v>
      </c>
      <c r="L7241" t="s">
        <v>644</v>
      </c>
      <c r="M7241">
        <v>-168820</v>
      </c>
      <c r="N7241">
        <v>-267.07</v>
      </c>
      <c r="O7241" t="s">
        <v>645</v>
      </c>
      <c r="P7241" s="428">
        <v>-257.36500000000001</v>
      </c>
      <c r="Q7241">
        <v>13045208</v>
      </c>
      <c r="R7241" t="s">
        <v>646</v>
      </c>
      <c r="S7241">
        <v>2019466</v>
      </c>
      <c r="T7241" t="s">
        <v>891</v>
      </c>
    </row>
    <row r="7242" spans="1:20" x14ac:dyDescent="0.25">
      <c r="A7242" t="s">
        <v>637</v>
      </c>
      <c r="B7242" t="s">
        <v>861</v>
      </c>
      <c r="C7242" t="s">
        <v>639</v>
      </c>
      <c r="D7242" t="s">
        <v>640</v>
      </c>
      <c r="E7242" t="s">
        <v>686</v>
      </c>
      <c r="F7242">
        <v>528004120002</v>
      </c>
      <c r="G7242" t="s">
        <v>642</v>
      </c>
      <c r="H7242">
        <v>583150</v>
      </c>
      <c r="I7242" t="s">
        <v>687</v>
      </c>
      <c r="J7242">
        <v>202212</v>
      </c>
      <c r="K7242">
        <v>44922</v>
      </c>
      <c r="L7242" t="s">
        <v>644</v>
      </c>
      <c r="M7242">
        <v>3562.45</v>
      </c>
      <c r="N7242">
        <v>5.64</v>
      </c>
      <c r="O7242" t="s">
        <v>645</v>
      </c>
      <c r="P7242" s="428">
        <v>5.4349999999999996</v>
      </c>
      <c r="Q7242">
        <v>13045208</v>
      </c>
      <c r="R7242" t="s">
        <v>646</v>
      </c>
      <c r="S7242">
        <v>2011105</v>
      </c>
      <c r="T7242" t="s">
        <v>919</v>
      </c>
    </row>
    <row r="7243" spans="1:20" x14ac:dyDescent="0.25">
      <c r="A7243" t="s">
        <v>637</v>
      </c>
      <c r="B7243" t="s">
        <v>861</v>
      </c>
      <c r="C7243" t="s">
        <v>639</v>
      </c>
      <c r="D7243" t="s">
        <v>718</v>
      </c>
      <c r="E7243" t="s">
        <v>704</v>
      </c>
      <c r="F7243">
        <v>528004120001</v>
      </c>
      <c r="G7243" t="s">
        <v>705</v>
      </c>
      <c r="H7243">
        <v>583128</v>
      </c>
      <c r="I7243" t="s">
        <v>20</v>
      </c>
      <c r="J7243">
        <v>202212</v>
      </c>
      <c r="K7243">
        <v>44922</v>
      </c>
      <c r="L7243" t="s">
        <v>644</v>
      </c>
      <c r="M7243">
        <v>19508</v>
      </c>
      <c r="N7243">
        <v>30.86</v>
      </c>
      <c r="O7243" t="s">
        <v>645</v>
      </c>
      <c r="P7243" s="428">
        <v>29.739000000000001</v>
      </c>
      <c r="Q7243">
        <v>13045208</v>
      </c>
      <c r="R7243" t="s">
        <v>646</v>
      </c>
      <c r="S7243">
        <v>2031020</v>
      </c>
      <c r="T7243" t="s">
        <v>905</v>
      </c>
    </row>
    <row r="7244" spans="1:20" x14ac:dyDescent="0.25">
      <c r="A7244" t="s">
        <v>637</v>
      </c>
      <c r="B7244" t="s">
        <v>861</v>
      </c>
      <c r="C7244" t="s">
        <v>639</v>
      </c>
      <c r="D7244" t="s">
        <v>640</v>
      </c>
      <c r="E7244" t="s">
        <v>667</v>
      </c>
      <c r="F7244">
        <v>528004120002</v>
      </c>
      <c r="G7244" t="s">
        <v>642</v>
      </c>
      <c r="H7244">
        <v>583149</v>
      </c>
      <c r="I7244" t="s">
        <v>680</v>
      </c>
      <c r="J7244">
        <v>202212</v>
      </c>
      <c r="K7244">
        <v>44922</v>
      </c>
      <c r="L7244" t="s">
        <v>644</v>
      </c>
      <c r="M7244">
        <v>16170.46</v>
      </c>
      <c r="N7244">
        <v>25.58</v>
      </c>
      <c r="O7244" t="s">
        <v>645</v>
      </c>
      <c r="P7244" s="428">
        <v>24.65</v>
      </c>
      <c r="Q7244">
        <v>13045208</v>
      </c>
      <c r="R7244" t="s">
        <v>646</v>
      </c>
      <c r="S7244">
        <v>8540392</v>
      </c>
      <c r="T7244" t="s">
        <v>922</v>
      </c>
    </row>
    <row r="7245" spans="1:20" x14ac:dyDescent="0.25">
      <c r="A7245" t="s">
        <v>637</v>
      </c>
      <c r="B7245" t="s">
        <v>861</v>
      </c>
      <c r="C7245" t="s">
        <v>639</v>
      </c>
      <c r="D7245" t="s">
        <v>640</v>
      </c>
      <c r="E7245" t="s">
        <v>678</v>
      </c>
      <c r="F7245">
        <v>528004120002</v>
      </c>
      <c r="G7245" t="s">
        <v>642</v>
      </c>
      <c r="H7245">
        <v>583147</v>
      </c>
      <c r="I7245" t="s">
        <v>41</v>
      </c>
      <c r="J7245">
        <v>202212</v>
      </c>
      <c r="K7245">
        <v>44922</v>
      </c>
      <c r="L7245" t="s">
        <v>644</v>
      </c>
      <c r="M7245">
        <v>15067.94</v>
      </c>
      <c r="N7245">
        <v>23.84</v>
      </c>
      <c r="O7245" t="s">
        <v>645</v>
      </c>
      <c r="P7245" s="428">
        <v>22.974</v>
      </c>
      <c r="Q7245">
        <v>13045208</v>
      </c>
      <c r="R7245" t="s">
        <v>646</v>
      </c>
      <c r="S7245">
        <v>2049729</v>
      </c>
      <c r="T7245" t="s">
        <v>2396</v>
      </c>
    </row>
    <row r="7246" spans="1:20" x14ac:dyDescent="0.25">
      <c r="A7246" t="s">
        <v>637</v>
      </c>
      <c r="B7246" t="s">
        <v>861</v>
      </c>
      <c r="C7246" t="s">
        <v>639</v>
      </c>
      <c r="D7246" t="s">
        <v>640</v>
      </c>
      <c r="E7246" t="s">
        <v>678</v>
      </c>
      <c r="F7246">
        <v>528004120002</v>
      </c>
      <c r="G7246" t="s">
        <v>642</v>
      </c>
      <c r="H7246">
        <v>583147</v>
      </c>
      <c r="I7246" t="s">
        <v>41</v>
      </c>
      <c r="J7246">
        <v>202212</v>
      </c>
      <c r="K7246">
        <v>44922</v>
      </c>
      <c r="L7246" t="s">
        <v>644</v>
      </c>
      <c r="M7246">
        <v>1522.16</v>
      </c>
      <c r="N7246">
        <v>2.41</v>
      </c>
      <c r="O7246" t="s">
        <v>645</v>
      </c>
      <c r="P7246" s="428">
        <v>2.3220000000000001</v>
      </c>
      <c r="Q7246">
        <v>13045208</v>
      </c>
      <c r="R7246" t="s">
        <v>646</v>
      </c>
      <c r="S7246">
        <v>2027008</v>
      </c>
      <c r="T7246" t="s">
        <v>895</v>
      </c>
    </row>
    <row r="7247" spans="1:20" x14ac:dyDescent="0.25">
      <c r="A7247" t="s">
        <v>637</v>
      </c>
      <c r="B7247" t="s">
        <v>861</v>
      </c>
      <c r="C7247" t="s">
        <v>639</v>
      </c>
      <c r="D7247" t="s">
        <v>640</v>
      </c>
      <c r="E7247" t="s">
        <v>2995</v>
      </c>
      <c r="F7247">
        <v>528004120002</v>
      </c>
      <c r="G7247" t="s">
        <v>642</v>
      </c>
      <c r="H7247">
        <v>583153</v>
      </c>
      <c r="I7247" t="s">
        <v>722</v>
      </c>
      <c r="J7247">
        <v>202212</v>
      </c>
      <c r="K7247">
        <v>44922</v>
      </c>
      <c r="L7247" t="s">
        <v>644</v>
      </c>
      <c r="M7247">
        <v>5206.04</v>
      </c>
      <c r="N7247">
        <v>8.24</v>
      </c>
      <c r="O7247" t="s">
        <v>645</v>
      </c>
      <c r="P7247" s="428">
        <v>7.9409999999999998</v>
      </c>
      <c r="Q7247">
        <v>13045208</v>
      </c>
      <c r="R7247" t="s">
        <v>646</v>
      </c>
      <c r="S7247">
        <v>2052844</v>
      </c>
      <c r="T7247" t="s">
        <v>5805</v>
      </c>
    </row>
    <row r="7248" spans="1:20" x14ac:dyDescent="0.25">
      <c r="A7248" t="s">
        <v>637</v>
      </c>
      <c r="B7248" t="s">
        <v>861</v>
      </c>
      <c r="C7248" t="s">
        <v>639</v>
      </c>
      <c r="D7248" t="s">
        <v>695</v>
      </c>
      <c r="E7248" t="s">
        <v>704</v>
      </c>
      <c r="F7248">
        <v>528004120001</v>
      </c>
      <c r="G7248" t="s">
        <v>705</v>
      </c>
      <c r="H7248">
        <v>583128</v>
      </c>
      <c r="I7248" t="s">
        <v>20</v>
      </c>
      <c r="J7248">
        <v>202212</v>
      </c>
      <c r="K7248">
        <v>44922</v>
      </c>
      <c r="L7248" t="s">
        <v>644</v>
      </c>
      <c r="M7248">
        <v>8667.42</v>
      </c>
      <c r="N7248">
        <v>13.71</v>
      </c>
      <c r="O7248" t="s">
        <v>645</v>
      </c>
      <c r="P7248" s="428">
        <v>13.212</v>
      </c>
      <c r="Q7248">
        <v>13045208</v>
      </c>
      <c r="R7248" t="s">
        <v>646</v>
      </c>
      <c r="S7248">
        <v>2012170</v>
      </c>
      <c r="T7248" t="s">
        <v>900</v>
      </c>
    </row>
    <row r="7249" spans="1:20" x14ac:dyDescent="0.25">
      <c r="A7249" t="s">
        <v>637</v>
      </c>
      <c r="B7249" t="s">
        <v>861</v>
      </c>
      <c r="C7249" t="s">
        <v>639</v>
      </c>
      <c r="D7249" t="s">
        <v>640</v>
      </c>
      <c r="E7249" t="s">
        <v>673</v>
      </c>
      <c r="F7249">
        <v>528004120002</v>
      </c>
      <c r="G7249" t="s">
        <v>642</v>
      </c>
      <c r="H7249">
        <v>856783</v>
      </c>
      <c r="I7249" t="s">
        <v>478</v>
      </c>
      <c r="J7249">
        <v>202212</v>
      </c>
      <c r="K7249">
        <v>44922</v>
      </c>
      <c r="L7249" t="s">
        <v>644</v>
      </c>
      <c r="M7249">
        <v>23389</v>
      </c>
      <c r="N7249">
        <v>37</v>
      </c>
      <c r="O7249" t="s">
        <v>645</v>
      </c>
      <c r="P7249" s="428">
        <v>35.655000000000001</v>
      </c>
      <c r="Q7249">
        <v>13045208</v>
      </c>
      <c r="R7249" t="s">
        <v>646</v>
      </c>
      <c r="S7249">
        <v>8540353</v>
      </c>
      <c r="T7249" t="s">
        <v>923</v>
      </c>
    </row>
    <row r="7250" spans="1:20" x14ac:dyDescent="0.25">
      <c r="A7250" t="s">
        <v>637</v>
      </c>
      <c r="B7250" t="s">
        <v>861</v>
      </c>
      <c r="C7250" t="s">
        <v>639</v>
      </c>
      <c r="D7250" t="s">
        <v>651</v>
      </c>
      <c r="E7250" t="s">
        <v>667</v>
      </c>
      <c r="F7250">
        <v>528004120002</v>
      </c>
      <c r="G7250" t="s">
        <v>642</v>
      </c>
      <c r="H7250">
        <v>583139</v>
      </c>
      <c r="I7250" t="s">
        <v>35</v>
      </c>
      <c r="J7250">
        <v>202212</v>
      </c>
      <c r="K7250">
        <v>44922</v>
      </c>
      <c r="L7250" t="s">
        <v>644</v>
      </c>
      <c r="M7250">
        <v>6667</v>
      </c>
      <c r="N7250">
        <v>10.55</v>
      </c>
      <c r="O7250" t="s">
        <v>645</v>
      </c>
      <c r="P7250" s="428">
        <v>10.167</v>
      </c>
      <c r="Q7250">
        <v>30535881</v>
      </c>
      <c r="R7250" t="s">
        <v>646</v>
      </c>
      <c r="S7250">
        <v>8540222</v>
      </c>
      <c r="T7250" t="s">
        <v>5802</v>
      </c>
    </row>
    <row r="7251" spans="1:20" x14ac:dyDescent="0.25">
      <c r="A7251" t="s">
        <v>637</v>
      </c>
      <c r="B7251" t="s">
        <v>821</v>
      </c>
      <c r="C7251" t="s">
        <v>639</v>
      </c>
      <c r="D7251" t="s">
        <v>663</v>
      </c>
      <c r="E7251" t="s">
        <v>704</v>
      </c>
      <c r="F7251">
        <v>528004120036</v>
      </c>
      <c r="G7251" t="s">
        <v>1779</v>
      </c>
      <c r="H7251">
        <v>583635</v>
      </c>
      <c r="I7251" t="s">
        <v>1780</v>
      </c>
      <c r="J7251">
        <v>202212</v>
      </c>
      <c r="K7251">
        <v>44922</v>
      </c>
      <c r="L7251" t="s">
        <v>644</v>
      </c>
      <c r="M7251">
        <v>16500</v>
      </c>
      <c r="N7251">
        <v>26.1</v>
      </c>
      <c r="O7251" t="s">
        <v>645</v>
      </c>
      <c r="P7251" s="428">
        <v>25.152000000000001</v>
      </c>
      <c r="Q7251">
        <v>30532342</v>
      </c>
      <c r="T7251" t="s">
        <v>5814</v>
      </c>
    </row>
    <row r="7252" spans="1:20" x14ac:dyDescent="0.25">
      <c r="A7252" t="s">
        <v>637</v>
      </c>
      <c r="B7252" t="s">
        <v>821</v>
      </c>
      <c r="C7252" t="s">
        <v>639</v>
      </c>
      <c r="D7252" t="s">
        <v>663</v>
      </c>
      <c r="E7252" t="s">
        <v>704</v>
      </c>
      <c r="F7252">
        <v>528004120036</v>
      </c>
      <c r="G7252" t="s">
        <v>1779</v>
      </c>
      <c r="H7252">
        <v>583635</v>
      </c>
      <c r="I7252" t="s">
        <v>1780</v>
      </c>
      <c r="J7252">
        <v>202212</v>
      </c>
      <c r="K7252">
        <v>44922</v>
      </c>
      <c r="L7252" t="s">
        <v>644</v>
      </c>
      <c r="M7252">
        <v>49500</v>
      </c>
      <c r="N7252">
        <v>78.31</v>
      </c>
      <c r="O7252" t="s">
        <v>645</v>
      </c>
      <c r="P7252" s="428">
        <v>75.463999999999999</v>
      </c>
      <c r="Q7252">
        <v>30532342</v>
      </c>
      <c r="T7252" t="s">
        <v>5815</v>
      </c>
    </row>
    <row r="7253" spans="1:20" x14ac:dyDescent="0.25">
      <c r="A7253" t="s">
        <v>637</v>
      </c>
      <c r="B7253" t="s">
        <v>819</v>
      </c>
      <c r="C7253" t="s">
        <v>639</v>
      </c>
      <c r="D7253" t="s">
        <v>663</v>
      </c>
      <c r="E7253" t="s">
        <v>704</v>
      </c>
      <c r="F7253">
        <v>528004120036</v>
      </c>
      <c r="G7253" t="s">
        <v>1779</v>
      </c>
      <c r="H7253">
        <v>583635</v>
      </c>
      <c r="I7253" t="s">
        <v>1780</v>
      </c>
      <c r="J7253">
        <v>202212</v>
      </c>
      <c r="K7253">
        <v>44922</v>
      </c>
      <c r="L7253" t="s">
        <v>644</v>
      </c>
      <c r="M7253">
        <v>14000</v>
      </c>
      <c r="N7253">
        <v>22.15</v>
      </c>
      <c r="O7253" t="s">
        <v>645</v>
      </c>
      <c r="P7253" s="428">
        <v>21.344999999999999</v>
      </c>
      <c r="Q7253">
        <v>30532342</v>
      </c>
      <c r="T7253" t="s">
        <v>5806</v>
      </c>
    </row>
    <row r="7254" spans="1:20" x14ac:dyDescent="0.25">
      <c r="A7254" t="s">
        <v>637</v>
      </c>
      <c r="B7254" t="s">
        <v>821</v>
      </c>
      <c r="C7254" t="s">
        <v>639</v>
      </c>
      <c r="D7254" t="s">
        <v>663</v>
      </c>
      <c r="E7254" t="s">
        <v>704</v>
      </c>
      <c r="F7254">
        <v>528004120036</v>
      </c>
      <c r="G7254" t="s">
        <v>1779</v>
      </c>
      <c r="H7254">
        <v>583635</v>
      </c>
      <c r="I7254" t="s">
        <v>1780</v>
      </c>
      <c r="J7254">
        <v>202212</v>
      </c>
      <c r="K7254">
        <v>44922</v>
      </c>
      <c r="L7254" t="s">
        <v>644</v>
      </c>
      <c r="M7254">
        <v>2000</v>
      </c>
      <c r="N7254">
        <v>3.16</v>
      </c>
      <c r="O7254" t="s">
        <v>645</v>
      </c>
      <c r="P7254" s="428">
        <v>3.0449999999999999</v>
      </c>
      <c r="Q7254">
        <v>30532342</v>
      </c>
      <c r="T7254" t="s">
        <v>5807</v>
      </c>
    </row>
    <row r="7255" spans="1:20" x14ac:dyDescent="0.25">
      <c r="A7255" t="s">
        <v>637</v>
      </c>
      <c r="B7255" t="s">
        <v>821</v>
      </c>
      <c r="C7255" t="s">
        <v>639</v>
      </c>
      <c r="D7255" t="s">
        <v>663</v>
      </c>
      <c r="E7255" t="s">
        <v>704</v>
      </c>
      <c r="F7255">
        <v>528004120036</v>
      </c>
      <c r="G7255" t="s">
        <v>1779</v>
      </c>
      <c r="H7255">
        <v>583635</v>
      </c>
      <c r="I7255" t="s">
        <v>1780</v>
      </c>
      <c r="J7255">
        <v>202212</v>
      </c>
      <c r="K7255">
        <v>44922</v>
      </c>
      <c r="L7255" t="s">
        <v>644</v>
      </c>
      <c r="M7255">
        <v>35000</v>
      </c>
      <c r="N7255">
        <v>55.37</v>
      </c>
      <c r="O7255" t="s">
        <v>645</v>
      </c>
      <c r="P7255" s="428">
        <v>53.357999999999997</v>
      </c>
      <c r="Q7255">
        <v>30532342</v>
      </c>
      <c r="T7255" t="s">
        <v>5808</v>
      </c>
    </row>
    <row r="7256" spans="1:20" x14ac:dyDescent="0.25">
      <c r="A7256" t="s">
        <v>637</v>
      </c>
      <c r="B7256" t="s">
        <v>1741</v>
      </c>
      <c r="C7256" t="s">
        <v>639</v>
      </c>
      <c r="D7256" t="s">
        <v>663</v>
      </c>
      <c r="E7256" t="s">
        <v>704</v>
      </c>
      <c r="F7256">
        <v>528004120036</v>
      </c>
      <c r="G7256" t="s">
        <v>1779</v>
      </c>
      <c r="H7256">
        <v>583635</v>
      </c>
      <c r="I7256" t="s">
        <v>1780</v>
      </c>
      <c r="J7256">
        <v>202212</v>
      </c>
      <c r="K7256">
        <v>44922</v>
      </c>
      <c r="L7256" t="s">
        <v>644</v>
      </c>
      <c r="M7256">
        <v>40000</v>
      </c>
      <c r="N7256">
        <v>63.28</v>
      </c>
      <c r="O7256" t="s">
        <v>645</v>
      </c>
      <c r="P7256" s="428">
        <v>60.98</v>
      </c>
      <c r="Q7256">
        <v>30532342</v>
      </c>
      <c r="T7256" t="s">
        <v>5809</v>
      </c>
    </row>
    <row r="7257" spans="1:20" x14ac:dyDescent="0.25">
      <c r="A7257" t="s">
        <v>637</v>
      </c>
      <c r="B7257" t="s">
        <v>1741</v>
      </c>
      <c r="C7257" t="s">
        <v>639</v>
      </c>
      <c r="D7257" t="s">
        <v>663</v>
      </c>
      <c r="E7257" t="s">
        <v>704</v>
      </c>
      <c r="F7257">
        <v>528004120036</v>
      </c>
      <c r="G7257" t="s">
        <v>1779</v>
      </c>
      <c r="H7257">
        <v>583635</v>
      </c>
      <c r="I7257" t="s">
        <v>1780</v>
      </c>
      <c r="J7257">
        <v>202212</v>
      </c>
      <c r="K7257">
        <v>44922</v>
      </c>
      <c r="L7257" t="s">
        <v>644</v>
      </c>
      <c r="M7257">
        <v>24000</v>
      </c>
      <c r="N7257">
        <v>37.97</v>
      </c>
      <c r="O7257" t="s">
        <v>645</v>
      </c>
      <c r="P7257" s="428">
        <v>36.590000000000003</v>
      </c>
      <c r="Q7257">
        <v>30532342</v>
      </c>
      <c r="T7257" t="s">
        <v>5810</v>
      </c>
    </row>
    <row r="7258" spans="1:20" x14ac:dyDescent="0.25">
      <c r="A7258" t="s">
        <v>637</v>
      </c>
      <c r="B7258" t="s">
        <v>1741</v>
      </c>
      <c r="C7258" t="s">
        <v>639</v>
      </c>
      <c r="D7258" t="s">
        <v>663</v>
      </c>
      <c r="E7258" t="s">
        <v>704</v>
      </c>
      <c r="F7258">
        <v>528004120036</v>
      </c>
      <c r="G7258" t="s">
        <v>1779</v>
      </c>
      <c r="H7258">
        <v>583635</v>
      </c>
      <c r="I7258" t="s">
        <v>1780</v>
      </c>
      <c r="J7258">
        <v>202212</v>
      </c>
      <c r="K7258">
        <v>44922</v>
      </c>
      <c r="L7258" t="s">
        <v>644</v>
      </c>
      <c r="M7258">
        <v>10000</v>
      </c>
      <c r="N7258">
        <v>15.82</v>
      </c>
      <c r="O7258" t="s">
        <v>645</v>
      </c>
      <c r="P7258" s="428">
        <v>15.244999999999999</v>
      </c>
      <c r="Q7258">
        <v>30532342</v>
      </c>
      <c r="T7258" t="s">
        <v>5811</v>
      </c>
    </row>
    <row r="7259" spans="1:20" x14ac:dyDescent="0.25">
      <c r="A7259" t="s">
        <v>637</v>
      </c>
      <c r="B7259" t="s">
        <v>1741</v>
      </c>
      <c r="C7259" t="s">
        <v>639</v>
      </c>
      <c r="D7259" t="s">
        <v>663</v>
      </c>
      <c r="E7259" t="s">
        <v>704</v>
      </c>
      <c r="F7259">
        <v>528004120036</v>
      </c>
      <c r="G7259" t="s">
        <v>1779</v>
      </c>
      <c r="H7259">
        <v>583635</v>
      </c>
      <c r="I7259" t="s">
        <v>1780</v>
      </c>
      <c r="J7259">
        <v>202212</v>
      </c>
      <c r="K7259">
        <v>44922</v>
      </c>
      <c r="L7259" t="s">
        <v>644</v>
      </c>
      <c r="M7259">
        <v>21000</v>
      </c>
      <c r="N7259">
        <v>33.22</v>
      </c>
      <c r="O7259" t="s">
        <v>645</v>
      </c>
      <c r="P7259" s="428">
        <v>32.012999999999998</v>
      </c>
      <c r="Q7259">
        <v>30532342</v>
      </c>
      <c r="T7259" t="s">
        <v>5812</v>
      </c>
    </row>
    <row r="7260" spans="1:20" x14ac:dyDescent="0.25">
      <c r="A7260" t="s">
        <v>637</v>
      </c>
      <c r="B7260" t="s">
        <v>814</v>
      </c>
      <c r="C7260" t="s">
        <v>639</v>
      </c>
      <c r="D7260" t="s">
        <v>663</v>
      </c>
      <c r="E7260" t="s">
        <v>704</v>
      </c>
      <c r="F7260">
        <v>528004120036</v>
      </c>
      <c r="G7260" t="s">
        <v>1779</v>
      </c>
      <c r="H7260">
        <v>583635</v>
      </c>
      <c r="I7260" t="s">
        <v>1780</v>
      </c>
      <c r="J7260">
        <v>202212</v>
      </c>
      <c r="K7260">
        <v>44922</v>
      </c>
      <c r="L7260" t="s">
        <v>644</v>
      </c>
      <c r="M7260">
        <v>144000</v>
      </c>
      <c r="N7260">
        <v>227.8</v>
      </c>
      <c r="O7260" t="s">
        <v>645</v>
      </c>
      <c r="P7260" s="428">
        <v>219.52199999999999</v>
      </c>
      <c r="Q7260">
        <v>30532342</v>
      </c>
      <c r="T7260" t="s">
        <v>5813</v>
      </c>
    </row>
    <row r="7261" spans="1:20" x14ac:dyDescent="0.25">
      <c r="A7261" t="s">
        <v>637</v>
      </c>
      <c r="B7261" t="s">
        <v>823</v>
      </c>
      <c r="C7261" t="s">
        <v>639</v>
      </c>
      <c r="D7261" t="s">
        <v>663</v>
      </c>
      <c r="E7261" t="s">
        <v>704</v>
      </c>
      <c r="F7261">
        <v>528004120036</v>
      </c>
      <c r="G7261" t="s">
        <v>1779</v>
      </c>
      <c r="H7261">
        <v>583635</v>
      </c>
      <c r="I7261" t="s">
        <v>1780</v>
      </c>
      <c r="J7261">
        <v>202212</v>
      </c>
      <c r="K7261">
        <v>44922</v>
      </c>
      <c r="L7261" t="s">
        <v>644</v>
      </c>
      <c r="M7261">
        <v>28500</v>
      </c>
      <c r="N7261">
        <v>45.09</v>
      </c>
      <c r="O7261" t="s">
        <v>645</v>
      </c>
      <c r="P7261" s="428">
        <v>43.451000000000001</v>
      </c>
      <c r="Q7261">
        <v>30532342</v>
      </c>
      <c r="T7261" t="s">
        <v>5816</v>
      </c>
    </row>
    <row r="7262" spans="1:20" x14ac:dyDescent="0.25">
      <c r="A7262" t="s">
        <v>637</v>
      </c>
      <c r="B7262" t="s">
        <v>828</v>
      </c>
      <c r="C7262" t="s">
        <v>639</v>
      </c>
      <c r="D7262" t="s">
        <v>718</v>
      </c>
      <c r="E7262" t="s">
        <v>652</v>
      </c>
      <c r="F7262">
        <v>528004120010</v>
      </c>
      <c r="G7262" t="s">
        <v>653</v>
      </c>
      <c r="H7262">
        <v>583593</v>
      </c>
      <c r="I7262" t="s">
        <v>176</v>
      </c>
      <c r="J7262">
        <v>202212</v>
      </c>
      <c r="K7262">
        <v>44922</v>
      </c>
      <c r="L7262" t="s">
        <v>644</v>
      </c>
      <c r="M7262">
        <v>12215.65</v>
      </c>
      <c r="N7262">
        <v>19.32</v>
      </c>
      <c r="O7262" t="s">
        <v>645</v>
      </c>
      <c r="P7262" s="428">
        <v>18.617999999999999</v>
      </c>
      <c r="Q7262">
        <v>13048467</v>
      </c>
      <c r="R7262" t="s">
        <v>654</v>
      </c>
      <c r="S7262" t="s">
        <v>825</v>
      </c>
      <c r="T7262" t="s">
        <v>5817</v>
      </c>
    </row>
    <row r="7263" spans="1:20" x14ac:dyDescent="0.25">
      <c r="A7263" t="s">
        <v>637</v>
      </c>
      <c r="B7263" t="s">
        <v>659</v>
      </c>
      <c r="C7263" t="s">
        <v>639</v>
      </c>
      <c r="D7263" t="s">
        <v>718</v>
      </c>
      <c r="E7263" t="s">
        <v>652</v>
      </c>
      <c r="F7263">
        <v>528004120010</v>
      </c>
      <c r="G7263" t="s">
        <v>653</v>
      </c>
      <c r="H7263">
        <v>583593</v>
      </c>
      <c r="I7263" t="s">
        <v>176</v>
      </c>
      <c r="J7263">
        <v>202212</v>
      </c>
      <c r="K7263">
        <v>44924</v>
      </c>
      <c r="L7263" t="s">
        <v>644</v>
      </c>
      <c r="M7263">
        <v>3489.67</v>
      </c>
      <c r="N7263">
        <v>5.52</v>
      </c>
      <c r="O7263" t="s">
        <v>645</v>
      </c>
      <c r="P7263" s="428">
        <v>5.319</v>
      </c>
      <c r="Q7263">
        <v>13048467</v>
      </c>
      <c r="R7263" t="s">
        <v>654</v>
      </c>
      <c r="S7263" t="s">
        <v>825</v>
      </c>
      <c r="T7263" t="s">
        <v>5824</v>
      </c>
    </row>
    <row r="7264" spans="1:20" x14ac:dyDescent="0.25">
      <c r="A7264" t="s">
        <v>637</v>
      </c>
      <c r="B7264" t="s">
        <v>659</v>
      </c>
      <c r="C7264" t="s">
        <v>639</v>
      </c>
      <c r="D7264" t="s">
        <v>718</v>
      </c>
      <c r="E7264" t="s">
        <v>652</v>
      </c>
      <c r="F7264">
        <v>528004120010</v>
      </c>
      <c r="G7264" t="s">
        <v>653</v>
      </c>
      <c r="H7264">
        <v>583593</v>
      </c>
      <c r="I7264" t="s">
        <v>176</v>
      </c>
      <c r="J7264">
        <v>202212</v>
      </c>
      <c r="K7264">
        <v>44924</v>
      </c>
      <c r="L7264" t="s">
        <v>644</v>
      </c>
      <c r="M7264">
        <v>4017.03</v>
      </c>
      <c r="N7264">
        <v>6.35</v>
      </c>
      <c r="O7264" t="s">
        <v>645</v>
      </c>
      <c r="P7264" s="428">
        <v>6.1189999999999998</v>
      </c>
      <c r="Q7264">
        <v>13048467</v>
      </c>
      <c r="R7264" t="s">
        <v>654</v>
      </c>
      <c r="S7264" t="s">
        <v>3642</v>
      </c>
      <c r="T7264" t="s">
        <v>5821</v>
      </c>
    </row>
    <row r="7265" spans="1:20" x14ac:dyDescent="0.25">
      <c r="A7265" t="s">
        <v>637</v>
      </c>
      <c r="B7265" t="s">
        <v>657</v>
      </c>
      <c r="C7265" t="s">
        <v>639</v>
      </c>
      <c r="D7265" t="s">
        <v>718</v>
      </c>
      <c r="E7265" t="s">
        <v>652</v>
      </c>
      <c r="F7265">
        <v>528004120010</v>
      </c>
      <c r="G7265" t="s">
        <v>653</v>
      </c>
      <c r="H7265">
        <v>583593</v>
      </c>
      <c r="I7265" t="s">
        <v>176</v>
      </c>
      <c r="J7265">
        <v>202212</v>
      </c>
      <c r="K7265">
        <v>44924</v>
      </c>
      <c r="L7265" t="s">
        <v>644</v>
      </c>
      <c r="M7265">
        <v>48.21</v>
      </c>
      <c r="N7265">
        <v>0.08</v>
      </c>
      <c r="O7265" t="s">
        <v>645</v>
      </c>
      <c r="P7265" s="428">
        <v>7.6999999999999999E-2</v>
      </c>
      <c r="Q7265">
        <v>13048467</v>
      </c>
      <c r="R7265" t="s">
        <v>654</v>
      </c>
      <c r="S7265" t="s">
        <v>3642</v>
      </c>
      <c r="T7265" t="s">
        <v>5819</v>
      </c>
    </row>
    <row r="7266" spans="1:20" x14ac:dyDescent="0.25">
      <c r="A7266" t="s">
        <v>637</v>
      </c>
      <c r="B7266" t="s">
        <v>828</v>
      </c>
      <c r="C7266" t="s">
        <v>639</v>
      </c>
      <c r="D7266" t="s">
        <v>718</v>
      </c>
      <c r="E7266" t="s">
        <v>652</v>
      </c>
      <c r="F7266">
        <v>528004120010</v>
      </c>
      <c r="G7266" t="s">
        <v>653</v>
      </c>
      <c r="H7266">
        <v>583593</v>
      </c>
      <c r="I7266" t="s">
        <v>176</v>
      </c>
      <c r="J7266">
        <v>202212</v>
      </c>
      <c r="K7266">
        <v>44924</v>
      </c>
      <c r="L7266" t="s">
        <v>644</v>
      </c>
      <c r="M7266">
        <v>20161.939999999999</v>
      </c>
      <c r="N7266">
        <v>31.9</v>
      </c>
      <c r="O7266" t="s">
        <v>645</v>
      </c>
      <c r="P7266" s="428">
        <v>30.741</v>
      </c>
      <c r="Q7266">
        <v>13048467</v>
      </c>
      <c r="R7266" t="s">
        <v>654</v>
      </c>
      <c r="S7266" t="s">
        <v>3642</v>
      </c>
      <c r="T7266" t="s">
        <v>5818</v>
      </c>
    </row>
    <row r="7267" spans="1:20" x14ac:dyDescent="0.25">
      <c r="A7267" t="s">
        <v>637</v>
      </c>
      <c r="B7267" t="s">
        <v>657</v>
      </c>
      <c r="C7267" t="s">
        <v>639</v>
      </c>
      <c r="D7267" t="s">
        <v>718</v>
      </c>
      <c r="E7267" t="s">
        <v>652</v>
      </c>
      <c r="F7267">
        <v>528004120010</v>
      </c>
      <c r="G7267" t="s">
        <v>653</v>
      </c>
      <c r="H7267">
        <v>583593</v>
      </c>
      <c r="I7267" t="s">
        <v>176</v>
      </c>
      <c r="J7267">
        <v>202212</v>
      </c>
      <c r="K7267">
        <v>44924</v>
      </c>
      <c r="L7267" t="s">
        <v>644</v>
      </c>
      <c r="M7267">
        <v>48.21</v>
      </c>
      <c r="N7267">
        <v>0.08</v>
      </c>
      <c r="O7267" t="s">
        <v>645</v>
      </c>
      <c r="P7267" s="428">
        <v>7.6999999999999999E-2</v>
      </c>
      <c r="Q7267">
        <v>13048467</v>
      </c>
      <c r="R7267" t="s">
        <v>654</v>
      </c>
      <c r="S7267" t="s">
        <v>3642</v>
      </c>
      <c r="T7267" t="s">
        <v>5822</v>
      </c>
    </row>
    <row r="7268" spans="1:20" x14ac:dyDescent="0.25">
      <c r="A7268" t="s">
        <v>637</v>
      </c>
      <c r="B7268" t="s">
        <v>828</v>
      </c>
      <c r="C7268" t="s">
        <v>639</v>
      </c>
      <c r="D7268" t="s">
        <v>718</v>
      </c>
      <c r="E7268" t="s">
        <v>652</v>
      </c>
      <c r="F7268">
        <v>528004120010</v>
      </c>
      <c r="G7268" t="s">
        <v>653</v>
      </c>
      <c r="H7268">
        <v>583593</v>
      </c>
      <c r="I7268" t="s">
        <v>176</v>
      </c>
      <c r="J7268">
        <v>202212</v>
      </c>
      <c r="K7268">
        <v>44924</v>
      </c>
      <c r="L7268" t="s">
        <v>644</v>
      </c>
      <c r="M7268">
        <v>20161.939999999999</v>
      </c>
      <c r="N7268">
        <v>31.9</v>
      </c>
      <c r="O7268" t="s">
        <v>645</v>
      </c>
      <c r="P7268" s="428">
        <v>30.741</v>
      </c>
      <c r="Q7268">
        <v>13048467</v>
      </c>
      <c r="R7268" t="s">
        <v>654</v>
      </c>
      <c r="S7268" t="s">
        <v>3642</v>
      </c>
      <c r="T7268" t="s">
        <v>5823</v>
      </c>
    </row>
    <row r="7269" spans="1:20" x14ac:dyDescent="0.25">
      <c r="A7269" t="s">
        <v>637</v>
      </c>
      <c r="B7269" t="s">
        <v>650</v>
      </c>
      <c r="C7269" t="s">
        <v>639</v>
      </c>
      <c r="D7269" t="s">
        <v>718</v>
      </c>
      <c r="E7269" t="s">
        <v>652</v>
      </c>
      <c r="F7269">
        <v>528004120010</v>
      </c>
      <c r="G7269" t="s">
        <v>653</v>
      </c>
      <c r="H7269">
        <v>583593</v>
      </c>
      <c r="I7269" t="s">
        <v>176</v>
      </c>
      <c r="J7269">
        <v>202212</v>
      </c>
      <c r="K7269">
        <v>44924</v>
      </c>
      <c r="L7269" t="s">
        <v>644</v>
      </c>
      <c r="M7269">
        <v>20162.060000000001</v>
      </c>
      <c r="N7269">
        <v>31.9</v>
      </c>
      <c r="O7269" t="s">
        <v>645</v>
      </c>
      <c r="P7269" s="428">
        <v>30.741</v>
      </c>
      <c r="Q7269">
        <v>30537604</v>
      </c>
      <c r="R7269" t="s">
        <v>654</v>
      </c>
      <c r="S7269" t="s">
        <v>825</v>
      </c>
      <c r="T7269" t="s">
        <v>5820</v>
      </c>
    </row>
    <row r="7270" spans="1:20" x14ac:dyDescent="0.25">
      <c r="A7270" t="s">
        <v>637</v>
      </c>
      <c r="B7270" t="s">
        <v>821</v>
      </c>
      <c r="C7270" t="s">
        <v>639</v>
      </c>
      <c r="D7270" t="s">
        <v>663</v>
      </c>
      <c r="E7270" t="s">
        <v>704</v>
      </c>
      <c r="F7270">
        <v>528004120036</v>
      </c>
      <c r="G7270" t="s">
        <v>1779</v>
      </c>
      <c r="H7270">
        <v>583635</v>
      </c>
      <c r="I7270" t="s">
        <v>1780</v>
      </c>
      <c r="J7270">
        <v>202212</v>
      </c>
      <c r="K7270">
        <v>44924</v>
      </c>
      <c r="L7270" t="s">
        <v>644</v>
      </c>
      <c r="M7270">
        <v>160000</v>
      </c>
      <c r="N7270">
        <v>253.12</v>
      </c>
      <c r="O7270" t="s">
        <v>645</v>
      </c>
      <c r="P7270" s="428">
        <v>243.922</v>
      </c>
      <c r="Q7270">
        <v>30533458</v>
      </c>
      <c r="T7270" t="s">
        <v>5826</v>
      </c>
    </row>
    <row r="7271" spans="1:20" x14ac:dyDescent="0.25">
      <c r="A7271" t="s">
        <v>637</v>
      </c>
      <c r="B7271" t="s">
        <v>821</v>
      </c>
      <c r="C7271" t="s">
        <v>639</v>
      </c>
      <c r="D7271" t="s">
        <v>663</v>
      </c>
      <c r="E7271" t="s">
        <v>704</v>
      </c>
      <c r="F7271">
        <v>528004120036</v>
      </c>
      <c r="G7271" t="s">
        <v>1779</v>
      </c>
      <c r="H7271">
        <v>583635</v>
      </c>
      <c r="I7271" t="s">
        <v>1780</v>
      </c>
      <c r="J7271">
        <v>202212</v>
      </c>
      <c r="K7271">
        <v>44924</v>
      </c>
      <c r="L7271" t="s">
        <v>644</v>
      </c>
      <c r="M7271">
        <v>20000</v>
      </c>
      <c r="N7271">
        <v>31.64</v>
      </c>
      <c r="O7271" t="s">
        <v>645</v>
      </c>
      <c r="P7271" s="428">
        <v>30.49</v>
      </c>
      <c r="Q7271">
        <v>30533458</v>
      </c>
      <c r="T7271" t="s">
        <v>5828</v>
      </c>
    </row>
    <row r="7272" spans="1:20" x14ac:dyDescent="0.25">
      <c r="A7272" t="s">
        <v>637</v>
      </c>
      <c r="B7272" t="s">
        <v>821</v>
      </c>
      <c r="C7272" t="s">
        <v>639</v>
      </c>
      <c r="D7272" t="s">
        <v>663</v>
      </c>
      <c r="E7272" t="s">
        <v>704</v>
      </c>
      <c r="F7272">
        <v>528004120036</v>
      </c>
      <c r="G7272" t="s">
        <v>1779</v>
      </c>
      <c r="H7272">
        <v>583635</v>
      </c>
      <c r="I7272" t="s">
        <v>1780</v>
      </c>
      <c r="J7272">
        <v>202212</v>
      </c>
      <c r="K7272">
        <v>44924</v>
      </c>
      <c r="L7272" t="s">
        <v>644</v>
      </c>
      <c r="M7272">
        <v>1176000</v>
      </c>
      <c r="N7272">
        <v>1860.41</v>
      </c>
      <c r="O7272" t="s">
        <v>645</v>
      </c>
      <c r="P7272" s="428">
        <v>1792.8030000000001</v>
      </c>
      <c r="Q7272">
        <v>30533458</v>
      </c>
      <c r="T7272" t="s">
        <v>5825</v>
      </c>
    </row>
    <row r="7273" spans="1:20" x14ac:dyDescent="0.25">
      <c r="A7273" t="s">
        <v>637</v>
      </c>
      <c r="B7273" t="s">
        <v>821</v>
      </c>
      <c r="C7273" t="s">
        <v>639</v>
      </c>
      <c r="D7273" t="s">
        <v>663</v>
      </c>
      <c r="E7273" t="s">
        <v>704</v>
      </c>
      <c r="F7273">
        <v>528004120036</v>
      </c>
      <c r="G7273" t="s">
        <v>1779</v>
      </c>
      <c r="H7273">
        <v>583635</v>
      </c>
      <c r="I7273" t="s">
        <v>1780</v>
      </c>
      <c r="J7273">
        <v>202212</v>
      </c>
      <c r="K7273">
        <v>44924</v>
      </c>
      <c r="L7273" t="s">
        <v>644</v>
      </c>
      <c r="M7273">
        <v>75000</v>
      </c>
      <c r="N7273">
        <v>118.65</v>
      </c>
      <c r="O7273" t="s">
        <v>645</v>
      </c>
      <c r="P7273" s="428">
        <v>114.33799999999999</v>
      </c>
      <c r="Q7273">
        <v>30533458</v>
      </c>
      <c r="T7273" t="s">
        <v>5831</v>
      </c>
    </row>
    <row r="7274" spans="1:20" x14ac:dyDescent="0.25">
      <c r="A7274" t="s">
        <v>637</v>
      </c>
      <c r="B7274" t="s">
        <v>821</v>
      </c>
      <c r="C7274" t="s">
        <v>639</v>
      </c>
      <c r="D7274" t="s">
        <v>663</v>
      </c>
      <c r="E7274" t="s">
        <v>704</v>
      </c>
      <c r="F7274">
        <v>528004120036</v>
      </c>
      <c r="G7274" t="s">
        <v>1779</v>
      </c>
      <c r="H7274">
        <v>583635</v>
      </c>
      <c r="I7274" t="s">
        <v>1780</v>
      </c>
      <c r="J7274">
        <v>202212</v>
      </c>
      <c r="K7274">
        <v>44924</v>
      </c>
      <c r="L7274" t="s">
        <v>644</v>
      </c>
      <c r="M7274">
        <v>970000</v>
      </c>
      <c r="N7274">
        <v>1534.52</v>
      </c>
      <c r="O7274" t="s">
        <v>645</v>
      </c>
      <c r="P7274" s="428">
        <v>1478.7560000000001</v>
      </c>
      <c r="Q7274">
        <v>30533458</v>
      </c>
      <c r="T7274" t="s">
        <v>5827</v>
      </c>
    </row>
    <row r="7275" spans="1:20" x14ac:dyDescent="0.25">
      <c r="A7275" t="s">
        <v>637</v>
      </c>
      <c r="B7275" t="s">
        <v>821</v>
      </c>
      <c r="C7275" t="s">
        <v>639</v>
      </c>
      <c r="D7275" t="s">
        <v>663</v>
      </c>
      <c r="E7275" t="s">
        <v>704</v>
      </c>
      <c r="F7275">
        <v>528004120036</v>
      </c>
      <c r="G7275" t="s">
        <v>1779</v>
      </c>
      <c r="H7275">
        <v>583635</v>
      </c>
      <c r="I7275" t="s">
        <v>1780</v>
      </c>
      <c r="J7275">
        <v>202212</v>
      </c>
      <c r="K7275">
        <v>44924</v>
      </c>
      <c r="L7275" t="s">
        <v>644</v>
      </c>
      <c r="M7275">
        <v>5000</v>
      </c>
      <c r="N7275">
        <v>7.91</v>
      </c>
      <c r="O7275" t="s">
        <v>645</v>
      </c>
      <c r="P7275" s="428">
        <v>7.6230000000000002</v>
      </c>
      <c r="Q7275">
        <v>30533458</v>
      </c>
      <c r="T7275" t="s">
        <v>5829</v>
      </c>
    </row>
    <row r="7276" spans="1:20" x14ac:dyDescent="0.25">
      <c r="A7276" t="s">
        <v>637</v>
      </c>
      <c r="B7276" t="s">
        <v>821</v>
      </c>
      <c r="C7276" t="s">
        <v>639</v>
      </c>
      <c r="D7276" t="s">
        <v>663</v>
      </c>
      <c r="E7276" t="s">
        <v>704</v>
      </c>
      <c r="F7276">
        <v>528004120036</v>
      </c>
      <c r="G7276" t="s">
        <v>1779</v>
      </c>
      <c r="H7276">
        <v>583635</v>
      </c>
      <c r="I7276" t="s">
        <v>1780</v>
      </c>
      <c r="J7276">
        <v>202212</v>
      </c>
      <c r="K7276">
        <v>44924</v>
      </c>
      <c r="L7276" t="s">
        <v>644</v>
      </c>
      <c r="M7276">
        <v>6000</v>
      </c>
      <c r="N7276">
        <v>9.49</v>
      </c>
      <c r="O7276" t="s">
        <v>645</v>
      </c>
      <c r="P7276" s="428">
        <v>9.1449999999999996</v>
      </c>
      <c r="Q7276">
        <v>30533458</v>
      </c>
      <c r="T7276" t="s">
        <v>5832</v>
      </c>
    </row>
    <row r="7277" spans="1:20" x14ac:dyDescent="0.25">
      <c r="A7277" t="s">
        <v>637</v>
      </c>
      <c r="B7277" t="s">
        <v>821</v>
      </c>
      <c r="C7277" t="s">
        <v>639</v>
      </c>
      <c r="D7277" t="s">
        <v>663</v>
      </c>
      <c r="E7277" t="s">
        <v>704</v>
      </c>
      <c r="F7277">
        <v>528004120036</v>
      </c>
      <c r="G7277" t="s">
        <v>1779</v>
      </c>
      <c r="H7277">
        <v>583635</v>
      </c>
      <c r="I7277" t="s">
        <v>1780</v>
      </c>
      <c r="J7277">
        <v>202212</v>
      </c>
      <c r="K7277">
        <v>44924</v>
      </c>
      <c r="L7277" t="s">
        <v>644</v>
      </c>
      <c r="M7277">
        <v>8000</v>
      </c>
      <c r="N7277">
        <v>12.66</v>
      </c>
      <c r="O7277" t="s">
        <v>645</v>
      </c>
      <c r="P7277" s="428">
        <v>12.2</v>
      </c>
      <c r="Q7277">
        <v>30533458</v>
      </c>
      <c r="T7277" t="s">
        <v>5833</v>
      </c>
    </row>
    <row r="7278" spans="1:20" x14ac:dyDescent="0.25">
      <c r="A7278" t="s">
        <v>637</v>
      </c>
      <c r="B7278" t="s">
        <v>821</v>
      </c>
      <c r="C7278" t="s">
        <v>639</v>
      </c>
      <c r="D7278" t="s">
        <v>663</v>
      </c>
      <c r="E7278" t="s">
        <v>704</v>
      </c>
      <c r="F7278">
        <v>528004120036</v>
      </c>
      <c r="G7278" t="s">
        <v>1779</v>
      </c>
      <c r="H7278">
        <v>583635</v>
      </c>
      <c r="I7278" t="s">
        <v>1780</v>
      </c>
      <c r="J7278">
        <v>202212</v>
      </c>
      <c r="K7278">
        <v>44924</v>
      </c>
      <c r="L7278" t="s">
        <v>644</v>
      </c>
      <c r="M7278">
        <v>52000</v>
      </c>
      <c r="N7278">
        <v>82.26</v>
      </c>
      <c r="O7278" t="s">
        <v>645</v>
      </c>
      <c r="P7278" s="428">
        <v>79.271000000000001</v>
      </c>
      <c r="Q7278">
        <v>30533458</v>
      </c>
      <c r="T7278" t="s">
        <v>5834</v>
      </c>
    </row>
    <row r="7279" spans="1:20" x14ac:dyDescent="0.25">
      <c r="A7279" t="s">
        <v>637</v>
      </c>
      <c r="B7279" t="s">
        <v>821</v>
      </c>
      <c r="C7279" t="s">
        <v>639</v>
      </c>
      <c r="D7279" t="s">
        <v>663</v>
      </c>
      <c r="E7279" t="s">
        <v>704</v>
      </c>
      <c r="F7279">
        <v>528004120036</v>
      </c>
      <c r="G7279" t="s">
        <v>1779</v>
      </c>
      <c r="H7279">
        <v>583635</v>
      </c>
      <c r="I7279" t="s">
        <v>1780</v>
      </c>
      <c r="J7279">
        <v>202212</v>
      </c>
      <c r="K7279">
        <v>44924</v>
      </c>
      <c r="L7279" t="s">
        <v>644</v>
      </c>
      <c r="M7279">
        <v>3000</v>
      </c>
      <c r="N7279">
        <v>4.75</v>
      </c>
      <c r="O7279" t="s">
        <v>645</v>
      </c>
      <c r="P7279" s="428">
        <v>4.577</v>
      </c>
      <c r="Q7279">
        <v>30533458</v>
      </c>
      <c r="T7279" t="s">
        <v>5835</v>
      </c>
    </row>
    <row r="7280" spans="1:20" x14ac:dyDescent="0.25">
      <c r="A7280" t="s">
        <v>637</v>
      </c>
      <c r="B7280" t="s">
        <v>821</v>
      </c>
      <c r="C7280" t="s">
        <v>639</v>
      </c>
      <c r="D7280" t="s">
        <v>663</v>
      </c>
      <c r="E7280" t="s">
        <v>704</v>
      </c>
      <c r="F7280">
        <v>528004120036</v>
      </c>
      <c r="G7280" t="s">
        <v>1779</v>
      </c>
      <c r="H7280">
        <v>583635</v>
      </c>
      <c r="I7280" t="s">
        <v>1780</v>
      </c>
      <c r="J7280">
        <v>202212</v>
      </c>
      <c r="K7280">
        <v>44924</v>
      </c>
      <c r="L7280" t="s">
        <v>644</v>
      </c>
      <c r="M7280">
        <v>25000</v>
      </c>
      <c r="N7280">
        <v>39.549999999999997</v>
      </c>
      <c r="O7280" t="s">
        <v>645</v>
      </c>
      <c r="P7280" s="428">
        <v>38.113</v>
      </c>
      <c r="Q7280">
        <v>30533458</v>
      </c>
      <c r="T7280" t="s">
        <v>5830</v>
      </c>
    </row>
    <row r="7281" spans="1:20" x14ac:dyDescent="0.25">
      <c r="A7281" t="s">
        <v>637</v>
      </c>
      <c r="B7281" t="s">
        <v>814</v>
      </c>
      <c r="C7281" t="s">
        <v>639</v>
      </c>
      <c r="D7281" t="s">
        <v>663</v>
      </c>
      <c r="E7281" t="s">
        <v>673</v>
      </c>
      <c r="F7281">
        <v>528004120002</v>
      </c>
      <c r="G7281" t="s">
        <v>642</v>
      </c>
      <c r="H7281">
        <v>583133</v>
      </c>
      <c r="I7281" t="s">
        <v>29</v>
      </c>
      <c r="J7281">
        <v>202212</v>
      </c>
      <c r="K7281">
        <v>44925</v>
      </c>
      <c r="L7281" t="s">
        <v>644</v>
      </c>
      <c r="M7281">
        <v>37500</v>
      </c>
      <c r="N7281">
        <v>59.32</v>
      </c>
      <c r="O7281" t="s">
        <v>645</v>
      </c>
      <c r="P7281" s="428">
        <v>57.164000000000001</v>
      </c>
      <c r="Q7281">
        <v>30537004</v>
      </c>
      <c r="T7281" t="s">
        <v>5836</v>
      </c>
    </row>
    <row r="7282" spans="1:20" x14ac:dyDescent="0.25">
      <c r="A7282" t="s">
        <v>637</v>
      </c>
      <c r="B7282" t="s">
        <v>1504</v>
      </c>
      <c r="C7282" t="s">
        <v>639</v>
      </c>
      <c r="D7282" t="s">
        <v>663</v>
      </c>
      <c r="E7282" t="s">
        <v>673</v>
      </c>
      <c r="F7282">
        <v>528004120002</v>
      </c>
      <c r="G7282" t="s">
        <v>642</v>
      </c>
      <c r="H7282">
        <v>583133</v>
      </c>
      <c r="I7282" t="s">
        <v>29</v>
      </c>
      <c r="J7282">
        <v>202212</v>
      </c>
      <c r="K7282">
        <v>44925</v>
      </c>
      <c r="L7282" t="s">
        <v>644</v>
      </c>
      <c r="M7282">
        <v>1200</v>
      </c>
      <c r="N7282">
        <v>1.9</v>
      </c>
      <c r="O7282" t="s">
        <v>645</v>
      </c>
      <c r="P7282" s="428">
        <v>1.831</v>
      </c>
      <c r="Q7282">
        <v>30537004</v>
      </c>
      <c r="T7282" t="s">
        <v>5837</v>
      </c>
    </row>
    <row r="7283" spans="1:20" x14ac:dyDescent="0.25">
      <c r="A7283" t="s">
        <v>637</v>
      </c>
      <c r="B7283" t="s">
        <v>1506</v>
      </c>
      <c r="C7283" t="s">
        <v>639</v>
      </c>
      <c r="D7283" t="s">
        <v>663</v>
      </c>
      <c r="E7283" t="s">
        <v>673</v>
      </c>
      <c r="F7283">
        <v>528004120002</v>
      </c>
      <c r="G7283" t="s">
        <v>642</v>
      </c>
      <c r="H7283">
        <v>583133</v>
      </c>
      <c r="I7283" t="s">
        <v>29</v>
      </c>
      <c r="J7283">
        <v>202212</v>
      </c>
      <c r="K7283">
        <v>44925</v>
      </c>
      <c r="L7283" t="s">
        <v>644</v>
      </c>
      <c r="M7283">
        <v>100000</v>
      </c>
      <c r="N7283">
        <v>158.19999999999999</v>
      </c>
      <c r="O7283" t="s">
        <v>645</v>
      </c>
      <c r="P7283" s="428">
        <v>152.45099999999999</v>
      </c>
      <c r="Q7283">
        <v>30537004</v>
      </c>
      <c r="R7283" t="s">
        <v>668</v>
      </c>
      <c r="S7283" t="s">
        <v>5841</v>
      </c>
      <c r="T7283" t="s">
        <v>5842</v>
      </c>
    </row>
    <row r="7284" spans="1:20" x14ac:dyDescent="0.25">
      <c r="A7284" t="s">
        <v>637</v>
      </c>
      <c r="B7284" t="s">
        <v>659</v>
      </c>
      <c r="C7284" t="s">
        <v>639</v>
      </c>
      <c r="D7284" t="s">
        <v>663</v>
      </c>
      <c r="E7284" t="s">
        <v>652</v>
      </c>
      <c r="F7284">
        <v>528004120010</v>
      </c>
      <c r="G7284" t="s">
        <v>653</v>
      </c>
      <c r="H7284">
        <v>583591</v>
      </c>
      <c r="I7284" t="s">
        <v>172</v>
      </c>
      <c r="J7284">
        <v>202212</v>
      </c>
      <c r="K7284">
        <v>44925</v>
      </c>
      <c r="L7284" t="s">
        <v>644</v>
      </c>
      <c r="M7284">
        <v>33557.199999999997</v>
      </c>
      <c r="N7284">
        <v>53.09</v>
      </c>
      <c r="O7284" t="s">
        <v>645</v>
      </c>
      <c r="P7284" s="428">
        <v>51.161000000000001</v>
      </c>
      <c r="Q7284">
        <v>13048467</v>
      </c>
      <c r="R7284" t="s">
        <v>654</v>
      </c>
      <c r="S7284" t="s">
        <v>664</v>
      </c>
      <c r="T7284" t="s">
        <v>5840</v>
      </c>
    </row>
    <row r="7285" spans="1:20" x14ac:dyDescent="0.25">
      <c r="A7285" t="s">
        <v>637</v>
      </c>
      <c r="B7285" t="s">
        <v>657</v>
      </c>
      <c r="C7285" t="s">
        <v>639</v>
      </c>
      <c r="D7285" t="s">
        <v>663</v>
      </c>
      <c r="E7285" t="s">
        <v>652</v>
      </c>
      <c r="F7285">
        <v>528004120010</v>
      </c>
      <c r="G7285" t="s">
        <v>653</v>
      </c>
      <c r="H7285">
        <v>583591</v>
      </c>
      <c r="I7285" t="s">
        <v>172</v>
      </c>
      <c r="J7285">
        <v>202212</v>
      </c>
      <c r="K7285">
        <v>44925</v>
      </c>
      <c r="L7285" t="s">
        <v>644</v>
      </c>
      <c r="M7285">
        <v>-25.54</v>
      </c>
      <c r="N7285">
        <v>-0.04</v>
      </c>
      <c r="O7285" t="s">
        <v>645</v>
      </c>
      <c r="P7285" s="428">
        <v>-3.9E-2</v>
      </c>
      <c r="Q7285">
        <v>13048467</v>
      </c>
      <c r="R7285" t="s">
        <v>654</v>
      </c>
      <c r="S7285" t="s">
        <v>664</v>
      </c>
      <c r="T7285" t="s">
        <v>5838</v>
      </c>
    </row>
    <row r="7286" spans="1:20" x14ac:dyDescent="0.25">
      <c r="A7286" t="s">
        <v>637</v>
      </c>
      <c r="B7286" t="s">
        <v>657</v>
      </c>
      <c r="C7286" t="s">
        <v>639</v>
      </c>
      <c r="D7286" t="s">
        <v>663</v>
      </c>
      <c r="E7286" t="s">
        <v>652</v>
      </c>
      <c r="F7286">
        <v>528004120010</v>
      </c>
      <c r="G7286" t="s">
        <v>653</v>
      </c>
      <c r="H7286">
        <v>583591</v>
      </c>
      <c r="I7286" t="s">
        <v>172</v>
      </c>
      <c r="J7286">
        <v>202212</v>
      </c>
      <c r="K7286">
        <v>44925</v>
      </c>
      <c r="L7286" t="s">
        <v>644</v>
      </c>
      <c r="M7286">
        <v>1379.06</v>
      </c>
      <c r="N7286">
        <v>2.1800000000000002</v>
      </c>
      <c r="O7286" t="s">
        <v>645</v>
      </c>
      <c r="P7286" s="428">
        <v>2.101</v>
      </c>
      <c r="Q7286">
        <v>13048467</v>
      </c>
      <c r="R7286" t="s">
        <v>654</v>
      </c>
      <c r="S7286" t="s">
        <v>664</v>
      </c>
      <c r="T7286" t="s">
        <v>5839</v>
      </c>
    </row>
    <row r="7287" spans="1:20" x14ac:dyDescent="0.25">
      <c r="A7287" t="s">
        <v>637</v>
      </c>
      <c r="B7287" t="s">
        <v>672</v>
      </c>
      <c r="C7287" t="s">
        <v>639</v>
      </c>
      <c r="D7287" t="s">
        <v>663</v>
      </c>
      <c r="E7287" t="s">
        <v>704</v>
      </c>
      <c r="F7287">
        <v>528004120010</v>
      </c>
      <c r="G7287" t="s">
        <v>653</v>
      </c>
      <c r="H7287">
        <v>583611</v>
      </c>
      <c r="I7287" t="s">
        <v>208</v>
      </c>
      <c r="J7287">
        <v>202212</v>
      </c>
      <c r="K7287">
        <v>44925</v>
      </c>
      <c r="L7287" t="s">
        <v>644</v>
      </c>
      <c r="M7287">
        <v>5850</v>
      </c>
      <c r="N7287">
        <v>9.25</v>
      </c>
      <c r="O7287" t="s">
        <v>645</v>
      </c>
      <c r="P7287" s="428">
        <v>8.9139999999999997</v>
      </c>
      <c r="Q7287">
        <v>30534353</v>
      </c>
      <c r="R7287" t="s">
        <v>675</v>
      </c>
      <c r="S7287">
        <v>85410</v>
      </c>
      <c r="T7287" t="s">
        <v>5843</v>
      </c>
    </row>
    <row r="7288" spans="1:20" x14ac:dyDescent="0.25">
      <c r="A7288" t="s">
        <v>637</v>
      </c>
      <c r="B7288" t="s">
        <v>736</v>
      </c>
      <c r="C7288" t="s">
        <v>639</v>
      </c>
      <c r="D7288" t="s">
        <v>651</v>
      </c>
      <c r="E7288" t="s">
        <v>667</v>
      </c>
      <c r="F7288">
        <v>528004120002</v>
      </c>
      <c r="G7288" t="s">
        <v>642</v>
      </c>
      <c r="H7288">
        <v>583139</v>
      </c>
      <c r="I7288" t="s">
        <v>35</v>
      </c>
      <c r="J7288">
        <v>202212</v>
      </c>
      <c r="K7288">
        <v>44926</v>
      </c>
      <c r="L7288" t="s">
        <v>644</v>
      </c>
      <c r="M7288">
        <v>61323</v>
      </c>
      <c r="N7288">
        <v>97.01</v>
      </c>
      <c r="O7288" t="s">
        <v>645</v>
      </c>
      <c r="P7288" s="428">
        <v>93.484999999999999</v>
      </c>
      <c r="Q7288">
        <v>30535881</v>
      </c>
      <c r="R7288" t="s">
        <v>646</v>
      </c>
      <c r="S7288">
        <v>8540222</v>
      </c>
      <c r="T7288" t="s">
        <v>5905</v>
      </c>
    </row>
    <row r="7289" spans="1:20" x14ac:dyDescent="0.25">
      <c r="A7289" t="s">
        <v>637</v>
      </c>
      <c r="B7289" t="s">
        <v>754</v>
      </c>
      <c r="C7289" t="s">
        <v>639</v>
      </c>
      <c r="D7289" t="s">
        <v>651</v>
      </c>
      <c r="E7289" t="s">
        <v>673</v>
      </c>
      <c r="F7289">
        <v>528004120002</v>
      </c>
      <c r="G7289" t="s">
        <v>642</v>
      </c>
      <c r="H7289">
        <v>583148</v>
      </c>
      <c r="I7289" t="s">
        <v>699</v>
      </c>
      <c r="J7289">
        <v>202212</v>
      </c>
      <c r="K7289">
        <v>44926</v>
      </c>
      <c r="L7289" t="s">
        <v>644</v>
      </c>
      <c r="M7289">
        <v>11833.74</v>
      </c>
      <c r="N7289">
        <v>18.72</v>
      </c>
      <c r="O7289" t="s">
        <v>645</v>
      </c>
      <c r="P7289" s="428">
        <v>18.04</v>
      </c>
      <c r="Q7289">
        <v>13045208</v>
      </c>
      <c r="R7289" t="s">
        <v>646</v>
      </c>
      <c r="S7289">
        <v>8540279</v>
      </c>
      <c r="T7289" t="s">
        <v>5844</v>
      </c>
    </row>
    <row r="7290" spans="1:20" x14ac:dyDescent="0.25">
      <c r="A7290" t="s">
        <v>637</v>
      </c>
      <c r="B7290" t="s">
        <v>736</v>
      </c>
      <c r="C7290" t="s">
        <v>639</v>
      </c>
      <c r="D7290" t="s">
        <v>651</v>
      </c>
      <c r="E7290" t="s">
        <v>641</v>
      </c>
      <c r="F7290">
        <v>528004120001</v>
      </c>
      <c r="G7290" t="s">
        <v>705</v>
      </c>
      <c r="H7290">
        <v>583128</v>
      </c>
      <c r="I7290" t="s">
        <v>20</v>
      </c>
      <c r="J7290">
        <v>202212</v>
      </c>
      <c r="K7290">
        <v>44926</v>
      </c>
      <c r="L7290" t="s">
        <v>644</v>
      </c>
      <c r="M7290">
        <v>129000</v>
      </c>
      <c r="N7290">
        <v>204.08</v>
      </c>
      <c r="O7290" t="s">
        <v>645</v>
      </c>
      <c r="P7290" s="428">
        <v>196.66399999999999</v>
      </c>
      <c r="Q7290">
        <v>13045208</v>
      </c>
      <c r="R7290" t="s">
        <v>646</v>
      </c>
      <c r="S7290">
        <v>2022429</v>
      </c>
      <c r="T7290" t="s">
        <v>5872</v>
      </c>
    </row>
    <row r="7291" spans="1:20" x14ac:dyDescent="0.25">
      <c r="A7291" t="s">
        <v>637</v>
      </c>
      <c r="B7291" t="s">
        <v>736</v>
      </c>
      <c r="C7291" t="s">
        <v>639</v>
      </c>
      <c r="D7291" t="s">
        <v>640</v>
      </c>
      <c r="E7291" t="s">
        <v>673</v>
      </c>
      <c r="F7291">
        <v>528004120002</v>
      </c>
      <c r="G7291" t="s">
        <v>642</v>
      </c>
      <c r="H7291">
        <v>856783</v>
      </c>
      <c r="I7291" t="s">
        <v>478</v>
      </c>
      <c r="J7291">
        <v>202212</v>
      </c>
      <c r="K7291">
        <v>44926</v>
      </c>
      <c r="L7291" t="s">
        <v>644</v>
      </c>
      <c r="M7291">
        <v>10750</v>
      </c>
      <c r="N7291">
        <v>17.010000000000002</v>
      </c>
      <c r="O7291" t="s">
        <v>645</v>
      </c>
      <c r="P7291" s="428">
        <v>16.391999999999999</v>
      </c>
      <c r="Q7291">
        <v>13045208</v>
      </c>
      <c r="R7291" t="s">
        <v>646</v>
      </c>
      <c r="S7291">
        <v>8540353</v>
      </c>
      <c r="T7291" t="s">
        <v>5876</v>
      </c>
    </row>
    <row r="7292" spans="1:20" x14ac:dyDescent="0.25">
      <c r="A7292" t="s">
        <v>637</v>
      </c>
      <c r="B7292" t="s">
        <v>736</v>
      </c>
      <c r="C7292" t="s">
        <v>639</v>
      </c>
      <c r="D7292" t="s">
        <v>695</v>
      </c>
      <c r="E7292" t="s">
        <v>704</v>
      </c>
      <c r="F7292">
        <v>528004120001</v>
      </c>
      <c r="G7292" t="s">
        <v>705</v>
      </c>
      <c r="H7292">
        <v>583128</v>
      </c>
      <c r="I7292" t="s">
        <v>20</v>
      </c>
      <c r="J7292">
        <v>202212</v>
      </c>
      <c r="K7292">
        <v>44926</v>
      </c>
      <c r="L7292" t="s">
        <v>644</v>
      </c>
      <c r="M7292">
        <v>68027.34</v>
      </c>
      <c r="N7292">
        <v>107.62</v>
      </c>
      <c r="O7292" t="s">
        <v>645</v>
      </c>
      <c r="P7292" s="428">
        <v>103.709</v>
      </c>
      <c r="Q7292">
        <v>13045208</v>
      </c>
      <c r="R7292" t="s">
        <v>646</v>
      </c>
      <c r="S7292">
        <v>2012170</v>
      </c>
      <c r="T7292" t="s">
        <v>5891</v>
      </c>
    </row>
    <row r="7293" spans="1:20" x14ac:dyDescent="0.25">
      <c r="A7293" t="s">
        <v>637</v>
      </c>
      <c r="B7293" t="s">
        <v>736</v>
      </c>
      <c r="C7293" t="s">
        <v>639</v>
      </c>
      <c r="D7293" t="s">
        <v>718</v>
      </c>
      <c r="E7293" t="s">
        <v>704</v>
      </c>
      <c r="F7293">
        <v>528004120001</v>
      </c>
      <c r="G7293" t="s">
        <v>705</v>
      </c>
      <c r="H7293">
        <v>583128</v>
      </c>
      <c r="I7293" t="s">
        <v>20</v>
      </c>
      <c r="J7293">
        <v>202212</v>
      </c>
      <c r="K7293">
        <v>44926</v>
      </c>
      <c r="L7293" t="s">
        <v>644</v>
      </c>
      <c r="M7293">
        <v>129000</v>
      </c>
      <c r="N7293">
        <v>204.08</v>
      </c>
      <c r="O7293" t="s">
        <v>645</v>
      </c>
      <c r="P7293" s="428">
        <v>196.66399999999999</v>
      </c>
      <c r="Q7293">
        <v>13045208</v>
      </c>
      <c r="R7293" t="s">
        <v>646</v>
      </c>
      <c r="S7293">
        <v>2031020</v>
      </c>
      <c r="T7293" t="s">
        <v>5879</v>
      </c>
    </row>
    <row r="7294" spans="1:20" x14ac:dyDescent="0.25">
      <c r="A7294" t="s">
        <v>637</v>
      </c>
      <c r="B7294" t="s">
        <v>736</v>
      </c>
      <c r="C7294" t="s">
        <v>639</v>
      </c>
      <c r="D7294" t="s">
        <v>640</v>
      </c>
      <c r="E7294" t="s">
        <v>689</v>
      </c>
      <c r="F7294">
        <v>528004120002</v>
      </c>
      <c r="G7294" t="s">
        <v>642</v>
      </c>
      <c r="H7294">
        <v>583156</v>
      </c>
      <c r="I7294" t="s">
        <v>690</v>
      </c>
      <c r="J7294">
        <v>202212</v>
      </c>
      <c r="K7294">
        <v>44926</v>
      </c>
      <c r="L7294" t="s">
        <v>644</v>
      </c>
      <c r="M7294">
        <v>18763.64</v>
      </c>
      <c r="N7294">
        <v>29.68</v>
      </c>
      <c r="O7294" t="s">
        <v>645</v>
      </c>
      <c r="P7294" s="428">
        <v>28.600999999999999</v>
      </c>
      <c r="Q7294">
        <v>13045208</v>
      </c>
      <c r="R7294" t="s">
        <v>646</v>
      </c>
      <c r="S7294">
        <v>2032465</v>
      </c>
      <c r="T7294" t="s">
        <v>5878</v>
      </c>
    </row>
    <row r="7295" spans="1:20" x14ac:dyDescent="0.25">
      <c r="A7295" t="s">
        <v>637</v>
      </c>
      <c r="B7295" t="s">
        <v>754</v>
      </c>
      <c r="C7295" t="s">
        <v>639</v>
      </c>
      <c r="D7295" t="s">
        <v>640</v>
      </c>
      <c r="E7295" t="s">
        <v>667</v>
      </c>
      <c r="F7295">
        <v>528004120002</v>
      </c>
      <c r="G7295" t="s">
        <v>642</v>
      </c>
      <c r="H7295">
        <v>583149</v>
      </c>
      <c r="I7295" t="s">
        <v>680</v>
      </c>
      <c r="J7295">
        <v>202212</v>
      </c>
      <c r="K7295">
        <v>44926</v>
      </c>
      <c r="L7295" t="s">
        <v>644</v>
      </c>
      <c r="M7295">
        <v>11585.61</v>
      </c>
      <c r="N7295">
        <v>18.329999999999998</v>
      </c>
      <c r="O7295" t="s">
        <v>645</v>
      </c>
      <c r="P7295" s="428">
        <v>17.664000000000001</v>
      </c>
      <c r="Q7295">
        <v>13045208</v>
      </c>
      <c r="R7295" t="s">
        <v>646</v>
      </c>
      <c r="S7295">
        <v>8540392</v>
      </c>
      <c r="T7295" t="s">
        <v>5885</v>
      </c>
    </row>
    <row r="7296" spans="1:20" x14ac:dyDescent="0.25">
      <c r="A7296" t="s">
        <v>637</v>
      </c>
      <c r="B7296" t="s">
        <v>754</v>
      </c>
      <c r="C7296" t="s">
        <v>639</v>
      </c>
      <c r="D7296" t="s">
        <v>640</v>
      </c>
      <c r="E7296" t="s">
        <v>2995</v>
      </c>
      <c r="F7296">
        <v>528004120002</v>
      </c>
      <c r="G7296" t="s">
        <v>642</v>
      </c>
      <c r="H7296">
        <v>583153</v>
      </c>
      <c r="I7296" t="s">
        <v>722</v>
      </c>
      <c r="J7296">
        <v>202212</v>
      </c>
      <c r="K7296">
        <v>44926</v>
      </c>
      <c r="L7296" t="s">
        <v>644</v>
      </c>
      <c r="M7296">
        <v>3420.37</v>
      </c>
      <c r="N7296">
        <v>5.41</v>
      </c>
      <c r="O7296" t="s">
        <v>645</v>
      </c>
      <c r="P7296" s="428">
        <v>5.2130000000000001</v>
      </c>
      <c r="Q7296">
        <v>13045208</v>
      </c>
      <c r="R7296" t="s">
        <v>646</v>
      </c>
      <c r="S7296">
        <v>2052844</v>
      </c>
      <c r="T7296" t="s">
        <v>5883</v>
      </c>
    </row>
    <row r="7297" spans="1:20" x14ac:dyDescent="0.25">
      <c r="A7297" t="s">
        <v>637</v>
      </c>
      <c r="B7297" t="s">
        <v>831</v>
      </c>
      <c r="C7297" t="s">
        <v>639</v>
      </c>
      <c r="D7297" t="s">
        <v>651</v>
      </c>
      <c r="E7297" t="s">
        <v>704</v>
      </c>
      <c r="F7297">
        <v>528004120002</v>
      </c>
      <c r="G7297" t="s">
        <v>642</v>
      </c>
      <c r="H7297">
        <v>856779</v>
      </c>
      <c r="I7297" t="s">
        <v>28</v>
      </c>
      <c r="J7297">
        <v>202212</v>
      </c>
      <c r="K7297">
        <v>44926</v>
      </c>
      <c r="L7297" t="s">
        <v>644</v>
      </c>
      <c r="M7297">
        <v>32101.24</v>
      </c>
      <c r="N7297">
        <v>50.78</v>
      </c>
      <c r="O7297" t="s">
        <v>645</v>
      </c>
      <c r="P7297" s="428">
        <v>48.935000000000002</v>
      </c>
      <c r="Q7297">
        <v>30537570</v>
      </c>
      <c r="R7297" t="s">
        <v>646</v>
      </c>
      <c r="S7297">
        <v>2039252</v>
      </c>
      <c r="T7297" t="s">
        <v>5922</v>
      </c>
    </row>
    <row r="7298" spans="1:20" x14ac:dyDescent="0.25">
      <c r="A7298" t="s">
        <v>637</v>
      </c>
      <c r="B7298" t="s">
        <v>831</v>
      </c>
      <c r="C7298" t="s">
        <v>639</v>
      </c>
      <c r="D7298" t="s">
        <v>651</v>
      </c>
      <c r="E7298" t="s">
        <v>2008</v>
      </c>
      <c r="F7298">
        <v>528004120002</v>
      </c>
      <c r="G7298" t="s">
        <v>642</v>
      </c>
      <c r="H7298">
        <v>856778</v>
      </c>
      <c r="I7298" t="s">
        <v>27</v>
      </c>
      <c r="J7298">
        <v>202212</v>
      </c>
      <c r="K7298">
        <v>44926</v>
      </c>
      <c r="L7298" t="s">
        <v>644</v>
      </c>
      <c r="M7298">
        <v>32101.24</v>
      </c>
      <c r="N7298">
        <v>50.78</v>
      </c>
      <c r="O7298" t="s">
        <v>645</v>
      </c>
      <c r="P7298" s="428">
        <v>48.935000000000002</v>
      </c>
      <c r="Q7298">
        <v>30537570</v>
      </c>
      <c r="R7298" t="s">
        <v>646</v>
      </c>
      <c r="S7298">
        <v>2041743</v>
      </c>
      <c r="T7298" t="s">
        <v>5923</v>
      </c>
    </row>
    <row r="7299" spans="1:20" x14ac:dyDescent="0.25">
      <c r="A7299" t="s">
        <v>637</v>
      </c>
      <c r="B7299" t="s">
        <v>736</v>
      </c>
      <c r="C7299" t="s">
        <v>639</v>
      </c>
      <c r="D7299" t="s">
        <v>663</v>
      </c>
      <c r="E7299" t="s">
        <v>673</v>
      </c>
      <c r="F7299">
        <v>528004120002</v>
      </c>
      <c r="G7299" t="s">
        <v>642</v>
      </c>
      <c r="H7299">
        <v>583134</v>
      </c>
      <c r="I7299" t="s">
        <v>30</v>
      </c>
      <c r="J7299">
        <v>202212</v>
      </c>
      <c r="K7299">
        <v>44926</v>
      </c>
      <c r="L7299" t="s">
        <v>644</v>
      </c>
      <c r="M7299">
        <v>97103</v>
      </c>
      <c r="N7299">
        <v>153.61000000000001</v>
      </c>
      <c r="O7299" t="s">
        <v>645</v>
      </c>
      <c r="P7299" s="428">
        <v>148.02799999999999</v>
      </c>
      <c r="Q7299">
        <v>13045208</v>
      </c>
      <c r="R7299" t="s">
        <v>646</v>
      </c>
      <c r="S7299">
        <v>2059559</v>
      </c>
      <c r="T7299" t="s">
        <v>5892</v>
      </c>
    </row>
    <row r="7300" spans="1:20" x14ac:dyDescent="0.25">
      <c r="A7300" t="s">
        <v>637</v>
      </c>
      <c r="B7300" t="s">
        <v>736</v>
      </c>
      <c r="C7300" t="s">
        <v>639</v>
      </c>
      <c r="D7300" t="s">
        <v>663</v>
      </c>
      <c r="E7300" t="s">
        <v>667</v>
      </c>
      <c r="F7300">
        <v>528004120002</v>
      </c>
      <c r="G7300" t="s">
        <v>642</v>
      </c>
      <c r="H7300">
        <v>583136</v>
      </c>
      <c r="I7300" t="s">
        <v>32</v>
      </c>
      <c r="J7300">
        <v>202212</v>
      </c>
      <c r="K7300">
        <v>44926</v>
      </c>
      <c r="L7300" t="s">
        <v>644</v>
      </c>
      <c r="M7300">
        <v>100987</v>
      </c>
      <c r="N7300">
        <v>159.76</v>
      </c>
      <c r="O7300" t="s">
        <v>645</v>
      </c>
      <c r="P7300" s="428">
        <v>153.95400000000001</v>
      </c>
      <c r="Q7300">
        <v>13045208</v>
      </c>
      <c r="R7300" t="s">
        <v>646</v>
      </c>
      <c r="S7300">
        <v>2023197</v>
      </c>
      <c r="T7300" t="s">
        <v>5893</v>
      </c>
    </row>
    <row r="7301" spans="1:20" x14ac:dyDescent="0.25">
      <c r="A7301" t="s">
        <v>637</v>
      </c>
      <c r="B7301" t="s">
        <v>736</v>
      </c>
      <c r="C7301" t="s">
        <v>639</v>
      </c>
      <c r="D7301" t="s">
        <v>651</v>
      </c>
      <c r="E7301" t="s">
        <v>673</v>
      </c>
      <c r="F7301">
        <v>528004120002</v>
      </c>
      <c r="G7301" t="s">
        <v>642</v>
      </c>
      <c r="H7301">
        <v>583133</v>
      </c>
      <c r="I7301" t="s">
        <v>29</v>
      </c>
      <c r="J7301">
        <v>202212</v>
      </c>
      <c r="K7301">
        <v>44926</v>
      </c>
      <c r="L7301" t="s">
        <v>644</v>
      </c>
      <c r="M7301">
        <v>8191.95</v>
      </c>
      <c r="N7301">
        <v>12.96</v>
      </c>
      <c r="O7301" t="s">
        <v>645</v>
      </c>
      <c r="P7301" s="428">
        <v>12.489000000000001</v>
      </c>
      <c r="Q7301">
        <v>13045208</v>
      </c>
      <c r="R7301" t="s">
        <v>646</v>
      </c>
      <c r="S7301">
        <v>2024413</v>
      </c>
      <c r="T7301" t="s">
        <v>5889</v>
      </c>
    </row>
    <row r="7302" spans="1:20" x14ac:dyDescent="0.25">
      <c r="A7302" t="s">
        <v>637</v>
      </c>
      <c r="B7302" t="s">
        <v>736</v>
      </c>
      <c r="C7302" t="s">
        <v>639</v>
      </c>
      <c r="D7302" t="s">
        <v>651</v>
      </c>
      <c r="E7302" t="s">
        <v>2008</v>
      </c>
      <c r="F7302">
        <v>528004120002</v>
      </c>
      <c r="G7302" t="s">
        <v>642</v>
      </c>
      <c r="H7302">
        <v>583138</v>
      </c>
      <c r="I7302" t="s">
        <v>34</v>
      </c>
      <c r="J7302">
        <v>202212</v>
      </c>
      <c r="K7302">
        <v>44926</v>
      </c>
      <c r="L7302" t="s">
        <v>644</v>
      </c>
      <c r="M7302">
        <v>129000</v>
      </c>
      <c r="N7302">
        <v>204.08</v>
      </c>
      <c r="O7302" t="s">
        <v>645</v>
      </c>
      <c r="P7302" s="428">
        <v>196.66399999999999</v>
      </c>
      <c r="Q7302">
        <v>13045208</v>
      </c>
      <c r="R7302" t="s">
        <v>646</v>
      </c>
      <c r="S7302">
        <v>2024193</v>
      </c>
      <c r="T7302" t="s">
        <v>5890</v>
      </c>
    </row>
    <row r="7303" spans="1:20" x14ac:dyDescent="0.25">
      <c r="A7303" t="s">
        <v>637</v>
      </c>
      <c r="B7303" t="s">
        <v>754</v>
      </c>
      <c r="C7303" t="s">
        <v>639</v>
      </c>
      <c r="D7303" t="s">
        <v>695</v>
      </c>
      <c r="E7303" t="s">
        <v>704</v>
      </c>
      <c r="F7303">
        <v>528004120001</v>
      </c>
      <c r="G7303" t="s">
        <v>705</v>
      </c>
      <c r="H7303">
        <v>583128</v>
      </c>
      <c r="I7303" t="s">
        <v>20</v>
      </c>
      <c r="J7303">
        <v>202212</v>
      </c>
      <c r="K7303">
        <v>44926</v>
      </c>
      <c r="L7303" t="s">
        <v>644</v>
      </c>
      <c r="M7303">
        <v>52439.59</v>
      </c>
      <c r="N7303">
        <v>82.96</v>
      </c>
      <c r="O7303" t="s">
        <v>645</v>
      </c>
      <c r="P7303" s="428">
        <v>79.944999999999993</v>
      </c>
      <c r="Q7303">
        <v>13045208</v>
      </c>
      <c r="R7303" t="s">
        <v>646</v>
      </c>
      <c r="S7303">
        <v>2012170</v>
      </c>
      <c r="T7303" t="s">
        <v>5863</v>
      </c>
    </row>
    <row r="7304" spans="1:20" x14ac:dyDescent="0.25">
      <c r="A7304" t="s">
        <v>637</v>
      </c>
      <c r="B7304" t="s">
        <v>754</v>
      </c>
      <c r="C7304" t="s">
        <v>639</v>
      </c>
      <c r="D7304" t="s">
        <v>640</v>
      </c>
      <c r="E7304" t="s">
        <v>678</v>
      </c>
      <c r="F7304">
        <v>528004120002</v>
      </c>
      <c r="G7304" t="s">
        <v>642</v>
      </c>
      <c r="H7304">
        <v>583147</v>
      </c>
      <c r="I7304" t="s">
        <v>41</v>
      </c>
      <c r="J7304">
        <v>202212</v>
      </c>
      <c r="K7304">
        <v>44926</v>
      </c>
      <c r="L7304" t="s">
        <v>644</v>
      </c>
      <c r="M7304">
        <v>7630.06</v>
      </c>
      <c r="N7304">
        <v>12.07</v>
      </c>
      <c r="O7304" t="s">
        <v>645</v>
      </c>
      <c r="P7304" s="428">
        <v>11.631</v>
      </c>
      <c r="Q7304">
        <v>13045208</v>
      </c>
      <c r="R7304" t="s">
        <v>646</v>
      </c>
      <c r="S7304">
        <v>2027008</v>
      </c>
      <c r="T7304" t="s">
        <v>5896</v>
      </c>
    </row>
    <row r="7305" spans="1:20" x14ac:dyDescent="0.25">
      <c r="A7305" t="s">
        <v>637</v>
      </c>
      <c r="B7305" t="s">
        <v>736</v>
      </c>
      <c r="C7305" t="s">
        <v>639</v>
      </c>
      <c r="D7305" t="s">
        <v>651</v>
      </c>
      <c r="E7305" t="s">
        <v>704</v>
      </c>
      <c r="F7305">
        <v>528004120002</v>
      </c>
      <c r="G7305" t="s">
        <v>642</v>
      </c>
      <c r="H7305">
        <v>856779</v>
      </c>
      <c r="I7305" t="s">
        <v>28</v>
      </c>
      <c r="J7305">
        <v>202212</v>
      </c>
      <c r="K7305">
        <v>44926</v>
      </c>
      <c r="L7305" t="s">
        <v>644</v>
      </c>
      <c r="M7305">
        <v>97103</v>
      </c>
      <c r="N7305">
        <v>153.61000000000001</v>
      </c>
      <c r="O7305" t="s">
        <v>645</v>
      </c>
      <c r="P7305" s="428">
        <v>148.02799999999999</v>
      </c>
      <c r="Q7305">
        <v>13045208</v>
      </c>
      <c r="R7305" t="s">
        <v>646</v>
      </c>
      <c r="S7305">
        <v>2039252</v>
      </c>
      <c r="T7305" t="s">
        <v>5856</v>
      </c>
    </row>
    <row r="7306" spans="1:20" x14ac:dyDescent="0.25">
      <c r="A7306" t="s">
        <v>637</v>
      </c>
      <c r="B7306" t="s">
        <v>736</v>
      </c>
      <c r="C7306" t="s">
        <v>639</v>
      </c>
      <c r="D7306" t="s">
        <v>651</v>
      </c>
      <c r="E7306" t="s">
        <v>673</v>
      </c>
      <c r="F7306">
        <v>528004120002</v>
      </c>
      <c r="G7306" t="s">
        <v>642</v>
      </c>
      <c r="H7306">
        <v>583148</v>
      </c>
      <c r="I7306" t="s">
        <v>699</v>
      </c>
      <c r="J7306">
        <v>202212</v>
      </c>
      <c r="K7306">
        <v>44926</v>
      </c>
      <c r="L7306" t="s">
        <v>644</v>
      </c>
      <c r="M7306">
        <v>11315.79</v>
      </c>
      <c r="N7306">
        <v>17.899999999999999</v>
      </c>
      <c r="O7306" t="s">
        <v>645</v>
      </c>
      <c r="P7306" s="428">
        <v>17.25</v>
      </c>
      <c r="Q7306">
        <v>13045208</v>
      </c>
      <c r="R7306" t="s">
        <v>646</v>
      </c>
      <c r="S7306">
        <v>8540386</v>
      </c>
      <c r="T7306" t="s">
        <v>5898</v>
      </c>
    </row>
    <row r="7307" spans="1:20" x14ac:dyDescent="0.25">
      <c r="A7307" t="s">
        <v>637</v>
      </c>
      <c r="B7307" t="s">
        <v>736</v>
      </c>
      <c r="C7307" t="s">
        <v>639</v>
      </c>
      <c r="D7307" t="s">
        <v>695</v>
      </c>
      <c r="E7307" t="s">
        <v>667</v>
      </c>
      <c r="F7307">
        <v>528004120002</v>
      </c>
      <c r="G7307" t="s">
        <v>642</v>
      </c>
      <c r="H7307">
        <v>583135</v>
      </c>
      <c r="I7307" t="s">
        <v>31</v>
      </c>
      <c r="J7307">
        <v>202212</v>
      </c>
      <c r="K7307">
        <v>44926</v>
      </c>
      <c r="L7307" t="s">
        <v>644</v>
      </c>
      <c r="M7307">
        <v>96750</v>
      </c>
      <c r="N7307">
        <v>153.06</v>
      </c>
      <c r="O7307" t="s">
        <v>645</v>
      </c>
      <c r="P7307" s="428">
        <v>147.49799999999999</v>
      </c>
      <c r="Q7307">
        <v>13045208</v>
      </c>
      <c r="R7307" t="s">
        <v>646</v>
      </c>
      <c r="S7307">
        <v>2023596</v>
      </c>
      <c r="T7307" t="s">
        <v>5899</v>
      </c>
    </row>
    <row r="7308" spans="1:20" x14ac:dyDescent="0.25">
      <c r="A7308" t="s">
        <v>637</v>
      </c>
      <c r="B7308" t="s">
        <v>736</v>
      </c>
      <c r="C7308" t="s">
        <v>639</v>
      </c>
      <c r="D7308" t="s">
        <v>651</v>
      </c>
      <c r="E7308" t="s">
        <v>673</v>
      </c>
      <c r="F7308">
        <v>528004120002</v>
      </c>
      <c r="G7308" t="s">
        <v>642</v>
      </c>
      <c r="H7308">
        <v>583133</v>
      </c>
      <c r="I7308" t="s">
        <v>29</v>
      </c>
      <c r="J7308">
        <v>202212</v>
      </c>
      <c r="K7308">
        <v>44926</v>
      </c>
      <c r="L7308" t="s">
        <v>644</v>
      </c>
      <c r="M7308">
        <v>6015.33</v>
      </c>
      <c r="N7308">
        <v>9.52</v>
      </c>
      <c r="O7308" t="s">
        <v>645</v>
      </c>
      <c r="P7308" s="428">
        <v>9.1739999999999995</v>
      </c>
      <c r="Q7308">
        <v>13045208</v>
      </c>
      <c r="R7308" t="s">
        <v>646</v>
      </c>
      <c r="S7308">
        <v>2030994</v>
      </c>
      <c r="T7308" t="s">
        <v>5900</v>
      </c>
    </row>
    <row r="7309" spans="1:20" x14ac:dyDescent="0.25">
      <c r="A7309" t="s">
        <v>637</v>
      </c>
      <c r="B7309" t="s">
        <v>754</v>
      </c>
      <c r="C7309" t="s">
        <v>639</v>
      </c>
      <c r="D7309" t="s">
        <v>640</v>
      </c>
      <c r="E7309" t="s">
        <v>678</v>
      </c>
      <c r="F7309">
        <v>528004120002</v>
      </c>
      <c r="G7309" t="s">
        <v>642</v>
      </c>
      <c r="H7309">
        <v>583147</v>
      </c>
      <c r="I7309" t="s">
        <v>41</v>
      </c>
      <c r="J7309">
        <v>202212</v>
      </c>
      <c r="K7309">
        <v>44926</v>
      </c>
      <c r="L7309" t="s">
        <v>644</v>
      </c>
      <c r="M7309">
        <v>7697.65</v>
      </c>
      <c r="N7309">
        <v>12.18</v>
      </c>
      <c r="O7309" t="s">
        <v>645</v>
      </c>
      <c r="P7309" s="428">
        <v>11.737</v>
      </c>
      <c r="Q7309">
        <v>13045208</v>
      </c>
      <c r="R7309" t="s">
        <v>646</v>
      </c>
      <c r="S7309">
        <v>2049729</v>
      </c>
      <c r="T7309" t="s">
        <v>5901</v>
      </c>
    </row>
    <row r="7310" spans="1:20" x14ac:dyDescent="0.25">
      <c r="A7310" t="s">
        <v>637</v>
      </c>
      <c r="B7310" t="s">
        <v>736</v>
      </c>
      <c r="C7310" t="s">
        <v>639</v>
      </c>
      <c r="D7310" t="s">
        <v>651</v>
      </c>
      <c r="E7310" t="s">
        <v>701</v>
      </c>
      <c r="F7310">
        <v>528004120002</v>
      </c>
      <c r="G7310" t="s">
        <v>642</v>
      </c>
      <c r="H7310">
        <v>583137</v>
      </c>
      <c r="I7310" t="s">
        <v>33</v>
      </c>
      <c r="J7310">
        <v>202212</v>
      </c>
      <c r="K7310">
        <v>44926</v>
      </c>
      <c r="L7310" t="s">
        <v>644</v>
      </c>
      <c r="M7310">
        <v>113823.53</v>
      </c>
      <c r="N7310">
        <v>180.07</v>
      </c>
      <c r="O7310" t="s">
        <v>645</v>
      </c>
      <c r="P7310" s="428">
        <v>173.52600000000001</v>
      </c>
      <c r="Q7310">
        <v>13045208</v>
      </c>
      <c r="R7310" t="s">
        <v>646</v>
      </c>
      <c r="S7310">
        <v>2038727</v>
      </c>
      <c r="T7310" t="s">
        <v>5902</v>
      </c>
    </row>
    <row r="7311" spans="1:20" x14ac:dyDescent="0.25">
      <c r="A7311" t="s">
        <v>637</v>
      </c>
      <c r="B7311" t="s">
        <v>736</v>
      </c>
      <c r="C7311" t="s">
        <v>639</v>
      </c>
      <c r="D7311" t="s">
        <v>663</v>
      </c>
      <c r="E7311" t="s">
        <v>701</v>
      </c>
      <c r="F7311">
        <v>528004120002</v>
      </c>
      <c r="G7311" t="s">
        <v>642</v>
      </c>
      <c r="H7311">
        <v>583137</v>
      </c>
      <c r="I7311" t="s">
        <v>33</v>
      </c>
      <c r="J7311">
        <v>202212</v>
      </c>
      <c r="K7311">
        <v>44926</v>
      </c>
      <c r="L7311" t="s">
        <v>644</v>
      </c>
      <c r="M7311">
        <v>15176.47</v>
      </c>
      <c r="N7311">
        <v>24.01</v>
      </c>
      <c r="O7311" t="s">
        <v>645</v>
      </c>
      <c r="P7311" s="428">
        <v>23.137</v>
      </c>
      <c r="Q7311">
        <v>13045208</v>
      </c>
      <c r="R7311" t="s">
        <v>646</v>
      </c>
      <c r="S7311">
        <v>2038727</v>
      </c>
      <c r="T7311" t="s">
        <v>5903</v>
      </c>
    </row>
    <row r="7312" spans="1:20" x14ac:dyDescent="0.25">
      <c r="A7312" t="s">
        <v>637</v>
      </c>
      <c r="B7312" t="s">
        <v>754</v>
      </c>
      <c r="C7312" t="s">
        <v>639</v>
      </c>
      <c r="D7312" t="s">
        <v>640</v>
      </c>
      <c r="E7312" t="s">
        <v>673</v>
      </c>
      <c r="F7312">
        <v>528004120002</v>
      </c>
      <c r="G7312" t="s">
        <v>642</v>
      </c>
      <c r="H7312">
        <v>856783</v>
      </c>
      <c r="I7312" t="s">
        <v>478</v>
      </c>
      <c r="J7312">
        <v>202212</v>
      </c>
      <c r="K7312">
        <v>44926</v>
      </c>
      <c r="L7312" t="s">
        <v>644</v>
      </c>
      <c r="M7312">
        <v>27290</v>
      </c>
      <c r="N7312">
        <v>43.17</v>
      </c>
      <c r="O7312" t="s">
        <v>645</v>
      </c>
      <c r="P7312" s="428">
        <v>41.600999999999999</v>
      </c>
      <c r="Q7312">
        <v>13045208</v>
      </c>
      <c r="R7312" t="s">
        <v>646</v>
      </c>
      <c r="S7312">
        <v>8540353</v>
      </c>
      <c r="T7312" t="s">
        <v>5854</v>
      </c>
    </row>
    <row r="7313" spans="1:20" x14ac:dyDescent="0.25">
      <c r="A7313" t="s">
        <v>637</v>
      </c>
      <c r="B7313" t="s">
        <v>754</v>
      </c>
      <c r="C7313" t="s">
        <v>639</v>
      </c>
      <c r="D7313" t="s">
        <v>640</v>
      </c>
      <c r="E7313" t="s">
        <v>686</v>
      </c>
      <c r="F7313">
        <v>528004120002</v>
      </c>
      <c r="G7313" t="s">
        <v>642</v>
      </c>
      <c r="H7313">
        <v>583150</v>
      </c>
      <c r="I7313" t="s">
        <v>687</v>
      </c>
      <c r="J7313">
        <v>202212</v>
      </c>
      <c r="K7313">
        <v>44926</v>
      </c>
      <c r="L7313" t="s">
        <v>644</v>
      </c>
      <c r="M7313">
        <v>30222.94</v>
      </c>
      <c r="N7313">
        <v>47.81</v>
      </c>
      <c r="O7313" t="s">
        <v>645</v>
      </c>
      <c r="P7313" s="428">
        <v>46.073</v>
      </c>
      <c r="Q7313">
        <v>13045208</v>
      </c>
      <c r="R7313" t="s">
        <v>646</v>
      </c>
      <c r="S7313">
        <v>2011105</v>
      </c>
      <c r="T7313" t="s">
        <v>5895</v>
      </c>
    </row>
    <row r="7314" spans="1:20" x14ac:dyDescent="0.25">
      <c r="A7314" t="s">
        <v>637</v>
      </c>
      <c r="B7314" t="s">
        <v>754</v>
      </c>
      <c r="C7314" t="s">
        <v>639</v>
      </c>
      <c r="D7314" t="s">
        <v>640</v>
      </c>
      <c r="E7314" t="s">
        <v>678</v>
      </c>
      <c r="F7314">
        <v>528004120002</v>
      </c>
      <c r="G7314" t="s">
        <v>642</v>
      </c>
      <c r="H7314">
        <v>583147</v>
      </c>
      <c r="I7314" t="s">
        <v>41</v>
      </c>
      <c r="J7314">
        <v>202212</v>
      </c>
      <c r="K7314">
        <v>44926</v>
      </c>
      <c r="L7314" t="s">
        <v>644</v>
      </c>
      <c r="M7314">
        <v>4015.12</v>
      </c>
      <c r="N7314">
        <v>6.35</v>
      </c>
      <c r="O7314" t="s">
        <v>645</v>
      </c>
      <c r="P7314" s="428">
        <v>6.1189999999999998</v>
      </c>
      <c r="Q7314">
        <v>13045208</v>
      </c>
      <c r="R7314" t="s">
        <v>646</v>
      </c>
      <c r="S7314">
        <v>2012532</v>
      </c>
      <c r="T7314" t="s">
        <v>5880</v>
      </c>
    </row>
    <row r="7315" spans="1:20" x14ac:dyDescent="0.25">
      <c r="A7315" t="s">
        <v>637</v>
      </c>
      <c r="B7315" t="s">
        <v>736</v>
      </c>
      <c r="C7315" t="s">
        <v>639</v>
      </c>
      <c r="D7315" t="s">
        <v>651</v>
      </c>
      <c r="E7315" t="s">
        <v>673</v>
      </c>
      <c r="F7315">
        <v>528004120002</v>
      </c>
      <c r="G7315" t="s">
        <v>642</v>
      </c>
      <c r="H7315">
        <v>583148</v>
      </c>
      <c r="I7315" t="s">
        <v>699</v>
      </c>
      <c r="J7315">
        <v>202212</v>
      </c>
      <c r="K7315">
        <v>44926</v>
      </c>
      <c r="L7315" t="s">
        <v>644</v>
      </c>
      <c r="M7315">
        <v>12972.07</v>
      </c>
      <c r="N7315">
        <v>20.52</v>
      </c>
      <c r="O7315" t="s">
        <v>645</v>
      </c>
      <c r="P7315" s="428">
        <v>19.774000000000001</v>
      </c>
      <c r="Q7315">
        <v>13045208</v>
      </c>
      <c r="R7315" t="s">
        <v>646</v>
      </c>
      <c r="S7315">
        <v>8540279</v>
      </c>
      <c r="T7315" t="s">
        <v>5888</v>
      </c>
    </row>
    <row r="7316" spans="1:20" x14ac:dyDescent="0.25">
      <c r="A7316" t="s">
        <v>637</v>
      </c>
      <c r="B7316" t="s">
        <v>736</v>
      </c>
      <c r="C7316" t="s">
        <v>639</v>
      </c>
      <c r="D7316" t="s">
        <v>651</v>
      </c>
      <c r="E7316" t="s">
        <v>667</v>
      </c>
      <c r="F7316">
        <v>528004120002</v>
      </c>
      <c r="G7316" t="s">
        <v>642</v>
      </c>
      <c r="H7316">
        <v>583149</v>
      </c>
      <c r="I7316" t="s">
        <v>680</v>
      </c>
      <c r="J7316">
        <v>202212</v>
      </c>
      <c r="K7316">
        <v>44926</v>
      </c>
      <c r="L7316" t="s">
        <v>644</v>
      </c>
      <c r="M7316">
        <v>7938.46</v>
      </c>
      <c r="N7316">
        <v>12.56</v>
      </c>
      <c r="O7316" t="s">
        <v>645</v>
      </c>
      <c r="P7316" s="428">
        <v>12.103999999999999</v>
      </c>
      <c r="Q7316">
        <v>13045208</v>
      </c>
      <c r="R7316" t="s">
        <v>646</v>
      </c>
      <c r="S7316">
        <v>8540358</v>
      </c>
      <c r="T7316" t="s">
        <v>5884</v>
      </c>
    </row>
    <row r="7317" spans="1:20" x14ac:dyDescent="0.25">
      <c r="A7317" t="s">
        <v>637</v>
      </c>
      <c r="B7317" t="s">
        <v>754</v>
      </c>
      <c r="C7317" t="s">
        <v>639</v>
      </c>
      <c r="D7317" t="s">
        <v>718</v>
      </c>
      <c r="E7317" t="s">
        <v>704</v>
      </c>
      <c r="F7317">
        <v>528004120001</v>
      </c>
      <c r="G7317" t="s">
        <v>705</v>
      </c>
      <c r="H7317">
        <v>583128</v>
      </c>
      <c r="I7317" t="s">
        <v>20</v>
      </c>
      <c r="J7317">
        <v>202212</v>
      </c>
      <c r="K7317">
        <v>44926</v>
      </c>
      <c r="L7317" t="s">
        <v>644</v>
      </c>
      <c r="M7317">
        <v>107782</v>
      </c>
      <c r="N7317">
        <v>170.51</v>
      </c>
      <c r="O7317" t="s">
        <v>645</v>
      </c>
      <c r="P7317" s="428">
        <v>164.31399999999999</v>
      </c>
      <c r="Q7317">
        <v>13045208</v>
      </c>
      <c r="R7317" t="s">
        <v>646</v>
      </c>
      <c r="S7317">
        <v>2031020</v>
      </c>
      <c r="T7317" t="s">
        <v>5886</v>
      </c>
    </row>
    <row r="7318" spans="1:20" x14ac:dyDescent="0.25">
      <c r="A7318" t="s">
        <v>637</v>
      </c>
      <c r="B7318" t="s">
        <v>736</v>
      </c>
      <c r="C7318" t="s">
        <v>639</v>
      </c>
      <c r="D7318" t="s">
        <v>695</v>
      </c>
      <c r="E7318" t="s">
        <v>641</v>
      </c>
      <c r="F7318">
        <v>528004120002</v>
      </c>
      <c r="G7318" t="s">
        <v>642</v>
      </c>
      <c r="H7318">
        <v>583152</v>
      </c>
      <c r="I7318" t="s">
        <v>43</v>
      </c>
      <c r="J7318">
        <v>202212</v>
      </c>
      <c r="K7318">
        <v>44926</v>
      </c>
      <c r="L7318" t="s">
        <v>644</v>
      </c>
      <c r="M7318">
        <v>22059.48</v>
      </c>
      <c r="N7318">
        <v>34.9</v>
      </c>
      <c r="O7318" t="s">
        <v>645</v>
      </c>
      <c r="P7318" s="428">
        <v>33.631999999999998</v>
      </c>
      <c r="Q7318">
        <v>13045208</v>
      </c>
      <c r="R7318" t="s">
        <v>646</v>
      </c>
      <c r="S7318">
        <v>2058432</v>
      </c>
      <c r="T7318" t="s">
        <v>5881</v>
      </c>
    </row>
    <row r="7319" spans="1:20" x14ac:dyDescent="0.25">
      <c r="A7319" t="s">
        <v>637</v>
      </c>
      <c r="B7319" t="s">
        <v>736</v>
      </c>
      <c r="C7319" t="s">
        <v>639</v>
      </c>
      <c r="D7319" t="s">
        <v>695</v>
      </c>
      <c r="E7319" t="s">
        <v>667</v>
      </c>
      <c r="F7319">
        <v>528004120002</v>
      </c>
      <c r="G7319" t="s">
        <v>642</v>
      </c>
      <c r="H7319">
        <v>583136</v>
      </c>
      <c r="I7319" t="s">
        <v>32</v>
      </c>
      <c r="J7319">
        <v>202212</v>
      </c>
      <c r="K7319">
        <v>44926</v>
      </c>
      <c r="L7319" t="s">
        <v>644</v>
      </c>
      <c r="M7319">
        <v>51768.77</v>
      </c>
      <c r="N7319">
        <v>81.900000000000006</v>
      </c>
      <c r="O7319" t="s">
        <v>645</v>
      </c>
      <c r="P7319" s="428">
        <v>78.924000000000007</v>
      </c>
      <c r="Q7319">
        <v>13045208</v>
      </c>
      <c r="R7319" t="s">
        <v>646</v>
      </c>
      <c r="S7319">
        <v>2035753</v>
      </c>
      <c r="T7319" t="s">
        <v>5882</v>
      </c>
    </row>
    <row r="7320" spans="1:20" x14ac:dyDescent="0.25">
      <c r="A7320" t="s">
        <v>637</v>
      </c>
      <c r="B7320" t="s">
        <v>754</v>
      </c>
      <c r="C7320" t="s">
        <v>639</v>
      </c>
      <c r="D7320" t="s">
        <v>651</v>
      </c>
      <c r="E7320" t="s">
        <v>641</v>
      </c>
      <c r="F7320">
        <v>528004120001</v>
      </c>
      <c r="G7320" t="s">
        <v>705</v>
      </c>
      <c r="H7320">
        <v>583128</v>
      </c>
      <c r="I7320" t="s">
        <v>20</v>
      </c>
      <c r="J7320">
        <v>202212</v>
      </c>
      <c r="K7320">
        <v>44926</v>
      </c>
      <c r="L7320" t="s">
        <v>644</v>
      </c>
      <c r="M7320">
        <v>115630</v>
      </c>
      <c r="N7320">
        <v>182.92</v>
      </c>
      <c r="O7320" t="s">
        <v>645</v>
      </c>
      <c r="P7320" s="428">
        <v>176.273</v>
      </c>
      <c r="Q7320">
        <v>13045208</v>
      </c>
      <c r="R7320" t="s">
        <v>646</v>
      </c>
      <c r="S7320">
        <v>2022429</v>
      </c>
      <c r="T7320" t="s">
        <v>5850</v>
      </c>
    </row>
    <row r="7321" spans="1:20" x14ac:dyDescent="0.25">
      <c r="A7321" t="s">
        <v>637</v>
      </c>
      <c r="B7321" t="s">
        <v>736</v>
      </c>
      <c r="C7321" t="s">
        <v>639</v>
      </c>
      <c r="D7321" t="s">
        <v>651</v>
      </c>
      <c r="E7321" t="s">
        <v>2008</v>
      </c>
      <c r="F7321">
        <v>528004120002</v>
      </c>
      <c r="G7321" t="s">
        <v>642</v>
      </c>
      <c r="H7321">
        <v>856778</v>
      </c>
      <c r="I7321" t="s">
        <v>27</v>
      </c>
      <c r="J7321">
        <v>202212</v>
      </c>
      <c r="K7321">
        <v>44926</v>
      </c>
      <c r="L7321" t="s">
        <v>644</v>
      </c>
      <c r="M7321">
        <v>97103</v>
      </c>
      <c r="N7321">
        <v>153.61000000000001</v>
      </c>
      <c r="O7321" t="s">
        <v>645</v>
      </c>
      <c r="P7321" s="428">
        <v>148.02799999999999</v>
      </c>
      <c r="Q7321">
        <v>13045208</v>
      </c>
      <c r="R7321" t="s">
        <v>646</v>
      </c>
      <c r="S7321">
        <v>2041743</v>
      </c>
      <c r="T7321" t="s">
        <v>5887</v>
      </c>
    </row>
    <row r="7322" spans="1:20" x14ac:dyDescent="0.25">
      <c r="A7322" t="s">
        <v>637</v>
      </c>
      <c r="B7322" t="s">
        <v>754</v>
      </c>
      <c r="C7322" t="s">
        <v>639</v>
      </c>
      <c r="D7322" t="s">
        <v>640</v>
      </c>
      <c r="E7322" t="s">
        <v>689</v>
      </c>
      <c r="F7322">
        <v>528004120002</v>
      </c>
      <c r="G7322" t="s">
        <v>642</v>
      </c>
      <c r="H7322">
        <v>583156</v>
      </c>
      <c r="I7322" t="s">
        <v>690</v>
      </c>
      <c r="J7322">
        <v>202212</v>
      </c>
      <c r="K7322">
        <v>44926</v>
      </c>
      <c r="L7322" t="s">
        <v>644</v>
      </c>
      <c r="M7322">
        <v>15997.09</v>
      </c>
      <c r="N7322">
        <v>25.31</v>
      </c>
      <c r="O7322" t="s">
        <v>645</v>
      </c>
      <c r="P7322" s="428">
        <v>24.39</v>
      </c>
      <c r="Q7322">
        <v>13045208</v>
      </c>
      <c r="R7322" t="s">
        <v>646</v>
      </c>
      <c r="S7322">
        <v>2032465</v>
      </c>
      <c r="T7322" t="s">
        <v>5894</v>
      </c>
    </row>
    <row r="7323" spans="1:20" x14ac:dyDescent="0.25">
      <c r="A7323" t="s">
        <v>637</v>
      </c>
      <c r="B7323" t="s">
        <v>736</v>
      </c>
      <c r="C7323" t="s">
        <v>639</v>
      </c>
      <c r="D7323" t="s">
        <v>651</v>
      </c>
      <c r="E7323" t="s">
        <v>667</v>
      </c>
      <c r="F7323">
        <v>528004120002</v>
      </c>
      <c r="G7323" t="s">
        <v>642</v>
      </c>
      <c r="H7323">
        <v>583149</v>
      </c>
      <c r="I7323" t="s">
        <v>680</v>
      </c>
      <c r="J7323">
        <v>202212</v>
      </c>
      <c r="K7323">
        <v>44926</v>
      </c>
      <c r="L7323" t="s">
        <v>644</v>
      </c>
      <c r="M7323">
        <v>23454.55</v>
      </c>
      <c r="N7323">
        <v>37.1</v>
      </c>
      <c r="O7323" t="s">
        <v>645</v>
      </c>
      <c r="P7323" s="428">
        <v>35.752000000000002</v>
      </c>
      <c r="Q7323">
        <v>13045208</v>
      </c>
      <c r="R7323" t="s">
        <v>646</v>
      </c>
      <c r="S7323">
        <v>8540399</v>
      </c>
      <c r="T7323" t="s">
        <v>5904</v>
      </c>
    </row>
    <row r="7324" spans="1:20" x14ac:dyDescent="0.25">
      <c r="A7324" t="s">
        <v>637</v>
      </c>
      <c r="B7324" t="s">
        <v>754</v>
      </c>
      <c r="C7324" t="s">
        <v>639</v>
      </c>
      <c r="D7324" t="s">
        <v>695</v>
      </c>
      <c r="E7324" t="s">
        <v>667</v>
      </c>
      <c r="F7324">
        <v>528004120002</v>
      </c>
      <c r="G7324" t="s">
        <v>642</v>
      </c>
      <c r="H7324">
        <v>583135</v>
      </c>
      <c r="I7324" t="s">
        <v>31</v>
      </c>
      <c r="J7324">
        <v>202212</v>
      </c>
      <c r="K7324">
        <v>44926</v>
      </c>
      <c r="L7324" t="s">
        <v>644</v>
      </c>
      <c r="M7324">
        <v>53478.75</v>
      </c>
      <c r="N7324">
        <v>84.6</v>
      </c>
      <c r="O7324" t="s">
        <v>645</v>
      </c>
      <c r="P7324" s="428">
        <v>81.525999999999996</v>
      </c>
      <c r="Q7324">
        <v>13045208</v>
      </c>
      <c r="R7324" t="s">
        <v>646</v>
      </c>
      <c r="S7324">
        <v>2023596</v>
      </c>
      <c r="T7324" t="s">
        <v>5855</v>
      </c>
    </row>
    <row r="7325" spans="1:20" x14ac:dyDescent="0.25">
      <c r="A7325" t="s">
        <v>637</v>
      </c>
      <c r="B7325" t="s">
        <v>754</v>
      </c>
      <c r="C7325" t="s">
        <v>639</v>
      </c>
      <c r="D7325" t="s">
        <v>651</v>
      </c>
      <c r="E7325" t="s">
        <v>673</v>
      </c>
      <c r="F7325">
        <v>528004120002</v>
      </c>
      <c r="G7325" t="s">
        <v>642</v>
      </c>
      <c r="H7325">
        <v>583133</v>
      </c>
      <c r="I7325" t="s">
        <v>29</v>
      </c>
      <c r="J7325">
        <v>202212</v>
      </c>
      <c r="K7325">
        <v>44926</v>
      </c>
      <c r="L7325" t="s">
        <v>644</v>
      </c>
      <c r="M7325">
        <v>3466.21</v>
      </c>
      <c r="N7325">
        <v>5.48</v>
      </c>
      <c r="O7325" t="s">
        <v>645</v>
      </c>
      <c r="P7325" s="428">
        <v>5.2809999999999997</v>
      </c>
      <c r="Q7325">
        <v>13045208</v>
      </c>
      <c r="R7325" t="s">
        <v>646</v>
      </c>
      <c r="S7325">
        <v>2024413</v>
      </c>
      <c r="T7325" t="s">
        <v>5857</v>
      </c>
    </row>
    <row r="7326" spans="1:20" x14ac:dyDescent="0.25">
      <c r="A7326" t="s">
        <v>637</v>
      </c>
      <c r="B7326" t="s">
        <v>754</v>
      </c>
      <c r="C7326" t="s">
        <v>639</v>
      </c>
      <c r="D7326" t="s">
        <v>651</v>
      </c>
      <c r="E7326" t="s">
        <v>667</v>
      </c>
      <c r="F7326">
        <v>528004120002</v>
      </c>
      <c r="G7326" t="s">
        <v>642</v>
      </c>
      <c r="H7326">
        <v>583149</v>
      </c>
      <c r="I7326" t="s">
        <v>680</v>
      </c>
      <c r="J7326">
        <v>202212</v>
      </c>
      <c r="K7326">
        <v>44926</v>
      </c>
      <c r="L7326" t="s">
        <v>644</v>
      </c>
      <c r="M7326">
        <v>14478.19</v>
      </c>
      <c r="N7326">
        <v>22.9</v>
      </c>
      <c r="O7326" t="s">
        <v>645</v>
      </c>
      <c r="P7326" s="428">
        <v>22.068000000000001</v>
      </c>
      <c r="Q7326">
        <v>13045208</v>
      </c>
      <c r="R7326" t="s">
        <v>646</v>
      </c>
      <c r="S7326">
        <v>8540399</v>
      </c>
      <c r="T7326" t="s">
        <v>5858</v>
      </c>
    </row>
    <row r="7327" spans="1:20" x14ac:dyDescent="0.25">
      <c r="A7327" t="s">
        <v>637</v>
      </c>
      <c r="B7327" t="s">
        <v>754</v>
      </c>
      <c r="C7327" t="s">
        <v>639</v>
      </c>
      <c r="D7327" t="s">
        <v>651</v>
      </c>
      <c r="E7327" t="s">
        <v>704</v>
      </c>
      <c r="F7327">
        <v>528004120002</v>
      </c>
      <c r="G7327" t="s">
        <v>642</v>
      </c>
      <c r="H7327">
        <v>856779</v>
      </c>
      <c r="I7327" t="s">
        <v>28</v>
      </c>
      <c r="J7327">
        <v>202212</v>
      </c>
      <c r="K7327">
        <v>44926</v>
      </c>
      <c r="L7327" t="s">
        <v>644</v>
      </c>
      <c r="M7327">
        <v>40180</v>
      </c>
      <c r="N7327">
        <v>63.56</v>
      </c>
      <c r="O7327" t="s">
        <v>645</v>
      </c>
      <c r="P7327" s="428">
        <v>61.25</v>
      </c>
      <c r="Q7327">
        <v>13045208</v>
      </c>
      <c r="R7327" t="s">
        <v>646</v>
      </c>
      <c r="S7327">
        <v>2039252</v>
      </c>
      <c r="T7327" t="s">
        <v>5859</v>
      </c>
    </row>
    <row r="7328" spans="1:20" x14ac:dyDescent="0.25">
      <c r="A7328" t="s">
        <v>637</v>
      </c>
      <c r="B7328" t="s">
        <v>754</v>
      </c>
      <c r="C7328" t="s">
        <v>639</v>
      </c>
      <c r="D7328" t="s">
        <v>695</v>
      </c>
      <c r="E7328" t="s">
        <v>667</v>
      </c>
      <c r="F7328">
        <v>528004120002</v>
      </c>
      <c r="G7328" t="s">
        <v>642</v>
      </c>
      <c r="H7328">
        <v>583136</v>
      </c>
      <c r="I7328" t="s">
        <v>32</v>
      </c>
      <c r="J7328">
        <v>202212</v>
      </c>
      <c r="K7328">
        <v>44926</v>
      </c>
      <c r="L7328" t="s">
        <v>644</v>
      </c>
      <c r="M7328">
        <v>19707.240000000002</v>
      </c>
      <c r="N7328">
        <v>31.18</v>
      </c>
      <c r="O7328" t="s">
        <v>645</v>
      </c>
      <c r="P7328" s="428">
        <v>30.047000000000001</v>
      </c>
      <c r="Q7328">
        <v>13045208</v>
      </c>
      <c r="R7328" t="s">
        <v>646</v>
      </c>
      <c r="S7328">
        <v>2035753</v>
      </c>
      <c r="T7328" t="s">
        <v>5860</v>
      </c>
    </row>
    <row r="7329" spans="1:20" x14ac:dyDescent="0.25">
      <c r="A7329" t="s">
        <v>637</v>
      </c>
      <c r="B7329" t="s">
        <v>754</v>
      </c>
      <c r="C7329" t="s">
        <v>639</v>
      </c>
      <c r="D7329" t="s">
        <v>651</v>
      </c>
      <c r="E7329" t="s">
        <v>667</v>
      </c>
      <c r="F7329">
        <v>528004120002</v>
      </c>
      <c r="G7329" t="s">
        <v>642</v>
      </c>
      <c r="H7329">
        <v>583149</v>
      </c>
      <c r="I7329" t="s">
        <v>680</v>
      </c>
      <c r="J7329">
        <v>202212</v>
      </c>
      <c r="K7329">
        <v>44926</v>
      </c>
      <c r="L7329" t="s">
        <v>644</v>
      </c>
      <c r="M7329">
        <v>12455.63</v>
      </c>
      <c r="N7329">
        <v>19.7</v>
      </c>
      <c r="O7329" t="s">
        <v>645</v>
      </c>
      <c r="P7329" s="428">
        <v>18.984000000000002</v>
      </c>
      <c r="Q7329">
        <v>13045208</v>
      </c>
      <c r="R7329" t="s">
        <v>646</v>
      </c>
      <c r="S7329">
        <v>8540358</v>
      </c>
      <c r="T7329" t="s">
        <v>5861</v>
      </c>
    </row>
    <row r="7330" spans="1:20" x14ac:dyDescent="0.25">
      <c r="A7330" t="s">
        <v>637</v>
      </c>
      <c r="B7330" t="s">
        <v>754</v>
      </c>
      <c r="C7330" t="s">
        <v>639</v>
      </c>
      <c r="D7330" t="s">
        <v>651</v>
      </c>
      <c r="E7330" t="s">
        <v>673</v>
      </c>
      <c r="F7330">
        <v>528004120002</v>
      </c>
      <c r="G7330" t="s">
        <v>642</v>
      </c>
      <c r="H7330">
        <v>583133</v>
      </c>
      <c r="I7330" t="s">
        <v>29</v>
      </c>
      <c r="J7330">
        <v>202212</v>
      </c>
      <c r="K7330">
        <v>44926</v>
      </c>
      <c r="L7330" t="s">
        <v>644</v>
      </c>
      <c r="M7330">
        <v>2372.73</v>
      </c>
      <c r="N7330">
        <v>3.75</v>
      </c>
      <c r="O7330" t="s">
        <v>645</v>
      </c>
      <c r="P7330" s="428">
        <v>3.6139999999999999</v>
      </c>
      <c r="Q7330">
        <v>13045208</v>
      </c>
      <c r="R7330" t="s">
        <v>646</v>
      </c>
      <c r="S7330">
        <v>2030994</v>
      </c>
      <c r="T7330" t="s">
        <v>5862</v>
      </c>
    </row>
    <row r="7331" spans="1:20" x14ac:dyDescent="0.25">
      <c r="A7331" t="s">
        <v>637</v>
      </c>
      <c r="B7331" t="s">
        <v>754</v>
      </c>
      <c r="C7331" t="s">
        <v>639</v>
      </c>
      <c r="D7331" t="s">
        <v>663</v>
      </c>
      <c r="E7331" t="s">
        <v>701</v>
      </c>
      <c r="F7331">
        <v>528004120002</v>
      </c>
      <c r="G7331" t="s">
        <v>642</v>
      </c>
      <c r="H7331">
        <v>583137</v>
      </c>
      <c r="I7331" t="s">
        <v>33</v>
      </c>
      <c r="J7331">
        <v>202212</v>
      </c>
      <c r="K7331">
        <v>44926</v>
      </c>
      <c r="L7331" t="s">
        <v>644</v>
      </c>
      <c r="M7331">
        <v>6814.71</v>
      </c>
      <c r="N7331">
        <v>10.78</v>
      </c>
      <c r="O7331" t="s">
        <v>645</v>
      </c>
      <c r="P7331" s="428">
        <v>10.388</v>
      </c>
      <c r="Q7331">
        <v>13045208</v>
      </c>
      <c r="R7331" t="s">
        <v>646</v>
      </c>
      <c r="S7331">
        <v>2038727</v>
      </c>
      <c r="T7331" t="s">
        <v>5845</v>
      </c>
    </row>
    <row r="7332" spans="1:20" x14ac:dyDescent="0.25">
      <c r="A7332" t="s">
        <v>637</v>
      </c>
      <c r="B7332" t="s">
        <v>754</v>
      </c>
      <c r="C7332" t="s">
        <v>639</v>
      </c>
      <c r="D7332" t="s">
        <v>651</v>
      </c>
      <c r="E7332" t="s">
        <v>701</v>
      </c>
      <c r="F7332">
        <v>528004120002</v>
      </c>
      <c r="G7332" t="s">
        <v>642</v>
      </c>
      <c r="H7332">
        <v>583137</v>
      </c>
      <c r="I7332" t="s">
        <v>33</v>
      </c>
      <c r="J7332">
        <v>202212</v>
      </c>
      <c r="K7332">
        <v>44926</v>
      </c>
      <c r="L7332" t="s">
        <v>644</v>
      </c>
      <c r="M7332">
        <v>51110.29</v>
      </c>
      <c r="N7332">
        <v>80.86</v>
      </c>
      <c r="O7332" t="s">
        <v>645</v>
      </c>
      <c r="P7332" s="428">
        <v>77.921999999999997</v>
      </c>
      <c r="Q7332">
        <v>13045208</v>
      </c>
      <c r="R7332" t="s">
        <v>646</v>
      </c>
      <c r="S7332">
        <v>2038727</v>
      </c>
      <c r="T7332" t="s">
        <v>5853</v>
      </c>
    </row>
    <row r="7333" spans="1:20" x14ac:dyDescent="0.25">
      <c r="A7333" t="s">
        <v>637</v>
      </c>
      <c r="B7333" t="s">
        <v>754</v>
      </c>
      <c r="C7333" t="s">
        <v>639</v>
      </c>
      <c r="D7333" t="s">
        <v>663</v>
      </c>
      <c r="E7333" t="s">
        <v>673</v>
      </c>
      <c r="F7333">
        <v>528004120002</v>
      </c>
      <c r="G7333" t="s">
        <v>642</v>
      </c>
      <c r="H7333">
        <v>583134</v>
      </c>
      <c r="I7333" t="s">
        <v>30</v>
      </c>
      <c r="J7333">
        <v>202212</v>
      </c>
      <c r="K7333">
        <v>44926</v>
      </c>
      <c r="L7333" t="s">
        <v>644</v>
      </c>
      <c r="M7333">
        <v>40180</v>
      </c>
      <c r="N7333">
        <v>63.56</v>
      </c>
      <c r="O7333" t="s">
        <v>645</v>
      </c>
      <c r="P7333" s="428">
        <v>61.25</v>
      </c>
      <c r="Q7333">
        <v>13045208</v>
      </c>
      <c r="R7333" t="s">
        <v>646</v>
      </c>
      <c r="S7333">
        <v>2059559</v>
      </c>
      <c r="T7333" t="s">
        <v>5846</v>
      </c>
    </row>
    <row r="7334" spans="1:20" x14ac:dyDescent="0.25">
      <c r="A7334" t="s">
        <v>637</v>
      </c>
      <c r="B7334" t="s">
        <v>754</v>
      </c>
      <c r="C7334" t="s">
        <v>639</v>
      </c>
      <c r="D7334" t="s">
        <v>651</v>
      </c>
      <c r="E7334" t="s">
        <v>2008</v>
      </c>
      <c r="F7334">
        <v>528004120002</v>
      </c>
      <c r="G7334" t="s">
        <v>642</v>
      </c>
      <c r="H7334">
        <v>583138</v>
      </c>
      <c r="I7334" t="s">
        <v>34</v>
      </c>
      <c r="J7334">
        <v>202212</v>
      </c>
      <c r="K7334">
        <v>44926</v>
      </c>
      <c r="L7334" t="s">
        <v>644</v>
      </c>
      <c r="M7334">
        <v>71305</v>
      </c>
      <c r="N7334">
        <v>112.8</v>
      </c>
      <c r="O7334" t="s">
        <v>645</v>
      </c>
      <c r="P7334" s="428">
        <v>108.70099999999999</v>
      </c>
      <c r="Q7334">
        <v>13045208</v>
      </c>
      <c r="R7334" t="s">
        <v>646</v>
      </c>
      <c r="S7334">
        <v>2024193</v>
      </c>
      <c r="T7334" t="s">
        <v>5847</v>
      </c>
    </row>
    <row r="7335" spans="1:20" x14ac:dyDescent="0.25">
      <c r="A7335" t="s">
        <v>637</v>
      </c>
      <c r="B7335" t="s">
        <v>754</v>
      </c>
      <c r="C7335" t="s">
        <v>639</v>
      </c>
      <c r="D7335" t="s">
        <v>651</v>
      </c>
      <c r="E7335" t="s">
        <v>673</v>
      </c>
      <c r="F7335">
        <v>528004120002</v>
      </c>
      <c r="G7335" t="s">
        <v>642</v>
      </c>
      <c r="H7335">
        <v>583148</v>
      </c>
      <c r="I7335" t="s">
        <v>699</v>
      </c>
      <c r="J7335">
        <v>202212</v>
      </c>
      <c r="K7335">
        <v>44926</v>
      </c>
      <c r="L7335" t="s">
        <v>644</v>
      </c>
      <c r="M7335">
        <v>6985.09</v>
      </c>
      <c r="N7335">
        <v>11.05</v>
      </c>
      <c r="O7335" t="s">
        <v>645</v>
      </c>
      <c r="P7335" s="428">
        <v>10.648</v>
      </c>
      <c r="Q7335">
        <v>13045208</v>
      </c>
      <c r="R7335" t="s">
        <v>646</v>
      </c>
      <c r="S7335">
        <v>8540386</v>
      </c>
      <c r="T7335" t="s">
        <v>5848</v>
      </c>
    </row>
    <row r="7336" spans="1:20" x14ac:dyDescent="0.25">
      <c r="A7336" t="s">
        <v>637</v>
      </c>
      <c r="B7336" t="s">
        <v>754</v>
      </c>
      <c r="C7336" t="s">
        <v>639</v>
      </c>
      <c r="D7336" t="s">
        <v>651</v>
      </c>
      <c r="E7336" t="s">
        <v>2008</v>
      </c>
      <c r="F7336">
        <v>528004120002</v>
      </c>
      <c r="G7336" t="s">
        <v>642</v>
      </c>
      <c r="H7336">
        <v>856778</v>
      </c>
      <c r="I7336" t="s">
        <v>27</v>
      </c>
      <c r="J7336">
        <v>202212</v>
      </c>
      <c r="K7336">
        <v>44926</v>
      </c>
      <c r="L7336" t="s">
        <v>644</v>
      </c>
      <c r="M7336">
        <v>36162</v>
      </c>
      <c r="N7336">
        <v>57.21</v>
      </c>
      <c r="O7336" t="s">
        <v>645</v>
      </c>
      <c r="P7336" s="428">
        <v>55.131</v>
      </c>
      <c r="Q7336">
        <v>13045208</v>
      </c>
      <c r="R7336" t="s">
        <v>646</v>
      </c>
      <c r="S7336">
        <v>2041743</v>
      </c>
      <c r="T7336" t="s">
        <v>5849</v>
      </c>
    </row>
    <row r="7337" spans="1:20" x14ac:dyDescent="0.25">
      <c r="A7337" t="s">
        <v>637</v>
      </c>
      <c r="B7337" t="s">
        <v>754</v>
      </c>
      <c r="C7337" t="s">
        <v>639</v>
      </c>
      <c r="D7337" t="s">
        <v>663</v>
      </c>
      <c r="E7337" t="s">
        <v>667</v>
      </c>
      <c r="F7337">
        <v>528004120002</v>
      </c>
      <c r="G7337" t="s">
        <v>642</v>
      </c>
      <c r="H7337">
        <v>583136</v>
      </c>
      <c r="I7337" t="s">
        <v>32</v>
      </c>
      <c r="J7337">
        <v>202212</v>
      </c>
      <c r="K7337">
        <v>44926</v>
      </c>
      <c r="L7337" t="s">
        <v>644</v>
      </c>
      <c r="M7337">
        <v>37602</v>
      </c>
      <c r="N7337">
        <v>59.49</v>
      </c>
      <c r="O7337" t="s">
        <v>645</v>
      </c>
      <c r="P7337" s="428">
        <v>57.328000000000003</v>
      </c>
      <c r="Q7337">
        <v>13045208</v>
      </c>
      <c r="R7337" t="s">
        <v>646</v>
      </c>
      <c r="S7337">
        <v>2023197</v>
      </c>
      <c r="T7337" t="s">
        <v>5851</v>
      </c>
    </row>
    <row r="7338" spans="1:20" x14ac:dyDescent="0.25">
      <c r="A7338" t="s">
        <v>637</v>
      </c>
      <c r="B7338" t="s">
        <v>754</v>
      </c>
      <c r="C7338" t="s">
        <v>639</v>
      </c>
      <c r="D7338" t="s">
        <v>695</v>
      </c>
      <c r="E7338" t="s">
        <v>641</v>
      </c>
      <c r="F7338">
        <v>528004120002</v>
      </c>
      <c r="G7338" t="s">
        <v>642</v>
      </c>
      <c r="H7338">
        <v>583152</v>
      </c>
      <c r="I7338" t="s">
        <v>43</v>
      </c>
      <c r="J7338">
        <v>202212</v>
      </c>
      <c r="K7338">
        <v>44926</v>
      </c>
      <c r="L7338" t="s">
        <v>644</v>
      </c>
      <c r="M7338">
        <v>34117.29</v>
      </c>
      <c r="N7338">
        <v>53.97</v>
      </c>
      <c r="O7338" t="s">
        <v>645</v>
      </c>
      <c r="P7338" s="428">
        <v>52.009</v>
      </c>
      <c r="Q7338">
        <v>13045208</v>
      </c>
      <c r="R7338" t="s">
        <v>646</v>
      </c>
      <c r="S7338">
        <v>2058432</v>
      </c>
      <c r="T7338" t="s">
        <v>5852</v>
      </c>
    </row>
    <row r="7339" spans="1:20" x14ac:dyDescent="0.25">
      <c r="A7339" t="s">
        <v>637</v>
      </c>
      <c r="B7339" t="s">
        <v>834</v>
      </c>
      <c r="C7339" t="s">
        <v>639</v>
      </c>
      <c r="D7339" t="s">
        <v>640</v>
      </c>
      <c r="E7339" t="s">
        <v>648</v>
      </c>
      <c r="F7339">
        <v>528004120002</v>
      </c>
      <c r="G7339" t="s">
        <v>642</v>
      </c>
      <c r="H7339">
        <v>583144</v>
      </c>
      <c r="I7339" t="s">
        <v>40</v>
      </c>
      <c r="J7339">
        <v>202212</v>
      </c>
      <c r="K7339">
        <v>44926</v>
      </c>
      <c r="L7339" t="s">
        <v>727</v>
      </c>
      <c r="M7339">
        <v>32.78</v>
      </c>
      <c r="N7339">
        <v>32.78</v>
      </c>
      <c r="O7339" t="s">
        <v>645</v>
      </c>
      <c r="P7339" s="428">
        <v>31.588999999999999</v>
      </c>
      <c r="Q7339">
        <v>30537576</v>
      </c>
      <c r="R7339" t="s">
        <v>646</v>
      </c>
      <c r="S7339">
        <v>9985201</v>
      </c>
      <c r="T7339" t="s">
        <v>5910</v>
      </c>
    </row>
    <row r="7340" spans="1:20" x14ac:dyDescent="0.25">
      <c r="A7340" t="s">
        <v>637</v>
      </c>
      <c r="B7340" t="s">
        <v>831</v>
      </c>
      <c r="C7340" t="s">
        <v>639</v>
      </c>
      <c r="D7340" t="s">
        <v>640</v>
      </c>
      <c r="E7340" t="s">
        <v>673</v>
      </c>
      <c r="F7340">
        <v>528004120002</v>
      </c>
      <c r="G7340" t="s">
        <v>642</v>
      </c>
      <c r="H7340">
        <v>583133</v>
      </c>
      <c r="I7340" t="s">
        <v>29</v>
      </c>
      <c r="J7340">
        <v>202212</v>
      </c>
      <c r="K7340">
        <v>44926</v>
      </c>
      <c r="L7340" t="s">
        <v>644</v>
      </c>
      <c r="M7340">
        <v>2492.52</v>
      </c>
      <c r="N7340">
        <v>3.94</v>
      </c>
      <c r="O7340" t="s">
        <v>645</v>
      </c>
      <c r="P7340" s="428">
        <v>3.7970000000000002</v>
      </c>
      <c r="Q7340">
        <v>30537711</v>
      </c>
      <c r="R7340" t="s">
        <v>646</v>
      </c>
      <c r="S7340">
        <v>2030994</v>
      </c>
      <c r="T7340" t="s">
        <v>5929</v>
      </c>
    </row>
    <row r="7341" spans="1:20" x14ac:dyDescent="0.25">
      <c r="A7341" t="s">
        <v>637</v>
      </c>
      <c r="B7341" t="s">
        <v>831</v>
      </c>
      <c r="C7341" t="s">
        <v>639</v>
      </c>
      <c r="D7341" t="s">
        <v>640</v>
      </c>
      <c r="E7341" t="s">
        <v>2995</v>
      </c>
      <c r="F7341">
        <v>528004120002</v>
      </c>
      <c r="G7341" t="s">
        <v>642</v>
      </c>
      <c r="H7341">
        <v>583153</v>
      </c>
      <c r="I7341" t="s">
        <v>722</v>
      </c>
      <c r="J7341">
        <v>202212</v>
      </c>
      <c r="K7341">
        <v>44926</v>
      </c>
      <c r="L7341" t="s">
        <v>644</v>
      </c>
      <c r="M7341">
        <v>1537.27</v>
      </c>
      <c r="N7341">
        <v>2.4300000000000002</v>
      </c>
      <c r="O7341" t="s">
        <v>645</v>
      </c>
      <c r="P7341" s="428">
        <v>2.3420000000000001</v>
      </c>
      <c r="Q7341">
        <v>30537711</v>
      </c>
      <c r="R7341" t="s">
        <v>646</v>
      </c>
      <c r="S7341">
        <v>2052844</v>
      </c>
      <c r="T7341" t="s">
        <v>5906</v>
      </c>
    </row>
    <row r="7342" spans="1:20" x14ac:dyDescent="0.25">
      <c r="A7342" t="s">
        <v>637</v>
      </c>
      <c r="B7342" t="s">
        <v>754</v>
      </c>
      <c r="C7342" t="s">
        <v>639</v>
      </c>
      <c r="D7342" t="s">
        <v>651</v>
      </c>
      <c r="E7342" t="s">
        <v>667</v>
      </c>
      <c r="F7342">
        <v>528004120002</v>
      </c>
      <c r="G7342" t="s">
        <v>642</v>
      </c>
      <c r="H7342">
        <v>583139</v>
      </c>
      <c r="I7342" t="s">
        <v>35</v>
      </c>
      <c r="J7342">
        <v>202212</v>
      </c>
      <c r="K7342">
        <v>44926</v>
      </c>
      <c r="L7342" t="s">
        <v>644</v>
      </c>
      <c r="M7342">
        <v>16931</v>
      </c>
      <c r="N7342">
        <v>26.78</v>
      </c>
      <c r="O7342" t="s">
        <v>645</v>
      </c>
      <c r="P7342" s="428">
        <v>25.806999999999999</v>
      </c>
      <c r="Q7342">
        <v>30535881</v>
      </c>
      <c r="R7342" t="s">
        <v>646</v>
      </c>
      <c r="S7342">
        <v>8540222</v>
      </c>
      <c r="T7342" t="s">
        <v>5864</v>
      </c>
    </row>
    <row r="7343" spans="1:20" x14ac:dyDescent="0.25">
      <c r="A7343" t="s">
        <v>637</v>
      </c>
      <c r="B7343" t="s">
        <v>831</v>
      </c>
      <c r="C7343" t="s">
        <v>639</v>
      </c>
      <c r="D7343" t="s">
        <v>640</v>
      </c>
      <c r="E7343" t="s">
        <v>689</v>
      </c>
      <c r="F7343">
        <v>528004120002</v>
      </c>
      <c r="G7343" t="s">
        <v>642</v>
      </c>
      <c r="H7343">
        <v>583156</v>
      </c>
      <c r="I7343" t="s">
        <v>690</v>
      </c>
      <c r="J7343">
        <v>202212</v>
      </c>
      <c r="K7343">
        <v>44926</v>
      </c>
      <c r="L7343" t="s">
        <v>644</v>
      </c>
      <c r="M7343">
        <v>9090.7099999999991</v>
      </c>
      <c r="N7343">
        <v>14.38</v>
      </c>
      <c r="O7343" t="s">
        <v>645</v>
      </c>
      <c r="P7343" s="428">
        <v>13.856999999999999</v>
      </c>
      <c r="Q7343">
        <v>30537551</v>
      </c>
      <c r="R7343" t="s">
        <v>646</v>
      </c>
      <c r="S7343">
        <v>2032465</v>
      </c>
      <c r="T7343" t="s">
        <v>5865</v>
      </c>
    </row>
    <row r="7344" spans="1:20" x14ac:dyDescent="0.25">
      <c r="A7344" t="s">
        <v>637</v>
      </c>
      <c r="B7344" t="s">
        <v>831</v>
      </c>
      <c r="C7344" t="s">
        <v>639</v>
      </c>
      <c r="D7344" t="s">
        <v>718</v>
      </c>
      <c r="E7344" t="s">
        <v>704</v>
      </c>
      <c r="F7344">
        <v>528004120001</v>
      </c>
      <c r="G7344" t="s">
        <v>705</v>
      </c>
      <c r="H7344">
        <v>583128</v>
      </c>
      <c r="I7344" t="s">
        <v>20</v>
      </c>
      <c r="J7344">
        <v>202212</v>
      </c>
      <c r="K7344">
        <v>44926</v>
      </c>
      <c r="L7344" t="s">
        <v>644</v>
      </c>
      <c r="M7344">
        <v>65287.81</v>
      </c>
      <c r="N7344">
        <v>103.28</v>
      </c>
      <c r="O7344" t="s">
        <v>645</v>
      </c>
      <c r="P7344" s="428">
        <v>99.527000000000001</v>
      </c>
      <c r="Q7344">
        <v>30537555</v>
      </c>
      <c r="R7344" t="s">
        <v>646</v>
      </c>
      <c r="S7344">
        <v>2031020</v>
      </c>
      <c r="T7344" t="s">
        <v>5918</v>
      </c>
    </row>
    <row r="7345" spans="1:20" x14ac:dyDescent="0.25">
      <c r="A7345" t="s">
        <v>637</v>
      </c>
      <c r="B7345" t="s">
        <v>831</v>
      </c>
      <c r="C7345" t="s">
        <v>639</v>
      </c>
      <c r="D7345" t="s">
        <v>651</v>
      </c>
      <c r="E7345" t="s">
        <v>704</v>
      </c>
      <c r="F7345">
        <v>528004120001</v>
      </c>
      <c r="G7345" t="s">
        <v>705</v>
      </c>
      <c r="H7345">
        <v>583127</v>
      </c>
      <c r="I7345" t="s">
        <v>17</v>
      </c>
      <c r="J7345">
        <v>202212</v>
      </c>
      <c r="K7345">
        <v>44926</v>
      </c>
      <c r="L7345" t="s">
        <v>644</v>
      </c>
      <c r="M7345">
        <v>99714.2</v>
      </c>
      <c r="N7345">
        <v>157.75</v>
      </c>
      <c r="O7345" t="s">
        <v>645</v>
      </c>
      <c r="P7345" s="428">
        <v>152.017</v>
      </c>
      <c r="Q7345">
        <v>30537570</v>
      </c>
      <c r="R7345" t="s">
        <v>646</v>
      </c>
      <c r="S7345">
        <v>2019466</v>
      </c>
      <c r="T7345" t="s">
        <v>5917</v>
      </c>
    </row>
    <row r="7346" spans="1:20" x14ac:dyDescent="0.25">
      <c r="A7346" t="s">
        <v>637</v>
      </c>
      <c r="B7346" t="s">
        <v>831</v>
      </c>
      <c r="C7346" t="s">
        <v>639</v>
      </c>
      <c r="D7346" t="s">
        <v>651</v>
      </c>
      <c r="E7346" t="s">
        <v>641</v>
      </c>
      <c r="F7346">
        <v>528004120001</v>
      </c>
      <c r="G7346" t="s">
        <v>705</v>
      </c>
      <c r="H7346">
        <v>583128</v>
      </c>
      <c r="I7346" t="s">
        <v>20</v>
      </c>
      <c r="J7346">
        <v>202212</v>
      </c>
      <c r="K7346">
        <v>44926</v>
      </c>
      <c r="L7346" t="s">
        <v>644</v>
      </c>
      <c r="M7346">
        <v>67899.399999999994</v>
      </c>
      <c r="N7346">
        <v>107.42</v>
      </c>
      <c r="O7346" t="s">
        <v>645</v>
      </c>
      <c r="P7346" s="428">
        <v>103.51600000000001</v>
      </c>
      <c r="Q7346">
        <v>30537570</v>
      </c>
      <c r="R7346" t="s">
        <v>646</v>
      </c>
      <c r="S7346">
        <v>2022429</v>
      </c>
      <c r="T7346" t="s">
        <v>5916</v>
      </c>
    </row>
    <row r="7347" spans="1:20" x14ac:dyDescent="0.25">
      <c r="A7347" t="s">
        <v>637</v>
      </c>
      <c r="B7347" t="s">
        <v>831</v>
      </c>
      <c r="C7347" t="s">
        <v>639</v>
      </c>
      <c r="D7347" t="s">
        <v>651</v>
      </c>
      <c r="E7347" t="s">
        <v>667</v>
      </c>
      <c r="F7347">
        <v>528004120002</v>
      </c>
      <c r="G7347" t="s">
        <v>642</v>
      </c>
      <c r="H7347">
        <v>583135</v>
      </c>
      <c r="I7347" t="s">
        <v>31</v>
      </c>
      <c r="J7347">
        <v>202212</v>
      </c>
      <c r="K7347">
        <v>44926</v>
      </c>
      <c r="L7347" t="s">
        <v>644</v>
      </c>
      <c r="M7347">
        <v>32573.57</v>
      </c>
      <c r="N7347">
        <v>51.53</v>
      </c>
      <c r="O7347" t="s">
        <v>645</v>
      </c>
      <c r="P7347" s="428">
        <v>49.656999999999996</v>
      </c>
      <c r="Q7347">
        <v>30537570</v>
      </c>
      <c r="R7347" t="s">
        <v>646</v>
      </c>
      <c r="S7347">
        <v>2023596</v>
      </c>
      <c r="T7347" t="s">
        <v>5915</v>
      </c>
    </row>
    <row r="7348" spans="1:20" x14ac:dyDescent="0.25">
      <c r="A7348" t="s">
        <v>637</v>
      </c>
      <c r="B7348" t="s">
        <v>831</v>
      </c>
      <c r="C7348" t="s">
        <v>639</v>
      </c>
      <c r="D7348" t="s">
        <v>651</v>
      </c>
      <c r="E7348" t="s">
        <v>2008</v>
      </c>
      <c r="F7348">
        <v>528004120002</v>
      </c>
      <c r="G7348" t="s">
        <v>642</v>
      </c>
      <c r="H7348">
        <v>583138</v>
      </c>
      <c r="I7348" t="s">
        <v>34</v>
      </c>
      <c r="J7348">
        <v>202212</v>
      </c>
      <c r="K7348">
        <v>44926</v>
      </c>
      <c r="L7348" t="s">
        <v>644</v>
      </c>
      <c r="M7348">
        <v>47418.11</v>
      </c>
      <c r="N7348">
        <v>75.010000000000005</v>
      </c>
      <c r="O7348" t="s">
        <v>645</v>
      </c>
      <c r="P7348" s="428">
        <v>72.284000000000006</v>
      </c>
      <c r="Q7348">
        <v>30537570</v>
      </c>
      <c r="R7348" t="s">
        <v>646</v>
      </c>
      <c r="S7348">
        <v>2024193</v>
      </c>
      <c r="T7348" t="s">
        <v>5914</v>
      </c>
    </row>
    <row r="7349" spans="1:20" x14ac:dyDescent="0.25">
      <c r="A7349" t="s">
        <v>637</v>
      </c>
      <c r="B7349" t="s">
        <v>831</v>
      </c>
      <c r="C7349" t="s">
        <v>639</v>
      </c>
      <c r="D7349" t="s">
        <v>651</v>
      </c>
      <c r="E7349" t="s">
        <v>673</v>
      </c>
      <c r="F7349">
        <v>528004120002</v>
      </c>
      <c r="G7349" t="s">
        <v>642</v>
      </c>
      <c r="H7349">
        <v>583133</v>
      </c>
      <c r="I7349" t="s">
        <v>29</v>
      </c>
      <c r="J7349">
        <v>202212</v>
      </c>
      <c r="K7349">
        <v>44926</v>
      </c>
      <c r="L7349" t="s">
        <v>644</v>
      </c>
      <c r="M7349">
        <v>2741.07</v>
      </c>
      <c r="N7349">
        <v>4.34</v>
      </c>
      <c r="O7349" t="s">
        <v>645</v>
      </c>
      <c r="P7349" s="428">
        <v>4.1820000000000004</v>
      </c>
      <c r="Q7349">
        <v>30537570</v>
      </c>
      <c r="R7349" t="s">
        <v>646</v>
      </c>
      <c r="S7349">
        <v>2024413</v>
      </c>
      <c r="T7349" t="s">
        <v>5913</v>
      </c>
    </row>
    <row r="7350" spans="1:20" x14ac:dyDescent="0.25">
      <c r="A7350" t="s">
        <v>637</v>
      </c>
      <c r="B7350" t="s">
        <v>831</v>
      </c>
      <c r="C7350" t="s">
        <v>639</v>
      </c>
      <c r="D7350" t="s">
        <v>651</v>
      </c>
      <c r="E7350" t="s">
        <v>667</v>
      </c>
      <c r="F7350">
        <v>528004120002</v>
      </c>
      <c r="G7350" t="s">
        <v>642</v>
      </c>
      <c r="H7350">
        <v>583136</v>
      </c>
      <c r="I7350" t="s">
        <v>32</v>
      </c>
      <c r="J7350">
        <v>202212</v>
      </c>
      <c r="K7350">
        <v>44926</v>
      </c>
      <c r="L7350" t="s">
        <v>644</v>
      </c>
      <c r="M7350">
        <v>17114.22</v>
      </c>
      <c r="N7350">
        <v>27.07</v>
      </c>
      <c r="O7350" t="s">
        <v>645</v>
      </c>
      <c r="P7350" s="428">
        <v>26.085999999999999</v>
      </c>
      <c r="Q7350">
        <v>30537570</v>
      </c>
      <c r="R7350" t="s">
        <v>646</v>
      </c>
      <c r="S7350">
        <v>2035753</v>
      </c>
      <c r="T7350" t="s">
        <v>5912</v>
      </c>
    </row>
    <row r="7351" spans="1:20" x14ac:dyDescent="0.25">
      <c r="A7351" t="s">
        <v>637</v>
      </c>
      <c r="B7351" t="s">
        <v>831</v>
      </c>
      <c r="C7351" t="s">
        <v>639</v>
      </c>
      <c r="D7351" t="s">
        <v>651</v>
      </c>
      <c r="E7351" t="s">
        <v>701</v>
      </c>
      <c r="F7351">
        <v>528004120002</v>
      </c>
      <c r="G7351" t="s">
        <v>642</v>
      </c>
      <c r="H7351">
        <v>583137</v>
      </c>
      <c r="I7351" t="s">
        <v>33</v>
      </c>
      <c r="J7351">
        <v>202212</v>
      </c>
      <c r="K7351">
        <v>44926</v>
      </c>
      <c r="L7351" t="s">
        <v>644</v>
      </c>
      <c r="M7351">
        <v>45594.32</v>
      </c>
      <c r="N7351">
        <v>72.13</v>
      </c>
      <c r="O7351" t="s">
        <v>645</v>
      </c>
      <c r="P7351" s="428">
        <v>69.509</v>
      </c>
      <c r="Q7351">
        <v>30537570</v>
      </c>
      <c r="R7351" t="s">
        <v>646</v>
      </c>
      <c r="S7351">
        <v>2038727</v>
      </c>
      <c r="T7351" t="s">
        <v>5911</v>
      </c>
    </row>
    <row r="7352" spans="1:20" x14ac:dyDescent="0.25">
      <c r="A7352" t="s">
        <v>637</v>
      </c>
      <c r="B7352" t="s">
        <v>831</v>
      </c>
      <c r="C7352" t="s">
        <v>639</v>
      </c>
      <c r="D7352" t="s">
        <v>663</v>
      </c>
      <c r="E7352" t="s">
        <v>667</v>
      </c>
      <c r="F7352">
        <v>528004120002</v>
      </c>
      <c r="G7352" t="s">
        <v>642</v>
      </c>
      <c r="H7352">
        <v>583136</v>
      </c>
      <c r="I7352" t="s">
        <v>32</v>
      </c>
      <c r="J7352">
        <v>202212</v>
      </c>
      <c r="K7352">
        <v>44926</v>
      </c>
      <c r="L7352" t="s">
        <v>644</v>
      </c>
      <c r="M7352">
        <v>-33385.32</v>
      </c>
      <c r="N7352">
        <v>-52.81</v>
      </c>
      <c r="O7352" t="s">
        <v>645</v>
      </c>
      <c r="P7352" s="428">
        <v>-50.890999999999998</v>
      </c>
      <c r="Q7352">
        <v>30537701</v>
      </c>
      <c r="R7352" t="s">
        <v>646</v>
      </c>
      <c r="S7352">
        <v>2023197</v>
      </c>
      <c r="T7352" t="s">
        <v>5909</v>
      </c>
    </row>
    <row r="7353" spans="1:20" x14ac:dyDescent="0.25">
      <c r="A7353" t="s">
        <v>637</v>
      </c>
      <c r="B7353" t="s">
        <v>831</v>
      </c>
      <c r="C7353" t="s">
        <v>639</v>
      </c>
      <c r="D7353" t="s">
        <v>651</v>
      </c>
      <c r="E7353" t="s">
        <v>704</v>
      </c>
      <c r="F7353">
        <v>528004120001</v>
      </c>
      <c r="G7353" t="s">
        <v>705</v>
      </c>
      <c r="H7353">
        <v>583128</v>
      </c>
      <c r="I7353" t="s">
        <v>20</v>
      </c>
      <c r="J7353">
        <v>202212</v>
      </c>
      <c r="K7353">
        <v>44926</v>
      </c>
      <c r="L7353" t="s">
        <v>644</v>
      </c>
      <c r="M7353">
        <v>-35435</v>
      </c>
      <c r="N7353">
        <v>-56.06</v>
      </c>
      <c r="O7353" t="s">
        <v>645</v>
      </c>
      <c r="P7353" s="428">
        <v>-54.023000000000003</v>
      </c>
      <c r="Q7353">
        <v>30537706</v>
      </c>
      <c r="R7353" t="s">
        <v>646</v>
      </c>
      <c r="S7353">
        <v>2012170</v>
      </c>
      <c r="T7353" t="s">
        <v>5908</v>
      </c>
    </row>
    <row r="7354" spans="1:20" x14ac:dyDescent="0.25">
      <c r="A7354" t="s">
        <v>637</v>
      </c>
      <c r="B7354" t="s">
        <v>831</v>
      </c>
      <c r="C7354" t="s">
        <v>639</v>
      </c>
      <c r="D7354" t="s">
        <v>640</v>
      </c>
      <c r="E7354" t="s">
        <v>678</v>
      </c>
      <c r="F7354">
        <v>528004120002</v>
      </c>
      <c r="G7354" t="s">
        <v>642</v>
      </c>
      <c r="H7354">
        <v>583147</v>
      </c>
      <c r="I7354" t="s">
        <v>41</v>
      </c>
      <c r="J7354">
        <v>202212</v>
      </c>
      <c r="K7354">
        <v>44926</v>
      </c>
      <c r="L7354" t="s">
        <v>644</v>
      </c>
      <c r="M7354">
        <v>4285.26</v>
      </c>
      <c r="N7354">
        <v>6.78</v>
      </c>
      <c r="O7354" t="s">
        <v>645</v>
      </c>
      <c r="P7354" s="428">
        <v>6.5339999999999998</v>
      </c>
      <c r="Q7354">
        <v>30537711</v>
      </c>
      <c r="R7354" t="s">
        <v>646</v>
      </c>
      <c r="S7354">
        <v>2049729</v>
      </c>
      <c r="T7354" t="s">
        <v>5866</v>
      </c>
    </row>
    <row r="7355" spans="1:20" x14ac:dyDescent="0.25">
      <c r="A7355" t="s">
        <v>637</v>
      </c>
      <c r="B7355" t="s">
        <v>831</v>
      </c>
      <c r="C7355" t="s">
        <v>639</v>
      </c>
      <c r="D7355" t="s">
        <v>640</v>
      </c>
      <c r="E7355" t="s">
        <v>678</v>
      </c>
      <c r="F7355">
        <v>528004120002</v>
      </c>
      <c r="G7355" t="s">
        <v>642</v>
      </c>
      <c r="H7355">
        <v>583147</v>
      </c>
      <c r="I7355" t="s">
        <v>41</v>
      </c>
      <c r="J7355">
        <v>202212</v>
      </c>
      <c r="K7355">
        <v>44926</v>
      </c>
      <c r="L7355" t="s">
        <v>644</v>
      </c>
      <c r="M7355">
        <v>1604.24</v>
      </c>
      <c r="N7355">
        <v>2.54</v>
      </c>
      <c r="O7355" t="s">
        <v>645</v>
      </c>
      <c r="P7355" s="428">
        <v>2.448</v>
      </c>
      <c r="Q7355">
        <v>30537711</v>
      </c>
      <c r="R7355" t="s">
        <v>646</v>
      </c>
      <c r="S7355">
        <v>2012532</v>
      </c>
      <c r="T7355" t="s">
        <v>5867</v>
      </c>
    </row>
    <row r="7356" spans="1:20" x14ac:dyDescent="0.25">
      <c r="A7356" t="s">
        <v>637</v>
      </c>
      <c r="B7356" t="s">
        <v>831</v>
      </c>
      <c r="C7356" t="s">
        <v>639</v>
      </c>
      <c r="D7356" t="s">
        <v>640</v>
      </c>
      <c r="E7356" t="s">
        <v>667</v>
      </c>
      <c r="F7356">
        <v>528004120002</v>
      </c>
      <c r="G7356" t="s">
        <v>642</v>
      </c>
      <c r="H7356">
        <v>583149</v>
      </c>
      <c r="I7356" t="s">
        <v>680</v>
      </c>
      <c r="J7356">
        <v>202212</v>
      </c>
      <c r="K7356">
        <v>44926</v>
      </c>
      <c r="L7356" t="s">
        <v>644</v>
      </c>
      <c r="M7356">
        <v>8754.6299999999992</v>
      </c>
      <c r="N7356">
        <v>13.85</v>
      </c>
      <c r="O7356" t="s">
        <v>645</v>
      </c>
      <c r="P7356" s="428">
        <v>13.347</v>
      </c>
      <c r="Q7356">
        <v>30537711</v>
      </c>
      <c r="R7356" t="s">
        <v>646</v>
      </c>
      <c r="S7356">
        <v>8540392</v>
      </c>
      <c r="T7356" t="s">
        <v>5868</v>
      </c>
    </row>
    <row r="7357" spans="1:20" x14ac:dyDescent="0.25">
      <c r="A7357" t="s">
        <v>637</v>
      </c>
      <c r="B7357" t="s">
        <v>831</v>
      </c>
      <c r="C7357" t="s">
        <v>639</v>
      </c>
      <c r="D7357" t="s">
        <v>640</v>
      </c>
      <c r="E7357" t="s">
        <v>667</v>
      </c>
      <c r="F7357">
        <v>528004120002</v>
      </c>
      <c r="G7357" t="s">
        <v>642</v>
      </c>
      <c r="H7357">
        <v>583149</v>
      </c>
      <c r="I7357" t="s">
        <v>680</v>
      </c>
      <c r="J7357">
        <v>202212</v>
      </c>
      <c r="K7357">
        <v>44926</v>
      </c>
      <c r="L7357" t="s">
        <v>644</v>
      </c>
      <c r="M7357">
        <v>7495.36</v>
      </c>
      <c r="N7357">
        <v>11.86</v>
      </c>
      <c r="O7357" t="s">
        <v>645</v>
      </c>
      <c r="P7357" s="428">
        <v>11.429</v>
      </c>
      <c r="Q7357">
        <v>30537711</v>
      </c>
      <c r="R7357" t="s">
        <v>646</v>
      </c>
      <c r="S7357">
        <v>8540358</v>
      </c>
      <c r="T7357" t="s">
        <v>5869</v>
      </c>
    </row>
    <row r="7358" spans="1:20" x14ac:dyDescent="0.25">
      <c r="A7358" t="s">
        <v>637</v>
      </c>
      <c r="B7358" t="s">
        <v>831</v>
      </c>
      <c r="C7358" t="s">
        <v>639</v>
      </c>
      <c r="D7358" t="s">
        <v>663</v>
      </c>
      <c r="E7358" t="s">
        <v>667</v>
      </c>
      <c r="F7358">
        <v>528004120002</v>
      </c>
      <c r="G7358" t="s">
        <v>642</v>
      </c>
      <c r="H7358">
        <v>583136</v>
      </c>
      <c r="I7358" t="s">
        <v>32</v>
      </c>
      <c r="J7358">
        <v>202212</v>
      </c>
      <c r="K7358">
        <v>44926</v>
      </c>
      <c r="L7358" t="s">
        <v>644</v>
      </c>
      <c r="M7358">
        <v>33385.32</v>
      </c>
      <c r="N7358">
        <v>52.81</v>
      </c>
      <c r="O7358" t="s">
        <v>645</v>
      </c>
      <c r="P7358" s="428">
        <v>50.890999999999998</v>
      </c>
      <c r="Q7358">
        <v>30537749</v>
      </c>
      <c r="R7358" t="s">
        <v>646</v>
      </c>
      <c r="S7358">
        <v>2023197</v>
      </c>
      <c r="T7358" t="s">
        <v>5907</v>
      </c>
    </row>
    <row r="7359" spans="1:20" x14ac:dyDescent="0.25">
      <c r="A7359" t="s">
        <v>637</v>
      </c>
      <c r="B7359" t="s">
        <v>831</v>
      </c>
      <c r="C7359" t="s">
        <v>639</v>
      </c>
      <c r="D7359" t="s">
        <v>651</v>
      </c>
      <c r="E7359" t="s">
        <v>704</v>
      </c>
      <c r="F7359">
        <v>528004120001</v>
      </c>
      <c r="G7359" t="s">
        <v>705</v>
      </c>
      <c r="H7359">
        <v>583128</v>
      </c>
      <c r="I7359" t="s">
        <v>20</v>
      </c>
      <c r="J7359">
        <v>202212</v>
      </c>
      <c r="K7359">
        <v>44926</v>
      </c>
      <c r="L7359" t="s">
        <v>644</v>
      </c>
      <c r="M7359">
        <v>35435</v>
      </c>
      <c r="N7359">
        <v>56.06</v>
      </c>
      <c r="O7359" t="s">
        <v>645</v>
      </c>
      <c r="P7359" s="428">
        <v>54.023000000000003</v>
      </c>
      <c r="Q7359">
        <v>30537750</v>
      </c>
      <c r="R7359" t="s">
        <v>646</v>
      </c>
      <c r="S7359">
        <v>2012170</v>
      </c>
      <c r="T7359" t="s">
        <v>5919</v>
      </c>
    </row>
    <row r="7360" spans="1:20" x14ac:dyDescent="0.25">
      <c r="A7360" t="s">
        <v>637</v>
      </c>
      <c r="B7360" t="s">
        <v>831</v>
      </c>
      <c r="C7360" t="s">
        <v>639</v>
      </c>
      <c r="D7360" t="s">
        <v>663</v>
      </c>
      <c r="E7360" t="s">
        <v>667</v>
      </c>
      <c r="F7360">
        <v>528004120002</v>
      </c>
      <c r="G7360" t="s">
        <v>642</v>
      </c>
      <c r="H7360">
        <v>583136</v>
      </c>
      <c r="I7360" t="s">
        <v>32</v>
      </c>
      <c r="J7360">
        <v>202212</v>
      </c>
      <c r="K7360">
        <v>44926</v>
      </c>
      <c r="L7360" t="s">
        <v>644</v>
      </c>
      <c r="M7360">
        <v>33385.32</v>
      </c>
      <c r="N7360">
        <v>52.81</v>
      </c>
      <c r="O7360" t="s">
        <v>645</v>
      </c>
      <c r="P7360" s="428">
        <v>50.890999999999998</v>
      </c>
      <c r="Q7360">
        <v>30537752</v>
      </c>
      <c r="R7360" t="s">
        <v>646</v>
      </c>
      <c r="S7360">
        <v>2023197</v>
      </c>
      <c r="T7360" t="s">
        <v>5909</v>
      </c>
    </row>
    <row r="7361" spans="1:20" x14ac:dyDescent="0.25">
      <c r="A7361" t="s">
        <v>637</v>
      </c>
      <c r="B7361" t="s">
        <v>831</v>
      </c>
      <c r="C7361" t="s">
        <v>639</v>
      </c>
      <c r="D7361" t="s">
        <v>651</v>
      </c>
      <c r="E7361" t="s">
        <v>704</v>
      </c>
      <c r="F7361">
        <v>528004120001</v>
      </c>
      <c r="G7361" t="s">
        <v>705</v>
      </c>
      <c r="H7361">
        <v>583128</v>
      </c>
      <c r="I7361" t="s">
        <v>20</v>
      </c>
      <c r="J7361">
        <v>202212</v>
      </c>
      <c r="K7361">
        <v>44926</v>
      </c>
      <c r="L7361" t="s">
        <v>644</v>
      </c>
      <c r="M7361">
        <v>35435</v>
      </c>
      <c r="N7361">
        <v>56.06</v>
      </c>
      <c r="O7361" t="s">
        <v>645</v>
      </c>
      <c r="P7361" s="428">
        <v>54.023000000000003</v>
      </c>
      <c r="Q7361">
        <v>30537754</v>
      </c>
      <c r="R7361" t="s">
        <v>646</v>
      </c>
      <c r="S7361">
        <v>2012170</v>
      </c>
      <c r="T7361" t="s">
        <v>5908</v>
      </c>
    </row>
    <row r="7362" spans="1:20" x14ac:dyDescent="0.25">
      <c r="A7362" t="s">
        <v>637</v>
      </c>
      <c r="B7362" t="s">
        <v>831</v>
      </c>
      <c r="C7362" t="s">
        <v>639</v>
      </c>
      <c r="D7362" t="s">
        <v>651</v>
      </c>
      <c r="E7362" t="s">
        <v>673</v>
      </c>
      <c r="F7362">
        <v>528004120002</v>
      </c>
      <c r="G7362" t="s">
        <v>642</v>
      </c>
      <c r="H7362">
        <v>583148</v>
      </c>
      <c r="I7362" t="s">
        <v>699</v>
      </c>
      <c r="J7362">
        <v>202212</v>
      </c>
      <c r="K7362">
        <v>44926</v>
      </c>
      <c r="L7362" t="s">
        <v>644</v>
      </c>
      <c r="M7362">
        <v>6229.83</v>
      </c>
      <c r="N7362">
        <v>9.86</v>
      </c>
      <c r="O7362" t="s">
        <v>645</v>
      </c>
      <c r="P7362" s="428">
        <v>9.5020000000000007</v>
      </c>
      <c r="Q7362">
        <v>30537570</v>
      </c>
      <c r="R7362" t="s">
        <v>646</v>
      </c>
      <c r="S7362">
        <v>8540279</v>
      </c>
      <c r="T7362" t="s">
        <v>5920</v>
      </c>
    </row>
    <row r="7363" spans="1:20" x14ac:dyDescent="0.25">
      <c r="A7363" t="s">
        <v>637</v>
      </c>
      <c r="B7363" t="s">
        <v>831</v>
      </c>
      <c r="C7363" t="s">
        <v>639</v>
      </c>
      <c r="D7363" t="s">
        <v>651</v>
      </c>
      <c r="E7363" t="s">
        <v>678</v>
      </c>
      <c r="F7363">
        <v>528004120002</v>
      </c>
      <c r="G7363" t="s">
        <v>642</v>
      </c>
      <c r="H7363">
        <v>583147</v>
      </c>
      <c r="I7363" t="s">
        <v>41</v>
      </c>
      <c r="J7363">
        <v>202212</v>
      </c>
      <c r="K7363">
        <v>44926</v>
      </c>
      <c r="L7363" t="s">
        <v>644</v>
      </c>
      <c r="M7363">
        <v>3551.2</v>
      </c>
      <c r="N7363">
        <v>5.62</v>
      </c>
      <c r="O7363" t="s">
        <v>645</v>
      </c>
      <c r="P7363" s="428">
        <v>5.4160000000000004</v>
      </c>
      <c r="Q7363">
        <v>30537570</v>
      </c>
      <c r="R7363" t="s">
        <v>646</v>
      </c>
      <c r="S7363">
        <v>2027008</v>
      </c>
      <c r="T7363" t="s">
        <v>5921</v>
      </c>
    </row>
    <row r="7364" spans="1:20" x14ac:dyDescent="0.25">
      <c r="A7364" t="s">
        <v>637</v>
      </c>
      <c r="B7364" t="s">
        <v>831</v>
      </c>
      <c r="C7364" t="s">
        <v>639</v>
      </c>
      <c r="D7364" t="s">
        <v>651</v>
      </c>
      <c r="E7364" t="s">
        <v>673</v>
      </c>
      <c r="F7364">
        <v>528004120002</v>
      </c>
      <c r="G7364" t="s">
        <v>642</v>
      </c>
      <c r="H7364">
        <v>583148</v>
      </c>
      <c r="I7364" t="s">
        <v>699</v>
      </c>
      <c r="J7364">
        <v>202212</v>
      </c>
      <c r="K7364">
        <v>44926</v>
      </c>
      <c r="L7364" t="s">
        <v>644</v>
      </c>
      <c r="M7364">
        <v>39672.980000000003</v>
      </c>
      <c r="N7364">
        <v>62.76</v>
      </c>
      <c r="O7364" t="s">
        <v>645</v>
      </c>
      <c r="P7364" s="428">
        <v>60.478999999999999</v>
      </c>
      <c r="Q7364">
        <v>30537570</v>
      </c>
      <c r="R7364" t="s">
        <v>646</v>
      </c>
      <c r="S7364">
        <v>2046481</v>
      </c>
      <c r="T7364" t="s">
        <v>5924</v>
      </c>
    </row>
    <row r="7365" spans="1:20" x14ac:dyDescent="0.25">
      <c r="A7365" t="s">
        <v>637</v>
      </c>
      <c r="B7365" t="s">
        <v>831</v>
      </c>
      <c r="C7365" t="s">
        <v>639</v>
      </c>
      <c r="D7365" t="s">
        <v>651</v>
      </c>
      <c r="E7365" t="s">
        <v>667</v>
      </c>
      <c r="F7365">
        <v>528004120002</v>
      </c>
      <c r="G7365" t="s">
        <v>642</v>
      </c>
      <c r="H7365">
        <v>583149</v>
      </c>
      <c r="I7365" t="s">
        <v>680</v>
      </c>
      <c r="J7365">
        <v>202212</v>
      </c>
      <c r="K7365">
        <v>44926</v>
      </c>
      <c r="L7365" t="s">
        <v>644</v>
      </c>
      <c r="M7365">
        <v>8965.49</v>
      </c>
      <c r="N7365">
        <v>14.18</v>
      </c>
      <c r="O7365" t="s">
        <v>645</v>
      </c>
      <c r="P7365" s="428">
        <v>13.664999999999999</v>
      </c>
      <c r="Q7365">
        <v>30537570</v>
      </c>
      <c r="R7365" t="s">
        <v>646</v>
      </c>
      <c r="S7365">
        <v>8540399</v>
      </c>
      <c r="T7365" t="s">
        <v>5925</v>
      </c>
    </row>
    <row r="7366" spans="1:20" x14ac:dyDescent="0.25">
      <c r="A7366" t="s">
        <v>637</v>
      </c>
      <c r="B7366" t="s">
        <v>831</v>
      </c>
      <c r="C7366" t="s">
        <v>639</v>
      </c>
      <c r="D7366" t="s">
        <v>651</v>
      </c>
      <c r="E7366" t="s">
        <v>673</v>
      </c>
      <c r="F7366">
        <v>528004120002</v>
      </c>
      <c r="G7366" t="s">
        <v>642</v>
      </c>
      <c r="H7366">
        <v>583148</v>
      </c>
      <c r="I7366" t="s">
        <v>699</v>
      </c>
      <c r="J7366">
        <v>202212</v>
      </c>
      <c r="K7366">
        <v>44926</v>
      </c>
      <c r="L7366" t="s">
        <v>644</v>
      </c>
      <c r="M7366">
        <v>4242.67</v>
      </c>
      <c r="N7366">
        <v>6.71</v>
      </c>
      <c r="O7366" t="s">
        <v>645</v>
      </c>
      <c r="P7366" s="428">
        <v>6.4660000000000002</v>
      </c>
      <c r="Q7366">
        <v>30537570</v>
      </c>
      <c r="R7366" t="s">
        <v>646</v>
      </c>
      <c r="S7366">
        <v>8540386</v>
      </c>
      <c r="T7366" t="s">
        <v>5926</v>
      </c>
    </row>
    <row r="7367" spans="1:20" x14ac:dyDescent="0.25">
      <c r="A7367" t="s">
        <v>637</v>
      </c>
      <c r="B7367" t="s">
        <v>831</v>
      </c>
      <c r="C7367" t="s">
        <v>639</v>
      </c>
      <c r="D7367" t="s">
        <v>651</v>
      </c>
      <c r="E7367" t="s">
        <v>686</v>
      </c>
      <c r="F7367">
        <v>528004120002</v>
      </c>
      <c r="G7367" t="s">
        <v>642</v>
      </c>
      <c r="H7367">
        <v>583150</v>
      </c>
      <c r="I7367" t="s">
        <v>687</v>
      </c>
      <c r="J7367">
        <v>202212</v>
      </c>
      <c r="K7367">
        <v>44926</v>
      </c>
      <c r="L7367" t="s">
        <v>644</v>
      </c>
      <c r="M7367">
        <v>-13726.55</v>
      </c>
      <c r="N7367">
        <v>-21.72</v>
      </c>
      <c r="O7367" t="s">
        <v>645</v>
      </c>
      <c r="P7367" s="428">
        <v>-20.931000000000001</v>
      </c>
      <c r="Q7367">
        <v>30537706</v>
      </c>
      <c r="R7367" t="s">
        <v>646</v>
      </c>
      <c r="S7367">
        <v>2011105</v>
      </c>
      <c r="T7367" t="s">
        <v>5927</v>
      </c>
    </row>
    <row r="7368" spans="1:20" x14ac:dyDescent="0.25">
      <c r="A7368" t="s">
        <v>637</v>
      </c>
      <c r="B7368" t="s">
        <v>831</v>
      </c>
      <c r="C7368" t="s">
        <v>639</v>
      </c>
      <c r="D7368" t="s">
        <v>640</v>
      </c>
      <c r="E7368" t="s">
        <v>673</v>
      </c>
      <c r="F7368">
        <v>528004120002</v>
      </c>
      <c r="G7368" t="s">
        <v>642</v>
      </c>
      <c r="H7368">
        <v>856783</v>
      </c>
      <c r="I7368" t="s">
        <v>478</v>
      </c>
      <c r="J7368">
        <v>202212</v>
      </c>
      <c r="K7368">
        <v>44926</v>
      </c>
      <c r="L7368" t="s">
        <v>644</v>
      </c>
      <c r="M7368">
        <v>12432.42</v>
      </c>
      <c r="N7368">
        <v>19.670000000000002</v>
      </c>
      <c r="O7368" t="s">
        <v>645</v>
      </c>
      <c r="P7368" s="428">
        <v>18.954999999999998</v>
      </c>
      <c r="Q7368">
        <v>30537711</v>
      </c>
      <c r="R7368" t="s">
        <v>646</v>
      </c>
      <c r="S7368">
        <v>8540353</v>
      </c>
      <c r="T7368" t="s">
        <v>5870</v>
      </c>
    </row>
    <row r="7369" spans="1:20" x14ac:dyDescent="0.25">
      <c r="A7369" t="s">
        <v>637</v>
      </c>
      <c r="B7369" t="s">
        <v>831</v>
      </c>
      <c r="C7369" t="s">
        <v>639</v>
      </c>
      <c r="D7369" t="s">
        <v>651</v>
      </c>
      <c r="E7369" t="s">
        <v>686</v>
      </c>
      <c r="F7369">
        <v>528004120002</v>
      </c>
      <c r="G7369" t="s">
        <v>642</v>
      </c>
      <c r="H7369">
        <v>583150</v>
      </c>
      <c r="I7369" t="s">
        <v>687</v>
      </c>
      <c r="J7369">
        <v>202212</v>
      </c>
      <c r="K7369">
        <v>44926</v>
      </c>
      <c r="L7369" t="s">
        <v>644</v>
      </c>
      <c r="M7369">
        <v>13726.55</v>
      </c>
      <c r="N7369">
        <v>21.72</v>
      </c>
      <c r="O7369" t="s">
        <v>645</v>
      </c>
      <c r="P7369" s="428">
        <v>20.931000000000001</v>
      </c>
      <c r="Q7369">
        <v>30537750</v>
      </c>
      <c r="R7369" t="s">
        <v>646</v>
      </c>
      <c r="S7369">
        <v>2011105</v>
      </c>
      <c r="T7369" t="s">
        <v>5928</v>
      </c>
    </row>
    <row r="7370" spans="1:20" x14ac:dyDescent="0.25">
      <c r="A7370" t="s">
        <v>637</v>
      </c>
      <c r="B7370" t="s">
        <v>831</v>
      </c>
      <c r="C7370" t="s">
        <v>639</v>
      </c>
      <c r="D7370" t="s">
        <v>651</v>
      </c>
      <c r="E7370" t="s">
        <v>686</v>
      </c>
      <c r="F7370">
        <v>528004120002</v>
      </c>
      <c r="G7370" t="s">
        <v>642</v>
      </c>
      <c r="H7370">
        <v>583150</v>
      </c>
      <c r="I7370" t="s">
        <v>687</v>
      </c>
      <c r="J7370">
        <v>202212</v>
      </c>
      <c r="K7370">
        <v>44926</v>
      </c>
      <c r="L7370" t="s">
        <v>644</v>
      </c>
      <c r="M7370">
        <v>13726.55</v>
      </c>
      <c r="N7370">
        <v>21.72</v>
      </c>
      <c r="O7370" t="s">
        <v>645</v>
      </c>
      <c r="P7370" s="428">
        <v>20.931000000000001</v>
      </c>
      <c r="Q7370">
        <v>30537754</v>
      </c>
      <c r="R7370" t="s">
        <v>646</v>
      </c>
      <c r="S7370">
        <v>2011105</v>
      </c>
      <c r="T7370" t="s">
        <v>5927</v>
      </c>
    </row>
    <row r="7371" spans="1:20" x14ac:dyDescent="0.25">
      <c r="A7371" t="s">
        <v>637</v>
      </c>
      <c r="B7371" t="s">
        <v>736</v>
      </c>
      <c r="C7371" t="s">
        <v>639</v>
      </c>
      <c r="D7371" t="s">
        <v>640</v>
      </c>
      <c r="E7371" t="s">
        <v>678</v>
      </c>
      <c r="F7371">
        <v>528004120002</v>
      </c>
      <c r="G7371" t="s">
        <v>642</v>
      </c>
      <c r="H7371">
        <v>583147</v>
      </c>
      <c r="I7371" t="s">
        <v>41</v>
      </c>
      <c r="J7371">
        <v>202212</v>
      </c>
      <c r="K7371">
        <v>44926</v>
      </c>
      <c r="L7371" t="s">
        <v>644</v>
      </c>
      <c r="M7371">
        <v>5119.05</v>
      </c>
      <c r="N7371">
        <v>8.1</v>
      </c>
      <c r="O7371" t="s">
        <v>645</v>
      </c>
      <c r="P7371" s="428">
        <v>7.806</v>
      </c>
      <c r="Q7371">
        <v>13045208</v>
      </c>
      <c r="R7371" t="s">
        <v>646</v>
      </c>
      <c r="S7371">
        <v>2012532</v>
      </c>
      <c r="T7371" t="s">
        <v>5875</v>
      </c>
    </row>
    <row r="7372" spans="1:20" x14ac:dyDescent="0.25">
      <c r="A7372" t="s">
        <v>637</v>
      </c>
      <c r="B7372" t="s">
        <v>736</v>
      </c>
      <c r="C7372" t="s">
        <v>639</v>
      </c>
      <c r="D7372" t="s">
        <v>640</v>
      </c>
      <c r="E7372" t="s">
        <v>686</v>
      </c>
      <c r="F7372">
        <v>528004120002</v>
      </c>
      <c r="G7372" t="s">
        <v>642</v>
      </c>
      <c r="H7372">
        <v>583150</v>
      </c>
      <c r="I7372" t="s">
        <v>687</v>
      </c>
      <c r="J7372">
        <v>202212</v>
      </c>
      <c r="K7372">
        <v>44926</v>
      </c>
      <c r="L7372" t="s">
        <v>644</v>
      </c>
      <c r="M7372">
        <v>8705.52</v>
      </c>
      <c r="N7372">
        <v>13.77</v>
      </c>
      <c r="O7372" t="s">
        <v>645</v>
      </c>
      <c r="P7372" s="428">
        <v>13.27</v>
      </c>
      <c r="Q7372">
        <v>13045208</v>
      </c>
      <c r="R7372" t="s">
        <v>646</v>
      </c>
      <c r="S7372">
        <v>2011105</v>
      </c>
      <c r="T7372" t="s">
        <v>5897</v>
      </c>
    </row>
    <row r="7373" spans="1:20" x14ac:dyDescent="0.25">
      <c r="A7373" t="s">
        <v>637</v>
      </c>
      <c r="B7373" t="s">
        <v>736</v>
      </c>
      <c r="C7373" t="s">
        <v>639</v>
      </c>
      <c r="D7373" t="s">
        <v>640</v>
      </c>
      <c r="E7373" t="s">
        <v>678</v>
      </c>
      <c r="F7373">
        <v>528004120002</v>
      </c>
      <c r="G7373" t="s">
        <v>642</v>
      </c>
      <c r="H7373">
        <v>583147</v>
      </c>
      <c r="I7373" t="s">
        <v>41</v>
      </c>
      <c r="J7373">
        <v>202212</v>
      </c>
      <c r="K7373">
        <v>44926</v>
      </c>
      <c r="L7373" t="s">
        <v>644</v>
      </c>
      <c r="M7373">
        <v>14613.28</v>
      </c>
      <c r="N7373">
        <v>23.12</v>
      </c>
      <c r="O7373" t="s">
        <v>645</v>
      </c>
      <c r="P7373" s="428">
        <v>22.28</v>
      </c>
      <c r="Q7373">
        <v>13045208</v>
      </c>
      <c r="R7373" t="s">
        <v>646</v>
      </c>
      <c r="S7373">
        <v>2027008</v>
      </c>
      <c r="T7373" t="s">
        <v>5873</v>
      </c>
    </row>
    <row r="7374" spans="1:20" x14ac:dyDescent="0.25">
      <c r="A7374" t="s">
        <v>637</v>
      </c>
      <c r="B7374" t="s">
        <v>736</v>
      </c>
      <c r="C7374" t="s">
        <v>639</v>
      </c>
      <c r="D7374" t="s">
        <v>640</v>
      </c>
      <c r="E7374" t="s">
        <v>667</v>
      </c>
      <c r="F7374">
        <v>528004120002</v>
      </c>
      <c r="G7374" t="s">
        <v>642</v>
      </c>
      <c r="H7374">
        <v>583149</v>
      </c>
      <c r="I7374" t="s">
        <v>680</v>
      </c>
      <c r="J7374">
        <v>202212</v>
      </c>
      <c r="K7374">
        <v>44926</v>
      </c>
      <c r="L7374" t="s">
        <v>644</v>
      </c>
      <c r="M7374">
        <v>14770.99</v>
      </c>
      <c r="N7374">
        <v>23.37</v>
      </c>
      <c r="O7374" t="s">
        <v>645</v>
      </c>
      <c r="P7374" s="428">
        <v>22.521000000000001</v>
      </c>
      <c r="Q7374">
        <v>13045208</v>
      </c>
      <c r="R7374" t="s">
        <v>646</v>
      </c>
      <c r="S7374">
        <v>8540392</v>
      </c>
      <c r="T7374" t="s">
        <v>5877</v>
      </c>
    </row>
    <row r="7375" spans="1:20" x14ac:dyDescent="0.25">
      <c r="A7375" t="s">
        <v>637</v>
      </c>
      <c r="B7375" t="s">
        <v>736</v>
      </c>
      <c r="C7375" t="s">
        <v>639</v>
      </c>
      <c r="D7375" t="s">
        <v>640</v>
      </c>
      <c r="E7375" t="s">
        <v>2995</v>
      </c>
      <c r="F7375">
        <v>528004120002</v>
      </c>
      <c r="G7375" t="s">
        <v>642</v>
      </c>
      <c r="H7375">
        <v>583153</v>
      </c>
      <c r="I7375" t="s">
        <v>722</v>
      </c>
      <c r="J7375">
        <v>202212</v>
      </c>
      <c r="K7375">
        <v>44926</v>
      </c>
      <c r="L7375" t="s">
        <v>644</v>
      </c>
      <c r="M7375">
        <v>6550.78</v>
      </c>
      <c r="N7375">
        <v>10.36</v>
      </c>
      <c r="O7375" t="s">
        <v>645</v>
      </c>
      <c r="P7375" s="428">
        <v>9.984</v>
      </c>
      <c r="Q7375">
        <v>13045208</v>
      </c>
      <c r="R7375" t="s">
        <v>646</v>
      </c>
      <c r="S7375">
        <v>2052844</v>
      </c>
      <c r="T7375" t="s">
        <v>5871</v>
      </c>
    </row>
    <row r="7376" spans="1:20" x14ac:dyDescent="0.25">
      <c r="A7376" t="s">
        <v>637</v>
      </c>
      <c r="B7376" t="s">
        <v>736</v>
      </c>
      <c r="C7376" t="s">
        <v>639</v>
      </c>
      <c r="D7376" t="s">
        <v>640</v>
      </c>
      <c r="E7376" t="s">
        <v>678</v>
      </c>
      <c r="F7376">
        <v>528004120002</v>
      </c>
      <c r="G7376" t="s">
        <v>642</v>
      </c>
      <c r="H7376">
        <v>583147</v>
      </c>
      <c r="I7376" t="s">
        <v>41</v>
      </c>
      <c r="J7376">
        <v>202212</v>
      </c>
      <c r="K7376">
        <v>44926</v>
      </c>
      <c r="L7376" t="s">
        <v>644</v>
      </c>
      <c r="M7376">
        <v>16380.95</v>
      </c>
      <c r="N7376">
        <v>25.91</v>
      </c>
      <c r="O7376" t="s">
        <v>645</v>
      </c>
      <c r="P7376" s="428">
        <v>24.968</v>
      </c>
      <c r="Q7376">
        <v>13045208</v>
      </c>
      <c r="R7376" t="s">
        <v>646</v>
      </c>
      <c r="S7376">
        <v>2049729</v>
      </c>
      <c r="T7376" t="s">
        <v>5874</v>
      </c>
    </row>
    <row r="7377" spans="1:20" x14ac:dyDescent="0.25">
      <c r="A7377" t="s">
        <v>637</v>
      </c>
      <c r="B7377" t="s">
        <v>998</v>
      </c>
      <c r="C7377" t="s">
        <v>639</v>
      </c>
      <c r="D7377" t="s">
        <v>695</v>
      </c>
      <c r="E7377" t="s">
        <v>652</v>
      </c>
      <c r="F7377">
        <v>528004120010</v>
      </c>
      <c r="G7377" t="s">
        <v>653</v>
      </c>
      <c r="H7377">
        <v>583608</v>
      </c>
      <c r="I7377" t="s">
        <v>203</v>
      </c>
      <c r="J7377">
        <v>202212</v>
      </c>
      <c r="K7377">
        <v>44926</v>
      </c>
      <c r="L7377" t="s">
        <v>644</v>
      </c>
      <c r="M7377">
        <v>20000</v>
      </c>
      <c r="N7377">
        <v>31.64</v>
      </c>
      <c r="O7377" t="s">
        <v>645</v>
      </c>
      <c r="P7377" s="428">
        <v>30.49</v>
      </c>
      <c r="Q7377">
        <v>30537718</v>
      </c>
      <c r="T7377" t="s">
        <v>5931</v>
      </c>
    </row>
    <row r="7378" spans="1:20" x14ac:dyDescent="0.25">
      <c r="A7378" t="s">
        <v>637</v>
      </c>
      <c r="B7378" t="s">
        <v>821</v>
      </c>
      <c r="C7378" t="s">
        <v>639</v>
      </c>
      <c r="D7378" t="s">
        <v>718</v>
      </c>
      <c r="E7378" t="s">
        <v>2995</v>
      </c>
      <c r="F7378">
        <v>528004120026</v>
      </c>
      <c r="G7378" t="s">
        <v>1241</v>
      </c>
      <c r="H7378">
        <v>583625</v>
      </c>
      <c r="I7378" t="s">
        <v>303</v>
      </c>
      <c r="J7378">
        <v>202212</v>
      </c>
      <c r="K7378">
        <v>44926</v>
      </c>
      <c r="L7378" t="s">
        <v>644</v>
      </c>
      <c r="M7378">
        <v>2620000</v>
      </c>
      <c r="N7378">
        <v>4144.78</v>
      </c>
      <c r="O7378" t="s">
        <v>645</v>
      </c>
      <c r="P7378" s="428">
        <v>3994.16</v>
      </c>
      <c r="Q7378">
        <v>30537777</v>
      </c>
      <c r="T7378" t="s">
        <v>5936</v>
      </c>
    </row>
    <row r="7379" spans="1:20" x14ac:dyDescent="0.25">
      <c r="A7379" t="s">
        <v>637</v>
      </c>
      <c r="B7379" t="s">
        <v>998</v>
      </c>
      <c r="C7379" t="s">
        <v>639</v>
      </c>
      <c r="D7379" t="s">
        <v>695</v>
      </c>
      <c r="E7379" t="s">
        <v>652</v>
      </c>
      <c r="F7379">
        <v>528004120010</v>
      </c>
      <c r="G7379" t="s">
        <v>653</v>
      </c>
      <c r="H7379">
        <v>583608</v>
      </c>
      <c r="I7379" t="s">
        <v>203</v>
      </c>
      <c r="J7379">
        <v>202212</v>
      </c>
      <c r="K7379">
        <v>44926</v>
      </c>
      <c r="L7379" t="s">
        <v>644</v>
      </c>
      <c r="M7379">
        <v>90000</v>
      </c>
      <c r="N7379">
        <v>142.38</v>
      </c>
      <c r="O7379" t="s">
        <v>645</v>
      </c>
      <c r="P7379" s="428">
        <v>137.20599999999999</v>
      </c>
      <c r="Q7379">
        <v>30537718</v>
      </c>
      <c r="T7379" t="s">
        <v>5930</v>
      </c>
    </row>
    <row r="7380" spans="1:20" x14ac:dyDescent="0.25">
      <c r="A7380" t="s">
        <v>637</v>
      </c>
      <c r="B7380" t="s">
        <v>998</v>
      </c>
      <c r="C7380" t="s">
        <v>639</v>
      </c>
      <c r="D7380" t="s">
        <v>651</v>
      </c>
      <c r="E7380" t="s">
        <v>652</v>
      </c>
      <c r="F7380">
        <v>528004120010</v>
      </c>
      <c r="G7380" t="s">
        <v>653</v>
      </c>
      <c r="H7380">
        <v>583608</v>
      </c>
      <c r="I7380" t="s">
        <v>203</v>
      </c>
      <c r="J7380">
        <v>202212</v>
      </c>
      <c r="K7380">
        <v>44926</v>
      </c>
      <c r="L7380" t="s">
        <v>644</v>
      </c>
      <c r="M7380">
        <v>140000</v>
      </c>
      <c r="N7380">
        <v>221.48</v>
      </c>
      <c r="O7380" t="s">
        <v>645</v>
      </c>
      <c r="P7380" s="428">
        <v>213.43100000000001</v>
      </c>
      <c r="Q7380">
        <v>30537718</v>
      </c>
      <c r="T7380" t="s">
        <v>5935</v>
      </c>
    </row>
    <row r="7381" spans="1:20" x14ac:dyDescent="0.25">
      <c r="A7381" t="s">
        <v>637</v>
      </c>
      <c r="B7381" t="s">
        <v>849</v>
      </c>
      <c r="C7381" t="s">
        <v>639</v>
      </c>
      <c r="D7381" t="s">
        <v>718</v>
      </c>
      <c r="E7381" t="s">
        <v>673</v>
      </c>
      <c r="F7381">
        <v>528004120010</v>
      </c>
      <c r="G7381" t="s">
        <v>653</v>
      </c>
      <c r="H7381" t="s">
        <v>213</v>
      </c>
      <c r="I7381" t="s">
        <v>850</v>
      </c>
      <c r="J7381">
        <v>202212</v>
      </c>
      <c r="K7381">
        <v>44926</v>
      </c>
      <c r="L7381" t="s">
        <v>727</v>
      </c>
      <c r="M7381">
        <v>39.9</v>
      </c>
      <c r="N7381">
        <v>39.9</v>
      </c>
      <c r="O7381" t="s">
        <v>645</v>
      </c>
      <c r="P7381" s="428">
        <v>38.450000000000003</v>
      </c>
      <c r="Q7381">
        <v>13064271</v>
      </c>
      <c r="T7381" t="s">
        <v>850</v>
      </c>
    </row>
    <row r="7382" spans="1:20" x14ac:dyDescent="0.25">
      <c r="A7382" t="s">
        <v>637</v>
      </c>
      <c r="B7382" t="s">
        <v>849</v>
      </c>
      <c r="C7382" t="s">
        <v>639</v>
      </c>
      <c r="D7382" t="s">
        <v>640</v>
      </c>
      <c r="E7382" t="s">
        <v>648</v>
      </c>
      <c r="F7382">
        <v>528004120010</v>
      </c>
      <c r="G7382" t="s">
        <v>653</v>
      </c>
      <c r="H7382" t="s">
        <v>213</v>
      </c>
      <c r="I7382" t="s">
        <v>850</v>
      </c>
      <c r="J7382">
        <v>202212</v>
      </c>
      <c r="K7382">
        <v>44926</v>
      </c>
      <c r="L7382" t="s">
        <v>727</v>
      </c>
      <c r="M7382">
        <v>337.97</v>
      </c>
      <c r="N7382">
        <v>337.97</v>
      </c>
      <c r="O7382" t="s">
        <v>645</v>
      </c>
      <c r="P7382" s="428">
        <v>325.68799999999999</v>
      </c>
      <c r="Q7382">
        <v>13064271</v>
      </c>
      <c r="T7382" t="s">
        <v>850</v>
      </c>
    </row>
    <row r="7383" spans="1:20" x14ac:dyDescent="0.25">
      <c r="A7383" t="s">
        <v>637</v>
      </c>
      <c r="B7383" t="s">
        <v>849</v>
      </c>
      <c r="C7383" t="s">
        <v>639</v>
      </c>
      <c r="D7383" t="s">
        <v>640</v>
      </c>
      <c r="E7383" t="s">
        <v>678</v>
      </c>
      <c r="F7383">
        <v>528004120010</v>
      </c>
      <c r="G7383" t="s">
        <v>653</v>
      </c>
      <c r="H7383" t="s">
        <v>213</v>
      </c>
      <c r="I7383" t="s">
        <v>850</v>
      </c>
      <c r="J7383">
        <v>202212</v>
      </c>
      <c r="K7383">
        <v>44926</v>
      </c>
      <c r="L7383" t="s">
        <v>727</v>
      </c>
      <c r="M7383">
        <v>12.2</v>
      </c>
      <c r="N7383">
        <v>12.2</v>
      </c>
      <c r="O7383" t="s">
        <v>645</v>
      </c>
      <c r="P7383" s="428">
        <v>11.757</v>
      </c>
      <c r="Q7383">
        <v>13064271</v>
      </c>
      <c r="T7383" t="s">
        <v>850</v>
      </c>
    </row>
    <row r="7384" spans="1:20" x14ac:dyDescent="0.25">
      <c r="A7384" t="s">
        <v>637</v>
      </c>
      <c r="B7384" t="s">
        <v>849</v>
      </c>
      <c r="C7384" t="s">
        <v>639</v>
      </c>
      <c r="D7384" t="s">
        <v>640</v>
      </c>
      <c r="E7384" t="s">
        <v>701</v>
      </c>
      <c r="F7384">
        <v>528004120010</v>
      </c>
      <c r="G7384" t="s">
        <v>653</v>
      </c>
      <c r="H7384" t="s">
        <v>213</v>
      </c>
      <c r="I7384" t="s">
        <v>850</v>
      </c>
      <c r="J7384">
        <v>202212</v>
      </c>
      <c r="K7384">
        <v>44926</v>
      </c>
      <c r="L7384" t="s">
        <v>727</v>
      </c>
      <c r="M7384">
        <v>74.37</v>
      </c>
      <c r="N7384">
        <v>74.37</v>
      </c>
      <c r="O7384" t="s">
        <v>645</v>
      </c>
      <c r="P7384" s="428">
        <v>71.667000000000002</v>
      </c>
      <c r="Q7384">
        <v>13064271</v>
      </c>
      <c r="T7384" t="s">
        <v>850</v>
      </c>
    </row>
    <row r="7385" spans="1:20" x14ac:dyDescent="0.25">
      <c r="A7385" t="s">
        <v>637</v>
      </c>
      <c r="B7385" t="s">
        <v>849</v>
      </c>
      <c r="C7385" t="s">
        <v>639</v>
      </c>
      <c r="D7385" t="s">
        <v>640</v>
      </c>
      <c r="E7385" t="s">
        <v>641</v>
      </c>
      <c r="F7385">
        <v>528004120010</v>
      </c>
      <c r="G7385" t="s">
        <v>653</v>
      </c>
      <c r="H7385" t="s">
        <v>213</v>
      </c>
      <c r="I7385" t="s">
        <v>850</v>
      </c>
      <c r="J7385">
        <v>202212</v>
      </c>
      <c r="K7385">
        <v>44926</v>
      </c>
      <c r="L7385" t="s">
        <v>727</v>
      </c>
      <c r="M7385">
        <v>194.2</v>
      </c>
      <c r="N7385">
        <v>194.2</v>
      </c>
      <c r="O7385" t="s">
        <v>645</v>
      </c>
      <c r="P7385" s="428">
        <v>187.143</v>
      </c>
      <c r="Q7385">
        <v>13064271</v>
      </c>
      <c r="T7385" t="s">
        <v>850</v>
      </c>
    </row>
    <row r="7386" spans="1:20" x14ac:dyDescent="0.25">
      <c r="A7386" t="s">
        <v>637</v>
      </c>
      <c r="B7386" t="s">
        <v>849</v>
      </c>
      <c r="C7386" t="s">
        <v>639</v>
      </c>
      <c r="D7386" t="s">
        <v>640</v>
      </c>
      <c r="E7386" t="s">
        <v>2008</v>
      </c>
      <c r="F7386">
        <v>528004120010</v>
      </c>
      <c r="G7386" t="s">
        <v>653</v>
      </c>
      <c r="H7386" t="s">
        <v>213</v>
      </c>
      <c r="I7386" t="s">
        <v>850</v>
      </c>
      <c r="J7386">
        <v>202212</v>
      </c>
      <c r="K7386">
        <v>44926</v>
      </c>
      <c r="L7386" t="s">
        <v>727</v>
      </c>
      <c r="M7386">
        <v>4.42</v>
      </c>
      <c r="N7386">
        <v>4.42</v>
      </c>
      <c r="O7386" t="s">
        <v>645</v>
      </c>
      <c r="P7386" s="428">
        <v>4.2590000000000003</v>
      </c>
      <c r="Q7386">
        <v>13064271</v>
      </c>
      <c r="T7386" t="s">
        <v>850</v>
      </c>
    </row>
    <row r="7387" spans="1:20" x14ac:dyDescent="0.25">
      <c r="A7387" t="s">
        <v>637</v>
      </c>
      <c r="B7387" t="s">
        <v>849</v>
      </c>
      <c r="C7387" t="s">
        <v>639</v>
      </c>
      <c r="D7387" t="s">
        <v>640</v>
      </c>
      <c r="E7387" t="s">
        <v>652</v>
      </c>
      <c r="F7387">
        <v>528004120010</v>
      </c>
      <c r="G7387" t="s">
        <v>653</v>
      </c>
      <c r="H7387" t="s">
        <v>213</v>
      </c>
      <c r="I7387" t="s">
        <v>850</v>
      </c>
      <c r="J7387">
        <v>202212</v>
      </c>
      <c r="K7387">
        <v>44926</v>
      </c>
      <c r="L7387" t="s">
        <v>727</v>
      </c>
      <c r="M7387">
        <v>45.18</v>
      </c>
      <c r="N7387">
        <v>45.18</v>
      </c>
      <c r="O7387" t="s">
        <v>645</v>
      </c>
      <c r="P7387" s="428">
        <v>43.537999999999997</v>
      </c>
      <c r="Q7387">
        <v>13064271</v>
      </c>
      <c r="T7387" t="s">
        <v>850</v>
      </c>
    </row>
    <row r="7388" spans="1:20" x14ac:dyDescent="0.25">
      <c r="A7388" t="s">
        <v>637</v>
      </c>
      <c r="B7388" t="s">
        <v>849</v>
      </c>
      <c r="C7388" t="s">
        <v>639</v>
      </c>
      <c r="D7388" t="s">
        <v>640</v>
      </c>
      <c r="E7388" t="s">
        <v>708</v>
      </c>
      <c r="F7388">
        <v>528004120010</v>
      </c>
      <c r="G7388" t="s">
        <v>653</v>
      </c>
      <c r="H7388" t="s">
        <v>213</v>
      </c>
      <c r="I7388" t="s">
        <v>850</v>
      </c>
      <c r="J7388">
        <v>202212</v>
      </c>
      <c r="K7388">
        <v>44926</v>
      </c>
      <c r="L7388" t="s">
        <v>727</v>
      </c>
      <c r="M7388">
        <v>16.18</v>
      </c>
      <c r="N7388">
        <v>16.18</v>
      </c>
      <c r="O7388" t="s">
        <v>645</v>
      </c>
      <c r="P7388" s="428">
        <v>15.592000000000001</v>
      </c>
      <c r="Q7388">
        <v>13064271</v>
      </c>
      <c r="T7388" t="s">
        <v>850</v>
      </c>
    </row>
    <row r="7389" spans="1:20" x14ac:dyDescent="0.25">
      <c r="A7389" t="s">
        <v>637</v>
      </c>
      <c r="B7389" t="s">
        <v>849</v>
      </c>
      <c r="C7389" t="s">
        <v>639</v>
      </c>
      <c r="D7389" t="s">
        <v>640</v>
      </c>
      <c r="E7389" t="s">
        <v>1177</v>
      </c>
      <c r="F7389">
        <v>528004120010</v>
      </c>
      <c r="G7389" t="s">
        <v>653</v>
      </c>
      <c r="H7389" t="s">
        <v>213</v>
      </c>
      <c r="I7389" t="s">
        <v>850</v>
      </c>
      <c r="J7389">
        <v>202212</v>
      </c>
      <c r="K7389">
        <v>44926</v>
      </c>
      <c r="L7389" t="s">
        <v>727</v>
      </c>
      <c r="M7389">
        <v>42.87</v>
      </c>
      <c r="N7389">
        <v>42.87</v>
      </c>
      <c r="O7389" t="s">
        <v>645</v>
      </c>
      <c r="P7389" s="428">
        <v>41.311999999999998</v>
      </c>
      <c r="Q7389">
        <v>13064271</v>
      </c>
      <c r="T7389" t="s">
        <v>850</v>
      </c>
    </row>
    <row r="7390" spans="1:20" x14ac:dyDescent="0.25">
      <c r="A7390" t="s">
        <v>637</v>
      </c>
      <c r="B7390" t="s">
        <v>849</v>
      </c>
      <c r="C7390" t="s">
        <v>639</v>
      </c>
      <c r="D7390" t="s">
        <v>640</v>
      </c>
      <c r="E7390" t="s">
        <v>667</v>
      </c>
      <c r="F7390">
        <v>528004120010</v>
      </c>
      <c r="G7390" t="s">
        <v>653</v>
      </c>
      <c r="H7390" t="s">
        <v>213</v>
      </c>
      <c r="I7390" t="s">
        <v>850</v>
      </c>
      <c r="J7390">
        <v>202212</v>
      </c>
      <c r="K7390">
        <v>44926</v>
      </c>
      <c r="L7390" t="s">
        <v>727</v>
      </c>
      <c r="M7390">
        <v>73</v>
      </c>
      <c r="N7390">
        <v>73</v>
      </c>
      <c r="O7390" t="s">
        <v>645</v>
      </c>
      <c r="P7390" s="428">
        <v>70.346999999999994</v>
      </c>
      <c r="Q7390">
        <v>13064271</v>
      </c>
      <c r="T7390" t="s">
        <v>850</v>
      </c>
    </row>
    <row r="7391" spans="1:20" x14ac:dyDescent="0.25">
      <c r="A7391" t="s">
        <v>637</v>
      </c>
      <c r="B7391" t="s">
        <v>849</v>
      </c>
      <c r="C7391" t="s">
        <v>639</v>
      </c>
      <c r="D7391" t="s">
        <v>640</v>
      </c>
      <c r="E7391" t="s">
        <v>686</v>
      </c>
      <c r="F7391">
        <v>528004120010</v>
      </c>
      <c r="G7391" t="s">
        <v>653</v>
      </c>
      <c r="H7391" t="s">
        <v>213</v>
      </c>
      <c r="I7391" t="s">
        <v>850</v>
      </c>
      <c r="J7391">
        <v>202212</v>
      </c>
      <c r="K7391">
        <v>44926</v>
      </c>
      <c r="L7391" t="s">
        <v>727</v>
      </c>
      <c r="M7391">
        <v>67.12</v>
      </c>
      <c r="N7391">
        <v>67.12</v>
      </c>
      <c r="O7391" t="s">
        <v>645</v>
      </c>
      <c r="P7391" s="428">
        <v>64.680999999999997</v>
      </c>
      <c r="Q7391">
        <v>13064271</v>
      </c>
      <c r="T7391" t="s">
        <v>850</v>
      </c>
    </row>
    <row r="7392" spans="1:20" x14ac:dyDescent="0.25">
      <c r="A7392" t="s">
        <v>637</v>
      </c>
      <c r="B7392" t="s">
        <v>849</v>
      </c>
      <c r="C7392" t="s">
        <v>639</v>
      </c>
      <c r="D7392" t="s">
        <v>640</v>
      </c>
      <c r="E7392" t="s">
        <v>673</v>
      </c>
      <c r="F7392">
        <v>528004120010</v>
      </c>
      <c r="G7392" t="s">
        <v>653</v>
      </c>
      <c r="H7392" t="s">
        <v>213</v>
      </c>
      <c r="I7392" t="s">
        <v>850</v>
      </c>
      <c r="J7392">
        <v>202212</v>
      </c>
      <c r="K7392">
        <v>44926</v>
      </c>
      <c r="L7392" t="s">
        <v>727</v>
      </c>
      <c r="M7392">
        <v>96.33</v>
      </c>
      <c r="N7392">
        <v>96.33</v>
      </c>
      <c r="O7392" t="s">
        <v>645</v>
      </c>
      <c r="P7392" s="428">
        <v>92.828999999999994</v>
      </c>
      <c r="Q7392">
        <v>13064271</v>
      </c>
      <c r="T7392" t="s">
        <v>850</v>
      </c>
    </row>
    <row r="7393" spans="1:20" x14ac:dyDescent="0.25">
      <c r="A7393" t="s">
        <v>637</v>
      </c>
      <c r="B7393" t="s">
        <v>849</v>
      </c>
      <c r="C7393" t="s">
        <v>639</v>
      </c>
      <c r="D7393" t="s">
        <v>651</v>
      </c>
      <c r="E7393" t="s">
        <v>652</v>
      </c>
      <c r="F7393">
        <v>528004120010</v>
      </c>
      <c r="G7393" t="s">
        <v>653</v>
      </c>
      <c r="H7393" t="s">
        <v>213</v>
      </c>
      <c r="I7393" t="s">
        <v>850</v>
      </c>
      <c r="J7393">
        <v>202212</v>
      </c>
      <c r="K7393">
        <v>44926</v>
      </c>
      <c r="L7393" t="s">
        <v>727</v>
      </c>
      <c r="M7393">
        <v>23.3</v>
      </c>
      <c r="N7393">
        <v>23.3</v>
      </c>
      <c r="O7393" t="s">
        <v>645</v>
      </c>
      <c r="P7393" s="428">
        <v>22.452999999999999</v>
      </c>
      <c r="Q7393">
        <v>13064271</v>
      </c>
      <c r="T7393" t="s">
        <v>850</v>
      </c>
    </row>
    <row r="7394" spans="1:20" x14ac:dyDescent="0.25">
      <c r="A7394" t="s">
        <v>637</v>
      </c>
      <c r="B7394" t="s">
        <v>849</v>
      </c>
      <c r="C7394" t="s">
        <v>639</v>
      </c>
      <c r="D7394" t="s">
        <v>651</v>
      </c>
      <c r="E7394" t="s">
        <v>667</v>
      </c>
      <c r="F7394">
        <v>528004120010</v>
      </c>
      <c r="G7394" t="s">
        <v>653</v>
      </c>
      <c r="H7394" t="s">
        <v>213</v>
      </c>
      <c r="I7394" t="s">
        <v>850</v>
      </c>
      <c r="J7394">
        <v>202212</v>
      </c>
      <c r="K7394">
        <v>44926</v>
      </c>
      <c r="L7394" t="s">
        <v>727</v>
      </c>
      <c r="M7394">
        <v>34.28</v>
      </c>
      <c r="N7394">
        <v>34.28</v>
      </c>
      <c r="O7394" t="s">
        <v>645</v>
      </c>
      <c r="P7394" s="428">
        <v>33.033999999999999</v>
      </c>
      <c r="Q7394">
        <v>13064271</v>
      </c>
      <c r="T7394" t="s">
        <v>850</v>
      </c>
    </row>
    <row r="7395" spans="1:20" x14ac:dyDescent="0.25">
      <c r="A7395" t="s">
        <v>637</v>
      </c>
      <c r="B7395" t="s">
        <v>849</v>
      </c>
      <c r="C7395" t="s">
        <v>639</v>
      </c>
      <c r="D7395" t="s">
        <v>695</v>
      </c>
      <c r="E7395" t="s">
        <v>673</v>
      </c>
      <c r="F7395">
        <v>528004120010</v>
      </c>
      <c r="G7395" t="s">
        <v>653</v>
      </c>
      <c r="H7395" t="s">
        <v>213</v>
      </c>
      <c r="I7395" t="s">
        <v>850</v>
      </c>
      <c r="J7395">
        <v>202212</v>
      </c>
      <c r="K7395">
        <v>44926</v>
      </c>
      <c r="L7395" t="s">
        <v>727</v>
      </c>
      <c r="M7395">
        <v>2.87</v>
      </c>
      <c r="N7395">
        <v>2.87</v>
      </c>
      <c r="O7395" t="s">
        <v>645</v>
      </c>
      <c r="P7395" s="428">
        <v>2.766</v>
      </c>
      <c r="Q7395">
        <v>13064271</v>
      </c>
      <c r="T7395" t="s">
        <v>850</v>
      </c>
    </row>
    <row r="7396" spans="1:20" x14ac:dyDescent="0.25">
      <c r="A7396" t="s">
        <v>637</v>
      </c>
      <c r="B7396" t="s">
        <v>853</v>
      </c>
      <c r="C7396" t="s">
        <v>639</v>
      </c>
      <c r="D7396" t="s">
        <v>718</v>
      </c>
      <c r="E7396" t="s">
        <v>652</v>
      </c>
      <c r="F7396">
        <v>528004120010</v>
      </c>
      <c r="G7396" t="s">
        <v>653</v>
      </c>
      <c r="H7396" t="s">
        <v>219</v>
      </c>
      <c r="I7396" t="s">
        <v>220</v>
      </c>
      <c r="J7396">
        <v>202212</v>
      </c>
      <c r="K7396">
        <v>44926</v>
      </c>
      <c r="L7396" t="s">
        <v>727</v>
      </c>
      <c r="M7396">
        <v>0.16</v>
      </c>
      <c r="N7396">
        <v>0.16</v>
      </c>
      <c r="O7396" t="s">
        <v>645</v>
      </c>
      <c r="P7396" s="428">
        <v>0.154</v>
      </c>
      <c r="Q7396">
        <v>13064271</v>
      </c>
      <c r="T7396" t="s">
        <v>220</v>
      </c>
    </row>
    <row r="7397" spans="1:20" x14ac:dyDescent="0.25">
      <c r="A7397" t="s">
        <v>637</v>
      </c>
      <c r="B7397" t="s">
        <v>853</v>
      </c>
      <c r="C7397" t="s">
        <v>639</v>
      </c>
      <c r="D7397" t="s">
        <v>640</v>
      </c>
      <c r="E7397" t="s">
        <v>648</v>
      </c>
      <c r="F7397">
        <v>528004120010</v>
      </c>
      <c r="G7397" t="s">
        <v>653</v>
      </c>
      <c r="H7397" t="s">
        <v>219</v>
      </c>
      <c r="I7397" t="s">
        <v>220</v>
      </c>
      <c r="J7397">
        <v>202212</v>
      </c>
      <c r="K7397">
        <v>44926</v>
      </c>
      <c r="L7397" t="s">
        <v>727</v>
      </c>
      <c r="M7397">
        <v>21.1</v>
      </c>
      <c r="N7397">
        <v>21.1</v>
      </c>
      <c r="O7397" t="s">
        <v>645</v>
      </c>
      <c r="P7397" s="428">
        <v>20.332999999999998</v>
      </c>
      <c r="Q7397">
        <v>13064271</v>
      </c>
      <c r="T7397" t="s">
        <v>220</v>
      </c>
    </row>
    <row r="7398" spans="1:20" x14ac:dyDescent="0.25">
      <c r="A7398" t="s">
        <v>637</v>
      </c>
      <c r="B7398" t="s">
        <v>853</v>
      </c>
      <c r="C7398" t="s">
        <v>639</v>
      </c>
      <c r="D7398" t="s">
        <v>640</v>
      </c>
      <c r="E7398" t="s">
        <v>708</v>
      </c>
      <c r="F7398">
        <v>528004120010</v>
      </c>
      <c r="G7398" t="s">
        <v>653</v>
      </c>
      <c r="H7398" t="s">
        <v>219</v>
      </c>
      <c r="I7398" t="s">
        <v>220</v>
      </c>
      <c r="J7398">
        <v>202212</v>
      </c>
      <c r="K7398">
        <v>44926</v>
      </c>
      <c r="L7398" t="s">
        <v>727</v>
      </c>
      <c r="M7398">
        <v>-14.49</v>
      </c>
      <c r="N7398">
        <v>-14.49</v>
      </c>
      <c r="O7398" t="s">
        <v>645</v>
      </c>
      <c r="P7398" s="428">
        <v>-13.962999999999999</v>
      </c>
      <c r="Q7398">
        <v>13064271</v>
      </c>
      <c r="T7398" t="s">
        <v>220</v>
      </c>
    </row>
    <row r="7399" spans="1:20" x14ac:dyDescent="0.25">
      <c r="A7399" t="s">
        <v>637</v>
      </c>
      <c r="B7399" t="s">
        <v>853</v>
      </c>
      <c r="C7399" t="s">
        <v>639</v>
      </c>
      <c r="D7399" t="s">
        <v>640</v>
      </c>
      <c r="E7399" t="s">
        <v>667</v>
      </c>
      <c r="F7399">
        <v>528004120010</v>
      </c>
      <c r="G7399" t="s">
        <v>653</v>
      </c>
      <c r="H7399" t="s">
        <v>219</v>
      </c>
      <c r="I7399" t="s">
        <v>220</v>
      </c>
      <c r="J7399">
        <v>202212</v>
      </c>
      <c r="K7399">
        <v>44926</v>
      </c>
      <c r="L7399" t="s">
        <v>727</v>
      </c>
      <c r="M7399">
        <v>25.82</v>
      </c>
      <c r="N7399">
        <v>25.82</v>
      </c>
      <c r="O7399" t="s">
        <v>645</v>
      </c>
      <c r="P7399" s="428">
        <v>24.882000000000001</v>
      </c>
      <c r="Q7399">
        <v>13064271</v>
      </c>
      <c r="T7399" t="s">
        <v>220</v>
      </c>
    </row>
    <row r="7400" spans="1:20" x14ac:dyDescent="0.25">
      <c r="A7400" t="s">
        <v>637</v>
      </c>
      <c r="B7400" t="s">
        <v>998</v>
      </c>
      <c r="C7400" t="s">
        <v>639</v>
      </c>
      <c r="D7400" t="s">
        <v>718</v>
      </c>
      <c r="E7400" t="s">
        <v>652</v>
      </c>
      <c r="F7400">
        <v>528004120010</v>
      </c>
      <c r="G7400" t="s">
        <v>653</v>
      </c>
      <c r="H7400">
        <v>583608</v>
      </c>
      <c r="I7400" t="s">
        <v>203</v>
      </c>
      <c r="J7400">
        <v>202212</v>
      </c>
      <c r="K7400">
        <v>44926</v>
      </c>
      <c r="L7400" t="s">
        <v>644</v>
      </c>
      <c r="M7400">
        <v>600000</v>
      </c>
      <c r="N7400">
        <v>949.19</v>
      </c>
      <c r="O7400" t="s">
        <v>645</v>
      </c>
      <c r="P7400" s="428">
        <v>914.697</v>
      </c>
      <c r="Q7400">
        <v>30537718</v>
      </c>
      <c r="T7400" t="s">
        <v>5934</v>
      </c>
    </row>
    <row r="7401" spans="1:20" x14ac:dyDescent="0.25">
      <c r="A7401" t="s">
        <v>637</v>
      </c>
      <c r="B7401" t="s">
        <v>821</v>
      </c>
      <c r="C7401" t="s">
        <v>639</v>
      </c>
      <c r="D7401" t="s">
        <v>718</v>
      </c>
      <c r="E7401" t="s">
        <v>2995</v>
      </c>
      <c r="F7401">
        <v>528004120027</v>
      </c>
      <c r="G7401" t="s">
        <v>2459</v>
      </c>
      <c r="H7401">
        <v>583626</v>
      </c>
      <c r="I7401" t="s">
        <v>2460</v>
      </c>
      <c r="J7401">
        <v>202212</v>
      </c>
      <c r="K7401">
        <v>44926</v>
      </c>
      <c r="L7401" t="s">
        <v>644</v>
      </c>
      <c r="M7401">
        <v>575000</v>
      </c>
      <c r="N7401">
        <v>909.64</v>
      </c>
      <c r="O7401" t="s">
        <v>645</v>
      </c>
      <c r="P7401" s="428">
        <v>876.58399999999995</v>
      </c>
      <c r="Q7401">
        <v>30537777</v>
      </c>
      <c r="T7401" t="s">
        <v>5933</v>
      </c>
    </row>
    <row r="7402" spans="1:20" x14ac:dyDescent="0.25">
      <c r="A7402" t="s">
        <v>637</v>
      </c>
      <c r="B7402" t="s">
        <v>853</v>
      </c>
      <c r="C7402" t="s">
        <v>639</v>
      </c>
      <c r="D7402" t="s">
        <v>651</v>
      </c>
      <c r="E7402" t="s">
        <v>641</v>
      </c>
      <c r="F7402">
        <v>528004120010</v>
      </c>
      <c r="G7402" t="s">
        <v>653</v>
      </c>
      <c r="H7402" t="s">
        <v>219</v>
      </c>
      <c r="I7402" t="s">
        <v>220</v>
      </c>
      <c r="J7402">
        <v>202212</v>
      </c>
      <c r="K7402">
        <v>44926</v>
      </c>
      <c r="L7402" t="s">
        <v>727</v>
      </c>
      <c r="M7402">
        <v>-1.06</v>
      </c>
      <c r="N7402">
        <v>-1.06</v>
      </c>
      <c r="O7402" t="s">
        <v>645</v>
      </c>
      <c r="P7402" s="428">
        <v>-1.0209999999999999</v>
      </c>
      <c r="Q7402">
        <v>13064271</v>
      </c>
      <c r="T7402" t="s">
        <v>220</v>
      </c>
    </row>
    <row r="7403" spans="1:20" x14ac:dyDescent="0.25">
      <c r="A7403" t="s">
        <v>637</v>
      </c>
      <c r="B7403" t="s">
        <v>849</v>
      </c>
      <c r="C7403" t="s">
        <v>639</v>
      </c>
      <c r="D7403" t="s">
        <v>651</v>
      </c>
      <c r="E7403" t="s">
        <v>673</v>
      </c>
      <c r="F7403">
        <v>528004120010</v>
      </c>
      <c r="G7403" t="s">
        <v>653</v>
      </c>
      <c r="H7403" t="s">
        <v>213</v>
      </c>
      <c r="I7403" t="s">
        <v>850</v>
      </c>
      <c r="J7403">
        <v>202212</v>
      </c>
      <c r="K7403">
        <v>44926</v>
      </c>
      <c r="L7403" t="s">
        <v>727</v>
      </c>
      <c r="M7403">
        <v>17.79</v>
      </c>
      <c r="N7403">
        <v>17.79</v>
      </c>
      <c r="O7403" t="s">
        <v>645</v>
      </c>
      <c r="P7403" s="428">
        <v>17.143999999999998</v>
      </c>
      <c r="Q7403">
        <v>13064271</v>
      </c>
      <c r="T7403" t="s">
        <v>850</v>
      </c>
    </row>
    <row r="7404" spans="1:20" x14ac:dyDescent="0.25">
      <c r="A7404" t="s">
        <v>637</v>
      </c>
      <c r="B7404" t="s">
        <v>853</v>
      </c>
      <c r="C7404" t="s">
        <v>639</v>
      </c>
      <c r="D7404" t="s">
        <v>651</v>
      </c>
      <c r="E7404" t="s">
        <v>667</v>
      </c>
      <c r="F7404">
        <v>528004120010</v>
      </c>
      <c r="G7404" t="s">
        <v>653</v>
      </c>
      <c r="H7404" t="s">
        <v>219</v>
      </c>
      <c r="I7404" t="s">
        <v>220</v>
      </c>
      <c r="J7404">
        <v>202212</v>
      </c>
      <c r="K7404">
        <v>44926</v>
      </c>
      <c r="L7404" t="s">
        <v>727</v>
      </c>
      <c r="M7404">
        <v>-43.34</v>
      </c>
      <c r="N7404">
        <v>-43.34</v>
      </c>
      <c r="O7404" t="s">
        <v>645</v>
      </c>
      <c r="P7404" s="428">
        <v>-41.765000000000001</v>
      </c>
      <c r="Q7404">
        <v>13064271</v>
      </c>
      <c r="T7404" t="s">
        <v>220</v>
      </c>
    </row>
    <row r="7405" spans="1:20" x14ac:dyDescent="0.25">
      <c r="A7405" t="s">
        <v>637</v>
      </c>
      <c r="B7405" t="s">
        <v>854</v>
      </c>
      <c r="C7405" t="s">
        <v>639</v>
      </c>
      <c r="D7405" t="s">
        <v>651</v>
      </c>
      <c r="E7405" t="s">
        <v>648</v>
      </c>
      <c r="F7405">
        <v>528004120010</v>
      </c>
      <c r="G7405" t="s">
        <v>653</v>
      </c>
      <c r="H7405" t="s">
        <v>221</v>
      </c>
      <c r="I7405" t="s">
        <v>222</v>
      </c>
      <c r="J7405">
        <v>202212</v>
      </c>
      <c r="K7405">
        <v>44926</v>
      </c>
      <c r="L7405" t="s">
        <v>727</v>
      </c>
      <c r="M7405">
        <v>-29.25</v>
      </c>
      <c r="N7405">
        <v>-29.25</v>
      </c>
      <c r="O7405" t="s">
        <v>645</v>
      </c>
      <c r="P7405" s="428">
        <v>-28.187000000000001</v>
      </c>
      <c r="Q7405">
        <v>13064271</v>
      </c>
      <c r="T7405" t="s">
        <v>222</v>
      </c>
    </row>
    <row r="7406" spans="1:20" x14ac:dyDescent="0.25">
      <c r="A7406" t="s">
        <v>637</v>
      </c>
      <c r="B7406" t="s">
        <v>854</v>
      </c>
      <c r="C7406" t="s">
        <v>639</v>
      </c>
      <c r="D7406" t="s">
        <v>651</v>
      </c>
      <c r="E7406" t="s">
        <v>652</v>
      </c>
      <c r="F7406">
        <v>528004120010</v>
      </c>
      <c r="G7406" t="s">
        <v>653</v>
      </c>
      <c r="H7406" t="s">
        <v>221</v>
      </c>
      <c r="I7406" t="s">
        <v>222</v>
      </c>
      <c r="J7406">
        <v>202212</v>
      </c>
      <c r="K7406">
        <v>44926</v>
      </c>
      <c r="L7406" t="s">
        <v>727</v>
      </c>
      <c r="M7406">
        <v>-15.05</v>
      </c>
      <c r="N7406">
        <v>-15.05</v>
      </c>
      <c r="O7406" t="s">
        <v>645</v>
      </c>
      <c r="P7406" s="428">
        <v>-14.503</v>
      </c>
      <c r="Q7406">
        <v>13064271</v>
      </c>
      <c r="T7406" t="s">
        <v>222</v>
      </c>
    </row>
    <row r="7407" spans="1:20" x14ac:dyDescent="0.25">
      <c r="A7407" t="s">
        <v>637</v>
      </c>
      <c r="B7407" t="s">
        <v>859</v>
      </c>
      <c r="C7407" t="s">
        <v>639</v>
      </c>
      <c r="D7407" t="s">
        <v>651</v>
      </c>
      <c r="E7407" t="s">
        <v>708</v>
      </c>
      <c r="F7407">
        <v>528004120010</v>
      </c>
      <c r="G7407" t="s">
        <v>653</v>
      </c>
      <c r="H7407" t="s">
        <v>215</v>
      </c>
      <c r="I7407" t="s">
        <v>216</v>
      </c>
      <c r="J7407">
        <v>202212</v>
      </c>
      <c r="K7407">
        <v>44926</v>
      </c>
      <c r="L7407" t="s">
        <v>727</v>
      </c>
      <c r="M7407">
        <v>10.49</v>
      </c>
      <c r="N7407">
        <v>10.49</v>
      </c>
      <c r="O7407" t="s">
        <v>645</v>
      </c>
      <c r="P7407" s="428">
        <v>10.109</v>
      </c>
      <c r="Q7407">
        <v>13064271</v>
      </c>
      <c r="T7407" t="s">
        <v>216</v>
      </c>
    </row>
    <row r="7408" spans="1:20" x14ac:dyDescent="0.25">
      <c r="A7408" t="s">
        <v>637</v>
      </c>
      <c r="B7408" t="s">
        <v>858</v>
      </c>
      <c r="C7408" t="s">
        <v>639</v>
      </c>
      <c r="D7408" t="s">
        <v>651</v>
      </c>
      <c r="E7408" t="s">
        <v>667</v>
      </c>
      <c r="F7408">
        <v>528004120010</v>
      </c>
      <c r="G7408" t="s">
        <v>653</v>
      </c>
      <c r="H7408" t="s">
        <v>217</v>
      </c>
      <c r="I7408" t="s">
        <v>218</v>
      </c>
      <c r="J7408">
        <v>202212</v>
      </c>
      <c r="K7408">
        <v>44926</v>
      </c>
      <c r="L7408" t="s">
        <v>727</v>
      </c>
      <c r="M7408">
        <v>-4.74</v>
      </c>
      <c r="N7408">
        <v>-4.74</v>
      </c>
      <c r="O7408" t="s">
        <v>645</v>
      </c>
      <c r="P7408" s="428">
        <v>-4.5679999999999996</v>
      </c>
      <c r="Q7408">
        <v>13064271</v>
      </c>
      <c r="T7408" t="s">
        <v>218</v>
      </c>
    </row>
    <row r="7409" spans="1:20" x14ac:dyDescent="0.25">
      <c r="A7409" t="s">
        <v>637</v>
      </c>
      <c r="B7409" t="s">
        <v>854</v>
      </c>
      <c r="C7409" t="s">
        <v>639</v>
      </c>
      <c r="D7409" t="s">
        <v>695</v>
      </c>
      <c r="E7409" t="s">
        <v>652</v>
      </c>
      <c r="F7409">
        <v>528004120010</v>
      </c>
      <c r="G7409" t="s">
        <v>653</v>
      </c>
      <c r="H7409" t="s">
        <v>221</v>
      </c>
      <c r="I7409" t="s">
        <v>222</v>
      </c>
      <c r="J7409">
        <v>202212</v>
      </c>
      <c r="K7409">
        <v>44926</v>
      </c>
      <c r="L7409" t="s">
        <v>727</v>
      </c>
      <c r="M7409">
        <v>1.08</v>
      </c>
      <c r="N7409">
        <v>1.08</v>
      </c>
      <c r="O7409" t="s">
        <v>645</v>
      </c>
      <c r="P7409" s="428">
        <v>1.0409999999999999</v>
      </c>
      <c r="Q7409">
        <v>13064271</v>
      </c>
      <c r="T7409" t="s">
        <v>222</v>
      </c>
    </row>
    <row r="7410" spans="1:20" x14ac:dyDescent="0.25">
      <c r="A7410" t="s">
        <v>637</v>
      </c>
      <c r="B7410" t="s">
        <v>854</v>
      </c>
      <c r="C7410" t="s">
        <v>639</v>
      </c>
      <c r="D7410" t="s">
        <v>695</v>
      </c>
      <c r="E7410" t="s">
        <v>673</v>
      </c>
      <c r="F7410">
        <v>528004120010</v>
      </c>
      <c r="G7410" t="s">
        <v>653</v>
      </c>
      <c r="H7410" t="s">
        <v>221</v>
      </c>
      <c r="I7410" t="s">
        <v>222</v>
      </c>
      <c r="J7410">
        <v>202212</v>
      </c>
      <c r="K7410">
        <v>44926</v>
      </c>
      <c r="L7410" t="s">
        <v>727</v>
      </c>
      <c r="M7410">
        <v>1.34</v>
      </c>
      <c r="N7410">
        <v>1.34</v>
      </c>
      <c r="O7410" t="s">
        <v>645</v>
      </c>
      <c r="P7410" s="428">
        <v>1.2909999999999999</v>
      </c>
      <c r="Q7410">
        <v>13064271</v>
      </c>
      <c r="T7410" t="s">
        <v>222</v>
      </c>
    </row>
    <row r="7411" spans="1:20" x14ac:dyDescent="0.25">
      <c r="A7411" t="s">
        <v>637</v>
      </c>
      <c r="B7411" t="s">
        <v>852</v>
      </c>
      <c r="C7411" t="s">
        <v>639</v>
      </c>
      <c r="D7411" t="s">
        <v>651</v>
      </c>
      <c r="E7411" t="s">
        <v>641</v>
      </c>
      <c r="F7411">
        <v>528004120010</v>
      </c>
      <c r="G7411" t="s">
        <v>653</v>
      </c>
      <c r="H7411" t="s">
        <v>209</v>
      </c>
      <c r="I7411" t="s">
        <v>210</v>
      </c>
      <c r="J7411">
        <v>202212</v>
      </c>
      <c r="K7411">
        <v>44926</v>
      </c>
      <c r="L7411" t="s">
        <v>727</v>
      </c>
      <c r="M7411">
        <v>51.45</v>
      </c>
      <c r="N7411">
        <v>51.45</v>
      </c>
      <c r="O7411" t="s">
        <v>645</v>
      </c>
      <c r="P7411" s="428">
        <v>49.58</v>
      </c>
      <c r="Q7411">
        <v>13064271</v>
      </c>
      <c r="T7411" t="s">
        <v>210</v>
      </c>
    </row>
    <row r="7412" spans="1:20" x14ac:dyDescent="0.25">
      <c r="A7412" t="s">
        <v>637</v>
      </c>
      <c r="B7412" t="s">
        <v>851</v>
      </c>
      <c r="C7412" t="s">
        <v>639</v>
      </c>
      <c r="D7412" t="s">
        <v>651</v>
      </c>
      <c r="E7412" t="s">
        <v>667</v>
      </c>
      <c r="F7412">
        <v>528004120010</v>
      </c>
      <c r="G7412" t="s">
        <v>653</v>
      </c>
      <c r="H7412" t="s">
        <v>211</v>
      </c>
      <c r="I7412" t="s">
        <v>212</v>
      </c>
      <c r="J7412">
        <v>202212</v>
      </c>
      <c r="K7412">
        <v>44926</v>
      </c>
      <c r="L7412" t="s">
        <v>727</v>
      </c>
      <c r="M7412">
        <v>57.55</v>
      </c>
      <c r="N7412">
        <v>57.55</v>
      </c>
      <c r="O7412" t="s">
        <v>645</v>
      </c>
      <c r="P7412" s="428">
        <v>55.459000000000003</v>
      </c>
      <c r="Q7412">
        <v>13064271</v>
      </c>
      <c r="T7412" t="s">
        <v>212</v>
      </c>
    </row>
    <row r="7413" spans="1:20" x14ac:dyDescent="0.25">
      <c r="A7413" t="s">
        <v>637</v>
      </c>
      <c r="B7413" t="s">
        <v>851</v>
      </c>
      <c r="C7413" t="s">
        <v>639</v>
      </c>
      <c r="D7413" t="s">
        <v>651</v>
      </c>
      <c r="E7413" t="s">
        <v>686</v>
      </c>
      <c r="F7413">
        <v>528004120010</v>
      </c>
      <c r="G7413" t="s">
        <v>653</v>
      </c>
      <c r="H7413" t="s">
        <v>211</v>
      </c>
      <c r="I7413" t="s">
        <v>212</v>
      </c>
      <c r="J7413">
        <v>202212</v>
      </c>
      <c r="K7413">
        <v>44926</v>
      </c>
      <c r="L7413" t="s">
        <v>727</v>
      </c>
      <c r="M7413">
        <v>5.53</v>
      </c>
      <c r="N7413">
        <v>5.53</v>
      </c>
      <c r="O7413" t="s">
        <v>645</v>
      </c>
      <c r="P7413" s="428">
        <v>5.3289999999999997</v>
      </c>
      <c r="Q7413">
        <v>13064271</v>
      </c>
      <c r="T7413" t="s">
        <v>212</v>
      </c>
    </row>
    <row r="7414" spans="1:20" x14ac:dyDescent="0.25">
      <c r="A7414" t="s">
        <v>637</v>
      </c>
      <c r="B7414" t="s">
        <v>851</v>
      </c>
      <c r="C7414" t="s">
        <v>639</v>
      </c>
      <c r="D7414" t="s">
        <v>651</v>
      </c>
      <c r="E7414" t="s">
        <v>673</v>
      </c>
      <c r="F7414">
        <v>528004120010</v>
      </c>
      <c r="G7414" t="s">
        <v>653</v>
      </c>
      <c r="H7414" t="s">
        <v>211</v>
      </c>
      <c r="I7414" t="s">
        <v>212</v>
      </c>
      <c r="J7414">
        <v>202212</v>
      </c>
      <c r="K7414">
        <v>44926</v>
      </c>
      <c r="L7414" t="s">
        <v>727</v>
      </c>
      <c r="M7414">
        <v>24.84</v>
      </c>
      <c r="N7414">
        <v>24.84</v>
      </c>
      <c r="O7414" t="s">
        <v>645</v>
      </c>
      <c r="P7414" s="428">
        <v>23.937000000000001</v>
      </c>
      <c r="Q7414">
        <v>13064271</v>
      </c>
      <c r="T7414" t="s">
        <v>212</v>
      </c>
    </row>
    <row r="7415" spans="1:20" x14ac:dyDescent="0.25">
      <c r="A7415" t="s">
        <v>637</v>
      </c>
      <c r="B7415" t="s">
        <v>851</v>
      </c>
      <c r="C7415" t="s">
        <v>639</v>
      </c>
      <c r="D7415" t="s">
        <v>651</v>
      </c>
      <c r="E7415" t="s">
        <v>678</v>
      </c>
      <c r="F7415">
        <v>528004120010</v>
      </c>
      <c r="G7415" t="s">
        <v>653</v>
      </c>
      <c r="H7415" t="s">
        <v>211</v>
      </c>
      <c r="I7415" t="s">
        <v>212</v>
      </c>
      <c r="J7415">
        <v>202212</v>
      </c>
      <c r="K7415">
        <v>44926</v>
      </c>
      <c r="L7415" t="s">
        <v>727</v>
      </c>
      <c r="M7415">
        <v>0.28999999999999998</v>
      </c>
      <c r="N7415">
        <v>0.28999999999999998</v>
      </c>
      <c r="O7415" t="s">
        <v>645</v>
      </c>
      <c r="P7415" s="428">
        <v>0.27900000000000003</v>
      </c>
      <c r="Q7415">
        <v>13064271</v>
      </c>
      <c r="T7415" t="s">
        <v>212</v>
      </c>
    </row>
    <row r="7416" spans="1:20" x14ac:dyDescent="0.25">
      <c r="A7416" t="s">
        <v>637</v>
      </c>
      <c r="B7416" t="s">
        <v>851</v>
      </c>
      <c r="C7416" t="s">
        <v>639</v>
      </c>
      <c r="D7416" t="s">
        <v>663</v>
      </c>
      <c r="E7416" t="s">
        <v>641</v>
      </c>
      <c r="F7416">
        <v>528004120010</v>
      </c>
      <c r="G7416" t="s">
        <v>653</v>
      </c>
      <c r="H7416" t="s">
        <v>211</v>
      </c>
      <c r="I7416" t="s">
        <v>212</v>
      </c>
      <c r="J7416">
        <v>202212</v>
      </c>
      <c r="K7416">
        <v>44926</v>
      </c>
      <c r="L7416" t="s">
        <v>727</v>
      </c>
      <c r="M7416">
        <v>105.92</v>
      </c>
      <c r="N7416">
        <v>105.92</v>
      </c>
      <c r="O7416" t="s">
        <v>645</v>
      </c>
      <c r="P7416" s="428">
        <v>102.071</v>
      </c>
      <c r="Q7416">
        <v>13064271</v>
      </c>
      <c r="T7416" t="s">
        <v>212</v>
      </c>
    </row>
    <row r="7417" spans="1:20" x14ac:dyDescent="0.25">
      <c r="A7417" t="s">
        <v>637</v>
      </c>
      <c r="B7417" t="s">
        <v>851</v>
      </c>
      <c r="C7417" t="s">
        <v>639</v>
      </c>
      <c r="D7417" t="s">
        <v>640</v>
      </c>
      <c r="E7417" t="s">
        <v>678</v>
      </c>
      <c r="F7417">
        <v>528004120010</v>
      </c>
      <c r="G7417" t="s">
        <v>653</v>
      </c>
      <c r="H7417" t="s">
        <v>211</v>
      </c>
      <c r="I7417" t="s">
        <v>212</v>
      </c>
      <c r="J7417">
        <v>202212</v>
      </c>
      <c r="K7417">
        <v>44926</v>
      </c>
      <c r="L7417" t="s">
        <v>727</v>
      </c>
      <c r="M7417">
        <v>24.86</v>
      </c>
      <c r="N7417">
        <v>24.86</v>
      </c>
      <c r="O7417" t="s">
        <v>645</v>
      </c>
      <c r="P7417" s="428">
        <v>23.957000000000001</v>
      </c>
      <c r="Q7417">
        <v>13064271</v>
      </c>
      <c r="T7417" t="s">
        <v>212</v>
      </c>
    </row>
    <row r="7418" spans="1:20" x14ac:dyDescent="0.25">
      <c r="A7418" t="s">
        <v>637</v>
      </c>
      <c r="B7418" t="s">
        <v>852</v>
      </c>
      <c r="C7418" t="s">
        <v>639</v>
      </c>
      <c r="D7418" t="s">
        <v>640</v>
      </c>
      <c r="E7418" t="s">
        <v>648</v>
      </c>
      <c r="F7418">
        <v>528004120010</v>
      </c>
      <c r="G7418" t="s">
        <v>653</v>
      </c>
      <c r="H7418" t="s">
        <v>209</v>
      </c>
      <c r="I7418" t="s">
        <v>210</v>
      </c>
      <c r="J7418">
        <v>202212</v>
      </c>
      <c r="K7418">
        <v>44926</v>
      </c>
      <c r="L7418" t="s">
        <v>727</v>
      </c>
      <c r="M7418">
        <v>317.62</v>
      </c>
      <c r="N7418">
        <v>317.62</v>
      </c>
      <c r="O7418" t="s">
        <v>645</v>
      </c>
      <c r="P7418" s="428">
        <v>306.07799999999997</v>
      </c>
      <c r="Q7418">
        <v>13064271</v>
      </c>
      <c r="T7418" t="s">
        <v>210</v>
      </c>
    </row>
    <row r="7419" spans="1:20" x14ac:dyDescent="0.25">
      <c r="A7419" t="s">
        <v>637</v>
      </c>
      <c r="B7419" t="s">
        <v>851</v>
      </c>
      <c r="C7419" t="s">
        <v>639</v>
      </c>
      <c r="D7419" t="s">
        <v>640</v>
      </c>
      <c r="E7419" t="s">
        <v>701</v>
      </c>
      <c r="F7419">
        <v>528004120010</v>
      </c>
      <c r="G7419" t="s">
        <v>653</v>
      </c>
      <c r="H7419" t="s">
        <v>211</v>
      </c>
      <c r="I7419" t="s">
        <v>212</v>
      </c>
      <c r="J7419">
        <v>202212</v>
      </c>
      <c r="K7419">
        <v>44926</v>
      </c>
      <c r="L7419" t="s">
        <v>727</v>
      </c>
      <c r="M7419">
        <v>64.709999999999994</v>
      </c>
      <c r="N7419">
        <v>64.709999999999994</v>
      </c>
      <c r="O7419" t="s">
        <v>645</v>
      </c>
      <c r="P7419" s="428">
        <v>62.357999999999997</v>
      </c>
      <c r="Q7419">
        <v>13064271</v>
      </c>
      <c r="T7419" t="s">
        <v>212</v>
      </c>
    </row>
    <row r="7420" spans="1:20" x14ac:dyDescent="0.25">
      <c r="A7420" t="s">
        <v>637</v>
      </c>
      <c r="B7420" t="s">
        <v>851</v>
      </c>
      <c r="C7420" t="s">
        <v>639</v>
      </c>
      <c r="D7420" t="s">
        <v>640</v>
      </c>
      <c r="E7420" t="s">
        <v>641</v>
      </c>
      <c r="F7420">
        <v>528004120010</v>
      </c>
      <c r="G7420" t="s">
        <v>653</v>
      </c>
      <c r="H7420" t="s">
        <v>211</v>
      </c>
      <c r="I7420" t="s">
        <v>212</v>
      </c>
      <c r="J7420">
        <v>202212</v>
      </c>
      <c r="K7420">
        <v>44926</v>
      </c>
      <c r="L7420" t="s">
        <v>727</v>
      </c>
      <c r="M7420">
        <v>45.63</v>
      </c>
      <c r="N7420">
        <v>45.63</v>
      </c>
      <c r="O7420" t="s">
        <v>645</v>
      </c>
      <c r="P7420" s="428">
        <v>43.972000000000001</v>
      </c>
      <c r="Q7420">
        <v>13064271</v>
      </c>
      <c r="T7420" t="s">
        <v>212</v>
      </c>
    </row>
    <row r="7421" spans="1:20" x14ac:dyDescent="0.25">
      <c r="A7421" t="s">
        <v>637</v>
      </c>
      <c r="B7421" t="s">
        <v>852</v>
      </c>
      <c r="C7421" t="s">
        <v>639</v>
      </c>
      <c r="D7421" t="s">
        <v>640</v>
      </c>
      <c r="E7421" t="s">
        <v>641</v>
      </c>
      <c r="F7421">
        <v>528004120010</v>
      </c>
      <c r="G7421" t="s">
        <v>653</v>
      </c>
      <c r="H7421" t="s">
        <v>209</v>
      </c>
      <c r="I7421" t="s">
        <v>210</v>
      </c>
      <c r="J7421">
        <v>202212</v>
      </c>
      <c r="K7421">
        <v>44926</v>
      </c>
      <c r="L7421" t="s">
        <v>727</v>
      </c>
      <c r="M7421">
        <v>32.369999999999997</v>
      </c>
      <c r="N7421">
        <v>32.369999999999997</v>
      </c>
      <c r="O7421" t="s">
        <v>645</v>
      </c>
      <c r="P7421" s="428">
        <v>31.193999999999999</v>
      </c>
      <c r="Q7421">
        <v>13064271</v>
      </c>
      <c r="T7421" t="s">
        <v>210</v>
      </c>
    </row>
    <row r="7422" spans="1:20" x14ac:dyDescent="0.25">
      <c r="A7422" t="s">
        <v>637</v>
      </c>
      <c r="B7422" t="s">
        <v>851</v>
      </c>
      <c r="C7422" t="s">
        <v>639</v>
      </c>
      <c r="D7422" t="s">
        <v>640</v>
      </c>
      <c r="E7422" t="s">
        <v>652</v>
      </c>
      <c r="F7422">
        <v>528004120010</v>
      </c>
      <c r="G7422" t="s">
        <v>653</v>
      </c>
      <c r="H7422" t="s">
        <v>211</v>
      </c>
      <c r="I7422" t="s">
        <v>212</v>
      </c>
      <c r="J7422">
        <v>202212</v>
      </c>
      <c r="K7422">
        <v>44926</v>
      </c>
      <c r="L7422" t="s">
        <v>727</v>
      </c>
      <c r="M7422">
        <v>67.12</v>
      </c>
      <c r="N7422">
        <v>67.12</v>
      </c>
      <c r="O7422" t="s">
        <v>645</v>
      </c>
      <c r="P7422" s="428">
        <v>64.680999999999997</v>
      </c>
      <c r="Q7422">
        <v>13064271</v>
      </c>
      <c r="T7422" t="s">
        <v>212</v>
      </c>
    </row>
    <row r="7423" spans="1:20" x14ac:dyDescent="0.25">
      <c r="A7423" t="s">
        <v>637</v>
      </c>
      <c r="B7423" t="s">
        <v>851</v>
      </c>
      <c r="C7423" t="s">
        <v>639</v>
      </c>
      <c r="D7423" t="s">
        <v>640</v>
      </c>
      <c r="E7423" t="s">
        <v>708</v>
      </c>
      <c r="F7423">
        <v>528004120010</v>
      </c>
      <c r="G7423" t="s">
        <v>653</v>
      </c>
      <c r="H7423" t="s">
        <v>211</v>
      </c>
      <c r="I7423" t="s">
        <v>212</v>
      </c>
      <c r="J7423">
        <v>202212</v>
      </c>
      <c r="K7423">
        <v>44926</v>
      </c>
      <c r="L7423" t="s">
        <v>727</v>
      </c>
      <c r="M7423">
        <v>251.95</v>
      </c>
      <c r="N7423">
        <v>251.95</v>
      </c>
      <c r="O7423" t="s">
        <v>645</v>
      </c>
      <c r="P7423" s="428">
        <v>242.79400000000001</v>
      </c>
      <c r="Q7423">
        <v>13064271</v>
      </c>
      <c r="T7423" t="s">
        <v>212</v>
      </c>
    </row>
    <row r="7424" spans="1:20" x14ac:dyDescent="0.25">
      <c r="A7424" t="s">
        <v>637</v>
      </c>
      <c r="B7424" t="s">
        <v>851</v>
      </c>
      <c r="C7424" t="s">
        <v>639</v>
      </c>
      <c r="D7424" t="s">
        <v>640</v>
      </c>
      <c r="E7424" t="s">
        <v>1177</v>
      </c>
      <c r="F7424">
        <v>528004120010</v>
      </c>
      <c r="G7424" t="s">
        <v>653</v>
      </c>
      <c r="H7424" t="s">
        <v>211</v>
      </c>
      <c r="I7424" t="s">
        <v>212</v>
      </c>
      <c r="J7424">
        <v>202212</v>
      </c>
      <c r="K7424">
        <v>44926</v>
      </c>
      <c r="L7424" t="s">
        <v>727</v>
      </c>
      <c r="M7424">
        <v>75.459999999999994</v>
      </c>
      <c r="N7424">
        <v>75.459999999999994</v>
      </c>
      <c r="O7424" t="s">
        <v>645</v>
      </c>
      <c r="P7424" s="428">
        <v>72.718000000000004</v>
      </c>
      <c r="Q7424">
        <v>13064271</v>
      </c>
      <c r="T7424" t="s">
        <v>212</v>
      </c>
    </row>
    <row r="7425" spans="1:20" x14ac:dyDescent="0.25">
      <c r="A7425" t="s">
        <v>637</v>
      </c>
      <c r="B7425" t="s">
        <v>851</v>
      </c>
      <c r="C7425" t="s">
        <v>639</v>
      </c>
      <c r="D7425" t="s">
        <v>640</v>
      </c>
      <c r="E7425" t="s">
        <v>667</v>
      </c>
      <c r="F7425">
        <v>528004120010</v>
      </c>
      <c r="G7425" t="s">
        <v>653</v>
      </c>
      <c r="H7425" t="s">
        <v>211</v>
      </c>
      <c r="I7425" t="s">
        <v>212</v>
      </c>
      <c r="J7425">
        <v>202212</v>
      </c>
      <c r="K7425">
        <v>44926</v>
      </c>
      <c r="L7425" t="s">
        <v>727</v>
      </c>
      <c r="M7425">
        <v>64.290000000000006</v>
      </c>
      <c r="N7425">
        <v>64.290000000000006</v>
      </c>
      <c r="O7425" t="s">
        <v>645</v>
      </c>
      <c r="P7425" s="428">
        <v>61.954000000000001</v>
      </c>
      <c r="Q7425">
        <v>13064271</v>
      </c>
      <c r="T7425" t="s">
        <v>212</v>
      </c>
    </row>
    <row r="7426" spans="1:20" x14ac:dyDescent="0.25">
      <c r="A7426" t="s">
        <v>637</v>
      </c>
      <c r="B7426" t="s">
        <v>851</v>
      </c>
      <c r="C7426" t="s">
        <v>639</v>
      </c>
      <c r="D7426" t="s">
        <v>640</v>
      </c>
      <c r="E7426" t="s">
        <v>686</v>
      </c>
      <c r="F7426">
        <v>528004120010</v>
      </c>
      <c r="G7426" t="s">
        <v>653</v>
      </c>
      <c r="H7426" t="s">
        <v>211</v>
      </c>
      <c r="I7426" t="s">
        <v>212</v>
      </c>
      <c r="J7426">
        <v>202212</v>
      </c>
      <c r="K7426">
        <v>44926</v>
      </c>
      <c r="L7426" t="s">
        <v>727</v>
      </c>
      <c r="M7426">
        <v>111.42</v>
      </c>
      <c r="N7426">
        <v>111.42</v>
      </c>
      <c r="O7426" t="s">
        <v>645</v>
      </c>
      <c r="P7426" s="428">
        <v>107.371</v>
      </c>
      <c r="Q7426">
        <v>13064271</v>
      </c>
      <c r="T7426" t="s">
        <v>212</v>
      </c>
    </row>
    <row r="7427" spans="1:20" x14ac:dyDescent="0.25">
      <c r="A7427" t="s">
        <v>637</v>
      </c>
      <c r="B7427" t="s">
        <v>851</v>
      </c>
      <c r="C7427" t="s">
        <v>639</v>
      </c>
      <c r="D7427" t="s">
        <v>640</v>
      </c>
      <c r="E7427" t="s">
        <v>673</v>
      </c>
      <c r="F7427">
        <v>528004120010</v>
      </c>
      <c r="G7427" t="s">
        <v>653</v>
      </c>
      <c r="H7427" t="s">
        <v>211</v>
      </c>
      <c r="I7427" t="s">
        <v>212</v>
      </c>
      <c r="J7427">
        <v>202212</v>
      </c>
      <c r="K7427">
        <v>44926</v>
      </c>
      <c r="L7427" t="s">
        <v>727</v>
      </c>
      <c r="M7427">
        <v>91.65</v>
      </c>
      <c r="N7427">
        <v>91.65</v>
      </c>
      <c r="O7427" t="s">
        <v>645</v>
      </c>
      <c r="P7427" s="428">
        <v>88.319000000000003</v>
      </c>
      <c r="Q7427">
        <v>13064271</v>
      </c>
      <c r="T7427" t="s">
        <v>212</v>
      </c>
    </row>
    <row r="7428" spans="1:20" x14ac:dyDescent="0.25">
      <c r="A7428" t="s">
        <v>637</v>
      </c>
      <c r="B7428" t="s">
        <v>858</v>
      </c>
      <c r="C7428" t="s">
        <v>639</v>
      </c>
      <c r="D7428" t="s">
        <v>718</v>
      </c>
      <c r="E7428" t="s">
        <v>652</v>
      </c>
      <c r="F7428">
        <v>528004120010</v>
      </c>
      <c r="G7428" t="s">
        <v>653</v>
      </c>
      <c r="H7428" t="s">
        <v>217</v>
      </c>
      <c r="I7428" t="s">
        <v>218</v>
      </c>
      <c r="J7428">
        <v>202212</v>
      </c>
      <c r="K7428">
        <v>44926</v>
      </c>
      <c r="L7428" t="s">
        <v>727</v>
      </c>
      <c r="M7428">
        <v>25.14</v>
      </c>
      <c r="N7428">
        <v>25.14</v>
      </c>
      <c r="O7428" t="s">
        <v>645</v>
      </c>
      <c r="P7428" s="428">
        <v>24.225999999999999</v>
      </c>
      <c r="Q7428">
        <v>13064271</v>
      </c>
      <c r="T7428" t="s">
        <v>218</v>
      </c>
    </row>
    <row r="7429" spans="1:20" x14ac:dyDescent="0.25">
      <c r="A7429" t="s">
        <v>637</v>
      </c>
      <c r="B7429" t="s">
        <v>858</v>
      </c>
      <c r="C7429" t="s">
        <v>639</v>
      </c>
      <c r="D7429" t="s">
        <v>718</v>
      </c>
      <c r="E7429" t="s">
        <v>673</v>
      </c>
      <c r="F7429">
        <v>528004120010</v>
      </c>
      <c r="G7429" t="s">
        <v>653</v>
      </c>
      <c r="H7429" t="s">
        <v>217</v>
      </c>
      <c r="I7429" t="s">
        <v>218</v>
      </c>
      <c r="J7429">
        <v>202212</v>
      </c>
      <c r="K7429">
        <v>44926</v>
      </c>
      <c r="L7429" t="s">
        <v>727</v>
      </c>
      <c r="M7429">
        <v>548.13</v>
      </c>
      <c r="N7429">
        <v>548.13</v>
      </c>
      <c r="O7429" t="s">
        <v>645</v>
      </c>
      <c r="P7429" s="428">
        <v>528.21100000000001</v>
      </c>
      <c r="Q7429">
        <v>13064271</v>
      </c>
      <c r="T7429" t="s">
        <v>218</v>
      </c>
    </row>
    <row r="7430" spans="1:20" x14ac:dyDescent="0.25">
      <c r="A7430" t="s">
        <v>637</v>
      </c>
      <c r="B7430" t="s">
        <v>858</v>
      </c>
      <c r="C7430" t="s">
        <v>639</v>
      </c>
      <c r="D7430" t="s">
        <v>718</v>
      </c>
      <c r="E7430" t="s">
        <v>701</v>
      </c>
      <c r="F7430">
        <v>528004120010</v>
      </c>
      <c r="G7430" t="s">
        <v>653</v>
      </c>
      <c r="H7430" t="s">
        <v>217</v>
      </c>
      <c r="I7430" t="s">
        <v>218</v>
      </c>
      <c r="J7430">
        <v>202212</v>
      </c>
      <c r="K7430">
        <v>44926</v>
      </c>
      <c r="L7430" t="s">
        <v>727</v>
      </c>
      <c r="M7430">
        <v>154.81</v>
      </c>
      <c r="N7430">
        <v>154.81</v>
      </c>
      <c r="O7430" t="s">
        <v>645</v>
      </c>
      <c r="P7430" s="428">
        <v>149.184</v>
      </c>
      <c r="Q7430">
        <v>13064271</v>
      </c>
      <c r="T7430" t="s">
        <v>218</v>
      </c>
    </row>
    <row r="7431" spans="1:20" x14ac:dyDescent="0.25">
      <c r="A7431" t="s">
        <v>637</v>
      </c>
      <c r="B7431" t="s">
        <v>859</v>
      </c>
      <c r="C7431" t="s">
        <v>639</v>
      </c>
      <c r="D7431" t="s">
        <v>640</v>
      </c>
      <c r="E7431" t="s">
        <v>648</v>
      </c>
      <c r="F7431">
        <v>528004120010</v>
      </c>
      <c r="G7431" t="s">
        <v>653</v>
      </c>
      <c r="H7431" t="s">
        <v>215</v>
      </c>
      <c r="I7431" t="s">
        <v>216</v>
      </c>
      <c r="J7431">
        <v>202212</v>
      </c>
      <c r="K7431">
        <v>44926</v>
      </c>
      <c r="L7431" t="s">
        <v>727</v>
      </c>
      <c r="M7431">
        <v>769.71</v>
      </c>
      <c r="N7431">
        <v>769.71</v>
      </c>
      <c r="O7431" t="s">
        <v>645</v>
      </c>
      <c r="P7431" s="428">
        <v>741.73900000000003</v>
      </c>
      <c r="Q7431">
        <v>13064271</v>
      </c>
      <c r="T7431" t="s">
        <v>216</v>
      </c>
    </row>
    <row r="7432" spans="1:20" x14ac:dyDescent="0.25">
      <c r="A7432" t="s">
        <v>637</v>
      </c>
      <c r="B7432" t="s">
        <v>858</v>
      </c>
      <c r="C7432" t="s">
        <v>639</v>
      </c>
      <c r="D7432" t="s">
        <v>640</v>
      </c>
      <c r="E7432" t="s">
        <v>648</v>
      </c>
      <c r="F7432">
        <v>528004120010</v>
      </c>
      <c r="G7432" t="s">
        <v>653</v>
      </c>
      <c r="H7432" t="s">
        <v>217</v>
      </c>
      <c r="I7432" t="s">
        <v>218</v>
      </c>
      <c r="J7432">
        <v>202212</v>
      </c>
      <c r="K7432">
        <v>44926</v>
      </c>
      <c r="L7432" t="s">
        <v>727</v>
      </c>
      <c r="M7432">
        <v>62.96</v>
      </c>
      <c r="N7432">
        <v>62.96</v>
      </c>
      <c r="O7432" t="s">
        <v>645</v>
      </c>
      <c r="P7432" s="428">
        <v>60.671999999999997</v>
      </c>
      <c r="Q7432">
        <v>13064271</v>
      </c>
      <c r="T7432" t="s">
        <v>218</v>
      </c>
    </row>
    <row r="7433" spans="1:20" x14ac:dyDescent="0.25">
      <c r="A7433" t="s">
        <v>637</v>
      </c>
      <c r="B7433" t="s">
        <v>854</v>
      </c>
      <c r="C7433" t="s">
        <v>639</v>
      </c>
      <c r="D7433" t="s">
        <v>640</v>
      </c>
      <c r="E7433" t="s">
        <v>648</v>
      </c>
      <c r="F7433">
        <v>528004120010</v>
      </c>
      <c r="G7433" t="s">
        <v>653</v>
      </c>
      <c r="H7433" t="s">
        <v>221</v>
      </c>
      <c r="I7433" t="s">
        <v>222</v>
      </c>
      <c r="J7433">
        <v>202212</v>
      </c>
      <c r="K7433">
        <v>44926</v>
      </c>
      <c r="L7433" t="s">
        <v>727</v>
      </c>
      <c r="M7433">
        <v>-11.72</v>
      </c>
      <c r="N7433">
        <v>-11.72</v>
      </c>
      <c r="O7433" t="s">
        <v>645</v>
      </c>
      <c r="P7433" s="428">
        <v>-11.294</v>
      </c>
      <c r="Q7433">
        <v>13064271</v>
      </c>
      <c r="T7433" t="s">
        <v>222</v>
      </c>
    </row>
    <row r="7434" spans="1:20" x14ac:dyDescent="0.25">
      <c r="A7434" t="s">
        <v>637</v>
      </c>
      <c r="B7434" t="s">
        <v>858</v>
      </c>
      <c r="C7434" t="s">
        <v>639</v>
      </c>
      <c r="D7434" t="s">
        <v>640</v>
      </c>
      <c r="E7434" t="s">
        <v>678</v>
      </c>
      <c r="F7434">
        <v>528004120010</v>
      </c>
      <c r="G7434" t="s">
        <v>653</v>
      </c>
      <c r="H7434" t="s">
        <v>217</v>
      </c>
      <c r="I7434" t="s">
        <v>218</v>
      </c>
      <c r="J7434">
        <v>202212</v>
      </c>
      <c r="K7434">
        <v>44926</v>
      </c>
      <c r="L7434" t="s">
        <v>727</v>
      </c>
      <c r="M7434">
        <v>-27.17</v>
      </c>
      <c r="N7434">
        <v>-27.17</v>
      </c>
      <c r="O7434" t="s">
        <v>645</v>
      </c>
      <c r="P7434" s="428">
        <v>-26.183</v>
      </c>
      <c r="Q7434">
        <v>13064271</v>
      </c>
      <c r="T7434" t="s">
        <v>218</v>
      </c>
    </row>
    <row r="7435" spans="1:20" x14ac:dyDescent="0.25">
      <c r="A7435" t="s">
        <v>637</v>
      </c>
      <c r="B7435" t="s">
        <v>854</v>
      </c>
      <c r="C7435" t="s">
        <v>639</v>
      </c>
      <c r="D7435" t="s">
        <v>640</v>
      </c>
      <c r="E7435" t="s">
        <v>678</v>
      </c>
      <c r="F7435">
        <v>528004120010</v>
      </c>
      <c r="G7435" t="s">
        <v>653</v>
      </c>
      <c r="H7435" t="s">
        <v>221</v>
      </c>
      <c r="I7435" t="s">
        <v>222</v>
      </c>
      <c r="J7435">
        <v>202212</v>
      </c>
      <c r="K7435">
        <v>44926</v>
      </c>
      <c r="L7435" t="s">
        <v>727</v>
      </c>
      <c r="M7435">
        <v>-1.05</v>
      </c>
      <c r="N7435">
        <v>-1.05</v>
      </c>
      <c r="O7435" t="s">
        <v>645</v>
      </c>
      <c r="P7435" s="428">
        <v>-1.012</v>
      </c>
      <c r="Q7435">
        <v>13064271</v>
      </c>
      <c r="T7435" t="s">
        <v>222</v>
      </c>
    </row>
    <row r="7436" spans="1:20" x14ac:dyDescent="0.25">
      <c r="A7436" t="s">
        <v>637</v>
      </c>
      <c r="B7436" t="s">
        <v>859</v>
      </c>
      <c r="C7436" t="s">
        <v>639</v>
      </c>
      <c r="D7436" t="s">
        <v>640</v>
      </c>
      <c r="E7436" t="s">
        <v>641</v>
      </c>
      <c r="F7436">
        <v>528004120010</v>
      </c>
      <c r="G7436" t="s">
        <v>653</v>
      </c>
      <c r="H7436" t="s">
        <v>215</v>
      </c>
      <c r="I7436" t="s">
        <v>216</v>
      </c>
      <c r="J7436">
        <v>202212</v>
      </c>
      <c r="K7436">
        <v>44926</v>
      </c>
      <c r="L7436" t="s">
        <v>727</v>
      </c>
      <c r="M7436">
        <v>35.5</v>
      </c>
      <c r="N7436">
        <v>35.5</v>
      </c>
      <c r="O7436" t="s">
        <v>645</v>
      </c>
      <c r="P7436" s="428">
        <v>34.21</v>
      </c>
      <c r="Q7436">
        <v>13064271</v>
      </c>
      <c r="T7436" t="s">
        <v>216</v>
      </c>
    </row>
    <row r="7437" spans="1:20" x14ac:dyDescent="0.25">
      <c r="A7437" t="s">
        <v>637</v>
      </c>
      <c r="B7437" t="s">
        <v>858</v>
      </c>
      <c r="C7437" t="s">
        <v>639</v>
      </c>
      <c r="D7437" t="s">
        <v>640</v>
      </c>
      <c r="E7437" t="s">
        <v>641</v>
      </c>
      <c r="F7437">
        <v>528004120010</v>
      </c>
      <c r="G7437" t="s">
        <v>653</v>
      </c>
      <c r="H7437" t="s">
        <v>217</v>
      </c>
      <c r="I7437" t="s">
        <v>218</v>
      </c>
      <c r="J7437">
        <v>202212</v>
      </c>
      <c r="K7437">
        <v>44926</v>
      </c>
      <c r="L7437" t="s">
        <v>727</v>
      </c>
      <c r="M7437">
        <v>256.89999999999998</v>
      </c>
      <c r="N7437">
        <v>256.89999999999998</v>
      </c>
      <c r="O7437" t="s">
        <v>645</v>
      </c>
      <c r="P7437" s="428">
        <v>247.56399999999999</v>
      </c>
      <c r="Q7437">
        <v>13064271</v>
      </c>
      <c r="T7437" t="s">
        <v>218</v>
      </c>
    </row>
    <row r="7438" spans="1:20" x14ac:dyDescent="0.25">
      <c r="A7438" t="s">
        <v>637</v>
      </c>
      <c r="B7438" t="s">
        <v>854</v>
      </c>
      <c r="C7438" t="s">
        <v>639</v>
      </c>
      <c r="D7438" t="s">
        <v>640</v>
      </c>
      <c r="E7438" t="s">
        <v>652</v>
      </c>
      <c r="F7438">
        <v>528004120010</v>
      </c>
      <c r="G7438" t="s">
        <v>653</v>
      </c>
      <c r="H7438" t="s">
        <v>221</v>
      </c>
      <c r="I7438" t="s">
        <v>222</v>
      </c>
      <c r="J7438">
        <v>202212</v>
      </c>
      <c r="K7438">
        <v>44926</v>
      </c>
      <c r="L7438" t="s">
        <v>727</v>
      </c>
      <c r="M7438">
        <v>-173.53</v>
      </c>
      <c r="N7438">
        <v>-173.53</v>
      </c>
      <c r="O7438" t="s">
        <v>645</v>
      </c>
      <c r="P7438" s="428">
        <v>-167.22399999999999</v>
      </c>
      <c r="Q7438">
        <v>13064271</v>
      </c>
      <c r="T7438" t="s">
        <v>222</v>
      </c>
    </row>
    <row r="7439" spans="1:20" x14ac:dyDescent="0.25">
      <c r="A7439" t="s">
        <v>637</v>
      </c>
      <c r="B7439" t="s">
        <v>858</v>
      </c>
      <c r="C7439" t="s">
        <v>639</v>
      </c>
      <c r="D7439" t="s">
        <v>640</v>
      </c>
      <c r="E7439" t="s">
        <v>652</v>
      </c>
      <c r="F7439">
        <v>528004120010</v>
      </c>
      <c r="G7439" t="s">
        <v>653</v>
      </c>
      <c r="H7439" t="s">
        <v>217</v>
      </c>
      <c r="I7439" t="s">
        <v>218</v>
      </c>
      <c r="J7439">
        <v>202212</v>
      </c>
      <c r="K7439">
        <v>44926</v>
      </c>
      <c r="L7439" t="s">
        <v>727</v>
      </c>
      <c r="M7439">
        <v>13.99</v>
      </c>
      <c r="N7439">
        <v>13.99</v>
      </c>
      <c r="O7439" t="s">
        <v>645</v>
      </c>
      <c r="P7439" s="428">
        <v>13.481999999999999</v>
      </c>
      <c r="Q7439">
        <v>13064271</v>
      </c>
      <c r="T7439" t="s">
        <v>218</v>
      </c>
    </row>
    <row r="7440" spans="1:20" x14ac:dyDescent="0.25">
      <c r="A7440" t="s">
        <v>637</v>
      </c>
      <c r="B7440" t="s">
        <v>859</v>
      </c>
      <c r="C7440" t="s">
        <v>639</v>
      </c>
      <c r="D7440" t="s">
        <v>640</v>
      </c>
      <c r="E7440" t="s">
        <v>652</v>
      </c>
      <c r="F7440">
        <v>528004120010</v>
      </c>
      <c r="G7440" t="s">
        <v>653</v>
      </c>
      <c r="H7440" t="s">
        <v>215</v>
      </c>
      <c r="I7440" t="s">
        <v>216</v>
      </c>
      <c r="J7440">
        <v>202212</v>
      </c>
      <c r="K7440">
        <v>44926</v>
      </c>
      <c r="L7440" t="s">
        <v>727</v>
      </c>
      <c r="M7440">
        <v>1223.33</v>
      </c>
      <c r="N7440">
        <v>1223.33</v>
      </c>
      <c r="O7440" t="s">
        <v>645</v>
      </c>
      <c r="P7440" s="428">
        <v>1178.875</v>
      </c>
      <c r="Q7440">
        <v>13064271</v>
      </c>
      <c r="T7440" t="s">
        <v>216</v>
      </c>
    </row>
    <row r="7441" spans="1:20" x14ac:dyDescent="0.25">
      <c r="A7441" t="s">
        <v>637</v>
      </c>
      <c r="B7441" t="s">
        <v>858</v>
      </c>
      <c r="C7441" t="s">
        <v>639</v>
      </c>
      <c r="D7441" t="s">
        <v>640</v>
      </c>
      <c r="E7441" t="s">
        <v>708</v>
      </c>
      <c r="F7441">
        <v>528004120010</v>
      </c>
      <c r="G7441" t="s">
        <v>653</v>
      </c>
      <c r="H7441" t="s">
        <v>217</v>
      </c>
      <c r="I7441" t="s">
        <v>218</v>
      </c>
      <c r="J7441">
        <v>202212</v>
      </c>
      <c r="K7441">
        <v>44926</v>
      </c>
      <c r="L7441" t="s">
        <v>727</v>
      </c>
      <c r="M7441">
        <v>24.4</v>
      </c>
      <c r="N7441">
        <v>24.4</v>
      </c>
      <c r="O7441" t="s">
        <v>645</v>
      </c>
      <c r="P7441" s="428">
        <v>23.513000000000002</v>
      </c>
      <c r="Q7441">
        <v>13064271</v>
      </c>
      <c r="T7441" t="s">
        <v>218</v>
      </c>
    </row>
    <row r="7442" spans="1:20" x14ac:dyDescent="0.25">
      <c r="A7442" t="s">
        <v>637</v>
      </c>
      <c r="B7442" t="s">
        <v>859</v>
      </c>
      <c r="C7442" t="s">
        <v>639</v>
      </c>
      <c r="D7442" t="s">
        <v>640</v>
      </c>
      <c r="E7442" t="s">
        <v>708</v>
      </c>
      <c r="F7442">
        <v>528004120010</v>
      </c>
      <c r="G7442" t="s">
        <v>653</v>
      </c>
      <c r="H7442" t="s">
        <v>215</v>
      </c>
      <c r="I7442" t="s">
        <v>216</v>
      </c>
      <c r="J7442">
        <v>202212</v>
      </c>
      <c r="K7442">
        <v>44926</v>
      </c>
      <c r="L7442" t="s">
        <v>727</v>
      </c>
      <c r="M7442">
        <v>1487.2</v>
      </c>
      <c r="N7442">
        <v>1487.2</v>
      </c>
      <c r="O7442" t="s">
        <v>645</v>
      </c>
      <c r="P7442" s="428">
        <v>1433.1559999999999</v>
      </c>
      <c r="Q7442">
        <v>13064271</v>
      </c>
      <c r="T7442" t="s">
        <v>216</v>
      </c>
    </row>
    <row r="7443" spans="1:20" x14ac:dyDescent="0.25">
      <c r="A7443" t="s">
        <v>637</v>
      </c>
      <c r="B7443" t="s">
        <v>858</v>
      </c>
      <c r="C7443" t="s">
        <v>639</v>
      </c>
      <c r="D7443" t="s">
        <v>640</v>
      </c>
      <c r="E7443" t="s">
        <v>667</v>
      </c>
      <c r="F7443">
        <v>528004120010</v>
      </c>
      <c r="G7443" t="s">
        <v>653</v>
      </c>
      <c r="H7443" t="s">
        <v>217</v>
      </c>
      <c r="I7443" t="s">
        <v>218</v>
      </c>
      <c r="J7443">
        <v>202212</v>
      </c>
      <c r="K7443">
        <v>44926</v>
      </c>
      <c r="L7443" t="s">
        <v>727</v>
      </c>
      <c r="M7443">
        <v>14.33</v>
      </c>
      <c r="N7443">
        <v>14.33</v>
      </c>
      <c r="O7443" t="s">
        <v>645</v>
      </c>
      <c r="P7443" s="428">
        <v>13.808999999999999</v>
      </c>
      <c r="Q7443">
        <v>13064271</v>
      </c>
      <c r="T7443" t="s">
        <v>218</v>
      </c>
    </row>
    <row r="7444" spans="1:20" x14ac:dyDescent="0.25">
      <c r="A7444" t="s">
        <v>637</v>
      </c>
      <c r="B7444" t="s">
        <v>859</v>
      </c>
      <c r="C7444" t="s">
        <v>639</v>
      </c>
      <c r="D7444" t="s">
        <v>640</v>
      </c>
      <c r="E7444" t="s">
        <v>667</v>
      </c>
      <c r="F7444">
        <v>528004120010</v>
      </c>
      <c r="G7444" t="s">
        <v>653</v>
      </c>
      <c r="H7444" t="s">
        <v>215</v>
      </c>
      <c r="I7444" t="s">
        <v>216</v>
      </c>
      <c r="J7444">
        <v>202212</v>
      </c>
      <c r="K7444">
        <v>44926</v>
      </c>
      <c r="L7444" t="s">
        <v>727</v>
      </c>
      <c r="M7444">
        <v>20.62</v>
      </c>
      <c r="N7444">
        <v>20.62</v>
      </c>
      <c r="O7444" t="s">
        <v>645</v>
      </c>
      <c r="P7444" s="428">
        <v>19.870999999999999</v>
      </c>
      <c r="Q7444">
        <v>13064271</v>
      </c>
      <c r="T7444" t="s">
        <v>216</v>
      </c>
    </row>
    <row r="7445" spans="1:20" x14ac:dyDescent="0.25">
      <c r="A7445" t="s">
        <v>637</v>
      </c>
      <c r="B7445" t="s">
        <v>854</v>
      </c>
      <c r="C7445" t="s">
        <v>639</v>
      </c>
      <c r="D7445" t="s">
        <v>640</v>
      </c>
      <c r="E7445" t="s">
        <v>667</v>
      </c>
      <c r="F7445">
        <v>528004120010</v>
      </c>
      <c r="G7445" t="s">
        <v>653</v>
      </c>
      <c r="H7445" t="s">
        <v>221</v>
      </c>
      <c r="I7445" t="s">
        <v>222</v>
      </c>
      <c r="J7445">
        <v>202212</v>
      </c>
      <c r="K7445">
        <v>44926</v>
      </c>
      <c r="L7445" t="s">
        <v>727</v>
      </c>
      <c r="M7445">
        <v>59.97</v>
      </c>
      <c r="N7445">
        <v>59.97</v>
      </c>
      <c r="O7445" t="s">
        <v>645</v>
      </c>
      <c r="P7445" s="428">
        <v>57.790999999999997</v>
      </c>
      <c r="Q7445">
        <v>13064271</v>
      </c>
      <c r="T7445" t="s">
        <v>222</v>
      </c>
    </row>
    <row r="7446" spans="1:20" x14ac:dyDescent="0.25">
      <c r="A7446" t="s">
        <v>637</v>
      </c>
      <c r="B7446" t="s">
        <v>858</v>
      </c>
      <c r="C7446" t="s">
        <v>639</v>
      </c>
      <c r="D7446" t="s">
        <v>640</v>
      </c>
      <c r="E7446" t="s">
        <v>686</v>
      </c>
      <c r="F7446">
        <v>528004120010</v>
      </c>
      <c r="G7446" t="s">
        <v>653</v>
      </c>
      <c r="H7446" t="s">
        <v>217</v>
      </c>
      <c r="I7446" t="s">
        <v>218</v>
      </c>
      <c r="J7446">
        <v>202212</v>
      </c>
      <c r="K7446">
        <v>44926</v>
      </c>
      <c r="L7446" t="s">
        <v>727</v>
      </c>
      <c r="M7446">
        <v>8.14</v>
      </c>
      <c r="N7446">
        <v>8.14</v>
      </c>
      <c r="O7446" t="s">
        <v>645</v>
      </c>
      <c r="P7446" s="428">
        <v>7.8440000000000003</v>
      </c>
      <c r="Q7446">
        <v>13064271</v>
      </c>
      <c r="T7446" t="s">
        <v>218</v>
      </c>
    </row>
    <row r="7447" spans="1:20" x14ac:dyDescent="0.25">
      <c r="A7447" t="s">
        <v>637</v>
      </c>
      <c r="B7447" t="s">
        <v>859</v>
      </c>
      <c r="C7447" t="s">
        <v>639</v>
      </c>
      <c r="D7447" t="s">
        <v>640</v>
      </c>
      <c r="E7447" t="s">
        <v>673</v>
      </c>
      <c r="F7447">
        <v>528004120010</v>
      </c>
      <c r="G7447" t="s">
        <v>653</v>
      </c>
      <c r="H7447" t="s">
        <v>215</v>
      </c>
      <c r="I7447" t="s">
        <v>216</v>
      </c>
      <c r="J7447">
        <v>202212</v>
      </c>
      <c r="K7447">
        <v>44926</v>
      </c>
      <c r="L7447" t="s">
        <v>727</v>
      </c>
      <c r="M7447">
        <v>198.93</v>
      </c>
      <c r="N7447">
        <v>198.93</v>
      </c>
      <c r="O7447" t="s">
        <v>645</v>
      </c>
      <c r="P7447" s="428">
        <v>191.70099999999999</v>
      </c>
      <c r="Q7447">
        <v>13064271</v>
      </c>
      <c r="T7447" t="s">
        <v>216</v>
      </c>
    </row>
    <row r="7448" spans="1:20" x14ac:dyDescent="0.25">
      <c r="A7448" t="s">
        <v>637</v>
      </c>
      <c r="B7448" t="s">
        <v>854</v>
      </c>
      <c r="C7448" t="s">
        <v>639</v>
      </c>
      <c r="D7448" t="s">
        <v>640</v>
      </c>
      <c r="E7448" t="s">
        <v>673</v>
      </c>
      <c r="F7448">
        <v>528004120010</v>
      </c>
      <c r="G7448" t="s">
        <v>653</v>
      </c>
      <c r="H7448" t="s">
        <v>221</v>
      </c>
      <c r="I7448" t="s">
        <v>222</v>
      </c>
      <c r="J7448">
        <v>202212</v>
      </c>
      <c r="K7448">
        <v>44926</v>
      </c>
      <c r="L7448" t="s">
        <v>727</v>
      </c>
      <c r="M7448">
        <v>97.74</v>
      </c>
      <c r="N7448">
        <v>97.74</v>
      </c>
      <c r="O7448" t="s">
        <v>645</v>
      </c>
      <c r="P7448" s="428">
        <v>94.188000000000002</v>
      </c>
      <c r="Q7448">
        <v>13064271</v>
      </c>
      <c r="T7448" t="s">
        <v>222</v>
      </c>
    </row>
    <row r="7449" spans="1:20" x14ac:dyDescent="0.25">
      <c r="A7449" t="s">
        <v>637</v>
      </c>
      <c r="B7449" t="s">
        <v>1313</v>
      </c>
      <c r="C7449" t="s">
        <v>639</v>
      </c>
      <c r="D7449" t="s">
        <v>663</v>
      </c>
      <c r="E7449" t="s">
        <v>673</v>
      </c>
      <c r="F7449">
        <v>528004120002</v>
      </c>
      <c r="G7449" t="s">
        <v>642</v>
      </c>
      <c r="H7449">
        <v>583133</v>
      </c>
      <c r="I7449" t="s">
        <v>29</v>
      </c>
      <c r="J7449">
        <v>202212</v>
      </c>
      <c r="K7449">
        <v>44926</v>
      </c>
      <c r="L7449" t="s">
        <v>644</v>
      </c>
      <c r="M7449">
        <v>62358.61</v>
      </c>
      <c r="N7449">
        <v>98.65</v>
      </c>
      <c r="O7449" t="s">
        <v>645</v>
      </c>
      <c r="P7449" s="428">
        <v>95.064999999999998</v>
      </c>
      <c r="Q7449">
        <v>13030310</v>
      </c>
      <c r="T7449" t="s">
        <v>5932</v>
      </c>
    </row>
    <row r="7450" spans="1:20" x14ac:dyDescent="0.25">
      <c r="A7450" t="s">
        <v>637</v>
      </c>
      <c r="B7450" t="s">
        <v>1229</v>
      </c>
      <c r="C7450" t="s">
        <v>639</v>
      </c>
      <c r="D7450" t="s">
        <v>663</v>
      </c>
      <c r="E7450" t="s">
        <v>704</v>
      </c>
      <c r="F7450">
        <v>528004120024</v>
      </c>
      <c r="G7450" t="s">
        <v>2405</v>
      </c>
      <c r="H7450">
        <v>583623</v>
      </c>
      <c r="I7450" t="s">
        <v>2406</v>
      </c>
      <c r="J7450">
        <v>202213</v>
      </c>
      <c r="K7450">
        <v>44802</v>
      </c>
      <c r="L7450" t="s">
        <v>644</v>
      </c>
      <c r="M7450">
        <v>641250</v>
      </c>
      <c r="N7450">
        <v>997.01</v>
      </c>
      <c r="O7450" t="s">
        <v>645</v>
      </c>
      <c r="P7450" s="428">
        <v>977.57600000000002</v>
      </c>
      <c r="Q7450">
        <v>30541474</v>
      </c>
      <c r="R7450" t="s">
        <v>1230</v>
      </c>
      <c r="S7450">
        <v>13487</v>
      </c>
      <c r="T7450" t="s">
        <v>5939</v>
      </c>
    </row>
    <row r="7451" spans="1:20" x14ac:dyDescent="0.25">
      <c r="A7451" t="s">
        <v>637</v>
      </c>
      <c r="B7451" t="s">
        <v>1229</v>
      </c>
      <c r="C7451" t="s">
        <v>639</v>
      </c>
      <c r="D7451" t="s">
        <v>663</v>
      </c>
      <c r="E7451" t="s">
        <v>704</v>
      </c>
      <c r="F7451">
        <v>528004120024</v>
      </c>
      <c r="G7451" t="s">
        <v>2405</v>
      </c>
      <c r="H7451">
        <v>583623</v>
      </c>
      <c r="I7451" t="s">
        <v>2406</v>
      </c>
      <c r="J7451">
        <v>202213</v>
      </c>
      <c r="K7451">
        <v>44802</v>
      </c>
      <c r="L7451" t="s">
        <v>644</v>
      </c>
      <c r="M7451">
        <v>3779000</v>
      </c>
      <c r="N7451">
        <v>5875.58</v>
      </c>
      <c r="O7451" t="s">
        <v>645</v>
      </c>
      <c r="P7451" s="428">
        <v>5761.05</v>
      </c>
      <c r="Q7451">
        <v>30541474</v>
      </c>
      <c r="R7451" t="s">
        <v>1230</v>
      </c>
      <c r="S7451">
        <v>13487</v>
      </c>
      <c r="T7451" t="s">
        <v>5940</v>
      </c>
    </row>
    <row r="7452" spans="1:20" x14ac:dyDescent="0.25">
      <c r="A7452" t="s">
        <v>637</v>
      </c>
      <c r="B7452" t="s">
        <v>1229</v>
      </c>
      <c r="C7452" t="s">
        <v>639</v>
      </c>
      <c r="D7452" t="s">
        <v>663</v>
      </c>
      <c r="E7452" t="s">
        <v>704</v>
      </c>
      <c r="F7452">
        <v>528004120024</v>
      </c>
      <c r="G7452" t="s">
        <v>2405</v>
      </c>
      <c r="H7452">
        <v>583623</v>
      </c>
      <c r="I7452" t="s">
        <v>2406</v>
      </c>
      <c r="J7452">
        <v>202213</v>
      </c>
      <c r="K7452">
        <v>44802</v>
      </c>
      <c r="L7452" t="s">
        <v>644</v>
      </c>
      <c r="M7452">
        <v>3044000</v>
      </c>
      <c r="N7452">
        <v>4732.8</v>
      </c>
      <c r="O7452" t="s">
        <v>645</v>
      </c>
      <c r="P7452" s="428">
        <v>4640.5460000000003</v>
      </c>
      <c r="Q7452">
        <v>30541474</v>
      </c>
      <c r="R7452" t="s">
        <v>1230</v>
      </c>
      <c r="S7452">
        <v>13487</v>
      </c>
      <c r="T7452" t="s">
        <v>5941</v>
      </c>
    </row>
    <row r="7453" spans="1:20" x14ac:dyDescent="0.25">
      <c r="A7453" t="s">
        <v>637</v>
      </c>
      <c r="B7453" t="s">
        <v>1229</v>
      </c>
      <c r="C7453" t="s">
        <v>639</v>
      </c>
      <c r="D7453" t="s">
        <v>663</v>
      </c>
      <c r="E7453" t="s">
        <v>704</v>
      </c>
      <c r="F7453">
        <v>528004120024</v>
      </c>
      <c r="G7453" t="s">
        <v>2405</v>
      </c>
      <c r="H7453">
        <v>583623</v>
      </c>
      <c r="I7453" t="s">
        <v>2406</v>
      </c>
      <c r="J7453">
        <v>202213</v>
      </c>
      <c r="K7453">
        <v>44802</v>
      </c>
      <c r="L7453" t="s">
        <v>644</v>
      </c>
      <c r="M7453">
        <v>883500</v>
      </c>
      <c r="N7453">
        <v>1373.66</v>
      </c>
      <c r="O7453" t="s">
        <v>645</v>
      </c>
      <c r="P7453" s="428">
        <v>1346.884</v>
      </c>
      <c r="Q7453">
        <v>30541474</v>
      </c>
      <c r="R7453" t="s">
        <v>1230</v>
      </c>
      <c r="S7453">
        <v>13487</v>
      </c>
      <c r="T7453" t="s">
        <v>5942</v>
      </c>
    </row>
    <row r="7454" spans="1:20" x14ac:dyDescent="0.25">
      <c r="A7454" t="s">
        <v>637</v>
      </c>
      <c r="B7454" t="s">
        <v>1229</v>
      </c>
      <c r="C7454" t="s">
        <v>639</v>
      </c>
      <c r="D7454" t="s">
        <v>663</v>
      </c>
      <c r="E7454" t="s">
        <v>704</v>
      </c>
      <c r="F7454">
        <v>528004120024</v>
      </c>
      <c r="G7454" t="s">
        <v>2405</v>
      </c>
      <c r="H7454">
        <v>583623</v>
      </c>
      <c r="I7454" t="s">
        <v>2406</v>
      </c>
      <c r="J7454">
        <v>202213</v>
      </c>
      <c r="K7454">
        <v>44802</v>
      </c>
      <c r="L7454" t="s">
        <v>644</v>
      </c>
      <c r="M7454">
        <v>1425000</v>
      </c>
      <c r="N7454">
        <v>2215.59</v>
      </c>
      <c r="O7454" t="s">
        <v>645</v>
      </c>
      <c r="P7454" s="428">
        <v>2172.4029999999998</v>
      </c>
      <c r="Q7454">
        <v>30541474</v>
      </c>
      <c r="R7454" t="s">
        <v>1230</v>
      </c>
      <c r="S7454">
        <v>13487</v>
      </c>
      <c r="T7454" t="s">
        <v>5943</v>
      </c>
    </row>
    <row r="7455" spans="1:20" x14ac:dyDescent="0.25">
      <c r="A7455" t="s">
        <v>637</v>
      </c>
      <c r="B7455" t="s">
        <v>1229</v>
      </c>
      <c r="C7455" t="s">
        <v>639</v>
      </c>
      <c r="D7455" t="s">
        <v>663</v>
      </c>
      <c r="E7455" t="s">
        <v>704</v>
      </c>
      <c r="F7455">
        <v>528004120024</v>
      </c>
      <c r="G7455" t="s">
        <v>2405</v>
      </c>
      <c r="H7455">
        <v>583623</v>
      </c>
      <c r="I7455" t="s">
        <v>2406</v>
      </c>
      <c r="J7455">
        <v>202213</v>
      </c>
      <c r="K7455">
        <v>44802</v>
      </c>
      <c r="L7455" t="s">
        <v>644</v>
      </c>
      <c r="M7455">
        <v>126000</v>
      </c>
      <c r="N7455">
        <v>195.9</v>
      </c>
      <c r="O7455" t="s">
        <v>645</v>
      </c>
      <c r="P7455" s="428">
        <v>192.08099999999999</v>
      </c>
      <c r="Q7455">
        <v>30541474</v>
      </c>
      <c r="R7455" t="s">
        <v>1230</v>
      </c>
      <c r="S7455">
        <v>13487</v>
      </c>
      <c r="T7455" t="s">
        <v>5944</v>
      </c>
    </row>
    <row r="7456" spans="1:20" x14ac:dyDescent="0.25">
      <c r="A7456" t="s">
        <v>637</v>
      </c>
      <c r="B7456" t="s">
        <v>1229</v>
      </c>
      <c r="C7456" t="s">
        <v>639</v>
      </c>
      <c r="D7456" t="s">
        <v>663</v>
      </c>
      <c r="E7456" t="s">
        <v>704</v>
      </c>
      <c r="F7456">
        <v>528004120024</v>
      </c>
      <c r="G7456" t="s">
        <v>2405</v>
      </c>
      <c r="H7456">
        <v>583623</v>
      </c>
      <c r="I7456" t="s">
        <v>2406</v>
      </c>
      <c r="J7456">
        <v>202213</v>
      </c>
      <c r="K7456">
        <v>44802</v>
      </c>
      <c r="L7456" t="s">
        <v>644</v>
      </c>
      <c r="M7456">
        <v>57000</v>
      </c>
      <c r="N7456">
        <v>88.62</v>
      </c>
      <c r="O7456" t="s">
        <v>645</v>
      </c>
      <c r="P7456" s="428">
        <v>86.893000000000001</v>
      </c>
      <c r="Q7456">
        <v>30541474</v>
      </c>
      <c r="R7456" t="s">
        <v>1230</v>
      </c>
      <c r="S7456">
        <v>13487</v>
      </c>
      <c r="T7456" t="s">
        <v>5945</v>
      </c>
    </row>
    <row r="7457" spans="1:20" x14ac:dyDescent="0.25">
      <c r="A7457" t="s">
        <v>637</v>
      </c>
      <c r="B7457" t="s">
        <v>1229</v>
      </c>
      <c r="C7457" t="s">
        <v>639</v>
      </c>
      <c r="D7457" t="s">
        <v>663</v>
      </c>
      <c r="E7457" t="s">
        <v>704</v>
      </c>
      <c r="F7457">
        <v>528004120046</v>
      </c>
      <c r="G7457" t="s">
        <v>4285</v>
      </c>
      <c r="H7457">
        <v>583645</v>
      </c>
      <c r="I7457" t="s">
        <v>402</v>
      </c>
      <c r="J7457">
        <v>202213</v>
      </c>
      <c r="K7457">
        <v>44802</v>
      </c>
      <c r="L7457" t="s">
        <v>644</v>
      </c>
      <c r="M7457">
        <v>36500</v>
      </c>
      <c r="N7457">
        <v>56.75</v>
      </c>
      <c r="O7457" t="s">
        <v>645</v>
      </c>
      <c r="P7457" s="428">
        <v>55.643999999999998</v>
      </c>
      <c r="Q7457">
        <v>30541474</v>
      </c>
      <c r="R7457" t="s">
        <v>1230</v>
      </c>
      <c r="S7457">
        <v>13487</v>
      </c>
      <c r="T7457" t="s">
        <v>5937</v>
      </c>
    </row>
    <row r="7458" spans="1:20" x14ac:dyDescent="0.25">
      <c r="A7458" t="s">
        <v>637</v>
      </c>
      <c r="B7458" t="s">
        <v>1229</v>
      </c>
      <c r="C7458" t="s">
        <v>639</v>
      </c>
      <c r="D7458" t="s">
        <v>663</v>
      </c>
      <c r="E7458" t="s">
        <v>704</v>
      </c>
      <c r="F7458">
        <v>528004120024</v>
      </c>
      <c r="G7458" t="s">
        <v>2405</v>
      </c>
      <c r="H7458">
        <v>583623</v>
      </c>
      <c r="I7458" t="s">
        <v>2406</v>
      </c>
      <c r="J7458">
        <v>202213</v>
      </c>
      <c r="K7458">
        <v>44802</v>
      </c>
      <c r="L7458" t="s">
        <v>644</v>
      </c>
      <c r="M7458">
        <v>1608000</v>
      </c>
      <c r="N7458">
        <v>2500.11</v>
      </c>
      <c r="O7458" t="s">
        <v>645</v>
      </c>
      <c r="P7458" s="428">
        <v>2451.377</v>
      </c>
      <c r="Q7458">
        <v>30541474</v>
      </c>
      <c r="R7458" t="s">
        <v>1230</v>
      </c>
      <c r="S7458">
        <v>13487</v>
      </c>
      <c r="T7458" t="s">
        <v>5938</v>
      </c>
    </row>
    <row r="7459" spans="1:20" x14ac:dyDescent="0.25">
      <c r="A7459" t="s">
        <v>637</v>
      </c>
      <c r="B7459" t="s">
        <v>1229</v>
      </c>
      <c r="C7459" t="s">
        <v>639</v>
      </c>
      <c r="D7459" t="s">
        <v>663</v>
      </c>
      <c r="E7459" t="s">
        <v>704</v>
      </c>
      <c r="F7459">
        <v>528004120024</v>
      </c>
      <c r="G7459" t="s">
        <v>2405</v>
      </c>
      <c r="H7459">
        <v>583623</v>
      </c>
      <c r="I7459" t="s">
        <v>2406</v>
      </c>
      <c r="J7459">
        <v>202213</v>
      </c>
      <c r="K7459">
        <v>44802</v>
      </c>
      <c r="L7459" t="s">
        <v>644</v>
      </c>
      <c r="M7459">
        <v>2925</v>
      </c>
      <c r="N7459">
        <v>4.55</v>
      </c>
      <c r="O7459" t="s">
        <v>645</v>
      </c>
      <c r="P7459" s="428">
        <v>4.4610000000000003</v>
      </c>
      <c r="Q7459">
        <v>30541474</v>
      </c>
      <c r="R7459" t="s">
        <v>1230</v>
      </c>
      <c r="S7459">
        <v>13487</v>
      </c>
      <c r="T7459" t="s">
        <v>5946</v>
      </c>
    </row>
    <row r="7460" spans="1:20" x14ac:dyDescent="0.25">
      <c r="A7460" t="s">
        <v>637</v>
      </c>
      <c r="B7460" t="s">
        <v>1229</v>
      </c>
      <c r="C7460" t="s">
        <v>639</v>
      </c>
      <c r="D7460" t="s">
        <v>663</v>
      </c>
      <c r="E7460" t="s">
        <v>704</v>
      </c>
      <c r="F7460">
        <v>528004120030</v>
      </c>
      <c r="G7460" t="s">
        <v>1644</v>
      </c>
      <c r="H7460">
        <v>583629</v>
      </c>
      <c r="I7460" t="s">
        <v>327</v>
      </c>
      <c r="J7460">
        <v>202213</v>
      </c>
      <c r="K7460">
        <v>44802</v>
      </c>
      <c r="L7460" t="s">
        <v>644</v>
      </c>
      <c r="M7460">
        <v>3561075</v>
      </c>
      <c r="N7460">
        <v>5536.75</v>
      </c>
      <c r="O7460" t="s">
        <v>645</v>
      </c>
      <c r="P7460" s="428">
        <v>5428.8249999999998</v>
      </c>
      <c r="Q7460">
        <v>30541480</v>
      </c>
      <c r="R7460" t="s">
        <v>1230</v>
      </c>
      <c r="S7460">
        <v>13487</v>
      </c>
      <c r="T7460" t="s">
        <v>5947</v>
      </c>
    </row>
    <row r="7461" spans="1:20" x14ac:dyDescent="0.25">
      <c r="A7461" t="s">
        <v>637</v>
      </c>
      <c r="B7461" t="s">
        <v>1229</v>
      </c>
      <c r="C7461" t="s">
        <v>639</v>
      </c>
      <c r="D7461" t="s">
        <v>663</v>
      </c>
      <c r="E7461" t="s">
        <v>704</v>
      </c>
      <c r="F7461">
        <v>528004120024</v>
      </c>
      <c r="G7461" t="s">
        <v>2405</v>
      </c>
      <c r="H7461">
        <v>583623</v>
      </c>
      <c r="I7461" t="s">
        <v>2406</v>
      </c>
      <c r="J7461">
        <v>202213</v>
      </c>
      <c r="K7461">
        <v>44802</v>
      </c>
      <c r="L7461" t="s">
        <v>644</v>
      </c>
      <c r="M7461">
        <v>1601365</v>
      </c>
      <c r="N7461">
        <v>2489.8000000000002</v>
      </c>
      <c r="O7461" t="s">
        <v>645</v>
      </c>
      <c r="P7461" s="428">
        <v>2441.268</v>
      </c>
      <c r="Q7461">
        <v>30541480</v>
      </c>
      <c r="R7461" t="s">
        <v>1230</v>
      </c>
      <c r="S7461">
        <v>13487</v>
      </c>
      <c r="T7461" t="s">
        <v>5948</v>
      </c>
    </row>
    <row r="7462" spans="1:20" x14ac:dyDescent="0.25">
      <c r="A7462" t="s">
        <v>637</v>
      </c>
      <c r="B7462" t="s">
        <v>1229</v>
      </c>
      <c r="C7462" t="s">
        <v>639</v>
      </c>
      <c r="D7462" t="s">
        <v>663</v>
      </c>
      <c r="E7462" t="s">
        <v>704</v>
      </c>
      <c r="F7462">
        <v>528004120046</v>
      </c>
      <c r="G7462" t="s">
        <v>4285</v>
      </c>
      <c r="H7462">
        <v>583645</v>
      </c>
      <c r="I7462" t="s">
        <v>402</v>
      </c>
      <c r="J7462">
        <v>202213</v>
      </c>
      <c r="K7462">
        <v>44802</v>
      </c>
      <c r="L7462" t="s">
        <v>644</v>
      </c>
      <c r="M7462">
        <v>3361500</v>
      </c>
      <c r="N7462">
        <v>5226.45</v>
      </c>
      <c r="O7462" t="s">
        <v>645</v>
      </c>
      <c r="P7462" s="428">
        <v>5124.5730000000003</v>
      </c>
      <c r="Q7462">
        <v>30541480</v>
      </c>
      <c r="R7462" t="s">
        <v>1230</v>
      </c>
      <c r="S7462">
        <v>13487</v>
      </c>
      <c r="T7462" t="s">
        <v>5949</v>
      </c>
    </row>
    <row r="7463" spans="1:20" x14ac:dyDescent="0.25">
      <c r="A7463" t="s">
        <v>637</v>
      </c>
      <c r="B7463" t="s">
        <v>1229</v>
      </c>
      <c r="C7463" t="s">
        <v>639</v>
      </c>
      <c r="D7463" t="s">
        <v>663</v>
      </c>
      <c r="E7463" t="s">
        <v>704</v>
      </c>
      <c r="F7463">
        <v>528004120026</v>
      </c>
      <c r="G7463" t="s">
        <v>1241</v>
      </c>
      <c r="H7463">
        <v>583625</v>
      </c>
      <c r="I7463" t="s">
        <v>303</v>
      </c>
      <c r="J7463">
        <v>202213</v>
      </c>
      <c r="K7463">
        <v>44802</v>
      </c>
      <c r="L7463" t="s">
        <v>644</v>
      </c>
      <c r="M7463">
        <v>61000</v>
      </c>
      <c r="N7463">
        <v>94.84</v>
      </c>
      <c r="O7463" t="s">
        <v>645</v>
      </c>
      <c r="P7463" s="428">
        <v>92.991</v>
      </c>
      <c r="Q7463">
        <v>30541480</v>
      </c>
      <c r="R7463" t="s">
        <v>1230</v>
      </c>
      <c r="S7463">
        <v>13487</v>
      </c>
      <c r="T7463" t="s">
        <v>5950</v>
      </c>
    </row>
    <row r="7464" spans="1:20" x14ac:dyDescent="0.25">
      <c r="A7464" t="s">
        <v>637</v>
      </c>
      <c r="B7464" t="s">
        <v>1229</v>
      </c>
      <c r="C7464" t="s">
        <v>639</v>
      </c>
      <c r="D7464" t="s">
        <v>663</v>
      </c>
      <c r="E7464" t="s">
        <v>704</v>
      </c>
      <c r="F7464">
        <v>528004120024</v>
      </c>
      <c r="G7464" t="s">
        <v>2405</v>
      </c>
      <c r="H7464">
        <v>583623</v>
      </c>
      <c r="I7464" t="s">
        <v>2406</v>
      </c>
      <c r="J7464">
        <v>202213</v>
      </c>
      <c r="K7464">
        <v>44802</v>
      </c>
      <c r="L7464" t="s">
        <v>644</v>
      </c>
      <c r="M7464">
        <v>2925</v>
      </c>
      <c r="N7464">
        <v>4.55</v>
      </c>
      <c r="O7464" t="s">
        <v>645</v>
      </c>
      <c r="P7464" s="428">
        <v>4.4610000000000003</v>
      </c>
      <c r="Q7464">
        <v>30541480</v>
      </c>
      <c r="R7464" t="s">
        <v>1230</v>
      </c>
      <c r="S7464">
        <v>13487</v>
      </c>
      <c r="T7464" t="s">
        <v>5951</v>
      </c>
    </row>
    <row r="7465" spans="1:20" x14ac:dyDescent="0.25">
      <c r="A7465" t="s">
        <v>637</v>
      </c>
      <c r="B7465" t="s">
        <v>1229</v>
      </c>
      <c r="C7465" t="s">
        <v>639</v>
      </c>
      <c r="D7465" t="s">
        <v>663</v>
      </c>
      <c r="E7465" t="s">
        <v>704</v>
      </c>
      <c r="F7465">
        <v>528004120010</v>
      </c>
      <c r="G7465" t="s">
        <v>653</v>
      </c>
      <c r="H7465">
        <v>583597</v>
      </c>
      <c r="I7465" t="s">
        <v>1268</v>
      </c>
      <c r="J7465">
        <v>202213</v>
      </c>
      <c r="K7465">
        <v>44802</v>
      </c>
      <c r="L7465" t="s">
        <v>644</v>
      </c>
      <c r="M7465">
        <v>524766</v>
      </c>
      <c r="N7465">
        <v>815.9</v>
      </c>
      <c r="O7465" t="s">
        <v>645</v>
      </c>
      <c r="P7465" s="428">
        <v>799.99599999999998</v>
      </c>
      <c r="Q7465">
        <v>30541474</v>
      </c>
      <c r="R7465" t="s">
        <v>1230</v>
      </c>
      <c r="S7465">
        <v>13487</v>
      </c>
      <c r="T7465" t="s">
        <v>5971</v>
      </c>
    </row>
    <row r="7466" spans="1:20" x14ac:dyDescent="0.25">
      <c r="A7466" t="s">
        <v>637</v>
      </c>
      <c r="B7466" t="s">
        <v>1229</v>
      </c>
      <c r="C7466" t="s">
        <v>639</v>
      </c>
      <c r="D7466" t="s">
        <v>663</v>
      </c>
      <c r="E7466" t="s">
        <v>704</v>
      </c>
      <c r="F7466">
        <v>528004120010</v>
      </c>
      <c r="G7466" t="s">
        <v>653</v>
      </c>
      <c r="H7466">
        <v>583601</v>
      </c>
      <c r="I7466" t="s">
        <v>189</v>
      </c>
      <c r="J7466">
        <v>202213</v>
      </c>
      <c r="K7466">
        <v>44802</v>
      </c>
      <c r="L7466" t="s">
        <v>644</v>
      </c>
      <c r="M7466">
        <v>20000</v>
      </c>
      <c r="N7466">
        <v>31.1</v>
      </c>
      <c r="O7466" t="s">
        <v>645</v>
      </c>
      <c r="P7466" s="428">
        <v>30.494</v>
      </c>
      <c r="Q7466">
        <v>30541474</v>
      </c>
      <c r="R7466" t="s">
        <v>1230</v>
      </c>
      <c r="S7466">
        <v>13487</v>
      </c>
      <c r="T7466" t="s">
        <v>5974</v>
      </c>
    </row>
    <row r="7467" spans="1:20" x14ac:dyDescent="0.25">
      <c r="A7467" t="s">
        <v>637</v>
      </c>
      <c r="B7467" t="s">
        <v>1229</v>
      </c>
      <c r="C7467" t="s">
        <v>639</v>
      </c>
      <c r="D7467" t="s">
        <v>663</v>
      </c>
      <c r="E7467" t="s">
        <v>704</v>
      </c>
      <c r="F7467">
        <v>528004120010</v>
      </c>
      <c r="G7467" t="s">
        <v>653</v>
      </c>
      <c r="H7467">
        <v>583601</v>
      </c>
      <c r="I7467" t="s">
        <v>189</v>
      </c>
      <c r="J7467">
        <v>202213</v>
      </c>
      <c r="K7467">
        <v>44802</v>
      </c>
      <c r="L7467" t="s">
        <v>644</v>
      </c>
      <c r="M7467">
        <v>20000</v>
      </c>
      <c r="N7467">
        <v>31.1</v>
      </c>
      <c r="O7467" t="s">
        <v>645</v>
      </c>
      <c r="P7467" s="428">
        <v>30.494</v>
      </c>
      <c r="Q7467">
        <v>30541474</v>
      </c>
      <c r="R7467" t="s">
        <v>1230</v>
      </c>
      <c r="S7467">
        <v>13487</v>
      </c>
      <c r="T7467" t="s">
        <v>5975</v>
      </c>
    </row>
    <row r="7468" spans="1:20" x14ac:dyDescent="0.25">
      <c r="A7468" t="s">
        <v>637</v>
      </c>
      <c r="B7468" t="s">
        <v>1229</v>
      </c>
      <c r="C7468" t="s">
        <v>639</v>
      </c>
      <c r="D7468" t="s">
        <v>663</v>
      </c>
      <c r="E7468" t="s">
        <v>704</v>
      </c>
      <c r="F7468">
        <v>528004120010</v>
      </c>
      <c r="G7468" t="s">
        <v>653</v>
      </c>
      <c r="H7468">
        <v>583599</v>
      </c>
      <c r="I7468" t="s">
        <v>181</v>
      </c>
      <c r="J7468">
        <v>202213</v>
      </c>
      <c r="K7468">
        <v>44802</v>
      </c>
      <c r="L7468" t="s">
        <v>644</v>
      </c>
      <c r="M7468">
        <v>114000</v>
      </c>
      <c r="N7468">
        <v>177.25</v>
      </c>
      <c r="O7468" t="s">
        <v>645</v>
      </c>
      <c r="P7468" s="428">
        <v>173.79499999999999</v>
      </c>
      <c r="Q7468">
        <v>30541474</v>
      </c>
      <c r="R7468" t="s">
        <v>1230</v>
      </c>
      <c r="S7468">
        <v>13487</v>
      </c>
      <c r="T7468" t="s">
        <v>5976</v>
      </c>
    </row>
    <row r="7469" spans="1:20" x14ac:dyDescent="0.25">
      <c r="A7469" t="s">
        <v>637</v>
      </c>
      <c r="B7469" t="s">
        <v>1229</v>
      </c>
      <c r="C7469" t="s">
        <v>639</v>
      </c>
      <c r="D7469" t="s">
        <v>663</v>
      </c>
      <c r="E7469" t="s">
        <v>704</v>
      </c>
      <c r="F7469">
        <v>528004120010</v>
      </c>
      <c r="G7469" t="s">
        <v>653</v>
      </c>
      <c r="H7469">
        <v>583599</v>
      </c>
      <c r="I7469" t="s">
        <v>181</v>
      </c>
      <c r="J7469">
        <v>202213</v>
      </c>
      <c r="K7469">
        <v>44802</v>
      </c>
      <c r="L7469" t="s">
        <v>644</v>
      </c>
      <c r="M7469">
        <v>109040</v>
      </c>
      <c r="N7469">
        <v>169.54</v>
      </c>
      <c r="O7469" t="s">
        <v>645</v>
      </c>
      <c r="P7469" s="428">
        <v>166.23500000000001</v>
      </c>
      <c r="Q7469">
        <v>30541474</v>
      </c>
      <c r="R7469" t="s">
        <v>1230</v>
      </c>
      <c r="S7469">
        <v>13487</v>
      </c>
      <c r="T7469" t="s">
        <v>5977</v>
      </c>
    </row>
    <row r="7470" spans="1:20" x14ac:dyDescent="0.25">
      <c r="A7470" t="s">
        <v>637</v>
      </c>
      <c r="B7470" t="s">
        <v>1229</v>
      </c>
      <c r="C7470" t="s">
        <v>639</v>
      </c>
      <c r="D7470" t="s">
        <v>663</v>
      </c>
      <c r="E7470" t="s">
        <v>704</v>
      </c>
      <c r="F7470">
        <v>528004120010</v>
      </c>
      <c r="G7470" t="s">
        <v>653</v>
      </c>
      <c r="H7470">
        <v>583599</v>
      </c>
      <c r="I7470" t="s">
        <v>181</v>
      </c>
      <c r="J7470">
        <v>202213</v>
      </c>
      <c r="K7470">
        <v>44802</v>
      </c>
      <c r="L7470" t="s">
        <v>644</v>
      </c>
      <c r="M7470">
        <v>37500</v>
      </c>
      <c r="N7470">
        <v>58.3</v>
      </c>
      <c r="O7470" t="s">
        <v>645</v>
      </c>
      <c r="P7470" s="428">
        <v>57.164000000000001</v>
      </c>
      <c r="Q7470">
        <v>30541474</v>
      </c>
      <c r="R7470" t="s">
        <v>1230</v>
      </c>
      <c r="S7470">
        <v>13487</v>
      </c>
      <c r="T7470" t="s">
        <v>5978</v>
      </c>
    </row>
    <row r="7471" spans="1:20" x14ac:dyDescent="0.25">
      <c r="A7471" t="s">
        <v>637</v>
      </c>
      <c r="B7471" t="s">
        <v>1229</v>
      </c>
      <c r="C7471" t="s">
        <v>639</v>
      </c>
      <c r="D7471" t="s">
        <v>663</v>
      </c>
      <c r="E7471" t="s">
        <v>704</v>
      </c>
      <c r="F7471">
        <v>528004120010</v>
      </c>
      <c r="G7471" t="s">
        <v>653</v>
      </c>
      <c r="H7471">
        <v>583599</v>
      </c>
      <c r="I7471" t="s">
        <v>181</v>
      </c>
      <c r="J7471">
        <v>202213</v>
      </c>
      <c r="K7471">
        <v>44802</v>
      </c>
      <c r="L7471" t="s">
        <v>644</v>
      </c>
      <c r="M7471">
        <v>109200</v>
      </c>
      <c r="N7471">
        <v>169.78</v>
      </c>
      <c r="O7471" t="s">
        <v>645</v>
      </c>
      <c r="P7471" s="428">
        <v>166.471</v>
      </c>
      <c r="Q7471">
        <v>30541474</v>
      </c>
      <c r="R7471" t="s">
        <v>1230</v>
      </c>
      <c r="S7471">
        <v>13487</v>
      </c>
      <c r="T7471" t="s">
        <v>5979</v>
      </c>
    </row>
    <row r="7472" spans="1:20" x14ac:dyDescent="0.25">
      <c r="A7472" t="s">
        <v>637</v>
      </c>
      <c r="B7472" t="s">
        <v>1229</v>
      </c>
      <c r="C7472" t="s">
        <v>639</v>
      </c>
      <c r="D7472" t="s">
        <v>663</v>
      </c>
      <c r="E7472" t="s">
        <v>704</v>
      </c>
      <c r="F7472">
        <v>528004120010</v>
      </c>
      <c r="G7472" t="s">
        <v>653</v>
      </c>
      <c r="H7472">
        <v>583599</v>
      </c>
      <c r="I7472" t="s">
        <v>181</v>
      </c>
      <c r="J7472">
        <v>202213</v>
      </c>
      <c r="K7472">
        <v>44802</v>
      </c>
      <c r="L7472" t="s">
        <v>644</v>
      </c>
      <c r="M7472">
        <v>80000</v>
      </c>
      <c r="N7472">
        <v>124.38</v>
      </c>
      <c r="O7472" t="s">
        <v>645</v>
      </c>
      <c r="P7472" s="428">
        <v>121.956</v>
      </c>
      <c r="Q7472">
        <v>30541474</v>
      </c>
      <c r="R7472" t="s">
        <v>1230</v>
      </c>
      <c r="S7472">
        <v>13487</v>
      </c>
      <c r="T7472" t="s">
        <v>5980</v>
      </c>
    </row>
    <row r="7473" spans="1:20" x14ac:dyDescent="0.25">
      <c r="A7473" t="s">
        <v>637</v>
      </c>
      <c r="B7473" t="s">
        <v>1229</v>
      </c>
      <c r="C7473" t="s">
        <v>639</v>
      </c>
      <c r="D7473" t="s">
        <v>663</v>
      </c>
      <c r="E7473" t="s">
        <v>704</v>
      </c>
      <c r="F7473">
        <v>528004120002</v>
      </c>
      <c r="G7473" t="s">
        <v>642</v>
      </c>
      <c r="H7473">
        <v>583141</v>
      </c>
      <c r="I7473" t="s">
        <v>37</v>
      </c>
      <c r="J7473">
        <v>202213</v>
      </c>
      <c r="K7473">
        <v>44802</v>
      </c>
      <c r="L7473" t="s">
        <v>644</v>
      </c>
      <c r="M7473">
        <v>410860</v>
      </c>
      <c r="N7473">
        <v>638.79999999999995</v>
      </c>
      <c r="O7473" t="s">
        <v>645</v>
      </c>
      <c r="P7473" s="428">
        <v>626.34799999999996</v>
      </c>
      <c r="Q7473">
        <v>30541474</v>
      </c>
      <c r="R7473" t="s">
        <v>1230</v>
      </c>
      <c r="S7473">
        <v>13487</v>
      </c>
      <c r="T7473" t="s">
        <v>5957</v>
      </c>
    </row>
    <row r="7474" spans="1:20" x14ac:dyDescent="0.25">
      <c r="A7474" t="s">
        <v>637</v>
      </c>
      <c r="B7474" t="s">
        <v>1229</v>
      </c>
      <c r="C7474" t="s">
        <v>639</v>
      </c>
      <c r="D7474" t="s">
        <v>663</v>
      </c>
      <c r="E7474" t="s">
        <v>704</v>
      </c>
      <c r="F7474">
        <v>528004120002</v>
      </c>
      <c r="G7474" t="s">
        <v>642</v>
      </c>
      <c r="H7474">
        <v>583142</v>
      </c>
      <c r="I7474" t="s">
        <v>38</v>
      </c>
      <c r="J7474">
        <v>202213</v>
      </c>
      <c r="K7474">
        <v>44802</v>
      </c>
      <c r="L7474" t="s">
        <v>644</v>
      </c>
      <c r="M7474">
        <v>200000</v>
      </c>
      <c r="N7474">
        <v>310.95999999999998</v>
      </c>
      <c r="O7474" t="s">
        <v>645</v>
      </c>
      <c r="P7474" s="428">
        <v>304.899</v>
      </c>
      <c r="Q7474">
        <v>30541474</v>
      </c>
      <c r="R7474" t="s">
        <v>1230</v>
      </c>
      <c r="S7474">
        <v>13487</v>
      </c>
      <c r="T7474" t="s">
        <v>5958</v>
      </c>
    </row>
    <row r="7475" spans="1:20" x14ac:dyDescent="0.25">
      <c r="A7475" t="s">
        <v>637</v>
      </c>
      <c r="B7475" t="s">
        <v>1229</v>
      </c>
      <c r="C7475" t="s">
        <v>639</v>
      </c>
      <c r="D7475" t="s">
        <v>663</v>
      </c>
      <c r="E7475" t="s">
        <v>704</v>
      </c>
      <c r="F7475">
        <v>528004120002</v>
      </c>
      <c r="G7475" t="s">
        <v>642</v>
      </c>
      <c r="H7475">
        <v>583143</v>
      </c>
      <c r="I7475" t="s">
        <v>39</v>
      </c>
      <c r="J7475">
        <v>202213</v>
      </c>
      <c r="K7475">
        <v>44802</v>
      </c>
      <c r="L7475" t="s">
        <v>644</v>
      </c>
      <c r="M7475">
        <v>175000</v>
      </c>
      <c r="N7475">
        <v>272.08999999999997</v>
      </c>
      <c r="O7475" t="s">
        <v>645</v>
      </c>
      <c r="P7475" s="428">
        <v>266.786</v>
      </c>
      <c r="Q7475">
        <v>30541474</v>
      </c>
      <c r="R7475" t="s">
        <v>1230</v>
      </c>
      <c r="S7475">
        <v>13487</v>
      </c>
      <c r="T7475" t="s">
        <v>5959</v>
      </c>
    </row>
    <row r="7476" spans="1:20" x14ac:dyDescent="0.25">
      <c r="A7476" t="s">
        <v>637</v>
      </c>
      <c r="B7476" t="s">
        <v>1229</v>
      </c>
      <c r="C7476" t="s">
        <v>639</v>
      </c>
      <c r="D7476" t="s">
        <v>663</v>
      </c>
      <c r="E7476" t="s">
        <v>704</v>
      </c>
      <c r="F7476">
        <v>528004120010</v>
      </c>
      <c r="G7476" t="s">
        <v>653</v>
      </c>
      <c r="H7476">
        <v>583601</v>
      </c>
      <c r="I7476" t="s">
        <v>189</v>
      </c>
      <c r="J7476">
        <v>202213</v>
      </c>
      <c r="K7476">
        <v>44802</v>
      </c>
      <c r="L7476" t="s">
        <v>644</v>
      </c>
      <c r="M7476">
        <v>5000</v>
      </c>
      <c r="N7476">
        <v>7.77</v>
      </c>
      <c r="O7476" t="s">
        <v>645</v>
      </c>
      <c r="P7476" s="428">
        <v>7.6189999999999998</v>
      </c>
      <c r="Q7476">
        <v>30541474</v>
      </c>
      <c r="R7476" t="s">
        <v>1230</v>
      </c>
      <c r="S7476">
        <v>13487</v>
      </c>
      <c r="T7476" t="s">
        <v>5985</v>
      </c>
    </row>
    <row r="7477" spans="1:20" x14ac:dyDescent="0.25">
      <c r="A7477" t="s">
        <v>637</v>
      </c>
      <c r="B7477" t="s">
        <v>1229</v>
      </c>
      <c r="C7477" t="s">
        <v>639</v>
      </c>
      <c r="D7477" t="s">
        <v>663</v>
      </c>
      <c r="E7477" t="s">
        <v>704</v>
      </c>
      <c r="F7477">
        <v>528004120010</v>
      </c>
      <c r="G7477" t="s">
        <v>653</v>
      </c>
      <c r="H7477">
        <v>583601</v>
      </c>
      <c r="I7477" t="s">
        <v>189</v>
      </c>
      <c r="J7477">
        <v>202213</v>
      </c>
      <c r="K7477">
        <v>44802</v>
      </c>
      <c r="L7477" t="s">
        <v>644</v>
      </c>
      <c r="M7477">
        <v>3550</v>
      </c>
      <c r="N7477">
        <v>5.52</v>
      </c>
      <c r="O7477" t="s">
        <v>645</v>
      </c>
      <c r="P7477" s="428">
        <v>5.4119999999999999</v>
      </c>
      <c r="Q7477">
        <v>30541474</v>
      </c>
      <c r="R7477" t="s">
        <v>1230</v>
      </c>
      <c r="S7477">
        <v>13487</v>
      </c>
      <c r="T7477" t="s">
        <v>5986</v>
      </c>
    </row>
    <row r="7478" spans="1:20" x14ac:dyDescent="0.25">
      <c r="A7478" t="s">
        <v>637</v>
      </c>
      <c r="B7478" t="s">
        <v>1229</v>
      </c>
      <c r="C7478" t="s">
        <v>639</v>
      </c>
      <c r="D7478" t="s">
        <v>663</v>
      </c>
      <c r="E7478" t="s">
        <v>704</v>
      </c>
      <c r="F7478">
        <v>528004120010</v>
      </c>
      <c r="G7478" t="s">
        <v>653</v>
      </c>
      <c r="H7478">
        <v>583597</v>
      </c>
      <c r="I7478" t="s">
        <v>1268</v>
      </c>
      <c r="J7478">
        <v>202213</v>
      </c>
      <c r="K7478">
        <v>44802</v>
      </c>
      <c r="L7478" t="s">
        <v>644</v>
      </c>
      <c r="M7478">
        <v>65000</v>
      </c>
      <c r="N7478">
        <v>101.06</v>
      </c>
      <c r="O7478" t="s">
        <v>645</v>
      </c>
      <c r="P7478" s="428">
        <v>99.09</v>
      </c>
      <c r="Q7478">
        <v>30541474</v>
      </c>
      <c r="R7478" t="s">
        <v>1230</v>
      </c>
      <c r="S7478">
        <v>13487</v>
      </c>
      <c r="T7478" t="s">
        <v>5988</v>
      </c>
    </row>
    <row r="7479" spans="1:20" x14ac:dyDescent="0.25">
      <c r="A7479" t="s">
        <v>637</v>
      </c>
      <c r="B7479" t="s">
        <v>1229</v>
      </c>
      <c r="C7479" t="s">
        <v>639</v>
      </c>
      <c r="D7479" t="s">
        <v>663</v>
      </c>
      <c r="E7479" t="s">
        <v>704</v>
      </c>
      <c r="F7479">
        <v>528004120010</v>
      </c>
      <c r="G7479" t="s">
        <v>653</v>
      </c>
      <c r="H7479">
        <v>583601</v>
      </c>
      <c r="I7479" t="s">
        <v>189</v>
      </c>
      <c r="J7479">
        <v>202213</v>
      </c>
      <c r="K7479">
        <v>44802</v>
      </c>
      <c r="L7479" t="s">
        <v>644</v>
      </c>
      <c r="M7479">
        <v>17500</v>
      </c>
      <c r="N7479">
        <v>27.21</v>
      </c>
      <c r="O7479" t="s">
        <v>645</v>
      </c>
      <c r="P7479" s="428">
        <v>26.68</v>
      </c>
      <c r="Q7479">
        <v>30541480</v>
      </c>
      <c r="R7479" t="s">
        <v>1230</v>
      </c>
      <c r="S7479">
        <v>13487</v>
      </c>
      <c r="T7479" t="s">
        <v>5991</v>
      </c>
    </row>
    <row r="7480" spans="1:20" x14ac:dyDescent="0.25">
      <c r="A7480" t="s">
        <v>637</v>
      </c>
      <c r="B7480" t="s">
        <v>1229</v>
      </c>
      <c r="C7480" t="s">
        <v>639</v>
      </c>
      <c r="D7480" t="s">
        <v>663</v>
      </c>
      <c r="E7480" t="s">
        <v>704</v>
      </c>
      <c r="F7480">
        <v>528004120010</v>
      </c>
      <c r="G7480" t="s">
        <v>653</v>
      </c>
      <c r="H7480">
        <v>583601</v>
      </c>
      <c r="I7480" t="s">
        <v>189</v>
      </c>
      <c r="J7480">
        <v>202213</v>
      </c>
      <c r="K7480">
        <v>44802</v>
      </c>
      <c r="L7480" t="s">
        <v>644</v>
      </c>
      <c r="M7480">
        <v>20000</v>
      </c>
      <c r="N7480">
        <v>31.1</v>
      </c>
      <c r="O7480" t="s">
        <v>645</v>
      </c>
      <c r="P7480" s="428">
        <v>30.494</v>
      </c>
      <c r="Q7480">
        <v>30541480</v>
      </c>
      <c r="R7480" t="s">
        <v>1230</v>
      </c>
      <c r="S7480">
        <v>13487</v>
      </c>
      <c r="T7480" t="s">
        <v>5992</v>
      </c>
    </row>
    <row r="7481" spans="1:20" x14ac:dyDescent="0.25">
      <c r="A7481" t="s">
        <v>637</v>
      </c>
      <c r="B7481" t="s">
        <v>1229</v>
      </c>
      <c r="C7481" t="s">
        <v>639</v>
      </c>
      <c r="D7481" t="s">
        <v>663</v>
      </c>
      <c r="E7481" t="s">
        <v>704</v>
      </c>
      <c r="F7481">
        <v>528004120010</v>
      </c>
      <c r="G7481" t="s">
        <v>653</v>
      </c>
      <c r="H7481">
        <v>583601</v>
      </c>
      <c r="I7481" t="s">
        <v>189</v>
      </c>
      <c r="J7481">
        <v>202213</v>
      </c>
      <c r="K7481">
        <v>44802</v>
      </c>
      <c r="L7481" t="s">
        <v>644</v>
      </c>
      <c r="M7481">
        <v>5000</v>
      </c>
      <c r="N7481">
        <v>7.77</v>
      </c>
      <c r="O7481" t="s">
        <v>645</v>
      </c>
      <c r="P7481" s="428">
        <v>7.6189999999999998</v>
      </c>
      <c r="Q7481">
        <v>30541480</v>
      </c>
      <c r="R7481" t="s">
        <v>1230</v>
      </c>
      <c r="S7481">
        <v>13487</v>
      </c>
      <c r="T7481" t="s">
        <v>5993</v>
      </c>
    </row>
    <row r="7482" spans="1:20" x14ac:dyDescent="0.25">
      <c r="A7482" t="s">
        <v>637</v>
      </c>
      <c r="B7482" t="s">
        <v>1229</v>
      </c>
      <c r="C7482" t="s">
        <v>639</v>
      </c>
      <c r="D7482" t="s">
        <v>663</v>
      </c>
      <c r="E7482" t="s">
        <v>704</v>
      </c>
      <c r="F7482">
        <v>528004120002</v>
      </c>
      <c r="G7482" t="s">
        <v>642</v>
      </c>
      <c r="H7482">
        <v>583141</v>
      </c>
      <c r="I7482" t="s">
        <v>37</v>
      </c>
      <c r="J7482">
        <v>202213</v>
      </c>
      <c r="K7482">
        <v>44802</v>
      </c>
      <c r="L7482" t="s">
        <v>644</v>
      </c>
      <c r="M7482">
        <v>410860</v>
      </c>
      <c r="N7482">
        <v>638.79999999999995</v>
      </c>
      <c r="O7482" t="s">
        <v>645</v>
      </c>
      <c r="P7482" s="428">
        <v>626.34799999999996</v>
      </c>
      <c r="Q7482">
        <v>30541480</v>
      </c>
      <c r="R7482" t="s">
        <v>1230</v>
      </c>
      <c r="S7482">
        <v>13487</v>
      </c>
      <c r="T7482" t="s">
        <v>5967</v>
      </c>
    </row>
    <row r="7483" spans="1:20" x14ac:dyDescent="0.25">
      <c r="A7483" t="s">
        <v>637</v>
      </c>
      <c r="B7483" t="s">
        <v>1229</v>
      </c>
      <c r="C7483" t="s">
        <v>639</v>
      </c>
      <c r="D7483" t="s">
        <v>663</v>
      </c>
      <c r="E7483" t="s">
        <v>704</v>
      </c>
      <c r="F7483">
        <v>528004120002</v>
      </c>
      <c r="G7483" t="s">
        <v>642</v>
      </c>
      <c r="H7483">
        <v>583142</v>
      </c>
      <c r="I7483" t="s">
        <v>38</v>
      </c>
      <c r="J7483">
        <v>202213</v>
      </c>
      <c r="K7483">
        <v>44802</v>
      </c>
      <c r="L7483" t="s">
        <v>644</v>
      </c>
      <c r="M7483">
        <v>200000</v>
      </c>
      <c r="N7483">
        <v>310.95999999999998</v>
      </c>
      <c r="O7483" t="s">
        <v>645</v>
      </c>
      <c r="P7483" s="428">
        <v>304.899</v>
      </c>
      <c r="Q7483">
        <v>30541480</v>
      </c>
      <c r="R7483" t="s">
        <v>1230</v>
      </c>
      <c r="S7483">
        <v>13487</v>
      </c>
      <c r="T7483" t="s">
        <v>5968</v>
      </c>
    </row>
    <row r="7484" spans="1:20" x14ac:dyDescent="0.25">
      <c r="A7484" t="s">
        <v>637</v>
      </c>
      <c r="B7484" t="s">
        <v>1229</v>
      </c>
      <c r="C7484" t="s">
        <v>639</v>
      </c>
      <c r="D7484" t="s">
        <v>663</v>
      </c>
      <c r="E7484" t="s">
        <v>704</v>
      </c>
      <c r="F7484">
        <v>528004120002</v>
      </c>
      <c r="G7484" t="s">
        <v>642</v>
      </c>
      <c r="H7484">
        <v>583143</v>
      </c>
      <c r="I7484" t="s">
        <v>39</v>
      </c>
      <c r="J7484">
        <v>202213</v>
      </c>
      <c r="K7484">
        <v>44802</v>
      </c>
      <c r="L7484" t="s">
        <v>644</v>
      </c>
      <c r="M7484">
        <v>175000</v>
      </c>
      <c r="N7484">
        <v>272.08999999999997</v>
      </c>
      <c r="O7484" t="s">
        <v>645</v>
      </c>
      <c r="P7484" s="428">
        <v>266.786</v>
      </c>
      <c r="Q7484">
        <v>30541480</v>
      </c>
      <c r="R7484" t="s">
        <v>1230</v>
      </c>
      <c r="S7484">
        <v>13487</v>
      </c>
      <c r="T7484" t="s">
        <v>5969</v>
      </c>
    </row>
    <row r="7485" spans="1:20" x14ac:dyDescent="0.25">
      <c r="A7485" t="s">
        <v>637</v>
      </c>
      <c r="B7485" t="s">
        <v>1229</v>
      </c>
      <c r="C7485" t="s">
        <v>639</v>
      </c>
      <c r="D7485" t="s">
        <v>663</v>
      </c>
      <c r="E7485" t="s">
        <v>704</v>
      </c>
      <c r="F7485">
        <v>528004120010</v>
      </c>
      <c r="G7485" t="s">
        <v>653</v>
      </c>
      <c r="H7485">
        <v>583605</v>
      </c>
      <c r="I7485" t="s">
        <v>197</v>
      </c>
      <c r="J7485">
        <v>202213</v>
      </c>
      <c r="K7485">
        <v>44802</v>
      </c>
      <c r="L7485" t="s">
        <v>644</v>
      </c>
      <c r="M7485">
        <v>11000</v>
      </c>
      <c r="N7485">
        <v>17.100000000000001</v>
      </c>
      <c r="O7485" t="s">
        <v>645</v>
      </c>
      <c r="P7485" s="428">
        <v>16.766999999999999</v>
      </c>
      <c r="Q7485">
        <v>30541480</v>
      </c>
      <c r="R7485" t="s">
        <v>1230</v>
      </c>
      <c r="S7485">
        <v>13487</v>
      </c>
      <c r="T7485" t="s">
        <v>6001</v>
      </c>
    </row>
    <row r="7486" spans="1:20" x14ac:dyDescent="0.25">
      <c r="A7486" t="s">
        <v>637</v>
      </c>
      <c r="B7486" t="s">
        <v>1229</v>
      </c>
      <c r="C7486" t="s">
        <v>639</v>
      </c>
      <c r="D7486" t="s">
        <v>663</v>
      </c>
      <c r="E7486" t="s">
        <v>704</v>
      </c>
      <c r="F7486">
        <v>528004120010</v>
      </c>
      <c r="G7486" t="s">
        <v>653</v>
      </c>
      <c r="H7486">
        <v>583601</v>
      </c>
      <c r="I7486" t="s">
        <v>189</v>
      </c>
      <c r="J7486">
        <v>202213</v>
      </c>
      <c r="K7486">
        <v>44802</v>
      </c>
      <c r="L7486" t="s">
        <v>644</v>
      </c>
      <c r="M7486">
        <v>900000</v>
      </c>
      <c r="N7486">
        <v>1399.32</v>
      </c>
      <c r="O7486" t="s">
        <v>645</v>
      </c>
      <c r="P7486" s="428">
        <v>1372.0440000000001</v>
      </c>
      <c r="Q7486">
        <v>30541480</v>
      </c>
      <c r="R7486" t="s">
        <v>1230</v>
      </c>
      <c r="S7486">
        <v>13487</v>
      </c>
      <c r="T7486" t="s">
        <v>6005</v>
      </c>
    </row>
    <row r="7487" spans="1:20" x14ac:dyDescent="0.25">
      <c r="A7487" t="s">
        <v>637</v>
      </c>
      <c r="B7487" t="s">
        <v>1229</v>
      </c>
      <c r="C7487" t="s">
        <v>639</v>
      </c>
      <c r="D7487" t="s">
        <v>663</v>
      </c>
      <c r="E7487" t="s">
        <v>704</v>
      </c>
      <c r="F7487">
        <v>528004120010</v>
      </c>
      <c r="G7487" t="s">
        <v>653</v>
      </c>
      <c r="H7487">
        <v>605506</v>
      </c>
      <c r="I7487" t="s">
        <v>1266</v>
      </c>
      <c r="J7487">
        <v>202213</v>
      </c>
      <c r="K7487">
        <v>44802</v>
      </c>
      <c r="L7487" t="s">
        <v>644</v>
      </c>
      <c r="M7487">
        <v>25000</v>
      </c>
      <c r="N7487">
        <v>38.869999999999997</v>
      </c>
      <c r="O7487" t="s">
        <v>645</v>
      </c>
      <c r="P7487" s="428">
        <v>38.112000000000002</v>
      </c>
      <c r="Q7487">
        <v>30541474</v>
      </c>
      <c r="R7487" t="s">
        <v>1230</v>
      </c>
      <c r="S7487">
        <v>13487</v>
      </c>
      <c r="T7487" t="s">
        <v>5970</v>
      </c>
    </row>
    <row r="7488" spans="1:20" x14ac:dyDescent="0.25">
      <c r="A7488" t="s">
        <v>637</v>
      </c>
      <c r="B7488" t="s">
        <v>1229</v>
      </c>
      <c r="C7488" t="s">
        <v>639</v>
      </c>
      <c r="D7488" t="s">
        <v>663</v>
      </c>
      <c r="E7488" t="s">
        <v>704</v>
      </c>
      <c r="F7488">
        <v>528004120010</v>
      </c>
      <c r="G7488" t="s">
        <v>653</v>
      </c>
      <c r="H7488">
        <v>605506</v>
      </c>
      <c r="I7488" t="s">
        <v>1266</v>
      </c>
      <c r="J7488">
        <v>202213</v>
      </c>
      <c r="K7488">
        <v>44802</v>
      </c>
      <c r="L7488" t="s">
        <v>644</v>
      </c>
      <c r="M7488">
        <v>17550</v>
      </c>
      <c r="N7488">
        <v>27.29</v>
      </c>
      <c r="O7488" t="s">
        <v>645</v>
      </c>
      <c r="P7488" s="428">
        <v>26.757999999999999</v>
      </c>
      <c r="Q7488">
        <v>30541474</v>
      </c>
      <c r="R7488" t="s">
        <v>1230</v>
      </c>
      <c r="S7488">
        <v>13487</v>
      </c>
      <c r="T7488" t="s">
        <v>5972</v>
      </c>
    </row>
    <row r="7489" spans="1:20" x14ac:dyDescent="0.25">
      <c r="A7489" t="s">
        <v>637</v>
      </c>
      <c r="B7489" t="s">
        <v>1229</v>
      </c>
      <c r="C7489" t="s">
        <v>639</v>
      </c>
      <c r="D7489" t="s">
        <v>663</v>
      </c>
      <c r="E7489" t="s">
        <v>704</v>
      </c>
      <c r="F7489">
        <v>528004120010</v>
      </c>
      <c r="G7489" t="s">
        <v>653</v>
      </c>
      <c r="H7489">
        <v>605506</v>
      </c>
      <c r="I7489" t="s">
        <v>1266</v>
      </c>
      <c r="J7489">
        <v>202213</v>
      </c>
      <c r="K7489">
        <v>44802</v>
      </c>
      <c r="L7489" t="s">
        <v>644</v>
      </c>
      <c r="M7489">
        <v>10000</v>
      </c>
      <c r="N7489">
        <v>15.55</v>
      </c>
      <c r="O7489" t="s">
        <v>645</v>
      </c>
      <c r="P7489" s="428">
        <v>15.247</v>
      </c>
      <c r="Q7489">
        <v>30541474</v>
      </c>
      <c r="R7489" t="s">
        <v>1230</v>
      </c>
      <c r="S7489">
        <v>13487</v>
      </c>
      <c r="T7489" t="s">
        <v>5973</v>
      </c>
    </row>
    <row r="7490" spans="1:20" x14ac:dyDescent="0.25">
      <c r="A7490" t="s">
        <v>637</v>
      </c>
      <c r="B7490" t="s">
        <v>1229</v>
      </c>
      <c r="C7490" t="s">
        <v>639</v>
      </c>
      <c r="D7490" t="s">
        <v>663</v>
      </c>
      <c r="E7490" t="s">
        <v>704</v>
      </c>
      <c r="F7490">
        <v>528004120010</v>
      </c>
      <c r="G7490" t="s">
        <v>653</v>
      </c>
      <c r="H7490">
        <v>605506</v>
      </c>
      <c r="I7490" t="s">
        <v>1266</v>
      </c>
      <c r="J7490">
        <v>202213</v>
      </c>
      <c r="K7490">
        <v>44802</v>
      </c>
      <c r="L7490" t="s">
        <v>644</v>
      </c>
      <c r="M7490">
        <v>41899</v>
      </c>
      <c r="N7490">
        <v>65.14</v>
      </c>
      <c r="O7490" t="s">
        <v>645</v>
      </c>
      <c r="P7490" s="428">
        <v>63.87</v>
      </c>
      <c r="Q7490">
        <v>30541474</v>
      </c>
      <c r="R7490" t="s">
        <v>1230</v>
      </c>
      <c r="S7490">
        <v>13487</v>
      </c>
      <c r="T7490" t="s">
        <v>5981</v>
      </c>
    </row>
    <row r="7491" spans="1:20" x14ac:dyDescent="0.25">
      <c r="A7491" t="s">
        <v>637</v>
      </c>
      <c r="B7491" t="s">
        <v>1229</v>
      </c>
      <c r="C7491" t="s">
        <v>639</v>
      </c>
      <c r="D7491" t="s">
        <v>663</v>
      </c>
      <c r="E7491" t="s">
        <v>704</v>
      </c>
      <c r="F7491">
        <v>528004120010</v>
      </c>
      <c r="G7491" t="s">
        <v>653</v>
      </c>
      <c r="H7491">
        <v>605506</v>
      </c>
      <c r="I7491" t="s">
        <v>1266</v>
      </c>
      <c r="J7491">
        <v>202213</v>
      </c>
      <c r="K7491">
        <v>44802</v>
      </c>
      <c r="L7491" t="s">
        <v>644</v>
      </c>
      <c r="M7491">
        <v>13397</v>
      </c>
      <c r="N7491">
        <v>20.83</v>
      </c>
      <c r="O7491" t="s">
        <v>645</v>
      </c>
      <c r="P7491" s="428">
        <v>20.423999999999999</v>
      </c>
      <c r="Q7491">
        <v>30541474</v>
      </c>
      <c r="R7491" t="s">
        <v>1230</v>
      </c>
      <c r="S7491">
        <v>13487</v>
      </c>
      <c r="T7491" t="s">
        <v>5982</v>
      </c>
    </row>
    <row r="7492" spans="1:20" x14ac:dyDescent="0.25">
      <c r="A7492" t="s">
        <v>637</v>
      </c>
      <c r="B7492" t="s">
        <v>1229</v>
      </c>
      <c r="C7492" t="s">
        <v>639</v>
      </c>
      <c r="D7492" t="s">
        <v>663</v>
      </c>
      <c r="E7492" t="s">
        <v>704</v>
      </c>
      <c r="F7492">
        <v>528004120010</v>
      </c>
      <c r="G7492" t="s">
        <v>653</v>
      </c>
      <c r="H7492">
        <v>605506</v>
      </c>
      <c r="I7492" t="s">
        <v>1266</v>
      </c>
      <c r="J7492">
        <v>202213</v>
      </c>
      <c r="K7492">
        <v>44802</v>
      </c>
      <c r="L7492" t="s">
        <v>644</v>
      </c>
      <c r="M7492">
        <v>345675</v>
      </c>
      <c r="N7492">
        <v>537.45000000000005</v>
      </c>
      <c r="O7492" t="s">
        <v>645</v>
      </c>
      <c r="P7492" s="428">
        <v>526.97400000000005</v>
      </c>
      <c r="Q7492">
        <v>30541474</v>
      </c>
      <c r="R7492" t="s">
        <v>1230</v>
      </c>
      <c r="S7492">
        <v>13487</v>
      </c>
      <c r="T7492" t="s">
        <v>5983</v>
      </c>
    </row>
    <row r="7493" spans="1:20" x14ac:dyDescent="0.25">
      <c r="A7493" t="s">
        <v>637</v>
      </c>
      <c r="B7493" t="s">
        <v>1229</v>
      </c>
      <c r="C7493" t="s">
        <v>639</v>
      </c>
      <c r="D7493" t="s">
        <v>663</v>
      </c>
      <c r="E7493" t="s">
        <v>704</v>
      </c>
      <c r="F7493">
        <v>528004120010</v>
      </c>
      <c r="G7493" t="s">
        <v>653</v>
      </c>
      <c r="H7493">
        <v>605506</v>
      </c>
      <c r="I7493" t="s">
        <v>1266</v>
      </c>
      <c r="J7493">
        <v>202213</v>
      </c>
      <c r="K7493">
        <v>44802</v>
      </c>
      <c r="L7493" t="s">
        <v>644</v>
      </c>
      <c r="M7493">
        <v>18700</v>
      </c>
      <c r="N7493">
        <v>29.07</v>
      </c>
      <c r="O7493" t="s">
        <v>645</v>
      </c>
      <c r="P7493" s="428">
        <v>28.503</v>
      </c>
      <c r="Q7493">
        <v>30541474</v>
      </c>
      <c r="R7493" t="s">
        <v>1230</v>
      </c>
      <c r="S7493">
        <v>13487</v>
      </c>
      <c r="T7493" t="s">
        <v>5984</v>
      </c>
    </row>
    <row r="7494" spans="1:20" x14ac:dyDescent="0.25">
      <c r="A7494" t="s">
        <v>637</v>
      </c>
      <c r="B7494" t="s">
        <v>1229</v>
      </c>
      <c r="C7494" t="s">
        <v>639</v>
      </c>
      <c r="D7494" t="s">
        <v>663</v>
      </c>
      <c r="E7494" t="s">
        <v>704</v>
      </c>
      <c r="F7494">
        <v>528004120010</v>
      </c>
      <c r="G7494" t="s">
        <v>653</v>
      </c>
      <c r="H7494">
        <v>605506</v>
      </c>
      <c r="I7494" t="s">
        <v>1266</v>
      </c>
      <c r="J7494">
        <v>202213</v>
      </c>
      <c r="K7494">
        <v>44802</v>
      </c>
      <c r="L7494" t="s">
        <v>644</v>
      </c>
      <c r="M7494">
        <v>15000</v>
      </c>
      <c r="N7494">
        <v>23.32</v>
      </c>
      <c r="O7494" t="s">
        <v>645</v>
      </c>
      <c r="P7494" s="428">
        <v>22.864999999999998</v>
      </c>
      <c r="Q7494">
        <v>30541474</v>
      </c>
      <c r="R7494" t="s">
        <v>1230</v>
      </c>
      <c r="S7494">
        <v>13487</v>
      </c>
      <c r="T7494" t="s">
        <v>5987</v>
      </c>
    </row>
    <row r="7495" spans="1:20" x14ac:dyDescent="0.25">
      <c r="A7495" t="s">
        <v>637</v>
      </c>
      <c r="B7495" t="s">
        <v>1229</v>
      </c>
      <c r="C7495" t="s">
        <v>639</v>
      </c>
      <c r="D7495" t="s">
        <v>663</v>
      </c>
      <c r="E7495" t="s">
        <v>704</v>
      </c>
      <c r="F7495">
        <v>528004120010</v>
      </c>
      <c r="G7495" t="s">
        <v>653</v>
      </c>
      <c r="H7495">
        <v>605506</v>
      </c>
      <c r="I7495" t="s">
        <v>1266</v>
      </c>
      <c r="J7495">
        <v>202213</v>
      </c>
      <c r="K7495">
        <v>44802</v>
      </c>
      <c r="L7495" t="s">
        <v>644</v>
      </c>
      <c r="M7495">
        <v>94000</v>
      </c>
      <c r="N7495">
        <v>146.15</v>
      </c>
      <c r="O7495" t="s">
        <v>645</v>
      </c>
      <c r="P7495" s="428">
        <v>143.30099999999999</v>
      </c>
      <c r="Q7495">
        <v>30541480</v>
      </c>
      <c r="R7495" t="s">
        <v>1230</v>
      </c>
      <c r="S7495">
        <v>13487</v>
      </c>
      <c r="T7495" t="s">
        <v>5989</v>
      </c>
    </row>
    <row r="7496" spans="1:20" x14ac:dyDescent="0.25">
      <c r="A7496" t="s">
        <v>637</v>
      </c>
      <c r="B7496" t="s">
        <v>1229</v>
      </c>
      <c r="C7496" t="s">
        <v>639</v>
      </c>
      <c r="D7496" t="s">
        <v>663</v>
      </c>
      <c r="E7496" t="s">
        <v>704</v>
      </c>
      <c r="F7496">
        <v>528004120010</v>
      </c>
      <c r="G7496" t="s">
        <v>653</v>
      </c>
      <c r="H7496">
        <v>605506</v>
      </c>
      <c r="I7496" t="s">
        <v>1266</v>
      </c>
      <c r="J7496">
        <v>202213</v>
      </c>
      <c r="K7496">
        <v>44802</v>
      </c>
      <c r="L7496" t="s">
        <v>644</v>
      </c>
      <c r="M7496">
        <v>25000</v>
      </c>
      <c r="N7496">
        <v>38.869999999999997</v>
      </c>
      <c r="O7496" t="s">
        <v>645</v>
      </c>
      <c r="P7496" s="428">
        <v>38.112000000000002</v>
      </c>
      <c r="Q7496">
        <v>30541480</v>
      </c>
      <c r="R7496" t="s">
        <v>1230</v>
      </c>
      <c r="S7496">
        <v>13487</v>
      </c>
      <c r="T7496" t="s">
        <v>5990</v>
      </c>
    </row>
    <row r="7497" spans="1:20" x14ac:dyDescent="0.25">
      <c r="A7497" t="s">
        <v>637</v>
      </c>
      <c r="B7497" t="s">
        <v>1229</v>
      </c>
      <c r="C7497" t="s">
        <v>639</v>
      </c>
      <c r="D7497" t="s">
        <v>663</v>
      </c>
      <c r="E7497" t="s">
        <v>704</v>
      </c>
      <c r="F7497">
        <v>528004120010</v>
      </c>
      <c r="G7497" t="s">
        <v>653</v>
      </c>
      <c r="H7497">
        <v>605506</v>
      </c>
      <c r="I7497" t="s">
        <v>1266</v>
      </c>
      <c r="J7497">
        <v>202213</v>
      </c>
      <c r="K7497">
        <v>44802</v>
      </c>
      <c r="L7497" t="s">
        <v>644</v>
      </c>
      <c r="M7497">
        <v>10000</v>
      </c>
      <c r="N7497">
        <v>15.55</v>
      </c>
      <c r="O7497" t="s">
        <v>645</v>
      </c>
      <c r="P7497" s="428">
        <v>15.247</v>
      </c>
      <c r="Q7497">
        <v>30541480</v>
      </c>
      <c r="R7497" t="s">
        <v>1230</v>
      </c>
      <c r="S7497">
        <v>13487</v>
      </c>
      <c r="T7497" t="s">
        <v>5994</v>
      </c>
    </row>
    <row r="7498" spans="1:20" x14ac:dyDescent="0.25">
      <c r="A7498" t="s">
        <v>637</v>
      </c>
      <c r="B7498" t="s">
        <v>1229</v>
      </c>
      <c r="C7498" t="s">
        <v>639</v>
      </c>
      <c r="D7498" t="s">
        <v>663</v>
      </c>
      <c r="E7498" t="s">
        <v>704</v>
      </c>
      <c r="F7498">
        <v>528004120010</v>
      </c>
      <c r="G7498" t="s">
        <v>653</v>
      </c>
      <c r="H7498">
        <v>605506</v>
      </c>
      <c r="I7498" t="s">
        <v>1266</v>
      </c>
      <c r="J7498">
        <v>202213</v>
      </c>
      <c r="K7498">
        <v>44802</v>
      </c>
      <c r="L7498" t="s">
        <v>644</v>
      </c>
      <c r="M7498">
        <v>11500</v>
      </c>
      <c r="N7498">
        <v>17.88</v>
      </c>
      <c r="O7498" t="s">
        <v>645</v>
      </c>
      <c r="P7498" s="428">
        <v>17.530999999999999</v>
      </c>
      <c r="Q7498">
        <v>30541480</v>
      </c>
      <c r="R7498" t="s">
        <v>1230</v>
      </c>
      <c r="S7498">
        <v>13487</v>
      </c>
      <c r="T7498" t="s">
        <v>5995</v>
      </c>
    </row>
    <row r="7499" spans="1:20" x14ac:dyDescent="0.25">
      <c r="A7499" t="s">
        <v>637</v>
      </c>
      <c r="B7499" t="s">
        <v>1229</v>
      </c>
      <c r="C7499" t="s">
        <v>639</v>
      </c>
      <c r="D7499" t="s">
        <v>663</v>
      </c>
      <c r="E7499" t="s">
        <v>704</v>
      </c>
      <c r="F7499">
        <v>528004120010</v>
      </c>
      <c r="G7499" t="s">
        <v>653</v>
      </c>
      <c r="H7499">
        <v>605506</v>
      </c>
      <c r="I7499" t="s">
        <v>1266</v>
      </c>
      <c r="J7499">
        <v>202213</v>
      </c>
      <c r="K7499">
        <v>44802</v>
      </c>
      <c r="L7499" t="s">
        <v>644</v>
      </c>
      <c r="M7499">
        <v>15000</v>
      </c>
      <c r="N7499">
        <v>23.32</v>
      </c>
      <c r="O7499" t="s">
        <v>645</v>
      </c>
      <c r="P7499" s="428">
        <v>22.864999999999998</v>
      </c>
      <c r="Q7499">
        <v>30541480</v>
      </c>
      <c r="R7499" t="s">
        <v>1230</v>
      </c>
      <c r="S7499">
        <v>13487</v>
      </c>
      <c r="T7499" t="s">
        <v>5996</v>
      </c>
    </row>
    <row r="7500" spans="1:20" x14ac:dyDescent="0.25">
      <c r="A7500" t="s">
        <v>637</v>
      </c>
      <c r="B7500" t="s">
        <v>1229</v>
      </c>
      <c r="C7500" t="s">
        <v>639</v>
      </c>
      <c r="D7500" t="s">
        <v>663</v>
      </c>
      <c r="E7500" t="s">
        <v>704</v>
      </c>
      <c r="F7500">
        <v>528004120010</v>
      </c>
      <c r="G7500" t="s">
        <v>653</v>
      </c>
      <c r="H7500">
        <v>605506</v>
      </c>
      <c r="I7500" t="s">
        <v>1266</v>
      </c>
      <c r="J7500">
        <v>202213</v>
      </c>
      <c r="K7500">
        <v>44802</v>
      </c>
      <c r="L7500" t="s">
        <v>644</v>
      </c>
      <c r="M7500">
        <v>12327</v>
      </c>
      <c r="N7500">
        <v>19.170000000000002</v>
      </c>
      <c r="O7500" t="s">
        <v>645</v>
      </c>
      <c r="P7500" s="428">
        <v>18.795999999999999</v>
      </c>
      <c r="Q7500">
        <v>30541480</v>
      </c>
      <c r="R7500" t="s">
        <v>1230</v>
      </c>
      <c r="S7500">
        <v>13487</v>
      </c>
      <c r="T7500" t="s">
        <v>5997</v>
      </c>
    </row>
    <row r="7501" spans="1:20" x14ac:dyDescent="0.25">
      <c r="A7501" t="s">
        <v>637</v>
      </c>
      <c r="B7501" t="s">
        <v>1229</v>
      </c>
      <c r="C7501" t="s">
        <v>639</v>
      </c>
      <c r="D7501" t="s">
        <v>663</v>
      </c>
      <c r="E7501" t="s">
        <v>704</v>
      </c>
      <c r="F7501">
        <v>528004120010</v>
      </c>
      <c r="G7501" t="s">
        <v>653</v>
      </c>
      <c r="H7501">
        <v>605506</v>
      </c>
      <c r="I7501" t="s">
        <v>1266</v>
      </c>
      <c r="J7501">
        <v>202213</v>
      </c>
      <c r="K7501">
        <v>44802</v>
      </c>
      <c r="L7501" t="s">
        <v>644</v>
      </c>
      <c r="M7501">
        <v>10630</v>
      </c>
      <c r="N7501">
        <v>16.53</v>
      </c>
      <c r="O7501" t="s">
        <v>645</v>
      </c>
      <c r="P7501" s="428">
        <v>16.207999999999998</v>
      </c>
      <c r="Q7501">
        <v>30541480</v>
      </c>
      <c r="R7501" t="s">
        <v>1230</v>
      </c>
      <c r="S7501">
        <v>13487</v>
      </c>
      <c r="T7501" t="s">
        <v>5998</v>
      </c>
    </row>
    <row r="7502" spans="1:20" x14ac:dyDescent="0.25">
      <c r="A7502" t="s">
        <v>637</v>
      </c>
      <c r="B7502" t="s">
        <v>1229</v>
      </c>
      <c r="C7502" t="s">
        <v>639</v>
      </c>
      <c r="D7502" t="s">
        <v>663</v>
      </c>
      <c r="E7502" t="s">
        <v>704</v>
      </c>
      <c r="F7502">
        <v>528004120010</v>
      </c>
      <c r="G7502" t="s">
        <v>653</v>
      </c>
      <c r="H7502">
        <v>605506</v>
      </c>
      <c r="I7502" t="s">
        <v>1266</v>
      </c>
      <c r="J7502">
        <v>202213</v>
      </c>
      <c r="K7502">
        <v>44802</v>
      </c>
      <c r="L7502" t="s">
        <v>644</v>
      </c>
      <c r="M7502">
        <v>41899</v>
      </c>
      <c r="N7502">
        <v>65.14</v>
      </c>
      <c r="O7502" t="s">
        <v>645</v>
      </c>
      <c r="P7502" s="428">
        <v>63.87</v>
      </c>
      <c r="Q7502">
        <v>30541480</v>
      </c>
      <c r="R7502" t="s">
        <v>1230</v>
      </c>
      <c r="S7502">
        <v>13487</v>
      </c>
      <c r="T7502" t="s">
        <v>5999</v>
      </c>
    </row>
    <row r="7503" spans="1:20" x14ac:dyDescent="0.25">
      <c r="A7503" t="s">
        <v>637</v>
      </c>
      <c r="B7503" t="s">
        <v>1229</v>
      </c>
      <c r="C7503" t="s">
        <v>639</v>
      </c>
      <c r="D7503" t="s">
        <v>663</v>
      </c>
      <c r="E7503" t="s">
        <v>704</v>
      </c>
      <c r="F7503">
        <v>528004120010</v>
      </c>
      <c r="G7503" t="s">
        <v>653</v>
      </c>
      <c r="H7503">
        <v>605506</v>
      </c>
      <c r="I7503" t="s">
        <v>1266</v>
      </c>
      <c r="J7503">
        <v>202213</v>
      </c>
      <c r="K7503">
        <v>44802</v>
      </c>
      <c r="L7503" t="s">
        <v>644</v>
      </c>
      <c r="M7503">
        <v>41899</v>
      </c>
      <c r="N7503">
        <v>65.14</v>
      </c>
      <c r="O7503" t="s">
        <v>645</v>
      </c>
      <c r="P7503" s="428">
        <v>63.87</v>
      </c>
      <c r="Q7503">
        <v>30541480</v>
      </c>
      <c r="R7503" t="s">
        <v>1230</v>
      </c>
      <c r="S7503">
        <v>13487</v>
      </c>
      <c r="T7503" t="s">
        <v>6000</v>
      </c>
    </row>
    <row r="7504" spans="1:20" x14ac:dyDescent="0.25">
      <c r="A7504" t="s">
        <v>637</v>
      </c>
      <c r="B7504" t="s">
        <v>1229</v>
      </c>
      <c r="C7504" t="s">
        <v>639</v>
      </c>
      <c r="D7504" t="s">
        <v>663</v>
      </c>
      <c r="E7504" t="s">
        <v>704</v>
      </c>
      <c r="F7504">
        <v>528004120010</v>
      </c>
      <c r="G7504" t="s">
        <v>653</v>
      </c>
      <c r="H7504">
        <v>605506</v>
      </c>
      <c r="I7504" t="s">
        <v>1266</v>
      </c>
      <c r="J7504">
        <v>202213</v>
      </c>
      <c r="K7504">
        <v>44802</v>
      </c>
      <c r="L7504" t="s">
        <v>644</v>
      </c>
      <c r="M7504">
        <v>127500</v>
      </c>
      <c r="N7504">
        <v>198.24</v>
      </c>
      <c r="O7504" t="s">
        <v>645</v>
      </c>
      <c r="P7504" s="428">
        <v>194.376</v>
      </c>
      <c r="Q7504">
        <v>30541480</v>
      </c>
      <c r="R7504" t="s">
        <v>1230</v>
      </c>
      <c r="S7504">
        <v>13487</v>
      </c>
      <c r="T7504" t="s">
        <v>6002</v>
      </c>
    </row>
    <row r="7505" spans="1:20" x14ac:dyDescent="0.25">
      <c r="A7505" t="s">
        <v>637</v>
      </c>
      <c r="B7505" t="s">
        <v>1229</v>
      </c>
      <c r="C7505" t="s">
        <v>639</v>
      </c>
      <c r="D7505" t="s">
        <v>663</v>
      </c>
      <c r="E7505" t="s">
        <v>704</v>
      </c>
      <c r="F7505">
        <v>528004120010</v>
      </c>
      <c r="G7505" t="s">
        <v>653</v>
      </c>
      <c r="H7505">
        <v>605506</v>
      </c>
      <c r="I7505" t="s">
        <v>1266</v>
      </c>
      <c r="J7505">
        <v>202213</v>
      </c>
      <c r="K7505">
        <v>44802</v>
      </c>
      <c r="L7505" t="s">
        <v>644</v>
      </c>
      <c r="M7505">
        <v>66000</v>
      </c>
      <c r="N7505">
        <v>102.62</v>
      </c>
      <c r="O7505" t="s">
        <v>645</v>
      </c>
      <c r="P7505" s="428">
        <v>100.62</v>
      </c>
      <c r="Q7505">
        <v>30541480</v>
      </c>
      <c r="R7505" t="s">
        <v>1230</v>
      </c>
      <c r="S7505">
        <v>13487</v>
      </c>
      <c r="T7505" t="s">
        <v>6003</v>
      </c>
    </row>
    <row r="7506" spans="1:20" x14ac:dyDescent="0.25">
      <c r="A7506" t="s">
        <v>637</v>
      </c>
      <c r="B7506" t="s">
        <v>1229</v>
      </c>
      <c r="C7506" t="s">
        <v>639</v>
      </c>
      <c r="D7506" t="s">
        <v>663</v>
      </c>
      <c r="E7506" t="s">
        <v>704</v>
      </c>
      <c r="F7506">
        <v>528004120010</v>
      </c>
      <c r="G7506" t="s">
        <v>653</v>
      </c>
      <c r="H7506">
        <v>605506</v>
      </c>
      <c r="I7506" t="s">
        <v>1266</v>
      </c>
      <c r="J7506">
        <v>202213</v>
      </c>
      <c r="K7506">
        <v>44802</v>
      </c>
      <c r="L7506" t="s">
        <v>644</v>
      </c>
      <c r="M7506">
        <v>24500</v>
      </c>
      <c r="N7506">
        <v>38.090000000000003</v>
      </c>
      <c r="O7506" t="s">
        <v>645</v>
      </c>
      <c r="P7506" s="428">
        <v>37.347999999999999</v>
      </c>
      <c r="Q7506">
        <v>30541480</v>
      </c>
      <c r="R7506" t="s">
        <v>1230</v>
      </c>
      <c r="S7506">
        <v>13487</v>
      </c>
      <c r="T7506" t="s">
        <v>6004</v>
      </c>
    </row>
    <row r="7507" spans="1:20" x14ac:dyDescent="0.25">
      <c r="A7507" t="s">
        <v>637</v>
      </c>
      <c r="B7507" t="s">
        <v>1229</v>
      </c>
      <c r="C7507" t="s">
        <v>639</v>
      </c>
      <c r="D7507" t="s">
        <v>663</v>
      </c>
      <c r="E7507" t="s">
        <v>704</v>
      </c>
      <c r="F7507">
        <v>528004120001</v>
      </c>
      <c r="G7507" t="s">
        <v>705</v>
      </c>
      <c r="H7507">
        <v>583131</v>
      </c>
      <c r="I7507" t="s">
        <v>1254</v>
      </c>
      <c r="J7507">
        <v>202213</v>
      </c>
      <c r="K7507">
        <v>44802</v>
      </c>
      <c r="L7507" t="s">
        <v>644</v>
      </c>
      <c r="M7507">
        <v>543280</v>
      </c>
      <c r="N7507">
        <v>844.69</v>
      </c>
      <c r="O7507" t="s">
        <v>645</v>
      </c>
      <c r="P7507" s="428">
        <v>828.22500000000002</v>
      </c>
      <c r="Q7507">
        <v>30541474</v>
      </c>
      <c r="R7507" t="s">
        <v>1230</v>
      </c>
      <c r="S7507">
        <v>13487</v>
      </c>
      <c r="T7507" t="s">
        <v>5952</v>
      </c>
    </row>
    <row r="7508" spans="1:20" x14ac:dyDescent="0.25">
      <c r="A7508" t="s">
        <v>637</v>
      </c>
      <c r="B7508" t="s">
        <v>1229</v>
      </c>
      <c r="C7508" t="s">
        <v>639</v>
      </c>
      <c r="D7508" t="s">
        <v>663</v>
      </c>
      <c r="E7508" t="s">
        <v>704</v>
      </c>
      <c r="F7508">
        <v>528004120001</v>
      </c>
      <c r="G7508" t="s">
        <v>705</v>
      </c>
      <c r="H7508">
        <v>583132</v>
      </c>
      <c r="I7508" t="s">
        <v>25</v>
      </c>
      <c r="J7508">
        <v>202213</v>
      </c>
      <c r="K7508">
        <v>44802</v>
      </c>
      <c r="L7508" t="s">
        <v>644</v>
      </c>
      <c r="M7508">
        <v>315000</v>
      </c>
      <c r="N7508">
        <v>489.76</v>
      </c>
      <c r="O7508" t="s">
        <v>645</v>
      </c>
      <c r="P7508" s="428">
        <v>480.21300000000002</v>
      </c>
      <c r="Q7508">
        <v>30541474</v>
      </c>
      <c r="R7508" t="s">
        <v>1230</v>
      </c>
      <c r="S7508">
        <v>13487</v>
      </c>
      <c r="T7508" t="s">
        <v>5953</v>
      </c>
    </row>
    <row r="7509" spans="1:20" x14ac:dyDescent="0.25">
      <c r="A7509" t="s">
        <v>637</v>
      </c>
      <c r="B7509" t="s">
        <v>1229</v>
      </c>
      <c r="C7509" t="s">
        <v>639</v>
      </c>
      <c r="D7509" t="s">
        <v>663</v>
      </c>
      <c r="E7509" t="s">
        <v>704</v>
      </c>
      <c r="F7509">
        <v>528004120001</v>
      </c>
      <c r="G7509" t="s">
        <v>705</v>
      </c>
      <c r="H7509">
        <v>583132</v>
      </c>
      <c r="I7509" t="s">
        <v>25</v>
      </c>
      <c r="J7509">
        <v>202213</v>
      </c>
      <c r="K7509">
        <v>44802</v>
      </c>
      <c r="L7509" t="s">
        <v>644</v>
      </c>
      <c r="M7509">
        <v>315000</v>
      </c>
      <c r="N7509">
        <v>489.76</v>
      </c>
      <c r="O7509" t="s">
        <v>645</v>
      </c>
      <c r="P7509" s="428">
        <v>480.21300000000002</v>
      </c>
      <c r="Q7509">
        <v>30541474</v>
      </c>
      <c r="R7509" t="s">
        <v>1230</v>
      </c>
      <c r="S7509">
        <v>13487</v>
      </c>
      <c r="T7509" t="s">
        <v>5954</v>
      </c>
    </row>
    <row r="7510" spans="1:20" x14ac:dyDescent="0.25">
      <c r="A7510" t="s">
        <v>637</v>
      </c>
      <c r="B7510" t="s">
        <v>1229</v>
      </c>
      <c r="C7510" t="s">
        <v>639</v>
      </c>
      <c r="D7510" t="s">
        <v>663</v>
      </c>
      <c r="E7510" t="s">
        <v>704</v>
      </c>
      <c r="F7510">
        <v>528004120001</v>
      </c>
      <c r="G7510" t="s">
        <v>705</v>
      </c>
      <c r="H7510">
        <v>583132</v>
      </c>
      <c r="I7510" t="s">
        <v>25</v>
      </c>
      <c r="J7510">
        <v>202213</v>
      </c>
      <c r="K7510">
        <v>44802</v>
      </c>
      <c r="L7510" t="s">
        <v>644</v>
      </c>
      <c r="M7510">
        <v>315000</v>
      </c>
      <c r="N7510">
        <v>489.76</v>
      </c>
      <c r="O7510" t="s">
        <v>645</v>
      </c>
      <c r="P7510" s="428">
        <v>480.21300000000002</v>
      </c>
      <c r="Q7510">
        <v>30541474</v>
      </c>
      <c r="R7510" t="s">
        <v>1230</v>
      </c>
      <c r="S7510">
        <v>13487</v>
      </c>
      <c r="T7510" t="s">
        <v>5955</v>
      </c>
    </row>
    <row r="7511" spans="1:20" x14ac:dyDescent="0.25">
      <c r="A7511" t="s">
        <v>637</v>
      </c>
      <c r="B7511" t="s">
        <v>1229</v>
      </c>
      <c r="C7511" t="s">
        <v>639</v>
      </c>
      <c r="D7511" t="s">
        <v>663</v>
      </c>
      <c r="E7511" t="s">
        <v>704</v>
      </c>
      <c r="F7511">
        <v>528004120002</v>
      </c>
      <c r="G7511" t="s">
        <v>642</v>
      </c>
      <c r="H7511">
        <v>583140</v>
      </c>
      <c r="I7511" t="s">
        <v>36</v>
      </c>
      <c r="J7511">
        <v>202213</v>
      </c>
      <c r="K7511">
        <v>44802</v>
      </c>
      <c r="L7511" t="s">
        <v>644</v>
      </c>
      <c r="M7511">
        <v>400860</v>
      </c>
      <c r="N7511">
        <v>623.26</v>
      </c>
      <c r="O7511" t="s">
        <v>645</v>
      </c>
      <c r="P7511" s="428">
        <v>611.11099999999999</v>
      </c>
      <c r="Q7511">
        <v>30541474</v>
      </c>
      <c r="R7511" t="s">
        <v>1230</v>
      </c>
      <c r="S7511">
        <v>13487</v>
      </c>
      <c r="T7511" t="s">
        <v>5956</v>
      </c>
    </row>
    <row r="7512" spans="1:20" x14ac:dyDescent="0.25">
      <c r="A7512" t="s">
        <v>637</v>
      </c>
      <c r="B7512" t="s">
        <v>1229</v>
      </c>
      <c r="C7512" t="s">
        <v>639</v>
      </c>
      <c r="D7512" t="s">
        <v>663</v>
      </c>
      <c r="E7512" t="s">
        <v>704</v>
      </c>
      <c r="F7512">
        <v>528004120001</v>
      </c>
      <c r="G7512" t="s">
        <v>705</v>
      </c>
      <c r="H7512">
        <v>583132</v>
      </c>
      <c r="I7512" t="s">
        <v>25</v>
      </c>
      <c r="J7512">
        <v>202213</v>
      </c>
      <c r="K7512">
        <v>44802</v>
      </c>
      <c r="L7512" t="s">
        <v>644</v>
      </c>
      <c r="M7512">
        <v>100000</v>
      </c>
      <c r="N7512">
        <v>155.47999999999999</v>
      </c>
      <c r="O7512" t="s">
        <v>645</v>
      </c>
      <c r="P7512" s="428">
        <v>152.44900000000001</v>
      </c>
      <c r="Q7512">
        <v>30541474</v>
      </c>
      <c r="R7512" t="s">
        <v>1230</v>
      </c>
      <c r="S7512">
        <v>13487</v>
      </c>
      <c r="T7512" t="s">
        <v>5960</v>
      </c>
    </row>
    <row r="7513" spans="1:20" x14ac:dyDescent="0.25">
      <c r="A7513" t="s">
        <v>637</v>
      </c>
      <c r="B7513" t="s">
        <v>1229</v>
      </c>
      <c r="C7513" t="s">
        <v>639</v>
      </c>
      <c r="D7513" t="s">
        <v>663</v>
      </c>
      <c r="E7513" t="s">
        <v>704</v>
      </c>
      <c r="F7513">
        <v>528004120001</v>
      </c>
      <c r="G7513" t="s">
        <v>705</v>
      </c>
      <c r="H7513">
        <v>583132</v>
      </c>
      <c r="I7513" t="s">
        <v>25</v>
      </c>
      <c r="J7513">
        <v>202213</v>
      </c>
      <c r="K7513">
        <v>44802</v>
      </c>
      <c r="L7513" t="s">
        <v>644</v>
      </c>
      <c r="M7513">
        <v>100000</v>
      </c>
      <c r="N7513">
        <v>155.47999999999999</v>
      </c>
      <c r="O7513" t="s">
        <v>645</v>
      </c>
      <c r="P7513" s="428">
        <v>152.44900000000001</v>
      </c>
      <c r="Q7513">
        <v>30541480</v>
      </c>
      <c r="R7513" t="s">
        <v>1230</v>
      </c>
      <c r="S7513">
        <v>13487</v>
      </c>
      <c r="T7513" t="s">
        <v>5961</v>
      </c>
    </row>
    <row r="7514" spans="1:20" x14ac:dyDescent="0.25">
      <c r="A7514" t="s">
        <v>637</v>
      </c>
      <c r="B7514" t="s">
        <v>1229</v>
      </c>
      <c r="C7514" t="s">
        <v>639</v>
      </c>
      <c r="D7514" t="s">
        <v>663</v>
      </c>
      <c r="E7514" t="s">
        <v>704</v>
      </c>
      <c r="F7514">
        <v>528004120001</v>
      </c>
      <c r="G7514" t="s">
        <v>705</v>
      </c>
      <c r="H7514">
        <v>583131</v>
      </c>
      <c r="I7514" t="s">
        <v>1254</v>
      </c>
      <c r="J7514">
        <v>202213</v>
      </c>
      <c r="K7514">
        <v>44802</v>
      </c>
      <c r="L7514" t="s">
        <v>644</v>
      </c>
      <c r="M7514">
        <v>543280</v>
      </c>
      <c r="N7514">
        <v>844.69</v>
      </c>
      <c r="O7514" t="s">
        <v>645</v>
      </c>
      <c r="P7514" s="428">
        <v>828.22500000000002</v>
      </c>
      <c r="Q7514">
        <v>30541480</v>
      </c>
      <c r="R7514" t="s">
        <v>1230</v>
      </c>
      <c r="S7514">
        <v>13487</v>
      </c>
      <c r="T7514" t="s">
        <v>5962</v>
      </c>
    </row>
    <row r="7515" spans="1:20" x14ac:dyDescent="0.25">
      <c r="A7515" t="s">
        <v>637</v>
      </c>
      <c r="B7515" t="s">
        <v>1229</v>
      </c>
      <c r="C7515" t="s">
        <v>639</v>
      </c>
      <c r="D7515" t="s">
        <v>663</v>
      </c>
      <c r="E7515" t="s">
        <v>704</v>
      </c>
      <c r="F7515">
        <v>528004120001</v>
      </c>
      <c r="G7515" t="s">
        <v>705</v>
      </c>
      <c r="H7515">
        <v>583132</v>
      </c>
      <c r="I7515" t="s">
        <v>25</v>
      </c>
      <c r="J7515">
        <v>202213</v>
      </c>
      <c r="K7515">
        <v>44802</v>
      </c>
      <c r="L7515" t="s">
        <v>644</v>
      </c>
      <c r="M7515">
        <v>315000</v>
      </c>
      <c r="N7515">
        <v>489.76</v>
      </c>
      <c r="O7515" t="s">
        <v>645</v>
      </c>
      <c r="P7515" s="428">
        <v>480.21300000000002</v>
      </c>
      <c r="Q7515">
        <v>30541480</v>
      </c>
      <c r="R7515" t="s">
        <v>1230</v>
      </c>
      <c r="S7515">
        <v>13487</v>
      </c>
      <c r="T7515" t="s">
        <v>5963</v>
      </c>
    </row>
    <row r="7516" spans="1:20" x14ac:dyDescent="0.25">
      <c r="A7516" t="s">
        <v>637</v>
      </c>
      <c r="B7516" t="s">
        <v>1229</v>
      </c>
      <c r="C7516" t="s">
        <v>639</v>
      </c>
      <c r="D7516" t="s">
        <v>663</v>
      </c>
      <c r="E7516" t="s">
        <v>704</v>
      </c>
      <c r="F7516">
        <v>528004120001</v>
      </c>
      <c r="G7516" t="s">
        <v>705</v>
      </c>
      <c r="H7516">
        <v>583132</v>
      </c>
      <c r="I7516" t="s">
        <v>25</v>
      </c>
      <c r="J7516">
        <v>202213</v>
      </c>
      <c r="K7516">
        <v>44802</v>
      </c>
      <c r="L7516" t="s">
        <v>644</v>
      </c>
      <c r="M7516">
        <v>315000</v>
      </c>
      <c r="N7516">
        <v>489.76</v>
      </c>
      <c r="O7516" t="s">
        <v>645</v>
      </c>
      <c r="P7516" s="428">
        <v>480.21300000000002</v>
      </c>
      <c r="Q7516">
        <v>30541480</v>
      </c>
      <c r="R7516" t="s">
        <v>1230</v>
      </c>
      <c r="S7516">
        <v>13487</v>
      </c>
      <c r="T7516" t="s">
        <v>5964</v>
      </c>
    </row>
    <row r="7517" spans="1:20" x14ac:dyDescent="0.25">
      <c r="A7517" t="s">
        <v>637</v>
      </c>
      <c r="B7517" t="s">
        <v>1229</v>
      </c>
      <c r="C7517" t="s">
        <v>639</v>
      </c>
      <c r="D7517" t="s">
        <v>663</v>
      </c>
      <c r="E7517" t="s">
        <v>704</v>
      </c>
      <c r="F7517">
        <v>528004120001</v>
      </c>
      <c r="G7517" t="s">
        <v>705</v>
      </c>
      <c r="H7517">
        <v>583132</v>
      </c>
      <c r="I7517" t="s">
        <v>25</v>
      </c>
      <c r="J7517">
        <v>202213</v>
      </c>
      <c r="K7517">
        <v>44802</v>
      </c>
      <c r="L7517" t="s">
        <v>644</v>
      </c>
      <c r="M7517">
        <v>315000</v>
      </c>
      <c r="N7517">
        <v>489.76</v>
      </c>
      <c r="O7517" t="s">
        <v>645</v>
      </c>
      <c r="P7517" s="428">
        <v>480.21300000000002</v>
      </c>
      <c r="Q7517">
        <v>30541480</v>
      </c>
      <c r="R7517" t="s">
        <v>1230</v>
      </c>
      <c r="S7517">
        <v>13487</v>
      </c>
      <c r="T7517" t="s">
        <v>5965</v>
      </c>
    </row>
    <row r="7518" spans="1:20" x14ac:dyDescent="0.25">
      <c r="A7518" t="s">
        <v>637</v>
      </c>
      <c r="B7518" t="s">
        <v>1229</v>
      </c>
      <c r="C7518" t="s">
        <v>639</v>
      </c>
      <c r="D7518" t="s">
        <v>663</v>
      </c>
      <c r="E7518" t="s">
        <v>704</v>
      </c>
      <c r="F7518">
        <v>528004120002</v>
      </c>
      <c r="G7518" t="s">
        <v>642</v>
      </c>
      <c r="H7518">
        <v>583140</v>
      </c>
      <c r="I7518" t="s">
        <v>36</v>
      </c>
      <c r="J7518">
        <v>202213</v>
      </c>
      <c r="K7518">
        <v>44802</v>
      </c>
      <c r="L7518" t="s">
        <v>644</v>
      </c>
      <c r="M7518">
        <v>400860</v>
      </c>
      <c r="N7518">
        <v>623.26</v>
      </c>
      <c r="O7518" t="s">
        <v>645</v>
      </c>
      <c r="P7518" s="428">
        <v>611.11099999999999</v>
      </c>
      <c r="Q7518">
        <v>30541480</v>
      </c>
      <c r="R7518" t="s">
        <v>1230</v>
      </c>
      <c r="S7518">
        <v>13487</v>
      </c>
      <c r="T7518" t="s">
        <v>5966</v>
      </c>
    </row>
    <row r="7519" spans="1:20" x14ac:dyDescent="0.25">
      <c r="A7519" t="s">
        <v>637</v>
      </c>
      <c r="B7519" t="s">
        <v>821</v>
      </c>
      <c r="C7519" t="s">
        <v>639</v>
      </c>
      <c r="D7519" t="s">
        <v>718</v>
      </c>
      <c r="E7519" t="s">
        <v>2995</v>
      </c>
      <c r="F7519">
        <v>528004120027</v>
      </c>
      <c r="G7519" t="s">
        <v>2459</v>
      </c>
      <c r="H7519">
        <v>583626</v>
      </c>
      <c r="I7519" t="s">
        <v>2460</v>
      </c>
      <c r="J7519">
        <v>202213</v>
      </c>
      <c r="K7519">
        <v>44926</v>
      </c>
      <c r="L7519" t="s">
        <v>644</v>
      </c>
      <c r="M7519">
        <v>-575000</v>
      </c>
      <c r="N7519">
        <v>-909.64</v>
      </c>
      <c r="O7519" t="s">
        <v>645</v>
      </c>
      <c r="P7519" s="428">
        <v>-876.58399999999995</v>
      </c>
      <c r="Q7519">
        <v>30541125</v>
      </c>
      <c r="T7519" t="s">
        <v>6006</v>
      </c>
    </row>
    <row r="7520" spans="1:20" x14ac:dyDescent="0.25">
      <c r="A7520" t="s">
        <v>637</v>
      </c>
      <c r="B7520" t="s">
        <v>821</v>
      </c>
      <c r="C7520" t="s">
        <v>639</v>
      </c>
      <c r="D7520" t="s">
        <v>718</v>
      </c>
      <c r="E7520" t="s">
        <v>2995</v>
      </c>
      <c r="F7520">
        <v>528004120027</v>
      </c>
      <c r="G7520" t="s">
        <v>2459</v>
      </c>
      <c r="H7520">
        <v>583626</v>
      </c>
      <c r="I7520" t="s">
        <v>2460</v>
      </c>
      <c r="J7520">
        <v>202213</v>
      </c>
      <c r="K7520">
        <v>44926</v>
      </c>
      <c r="L7520" t="s">
        <v>644</v>
      </c>
      <c r="M7520">
        <v>535000</v>
      </c>
      <c r="N7520">
        <v>846.36</v>
      </c>
      <c r="O7520" t="s">
        <v>645</v>
      </c>
      <c r="P7520" s="428">
        <v>815.60400000000004</v>
      </c>
      <c r="Q7520">
        <v>30541125</v>
      </c>
      <c r="T7520" t="s">
        <v>5933</v>
      </c>
    </row>
    <row r="7521" spans="1:20" x14ac:dyDescent="0.25">
      <c r="A7521" s="425" t="s">
        <v>637</v>
      </c>
      <c r="B7521" s="425" t="s">
        <v>638</v>
      </c>
      <c r="C7521" s="425" t="s">
        <v>639</v>
      </c>
      <c r="D7521" s="425" t="s">
        <v>640</v>
      </c>
      <c r="E7521" s="425" t="s">
        <v>648</v>
      </c>
      <c r="F7521" s="425">
        <v>528004120002</v>
      </c>
      <c r="G7521" s="425" t="s">
        <v>642</v>
      </c>
      <c r="H7521" s="425">
        <v>583146</v>
      </c>
      <c r="I7521" s="425" t="s">
        <v>683</v>
      </c>
      <c r="J7521" s="425">
        <v>202302</v>
      </c>
      <c r="K7521" s="425">
        <v>44561</v>
      </c>
      <c r="L7521" s="425" t="s">
        <v>644</v>
      </c>
      <c r="M7521" s="425">
        <v>-8018.96</v>
      </c>
      <c r="N7521" s="425">
        <v>-13.87</v>
      </c>
      <c r="O7521" s="425" t="s">
        <v>645</v>
      </c>
      <c r="P7521" s="432">
        <v>-12.227</v>
      </c>
      <c r="Q7521" s="425">
        <v>30543689</v>
      </c>
      <c r="R7521" s="425" t="s">
        <v>646</v>
      </c>
      <c r="S7521" s="425">
        <v>9985201</v>
      </c>
      <c r="T7521" s="425" t="s">
        <v>661</v>
      </c>
    </row>
    <row r="7522" spans="1:20" x14ac:dyDescent="0.25">
      <c r="A7522" s="425" t="s">
        <v>637</v>
      </c>
      <c r="B7522" s="425" t="s">
        <v>638</v>
      </c>
      <c r="C7522" s="425" t="s">
        <v>639</v>
      </c>
      <c r="D7522" s="425" t="s">
        <v>640</v>
      </c>
      <c r="E7522" s="425" t="s">
        <v>648</v>
      </c>
      <c r="F7522" s="425">
        <v>528004120002</v>
      </c>
      <c r="G7522" s="425" t="s">
        <v>642</v>
      </c>
      <c r="H7522" s="425">
        <v>583144</v>
      </c>
      <c r="I7522" s="425" t="s">
        <v>40</v>
      </c>
      <c r="J7522" s="425">
        <v>202302</v>
      </c>
      <c r="K7522" s="425">
        <v>44561</v>
      </c>
      <c r="L7522" s="425" t="s">
        <v>644</v>
      </c>
      <c r="M7522" s="425">
        <v>8018.96</v>
      </c>
      <c r="N7522" s="425">
        <v>13.87</v>
      </c>
      <c r="O7522" s="425" t="s">
        <v>645</v>
      </c>
      <c r="P7522" s="432">
        <v>12.227</v>
      </c>
      <c r="Q7522" s="425">
        <v>30543689</v>
      </c>
      <c r="R7522" s="425" t="s">
        <v>646</v>
      </c>
      <c r="S7522" s="425">
        <v>9985201</v>
      </c>
      <c r="T7522" s="425" t="s">
        <v>661</v>
      </c>
    </row>
    <row r="7523" spans="1:20" x14ac:dyDescent="0.25">
      <c r="A7523" s="425" t="s">
        <v>637</v>
      </c>
      <c r="B7523" s="425" t="s">
        <v>662</v>
      </c>
      <c r="C7523" s="425" t="s">
        <v>639</v>
      </c>
      <c r="D7523" s="425" t="s">
        <v>663</v>
      </c>
      <c r="E7523" s="425" t="s">
        <v>652</v>
      </c>
      <c r="F7523" s="425">
        <v>528004120010</v>
      </c>
      <c r="G7523" s="425" t="s">
        <v>653</v>
      </c>
      <c r="H7523" s="425">
        <v>583591</v>
      </c>
      <c r="I7523" s="425" t="s">
        <v>172</v>
      </c>
      <c r="J7523" s="425">
        <v>202302</v>
      </c>
      <c r="K7523" s="425">
        <v>44579</v>
      </c>
      <c r="L7523" s="425" t="s">
        <v>644</v>
      </c>
      <c r="M7523" s="425">
        <v>-12228.64</v>
      </c>
      <c r="N7523" s="425">
        <v>-21.1</v>
      </c>
      <c r="O7523" s="425" t="s">
        <v>645</v>
      </c>
      <c r="P7523" s="432">
        <v>-18.643999999999998</v>
      </c>
      <c r="Q7523" s="425">
        <v>30543689</v>
      </c>
      <c r="R7523" s="425" t="s">
        <v>654</v>
      </c>
      <c r="S7523" s="425" t="s">
        <v>664</v>
      </c>
      <c r="T7523" s="425" t="s">
        <v>665</v>
      </c>
    </row>
    <row r="7524" spans="1:20" x14ac:dyDescent="0.25">
      <c r="A7524" s="425" t="s">
        <v>637</v>
      </c>
      <c r="B7524" s="425" t="s">
        <v>662</v>
      </c>
      <c r="C7524" s="425" t="s">
        <v>639</v>
      </c>
      <c r="D7524" s="425" t="s">
        <v>663</v>
      </c>
      <c r="E7524" s="425" t="s">
        <v>652</v>
      </c>
      <c r="F7524" s="425">
        <v>528004120010</v>
      </c>
      <c r="G7524" s="425" t="s">
        <v>653</v>
      </c>
      <c r="H7524" s="425">
        <v>583590</v>
      </c>
      <c r="I7524" s="425" t="s">
        <v>170</v>
      </c>
      <c r="J7524" s="425">
        <v>202302</v>
      </c>
      <c r="K7524" s="425">
        <v>44579</v>
      </c>
      <c r="L7524" s="425" t="s">
        <v>644</v>
      </c>
      <c r="M7524" s="425">
        <v>12228.64</v>
      </c>
      <c r="N7524" s="425">
        <v>21.1</v>
      </c>
      <c r="O7524" s="425" t="s">
        <v>645</v>
      </c>
      <c r="P7524" s="432">
        <v>18.643999999999998</v>
      </c>
      <c r="Q7524" s="425">
        <v>30543689</v>
      </c>
      <c r="R7524" s="425" t="s">
        <v>654</v>
      </c>
      <c r="S7524" s="425" t="s">
        <v>664</v>
      </c>
      <c r="T7524" s="425" t="s">
        <v>665</v>
      </c>
    </row>
    <row r="7525" spans="1:20" x14ac:dyDescent="0.25">
      <c r="A7525" s="425" t="s">
        <v>637</v>
      </c>
      <c r="B7525" s="425" t="s">
        <v>677</v>
      </c>
      <c r="C7525" s="425" t="s">
        <v>639</v>
      </c>
      <c r="D7525" s="425" t="s">
        <v>651</v>
      </c>
      <c r="E7525" s="425" t="s">
        <v>667</v>
      </c>
      <c r="F7525" s="425">
        <v>528004120002</v>
      </c>
      <c r="G7525" s="425" t="s">
        <v>642</v>
      </c>
      <c r="H7525" s="425">
        <v>583149</v>
      </c>
      <c r="I7525" s="425" t="s">
        <v>680</v>
      </c>
      <c r="J7525" s="425">
        <v>202302</v>
      </c>
      <c r="K7525" s="425">
        <v>44586</v>
      </c>
      <c r="L7525" s="425" t="s">
        <v>644</v>
      </c>
      <c r="M7525" s="425">
        <v>-133924.85</v>
      </c>
      <c r="N7525" s="425">
        <v>-231.07</v>
      </c>
      <c r="O7525" s="425" t="s">
        <v>645</v>
      </c>
      <c r="P7525" s="432">
        <v>-204.16900000000001</v>
      </c>
      <c r="Q7525" s="425">
        <v>30543689</v>
      </c>
      <c r="R7525" s="425" t="s">
        <v>646</v>
      </c>
      <c r="S7525" s="425">
        <v>8540358</v>
      </c>
      <c r="T7525" s="425" t="s">
        <v>711</v>
      </c>
    </row>
    <row r="7526" spans="1:20" x14ac:dyDescent="0.25">
      <c r="A7526" s="425" t="s">
        <v>637</v>
      </c>
      <c r="B7526" s="425" t="s">
        <v>677</v>
      </c>
      <c r="C7526" s="425" t="s">
        <v>639</v>
      </c>
      <c r="D7526" s="425" t="s">
        <v>651</v>
      </c>
      <c r="E7526" s="425" t="s">
        <v>667</v>
      </c>
      <c r="F7526" s="425">
        <v>528004120002</v>
      </c>
      <c r="G7526" s="425" t="s">
        <v>642</v>
      </c>
      <c r="H7526" s="425">
        <v>583149</v>
      </c>
      <c r="I7526" s="425" t="s">
        <v>680</v>
      </c>
      <c r="J7526" s="425">
        <v>202302</v>
      </c>
      <c r="K7526" s="425">
        <v>44586</v>
      </c>
      <c r="L7526" s="425" t="s">
        <v>644</v>
      </c>
      <c r="M7526" s="425">
        <v>-116072.01</v>
      </c>
      <c r="N7526" s="425">
        <v>-200.27</v>
      </c>
      <c r="O7526" s="425" t="s">
        <v>645</v>
      </c>
      <c r="P7526" s="432">
        <v>-176.95400000000001</v>
      </c>
      <c r="Q7526" s="425">
        <v>30543689</v>
      </c>
      <c r="R7526" s="425" t="s">
        <v>646</v>
      </c>
      <c r="S7526" s="425">
        <v>8540399</v>
      </c>
      <c r="T7526" s="425" t="s">
        <v>716</v>
      </c>
    </row>
    <row r="7527" spans="1:20" x14ac:dyDescent="0.25">
      <c r="A7527" s="425" t="s">
        <v>637</v>
      </c>
      <c r="B7527" s="425" t="s">
        <v>677</v>
      </c>
      <c r="C7527" s="425" t="s">
        <v>639</v>
      </c>
      <c r="D7527" s="425" t="s">
        <v>651</v>
      </c>
      <c r="E7527" s="425" t="s">
        <v>673</v>
      </c>
      <c r="F7527" s="425">
        <v>528004120002</v>
      </c>
      <c r="G7527" s="425" t="s">
        <v>642</v>
      </c>
      <c r="H7527" s="425">
        <v>583133</v>
      </c>
      <c r="I7527" s="425" t="s">
        <v>29</v>
      </c>
      <c r="J7527" s="425">
        <v>202302</v>
      </c>
      <c r="K7527" s="425">
        <v>44586</v>
      </c>
      <c r="L7527" s="425" t="s">
        <v>644</v>
      </c>
      <c r="M7527" s="425">
        <v>72220.66</v>
      </c>
      <c r="N7527" s="425">
        <v>124.61</v>
      </c>
      <c r="O7527" s="425" t="s">
        <v>645</v>
      </c>
      <c r="P7527" s="432">
        <v>110.10299999999999</v>
      </c>
      <c r="Q7527" s="425">
        <v>30543689</v>
      </c>
      <c r="R7527" s="425" t="s">
        <v>646</v>
      </c>
      <c r="S7527" s="425">
        <v>8540279</v>
      </c>
      <c r="T7527" s="425" t="s">
        <v>712</v>
      </c>
    </row>
    <row r="7528" spans="1:20" x14ac:dyDescent="0.25">
      <c r="A7528" s="425" t="s">
        <v>637</v>
      </c>
      <c r="B7528" s="425" t="s">
        <v>677</v>
      </c>
      <c r="C7528" s="425" t="s">
        <v>639</v>
      </c>
      <c r="D7528" s="425" t="s">
        <v>651</v>
      </c>
      <c r="E7528" s="425" t="s">
        <v>673</v>
      </c>
      <c r="F7528" s="425">
        <v>528004120002</v>
      </c>
      <c r="G7528" s="425" t="s">
        <v>642</v>
      </c>
      <c r="H7528" s="425">
        <v>583133</v>
      </c>
      <c r="I7528" s="425" t="s">
        <v>29</v>
      </c>
      <c r="J7528" s="425">
        <v>202302</v>
      </c>
      <c r="K7528" s="425">
        <v>44586</v>
      </c>
      <c r="L7528" s="425" t="s">
        <v>644</v>
      </c>
      <c r="M7528" s="425">
        <v>40272.480000000003</v>
      </c>
      <c r="N7528" s="425">
        <v>69.48</v>
      </c>
      <c r="O7528" s="425" t="s">
        <v>645</v>
      </c>
      <c r="P7528" s="432">
        <v>61.390999999999998</v>
      </c>
      <c r="Q7528" s="425">
        <v>30543689</v>
      </c>
      <c r="R7528" s="425" t="s">
        <v>646</v>
      </c>
      <c r="S7528" s="425">
        <v>8540386</v>
      </c>
      <c r="T7528" s="425" t="s">
        <v>714</v>
      </c>
    </row>
    <row r="7529" spans="1:20" x14ac:dyDescent="0.25">
      <c r="A7529" s="425" t="s">
        <v>637</v>
      </c>
      <c r="B7529" s="425" t="s">
        <v>677</v>
      </c>
      <c r="C7529" s="425" t="s">
        <v>639</v>
      </c>
      <c r="D7529" s="425" t="s">
        <v>651</v>
      </c>
      <c r="E7529" s="425" t="s">
        <v>673</v>
      </c>
      <c r="F7529" s="425">
        <v>528004120002</v>
      </c>
      <c r="G7529" s="425" t="s">
        <v>642</v>
      </c>
      <c r="H7529" s="425">
        <v>583133</v>
      </c>
      <c r="I7529" s="425" t="s">
        <v>29</v>
      </c>
      <c r="J7529" s="425">
        <v>202302</v>
      </c>
      <c r="K7529" s="425">
        <v>44586</v>
      </c>
      <c r="L7529" s="425" t="s">
        <v>644</v>
      </c>
      <c r="M7529" s="425">
        <v>41079.410000000003</v>
      </c>
      <c r="N7529" s="425">
        <v>70.88</v>
      </c>
      <c r="O7529" s="425" t="s">
        <v>645</v>
      </c>
      <c r="P7529" s="432">
        <v>62.628</v>
      </c>
      <c r="Q7529" s="425">
        <v>30543689</v>
      </c>
      <c r="R7529" s="425" t="s">
        <v>646</v>
      </c>
      <c r="S7529" s="425">
        <v>2030994</v>
      </c>
      <c r="T7529" s="425" t="s">
        <v>715</v>
      </c>
    </row>
    <row r="7530" spans="1:20" x14ac:dyDescent="0.25">
      <c r="A7530" s="425" t="s">
        <v>637</v>
      </c>
      <c r="B7530" s="425" t="s">
        <v>677</v>
      </c>
      <c r="C7530" s="425" t="s">
        <v>639</v>
      </c>
      <c r="D7530" s="425" t="s">
        <v>640</v>
      </c>
      <c r="E7530" s="425" t="s">
        <v>667</v>
      </c>
      <c r="F7530" s="425">
        <v>528004120002</v>
      </c>
      <c r="G7530" s="425" t="s">
        <v>642</v>
      </c>
      <c r="H7530" s="425">
        <v>583135</v>
      </c>
      <c r="I7530" s="425" t="s">
        <v>31</v>
      </c>
      <c r="J7530" s="425">
        <v>202302</v>
      </c>
      <c r="K7530" s="425">
        <v>44586</v>
      </c>
      <c r="L7530" s="425" t="s">
        <v>644</v>
      </c>
      <c r="M7530" s="425">
        <v>8690.4599999999991</v>
      </c>
      <c r="N7530" s="425">
        <v>14.99</v>
      </c>
      <c r="O7530" s="425" t="s">
        <v>645</v>
      </c>
      <c r="P7530" s="432">
        <v>13.244999999999999</v>
      </c>
      <c r="Q7530" s="425">
        <v>30543689</v>
      </c>
      <c r="R7530" s="425" t="s">
        <v>646</v>
      </c>
      <c r="S7530" s="425">
        <v>8540392</v>
      </c>
      <c r="T7530" s="425" t="s">
        <v>681</v>
      </c>
    </row>
    <row r="7531" spans="1:20" x14ac:dyDescent="0.25">
      <c r="A7531" s="425" t="s">
        <v>637</v>
      </c>
      <c r="B7531" s="425" t="s">
        <v>677</v>
      </c>
      <c r="C7531" s="425" t="s">
        <v>639</v>
      </c>
      <c r="D7531" s="425" t="s">
        <v>640</v>
      </c>
      <c r="E7531" s="425" t="s">
        <v>673</v>
      </c>
      <c r="F7531" s="425">
        <v>528004120002</v>
      </c>
      <c r="G7531" s="425" t="s">
        <v>642</v>
      </c>
      <c r="H7531" s="425">
        <v>583133</v>
      </c>
      <c r="I7531" s="425" t="s">
        <v>29</v>
      </c>
      <c r="J7531" s="425">
        <v>202302</v>
      </c>
      <c r="K7531" s="425">
        <v>44586</v>
      </c>
      <c r="L7531" s="425" t="s">
        <v>644</v>
      </c>
      <c r="M7531" s="425">
        <v>51227.18</v>
      </c>
      <c r="N7531" s="425">
        <v>88.39</v>
      </c>
      <c r="O7531" s="425" t="s">
        <v>645</v>
      </c>
      <c r="P7531" s="432">
        <v>78.099999999999994</v>
      </c>
      <c r="Q7531" s="425">
        <v>30543689</v>
      </c>
      <c r="R7531" s="425" t="s">
        <v>646</v>
      </c>
      <c r="S7531" s="425">
        <v>2031224</v>
      </c>
      <c r="T7531" s="425" t="s">
        <v>700</v>
      </c>
    </row>
    <row r="7532" spans="1:20" x14ac:dyDescent="0.25">
      <c r="A7532" s="425" t="s">
        <v>637</v>
      </c>
      <c r="B7532" s="425" t="s">
        <v>677</v>
      </c>
      <c r="C7532" s="425" t="s">
        <v>639</v>
      </c>
      <c r="D7532" s="425" t="s">
        <v>640</v>
      </c>
      <c r="E7532" s="425" t="s">
        <v>673</v>
      </c>
      <c r="F7532" s="425">
        <v>528004120002</v>
      </c>
      <c r="G7532" s="425" t="s">
        <v>642</v>
      </c>
      <c r="H7532" s="425">
        <v>583133</v>
      </c>
      <c r="I7532" s="425" t="s">
        <v>29</v>
      </c>
      <c r="J7532" s="425">
        <v>202302</v>
      </c>
      <c r="K7532" s="425">
        <v>44586</v>
      </c>
      <c r="L7532" s="425" t="s">
        <v>644</v>
      </c>
      <c r="M7532" s="425">
        <v>90690.82</v>
      </c>
      <c r="N7532" s="425">
        <v>156.47</v>
      </c>
      <c r="O7532" s="425" t="s">
        <v>645</v>
      </c>
      <c r="P7532" s="432">
        <v>138.25399999999999</v>
      </c>
      <c r="Q7532" s="425">
        <v>30543689</v>
      </c>
      <c r="R7532" s="425" t="s">
        <v>646</v>
      </c>
      <c r="S7532" s="425">
        <v>8540206</v>
      </c>
      <c r="T7532" s="425" t="s">
        <v>703</v>
      </c>
    </row>
    <row r="7533" spans="1:20" x14ac:dyDescent="0.25">
      <c r="A7533" s="425" t="s">
        <v>637</v>
      </c>
      <c r="B7533" s="425" t="s">
        <v>677</v>
      </c>
      <c r="C7533" s="425" t="s">
        <v>639</v>
      </c>
      <c r="D7533" s="425" t="s">
        <v>651</v>
      </c>
      <c r="E7533" s="425" t="s">
        <v>673</v>
      </c>
      <c r="F7533" s="425">
        <v>528004120002</v>
      </c>
      <c r="G7533" s="425" t="s">
        <v>642</v>
      </c>
      <c r="H7533" s="425">
        <v>583148</v>
      </c>
      <c r="I7533" s="425" t="s">
        <v>699</v>
      </c>
      <c r="J7533" s="425">
        <v>202302</v>
      </c>
      <c r="K7533" s="425">
        <v>44586</v>
      </c>
      <c r="L7533" s="425" t="s">
        <v>644</v>
      </c>
      <c r="M7533" s="425">
        <v>-72220.66</v>
      </c>
      <c r="N7533" s="425">
        <v>-124.61</v>
      </c>
      <c r="O7533" s="425" t="s">
        <v>645</v>
      </c>
      <c r="P7533" s="432">
        <v>-110.10299999999999</v>
      </c>
      <c r="Q7533" s="425">
        <v>30543689</v>
      </c>
      <c r="R7533" s="425" t="s">
        <v>646</v>
      </c>
      <c r="S7533" s="425">
        <v>8540279</v>
      </c>
      <c r="T7533" s="425" t="s">
        <v>712</v>
      </c>
    </row>
    <row r="7534" spans="1:20" x14ac:dyDescent="0.25">
      <c r="A7534" s="425" t="s">
        <v>637</v>
      </c>
      <c r="B7534" s="425" t="s">
        <v>677</v>
      </c>
      <c r="C7534" s="425" t="s">
        <v>639</v>
      </c>
      <c r="D7534" s="425" t="s">
        <v>651</v>
      </c>
      <c r="E7534" s="425" t="s">
        <v>673</v>
      </c>
      <c r="F7534" s="425">
        <v>528004120002</v>
      </c>
      <c r="G7534" s="425" t="s">
        <v>642</v>
      </c>
      <c r="H7534" s="425">
        <v>583148</v>
      </c>
      <c r="I7534" s="425" t="s">
        <v>699</v>
      </c>
      <c r="J7534" s="425">
        <v>202302</v>
      </c>
      <c r="K7534" s="425">
        <v>44586</v>
      </c>
      <c r="L7534" s="425" t="s">
        <v>644</v>
      </c>
      <c r="M7534" s="425">
        <v>-40272.480000000003</v>
      </c>
      <c r="N7534" s="425">
        <v>-69.48</v>
      </c>
      <c r="O7534" s="425" t="s">
        <v>645</v>
      </c>
      <c r="P7534" s="432">
        <v>-61.390999999999998</v>
      </c>
      <c r="Q7534" s="425">
        <v>30543689</v>
      </c>
      <c r="R7534" s="425" t="s">
        <v>646</v>
      </c>
      <c r="S7534" s="425">
        <v>8540386</v>
      </c>
      <c r="T7534" s="425" t="s">
        <v>714</v>
      </c>
    </row>
    <row r="7535" spans="1:20" x14ac:dyDescent="0.25">
      <c r="A7535" s="425" t="s">
        <v>637</v>
      </c>
      <c r="B7535" s="425" t="s">
        <v>677</v>
      </c>
      <c r="C7535" s="425" t="s">
        <v>639</v>
      </c>
      <c r="D7535" s="425" t="s">
        <v>651</v>
      </c>
      <c r="E7535" s="425" t="s">
        <v>673</v>
      </c>
      <c r="F7535" s="425">
        <v>528004120002</v>
      </c>
      <c r="G7535" s="425" t="s">
        <v>642</v>
      </c>
      <c r="H7535" s="425">
        <v>583148</v>
      </c>
      <c r="I7535" s="425" t="s">
        <v>699</v>
      </c>
      <c r="J7535" s="425">
        <v>202302</v>
      </c>
      <c r="K7535" s="425">
        <v>44586</v>
      </c>
      <c r="L7535" s="425" t="s">
        <v>644</v>
      </c>
      <c r="M7535" s="425">
        <v>-41079.410000000003</v>
      </c>
      <c r="N7535" s="425">
        <v>-70.88</v>
      </c>
      <c r="O7535" s="425" t="s">
        <v>645</v>
      </c>
      <c r="P7535" s="432">
        <v>-62.628</v>
      </c>
      <c r="Q7535" s="425">
        <v>30543689</v>
      </c>
      <c r="R7535" s="425" t="s">
        <v>646</v>
      </c>
      <c r="S7535" s="425">
        <v>2030994</v>
      </c>
      <c r="T7535" s="425" t="s">
        <v>715</v>
      </c>
    </row>
    <row r="7536" spans="1:20" x14ac:dyDescent="0.25">
      <c r="A7536" s="425" t="s">
        <v>637</v>
      </c>
      <c r="B7536" s="425" t="s">
        <v>677</v>
      </c>
      <c r="C7536" s="425" t="s">
        <v>639</v>
      </c>
      <c r="D7536" s="425" t="s">
        <v>651</v>
      </c>
      <c r="E7536" s="425" t="s">
        <v>673</v>
      </c>
      <c r="F7536" s="425">
        <v>528004120002</v>
      </c>
      <c r="G7536" s="425" t="s">
        <v>642</v>
      </c>
      <c r="H7536" s="425">
        <v>583148</v>
      </c>
      <c r="I7536" s="425" t="s">
        <v>699</v>
      </c>
      <c r="J7536" s="425">
        <v>202302</v>
      </c>
      <c r="K7536" s="425">
        <v>44586</v>
      </c>
      <c r="L7536" s="425" t="s">
        <v>644</v>
      </c>
      <c r="M7536" s="425">
        <v>-12633.04</v>
      </c>
      <c r="N7536" s="425">
        <v>-21.8</v>
      </c>
      <c r="O7536" s="425" t="s">
        <v>645</v>
      </c>
      <c r="P7536" s="432">
        <v>-19.262</v>
      </c>
      <c r="Q7536" s="425">
        <v>30543689</v>
      </c>
      <c r="R7536" s="425" t="s">
        <v>646</v>
      </c>
      <c r="S7536" s="425">
        <v>2027008</v>
      </c>
      <c r="T7536" s="425" t="s">
        <v>717</v>
      </c>
    </row>
    <row r="7537" spans="1:20" x14ac:dyDescent="0.25">
      <c r="A7537" s="425" t="s">
        <v>637</v>
      </c>
      <c r="B7537" s="425" t="s">
        <v>677</v>
      </c>
      <c r="C7537" s="425" t="s">
        <v>639</v>
      </c>
      <c r="D7537" s="425" t="s">
        <v>651</v>
      </c>
      <c r="E7537" s="425" t="s">
        <v>667</v>
      </c>
      <c r="F7537" s="425">
        <v>528004120002</v>
      </c>
      <c r="G7537" s="425" t="s">
        <v>642</v>
      </c>
      <c r="H7537" s="425">
        <v>583135</v>
      </c>
      <c r="I7537" s="425" t="s">
        <v>31</v>
      </c>
      <c r="J7537" s="425">
        <v>202302</v>
      </c>
      <c r="K7537" s="425">
        <v>44586</v>
      </c>
      <c r="L7537" s="425" t="s">
        <v>644</v>
      </c>
      <c r="M7537" s="425">
        <v>116072.01</v>
      </c>
      <c r="N7537" s="425">
        <v>200.27</v>
      </c>
      <c r="O7537" s="425" t="s">
        <v>645</v>
      </c>
      <c r="P7537" s="432">
        <v>176.95400000000001</v>
      </c>
      <c r="Q7537" s="425">
        <v>30543689</v>
      </c>
      <c r="R7537" s="425" t="s">
        <v>646</v>
      </c>
      <c r="S7537" s="425">
        <v>8540399</v>
      </c>
      <c r="T7537" s="425" t="s">
        <v>716</v>
      </c>
    </row>
    <row r="7538" spans="1:20" x14ac:dyDescent="0.25">
      <c r="A7538" s="425" t="s">
        <v>637</v>
      </c>
      <c r="B7538" s="425" t="s">
        <v>677</v>
      </c>
      <c r="C7538" s="425" t="s">
        <v>639</v>
      </c>
      <c r="D7538" s="425" t="s">
        <v>651</v>
      </c>
      <c r="E7538" s="425" t="s">
        <v>673</v>
      </c>
      <c r="F7538" s="425">
        <v>528004120002</v>
      </c>
      <c r="G7538" s="425" t="s">
        <v>642</v>
      </c>
      <c r="H7538" s="425">
        <v>583133</v>
      </c>
      <c r="I7538" s="425" t="s">
        <v>29</v>
      </c>
      <c r="J7538" s="425">
        <v>202302</v>
      </c>
      <c r="K7538" s="425">
        <v>44586</v>
      </c>
      <c r="L7538" s="425" t="s">
        <v>644</v>
      </c>
      <c r="M7538" s="425">
        <v>12633.04</v>
      </c>
      <c r="N7538" s="425">
        <v>21.8</v>
      </c>
      <c r="O7538" s="425" t="s">
        <v>645</v>
      </c>
      <c r="P7538" s="432">
        <v>19.262</v>
      </c>
      <c r="Q7538" s="425">
        <v>30543689</v>
      </c>
      <c r="R7538" s="425" t="s">
        <v>646</v>
      </c>
      <c r="S7538" s="425">
        <v>2027008</v>
      </c>
      <c r="T7538" s="425" t="s">
        <v>717</v>
      </c>
    </row>
    <row r="7539" spans="1:20" x14ac:dyDescent="0.25">
      <c r="A7539" s="425" t="s">
        <v>637</v>
      </c>
      <c r="B7539" s="425" t="s">
        <v>677</v>
      </c>
      <c r="C7539" s="425" t="s">
        <v>639</v>
      </c>
      <c r="D7539" s="425" t="s">
        <v>651</v>
      </c>
      <c r="E7539" s="425" t="s">
        <v>667</v>
      </c>
      <c r="F7539" s="425">
        <v>528004120002</v>
      </c>
      <c r="G7539" s="425" t="s">
        <v>642</v>
      </c>
      <c r="H7539" s="425">
        <v>583135</v>
      </c>
      <c r="I7539" s="425" t="s">
        <v>31</v>
      </c>
      <c r="J7539" s="425">
        <v>202302</v>
      </c>
      <c r="K7539" s="425">
        <v>44586</v>
      </c>
      <c r="L7539" s="425" t="s">
        <v>644</v>
      </c>
      <c r="M7539" s="425">
        <v>133924.85</v>
      </c>
      <c r="N7539" s="425">
        <v>231.07</v>
      </c>
      <c r="O7539" s="425" t="s">
        <v>645</v>
      </c>
      <c r="P7539" s="432">
        <v>204.16900000000001</v>
      </c>
      <c r="Q7539" s="425">
        <v>30543689</v>
      </c>
      <c r="R7539" s="425" t="s">
        <v>646</v>
      </c>
      <c r="S7539" s="425">
        <v>8540358</v>
      </c>
      <c r="T7539" s="425" t="s">
        <v>711</v>
      </c>
    </row>
    <row r="7540" spans="1:20" x14ac:dyDescent="0.25">
      <c r="A7540" s="425" t="s">
        <v>637</v>
      </c>
      <c r="B7540" s="425" t="s">
        <v>677</v>
      </c>
      <c r="C7540" s="425" t="s">
        <v>639</v>
      </c>
      <c r="D7540" s="425" t="s">
        <v>640</v>
      </c>
      <c r="E7540" s="425" t="s">
        <v>708</v>
      </c>
      <c r="F7540" s="425">
        <v>528004120002</v>
      </c>
      <c r="G7540" s="425" t="s">
        <v>642</v>
      </c>
      <c r="H7540" s="425">
        <v>856781</v>
      </c>
      <c r="I7540" s="425" t="s">
        <v>476</v>
      </c>
      <c r="J7540" s="425">
        <v>202302</v>
      </c>
      <c r="K7540" s="425">
        <v>44586</v>
      </c>
      <c r="L7540" s="425" t="s">
        <v>644</v>
      </c>
      <c r="M7540" s="425">
        <v>53800.93</v>
      </c>
      <c r="N7540" s="425">
        <v>92.83</v>
      </c>
      <c r="O7540" s="425" t="s">
        <v>645</v>
      </c>
      <c r="P7540" s="432">
        <v>82.022999999999996</v>
      </c>
      <c r="Q7540" s="425">
        <v>30543689</v>
      </c>
      <c r="R7540" s="425" t="s">
        <v>646</v>
      </c>
      <c r="S7540" s="425">
        <v>8540039</v>
      </c>
      <c r="T7540" s="425" t="s">
        <v>709</v>
      </c>
    </row>
    <row r="7541" spans="1:20" x14ac:dyDescent="0.25">
      <c r="A7541" s="425" t="s">
        <v>637</v>
      </c>
      <c r="B7541" s="425" t="s">
        <v>677</v>
      </c>
      <c r="C7541" s="425" t="s">
        <v>639</v>
      </c>
      <c r="D7541" s="425" t="s">
        <v>640</v>
      </c>
      <c r="E7541" s="425" t="s">
        <v>689</v>
      </c>
      <c r="F7541" s="425">
        <v>528004120002</v>
      </c>
      <c r="G7541" s="425" t="s">
        <v>642</v>
      </c>
      <c r="H7541" s="425">
        <v>583156</v>
      </c>
      <c r="I7541" s="425" t="s">
        <v>690</v>
      </c>
      <c r="J7541" s="425">
        <v>202302</v>
      </c>
      <c r="K7541" s="425">
        <v>44586</v>
      </c>
      <c r="L7541" s="425" t="s">
        <v>644</v>
      </c>
      <c r="M7541" s="425">
        <v>-6681.81</v>
      </c>
      <c r="N7541" s="425">
        <v>-11.53</v>
      </c>
      <c r="O7541" s="425" t="s">
        <v>645</v>
      </c>
      <c r="P7541" s="432">
        <v>-10.188000000000001</v>
      </c>
      <c r="Q7541" s="425">
        <v>30543689</v>
      </c>
      <c r="R7541" s="425" t="s">
        <v>646</v>
      </c>
      <c r="S7541" s="425">
        <v>2013061</v>
      </c>
      <c r="T7541" s="425" t="s">
        <v>693</v>
      </c>
    </row>
    <row r="7542" spans="1:20" x14ac:dyDescent="0.25">
      <c r="A7542" s="425" t="s">
        <v>637</v>
      </c>
      <c r="B7542" s="425" t="s">
        <v>677</v>
      </c>
      <c r="C7542" s="425" t="s">
        <v>639</v>
      </c>
      <c r="D7542" s="425" t="s">
        <v>640</v>
      </c>
      <c r="E7542" s="425" t="s">
        <v>673</v>
      </c>
      <c r="F7542" s="425">
        <v>528004120002</v>
      </c>
      <c r="G7542" s="425" t="s">
        <v>642</v>
      </c>
      <c r="H7542" s="425">
        <v>583148</v>
      </c>
      <c r="I7542" s="425" t="s">
        <v>699</v>
      </c>
      <c r="J7542" s="425">
        <v>202302</v>
      </c>
      <c r="K7542" s="425">
        <v>44586</v>
      </c>
      <c r="L7542" s="425" t="s">
        <v>644</v>
      </c>
      <c r="M7542" s="425">
        <v>-51227.18</v>
      </c>
      <c r="N7542" s="425">
        <v>-88.39</v>
      </c>
      <c r="O7542" s="425" t="s">
        <v>645</v>
      </c>
      <c r="P7542" s="432">
        <v>-78.099999999999994</v>
      </c>
      <c r="Q7542" s="425">
        <v>30543689</v>
      </c>
      <c r="R7542" s="425" t="s">
        <v>646</v>
      </c>
      <c r="S7542" s="425">
        <v>2031224</v>
      </c>
      <c r="T7542" s="425" t="s">
        <v>700</v>
      </c>
    </row>
    <row r="7543" spans="1:20" x14ac:dyDescent="0.25">
      <c r="A7543" s="425" t="s">
        <v>637</v>
      </c>
      <c r="B7543" s="425" t="s">
        <v>677</v>
      </c>
      <c r="C7543" s="425" t="s">
        <v>639</v>
      </c>
      <c r="D7543" s="425" t="s">
        <v>640</v>
      </c>
      <c r="E7543" s="425" t="s">
        <v>673</v>
      </c>
      <c r="F7543" s="425">
        <v>528004120002</v>
      </c>
      <c r="G7543" s="425" t="s">
        <v>642</v>
      </c>
      <c r="H7543" s="425">
        <v>583148</v>
      </c>
      <c r="I7543" s="425" t="s">
        <v>699</v>
      </c>
      <c r="J7543" s="425">
        <v>202302</v>
      </c>
      <c r="K7543" s="425">
        <v>44586</v>
      </c>
      <c r="L7543" s="425" t="s">
        <v>644</v>
      </c>
      <c r="M7543" s="425">
        <v>-90690.82</v>
      </c>
      <c r="N7543" s="425">
        <v>-156.47</v>
      </c>
      <c r="O7543" s="425" t="s">
        <v>645</v>
      </c>
      <c r="P7543" s="432">
        <v>-138.25399999999999</v>
      </c>
      <c r="Q7543" s="425">
        <v>30543689</v>
      </c>
      <c r="R7543" s="425" t="s">
        <v>646</v>
      </c>
      <c r="S7543" s="425">
        <v>8540206</v>
      </c>
      <c r="T7543" s="425" t="s">
        <v>703</v>
      </c>
    </row>
    <row r="7544" spans="1:20" x14ac:dyDescent="0.25">
      <c r="A7544" s="425" t="s">
        <v>637</v>
      </c>
      <c r="B7544" s="425" t="s">
        <v>677</v>
      </c>
      <c r="C7544" s="425" t="s">
        <v>639</v>
      </c>
      <c r="D7544" s="425" t="s">
        <v>640</v>
      </c>
      <c r="E7544" s="425" t="s">
        <v>689</v>
      </c>
      <c r="F7544" s="425">
        <v>528004120002</v>
      </c>
      <c r="G7544" s="425" t="s">
        <v>642</v>
      </c>
      <c r="H7544" s="425">
        <v>583156</v>
      </c>
      <c r="I7544" s="425" t="s">
        <v>690</v>
      </c>
      <c r="J7544" s="425">
        <v>202302</v>
      </c>
      <c r="K7544" s="425">
        <v>44586</v>
      </c>
      <c r="L7544" s="425" t="s">
        <v>644</v>
      </c>
      <c r="M7544" s="425">
        <v>-48786.07</v>
      </c>
      <c r="N7544" s="425">
        <v>-84.17</v>
      </c>
      <c r="O7544" s="425" t="s">
        <v>645</v>
      </c>
      <c r="P7544" s="432">
        <v>-74.370999999999995</v>
      </c>
      <c r="Q7544" s="425">
        <v>30543689</v>
      </c>
      <c r="R7544" s="425" t="s">
        <v>646</v>
      </c>
      <c r="S7544" s="425">
        <v>8540396</v>
      </c>
      <c r="T7544" s="425" t="s">
        <v>691</v>
      </c>
    </row>
    <row r="7545" spans="1:20" x14ac:dyDescent="0.25">
      <c r="A7545" s="425" t="s">
        <v>637</v>
      </c>
      <c r="B7545" s="425" t="s">
        <v>677</v>
      </c>
      <c r="C7545" s="425" t="s">
        <v>639</v>
      </c>
      <c r="D7545" s="425" t="s">
        <v>640</v>
      </c>
      <c r="E7545" s="425" t="s">
        <v>689</v>
      </c>
      <c r="F7545" s="425">
        <v>528004120002</v>
      </c>
      <c r="G7545" s="425" t="s">
        <v>642</v>
      </c>
      <c r="H7545" s="425">
        <v>856784</v>
      </c>
      <c r="I7545" s="425" t="s">
        <v>479</v>
      </c>
      <c r="J7545" s="425">
        <v>202302</v>
      </c>
      <c r="K7545" s="425">
        <v>44586</v>
      </c>
      <c r="L7545" s="425" t="s">
        <v>644</v>
      </c>
      <c r="M7545" s="425">
        <v>48786.07</v>
      </c>
      <c r="N7545" s="425">
        <v>84.17</v>
      </c>
      <c r="O7545" s="425" t="s">
        <v>645</v>
      </c>
      <c r="P7545" s="432">
        <v>74.370999999999995</v>
      </c>
      <c r="Q7545" s="425">
        <v>30543689</v>
      </c>
      <c r="R7545" s="425" t="s">
        <v>646</v>
      </c>
      <c r="S7545" s="425">
        <v>8540396</v>
      </c>
      <c r="T7545" s="425" t="s">
        <v>691</v>
      </c>
    </row>
    <row r="7546" spans="1:20" x14ac:dyDescent="0.25">
      <c r="A7546" s="425" t="s">
        <v>637</v>
      </c>
      <c r="B7546" s="425" t="s">
        <v>677</v>
      </c>
      <c r="C7546" s="425" t="s">
        <v>639</v>
      </c>
      <c r="D7546" s="425" t="s">
        <v>640</v>
      </c>
      <c r="E7546" s="425" t="s">
        <v>689</v>
      </c>
      <c r="F7546" s="425">
        <v>528004120002</v>
      </c>
      <c r="G7546" s="425" t="s">
        <v>642</v>
      </c>
      <c r="H7546" s="425">
        <v>856784</v>
      </c>
      <c r="I7546" s="425" t="s">
        <v>479</v>
      </c>
      <c r="J7546" s="425">
        <v>202302</v>
      </c>
      <c r="K7546" s="425">
        <v>44586</v>
      </c>
      <c r="L7546" s="425" t="s">
        <v>644</v>
      </c>
      <c r="M7546" s="425">
        <v>6681.81</v>
      </c>
      <c r="N7546" s="425">
        <v>11.53</v>
      </c>
      <c r="O7546" s="425" t="s">
        <v>645</v>
      </c>
      <c r="P7546" s="432">
        <v>10.188000000000001</v>
      </c>
      <c r="Q7546" s="425">
        <v>30543689</v>
      </c>
      <c r="R7546" s="425" t="s">
        <v>646</v>
      </c>
      <c r="S7546" s="425">
        <v>2013061</v>
      </c>
      <c r="T7546" s="425" t="s">
        <v>693</v>
      </c>
    </row>
    <row r="7547" spans="1:20" x14ac:dyDescent="0.25">
      <c r="A7547" s="425" t="s">
        <v>637</v>
      </c>
      <c r="B7547" s="425" t="s">
        <v>677</v>
      </c>
      <c r="C7547" s="425" t="s">
        <v>639</v>
      </c>
      <c r="D7547" s="425" t="s">
        <v>640</v>
      </c>
      <c r="E7547" s="425" t="s">
        <v>708</v>
      </c>
      <c r="F7547" s="425">
        <v>528004120002</v>
      </c>
      <c r="G7547" s="425" t="s">
        <v>642</v>
      </c>
      <c r="H7547" s="425">
        <v>583155</v>
      </c>
      <c r="I7547" s="425" t="s">
        <v>45</v>
      </c>
      <c r="J7547" s="425">
        <v>202302</v>
      </c>
      <c r="K7547" s="425">
        <v>44586</v>
      </c>
      <c r="L7547" s="425" t="s">
        <v>644</v>
      </c>
      <c r="M7547" s="425">
        <v>-53800.93</v>
      </c>
      <c r="N7547" s="425">
        <v>-92.83</v>
      </c>
      <c r="O7547" s="425" t="s">
        <v>645</v>
      </c>
      <c r="P7547" s="432">
        <v>-82.022999999999996</v>
      </c>
      <c r="Q7547" s="425">
        <v>30543689</v>
      </c>
      <c r="R7547" s="425" t="s">
        <v>646</v>
      </c>
      <c r="S7547" s="425">
        <v>8540039</v>
      </c>
      <c r="T7547" s="425" t="s">
        <v>709</v>
      </c>
    </row>
    <row r="7548" spans="1:20" x14ac:dyDescent="0.25">
      <c r="A7548" s="425" t="s">
        <v>637</v>
      </c>
      <c r="B7548" s="425" t="s">
        <v>677</v>
      </c>
      <c r="C7548" s="425" t="s">
        <v>639</v>
      </c>
      <c r="D7548" s="425" t="s">
        <v>640</v>
      </c>
      <c r="E7548" s="425" t="s">
        <v>667</v>
      </c>
      <c r="F7548" s="425">
        <v>528004120002</v>
      </c>
      <c r="G7548" s="425" t="s">
        <v>642</v>
      </c>
      <c r="H7548" s="425">
        <v>583149</v>
      </c>
      <c r="I7548" s="425" t="s">
        <v>680</v>
      </c>
      <c r="J7548" s="425">
        <v>202302</v>
      </c>
      <c r="K7548" s="425">
        <v>44586</v>
      </c>
      <c r="L7548" s="425" t="s">
        <v>644</v>
      </c>
      <c r="M7548" s="425">
        <v>-8690.4599999999991</v>
      </c>
      <c r="N7548" s="425">
        <v>-14.99</v>
      </c>
      <c r="O7548" s="425" t="s">
        <v>645</v>
      </c>
      <c r="P7548" s="432">
        <v>-13.244999999999999</v>
      </c>
      <c r="Q7548" s="425">
        <v>30543689</v>
      </c>
      <c r="R7548" s="425" t="s">
        <v>646</v>
      </c>
      <c r="S7548" s="425">
        <v>8540392</v>
      </c>
      <c r="T7548" s="425" t="s">
        <v>681</v>
      </c>
    </row>
    <row r="7549" spans="1:20" x14ac:dyDescent="0.25">
      <c r="A7549" s="425" t="s">
        <v>637</v>
      </c>
      <c r="B7549" s="425" t="s">
        <v>754</v>
      </c>
      <c r="C7549" s="425" t="s">
        <v>639</v>
      </c>
      <c r="D7549" s="425" t="s">
        <v>651</v>
      </c>
      <c r="E7549" s="425" t="s">
        <v>667</v>
      </c>
      <c r="F7549" s="425">
        <v>528004120002</v>
      </c>
      <c r="G7549" s="425" t="s">
        <v>642</v>
      </c>
      <c r="H7549" s="425">
        <v>583149</v>
      </c>
      <c r="I7549" s="425" t="s">
        <v>680</v>
      </c>
      <c r="J7549" s="425">
        <v>202302</v>
      </c>
      <c r="K7549" s="425">
        <v>44588</v>
      </c>
      <c r="L7549" s="425" t="s">
        <v>644</v>
      </c>
      <c r="M7549" s="425">
        <v>-21870.89</v>
      </c>
      <c r="N7549" s="425">
        <v>-37.74</v>
      </c>
      <c r="O7549" s="425" t="s">
        <v>645</v>
      </c>
      <c r="P7549" s="432">
        <v>-33.345999999999997</v>
      </c>
      <c r="Q7549" s="425">
        <v>30543689</v>
      </c>
      <c r="R7549" s="425" t="s">
        <v>646</v>
      </c>
      <c r="S7549" s="425">
        <v>8540358</v>
      </c>
      <c r="T7549" s="425" t="s">
        <v>801</v>
      </c>
    </row>
    <row r="7550" spans="1:20" x14ac:dyDescent="0.25">
      <c r="A7550" s="425" t="s">
        <v>637</v>
      </c>
      <c r="B7550" s="425" t="s">
        <v>754</v>
      </c>
      <c r="C7550" s="425" t="s">
        <v>639</v>
      </c>
      <c r="D7550" s="425" t="s">
        <v>651</v>
      </c>
      <c r="E7550" s="425" t="s">
        <v>667</v>
      </c>
      <c r="F7550" s="425">
        <v>528004120002</v>
      </c>
      <c r="G7550" s="425" t="s">
        <v>642</v>
      </c>
      <c r="H7550" s="425">
        <v>583149</v>
      </c>
      <c r="I7550" s="425" t="s">
        <v>680</v>
      </c>
      <c r="J7550" s="425">
        <v>202302</v>
      </c>
      <c r="K7550" s="425">
        <v>44588</v>
      </c>
      <c r="L7550" s="425" t="s">
        <v>644</v>
      </c>
      <c r="M7550" s="425">
        <v>-16132.32</v>
      </c>
      <c r="N7550" s="425">
        <v>-27.83</v>
      </c>
      <c r="O7550" s="425" t="s">
        <v>645</v>
      </c>
      <c r="P7550" s="432">
        <v>-24.59</v>
      </c>
      <c r="Q7550" s="425">
        <v>30543689</v>
      </c>
      <c r="R7550" s="425" t="s">
        <v>646</v>
      </c>
      <c r="S7550" s="425">
        <v>8540399</v>
      </c>
      <c r="T7550" s="425" t="s">
        <v>796</v>
      </c>
    </row>
    <row r="7551" spans="1:20" x14ac:dyDescent="0.25">
      <c r="A7551" s="425" t="s">
        <v>637</v>
      </c>
      <c r="B7551" s="425" t="s">
        <v>754</v>
      </c>
      <c r="C7551" s="425" t="s">
        <v>639</v>
      </c>
      <c r="D7551" s="425" t="s">
        <v>651</v>
      </c>
      <c r="E7551" s="425" t="s">
        <v>673</v>
      </c>
      <c r="F7551" s="425">
        <v>528004120002</v>
      </c>
      <c r="G7551" s="425" t="s">
        <v>642</v>
      </c>
      <c r="H7551" s="425">
        <v>583148</v>
      </c>
      <c r="I7551" s="425" t="s">
        <v>699</v>
      </c>
      <c r="J7551" s="425">
        <v>202302</v>
      </c>
      <c r="K7551" s="425">
        <v>44588</v>
      </c>
      <c r="L7551" s="425" t="s">
        <v>644</v>
      </c>
      <c r="M7551" s="425">
        <v>-11595.52</v>
      </c>
      <c r="N7551" s="425">
        <v>-20.010000000000002</v>
      </c>
      <c r="O7551" s="425" t="s">
        <v>645</v>
      </c>
      <c r="P7551" s="432">
        <v>-17.68</v>
      </c>
      <c r="Q7551" s="425">
        <v>30543689</v>
      </c>
      <c r="R7551" s="425" t="s">
        <v>646</v>
      </c>
      <c r="S7551" s="425">
        <v>8540279</v>
      </c>
      <c r="T7551" s="425" t="s">
        <v>797</v>
      </c>
    </row>
    <row r="7552" spans="1:20" x14ac:dyDescent="0.25">
      <c r="A7552" s="425" t="s">
        <v>637</v>
      </c>
      <c r="B7552" s="425" t="s">
        <v>754</v>
      </c>
      <c r="C7552" s="425" t="s">
        <v>639</v>
      </c>
      <c r="D7552" s="425" t="s">
        <v>651</v>
      </c>
      <c r="E7552" s="425" t="s">
        <v>673</v>
      </c>
      <c r="F7552" s="425">
        <v>528004120002</v>
      </c>
      <c r="G7552" s="425" t="s">
        <v>642</v>
      </c>
      <c r="H7552" s="425">
        <v>583148</v>
      </c>
      <c r="I7552" s="425" t="s">
        <v>699</v>
      </c>
      <c r="J7552" s="425">
        <v>202302</v>
      </c>
      <c r="K7552" s="425">
        <v>44588</v>
      </c>
      <c r="L7552" s="425" t="s">
        <v>644</v>
      </c>
      <c r="M7552" s="425">
        <v>-5630.4</v>
      </c>
      <c r="N7552" s="425">
        <v>-9.7100000000000009</v>
      </c>
      <c r="O7552" s="425" t="s">
        <v>645</v>
      </c>
      <c r="P7552" s="432">
        <v>-8.58</v>
      </c>
      <c r="Q7552" s="425">
        <v>30543689</v>
      </c>
      <c r="R7552" s="425" t="s">
        <v>646</v>
      </c>
      <c r="S7552" s="425">
        <v>8540386</v>
      </c>
      <c r="T7552" s="425" t="s">
        <v>803</v>
      </c>
    </row>
    <row r="7553" spans="1:20" x14ac:dyDescent="0.25">
      <c r="A7553" s="425" t="s">
        <v>637</v>
      </c>
      <c r="B7553" s="425" t="s">
        <v>754</v>
      </c>
      <c r="C7553" s="425" t="s">
        <v>639</v>
      </c>
      <c r="D7553" s="425" t="s">
        <v>651</v>
      </c>
      <c r="E7553" s="425" t="s">
        <v>673</v>
      </c>
      <c r="F7553" s="425">
        <v>528004120002</v>
      </c>
      <c r="G7553" s="425" t="s">
        <v>642</v>
      </c>
      <c r="H7553" s="425">
        <v>583148</v>
      </c>
      <c r="I7553" s="425" t="s">
        <v>699</v>
      </c>
      <c r="J7553" s="425">
        <v>202302</v>
      </c>
      <c r="K7553" s="425">
        <v>44588</v>
      </c>
      <c r="L7553" s="425" t="s">
        <v>644</v>
      </c>
      <c r="M7553" s="425">
        <v>-4050</v>
      </c>
      <c r="N7553" s="425">
        <v>-6.99</v>
      </c>
      <c r="O7553" s="425" t="s">
        <v>645</v>
      </c>
      <c r="P7553" s="432">
        <v>-6.1760000000000002</v>
      </c>
      <c r="Q7553" s="425">
        <v>30543689</v>
      </c>
      <c r="R7553" s="425" t="s">
        <v>646</v>
      </c>
      <c r="S7553" s="425">
        <v>2030994</v>
      </c>
      <c r="T7553" s="425" t="s">
        <v>789</v>
      </c>
    </row>
    <row r="7554" spans="1:20" x14ac:dyDescent="0.25">
      <c r="A7554" s="425" t="s">
        <v>637</v>
      </c>
      <c r="B7554" s="425" t="s">
        <v>754</v>
      </c>
      <c r="C7554" s="425" t="s">
        <v>639</v>
      </c>
      <c r="D7554" s="425" t="s">
        <v>651</v>
      </c>
      <c r="E7554" s="425" t="s">
        <v>673</v>
      </c>
      <c r="F7554" s="425">
        <v>528004120002</v>
      </c>
      <c r="G7554" s="425" t="s">
        <v>642</v>
      </c>
      <c r="H7554" s="425">
        <v>583148</v>
      </c>
      <c r="I7554" s="425" t="s">
        <v>699</v>
      </c>
      <c r="J7554" s="425">
        <v>202302</v>
      </c>
      <c r="K7554" s="425">
        <v>44588</v>
      </c>
      <c r="L7554" s="425" t="s">
        <v>644</v>
      </c>
      <c r="M7554" s="425">
        <v>-3995.86</v>
      </c>
      <c r="N7554" s="425">
        <v>-6.89</v>
      </c>
      <c r="O7554" s="425" t="s">
        <v>645</v>
      </c>
      <c r="P7554" s="432">
        <v>-6.0880000000000001</v>
      </c>
      <c r="Q7554" s="425">
        <v>30543689</v>
      </c>
      <c r="R7554" s="425" t="s">
        <v>646</v>
      </c>
      <c r="S7554" s="425">
        <v>2027008</v>
      </c>
      <c r="T7554" s="425" t="s">
        <v>793</v>
      </c>
    </row>
    <row r="7555" spans="1:20" x14ac:dyDescent="0.25">
      <c r="A7555" s="425" t="s">
        <v>637</v>
      </c>
      <c r="B7555" s="425" t="s">
        <v>736</v>
      </c>
      <c r="C7555" s="425" t="s">
        <v>639</v>
      </c>
      <c r="D7555" s="425" t="s">
        <v>640</v>
      </c>
      <c r="E7555" s="425" t="s">
        <v>673</v>
      </c>
      <c r="F7555" s="425">
        <v>528004120002</v>
      </c>
      <c r="G7555" s="425" t="s">
        <v>642</v>
      </c>
      <c r="H7555" s="425">
        <v>583133</v>
      </c>
      <c r="I7555" s="425" t="s">
        <v>29</v>
      </c>
      <c r="J7555" s="425">
        <v>202302</v>
      </c>
      <c r="K7555" s="425">
        <v>44588</v>
      </c>
      <c r="L7555" s="425" t="s">
        <v>644</v>
      </c>
      <c r="M7555" s="425">
        <v>10044.4</v>
      </c>
      <c r="N7555" s="425">
        <v>17.329999999999998</v>
      </c>
      <c r="O7555" s="425" t="s">
        <v>645</v>
      </c>
      <c r="P7555" s="432">
        <v>15.311999999999999</v>
      </c>
      <c r="Q7555" s="425">
        <v>30543689</v>
      </c>
      <c r="R7555" s="425" t="s">
        <v>646</v>
      </c>
      <c r="S7555" s="425">
        <v>8540206</v>
      </c>
      <c r="T7555" s="425" t="s">
        <v>745</v>
      </c>
    </row>
    <row r="7556" spans="1:20" x14ac:dyDescent="0.25">
      <c r="A7556" s="425" t="s">
        <v>637</v>
      </c>
      <c r="B7556" s="425" t="s">
        <v>736</v>
      </c>
      <c r="C7556" s="425" t="s">
        <v>639</v>
      </c>
      <c r="D7556" s="425" t="s">
        <v>640</v>
      </c>
      <c r="E7556" s="425" t="s">
        <v>673</v>
      </c>
      <c r="F7556" s="425">
        <v>528004120002</v>
      </c>
      <c r="G7556" s="425" t="s">
        <v>642</v>
      </c>
      <c r="H7556" s="425">
        <v>583133</v>
      </c>
      <c r="I7556" s="425" t="s">
        <v>29</v>
      </c>
      <c r="J7556" s="425">
        <v>202302</v>
      </c>
      <c r="K7556" s="425">
        <v>44588</v>
      </c>
      <c r="L7556" s="425" t="s">
        <v>644</v>
      </c>
      <c r="M7556" s="425">
        <v>9759.8799999999992</v>
      </c>
      <c r="N7556" s="425">
        <v>16.84</v>
      </c>
      <c r="O7556" s="425" t="s">
        <v>645</v>
      </c>
      <c r="P7556" s="432">
        <v>14.879</v>
      </c>
      <c r="Q7556" s="425">
        <v>30543689</v>
      </c>
      <c r="R7556" s="425" t="s">
        <v>646</v>
      </c>
      <c r="S7556" s="425">
        <v>2031224</v>
      </c>
      <c r="T7556" s="425" t="s">
        <v>746</v>
      </c>
    </row>
    <row r="7557" spans="1:20" x14ac:dyDescent="0.25">
      <c r="A7557" s="425" t="s">
        <v>637</v>
      </c>
      <c r="B7557" s="425" t="s">
        <v>754</v>
      </c>
      <c r="C7557" s="425" t="s">
        <v>639</v>
      </c>
      <c r="D7557" s="425" t="s">
        <v>651</v>
      </c>
      <c r="E7557" s="425" t="s">
        <v>667</v>
      </c>
      <c r="F7557" s="425">
        <v>528004120002</v>
      </c>
      <c r="G7557" s="425" t="s">
        <v>642</v>
      </c>
      <c r="H7557" s="425">
        <v>583135</v>
      </c>
      <c r="I7557" s="425" t="s">
        <v>31</v>
      </c>
      <c r="J7557" s="425">
        <v>202302</v>
      </c>
      <c r="K7557" s="425">
        <v>44588</v>
      </c>
      <c r="L7557" s="425" t="s">
        <v>644</v>
      </c>
      <c r="M7557" s="425">
        <v>16132.32</v>
      </c>
      <c r="N7557" s="425">
        <v>27.83</v>
      </c>
      <c r="O7557" s="425" t="s">
        <v>645</v>
      </c>
      <c r="P7557" s="432">
        <v>24.59</v>
      </c>
      <c r="Q7557" s="425">
        <v>30543689</v>
      </c>
      <c r="R7557" s="425" t="s">
        <v>646</v>
      </c>
      <c r="S7557" s="425">
        <v>8540399</v>
      </c>
      <c r="T7557" s="425" t="s">
        <v>796</v>
      </c>
    </row>
    <row r="7558" spans="1:20" x14ac:dyDescent="0.25">
      <c r="A7558" s="425" t="s">
        <v>637</v>
      </c>
      <c r="B7558" s="425" t="s">
        <v>754</v>
      </c>
      <c r="C7558" s="425" t="s">
        <v>639</v>
      </c>
      <c r="D7558" s="425" t="s">
        <v>651</v>
      </c>
      <c r="E7558" s="425" t="s">
        <v>667</v>
      </c>
      <c r="F7558" s="425">
        <v>528004120002</v>
      </c>
      <c r="G7558" s="425" t="s">
        <v>642</v>
      </c>
      <c r="H7558" s="425">
        <v>583135</v>
      </c>
      <c r="I7558" s="425" t="s">
        <v>31</v>
      </c>
      <c r="J7558" s="425">
        <v>202302</v>
      </c>
      <c r="K7558" s="425">
        <v>44588</v>
      </c>
      <c r="L7558" s="425" t="s">
        <v>644</v>
      </c>
      <c r="M7558" s="425">
        <v>21870.89</v>
      </c>
      <c r="N7558" s="425">
        <v>37.74</v>
      </c>
      <c r="O7558" s="425" t="s">
        <v>645</v>
      </c>
      <c r="P7558" s="432">
        <v>33.345999999999997</v>
      </c>
      <c r="Q7558" s="425">
        <v>30543689</v>
      </c>
      <c r="R7558" s="425" t="s">
        <v>646</v>
      </c>
      <c r="S7558" s="425">
        <v>8540358</v>
      </c>
      <c r="T7558" s="425" t="s">
        <v>801</v>
      </c>
    </row>
    <row r="7559" spans="1:20" x14ac:dyDescent="0.25">
      <c r="A7559" s="425" t="s">
        <v>637</v>
      </c>
      <c r="B7559" s="425" t="s">
        <v>754</v>
      </c>
      <c r="C7559" s="425" t="s">
        <v>639</v>
      </c>
      <c r="D7559" s="425" t="s">
        <v>651</v>
      </c>
      <c r="E7559" s="425" t="s">
        <v>673</v>
      </c>
      <c r="F7559" s="425">
        <v>528004120002</v>
      </c>
      <c r="G7559" s="425" t="s">
        <v>642</v>
      </c>
      <c r="H7559" s="425">
        <v>583133</v>
      </c>
      <c r="I7559" s="425" t="s">
        <v>29</v>
      </c>
      <c r="J7559" s="425">
        <v>202302</v>
      </c>
      <c r="K7559" s="425">
        <v>44588</v>
      </c>
      <c r="L7559" s="425" t="s">
        <v>644</v>
      </c>
      <c r="M7559" s="425">
        <v>4050</v>
      </c>
      <c r="N7559" s="425">
        <v>6.99</v>
      </c>
      <c r="O7559" s="425" t="s">
        <v>645</v>
      </c>
      <c r="P7559" s="432">
        <v>6.1760000000000002</v>
      </c>
      <c r="Q7559" s="425">
        <v>30543689</v>
      </c>
      <c r="R7559" s="425" t="s">
        <v>646</v>
      </c>
      <c r="S7559" s="425">
        <v>2030994</v>
      </c>
      <c r="T7559" s="425" t="s">
        <v>789</v>
      </c>
    </row>
    <row r="7560" spans="1:20" x14ac:dyDescent="0.25">
      <c r="A7560" s="425" t="s">
        <v>637</v>
      </c>
      <c r="B7560" s="425" t="s">
        <v>754</v>
      </c>
      <c r="C7560" s="425" t="s">
        <v>639</v>
      </c>
      <c r="D7560" s="425" t="s">
        <v>651</v>
      </c>
      <c r="E7560" s="425" t="s">
        <v>673</v>
      </c>
      <c r="F7560" s="425">
        <v>528004120002</v>
      </c>
      <c r="G7560" s="425" t="s">
        <v>642</v>
      </c>
      <c r="H7560" s="425">
        <v>583133</v>
      </c>
      <c r="I7560" s="425" t="s">
        <v>29</v>
      </c>
      <c r="J7560" s="425">
        <v>202302</v>
      </c>
      <c r="K7560" s="425">
        <v>44588</v>
      </c>
      <c r="L7560" s="425" t="s">
        <v>644</v>
      </c>
      <c r="M7560" s="425">
        <v>3995.86</v>
      </c>
      <c r="N7560" s="425">
        <v>6.89</v>
      </c>
      <c r="O7560" s="425" t="s">
        <v>645</v>
      </c>
      <c r="P7560" s="432">
        <v>6.0880000000000001</v>
      </c>
      <c r="Q7560" s="425">
        <v>30543689</v>
      </c>
      <c r="R7560" s="425" t="s">
        <v>646</v>
      </c>
      <c r="S7560" s="425">
        <v>2027008</v>
      </c>
      <c r="T7560" s="425" t="s">
        <v>793</v>
      </c>
    </row>
    <row r="7561" spans="1:20" x14ac:dyDescent="0.25">
      <c r="A7561" s="425" t="s">
        <v>637</v>
      </c>
      <c r="B7561" s="425" t="s">
        <v>754</v>
      </c>
      <c r="C7561" s="425" t="s">
        <v>639</v>
      </c>
      <c r="D7561" s="425" t="s">
        <v>651</v>
      </c>
      <c r="E7561" s="425" t="s">
        <v>673</v>
      </c>
      <c r="F7561" s="425">
        <v>528004120002</v>
      </c>
      <c r="G7561" s="425" t="s">
        <v>642</v>
      </c>
      <c r="H7561" s="425">
        <v>583133</v>
      </c>
      <c r="I7561" s="425" t="s">
        <v>29</v>
      </c>
      <c r="J7561" s="425">
        <v>202302</v>
      </c>
      <c r="K7561" s="425">
        <v>44588</v>
      </c>
      <c r="L7561" s="425" t="s">
        <v>644</v>
      </c>
      <c r="M7561" s="425">
        <v>11595.52</v>
      </c>
      <c r="N7561" s="425">
        <v>20.010000000000002</v>
      </c>
      <c r="O7561" s="425" t="s">
        <v>645</v>
      </c>
      <c r="P7561" s="432">
        <v>17.68</v>
      </c>
      <c r="Q7561" s="425">
        <v>30543689</v>
      </c>
      <c r="R7561" s="425" t="s">
        <v>646</v>
      </c>
      <c r="S7561" s="425">
        <v>8540279</v>
      </c>
      <c r="T7561" s="425" t="s">
        <v>797</v>
      </c>
    </row>
    <row r="7562" spans="1:20" x14ac:dyDescent="0.25">
      <c r="A7562" s="425" t="s">
        <v>637</v>
      </c>
      <c r="B7562" s="425" t="s">
        <v>754</v>
      </c>
      <c r="C7562" s="425" t="s">
        <v>639</v>
      </c>
      <c r="D7562" s="425" t="s">
        <v>651</v>
      </c>
      <c r="E7562" s="425" t="s">
        <v>673</v>
      </c>
      <c r="F7562" s="425">
        <v>528004120002</v>
      </c>
      <c r="G7562" s="425" t="s">
        <v>642</v>
      </c>
      <c r="H7562" s="425">
        <v>583133</v>
      </c>
      <c r="I7562" s="425" t="s">
        <v>29</v>
      </c>
      <c r="J7562" s="425">
        <v>202302</v>
      </c>
      <c r="K7562" s="425">
        <v>44588</v>
      </c>
      <c r="L7562" s="425" t="s">
        <v>644</v>
      </c>
      <c r="M7562" s="425">
        <v>5630.4</v>
      </c>
      <c r="N7562" s="425">
        <v>9.7100000000000009</v>
      </c>
      <c r="O7562" s="425" t="s">
        <v>645</v>
      </c>
      <c r="P7562" s="432">
        <v>8.58</v>
      </c>
      <c r="Q7562" s="425">
        <v>30543689</v>
      </c>
      <c r="R7562" s="425" t="s">
        <v>646</v>
      </c>
      <c r="S7562" s="425">
        <v>8540386</v>
      </c>
      <c r="T7562" s="425" t="s">
        <v>803</v>
      </c>
    </row>
    <row r="7563" spans="1:20" x14ac:dyDescent="0.25">
      <c r="A7563" s="425" t="s">
        <v>637</v>
      </c>
      <c r="B7563" s="425" t="s">
        <v>754</v>
      </c>
      <c r="C7563" s="425" t="s">
        <v>639</v>
      </c>
      <c r="D7563" s="425" t="s">
        <v>640</v>
      </c>
      <c r="E7563" s="425" t="s">
        <v>673</v>
      </c>
      <c r="F7563" s="425">
        <v>528004120002</v>
      </c>
      <c r="G7563" s="425" t="s">
        <v>642</v>
      </c>
      <c r="H7563" s="425">
        <v>583148</v>
      </c>
      <c r="I7563" s="425" t="s">
        <v>699</v>
      </c>
      <c r="J7563" s="425">
        <v>202302</v>
      </c>
      <c r="K7563" s="425">
        <v>44588</v>
      </c>
      <c r="L7563" s="425" t="s">
        <v>644</v>
      </c>
      <c r="M7563" s="425">
        <v>-7655.14</v>
      </c>
      <c r="N7563" s="425">
        <v>-13.21</v>
      </c>
      <c r="O7563" s="425" t="s">
        <v>645</v>
      </c>
      <c r="P7563" s="432">
        <v>-11.672000000000001</v>
      </c>
      <c r="Q7563" s="425">
        <v>30543689</v>
      </c>
      <c r="R7563" s="425" t="s">
        <v>646</v>
      </c>
      <c r="S7563" s="425">
        <v>2031224</v>
      </c>
      <c r="T7563" s="425" t="s">
        <v>772</v>
      </c>
    </row>
    <row r="7564" spans="1:20" x14ac:dyDescent="0.25">
      <c r="A7564" s="425" t="s">
        <v>637</v>
      </c>
      <c r="B7564" s="425" t="s">
        <v>736</v>
      </c>
      <c r="C7564" s="425" t="s">
        <v>639</v>
      </c>
      <c r="D7564" s="425" t="s">
        <v>651</v>
      </c>
      <c r="E7564" s="425" t="s">
        <v>673</v>
      </c>
      <c r="F7564" s="425">
        <v>528004120002</v>
      </c>
      <c r="G7564" s="425" t="s">
        <v>642</v>
      </c>
      <c r="H7564" s="425">
        <v>583148</v>
      </c>
      <c r="I7564" s="425" t="s">
        <v>699</v>
      </c>
      <c r="J7564" s="425">
        <v>202302</v>
      </c>
      <c r="K7564" s="425">
        <v>44588</v>
      </c>
      <c r="L7564" s="425" t="s">
        <v>644</v>
      </c>
      <c r="M7564" s="425">
        <v>-12855.67</v>
      </c>
      <c r="N7564" s="425">
        <v>-22.18</v>
      </c>
      <c r="O7564" s="425" t="s">
        <v>645</v>
      </c>
      <c r="P7564" s="432">
        <v>-19.597999999999999</v>
      </c>
      <c r="Q7564" s="425">
        <v>30543689</v>
      </c>
      <c r="R7564" s="425" t="s">
        <v>646</v>
      </c>
      <c r="S7564" s="425">
        <v>8540279</v>
      </c>
      <c r="T7564" s="425" t="s">
        <v>783</v>
      </c>
    </row>
    <row r="7565" spans="1:20" x14ac:dyDescent="0.25">
      <c r="A7565" s="425" t="s">
        <v>637</v>
      </c>
      <c r="B7565" s="425" t="s">
        <v>736</v>
      </c>
      <c r="C7565" s="425" t="s">
        <v>639</v>
      </c>
      <c r="D7565" s="425" t="s">
        <v>651</v>
      </c>
      <c r="E7565" s="425" t="s">
        <v>673</v>
      </c>
      <c r="F7565" s="425">
        <v>528004120002</v>
      </c>
      <c r="G7565" s="425" t="s">
        <v>642</v>
      </c>
      <c r="H7565" s="425">
        <v>583148</v>
      </c>
      <c r="I7565" s="425" t="s">
        <v>699</v>
      </c>
      <c r="J7565" s="425">
        <v>202302</v>
      </c>
      <c r="K7565" s="425">
        <v>44588</v>
      </c>
      <c r="L7565" s="425" t="s">
        <v>644</v>
      </c>
      <c r="M7565" s="425">
        <v>-10681.33</v>
      </c>
      <c r="N7565" s="425">
        <v>-18.43</v>
      </c>
      <c r="O7565" s="425" t="s">
        <v>645</v>
      </c>
      <c r="P7565" s="432">
        <v>-16.283999999999999</v>
      </c>
      <c r="Q7565" s="425">
        <v>30543689</v>
      </c>
      <c r="R7565" s="425" t="s">
        <v>646</v>
      </c>
      <c r="S7565" s="425">
        <v>2027008</v>
      </c>
      <c r="T7565" s="425" t="s">
        <v>785</v>
      </c>
    </row>
    <row r="7566" spans="1:20" x14ac:dyDescent="0.25">
      <c r="A7566" s="425" t="s">
        <v>637</v>
      </c>
      <c r="B7566" s="425" t="s">
        <v>754</v>
      </c>
      <c r="C7566" s="425" t="s">
        <v>639</v>
      </c>
      <c r="D7566" s="425" t="s">
        <v>640</v>
      </c>
      <c r="E7566" s="425" t="s">
        <v>673</v>
      </c>
      <c r="F7566" s="425">
        <v>528004120002</v>
      </c>
      <c r="G7566" s="425" t="s">
        <v>642</v>
      </c>
      <c r="H7566" s="425">
        <v>583133</v>
      </c>
      <c r="I7566" s="425" t="s">
        <v>29</v>
      </c>
      <c r="J7566" s="425">
        <v>202302</v>
      </c>
      <c r="K7566" s="425">
        <v>44588</v>
      </c>
      <c r="L7566" s="425" t="s">
        <v>644</v>
      </c>
      <c r="M7566" s="425">
        <v>14735.53</v>
      </c>
      <c r="N7566" s="425">
        <v>25.42</v>
      </c>
      <c r="O7566" s="425" t="s">
        <v>645</v>
      </c>
      <c r="P7566" s="432">
        <v>22.460999999999999</v>
      </c>
      <c r="Q7566" s="425">
        <v>30543689</v>
      </c>
      <c r="R7566" s="425" t="s">
        <v>646</v>
      </c>
      <c r="S7566" s="425">
        <v>8540206</v>
      </c>
      <c r="T7566" s="425" t="s">
        <v>759</v>
      </c>
    </row>
    <row r="7567" spans="1:20" x14ac:dyDescent="0.25">
      <c r="A7567" s="425" t="s">
        <v>637</v>
      </c>
      <c r="B7567" s="425" t="s">
        <v>736</v>
      </c>
      <c r="C7567" s="425" t="s">
        <v>639</v>
      </c>
      <c r="D7567" s="425" t="s">
        <v>651</v>
      </c>
      <c r="E7567" s="425" t="s">
        <v>667</v>
      </c>
      <c r="F7567" s="425">
        <v>528004120002</v>
      </c>
      <c r="G7567" s="425" t="s">
        <v>642</v>
      </c>
      <c r="H7567" s="425">
        <v>583135</v>
      </c>
      <c r="I7567" s="425" t="s">
        <v>31</v>
      </c>
      <c r="J7567" s="425">
        <v>202302</v>
      </c>
      <c r="K7567" s="425">
        <v>44588</v>
      </c>
      <c r="L7567" s="425" t="s">
        <v>644</v>
      </c>
      <c r="M7567" s="425">
        <v>14730.1</v>
      </c>
      <c r="N7567" s="425">
        <v>25.41</v>
      </c>
      <c r="O7567" s="425" t="s">
        <v>645</v>
      </c>
      <c r="P7567" s="432">
        <v>22.452000000000002</v>
      </c>
      <c r="Q7567" s="425">
        <v>30543689</v>
      </c>
      <c r="R7567" s="425" t="s">
        <v>646</v>
      </c>
      <c r="S7567" s="425">
        <v>8540358</v>
      </c>
      <c r="T7567" s="425" t="s">
        <v>756</v>
      </c>
    </row>
    <row r="7568" spans="1:20" x14ac:dyDescent="0.25">
      <c r="A7568" s="425" t="s">
        <v>637</v>
      </c>
      <c r="B7568" s="425" t="s">
        <v>754</v>
      </c>
      <c r="C7568" s="425" t="s">
        <v>639</v>
      </c>
      <c r="D7568" s="425" t="s">
        <v>640</v>
      </c>
      <c r="E7568" s="425" t="s">
        <v>667</v>
      </c>
      <c r="F7568" s="425">
        <v>528004120002</v>
      </c>
      <c r="G7568" s="425" t="s">
        <v>642</v>
      </c>
      <c r="H7568" s="425">
        <v>583149</v>
      </c>
      <c r="I7568" s="425" t="s">
        <v>680</v>
      </c>
      <c r="J7568" s="425">
        <v>202302</v>
      </c>
      <c r="K7568" s="425">
        <v>44588</v>
      </c>
      <c r="L7568" s="425" t="s">
        <v>644</v>
      </c>
      <c r="M7568" s="425">
        <v>-12220</v>
      </c>
      <c r="N7568" s="425">
        <v>-21.08</v>
      </c>
      <c r="O7568" s="425" t="s">
        <v>645</v>
      </c>
      <c r="P7568" s="432">
        <v>-18.626000000000001</v>
      </c>
      <c r="Q7568" s="425">
        <v>30543689</v>
      </c>
      <c r="R7568" s="425" t="s">
        <v>646</v>
      </c>
      <c r="S7568" s="425">
        <v>8540392</v>
      </c>
      <c r="T7568" s="425" t="s">
        <v>779</v>
      </c>
    </row>
    <row r="7569" spans="1:20" x14ac:dyDescent="0.25">
      <c r="A7569" s="425" t="s">
        <v>637</v>
      </c>
      <c r="B7569" s="425" t="s">
        <v>736</v>
      </c>
      <c r="C7569" s="425" t="s">
        <v>639</v>
      </c>
      <c r="D7569" s="425" t="s">
        <v>651</v>
      </c>
      <c r="E7569" s="425" t="s">
        <v>667</v>
      </c>
      <c r="F7569" s="425">
        <v>528004120002</v>
      </c>
      <c r="G7569" s="425" t="s">
        <v>642</v>
      </c>
      <c r="H7569" s="425">
        <v>583149</v>
      </c>
      <c r="I7569" s="425" t="s">
        <v>680</v>
      </c>
      <c r="J7569" s="425">
        <v>202302</v>
      </c>
      <c r="K7569" s="425">
        <v>44588</v>
      </c>
      <c r="L7569" s="425" t="s">
        <v>644</v>
      </c>
      <c r="M7569" s="425">
        <v>-26483.439999999999</v>
      </c>
      <c r="N7569" s="425">
        <v>-45.69</v>
      </c>
      <c r="O7569" s="425" t="s">
        <v>645</v>
      </c>
      <c r="P7569" s="432">
        <v>-40.371000000000002</v>
      </c>
      <c r="Q7569" s="425">
        <v>30543689</v>
      </c>
      <c r="R7569" s="425" t="s">
        <v>646</v>
      </c>
      <c r="S7569" s="425">
        <v>8540399</v>
      </c>
      <c r="T7569" s="425" t="s">
        <v>787</v>
      </c>
    </row>
    <row r="7570" spans="1:20" x14ac:dyDescent="0.25">
      <c r="A7570" s="425" t="s">
        <v>637</v>
      </c>
      <c r="B7570" s="425" t="s">
        <v>754</v>
      </c>
      <c r="C7570" s="425" t="s">
        <v>639</v>
      </c>
      <c r="D7570" s="425" t="s">
        <v>640</v>
      </c>
      <c r="E7570" s="425" t="s">
        <v>673</v>
      </c>
      <c r="F7570" s="425">
        <v>528004120002</v>
      </c>
      <c r="G7570" s="425" t="s">
        <v>642</v>
      </c>
      <c r="H7570" s="425">
        <v>583148</v>
      </c>
      <c r="I7570" s="425" t="s">
        <v>699</v>
      </c>
      <c r="J7570" s="425">
        <v>202302</v>
      </c>
      <c r="K7570" s="425">
        <v>44588</v>
      </c>
      <c r="L7570" s="425" t="s">
        <v>644</v>
      </c>
      <c r="M7570" s="425">
        <v>-14735.53</v>
      </c>
      <c r="N7570" s="425">
        <v>-25.42</v>
      </c>
      <c r="O7570" s="425" t="s">
        <v>645</v>
      </c>
      <c r="P7570" s="432">
        <v>-22.460999999999999</v>
      </c>
      <c r="Q7570" s="425">
        <v>30543689</v>
      </c>
      <c r="R7570" s="425" t="s">
        <v>646</v>
      </c>
      <c r="S7570" s="425">
        <v>8540206</v>
      </c>
      <c r="T7570" s="425" t="s">
        <v>759</v>
      </c>
    </row>
    <row r="7571" spans="1:20" x14ac:dyDescent="0.25">
      <c r="A7571" s="425" t="s">
        <v>637</v>
      </c>
      <c r="B7571" s="425" t="s">
        <v>736</v>
      </c>
      <c r="C7571" s="425" t="s">
        <v>639</v>
      </c>
      <c r="D7571" s="425" t="s">
        <v>651</v>
      </c>
      <c r="E7571" s="425" t="s">
        <v>673</v>
      </c>
      <c r="F7571" s="425">
        <v>528004120002</v>
      </c>
      <c r="G7571" s="425" t="s">
        <v>642</v>
      </c>
      <c r="H7571" s="425">
        <v>583148</v>
      </c>
      <c r="I7571" s="425" t="s">
        <v>699</v>
      </c>
      <c r="J7571" s="425">
        <v>202302</v>
      </c>
      <c r="K7571" s="425">
        <v>44588</v>
      </c>
      <c r="L7571" s="425" t="s">
        <v>644</v>
      </c>
      <c r="M7571" s="425">
        <v>-10267.549999999999</v>
      </c>
      <c r="N7571" s="425">
        <v>-17.72</v>
      </c>
      <c r="O7571" s="425" t="s">
        <v>645</v>
      </c>
      <c r="P7571" s="432">
        <v>-15.657</v>
      </c>
      <c r="Q7571" s="425">
        <v>30543689</v>
      </c>
      <c r="R7571" s="425" t="s">
        <v>646</v>
      </c>
      <c r="S7571" s="425">
        <v>2030994</v>
      </c>
      <c r="T7571" s="425" t="s">
        <v>768</v>
      </c>
    </row>
    <row r="7572" spans="1:20" x14ac:dyDescent="0.25">
      <c r="A7572" s="425" t="s">
        <v>637</v>
      </c>
      <c r="B7572" s="425" t="s">
        <v>736</v>
      </c>
      <c r="C7572" s="425" t="s">
        <v>639</v>
      </c>
      <c r="D7572" s="425" t="s">
        <v>640</v>
      </c>
      <c r="E7572" s="425" t="s">
        <v>667</v>
      </c>
      <c r="F7572" s="425">
        <v>528004120002</v>
      </c>
      <c r="G7572" s="425" t="s">
        <v>642</v>
      </c>
      <c r="H7572" s="425">
        <v>583149</v>
      </c>
      <c r="I7572" s="425" t="s">
        <v>680</v>
      </c>
      <c r="J7572" s="425">
        <v>202302</v>
      </c>
      <c r="K7572" s="425">
        <v>44588</v>
      </c>
      <c r="L7572" s="425" t="s">
        <v>644</v>
      </c>
      <c r="M7572" s="425">
        <v>-14333.33</v>
      </c>
      <c r="N7572" s="425">
        <v>-24.73</v>
      </c>
      <c r="O7572" s="425" t="s">
        <v>645</v>
      </c>
      <c r="P7572" s="432">
        <v>-21.850999999999999</v>
      </c>
      <c r="Q7572" s="425">
        <v>30543689</v>
      </c>
      <c r="R7572" s="425" t="s">
        <v>646</v>
      </c>
      <c r="S7572" s="425">
        <v>8540392</v>
      </c>
      <c r="T7572" s="425" t="s">
        <v>744</v>
      </c>
    </row>
    <row r="7573" spans="1:20" x14ac:dyDescent="0.25">
      <c r="A7573" s="425" t="s">
        <v>637</v>
      </c>
      <c r="B7573" s="425" t="s">
        <v>736</v>
      </c>
      <c r="C7573" s="425" t="s">
        <v>639</v>
      </c>
      <c r="D7573" s="425" t="s">
        <v>651</v>
      </c>
      <c r="E7573" s="425" t="s">
        <v>667</v>
      </c>
      <c r="F7573" s="425">
        <v>528004120002</v>
      </c>
      <c r="G7573" s="425" t="s">
        <v>642</v>
      </c>
      <c r="H7573" s="425">
        <v>583149</v>
      </c>
      <c r="I7573" s="425" t="s">
        <v>680</v>
      </c>
      <c r="J7573" s="425">
        <v>202302</v>
      </c>
      <c r="K7573" s="425">
        <v>44588</v>
      </c>
      <c r="L7573" s="425" t="s">
        <v>644</v>
      </c>
      <c r="M7573" s="425">
        <v>-14730.1</v>
      </c>
      <c r="N7573" s="425">
        <v>-25.41</v>
      </c>
      <c r="O7573" s="425" t="s">
        <v>645</v>
      </c>
      <c r="P7573" s="432">
        <v>-22.452000000000002</v>
      </c>
      <c r="Q7573" s="425">
        <v>30543689</v>
      </c>
      <c r="R7573" s="425" t="s">
        <v>646</v>
      </c>
      <c r="S7573" s="425">
        <v>8540358</v>
      </c>
      <c r="T7573" s="425" t="s">
        <v>756</v>
      </c>
    </row>
    <row r="7574" spans="1:20" x14ac:dyDescent="0.25">
      <c r="A7574" s="425" t="s">
        <v>637</v>
      </c>
      <c r="B7574" s="425" t="s">
        <v>736</v>
      </c>
      <c r="C7574" s="425" t="s">
        <v>639</v>
      </c>
      <c r="D7574" s="425" t="s">
        <v>651</v>
      </c>
      <c r="E7574" s="425" t="s">
        <v>673</v>
      </c>
      <c r="F7574" s="425">
        <v>528004120002</v>
      </c>
      <c r="G7574" s="425" t="s">
        <v>642</v>
      </c>
      <c r="H7574" s="425">
        <v>583148</v>
      </c>
      <c r="I7574" s="425" t="s">
        <v>699</v>
      </c>
      <c r="J7574" s="425">
        <v>202302</v>
      </c>
      <c r="K7574" s="425">
        <v>44588</v>
      </c>
      <c r="L7574" s="425" t="s">
        <v>644</v>
      </c>
      <c r="M7574" s="425">
        <v>-9121.2099999999991</v>
      </c>
      <c r="N7574" s="425">
        <v>-15.74</v>
      </c>
      <c r="O7574" s="425" t="s">
        <v>645</v>
      </c>
      <c r="P7574" s="432">
        <v>-13.907999999999999</v>
      </c>
      <c r="Q7574" s="425">
        <v>30543689</v>
      </c>
      <c r="R7574" s="425" t="s">
        <v>646</v>
      </c>
      <c r="S7574" s="425">
        <v>8540386</v>
      </c>
      <c r="T7574" s="425" t="s">
        <v>769</v>
      </c>
    </row>
    <row r="7575" spans="1:20" x14ac:dyDescent="0.25">
      <c r="A7575" s="425" t="s">
        <v>637</v>
      </c>
      <c r="B7575" s="425" t="s">
        <v>754</v>
      </c>
      <c r="C7575" s="425" t="s">
        <v>639</v>
      </c>
      <c r="D7575" s="425" t="s">
        <v>640</v>
      </c>
      <c r="E7575" s="425" t="s">
        <v>667</v>
      </c>
      <c r="F7575" s="425">
        <v>528004120002</v>
      </c>
      <c r="G7575" s="425" t="s">
        <v>642</v>
      </c>
      <c r="H7575" s="425">
        <v>583135</v>
      </c>
      <c r="I7575" s="425" t="s">
        <v>31</v>
      </c>
      <c r="J7575" s="425">
        <v>202302</v>
      </c>
      <c r="K7575" s="425">
        <v>44588</v>
      </c>
      <c r="L7575" s="425" t="s">
        <v>644</v>
      </c>
      <c r="M7575" s="425">
        <v>12220</v>
      </c>
      <c r="N7575" s="425">
        <v>21.08</v>
      </c>
      <c r="O7575" s="425" t="s">
        <v>645</v>
      </c>
      <c r="P7575" s="432">
        <v>18.626000000000001</v>
      </c>
      <c r="Q7575" s="425">
        <v>30543689</v>
      </c>
      <c r="R7575" s="425" t="s">
        <v>646</v>
      </c>
      <c r="S7575" s="425">
        <v>8540392</v>
      </c>
      <c r="T7575" s="425" t="s">
        <v>779</v>
      </c>
    </row>
    <row r="7576" spans="1:20" x14ac:dyDescent="0.25">
      <c r="A7576" s="425" t="s">
        <v>637</v>
      </c>
      <c r="B7576" s="425" t="s">
        <v>736</v>
      </c>
      <c r="C7576" s="425" t="s">
        <v>639</v>
      </c>
      <c r="D7576" s="425" t="s">
        <v>651</v>
      </c>
      <c r="E7576" s="425" t="s">
        <v>667</v>
      </c>
      <c r="F7576" s="425">
        <v>528004120002</v>
      </c>
      <c r="G7576" s="425" t="s">
        <v>642</v>
      </c>
      <c r="H7576" s="425">
        <v>583135</v>
      </c>
      <c r="I7576" s="425" t="s">
        <v>31</v>
      </c>
      <c r="J7576" s="425">
        <v>202302</v>
      </c>
      <c r="K7576" s="425">
        <v>44588</v>
      </c>
      <c r="L7576" s="425" t="s">
        <v>644</v>
      </c>
      <c r="M7576" s="425">
        <v>26483.439999999999</v>
      </c>
      <c r="N7576" s="425">
        <v>45.69</v>
      </c>
      <c r="O7576" s="425" t="s">
        <v>645</v>
      </c>
      <c r="P7576" s="432">
        <v>40.371000000000002</v>
      </c>
      <c r="Q7576" s="425">
        <v>30543689</v>
      </c>
      <c r="R7576" s="425" t="s">
        <v>646</v>
      </c>
      <c r="S7576" s="425">
        <v>8540399</v>
      </c>
      <c r="T7576" s="425" t="s">
        <v>787</v>
      </c>
    </row>
    <row r="7577" spans="1:20" x14ac:dyDescent="0.25">
      <c r="A7577" s="425" t="s">
        <v>637</v>
      </c>
      <c r="B7577" s="425" t="s">
        <v>736</v>
      </c>
      <c r="C7577" s="425" t="s">
        <v>639</v>
      </c>
      <c r="D7577" s="425" t="s">
        <v>640</v>
      </c>
      <c r="E7577" s="425" t="s">
        <v>673</v>
      </c>
      <c r="F7577" s="425">
        <v>528004120002</v>
      </c>
      <c r="G7577" s="425" t="s">
        <v>642</v>
      </c>
      <c r="H7577" s="425">
        <v>583148</v>
      </c>
      <c r="I7577" s="425" t="s">
        <v>699</v>
      </c>
      <c r="J7577" s="425">
        <v>202302</v>
      </c>
      <c r="K7577" s="425">
        <v>44588</v>
      </c>
      <c r="L7577" s="425" t="s">
        <v>644</v>
      </c>
      <c r="M7577" s="425">
        <v>-10044.4</v>
      </c>
      <c r="N7577" s="425">
        <v>-17.329999999999998</v>
      </c>
      <c r="O7577" s="425" t="s">
        <v>645</v>
      </c>
      <c r="P7577" s="432">
        <v>-15.311999999999999</v>
      </c>
      <c r="Q7577" s="425">
        <v>30543689</v>
      </c>
      <c r="R7577" s="425" t="s">
        <v>646</v>
      </c>
      <c r="S7577" s="425">
        <v>8540206</v>
      </c>
      <c r="T7577" s="425" t="s">
        <v>745</v>
      </c>
    </row>
    <row r="7578" spans="1:20" x14ac:dyDescent="0.25">
      <c r="A7578" s="425" t="s">
        <v>637</v>
      </c>
      <c r="B7578" s="425" t="s">
        <v>736</v>
      </c>
      <c r="C7578" s="425" t="s">
        <v>639</v>
      </c>
      <c r="D7578" s="425" t="s">
        <v>640</v>
      </c>
      <c r="E7578" s="425" t="s">
        <v>673</v>
      </c>
      <c r="F7578" s="425">
        <v>528004120002</v>
      </c>
      <c r="G7578" s="425" t="s">
        <v>642</v>
      </c>
      <c r="H7578" s="425">
        <v>583148</v>
      </c>
      <c r="I7578" s="425" t="s">
        <v>699</v>
      </c>
      <c r="J7578" s="425">
        <v>202302</v>
      </c>
      <c r="K7578" s="425">
        <v>44588</v>
      </c>
      <c r="L7578" s="425" t="s">
        <v>644</v>
      </c>
      <c r="M7578" s="425">
        <v>-9759.8799999999992</v>
      </c>
      <c r="N7578" s="425">
        <v>-16.84</v>
      </c>
      <c r="O7578" s="425" t="s">
        <v>645</v>
      </c>
      <c r="P7578" s="432">
        <v>-14.879</v>
      </c>
      <c r="Q7578" s="425">
        <v>30543689</v>
      </c>
      <c r="R7578" s="425" t="s">
        <v>646</v>
      </c>
      <c r="S7578" s="425">
        <v>2031224</v>
      </c>
      <c r="T7578" s="425" t="s">
        <v>746</v>
      </c>
    </row>
    <row r="7579" spans="1:20" x14ac:dyDescent="0.25">
      <c r="A7579" s="425" t="s">
        <v>637</v>
      </c>
      <c r="B7579" s="425" t="s">
        <v>736</v>
      </c>
      <c r="C7579" s="425" t="s">
        <v>639</v>
      </c>
      <c r="D7579" s="425" t="s">
        <v>651</v>
      </c>
      <c r="E7579" s="425" t="s">
        <v>673</v>
      </c>
      <c r="F7579" s="425">
        <v>528004120002</v>
      </c>
      <c r="G7579" s="425" t="s">
        <v>642</v>
      </c>
      <c r="H7579" s="425">
        <v>583133</v>
      </c>
      <c r="I7579" s="425" t="s">
        <v>29</v>
      </c>
      <c r="J7579" s="425">
        <v>202302</v>
      </c>
      <c r="K7579" s="425">
        <v>44588</v>
      </c>
      <c r="L7579" s="425" t="s">
        <v>644</v>
      </c>
      <c r="M7579" s="425">
        <v>10267.549999999999</v>
      </c>
      <c r="N7579" s="425">
        <v>17.72</v>
      </c>
      <c r="O7579" s="425" t="s">
        <v>645</v>
      </c>
      <c r="P7579" s="432">
        <v>15.657</v>
      </c>
      <c r="Q7579" s="425">
        <v>30543689</v>
      </c>
      <c r="R7579" s="425" t="s">
        <v>646</v>
      </c>
      <c r="S7579" s="425">
        <v>2030994</v>
      </c>
      <c r="T7579" s="425" t="s">
        <v>768</v>
      </c>
    </row>
    <row r="7580" spans="1:20" x14ac:dyDescent="0.25">
      <c r="A7580" s="425" t="s">
        <v>637</v>
      </c>
      <c r="B7580" s="425" t="s">
        <v>736</v>
      </c>
      <c r="C7580" s="425" t="s">
        <v>639</v>
      </c>
      <c r="D7580" s="425" t="s">
        <v>651</v>
      </c>
      <c r="E7580" s="425" t="s">
        <v>673</v>
      </c>
      <c r="F7580" s="425">
        <v>528004120002</v>
      </c>
      <c r="G7580" s="425" t="s">
        <v>642</v>
      </c>
      <c r="H7580" s="425">
        <v>583133</v>
      </c>
      <c r="I7580" s="425" t="s">
        <v>29</v>
      </c>
      <c r="J7580" s="425">
        <v>202302</v>
      </c>
      <c r="K7580" s="425">
        <v>44588</v>
      </c>
      <c r="L7580" s="425" t="s">
        <v>644</v>
      </c>
      <c r="M7580" s="425">
        <v>9121.2099999999991</v>
      </c>
      <c r="N7580" s="425">
        <v>15.74</v>
      </c>
      <c r="O7580" s="425" t="s">
        <v>645</v>
      </c>
      <c r="P7580" s="432">
        <v>13.907999999999999</v>
      </c>
      <c r="Q7580" s="425">
        <v>30543689</v>
      </c>
      <c r="R7580" s="425" t="s">
        <v>646</v>
      </c>
      <c r="S7580" s="425">
        <v>8540386</v>
      </c>
      <c r="T7580" s="425" t="s">
        <v>769</v>
      </c>
    </row>
    <row r="7581" spans="1:20" x14ac:dyDescent="0.25">
      <c r="A7581" s="425" t="s">
        <v>637</v>
      </c>
      <c r="B7581" s="425" t="s">
        <v>754</v>
      </c>
      <c r="C7581" s="425" t="s">
        <v>639</v>
      </c>
      <c r="D7581" s="425" t="s">
        <v>640</v>
      </c>
      <c r="E7581" s="425" t="s">
        <v>673</v>
      </c>
      <c r="F7581" s="425">
        <v>528004120002</v>
      </c>
      <c r="G7581" s="425" t="s">
        <v>642</v>
      </c>
      <c r="H7581" s="425">
        <v>583133</v>
      </c>
      <c r="I7581" s="425" t="s">
        <v>29</v>
      </c>
      <c r="J7581" s="425">
        <v>202302</v>
      </c>
      <c r="K7581" s="425">
        <v>44588</v>
      </c>
      <c r="L7581" s="425" t="s">
        <v>644</v>
      </c>
      <c r="M7581" s="425">
        <v>7655.14</v>
      </c>
      <c r="N7581" s="425">
        <v>13.21</v>
      </c>
      <c r="O7581" s="425" t="s">
        <v>645</v>
      </c>
      <c r="P7581" s="432">
        <v>11.672000000000001</v>
      </c>
      <c r="Q7581" s="425">
        <v>30543689</v>
      </c>
      <c r="R7581" s="425" t="s">
        <v>646</v>
      </c>
      <c r="S7581" s="425">
        <v>2031224</v>
      </c>
      <c r="T7581" s="425" t="s">
        <v>772</v>
      </c>
    </row>
    <row r="7582" spans="1:20" x14ac:dyDescent="0.25">
      <c r="A7582" s="425" t="s">
        <v>637</v>
      </c>
      <c r="B7582" s="425" t="s">
        <v>736</v>
      </c>
      <c r="C7582" s="425" t="s">
        <v>639</v>
      </c>
      <c r="D7582" s="425" t="s">
        <v>651</v>
      </c>
      <c r="E7582" s="425" t="s">
        <v>673</v>
      </c>
      <c r="F7582" s="425">
        <v>528004120002</v>
      </c>
      <c r="G7582" s="425" t="s">
        <v>642</v>
      </c>
      <c r="H7582" s="425">
        <v>583133</v>
      </c>
      <c r="I7582" s="425" t="s">
        <v>29</v>
      </c>
      <c r="J7582" s="425">
        <v>202302</v>
      </c>
      <c r="K7582" s="425">
        <v>44588</v>
      </c>
      <c r="L7582" s="425" t="s">
        <v>644</v>
      </c>
      <c r="M7582" s="425">
        <v>12855.67</v>
      </c>
      <c r="N7582" s="425">
        <v>22.18</v>
      </c>
      <c r="O7582" s="425" t="s">
        <v>645</v>
      </c>
      <c r="P7582" s="432">
        <v>19.597999999999999</v>
      </c>
      <c r="Q7582" s="425">
        <v>30543689</v>
      </c>
      <c r="R7582" s="425" t="s">
        <v>646</v>
      </c>
      <c r="S7582" s="425">
        <v>8540279</v>
      </c>
      <c r="T7582" s="425" t="s">
        <v>783</v>
      </c>
    </row>
    <row r="7583" spans="1:20" x14ac:dyDescent="0.25">
      <c r="A7583" s="425" t="s">
        <v>637</v>
      </c>
      <c r="B7583" s="425" t="s">
        <v>736</v>
      </c>
      <c r="C7583" s="425" t="s">
        <v>639</v>
      </c>
      <c r="D7583" s="425" t="s">
        <v>651</v>
      </c>
      <c r="E7583" s="425" t="s">
        <v>673</v>
      </c>
      <c r="F7583" s="425">
        <v>528004120002</v>
      </c>
      <c r="G7583" s="425" t="s">
        <v>642</v>
      </c>
      <c r="H7583" s="425">
        <v>583133</v>
      </c>
      <c r="I7583" s="425" t="s">
        <v>29</v>
      </c>
      <c r="J7583" s="425">
        <v>202302</v>
      </c>
      <c r="K7583" s="425">
        <v>44588</v>
      </c>
      <c r="L7583" s="425" t="s">
        <v>644</v>
      </c>
      <c r="M7583" s="425">
        <v>10681.33</v>
      </c>
      <c r="N7583" s="425">
        <v>18.43</v>
      </c>
      <c r="O7583" s="425" t="s">
        <v>645</v>
      </c>
      <c r="P7583" s="432">
        <v>16.283999999999999</v>
      </c>
      <c r="Q7583" s="425">
        <v>30543689</v>
      </c>
      <c r="R7583" s="425" t="s">
        <v>646</v>
      </c>
      <c r="S7583" s="425">
        <v>2027008</v>
      </c>
      <c r="T7583" s="425" t="s">
        <v>785</v>
      </c>
    </row>
    <row r="7584" spans="1:20" x14ac:dyDescent="0.25">
      <c r="A7584" s="425" t="s">
        <v>637</v>
      </c>
      <c r="B7584" s="425" t="s">
        <v>736</v>
      </c>
      <c r="C7584" s="425" t="s">
        <v>639</v>
      </c>
      <c r="D7584" s="425" t="s">
        <v>640</v>
      </c>
      <c r="E7584" s="425" t="s">
        <v>667</v>
      </c>
      <c r="F7584" s="425">
        <v>528004120002</v>
      </c>
      <c r="G7584" s="425" t="s">
        <v>642</v>
      </c>
      <c r="H7584" s="425">
        <v>583135</v>
      </c>
      <c r="I7584" s="425" t="s">
        <v>31</v>
      </c>
      <c r="J7584" s="425">
        <v>202302</v>
      </c>
      <c r="K7584" s="425">
        <v>44588</v>
      </c>
      <c r="L7584" s="425" t="s">
        <v>644</v>
      </c>
      <c r="M7584" s="425">
        <v>14333.33</v>
      </c>
      <c r="N7584" s="425">
        <v>24.73</v>
      </c>
      <c r="O7584" s="425" t="s">
        <v>645</v>
      </c>
      <c r="P7584" s="432">
        <v>21.850999999999999</v>
      </c>
      <c r="Q7584" s="425">
        <v>30543689</v>
      </c>
      <c r="R7584" s="425" t="s">
        <v>646</v>
      </c>
      <c r="S7584" s="425">
        <v>8540392</v>
      </c>
      <c r="T7584" s="425" t="s">
        <v>744</v>
      </c>
    </row>
    <row r="7585" spans="1:20" x14ac:dyDescent="0.25">
      <c r="A7585" s="425" t="s">
        <v>637</v>
      </c>
      <c r="B7585" s="425" t="s">
        <v>736</v>
      </c>
      <c r="C7585" s="425" t="s">
        <v>639</v>
      </c>
      <c r="D7585" s="425" t="s">
        <v>640</v>
      </c>
      <c r="E7585" s="425" t="s">
        <v>708</v>
      </c>
      <c r="F7585" s="425">
        <v>528004120002</v>
      </c>
      <c r="G7585" s="425" t="s">
        <v>642</v>
      </c>
      <c r="H7585" s="425">
        <v>856781</v>
      </c>
      <c r="I7585" s="425" t="s">
        <v>476</v>
      </c>
      <c r="J7585" s="425">
        <v>202302</v>
      </c>
      <c r="K7585" s="425">
        <v>44588</v>
      </c>
      <c r="L7585" s="425" t="s">
        <v>644</v>
      </c>
      <c r="M7585" s="425">
        <v>5590</v>
      </c>
      <c r="N7585" s="425">
        <v>9.64</v>
      </c>
      <c r="O7585" s="425" t="s">
        <v>645</v>
      </c>
      <c r="P7585" s="432">
        <v>8.5180000000000007</v>
      </c>
      <c r="Q7585" s="425">
        <v>30543689</v>
      </c>
      <c r="R7585" s="425" t="s">
        <v>646</v>
      </c>
      <c r="S7585" s="425">
        <v>8540039</v>
      </c>
      <c r="T7585" s="425" t="s">
        <v>742</v>
      </c>
    </row>
    <row r="7586" spans="1:20" x14ac:dyDescent="0.25">
      <c r="A7586" s="425" t="s">
        <v>637</v>
      </c>
      <c r="B7586" s="425" t="s">
        <v>736</v>
      </c>
      <c r="C7586" s="425" t="s">
        <v>639</v>
      </c>
      <c r="D7586" s="425" t="s">
        <v>640</v>
      </c>
      <c r="E7586" s="425" t="s">
        <v>708</v>
      </c>
      <c r="F7586" s="425">
        <v>528004120002</v>
      </c>
      <c r="G7586" s="425" t="s">
        <v>642</v>
      </c>
      <c r="H7586" s="425">
        <v>583155</v>
      </c>
      <c r="I7586" s="425" t="s">
        <v>45</v>
      </c>
      <c r="J7586" s="425">
        <v>202302</v>
      </c>
      <c r="K7586" s="425">
        <v>44588</v>
      </c>
      <c r="L7586" s="425" t="s">
        <v>644</v>
      </c>
      <c r="M7586" s="425">
        <v>-5590</v>
      </c>
      <c r="N7586" s="425">
        <v>-9.64</v>
      </c>
      <c r="O7586" s="425" t="s">
        <v>645</v>
      </c>
      <c r="P7586" s="432">
        <v>-8.5180000000000007</v>
      </c>
      <c r="Q7586" s="425">
        <v>30543689</v>
      </c>
      <c r="R7586" s="425" t="s">
        <v>646</v>
      </c>
      <c r="S7586" s="425">
        <v>8540039</v>
      </c>
      <c r="T7586" s="425" t="s">
        <v>742</v>
      </c>
    </row>
    <row r="7587" spans="1:20" x14ac:dyDescent="0.25">
      <c r="A7587" s="425" t="s">
        <v>637</v>
      </c>
      <c r="B7587" s="425" t="s">
        <v>730</v>
      </c>
      <c r="C7587" s="425" t="s">
        <v>639</v>
      </c>
      <c r="D7587" s="425" t="s">
        <v>640</v>
      </c>
      <c r="E7587" s="425" t="s">
        <v>673</v>
      </c>
      <c r="F7587" s="425">
        <v>528004120002</v>
      </c>
      <c r="G7587" s="425" t="s">
        <v>642</v>
      </c>
      <c r="H7587" s="425">
        <v>583148</v>
      </c>
      <c r="I7587" s="425" t="s">
        <v>699</v>
      </c>
      <c r="J7587" s="425">
        <v>202302</v>
      </c>
      <c r="K7587" s="425">
        <v>44592</v>
      </c>
      <c r="L7587" s="425" t="s">
        <v>644</v>
      </c>
      <c r="M7587" s="425">
        <v>-1529.29</v>
      </c>
      <c r="N7587" s="425">
        <v>-2.64</v>
      </c>
      <c r="O7587" s="425" t="s">
        <v>645</v>
      </c>
      <c r="P7587" s="432">
        <v>-2.3330000000000002</v>
      </c>
      <c r="Q7587" s="425">
        <v>30543689</v>
      </c>
      <c r="R7587" s="425" t="s">
        <v>646</v>
      </c>
      <c r="S7587" s="425">
        <v>2031224</v>
      </c>
      <c r="T7587" s="425" t="s">
        <v>914</v>
      </c>
    </row>
    <row r="7588" spans="1:20" x14ac:dyDescent="0.25">
      <c r="A7588" s="425" t="s">
        <v>637</v>
      </c>
      <c r="B7588" s="425" t="s">
        <v>831</v>
      </c>
      <c r="C7588" s="425" t="s">
        <v>639</v>
      </c>
      <c r="D7588" s="425" t="s">
        <v>651</v>
      </c>
      <c r="E7588" s="425" t="s">
        <v>673</v>
      </c>
      <c r="F7588" s="425">
        <v>528004120002</v>
      </c>
      <c r="G7588" s="425" t="s">
        <v>642</v>
      </c>
      <c r="H7588" s="425">
        <v>583148</v>
      </c>
      <c r="I7588" s="425" t="s">
        <v>699</v>
      </c>
      <c r="J7588" s="425">
        <v>202302</v>
      </c>
      <c r="K7588" s="425">
        <v>44592</v>
      </c>
      <c r="L7588" s="425" t="s">
        <v>644</v>
      </c>
      <c r="M7588" s="425">
        <v>-6173.93</v>
      </c>
      <c r="N7588" s="425">
        <v>-10.65</v>
      </c>
      <c r="O7588" s="425" t="s">
        <v>645</v>
      </c>
      <c r="P7588" s="432">
        <v>-9.41</v>
      </c>
      <c r="Q7588" s="425">
        <v>30543689</v>
      </c>
      <c r="R7588" s="425" t="s">
        <v>646</v>
      </c>
      <c r="S7588" s="425">
        <v>8540279</v>
      </c>
      <c r="T7588" s="425" t="s">
        <v>929</v>
      </c>
    </row>
    <row r="7589" spans="1:20" x14ac:dyDescent="0.25">
      <c r="A7589" s="425" t="s">
        <v>637</v>
      </c>
      <c r="B7589" s="425" t="s">
        <v>831</v>
      </c>
      <c r="C7589" s="425" t="s">
        <v>639</v>
      </c>
      <c r="D7589" s="425" t="s">
        <v>651</v>
      </c>
      <c r="E7589" s="425" t="s">
        <v>673</v>
      </c>
      <c r="F7589" s="425">
        <v>528004120002</v>
      </c>
      <c r="G7589" s="425" t="s">
        <v>642</v>
      </c>
      <c r="H7589" s="425">
        <v>583148</v>
      </c>
      <c r="I7589" s="425" t="s">
        <v>699</v>
      </c>
      <c r="J7589" s="425">
        <v>202302</v>
      </c>
      <c r="K7589" s="425">
        <v>44592</v>
      </c>
      <c r="L7589" s="425" t="s">
        <v>644</v>
      </c>
      <c r="M7589" s="425">
        <v>-3234.56</v>
      </c>
      <c r="N7589" s="425">
        <v>-5.58</v>
      </c>
      <c r="O7589" s="425" t="s">
        <v>645</v>
      </c>
      <c r="P7589" s="432">
        <v>-4.93</v>
      </c>
      <c r="Q7589" s="425">
        <v>30543689</v>
      </c>
      <c r="R7589" s="425" t="s">
        <v>646</v>
      </c>
      <c r="S7589" s="425">
        <v>2030994</v>
      </c>
      <c r="T7589" s="425" t="s">
        <v>930</v>
      </c>
    </row>
    <row r="7590" spans="1:20" x14ac:dyDescent="0.25">
      <c r="A7590" s="425" t="s">
        <v>637</v>
      </c>
      <c r="B7590" s="425" t="s">
        <v>730</v>
      </c>
      <c r="C7590" s="425" t="s">
        <v>639</v>
      </c>
      <c r="D7590" s="425" t="s">
        <v>640</v>
      </c>
      <c r="E7590" s="425" t="s">
        <v>673</v>
      </c>
      <c r="F7590" s="425">
        <v>528004120002</v>
      </c>
      <c r="G7590" s="425" t="s">
        <v>642</v>
      </c>
      <c r="H7590" s="425">
        <v>583148</v>
      </c>
      <c r="I7590" s="425" t="s">
        <v>699</v>
      </c>
      <c r="J7590" s="425">
        <v>202302</v>
      </c>
      <c r="K7590" s="425">
        <v>44592</v>
      </c>
      <c r="L7590" s="425" t="s">
        <v>644</v>
      </c>
      <c r="M7590" s="425">
        <v>-2938.82</v>
      </c>
      <c r="N7590" s="425">
        <v>-5.07</v>
      </c>
      <c r="O7590" s="425" t="s">
        <v>645</v>
      </c>
      <c r="P7590" s="432">
        <v>-4.4800000000000004</v>
      </c>
      <c r="Q7590" s="425">
        <v>30543689</v>
      </c>
      <c r="R7590" s="425" t="s">
        <v>646</v>
      </c>
      <c r="S7590" s="425">
        <v>8540206</v>
      </c>
      <c r="T7590" s="425" t="s">
        <v>909</v>
      </c>
    </row>
    <row r="7591" spans="1:20" x14ac:dyDescent="0.25">
      <c r="A7591" s="425" t="s">
        <v>637</v>
      </c>
      <c r="B7591" s="425" t="s">
        <v>831</v>
      </c>
      <c r="C7591" s="425" t="s">
        <v>639</v>
      </c>
      <c r="D7591" s="425" t="s">
        <v>651</v>
      </c>
      <c r="E7591" s="425" t="s">
        <v>673</v>
      </c>
      <c r="F7591" s="425">
        <v>528004120002</v>
      </c>
      <c r="G7591" s="425" t="s">
        <v>642</v>
      </c>
      <c r="H7591" s="425">
        <v>583148</v>
      </c>
      <c r="I7591" s="425" t="s">
        <v>699</v>
      </c>
      <c r="J7591" s="425">
        <v>202302</v>
      </c>
      <c r="K7591" s="425">
        <v>44592</v>
      </c>
      <c r="L7591" s="425" t="s">
        <v>644</v>
      </c>
      <c r="M7591" s="425">
        <v>-3531.12</v>
      </c>
      <c r="N7591" s="425">
        <v>-6.09</v>
      </c>
      <c r="O7591" s="425" t="s">
        <v>645</v>
      </c>
      <c r="P7591" s="432">
        <v>-5.3810000000000002</v>
      </c>
      <c r="Q7591" s="425">
        <v>30543689</v>
      </c>
      <c r="R7591" s="425" t="s">
        <v>646</v>
      </c>
      <c r="S7591" s="425">
        <v>2027008</v>
      </c>
      <c r="T7591" s="425" t="s">
        <v>933</v>
      </c>
    </row>
    <row r="7592" spans="1:20" x14ac:dyDescent="0.25">
      <c r="A7592" s="425" t="s">
        <v>637</v>
      </c>
      <c r="B7592" s="425" t="s">
        <v>831</v>
      </c>
      <c r="C7592" s="425" t="s">
        <v>639</v>
      </c>
      <c r="D7592" s="425" t="s">
        <v>651</v>
      </c>
      <c r="E7592" s="425" t="s">
        <v>673</v>
      </c>
      <c r="F7592" s="425">
        <v>528004120002</v>
      </c>
      <c r="G7592" s="425" t="s">
        <v>642</v>
      </c>
      <c r="H7592" s="425">
        <v>583148</v>
      </c>
      <c r="I7592" s="425" t="s">
        <v>699</v>
      </c>
      <c r="J7592" s="425">
        <v>202302</v>
      </c>
      <c r="K7592" s="425">
        <v>44592</v>
      </c>
      <c r="L7592" s="425" t="s">
        <v>644</v>
      </c>
      <c r="M7592" s="425">
        <v>-3419.85</v>
      </c>
      <c r="N7592" s="425">
        <v>-5.9</v>
      </c>
      <c r="O7592" s="425" t="s">
        <v>645</v>
      </c>
      <c r="P7592" s="432">
        <v>-5.2130000000000001</v>
      </c>
      <c r="Q7592" s="425">
        <v>30543689</v>
      </c>
      <c r="R7592" s="425" t="s">
        <v>646</v>
      </c>
      <c r="S7592" s="425">
        <v>8540386</v>
      </c>
      <c r="T7592" s="425" t="s">
        <v>945</v>
      </c>
    </row>
    <row r="7593" spans="1:20" x14ac:dyDescent="0.25">
      <c r="A7593" s="425" t="s">
        <v>637</v>
      </c>
      <c r="B7593" s="425" t="s">
        <v>730</v>
      </c>
      <c r="C7593" s="425" t="s">
        <v>639</v>
      </c>
      <c r="D7593" s="425" t="s">
        <v>651</v>
      </c>
      <c r="E7593" s="425" t="s">
        <v>673</v>
      </c>
      <c r="F7593" s="425">
        <v>528004120002</v>
      </c>
      <c r="G7593" s="425" t="s">
        <v>642</v>
      </c>
      <c r="H7593" s="425">
        <v>583148</v>
      </c>
      <c r="I7593" s="425" t="s">
        <v>699</v>
      </c>
      <c r="J7593" s="425">
        <v>202302</v>
      </c>
      <c r="K7593" s="425">
        <v>44592</v>
      </c>
      <c r="L7593" s="425" t="s">
        <v>644</v>
      </c>
      <c r="M7593" s="425">
        <v>-1259.29</v>
      </c>
      <c r="N7593" s="425">
        <v>-2.17</v>
      </c>
      <c r="O7593" s="425" t="s">
        <v>645</v>
      </c>
      <c r="P7593" s="432">
        <v>-1.917</v>
      </c>
      <c r="Q7593" s="425">
        <v>30543689</v>
      </c>
      <c r="R7593" s="425" t="s">
        <v>646</v>
      </c>
      <c r="S7593" s="425">
        <v>2027008</v>
      </c>
      <c r="T7593" s="425" t="s">
        <v>908</v>
      </c>
    </row>
    <row r="7594" spans="1:20" x14ac:dyDescent="0.25">
      <c r="A7594" s="425" t="s">
        <v>637</v>
      </c>
      <c r="B7594" s="425" t="s">
        <v>861</v>
      </c>
      <c r="C7594" s="425" t="s">
        <v>639</v>
      </c>
      <c r="D7594" s="425" t="s">
        <v>640</v>
      </c>
      <c r="E7594" s="425" t="s">
        <v>673</v>
      </c>
      <c r="F7594" s="425">
        <v>528004120002</v>
      </c>
      <c r="G7594" s="425" t="s">
        <v>642</v>
      </c>
      <c r="H7594" s="425">
        <v>583148</v>
      </c>
      <c r="I7594" s="425" t="s">
        <v>699</v>
      </c>
      <c r="J7594" s="425">
        <v>202302</v>
      </c>
      <c r="K7594" s="425">
        <v>44592</v>
      </c>
      <c r="L7594" s="425" t="s">
        <v>644</v>
      </c>
      <c r="M7594" s="425">
        <v>-2030.82</v>
      </c>
      <c r="N7594" s="425">
        <v>-3.5</v>
      </c>
      <c r="O7594" s="425" t="s">
        <v>645</v>
      </c>
      <c r="P7594" s="432">
        <v>-3.093</v>
      </c>
      <c r="Q7594" s="425">
        <v>30543689</v>
      </c>
      <c r="R7594" s="425" t="s">
        <v>646</v>
      </c>
      <c r="S7594" s="425">
        <v>2031224</v>
      </c>
      <c r="T7594" s="425" t="s">
        <v>910</v>
      </c>
    </row>
    <row r="7595" spans="1:20" x14ac:dyDescent="0.25">
      <c r="A7595" s="425" t="s">
        <v>637</v>
      </c>
      <c r="B7595" s="425" t="s">
        <v>730</v>
      </c>
      <c r="C7595" s="425" t="s">
        <v>639</v>
      </c>
      <c r="D7595" s="425" t="s">
        <v>651</v>
      </c>
      <c r="E7595" s="425" t="s">
        <v>673</v>
      </c>
      <c r="F7595" s="425">
        <v>528004120002</v>
      </c>
      <c r="G7595" s="425" t="s">
        <v>642</v>
      </c>
      <c r="H7595" s="425">
        <v>583148</v>
      </c>
      <c r="I7595" s="425" t="s">
        <v>699</v>
      </c>
      <c r="J7595" s="425">
        <v>202302</v>
      </c>
      <c r="K7595" s="425">
        <v>44592</v>
      </c>
      <c r="L7595" s="425" t="s">
        <v>644</v>
      </c>
      <c r="M7595" s="425">
        <v>-2153.8000000000002</v>
      </c>
      <c r="N7595" s="425">
        <v>-3.72</v>
      </c>
      <c r="O7595" s="425" t="s">
        <v>645</v>
      </c>
      <c r="P7595" s="432">
        <v>-3.2869999999999999</v>
      </c>
      <c r="Q7595" s="425">
        <v>30543689</v>
      </c>
      <c r="R7595" s="425" t="s">
        <v>646</v>
      </c>
      <c r="S7595" s="425">
        <v>8540386</v>
      </c>
      <c r="T7595" s="425" t="s">
        <v>920</v>
      </c>
    </row>
    <row r="7596" spans="1:20" x14ac:dyDescent="0.25">
      <c r="A7596" s="425" t="s">
        <v>637</v>
      </c>
      <c r="B7596" s="425" t="s">
        <v>730</v>
      </c>
      <c r="C7596" s="425" t="s">
        <v>639</v>
      </c>
      <c r="D7596" s="425" t="s">
        <v>651</v>
      </c>
      <c r="E7596" s="425" t="s">
        <v>673</v>
      </c>
      <c r="F7596" s="425">
        <v>528004120002</v>
      </c>
      <c r="G7596" s="425" t="s">
        <v>642</v>
      </c>
      <c r="H7596" s="425">
        <v>583148</v>
      </c>
      <c r="I7596" s="425" t="s">
        <v>699</v>
      </c>
      <c r="J7596" s="425">
        <v>202302</v>
      </c>
      <c r="K7596" s="425">
        <v>44592</v>
      </c>
      <c r="L7596" s="425" t="s">
        <v>644</v>
      </c>
      <c r="M7596" s="425">
        <v>-3151.13</v>
      </c>
      <c r="N7596" s="425">
        <v>-5.44</v>
      </c>
      <c r="O7596" s="425" t="s">
        <v>645</v>
      </c>
      <c r="P7596" s="432">
        <v>-4.8070000000000004</v>
      </c>
      <c r="Q7596" s="425">
        <v>30543689</v>
      </c>
      <c r="R7596" s="425" t="s">
        <v>646</v>
      </c>
      <c r="S7596" s="425">
        <v>2030994</v>
      </c>
      <c r="T7596" s="425" t="s">
        <v>924</v>
      </c>
    </row>
    <row r="7597" spans="1:20" x14ac:dyDescent="0.25">
      <c r="A7597" s="425" t="s">
        <v>637</v>
      </c>
      <c r="B7597" s="425" t="s">
        <v>861</v>
      </c>
      <c r="C7597" s="425" t="s">
        <v>639</v>
      </c>
      <c r="D7597" s="425" t="s">
        <v>640</v>
      </c>
      <c r="E7597" s="425" t="s">
        <v>673</v>
      </c>
      <c r="F7597" s="425">
        <v>528004120002</v>
      </c>
      <c r="G7597" s="425" t="s">
        <v>642</v>
      </c>
      <c r="H7597" s="425">
        <v>583148</v>
      </c>
      <c r="I7597" s="425" t="s">
        <v>699</v>
      </c>
      <c r="J7597" s="425">
        <v>202302</v>
      </c>
      <c r="K7597" s="425">
        <v>44592</v>
      </c>
      <c r="L7597" s="425" t="s">
        <v>644</v>
      </c>
      <c r="M7597" s="425">
        <v>-4075.38</v>
      </c>
      <c r="N7597" s="425">
        <v>-7.03</v>
      </c>
      <c r="O7597" s="425" t="s">
        <v>645</v>
      </c>
      <c r="P7597" s="432">
        <v>-6.2119999999999997</v>
      </c>
      <c r="Q7597" s="425">
        <v>30543689</v>
      </c>
      <c r="R7597" s="425" t="s">
        <v>646</v>
      </c>
      <c r="S7597" s="425">
        <v>8540206</v>
      </c>
      <c r="T7597" s="425" t="s">
        <v>927</v>
      </c>
    </row>
    <row r="7598" spans="1:20" x14ac:dyDescent="0.25">
      <c r="A7598" s="425" t="s">
        <v>637</v>
      </c>
      <c r="B7598" s="425" t="s">
        <v>730</v>
      </c>
      <c r="C7598" s="425" t="s">
        <v>639</v>
      </c>
      <c r="D7598" s="425" t="s">
        <v>651</v>
      </c>
      <c r="E7598" s="425" t="s">
        <v>673</v>
      </c>
      <c r="F7598" s="425">
        <v>528004120002</v>
      </c>
      <c r="G7598" s="425" t="s">
        <v>642</v>
      </c>
      <c r="H7598" s="425">
        <v>583148</v>
      </c>
      <c r="I7598" s="425" t="s">
        <v>699</v>
      </c>
      <c r="J7598" s="425">
        <v>202302</v>
      </c>
      <c r="K7598" s="425">
        <v>44592</v>
      </c>
      <c r="L7598" s="425" t="s">
        <v>644</v>
      </c>
      <c r="M7598" s="425">
        <v>-3909.11</v>
      </c>
      <c r="N7598" s="425">
        <v>-6.74</v>
      </c>
      <c r="O7598" s="425" t="s">
        <v>645</v>
      </c>
      <c r="P7598" s="432">
        <v>-5.9550000000000001</v>
      </c>
      <c r="Q7598" s="425">
        <v>30543689</v>
      </c>
      <c r="R7598" s="425" t="s">
        <v>646</v>
      </c>
      <c r="S7598" s="425">
        <v>8540279</v>
      </c>
      <c r="T7598" s="425" t="s">
        <v>906</v>
      </c>
    </row>
    <row r="7599" spans="1:20" x14ac:dyDescent="0.25">
      <c r="A7599" s="425" t="s">
        <v>637</v>
      </c>
      <c r="B7599" s="425" t="s">
        <v>861</v>
      </c>
      <c r="C7599" s="425" t="s">
        <v>639</v>
      </c>
      <c r="D7599" s="425" t="s">
        <v>640</v>
      </c>
      <c r="E7599" s="425" t="s">
        <v>673</v>
      </c>
      <c r="F7599" s="425">
        <v>528004120002</v>
      </c>
      <c r="G7599" s="425" t="s">
        <v>642</v>
      </c>
      <c r="H7599" s="425">
        <v>583133</v>
      </c>
      <c r="I7599" s="425" t="s">
        <v>29</v>
      </c>
      <c r="J7599" s="425">
        <v>202302</v>
      </c>
      <c r="K7599" s="425">
        <v>44592</v>
      </c>
      <c r="L7599" s="425" t="s">
        <v>644</v>
      </c>
      <c r="M7599" s="425">
        <v>4075.38</v>
      </c>
      <c r="N7599" s="425">
        <v>7.03</v>
      </c>
      <c r="O7599" s="425" t="s">
        <v>645</v>
      </c>
      <c r="P7599" s="432">
        <v>6.2119999999999997</v>
      </c>
      <c r="Q7599" s="425">
        <v>30543689</v>
      </c>
      <c r="R7599" s="425" t="s">
        <v>646</v>
      </c>
      <c r="S7599" s="425">
        <v>8540206</v>
      </c>
      <c r="T7599" s="425" t="s">
        <v>927</v>
      </c>
    </row>
    <row r="7600" spans="1:20" x14ac:dyDescent="0.25">
      <c r="A7600" s="425" t="s">
        <v>637</v>
      </c>
      <c r="B7600" s="425" t="s">
        <v>861</v>
      </c>
      <c r="C7600" s="425" t="s">
        <v>639</v>
      </c>
      <c r="D7600" s="425" t="s">
        <v>640</v>
      </c>
      <c r="E7600" s="425" t="s">
        <v>673</v>
      </c>
      <c r="F7600" s="425">
        <v>528004120002</v>
      </c>
      <c r="G7600" s="425" t="s">
        <v>642</v>
      </c>
      <c r="H7600" s="425">
        <v>583133</v>
      </c>
      <c r="I7600" s="425" t="s">
        <v>29</v>
      </c>
      <c r="J7600" s="425">
        <v>202302</v>
      </c>
      <c r="K7600" s="425">
        <v>44592</v>
      </c>
      <c r="L7600" s="425" t="s">
        <v>644</v>
      </c>
      <c r="M7600" s="425">
        <v>2030.82</v>
      </c>
      <c r="N7600" s="425">
        <v>3.5</v>
      </c>
      <c r="O7600" s="425" t="s">
        <v>645</v>
      </c>
      <c r="P7600" s="432">
        <v>3.093</v>
      </c>
      <c r="Q7600" s="425">
        <v>30543689</v>
      </c>
      <c r="R7600" s="425" t="s">
        <v>646</v>
      </c>
      <c r="S7600" s="425">
        <v>2031224</v>
      </c>
      <c r="T7600" s="425" t="s">
        <v>910</v>
      </c>
    </row>
    <row r="7601" spans="1:20" x14ac:dyDescent="0.25">
      <c r="A7601" s="425" t="s">
        <v>637</v>
      </c>
      <c r="B7601" s="425" t="s">
        <v>861</v>
      </c>
      <c r="C7601" s="425" t="s">
        <v>639</v>
      </c>
      <c r="D7601" s="425" t="s">
        <v>651</v>
      </c>
      <c r="E7601" s="425" t="s">
        <v>667</v>
      </c>
      <c r="F7601" s="425">
        <v>528004120002</v>
      </c>
      <c r="G7601" s="425" t="s">
        <v>642</v>
      </c>
      <c r="H7601" s="425">
        <v>583136</v>
      </c>
      <c r="I7601" s="425" t="s">
        <v>32</v>
      </c>
      <c r="J7601" s="425">
        <v>202302</v>
      </c>
      <c r="K7601" s="425">
        <v>44592</v>
      </c>
      <c r="L7601" s="425" t="s">
        <v>644</v>
      </c>
      <c r="M7601" s="425">
        <v>6239.85</v>
      </c>
      <c r="N7601" s="425">
        <v>10.77</v>
      </c>
      <c r="O7601" s="425" t="s">
        <v>645</v>
      </c>
      <c r="P7601" s="432">
        <v>9.516</v>
      </c>
      <c r="Q7601" s="425">
        <v>30543689</v>
      </c>
      <c r="R7601" s="425" t="s">
        <v>646</v>
      </c>
      <c r="S7601" s="425">
        <v>8540358</v>
      </c>
      <c r="T7601" s="425" t="s">
        <v>890</v>
      </c>
    </row>
    <row r="7602" spans="1:20" x14ac:dyDescent="0.25">
      <c r="A7602" s="425" t="s">
        <v>637</v>
      </c>
      <c r="B7602" s="425" t="s">
        <v>861</v>
      </c>
      <c r="C7602" s="425" t="s">
        <v>639</v>
      </c>
      <c r="D7602" s="425" t="s">
        <v>651</v>
      </c>
      <c r="E7602" s="425" t="s">
        <v>673</v>
      </c>
      <c r="F7602" s="425">
        <v>528004120002</v>
      </c>
      <c r="G7602" s="425" t="s">
        <v>642</v>
      </c>
      <c r="H7602" s="425">
        <v>583148</v>
      </c>
      <c r="I7602" s="425" t="s">
        <v>699</v>
      </c>
      <c r="J7602" s="425">
        <v>202302</v>
      </c>
      <c r="K7602" s="425">
        <v>44592</v>
      </c>
      <c r="L7602" s="425" t="s">
        <v>644</v>
      </c>
      <c r="M7602" s="425">
        <v>-1749.33</v>
      </c>
      <c r="N7602" s="425">
        <v>-3.02</v>
      </c>
      <c r="O7602" s="425" t="s">
        <v>645</v>
      </c>
      <c r="P7602" s="432">
        <v>-2.6680000000000001</v>
      </c>
      <c r="Q7602" s="425">
        <v>30543689</v>
      </c>
      <c r="R7602" s="425" t="s">
        <v>646</v>
      </c>
      <c r="S7602" s="425">
        <v>2027008</v>
      </c>
      <c r="T7602" s="425" t="s">
        <v>895</v>
      </c>
    </row>
    <row r="7603" spans="1:20" x14ac:dyDescent="0.25">
      <c r="A7603" s="425" t="s">
        <v>637</v>
      </c>
      <c r="B7603" s="425" t="s">
        <v>861</v>
      </c>
      <c r="C7603" s="425" t="s">
        <v>639</v>
      </c>
      <c r="D7603" s="425" t="s">
        <v>651</v>
      </c>
      <c r="E7603" s="425" t="s">
        <v>673</v>
      </c>
      <c r="F7603" s="425">
        <v>528004120002</v>
      </c>
      <c r="G7603" s="425" t="s">
        <v>642</v>
      </c>
      <c r="H7603" s="425">
        <v>583148</v>
      </c>
      <c r="I7603" s="425" t="s">
        <v>699</v>
      </c>
      <c r="J7603" s="425">
        <v>202302</v>
      </c>
      <c r="K7603" s="425">
        <v>44592</v>
      </c>
      <c r="L7603" s="425" t="s">
        <v>644</v>
      </c>
      <c r="M7603" s="425">
        <v>-2017.77</v>
      </c>
      <c r="N7603" s="425">
        <v>-3.48</v>
      </c>
      <c r="O7603" s="425" t="s">
        <v>645</v>
      </c>
      <c r="P7603" s="432">
        <v>-3.0750000000000002</v>
      </c>
      <c r="Q7603" s="425">
        <v>30543689</v>
      </c>
      <c r="R7603" s="425" t="s">
        <v>646</v>
      </c>
      <c r="S7603" s="425">
        <v>8540386</v>
      </c>
      <c r="T7603" s="425" t="s">
        <v>901</v>
      </c>
    </row>
    <row r="7604" spans="1:20" x14ac:dyDescent="0.25">
      <c r="A7604" s="425" t="s">
        <v>637</v>
      </c>
      <c r="B7604" s="425" t="s">
        <v>861</v>
      </c>
      <c r="C7604" s="425" t="s">
        <v>639</v>
      </c>
      <c r="D7604" s="425" t="s">
        <v>651</v>
      </c>
      <c r="E7604" s="425" t="s">
        <v>673</v>
      </c>
      <c r="F7604" s="425">
        <v>528004120002</v>
      </c>
      <c r="G7604" s="425" t="s">
        <v>642</v>
      </c>
      <c r="H7604" s="425">
        <v>583148</v>
      </c>
      <c r="I7604" s="425" t="s">
        <v>699</v>
      </c>
      <c r="J7604" s="425">
        <v>202302</v>
      </c>
      <c r="K7604" s="425">
        <v>44592</v>
      </c>
      <c r="L7604" s="425" t="s">
        <v>644</v>
      </c>
      <c r="M7604" s="425">
        <v>-1537.86</v>
      </c>
      <c r="N7604" s="425">
        <v>-2.65</v>
      </c>
      <c r="O7604" s="425" t="s">
        <v>645</v>
      </c>
      <c r="P7604" s="432">
        <v>-2.3410000000000002</v>
      </c>
      <c r="Q7604" s="425">
        <v>30543689</v>
      </c>
      <c r="R7604" s="425" t="s">
        <v>646</v>
      </c>
      <c r="S7604" s="425">
        <v>2030994</v>
      </c>
      <c r="T7604" s="425" t="s">
        <v>894</v>
      </c>
    </row>
    <row r="7605" spans="1:20" x14ac:dyDescent="0.25">
      <c r="A7605" s="425" t="s">
        <v>637</v>
      </c>
      <c r="B7605" s="425" t="s">
        <v>861</v>
      </c>
      <c r="C7605" s="425" t="s">
        <v>639</v>
      </c>
      <c r="D7605" s="425" t="s">
        <v>651</v>
      </c>
      <c r="E7605" s="425" t="s">
        <v>673</v>
      </c>
      <c r="F7605" s="425">
        <v>528004120002</v>
      </c>
      <c r="G7605" s="425" t="s">
        <v>642</v>
      </c>
      <c r="H7605" s="425">
        <v>583133</v>
      </c>
      <c r="I7605" s="425" t="s">
        <v>29</v>
      </c>
      <c r="J7605" s="425">
        <v>202302</v>
      </c>
      <c r="K7605" s="425">
        <v>44592</v>
      </c>
      <c r="L7605" s="425" t="s">
        <v>644</v>
      </c>
      <c r="M7605" s="425">
        <v>1537.86</v>
      </c>
      <c r="N7605" s="425">
        <v>2.65</v>
      </c>
      <c r="O7605" s="425" t="s">
        <v>645</v>
      </c>
      <c r="P7605" s="432">
        <v>2.3410000000000002</v>
      </c>
      <c r="Q7605" s="425">
        <v>30543689</v>
      </c>
      <c r="R7605" s="425" t="s">
        <v>646</v>
      </c>
      <c r="S7605" s="425">
        <v>2030994</v>
      </c>
      <c r="T7605" s="425" t="s">
        <v>894</v>
      </c>
    </row>
    <row r="7606" spans="1:20" x14ac:dyDescent="0.25">
      <c r="A7606" s="425" t="s">
        <v>637</v>
      </c>
      <c r="B7606" s="425" t="s">
        <v>861</v>
      </c>
      <c r="C7606" s="425" t="s">
        <v>639</v>
      </c>
      <c r="D7606" s="425" t="s">
        <v>651</v>
      </c>
      <c r="E7606" s="425" t="s">
        <v>673</v>
      </c>
      <c r="F7606" s="425">
        <v>528004120002</v>
      </c>
      <c r="G7606" s="425" t="s">
        <v>642</v>
      </c>
      <c r="H7606" s="425">
        <v>583133</v>
      </c>
      <c r="I7606" s="425" t="s">
        <v>29</v>
      </c>
      <c r="J7606" s="425">
        <v>202302</v>
      </c>
      <c r="K7606" s="425">
        <v>44592</v>
      </c>
      <c r="L7606" s="425" t="s">
        <v>644</v>
      </c>
      <c r="M7606" s="425">
        <v>1749.33</v>
      </c>
      <c r="N7606" s="425">
        <v>3.02</v>
      </c>
      <c r="O7606" s="425" t="s">
        <v>645</v>
      </c>
      <c r="P7606" s="432">
        <v>2.6680000000000001</v>
      </c>
      <c r="Q7606" s="425">
        <v>30543689</v>
      </c>
      <c r="R7606" s="425" t="s">
        <v>646</v>
      </c>
      <c r="S7606" s="425">
        <v>2027008</v>
      </c>
      <c r="T7606" s="425" t="s">
        <v>895</v>
      </c>
    </row>
    <row r="7607" spans="1:20" x14ac:dyDescent="0.25">
      <c r="A7607" s="425" t="s">
        <v>637</v>
      </c>
      <c r="B7607" s="425" t="s">
        <v>861</v>
      </c>
      <c r="C7607" s="425" t="s">
        <v>639</v>
      </c>
      <c r="D7607" s="425" t="s">
        <v>651</v>
      </c>
      <c r="E7607" s="425" t="s">
        <v>673</v>
      </c>
      <c r="F7607" s="425">
        <v>528004120002</v>
      </c>
      <c r="G7607" s="425" t="s">
        <v>642</v>
      </c>
      <c r="H7607" s="425">
        <v>583133</v>
      </c>
      <c r="I7607" s="425" t="s">
        <v>29</v>
      </c>
      <c r="J7607" s="425">
        <v>202302</v>
      </c>
      <c r="K7607" s="425">
        <v>44592</v>
      </c>
      <c r="L7607" s="425" t="s">
        <v>644</v>
      </c>
      <c r="M7607" s="425">
        <v>2017.77</v>
      </c>
      <c r="N7607" s="425">
        <v>3.48</v>
      </c>
      <c r="O7607" s="425" t="s">
        <v>645</v>
      </c>
      <c r="P7607" s="432">
        <v>3.0750000000000002</v>
      </c>
      <c r="Q7607" s="425">
        <v>30543689</v>
      </c>
      <c r="R7607" s="425" t="s">
        <v>646</v>
      </c>
      <c r="S7607" s="425">
        <v>8540386</v>
      </c>
      <c r="T7607" s="425" t="s">
        <v>901</v>
      </c>
    </row>
    <row r="7608" spans="1:20" x14ac:dyDescent="0.25">
      <c r="A7608" s="425" t="s">
        <v>637</v>
      </c>
      <c r="B7608" s="425" t="s">
        <v>861</v>
      </c>
      <c r="C7608" s="425" t="s">
        <v>639</v>
      </c>
      <c r="D7608" s="425" t="s">
        <v>651</v>
      </c>
      <c r="E7608" s="425" t="s">
        <v>673</v>
      </c>
      <c r="F7608" s="425">
        <v>528004120002</v>
      </c>
      <c r="G7608" s="425" t="s">
        <v>642</v>
      </c>
      <c r="H7608" s="425">
        <v>583133</v>
      </c>
      <c r="I7608" s="425" t="s">
        <v>29</v>
      </c>
      <c r="J7608" s="425">
        <v>202302</v>
      </c>
      <c r="K7608" s="425">
        <v>44592</v>
      </c>
      <c r="L7608" s="425" t="s">
        <v>644</v>
      </c>
      <c r="M7608" s="425">
        <v>5154.7299999999996</v>
      </c>
      <c r="N7608" s="425">
        <v>8.89</v>
      </c>
      <c r="O7608" s="425" t="s">
        <v>645</v>
      </c>
      <c r="P7608" s="432">
        <v>7.8550000000000004</v>
      </c>
      <c r="Q7608" s="425">
        <v>30543689</v>
      </c>
      <c r="R7608" s="425" t="s">
        <v>646</v>
      </c>
      <c r="S7608" s="425">
        <v>8540279</v>
      </c>
      <c r="T7608" s="425" t="s">
        <v>888</v>
      </c>
    </row>
    <row r="7609" spans="1:20" x14ac:dyDescent="0.25">
      <c r="A7609" s="425" t="s">
        <v>637</v>
      </c>
      <c r="B7609" s="425" t="s">
        <v>861</v>
      </c>
      <c r="C7609" s="425" t="s">
        <v>639</v>
      </c>
      <c r="D7609" s="425" t="s">
        <v>651</v>
      </c>
      <c r="E7609" s="425" t="s">
        <v>673</v>
      </c>
      <c r="F7609" s="425">
        <v>528004120002</v>
      </c>
      <c r="G7609" s="425" t="s">
        <v>642</v>
      </c>
      <c r="H7609" s="425">
        <v>583148</v>
      </c>
      <c r="I7609" s="425" t="s">
        <v>699</v>
      </c>
      <c r="J7609" s="425">
        <v>202302</v>
      </c>
      <c r="K7609" s="425">
        <v>44592</v>
      </c>
      <c r="L7609" s="425" t="s">
        <v>644</v>
      </c>
      <c r="M7609" s="425">
        <v>-5154.7299999999996</v>
      </c>
      <c r="N7609" s="425">
        <v>-8.89</v>
      </c>
      <c r="O7609" s="425" t="s">
        <v>645</v>
      </c>
      <c r="P7609" s="432">
        <v>-7.8550000000000004</v>
      </c>
      <c r="Q7609" s="425">
        <v>30543689</v>
      </c>
      <c r="R7609" s="425" t="s">
        <v>646</v>
      </c>
      <c r="S7609" s="425">
        <v>8540279</v>
      </c>
      <c r="T7609" s="425" t="s">
        <v>888</v>
      </c>
    </row>
    <row r="7610" spans="1:20" x14ac:dyDescent="0.25">
      <c r="A7610" s="425" t="s">
        <v>637</v>
      </c>
      <c r="B7610" s="425" t="s">
        <v>861</v>
      </c>
      <c r="C7610" s="425" t="s">
        <v>639</v>
      </c>
      <c r="D7610" s="425" t="s">
        <v>651</v>
      </c>
      <c r="E7610" s="425" t="s">
        <v>667</v>
      </c>
      <c r="F7610" s="425">
        <v>528004120002</v>
      </c>
      <c r="G7610" s="425" t="s">
        <v>642</v>
      </c>
      <c r="H7610" s="425">
        <v>583136</v>
      </c>
      <c r="I7610" s="425" t="s">
        <v>32</v>
      </c>
      <c r="J7610" s="425">
        <v>202302</v>
      </c>
      <c r="K7610" s="425">
        <v>44592</v>
      </c>
      <c r="L7610" s="425" t="s">
        <v>644</v>
      </c>
      <c r="M7610" s="425">
        <v>5420.48</v>
      </c>
      <c r="N7610" s="425">
        <v>9.35</v>
      </c>
      <c r="O7610" s="425" t="s">
        <v>645</v>
      </c>
      <c r="P7610" s="432">
        <v>8.2609999999999992</v>
      </c>
      <c r="Q7610" s="425">
        <v>30543689</v>
      </c>
      <c r="R7610" s="425" t="s">
        <v>646</v>
      </c>
      <c r="S7610" s="425">
        <v>8540399</v>
      </c>
      <c r="T7610" s="425" t="s">
        <v>884</v>
      </c>
    </row>
    <row r="7611" spans="1:20" x14ac:dyDescent="0.25">
      <c r="A7611" s="425" t="s">
        <v>637</v>
      </c>
      <c r="B7611" s="425" t="s">
        <v>861</v>
      </c>
      <c r="C7611" s="425" t="s">
        <v>639</v>
      </c>
      <c r="D7611" s="425" t="s">
        <v>651</v>
      </c>
      <c r="E7611" s="425" t="s">
        <v>667</v>
      </c>
      <c r="F7611" s="425">
        <v>528004120002</v>
      </c>
      <c r="G7611" s="425" t="s">
        <v>642</v>
      </c>
      <c r="H7611" s="425">
        <v>583149</v>
      </c>
      <c r="I7611" s="425" t="s">
        <v>680</v>
      </c>
      <c r="J7611" s="425">
        <v>202302</v>
      </c>
      <c r="K7611" s="425">
        <v>44592</v>
      </c>
      <c r="L7611" s="425" t="s">
        <v>644</v>
      </c>
      <c r="M7611" s="425">
        <v>-5420.48</v>
      </c>
      <c r="N7611" s="425">
        <v>-9.35</v>
      </c>
      <c r="O7611" s="425" t="s">
        <v>645</v>
      </c>
      <c r="P7611" s="432">
        <v>-8.2609999999999992</v>
      </c>
      <c r="Q7611" s="425">
        <v>30543689</v>
      </c>
      <c r="R7611" s="425" t="s">
        <v>646</v>
      </c>
      <c r="S7611" s="425">
        <v>8540399</v>
      </c>
      <c r="T7611" s="425" t="s">
        <v>884</v>
      </c>
    </row>
    <row r="7612" spans="1:20" x14ac:dyDescent="0.25">
      <c r="A7612" s="425" t="s">
        <v>637</v>
      </c>
      <c r="B7612" s="425" t="s">
        <v>861</v>
      </c>
      <c r="C7612" s="425" t="s">
        <v>639</v>
      </c>
      <c r="D7612" s="425" t="s">
        <v>651</v>
      </c>
      <c r="E7612" s="425" t="s">
        <v>667</v>
      </c>
      <c r="F7612" s="425">
        <v>528004120002</v>
      </c>
      <c r="G7612" s="425" t="s">
        <v>642</v>
      </c>
      <c r="H7612" s="425">
        <v>583149</v>
      </c>
      <c r="I7612" s="425" t="s">
        <v>680</v>
      </c>
      <c r="J7612" s="425">
        <v>202302</v>
      </c>
      <c r="K7612" s="425">
        <v>44592</v>
      </c>
      <c r="L7612" s="425" t="s">
        <v>644</v>
      </c>
      <c r="M7612" s="425">
        <v>-6239.85</v>
      </c>
      <c r="N7612" s="425">
        <v>-10.77</v>
      </c>
      <c r="O7612" s="425" t="s">
        <v>645</v>
      </c>
      <c r="P7612" s="432">
        <v>-9.516</v>
      </c>
      <c r="Q7612" s="425">
        <v>30543689</v>
      </c>
      <c r="R7612" s="425" t="s">
        <v>646</v>
      </c>
      <c r="S7612" s="425">
        <v>8540358</v>
      </c>
      <c r="T7612" s="425" t="s">
        <v>890</v>
      </c>
    </row>
    <row r="7613" spans="1:20" x14ac:dyDescent="0.25">
      <c r="A7613" s="425" t="s">
        <v>637</v>
      </c>
      <c r="B7613" s="425" t="s">
        <v>730</v>
      </c>
      <c r="C7613" s="425" t="s">
        <v>639</v>
      </c>
      <c r="D7613" s="425" t="s">
        <v>651</v>
      </c>
      <c r="E7613" s="425" t="s">
        <v>673</v>
      </c>
      <c r="F7613" s="425">
        <v>528004120002</v>
      </c>
      <c r="G7613" s="425" t="s">
        <v>642</v>
      </c>
      <c r="H7613" s="425">
        <v>583133</v>
      </c>
      <c r="I7613" s="425" t="s">
        <v>29</v>
      </c>
      <c r="J7613" s="425">
        <v>202302</v>
      </c>
      <c r="K7613" s="425">
        <v>44592</v>
      </c>
      <c r="L7613" s="425" t="s">
        <v>644</v>
      </c>
      <c r="M7613" s="425">
        <v>3909.11</v>
      </c>
      <c r="N7613" s="425">
        <v>6.74</v>
      </c>
      <c r="O7613" s="425" t="s">
        <v>645</v>
      </c>
      <c r="P7613" s="432">
        <v>5.9550000000000001</v>
      </c>
      <c r="Q7613" s="425">
        <v>30543689</v>
      </c>
      <c r="R7613" s="425" t="s">
        <v>646</v>
      </c>
      <c r="S7613" s="425">
        <v>8540279</v>
      </c>
      <c r="T7613" s="425" t="s">
        <v>906</v>
      </c>
    </row>
    <row r="7614" spans="1:20" x14ac:dyDescent="0.25">
      <c r="A7614" s="425" t="s">
        <v>637</v>
      </c>
      <c r="B7614" s="425" t="s">
        <v>730</v>
      </c>
      <c r="C7614" s="425" t="s">
        <v>639</v>
      </c>
      <c r="D7614" s="425" t="s">
        <v>651</v>
      </c>
      <c r="E7614" s="425" t="s">
        <v>673</v>
      </c>
      <c r="F7614" s="425">
        <v>528004120002</v>
      </c>
      <c r="G7614" s="425" t="s">
        <v>642</v>
      </c>
      <c r="H7614" s="425">
        <v>583133</v>
      </c>
      <c r="I7614" s="425" t="s">
        <v>29</v>
      </c>
      <c r="J7614" s="425">
        <v>202302</v>
      </c>
      <c r="K7614" s="425">
        <v>44592</v>
      </c>
      <c r="L7614" s="425" t="s">
        <v>644</v>
      </c>
      <c r="M7614" s="425">
        <v>1259.29</v>
      </c>
      <c r="N7614" s="425">
        <v>2.17</v>
      </c>
      <c r="O7614" s="425" t="s">
        <v>645</v>
      </c>
      <c r="P7614" s="432">
        <v>1.917</v>
      </c>
      <c r="Q7614" s="425">
        <v>30543689</v>
      </c>
      <c r="R7614" s="425" t="s">
        <v>646</v>
      </c>
      <c r="S7614" s="425">
        <v>2027008</v>
      </c>
      <c r="T7614" s="425" t="s">
        <v>908</v>
      </c>
    </row>
    <row r="7615" spans="1:20" x14ac:dyDescent="0.25">
      <c r="A7615" s="425" t="s">
        <v>637</v>
      </c>
      <c r="B7615" s="425" t="s">
        <v>730</v>
      </c>
      <c r="C7615" s="425" t="s">
        <v>639</v>
      </c>
      <c r="D7615" s="425" t="s">
        <v>651</v>
      </c>
      <c r="E7615" s="425" t="s">
        <v>673</v>
      </c>
      <c r="F7615" s="425">
        <v>528004120002</v>
      </c>
      <c r="G7615" s="425" t="s">
        <v>642</v>
      </c>
      <c r="H7615" s="425">
        <v>583133</v>
      </c>
      <c r="I7615" s="425" t="s">
        <v>29</v>
      </c>
      <c r="J7615" s="425">
        <v>202302</v>
      </c>
      <c r="K7615" s="425">
        <v>44592</v>
      </c>
      <c r="L7615" s="425" t="s">
        <v>644</v>
      </c>
      <c r="M7615" s="425">
        <v>2153.8000000000002</v>
      </c>
      <c r="N7615" s="425">
        <v>3.72</v>
      </c>
      <c r="O7615" s="425" t="s">
        <v>645</v>
      </c>
      <c r="P7615" s="432">
        <v>3.2869999999999999</v>
      </c>
      <c r="Q7615" s="425">
        <v>30543689</v>
      </c>
      <c r="R7615" s="425" t="s">
        <v>646</v>
      </c>
      <c r="S7615" s="425">
        <v>8540386</v>
      </c>
      <c r="T7615" s="425" t="s">
        <v>920</v>
      </c>
    </row>
    <row r="7616" spans="1:20" x14ac:dyDescent="0.25">
      <c r="A7616" s="425" t="s">
        <v>637</v>
      </c>
      <c r="B7616" s="425" t="s">
        <v>831</v>
      </c>
      <c r="C7616" s="425" t="s">
        <v>639</v>
      </c>
      <c r="D7616" s="425" t="s">
        <v>640</v>
      </c>
      <c r="E7616" s="425" t="s">
        <v>673</v>
      </c>
      <c r="F7616" s="425">
        <v>528004120002</v>
      </c>
      <c r="G7616" s="425" t="s">
        <v>642</v>
      </c>
      <c r="H7616" s="425">
        <v>583148</v>
      </c>
      <c r="I7616" s="425" t="s">
        <v>699</v>
      </c>
      <c r="J7616" s="425">
        <v>202302</v>
      </c>
      <c r="K7616" s="425">
        <v>44592</v>
      </c>
      <c r="L7616" s="425" t="s">
        <v>644</v>
      </c>
      <c r="M7616" s="425">
        <v>-8441.58</v>
      </c>
      <c r="N7616" s="425">
        <v>-14.56</v>
      </c>
      <c r="O7616" s="425" t="s">
        <v>645</v>
      </c>
      <c r="P7616" s="432">
        <v>-12.865</v>
      </c>
      <c r="Q7616" s="425">
        <v>30543689</v>
      </c>
      <c r="R7616" s="425" t="s">
        <v>646</v>
      </c>
      <c r="S7616" s="425">
        <v>8540206</v>
      </c>
      <c r="T7616" s="425" t="s">
        <v>882</v>
      </c>
    </row>
    <row r="7617" spans="1:20" x14ac:dyDescent="0.25">
      <c r="A7617" s="425" t="s">
        <v>637</v>
      </c>
      <c r="B7617" s="425" t="s">
        <v>730</v>
      </c>
      <c r="C7617" s="425" t="s">
        <v>639</v>
      </c>
      <c r="D7617" s="425" t="s">
        <v>651</v>
      </c>
      <c r="E7617" s="425" t="s">
        <v>673</v>
      </c>
      <c r="F7617" s="425">
        <v>528004120002</v>
      </c>
      <c r="G7617" s="425" t="s">
        <v>642</v>
      </c>
      <c r="H7617" s="425">
        <v>583133</v>
      </c>
      <c r="I7617" s="425" t="s">
        <v>29</v>
      </c>
      <c r="J7617" s="425">
        <v>202302</v>
      </c>
      <c r="K7617" s="425">
        <v>44592</v>
      </c>
      <c r="L7617" s="425" t="s">
        <v>644</v>
      </c>
      <c r="M7617" s="425">
        <v>3151.13</v>
      </c>
      <c r="N7617" s="425">
        <v>5.44</v>
      </c>
      <c r="O7617" s="425" t="s">
        <v>645</v>
      </c>
      <c r="P7617" s="432">
        <v>4.8070000000000004</v>
      </c>
      <c r="Q7617" s="425">
        <v>30543689</v>
      </c>
      <c r="R7617" s="425" t="s">
        <v>646</v>
      </c>
      <c r="S7617" s="425">
        <v>2030994</v>
      </c>
      <c r="T7617" s="425" t="s">
        <v>924</v>
      </c>
    </row>
    <row r="7618" spans="1:20" x14ac:dyDescent="0.25">
      <c r="A7618" s="425" t="s">
        <v>637</v>
      </c>
      <c r="B7618" s="425" t="s">
        <v>831</v>
      </c>
      <c r="C7618" s="425" t="s">
        <v>639</v>
      </c>
      <c r="D7618" s="425" t="s">
        <v>640</v>
      </c>
      <c r="E7618" s="425" t="s">
        <v>673</v>
      </c>
      <c r="F7618" s="425">
        <v>528004120002</v>
      </c>
      <c r="G7618" s="425" t="s">
        <v>642</v>
      </c>
      <c r="H7618" s="425">
        <v>583148</v>
      </c>
      <c r="I7618" s="425" t="s">
        <v>699</v>
      </c>
      <c r="J7618" s="425">
        <v>202302</v>
      </c>
      <c r="K7618" s="425">
        <v>44592</v>
      </c>
      <c r="L7618" s="425" t="s">
        <v>644</v>
      </c>
      <c r="M7618" s="425">
        <v>-4939.54</v>
      </c>
      <c r="N7618" s="425">
        <v>-8.52</v>
      </c>
      <c r="O7618" s="425" t="s">
        <v>645</v>
      </c>
      <c r="P7618" s="432">
        <v>-7.5279999999999996</v>
      </c>
      <c r="Q7618" s="425">
        <v>30543689</v>
      </c>
      <c r="R7618" s="425" t="s">
        <v>646</v>
      </c>
      <c r="S7618" s="425">
        <v>2031224</v>
      </c>
      <c r="T7618" s="425" t="s">
        <v>873</v>
      </c>
    </row>
    <row r="7619" spans="1:20" x14ac:dyDescent="0.25">
      <c r="A7619" s="425" t="s">
        <v>637</v>
      </c>
      <c r="B7619" s="425" t="s">
        <v>831</v>
      </c>
      <c r="C7619" s="425" t="s">
        <v>639</v>
      </c>
      <c r="D7619" s="425" t="s">
        <v>651</v>
      </c>
      <c r="E7619" s="425" t="s">
        <v>673</v>
      </c>
      <c r="F7619" s="425">
        <v>528004120002</v>
      </c>
      <c r="G7619" s="425" t="s">
        <v>642</v>
      </c>
      <c r="H7619" s="425">
        <v>583133</v>
      </c>
      <c r="I7619" s="425" t="s">
        <v>29</v>
      </c>
      <c r="J7619" s="425">
        <v>202302</v>
      </c>
      <c r="K7619" s="425">
        <v>44592</v>
      </c>
      <c r="L7619" s="425" t="s">
        <v>644</v>
      </c>
      <c r="M7619" s="425">
        <v>3419.85</v>
      </c>
      <c r="N7619" s="425">
        <v>5.9</v>
      </c>
      <c r="O7619" s="425" t="s">
        <v>645</v>
      </c>
      <c r="P7619" s="432">
        <v>5.2130000000000001</v>
      </c>
      <c r="Q7619" s="425">
        <v>30543689</v>
      </c>
      <c r="R7619" s="425" t="s">
        <v>646</v>
      </c>
      <c r="S7619" s="425">
        <v>8540386</v>
      </c>
      <c r="T7619" s="425" t="s">
        <v>945</v>
      </c>
    </row>
    <row r="7620" spans="1:20" x14ac:dyDescent="0.25">
      <c r="A7620" s="425" t="s">
        <v>637</v>
      </c>
      <c r="B7620" s="425" t="s">
        <v>831</v>
      </c>
      <c r="C7620" s="425" t="s">
        <v>639</v>
      </c>
      <c r="D7620" s="425" t="s">
        <v>640</v>
      </c>
      <c r="E7620" s="425" t="s">
        <v>673</v>
      </c>
      <c r="F7620" s="425">
        <v>528004120002</v>
      </c>
      <c r="G7620" s="425" t="s">
        <v>642</v>
      </c>
      <c r="H7620" s="425">
        <v>583133</v>
      </c>
      <c r="I7620" s="425" t="s">
        <v>29</v>
      </c>
      <c r="J7620" s="425">
        <v>202302</v>
      </c>
      <c r="K7620" s="425">
        <v>44592</v>
      </c>
      <c r="L7620" s="425" t="s">
        <v>644</v>
      </c>
      <c r="M7620" s="425">
        <v>4939.54</v>
      </c>
      <c r="N7620" s="425">
        <v>8.52</v>
      </c>
      <c r="O7620" s="425" t="s">
        <v>645</v>
      </c>
      <c r="P7620" s="432">
        <v>7.5279999999999996</v>
      </c>
      <c r="Q7620" s="425">
        <v>30543689</v>
      </c>
      <c r="R7620" s="425" t="s">
        <v>646</v>
      </c>
      <c r="S7620" s="425">
        <v>2031224</v>
      </c>
      <c r="T7620" s="425" t="s">
        <v>873</v>
      </c>
    </row>
    <row r="7621" spans="1:20" x14ac:dyDescent="0.25">
      <c r="A7621" s="425" t="s">
        <v>637</v>
      </c>
      <c r="B7621" s="425" t="s">
        <v>831</v>
      </c>
      <c r="C7621" s="425" t="s">
        <v>639</v>
      </c>
      <c r="D7621" s="425" t="s">
        <v>640</v>
      </c>
      <c r="E7621" s="425" t="s">
        <v>673</v>
      </c>
      <c r="F7621" s="425">
        <v>528004120002</v>
      </c>
      <c r="G7621" s="425" t="s">
        <v>642</v>
      </c>
      <c r="H7621" s="425">
        <v>583133</v>
      </c>
      <c r="I7621" s="425" t="s">
        <v>29</v>
      </c>
      <c r="J7621" s="425">
        <v>202302</v>
      </c>
      <c r="K7621" s="425">
        <v>44592</v>
      </c>
      <c r="L7621" s="425" t="s">
        <v>644</v>
      </c>
      <c r="M7621" s="425">
        <v>8441.58</v>
      </c>
      <c r="N7621" s="425">
        <v>14.56</v>
      </c>
      <c r="O7621" s="425" t="s">
        <v>645</v>
      </c>
      <c r="P7621" s="432">
        <v>12.865</v>
      </c>
      <c r="Q7621" s="425">
        <v>30543689</v>
      </c>
      <c r="R7621" s="425" t="s">
        <v>646</v>
      </c>
      <c r="S7621" s="425">
        <v>8540206</v>
      </c>
      <c r="T7621" s="425" t="s">
        <v>882</v>
      </c>
    </row>
    <row r="7622" spans="1:20" x14ac:dyDescent="0.25">
      <c r="A7622" s="425" t="s">
        <v>637</v>
      </c>
      <c r="B7622" s="425" t="s">
        <v>831</v>
      </c>
      <c r="C7622" s="425" t="s">
        <v>639</v>
      </c>
      <c r="D7622" s="425" t="s">
        <v>651</v>
      </c>
      <c r="E7622" s="425" t="s">
        <v>673</v>
      </c>
      <c r="F7622" s="425">
        <v>528004120002</v>
      </c>
      <c r="G7622" s="425" t="s">
        <v>642</v>
      </c>
      <c r="H7622" s="425">
        <v>583133</v>
      </c>
      <c r="I7622" s="425" t="s">
        <v>29</v>
      </c>
      <c r="J7622" s="425">
        <v>202302</v>
      </c>
      <c r="K7622" s="425">
        <v>44592</v>
      </c>
      <c r="L7622" s="425" t="s">
        <v>644</v>
      </c>
      <c r="M7622" s="425">
        <v>6173.93</v>
      </c>
      <c r="N7622" s="425">
        <v>10.65</v>
      </c>
      <c r="O7622" s="425" t="s">
        <v>645</v>
      </c>
      <c r="P7622" s="432">
        <v>9.41</v>
      </c>
      <c r="Q7622" s="425">
        <v>30543689</v>
      </c>
      <c r="R7622" s="425" t="s">
        <v>646</v>
      </c>
      <c r="S7622" s="425">
        <v>8540279</v>
      </c>
      <c r="T7622" s="425" t="s">
        <v>929</v>
      </c>
    </row>
    <row r="7623" spans="1:20" x14ac:dyDescent="0.25">
      <c r="A7623" s="425" t="s">
        <v>637</v>
      </c>
      <c r="B7623" s="425" t="s">
        <v>831</v>
      </c>
      <c r="C7623" s="425" t="s">
        <v>639</v>
      </c>
      <c r="D7623" s="425" t="s">
        <v>651</v>
      </c>
      <c r="E7623" s="425" t="s">
        <v>673</v>
      </c>
      <c r="F7623" s="425">
        <v>528004120002</v>
      </c>
      <c r="G7623" s="425" t="s">
        <v>642</v>
      </c>
      <c r="H7623" s="425">
        <v>583133</v>
      </c>
      <c r="I7623" s="425" t="s">
        <v>29</v>
      </c>
      <c r="J7623" s="425">
        <v>202302</v>
      </c>
      <c r="K7623" s="425">
        <v>44592</v>
      </c>
      <c r="L7623" s="425" t="s">
        <v>644</v>
      </c>
      <c r="M7623" s="425">
        <v>3234.56</v>
      </c>
      <c r="N7623" s="425">
        <v>5.58</v>
      </c>
      <c r="O7623" s="425" t="s">
        <v>645</v>
      </c>
      <c r="P7623" s="432">
        <v>4.93</v>
      </c>
      <c r="Q7623" s="425">
        <v>30543689</v>
      </c>
      <c r="R7623" s="425" t="s">
        <v>646</v>
      </c>
      <c r="S7623" s="425">
        <v>2030994</v>
      </c>
      <c r="T7623" s="425" t="s">
        <v>930</v>
      </c>
    </row>
    <row r="7624" spans="1:20" x14ac:dyDescent="0.25">
      <c r="A7624" s="425" t="s">
        <v>637</v>
      </c>
      <c r="B7624" s="425" t="s">
        <v>730</v>
      </c>
      <c r="C7624" s="425" t="s">
        <v>639</v>
      </c>
      <c r="D7624" s="425" t="s">
        <v>640</v>
      </c>
      <c r="E7624" s="425" t="s">
        <v>673</v>
      </c>
      <c r="F7624" s="425">
        <v>528004120002</v>
      </c>
      <c r="G7624" s="425" t="s">
        <v>642</v>
      </c>
      <c r="H7624" s="425">
        <v>583133</v>
      </c>
      <c r="I7624" s="425" t="s">
        <v>29</v>
      </c>
      <c r="J7624" s="425">
        <v>202302</v>
      </c>
      <c r="K7624" s="425">
        <v>44592</v>
      </c>
      <c r="L7624" s="425" t="s">
        <v>644</v>
      </c>
      <c r="M7624" s="425">
        <v>1529.29</v>
      </c>
      <c r="N7624" s="425">
        <v>2.64</v>
      </c>
      <c r="O7624" s="425" t="s">
        <v>645</v>
      </c>
      <c r="P7624" s="432">
        <v>2.3330000000000002</v>
      </c>
      <c r="Q7624" s="425">
        <v>30543689</v>
      </c>
      <c r="R7624" s="425" t="s">
        <v>646</v>
      </c>
      <c r="S7624" s="425">
        <v>2031224</v>
      </c>
      <c r="T7624" s="425" t="s">
        <v>914</v>
      </c>
    </row>
    <row r="7625" spans="1:20" x14ac:dyDescent="0.25">
      <c r="A7625" s="425" t="s">
        <v>637</v>
      </c>
      <c r="B7625" s="425" t="s">
        <v>730</v>
      </c>
      <c r="C7625" s="425" t="s">
        <v>639</v>
      </c>
      <c r="D7625" s="425" t="s">
        <v>640</v>
      </c>
      <c r="E7625" s="425" t="s">
        <v>673</v>
      </c>
      <c r="F7625" s="425">
        <v>528004120002</v>
      </c>
      <c r="G7625" s="425" t="s">
        <v>642</v>
      </c>
      <c r="H7625" s="425">
        <v>583133</v>
      </c>
      <c r="I7625" s="425" t="s">
        <v>29</v>
      </c>
      <c r="J7625" s="425">
        <v>202302</v>
      </c>
      <c r="K7625" s="425">
        <v>44592</v>
      </c>
      <c r="L7625" s="425" t="s">
        <v>644</v>
      </c>
      <c r="M7625" s="425">
        <v>2938.82</v>
      </c>
      <c r="N7625" s="425">
        <v>5.07</v>
      </c>
      <c r="O7625" s="425" t="s">
        <v>645</v>
      </c>
      <c r="P7625" s="432">
        <v>4.4800000000000004</v>
      </c>
      <c r="Q7625" s="425">
        <v>30543689</v>
      </c>
      <c r="R7625" s="425" t="s">
        <v>646</v>
      </c>
      <c r="S7625" s="425">
        <v>8540206</v>
      </c>
      <c r="T7625" s="425" t="s">
        <v>909</v>
      </c>
    </row>
    <row r="7626" spans="1:20" x14ac:dyDescent="0.25">
      <c r="A7626" s="425" t="s">
        <v>637</v>
      </c>
      <c r="B7626" s="425" t="s">
        <v>831</v>
      </c>
      <c r="C7626" s="425" t="s">
        <v>639</v>
      </c>
      <c r="D7626" s="425" t="s">
        <v>651</v>
      </c>
      <c r="E7626" s="425" t="s">
        <v>673</v>
      </c>
      <c r="F7626" s="425">
        <v>528004120002</v>
      </c>
      <c r="G7626" s="425" t="s">
        <v>642</v>
      </c>
      <c r="H7626" s="425">
        <v>583133</v>
      </c>
      <c r="I7626" s="425" t="s">
        <v>29</v>
      </c>
      <c r="J7626" s="425">
        <v>202302</v>
      </c>
      <c r="K7626" s="425">
        <v>44592</v>
      </c>
      <c r="L7626" s="425" t="s">
        <v>644</v>
      </c>
      <c r="M7626" s="425">
        <v>3531.12</v>
      </c>
      <c r="N7626" s="425">
        <v>6.09</v>
      </c>
      <c r="O7626" s="425" t="s">
        <v>645</v>
      </c>
      <c r="P7626" s="432">
        <v>5.3810000000000002</v>
      </c>
      <c r="Q7626" s="425">
        <v>30543689</v>
      </c>
      <c r="R7626" s="425" t="s">
        <v>646</v>
      </c>
      <c r="S7626" s="425">
        <v>2027008</v>
      </c>
      <c r="T7626" s="425" t="s">
        <v>933</v>
      </c>
    </row>
    <row r="7627" spans="1:20" x14ac:dyDescent="0.25">
      <c r="A7627" s="425" t="s">
        <v>637</v>
      </c>
      <c r="B7627" s="425" t="s">
        <v>1229</v>
      </c>
      <c r="C7627" s="425" t="s">
        <v>639</v>
      </c>
      <c r="D7627" s="425" t="s">
        <v>651</v>
      </c>
      <c r="E7627" s="425" t="s">
        <v>704</v>
      </c>
      <c r="F7627" s="425">
        <v>528004120030</v>
      </c>
      <c r="G7627" s="425" t="s">
        <v>1644</v>
      </c>
      <c r="H7627" s="425">
        <v>583629</v>
      </c>
      <c r="I7627" s="425" t="s">
        <v>327</v>
      </c>
      <c r="J7627" s="425">
        <v>202302</v>
      </c>
      <c r="K7627" s="425">
        <v>44595</v>
      </c>
      <c r="L7627" s="425" t="s">
        <v>644</v>
      </c>
      <c r="M7627" s="425">
        <v>-8550000</v>
      </c>
      <c r="N7627" s="425">
        <v>-14529.17</v>
      </c>
      <c r="O7627" s="425" t="s">
        <v>645</v>
      </c>
      <c r="P7627" s="432">
        <v>-13034.387000000001</v>
      </c>
      <c r="Q7627" s="425">
        <v>30543689</v>
      </c>
      <c r="R7627" s="425" t="s">
        <v>1230</v>
      </c>
      <c r="S7627" s="425">
        <v>13485</v>
      </c>
      <c r="T7627" s="425" t="s">
        <v>2111</v>
      </c>
    </row>
    <row r="7628" spans="1:20" x14ac:dyDescent="0.25">
      <c r="A7628" s="425" t="s">
        <v>637</v>
      </c>
      <c r="B7628" s="425" t="s">
        <v>1229</v>
      </c>
      <c r="C7628" s="425" t="s">
        <v>639</v>
      </c>
      <c r="D7628" s="425" t="s">
        <v>651</v>
      </c>
      <c r="E7628" s="425" t="s">
        <v>704</v>
      </c>
      <c r="F7628" s="425">
        <v>528004120030</v>
      </c>
      <c r="G7628" s="425" t="s">
        <v>1644</v>
      </c>
      <c r="H7628" s="425">
        <v>583629</v>
      </c>
      <c r="I7628" s="425" t="s">
        <v>327</v>
      </c>
      <c r="J7628" s="425">
        <v>202302</v>
      </c>
      <c r="K7628" s="425">
        <v>44595</v>
      </c>
      <c r="L7628" s="425" t="s">
        <v>644</v>
      </c>
      <c r="M7628" s="425">
        <v>-1140000</v>
      </c>
      <c r="N7628" s="425">
        <v>-1937.22</v>
      </c>
      <c r="O7628" s="425" t="s">
        <v>645</v>
      </c>
      <c r="P7628" s="432">
        <v>-1737.9159999999999</v>
      </c>
      <c r="Q7628" s="425">
        <v>30543689</v>
      </c>
      <c r="R7628" s="425" t="s">
        <v>1230</v>
      </c>
      <c r="S7628" s="425">
        <v>13485</v>
      </c>
      <c r="T7628" s="425" t="s">
        <v>2111</v>
      </c>
    </row>
    <row r="7629" spans="1:20" x14ac:dyDescent="0.25">
      <c r="A7629" s="425" t="s">
        <v>637</v>
      </c>
      <c r="B7629" s="425" t="s">
        <v>1229</v>
      </c>
      <c r="C7629" s="425" t="s">
        <v>639</v>
      </c>
      <c r="D7629" s="425" t="s">
        <v>651</v>
      </c>
      <c r="E7629" s="425" t="s">
        <v>704</v>
      </c>
      <c r="F7629" s="425">
        <v>528004120030</v>
      </c>
      <c r="G7629" s="425" t="s">
        <v>1644</v>
      </c>
      <c r="H7629" s="425">
        <v>583629</v>
      </c>
      <c r="I7629" s="425" t="s">
        <v>327</v>
      </c>
      <c r="J7629" s="425">
        <v>202302</v>
      </c>
      <c r="K7629" s="425">
        <v>44595</v>
      </c>
      <c r="L7629" s="425" t="s">
        <v>644</v>
      </c>
      <c r="M7629" s="425">
        <v>-2849050</v>
      </c>
      <c r="N7629" s="425">
        <v>-4841.4399999999996</v>
      </c>
      <c r="O7629" s="425" t="s">
        <v>645</v>
      </c>
      <c r="P7629" s="432">
        <v>-4343.3450000000003</v>
      </c>
      <c r="Q7629" s="425">
        <v>30543689</v>
      </c>
      <c r="R7629" s="425" t="s">
        <v>1230</v>
      </c>
      <c r="S7629" s="425">
        <v>13485</v>
      </c>
      <c r="T7629" s="425" t="s">
        <v>1654</v>
      </c>
    </row>
    <row r="7630" spans="1:20" x14ac:dyDescent="0.25">
      <c r="A7630" s="425" t="s">
        <v>637</v>
      </c>
      <c r="B7630" s="425" t="s">
        <v>1229</v>
      </c>
      <c r="C7630" s="425" t="s">
        <v>639</v>
      </c>
      <c r="D7630" s="425" t="s">
        <v>651</v>
      </c>
      <c r="E7630" s="425" t="s">
        <v>704</v>
      </c>
      <c r="F7630" s="425">
        <v>528004120039</v>
      </c>
      <c r="G7630" s="425" t="s">
        <v>4753</v>
      </c>
      <c r="H7630" s="425">
        <v>583638</v>
      </c>
      <c r="I7630" s="425" t="s">
        <v>350</v>
      </c>
      <c r="J7630" s="425">
        <v>202302</v>
      </c>
      <c r="K7630" s="425">
        <v>44595</v>
      </c>
      <c r="L7630" s="425" t="s">
        <v>644</v>
      </c>
      <c r="M7630" s="425">
        <v>202600</v>
      </c>
      <c r="N7630" s="425">
        <v>344.28</v>
      </c>
      <c r="O7630" s="425" t="s">
        <v>645</v>
      </c>
      <c r="P7630" s="432">
        <v>308.86</v>
      </c>
      <c r="Q7630" s="425">
        <v>30543689</v>
      </c>
      <c r="R7630" s="425" t="s">
        <v>1230</v>
      </c>
      <c r="S7630" s="425">
        <v>13485</v>
      </c>
      <c r="T7630" s="425" t="s">
        <v>2454</v>
      </c>
    </row>
    <row r="7631" spans="1:20" x14ac:dyDescent="0.25">
      <c r="A7631" s="425" t="s">
        <v>637</v>
      </c>
      <c r="B7631" s="425" t="s">
        <v>1229</v>
      </c>
      <c r="C7631" s="425" t="s">
        <v>639</v>
      </c>
      <c r="D7631" s="425" t="s">
        <v>651</v>
      </c>
      <c r="E7631" s="425" t="s">
        <v>704</v>
      </c>
      <c r="F7631" s="425">
        <v>528004120030</v>
      </c>
      <c r="G7631" s="425" t="s">
        <v>1644</v>
      </c>
      <c r="H7631" s="425">
        <v>583629</v>
      </c>
      <c r="I7631" s="425" t="s">
        <v>327</v>
      </c>
      <c r="J7631" s="425">
        <v>202302</v>
      </c>
      <c r="K7631" s="425">
        <v>44595</v>
      </c>
      <c r="L7631" s="425" t="s">
        <v>644</v>
      </c>
      <c r="M7631" s="425">
        <v>-180000</v>
      </c>
      <c r="N7631" s="425">
        <v>-305.88</v>
      </c>
      <c r="O7631" s="425" t="s">
        <v>645</v>
      </c>
      <c r="P7631" s="432">
        <v>-274.411</v>
      </c>
      <c r="Q7631" s="425">
        <v>30543689</v>
      </c>
      <c r="R7631" s="425" t="s">
        <v>1230</v>
      </c>
      <c r="S7631" s="425">
        <v>13485</v>
      </c>
      <c r="T7631" s="425" t="s">
        <v>1647</v>
      </c>
    </row>
    <row r="7632" spans="1:20" x14ac:dyDescent="0.25">
      <c r="A7632" s="425" t="s">
        <v>637</v>
      </c>
      <c r="B7632" s="425" t="s">
        <v>1229</v>
      </c>
      <c r="C7632" s="425" t="s">
        <v>639</v>
      </c>
      <c r="D7632" s="425" t="s">
        <v>651</v>
      </c>
      <c r="E7632" s="425" t="s">
        <v>704</v>
      </c>
      <c r="F7632" s="425">
        <v>528004120030</v>
      </c>
      <c r="G7632" s="425" t="s">
        <v>1644</v>
      </c>
      <c r="H7632" s="425">
        <v>583629</v>
      </c>
      <c r="I7632" s="425" t="s">
        <v>327</v>
      </c>
      <c r="J7632" s="425">
        <v>202302</v>
      </c>
      <c r="K7632" s="425">
        <v>44595</v>
      </c>
      <c r="L7632" s="425" t="s">
        <v>644</v>
      </c>
      <c r="M7632" s="425">
        <v>-3420000</v>
      </c>
      <c r="N7632" s="425">
        <v>-5811.67</v>
      </c>
      <c r="O7632" s="425" t="s">
        <v>645</v>
      </c>
      <c r="P7632" s="432">
        <v>-5213.7560000000003</v>
      </c>
      <c r="Q7632" s="425">
        <v>30543689</v>
      </c>
      <c r="R7632" s="425" t="s">
        <v>1230</v>
      </c>
      <c r="S7632" s="425">
        <v>13485</v>
      </c>
      <c r="T7632" s="425" t="s">
        <v>1645</v>
      </c>
    </row>
    <row r="7633" spans="1:20" x14ac:dyDescent="0.25">
      <c r="A7633" s="425" t="s">
        <v>637</v>
      </c>
      <c r="B7633" s="425" t="s">
        <v>1229</v>
      </c>
      <c r="C7633" s="425" t="s">
        <v>639</v>
      </c>
      <c r="D7633" s="425" t="s">
        <v>651</v>
      </c>
      <c r="E7633" s="425" t="s">
        <v>704</v>
      </c>
      <c r="F7633" s="425">
        <v>528004120032</v>
      </c>
      <c r="G7633" s="425" t="s">
        <v>812</v>
      </c>
      <c r="H7633" s="425">
        <v>583631</v>
      </c>
      <c r="I7633" s="425" t="s">
        <v>333</v>
      </c>
      <c r="J7633" s="425">
        <v>202302</v>
      </c>
      <c r="K7633" s="425">
        <v>44595</v>
      </c>
      <c r="L7633" s="425" t="s">
        <v>644</v>
      </c>
      <c r="M7633" s="425">
        <v>1140000</v>
      </c>
      <c r="N7633" s="425">
        <v>1937.22</v>
      </c>
      <c r="O7633" s="425" t="s">
        <v>645</v>
      </c>
      <c r="P7633" s="432">
        <v>1737.9159999999999</v>
      </c>
      <c r="Q7633" s="425">
        <v>30543689</v>
      </c>
      <c r="R7633" s="425" t="s">
        <v>1230</v>
      </c>
      <c r="S7633" s="425">
        <v>13485</v>
      </c>
      <c r="T7633" s="425" t="s">
        <v>2465</v>
      </c>
    </row>
    <row r="7634" spans="1:20" x14ac:dyDescent="0.25">
      <c r="A7634" s="425" t="s">
        <v>637</v>
      </c>
      <c r="B7634" s="425" t="s">
        <v>1229</v>
      </c>
      <c r="C7634" s="425" t="s">
        <v>639</v>
      </c>
      <c r="D7634" s="425" t="s">
        <v>651</v>
      </c>
      <c r="E7634" s="425" t="s">
        <v>704</v>
      </c>
      <c r="F7634" s="425">
        <v>528004120032</v>
      </c>
      <c r="G7634" s="425" t="s">
        <v>812</v>
      </c>
      <c r="H7634" s="425">
        <v>583631</v>
      </c>
      <c r="I7634" s="425" t="s">
        <v>333</v>
      </c>
      <c r="J7634" s="425">
        <v>202302</v>
      </c>
      <c r="K7634" s="425">
        <v>44595</v>
      </c>
      <c r="L7634" s="425" t="s">
        <v>644</v>
      </c>
      <c r="M7634" s="425">
        <v>75000</v>
      </c>
      <c r="N7634" s="425">
        <v>127.45</v>
      </c>
      <c r="O7634" s="425" t="s">
        <v>645</v>
      </c>
      <c r="P7634" s="432">
        <v>114.33799999999999</v>
      </c>
      <c r="Q7634" s="425">
        <v>30543689</v>
      </c>
      <c r="R7634" s="425" t="s">
        <v>1230</v>
      </c>
      <c r="S7634" s="425">
        <v>13485</v>
      </c>
      <c r="T7634" s="425" t="s">
        <v>2124</v>
      </c>
    </row>
    <row r="7635" spans="1:20" x14ac:dyDescent="0.25">
      <c r="A7635" s="425" t="s">
        <v>637</v>
      </c>
      <c r="B7635" s="425" t="s">
        <v>1229</v>
      </c>
      <c r="C7635" s="425" t="s">
        <v>639</v>
      </c>
      <c r="D7635" s="425" t="s">
        <v>651</v>
      </c>
      <c r="E7635" s="425" t="s">
        <v>704</v>
      </c>
      <c r="F7635" s="425">
        <v>528004120032</v>
      </c>
      <c r="G7635" s="425" t="s">
        <v>812</v>
      </c>
      <c r="H7635" s="425">
        <v>583631</v>
      </c>
      <c r="I7635" s="425" t="s">
        <v>333</v>
      </c>
      <c r="J7635" s="425">
        <v>202302</v>
      </c>
      <c r="K7635" s="425">
        <v>44595</v>
      </c>
      <c r="L7635" s="425" t="s">
        <v>644</v>
      </c>
      <c r="M7635" s="425">
        <v>120000</v>
      </c>
      <c r="N7635" s="425">
        <v>203.92</v>
      </c>
      <c r="O7635" s="425" t="s">
        <v>645</v>
      </c>
      <c r="P7635" s="432">
        <v>182.94</v>
      </c>
      <c r="Q7635" s="425">
        <v>30543689</v>
      </c>
      <c r="R7635" s="425" t="s">
        <v>1230</v>
      </c>
      <c r="S7635" s="425">
        <v>13485</v>
      </c>
      <c r="T7635" s="425" t="s">
        <v>2126</v>
      </c>
    </row>
    <row r="7636" spans="1:20" x14ac:dyDescent="0.25">
      <c r="A7636" s="425" t="s">
        <v>637</v>
      </c>
      <c r="B7636" s="425" t="s">
        <v>1229</v>
      </c>
      <c r="C7636" s="425" t="s">
        <v>639</v>
      </c>
      <c r="D7636" s="425" t="s">
        <v>651</v>
      </c>
      <c r="E7636" s="425" t="s">
        <v>704</v>
      </c>
      <c r="F7636" s="425">
        <v>528004120032</v>
      </c>
      <c r="G7636" s="425" t="s">
        <v>812</v>
      </c>
      <c r="H7636" s="425">
        <v>583631</v>
      </c>
      <c r="I7636" s="425" t="s">
        <v>333</v>
      </c>
      <c r="J7636" s="425">
        <v>202302</v>
      </c>
      <c r="K7636" s="425">
        <v>44595</v>
      </c>
      <c r="L7636" s="425" t="s">
        <v>644</v>
      </c>
      <c r="M7636" s="425">
        <v>8550000</v>
      </c>
      <c r="N7636" s="425">
        <v>14529.17</v>
      </c>
      <c r="O7636" s="425" t="s">
        <v>645</v>
      </c>
      <c r="P7636" s="432">
        <v>13034.387000000001</v>
      </c>
      <c r="Q7636" s="425">
        <v>30543689</v>
      </c>
      <c r="R7636" s="425" t="s">
        <v>1230</v>
      </c>
      <c r="S7636" s="425">
        <v>13485</v>
      </c>
      <c r="T7636" s="425" t="s">
        <v>2111</v>
      </c>
    </row>
    <row r="7637" spans="1:20" x14ac:dyDescent="0.25">
      <c r="A7637" s="425" t="s">
        <v>637</v>
      </c>
      <c r="B7637" s="425" t="s">
        <v>1229</v>
      </c>
      <c r="C7637" s="425" t="s">
        <v>639</v>
      </c>
      <c r="D7637" s="425" t="s">
        <v>651</v>
      </c>
      <c r="E7637" s="425" t="s">
        <v>704</v>
      </c>
      <c r="F7637" s="425">
        <v>528004120032</v>
      </c>
      <c r="G7637" s="425" t="s">
        <v>812</v>
      </c>
      <c r="H7637" s="425">
        <v>583631</v>
      </c>
      <c r="I7637" s="425" t="s">
        <v>333</v>
      </c>
      <c r="J7637" s="425">
        <v>202302</v>
      </c>
      <c r="K7637" s="425">
        <v>44595</v>
      </c>
      <c r="L7637" s="425" t="s">
        <v>644</v>
      </c>
      <c r="M7637" s="425">
        <v>1140000</v>
      </c>
      <c r="N7637" s="425">
        <v>1937.22</v>
      </c>
      <c r="O7637" s="425" t="s">
        <v>645</v>
      </c>
      <c r="P7637" s="432">
        <v>1737.9159999999999</v>
      </c>
      <c r="Q7637" s="425">
        <v>30543689</v>
      </c>
      <c r="R7637" s="425" t="s">
        <v>1230</v>
      </c>
      <c r="S7637" s="425">
        <v>13485</v>
      </c>
      <c r="T7637" s="425" t="s">
        <v>2111</v>
      </c>
    </row>
    <row r="7638" spans="1:20" x14ac:dyDescent="0.25">
      <c r="A7638" s="425" t="s">
        <v>637</v>
      </c>
      <c r="B7638" s="425" t="s">
        <v>1229</v>
      </c>
      <c r="C7638" s="425" t="s">
        <v>639</v>
      </c>
      <c r="D7638" s="425" t="s">
        <v>651</v>
      </c>
      <c r="E7638" s="425" t="s">
        <v>704</v>
      </c>
      <c r="F7638" s="425">
        <v>528004120032</v>
      </c>
      <c r="G7638" s="425" t="s">
        <v>812</v>
      </c>
      <c r="H7638" s="425">
        <v>583631</v>
      </c>
      <c r="I7638" s="425" t="s">
        <v>333</v>
      </c>
      <c r="J7638" s="425">
        <v>202302</v>
      </c>
      <c r="K7638" s="425">
        <v>44595</v>
      </c>
      <c r="L7638" s="425" t="s">
        <v>644</v>
      </c>
      <c r="M7638" s="425">
        <v>2849050</v>
      </c>
      <c r="N7638" s="425">
        <v>4841.4399999999996</v>
      </c>
      <c r="O7638" s="425" t="s">
        <v>645</v>
      </c>
      <c r="P7638" s="432">
        <v>4343.3450000000003</v>
      </c>
      <c r="Q7638" s="425">
        <v>30543689</v>
      </c>
      <c r="R7638" s="425" t="s">
        <v>1230</v>
      </c>
      <c r="S7638" s="425">
        <v>13485</v>
      </c>
      <c r="T7638" s="425" t="s">
        <v>1654</v>
      </c>
    </row>
    <row r="7639" spans="1:20" x14ac:dyDescent="0.25">
      <c r="A7639" s="425" t="s">
        <v>637</v>
      </c>
      <c r="B7639" s="425" t="s">
        <v>1229</v>
      </c>
      <c r="C7639" s="425" t="s">
        <v>639</v>
      </c>
      <c r="D7639" s="425" t="s">
        <v>651</v>
      </c>
      <c r="E7639" s="425" t="s">
        <v>704</v>
      </c>
      <c r="F7639" s="425">
        <v>528004120032</v>
      </c>
      <c r="G7639" s="425" t="s">
        <v>812</v>
      </c>
      <c r="H7639" s="425">
        <v>583631</v>
      </c>
      <c r="I7639" s="425" t="s">
        <v>333</v>
      </c>
      <c r="J7639" s="425">
        <v>202302</v>
      </c>
      <c r="K7639" s="425">
        <v>44595</v>
      </c>
      <c r="L7639" s="425" t="s">
        <v>644</v>
      </c>
      <c r="M7639" s="425">
        <v>180000</v>
      </c>
      <c r="N7639" s="425">
        <v>305.88</v>
      </c>
      <c r="O7639" s="425" t="s">
        <v>645</v>
      </c>
      <c r="P7639" s="432">
        <v>274.411</v>
      </c>
      <c r="Q7639" s="425">
        <v>30543689</v>
      </c>
      <c r="R7639" s="425" t="s">
        <v>1230</v>
      </c>
      <c r="S7639" s="425">
        <v>13485</v>
      </c>
      <c r="T7639" s="425" t="s">
        <v>1647</v>
      </c>
    </row>
    <row r="7640" spans="1:20" x14ac:dyDescent="0.25">
      <c r="A7640" s="425" t="s">
        <v>637</v>
      </c>
      <c r="B7640" s="425" t="s">
        <v>1229</v>
      </c>
      <c r="C7640" s="425" t="s">
        <v>639</v>
      </c>
      <c r="D7640" s="425" t="s">
        <v>651</v>
      </c>
      <c r="E7640" s="425" t="s">
        <v>704</v>
      </c>
      <c r="F7640" s="425">
        <v>528004120032</v>
      </c>
      <c r="G7640" s="425" t="s">
        <v>812</v>
      </c>
      <c r="H7640" s="425">
        <v>583631</v>
      </c>
      <c r="I7640" s="425" t="s">
        <v>333</v>
      </c>
      <c r="J7640" s="425">
        <v>202302</v>
      </c>
      <c r="K7640" s="425">
        <v>44595</v>
      </c>
      <c r="L7640" s="425" t="s">
        <v>644</v>
      </c>
      <c r="M7640" s="425">
        <v>3420000</v>
      </c>
      <c r="N7640" s="425">
        <v>5811.67</v>
      </c>
      <c r="O7640" s="425" t="s">
        <v>645</v>
      </c>
      <c r="P7640" s="432">
        <v>5213.7560000000003</v>
      </c>
      <c r="Q7640" s="425">
        <v>30543689</v>
      </c>
      <c r="R7640" s="425" t="s">
        <v>1230</v>
      </c>
      <c r="S7640" s="425">
        <v>13485</v>
      </c>
      <c r="T7640" s="425" t="s">
        <v>1645</v>
      </c>
    </row>
    <row r="7641" spans="1:20" x14ac:dyDescent="0.25">
      <c r="A7641" s="425" t="s">
        <v>637</v>
      </c>
      <c r="B7641" s="425" t="s">
        <v>1229</v>
      </c>
      <c r="C7641" s="425" t="s">
        <v>639</v>
      </c>
      <c r="D7641" s="425" t="s">
        <v>651</v>
      </c>
      <c r="E7641" s="425" t="s">
        <v>704</v>
      </c>
      <c r="F7641" s="425">
        <v>528004120010</v>
      </c>
      <c r="G7641" s="425" t="s">
        <v>653</v>
      </c>
      <c r="H7641" s="425">
        <v>605506</v>
      </c>
      <c r="I7641" s="425" t="s">
        <v>1266</v>
      </c>
      <c r="J7641" s="425">
        <v>202302</v>
      </c>
      <c r="K7641" s="425">
        <v>44595</v>
      </c>
      <c r="L7641" s="425" t="s">
        <v>644</v>
      </c>
      <c r="M7641" s="425">
        <v>74138</v>
      </c>
      <c r="N7641" s="425">
        <v>125.98</v>
      </c>
      <c r="O7641" s="425" t="s">
        <v>645</v>
      </c>
      <c r="P7641" s="432">
        <v>113.01900000000001</v>
      </c>
      <c r="Q7641" s="425">
        <v>30543689</v>
      </c>
      <c r="R7641" s="425" t="s">
        <v>1230</v>
      </c>
      <c r="S7641" s="425">
        <v>13485</v>
      </c>
      <c r="T7641" s="425" t="s">
        <v>2449</v>
      </c>
    </row>
    <row r="7642" spans="1:20" x14ac:dyDescent="0.25">
      <c r="A7642" s="425" t="s">
        <v>637</v>
      </c>
      <c r="B7642" s="425" t="s">
        <v>1229</v>
      </c>
      <c r="C7642" s="425" t="s">
        <v>639</v>
      </c>
      <c r="D7642" s="425" t="s">
        <v>651</v>
      </c>
      <c r="E7642" s="425" t="s">
        <v>704</v>
      </c>
      <c r="F7642" s="425">
        <v>528004120010</v>
      </c>
      <c r="G7642" s="425" t="s">
        <v>653</v>
      </c>
      <c r="H7642" s="425">
        <v>605506</v>
      </c>
      <c r="I7642" s="425" t="s">
        <v>1266</v>
      </c>
      <c r="J7642" s="425">
        <v>202302</v>
      </c>
      <c r="K7642" s="425">
        <v>44595</v>
      </c>
      <c r="L7642" s="425" t="s">
        <v>644</v>
      </c>
      <c r="M7642" s="425">
        <v>28992</v>
      </c>
      <c r="N7642" s="425">
        <v>49.27</v>
      </c>
      <c r="O7642" s="425" t="s">
        <v>645</v>
      </c>
      <c r="P7642" s="432">
        <v>44.201000000000001</v>
      </c>
      <c r="Q7642" s="425">
        <v>30543689</v>
      </c>
      <c r="R7642" s="425" t="s">
        <v>1230</v>
      </c>
      <c r="S7642" s="425">
        <v>13485</v>
      </c>
      <c r="T7642" s="425" t="s">
        <v>2446</v>
      </c>
    </row>
    <row r="7643" spans="1:20" x14ac:dyDescent="0.25">
      <c r="A7643" s="425" t="s">
        <v>637</v>
      </c>
      <c r="B7643" s="425" t="s">
        <v>1229</v>
      </c>
      <c r="C7643" s="425" t="s">
        <v>639</v>
      </c>
      <c r="D7643" s="425" t="s">
        <v>651</v>
      </c>
      <c r="E7643" s="425" t="s">
        <v>704</v>
      </c>
      <c r="F7643" s="425">
        <v>528004120010</v>
      </c>
      <c r="G7643" s="425" t="s">
        <v>653</v>
      </c>
      <c r="H7643" s="425">
        <v>605506</v>
      </c>
      <c r="I7643" s="425" t="s">
        <v>1266</v>
      </c>
      <c r="J7643" s="425">
        <v>202302</v>
      </c>
      <c r="K7643" s="425">
        <v>44595</v>
      </c>
      <c r="L7643" s="425" t="s">
        <v>644</v>
      </c>
      <c r="M7643" s="425">
        <v>74138</v>
      </c>
      <c r="N7643" s="425">
        <v>125.98</v>
      </c>
      <c r="O7643" s="425" t="s">
        <v>645</v>
      </c>
      <c r="P7643" s="432">
        <v>113.01900000000001</v>
      </c>
      <c r="Q7643" s="425">
        <v>30543689</v>
      </c>
      <c r="R7643" s="425" t="s">
        <v>1230</v>
      </c>
      <c r="S7643" s="425">
        <v>13485</v>
      </c>
      <c r="T7643" s="425" t="s">
        <v>2105</v>
      </c>
    </row>
    <row r="7644" spans="1:20" x14ac:dyDescent="0.25">
      <c r="A7644" s="425" t="s">
        <v>637</v>
      </c>
      <c r="B7644" s="425" t="s">
        <v>1229</v>
      </c>
      <c r="C7644" s="425" t="s">
        <v>639</v>
      </c>
      <c r="D7644" s="425" t="s">
        <v>651</v>
      </c>
      <c r="E7644" s="425" t="s">
        <v>704</v>
      </c>
      <c r="F7644" s="425">
        <v>528004120010</v>
      </c>
      <c r="G7644" s="425" t="s">
        <v>653</v>
      </c>
      <c r="H7644" s="425">
        <v>605506</v>
      </c>
      <c r="I7644" s="425" t="s">
        <v>1266</v>
      </c>
      <c r="J7644" s="425">
        <v>202302</v>
      </c>
      <c r="K7644" s="425">
        <v>44595</v>
      </c>
      <c r="L7644" s="425" t="s">
        <v>644</v>
      </c>
      <c r="M7644" s="425">
        <v>74138</v>
      </c>
      <c r="N7644" s="425">
        <v>125.98</v>
      </c>
      <c r="O7644" s="425" t="s">
        <v>645</v>
      </c>
      <c r="P7644" s="432">
        <v>113.01900000000001</v>
      </c>
      <c r="Q7644" s="425">
        <v>30543689</v>
      </c>
      <c r="R7644" s="425" t="s">
        <v>1230</v>
      </c>
      <c r="S7644" s="425">
        <v>13485</v>
      </c>
      <c r="T7644" s="425" t="s">
        <v>1628</v>
      </c>
    </row>
    <row r="7645" spans="1:20" x14ac:dyDescent="0.25">
      <c r="A7645" s="425" t="s">
        <v>637</v>
      </c>
      <c r="B7645" s="425" t="s">
        <v>1229</v>
      </c>
      <c r="C7645" s="425" t="s">
        <v>639</v>
      </c>
      <c r="D7645" s="425" t="s">
        <v>651</v>
      </c>
      <c r="E7645" s="425" t="s">
        <v>704</v>
      </c>
      <c r="F7645" s="425">
        <v>528004120010</v>
      </c>
      <c r="G7645" s="425" t="s">
        <v>653</v>
      </c>
      <c r="H7645" s="425">
        <v>605506</v>
      </c>
      <c r="I7645" s="425" t="s">
        <v>1266</v>
      </c>
      <c r="J7645" s="425">
        <v>202302</v>
      </c>
      <c r="K7645" s="425">
        <v>44595</v>
      </c>
      <c r="L7645" s="425" t="s">
        <v>644</v>
      </c>
      <c r="M7645" s="425">
        <v>28992</v>
      </c>
      <c r="N7645" s="425">
        <v>49.27</v>
      </c>
      <c r="O7645" s="425" t="s">
        <v>645</v>
      </c>
      <c r="P7645" s="432">
        <v>44.201000000000001</v>
      </c>
      <c r="Q7645" s="425">
        <v>30543689</v>
      </c>
      <c r="R7645" s="425" t="s">
        <v>1230</v>
      </c>
      <c r="S7645" s="425">
        <v>13485</v>
      </c>
      <c r="T7645" s="425" t="s">
        <v>1627</v>
      </c>
    </row>
    <row r="7646" spans="1:20" x14ac:dyDescent="0.25">
      <c r="A7646" s="425" t="s">
        <v>637</v>
      </c>
      <c r="B7646" s="425" t="s">
        <v>1229</v>
      </c>
      <c r="C7646" s="425" t="s">
        <v>639</v>
      </c>
      <c r="D7646" s="425" t="s">
        <v>651</v>
      </c>
      <c r="E7646" s="425" t="s">
        <v>704</v>
      </c>
      <c r="F7646" s="425">
        <v>528004120010</v>
      </c>
      <c r="G7646" s="425" t="s">
        <v>653</v>
      </c>
      <c r="H7646" s="425">
        <v>605506</v>
      </c>
      <c r="I7646" s="425" t="s">
        <v>1266</v>
      </c>
      <c r="J7646" s="425">
        <v>202302</v>
      </c>
      <c r="K7646" s="425">
        <v>44595</v>
      </c>
      <c r="L7646" s="425" t="s">
        <v>644</v>
      </c>
      <c r="M7646" s="425">
        <v>74138</v>
      </c>
      <c r="N7646" s="425">
        <v>125.98</v>
      </c>
      <c r="O7646" s="425" t="s">
        <v>645</v>
      </c>
      <c r="P7646" s="432">
        <v>113.01900000000001</v>
      </c>
      <c r="Q7646" s="425">
        <v>30543689</v>
      </c>
      <c r="R7646" s="425" t="s">
        <v>1230</v>
      </c>
      <c r="S7646" s="425">
        <v>13485</v>
      </c>
      <c r="T7646" s="425" t="s">
        <v>1248</v>
      </c>
    </row>
    <row r="7647" spans="1:20" x14ac:dyDescent="0.25">
      <c r="A7647" s="425" t="s">
        <v>637</v>
      </c>
      <c r="B7647" s="425" t="s">
        <v>1229</v>
      </c>
      <c r="C7647" s="425" t="s">
        <v>639</v>
      </c>
      <c r="D7647" s="425" t="s">
        <v>651</v>
      </c>
      <c r="E7647" s="425" t="s">
        <v>704</v>
      </c>
      <c r="F7647" s="425">
        <v>528004120010</v>
      </c>
      <c r="G7647" s="425" t="s">
        <v>653</v>
      </c>
      <c r="H7647" s="425">
        <v>605506</v>
      </c>
      <c r="I7647" s="425" t="s">
        <v>1266</v>
      </c>
      <c r="J7647" s="425">
        <v>202302</v>
      </c>
      <c r="K7647" s="425">
        <v>44595</v>
      </c>
      <c r="L7647" s="425" t="s">
        <v>644</v>
      </c>
      <c r="M7647" s="425">
        <v>28992</v>
      </c>
      <c r="N7647" s="425">
        <v>49.27</v>
      </c>
      <c r="O7647" s="425" t="s">
        <v>645</v>
      </c>
      <c r="P7647" s="432">
        <v>44.201000000000001</v>
      </c>
      <c r="Q7647" s="425">
        <v>30543689</v>
      </c>
      <c r="R7647" s="425" t="s">
        <v>1230</v>
      </c>
      <c r="S7647" s="425">
        <v>13485</v>
      </c>
      <c r="T7647" s="425" t="s">
        <v>1247</v>
      </c>
    </row>
    <row r="7648" spans="1:20" x14ac:dyDescent="0.25">
      <c r="A7648" s="425" t="s">
        <v>637</v>
      </c>
      <c r="B7648" s="425" t="s">
        <v>1229</v>
      </c>
      <c r="C7648" s="425" t="s">
        <v>639</v>
      </c>
      <c r="D7648" s="425" t="s">
        <v>651</v>
      </c>
      <c r="E7648" s="425" t="s">
        <v>704</v>
      </c>
      <c r="F7648" s="425">
        <v>528004120010</v>
      </c>
      <c r="G7648" s="425" t="s">
        <v>653</v>
      </c>
      <c r="H7648" s="425">
        <v>605506</v>
      </c>
      <c r="I7648" s="425" t="s">
        <v>1266</v>
      </c>
      <c r="J7648" s="425">
        <v>202302</v>
      </c>
      <c r="K7648" s="425">
        <v>44595</v>
      </c>
      <c r="L7648" s="425" t="s">
        <v>644</v>
      </c>
      <c r="M7648" s="425">
        <v>74138</v>
      </c>
      <c r="N7648" s="425">
        <v>125.98</v>
      </c>
      <c r="O7648" s="425" t="s">
        <v>645</v>
      </c>
      <c r="P7648" s="432">
        <v>113.01900000000001</v>
      </c>
      <c r="Q7648" s="425">
        <v>30543689</v>
      </c>
      <c r="R7648" s="425" t="s">
        <v>1230</v>
      </c>
      <c r="S7648" s="425">
        <v>13485</v>
      </c>
      <c r="T7648" s="425" t="s">
        <v>1239</v>
      </c>
    </row>
    <row r="7649" spans="1:20" x14ac:dyDescent="0.25">
      <c r="A7649" s="425" t="s">
        <v>637</v>
      </c>
      <c r="B7649" s="425" t="s">
        <v>1229</v>
      </c>
      <c r="C7649" s="425" t="s">
        <v>639</v>
      </c>
      <c r="D7649" s="425" t="s">
        <v>651</v>
      </c>
      <c r="E7649" s="425" t="s">
        <v>704</v>
      </c>
      <c r="F7649" s="425">
        <v>528004120010</v>
      </c>
      <c r="G7649" s="425" t="s">
        <v>653</v>
      </c>
      <c r="H7649" s="425">
        <v>605506</v>
      </c>
      <c r="I7649" s="425" t="s">
        <v>1266</v>
      </c>
      <c r="J7649" s="425">
        <v>202302</v>
      </c>
      <c r="K7649" s="425">
        <v>44595</v>
      </c>
      <c r="L7649" s="425" t="s">
        <v>644</v>
      </c>
      <c r="M7649" s="425">
        <v>28992</v>
      </c>
      <c r="N7649" s="425">
        <v>49.27</v>
      </c>
      <c r="O7649" s="425" t="s">
        <v>645</v>
      </c>
      <c r="P7649" s="432">
        <v>44.201000000000001</v>
      </c>
      <c r="Q7649" s="425">
        <v>30543689</v>
      </c>
      <c r="R7649" s="425" t="s">
        <v>1230</v>
      </c>
      <c r="S7649" s="425">
        <v>13485</v>
      </c>
      <c r="T7649" s="425" t="s">
        <v>1238</v>
      </c>
    </row>
    <row r="7650" spans="1:20" x14ac:dyDescent="0.25">
      <c r="A7650" s="425" t="s">
        <v>637</v>
      </c>
      <c r="B7650" s="425" t="s">
        <v>1229</v>
      </c>
      <c r="C7650" s="425" t="s">
        <v>639</v>
      </c>
      <c r="D7650" s="425" t="s">
        <v>651</v>
      </c>
      <c r="E7650" s="425" t="s">
        <v>704</v>
      </c>
      <c r="F7650" s="425">
        <v>528004120010</v>
      </c>
      <c r="G7650" s="425" t="s">
        <v>653</v>
      </c>
      <c r="H7650" s="425">
        <v>605506</v>
      </c>
      <c r="I7650" s="425" t="s">
        <v>1266</v>
      </c>
      <c r="J7650" s="425">
        <v>202302</v>
      </c>
      <c r="K7650" s="425">
        <v>44595</v>
      </c>
      <c r="L7650" s="425" t="s">
        <v>644</v>
      </c>
      <c r="M7650" s="425">
        <v>74138</v>
      </c>
      <c r="N7650" s="425">
        <v>125.98</v>
      </c>
      <c r="O7650" s="425" t="s">
        <v>645</v>
      </c>
      <c r="P7650" s="432">
        <v>113.01900000000001</v>
      </c>
      <c r="Q7650" s="425">
        <v>30543689</v>
      </c>
      <c r="R7650" s="425" t="s">
        <v>1230</v>
      </c>
      <c r="S7650" s="425">
        <v>13485</v>
      </c>
      <c r="T7650" s="425" t="s">
        <v>1235</v>
      </c>
    </row>
    <row r="7651" spans="1:20" x14ac:dyDescent="0.25">
      <c r="A7651" s="425" t="s">
        <v>637</v>
      </c>
      <c r="B7651" s="425" t="s">
        <v>1229</v>
      </c>
      <c r="C7651" s="425" t="s">
        <v>639</v>
      </c>
      <c r="D7651" s="425" t="s">
        <v>651</v>
      </c>
      <c r="E7651" s="425" t="s">
        <v>704</v>
      </c>
      <c r="F7651" s="425">
        <v>528004120010</v>
      </c>
      <c r="G7651" s="425" t="s">
        <v>653</v>
      </c>
      <c r="H7651" s="425">
        <v>605506</v>
      </c>
      <c r="I7651" s="425" t="s">
        <v>1266</v>
      </c>
      <c r="J7651" s="425">
        <v>202302</v>
      </c>
      <c r="K7651" s="425">
        <v>44595</v>
      </c>
      <c r="L7651" s="425" t="s">
        <v>644</v>
      </c>
      <c r="M7651" s="425">
        <v>28992</v>
      </c>
      <c r="N7651" s="425">
        <v>49.27</v>
      </c>
      <c r="O7651" s="425" t="s">
        <v>645</v>
      </c>
      <c r="P7651" s="432">
        <v>44.201000000000001</v>
      </c>
      <c r="Q7651" s="425">
        <v>30543689</v>
      </c>
      <c r="R7651" s="425" t="s">
        <v>1230</v>
      </c>
      <c r="S7651" s="425">
        <v>13485</v>
      </c>
      <c r="T7651" s="425" t="s">
        <v>1234</v>
      </c>
    </row>
    <row r="7652" spans="1:20" x14ac:dyDescent="0.25">
      <c r="A7652" s="425" t="s">
        <v>637</v>
      </c>
      <c r="B7652" s="425" t="s">
        <v>1229</v>
      </c>
      <c r="C7652" s="425" t="s">
        <v>639</v>
      </c>
      <c r="D7652" s="425" t="s">
        <v>651</v>
      </c>
      <c r="E7652" s="425" t="s">
        <v>704</v>
      </c>
      <c r="F7652" s="425">
        <v>528004120025</v>
      </c>
      <c r="G7652" s="425" t="s">
        <v>2453</v>
      </c>
      <c r="H7652" s="425">
        <v>583624</v>
      </c>
      <c r="I7652" s="425" t="s">
        <v>298</v>
      </c>
      <c r="J7652" s="425">
        <v>202302</v>
      </c>
      <c r="K7652" s="425">
        <v>44595</v>
      </c>
      <c r="L7652" s="425" t="s">
        <v>644</v>
      </c>
      <c r="M7652" s="425">
        <v>-202600</v>
      </c>
      <c r="N7652" s="425">
        <v>-344.28</v>
      </c>
      <c r="O7652" s="425" t="s">
        <v>645</v>
      </c>
      <c r="P7652" s="432">
        <v>-308.86</v>
      </c>
      <c r="Q7652" s="425">
        <v>30543689</v>
      </c>
      <c r="R7652" s="425" t="s">
        <v>1230</v>
      </c>
      <c r="S7652" s="425">
        <v>13485</v>
      </c>
      <c r="T7652" s="425" t="s">
        <v>2454</v>
      </c>
    </row>
    <row r="7653" spans="1:20" x14ac:dyDescent="0.25">
      <c r="A7653" s="425" t="s">
        <v>637</v>
      </c>
      <c r="B7653" s="425" t="s">
        <v>1229</v>
      </c>
      <c r="C7653" s="425" t="s">
        <v>639</v>
      </c>
      <c r="D7653" s="425" t="s">
        <v>651</v>
      </c>
      <c r="E7653" s="425" t="s">
        <v>704</v>
      </c>
      <c r="F7653" s="425">
        <v>528004120001</v>
      </c>
      <c r="G7653" s="425" t="s">
        <v>705</v>
      </c>
      <c r="H7653" s="425">
        <v>583131</v>
      </c>
      <c r="I7653" s="425" t="s">
        <v>1254</v>
      </c>
      <c r="J7653" s="425">
        <v>202302</v>
      </c>
      <c r="K7653" s="425">
        <v>44595</v>
      </c>
      <c r="L7653" s="425" t="s">
        <v>644</v>
      </c>
      <c r="M7653" s="425">
        <v>-74138</v>
      </c>
      <c r="N7653" s="425">
        <v>-125.98</v>
      </c>
      <c r="O7653" s="425" t="s">
        <v>645</v>
      </c>
      <c r="P7653" s="432">
        <v>-113.01900000000001</v>
      </c>
      <c r="Q7653" s="425">
        <v>30543689</v>
      </c>
      <c r="R7653" s="425" t="s">
        <v>1230</v>
      </c>
      <c r="S7653" s="425">
        <v>13485</v>
      </c>
      <c r="T7653" s="425" t="s">
        <v>2449</v>
      </c>
    </row>
    <row r="7654" spans="1:20" x14ac:dyDescent="0.25">
      <c r="A7654" s="425" t="s">
        <v>637</v>
      </c>
      <c r="B7654" s="425" t="s">
        <v>1229</v>
      </c>
      <c r="C7654" s="425" t="s">
        <v>639</v>
      </c>
      <c r="D7654" s="425" t="s">
        <v>651</v>
      </c>
      <c r="E7654" s="425" t="s">
        <v>704</v>
      </c>
      <c r="F7654" s="425">
        <v>528004120001</v>
      </c>
      <c r="G7654" s="425" t="s">
        <v>705</v>
      </c>
      <c r="H7654" s="425">
        <v>583131</v>
      </c>
      <c r="I7654" s="425" t="s">
        <v>1254</v>
      </c>
      <c r="J7654" s="425">
        <v>202302</v>
      </c>
      <c r="K7654" s="425">
        <v>44595</v>
      </c>
      <c r="L7654" s="425" t="s">
        <v>644</v>
      </c>
      <c r="M7654" s="425">
        <v>-28992</v>
      </c>
      <c r="N7654" s="425">
        <v>-49.27</v>
      </c>
      <c r="O7654" s="425" t="s">
        <v>645</v>
      </c>
      <c r="P7654" s="432">
        <v>-44.201000000000001</v>
      </c>
      <c r="Q7654" s="425">
        <v>30543689</v>
      </c>
      <c r="R7654" s="425" t="s">
        <v>1230</v>
      </c>
      <c r="S7654" s="425">
        <v>13485</v>
      </c>
      <c r="T7654" s="425" t="s">
        <v>2446</v>
      </c>
    </row>
    <row r="7655" spans="1:20" x14ac:dyDescent="0.25">
      <c r="A7655" s="425" t="s">
        <v>637</v>
      </c>
      <c r="B7655" s="425" t="s">
        <v>1229</v>
      </c>
      <c r="C7655" s="425" t="s">
        <v>639</v>
      </c>
      <c r="D7655" s="425" t="s">
        <v>651</v>
      </c>
      <c r="E7655" s="425" t="s">
        <v>704</v>
      </c>
      <c r="F7655" s="425">
        <v>528004120001</v>
      </c>
      <c r="G7655" s="425" t="s">
        <v>705</v>
      </c>
      <c r="H7655" s="425">
        <v>583131</v>
      </c>
      <c r="I7655" s="425" t="s">
        <v>1254</v>
      </c>
      <c r="J7655" s="425">
        <v>202302</v>
      </c>
      <c r="K7655" s="425">
        <v>44595</v>
      </c>
      <c r="L7655" s="425" t="s">
        <v>644</v>
      </c>
      <c r="M7655" s="425">
        <v>-74138</v>
      </c>
      <c r="N7655" s="425">
        <v>-125.98</v>
      </c>
      <c r="O7655" s="425" t="s">
        <v>645</v>
      </c>
      <c r="P7655" s="432">
        <v>-113.01900000000001</v>
      </c>
      <c r="Q7655" s="425">
        <v>30543689</v>
      </c>
      <c r="R7655" s="425" t="s">
        <v>1230</v>
      </c>
      <c r="S7655" s="425">
        <v>13485</v>
      </c>
      <c r="T7655" s="425" t="s">
        <v>2105</v>
      </c>
    </row>
    <row r="7656" spans="1:20" x14ac:dyDescent="0.25">
      <c r="A7656" s="425" t="s">
        <v>637</v>
      </c>
      <c r="B7656" s="425" t="s">
        <v>1229</v>
      </c>
      <c r="C7656" s="425" t="s">
        <v>639</v>
      </c>
      <c r="D7656" s="425" t="s">
        <v>651</v>
      </c>
      <c r="E7656" s="425" t="s">
        <v>704</v>
      </c>
      <c r="F7656" s="425">
        <v>528004120001</v>
      </c>
      <c r="G7656" s="425" t="s">
        <v>705</v>
      </c>
      <c r="H7656" s="425">
        <v>583131</v>
      </c>
      <c r="I7656" s="425" t="s">
        <v>1254</v>
      </c>
      <c r="J7656" s="425">
        <v>202302</v>
      </c>
      <c r="K7656" s="425">
        <v>44595</v>
      </c>
      <c r="L7656" s="425" t="s">
        <v>644</v>
      </c>
      <c r="M7656" s="425">
        <v>-74138</v>
      </c>
      <c r="N7656" s="425">
        <v>-125.98</v>
      </c>
      <c r="O7656" s="425" t="s">
        <v>645</v>
      </c>
      <c r="P7656" s="432">
        <v>-113.01900000000001</v>
      </c>
      <c r="Q7656" s="425">
        <v>30543689</v>
      </c>
      <c r="R7656" s="425" t="s">
        <v>1230</v>
      </c>
      <c r="S7656" s="425">
        <v>13485</v>
      </c>
      <c r="T7656" s="425" t="s">
        <v>1628</v>
      </c>
    </row>
    <row r="7657" spans="1:20" x14ac:dyDescent="0.25">
      <c r="A7657" s="425" t="s">
        <v>637</v>
      </c>
      <c r="B7657" s="425" t="s">
        <v>1229</v>
      </c>
      <c r="C7657" s="425" t="s">
        <v>639</v>
      </c>
      <c r="D7657" s="425" t="s">
        <v>651</v>
      </c>
      <c r="E7657" s="425" t="s">
        <v>704</v>
      </c>
      <c r="F7657" s="425">
        <v>528004120001</v>
      </c>
      <c r="G7657" s="425" t="s">
        <v>705</v>
      </c>
      <c r="H7657" s="425">
        <v>583131</v>
      </c>
      <c r="I7657" s="425" t="s">
        <v>1254</v>
      </c>
      <c r="J7657" s="425">
        <v>202302</v>
      </c>
      <c r="K7657" s="425">
        <v>44595</v>
      </c>
      <c r="L7657" s="425" t="s">
        <v>644</v>
      </c>
      <c r="M7657" s="425">
        <v>-28992</v>
      </c>
      <c r="N7657" s="425">
        <v>-49.27</v>
      </c>
      <c r="O7657" s="425" t="s">
        <v>645</v>
      </c>
      <c r="P7657" s="432">
        <v>-44.201000000000001</v>
      </c>
      <c r="Q7657" s="425">
        <v>30543689</v>
      </c>
      <c r="R7657" s="425" t="s">
        <v>1230</v>
      </c>
      <c r="S7657" s="425">
        <v>13485</v>
      </c>
      <c r="T7657" s="425" t="s">
        <v>1627</v>
      </c>
    </row>
    <row r="7658" spans="1:20" x14ac:dyDescent="0.25">
      <c r="A7658" s="425" t="s">
        <v>637</v>
      </c>
      <c r="B7658" s="425" t="s">
        <v>1229</v>
      </c>
      <c r="C7658" s="425" t="s">
        <v>639</v>
      </c>
      <c r="D7658" s="425" t="s">
        <v>651</v>
      </c>
      <c r="E7658" s="425" t="s">
        <v>704</v>
      </c>
      <c r="F7658" s="425">
        <v>528004120001</v>
      </c>
      <c r="G7658" s="425" t="s">
        <v>705</v>
      </c>
      <c r="H7658" s="425">
        <v>583131</v>
      </c>
      <c r="I7658" s="425" t="s">
        <v>1254</v>
      </c>
      <c r="J7658" s="425">
        <v>202302</v>
      </c>
      <c r="K7658" s="425">
        <v>44595</v>
      </c>
      <c r="L7658" s="425" t="s">
        <v>644</v>
      </c>
      <c r="M7658" s="425">
        <v>-74138</v>
      </c>
      <c r="N7658" s="425">
        <v>-125.98</v>
      </c>
      <c r="O7658" s="425" t="s">
        <v>645</v>
      </c>
      <c r="P7658" s="432">
        <v>-113.01900000000001</v>
      </c>
      <c r="Q7658" s="425">
        <v>30543689</v>
      </c>
      <c r="R7658" s="425" t="s">
        <v>1230</v>
      </c>
      <c r="S7658" s="425">
        <v>13485</v>
      </c>
      <c r="T7658" s="425" t="s">
        <v>1248</v>
      </c>
    </row>
    <row r="7659" spans="1:20" x14ac:dyDescent="0.25">
      <c r="A7659" s="425" t="s">
        <v>637</v>
      </c>
      <c r="B7659" s="425" t="s">
        <v>1229</v>
      </c>
      <c r="C7659" s="425" t="s">
        <v>639</v>
      </c>
      <c r="D7659" s="425" t="s">
        <v>651</v>
      </c>
      <c r="E7659" s="425" t="s">
        <v>704</v>
      </c>
      <c r="F7659" s="425">
        <v>528004120001</v>
      </c>
      <c r="G7659" s="425" t="s">
        <v>705</v>
      </c>
      <c r="H7659" s="425">
        <v>583131</v>
      </c>
      <c r="I7659" s="425" t="s">
        <v>1254</v>
      </c>
      <c r="J7659" s="425">
        <v>202302</v>
      </c>
      <c r="K7659" s="425">
        <v>44595</v>
      </c>
      <c r="L7659" s="425" t="s">
        <v>644</v>
      </c>
      <c r="M7659" s="425">
        <v>-28992</v>
      </c>
      <c r="N7659" s="425">
        <v>-49.27</v>
      </c>
      <c r="O7659" s="425" t="s">
        <v>645</v>
      </c>
      <c r="P7659" s="432">
        <v>-44.201000000000001</v>
      </c>
      <c r="Q7659" s="425">
        <v>30543689</v>
      </c>
      <c r="R7659" s="425" t="s">
        <v>1230</v>
      </c>
      <c r="S7659" s="425">
        <v>13485</v>
      </c>
      <c r="T7659" s="425" t="s">
        <v>1247</v>
      </c>
    </row>
    <row r="7660" spans="1:20" x14ac:dyDescent="0.25">
      <c r="A7660" s="425" t="s">
        <v>637</v>
      </c>
      <c r="B7660" s="425" t="s">
        <v>1229</v>
      </c>
      <c r="C7660" s="425" t="s">
        <v>639</v>
      </c>
      <c r="D7660" s="425" t="s">
        <v>651</v>
      </c>
      <c r="E7660" s="425" t="s">
        <v>704</v>
      </c>
      <c r="F7660" s="425">
        <v>528004120001</v>
      </c>
      <c r="G7660" s="425" t="s">
        <v>705</v>
      </c>
      <c r="H7660" s="425">
        <v>583131</v>
      </c>
      <c r="I7660" s="425" t="s">
        <v>1254</v>
      </c>
      <c r="J7660" s="425">
        <v>202302</v>
      </c>
      <c r="K7660" s="425">
        <v>44595</v>
      </c>
      <c r="L7660" s="425" t="s">
        <v>644</v>
      </c>
      <c r="M7660" s="425">
        <v>-74138</v>
      </c>
      <c r="N7660" s="425">
        <v>-125.98</v>
      </c>
      <c r="O7660" s="425" t="s">
        <v>645</v>
      </c>
      <c r="P7660" s="432">
        <v>-113.01900000000001</v>
      </c>
      <c r="Q7660" s="425">
        <v>30543689</v>
      </c>
      <c r="R7660" s="425" t="s">
        <v>1230</v>
      </c>
      <c r="S7660" s="425">
        <v>13485</v>
      </c>
      <c r="T7660" s="425" t="s">
        <v>1239</v>
      </c>
    </row>
    <row r="7661" spans="1:20" x14ac:dyDescent="0.25">
      <c r="A7661" s="425" t="s">
        <v>637</v>
      </c>
      <c r="B7661" s="425" t="s">
        <v>1229</v>
      </c>
      <c r="C7661" s="425" t="s">
        <v>639</v>
      </c>
      <c r="D7661" s="425" t="s">
        <v>651</v>
      </c>
      <c r="E7661" s="425" t="s">
        <v>704</v>
      </c>
      <c r="F7661" s="425">
        <v>528004120001</v>
      </c>
      <c r="G7661" s="425" t="s">
        <v>705</v>
      </c>
      <c r="H7661" s="425">
        <v>583131</v>
      </c>
      <c r="I7661" s="425" t="s">
        <v>1254</v>
      </c>
      <c r="J7661" s="425">
        <v>202302</v>
      </c>
      <c r="K7661" s="425">
        <v>44595</v>
      </c>
      <c r="L7661" s="425" t="s">
        <v>644</v>
      </c>
      <c r="M7661" s="425">
        <v>-28992</v>
      </c>
      <c r="N7661" s="425">
        <v>-49.27</v>
      </c>
      <c r="O7661" s="425" t="s">
        <v>645</v>
      </c>
      <c r="P7661" s="432">
        <v>-44.201000000000001</v>
      </c>
      <c r="Q7661" s="425">
        <v>30543689</v>
      </c>
      <c r="R7661" s="425" t="s">
        <v>1230</v>
      </c>
      <c r="S7661" s="425">
        <v>13485</v>
      </c>
      <c r="T7661" s="425" t="s">
        <v>1238</v>
      </c>
    </row>
    <row r="7662" spans="1:20" x14ac:dyDescent="0.25">
      <c r="A7662" s="425" t="s">
        <v>637</v>
      </c>
      <c r="B7662" s="425" t="s">
        <v>1229</v>
      </c>
      <c r="C7662" s="425" t="s">
        <v>639</v>
      </c>
      <c r="D7662" s="425" t="s">
        <v>651</v>
      </c>
      <c r="E7662" s="425" t="s">
        <v>704</v>
      </c>
      <c r="F7662" s="425">
        <v>528004120001</v>
      </c>
      <c r="G7662" s="425" t="s">
        <v>705</v>
      </c>
      <c r="H7662" s="425">
        <v>583131</v>
      </c>
      <c r="I7662" s="425" t="s">
        <v>1254</v>
      </c>
      <c r="J7662" s="425">
        <v>202302</v>
      </c>
      <c r="K7662" s="425">
        <v>44595</v>
      </c>
      <c r="L7662" s="425" t="s">
        <v>644</v>
      </c>
      <c r="M7662" s="425">
        <v>-74138</v>
      </c>
      <c r="N7662" s="425">
        <v>-125.98</v>
      </c>
      <c r="O7662" s="425" t="s">
        <v>645</v>
      </c>
      <c r="P7662" s="432">
        <v>-113.01900000000001</v>
      </c>
      <c r="Q7662" s="425">
        <v>30543689</v>
      </c>
      <c r="R7662" s="425" t="s">
        <v>1230</v>
      </c>
      <c r="S7662" s="425">
        <v>13485</v>
      </c>
      <c r="T7662" s="425" t="s">
        <v>1235</v>
      </c>
    </row>
    <row r="7663" spans="1:20" x14ac:dyDescent="0.25">
      <c r="A7663" s="425" t="s">
        <v>637</v>
      </c>
      <c r="B7663" s="425" t="s">
        <v>1229</v>
      </c>
      <c r="C7663" s="425" t="s">
        <v>639</v>
      </c>
      <c r="D7663" s="425" t="s">
        <v>651</v>
      </c>
      <c r="E7663" s="425" t="s">
        <v>704</v>
      </c>
      <c r="F7663" s="425">
        <v>528004120001</v>
      </c>
      <c r="G7663" s="425" t="s">
        <v>705</v>
      </c>
      <c r="H7663" s="425">
        <v>583131</v>
      </c>
      <c r="I7663" s="425" t="s">
        <v>1254</v>
      </c>
      <c r="J7663" s="425">
        <v>202302</v>
      </c>
      <c r="K7663" s="425">
        <v>44595</v>
      </c>
      <c r="L7663" s="425" t="s">
        <v>644</v>
      </c>
      <c r="M7663" s="425">
        <v>-28992</v>
      </c>
      <c r="N7663" s="425">
        <v>-49.27</v>
      </c>
      <c r="O7663" s="425" t="s">
        <v>645</v>
      </c>
      <c r="P7663" s="432">
        <v>-44.201000000000001</v>
      </c>
      <c r="Q7663" s="425">
        <v>30543689</v>
      </c>
      <c r="R7663" s="425" t="s">
        <v>1230</v>
      </c>
      <c r="S7663" s="425">
        <v>13485</v>
      </c>
      <c r="T7663" s="425" t="s">
        <v>1234</v>
      </c>
    </row>
    <row r="7664" spans="1:20" x14ac:dyDescent="0.25">
      <c r="A7664" s="425" t="s">
        <v>637</v>
      </c>
      <c r="B7664" s="425" t="s">
        <v>1229</v>
      </c>
      <c r="C7664" s="425" t="s">
        <v>639</v>
      </c>
      <c r="D7664" s="425" t="s">
        <v>651</v>
      </c>
      <c r="E7664" s="425" t="s">
        <v>704</v>
      </c>
      <c r="F7664" s="425">
        <v>528004120030</v>
      </c>
      <c r="G7664" s="425" t="s">
        <v>1644</v>
      </c>
      <c r="H7664" s="425">
        <v>583629</v>
      </c>
      <c r="I7664" s="425" t="s">
        <v>327</v>
      </c>
      <c r="J7664" s="425">
        <v>202302</v>
      </c>
      <c r="K7664" s="425">
        <v>44595</v>
      </c>
      <c r="L7664" s="425" t="s">
        <v>644</v>
      </c>
      <c r="M7664" s="425">
        <v>-1140000</v>
      </c>
      <c r="N7664" s="425">
        <v>-1937.22</v>
      </c>
      <c r="O7664" s="425" t="s">
        <v>645</v>
      </c>
      <c r="P7664" s="432">
        <v>-1737.9159999999999</v>
      </c>
      <c r="Q7664" s="425">
        <v>30543689</v>
      </c>
      <c r="R7664" s="425" t="s">
        <v>1230</v>
      </c>
      <c r="S7664" s="425">
        <v>13485</v>
      </c>
      <c r="T7664" s="425" t="s">
        <v>2465</v>
      </c>
    </row>
    <row r="7665" spans="1:20" x14ac:dyDescent="0.25">
      <c r="A7665" s="425" t="s">
        <v>637</v>
      </c>
      <c r="B7665" s="425" t="s">
        <v>1229</v>
      </c>
      <c r="C7665" s="425" t="s">
        <v>639</v>
      </c>
      <c r="D7665" s="425" t="s">
        <v>651</v>
      </c>
      <c r="E7665" s="425" t="s">
        <v>704</v>
      </c>
      <c r="F7665" s="425">
        <v>528004120030</v>
      </c>
      <c r="G7665" s="425" t="s">
        <v>1644</v>
      </c>
      <c r="H7665" s="425">
        <v>583629</v>
      </c>
      <c r="I7665" s="425" t="s">
        <v>327</v>
      </c>
      <c r="J7665" s="425">
        <v>202302</v>
      </c>
      <c r="K7665" s="425">
        <v>44595</v>
      </c>
      <c r="L7665" s="425" t="s">
        <v>644</v>
      </c>
      <c r="M7665" s="425">
        <v>-75000</v>
      </c>
      <c r="N7665" s="425">
        <v>-127.45</v>
      </c>
      <c r="O7665" s="425" t="s">
        <v>645</v>
      </c>
      <c r="P7665" s="432">
        <v>-114.33799999999999</v>
      </c>
      <c r="Q7665" s="425">
        <v>30543689</v>
      </c>
      <c r="R7665" s="425" t="s">
        <v>1230</v>
      </c>
      <c r="S7665" s="425">
        <v>13485</v>
      </c>
      <c r="T7665" s="425" t="s">
        <v>2124</v>
      </c>
    </row>
    <row r="7666" spans="1:20" x14ac:dyDescent="0.25">
      <c r="A7666" s="425" t="s">
        <v>637</v>
      </c>
      <c r="B7666" s="425" t="s">
        <v>1229</v>
      </c>
      <c r="C7666" s="425" t="s">
        <v>639</v>
      </c>
      <c r="D7666" s="425" t="s">
        <v>651</v>
      </c>
      <c r="E7666" s="425" t="s">
        <v>704</v>
      </c>
      <c r="F7666" s="425">
        <v>528004120030</v>
      </c>
      <c r="G7666" s="425" t="s">
        <v>1644</v>
      </c>
      <c r="H7666" s="425">
        <v>583629</v>
      </c>
      <c r="I7666" s="425" t="s">
        <v>327</v>
      </c>
      <c r="J7666" s="425">
        <v>202302</v>
      </c>
      <c r="K7666" s="425">
        <v>44595</v>
      </c>
      <c r="L7666" s="425" t="s">
        <v>644</v>
      </c>
      <c r="M7666" s="425">
        <v>-120000</v>
      </c>
      <c r="N7666" s="425">
        <v>-203.92</v>
      </c>
      <c r="O7666" s="425" t="s">
        <v>645</v>
      </c>
      <c r="P7666" s="432">
        <v>-182.94</v>
      </c>
      <c r="Q7666" s="425">
        <v>30543689</v>
      </c>
      <c r="R7666" s="425" t="s">
        <v>1230</v>
      </c>
      <c r="S7666" s="425">
        <v>13485</v>
      </c>
      <c r="T7666" s="425" t="s">
        <v>2126</v>
      </c>
    </row>
    <row r="7667" spans="1:20" x14ac:dyDescent="0.25">
      <c r="A7667" s="425" t="s">
        <v>637</v>
      </c>
      <c r="B7667" s="425" t="s">
        <v>1229</v>
      </c>
      <c r="C7667" s="425" t="s">
        <v>639</v>
      </c>
      <c r="D7667" s="425" t="s">
        <v>663</v>
      </c>
      <c r="E7667" s="425" t="s">
        <v>704</v>
      </c>
      <c r="F7667" s="425">
        <v>528004120010</v>
      </c>
      <c r="G7667" s="425" t="s">
        <v>653</v>
      </c>
      <c r="H7667" s="425">
        <v>605506</v>
      </c>
      <c r="I7667" s="425" t="s">
        <v>1266</v>
      </c>
      <c r="J7667" s="425">
        <v>202302</v>
      </c>
      <c r="K7667" s="425">
        <v>44599</v>
      </c>
      <c r="L7667" s="425" t="s">
        <v>644</v>
      </c>
      <c r="M7667" s="425">
        <v>315000</v>
      </c>
      <c r="N7667" s="425">
        <v>535.29</v>
      </c>
      <c r="O7667" s="425" t="s">
        <v>645</v>
      </c>
      <c r="P7667" s="432">
        <v>480.21899999999999</v>
      </c>
      <c r="Q7667" s="425">
        <v>30543689</v>
      </c>
      <c r="R7667" s="425" t="s">
        <v>1230</v>
      </c>
      <c r="S7667" s="425">
        <v>13487</v>
      </c>
      <c r="T7667" s="425" t="s">
        <v>4662</v>
      </c>
    </row>
    <row r="7668" spans="1:20" x14ac:dyDescent="0.25">
      <c r="A7668" s="425" t="s">
        <v>637</v>
      </c>
      <c r="B7668" s="425" t="s">
        <v>1229</v>
      </c>
      <c r="C7668" s="425" t="s">
        <v>639</v>
      </c>
      <c r="D7668" s="425" t="s">
        <v>663</v>
      </c>
      <c r="E7668" s="425" t="s">
        <v>704</v>
      </c>
      <c r="F7668" s="425">
        <v>528004120010</v>
      </c>
      <c r="G7668" s="425" t="s">
        <v>653</v>
      </c>
      <c r="H7668" s="425">
        <v>605506</v>
      </c>
      <c r="I7668" s="425" t="s">
        <v>1266</v>
      </c>
      <c r="J7668" s="425">
        <v>202302</v>
      </c>
      <c r="K7668" s="425">
        <v>44599</v>
      </c>
      <c r="L7668" s="425" t="s">
        <v>644</v>
      </c>
      <c r="M7668" s="425">
        <v>315000</v>
      </c>
      <c r="N7668" s="425">
        <v>535.29</v>
      </c>
      <c r="O7668" s="425" t="s">
        <v>645</v>
      </c>
      <c r="P7668" s="432">
        <v>480.21899999999999</v>
      </c>
      <c r="Q7668" s="425">
        <v>30543689</v>
      </c>
      <c r="R7668" s="425" t="s">
        <v>1230</v>
      </c>
      <c r="S7668" s="425">
        <v>13487</v>
      </c>
      <c r="T7668" s="425" t="s">
        <v>4254</v>
      </c>
    </row>
    <row r="7669" spans="1:20" x14ac:dyDescent="0.25">
      <c r="A7669" s="425" t="s">
        <v>637</v>
      </c>
      <c r="B7669" s="425" t="s">
        <v>1229</v>
      </c>
      <c r="C7669" s="425" t="s">
        <v>639</v>
      </c>
      <c r="D7669" s="425" t="s">
        <v>663</v>
      </c>
      <c r="E7669" s="425" t="s">
        <v>704</v>
      </c>
      <c r="F7669" s="425">
        <v>528004120010</v>
      </c>
      <c r="G7669" s="425" t="s">
        <v>653</v>
      </c>
      <c r="H7669" s="425">
        <v>605506</v>
      </c>
      <c r="I7669" s="425" t="s">
        <v>1266</v>
      </c>
      <c r="J7669" s="425">
        <v>202302</v>
      </c>
      <c r="K7669" s="425">
        <v>44599</v>
      </c>
      <c r="L7669" s="425" t="s">
        <v>644</v>
      </c>
      <c r="M7669" s="425">
        <v>543280</v>
      </c>
      <c r="N7669" s="425">
        <v>923.21</v>
      </c>
      <c r="O7669" s="425" t="s">
        <v>645</v>
      </c>
      <c r="P7669" s="432">
        <v>828.22900000000004</v>
      </c>
      <c r="Q7669" s="425">
        <v>30543689</v>
      </c>
      <c r="R7669" s="425" t="s">
        <v>1230</v>
      </c>
      <c r="S7669" s="425">
        <v>13487</v>
      </c>
      <c r="T7669" s="425" t="s">
        <v>4706</v>
      </c>
    </row>
    <row r="7670" spans="1:20" x14ac:dyDescent="0.25">
      <c r="A7670" s="425" t="s">
        <v>637</v>
      </c>
      <c r="B7670" s="425" t="s">
        <v>1229</v>
      </c>
      <c r="C7670" s="425" t="s">
        <v>639</v>
      </c>
      <c r="D7670" s="425" t="s">
        <v>663</v>
      </c>
      <c r="E7670" s="425" t="s">
        <v>704</v>
      </c>
      <c r="F7670" s="425">
        <v>528004120010</v>
      </c>
      <c r="G7670" s="425" t="s">
        <v>653</v>
      </c>
      <c r="H7670" s="425">
        <v>605506</v>
      </c>
      <c r="I7670" s="425" t="s">
        <v>1266</v>
      </c>
      <c r="J7670" s="425">
        <v>202302</v>
      </c>
      <c r="K7670" s="425">
        <v>44599</v>
      </c>
      <c r="L7670" s="425" t="s">
        <v>644</v>
      </c>
      <c r="M7670" s="425">
        <v>315000</v>
      </c>
      <c r="N7670" s="425">
        <v>535.29</v>
      </c>
      <c r="O7670" s="425" t="s">
        <v>645</v>
      </c>
      <c r="P7670" s="432">
        <v>480.21899999999999</v>
      </c>
      <c r="Q7670" s="425">
        <v>30543689</v>
      </c>
      <c r="R7670" s="425" t="s">
        <v>1230</v>
      </c>
      <c r="S7670" s="425">
        <v>13487</v>
      </c>
      <c r="T7670" s="425" t="s">
        <v>4662</v>
      </c>
    </row>
    <row r="7671" spans="1:20" x14ac:dyDescent="0.25">
      <c r="A7671" s="425" t="s">
        <v>637</v>
      </c>
      <c r="B7671" s="425" t="s">
        <v>1229</v>
      </c>
      <c r="C7671" s="425" t="s">
        <v>639</v>
      </c>
      <c r="D7671" s="425" t="s">
        <v>663</v>
      </c>
      <c r="E7671" s="425" t="s">
        <v>704</v>
      </c>
      <c r="F7671" s="425">
        <v>528004120010</v>
      </c>
      <c r="G7671" s="425" t="s">
        <v>653</v>
      </c>
      <c r="H7671" s="425">
        <v>605506</v>
      </c>
      <c r="I7671" s="425" t="s">
        <v>1266</v>
      </c>
      <c r="J7671" s="425">
        <v>202302</v>
      </c>
      <c r="K7671" s="425">
        <v>44599</v>
      </c>
      <c r="L7671" s="425" t="s">
        <v>644</v>
      </c>
      <c r="M7671" s="425">
        <v>315000</v>
      </c>
      <c r="N7671" s="425">
        <v>535.29</v>
      </c>
      <c r="O7671" s="425" t="s">
        <v>645</v>
      </c>
      <c r="P7671" s="432">
        <v>480.21899999999999</v>
      </c>
      <c r="Q7671" s="425">
        <v>30543689</v>
      </c>
      <c r="R7671" s="425" t="s">
        <v>1230</v>
      </c>
      <c r="S7671" s="425">
        <v>13487</v>
      </c>
      <c r="T7671" s="425" t="s">
        <v>4254</v>
      </c>
    </row>
    <row r="7672" spans="1:20" x14ac:dyDescent="0.25">
      <c r="A7672" s="425" t="s">
        <v>637</v>
      </c>
      <c r="B7672" s="425" t="s">
        <v>1229</v>
      </c>
      <c r="C7672" s="425" t="s">
        <v>639</v>
      </c>
      <c r="D7672" s="425" t="s">
        <v>663</v>
      </c>
      <c r="E7672" s="425" t="s">
        <v>704</v>
      </c>
      <c r="F7672" s="425">
        <v>528004120001</v>
      </c>
      <c r="G7672" s="425" t="s">
        <v>705</v>
      </c>
      <c r="H7672" s="425">
        <v>583131</v>
      </c>
      <c r="I7672" s="425" t="s">
        <v>1254</v>
      </c>
      <c r="J7672" s="425">
        <v>202302</v>
      </c>
      <c r="K7672" s="425">
        <v>44599</v>
      </c>
      <c r="L7672" s="425" t="s">
        <v>644</v>
      </c>
      <c r="M7672" s="425">
        <v>-315000</v>
      </c>
      <c r="N7672" s="425">
        <v>-535.29</v>
      </c>
      <c r="O7672" s="425" t="s">
        <v>645</v>
      </c>
      <c r="P7672" s="432">
        <v>-480.21899999999999</v>
      </c>
      <c r="Q7672" s="425">
        <v>30543689</v>
      </c>
      <c r="R7672" s="425" t="s">
        <v>1230</v>
      </c>
      <c r="S7672" s="425">
        <v>13487</v>
      </c>
      <c r="T7672" s="425" t="s">
        <v>4662</v>
      </c>
    </row>
    <row r="7673" spans="1:20" x14ac:dyDescent="0.25">
      <c r="A7673" s="425" t="s">
        <v>637</v>
      </c>
      <c r="B7673" s="425" t="s">
        <v>1229</v>
      </c>
      <c r="C7673" s="425" t="s">
        <v>639</v>
      </c>
      <c r="D7673" s="425" t="s">
        <v>663</v>
      </c>
      <c r="E7673" s="425" t="s">
        <v>704</v>
      </c>
      <c r="F7673" s="425">
        <v>528004120001</v>
      </c>
      <c r="G7673" s="425" t="s">
        <v>705</v>
      </c>
      <c r="H7673" s="425">
        <v>583131</v>
      </c>
      <c r="I7673" s="425" t="s">
        <v>1254</v>
      </c>
      <c r="J7673" s="425">
        <v>202302</v>
      </c>
      <c r="K7673" s="425">
        <v>44599</v>
      </c>
      <c r="L7673" s="425" t="s">
        <v>644</v>
      </c>
      <c r="M7673" s="425">
        <v>-315000</v>
      </c>
      <c r="N7673" s="425">
        <v>-535.29</v>
      </c>
      <c r="O7673" s="425" t="s">
        <v>645</v>
      </c>
      <c r="P7673" s="432">
        <v>-480.21899999999999</v>
      </c>
      <c r="Q7673" s="425">
        <v>30543689</v>
      </c>
      <c r="R7673" s="425" t="s">
        <v>1230</v>
      </c>
      <c r="S7673" s="425">
        <v>13487</v>
      </c>
      <c r="T7673" s="425" t="s">
        <v>4254</v>
      </c>
    </row>
    <row r="7674" spans="1:20" x14ac:dyDescent="0.25">
      <c r="A7674" s="425" t="s">
        <v>637</v>
      </c>
      <c r="B7674" s="425" t="s">
        <v>1229</v>
      </c>
      <c r="C7674" s="425" t="s">
        <v>639</v>
      </c>
      <c r="D7674" s="425" t="s">
        <v>663</v>
      </c>
      <c r="E7674" s="425" t="s">
        <v>704</v>
      </c>
      <c r="F7674" s="425">
        <v>528004120001</v>
      </c>
      <c r="G7674" s="425" t="s">
        <v>705</v>
      </c>
      <c r="H7674" s="425">
        <v>583131</v>
      </c>
      <c r="I7674" s="425" t="s">
        <v>1254</v>
      </c>
      <c r="J7674" s="425">
        <v>202302</v>
      </c>
      <c r="K7674" s="425">
        <v>44599</v>
      </c>
      <c r="L7674" s="425" t="s">
        <v>644</v>
      </c>
      <c r="M7674" s="425">
        <v>-543280</v>
      </c>
      <c r="N7674" s="425">
        <v>-923.21</v>
      </c>
      <c r="O7674" s="425" t="s">
        <v>645</v>
      </c>
      <c r="P7674" s="432">
        <v>-828.22900000000004</v>
      </c>
      <c r="Q7674" s="425">
        <v>30543689</v>
      </c>
      <c r="R7674" s="425" t="s">
        <v>1230</v>
      </c>
      <c r="S7674" s="425">
        <v>13487</v>
      </c>
      <c r="T7674" s="425" t="s">
        <v>4706</v>
      </c>
    </row>
    <row r="7675" spans="1:20" x14ac:dyDescent="0.25">
      <c r="A7675" s="425" t="s">
        <v>637</v>
      </c>
      <c r="B7675" s="425" t="s">
        <v>1229</v>
      </c>
      <c r="C7675" s="425" t="s">
        <v>639</v>
      </c>
      <c r="D7675" s="425" t="s">
        <v>663</v>
      </c>
      <c r="E7675" s="425" t="s">
        <v>704</v>
      </c>
      <c r="F7675" s="425">
        <v>528004120001</v>
      </c>
      <c r="G7675" s="425" t="s">
        <v>705</v>
      </c>
      <c r="H7675" s="425">
        <v>583131</v>
      </c>
      <c r="I7675" s="425" t="s">
        <v>1254</v>
      </c>
      <c r="J7675" s="425">
        <v>202302</v>
      </c>
      <c r="K7675" s="425">
        <v>44599</v>
      </c>
      <c r="L7675" s="425" t="s">
        <v>644</v>
      </c>
      <c r="M7675" s="425">
        <v>-315000</v>
      </c>
      <c r="N7675" s="425">
        <v>-535.29</v>
      </c>
      <c r="O7675" s="425" t="s">
        <v>645</v>
      </c>
      <c r="P7675" s="432">
        <v>-480.21899999999999</v>
      </c>
      <c r="Q7675" s="425">
        <v>30543689</v>
      </c>
      <c r="R7675" s="425" t="s">
        <v>1230</v>
      </c>
      <c r="S7675" s="425">
        <v>13487</v>
      </c>
      <c r="T7675" s="425" t="s">
        <v>4254</v>
      </c>
    </row>
    <row r="7676" spans="1:20" x14ac:dyDescent="0.25">
      <c r="A7676" s="425" t="s">
        <v>637</v>
      </c>
      <c r="B7676" s="425" t="s">
        <v>1229</v>
      </c>
      <c r="C7676" s="425" t="s">
        <v>639</v>
      </c>
      <c r="D7676" s="425" t="s">
        <v>663</v>
      </c>
      <c r="E7676" s="425" t="s">
        <v>704</v>
      </c>
      <c r="F7676" s="425">
        <v>528004120001</v>
      </c>
      <c r="G7676" s="425" t="s">
        <v>705</v>
      </c>
      <c r="H7676" s="425">
        <v>583131</v>
      </c>
      <c r="I7676" s="425" t="s">
        <v>1254</v>
      </c>
      <c r="J7676" s="425">
        <v>202302</v>
      </c>
      <c r="K7676" s="425">
        <v>44599</v>
      </c>
      <c r="L7676" s="425" t="s">
        <v>644</v>
      </c>
      <c r="M7676" s="425">
        <v>-315000</v>
      </c>
      <c r="N7676" s="425">
        <v>-535.29</v>
      </c>
      <c r="O7676" s="425" t="s">
        <v>645</v>
      </c>
      <c r="P7676" s="432">
        <v>-480.21899999999999</v>
      </c>
      <c r="Q7676" s="425">
        <v>30543689</v>
      </c>
      <c r="R7676" s="425" t="s">
        <v>1230</v>
      </c>
      <c r="S7676" s="425">
        <v>13487</v>
      </c>
      <c r="T7676" s="425" t="s">
        <v>4662</v>
      </c>
    </row>
    <row r="7677" spans="1:20" x14ac:dyDescent="0.25">
      <c r="A7677" s="425" t="s">
        <v>637</v>
      </c>
      <c r="B7677" s="425" t="s">
        <v>821</v>
      </c>
      <c r="C7677" s="425" t="s">
        <v>639</v>
      </c>
      <c r="D7677" s="425" t="s">
        <v>651</v>
      </c>
      <c r="E7677" s="425" t="s">
        <v>641</v>
      </c>
      <c r="F7677" s="425">
        <v>528004120003</v>
      </c>
      <c r="G7677" s="425" t="s">
        <v>816</v>
      </c>
      <c r="H7677" s="425">
        <v>583557</v>
      </c>
      <c r="I7677" s="425" t="s">
        <v>76</v>
      </c>
      <c r="J7677" s="425">
        <v>202302</v>
      </c>
      <c r="K7677" s="425">
        <v>44608</v>
      </c>
      <c r="L7677" s="425" t="s">
        <v>644</v>
      </c>
      <c r="M7677" s="425">
        <v>14600</v>
      </c>
      <c r="N7677" s="425">
        <v>24.81</v>
      </c>
      <c r="O7677" s="425" t="s">
        <v>645</v>
      </c>
      <c r="P7677" s="432">
        <v>22.257999999999999</v>
      </c>
      <c r="Q7677" s="425">
        <v>30543689</v>
      </c>
      <c r="R7677" s="425"/>
      <c r="S7677" s="425"/>
      <c r="T7677" s="425" t="s">
        <v>983</v>
      </c>
    </row>
    <row r="7678" spans="1:20" x14ac:dyDescent="0.25">
      <c r="A7678" s="425" t="s">
        <v>637</v>
      </c>
      <c r="B7678" s="425" t="s">
        <v>821</v>
      </c>
      <c r="C7678" s="425" t="s">
        <v>639</v>
      </c>
      <c r="D7678" s="425" t="s">
        <v>651</v>
      </c>
      <c r="E7678" s="425" t="s">
        <v>641</v>
      </c>
      <c r="F7678" s="425">
        <v>528004120003</v>
      </c>
      <c r="G7678" s="425" t="s">
        <v>816</v>
      </c>
      <c r="H7678" s="425">
        <v>583561</v>
      </c>
      <c r="I7678" s="425" t="s">
        <v>982</v>
      </c>
      <c r="J7678" s="425">
        <v>202302</v>
      </c>
      <c r="K7678" s="425">
        <v>44608</v>
      </c>
      <c r="L7678" s="425" t="s">
        <v>644</v>
      </c>
      <c r="M7678" s="425">
        <v>-14600</v>
      </c>
      <c r="N7678" s="425">
        <v>-24.81</v>
      </c>
      <c r="O7678" s="425" t="s">
        <v>645</v>
      </c>
      <c r="P7678" s="432">
        <v>-22.257999999999999</v>
      </c>
      <c r="Q7678" s="425">
        <v>30543689</v>
      </c>
      <c r="R7678" s="425"/>
      <c r="S7678" s="425"/>
      <c r="T7678" s="425" t="s">
        <v>983</v>
      </c>
    </row>
    <row r="7679" spans="1:20" x14ac:dyDescent="0.25">
      <c r="A7679" s="425" t="s">
        <v>637</v>
      </c>
      <c r="B7679" s="425" t="s">
        <v>677</v>
      </c>
      <c r="C7679" s="425" t="s">
        <v>639</v>
      </c>
      <c r="D7679" s="425" t="s">
        <v>651</v>
      </c>
      <c r="E7679" s="425" t="s">
        <v>673</v>
      </c>
      <c r="F7679" s="425">
        <v>528004120002</v>
      </c>
      <c r="G7679" s="425" t="s">
        <v>642</v>
      </c>
      <c r="H7679" s="425">
        <v>583133</v>
      </c>
      <c r="I7679" s="425" t="s">
        <v>29</v>
      </c>
      <c r="J7679" s="425">
        <v>202302</v>
      </c>
      <c r="K7679" s="425">
        <v>44616</v>
      </c>
      <c r="L7679" s="425" t="s">
        <v>644</v>
      </c>
      <c r="M7679" s="425">
        <v>40043.58</v>
      </c>
      <c r="N7679" s="425">
        <v>68.05</v>
      </c>
      <c r="O7679" s="425" t="s">
        <v>645</v>
      </c>
      <c r="P7679" s="432">
        <v>61.048999999999999</v>
      </c>
      <c r="Q7679" s="425">
        <v>30543689</v>
      </c>
      <c r="R7679" s="425" t="s">
        <v>646</v>
      </c>
      <c r="S7679" s="425">
        <v>2030994</v>
      </c>
      <c r="T7679" s="425" t="s">
        <v>1048</v>
      </c>
    </row>
    <row r="7680" spans="1:20" x14ac:dyDescent="0.25">
      <c r="A7680" s="425" t="s">
        <v>637</v>
      </c>
      <c r="B7680" s="425" t="s">
        <v>677</v>
      </c>
      <c r="C7680" s="425" t="s">
        <v>639</v>
      </c>
      <c r="D7680" s="425" t="s">
        <v>651</v>
      </c>
      <c r="E7680" s="425" t="s">
        <v>673</v>
      </c>
      <c r="F7680" s="425">
        <v>528004120002</v>
      </c>
      <c r="G7680" s="425" t="s">
        <v>642</v>
      </c>
      <c r="H7680" s="425">
        <v>583133</v>
      </c>
      <c r="I7680" s="425" t="s">
        <v>29</v>
      </c>
      <c r="J7680" s="425">
        <v>202302</v>
      </c>
      <c r="K7680" s="425">
        <v>44616</v>
      </c>
      <c r="L7680" s="425" t="s">
        <v>644</v>
      </c>
      <c r="M7680" s="425">
        <v>86431.75</v>
      </c>
      <c r="N7680" s="425">
        <v>146.88</v>
      </c>
      <c r="O7680" s="425" t="s">
        <v>645</v>
      </c>
      <c r="P7680" s="432">
        <v>131.76900000000001</v>
      </c>
      <c r="Q7680" s="425">
        <v>30543689</v>
      </c>
      <c r="R7680" s="425" t="s">
        <v>646</v>
      </c>
      <c r="S7680" s="425">
        <v>8540279</v>
      </c>
      <c r="T7680" s="425" t="s">
        <v>1049</v>
      </c>
    </row>
    <row r="7681" spans="1:20" x14ac:dyDescent="0.25">
      <c r="A7681" s="425" t="s">
        <v>637</v>
      </c>
      <c r="B7681" s="425" t="s">
        <v>677</v>
      </c>
      <c r="C7681" s="425" t="s">
        <v>639</v>
      </c>
      <c r="D7681" s="425" t="s">
        <v>651</v>
      </c>
      <c r="E7681" s="425" t="s">
        <v>673</v>
      </c>
      <c r="F7681" s="425">
        <v>528004120002</v>
      </c>
      <c r="G7681" s="425" t="s">
        <v>642</v>
      </c>
      <c r="H7681" s="425">
        <v>583133</v>
      </c>
      <c r="I7681" s="425" t="s">
        <v>29</v>
      </c>
      <c r="J7681" s="425">
        <v>202302</v>
      </c>
      <c r="K7681" s="425">
        <v>44616</v>
      </c>
      <c r="L7681" s="425" t="s">
        <v>644</v>
      </c>
      <c r="M7681" s="425">
        <v>44558.04</v>
      </c>
      <c r="N7681" s="425">
        <v>75.72</v>
      </c>
      <c r="O7681" s="425" t="s">
        <v>645</v>
      </c>
      <c r="P7681" s="432">
        <v>67.930000000000007</v>
      </c>
      <c r="Q7681" s="425">
        <v>30543689</v>
      </c>
      <c r="R7681" s="425" t="s">
        <v>646</v>
      </c>
      <c r="S7681" s="425">
        <v>8540386</v>
      </c>
      <c r="T7681" s="425" t="s">
        <v>1053</v>
      </c>
    </row>
    <row r="7682" spans="1:20" x14ac:dyDescent="0.25">
      <c r="A7682" s="425" t="s">
        <v>637</v>
      </c>
      <c r="B7682" s="425" t="s">
        <v>677</v>
      </c>
      <c r="C7682" s="425" t="s">
        <v>639</v>
      </c>
      <c r="D7682" s="425" t="s">
        <v>651</v>
      </c>
      <c r="E7682" s="425" t="s">
        <v>673</v>
      </c>
      <c r="F7682" s="425">
        <v>528004120002</v>
      </c>
      <c r="G7682" s="425" t="s">
        <v>642</v>
      </c>
      <c r="H7682" s="425">
        <v>583133</v>
      </c>
      <c r="I7682" s="425" t="s">
        <v>29</v>
      </c>
      <c r="J7682" s="425">
        <v>202302</v>
      </c>
      <c r="K7682" s="425">
        <v>44616</v>
      </c>
      <c r="L7682" s="425" t="s">
        <v>644</v>
      </c>
      <c r="M7682" s="425">
        <v>34534.74</v>
      </c>
      <c r="N7682" s="425">
        <v>58.69</v>
      </c>
      <c r="O7682" s="425" t="s">
        <v>645</v>
      </c>
      <c r="P7682" s="432">
        <v>52.652000000000001</v>
      </c>
      <c r="Q7682" s="425">
        <v>30543689</v>
      </c>
      <c r="R7682" s="425" t="s">
        <v>646</v>
      </c>
      <c r="S7682" s="425">
        <v>2027008</v>
      </c>
      <c r="T7682" s="425" t="s">
        <v>1054</v>
      </c>
    </row>
    <row r="7683" spans="1:20" x14ac:dyDescent="0.25">
      <c r="A7683" s="425" t="s">
        <v>637</v>
      </c>
      <c r="B7683" s="425" t="s">
        <v>754</v>
      </c>
      <c r="C7683" s="425" t="s">
        <v>639</v>
      </c>
      <c r="D7683" s="425" t="s">
        <v>651</v>
      </c>
      <c r="E7683" s="425" t="s">
        <v>673</v>
      </c>
      <c r="F7683" s="425">
        <v>528004120002</v>
      </c>
      <c r="G7683" s="425" t="s">
        <v>642</v>
      </c>
      <c r="H7683" s="425">
        <v>583148</v>
      </c>
      <c r="I7683" s="425" t="s">
        <v>699</v>
      </c>
      <c r="J7683" s="425">
        <v>202302</v>
      </c>
      <c r="K7683" s="425">
        <v>44616</v>
      </c>
      <c r="L7683" s="425" t="s">
        <v>644</v>
      </c>
      <c r="M7683" s="425">
        <v>-3797.01</v>
      </c>
      <c r="N7683" s="425">
        <v>-6.45</v>
      </c>
      <c r="O7683" s="425" t="s">
        <v>645</v>
      </c>
      <c r="P7683" s="432">
        <v>-5.7859999999999996</v>
      </c>
      <c r="Q7683" s="425">
        <v>30543689</v>
      </c>
      <c r="R7683" s="425" t="s">
        <v>646</v>
      </c>
      <c r="S7683" s="425">
        <v>2030994</v>
      </c>
      <c r="T7683" s="425" t="s">
        <v>1076</v>
      </c>
    </row>
    <row r="7684" spans="1:20" x14ac:dyDescent="0.25">
      <c r="A7684" s="425" t="s">
        <v>637</v>
      </c>
      <c r="B7684" s="425" t="s">
        <v>754</v>
      </c>
      <c r="C7684" s="425" t="s">
        <v>639</v>
      </c>
      <c r="D7684" s="425" t="s">
        <v>651</v>
      </c>
      <c r="E7684" s="425" t="s">
        <v>673</v>
      </c>
      <c r="F7684" s="425">
        <v>528004120002</v>
      </c>
      <c r="G7684" s="425" t="s">
        <v>642</v>
      </c>
      <c r="H7684" s="425">
        <v>583148</v>
      </c>
      <c r="I7684" s="425" t="s">
        <v>699</v>
      </c>
      <c r="J7684" s="425">
        <v>202302</v>
      </c>
      <c r="K7684" s="425">
        <v>44616</v>
      </c>
      <c r="L7684" s="425" t="s">
        <v>644</v>
      </c>
      <c r="M7684" s="425">
        <v>-6588.09</v>
      </c>
      <c r="N7684" s="425">
        <v>-11.2</v>
      </c>
      <c r="O7684" s="425" t="s">
        <v>645</v>
      </c>
      <c r="P7684" s="432">
        <v>-10.048</v>
      </c>
      <c r="Q7684" s="425">
        <v>30543689</v>
      </c>
      <c r="R7684" s="425" t="s">
        <v>646</v>
      </c>
      <c r="S7684" s="425">
        <v>8540386</v>
      </c>
      <c r="T7684" s="425" t="s">
        <v>1061</v>
      </c>
    </row>
    <row r="7685" spans="1:20" x14ac:dyDescent="0.25">
      <c r="A7685" s="425" t="s">
        <v>637</v>
      </c>
      <c r="B7685" s="425" t="s">
        <v>754</v>
      </c>
      <c r="C7685" s="425" t="s">
        <v>639</v>
      </c>
      <c r="D7685" s="425" t="s">
        <v>651</v>
      </c>
      <c r="E7685" s="425" t="s">
        <v>673</v>
      </c>
      <c r="F7685" s="425">
        <v>528004120002</v>
      </c>
      <c r="G7685" s="425" t="s">
        <v>642</v>
      </c>
      <c r="H7685" s="425">
        <v>583148</v>
      </c>
      <c r="I7685" s="425" t="s">
        <v>699</v>
      </c>
      <c r="J7685" s="425">
        <v>202302</v>
      </c>
      <c r="K7685" s="425">
        <v>44616</v>
      </c>
      <c r="L7685" s="425" t="s">
        <v>644</v>
      </c>
      <c r="M7685" s="425">
        <v>-3732.89</v>
      </c>
      <c r="N7685" s="425">
        <v>-6.34</v>
      </c>
      <c r="O7685" s="425" t="s">
        <v>645</v>
      </c>
      <c r="P7685" s="432">
        <v>-5.6879999999999997</v>
      </c>
      <c r="Q7685" s="425">
        <v>30543689</v>
      </c>
      <c r="R7685" s="425" t="s">
        <v>646</v>
      </c>
      <c r="S7685" s="425">
        <v>2027008</v>
      </c>
      <c r="T7685" s="425" t="s">
        <v>1070</v>
      </c>
    </row>
    <row r="7686" spans="1:20" x14ac:dyDescent="0.25">
      <c r="A7686" s="425" t="s">
        <v>637</v>
      </c>
      <c r="B7686" s="425" t="s">
        <v>754</v>
      </c>
      <c r="C7686" s="425" t="s">
        <v>639</v>
      </c>
      <c r="D7686" s="425" t="s">
        <v>651</v>
      </c>
      <c r="E7686" s="425" t="s">
        <v>673</v>
      </c>
      <c r="F7686" s="425">
        <v>528004120002</v>
      </c>
      <c r="G7686" s="425" t="s">
        <v>642</v>
      </c>
      <c r="H7686" s="425">
        <v>583148</v>
      </c>
      <c r="I7686" s="425" t="s">
        <v>699</v>
      </c>
      <c r="J7686" s="425">
        <v>202302</v>
      </c>
      <c r="K7686" s="425">
        <v>44616</v>
      </c>
      <c r="L7686" s="425" t="s">
        <v>644</v>
      </c>
      <c r="M7686" s="425">
        <v>-13877.2</v>
      </c>
      <c r="N7686" s="425">
        <v>-23.58</v>
      </c>
      <c r="O7686" s="425" t="s">
        <v>645</v>
      </c>
      <c r="P7686" s="432">
        <v>-21.154</v>
      </c>
      <c r="Q7686" s="425">
        <v>30543689</v>
      </c>
      <c r="R7686" s="425" t="s">
        <v>646</v>
      </c>
      <c r="S7686" s="425">
        <v>8540279</v>
      </c>
      <c r="T7686" s="425" t="s">
        <v>1073</v>
      </c>
    </row>
    <row r="7687" spans="1:20" x14ac:dyDescent="0.25">
      <c r="A7687" s="425" t="s">
        <v>637</v>
      </c>
      <c r="B7687" s="425" t="s">
        <v>677</v>
      </c>
      <c r="C7687" s="425" t="s">
        <v>639</v>
      </c>
      <c r="D7687" s="425" t="s">
        <v>651</v>
      </c>
      <c r="E7687" s="425" t="s">
        <v>673</v>
      </c>
      <c r="F7687" s="425">
        <v>528004120002</v>
      </c>
      <c r="G7687" s="425" t="s">
        <v>642</v>
      </c>
      <c r="H7687" s="425">
        <v>583148</v>
      </c>
      <c r="I7687" s="425" t="s">
        <v>699</v>
      </c>
      <c r="J7687" s="425">
        <v>202302</v>
      </c>
      <c r="K7687" s="425">
        <v>44616</v>
      </c>
      <c r="L7687" s="425" t="s">
        <v>644</v>
      </c>
      <c r="M7687" s="425">
        <v>-40043.58</v>
      </c>
      <c r="N7687" s="425">
        <v>-68.05</v>
      </c>
      <c r="O7687" s="425" t="s">
        <v>645</v>
      </c>
      <c r="P7687" s="432">
        <v>-61.048999999999999</v>
      </c>
      <c r="Q7687" s="425">
        <v>30543689</v>
      </c>
      <c r="R7687" s="425" t="s">
        <v>646</v>
      </c>
      <c r="S7687" s="425">
        <v>2030994</v>
      </c>
      <c r="T7687" s="425" t="s">
        <v>1048</v>
      </c>
    </row>
    <row r="7688" spans="1:20" x14ac:dyDescent="0.25">
      <c r="A7688" s="425" t="s">
        <v>637</v>
      </c>
      <c r="B7688" s="425" t="s">
        <v>677</v>
      </c>
      <c r="C7688" s="425" t="s">
        <v>639</v>
      </c>
      <c r="D7688" s="425" t="s">
        <v>651</v>
      </c>
      <c r="E7688" s="425" t="s">
        <v>673</v>
      </c>
      <c r="F7688" s="425">
        <v>528004120002</v>
      </c>
      <c r="G7688" s="425" t="s">
        <v>642</v>
      </c>
      <c r="H7688" s="425">
        <v>583148</v>
      </c>
      <c r="I7688" s="425" t="s">
        <v>699</v>
      </c>
      <c r="J7688" s="425">
        <v>202302</v>
      </c>
      <c r="K7688" s="425">
        <v>44616</v>
      </c>
      <c r="L7688" s="425" t="s">
        <v>644</v>
      </c>
      <c r="M7688" s="425">
        <v>-86431.75</v>
      </c>
      <c r="N7688" s="425">
        <v>-146.88</v>
      </c>
      <c r="O7688" s="425" t="s">
        <v>645</v>
      </c>
      <c r="P7688" s="432">
        <v>-131.76900000000001</v>
      </c>
      <c r="Q7688" s="425">
        <v>30543689</v>
      </c>
      <c r="R7688" s="425" t="s">
        <v>646</v>
      </c>
      <c r="S7688" s="425">
        <v>8540279</v>
      </c>
      <c r="T7688" s="425" t="s">
        <v>1049</v>
      </c>
    </row>
    <row r="7689" spans="1:20" x14ac:dyDescent="0.25">
      <c r="A7689" s="425" t="s">
        <v>637</v>
      </c>
      <c r="B7689" s="425" t="s">
        <v>677</v>
      </c>
      <c r="C7689" s="425" t="s">
        <v>639</v>
      </c>
      <c r="D7689" s="425" t="s">
        <v>651</v>
      </c>
      <c r="E7689" s="425" t="s">
        <v>673</v>
      </c>
      <c r="F7689" s="425">
        <v>528004120002</v>
      </c>
      <c r="G7689" s="425" t="s">
        <v>642</v>
      </c>
      <c r="H7689" s="425">
        <v>583148</v>
      </c>
      <c r="I7689" s="425" t="s">
        <v>699</v>
      </c>
      <c r="J7689" s="425">
        <v>202302</v>
      </c>
      <c r="K7689" s="425">
        <v>44616</v>
      </c>
      <c r="L7689" s="425" t="s">
        <v>644</v>
      </c>
      <c r="M7689" s="425">
        <v>-44558.04</v>
      </c>
      <c r="N7689" s="425">
        <v>-75.72</v>
      </c>
      <c r="O7689" s="425" t="s">
        <v>645</v>
      </c>
      <c r="P7689" s="432">
        <v>-67.930000000000007</v>
      </c>
      <c r="Q7689" s="425">
        <v>30543689</v>
      </c>
      <c r="R7689" s="425" t="s">
        <v>646</v>
      </c>
      <c r="S7689" s="425">
        <v>8540386</v>
      </c>
      <c r="T7689" s="425" t="s">
        <v>1053</v>
      </c>
    </row>
    <row r="7690" spans="1:20" x14ac:dyDescent="0.25">
      <c r="A7690" s="425" t="s">
        <v>637</v>
      </c>
      <c r="B7690" s="425" t="s">
        <v>677</v>
      </c>
      <c r="C7690" s="425" t="s">
        <v>639</v>
      </c>
      <c r="D7690" s="425" t="s">
        <v>651</v>
      </c>
      <c r="E7690" s="425" t="s">
        <v>673</v>
      </c>
      <c r="F7690" s="425">
        <v>528004120002</v>
      </c>
      <c r="G7690" s="425" t="s">
        <v>642</v>
      </c>
      <c r="H7690" s="425">
        <v>583148</v>
      </c>
      <c r="I7690" s="425" t="s">
        <v>699</v>
      </c>
      <c r="J7690" s="425">
        <v>202302</v>
      </c>
      <c r="K7690" s="425">
        <v>44616</v>
      </c>
      <c r="L7690" s="425" t="s">
        <v>644</v>
      </c>
      <c r="M7690" s="425">
        <v>-34534.74</v>
      </c>
      <c r="N7690" s="425">
        <v>-58.69</v>
      </c>
      <c r="O7690" s="425" t="s">
        <v>645</v>
      </c>
      <c r="P7690" s="432">
        <v>-52.652000000000001</v>
      </c>
      <c r="Q7690" s="425">
        <v>30543689</v>
      </c>
      <c r="R7690" s="425" t="s">
        <v>646</v>
      </c>
      <c r="S7690" s="425">
        <v>2027008</v>
      </c>
      <c r="T7690" s="425" t="s">
        <v>1054</v>
      </c>
    </row>
    <row r="7691" spans="1:20" x14ac:dyDescent="0.25">
      <c r="A7691" s="425" t="s">
        <v>637</v>
      </c>
      <c r="B7691" s="425" t="s">
        <v>736</v>
      </c>
      <c r="C7691" s="425" t="s">
        <v>639</v>
      </c>
      <c r="D7691" s="425" t="s">
        <v>640</v>
      </c>
      <c r="E7691" s="425" t="s">
        <v>673</v>
      </c>
      <c r="F7691" s="425">
        <v>528004120002</v>
      </c>
      <c r="G7691" s="425" t="s">
        <v>642</v>
      </c>
      <c r="H7691" s="425">
        <v>583133</v>
      </c>
      <c r="I7691" s="425" t="s">
        <v>29</v>
      </c>
      <c r="J7691" s="425">
        <v>202302</v>
      </c>
      <c r="K7691" s="425">
        <v>44616</v>
      </c>
      <c r="L7691" s="425" t="s">
        <v>644</v>
      </c>
      <c r="M7691" s="425">
        <v>6559.33</v>
      </c>
      <c r="N7691" s="425">
        <v>11.15</v>
      </c>
      <c r="O7691" s="425" t="s">
        <v>645</v>
      </c>
      <c r="P7691" s="432">
        <v>10.003</v>
      </c>
      <c r="Q7691" s="425">
        <v>30543689</v>
      </c>
      <c r="R7691" s="425" t="s">
        <v>646</v>
      </c>
      <c r="S7691" s="425">
        <v>2013058</v>
      </c>
      <c r="T7691" s="425" t="s">
        <v>1013</v>
      </c>
    </row>
    <row r="7692" spans="1:20" x14ac:dyDescent="0.25">
      <c r="A7692" s="425" t="s">
        <v>637</v>
      </c>
      <c r="B7692" s="425" t="s">
        <v>736</v>
      </c>
      <c r="C7692" s="425" t="s">
        <v>639</v>
      </c>
      <c r="D7692" s="425" t="s">
        <v>640</v>
      </c>
      <c r="E7692" s="425" t="s">
        <v>673</v>
      </c>
      <c r="F7692" s="425">
        <v>528004120002</v>
      </c>
      <c r="G7692" s="425" t="s">
        <v>642</v>
      </c>
      <c r="H7692" s="425">
        <v>583133</v>
      </c>
      <c r="I7692" s="425" t="s">
        <v>29</v>
      </c>
      <c r="J7692" s="425">
        <v>202302</v>
      </c>
      <c r="K7692" s="425">
        <v>44616</v>
      </c>
      <c r="L7692" s="425" t="s">
        <v>644</v>
      </c>
      <c r="M7692" s="425">
        <v>7280.6</v>
      </c>
      <c r="N7692" s="425">
        <v>12.37</v>
      </c>
      <c r="O7692" s="425" t="s">
        <v>645</v>
      </c>
      <c r="P7692" s="432">
        <v>11.097</v>
      </c>
      <c r="Q7692" s="425">
        <v>30543689</v>
      </c>
      <c r="R7692" s="425" t="s">
        <v>646</v>
      </c>
      <c r="S7692" s="425">
        <v>8540206</v>
      </c>
      <c r="T7692" s="425" t="s">
        <v>1006</v>
      </c>
    </row>
    <row r="7693" spans="1:20" x14ac:dyDescent="0.25">
      <c r="A7693" s="425" t="s">
        <v>637</v>
      </c>
      <c r="B7693" s="425" t="s">
        <v>754</v>
      </c>
      <c r="C7693" s="425" t="s">
        <v>639</v>
      </c>
      <c r="D7693" s="425" t="s">
        <v>651</v>
      </c>
      <c r="E7693" s="425" t="s">
        <v>673</v>
      </c>
      <c r="F7693" s="425">
        <v>528004120002</v>
      </c>
      <c r="G7693" s="425" t="s">
        <v>642</v>
      </c>
      <c r="H7693" s="425">
        <v>583133</v>
      </c>
      <c r="I7693" s="425" t="s">
        <v>29</v>
      </c>
      <c r="J7693" s="425">
        <v>202302</v>
      </c>
      <c r="K7693" s="425">
        <v>44616</v>
      </c>
      <c r="L7693" s="425" t="s">
        <v>644</v>
      </c>
      <c r="M7693" s="425">
        <v>3732.89</v>
      </c>
      <c r="N7693" s="425">
        <v>6.34</v>
      </c>
      <c r="O7693" s="425" t="s">
        <v>645</v>
      </c>
      <c r="P7693" s="432">
        <v>5.6879999999999997</v>
      </c>
      <c r="Q7693" s="425">
        <v>30543689</v>
      </c>
      <c r="R7693" s="425" t="s">
        <v>646</v>
      </c>
      <c r="S7693" s="425">
        <v>2027008</v>
      </c>
      <c r="T7693" s="425" t="s">
        <v>1070</v>
      </c>
    </row>
    <row r="7694" spans="1:20" x14ac:dyDescent="0.25">
      <c r="A7694" s="425" t="s">
        <v>637</v>
      </c>
      <c r="B7694" s="425" t="s">
        <v>754</v>
      </c>
      <c r="C7694" s="425" t="s">
        <v>639</v>
      </c>
      <c r="D7694" s="425" t="s">
        <v>651</v>
      </c>
      <c r="E7694" s="425" t="s">
        <v>673</v>
      </c>
      <c r="F7694" s="425">
        <v>528004120002</v>
      </c>
      <c r="G7694" s="425" t="s">
        <v>642</v>
      </c>
      <c r="H7694" s="425">
        <v>583133</v>
      </c>
      <c r="I7694" s="425" t="s">
        <v>29</v>
      </c>
      <c r="J7694" s="425">
        <v>202302</v>
      </c>
      <c r="K7694" s="425">
        <v>44616</v>
      </c>
      <c r="L7694" s="425" t="s">
        <v>644</v>
      </c>
      <c r="M7694" s="425">
        <v>13877.2</v>
      </c>
      <c r="N7694" s="425">
        <v>23.58</v>
      </c>
      <c r="O7694" s="425" t="s">
        <v>645</v>
      </c>
      <c r="P7694" s="432">
        <v>21.154</v>
      </c>
      <c r="Q7694" s="425">
        <v>30543689</v>
      </c>
      <c r="R7694" s="425" t="s">
        <v>646</v>
      </c>
      <c r="S7694" s="425">
        <v>8540279</v>
      </c>
      <c r="T7694" s="425" t="s">
        <v>1073</v>
      </c>
    </row>
    <row r="7695" spans="1:20" x14ac:dyDescent="0.25">
      <c r="A7695" s="425" t="s">
        <v>637</v>
      </c>
      <c r="B7695" s="425" t="s">
        <v>754</v>
      </c>
      <c r="C7695" s="425" t="s">
        <v>639</v>
      </c>
      <c r="D7695" s="425" t="s">
        <v>651</v>
      </c>
      <c r="E7695" s="425" t="s">
        <v>673</v>
      </c>
      <c r="F7695" s="425">
        <v>528004120002</v>
      </c>
      <c r="G7695" s="425" t="s">
        <v>642</v>
      </c>
      <c r="H7695" s="425">
        <v>583133</v>
      </c>
      <c r="I7695" s="425" t="s">
        <v>29</v>
      </c>
      <c r="J7695" s="425">
        <v>202302</v>
      </c>
      <c r="K7695" s="425">
        <v>44616</v>
      </c>
      <c r="L7695" s="425" t="s">
        <v>644</v>
      </c>
      <c r="M7695" s="425">
        <v>3797.01</v>
      </c>
      <c r="N7695" s="425">
        <v>6.45</v>
      </c>
      <c r="O7695" s="425" t="s">
        <v>645</v>
      </c>
      <c r="P7695" s="432">
        <v>5.7859999999999996</v>
      </c>
      <c r="Q7695" s="425">
        <v>30543689</v>
      </c>
      <c r="R7695" s="425" t="s">
        <v>646</v>
      </c>
      <c r="S7695" s="425">
        <v>2030994</v>
      </c>
      <c r="T7695" s="425" t="s">
        <v>1076</v>
      </c>
    </row>
    <row r="7696" spans="1:20" x14ac:dyDescent="0.25">
      <c r="A7696" s="425" t="s">
        <v>637</v>
      </c>
      <c r="B7696" s="425" t="s">
        <v>754</v>
      </c>
      <c r="C7696" s="425" t="s">
        <v>639</v>
      </c>
      <c r="D7696" s="425" t="s">
        <v>651</v>
      </c>
      <c r="E7696" s="425" t="s">
        <v>673</v>
      </c>
      <c r="F7696" s="425">
        <v>528004120002</v>
      </c>
      <c r="G7696" s="425" t="s">
        <v>642</v>
      </c>
      <c r="H7696" s="425">
        <v>583133</v>
      </c>
      <c r="I7696" s="425" t="s">
        <v>29</v>
      </c>
      <c r="J7696" s="425">
        <v>202302</v>
      </c>
      <c r="K7696" s="425">
        <v>44616</v>
      </c>
      <c r="L7696" s="425" t="s">
        <v>644</v>
      </c>
      <c r="M7696" s="425">
        <v>6588.09</v>
      </c>
      <c r="N7696" s="425">
        <v>11.2</v>
      </c>
      <c r="O7696" s="425" t="s">
        <v>645</v>
      </c>
      <c r="P7696" s="432">
        <v>10.048</v>
      </c>
      <c r="Q7696" s="425">
        <v>30543689</v>
      </c>
      <c r="R7696" s="425" t="s">
        <v>646</v>
      </c>
      <c r="S7696" s="425">
        <v>8540386</v>
      </c>
      <c r="T7696" s="425" t="s">
        <v>1061</v>
      </c>
    </row>
    <row r="7697" spans="1:20" x14ac:dyDescent="0.25">
      <c r="A7697" s="425" t="s">
        <v>637</v>
      </c>
      <c r="B7697" s="425" t="s">
        <v>754</v>
      </c>
      <c r="C7697" s="425" t="s">
        <v>639</v>
      </c>
      <c r="D7697" s="425" t="s">
        <v>640</v>
      </c>
      <c r="E7697" s="425" t="s">
        <v>673</v>
      </c>
      <c r="F7697" s="425">
        <v>528004120002</v>
      </c>
      <c r="G7697" s="425" t="s">
        <v>642</v>
      </c>
      <c r="H7697" s="425">
        <v>583133</v>
      </c>
      <c r="I7697" s="425" t="s">
        <v>29</v>
      </c>
      <c r="J7697" s="425">
        <v>202302</v>
      </c>
      <c r="K7697" s="425">
        <v>44616</v>
      </c>
      <c r="L7697" s="425" t="s">
        <v>644</v>
      </c>
      <c r="M7697" s="425">
        <v>5291.55</v>
      </c>
      <c r="N7697" s="425">
        <v>8.99</v>
      </c>
      <c r="O7697" s="425" t="s">
        <v>645</v>
      </c>
      <c r="P7697" s="432">
        <v>8.0649999999999995</v>
      </c>
      <c r="Q7697" s="425">
        <v>30543689</v>
      </c>
      <c r="R7697" s="425" t="s">
        <v>646</v>
      </c>
      <c r="S7697" s="425">
        <v>2013058</v>
      </c>
      <c r="T7697" s="425" t="s">
        <v>1038</v>
      </c>
    </row>
    <row r="7698" spans="1:20" x14ac:dyDescent="0.25">
      <c r="A7698" s="425" t="s">
        <v>637</v>
      </c>
      <c r="B7698" s="425" t="s">
        <v>736</v>
      </c>
      <c r="C7698" s="425" t="s">
        <v>639</v>
      </c>
      <c r="D7698" s="425" t="s">
        <v>651</v>
      </c>
      <c r="E7698" s="425" t="s">
        <v>673</v>
      </c>
      <c r="F7698" s="425">
        <v>528004120002</v>
      </c>
      <c r="G7698" s="425" t="s">
        <v>642</v>
      </c>
      <c r="H7698" s="425">
        <v>583133</v>
      </c>
      <c r="I7698" s="425" t="s">
        <v>29</v>
      </c>
      <c r="J7698" s="425">
        <v>202302</v>
      </c>
      <c r="K7698" s="425">
        <v>44616</v>
      </c>
      <c r="L7698" s="425" t="s">
        <v>644</v>
      </c>
      <c r="M7698" s="425">
        <v>15385.32</v>
      </c>
      <c r="N7698" s="425">
        <v>26.14</v>
      </c>
      <c r="O7698" s="425" t="s">
        <v>645</v>
      </c>
      <c r="P7698" s="432">
        <v>23.451000000000001</v>
      </c>
      <c r="Q7698" s="425">
        <v>30543689</v>
      </c>
      <c r="R7698" s="425" t="s">
        <v>646</v>
      </c>
      <c r="S7698" s="425">
        <v>8540279</v>
      </c>
      <c r="T7698" s="425" t="s">
        <v>1040</v>
      </c>
    </row>
    <row r="7699" spans="1:20" x14ac:dyDescent="0.25">
      <c r="A7699" s="425" t="s">
        <v>637</v>
      </c>
      <c r="B7699" s="425" t="s">
        <v>736</v>
      </c>
      <c r="C7699" s="425" t="s">
        <v>639</v>
      </c>
      <c r="D7699" s="425" t="s">
        <v>640</v>
      </c>
      <c r="E7699" s="425" t="s">
        <v>673</v>
      </c>
      <c r="F7699" s="425">
        <v>528004120002</v>
      </c>
      <c r="G7699" s="425" t="s">
        <v>642</v>
      </c>
      <c r="H7699" s="425">
        <v>583148</v>
      </c>
      <c r="I7699" s="425" t="s">
        <v>699</v>
      </c>
      <c r="J7699" s="425">
        <v>202302</v>
      </c>
      <c r="K7699" s="425">
        <v>44616</v>
      </c>
      <c r="L7699" s="425" t="s">
        <v>644</v>
      </c>
      <c r="M7699" s="425">
        <v>-6559.33</v>
      </c>
      <c r="N7699" s="425">
        <v>-11.15</v>
      </c>
      <c r="O7699" s="425" t="s">
        <v>645</v>
      </c>
      <c r="P7699" s="432">
        <v>-10.003</v>
      </c>
      <c r="Q7699" s="425">
        <v>30543689</v>
      </c>
      <c r="R7699" s="425" t="s">
        <v>646</v>
      </c>
      <c r="S7699" s="425">
        <v>2013058</v>
      </c>
      <c r="T7699" s="425" t="s">
        <v>1013</v>
      </c>
    </row>
    <row r="7700" spans="1:20" x14ac:dyDescent="0.25">
      <c r="A7700" s="425" t="s">
        <v>637</v>
      </c>
      <c r="B7700" s="425" t="s">
        <v>736</v>
      </c>
      <c r="C7700" s="425" t="s">
        <v>639</v>
      </c>
      <c r="D7700" s="425" t="s">
        <v>651</v>
      </c>
      <c r="E7700" s="425" t="s">
        <v>673</v>
      </c>
      <c r="F7700" s="425">
        <v>528004120002</v>
      </c>
      <c r="G7700" s="425" t="s">
        <v>642</v>
      </c>
      <c r="H7700" s="425">
        <v>583148</v>
      </c>
      <c r="I7700" s="425" t="s">
        <v>699</v>
      </c>
      <c r="J7700" s="425">
        <v>202302</v>
      </c>
      <c r="K7700" s="425">
        <v>44616</v>
      </c>
      <c r="L7700" s="425" t="s">
        <v>644</v>
      </c>
      <c r="M7700" s="425">
        <v>-10672.66</v>
      </c>
      <c r="N7700" s="425">
        <v>-18.14</v>
      </c>
      <c r="O7700" s="425" t="s">
        <v>645</v>
      </c>
      <c r="P7700" s="432">
        <v>-16.274000000000001</v>
      </c>
      <c r="Q7700" s="425">
        <v>30543689</v>
      </c>
      <c r="R7700" s="425" t="s">
        <v>646</v>
      </c>
      <c r="S7700" s="425">
        <v>8540386</v>
      </c>
      <c r="T7700" s="425" t="s">
        <v>1020</v>
      </c>
    </row>
    <row r="7701" spans="1:20" x14ac:dyDescent="0.25">
      <c r="A7701" s="425" t="s">
        <v>637</v>
      </c>
      <c r="B7701" s="425" t="s">
        <v>736</v>
      </c>
      <c r="C7701" s="425" t="s">
        <v>639</v>
      </c>
      <c r="D7701" s="425" t="s">
        <v>651</v>
      </c>
      <c r="E7701" s="425" t="s">
        <v>673</v>
      </c>
      <c r="F7701" s="425">
        <v>528004120002</v>
      </c>
      <c r="G7701" s="425" t="s">
        <v>642</v>
      </c>
      <c r="H7701" s="425">
        <v>583148</v>
      </c>
      <c r="I7701" s="425" t="s">
        <v>699</v>
      </c>
      <c r="J7701" s="425">
        <v>202302</v>
      </c>
      <c r="K7701" s="425">
        <v>44616</v>
      </c>
      <c r="L7701" s="425" t="s">
        <v>644</v>
      </c>
      <c r="M7701" s="425">
        <v>-8706.4</v>
      </c>
      <c r="N7701" s="425">
        <v>-14.79</v>
      </c>
      <c r="O7701" s="425" t="s">
        <v>645</v>
      </c>
      <c r="P7701" s="432">
        <v>-13.268000000000001</v>
      </c>
      <c r="Q7701" s="425">
        <v>30543689</v>
      </c>
      <c r="R7701" s="425" t="s">
        <v>646</v>
      </c>
      <c r="S7701" s="425">
        <v>2027008</v>
      </c>
      <c r="T7701" s="425" t="s">
        <v>1023</v>
      </c>
    </row>
    <row r="7702" spans="1:20" x14ac:dyDescent="0.25">
      <c r="A7702" s="425" t="s">
        <v>637</v>
      </c>
      <c r="B7702" s="425" t="s">
        <v>754</v>
      </c>
      <c r="C7702" s="425" t="s">
        <v>639</v>
      </c>
      <c r="D7702" s="425" t="s">
        <v>640</v>
      </c>
      <c r="E7702" s="425" t="s">
        <v>673</v>
      </c>
      <c r="F7702" s="425">
        <v>528004120002</v>
      </c>
      <c r="G7702" s="425" t="s">
        <v>642</v>
      </c>
      <c r="H7702" s="425">
        <v>583148</v>
      </c>
      <c r="I7702" s="425" t="s">
        <v>699</v>
      </c>
      <c r="J7702" s="425">
        <v>202302</v>
      </c>
      <c r="K7702" s="425">
        <v>44616</v>
      </c>
      <c r="L7702" s="425" t="s">
        <v>644</v>
      </c>
      <c r="M7702" s="425">
        <v>-10680.93</v>
      </c>
      <c r="N7702" s="425">
        <v>-18.149999999999999</v>
      </c>
      <c r="O7702" s="425" t="s">
        <v>645</v>
      </c>
      <c r="P7702" s="432">
        <v>-16.283000000000001</v>
      </c>
      <c r="Q7702" s="425">
        <v>30543689</v>
      </c>
      <c r="R7702" s="425" t="s">
        <v>646</v>
      </c>
      <c r="S7702" s="425">
        <v>8540206</v>
      </c>
      <c r="T7702" s="425" t="s">
        <v>1024</v>
      </c>
    </row>
    <row r="7703" spans="1:20" x14ac:dyDescent="0.25">
      <c r="A7703" s="425" t="s">
        <v>637</v>
      </c>
      <c r="B7703" s="425" t="s">
        <v>677</v>
      </c>
      <c r="C7703" s="425" t="s">
        <v>639</v>
      </c>
      <c r="D7703" s="425" t="s">
        <v>640</v>
      </c>
      <c r="E7703" s="425" t="s">
        <v>673</v>
      </c>
      <c r="F7703" s="425">
        <v>528004120002</v>
      </c>
      <c r="G7703" s="425" t="s">
        <v>642</v>
      </c>
      <c r="H7703" s="425">
        <v>583133</v>
      </c>
      <c r="I7703" s="425" t="s">
        <v>29</v>
      </c>
      <c r="J7703" s="425">
        <v>202302</v>
      </c>
      <c r="K7703" s="425">
        <v>44616</v>
      </c>
      <c r="L7703" s="425" t="s">
        <v>644</v>
      </c>
      <c r="M7703" s="425">
        <v>49877.29</v>
      </c>
      <c r="N7703" s="425">
        <v>84.76</v>
      </c>
      <c r="O7703" s="425" t="s">
        <v>645</v>
      </c>
      <c r="P7703" s="432">
        <v>76.040000000000006</v>
      </c>
      <c r="Q7703" s="425">
        <v>30543689</v>
      </c>
      <c r="R7703" s="425" t="s">
        <v>646</v>
      </c>
      <c r="S7703" s="425">
        <v>8540206</v>
      </c>
      <c r="T7703" s="425" t="s">
        <v>1101</v>
      </c>
    </row>
    <row r="7704" spans="1:20" x14ac:dyDescent="0.25">
      <c r="A7704" s="425" t="s">
        <v>637</v>
      </c>
      <c r="B7704" s="425" t="s">
        <v>677</v>
      </c>
      <c r="C7704" s="425" t="s">
        <v>639</v>
      </c>
      <c r="D7704" s="425" t="s">
        <v>640</v>
      </c>
      <c r="E7704" s="425" t="s">
        <v>673</v>
      </c>
      <c r="F7704" s="425">
        <v>528004120002</v>
      </c>
      <c r="G7704" s="425" t="s">
        <v>642</v>
      </c>
      <c r="H7704" s="425">
        <v>583133</v>
      </c>
      <c r="I7704" s="425" t="s">
        <v>29</v>
      </c>
      <c r="J7704" s="425">
        <v>202302</v>
      </c>
      <c r="K7704" s="425">
        <v>44616</v>
      </c>
      <c r="L7704" s="425" t="s">
        <v>644</v>
      </c>
      <c r="M7704" s="425">
        <v>37602.550000000003</v>
      </c>
      <c r="N7704" s="425">
        <v>63.9</v>
      </c>
      <c r="O7704" s="425" t="s">
        <v>645</v>
      </c>
      <c r="P7704" s="432">
        <v>57.326000000000001</v>
      </c>
      <c r="Q7704" s="425">
        <v>30543689</v>
      </c>
      <c r="R7704" s="425" t="s">
        <v>646</v>
      </c>
      <c r="S7704" s="425">
        <v>2013058</v>
      </c>
      <c r="T7704" s="425" t="s">
        <v>1102</v>
      </c>
    </row>
    <row r="7705" spans="1:20" x14ac:dyDescent="0.25">
      <c r="A7705" s="425" t="s">
        <v>637</v>
      </c>
      <c r="B7705" s="425" t="s">
        <v>736</v>
      </c>
      <c r="C7705" s="425" t="s">
        <v>639</v>
      </c>
      <c r="D7705" s="425" t="s">
        <v>651</v>
      </c>
      <c r="E7705" s="425" t="s">
        <v>673</v>
      </c>
      <c r="F7705" s="425">
        <v>528004120002</v>
      </c>
      <c r="G7705" s="425" t="s">
        <v>642</v>
      </c>
      <c r="H7705" s="425">
        <v>583133</v>
      </c>
      <c r="I7705" s="425" t="s">
        <v>29</v>
      </c>
      <c r="J7705" s="425">
        <v>202302</v>
      </c>
      <c r="K7705" s="425">
        <v>44616</v>
      </c>
      <c r="L7705" s="425" t="s">
        <v>644</v>
      </c>
      <c r="M7705" s="425">
        <v>10672.66</v>
      </c>
      <c r="N7705" s="425">
        <v>18.14</v>
      </c>
      <c r="O7705" s="425" t="s">
        <v>645</v>
      </c>
      <c r="P7705" s="432">
        <v>16.274000000000001</v>
      </c>
      <c r="Q7705" s="425">
        <v>30543689</v>
      </c>
      <c r="R7705" s="425" t="s">
        <v>646</v>
      </c>
      <c r="S7705" s="425">
        <v>8540386</v>
      </c>
      <c r="T7705" s="425" t="s">
        <v>1020</v>
      </c>
    </row>
    <row r="7706" spans="1:20" x14ac:dyDescent="0.25">
      <c r="A7706" s="425" t="s">
        <v>637</v>
      </c>
      <c r="B7706" s="425" t="s">
        <v>736</v>
      </c>
      <c r="C7706" s="425" t="s">
        <v>639</v>
      </c>
      <c r="D7706" s="425" t="s">
        <v>651</v>
      </c>
      <c r="E7706" s="425" t="s">
        <v>673</v>
      </c>
      <c r="F7706" s="425">
        <v>528004120002</v>
      </c>
      <c r="G7706" s="425" t="s">
        <v>642</v>
      </c>
      <c r="H7706" s="425">
        <v>583133</v>
      </c>
      <c r="I7706" s="425" t="s">
        <v>29</v>
      </c>
      <c r="J7706" s="425">
        <v>202302</v>
      </c>
      <c r="K7706" s="425">
        <v>44616</v>
      </c>
      <c r="L7706" s="425" t="s">
        <v>644</v>
      </c>
      <c r="M7706" s="425">
        <v>8706.4</v>
      </c>
      <c r="N7706" s="425">
        <v>14.79</v>
      </c>
      <c r="O7706" s="425" t="s">
        <v>645</v>
      </c>
      <c r="P7706" s="432">
        <v>13.268000000000001</v>
      </c>
      <c r="Q7706" s="425">
        <v>30543689</v>
      </c>
      <c r="R7706" s="425" t="s">
        <v>646</v>
      </c>
      <c r="S7706" s="425">
        <v>2027008</v>
      </c>
      <c r="T7706" s="425" t="s">
        <v>1023</v>
      </c>
    </row>
    <row r="7707" spans="1:20" x14ac:dyDescent="0.25">
      <c r="A7707" s="425" t="s">
        <v>637</v>
      </c>
      <c r="B7707" s="425" t="s">
        <v>754</v>
      </c>
      <c r="C7707" s="425" t="s">
        <v>639</v>
      </c>
      <c r="D7707" s="425" t="s">
        <v>640</v>
      </c>
      <c r="E7707" s="425" t="s">
        <v>673</v>
      </c>
      <c r="F7707" s="425">
        <v>528004120002</v>
      </c>
      <c r="G7707" s="425" t="s">
        <v>642</v>
      </c>
      <c r="H7707" s="425">
        <v>583133</v>
      </c>
      <c r="I7707" s="425" t="s">
        <v>29</v>
      </c>
      <c r="J7707" s="425">
        <v>202302</v>
      </c>
      <c r="K7707" s="425">
        <v>44616</v>
      </c>
      <c r="L7707" s="425" t="s">
        <v>644</v>
      </c>
      <c r="M7707" s="425">
        <v>10680.93</v>
      </c>
      <c r="N7707" s="425">
        <v>18.149999999999999</v>
      </c>
      <c r="O7707" s="425" t="s">
        <v>645</v>
      </c>
      <c r="P7707" s="432">
        <v>16.283000000000001</v>
      </c>
      <c r="Q7707" s="425">
        <v>30543689</v>
      </c>
      <c r="R7707" s="425" t="s">
        <v>646</v>
      </c>
      <c r="S7707" s="425">
        <v>8540206</v>
      </c>
      <c r="T7707" s="425" t="s">
        <v>1024</v>
      </c>
    </row>
    <row r="7708" spans="1:20" x14ac:dyDescent="0.25">
      <c r="A7708" s="425" t="s">
        <v>637</v>
      </c>
      <c r="B7708" s="425" t="s">
        <v>736</v>
      </c>
      <c r="C7708" s="425" t="s">
        <v>639</v>
      </c>
      <c r="D7708" s="425" t="s">
        <v>651</v>
      </c>
      <c r="E7708" s="425" t="s">
        <v>673</v>
      </c>
      <c r="F7708" s="425">
        <v>528004120002</v>
      </c>
      <c r="G7708" s="425" t="s">
        <v>642</v>
      </c>
      <c r="H7708" s="425">
        <v>583133</v>
      </c>
      <c r="I7708" s="425" t="s">
        <v>29</v>
      </c>
      <c r="J7708" s="425">
        <v>202302</v>
      </c>
      <c r="K7708" s="425">
        <v>44616</v>
      </c>
      <c r="L7708" s="425" t="s">
        <v>644</v>
      </c>
      <c r="M7708" s="425">
        <v>9974.33</v>
      </c>
      <c r="N7708" s="425">
        <v>16.95</v>
      </c>
      <c r="O7708" s="425" t="s">
        <v>645</v>
      </c>
      <c r="P7708" s="432">
        <v>15.206</v>
      </c>
      <c r="Q7708" s="425">
        <v>30543689</v>
      </c>
      <c r="R7708" s="425" t="s">
        <v>646</v>
      </c>
      <c r="S7708" s="425">
        <v>2030994</v>
      </c>
      <c r="T7708" s="425" t="s">
        <v>1047</v>
      </c>
    </row>
    <row r="7709" spans="1:20" x14ac:dyDescent="0.25">
      <c r="A7709" s="425" t="s">
        <v>637</v>
      </c>
      <c r="B7709" s="425" t="s">
        <v>754</v>
      </c>
      <c r="C7709" s="425" t="s">
        <v>639</v>
      </c>
      <c r="D7709" s="425" t="s">
        <v>640</v>
      </c>
      <c r="E7709" s="425" t="s">
        <v>673</v>
      </c>
      <c r="F7709" s="425">
        <v>528004120002</v>
      </c>
      <c r="G7709" s="425" t="s">
        <v>642</v>
      </c>
      <c r="H7709" s="425">
        <v>583148</v>
      </c>
      <c r="I7709" s="425" t="s">
        <v>699</v>
      </c>
      <c r="J7709" s="425">
        <v>202302</v>
      </c>
      <c r="K7709" s="425">
        <v>44616</v>
      </c>
      <c r="L7709" s="425" t="s">
        <v>644</v>
      </c>
      <c r="M7709" s="425">
        <v>-5291.55</v>
      </c>
      <c r="N7709" s="425">
        <v>-8.99</v>
      </c>
      <c r="O7709" s="425" t="s">
        <v>645</v>
      </c>
      <c r="P7709" s="432">
        <v>-8.0649999999999995</v>
      </c>
      <c r="Q7709" s="425">
        <v>30543689</v>
      </c>
      <c r="R7709" s="425" t="s">
        <v>646</v>
      </c>
      <c r="S7709" s="425">
        <v>2013058</v>
      </c>
      <c r="T7709" s="425" t="s">
        <v>1038</v>
      </c>
    </row>
    <row r="7710" spans="1:20" x14ac:dyDescent="0.25">
      <c r="A7710" s="425" t="s">
        <v>637</v>
      </c>
      <c r="B7710" s="425" t="s">
        <v>736</v>
      </c>
      <c r="C7710" s="425" t="s">
        <v>639</v>
      </c>
      <c r="D7710" s="425" t="s">
        <v>651</v>
      </c>
      <c r="E7710" s="425" t="s">
        <v>673</v>
      </c>
      <c r="F7710" s="425">
        <v>528004120002</v>
      </c>
      <c r="G7710" s="425" t="s">
        <v>642</v>
      </c>
      <c r="H7710" s="425">
        <v>583148</v>
      </c>
      <c r="I7710" s="425" t="s">
        <v>699</v>
      </c>
      <c r="J7710" s="425">
        <v>202302</v>
      </c>
      <c r="K7710" s="425">
        <v>44616</v>
      </c>
      <c r="L7710" s="425" t="s">
        <v>644</v>
      </c>
      <c r="M7710" s="425">
        <v>-9974.33</v>
      </c>
      <c r="N7710" s="425">
        <v>-16.95</v>
      </c>
      <c r="O7710" s="425" t="s">
        <v>645</v>
      </c>
      <c r="P7710" s="432">
        <v>-15.206</v>
      </c>
      <c r="Q7710" s="425">
        <v>30543689</v>
      </c>
      <c r="R7710" s="425" t="s">
        <v>646</v>
      </c>
      <c r="S7710" s="425">
        <v>2030994</v>
      </c>
      <c r="T7710" s="425" t="s">
        <v>1047</v>
      </c>
    </row>
    <row r="7711" spans="1:20" x14ac:dyDescent="0.25">
      <c r="A7711" s="425" t="s">
        <v>637</v>
      </c>
      <c r="B7711" s="425" t="s">
        <v>736</v>
      </c>
      <c r="C7711" s="425" t="s">
        <v>639</v>
      </c>
      <c r="D7711" s="425" t="s">
        <v>651</v>
      </c>
      <c r="E7711" s="425" t="s">
        <v>673</v>
      </c>
      <c r="F7711" s="425">
        <v>528004120002</v>
      </c>
      <c r="G7711" s="425" t="s">
        <v>642</v>
      </c>
      <c r="H7711" s="425">
        <v>583148</v>
      </c>
      <c r="I7711" s="425" t="s">
        <v>699</v>
      </c>
      <c r="J7711" s="425">
        <v>202302</v>
      </c>
      <c r="K7711" s="425">
        <v>44616</v>
      </c>
      <c r="L7711" s="425" t="s">
        <v>644</v>
      </c>
      <c r="M7711" s="425">
        <v>-15385.32</v>
      </c>
      <c r="N7711" s="425">
        <v>-26.14</v>
      </c>
      <c r="O7711" s="425" t="s">
        <v>645</v>
      </c>
      <c r="P7711" s="432">
        <v>-23.451000000000001</v>
      </c>
      <c r="Q7711" s="425">
        <v>30543689</v>
      </c>
      <c r="R7711" s="425" t="s">
        <v>646</v>
      </c>
      <c r="S7711" s="425">
        <v>8540279</v>
      </c>
      <c r="T7711" s="425" t="s">
        <v>1040</v>
      </c>
    </row>
    <row r="7712" spans="1:20" x14ac:dyDescent="0.25">
      <c r="A7712" s="425" t="s">
        <v>637</v>
      </c>
      <c r="B7712" s="425" t="s">
        <v>736</v>
      </c>
      <c r="C7712" s="425" t="s">
        <v>639</v>
      </c>
      <c r="D7712" s="425" t="s">
        <v>640</v>
      </c>
      <c r="E7712" s="425" t="s">
        <v>673</v>
      </c>
      <c r="F7712" s="425">
        <v>528004120002</v>
      </c>
      <c r="G7712" s="425" t="s">
        <v>642</v>
      </c>
      <c r="H7712" s="425">
        <v>583148</v>
      </c>
      <c r="I7712" s="425" t="s">
        <v>699</v>
      </c>
      <c r="J7712" s="425">
        <v>202302</v>
      </c>
      <c r="K7712" s="425">
        <v>44616</v>
      </c>
      <c r="L7712" s="425" t="s">
        <v>644</v>
      </c>
      <c r="M7712" s="425">
        <v>-7280.6</v>
      </c>
      <c r="N7712" s="425">
        <v>-12.37</v>
      </c>
      <c r="O7712" s="425" t="s">
        <v>645</v>
      </c>
      <c r="P7712" s="432">
        <v>-11.097</v>
      </c>
      <c r="Q7712" s="425">
        <v>30543689</v>
      </c>
      <c r="R7712" s="425" t="s">
        <v>646</v>
      </c>
      <c r="S7712" s="425">
        <v>8540206</v>
      </c>
      <c r="T7712" s="425" t="s">
        <v>1006</v>
      </c>
    </row>
    <row r="7713" spans="1:20" x14ac:dyDescent="0.25">
      <c r="A7713" s="425" t="s">
        <v>637</v>
      </c>
      <c r="B7713" s="425" t="s">
        <v>677</v>
      </c>
      <c r="C7713" s="425" t="s">
        <v>639</v>
      </c>
      <c r="D7713" s="425" t="s">
        <v>640</v>
      </c>
      <c r="E7713" s="425" t="s">
        <v>673</v>
      </c>
      <c r="F7713" s="425">
        <v>528004120002</v>
      </c>
      <c r="G7713" s="425" t="s">
        <v>642</v>
      </c>
      <c r="H7713" s="425">
        <v>583148</v>
      </c>
      <c r="I7713" s="425" t="s">
        <v>699</v>
      </c>
      <c r="J7713" s="425">
        <v>202302</v>
      </c>
      <c r="K7713" s="425">
        <v>44616</v>
      </c>
      <c r="L7713" s="425" t="s">
        <v>644</v>
      </c>
      <c r="M7713" s="425">
        <v>-37602.550000000003</v>
      </c>
      <c r="N7713" s="425">
        <v>-63.9</v>
      </c>
      <c r="O7713" s="425" t="s">
        <v>645</v>
      </c>
      <c r="P7713" s="432">
        <v>-57.326000000000001</v>
      </c>
      <c r="Q7713" s="425">
        <v>30543689</v>
      </c>
      <c r="R7713" s="425" t="s">
        <v>646</v>
      </c>
      <c r="S7713" s="425">
        <v>2013058</v>
      </c>
      <c r="T7713" s="425" t="s">
        <v>1102</v>
      </c>
    </row>
    <row r="7714" spans="1:20" x14ac:dyDescent="0.25">
      <c r="A7714" s="425" t="s">
        <v>637</v>
      </c>
      <c r="B7714" s="425" t="s">
        <v>677</v>
      </c>
      <c r="C7714" s="425" t="s">
        <v>639</v>
      </c>
      <c r="D7714" s="425" t="s">
        <v>640</v>
      </c>
      <c r="E7714" s="425" t="s">
        <v>673</v>
      </c>
      <c r="F7714" s="425">
        <v>528004120002</v>
      </c>
      <c r="G7714" s="425" t="s">
        <v>642</v>
      </c>
      <c r="H7714" s="425">
        <v>583148</v>
      </c>
      <c r="I7714" s="425" t="s">
        <v>699</v>
      </c>
      <c r="J7714" s="425">
        <v>202302</v>
      </c>
      <c r="K7714" s="425">
        <v>44616</v>
      </c>
      <c r="L7714" s="425" t="s">
        <v>644</v>
      </c>
      <c r="M7714" s="425">
        <v>-49877.29</v>
      </c>
      <c r="N7714" s="425">
        <v>-84.76</v>
      </c>
      <c r="O7714" s="425" t="s">
        <v>645</v>
      </c>
      <c r="P7714" s="432">
        <v>-76.040000000000006</v>
      </c>
      <c r="Q7714" s="425">
        <v>30543689</v>
      </c>
      <c r="R7714" s="425" t="s">
        <v>646</v>
      </c>
      <c r="S7714" s="425">
        <v>8540206</v>
      </c>
      <c r="T7714" s="425" t="s">
        <v>1101</v>
      </c>
    </row>
    <row r="7715" spans="1:20" x14ac:dyDescent="0.25">
      <c r="A7715" s="425" t="s">
        <v>637</v>
      </c>
      <c r="B7715" s="425" t="s">
        <v>861</v>
      </c>
      <c r="C7715" s="425" t="s">
        <v>639</v>
      </c>
      <c r="D7715" s="425" t="s">
        <v>651</v>
      </c>
      <c r="E7715" s="425" t="s">
        <v>673</v>
      </c>
      <c r="F7715" s="425">
        <v>528004120002</v>
      </c>
      <c r="G7715" s="425" t="s">
        <v>642</v>
      </c>
      <c r="H7715" s="425">
        <v>583148</v>
      </c>
      <c r="I7715" s="425" t="s">
        <v>699</v>
      </c>
      <c r="J7715" s="425">
        <v>202302</v>
      </c>
      <c r="K7715" s="425">
        <v>44620</v>
      </c>
      <c r="L7715" s="425" t="s">
        <v>644</v>
      </c>
      <c r="M7715" s="425">
        <v>-1374.04</v>
      </c>
      <c r="N7715" s="425">
        <v>-2.33</v>
      </c>
      <c r="O7715" s="425" t="s">
        <v>645</v>
      </c>
      <c r="P7715" s="432">
        <v>-2.09</v>
      </c>
      <c r="Q7715" s="425">
        <v>30543689</v>
      </c>
      <c r="R7715" s="425" t="s">
        <v>646</v>
      </c>
      <c r="S7715" s="425">
        <v>2027008</v>
      </c>
      <c r="T7715" s="425" t="s">
        <v>895</v>
      </c>
    </row>
    <row r="7716" spans="1:20" x14ac:dyDescent="0.25">
      <c r="A7716" s="425" t="s">
        <v>637</v>
      </c>
      <c r="B7716" s="425" t="s">
        <v>861</v>
      </c>
      <c r="C7716" s="425" t="s">
        <v>639</v>
      </c>
      <c r="D7716" s="425" t="s">
        <v>651</v>
      </c>
      <c r="E7716" s="425" t="s">
        <v>673</v>
      </c>
      <c r="F7716" s="425">
        <v>528004120002</v>
      </c>
      <c r="G7716" s="425" t="s">
        <v>642</v>
      </c>
      <c r="H7716" s="425">
        <v>583148</v>
      </c>
      <c r="I7716" s="425" t="s">
        <v>699</v>
      </c>
      <c r="J7716" s="425">
        <v>202302</v>
      </c>
      <c r="K7716" s="425">
        <v>44620</v>
      </c>
      <c r="L7716" s="425" t="s">
        <v>644</v>
      </c>
      <c r="M7716" s="425">
        <v>-1405.4</v>
      </c>
      <c r="N7716" s="425">
        <v>-2.39</v>
      </c>
      <c r="O7716" s="425" t="s">
        <v>645</v>
      </c>
      <c r="P7716" s="432">
        <v>-2.1440000000000001</v>
      </c>
      <c r="Q7716" s="425">
        <v>30543689</v>
      </c>
      <c r="R7716" s="425" t="s">
        <v>646</v>
      </c>
      <c r="S7716" s="425">
        <v>2030994</v>
      </c>
      <c r="T7716" s="425" t="s">
        <v>894</v>
      </c>
    </row>
    <row r="7717" spans="1:20" x14ac:dyDescent="0.25">
      <c r="A7717" s="425" t="s">
        <v>637</v>
      </c>
      <c r="B7717" s="425" t="s">
        <v>861</v>
      </c>
      <c r="C7717" s="425" t="s">
        <v>639</v>
      </c>
      <c r="D7717" s="425" t="s">
        <v>651</v>
      </c>
      <c r="E7717" s="425" t="s">
        <v>673</v>
      </c>
      <c r="F7717" s="425">
        <v>528004120002</v>
      </c>
      <c r="G7717" s="425" t="s">
        <v>642</v>
      </c>
      <c r="H7717" s="425">
        <v>583133</v>
      </c>
      <c r="I7717" s="425" t="s">
        <v>29</v>
      </c>
      <c r="J7717" s="425">
        <v>202302</v>
      </c>
      <c r="K7717" s="425">
        <v>44620</v>
      </c>
      <c r="L7717" s="425" t="s">
        <v>644</v>
      </c>
      <c r="M7717" s="425">
        <v>1374.04</v>
      </c>
      <c r="N7717" s="425">
        <v>2.33</v>
      </c>
      <c r="O7717" s="425" t="s">
        <v>645</v>
      </c>
      <c r="P7717" s="432">
        <v>2.09</v>
      </c>
      <c r="Q7717" s="425">
        <v>30543689</v>
      </c>
      <c r="R7717" s="425" t="s">
        <v>646</v>
      </c>
      <c r="S7717" s="425">
        <v>2027008</v>
      </c>
      <c r="T7717" s="425" t="s">
        <v>895</v>
      </c>
    </row>
    <row r="7718" spans="1:20" x14ac:dyDescent="0.25">
      <c r="A7718" s="425" t="s">
        <v>637</v>
      </c>
      <c r="B7718" s="425" t="s">
        <v>861</v>
      </c>
      <c r="C7718" s="425" t="s">
        <v>639</v>
      </c>
      <c r="D7718" s="425" t="s">
        <v>651</v>
      </c>
      <c r="E7718" s="425" t="s">
        <v>673</v>
      </c>
      <c r="F7718" s="425">
        <v>528004120002</v>
      </c>
      <c r="G7718" s="425" t="s">
        <v>642</v>
      </c>
      <c r="H7718" s="425">
        <v>583133</v>
      </c>
      <c r="I7718" s="425" t="s">
        <v>29</v>
      </c>
      <c r="J7718" s="425">
        <v>202302</v>
      </c>
      <c r="K7718" s="425">
        <v>44620</v>
      </c>
      <c r="L7718" s="425" t="s">
        <v>644</v>
      </c>
      <c r="M7718" s="425">
        <v>1405.4</v>
      </c>
      <c r="N7718" s="425">
        <v>2.39</v>
      </c>
      <c r="O7718" s="425" t="s">
        <v>645</v>
      </c>
      <c r="P7718" s="432">
        <v>2.1440000000000001</v>
      </c>
      <c r="Q7718" s="425">
        <v>30543689</v>
      </c>
      <c r="R7718" s="425" t="s">
        <v>646</v>
      </c>
      <c r="S7718" s="425">
        <v>2030994</v>
      </c>
      <c r="T7718" s="425" t="s">
        <v>894</v>
      </c>
    </row>
    <row r="7719" spans="1:20" x14ac:dyDescent="0.25">
      <c r="A7719" s="425" t="s">
        <v>637</v>
      </c>
      <c r="B7719" s="425" t="s">
        <v>1360</v>
      </c>
      <c r="C7719" s="425" t="s">
        <v>639</v>
      </c>
      <c r="D7719" s="425" t="s">
        <v>651</v>
      </c>
      <c r="E7719" s="425" t="s">
        <v>641</v>
      </c>
      <c r="F7719" s="425">
        <v>528004120003</v>
      </c>
      <c r="G7719" s="425" t="s">
        <v>816</v>
      </c>
      <c r="H7719" s="425">
        <v>583557</v>
      </c>
      <c r="I7719" s="425" t="s">
        <v>76</v>
      </c>
      <c r="J7719" s="425">
        <v>202302</v>
      </c>
      <c r="K7719" s="425">
        <v>44635</v>
      </c>
      <c r="L7719" s="425" t="s">
        <v>644</v>
      </c>
      <c r="M7719" s="425">
        <v>3000</v>
      </c>
      <c r="N7719" s="425">
        <v>5.13</v>
      </c>
      <c r="O7719" s="425" t="s">
        <v>645</v>
      </c>
      <c r="P7719" s="432">
        <v>4.5780000000000003</v>
      </c>
      <c r="Q7719" s="425">
        <v>30543689</v>
      </c>
      <c r="R7719" s="425"/>
      <c r="S7719" s="425"/>
      <c r="T7719" s="425" t="s">
        <v>1662</v>
      </c>
    </row>
    <row r="7720" spans="1:20" x14ac:dyDescent="0.25">
      <c r="A7720" s="425" t="s">
        <v>637</v>
      </c>
      <c r="B7720" s="425" t="s">
        <v>1360</v>
      </c>
      <c r="C7720" s="425" t="s">
        <v>639</v>
      </c>
      <c r="D7720" s="425" t="s">
        <v>651</v>
      </c>
      <c r="E7720" s="425" t="s">
        <v>641</v>
      </c>
      <c r="F7720" s="425">
        <v>528004120003</v>
      </c>
      <c r="G7720" s="425" t="s">
        <v>816</v>
      </c>
      <c r="H7720" s="425">
        <v>583557</v>
      </c>
      <c r="I7720" s="425" t="s">
        <v>76</v>
      </c>
      <c r="J7720" s="425">
        <v>202302</v>
      </c>
      <c r="K7720" s="425">
        <v>44635</v>
      </c>
      <c r="L7720" s="425" t="s">
        <v>644</v>
      </c>
      <c r="M7720" s="425">
        <v>30000</v>
      </c>
      <c r="N7720" s="425">
        <v>51.25</v>
      </c>
      <c r="O7720" s="425" t="s">
        <v>645</v>
      </c>
      <c r="P7720" s="432">
        <v>45.734000000000002</v>
      </c>
      <c r="Q7720" s="425">
        <v>30543689</v>
      </c>
      <c r="R7720" s="425"/>
      <c r="S7720" s="425"/>
      <c r="T7720" s="425" t="s">
        <v>1661</v>
      </c>
    </row>
    <row r="7721" spans="1:20" x14ac:dyDescent="0.25">
      <c r="A7721" s="425" t="s">
        <v>637</v>
      </c>
      <c r="B7721" s="425" t="s">
        <v>1360</v>
      </c>
      <c r="C7721" s="425" t="s">
        <v>639</v>
      </c>
      <c r="D7721" s="425" t="s">
        <v>651</v>
      </c>
      <c r="E7721" s="425" t="s">
        <v>641</v>
      </c>
      <c r="F7721" s="425">
        <v>528004120003</v>
      </c>
      <c r="G7721" s="425" t="s">
        <v>816</v>
      </c>
      <c r="H7721" s="425">
        <v>583561</v>
      </c>
      <c r="I7721" s="425" t="s">
        <v>982</v>
      </c>
      <c r="J7721" s="425">
        <v>202302</v>
      </c>
      <c r="K7721" s="425">
        <v>44635</v>
      </c>
      <c r="L7721" s="425" t="s">
        <v>644</v>
      </c>
      <c r="M7721" s="425">
        <v>-3000</v>
      </c>
      <c r="N7721" s="425">
        <v>-5.13</v>
      </c>
      <c r="O7721" s="425" t="s">
        <v>645</v>
      </c>
      <c r="P7721" s="432">
        <v>-4.5780000000000003</v>
      </c>
      <c r="Q7721" s="425">
        <v>30543689</v>
      </c>
      <c r="R7721" s="425"/>
      <c r="S7721" s="425"/>
      <c r="T7721" s="425" t="s">
        <v>1662</v>
      </c>
    </row>
    <row r="7722" spans="1:20" x14ac:dyDescent="0.25">
      <c r="A7722" s="425" t="s">
        <v>637</v>
      </c>
      <c r="B7722" s="425" t="s">
        <v>1360</v>
      </c>
      <c r="C7722" s="425" t="s">
        <v>639</v>
      </c>
      <c r="D7722" s="425" t="s">
        <v>651</v>
      </c>
      <c r="E7722" s="425" t="s">
        <v>641</v>
      </c>
      <c r="F7722" s="425">
        <v>528004120003</v>
      </c>
      <c r="G7722" s="425" t="s">
        <v>816</v>
      </c>
      <c r="H7722" s="425">
        <v>583561</v>
      </c>
      <c r="I7722" s="425" t="s">
        <v>982</v>
      </c>
      <c r="J7722" s="425">
        <v>202302</v>
      </c>
      <c r="K7722" s="425">
        <v>44635</v>
      </c>
      <c r="L7722" s="425" t="s">
        <v>644</v>
      </c>
      <c r="M7722" s="425">
        <v>-30000</v>
      </c>
      <c r="N7722" s="425">
        <v>-51.25</v>
      </c>
      <c r="O7722" s="425" t="s">
        <v>645</v>
      </c>
      <c r="P7722" s="432">
        <v>-45.734000000000002</v>
      </c>
      <c r="Q7722" s="425">
        <v>30543689</v>
      </c>
      <c r="R7722" s="425"/>
      <c r="S7722" s="425"/>
      <c r="T7722" s="425" t="s">
        <v>1661</v>
      </c>
    </row>
    <row r="7723" spans="1:20" x14ac:dyDescent="0.25">
      <c r="A7723" s="425" t="s">
        <v>637</v>
      </c>
      <c r="B7723" s="425" t="s">
        <v>1360</v>
      </c>
      <c r="C7723" s="425" t="s">
        <v>639</v>
      </c>
      <c r="D7723" s="425" t="s">
        <v>651</v>
      </c>
      <c r="E7723" s="425" t="s">
        <v>641</v>
      </c>
      <c r="F7723" s="425">
        <v>528004120003</v>
      </c>
      <c r="G7723" s="425" t="s">
        <v>816</v>
      </c>
      <c r="H7723" s="425">
        <v>583557</v>
      </c>
      <c r="I7723" s="425" t="s">
        <v>76</v>
      </c>
      <c r="J7723" s="425">
        <v>202302</v>
      </c>
      <c r="K7723" s="425">
        <v>44651</v>
      </c>
      <c r="L7723" s="425" t="s">
        <v>644</v>
      </c>
      <c r="M7723" s="425">
        <v>29547.51</v>
      </c>
      <c r="N7723" s="425">
        <v>50.48</v>
      </c>
      <c r="O7723" s="425" t="s">
        <v>645</v>
      </c>
      <c r="P7723" s="432">
        <v>45.045999999999999</v>
      </c>
      <c r="Q7723" s="425">
        <v>30543689</v>
      </c>
      <c r="R7723" s="425"/>
      <c r="S7723" s="425"/>
      <c r="T7723" s="425" t="s">
        <v>1567</v>
      </c>
    </row>
    <row r="7724" spans="1:20" x14ac:dyDescent="0.25">
      <c r="A7724" s="425" t="s">
        <v>637</v>
      </c>
      <c r="B7724" s="425" t="s">
        <v>1360</v>
      </c>
      <c r="C7724" s="425" t="s">
        <v>639</v>
      </c>
      <c r="D7724" s="425" t="s">
        <v>651</v>
      </c>
      <c r="E7724" s="425" t="s">
        <v>641</v>
      </c>
      <c r="F7724" s="425">
        <v>528004120003</v>
      </c>
      <c r="G7724" s="425" t="s">
        <v>816</v>
      </c>
      <c r="H7724" s="425">
        <v>583561</v>
      </c>
      <c r="I7724" s="425" t="s">
        <v>982</v>
      </c>
      <c r="J7724" s="425">
        <v>202302</v>
      </c>
      <c r="K7724" s="425">
        <v>44651</v>
      </c>
      <c r="L7724" s="425" t="s">
        <v>644</v>
      </c>
      <c r="M7724" s="425">
        <v>29547.51</v>
      </c>
      <c r="N7724" s="425">
        <v>50.48</v>
      </c>
      <c r="O7724" s="425" t="s">
        <v>645</v>
      </c>
      <c r="P7724" s="432">
        <v>45.045999999999999</v>
      </c>
      <c r="Q7724" s="425">
        <v>30543689</v>
      </c>
      <c r="R7724" s="425"/>
      <c r="S7724" s="425"/>
      <c r="T7724" s="425" t="s">
        <v>1675</v>
      </c>
    </row>
    <row r="7725" spans="1:20" x14ac:dyDescent="0.25">
      <c r="A7725" s="425" t="s">
        <v>637</v>
      </c>
      <c r="B7725" s="425" t="s">
        <v>1360</v>
      </c>
      <c r="C7725" s="425" t="s">
        <v>639</v>
      </c>
      <c r="D7725" s="425" t="s">
        <v>651</v>
      </c>
      <c r="E7725" s="425" t="s">
        <v>641</v>
      </c>
      <c r="F7725" s="425">
        <v>528004120003</v>
      </c>
      <c r="G7725" s="425" t="s">
        <v>816</v>
      </c>
      <c r="H7725" s="425">
        <v>583557</v>
      </c>
      <c r="I7725" s="425" t="s">
        <v>76</v>
      </c>
      <c r="J7725" s="425">
        <v>202302</v>
      </c>
      <c r="K7725" s="425">
        <v>44651</v>
      </c>
      <c r="L7725" s="425" t="s">
        <v>644</v>
      </c>
      <c r="M7725" s="425">
        <v>-29547.51</v>
      </c>
      <c r="N7725" s="425">
        <v>-50.48</v>
      </c>
      <c r="O7725" s="425" t="s">
        <v>645</v>
      </c>
      <c r="P7725" s="432">
        <v>-45.045999999999999</v>
      </c>
      <c r="Q7725" s="425">
        <v>30543689</v>
      </c>
      <c r="R7725" s="425"/>
      <c r="S7725" s="425"/>
      <c r="T7725" s="425" t="s">
        <v>1675</v>
      </c>
    </row>
    <row r="7726" spans="1:20" x14ac:dyDescent="0.25">
      <c r="A7726" s="425" t="s">
        <v>637</v>
      </c>
      <c r="B7726" s="425" t="s">
        <v>1360</v>
      </c>
      <c r="C7726" s="425" t="s">
        <v>639</v>
      </c>
      <c r="D7726" s="425" t="s">
        <v>651</v>
      </c>
      <c r="E7726" s="425" t="s">
        <v>641</v>
      </c>
      <c r="F7726" s="425">
        <v>528004120003</v>
      </c>
      <c r="G7726" s="425" t="s">
        <v>816</v>
      </c>
      <c r="H7726" s="425">
        <v>583561</v>
      </c>
      <c r="I7726" s="425" t="s">
        <v>982</v>
      </c>
      <c r="J7726" s="425">
        <v>202302</v>
      </c>
      <c r="K7726" s="425">
        <v>44651</v>
      </c>
      <c r="L7726" s="425" t="s">
        <v>644</v>
      </c>
      <c r="M7726" s="425">
        <v>-29547.51</v>
      </c>
      <c r="N7726" s="425">
        <v>-50.48</v>
      </c>
      <c r="O7726" s="425" t="s">
        <v>645</v>
      </c>
      <c r="P7726" s="432">
        <v>-45.045999999999999</v>
      </c>
      <c r="Q7726" s="425">
        <v>30543689</v>
      </c>
      <c r="R7726" s="425"/>
      <c r="S7726" s="425"/>
      <c r="T7726" s="425" t="s">
        <v>1567</v>
      </c>
    </row>
    <row r="7727" spans="1:20" x14ac:dyDescent="0.25">
      <c r="A7727" s="425" t="s">
        <v>637</v>
      </c>
      <c r="B7727" s="425" t="s">
        <v>1313</v>
      </c>
      <c r="C7727" s="425" t="s">
        <v>639</v>
      </c>
      <c r="D7727" s="425" t="s">
        <v>651</v>
      </c>
      <c r="E7727" s="425" t="s">
        <v>641</v>
      </c>
      <c r="F7727" s="425">
        <v>528004120003</v>
      </c>
      <c r="G7727" s="425" t="s">
        <v>816</v>
      </c>
      <c r="H7727" s="425">
        <v>583557</v>
      </c>
      <c r="I7727" s="425" t="s">
        <v>76</v>
      </c>
      <c r="J7727" s="425">
        <v>202302</v>
      </c>
      <c r="K7727" s="425">
        <v>44651</v>
      </c>
      <c r="L7727" s="425" t="s">
        <v>644</v>
      </c>
      <c r="M7727" s="425">
        <v>-350512.97</v>
      </c>
      <c r="N7727" s="425">
        <v>-598.80999999999995</v>
      </c>
      <c r="O7727" s="425" t="s">
        <v>645</v>
      </c>
      <c r="P7727" s="432">
        <v>-534.35599999999999</v>
      </c>
      <c r="Q7727" s="425">
        <v>30543689</v>
      </c>
      <c r="R7727" s="425"/>
      <c r="S7727" s="425"/>
      <c r="T7727" s="425" t="s">
        <v>1671</v>
      </c>
    </row>
    <row r="7728" spans="1:20" x14ac:dyDescent="0.25">
      <c r="A7728" s="425" t="s">
        <v>637</v>
      </c>
      <c r="B7728" s="425" t="s">
        <v>1313</v>
      </c>
      <c r="C7728" s="425" t="s">
        <v>639</v>
      </c>
      <c r="D7728" s="425" t="s">
        <v>651</v>
      </c>
      <c r="E7728" s="425" t="s">
        <v>641</v>
      </c>
      <c r="F7728" s="425">
        <v>528004120003</v>
      </c>
      <c r="G7728" s="425" t="s">
        <v>816</v>
      </c>
      <c r="H7728" s="425">
        <v>583557</v>
      </c>
      <c r="I7728" s="425" t="s">
        <v>76</v>
      </c>
      <c r="J7728" s="425">
        <v>202302</v>
      </c>
      <c r="K7728" s="425">
        <v>44651</v>
      </c>
      <c r="L7728" s="425" t="s">
        <v>644</v>
      </c>
      <c r="M7728" s="425">
        <v>-116839.59</v>
      </c>
      <c r="N7728" s="425">
        <v>-199.61</v>
      </c>
      <c r="O7728" s="425" t="s">
        <v>645</v>
      </c>
      <c r="P7728" s="432">
        <v>-178.125</v>
      </c>
      <c r="Q7728" s="425">
        <v>30543689</v>
      </c>
      <c r="R7728" s="425"/>
      <c r="S7728" s="425"/>
      <c r="T7728" s="425" t="s">
        <v>1670</v>
      </c>
    </row>
    <row r="7729" spans="1:20" x14ac:dyDescent="0.25">
      <c r="A7729" s="425" t="s">
        <v>637</v>
      </c>
      <c r="B7729" s="425" t="s">
        <v>1313</v>
      </c>
      <c r="C7729" s="425" t="s">
        <v>639</v>
      </c>
      <c r="D7729" s="425" t="s">
        <v>651</v>
      </c>
      <c r="E7729" s="425" t="s">
        <v>641</v>
      </c>
      <c r="F7729" s="425">
        <v>528004120003</v>
      </c>
      <c r="G7729" s="425" t="s">
        <v>816</v>
      </c>
      <c r="H7729" s="425">
        <v>583557</v>
      </c>
      <c r="I7729" s="425" t="s">
        <v>76</v>
      </c>
      <c r="J7729" s="425">
        <v>202302</v>
      </c>
      <c r="K7729" s="425">
        <v>44651</v>
      </c>
      <c r="L7729" s="425" t="s">
        <v>644</v>
      </c>
      <c r="M7729" s="425">
        <v>-105155.05</v>
      </c>
      <c r="N7729" s="425">
        <v>-179.64</v>
      </c>
      <c r="O7729" s="425" t="s">
        <v>645</v>
      </c>
      <c r="P7729" s="432">
        <v>-160.304</v>
      </c>
      <c r="Q7729" s="425">
        <v>30543689</v>
      </c>
      <c r="R7729" s="425"/>
      <c r="S7729" s="425"/>
      <c r="T7729" s="425" t="s">
        <v>1669</v>
      </c>
    </row>
    <row r="7730" spans="1:20" x14ac:dyDescent="0.25">
      <c r="A7730" s="425" t="s">
        <v>637</v>
      </c>
      <c r="B7730" s="425" t="s">
        <v>1313</v>
      </c>
      <c r="C7730" s="425" t="s">
        <v>639</v>
      </c>
      <c r="D7730" s="425" t="s">
        <v>651</v>
      </c>
      <c r="E7730" s="425" t="s">
        <v>641</v>
      </c>
      <c r="F7730" s="425">
        <v>528004120003</v>
      </c>
      <c r="G7730" s="425" t="s">
        <v>816</v>
      </c>
      <c r="H7730" s="425">
        <v>583561</v>
      </c>
      <c r="I7730" s="425" t="s">
        <v>982</v>
      </c>
      <c r="J7730" s="425">
        <v>202302</v>
      </c>
      <c r="K7730" s="425">
        <v>44651</v>
      </c>
      <c r="L7730" s="425" t="s">
        <v>644</v>
      </c>
      <c r="M7730" s="425">
        <v>350512.97</v>
      </c>
      <c r="N7730" s="425">
        <v>598.80999999999995</v>
      </c>
      <c r="O7730" s="425" t="s">
        <v>645</v>
      </c>
      <c r="P7730" s="432">
        <v>534.35599999999999</v>
      </c>
      <c r="Q7730" s="425">
        <v>30543689</v>
      </c>
      <c r="R7730" s="425"/>
      <c r="S7730" s="425"/>
      <c r="T7730" s="425" t="s">
        <v>1671</v>
      </c>
    </row>
    <row r="7731" spans="1:20" x14ac:dyDescent="0.25">
      <c r="A7731" s="425" t="s">
        <v>637</v>
      </c>
      <c r="B7731" s="425" t="s">
        <v>1313</v>
      </c>
      <c r="C7731" s="425" t="s">
        <v>639</v>
      </c>
      <c r="D7731" s="425" t="s">
        <v>651</v>
      </c>
      <c r="E7731" s="425" t="s">
        <v>641</v>
      </c>
      <c r="F7731" s="425">
        <v>528004120003</v>
      </c>
      <c r="G7731" s="425" t="s">
        <v>816</v>
      </c>
      <c r="H7731" s="425">
        <v>583561</v>
      </c>
      <c r="I7731" s="425" t="s">
        <v>982</v>
      </c>
      <c r="J7731" s="425">
        <v>202302</v>
      </c>
      <c r="K7731" s="425">
        <v>44651</v>
      </c>
      <c r="L7731" s="425" t="s">
        <v>644</v>
      </c>
      <c r="M7731" s="425">
        <v>116839.59</v>
      </c>
      <c r="N7731" s="425">
        <v>199.61</v>
      </c>
      <c r="O7731" s="425" t="s">
        <v>645</v>
      </c>
      <c r="P7731" s="432">
        <v>178.125</v>
      </c>
      <c r="Q7731" s="425">
        <v>30543689</v>
      </c>
      <c r="R7731" s="425"/>
      <c r="S7731" s="425"/>
      <c r="T7731" s="425" t="s">
        <v>1670</v>
      </c>
    </row>
    <row r="7732" spans="1:20" x14ac:dyDescent="0.25">
      <c r="A7732" s="425" t="s">
        <v>637</v>
      </c>
      <c r="B7732" s="425" t="s">
        <v>1313</v>
      </c>
      <c r="C7732" s="425" t="s">
        <v>639</v>
      </c>
      <c r="D7732" s="425" t="s">
        <v>651</v>
      </c>
      <c r="E7732" s="425" t="s">
        <v>641</v>
      </c>
      <c r="F7732" s="425">
        <v>528004120003</v>
      </c>
      <c r="G7732" s="425" t="s">
        <v>816</v>
      </c>
      <c r="H7732" s="425">
        <v>583561</v>
      </c>
      <c r="I7732" s="425" t="s">
        <v>982</v>
      </c>
      <c r="J7732" s="425">
        <v>202302</v>
      </c>
      <c r="K7732" s="425">
        <v>44651</v>
      </c>
      <c r="L7732" s="425" t="s">
        <v>644</v>
      </c>
      <c r="M7732" s="425">
        <v>105155.05</v>
      </c>
      <c r="N7732" s="425">
        <v>179.64</v>
      </c>
      <c r="O7732" s="425" t="s">
        <v>645</v>
      </c>
      <c r="P7732" s="432">
        <v>160.304</v>
      </c>
      <c r="Q7732" s="425">
        <v>30543689</v>
      </c>
      <c r="R7732" s="425"/>
      <c r="S7732" s="425"/>
      <c r="T7732" s="425" t="s">
        <v>1669</v>
      </c>
    </row>
    <row r="7733" spans="1:20" x14ac:dyDescent="0.25">
      <c r="A7733" s="425" t="s">
        <v>637</v>
      </c>
      <c r="B7733" s="425" t="s">
        <v>1313</v>
      </c>
      <c r="C7733" s="425" t="s">
        <v>639</v>
      </c>
      <c r="D7733" s="425" t="s">
        <v>651</v>
      </c>
      <c r="E7733" s="425" t="s">
        <v>641</v>
      </c>
      <c r="F7733" s="425">
        <v>528004120003</v>
      </c>
      <c r="G7733" s="425" t="s">
        <v>816</v>
      </c>
      <c r="H7733" s="425">
        <v>583561</v>
      </c>
      <c r="I7733" s="425" t="s">
        <v>982</v>
      </c>
      <c r="J7733" s="425">
        <v>202302</v>
      </c>
      <c r="K7733" s="425">
        <v>44651</v>
      </c>
      <c r="L7733" s="425" t="s">
        <v>644</v>
      </c>
      <c r="M7733" s="425">
        <v>518762.23</v>
      </c>
      <c r="N7733" s="425">
        <v>886.24</v>
      </c>
      <c r="O7733" s="425" t="s">
        <v>645</v>
      </c>
      <c r="P7733" s="432">
        <v>790.84799999999996</v>
      </c>
      <c r="Q7733" s="425">
        <v>30543689</v>
      </c>
      <c r="R7733" s="425"/>
      <c r="S7733" s="425"/>
      <c r="T7733" s="425" t="s">
        <v>1668</v>
      </c>
    </row>
    <row r="7734" spans="1:20" x14ac:dyDescent="0.25">
      <c r="A7734" s="425" t="s">
        <v>637</v>
      </c>
      <c r="B7734" s="425" t="s">
        <v>1313</v>
      </c>
      <c r="C7734" s="425" t="s">
        <v>639</v>
      </c>
      <c r="D7734" s="425" t="s">
        <v>651</v>
      </c>
      <c r="E7734" s="425" t="s">
        <v>641</v>
      </c>
      <c r="F7734" s="425">
        <v>528004120003</v>
      </c>
      <c r="G7734" s="425" t="s">
        <v>816</v>
      </c>
      <c r="H7734" s="425">
        <v>583561</v>
      </c>
      <c r="I7734" s="425" t="s">
        <v>982</v>
      </c>
      <c r="J7734" s="425">
        <v>202302</v>
      </c>
      <c r="K7734" s="425">
        <v>44651</v>
      </c>
      <c r="L7734" s="425" t="s">
        <v>644</v>
      </c>
      <c r="M7734" s="425">
        <v>46738.15</v>
      </c>
      <c r="N7734" s="425">
        <v>79.849999999999994</v>
      </c>
      <c r="O7734" s="425" t="s">
        <v>645</v>
      </c>
      <c r="P7734" s="432">
        <v>71.254999999999995</v>
      </c>
      <c r="Q7734" s="425">
        <v>30543689</v>
      </c>
      <c r="R7734" s="425"/>
      <c r="S7734" s="425"/>
      <c r="T7734" s="425" t="s">
        <v>1667</v>
      </c>
    </row>
    <row r="7735" spans="1:20" x14ac:dyDescent="0.25">
      <c r="A7735" s="425" t="s">
        <v>637</v>
      </c>
      <c r="B7735" s="425" t="s">
        <v>1313</v>
      </c>
      <c r="C7735" s="425" t="s">
        <v>639</v>
      </c>
      <c r="D7735" s="425" t="s">
        <v>651</v>
      </c>
      <c r="E7735" s="425" t="s">
        <v>641</v>
      </c>
      <c r="F7735" s="425">
        <v>528004120003</v>
      </c>
      <c r="G7735" s="425" t="s">
        <v>816</v>
      </c>
      <c r="H7735" s="425">
        <v>583557</v>
      </c>
      <c r="I7735" s="425" t="s">
        <v>76</v>
      </c>
      <c r="J7735" s="425">
        <v>202302</v>
      </c>
      <c r="K7735" s="425">
        <v>44651</v>
      </c>
      <c r="L7735" s="425" t="s">
        <v>644</v>
      </c>
      <c r="M7735" s="425">
        <v>350512.97</v>
      </c>
      <c r="N7735" s="425">
        <v>598.80999999999995</v>
      </c>
      <c r="O7735" s="425" t="s">
        <v>645</v>
      </c>
      <c r="P7735" s="432">
        <v>534.35599999999999</v>
      </c>
      <c r="Q7735" s="425">
        <v>30543689</v>
      </c>
      <c r="R7735" s="425"/>
      <c r="S7735" s="425"/>
      <c r="T7735" s="425" t="s">
        <v>1574</v>
      </c>
    </row>
    <row r="7736" spans="1:20" x14ac:dyDescent="0.25">
      <c r="A7736" s="425" t="s">
        <v>637</v>
      </c>
      <c r="B7736" s="425" t="s">
        <v>1313</v>
      </c>
      <c r="C7736" s="425" t="s">
        <v>639</v>
      </c>
      <c r="D7736" s="425" t="s">
        <v>651</v>
      </c>
      <c r="E7736" s="425" t="s">
        <v>641</v>
      </c>
      <c r="F7736" s="425">
        <v>528004120003</v>
      </c>
      <c r="G7736" s="425" t="s">
        <v>816</v>
      </c>
      <c r="H7736" s="425">
        <v>583557</v>
      </c>
      <c r="I7736" s="425" t="s">
        <v>76</v>
      </c>
      <c r="J7736" s="425">
        <v>202302</v>
      </c>
      <c r="K7736" s="425">
        <v>44651</v>
      </c>
      <c r="L7736" s="425" t="s">
        <v>644</v>
      </c>
      <c r="M7736" s="425">
        <v>116839.59</v>
      </c>
      <c r="N7736" s="425">
        <v>199.61</v>
      </c>
      <c r="O7736" s="425" t="s">
        <v>645</v>
      </c>
      <c r="P7736" s="432">
        <v>178.125</v>
      </c>
      <c r="Q7736" s="425">
        <v>30543689</v>
      </c>
      <c r="R7736" s="425"/>
      <c r="S7736" s="425"/>
      <c r="T7736" s="425" t="s">
        <v>1573</v>
      </c>
    </row>
    <row r="7737" spans="1:20" x14ac:dyDescent="0.25">
      <c r="A7737" s="425" t="s">
        <v>637</v>
      </c>
      <c r="B7737" s="425" t="s">
        <v>1313</v>
      </c>
      <c r="C7737" s="425" t="s">
        <v>639</v>
      </c>
      <c r="D7737" s="425" t="s">
        <v>651</v>
      </c>
      <c r="E7737" s="425" t="s">
        <v>641</v>
      </c>
      <c r="F7737" s="425">
        <v>528004120003</v>
      </c>
      <c r="G7737" s="425" t="s">
        <v>816</v>
      </c>
      <c r="H7737" s="425">
        <v>583557</v>
      </c>
      <c r="I7737" s="425" t="s">
        <v>76</v>
      </c>
      <c r="J7737" s="425">
        <v>202302</v>
      </c>
      <c r="K7737" s="425">
        <v>44651</v>
      </c>
      <c r="L7737" s="425" t="s">
        <v>644</v>
      </c>
      <c r="M7737" s="425">
        <v>105155.05</v>
      </c>
      <c r="N7737" s="425">
        <v>179.64</v>
      </c>
      <c r="O7737" s="425" t="s">
        <v>645</v>
      </c>
      <c r="P7737" s="432">
        <v>160.304</v>
      </c>
      <c r="Q7737" s="425">
        <v>30543689</v>
      </c>
      <c r="R7737" s="425"/>
      <c r="S7737" s="425"/>
      <c r="T7737" s="425" t="s">
        <v>1572</v>
      </c>
    </row>
    <row r="7738" spans="1:20" x14ac:dyDescent="0.25">
      <c r="A7738" s="425" t="s">
        <v>637</v>
      </c>
      <c r="B7738" s="425" t="s">
        <v>1313</v>
      </c>
      <c r="C7738" s="425" t="s">
        <v>639</v>
      </c>
      <c r="D7738" s="425" t="s">
        <v>651</v>
      </c>
      <c r="E7738" s="425" t="s">
        <v>641</v>
      </c>
      <c r="F7738" s="425">
        <v>528004120003</v>
      </c>
      <c r="G7738" s="425" t="s">
        <v>816</v>
      </c>
      <c r="H7738" s="425">
        <v>583557</v>
      </c>
      <c r="I7738" s="425" t="s">
        <v>76</v>
      </c>
      <c r="J7738" s="425">
        <v>202302</v>
      </c>
      <c r="K7738" s="425">
        <v>44651</v>
      </c>
      <c r="L7738" s="425" t="s">
        <v>644</v>
      </c>
      <c r="M7738" s="425">
        <v>518762.23</v>
      </c>
      <c r="N7738" s="425">
        <v>886.24</v>
      </c>
      <c r="O7738" s="425" t="s">
        <v>645</v>
      </c>
      <c r="P7738" s="432">
        <v>790.84799999999996</v>
      </c>
      <c r="Q7738" s="425">
        <v>30543689</v>
      </c>
      <c r="R7738" s="425"/>
      <c r="S7738" s="425"/>
      <c r="T7738" s="425" t="s">
        <v>1571</v>
      </c>
    </row>
    <row r="7739" spans="1:20" x14ac:dyDescent="0.25">
      <c r="A7739" s="425" t="s">
        <v>637</v>
      </c>
      <c r="B7739" s="425" t="s">
        <v>1313</v>
      </c>
      <c r="C7739" s="425" t="s">
        <v>639</v>
      </c>
      <c r="D7739" s="425" t="s">
        <v>651</v>
      </c>
      <c r="E7739" s="425" t="s">
        <v>641</v>
      </c>
      <c r="F7739" s="425">
        <v>528004120003</v>
      </c>
      <c r="G7739" s="425" t="s">
        <v>816</v>
      </c>
      <c r="H7739" s="425">
        <v>583557</v>
      </c>
      <c r="I7739" s="425" t="s">
        <v>76</v>
      </c>
      <c r="J7739" s="425">
        <v>202302</v>
      </c>
      <c r="K7739" s="425">
        <v>44651</v>
      </c>
      <c r="L7739" s="425" t="s">
        <v>644</v>
      </c>
      <c r="M7739" s="425">
        <v>-518762.23</v>
      </c>
      <c r="N7739" s="425">
        <v>-886.24</v>
      </c>
      <c r="O7739" s="425" t="s">
        <v>645</v>
      </c>
      <c r="P7739" s="432">
        <v>-790.84799999999996</v>
      </c>
      <c r="Q7739" s="425">
        <v>30543689</v>
      </c>
      <c r="R7739" s="425"/>
      <c r="S7739" s="425"/>
      <c r="T7739" s="425" t="s">
        <v>1668</v>
      </c>
    </row>
    <row r="7740" spans="1:20" x14ac:dyDescent="0.25">
      <c r="A7740" s="425" t="s">
        <v>637</v>
      </c>
      <c r="B7740" s="425" t="s">
        <v>1313</v>
      </c>
      <c r="C7740" s="425" t="s">
        <v>639</v>
      </c>
      <c r="D7740" s="425" t="s">
        <v>651</v>
      </c>
      <c r="E7740" s="425" t="s">
        <v>641</v>
      </c>
      <c r="F7740" s="425">
        <v>528004120003</v>
      </c>
      <c r="G7740" s="425" t="s">
        <v>816</v>
      </c>
      <c r="H7740" s="425">
        <v>583557</v>
      </c>
      <c r="I7740" s="425" t="s">
        <v>76</v>
      </c>
      <c r="J7740" s="425">
        <v>202302</v>
      </c>
      <c r="K7740" s="425">
        <v>44651</v>
      </c>
      <c r="L7740" s="425" t="s">
        <v>644</v>
      </c>
      <c r="M7740" s="425">
        <v>-46738.15</v>
      </c>
      <c r="N7740" s="425">
        <v>-79.849999999999994</v>
      </c>
      <c r="O7740" s="425" t="s">
        <v>645</v>
      </c>
      <c r="P7740" s="432">
        <v>-71.254999999999995</v>
      </c>
      <c r="Q7740" s="425">
        <v>30543689</v>
      </c>
      <c r="R7740" s="425"/>
      <c r="S7740" s="425"/>
      <c r="T7740" s="425" t="s">
        <v>1667</v>
      </c>
    </row>
    <row r="7741" spans="1:20" x14ac:dyDescent="0.25">
      <c r="A7741" s="425" t="s">
        <v>637</v>
      </c>
      <c r="B7741" s="425" t="s">
        <v>1313</v>
      </c>
      <c r="C7741" s="425" t="s">
        <v>639</v>
      </c>
      <c r="D7741" s="425" t="s">
        <v>651</v>
      </c>
      <c r="E7741" s="425" t="s">
        <v>641</v>
      </c>
      <c r="F7741" s="425">
        <v>528004120003</v>
      </c>
      <c r="G7741" s="425" t="s">
        <v>816</v>
      </c>
      <c r="H7741" s="425">
        <v>583557</v>
      </c>
      <c r="I7741" s="425" t="s">
        <v>76</v>
      </c>
      <c r="J7741" s="425">
        <v>202302</v>
      </c>
      <c r="K7741" s="425">
        <v>44651</v>
      </c>
      <c r="L7741" s="425" t="s">
        <v>644</v>
      </c>
      <c r="M7741" s="425">
        <v>46738.15</v>
      </c>
      <c r="N7741" s="425">
        <v>79.849999999999994</v>
      </c>
      <c r="O7741" s="425" t="s">
        <v>645</v>
      </c>
      <c r="P7741" s="432">
        <v>71.254999999999995</v>
      </c>
      <c r="Q7741" s="425">
        <v>30543689</v>
      </c>
      <c r="R7741" s="425"/>
      <c r="S7741" s="425"/>
      <c r="T7741" s="425" t="s">
        <v>1575</v>
      </c>
    </row>
    <row r="7742" spans="1:20" x14ac:dyDescent="0.25">
      <c r="A7742" s="425" t="s">
        <v>637</v>
      </c>
      <c r="B7742" s="425" t="s">
        <v>1313</v>
      </c>
      <c r="C7742" s="425" t="s">
        <v>639</v>
      </c>
      <c r="D7742" s="425" t="s">
        <v>651</v>
      </c>
      <c r="E7742" s="425" t="s">
        <v>641</v>
      </c>
      <c r="F7742" s="425">
        <v>528004120003</v>
      </c>
      <c r="G7742" s="425" t="s">
        <v>816</v>
      </c>
      <c r="H7742" s="425">
        <v>583561</v>
      </c>
      <c r="I7742" s="425" t="s">
        <v>982</v>
      </c>
      <c r="J7742" s="425">
        <v>202302</v>
      </c>
      <c r="K7742" s="425">
        <v>44651</v>
      </c>
      <c r="L7742" s="425" t="s">
        <v>644</v>
      </c>
      <c r="M7742" s="425">
        <v>-46738.15</v>
      </c>
      <c r="N7742" s="425">
        <v>-79.849999999999994</v>
      </c>
      <c r="O7742" s="425" t="s">
        <v>645</v>
      </c>
      <c r="P7742" s="432">
        <v>-71.254999999999995</v>
      </c>
      <c r="Q7742" s="425">
        <v>30543689</v>
      </c>
      <c r="R7742" s="425"/>
      <c r="S7742" s="425"/>
      <c r="T7742" s="425" t="s">
        <v>1575</v>
      </c>
    </row>
    <row r="7743" spans="1:20" x14ac:dyDescent="0.25">
      <c r="A7743" s="425" t="s">
        <v>637</v>
      </c>
      <c r="B7743" s="425" t="s">
        <v>1313</v>
      </c>
      <c r="C7743" s="425" t="s">
        <v>639</v>
      </c>
      <c r="D7743" s="425" t="s">
        <v>651</v>
      </c>
      <c r="E7743" s="425" t="s">
        <v>641</v>
      </c>
      <c r="F7743" s="425">
        <v>528004120003</v>
      </c>
      <c r="G7743" s="425" t="s">
        <v>816</v>
      </c>
      <c r="H7743" s="425">
        <v>583561</v>
      </c>
      <c r="I7743" s="425" t="s">
        <v>982</v>
      </c>
      <c r="J7743" s="425">
        <v>202302</v>
      </c>
      <c r="K7743" s="425">
        <v>44651</v>
      </c>
      <c r="L7743" s="425" t="s">
        <v>644</v>
      </c>
      <c r="M7743" s="425">
        <v>-350512.97</v>
      </c>
      <c r="N7743" s="425">
        <v>-598.80999999999995</v>
      </c>
      <c r="O7743" s="425" t="s">
        <v>645</v>
      </c>
      <c r="P7743" s="432">
        <v>-534.35599999999999</v>
      </c>
      <c r="Q7743" s="425">
        <v>30543689</v>
      </c>
      <c r="R7743" s="425"/>
      <c r="S7743" s="425"/>
      <c r="T7743" s="425" t="s">
        <v>1574</v>
      </c>
    </row>
    <row r="7744" spans="1:20" x14ac:dyDescent="0.25">
      <c r="A7744" s="425" t="s">
        <v>637</v>
      </c>
      <c r="B7744" s="425" t="s">
        <v>1313</v>
      </c>
      <c r="C7744" s="425" t="s">
        <v>639</v>
      </c>
      <c r="D7744" s="425" t="s">
        <v>651</v>
      </c>
      <c r="E7744" s="425" t="s">
        <v>641</v>
      </c>
      <c r="F7744" s="425">
        <v>528004120003</v>
      </c>
      <c r="G7744" s="425" t="s">
        <v>816</v>
      </c>
      <c r="H7744" s="425">
        <v>583561</v>
      </c>
      <c r="I7744" s="425" t="s">
        <v>982</v>
      </c>
      <c r="J7744" s="425">
        <v>202302</v>
      </c>
      <c r="K7744" s="425">
        <v>44651</v>
      </c>
      <c r="L7744" s="425" t="s">
        <v>644</v>
      </c>
      <c r="M7744" s="425">
        <v>-116839.59</v>
      </c>
      <c r="N7744" s="425">
        <v>-199.61</v>
      </c>
      <c r="O7744" s="425" t="s">
        <v>645</v>
      </c>
      <c r="P7744" s="432">
        <v>-178.125</v>
      </c>
      <c r="Q7744" s="425">
        <v>30543689</v>
      </c>
      <c r="R7744" s="425"/>
      <c r="S7744" s="425"/>
      <c r="T7744" s="425" t="s">
        <v>1573</v>
      </c>
    </row>
    <row r="7745" spans="1:20" x14ac:dyDescent="0.25">
      <c r="A7745" s="425" t="s">
        <v>637</v>
      </c>
      <c r="B7745" s="425" t="s">
        <v>1313</v>
      </c>
      <c r="C7745" s="425" t="s">
        <v>639</v>
      </c>
      <c r="D7745" s="425" t="s">
        <v>651</v>
      </c>
      <c r="E7745" s="425" t="s">
        <v>641</v>
      </c>
      <c r="F7745" s="425">
        <v>528004120003</v>
      </c>
      <c r="G7745" s="425" t="s">
        <v>816</v>
      </c>
      <c r="H7745" s="425">
        <v>583561</v>
      </c>
      <c r="I7745" s="425" t="s">
        <v>982</v>
      </c>
      <c r="J7745" s="425">
        <v>202302</v>
      </c>
      <c r="K7745" s="425">
        <v>44651</v>
      </c>
      <c r="L7745" s="425" t="s">
        <v>644</v>
      </c>
      <c r="M7745" s="425">
        <v>-105155.05</v>
      </c>
      <c r="N7745" s="425">
        <v>-179.64</v>
      </c>
      <c r="O7745" s="425" t="s">
        <v>645</v>
      </c>
      <c r="P7745" s="432">
        <v>-160.304</v>
      </c>
      <c r="Q7745" s="425">
        <v>30543689</v>
      </c>
      <c r="R7745" s="425"/>
      <c r="S7745" s="425"/>
      <c r="T7745" s="425" t="s">
        <v>1572</v>
      </c>
    </row>
    <row r="7746" spans="1:20" x14ac:dyDescent="0.25">
      <c r="A7746" s="425" t="s">
        <v>637</v>
      </c>
      <c r="B7746" s="425" t="s">
        <v>1313</v>
      </c>
      <c r="C7746" s="425" t="s">
        <v>639</v>
      </c>
      <c r="D7746" s="425" t="s">
        <v>651</v>
      </c>
      <c r="E7746" s="425" t="s">
        <v>641</v>
      </c>
      <c r="F7746" s="425">
        <v>528004120003</v>
      </c>
      <c r="G7746" s="425" t="s">
        <v>816</v>
      </c>
      <c r="H7746" s="425">
        <v>583561</v>
      </c>
      <c r="I7746" s="425" t="s">
        <v>982</v>
      </c>
      <c r="J7746" s="425">
        <v>202302</v>
      </c>
      <c r="K7746" s="425">
        <v>44651</v>
      </c>
      <c r="L7746" s="425" t="s">
        <v>644</v>
      </c>
      <c r="M7746" s="425">
        <v>-518762.23</v>
      </c>
      <c r="N7746" s="425">
        <v>-886.24</v>
      </c>
      <c r="O7746" s="425" t="s">
        <v>645</v>
      </c>
      <c r="P7746" s="432">
        <v>-790.84799999999996</v>
      </c>
      <c r="Q7746" s="425">
        <v>30543689</v>
      </c>
      <c r="R7746" s="425"/>
      <c r="S7746" s="425"/>
      <c r="T7746" s="425" t="s">
        <v>1571</v>
      </c>
    </row>
    <row r="7747" spans="1:20" x14ac:dyDescent="0.25">
      <c r="A7747" s="425" t="s">
        <v>637</v>
      </c>
      <c r="B7747" s="425" t="s">
        <v>677</v>
      </c>
      <c r="C7747" s="425" t="s">
        <v>639</v>
      </c>
      <c r="D7747" s="425" t="s">
        <v>651</v>
      </c>
      <c r="E7747" s="425" t="s">
        <v>673</v>
      </c>
      <c r="F7747" s="425">
        <v>528004120002</v>
      </c>
      <c r="G7747" s="425" t="s">
        <v>642</v>
      </c>
      <c r="H7747" s="425">
        <v>583148</v>
      </c>
      <c r="I7747" s="425" t="s">
        <v>699</v>
      </c>
      <c r="J7747" s="425">
        <v>202302</v>
      </c>
      <c r="K7747" s="425">
        <v>44676</v>
      </c>
      <c r="L7747" s="425" t="s">
        <v>644</v>
      </c>
      <c r="M7747" s="425">
        <v>61946.97</v>
      </c>
      <c r="N7747" s="425">
        <v>105.17</v>
      </c>
      <c r="O7747" s="425" t="s">
        <v>645</v>
      </c>
      <c r="P7747" s="432">
        <v>94.436000000000007</v>
      </c>
      <c r="Q7747" s="425">
        <v>30543689</v>
      </c>
      <c r="R7747" s="425" t="s">
        <v>646</v>
      </c>
      <c r="S7747" s="425">
        <v>8540386</v>
      </c>
      <c r="T7747" s="425" t="s">
        <v>1902</v>
      </c>
    </row>
    <row r="7748" spans="1:20" x14ac:dyDescent="0.25">
      <c r="A7748" s="425" t="s">
        <v>637</v>
      </c>
      <c r="B7748" s="425" t="s">
        <v>677</v>
      </c>
      <c r="C7748" s="425" t="s">
        <v>639</v>
      </c>
      <c r="D7748" s="425" t="s">
        <v>651</v>
      </c>
      <c r="E7748" s="425" t="s">
        <v>673</v>
      </c>
      <c r="F7748" s="425">
        <v>528004120002</v>
      </c>
      <c r="G7748" s="425" t="s">
        <v>642</v>
      </c>
      <c r="H7748" s="425">
        <v>583148</v>
      </c>
      <c r="I7748" s="425" t="s">
        <v>699</v>
      </c>
      <c r="J7748" s="425">
        <v>202302</v>
      </c>
      <c r="K7748" s="425">
        <v>44676</v>
      </c>
      <c r="L7748" s="425" t="s">
        <v>644</v>
      </c>
      <c r="M7748" s="425">
        <v>-243052.22</v>
      </c>
      <c r="N7748" s="425">
        <v>-412.65</v>
      </c>
      <c r="O7748" s="425" t="s">
        <v>645</v>
      </c>
      <c r="P7748" s="432">
        <v>-370.53199999999998</v>
      </c>
      <c r="Q7748" s="425">
        <v>30543689</v>
      </c>
      <c r="R7748" s="425" t="s">
        <v>646</v>
      </c>
      <c r="S7748" s="425">
        <v>8540279</v>
      </c>
      <c r="T7748" s="425" t="s">
        <v>1900</v>
      </c>
    </row>
    <row r="7749" spans="1:20" x14ac:dyDescent="0.25">
      <c r="A7749" s="425" t="s">
        <v>637</v>
      </c>
      <c r="B7749" s="425" t="s">
        <v>677</v>
      </c>
      <c r="C7749" s="425" t="s">
        <v>639</v>
      </c>
      <c r="D7749" s="425" t="s">
        <v>651</v>
      </c>
      <c r="E7749" s="425" t="s">
        <v>673</v>
      </c>
      <c r="F7749" s="425">
        <v>528004120002</v>
      </c>
      <c r="G7749" s="425" t="s">
        <v>642</v>
      </c>
      <c r="H7749" s="425">
        <v>583148</v>
      </c>
      <c r="I7749" s="425" t="s">
        <v>699</v>
      </c>
      <c r="J7749" s="425">
        <v>202302</v>
      </c>
      <c r="K7749" s="425">
        <v>44676</v>
      </c>
      <c r="L7749" s="425" t="s">
        <v>644</v>
      </c>
      <c r="M7749" s="425">
        <v>-47686.36</v>
      </c>
      <c r="N7749" s="425">
        <v>-80.959999999999994</v>
      </c>
      <c r="O7749" s="425" t="s">
        <v>645</v>
      </c>
      <c r="P7749" s="432">
        <v>-72.697000000000003</v>
      </c>
      <c r="Q7749" s="425">
        <v>30543689</v>
      </c>
      <c r="R7749" s="425" t="s">
        <v>646</v>
      </c>
      <c r="S7749" s="425">
        <v>2030994</v>
      </c>
      <c r="T7749" s="425" t="s">
        <v>1771</v>
      </c>
    </row>
    <row r="7750" spans="1:20" x14ac:dyDescent="0.25">
      <c r="A7750" s="425" t="s">
        <v>637</v>
      </c>
      <c r="B7750" s="425" t="s">
        <v>677</v>
      </c>
      <c r="C7750" s="425" t="s">
        <v>639</v>
      </c>
      <c r="D7750" s="425" t="s">
        <v>651</v>
      </c>
      <c r="E7750" s="425" t="s">
        <v>667</v>
      </c>
      <c r="F7750" s="425">
        <v>528004120002</v>
      </c>
      <c r="G7750" s="425" t="s">
        <v>642</v>
      </c>
      <c r="H7750" s="425">
        <v>583136</v>
      </c>
      <c r="I7750" s="425" t="s">
        <v>32</v>
      </c>
      <c r="J7750" s="425">
        <v>202302</v>
      </c>
      <c r="K7750" s="425">
        <v>44676</v>
      </c>
      <c r="L7750" s="425" t="s">
        <v>644</v>
      </c>
      <c r="M7750" s="425">
        <v>43655.66</v>
      </c>
      <c r="N7750" s="425">
        <v>74.12</v>
      </c>
      <c r="O7750" s="425" t="s">
        <v>645</v>
      </c>
      <c r="P7750" s="432">
        <v>66.555000000000007</v>
      </c>
      <c r="Q7750" s="425">
        <v>30543689</v>
      </c>
      <c r="R7750" s="425" t="s">
        <v>646</v>
      </c>
      <c r="S7750" s="425">
        <v>8540358</v>
      </c>
      <c r="T7750" s="425" t="s">
        <v>1903</v>
      </c>
    </row>
    <row r="7751" spans="1:20" x14ac:dyDescent="0.25">
      <c r="A7751" s="425" t="s">
        <v>637</v>
      </c>
      <c r="B7751" s="425" t="s">
        <v>677</v>
      </c>
      <c r="C7751" s="425" t="s">
        <v>639</v>
      </c>
      <c r="D7751" s="425" t="s">
        <v>651</v>
      </c>
      <c r="E7751" s="425" t="s">
        <v>667</v>
      </c>
      <c r="F7751" s="425">
        <v>528004120002</v>
      </c>
      <c r="G7751" s="425" t="s">
        <v>642</v>
      </c>
      <c r="H7751" s="425">
        <v>583136</v>
      </c>
      <c r="I7751" s="425" t="s">
        <v>32</v>
      </c>
      <c r="J7751" s="425">
        <v>202302</v>
      </c>
      <c r="K7751" s="425">
        <v>44676</v>
      </c>
      <c r="L7751" s="425" t="s">
        <v>644</v>
      </c>
      <c r="M7751" s="425">
        <v>121878.97</v>
      </c>
      <c r="N7751" s="425">
        <v>206.92</v>
      </c>
      <c r="O7751" s="425" t="s">
        <v>645</v>
      </c>
      <c r="P7751" s="432">
        <v>185.8</v>
      </c>
      <c r="Q7751" s="425">
        <v>30543689</v>
      </c>
      <c r="R7751" s="425" t="s">
        <v>646</v>
      </c>
      <c r="S7751" s="425">
        <v>8540399</v>
      </c>
      <c r="T7751" s="425" t="s">
        <v>1771</v>
      </c>
    </row>
    <row r="7752" spans="1:20" x14ac:dyDescent="0.25">
      <c r="A7752" s="425" t="s">
        <v>637</v>
      </c>
      <c r="B7752" s="425" t="s">
        <v>677</v>
      </c>
      <c r="C7752" s="425" t="s">
        <v>639</v>
      </c>
      <c r="D7752" s="425" t="s">
        <v>651</v>
      </c>
      <c r="E7752" s="425" t="s">
        <v>667</v>
      </c>
      <c r="F7752" s="425">
        <v>528004120002</v>
      </c>
      <c r="G7752" s="425" t="s">
        <v>642</v>
      </c>
      <c r="H7752" s="425">
        <v>583136</v>
      </c>
      <c r="I7752" s="425" t="s">
        <v>32</v>
      </c>
      <c r="J7752" s="425">
        <v>202302</v>
      </c>
      <c r="K7752" s="425">
        <v>44676</v>
      </c>
      <c r="L7752" s="425" t="s">
        <v>644</v>
      </c>
      <c r="M7752" s="425">
        <v>43655.66</v>
      </c>
      <c r="N7752" s="425">
        <v>74.12</v>
      </c>
      <c r="O7752" s="425" t="s">
        <v>645</v>
      </c>
      <c r="P7752" s="432">
        <v>66.555000000000007</v>
      </c>
      <c r="Q7752" s="425">
        <v>30543689</v>
      </c>
      <c r="R7752" s="425" t="s">
        <v>646</v>
      </c>
      <c r="S7752" s="425">
        <v>8540358</v>
      </c>
      <c r="T7752" s="425" t="s">
        <v>1771</v>
      </c>
    </row>
    <row r="7753" spans="1:20" x14ac:dyDescent="0.25">
      <c r="A7753" s="425" t="s">
        <v>637</v>
      </c>
      <c r="B7753" s="425" t="s">
        <v>677</v>
      </c>
      <c r="C7753" s="425" t="s">
        <v>639</v>
      </c>
      <c r="D7753" s="425" t="s">
        <v>651</v>
      </c>
      <c r="E7753" s="425" t="s">
        <v>667</v>
      </c>
      <c r="F7753" s="425">
        <v>528004120002</v>
      </c>
      <c r="G7753" s="425" t="s">
        <v>642</v>
      </c>
      <c r="H7753" s="425">
        <v>583136</v>
      </c>
      <c r="I7753" s="425" t="s">
        <v>32</v>
      </c>
      <c r="J7753" s="425">
        <v>202302</v>
      </c>
      <c r="K7753" s="425">
        <v>44676</v>
      </c>
      <c r="L7753" s="425" t="s">
        <v>644</v>
      </c>
      <c r="M7753" s="425">
        <v>35551.360000000001</v>
      </c>
      <c r="N7753" s="425">
        <v>60.36</v>
      </c>
      <c r="O7753" s="425" t="s">
        <v>645</v>
      </c>
      <c r="P7753" s="432">
        <v>54.198999999999998</v>
      </c>
      <c r="Q7753" s="425">
        <v>30543689</v>
      </c>
      <c r="R7753" s="425" t="s">
        <v>646</v>
      </c>
      <c r="S7753" s="425">
        <v>2036440</v>
      </c>
      <c r="T7753" s="425" t="s">
        <v>1899</v>
      </c>
    </row>
    <row r="7754" spans="1:20" x14ac:dyDescent="0.25">
      <c r="A7754" s="425" t="s">
        <v>637</v>
      </c>
      <c r="B7754" s="425" t="s">
        <v>677</v>
      </c>
      <c r="C7754" s="425" t="s">
        <v>639</v>
      </c>
      <c r="D7754" s="425" t="s">
        <v>651</v>
      </c>
      <c r="E7754" s="425" t="s">
        <v>667</v>
      </c>
      <c r="F7754" s="425">
        <v>528004120002</v>
      </c>
      <c r="G7754" s="425" t="s">
        <v>642</v>
      </c>
      <c r="H7754" s="425">
        <v>583136</v>
      </c>
      <c r="I7754" s="425" t="s">
        <v>32</v>
      </c>
      <c r="J7754" s="425">
        <v>202302</v>
      </c>
      <c r="K7754" s="425">
        <v>44676</v>
      </c>
      <c r="L7754" s="425" t="s">
        <v>644</v>
      </c>
      <c r="M7754" s="425">
        <v>-35551.360000000001</v>
      </c>
      <c r="N7754" s="425">
        <v>-60.36</v>
      </c>
      <c r="O7754" s="425" t="s">
        <v>645</v>
      </c>
      <c r="P7754" s="432">
        <v>-54.198999999999998</v>
      </c>
      <c r="Q7754" s="425">
        <v>30543689</v>
      </c>
      <c r="R7754" s="425" t="s">
        <v>646</v>
      </c>
      <c r="S7754" s="425">
        <v>2036440</v>
      </c>
      <c r="T7754" s="425" t="s">
        <v>1771</v>
      </c>
    </row>
    <row r="7755" spans="1:20" x14ac:dyDescent="0.25">
      <c r="A7755" s="425" t="s">
        <v>637</v>
      </c>
      <c r="B7755" s="425" t="s">
        <v>677</v>
      </c>
      <c r="C7755" s="425" t="s">
        <v>639</v>
      </c>
      <c r="D7755" s="425" t="s">
        <v>651</v>
      </c>
      <c r="E7755" s="425" t="s">
        <v>673</v>
      </c>
      <c r="F7755" s="425">
        <v>528004120002</v>
      </c>
      <c r="G7755" s="425" t="s">
        <v>642</v>
      </c>
      <c r="H7755" s="425">
        <v>583133</v>
      </c>
      <c r="I7755" s="425" t="s">
        <v>29</v>
      </c>
      <c r="J7755" s="425">
        <v>202302</v>
      </c>
      <c r="K7755" s="425">
        <v>44676</v>
      </c>
      <c r="L7755" s="425" t="s">
        <v>644</v>
      </c>
      <c r="M7755" s="425">
        <v>39742.18</v>
      </c>
      <c r="N7755" s="425">
        <v>67.47</v>
      </c>
      <c r="O7755" s="425" t="s">
        <v>645</v>
      </c>
      <c r="P7755" s="432">
        <v>60.582999999999998</v>
      </c>
      <c r="Q7755" s="425">
        <v>30543689</v>
      </c>
      <c r="R7755" s="425" t="s">
        <v>646</v>
      </c>
      <c r="S7755" s="425">
        <v>2027008</v>
      </c>
      <c r="T7755" s="425" t="s">
        <v>1906</v>
      </c>
    </row>
    <row r="7756" spans="1:20" x14ac:dyDescent="0.25">
      <c r="A7756" s="425" t="s">
        <v>637</v>
      </c>
      <c r="B7756" s="425" t="s">
        <v>677</v>
      </c>
      <c r="C7756" s="425" t="s">
        <v>639</v>
      </c>
      <c r="D7756" s="425" t="s">
        <v>651</v>
      </c>
      <c r="E7756" s="425" t="s">
        <v>673</v>
      </c>
      <c r="F7756" s="425">
        <v>528004120002</v>
      </c>
      <c r="G7756" s="425" t="s">
        <v>642</v>
      </c>
      <c r="H7756" s="425">
        <v>583133</v>
      </c>
      <c r="I7756" s="425" t="s">
        <v>29</v>
      </c>
      <c r="J7756" s="425">
        <v>202302</v>
      </c>
      <c r="K7756" s="425">
        <v>44676</v>
      </c>
      <c r="L7756" s="425" t="s">
        <v>644</v>
      </c>
      <c r="M7756" s="425">
        <v>61946.97</v>
      </c>
      <c r="N7756" s="425">
        <v>105.17</v>
      </c>
      <c r="O7756" s="425" t="s">
        <v>645</v>
      </c>
      <c r="P7756" s="432">
        <v>94.436000000000007</v>
      </c>
      <c r="Q7756" s="425">
        <v>30543689</v>
      </c>
      <c r="R7756" s="425" t="s">
        <v>646</v>
      </c>
      <c r="S7756" s="425">
        <v>8540386</v>
      </c>
      <c r="T7756" s="425" t="s">
        <v>1898</v>
      </c>
    </row>
    <row r="7757" spans="1:20" x14ac:dyDescent="0.25">
      <c r="A7757" s="425" t="s">
        <v>637</v>
      </c>
      <c r="B7757" s="425" t="s">
        <v>677</v>
      </c>
      <c r="C7757" s="425" t="s">
        <v>639</v>
      </c>
      <c r="D7757" s="425" t="s">
        <v>651</v>
      </c>
      <c r="E7757" s="425" t="s">
        <v>673</v>
      </c>
      <c r="F7757" s="425">
        <v>528004120002</v>
      </c>
      <c r="G7757" s="425" t="s">
        <v>642</v>
      </c>
      <c r="H7757" s="425">
        <v>583133</v>
      </c>
      <c r="I7757" s="425" t="s">
        <v>29</v>
      </c>
      <c r="J7757" s="425">
        <v>202302</v>
      </c>
      <c r="K7757" s="425">
        <v>44676</v>
      </c>
      <c r="L7757" s="425" t="s">
        <v>644</v>
      </c>
      <c r="M7757" s="425">
        <v>61946.97</v>
      </c>
      <c r="N7757" s="425">
        <v>105.17</v>
      </c>
      <c r="O7757" s="425" t="s">
        <v>645</v>
      </c>
      <c r="P7757" s="432">
        <v>94.436000000000007</v>
      </c>
      <c r="Q7757" s="425">
        <v>30543689</v>
      </c>
      <c r="R7757" s="425" t="s">
        <v>646</v>
      </c>
      <c r="S7757" s="425">
        <v>8540386</v>
      </c>
      <c r="T7757" s="425" t="s">
        <v>1771</v>
      </c>
    </row>
    <row r="7758" spans="1:20" x14ac:dyDescent="0.25">
      <c r="A7758" s="425" t="s">
        <v>637</v>
      </c>
      <c r="B7758" s="425" t="s">
        <v>677</v>
      </c>
      <c r="C7758" s="425" t="s">
        <v>639</v>
      </c>
      <c r="D7758" s="425" t="s">
        <v>695</v>
      </c>
      <c r="E7758" s="425" t="s">
        <v>673</v>
      </c>
      <c r="F7758" s="425">
        <v>528004120002</v>
      </c>
      <c r="G7758" s="425" t="s">
        <v>642</v>
      </c>
      <c r="H7758" s="425">
        <v>583133</v>
      </c>
      <c r="I7758" s="425" t="s">
        <v>29</v>
      </c>
      <c r="J7758" s="425">
        <v>202302</v>
      </c>
      <c r="K7758" s="425">
        <v>44676</v>
      </c>
      <c r="L7758" s="425" t="s">
        <v>644</v>
      </c>
      <c r="M7758" s="425">
        <v>-218472.13</v>
      </c>
      <c r="N7758" s="425">
        <v>-370.92</v>
      </c>
      <c r="O7758" s="425" t="s">
        <v>645</v>
      </c>
      <c r="P7758" s="432">
        <v>-333.06099999999998</v>
      </c>
      <c r="Q7758" s="425">
        <v>30543689</v>
      </c>
      <c r="R7758" s="425" t="s">
        <v>646</v>
      </c>
      <c r="S7758" s="425">
        <v>2046481</v>
      </c>
      <c r="T7758" s="425" t="s">
        <v>1771</v>
      </c>
    </row>
    <row r="7759" spans="1:20" x14ac:dyDescent="0.25">
      <c r="A7759" s="425" t="s">
        <v>637</v>
      </c>
      <c r="B7759" s="425" t="s">
        <v>677</v>
      </c>
      <c r="C7759" s="425" t="s">
        <v>639</v>
      </c>
      <c r="D7759" s="425" t="s">
        <v>695</v>
      </c>
      <c r="E7759" s="425" t="s">
        <v>673</v>
      </c>
      <c r="F7759" s="425">
        <v>528004120002</v>
      </c>
      <c r="G7759" s="425" t="s">
        <v>642</v>
      </c>
      <c r="H7759" s="425">
        <v>583133</v>
      </c>
      <c r="I7759" s="425" t="s">
        <v>29</v>
      </c>
      <c r="J7759" s="425">
        <v>202302</v>
      </c>
      <c r="K7759" s="425">
        <v>44676</v>
      </c>
      <c r="L7759" s="425" t="s">
        <v>644</v>
      </c>
      <c r="M7759" s="425">
        <v>218472.13</v>
      </c>
      <c r="N7759" s="425">
        <v>370.92</v>
      </c>
      <c r="O7759" s="425" t="s">
        <v>645</v>
      </c>
      <c r="P7759" s="432">
        <v>333.06099999999998</v>
      </c>
      <c r="Q7759" s="425">
        <v>30543689</v>
      </c>
      <c r="R7759" s="425" t="s">
        <v>646</v>
      </c>
      <c r="S7759" s="425">
        <v>2046481</v>
      </c>
      <c r="T7759" s="425" t="s">
        <v>1907</v>
      </c>
    </row>
    <row r="7760" spans="1:20" x14ac:dyDescent="0.25">
      <c r="A7760" s="425" t="s">
        <v>637</v>
      </c>
      <c r="B7760" s="425" t="s">
        <v>677</v>
      </c>
      <c r="C7760" s="425" t="s">
        <v>639</v>
      </c>
      <c r="D7760" s="425" t="s">
        <v>651</v>
      </c>
      <c r="E7760" s="425" t="s">
        <v>673</v>
      </c>
      <c r="F7760" s="425">
        <v>528004120002</v>
      </c>
      <c r="G7760" s="425" t="s">
        <v>642</v>
      </c>
      <c r="H7760" s="425">
        <v>583133</v>
      </c>
      <c r="I7760" s="425" t="s">
        <v>29</v>
      </c>
      <c r="J7760" s="425">
        <v>202302</v>
      </c>
      <c r="K7760" s="425">
        <v>44676</v>
      </c>
      <c r="L7760" s="425" t="s">
        <v>644</v>
      </c>
      <c r="M7760" s="425">
        <v>39742.18</v>
      </c>
      <c r="N7760" s="425">
        <v>67.47</v>
      </c>
      <c r="O7760" s="425" t="s">
        <v>645</v>
      </c>
      <c r="P7760" s="432">
        <v>60.582999999999998</v>
      </c>
      <c r="Q7760" s="425">
        <v>30543689</v>
      </c>
      <c r="R7760" s="425" t="s">
        <v>646</v>
      </c>
      <c r="S7760" s="425">
        <v>2027008</v>
      </c>
      <c r="T7760" s="425" t="s">
        <v>1906</v>
      </c>
    </row>
    <row r="7761" spans="1:20" x14ac:dyDescent="0.25">
      <c r="A7761" s="425" t="s">
        <v>637</v>
      </c>
      <c r="B7761" s="425" t="s">
        <v>677</v>
      </c>
      <c r="C7761" s="425" t="s">
        <v>639</v>
      </c>
      <c r="D7761" s="425" t="s">
        <v>695</v>
      </c>
      <c r="E7761" s="425" t="s">
        <v>673</v>
      </c>
      <c r="F7761" s="425">
        <v>528004120002</v>
      </c>
      <c r="G7761" s="425" t="s">
        <v>642</v>
      </c>
      <c r="H7761" s="425">
        <v>583133</v>
      </c>
      <c r="I7761" s="425" t="s">
        <v>29</v>
      </c>
      <c r="J7761" s="425">
        <v>202302</v>
      </c>
      <c r="K7761" s="425">
        <v>44676</v>
      </c>
      <c r="L7761" s="425" t="s">
        <v>644</v>
      </c>
      <c r="M7761" s="425">
        <v>-218472.13</v>
      </c>
      <c r="N7761" s="425">
        <v>-370.92</v>
      </c>
      <c r="O7761" s="425" t="s">
        <v>645</v>
      </c>
      <c r="P7761" s="432">
        <v>-333.06099999999998</v>
      </c>
      <c r="Q7761" s="425">
        <v>30543689</v>
      </c>
      <c r="R7761" s="425" t="s">
        <v>646</v>
      </c>
      <c r="S7761" s="425">
        <v>2046481</v>
      </c>
      <c r="T7761" s="425" t="s">
        <v>1905</v>
      </c>
    </row>
    <row r="7762" spans="1:20" x14ac:dyDescent="0.25">
      <c r="A7762" s="425" t="s">
        <v>637</v>
      </c>
      <c r="B7762" s="425" t="s">
        <v>677</v>
      </c>
      <c r="C7762" s="425" t="s">
        <v>639</v>
      </c>
      <c r="D7762" s="425" t="s">
        <v>651</v>
      </c>
      <c r="E7762" s="425" t="s">
        <v>673</v>
      </c>
      <c r="F7762" s="425">
        <v>528004120002</v>
      </c>
      <c r="G7762" s="425" t="s">
        <v>642</v>
      </c>
      <c r="H7762" s="425">
        <v>583148</v>
      </c>
      <c r="I7762" s="425" t="s">
        <v>699</v>
      </c>
      <c r="J7762" s="425">
        <v>202302</v>
      </c>
      <c r="K7762" s="425">
        <v>44676</v>
      </c>
      <c r="L7762" s="425" t="s">
        <v>644</v>
      </c>
      <c r="M7762" s="425">
        <v>-243052.22</v>
      </c>
      <c r="N7762" s="425">
        <v>-412.65</v>
      </c>
      <c r="O7762" s="425" t="s">
        <v>645</v>
      </c>
      <c r="P7762" s="432">
        <v>-370.53199999999998</v>
      </c>
      <c r="Q7762" s="425">
        <v>30543689</v>
      </c>
      <c r="R7762" s="425" t="s">
        <v>646</v>
      </c>
      <c r="S7762" s="425">
        <v>8540279</v>
      </c>
      <c r="T7762" s="425" t="s">
        <v>1900</v>
      </c>
    </row>
    <row r="7763" spans="1:20" x14ac:dyDescent="0.25">
      <c r="A7763" s="425" t="s">
        <v>637</v>
      </c>
      <c r="B7763" s="425" t="s">
        <v>677</v>
      </c>
      <c r="C7763" s="425" t="s">
        <v>639</v>
      </c>
      <c r="D7763" s="425" t="s">
        <v>651</v>
      </c>
      <c r="E7763" s="425" t="s">
        <v>673</v>
      </c>
      <c r="F7763" s="425">
        <v>528004120002</v>
      </c>
      <c r="G7763" s="425" t="s">
        <v>642</v>
      </c>
      <c r="H7763" s="425">
        <v>583148</v>
      </c>
      <c r="I7763" s="425" t="s">
        <v>699</v>
      </c>
      <c r="J7763" s="425">
        <v>202302</v>
      </c>
      <c r="K7763" s="425">
        <v>44676</v>
      </c>
      <c r="L7763" s="425" t="s">
        <v>644</v>
      </c>
      <c r="M7763" s="425">
        <v>243052.22</v>
      </c>
      <c r="N7763" s="425">
        <v>412.65</v>
      </c>
      <c r="O7763" s="425" t="s">
        <v>645</v>
      </c>
      <c r="P7763" s="432">
        <v>370.53199999999998</v>
      </c>
      <c r="Q7763" s="425">
        <v>30543689</v>
      </c>
      <c r="R7763" s="425" t="s">
        <v>646</v>
      </c>
      <c r="S7763" s="425">
        <v>8540279</v>
      </c>
      <c r="T7763" s="425" t="s">
        <v>1771</v>
      </c>
    </row>
    <row r="7764" spans="1:20" x14ac:dyDescent="0.25">
      <c r="A7764" s="425" t="s">
        <v>637</v>
      </c>
      <c r="B7764" s="425" t="s">
        <v>677</v>
      </c>
      <c r="C7764" s="425" t="s">
        <v>639</v>
      </c>
      <c r="D7764" s="425" t="s">
        <v>651</v>
      </c>
      <c r="E7764" s="425" t="s">
        <v>673</v>
      </c>
      <c r="F7764" s="425">
        <v>528004120002</v>
      </c>
      <c r="G7764" s="425" t="s">
        <v>642</v>
      </c>
      <c r="H7764" s="425">
        <v>583148</v>
      </c>
      <c r="I7764" s="425" t="s">
        <v>699</v>
      </c>
      <c r="J7764" s="425">
        <v>202302</v>
      </c>
      <c r="K7764" s="425">
        <v>44676</v>
      </c>
      <c r="L7764" s="425" t="s">
        <v>644</v>
      </c>
      <c r="M7764" s="425">
        <v>-243052.22</v>
      </c>
      <c r="N7764" s="425">
        <v>-412.65</v>
      </c>
      <c r="O7764" s="425" t="s">
        <v>645</v>
      </c>
      <c r="P7764" s="432">
        <v>-370.53199999999998</v>
      </c>
      <c r="Q7764" s="425">
        <v>30543689</v>
      </c>
      <c r="R7764" s="425" t="s">
        <v>646</v>
      </c>
      <c r="S7764" s="425">
        <v>8540279</v>
      </c>
      <c r="T7764" s="425" t="s">
        <v>1771</v>
      </c>
    </row>
    <row r="7765" spans="1:20" x14ac:dyDescent="0.25">
      <c r="A7765" s="425" t="s">
        <v>637</v>
      </c>
      <c r="B7765" s="425" t="s">
        <v>677</v>
      </c>
      <c r="C7765" s="425" t="s">
        <v>639</v>
      </c>
      <c r="D7765" s="425" t="s">
        <v>651</v>
      </c>
      <c r="E7765" s="425" t="s">
        <v>673</v>
      </c>
      <c r="F7765" s="425">
        <v>528004120002</v>
      </c>
      <c r="G7765" s="425" t="s">
        <v>642</v>
      </c>
      <c r="H7765" s="425">
        <v>583148</v>
      </c>
      <c r="I7765" s="425" t="s">
        <v>699</v>
      </c>
      <c r="J7765" s="425">
        <v>202302</v>
      </c>
      <c r="K7765" s="425">
        <v>44676</v>
      </c>
      <c r="L7765" s="425" t="s">
        <v>644</v>
      </c>
      <c r="M7765" s="425">
        <v>-61946.97</v>
      </c>
      <c r="N7765" s="425">
        <v>-105.17</v>
      </c>
      <c r="O7765" s="425" t="s">
        <v>645</v>
      </c>
      <c r="P7765" s="432">
        <v>-94.436000000000007</v>
      </c>
      <c r="Q7765" s="425">
        <v>30543689</v>
      </c>
      <c r="R7765" s="425" t="s">
        <v>646</v>
      </c>
      <c r="S7765" s="425">
        <v>8540386</v>
      </c>
      <c r="T7765" s="425" t="s">
        <v>1898</v>
      </c>
    </row>
    <row r="7766" spans="1:20" x14ac:dyDescent="0.25">
      <c r="A7766" s="425" t="s">
        <v>637</v>
      </c>
      <c r="B7766" s="425" t="s">
        <v>677</v>
      </c>
      <c r="C7766" s="425" t="s">
        <v>639</v>
      </c>
      <c r="D7766" s="425" t="s">
        <v>651</v>
      </c>
      <c r="E7766" s="425" t="s">
        <v>667</v>
      </c>
      <c r="F7766" s="425">
        <v>528004120002</v>
      </c>
      <c r="G7766" s="425" t="s">
        <v>642</v>
      </c>
      <c r="H7766" s="425">
        <v>583149</v>
      </c>
      <c r="I7766" s="425" t="s">
        <v>680</v>
      </c>
      <c r="J7766" s="425">
        <v>202302</v>
      </c>
      <c r="K7766" s="425">
        <v>44676</v>
      </c>
      <c r="L7766" s="425" t="s">
        <v>644</v>
      </c>
      <c r="M7766" s="425">
        <v>43655.66</v>
      </c>
      <c r="N7766" s="425">
        <v>74.12</v>
      </c>
      <c r="O7766" s="425" t="s">
        <v>645</v>
      </c>
      <c r="P7766" s="432">
        <v>66.555000000000007</v>
      </c>
      <c r="Q7766" s="425">
        <v>30543689</v>
      </c>
      <c r="R7766" s="425" t="s">
        <v>646</v>
      </c>
      <c r="S7766" s="425">
        <v>8540358</v>
      </c>
      <c r="T7766" s="425" t="s">
        <v>1908</v>
      </c>
    </row>
    <row r="7767" spans="1:20" x14ac:dyDescent="0.25">
      <c r="A7767" s="425" t="s">
        <v>637</v>
      </c>
      <c r="B7767" s="425" t="s">
        <v>677</v>
      </c>
      <c r="C7767" s="425" t="s">
        <v>639</v>
      </c>
      <c r="D7767" s="425" t="s">
        <v>651</v>
      </c>
      <c r="E7767" s="425" t="s">
        <v>667</v>
      </c>
      <c r="F7767" s="425">
        <v>528004120002</v>
      </c>
      <c r="G7767" s="425" t="s">
        <v>642</v>
      </c>
      <c r="H7767" s="425">
        <v>583149</v>
      </c>
      <c r="I7767" s="425" t="s">
        <v>680</v>
      </c>
      <c r="J7767" s="425">
        <v>202302</v>
      </c>
      <c r="K7767" s="425">
        <v>44676</v>
      </c>
      <c r="L7767" s="425" t="s">
        <v>644</v>
      </c>
      <c r="M7767" s="425">
        <v>121878.97</v>
      </c>
      <c r="N7767" s="425">
        <v>206.92</v>
      </c>
      <c r="O7767" s="425" t="s">
        <v>645</v>
      </c>
      <c r="P7767" s="432">
        <v>185.8</v>
      </c>
      <c r="Q7767" s="425">
        <v>30543689</v>
      </c>
      <c r="R7767" s="425" t="s">
        <v>646</v>
      </c>
      <c r="S7767" s="425">
        <v>8540399</v>
      </c>
      <c r="T7767" s="425" t="s">
        <v>1771</v>
      </c>
    </row>
    <row r="7768" spans="1:20" x14ac:dyDescent="0.25">
      <c r="A7768" s="425" t="s">
        <v>637</v>
      </c>
      <c r="B7768" s="425" t="s">
        <v>677</v>
      </c>
      <c r="C7768" s="425" t="s">
        <v>639</v>
      </c>
      <c r="D7768" s="425" t="s">
        <v>651</v>
      </c>
      <c r="E7768" s="425" t="s">
        <v>667</v>
      </c>
      <c r="F7768" s="425">
        <v>528004120002</v>
      </c>
      <c r="G7768" s="425" t="s">
        <v>642</v>
      </c>
      <c r="H7768" s="425">
        <v>583149</v>
      </c>
      <c r="I7768" s="425" t="s">
        <v>680</v>
      </c>
      <c r="J7768" s="425">
        <v>202302</v>
      </c>
      <c r="K7768" s="425">
        <v>44676</v>
      </c>
      <c r="L7768" s="425" t="s">
        <v>644</v>
      </c>
      <c r="M7768" s="425">
        <v>-121878.97</v>
      </c>
      <c r="N7768" s="425">
        <v>-206.92</v>
      </c>
      <c r="O7768" s="425" t="s">
        <v>645</v>
      </c>
      <c r="P7768" s="432">
        <v>-185.8</v>
      </c>
      <c r="Q7768" s="425">
        <v>30543689</v>
      </c>
      <c r="R7768" s="425" t="s">
        <v>646</v>
      </c>
      <c r="S7768" s="425">
        <v>8540399</v>
      </c>
      <c r="T7768" s="425" t="s">
        <v>1896</v>
      </c>
    </row>
    <row r="7769" spans="1:20" x14ac:dyDescent="0.25">
      <c r="A7769" s="425" t="s">
        <v>637</v>
      </c>
      <c r="B7769" s="425" t="s">
        <v>677</v>
      </c>
      <c r="C7769" s="425" t="s">
        <v>639</v>
      </c>
      <c r="D7769" s="425" t="s">
        <v>651</v>
      </c>
      <c r="E7769" s="425" t="s">
        <v>667</v>
      </c>
      <c r="F7769" s="425">
        <v>528004120002</v>
      </c>
      <c r="G7769" s="425" t="s">
        <v>642</v>
      </c>
      <c r="H7769" s="425">
        <v>583149</v>
      </c>
      <c r="I7769" s="425" t="s">
        <v>680</v>
      </c>
      <c r="J7769" s="425">
        <v>202302</v>
      </c>
      <c r="K7769" s="425">
        <v>44676</v>
      </c>
      <c r="L7769" s="425" t="s">
        <v>644</v>
      </c>
      <c r="M7769" s="425">
        <v>-35551.360000000001</v>
      </c>
      <c r="N7769" s="425">
        <v>-60.36</v>
      </c>
      <c r="O7769" s="425" t="s">
        <v>645</v>
      </c>
      <c r="P7769" s="432">
        <v>-54.198999999999998</v>
      </c>
      <c r="Q7769" s="425">
        <v>30543689</v>
      </c>
      <c r="R7769" s="425" t="s">
        <v>646</v>
      </c>
      <c r="S7769" s="425">
        <v>2036440</v>
      </c>
      <c r="T7769" s="425" t="s">
        <v>1899</v>
      </c>
    </row>
    <row r="7770" spans="1:20" x14ac:dyDescent="0.25">
      <c r="A7770" s="425" t="s">
        <v>637</v>
      </c>
      <c r="B7770" s="425" t="s">
        <v>677</v>
      </c>
      <c r="C7770" s="425" t="s">
        <v>639</v>
      </c>
      <c r="D7770" s="425" t="s">
        <v>651</v>
      </c>
      <c r="E7770" s="425" t="s">
        <v>667</v>
      </c>
      <c r="F7770" s="425">
        <v>528004120002</v>
      </c>
      <c r="G7770" s="425" t="s">
        <v>642</v>
      </c>
      <c r="H7770" s="425">
        <v>583149</v>
      </c>
      <c r="I7770" s="425" t="s">
        <v>680</v>
      </c>
      <c r="J7770" s="425">
        <v>202302</v>
      </c>
      <c r="K7770" s="425">
        <v>44676</v>
      </c>
      <c r="L7770" s="425" t="s">
        <v>644</v>
      </c>
      <c r="M7770" s="425">
        <v>43655.66</v>
      </c>
      <c r="N7770" s="425">
        <v>74.12</v>
      </c>
      <c r="O7770" s="425" t="s">
        <v>645</v>
      </c>
      <c r="P7770" s="432">
        <v>66.555000000000007</v>
      </c>
      <c r="Q7770" s="425">
        <v>30543689</v>
      </c>
      <c r="R7770" s="425" t="s">
        <v>646</v>
      </c>
      <c r="S7770" s="425">
        <v>8540358</v>
      </c>
      <c r="T7770" s="425" t="s">
        <v>1771</v>
      </c>
    </row>
    <row r="7771" spans="1:20" x14ac:dyDescent="0.25">
      <c r="A7771" s="425" t="s">
        <v>637</v>
      </c>
      <c r="B7771" s="425" t="s">
        <v>677</v>
      </c>
      <c r="C7771" s="425" t="s">
        <v>639</v>
      </c>
      <c r="D7771" s="425" t="s">
        <v>651</v>
      </c>
      <c r="E7771" s="425" t="s">
        <v>667</v>
      </c>
      <c r="F7771" s="425">
        <v>528004120002</v>
      </c>
      <c r="G7771" s="425" t="s">
        <v>642</v>
      </c>
      <c r="H7771" s="425">
        <v>583149</v>
      </c>
      <c r="I7771" s="425" t="s">
        <v>680</v>
      </c>
      <c r="J7771" s="425">
        <v>202302</v>
      </c>
      <c r="K7771" s="425">
        <v>44676</v>
      </c>
      <c r="L7771" s="425" t="s">
        <v>644</v>
      </c>
      <c r="M7771" s="425">
        <v>-43655.66</v>
      </c>
      <c r="N7771" s="425">
        <v>-74.12</v>
      </c>
      <c r="O7771" s="425" t="s">
        <v>645</v>
      </c>
      <c r="P7771" s="432">
        <v>-66.555000000000007</v>
      </c>
      <c r="Q7771" s="425">
        <v>30543689</v>
      </c>
      <c r="R7771" s="425" t="s">
        <v>646</v>
      </c>
      <c r="S7771" s="425">
        <v>8540358</v>
      </c>
      <c r="T7771" s="425" t="s">
        <v>1903</v>
      </c>
    </row>
    <row r="7772" spans="1:20" x14ac:dyDescent="0.25">
      <c r="A7772" s="425" t="s">
        <v>637</v>
      </c>
      <c r="B7772" s="425" t="s">
        <v>677</v>
      </c>
      <c r="C7772" s="425" t="s">
        <v>639</v>
      </c>
      <c r="D7772" s="425" t="s">
        <v>651</v>
      </c>
      <c r="E7772" s="425" t="s">
        <v>667</v>
      </c>
      <c r="F7772" s="425">
        <v>528004120002</v>
      </c>
      <c r="G7772" s="425" t="s">
        <v>642</v>
      </c>
      <c r="H7772" s="425">
        <v>583149</v>
      </c>
      <c r="I7772" s="425" t="s">
        <v>680</v>
      </c>
      <c r="J7772" s="425">
        <v>202302</v>
      </c>
      <c r="K7772" s="425">
        <v>44676</v>
      </c>
      <c r="L7772" s="425" t="s">
        <v>644</v>
      </c>
      <c r="M7772" s="425">
        <v>-35551.360000000001</v>
      </c>
      <c r="N7772" s="425">
        <v>-60.36</v>
      </c>
      <c r="O7772" s="425" t="s">
        <v>645</v>
      </c>
      <c r="P7772" s="432">
        <v>-54.198999999999998</v>
      </c>
      <c r="Q7772" s="425">
        <v>30543689</v>
      </c>
      <c r="R7772" s="425" t="s">
        <v>646</v>
      </c>
      <c r="S7772" s="425">
        <v>2036440</v>
      </c>
      <c r="T7772" s="425" t="s">
        <v>1771</v>
      </c>
    </row>
    <row r="7773" spans="1:20" x14ac:dyDescent="0.25">
      <c r="A7773" s="425" t="s">
        <v>637</v>
      </c>
      <c r="B7773" s="425" t="s">
        <v>677</v>
      </c>
      <c r="C7773" s="425" t="s">
        <v>639</v>
      </c>
      <c r="D7773" s="425" t="s">
        <v>651</v>
      </c>
      <c r="E7773" s="425" t="s">
        <v>667</v>
      </c>
      <c r="F7773" s="425">
        <v>528004120002</v>
      </c>
      <c r="G7773" s="425" t="s">
        <v>642</v>
      </c>
      <c r="H7773" s="425">
        <v>583149</v>
      </c>
      <c r="I7773" s="425" t="s">
        <v>680</v>
      </c>
      <c r="J7773" s="425">
        <v>202302</v>
      </c>
      <c r="K7773" s="425">
        <v>44676</v>
      </c>
      <c r="L7773" s="425" t="s">
        <v>644</v>
      </c>
      <c r="M7773" s="425">
        <v>35551.360000000001</v>
      </c>
      <c r="N7773" s="425">
        <v>60.36</v>
      </c>
      <c r="O7773" s="425" t="s">
        <v>645</v>
      </c>
      <c r="P7773" s="432">
        <v>54.198999999999998</v>
      </c>
      <c r="Q7773" s="425">
        <v>30543689</v>
      </c>
      <c r="R7773" s="425" t="s">
        <v>646</v>
      </c>
      <c r="S7773" s="425">
        <v>2036440</v>
      </c>
      <c r="T7773" s="425" t="s">
        <v>1904</v>
      </c>
    </row>
    <row r="7774" spans="1:20" x14ac:dyDescent="0.25">
      <c r="A7774" s="425" t="s">
        <v>637</v>
      </c>
      <c r="B7774" s="425" t="s">
        <v>677</v>
      </c>
      <c r="C7774" s="425" t="s">
        <v>639</v>
      </c>
      <c r="D7774" s="425" t="s">
        <v>651</v>
      </c>
      <c r="E7774" s="425" t="s">
        <v>667</v>
      </c>
      <c r="F7774" s="425">
        <v>528004120002</v>
      </c>
      <c r="G7774" s="425" t="s">
        <v>642</v>
      </c>
      <c r="H7774" s="425">
        <v>583149</v>
      </c>
      <c r="I7774" s="425" t="s">
        <v>680</v>
      </c>
      <c r="J7774" s="425">
        <v>202302</v>
      </c>
      <c r="K7774" s="425">
        <v>44676</v>
      </c>
      <c r="L7774" s="425" t="s">
        <v>644</v>
      </c>
      <c r="M7774" s="425">
        <v>-43655.66</v>
      </c>
      <c r="N7774" s="425">
        <v>-74.12</v>
      </c>
      <c r="O7774" s="425" t="s">
        <v>645</v>
      </c>
      <c r="P7774" s="432">
        <v>-66.555000000000007</v>
      </c>
      <c r="Q7774" s="425">
        <v>30543689</v>
      </c>
      <c r="R7774" s="425" t="s">
        <v>646</v>
      </c>
      <c r="S7774" s="425">
        <v>8540358</v>
      </c>
      <c r="T7774" s="425" t="s">
        <v>1903</v>
      </c>
    </row>
    <row r="7775" spans="1:20" x14ac:dyDescent="0.25">
      <c r="A7775" s="425" t="s">
        <v>637</v>
      </c>
      <c r="B7775" s="425" t="s">
        <v>677</v>
      </c>
      <c r="C7775" s="425" t="s">
        <v>639</v>
      </c>
      <c r="D7775" s="425" t="s">
        <v>651</v>
      </c>
      <c r="E7775" s="425" t="s">
        <v>667</v>
      </c>
      <c r="F7775" s="425">
        <v>528004120002</v>
      </c>
      <c r="G7775" s="425" t="s">
        <v>642</v>
      </c>
      <c r="H7775" s="425">
        <v>583149</v>
      </c>
      <c r="I7775" s="425" t="s">
        <v>680</v>
      </c>
      <c r="J7775" s="425">
        <v>202302</v>
      </c>
      <c r="K7775" s="425">
        <v>44676</v>
      </c>
      <c r="L7775" s="425" t="s">
        <v>644</v>
      </c>
      <c r="M7775" s="425">
        <v>-121878.97</v>
      </c>
      <c r="N7775" s="425">
        <v>-206.92</v>
      </c>
      <c r="O7775" s="425" t="s">
        <v>645</v>
      </c>
      <c r="P7775" s="432">
        <v>-185.8</v>
      </c>
      <c r="Q7775" s="425">
        <v>30543689</v>
      </c>
      <c r="R7775" s="425" t="s">
        <v>646</v>
      </c>
      <c r="S7775" s="425">
        <v>8540399</v>
      </c>
      <c r="T7775" s="425" t="s">
        <v>1771</v>
      </c>
    </row>
    <row r="7776" spans="1:20" x14ac:dyDescent="0.25">
      <c r="A7776" s="425" t="s">
        <v>637</v>
      </c>
      <c r="B7776" s="425" t="s">
        <v>677</v>
      </c>
      <c r="C7776" s="425" t="s">
        <v>639</v>
      </c>
      <c r="D7776" s="425" t="s">
        <v>651</v>
      </c>
      <c r="E7776" s="425" t="s">
        <v>667</v>
      </c>
      <c r="F7776" s="425">
        <v>528004120002</v>
      </c>
      <c r="G7776" s="425" t="s">
        <v>642</v>
      </c>
      <c r="H7776" s="425">
        <v>583149</v>
      </c>
      <c r="I7776" s="425" t="s">
        <v>680</v>
      </c>
      <c r="J7776" s="425">
        <v>202302</v>
      </c>
      <c r="K7776" s="425">
        <v>44676</v>
      </c>
      <c r="L7776" s="425" t="s">
        <v>644</v>
      </c>
      <c r="M7776" s="425">
        <v>-43655.66</v>
      </c>
      <c r="N7776" s="425">
        <v>-74.12</v>
      </c>
      <c r="O7776" s="425" t="s">
        <v>645</v>
      </c>
      <c r="P7776" s="432">
        <v>-66.555000000000007</v>
      </c>
      <c r="Q7776" s="425">
        <v>30543689</v>
      </c>
      <c r="R7776" s="425" t="s">
        <v>646</v>
      </c>
      <c r="S7776" s="425">
        <v>8540358</v>
      </c>
      <c r="T7776" s="425" t="s">
        <v>1771</v>
      </c>
    </row>
    <row r="7777" spans="1:20" x14ac:dyDescent="0.25">
      <c r="A7777" s="425" t="s">
        <v>637</v>
      </c>
      <c r="B7777" s="425" t="s">
        <v>677</v>
      </c>
      <c r="C7777" s="425" t="s">
        <v>639</v>
      </c>
      <c r="D7777" s="425" t="s">
        <v>651</v>
      </c>
      <c r="E7777" s="425" t="s">
        <v>667</v>
      </c>
      <c r="F7777" s="425">
        <v>528004120002</v>
      </c>
      <c r="G7777" s="425" t="s">
        <v>642</v>
      </c>
      <c r="H7777" s="425">
        <v>583149</v>
      </c>
      <c r="I7777" s="425" t="s">
        <v>680</v>
      </c>
      <c r="J7777" s="425">
        <v>202302</v>
      </c>
      <c r="K7777" s="425">
        <v>44676</v>
      </c>
      <c r="L7777" s="425" t="s">
        <v>644</v>
      </c>
      <c r="M7777" s="425">
        <v>-35551.360000000001</v>
      </c>
      <c r="N7777" s="425">
        <v>-60.36</v>
      </c>
      <c r="O7777" s="425" t="s">
        <v>645</v>
      </c>
      <c r="P7777" s="432">
        <v>-54.198999999999998</v>
      </c>
      <c r="Q7777" s="425">
        <v>30543689</v>
      </c>
      <c r="R7777" s="425" t="s">
        <v>646</v>
      </c>
      <c r="S7777" s="425">
        <v>2036440</v>
      </c>
      <c r="T7777" s="425" t="s">
        <v>1899</v>
      </c>
    </row>
    <row r="7778" spans="1:20" x14ac:dyDescent="0.25">
      <c r="A7778" s="425" t="s">
        <v>637</v>
      </c>
      <c r="B7778" s="425" t="s">
        <v>677</v>
      </c>
      <c r="C7778" s="425" t="s">
        <v>639</v>
      </c>
      <c r="D7778" s="425" t="s">
        <v>651</v>
      </c>
      <c r="E7778" s="425" t="s">
        <v>667</v>
      </c>
      <c r="F7778" s="425">
        <v>528004120002</v>
      </c>
      <c r="G7778" s="425" t="s">
        <v>642</v>
      </c>
      <c r="H7778" s="425">
        <v>583149</v>
      </c>
      <c r="I7778" s="425" t="s">
        <v>680</v>
      </c>
      <c r="J7778" s="425">
        <v>202302</v>
      </c>
      <c r="K7778" s="425">
        <v>44676</v>
      </c>
      <c r="L7778" s="425" t="s">
        <v>644</v>
      </c>
      <c r="M7778" s="425">
        <v>35551.360000000001</v>
      </c>
      <c r="N7778" s="425">
        <v>60.36</v>
      </c>
      <c r="O7778" s="425" t="s">
        <v>645</v>
      </c>
      <c r="P7778" s="432">
        <v>54.198999999999998</v>
      </c>
      <c r="Q7778" s="425">
        <v>30543689</v>
      </c>
      <c r="R7778" s="425" t="s">
        <v>646</v>
      </c>
      <c r="S7778" s="425">
        <v>2036440</v>
      </c>
      <c r="T7778" s="425" t="s">
        <v>1771</v>
      </c>
    </row>
    <row r="7779" spans="1:20" x14ac:dyDescent="0.25">
      <c r="A7779" s="425" t="s">
        <v>637</v>
      </c>
      <c r="B7779" s="425" t="s">
        <v>677</v>
      </c>
      <c r="C7779" s="425" t="s">
        <v>639</v>
      </c>
      <c r="D7779" s="425" t="s">
        <v>651</v>
      </c>
      <c r="E7779" s="425" t="s">
        <v>673</v>
      </c>
      <c r="F7779" s="425">
        <v>528004120002</v>
      </c>
      <c r="G7779" s="425" t="s">
        <v>642</v>
      </c>
      <c r="H7779" s="425">
        <v>583133</v>
      </c>
      <c r="I7779" s="425" t="s">
        <v>29</v>
      </c>
      <c r="J7779" s="425">
        <v>202302</v>
      </c>
      <c r="K7779" s="425">
        <v>44676</v>
      </c>
      <c r="L7779" s="425" t="s">
        <v>644</v>
      </c>
      <c r="M7779" s="425">
        <v>-61946.97</v>
      </c>
      <c r="N7779" s="425">
        <v>-105.17</v>
      </c>
      <c r="O7779" s="425" t="s">
        <v>645</v>
      </c>
      <c r="P7779" s="432">
        <v>-94.436000000000007</v>
      </c>
      <c r="Q7779" s="425">
        <v>30543689</v>
      </c>
      <c r="R7779" s="425" t="s">
        <v>646</v>
      </c>
      <c r="S7779" s="425">
        <v>8540386</v>
      </c>
      <c r="T7779" s="425" t="s">
        <v>1771</v>
      </c>
    </row>
    <row r="7780" spans="1:20" x14ac:dyDescent="0.25">
      <c r="A7780" s="425" t="s">
        <v>637</v>
      </c>
      <c r="B7780" s="425" t="s">
        <v>677</v>
      </c>
      <c r="C7780" s="425" t="s">
        <v>639</v>
      </c>
      <c r="D7780" s="425" t="s">
        <v>651</v>
      </c>
      <c r="E7780" s="425" t="s">
        <v>673</v>
      </c>
      <c r="F7780" s="425">
        <v>528004120002</v>
      </c>
      <c r="G7780" s="425" t="s">
        <v>642</v>
      </c>
      <c r="H7780" s="425">
        <v>583133</v>
      </c>
      <c r="I7780" s="425" t="s">
        <v>29</v>
      </c>
      <c r="J7780" s="425">
        <v>202302</v>
      </c>
      <c r="K7780" s="425">
        <v>44676</v>
      </c>
      <c r="L7780" s="425" t="s">
        <v>644</v>
      </c>
      <c r="M7780" s="425">
        <v>39742.18</v>
      </c>
      <c r="N7780" s="425">
        <v>67.47</v>
      </c>
      <c r="O7780" s="425" t="s">
        <v>645</v>
      </c>
      <c r="P7780" s="432">
        <v>60.582999999999998</v>
      </c>
      <c r="Q7780" s="425">
        <v>30543689</v>
      </c>
      <c r="R7780" s="425" t="s">
        <v>646</v>
      </c>
      <c r="S7780" s="425">
        <v>2027008</v>
      </c>
      <c r="T7780" s="425" t="s">
        <v>1771</v>
      </c>
    </row>
    <row r="7781" spans="1:20" x14ac:dyDescent="0.25">
      <c r="A7781" s="425" t="s">
        <v>637</v>
      </c>
      <c r="B7781" s="425" t="s">
        <v>677</v>
      </c>
      <c r="C7781" s="425" t="s">
        <v>639</v>
      </c>
      <c r="D7781" s="425" t="s">
        <v>651</v>
      </c>
      <c r="E7781" s="425" t="s">
        <v>673</v>
      </c>
      <c r="F7781" s="425">
        <v>528004120002</v>
      </c>
      <c r="G7781" s="425" t="s">
        <v>642</v>
      </c>
      <c r="H7781" s="425">
        <v>583133</v>
      </c>
      <c r="I7781" s="425" t="s">
        <v>29</v>
      </c>
      <c r="J7781" s="425">
        <v>202302</v>
      </c>
      <c r="K7781" s="425">
        <v>44676</v>
      </c>
      <c r="L7781" s="425" t="s">
        <v>644</v>
      </c>
      <c r="M7781" s="425">
        <v>47686.36</v>
      </c>
      <c r="N7781" s="425">
        <v>80.959999999999994</v>
      </c>
      <c r="O7781" s="425" t="s">
        <v>645</v>
      </c>
      <c r="P7781" s="432">
        <v>72.697000000000003</v>
      </c>
      <c r="Q7781" s="425">
        <v>30543689</v>
      </c>
      <c r="R7781" s="425" t="s">
        <v>646</v>
      </c>
      <c r="S7781" s="425">
        <v>2030994</v>
      </c>
      <c r="T7781" s="425" t="s">
        <v>1895</v>
      </c>
    </row>
    <row r="7782" spans="1:20" x14ac:dyDescent="0.25">
      <c r="A7782" s="425" t="s">
        <v>637</v>
      </c>
      <c r="B7782" s="425" t="s">
        <v>677</v>
      </c>
      <c r="C7782" s="425" t="s">
        <v>639</v>
      </c>
      <c r="D7782" s="425" t="s">
        <v>651</v>
      </c>
      <c r="E7782" s="425" t="s">
        <v>673</v>
      </c>
      <c r="F7782" s="425">
        <v>528004120002</v>
      </c>
      <c r="G7782" s="425" t="s">
        <v>642</v>
      </c>
      <c r="H7782" s="425">
        <v>583133</v>
      </c>
      <c r="I7782" s="425" t="s">
        <v>29</v>
      </c>
      <c r="J7782" s="425">
        <v>202302</v>
      </c>
      <c r="K7782" s="425">
        <v>44676</v>
      </c>
      <c r="L7782" s="425" t="s">
        <v>644</v>
      </c>
      <c r="M7782" s="425">
        <v>243052.22</v>
      </c>
      <c r="N7782" s="425">
        <v>412.65</v>
      </c>
      <c r="O7782" s="425" t="s">
        <v>645</v>
      </c>
      <c r="P7782" s="432">
        <v>370.53199999999998</v>
      </c>
      <c r="Q7782" s="425">
        <v>30543689</v>
      </c>
      <c r="R7782" s="425" t="s">
        <v>646</v>
      </c>
      <c r="S7782" s="425">
        <v>8540279</v>
      </c>
      <c r="T7782" s="425" t="s">
        <v>1771</v>
      </c>
    </row>
    <row r="7783" spans="1:20" x14ac:dyDescent="0.25">
      <c r="A7783" s="425" t="s">
        <v>637</v>
      </c>
      <c r="B7783" s="425" t="s">
        <v>677</v>
      </c>
      <c r="C7783" s="425" t="s">
        <v>639</v>
      </c>
      <c r="D7783" s="425" t="s">
        <v>651</v>
      </c>
      <c r="E7783" s="425" t="s">
        <v>673</v>
      </c>
      <c r="F7783" s="425">
        <v>528004120002</v>
      </c>
      <c r="G7783" s="425" t="s">
        <v>642</v>
      </c>
      <c r="H7783" s="425">
        <v>583133</v>
      </c>
      <c r="I7783" s="425" t="s">
        <v>29</v>
      </c>
      <c r="J7783" s="425">
        <v>202302</v>
      </c>
      <c r="K7783" s="425">
        <v>44676</v>
      </c>
      <c r="L7783" s="425" t="s">
        <v>644</v>
      </c>
      <c r="M7783" s="425">
        <v>-39742.18</v>
      </c>
      <c r="N7783" s="425">
        <v>-67.47</v>
      </c>
      <c r="O7783" s="425" t="s">
        <v>645</v>
      </c>
      <c r="P7783" s="432">
        <v>-60.582999999999998</v>
      </c>
      <c r="Q7783" s="425">
        <v>30543689</v>
      </c>
      <c r="R7783" s="425" t="s">
        <v>646</v>
      </c>
      <c r="S7783" s="425">
        <v>2027008</v>
      </c>
      <c r="T7783" s="425" t="s">
        <v>1771</v>
      </c>
    </row>
    <row r="7784" spans="1:20" x14ac:dyDescent="0.25">
      <c r="A7784" s="425" t="s">
        <v>637</v>
      </c>
      <c r="B7784" s="425" t="s">
        <v>677</v>
      </c>
      <c r="C7784" s="425" t="s">
        <v>639</v>
      </c>
      <c r="D7784" s="425" t="s">
        <v>651</v>
      </c>
      <c r="E7784" s="425" t="s">
        <v>673</v>
      </c>
      <c r="F7784" s="425">
        <v>528004120002</v>
      </c>
      <c r="G7784" s="425" t="s">
        <v>642</v>
      </c>
      <c r="H7784" s="425">
        <v>583133</v>
      </c>
      <c r="I7784" s="425" t="s">
        <v>29</v>
      </c>
      <c r="J7784" s="425">
        <v>202302</v>
      </c>
      <c r="K7784" s="425">
        <v>44676</v>
      </c>
      <c r="L7784" s="425" t="s">
        <v>644</v>
      </c>
      <c r="M7784" s="425">
        <v>47686.36</v>
      </c>
      <c r="N7784" s="425">
        <v>80.959999999999994</v>
      </c>
      <c r="O7784" s="425" t="s">
        <v>645</v>
      </c>
      <c r="P7784" s="432">
        <v>72.697000000000003</v>
      </c>
      <c r="Q7784" s="425">
        <v>30543689</v>
      </c>
      <c r="R7784" s="425" t="s">
        <v>646</v>
      </c>
      <c r="S7784" s="425">
        <v>2030994</v>
      </c>
      <c r="T7784" s="425" t="s">
        <v>1895</v>
      </c>
    </row>
    <row r="7785" spans="1:20" x14ac:dyDescent="0.25">
      <c r="A7785" s="425" t="s">
        <v>637</v>
      </c>
      <c r="B7785" s="425" t="s">
        <v>677</v>
      </c>
      <c r="C7785" s="425" t="s">
        <v>639</v>
      </c>
      <c r="D7785" s="425" t="s">
        <v>651</v>
      </c>
      <c r="E7785" s="425" t="s">
        <v>673</v>
      </c>
      <c r="F7785" s="425">
        <v>528004120002</v>
      </c>
      <c r="G7785" s="425" t="s">
        <v>642</v>
      </c>
      <c r="H7785" s="425">
        <v>583133</v>
      </c>
      <c r="I7785" s="425" t="s">
        <v>29</v>
      </c>
      <c r="J7785" s="425">
        <v>202302</v>
      </c>
      <c r="K7785" s="425">
        <v>44676</v>
      </c>
      <c r="L7785" s="425" t="s">
        <v>644</v>
      </c>
      <c r="M7785" s="425">
        <v>-243052.22</v>
      </c>
      <c r="N7785" s="425">
        <v>-412.65</v>
      </c>
      <c r="O7785" s="425" t="s">
        <v>645</v>
      </c>
      <c r="P7785" s="432">
        <v>-370.53199999999998</v>
      </c>
      <c r="Q7785" s="425">
        <v>30543689</v>
      </c>
      <c r="R7785" s="425" t="s">
        <v>646</v>
      </c>
      <c r="S7785" s="425">
        <v>8540279</v>
      </c>
      <c r="T7785" s="425" t="s">
        <v>1911</v>
      </c>
    </row>
    <row r="7786" spans="1:20" x14ac:dyDescent="0.25">
      <c r="A7786" s="425" t="s">
        <v>637</v>
      </c>
      <c r="B7786" s="425" t="s">
        <v>677</v>
      </c>
      <c r="C7786" s="425" t="s">
        <v>639</v>
      </c>
      <c r="D7786" s="425" t="s">
        <v>651</v>
      </c>
      <c r="E7786" s="425" t="s">
        <v>673</v>
      </c>
      <c r="F7786" s="425">
        <v>528004120002</v>
      </c>
      <c r="G7786" s="425" t="s">
        <v>642</v>
      </c>
      <c r="H7786" s="425">
        <v>583133</v>
      </c>
      <c r="I7786" s="425" t="s">
        <v>29</v>
      </c>
      <c r="J7786" s="425">
        <v>202302</v>
      </c>
      <c r="K7786" s="425">
        <v>44676</v>
      </c>
      <c r="L7786" s="425" t="s">
        <v>644</v>
      </c>
      <c r="M7786" s="425">
        <v>-47686.36</v>
      </c>
      <c r="N7786" s="425">
        <v>-80.959999999999994</v>
      </c>
      <c r="O7786" s="425" t="s">
        <v>645</v>
      </c>
      <c r="P7786" s="432">
        <v>-72.697000000000003</v>
      </c>
      <c r="Q7786" s="425">
        <v>30543689</v>
      </c>
      <c r="R7786" s="425" t="s">
        <v>646</v>
      </c>
      <c r="S7786" s="425">
        <v>2030994</v>
      </c>
      <c r="T7786" s="425" t="s">
        <v>1909</v>
      </c>
    </row>
    <row r="7787" spans="1:20" x14ac:dyDescent="0.25">
      <c r="A7787" s="425" t="s">
        <v>637</v>
      </c>
      <c r="B7787" s="425" t="s">
        <v>677</v>
      </c>
      <c r="C7787" s="425" t="s">
        <v>639</v>
      </c>
      <c r="D7787" s="425" t="s">
        <v>651</v>
      </c>
      <c r="E7787" s="425" t="s">
        <v>673</v>
      </c>
      <c r="F7787" s="425">
        <v>528004120002</v>
      </c>
      <c r="G7787" s="425" t="s">
        <v>642</v>
      </c>
      <c r="H7787" s="425">
        <v>583133</v>
      </c>
      <c r="I7787" s="425" t="s">
        <v>29</v>
      </c>
      <c r="J7787" s="425">
        <v>202302</v>
      </c>
      <c r="K7787" s="425">
        <v>44676</v>
      </c>
      <c r="L7787" s="425" t="s">
        <v>644</v>
      </c>
      <c r="M7787" s="425">
        <v>-47686.36</v>
      </c>
      <c r="N7787" s="425">
        <v>-80.959999999999994</v>
      </c>
      <c r="O7787" s="425" t="s">
        <v>645</v>
      </c>
      <c r="P7787" s="432">
        <v>-72.697000000000003</v>
      </c>
      <c r="Q7787" s="425">
        <v>30543689</v>
      </c>
      <c r="R7787" s="425" t="s">
        <v>646</v>
      </c>
      <c r="S7787" s="425">
        <v>2030994</v>
      </c>
      <c r="T7787" s="425" t="s">
        <v>1771</v>
      </c>
    </row>
    <row r="7788" spans="1:20" x14ac:dyDescent="0.25">
      <c r="A7788" s="425" t="s">
        <v>637</v>
      </c>
      <c r="B7788" s="425" t="s">
        <v>677</v>
      </c>
      <c r="C7788" s="425" t="s">
        <v>639</v>
      </c>
      <c r="D7788" s="425" t="s">
        <v>651</v>
      </c>
      <c r="E7788" s="425" t="s">
        <v>673</v>
      </c>
      <c r="F7788" s="425">
        <v>528004120002</v>
      </c>
      <c r="G7788" s="425" t="s">
        <v>642</v>
      </c>
      <c r="H7788" s="425">
        <v>583133</v>
      </c>
      <c r="I7788" s="425" t="s">
        <v>29</v>
      </c>
      <c r="J7788" s="425">
        <v>202302</v>
      </c>
      <c r="K7788" s="425">
        <v>44676</v>
      </c>
      <c r="L7788" s="425" t="s">
        <v>644</v>
      </c>
      <c r="M7788" s="425">
        <v>243052.22</v>
      </c>
      <c r="N7788" s="425">
        <v>412.65</v>
      </c>
      <c r="O7788" s="425" t="s">
        <v>645</v>
      </c>
      <c r="P7788" s="432">
        <v>370.53199999999998</v>
      </c>
      <c r="Q7788" s="425">
        <v>30543689</v>
      </c>
      <c r="R7788" s="425" t="s">
        <v>646</v>
      </c>
      <c r="S7788" s="425">
        <v>8540279</v>
      </c>
      <c r="T7788" s="425" t="s">
        <v>1900</v>
      </c>
    </row>
    <row r="7789" spans="1:20" x14ac:dyDescent="0.25">
      <c r="A7789" s="425" t="s">
        <v>637</v>
      </c>
      <c r="B7789" s="425" t="s">
        <v>677</v>
      </c>
      <c r="C7789" s="425" t="s">
        <v>639</v>
      </c>
      <c r="D7789" s="425" t="s">
        <v>695</v>
      </c>
      <c r="E7789" s="425" t="s">
        <v>673</v>
      </c>
      <c r="F7789" s="425">
        <v>528004120002</v>
      </c>
      <c r="G7789" s="425" t="s">
        <v>642</v>
      </c>
      <c r="H7789" s="425">
        <v>583133</v>
      </c>
      <c r="I7789" s="425" t="s">
        <v>29</v>
      </c>
      <c r="J7789" s="425">
        <v>202302</v>
      </c>
      <c r="K7789" s="425">
        <v>44676</v>
      </c>
      <c r="L7789" s="425" t="s">
        <v>644</v>
      </c>
      <c r="M7789" s="425">
        <v>218472.13</v>
      </c>
      <c r="N7789" s="425">
        <v>370.92</v>
      </c>
      <c r="O7789" s="425" t="s">
        <v>645</v>
      </c>
      <c r="P7789" s="432">
        <v>333.06099999999998</v>
      </c>
      <c r="Q7789" s="425">
        <v>30543689</v>
      </c>
      <c r="R7789" s="425" t="s">
        <v>646</v>
      </c>
      <c r="S7789" s="425">
        <v>2046481</v>
      </c>
      <c r="T7789" s="425" t="s">
        <v>1907</v>
      </c>
    </row>
    <row r="7790" spans="1:20" x14ac:dyDescent="0.25">
      <c r="A7790" s="425" t="s">
        <v>637</v>
      </c>
      <c r="B7790" s="425" t="s">
        <v>677</v>
      </c>
      <c r="C7790" s="425" t="s">
        <v>639</v>
      </c>
      <c r="D7790" s="425" t="s">
        <v>651</v>
      </c>
      <c r="E7790" s="425" t="s">
        <v>673</v>
      </c>
      <c r="F7790" s="425">
        <v>528004120002</v>
      </c>
      <c r="G7790" s="425" t="s">
        <v>642</v>
      </c>
      <c r="H7790" s="425">
        <v>583133</v>
      </c>
      <c r="I7790" s="425" t="s">
        <v>29</v>
      </c>
      <c r="J7790" s="425">
        <v>202302</v>
      </c>
      <c r="K7790" s="425">
        <v>44676</v>
      </c>
      <c r="L7790" s="425" t="s">
        <v>644</v>
      </c>
      <c r="M7790" s="425">
        <v>-243052.22</v>
      </c>
      <c r="N7790" s="425">
        <v>-412.65</v>
      </c>
      <c r="O7790" s="425" t="s">
        <v>645</v>
      </c>
      <c r="P7790" s="432">
        <v>-370.53199999999998</v>
      </c>
      <c r="Q7790" s="425">
        <v>30543689</v>
      </c>
      <c r="R7790" s="425" t="s">
        <v>646</v>
      </c>
      <c r="S7790" s="425">
        <v>8540279</v>
      </c>
      <c r="T7790" s="425" t="s">
        <v>1771</v>
      </c>
    </row>
    <row r="7791" spans="1:20" x14ac:dyDescent="0.25">
      <c r="A7791" s="425" t="s">
        <v>637</v>
      </c>
      <c r="B7791" s="425" t="s">
        <v>677</v>
      </c>
      <c r="C7791" s="425" t="s">
        <v>639</v>
      </c>
      <c r="D7791" s="425" t="s">
        <v>651</v>
      </c>
      <c r="E7791" s="425" t="s">
        <v>667</v>
      </c>
      <c r="F7791" s="425">
        <v>528004120002</v>
      </c>
      <c r="G7791" s="425" t="s">
        <v>642</v>
      </c>
      <c r="H7791" s="425">
        <v>583136</v>
      </c>
      <c r="I7791" s="425" t="s">
        <v>32</v>
      </c>
      <c r="J7791" s="425">
        <v>202302</v>
      </c>
      <c r="K7791" s="425">
        <v>44676</v>
      </c>
      <c r="L7791" s="425" t="s">
        <v>644</v>
      </c>
      <c r="M7791" s="425">
        <v>-43655.66</v>
      </c>
      <c r="N7791" s="425">
        <v>-74.12</v>
      </c>
      <c r="O7791" s="425" t="s">
        <v>645</v>
      </c>
      <c r="P7791" s="432">
        <v>-66.555000000000007</v>
      </c>
      <c r="Q7791" s="425">
        <v>30543689</v>
      </c>
      <c r="R7791" s="425" t="s">
        <v>646</v>
      </c>
      <c r="S7791" s="425">
        <v>8540358</v>
      </c>
      <c r="T7791" s="425" t="s">
        <v>1908</v>
      </c>
    </row>
    <row r="7792" spans="1:20" x14ac:dyDescent="0.25">
      <c r="A7792" s="425" t="s">
        <v>637</v>
      </c>
      <c r="B7792" s="425" t="s">
        <v>677</v>
      </c>
      <c r="C7792" s="425" t="s">
        <v>639</v>
      </c>
      <c r="D7792" s="425" t="s">
        <v>651</v>
      </c>
      <c r="E7792" s="425" t="s">
        <v>667</v>
      </c>
      <c r="F7792" s="425">
        <v>528004120002</v>
      </c>
      <c r="G7792" s="425" t="s">
        <v>642</v>
      </c>
      <c r="H7792" s="425">
        <v>583136</v>
      </c>
      <c r="I7792" s="425" t="s">
        <v>32</v>
      </c>
      <c r="J7792" s="425">
        <v>202302</v>
      </c>
      <c r="K7792" s="425">
        <v>44676</v>
      </c>
      <c r="L7792" s="425" t="s">
        <v>644</v>
      </c>
      <c r="M7792" s="425">
        <v>-121878.97</v>
      </c>
      <c r="N7792" s="425">
        <v>-206.92</v>
      </c>
      <c r="O7792" s="425" t="s">
        <v>645</v>
      </c>
      <c r="P7792" s="432">
        <v>-185.8</v>
      </c>
      <c r="Q7792" s="425">
        <v>30543689</v>
      </c>
      <c r="R7792" s="425" t="s">
        <v>646</v>
      </c>
      <c r="S7792" s="425">
        <v>8540399</v>
      </c>
      <c r="T7792" s="425" t="s">
        <v>1771</v>
      </c>
    </row>
    <row r="7793" spans="1:20" x14ac:dyDescent="0.25">
      <c r="A7793" s="425" t="s">
        <v>637</v>
      </c>
      <c r="B7793" s="425" t="s">
        <v>677</v>
      </c>
      <c r="C7793" s="425" t="s">
        <v>639</v>
      </c>
      <c r="D7793" s="425" t="s">
        <v>651</v>
      </c>
      <c r="E7793" s="425" t="s">
        <v>667</v>
      </c>
      <c r="F7793" s="425">
        <v>528004120002</v>
      </c>
      <c r="G7793" s="425" t="s">
        <v>642</v>
      </c>
      <c r="H7793" s="425">
        <v>583136</v>
      </c>
      <c r="I7793" s="425" t="s">
        <v>32</v>
      </c>
      <c r="J7793" s="425">
        <v>202302</v>
      </c>
      <c r="K7793" s="425">
        <v>44676</v>
      </c>
      <c r="L7793" s="425" t="s">
        <v>644</v>
      </c>
      <c r="M7793" s="425">
        <v>121878.97</v>
      </c>
      <c r="N7793" s="425">
        <v>206.92</v>
      </c>
      <c r="O7793" s="425" t="s">
        <v>645</v>
      </c>
      <c r="P7793" s="432">
        <v>185.8</v>
      </c>
      <c r="Q7793" s="425">
        <v>30543689</v>
      </c>
      <c r="R7793" s="425" t="s">
        <v>646</v>
      </c>
      <c r="S7793" s="425">
        <v>8540399</v>
      </c>
      <c r="T7793" s="425" t="s">
        <v>1896</v>
      </c>
    </row>
    <row r="7794" spans="1:20" x14ac:dyDescent="0.25">
      <c r="A7794" s="425" t="s">
        <v>637</v>
      </c>
      <c r="B7794" s="425" t="s">
        <v>677</v>
      </c>
      <c r="C7794" s="425" t="s">
        <v>639</v>
      </c>
      <c r="D7794" s="425" t="s">
        <v>651</v>
      </c>
      <c r="E7794" s="425" t="s">
        <v>667</v>
      </c>
      <c r="F7794" s="425">
        <v>528004120002</v>
      </c>
      <c r="G7794" s="425" t="s">
        <v>642</v>
      </c>
      <c r="H7794" s="425">
        <v>583136</v>
      </c>
      <c r="I7794" s="425" t="s">
        <v>32</v>
      </c>
      <c r="J7794" s="425">
        <v>202302</v>
      </c>
      <c r="K7794" s="425">
        <v>44676</v>
      </c>
      <c r="L7794" s="425" t="s">
        <v>644</v>
      </c>
      <c r="M7794" s="425">
        <v>35551.360000000001</v>
      </c>
      <c r="N7794" s="425">
        <v>60.36</v>
      </c>
      <c r="O7794" s="425" t="s">
        <v>645</v>
      </c>
      <c r="P7794" s="432">
        <v>54.198999999999998</v>
      </c>
      <c r="Q7794" s="425">
        <v>30543689</v>
      </c>
      <c r="R7794" s="425" t="s">
        <v>646</v>
      </c>
      <c r="S7794" s="425">
        <v>2036440</v>
      </c>
      <c r="T7794" s="425" t="s">
        <v>1899</v>
      </c>
    </row>
    <row r="7795" spans="1:20" x14ac:dyDescent="0.25">
      <c r="A7795" s="425" t="s">
        <v>637</v>
      </c>
      <c r="B7795" s="425" t="s">
        <v>677</v>
      </c>
      <c r="C7795" s="425" t="s">
        <v>639</v>
      </c>
      <c r="D7795" s="425" t="s">
        <v>651</v>
      </c>
      <c r="E7795" s="425" t="s">
        <v>667</v>
      </c>
      <c r="F7795" s="425">
        <v>528004120002</v>
      </c>
      <c r="G7795" s="425" t="s">
        <v>642</v>
      </c>
      <c r="H7795" s="425">
        <v>583136</v>
      </c>
      <c r="I7795" s="425" t="s">
        <v>32</v>
      </c>
      <c r="J7795" s="425">
        <v>202302</v>
      </c>
      <c r="K7795" s="425">
        <v>44676</v>
      </c>
      <c r="L7795" s="425" t="s">
        <v>644</v>
      </c>
      <c r="M7795" s="425">
        <v>-43655.66</v>
      </c>
      <c r="N7795" s="425">
        <v>-74.12</v>
      </c>
      <c r="O7795" s="425" t="s">
        <v>645</v>
      </c>
      <c r="P7795" s="432">
        <v>-66.555000000000007</v>
      </c>
      <c r="Q7795" s="425">
        <v>30543689</v>
      </c>
      <c r="R7795" s="425" t="s">
        <v>646</v>
      </c>
      <c r="S7795" s="425">
        <v>8540358</v>
      </c>
      <c r="T7795" s="425" t="s">
        <v>1771</v>
      </c>
    </row>
    <row r="7796" spans="1:20" x14ac:dyDescent="0.25">
      <c r="A7796" s="425" t="s">
        <v>637</v>
      </c>
      <c r="B7796" s="425" t="s">
        <v>677</v>
      </c>
      <c r="C7796" s="425" t="s">
        <v>639</v>
      </c>
      <c r="D7796" s="425" t="s">
        <v>651</v>
      </c>
      <c r="E7796" s="425" t="s">
        <v>667</v>
      </c>
      <c r="F7796" s="425">
        <v>528004120002</v>
      </c>
      <c r="G7796" s="425" t="s">
        <v>642</v>
      </c>
      <c r="H7796" s="425">
        <v>583136</v>
      </c>
      <c r="I7796" s="425" t="s">
        <v>32</v>
      </c>
      <c r="J7796" s="425">
        <v>202302</v>
      </c>
      <c r="K7796" s="425">
        <v>44676</v>
      </c>
      <c r="L7796" s="425" t="s">
        <v>644</v>
      </c>
      <c r="M7796" s="425">
        <v>43655.66</v>
      </c>
      <c r="N7796" s="425">
        <v>74.12</v>
      </c>
      <c r="O7796" s="425" t="s">
        <v>645</v>
      </c>
      <c r="P7796" s="432">
        <v>66.555000000000007</v>
      </c>
      <c r="Q7796" s="425">
        <v>30543689</v>
      </c>
      <c r="R7796" s="425" t="s">
        <v>646</v>
      </c>
      <c r="S7796" s="425">
        <v>8540358</v>
      </c>
      <c r="T7796" s="425" t="s">
        <v>1903</v>
      </c>
    </row>
    <row r="7797" spans="1:20" x14ac:dyDescent="0.25">
      <c r="A7797" s="425" t="s">
        <v>637</v>
      </c>
      <c r="B7797" s="425" t="s">
        <v>677</v>
      </c>
      <c r="C7797" s="425" t="s">
        <v>639</v>
      </c>
      <c r="D7797" s="425" t="s">
        <v>651</v>
      </c>
      <c r="E7797" s="425" t="s">
        <v>667</v>
      </c>
      <c r="F7797" s="425">
        <v>528004120002</v>
      </c>
      <c r="G7797" s="425" t="s">
        <v>642</v>
      </c>
      <c r="H7797" s="425">
        <v>583136</v>
      </c>
      <c r="I7797" s="425" t="s">
        <v>32</v>
      </c>
      <c r="J7797" s="425">
        <v>202302</v>
      </c>
      <c r="K7797" s="425">
        <v>44676</v>
      </c>
      <c r="L7797" s="425" t="s">
        <v>644</v>
      </c>
      <c r="M7797" s="425">
        <v>35551.360000000001</v>
      </c>
      <c r="N7797" s="425">
        <v>60.36</v>
      </c>
      <c r="O7797" s="425" t="s">
        <v>645</v>
      </c>
      <c r="P7797" s="432">
        <v>54.198999999999998</v>
      </c>
      <c r="Q7797" s="425">
        <v>30543689</v>
      </c>
      <c r="R7797" s="425" t="s">
        <v>646</v>
      </c>
      <c r="S7797" s="425">
        <v>2036440</v>
      </c>
      <c r="T7797" s="425" t="s">
        <v>1771</v>
      </c>
    </row>
    <row r="7798" spans="1:20" x14ac:dyDescent="0.25">
      <c r="A7798" s="425" t="s">
        <v>637</v>
      </c>
      <c r="B7798" s="425" t="s">
        <v>677</v>
      </c>
      <c r="C7798" s="425" t="s">
        <v>639</v>
      </c>
      <c r="D7798" s="425" t="s">
        <v>651</v>
      </c>
      <c r="E7798" s="425" t="s">
        <v>667</v>
      </c>
      <c r="F7798" s="425">
        <v>528004120002</v>
      </c>
      <c r="G7798" s="425" t="s">
        <v>642</v>
      </c>
      <c r="H7798" s="425">
        <v>583136</v>
      </c>
      <c r="I7798" s="425" t="s">
        <v>32</v>
      </c>
      <c r="J7798" s="425">
        <v>202302</v>
      </c>
      <c r="K7798" s="425">
        <v>44676</v>
      </c>
      <c r="L7798" s="425" t="s">
        <v>644</v>
      </c>
      <c r="M7798" s="425">
        <v>-35551.360000000001</v>
      </c>
      <c r="N7798" s="425">
        <v>-60.36</v>
      </c>
      <c r="O7798" s="425" t="s">
        <v>645</v>
      </c>
      <c r="P7798" s="432">
        <v>-54.198999999999998</v>
      </c>
      <c r="Q7798" s="425">
        <v>30543689</v>
      </c>
      <c r="R7798" s="425" t="s">
        <v>646</v>
      </c>
      <c r="S7798" s="425">
        <v>2036440</v>
      </c>
      <c r="T7798" s="425" t="s">
        <v>1904</v>
      </c>
    </row>
    <row r="7799" spans="1:20" x14ac:dyDescent="0.25">
      <c r="A7799" s="425" t="s">
        <v>637</v>
      </c>
      <c r="B7799" s="425" t="s">
        <v>754</v>
      </c>
      <c r="C7799" s="425" t="s">
        <v>639</v>
      </c>
      <c r="D7799" s="425" t="s">
        <v>695</v>
      </c>
      <c r="E7799" s="425" t="s">
        <v>673</v>
      </c>
      <c r="F7799" s="425">
        <v>528004120002</v>
      </c>
      <c r="G7799" s="425" t="s">
        <v>642</v>
      </c>
      <c r="H7799" s="425">
        <v>583133</v>
      </c>
      <c r="I7799" s="425" t="s">
        <v>29</v>
      </c>
      <c r="J7799" s="425">
        <v>202302</v>
      </c>
      <c r="K7799" s="425">
        <v>44676</v>
      </c>
      <c r="L7799" s="425" t="s">
        <v>644</v>
      </c>
      <c r="M7799" s="425">
        <v>-28438.78</v>
      </c>
      <c r="N7799" s="425">
        <v>-48.28</v>
      </c>
      <c r="O7799" s="425" t="s">
        <v>645</v>
      </c>
      <c r="P7799" s="432">
        <v>-43.351999999999997</v>
      </c>
      <c r="Q7799" s="425">
        <v>30543689</v>
      </c>
      <c r="R7799" s="425" t="s">
        <v>646</v>
      </c>
      <c r="S7799" s="425">
        <v>2046481</v>
      </c>
      <c r="T7799" s="425" t="s">
        <v>1771</v>
      </c>
    </row>
    <row r="7800" spans="1:20" x14ac:dyDescent="0.25">
      <c r="A7800" s="425" t="s">
        <v>637</v>
      </c>
      <c r="B7800" s="425" t="s">
        <v>754</v>
      </c>
      <c r="C7800" s="425" t="s">
        <v>639</v>
      </c>
      <c r="D7800" s="425" t="s">
        <v>651</v>
      </c>
      <c r="E7800" s="425" t="s">
        <v>673</v>
      </c>
      <c r="F7800" s="425">
        <v>528004120002</v>
      </c>
      <c r="G7800" s="425" t="s">
        <v>642</v>
      </c>
      <c r="H7800" s="425">
        <v>583133</v>
      </c>
      <c r="I7800" s="425" t="s">
        <v>29</v>
      </c>
      <c r="J7800" s="425">
        <v>202302</v>
      </c>
      <c r="K7800" s="425">
        <v>44676</v>
      </c>
      <c r="L7800" s="425" t="s">
        <v>644</v>
      </c>
      <c r="M7800" s="425">
        <v>8660.66</v>
      </c>
      <c r="N7800" s="425">
        <v>14.7</v>
      </c>
      <c r="O7800" s="425" t="s">
        <v>645</v>
      </c>
      <c r="P7800" s="432">
        <v>13.2</v>
      </c>
      <c r="Q7800" s="425">
        <v>30543689</v>
      </c>
      <c r="R7800" s="425" t="s">
        <v>646</v>
      </c>
      <c r="S7800" s="425">
        <v>8540386</v>
      </c>
      <c r="T7800" s="425" t="s">
        <v>1960</v>
      </c>
    </row>
    <row r="7801" spans="1:20" x14ac:dyDescent="0.25">
      <c r="A7801" s="425" t="s">
        <v>637</v>
      </c>
      <c r="B7801" s="425" t="s">
        <v>754</v>
      </c>
      <c r="C7801" s="425" t="s">
        <v>639</v>
      </c>
      <c r="D7801" s="425" t="s">
        <v>651</v>
      </c>
      <c r="E7801" s="425" t="s">
        <v>673</v>
      </c>
      <c r="F7801" s="425">
        <v>528004120002</v>
      </c>
      <c r="G7801" s="425" t="s">
        <v>642</v>
      </c>
      <c r="H7801" s="425">
        <v>583133</v>
      </c>
      <c r="I7801" s="425" t="s">
        <v>29</v>
      </c>
      <c r="J7801" s="425">
        <v>202302</v>
      </c>
      <c r="K7801" s="425">
        <v>44676</v>
      </c>
      <c r="L7801" s="425" t="s">
        <v>644</v>
      </c>
      <c r="M7801" s="425">
        <v>-8660.66</v>
      </c>
      <c r="N7801" s="425">
        <v>-14.7</v>
      </c>
      <c r="O7801" s="425" t="s">
        <v>645</v>
      </c>
      <c r="P7801" s="432">
        <v>-13.2</v>
      </c>
      <c r="Q7801" s="425">
        <v>30543689</v>
      </c>
      <c r="R7801" s="425" t="s">
        <v>646</v>
      </c>
      <c r="S7801" s="425">
        <v>8540386</v>
      </c>
      <c r="T7801" s="425" t="s">
        <v>1771</v>
      </c>
    </row>
    <row r="7802" spans="1:20" x14ac:dyDescent="0.25">
      <c r="A7802" s="425" t="s">
        <v>637</v>
      </c>
      <c r="B7802" s="425" t="s">
        <v>754</v>
      </c>
      <c r="C7802" s="425" t="s">
        <v>639</v>
      </c>
      <c r="D7802" s="425" t="s">
        <v>651</v>
      </c>
      <c r="E7802" s="425" t="s">
        <v>673</v>
      </c>
      <c r="F7802" s="425">
        <v>528004120002</v>
      </c>
      <c r="G7802" s="425" t="s">
        <v>642</v>
      </c>
      <c r="H7802" s="425">
        <v>583133</v>
      </c>
      <c r="I7802" s="425" t="s">
        <v>29</v>
      </c>
      <c r="J7802" s="425">
        <v>202302</v>
      </c>
      <c r="K7802" s="425">
        <v>44676</v>
      </c>
      <c r="L7802" s="425" t="s">
        <v>644</v>
      </c>
      <c r="M7802" s="425">
        <v>-4295.7700000000004</v>
      </c>
      <c r="N7802" s="425">
        <v>-7.29</v>
      </c>
      <c r="O7802" s="425" t="s">
        <v>645</v>
      </c>
      <c r="P7802" s="432">
        <v>-6.5460000000000003</v>
      </c>
      <c r="Q7802" s="425">
        <v>30543689</v>
      </c>
      <c r="R7802" s="425" t="s">
        <v>646</v>
      </c>
      <c r="S7802" s="425">
        <v>2027008</v>
      </c>
      <c r="T7802" s="425" t="s">
        <v>1969</v>
      </c>
    </row>
    <row r="7803" spans="1:20" x14ac:dyDescent="0.25">
      <c r="A7803" s="425" t="s">
        <v>637</v>
      </c>
      <c r="B7803" s="425" t="s">
        <v>754</v>
      </c>
      <c r="C7803" s="425" t="s">
        <v>639</v>
      </c>
      <c r="D7803" s="425" t="s">
        <v>651</v>
      </c>
      <c r="E7803" s="425" t="s">
        <v>673</v>
      </c>
      <c r="F7803" s="425">
        <v>528004120002</v>
      </c>
      <c r="G7803" s="425" t="s">
        <v>642</v>
      </c>
      <c r="H7803" s="425">
        <v>583133</v>
      </c>
      <c r="I7803" s="425" t="s">
        <v>29</v>
      </c>
      <c r="J7803" s="425">
        <v>202302</v>
      </c>
      <c r="K7803" s="425">
        <v>44676</v>
      </c>
      <c r="L7803" s="425" t="s">
        <v>644</v>
      </c>
      <c r="M7803" s="425">
        <v>8660.66</v>
      </c>
      <c r="N7803" s="425">
        <v>14.7</v>
      </c>
      <c r="O7803" s="425" t="s">
        <v>645</v>
      </c>
      <c r="P7803" s="432">
        <v>13.2</v>
      </c>
      <c r="Q7803" s="425">
        <v>30543689</v>
      </c>
      <c r="R7803" s="425" t="s">
        <v>646</v>
      </c>
      <c r="S7803" s="425">
        <v>8540386</v>
      </c>
      <c r="T7803" s="425" t="s">
        <v>1771</v>
      </c>
    </row>
    <row r="7804" spans="1:20" x14ac:dyDescent="0.25">
      <c r="A7804" s="425" t="s">
        <v>637</v>
      </c>
      <c r="B7804" s="425" t="s">
        <v>754</v>
      </c>
      <c r="C7804" s="425" t="s">
        <v>639</v>
      </c>
      <c r="D7804" s="425" t="s">
        <v>695</v>
      </c>
      <c r="E7804" s="425" t="s">
        <v>673</v>
      </c>
      <c r="F7804" s="425">
        <v>528004120002</v>
      </c>
      <c r="G7804" s="425" t="s">
        <v>642</v>
      </c>
      <c r="H7804" s="425">
        <v>583133</v>
      </c>
      <c r="I7804" s="425" t="s">
        <v>29</v>
      </c>
      <c r="J7804" s="425">
        <v>202302</v>
      </c>
      <c r="K7804" s="425">
        <v>44676</v>
      </c>
      <c r="L7804" s="425" t="s">
        <v>644</v>
      </c>
      <c r="M7804" s="425">
        <v>28438.78</v>
      </c>
      <c r="N7804" s="425">
        <v>48.28</v>
      </c>
      <c r="O7804" s="425" t="s">
        <v>645</v>
      </c>
      <c r="P7804" s="432">
        <v>43.351999999999997</v>
      </c>
      <c r="Q7804" s="425">
        <v>30543689</v>
      </c>
      <c r="R7804" s="425" t="s">
        <v>646</v>
      </c>
      <c r="S7804" s="425">
        <v>2046481</v>
      </c>
      <c r="T7804" s="425" t="s">
        <v>1965</v>
      </c>
    </row>
    <row r="7805" spans="1:20" x14ac:dyDescent="0.25">
      <c r="A7805" s="425" t="s">
        <v>637</v>
      </c>
      <c r="B7805" s="425" t="s">
        <v>754</v>
      </c>
      <c r="C7805" s="425" t="s">
        <v>639</v>
      </c>
      <c r="D7805" s="425" t="s">
        <v>651</v>
      </c>
      <c r="E7805" s="425" t="s">
        <v>673</v>
      </c>
      <c r="F7805" s="425">
        <v>528004120002</v>
      </c>
      <c r="G7805" s="425" t="s">
        <v>642</v>
      </c>
      <c r="H7805" s="425">
        <v>583133</v>
      </c>
      <c r="I7805" s="425" t="s">
        <v>29</v>
      </c>
      <c r="J7805" s="425">
        <v>202302</v>
      </c>
      <c r="K7805" s="425">
        <v>44676</v>
      </c>
      <c r="L7805" s="425" t="s">
        <v>644</v>
      </c>
      <c r="M7805" s="425">
        <v>4295.7700000000004</v>
      </c>
      <c r="N7805" s="425">
        <v>7.29</v>
      </c>
      <c r="O7805" s="425" t="s">
        <v>645</v>
      </c>
      <c r="P7805" s="432">
        <v>6.5460000000000003</v>
      </c>
      <c r="Q7805" s="425">
        <v>30543689</v>
      </c>
      <c r="R7805" s="425" t="s">
        <v>646</v>
      </c>
      <c r="S7805" s="425">
        <v>2027008</v>
      </c>
      <c r="T7805" s="425" t="s">
        <v>1962</v>
      </c>
    </row>
    <row r="7806" spans="1:20" x14ac:dyDescent="0.25">
      <c r="A7806" s="425" t="s">
        <v>637</v>
      </c>
      <c r="B7806" s="425" t="s">
        <v>754</v>
      </c>
      <c r="C7806" s="425" t="s">
        <v>639</v>
      </c>
      <c r="D7806" s="425" t="s">
        <v>651</v>
      </c>
      <c r="E7806" s="425" t="s">
        <v>673</v>
      </c>
      <c r="F7806" s="425">
        <v>528004120002</v>
      </c>
      <c r="G7806" s="425" t="s">
        <v>642</v>
      </c>
      <c r="H7806" s="425">
        <v>583133</v>
      </c>
      <c r="I7806" s="425" t="s">
        <v>29</v>
      </c>
      <c r="J7806" s="425">
        <v>202302</v>
      </c>
      <c r="K7806" s="425">
        <v>44676</v>
      </c>
      <c r="L7806" s="425" t="s">
        <v>644</v>
      </c>
      <c r="M7806" s="425">
        <v>4521.71</v>
      </c>
      <c r="N7806" s="425">
        <v>7.68</v>
      </c>
      <c r="O7806" s="425" t="s">
        <v>645</v>
      </c>
      <c r="P7806" s="432">
        <v>6.8959999999999999</v>
      </c>
      <c r="Q7806" s="425">
        <v>30543689</v>
      </c>
      <c r="R7806" s="425" t="s">
        <v>646</v>
      </c>
      <c r="S7806" s="425">
        <v>2030994</v>
      </c>
      <c r="T7806" s="425" t="s">
        <v>1771</v>
      </c>
    </row>
    <row r="7807" spans="1:20" x14ac:dyDescent="0.25">
      <c r="A7807" s="425" t="s">
        <v>637</v>
      </c>
      <c r="B7807" s="425" t="s">
        <v>754</v>
      </c>
      <c r="C7807" s="425" t="s">
        <v>639</v>
      </c>
      <c r="D7807" s="425" t="s">
        <v>651</v>
      </c>
      <c r="E7807" s="425" t="s">
        <v>673</v>
      </c>
      <c r="F7807" s="425">
        <v>528004120002</v>
      </c>
      <c r="G7807" s="425" t="s">
        <v>642</v>
      </c>
      <c r="H7807" s="425">
        <v>583133</v>
      </c>
      <c r="I7807" s="425" t="s">
        <v>29</v>
      </c>
      <c r="J7807" s="425">
        <v>202302</v>
      </c>
      <c r="K7807" s="425">
        <v>44676</v>
      </c>
      <c r="L7807" s="425" t="s">
        <v>644</v>
      </c>
      <c r="M7807" s="425">
        <v>4295.7700000000004</v>
      </c>
      <c r="N7807" s="425">
        <v>7.29</v>
      </c>
      <c r="O7807" s="425" t="s">
        <v>645</v>
      </c>
      <c r="P7807" s="432">
        <v>6.5460000000000003</v>
      </c>
      <c r="Q7807" s="425">
        <v>30543689</v>
      </c>
      <c r="R7807" s="425" t="s">
        <v>646</v>
      </c>
      <c r="S7807" s="425">
        <v>2027008</v>
      </c>
      <c r="T7807" s="425" t="s">
        <v>1962</v>
      </c>
    </row>
    <row r="7808" spans="1:20" x14ac:dyDescent="0.25">
      <c r="A7808" s="425" t="s">
        <v>637</v>
      </c>
      <c r="B7808" s="425" t="s">
        <v>754</v>
      </c>
      <c r="C7808" s="425" t="s">
        <v>639</v>
      </c>
      <c r="D7808" s="425" t="s">
        <v>651</v>
      </c>
      <c r="E7808" s="425" t="s">
        <v>673</v>
      </c>
      <c r="F7808" s="425">
        <v>528004120002</v>
      </c>
      <c r="G7808" s="425" t="s">
        <v>642</v>
      </c>
      <c r="H7808" s="425">
        <v>583133</v>
      </c>
      <c r="I7808" s="425" t="s">
        <v>29</v>
      </c>
      <c r="J7808" s="425">
        <v>202302</v>
      </c>
      <c r="K7808" s="425">
        <v>44676</v>
      </c>
      <c r="L7808" s="425" t="s">
        <v>644</v>
      </c>
      <c r="M7808" s="425">
        <v>4295.7700000000004</v>
      </c>
      <c r="N7808" s="425">
        <v>7.29</v>
      </c>
      <c r="O7808" s="425" t="s">
        <v>645</v>
      </c>
      <c r="P7808" s="432">
        <v>6.5460000000000003</v>
      </c>
      <c r="Q7808" s="425">
        <v>30543689</v>
      </c>
      <c r="R7808" s="425" t="s">
        <v>646</v>
      </c>
      <c r="S7808" s="425">
        <v>2027008</v>
      </c>
      <c r="T7808" s="425" t="s">
        <v>1771</v>
      </c>
    </row>
    <row r="7809" spans="1:20" x14ac:dyDescent="0.25">
      <c r="A7809" s="425" t="s">
        <v>637</v>
      </c>
      <c r="B7809" s="425" t="s">
        <v>754</v>
      </c>
      <c r="C7809" s="425" t="s">
        <v>639</v>
      </c>
      <c r="D7809" s="425" t="s">
        <v>695</v>
      </c>
      <c r="E7809" s="425" t="s">
        <v>673</v>
      </c>
      <c r="F7809" s="425">
        <v>528004120002</v>
      </c>
      <c r="G7809" s="425" t="s">
        <v>642</v>
      </c>
      <c r="H7809" s="425">
        <v>583133</v>
      </c>
      <c r="I7809" s="425" t="s">
        <v>29</v>
      </c>
      <c r="J7809" s="425">
        <v>202302</v>
      </c>
      <c r="K7809" s="425">
        <v>44676</v>
      </c>
      <c r="L7809" s="425" t="s">
        <v>644</v>
      </c>
      <c r="M7809" s="425">
        <v>28438.78</v>
      </c>
      <c r="N7809" s="425">
        <v>48.28</v>
      </c>
      <c r="O7809" s="425" t="s">
        <v>645</v>
      </c>
      <c r="P7809" s="432">
        <v>43.351999999999997</v>
      </c>
      <c r="Q7809" s="425">
        <v>30543689</v>
      </c>
      <c r="R7809" s="425" t="s">
        <v>646</v>
      </c>
      <c r="S7809" s="425">
        <v>2046481</v>
      </c>
      <c r="T7809" s="425" t="s">
        <v>1771</v>
      </c>
    </row>
    <row r="7810" spans="1:20" x14ac:dyDescent="0.25">
      <c r="A7810" s="425" t="s">
        <v>637</v>
      </c>
      <c r="B7810" s="425" t="s">
        <v>754</v>
      </c>
      <c r="C7810" s="425" t="s">
        <v>639</v>
      </c>
      <c r="D7810" s="425" t="s">
        <v>651</v>
      </c>
      <c r="E7810" s="425" t="s">
        <v>673</v>
      </c>
      <c r="F7810" s="425">
        <v>528004120002</v>
      </c>
      <c r="G7810" s="425" t="s">
        <v>642</v>
      </c>
      <c r="H7810" s="425">
        <v>583133</v>
      </c>
      <c r="I7810" s="425" t="s">
        <v>29</v>
      </c>
      <c r="J7810" s="425">
        <v>202302</v>
      </c>
      <c r="K7810" s="425">
        <v>44676</v>
      </c>
      <c r="L7810" s="425" t="s">
        <v>644</v>
      </c>
      <c r="M7810" s="425">
        <v>4521.71</v>
      </c>
      <c r="N7810" s="425">
        <v>7.68</v>
      </c>
      <c r="O7810" s="425" t="s">
        <v>645</v>
      </c>
      <c r="P7810" s="432">
        <v>6.8959999999999999</v>
      </c>
      <c r="Q7810" s="425">
        <v>30543689</v>
      </c>
      <c r="R7810" s="425" t="s">
        <v>646</v>
      </c>
      <c r="S7810" s="425">
        <v>2030994</v>
      </c>
      <c r="T7810" s="425" t="s">
        <v>1987</v>
      </c>
    </row>
    <row r="7811" spans="1:20" x14ac:dyDescent="0.25">
      <c r="A7811" s="425" t="s">
        <v>637</v>
      </c>
      <c r="B7811" s="425" t="s">
        <v>754</v>
      </c>
      <c r="C7811" s="425" t="s">
        <v>639</v>
      </c>
      <c r="D7811" s="425" t="s">
        <v>651</v>
      </c>
      <c r="E7811" s="425" t="s">
        <v>673</v>
      </c>
      <c r="F7811" s="425">
        <v>528004120002</v>
      </c>
      <c r="G7811" s="425" t="s">
        <v>642</v>
      </c>
      <c r="H7811" s="425">
        <v>583133</v>
      </c>
      <c r="I7811" s="425" t="s">
        <v>29</v>
      </c>
      <c r="J7811" s="425">
        <v>202302</v>
      </c>
      <c r="K7811" s="425">
        <v>44676</v>
      </c>
      <c r="L7811" s="425" t="s">
        <v>644</v>
      </c>
      <c r="M7811" s="425">
        <v>-41044.32</v>
      </c>
      <c r="N7811" s="425">
        <v>-69.680000000000007</v>
      </c>
      <c r="O7811" s="425" t="s">
        <v>645</v>
      </c>
      <c r="P7811" s="432">
        <v>-62.567999999999998</v>
      </c>
      <c r="Q7811" s="425">
        <v>30543689</v>
      </c>
      <c r="R7811" s="425" t="s">
        <v>646</v>
      </c>
      <c r="S7811" s="425">
        <v>8540279</v>
      </c>
      <c r="T7811" s="425" t="s">
        <v>1771</v>
      </c>
    </row>
    <row r="7812" spans="1:20" x14ac:dyDescent="0.25">
      <c r="A7812" s="425" t="s">
        <v>637</v>
      </c>
      <c r="B7812" s="425" t="s">
        <v>754</v>
      </c>
      <c r="C7812" s="425" t="s">
        <v>639</v>
      </c>
      <c r="D7812" s="425" t="s">
        <v>651</v>
      </c>
      <c r="E7812" s="425" t="s">
        <v>673</v>
      </c>
      <c r="F7812" s="425">
        <v>528004120002</v>
      </c>
      <c r="G7812" s="425" t="s">
        <v>642</v>
      </c>
      <c r="H7812" s="425">
        <v>583133</v>
      </c>
      <c r="I7812" s="425" t="s">
        <v>29</v>
      </c>
      <c r="J7812" s="425">
        <v>202302</v>
      </c>
      <c r="K7812" s="425">
        <v>44676</v>
      </c>
      <c r="L7812" s="425" t="s">
        <v>644</v>
      </c>
      <c r="M7812" s="425">
        <v>-4295.7700000000004</v>
      </c>
      <c r="N7812" s="425">
        <v>-7.29</v>
      </c>
      <c r="O7812" s="425" t="s">
        <v>645</v>
      </c>
      <c r="P7812" s="432">
        <v>-6.5460000000000003</v>
      </c>
      <c r="Q7812" s="425">
        <v>30543689</v>
      </c>
      <c r="R7812" s="425" t="s">
        <v>646</v>
      </c>
      <c r="S7812" s="425">
        <v>2027008</v>
      </c>
      <c r="T7812" s="425" t="s">
        <v>1771</v>
      </c>
    </row>
    <row r="7813" spans="1:20" x14ac:dyDescent="0.25">
      <c r="A7813" s="425" t="s">
        <v>637</v>
      </c>
      <c r="B7813" s="425" t="s">
        <v>754</v>
      </c>
      <c r="C7813" s="425" t="s">
        <v>639</v>
      </c>
      <c r="D7813" s="425" t="s">
        <v>651</v>
      </c>
      <c r="E7813" s="425" t="s">
        <v>673</v>
      </c>
      <c r="F7813" s="425">
        <v>528004120002</v>
      </c>
      <c r="G7813" s="425" t="s">
        <v>642</v>
      </c>
      <c r="H7813" s="425">
        <v>583133</v>
      </c>
      <c r="I7813" s="425" t="s">
        <v>29</v>
      </c>
      <c r="J7813" s="425">
        <v>202302</v>
      </c>
      <c r="K7813" s="425">
        <v>44676</v>
      </c>
      <c r="L7813" s="425" t="s">
        <v>644</v>
      </c>
      <c r="M7813" s="425">
        <v>41044.32</v>
      </c>
      <c r="N7813" s="425">
        <v>69.680000000000007</v>
      </c>
      <c r="O7813" s="425" t="s">
        <v>645</v>
      </c>
      <c r="P7813" s="432">
        <v>62.567999999999998</v>
      </c>
      <c r="Q7813" s="425">
        <v>30543689</v>
      </c>
      <c r="R7813" s="425" t="s">
        <v>646</v>
      </c>
      <c r="S7813" s="425">
        <v>8540279</v>
      </c>
      <c r="T7813" s="425" t="s">
        <v>1974</v>
      </c>
    </row>
    <row r="7814" spans="1:20" x14ac:dyDescent="0.25">
      <c r="A7814" s="425" t="s">
        <v>637</v>
      </c>
      <c r="B7814" s="425" t="s">
        <v>754</v>
      </c>
      <c r="C7814" s="425" t="s">
        <v>639</v>
      </c>
      <c r="D7814" s="425" t="s">
        <v>695</v>
      </c>
      <c r="E7814" s="425" t="s">
        <v>673</v>
      </c>
      <c r="F7814" s="425">
        <v>528004120002</v>
      </c>
      <c r="G7814" s="425" t="s">
        <v>642</v>
      </c>
      <c r="H7814" s="425">
        <v>583133</v>
      </c>
      <c r="I7814" s="425" t="s">
        <v>29</v>
      </c>
      <c r="J7814" s="425">
        <v>202302</v>
      </c>
      <c r="K7814" s="425">
        <v>44676</v>
      </c>
      <c r="L7814" s="425" t="s">
        <v>644</v>
      </c>
      <c r="M7814" s="425">
        <v>28438.78</v>
      </c>
      <c r="N7814" s="425">
        <v>48.28</v>
      </c>
      <c r="O7814" s="425" t="s">
        <v>645</v>
      </c>
      <c r="P7814" s="432">
        <v>43.351999999999997</v>
      </c>
      <c r="Q7814" s="425">
        <v>30543689</v>
      </c>
      <c r="R7814" s="425" t="s">
        <v>646</v>
      </c>
      <c r="S7814" s="425">
        <v>2046481</v>
      </c>
      <c r="T7814" s="425" t="s">
        <v>1965</v>
      </c>
    </row>
    <row r="7815" spans="1:20" x14ac:dyDescent="0.25">
      <c r="A7815" s="425" t="s">
        <v>637</v>
      </c>
      <c r="B7815" s="425" t="s">
        <v>754</v>
      </c>
      <c r="C7815" s="425" t="s">
        <v>639</v>
      </c>
      <c r="D7815" s="425" t="s">
        <v>651</v>
      </c>
      <c r="E7815" s="425" t="s">
        <v>673</v>
      </c>
      <c r="F7815" s="425">
        <v>528004120002</v>
      </c>
      <c r="G7815" s="425" t="s">
        <v>642</v>
      </c>
      <c r="H7815" s="425">
        <v>583133</v>
      </c>
      <c r="I7815" s="425" t="s">
        <v>29</v>
      </c>
      <c r="J7815" s="425">
        <v>202302</v>
      </c>
      <c r="K7815" s="425">
        <v>44676</v>
      </c>
      <c r="L7815" s="425" t="s">
        <v>644</v>
      </c>
      <c r="M7815" s="425">
        <v>4521.71</v>
      </c>
      <c r="N7815" s="425">
        <v>7.68</v>
      </c>
      <c r="O7815" s="425" t="s">
        <v>645</v>
      </c>
      <c r="P7815" s="432">
        <v>6.8959999999999999</v>
      </c>
      <c r="Q7815" s="425">
        <v>30543689</v>
      </c>
      <c r="R7815" s="425" t="s">
        <v>646</v>
      </c>
      <c r="S7815" s="425">
        <v>2030994</v>
      </c>
      <c r="T7815" s="425" t="s">
        <v>1987</v>
      </c>
    </row>
    <row r="7816" spans="1:20" x14ac:dyDescent="0.25">
      <c r="A7816" s="425" t="s">
        <v>637</v>
      </c>
      <c r="B7816" s="425" t="s">
        <v>754</v>
      </c>
      <c r="C7816" s="425" t="s">
        <v>639</v>
      </c>
      <c r="D7816" s="425" t="s">
        <v>651</v>
      </c>
      <c r="E7816" s="425" t="s">
        <v>673</v>
      </c>
      <c r="F7816" s="425">
        <v>528004120002</v>
      </c>
      <c r="G7816" s="425" t="s">
        <v>642</v>
      </c>
      <c r="H7816" s="425">
        <v>583133</v>
      </c>
      <c r="I7816" s="425" t="s">
        <v>29</v>
      </c>
      <c r="J7816" s="425">
        <v>202302</v>
      </c>
      <c r="K7816" s="425">
        <v>44676</v>
      </c>
      <c r="L7816" s="425" t="s">
        <v>644</v>
      </c>
      <c r="M7816" s="425">
        <v>-8660.66</v>
      </c>
      <c r="N7816" s="425">
        <v>-14.7</v>
      </c>
      <c r="O7816" s="425" t="s">
        <v>645</v>
      </c>
      <c r="P7816" s="432">
        <v>-13.2</v>
      </c>
      <c r="Q7816" s="425">
        <v>30543689</v>
      </c>
      <c r="R7816" s="425" t="s">
        <v>646</v>
      </c>
      <c r="S7816" s="425">
        <v>8540386</v>
      </c>
      <c r="T7816" s="425" t="s">
        <v>1983</v>
      </c>
    </row>
    <row r="7817" spans="1:20" x14ac:dyDescent="0.25">
      <c r="A7817" s="425" t="s">
        <v>637</v>
      </c>
      <c r="B7817" s="425" t="s">
        <v>754</v>
      </c>
      <c r="C7817" s="425" t="s">
        <v>639</v>
      </c>
      <c r="D7817" s="425" t="s">
        <v>651</v>
      </c>
      <c r="E7817" s="425" t="s">
        <v>667</v>
      </c>
      <c r="F7817" s="425">
        <v>528004120002</v>
      </c>
      <c r="G7817" s="425" t="s">
        <v>642</v>
      </c>
      <c r="H7817" s="425">
        <v>583136</v>
      </c>
      <c r="I7817" s="425" t="s">
        <v>32</v>
      </c>
      <c r="J7817" s="425">
        <v>202302</v>
      </c>
      <c r="K7817" s="425">
        <v>44676</v>
      </c>
      <c r="L7817" s="425" t="s">
        <v>644</v>
      </c>
      <c r="M7817" s="425">
        <v>-16939.400000000001</v>
      </c>
      <c r="N7817" s="425">
        <v>-28.76</v>
      </c>
      <c r="O7817" s="425" t="s">
        <v>645</v>
      </c>
      <c r="P7817" s="432">
        <v>-25.824999999999999</v>
      </c>
      <c r="Q7817" s="425">
        <v>30543689</v>
      </c>
      <c r="R7817" s="425" t="s">
        <v>646</v>
      </c>
      <c r="S7817" s="425">
        <v>8540399</v>
      </c>
      <c r="T7817" s="425" t="s">
        <v>1998</v>
      </c>
    </row>
    <row r="7818" spans="1:20" x14ac:dyDescent="0.25">
      <c r="A7818" s="425" t="s">
        <v>637</v>
      </c>
      <c r="B7818" s="425" t="s">
        <v>754</v>
      </c>
      <c r="C7818" s="425" t="s">
        <v>639</v>
      </c>
      <c r="D7818" s="425" t="s">
        <v>651</v>
      </c>
      <c r="E7818" s="425" t="s">
        <v>667</v>
      </c>
      <c r="F7818" s="425">
        <v>528004120002</v>
      </c>
      <c r="G7818" s="425" t="s">
        <v>642</v>
      </c>
      <c r="H7818" s="425">
        <v>583136</v>
      </c>
      <c r="I7818" s="425" t="s">
        <v>32</v>
      </c>
      <c r="J7818" s="425">
        <v>202302</v>
      </c>
      <c r="K7818" s="425">
        <v>44676</v>
      </c>
      <c r="L7818" s="425" t="s">
        <v>644</v>
      </c>
      <c r="M7818" s="425">
        <v>7509.08</v>
      </c>
      <c r="N7818" s="425">
        <v>12.75</v>
      </c>
      <c r="O7818" s="425" t="s">
        <v>645</v>
      </c>
      <c r="P7818" s="432">
        <v>11.449</v>
      </c>
      <c r="Q7818" s="425">
        <v>30543689</v>
      </c>
      <c r="R7818" s="425" t="s">
        <v>646</v>
      </c>
      <c r="S7818" s="425">
        <v>8540358</v>
      </c>
      <c r="T7818" s="425" t="s">
        <v>1771</v>
      </c>
    </row>
    <row r="7819" spans="1:20" x14ac:dyDescent="0.25">
      <c r="A7819" s="425" t="s">
        <v>637</v>
      </c>
      <c r="B7819" s="425" t="s">
        <v>754</v>
      </c>
      <c r="C7819" s="425" t="s">
        <v>639</v>
      </c>
      <c r="D7819" s="425" t="s">
        <v>651</v>
      </c>
      <c r="E7819" s="425" t="s">
        <v>667</v>
      </c>
      <c r="F7819" s="425">
        <v>528004120002</v>
      </c>
      <c r="G7819" s="425" t="s">
        <v>642</v>
      </c>
      <c r="H7819" s="425">
        <v>583136</v>
      </c>
      <c r="I7819" s="425" t="s">
        <v>32</v>
      </c>
      <c r="J7819" s="425">
        <v>202302</v>
      </c>
      <c r="K7819" s="425">
        <v>44676</v>
      </c>
      <c r="L7819" s="425" t="s">
        <v>644</v>
      </c>
      <c r="M7819" s="425">
        <v>7509.08</v>
      </c>
      <c r="N7819" s="425">
        <v>12.75</v>
      </c>
      <c r="O7819" s="425" t="s">
        <v>645</v>
      </c>
      <c r="P7819" s="432">
        <v>11.449</v>
      </c>
      <c r="Q7819" s="425">
        <v>30543689</v>
      </c>
      <c r="R7819" s="425" t="s">
        <v>646</v>
      </c>
      <c r="S7819" s="425">
        <v>8540358</v>
      </c>
      <c r="T7819" s="425" t="s">
        <v>1985</v>
      </c>
    </row>
    <row r="7820" spans="1:20" x14ac:dyDescent="0.25">
      <c r="A7820" s="425" t="s">
        <v>637</v>
      </c>
      <c r="B7820" s="425" t="s">
        <v>754</v>
      </c>
      <c r="C7820" s="425" t="s">
        <v>639</v>
      </c>
      <c r="D7820" s="425" t="s">
        <v>651</v>
      </c>
      <c r="E7820" s="425" t="s">
        <v>667</v>
      </c>
      <c r="F7820" s="425">
        <v>528004120002</v>
      </c>
      <c r="G7820" s="425" t="s">
        <v>642</v>
      </c>
      <c r="H7820" s="425">
        <v>583136</v>
      </c>
      <c r="I7820" s="425" t="s">
        <v>32</v>
      </c>
      <c r="J7820" s="425">
        <v>202302</v>
      </c>
      <c r="K7820" s="425">
        <v>44676</v>
      </c>
      <c r="L7820" s="425" t="s">
        <v>644</v>
      </c>
      <c r="M7820" s="425">
        <v>3694.71</v>
      </c>
      <c r="N7820" s="425">
        <v>6.27</v>
      </c>
      <c r="O7820" s="425" t="s">
        <v>645</v>
      </c>
      <c r="P7820" s="432">
        <v>5.63</v>
      </c>
      <c r="Q7820" s="425">
        <v>30543689</v>
      </c>
      <c r="R7820" s="425" t="s">
        <v>646</v>
      </c>
      <c r="S7820" s="425">
        <v>2036440</v>
      </c>
      <c r="T7820" s="425" t="s">
        <v>1771</v>
      </c>
    </row>
    <row r="7821" spans="1:20" x14ac:dyDescent="0.25">
      <c r="A7821" s="425" t="s">
        <v>637</v>
      </c>
      <c r="B7821" s="425" t="s">
        <v>754</v>
      </c>
      <c r="C7821" s="425" t="s">
        <v>639</v>
      </c>
      <c r="D7821" s="425" t="s">
        <v>651</v>
      </c>
      <c r="E7821" s="425" t="s">
        <v>667</v>
      </c>
      <c r="F7821" s="425">
        <v>528004120002</v>
      </c>
      <c r="G7821" s="425" t="s">
        <v>642</v>
      </c>
      <c r="H7821" s="425">
        <v>583136</v>
      </c>
      <c r="I7821" s="425" t="s">
        <v>32</v>
      </c>
      <c r="J7821" s="425">
        <v>202302</v>
      </c>
      <c r="K7821" s="425">
        <v>44676</v>
      </c>
      <c r="L7821" s="425" t="s">
        <v>644</v>
      </c>
      <c r="M7821" s="425">
        <v>-7509.08</v>
      </c>
      <c r="N7821" s="425">
        <v>-12.75</v>
      </c>
      <c r="O7821" s="425" t="s">
        <v>645</v>
      </c>
      <c r="P7821" s="432">
        <v>-11.449</v>
      </c>
      <c r="Q7821" s="425">
        <v>30543689</v>
      </c>
      <c r="R7821" s="425" t="s">
        <v>646</v>
      </c>
      <c r="S7821" s="425">
        <v>8540358</v>
      </c>
      <c r="T7821" s="425" t="s">
        <v>1994</v>
      </c>
    </row>
    <row r="7822" spans="1:20" x14ac:dyDescent="0.25">
      <c r="A7822" s="425" t="s">
        <v>637</v>
      </c>
      <c r="B7822" s="425" t="s">
        <v>754</v>
      </c>
      <c r="C7822" s="425" t="s">
        <v>639</v>
      </c>
      <c r="D7822" s="425" t="s">
        <v>651</v>
      </c>
      <c r="E7822" s="425" t="s">
        <v>667</v>
      </c>
      <c r="F7822" s="425">
        <v>528004120002</v>
      </c>
      <c r="G7822" s="425" t="s">
        <v>642</v>
      </c>
      <c r="H7822" s="425">
        <v>583136</v>
      </c>
      <c r="I7822" s="425" t="s">
        <v>32</v>
      </c>
      <c r="J7822" s="425">
        <v>202302</v>
      </c>
      <c r="K7822" s="425">
        <v>44676</v>
      </c>
      <c r="L7822" s="425" t="s">
        <v>644</v>
      </c>
      <c r="M7822" s="425">
        <v>-16939.400000000001</v>
      </c>
      <c r="N7822" s="425">
        <v>-28.76</v>
      </c>
      <c r="O7822" s="425" t="s">
        <v>645</v>
      </c>
      <c r="P7822" s="432">
        <v>-25.824999999999999</v>
      </c>
      <c r="Q7822" s="425">
        <v>30543689</v>
      </c>
      <c r="R7822" s="425" t="s">
        <v>646</v>
      </c>
      <c r="S7822" s="425">
        <v>8540399</v>
      </c>
      <c r="T7822" s="425" t="s">
        <v>1771</v>
      </c>
    </row>
    <row r="7823" spans="1:20" x14ac:dyDescent="0.25">
      <c r="A7823" s="425" t="s">
        <v>637</v>
      </c>
      <c r="B7823" s="425" t="s">
        <v>754</v>
      </c>
      <c r="C7823" s="425" t="s">
        <v>639</v>
      </c>
      <c r="D7823" s="425" t="s">
        <v>651</v>
      </c>
      <c r="E7823" s="425" t="s">
        <v>667</v>
      </c>
      <c r="F7823" s="425">
        <v>528004120002</v>
      </c>
      <c r="G7823" s="425" t="s">
        <v>642</v>
      </c>
      <c r="H7823" s="425">
        <v>583136</v>
      </c>
      <c r="I7823" s="425" t="s">
        <v>32</v>
      </c>
      <c r="J7823" s="425">
        <v>202302</v>
      </c>
      <c r="K7823" s="425">
        <v>44676</v>
      </c>
      <c r="L7823" s="425" t="s">
        <v>644</v>
      </c>
      <c r="M7823" s="425">
        <v>3694.71</v>
      </c>
      <c r="N7823" s="425">
        <v>6.27</v>
      </c>
      <c r="O7823" s="425" t="s">
        <v>645</v>
      </c>
      <c r="P7823" s="432">
        <v>5.63</v>
      </c>
      <c r="Q7823" s="425">
        <v>30543689</v>
      </c>
      <c r="R7823" s="425" t="s">
        <v>646</v>
      </c>
      <c r="S7823" s="425">
        <v>2036440</v>
      </c>
      <c r="T7823" s="425" t="s">
        <v>1959</v>
      </c>
    </row>
    <row r="7824" spans="1:20" x14ac:dyDescent="0.25">
      <c r="A7824" s="425" t="s">
        <v>637</v>
      </c>
      <c r="B7824" s="425" t="s">
        <v>754</v>
      </c>
      <c r="C7824" s="425" t="s">
        <v>639</v>
      </c>
      <c r="D7824" s="425" t="s">
        <v>651</v>
      </c>
      <c r="E7824" s="425" t="s">
        <v>667</v>
      </c>
      <c r="F7824" s="425">
        <v>528004120002</v>
      </c>
      <c r="G7824" s="425" t="s">
        <v>642</v>
      </c>
      <c r="H7824" s="425">
        <v>583136</v>
      </c>
      <c r="I7824" s="425" t="s">
        <v>32</v>
      </c>
      <c r="J7824" s="425">
        <v>202302</v>
      </c>
      <c r="K7824" s="425">
        <v>44676</v>
      </c>
      <c r="L7824" s="425" t="s">
        <v>644</v>
      </c>
      <c r="M7824" s="425">
        <v>16939.400000000001</v>
      </c>
      <c r="N7824" s="425">
        <v>28.76</v>
      </c>
      <c r="O7824" s="425" t="s">
        <v>645</v>
      </c>
      <c r="P7824" s="432">
        <v>25.824999999999999</v>
      </c>
      <c r="Q7824" s="425">
        <v>30543689</v>
      </c>
      <c r="R7824" s="425" t="s">
        <v>646</v>
      </c>
      <c r="S7824" s="425">
        <v>8540399</v>
      </c>
      <c r="T7824" s="425" t="s">
        <v>1966</v>
      </c>
    </row>
    <row r="7825" spans="1:20" x14ac:dyDescent="0.25">
      <c r="A7825" s="425" t="s">
        <v>637</v>
      </c>
      <c r="B7825" s="425" t="s">
        <v>754</v>
      </c>
      <c r="C7825" s="425" t="s">
        <v>639</v>
      </c>
      <c r="D7825" s="425" t="s">
        <v>651</v>
      </c>
      <c r="E7825" s="425" t="s">
        <v>667</v>
      </c>
      <c r="F7825" s="425">
        <v>528004120002</v>
      </c>
      <c r="G7825" s="425" t="s">
        <v>642</v>
      </c>
      <c r="H7825" s="425">
        <v>583136</v>
      </c>
      <c r="I7825" s="425" t="s">
        <v>32</v>
      </c>
      <c r="J7825" s="425">
        <v>202302</v>
      </c>
      <c r="K7825" s="425">
        <v>44676</v>
      </c>
      <c r="L7825" s="425" t="s">
        <v>644</v>
      </c>
      <c r="M7825" s="425">
        <v>16939.400000000001</v>
      </c>
      <c r="N7825" s="425">
        <v>28.76</v>
      </c>
      <c r="O7825" s="425" t="s">
        <v>645</v>
      </c>
      <c r="P7825" s="432">
        <v>25.824999999999999</v>
      </c>
      <c r="Q7825" s="425">
        <v>30543689</v>
      </c>
      <c r="R7825" s="425" t="s">
        <v>646</v>
      </c>
      <c r="S7825" s="425">
        <v>8540399</v>
      </c>
      <c r="T7825" s="425" t="s">
        <v>1771</v>
      </c>
    </row>
    <row r="7826" spans="1:20" x14ac:dyDescent="0.25">
      <c r="A7826" s="425" t="s">
        <v>637</v>
      </c>
      <c r="B7826" s="425" t="s">
        <v>754</v>
      </c>
      <c r="C7826" s="425" t="s">
        <v>639</v>
      </c>
      <c r="D7826" s="425" t="s">
        <v>651</v>
      </c>
      <c r="E7826" s="425" t="s">
        <v>667</v>
      </c>
      <c r="F7826" s="425">
        <v>528004120002</v>
      </c>
      <c r="G7826" s="425" t="s">
        <v>642</v>
      </c>
      <c r="H7826" s="425">
        <v>583136</v>
      </c>
      <c r="I7826" s="425" t="s">
        <v>32</v>
      </c>
      <c r="J7826" s="425">
        <v>202302</v>
      </c>
      <c r="K7826" s="425">
        <v>44676</v>
      </c>
      <c r="L7826" s="425" t="s">
        <v>644</v>
      </c>
      <c r="M7826" s="425">
        <v>16939.400000000001</v>
      </c>
      <c r="N7826" s="425">
        <v>28.76</v>
      </c>
      <c r="O7826" s="425" t="s">
        <v>645</v>
      </c>
      <c r="P7826" s="432">
        <v>25.824999999999999</v>
      </c>
      <c r="Q7826" s="425">
        <v>30543689</v>
      </c>
      <c r="R7826" s="425" t="s">
        <v>646</v>
      </c>
      <c r="S7826" s="425">
        <v>8540399</v>
      </c>
      <c r="T7826" s="425" t="s">
        <v>1966</v>
      </c>
    </row>
    <row r="7827" spans="1:20" x14ac:dyDescent="0.25">
      <c r="A7827" s="425" t="s">
        <v>637</v>
      </c>
      <c r="B7827" s="425" t="s">
        <v>754</v>
      </c>
      <c r="C7827" s="425" t="s">
        <v>639</v>
      </c>
      <c r="D7827" s="425" t="s">
        <v>651</v>
      </c>
      <c r="E7827" s="425" t="s">
        <v>667</v>
      </c>
      <c r="F7827" s="425">
        <v>528004120002</v>
      </c>
      <c r="G7827" s="425" t="s">
        <v>642</v>
      </c>
      <c r="H7827" s="425">
        <v>583136</v>
      </c>
      <c r="I7827" s="425" t="s">
        <v>32</v>
      </c>
      <c r="J7827" s="425">
        <v>202302</v>
      </c>
      <c r="K7827" s="425">
        <v>44676</v>
      </c>
      <c r="L7827" s="425" t="s">
        <v>644</v>
      </c>
      <c r="M7827" s="425">
        <v>3694.71</v>
      </c>
      <c r="N7827" s="425">
        <v>6.27</v>
      </c>
      <c r="O7827" s="425" t="s">
        <v>645</v>
      </c>
      <c r="P7827" s="432">
        <v>5.63</v>
      </c>
      <c r="Q7827" s="425">
        <v>30543689</v>
      </c>
      <c r="R7827" s="425" t="s">
        <v>646</v>
      </c>
      <c r="S7827" s="425">
        <v>2036440</v>
      </c>
      <c r="T7827" s="425" t="s">
        <v>1959</v>
      </c>
    </row>
    <row r="7828" spans="1:20" x14ac:dyDescent="0.25">
      <c r="A7828" s="425" t="s">
        <v>637</v>
      </c>
      <c r="B7828" s="425" t="s">
        <v>754</v>
      </c>
      <c r="C7828" s="425" t="s">
        <v>639</v>
      </c>
      <c r="D7828" s="425" t="s">
        <v>651</v>
      </c>
      <c r="E7828" s="425" t="s">
        <v>673</v>
      </c>
      <c r="F7828" s="425">
        <v>528004120002</v>
      </c>
      <c r="G7828" s="425" t="s">
        <v>642</v>
      </c>
      <c r="H7828" s="425">
        <v>583133</v>
      </c>
      <c r="I7828" s="425" t="s">
        <v>29</v>
      </c>
      <c r="J7828" s="425">
        <v>202302</v>
      </c>
      <c r="K7828" s="425">
        <v>44676</v>
      </c>
      <c r="L7828" s="425" t="s">
        <v>644</v>
      </c>
      <c r="M7828" s="425">
        <v>-4521.71</v>
      </c>
      <c r="N7828" s="425">
        <v>-7.68</v>
      </c>
      <c r="O7828" s="425" t="s">
        <v>645</v>
      </c>
      <c r="P7828" s="432">
        <v>-6.8959999999999999</v>
      </c>
      <c r="Q7828" s="425">
        <v>30543689</v>
      </c>
      <c r="R7828" s="425" t="s">
        <v>646</v>
      </c>
      <c r="S7828" s="425">
        <v>2030994</v>
      </c>
      <c r="T7828" s="425" t="s">
        <v>1979</v>
      </c>
    </row>
    <row r="7829" spans="1:20" x14ac:dyDescent="0.25">
      <c r="A7829" s="425" t="s">
        <v>637</v>
      </c>
      <c r="B7829" s="425" t="s">
        <v>754</v>
      </c>
      <c r="C7829" s="425" t="s">
        <v>639</v>
      </c>
      <c r="D7829" s="425" t="s">
        <v>651</v>
      </c>
      <c r="E7829" s="425" t="s">
        <v>673</v>
      </c>
      <c r="F7829" s="425">
        <v>528004120002</v>
      </c>
      <c r="G7829" s="425" t="s">
        <v>642</v>
      </c>
      <c r="H7829" s="425">
        <v>583133</v>
      </c>
      <c r="I7829" s="425" t="s">
        <v>29</v>
      </c>
      <c r="J7829" s="425">
        <v>202302</v>
      </c>
      <c r="K7829" s="425">
        <v>44676</v>
      </c>
      <c r="L7829" s="425" t="s">
        <v>644</v>
      </c>
      <c r="M7829" s="425">
        <v>41044.32</v>
      </c>
      <c r="N7829" s="425">
        <v>69.680000000000007</v>
      </c>
      <c r="O7829" s="425" t="s">
        <v>645</v>
      </c>
      <c r="P7829" s="432">
        <v>62.567999999999998</v>
      </c>
      <c r="Q7829" s="425">
        <v>30543689</v>
      </c>
      <c r="R7829" s="425" t="s">
        <v>646</v>
      </c>
      <c r="S7829" s="425">
        <v>8540279</v>
      </c>
      <c r="T7829" s="425" t="s">
        <v>1771</v>
      </c>
    </row>
    <row r="7830" spans="1:20" x14ac:dyDescent="0.25">
      <c r="A7830" s="425" t="s">
        <v>637</v>
      </c>
      <c r="B7830" s="425" t="s">
        <v>754</v>
      </c>
      <c r="C7830" s="425" t="s">
        <v>639</v>
      </c>
      <c r="D7830" s="425" t="s">
        <v>651</v>
      </c>
      <c r="E7830" s="425" t="s">
        <v>673</v>
      </c>
      <c r="F7830" s="425">
        <v>528004120002</v>
      </c>
      <c r="G7830" s="425" t="s">
        <v>642</v>
      </c>
      <c r="H7830" s="425">
        <v>583133</v>
      </c>
      <c r="I7830" s="425" t="s">
        <v>29</v>
      </c>
      <c r="J7830" s="425">
        <v>202302</v>
      </c>
      <c r="K7830" s="425">
        <v>44676</v>
      </c>
      <c r="L7830" s="425" t="s">
        <v>644</v>
      </c>
      <c r="M7830" s="425">
        <v>-4521.71</v>
      </c>
      <c r="N7830" s="425">
        <v>-7.68</v>
      </c>
      <c r="O7830" s="425" t="s">
        <v>645</v>
      </c>
      <c r="P7830" s="432">
        <v>-6.8959999999999999</v>
      </c>
      <c r="Q7830" s="425">
        <v>30543689</v>
      </c>
      <c r="R7830" s="425" t="s">
        <v>646</v>
      </c>
      <c r="S7830" s="425">
        <v>2030994</v>
      </c>
      <c r="T7830" s="425" t="s">
        <v>1771</v>
      </c>
    </row>
    <row r="7831" spans="1:20" x14ac:dyDescent="0.25">
      <c r="A7831" s="425" t="s">
        <v>637</v>
      </c>
      <c r="B7831" s="425" t="s">
        <v>754</v>
      </c>
      <c r="C7831" s="425" t="s">
        <v>639</v>
      </c>
      <c r="D7831" s="425" t="s">
        <v>695</v>
      </c>
      <c r="E7831" s="425" t="s">
        <v>673</v>
      </c>
      <c r="F7831" s="425">
        <v>528004120002</v>
      </c>
      <c r="G7831" s="425" t="s">
        <v>642</v>
      </c>
      <c r="H7831" s="425">
        <v>583133</v>
      </c>
      <c r="I7831" s="425" t="s">
        <v>29</v>
      </c>
      <c r="J7831" s="425">
        <v>202302</v>
      </c>
      <c r="K7831" s="425">
        <v>44676</v>
      </c>
      <c r="L7831" s="425" t="s">
        <v>644</v>
      </c>
      <c r="M7831" s="425">
        <v>-28438.78</v>
      </c>
      <c r="N7831" s="425">
        <v>-48.28</v>
      </c>
      <c r="O7831" s="425" t="s">
        <v>645</v>
      </c>
      <c r="P7831" s="432">
        <v>-43.351999999999997</v>
      </c>
      <c r="Q7831" s="425">
        <v>30543689</v>
      </c>
      <c r="R7831" s="425" t="s">
        <v>646</v>
      </c>
      <c r="S7831" s="425">
        <v>2046481</v>
      </c>
      <c r="T7831" s="425" t="s">
        <v>1977</v>
      </c>
    </row>
    <row r="7832" spans="1:20" x14ac:dyDescent="0.25">
      <c r="A7832" s="425" t="s">
        <v>637</v>
      </c>
      <c r="B7832" s="425" t="s">
        <v>754</v>
      </c>
      <c r="C7832" s="425" t="s">
        <v>639</v>
      </c>
      <c r="D7832" s="425" t="s">
        <v>651</v>
      </c>
      <c r="E7832" s="425" t="s">
        <v>673</v>
      </c>
      <c r="F7832" s="425">
        <v>528004120002</v>
      </c>
      <c r="G7832" s="425" t="s">
        <v>642</v>
      </c>
      <c r="H7832" s="425">
        <v>583133</v>
      </c>
      <c r="I7832" s="425" t="s">
        <v>29</v>
      </c>
      <c r="J7832" s="425">
        <v>202302</v>
      </c>
      <c r="K7832" s="425">
        <v>44676</v>
      </c>
      <c r="L7832" s="425" t="s">
        <v>644</v>
      </c>
      <c r="M7832" s="425">
        <v>-41044.32</v>
      </c>
      <c r="N7832" s="425">
        <v>-69.680000000000007</v>
      </c>
      <c r="O7832" s="425" t="s">
        <v>645</v>
      </c>
      <c r="P7832" s="432">
        <v>-62.567999999999998</v>
      </c>
      <c r="Q7832" s="425">
        <v>30543689</v>
      </c>
      <c r="R7832" s="425" t="s">
        <v>646</v>
      </c>
      <c r="S7832" s="425">
        <v>8540279</v>
      </c>
      <c r="T7832" s="425" t="s">
        <v>1976</v>
      </c>
    </row>
    <row r="7833" spans="1:20" x14ac:dyDescent="0.25">
      <c r="A7833" s="425" t="s">
        <v>637</v>
      </c>
      <c r="B7833" s="425" t="s">
        <v>754</v>
      </c>
      <c r="C7833" s="425" t="s">
        <v>639</v>
      </c>
      <c r="D7833" s="425" t="s">
        <v>651</v>
      </c>
      <c r="E7833" s="425" t="s">
        <v>673</v>
      </c>
      <c r="F7833" s="425">
        <v>528004120002</v>
      </c>
      <c r="G7833" s="425" t="s">
        <v>642</v>
      </c>
      <c r="H7833" s="425">
        <v>583133</v>
      </c>
      <c r="I7833" s="425" t="s">
        <v>29</v>
      </c>
      <c r="J7833" s="425">
        <v>202302</v>
      </c>
      <c r="K7833" s="425">
        <v>44676</v>
      </c>
      <c r="L7833" s="425" t="s">
        <v>644</v>
      </c>
      <c r="M7833" s="425">
        <v>8660.66</v>
      </c>
      <c r="N7833" s="425">
        <v>14.7</v>
      </c>
      <c r="O7833" s="425" t="s">
        <v>645</v>
      </c>
      <c r="P7833" s="432">
        <v>13.2</v>
      </c>
      <c r="Q7833" s="425">
        <v>30543689</v>
      </c>
      <c r="R7833" s="425" t="s">
        <v>646</v>
      </c>
      <c r="S7833" s="425">
        <v>8540386</v>
      </c>
      <c r="T7833" s="425" t="s">
        <v>1960</v>
      </c>
    </row>
    <row r="7834" spans="1:20" x14ac:dyDescent="0.25">
      <c r="A7834" s="425" t="s">
        <v>637</v>
      </c>
      <c r="B7834" s="425" t="s">
        <v>754</v>
      </c>
      <c r="C7834" s="425" t="s">
        <v>639</v>
      </c>
      <c r="D7834" s="425" t="s">
        <v>651</v>
      </c>
      <c r="E7834" s="425" t="s">
        <v>673</v>
      </c>
      <c r="F7834" s="425">
        <v>528004120002</v>
      </c>
      <c r="G7834" s="425" t="s">
        <v>642</v>
      </c>
      <c r="H7834" s="425">
        <v>583133</v>
      </c>
      <c r="I7834" s="425" t="s">
        <v>29</v>
      </c>
      <c r="J7834" s="425">
        <v>202302</v>
      </c>
      <c r="K7834" s="425">
        <v>44676</v>
      </c>
      <c r="L7834" s="425" t="s">
        <v>644</v>
      </c>
      <c r="M7834" s="425">
        <v>41044.32</v>
      </c>
      <c r="N7834" s="425">
        <v>69.680000000000007</v>
      </c>
      <c r="O7834" s="425" t="s">
        <v>645</v>
      </c>
      <c r="P7834" s="432">
        <v>62.567999999999998</v>
      </c>
      <c r="Q7834" s="425">
        <v>30543689</v>
      </c>
      <c r="R7834" s="425" t="s">
        <v>646</v>
      </c>
      <c r="S7834" s="425">
        <v>8540279</v>
      </c>
      <c r="T7834" s="425" t="s">
        <v>1974</v>
      </c>
    </row>
    <row r="7835" spans="1:20" x14ac:dyDescent="0.25">
      <c r="A7835" s="425" t="s">
        <v>637</v>
      </c>
      <c r="B7835" s="425" t="s">
        <v>754</v>
      </c>
      <c r="C7835" s="425" t="s">
        <v>639</v>
      </c>
      <c r="D7835" s="425" t="s">
        <v>651</v>
      </c>
      <c r="E7835" s="425" t="s">
        <v>667</v>
      </c>
      <c r="F7835" s="425">
        <v>528004120002</v>
      </c>
      <c r="G7835" s="425" t="s">
        <v>642</v>
      </c>
      <c r="H7835" s="425">
        <v>583136</v>
      </c>
      <c r="I7835" s="425" t="s">
        <v>32</v>
      </c>
      <c r="J7835" s="425">
        <v>202302</v>
      </c>
      <c r="K7835" s="425">
        <v>44676</v>
      </c>
      <c r="L7835" s="425" t="s">
        <v>644</v>
      </c>
      <c r="M7835" s="425">
        <v>-3694.71</v>
      </c>
      <c r="N7835" s="425">
        <v>-6.27</v>
      </c>
      <c r="O7835" s="425" t="s">
        <v>645</v>
      </c>
      <c r="P7835" s="432">
        <v>-5.63</v>
      </c>
      <c r="Q7835" s="425">
        <v>30543689</v>
      </c>
      <c r="R7835" s="425" t="s">
        <v>646</v>
      </c>
      <c r="S7835" s="425">
        <v>2036440</v>
      </c>
      <c r="T7835" s="425" t="s">
        <v>1771</v>
      </c>
    </row>
    <row r="7836" spans="1:20" x14ac:dyDescent="0.25">
      <c r="A7836" s="425" t="s">
        <v>637</v>
      </c>
      <c r="B7836" s="425" t="s">
        <v>754</v>
      </c>
      <c r="C7836" s="425" t="s">
        <v>639</v>
      </c>
      <c r="D7836" s="425" t="s">
        <v>651</v>
      </c>
      <c r="E7836" s="425" t="s">
        <v>667</v>
      </c>
      <c r="F7836" s="425">
        <v>528004120002</v>
      </c>
      <c r="G7836" s="425" t="s">
        <v>642</v>
      </c>
      <c r="H7836" s="425">
        <v>583136</v>
      </c>
      <c r="I7836" s="425" t="s">
        <v>32</v>
      </c>
      <c r="J7836" s="425">
        <v>202302</v>
      </c>
      <c r="K7836" s="425">
        <v>44676</v>
      </c>
      <c r="L7836" s="425" t="s">
        <v>644</v>
      </c>
      <c r="M7836" s="425">
        <v>-7509.08</v>
      </c>
      <c r="N7836" s="425">
        <v>-12.75</v>
      </c>
      <c r="O7836" s="425" t="s">
        <v>645</v>
      </c>
      <c r="P7836" s="432">
        <v>-11.449</v>
      </c>
      <c r="Q7836" s="425">
        <v>30543689</v>
      </c>
      <c r="R7836" s="425" t="s">
        <v>646</v>
      </c>
      <c r="S7836" s="425">
        <v>8540358</v>
      </c>
      <c r="T7836" s="425" t="s">
        <v>1771</v>
      </c>
    </row>
    <row r="7837" spans="1:20" x14ac:dyDescent="0.25">
      <c r="A7837" s="425" t="s">
        <v>637</v>
      </c>
      <c r="B7837" s="425" t="s">
        <v>754</v>
      </c>
      <c r="C7837" s="425" t="s">
        <v>639</v>
      </c>
      <c r="D7837" s="425" t="s">
        <v>651</v>
      </c>
      <c r="E7837" s="425" t="s">
        <v>667</v>
      </c>
      <c r="F7837" s="425">
        <v>528004120002</v>
      </c>
      <c r="G7837" s="425" t="s">
        <v>642</v>
      </c>
      <c r="H7837" s="425">
        <v>583136</v>
      </c>
      <c r="I7837" s="425" t="s">
        <v>32</v>
      </c>
      <c r="J7837" s="425">
        <v>202302</v>
      </c>
      <c r="K7837" s="425">
        <v>44676</v>
      </c>
      <c r="L7837" s="425" t="s">
        <v>644</v>
      </c>
      <c r="M7837" s="425">
        <v>7509.08</v>
      </c>
      <c r="N7837" s="425">
        <v>12.75</v>
      </c>
      <c r="O7837" s="425" t="s">
        <v>645</v>
      </c>
      <c r="P7837" s="432">
        <v>11.449</v>
      </c>
      <c r="Q7837" s="425">
        <v>30543689</v>
      </c>
      <c r="R7837" s="425" t="s">
        <v>646</v>
      </c>
      <c r="S7837" s="425">
        <v>8540358</v>
      </c>
      <c r="T7837" s="425" t="s">
        <v>1985</v>
      </c>
    </row>
    <row r="7838" spans="1:20" x14ac:dyDescent="0.25">
      <c r="A7838" s="425" t="s">
        <v>637</v>
      </c>
      <c r="B7838" s="425" t="s">
        <v>754</v>
      </c>
      <c r="C7838" s="425" t="s">
        <v>639</v>
      </c>
      <c r="D7838" s="425" t="s">
        <v>651</v>
      </c>
      <c r="E7838" s="425" t="s">
        <v>667</v>
      </c>
      <c r="F7838" s="425">
        <v>528004120002</v>
      </c>
      <c r="G7838" s="425" t="s">
        <v>642</v>
      </c>
      <c r="H7838" s="425">
        <v>583136</v>
      </c>
      <c r="I7838" s="425" t="s">
        <v>32</v>
      </c>
      <c r="J7838" s="425">
        <v>202302</v>
      </c>
      <c r="K7838" s="425">
        <v>44676</v>
      </c>
      <c r="L7838" s="425" t="s">
        <v>644</v>
      </c>
      <c r="M7838" s="425">
        <v>-3694.71</v>
      </c>
      <c r="N7838" s="425">
        <v>-6.27</v>
      </c>
      <c r="O7838" s="425" t="s">
        <v>645</v>
      </c>
      <c r="P7838" s="432">
        <v>-5.63</v>
      </c>
      <c r="Q7838" s="425">
        <v>30543689</v>
      </c>
      <c r="R7838" s="425" t="s">
        <v>646</v>
      </c>
      <c r="S7838" s="425">
        <v>2036440</v>
      </c>
      <c r="T7838" s="425" t="s">
        <v>1982</v>
      </c>
    </row>
    <row r="7839" spans="1:20" x14ac:dyDescent="0.25">
      <c r="A7839" s="425" t="s">
        <v>637</v>
      </c>
      <c r="B7839" s="425" t="s">
        <v>677</v>
      </c>
      <c r="C7839" s="425" t="s">
        <v>639</v>
      </c>
      <c r="D7839" s="425" t="s">
        <v>695</v>
      </c>
      <c r="E7839" s="425" t="s">
        <v>673</v>
      </c>
      <c r="F7839" s="425">
        <v>528004120002</v>
      </c>
      <c r="G7839" s="425" t="s">
        <v>642</v>
      </c>
      <c r="H7839" s="425">
        <v>583148</v>
      </c>
      <c r="I7839" s="425" t="s">
        <v>699</v>
      </c>
      <c r="J7839" s="425">
        <v>202302</v>
      </c>
      <c r="K7839" s="425">
        <v>44676</v>
      </c>
      <c r="L7839" s="425" t="s">
        <v>644</v>
      </c>
      <c r="M7839" s="425">
        <v>-218472.13</v>
      </c>
      <c r="N7839" s="425">
        <v>-370.92</v>
      </c>
      <c r="O7839" s="425" t="s">
        <v>645</v>
      </c>
      <c r="P7839" s="432">
        <v>-333.06099999999998</v>
      </c>
      <c r="Q7839" s="425">
        <v>30543689</v>
      </c>
      <c r="R7839" s="425" t="s">
        <v>646</v>
      </c>
      <c r="S7839" s="425">
        <v>2046481</v>
      </c>
      <c r="T7839" s="425" t="s">
        <v>1771</v>
      </c>
    </row>
    <row r="7840" spans="1:20" x14ac:dyDescent="0.25">
      <c r="A7840" s="425" t="s">
        <v>637</v>
      </c>
      <c r="B7840" s="425" t="s">
        <v>677</v>
      </c>
      <c r="C7840" s="425" t="s">
        <v>639</v>
      </c>
      <c r="D7840" s="425" t="s">
        <v>651</v>
      </c>
      <c r="E7840" s="425" t="s">
        <v>673</v>
      </c>
      <c r="F7840" s="425">
        <v>528004120002</v>
      </c>
      <c r="G7840" s="425" t="s">
        <v>642</v>
      </c>
      <c r="H7840" s="425">
        <v>583148</v>
      </c>
      <c r="I7840" s="425" t="s">
        <v>699</v>
      </c>
      <c r="J7840" s="425">
        <v>202302</v>
      </c>
      <c r="K7840" s="425">
        <v>44676</v>
      </c>
      <c r="L7840" s="425" t="s">
        <v>644</v>
      </c>
      <c r="M7840" s="425">
        <v>-61946.97</v>
      </c>
      <c r="N7840" s="425">
        <v>-105.17</v>
      </c>
      <c r="O7840" s="425" t="s">
        <v>645</v>
      </c>
      <c r="P7840" s="432">
        <v>-94.436000000000007</v>
      </c>
      <c r="Q7840" s="425">
        <v>30543689</v>
      </c>
      <c r="R7840" s="425" t="s">
        <v>646</v>
      </c>
      <c r="S7840" s="425">
        <v>8540386</v>
      </c>
      <c r="T7840" s="425" t="s">
        <v>1898</v>
      </c>
    </row>
    <row r="7841" spans="1:20" x14ac:dyDescent="0.25">
      <c r="A7841" s="425" t="s">
        <v>637</v>
      </c>
      <c r="B7841" s="425" t="s">
        <v>677</v>
      </c>
      <c r="C7841" s="425" t="s">
        <v>639</v>
      </c>
      <c r="D7841" s="425" t="s">
        <v>651</v>
      </c>
      <c r="E7841" s="425" t="s">
        <v>673</v>
      </c>
      <c r="F7841" s="425">
        <v>528004120002</v>
      </c>
      <c r="G7841" s="425" t="s">
        <v>642</v>
      </c>
      <c r="H7841" s="425">
        <v>583148</v>
      </c>
      <c r="I7841" s="425" t="s">
        <v>699</v>
      </c>
      <c r="J7841" s="425">
        <v>202302</v>
      </c>
      <c r="K7841" s="425">
        <v>44676</v>
      </c>
      <c r="L7841" s="425" t="s">
        <v>644</v>
      </c>
      <c r="M7841" s="425">
        <v>39742.18</v>
      </c>
      <c r="N7841" s="425">
        <v>67.47</v>
      </c>
      <c r="O7841" s="425" t="s">
        <v>645</v>
      </c>
      <c r="P7841" s="432">
        <v>60.582999999999998</v>
      </c>
      <c r="Q7841" s="425">
        <v>30543689</v>
      </c>
      <c r="R7841" s="425" t="s">
        <v>646</v>
      </c>
      <c r="S7841" s="425">
        <v>2027008</v>
      </c>
      <c r="T7841" s="425" t="s">
        <v>1897</v>
      </c>
    </row>
    <row r="7842" spans="1:20" x14ac:dyDescent="0.25">
      <c r="A7842" s="425" t="s">
        <v>637</v>
      </c>
      <c r="B7842" s="425" t="s">
        <v>677</v>
      </c>
      <c r="C7842" s="425" t="s">
        <v>639</v>
      </c>
      <c r="D7842" s="425" t="s">
        <v>651</v>
      </c>
      <c r="E7842" s="425" t="s">
        <v>673</v>
      </c>
      <c r="F7842" s="425">
        <v>528004120002</v>
      </c>
      <c r="G7842" s="425" t="s">
        <v>642</v>
      </c>
      <c r="H7842" s="425">
        <v>583148</v>
      </c>
      <c r="I7842" s="425" t="s">
        <v>699</v>
      </c>
      <c r="J7842" s="425">
        <v>202302</v>
      </c>
      <c r="K7842" s="425">
        <v>44676</v>
      </c>
      <c r="L7842" s="425" t="s">
        <v>644</v>
      </c>
      <c r="M7842" s="425">
        <v>61946.97</v>
      </c>
      <c r="N7842" s="425">
        <v>105.17</v>
      </c>
      <c r="O7842" s="425" t="s">
        <v>645</v>
      </c>
      <c r="P7842" s="432">
        <v>94.436000000000007</v>
      </c>
      <c r="Q7842" s="425">
        <v>30543689</v>
      </c>
      <c r="R7842" s="425" t="s">
        <v>646</v>
      </c>
      <c r="S7842" s="425">
        <v>8540386</v>
      </c>
      <c r="T7842" s="425" t="s">
        <v>1771</v>
      </c>
    </row>
    <row r="7843" spans="1:20" x14ac:dyDescent="0.25">
      <c r="A7843" s="425" t="s">
        <v>637</v>
      </c>
      <c r="B7843" s="425" t="s">
        <v>677</v>
      </c>
      <c r="C7843" s="425" t="s">
        <v>639</v>
      </c>
      <c r="D7843" s="425" t="s">
        <v>651</v>
      </c>
      <c r="E7843" s="425" t="s">
        <v>673</v>
      </c>
      <c r="F7843" s="425">
        <v>528004120002</v>
      </c>
      <c r="G7843" s="425" t="s">
        <v>642</v>
      </c>
      <c r="H7843" s="425">
        <v>583148</v>
      </c>
      <c r="I7843" s="425" t="s">
        <v>699</v>
      </c>
      <c r="J7843" s="425">
        <v>202302</v>
      </c>
      <c r="K7843" s="425">
        <v>44676</v>
      </c>
      <c r="L7843" s="425" t="s">
        <v>644</v>
      </c>
      <c r="M7843" s="425">
        <v>-39742.18</v>
      </c>
      <c r="N7843" s="425">
        <v>-67.47</v>
      </c>
      <c r="O7843" s="425" t="s">
        <v>645</v>
      </c>
      <c r="P7843" s="432">
        <v>-60.582999999999998</v>
      </c>
      <c r="Q7843" s="425">
        <v>30543689</v>
      </c>
      <c r="R7843" s="425" t="s">
        <v>646</v>
      </c>
      <c r="S7843" s="425">
        <v>2027008</v>
      </c>
      <c r="T7843" s="425" t="s">
        <v>1771</v>
      </c>
    </row>
    <row r="7844" spans="1:20" x14ac:dyDescent="0.25">
      <c r="A7844" s="425" t="s">
        <v>637</v>
      </c>
      <c r="B7844" s="425" t="s">
        <v>677</v>
      </c>
      <c r="C7844" s="425" t="s">
        <v>639</v>
      </c>
      <c r="D7844" s="425" t="s">
        <v>651</v>
      </c>
      <c r="E7844" s="425" t="s">
        <v>673</v>
      </c>
      <c r="F7844" s="425">
        <v>528004120002</v>
      </c>
      <c r="G7844" s="425" t="s">
        <v>642</v>
      </c>
      <c r="H7844" s="425">
        <v>583148</v>
      </c>
      <c r="I7844" s="425" t="s">
        <v>699</v>
      </c>
      <c r="J7844" s="425">
        <v>202302</v>
      </c>
      <c r="K7844" s="425">
        <v>44676</v>
      </c>
      <c r="L7844" s="425" t="s">
        <v>644</v>
      </c>
      <c r="M7844" s="425">
        <v>-47686.36</v>
      </c>
      <c r="N7844" s="425">
        <v>-80.959999999999994</v>
      </c>
      <c r="O7844" s="425" t="s">
        <v>645</v>
      </c>
      <c r="P7844" s="432">
        <v>-72.697000000000003</v>
      </c>
      <c r="Q7844" s="425">
        <v>30543689</v>
      </c>
      <c r="R7844" s="425" t="s">
        <v>646</v>
      </c>
      <c r="S7844" s="425">
        <v>2030994</v>
      </c>
      <c r="T7844" s="425" t="s">
        <v>1895</v>
      </c>
    </row>
    <row r="7845" spans="1:20" x14ac:dyDescent="0.25">
      <c r="A7845" s="425" t="s">
        <v>637</v>
      </c>
      <c r="B7845" s="425" t="s">
        <v>736</v>
      </c>
      <c r="C7845" s="425" t="s">
        <v>639</v>
      </c>
      <c r="D7845" s="425" t="s">
        <v>640</v>
      </c>
      <c r="E7845" s="425" t="s">
        <v>673</v>
      </c>
      <c r="F7845" s="425">
        <v>528004120002</v>
      </c>
      <c r="G7845" s="425" t="s">
        <v>642</v>
      </c>
      <c r="H7845" s="425">
        <v>583133</v>
      </c>
      <c r="I7845" s="425" t="s">
        <v>29</v>
      </c>
      <c r="J7845" s="425">
        <v>202302</v>
      </c>
      <c r="K7845" s="425">
        <v>44676</v>
      </c>
      <c r="L7845" s="425" t="s">
        <v>644</v>
      </c>
      <c r="M7845" s="425">
        <v>6961.68</v>
      </c>
      <c r="N7845" s="425">
        <v>11.82</v>
      </c>
      <c r="O7845" s="425" t="s">
        <v>645</v>
      </c>
      <c r="P7845" s="432">
        <v>10.614000000000001</v>
      </c>
      <c r="Q7845" s="425">
        <v>30543689</v>
      </c>
      <c r="R7845" s="425" t="s">
        <v>646</v>
      </c>
      <c r="S7845" s="425">
        <v>8540206</v>
      </c>
      <c r="T7845" s="425" t="s">
        <v>1836</v>
      </c>
    </row>
    <row r="7846" spans="1:20" x14ac:dyDescent="0.25">
      <c r="A7846" s="425" t="s">
        <v>637</v>
      </c>
      <c r="B7846" s="425" t="s">
        <v>736</v>
      </c>
      <c r="C7846" s="425" t="s">
        <v>639</v>
      </c>
      <c r="D7846" s="425" t="s">
        <v>640</v>
      </c>
      <c r="E7846" s="425" t="s">
        <v>673</v>
      </c>
      <c r="F7846" s="425">
        <v>528004120002</v>
      </c>
      <c r="G7846" s="425" t="s">
        <v>642</v>
      </c>
      <c r="H7846" s="425">
        <v>583133</v>
      </c>
      <c r="I7846" s="425" t="s">
        <v>29</v>
      </c>
      <c r="J7846" s="425">
        <v>202302</v>
      </c>
      <c r="K7846" s="425">
        <v>44676</v>
      </c>
      <c r="L7846" s="425" t="s">
        <v>644</v>
      </c>
      <c r="M7846" s="425">
        <v>7233.64</v>
      </c>
      <c r="N7846" s="425">
        <v>12.28</v>
      </c>
      <c r="O7846" s="425" t="s">
        <v>645</v>
      </c>
      <c r="P7846" s="432">
        <v>11.026999999999999</v>
      </c>
      <c r="Q7846" s="425">
        <v>30543689</v>
      </c>
      <c r="R7846" s="425" t="s">
        <v>646</v>
      </c>
      <c r="S7846" s="425">
        <v>2013058</v>
      </c>
      <c r="T7846" s="425" t="s">
        <v>1835</v>
      </c>
    </row>
    <row r="7847" spans="1:20" x14ac:dyDescent="0.25">
      <c r="A7847" s="425" t="s">
        <v>637</v>
      </c>
      <c r="B7847" s="425" t="s">
        <v>736</v>
      </c>
      <c r="C7847" s="425" t="s">
        <v>639</v>
      </c>
      <c r="D7847" s="425" t="s">
        <v>640</v>
      </c>
      <c r="E7847" s="425" t="s">
        <v>673</v>
      </c>
      <c r="F7847" s="425">
        <v>528004120002</v>
      </c>
      <c r="G7847" s="425" t="s">
        <v>642</v>
      </c>
      <c r="H7847" s="425">
        <v>583133</v>
      </c>
      <c r="I7847" s="425" t="s">
        <v>29</v>
      </c>
      <c r="J7847" s="425">
        <v>202302</v>
      </c>
      <c r="K7847" s="425">
        <v>44676</v>
      </c>
      <c r="L7847" s="425" t="s">
        <v>644</v>
      </c>
      <c r="M7847" s="425">
        <v>-7233.64</v>
      </c>
      <c r="N7847" s="425">
        <v>-12.28</v>
      </c>
      <c r="O7847" s="425" t="s">
        <v>645</v>
      </c>
      <c r="P7847" s="432">
        <v>-11.026999999999999</v>
      </c>
      <c r="Q7847" s="425">
        <v>30543689</v>
      </c>
      <c r="R7847" s="425" t="s">
        <v>646</v>
      </c>
      <c r="S7847" s="425">
        <v>2013058</v>
      </c>
      <c r="T7847" s="425" t="s">
        <v>1771</v>
      </c>
    </row>
    <row r="7848" spans="1:20" x14ac:dyDescent="0.25">
      <c r="A7848" s="425" t="s">
        <v>637</v>
      </c>
      <c r="B7848" s="425" t="s">
        <v>736</v>
      </c>
      <c r="C7848" s="425" t="s">
        <v>639</v>
      </c>
      <c r="D7848" s="425" t="s">
        <v>640</v>
      </c>
      <c r="E7848" s="425" t="s">
        <v>673</v>
      </c>
      <c r="F7848" s="425">
        <v>528004120002</v>
      </c>
      <c r="G7848" s="425" t="s">
        <v>642</v>
      </c>
      <c r="H7848" s="425">
        <v>583133</v>
      </c>
      <c r="I7848" s="425" t="s">
        <v>29</v>
      </c>
      <c r="J7848" s="425">
        <v>202302</v>
      </c>
      <c r="K7848" s="425">
        <v>44676</v>
      </c>
      <c r="L7848" s="425" t="s">
        <v>644</v>
      </c>
      <c r="M7848" s="425">
        <v>6961.68</v>
      </c>
      <c r="N7848" s="425">
        <v>11.82</v>
      </c>
      <c r="O7848" s="425" t="s">
        <v>645</v>
      </c>
      <c r="P7848" s="432">
        <v>10.614000000000001</v>
      </c>
      <c r="Q7848" s="425">
        <v>30543689</v>
      </c>
      <c r="R7848" s="425" t="s">
        <v>646</v>
      </c>
      <c r="S7848" s="425">
        <v>8540206</v>
      </c>
      <c r="T7848" s="425" t="s">
        <v>1836</v>
      </c>
    </row>
    <row r="7849" spans="1:20" x14ac:dyDescent="0.25">
      <c r="A7849" s="425" t="s">
        <v>637</v>
      </c>
      <c r="B7849" s="425" t="s">
        <v>736</v>
      </c>
      <c r="C7849" s="425" t="s">
        <v>639</v>
      </c>
      <c r="D7849" s="425" t="s">
        <v>640</v>
      </c>
      <c r="E7849" s="425" t="s">
        <v>673</v>
      </c>
      <c r="F7849" s="425">
        <v>528004120002</v>
      </c>
      <c r="G7849" s="425" t="s">
        <v>642</v>
      </c>
      <c r="H7849" s="425">
        <v>583133</v>
      </c>
      <c r="I7849" s="425" t="s">
        <v>29</v>
      </c>
      <c r="J7849" s="425">
        <v>202302</v>
      </c>
      <c r="K7849" s="425">
        <v>44676</v>
      </c>
      <c r="L7849" s="425" t="s">
        <v>644</v>
      </c>
      <c r="M7849" s="425">
        <v>7233.64</v>
      </c>
      <c r="N7849" s="425">
        <v>12.28</v>
      </c>
      <c r="O7849" s="425" t="s">
        <v>645</v>
      </c>
      <c r="P7849" s="432">
        <v>11.026999999999999</v>
      </c>
      <c r="Q7849" s="425">
        <v>30543689</v>
      </c>
      <c r="R7849" s="425" t="s">
        <v>646</v>
      </c>
      <c r="S7849" s="425">
        <v>2013058</v>
      </c>
      <c r="T7849" s="425" t="s">
        <v>1835</v>
      </c>
    </row>
    <row r="7850" spans="1:20" x14ac:dyDescent="0.25">
      <c r="A7850" s="425" t="s">
        <v>637</v>
      </c>
      <c r="B7850" s="425" t="s">
        <v>736</v>
      </c>
      <c r="C7850" s="425" t="s">
        <v>639</v>
      </c>
      <c r="D7850" s="425" t="s">
        <v>640</v>
      </c>
      <c r="E7850" s="425" t="s">
        <v>673</v>
      </c>
      <c r="F7850" s="425">
        <v>528004120002</v>
      </c>
      <c r="G7850" s="425" t="s">
        <v>642</v>
      </c>
      <c r="H7850" s="425">
        <v>583133</v>
      </c>
      <c r="I7850" s="425" t="s">
        <v>29</v>
      </c>
      <c r="J7850" s="425">
        <v>202302</v>
      </c>
      <c r="K7850" s="425">
        <v>44676</v>
      </c>
      <c r="L7850" s="425" t="s">
        <v>644</v>
      </c>
      <c r="M7850" s="425">
        <v>102955.84</v>
      </c>
      <c r="N7850" s="425">
        <v>174.8</v>
      </c>
      <c r="O7850" s="425" t="s">
        <v>645</v>
      </c>
      <c r="P7850" s="432">
        <v>156.959</v>
      </c>
      <c r="Q7850" s="425">
        <v>30543689</v>
      </c>
      <c r="R7850" s="425" t="s">
        <v>646</v>
      </c>
      <c r="S7850" s="425">
        <v>2029740</v>
      </c>
      <c r="T7850" s="425" t="s">
        <v>1829</v>
      </c>
    </row>
    <row r="7851" spans="1:20" x14ac:dyDescent="0.25">
      <c r="A7851" s="425" t="s">
        <v>637</v>
      </c>
      <c r="B7851" s="425" t="s">
        <v>677</v>
      </c>
      <c r="C7851" s="425" t="s">
        <v>639</v>
      </c>
      <c r="D7851" s="425" t="s">
        <v>651</v>
      </c>
      <c r="E7851" s="425" t="s">
        <v>673</v>
      </c>
      <c r="F7851" s="425">
        <v>528004120002</v>
      </c>
      <c r="G7851" s="425" t="s">
        <v>642</v>
      </c>
      <c r="H7851" s="425">
        <v>583148</v>
      </c>
      <c r="I7851" s="425" t="s">
        <v>699</v>
      </c>
      <c r="J7851" s="425">
        <v>202302</v>
      </c>
      <c r="K7851" s="425">
        <v>44676</v>
      </c>
      <c r="L7851" s="425" t="s">
        <v>644</v>
      </c>
      <c r="M7851" s="425">
        <v>39742.18</v>
      </c>
      <c r="N7851" s="425">
        <v>67.47</v>
      </c>
      <c r="O7851" s="425" t="s">
        <v>645</v>
      </c>
      <c r="P7851" s="432">
        <v>60.582999999999998</v>
      </c>
      <c r="Q7851" s="425">
        <v>30543689</v>
      </c>
      <c r="R7851" s="425" t="s">
        <v>646</v>
      </c>
      <c r="S7851" s="425">
        <v>2027008</v>
      </c>
      <c r="T7851" s="425" t="s">
        <v>1771</v>
      </c>
    </row>
    <row r="7852" spans="1:20" x14ac:dyDescent="0.25">
      <c r="A7852" s="425" t="s">
        <v>637</v>
      </c>
      <c r="B7852" s="425" t="s">
        <v>677</v>
      </c>
      <c r="C7852" s="425" t="s">
        <v>639</v>
      </c>
      <c r="D7852" s="425" t="s">
        <v>651</v>
      </c>
      <c r="E7852" s="425" t="s">
        <v>673</v>
      </c>
      <c r="F7852" s="425">
        <v>528004120002</v>
      </c>
      <c r="G7852" s="425" t="s">
        <v>642</v>
      </c>
      <c r="H7852" s="425">
        <v>583148</v>
      </c>
      <c r="I7852" s="425" t="s">
        <v>699</v>
      </c>
      <c r="J7852" s="425">
        <v>202302</v>
      </c>
      <c r="K7852" s="425">
        <v>44676</v>
      </c>
      <c r="L7852" s="425" t="s">
        <v>644</v>
      </c>
      <c r="M7852" s="425">
        <v>-47686.36</v>
      </c>
      <c r="N7852" s="425">
        <v>-80.959999999999994</v>
      </c>
      <c r="O7852" s="425" t="s">
        <v>645</v>
      </c>
      <c r="P7852" s="432">
        <v>-72.697000000000003</v>
      </c>
      <c r="Q7852" s="425">
        <v>30543689</v>
      </c>
      <c r="R7852" s="425" t="s">
        <v>646</v>
      </c>
      <c r="S7852" s="425">
        <v>2030994</v>
      </c>
      <c r="T7852" s="425" t="s">
        <v>1895</v>
      </c>
    </row>
    <row r="7853" spans="1:20" x14ac:dyDescent="0.25">
      <c r="A7853" s="425" t="s">
        <v>637</v>
      </c>
      <c r="B7853" s="425" t="s">
        <v>677</v>
      </c>
      <c r="C7853" s="425" t="s">
        <v>639</v>
      </c>
      <c r="D7853" s="425" t="s">
        <v>651</v>
      </c>
      <c r="E7853" s="425" t="s">
        <v>673</v>
      </c>
      <c r="F7853" s="425">
        <v>528004120002</v>
      </c>
      <c r="G7853" s="425" t="s">
        <v>642</v>
      </c>
      <c r="H7853" s="425">
        <v>583148</v>
      </c>
      <c r="I7853" s="425" t="s">
        <v>699</v>
      </c>
      <c r="J7853" s="425">
        <v>202302</v>
      </c>
      <c r="K7853" s="425">
        <v>44676</v>
      </c>
      <c r="L7853" s="425" t="s">
        <v>644</v>
      </c>
      <c r="M7853" s="425">
        <v>243052.22</v>
      </c>
      <c r="N7853" s="425">
        <v>412.65</v>
      </c>
      <c r="O7853" s="425" t="s">
        <v>645</v>
      </c>
      <c r="P7853" s="432">
        <v>370.53199999999998</v>
      </c>
      <c r="Q7853" s="425">
        <v>30543689</v>
      </c>
      <c r="R7853" s="425" t="s">
        <v>646</v>
      </c>
      <c r="S7853" s="425">
        <v>8540279</v>
      </c>
      <c r="T7853" s="425" t="s">
        <v>1911</v>
      </c>
    </row>
    <row r="7854" spans="1:20" x14ac:dyDescent="0.25">
      <c r="A7854" s="425" t="s">
        <v>637</v>
      </c>
      <c r="B7854" s="425" t="s">
        <v>677</v>
      </c>
      <c r="C7854" s="425" t="s">
        <v>639</v>
      </c>
      <c r="D7854" s="425" t="s">
        <v>651</v>
      </c>
      <c r="E7854" s="425" t="s">
        <v>673</v>
      </c>
      <c r="F7854" s="425">
        <v>528004120002</v>
      </c>
      <c r="G7854" s="425" t="s">
        <v>642</v>
      </c>
      <c r="H7854" s="425">
        <v>583148</v>
      </c>
      <c r="I7854" s="425" t="s">
        <v>699</v>
      </c>
      <c r="J7854" s="425">
        <v>202302</v>
      </c>
      <c r="K7854" s="425">
        <v>44676</v>
      </c>
      <c r="L7854" s="425" t="s">
        <v>644</v>
      </c>
      <c r="M7854" s="425">
        <v>47686.36</v>
      </c>
      <c r="N7854" s="425">
        <v>80.959999999999994</v>
      </c>
      <c r="O7854" s="425" t="s">
        <v>645</v>
      </c>
      <c r="P7854" s="432">
        <v>72.697000000000003</v>
      </c>
      <c r="Q7854" s="425">
        <v>30543689</v>
      </c>
      <c r="R7854" s="425" t="s">
        <v>646</v>
      </c>
      <c r="S7854" s="425">
        <v>2030994</v>
      </c>
      <c r="T7854" s="425" t="s">
        <v>1909</v>
      </c>
    </row>
    <row r="7855" spans="1:20" x14ac:dyDescent="0.25">
      <c r="A7855" s="425" t="s">
        <v>637</v>
      </c>
      <c r="B7855" s="425" t="s">
        <v>677</v>
      </c>
      <c r="C7855" s="425" t="s">
        <v>639</v>
      </c>
      <c r="D7855" s="425" t="s">
        <v>651</v>
      </c>
      <c r="E7855" s="425" t="s">
        <v>673</v>
      </c>
      <c r="F7855" s="425">
        <v>528004120002</v>
      </c>
      <c r="G7855" s="425" t="s">
        <v>642</v>
      </c>
      <c r="H7855" s="425">
        <v>583148</v>
      </c>
      <c r="I7855" s="425" t="s">
        <v>699</v>
      </c>
      <c r="J7855" s="425">
        <v>202302</v>
      </c>
      <c r="K7855" s="425">
        <v>44676</v>
      </c>
      <c r="L7855" s="425" t="s">
        <v>644</v>
      </c>
      <c r="M7855" s="425">
        <v>47686.36</v>
      </c>
      <c r="N7855" s="425">
        <v>80.959999999999994</v>
      </c>
      <c r="O7855" s="425" t="s">
        <v>645</v>
      </c>
      <c r="P7855" s="432">
        <v>72.697000000000003</v>
      </c>
      <c r="Q7855" s="425">
        <v>30543689</v>
      </c>
      <c r="R7855" s="425" t="s">
        <v>646</v>
      </c>
      <c r="S7855" s="425">
        <v>2030994</v>
      </c>
      <c r="T7855" s="425" t="s">
        <v>1771</v>
      </c>
    </row>
    <row r="7856" spans="1:20" x14ac:dyDescent="0.25">
      <c r="A7856" s="425" t="s">
        <v>637</v>
      </c>
      <c r="B7856" s="425" t="s">
        <v>736</v>
      </c>
      <c r="C7856" s="425" t="s">
        <v>639</v>
      </c>
      <c r="D7856" s="425" t="s">
        <v>640</v>
      </c>
      <c r="E7856" s="425" t="s">
        <v>673</v>
      </c>
      <c r="F7856" s="425">
        <v>528004120002</v>
      </c>
      <c r="G7856" s="425" t="s">
        <v>642</v>
      </c>
      <c r="H7856" s="425">
        <v>583133</v>
      </c>
      <c r="I7856" s="425" t="s">
        <v>29</v>
      </c>
      <c r="J7856" s="425">
        <v>202302</v>
      </c>
      <c r="K7856" s="425">
        <v>44676</v>
      </c>
      <c r="L7856" s="425" t="s">
        <v>644</v>
      </c>
      <c r="M7856" s="425">
        <v>6829.41</v>
      </c>
      <c r="N7856" s="425">
        <v>11.59</v>
      </c>
      <c r="O7856" s="425" t="s">
        <v>645</v>
      </c>
      <c r="P7856" s="432">
        <v>10.407</v>
      </c>
      <c r="Q7856" s="425">
        <v>30543689</v>
      </c>
      <c r="R7856" s="425" t="s">
        <v>646</v>
      </c>
      <c r="S7856" s="425">
        <v>2012905</v>
      </c>
      <c r="T7856" s="425" t="s">
        <v>1830</v>
      </c>
    </row>
    <row r="7857" spans="1:20" x14ac:dyDescent="0.25">
      <c r="A7857" s="425" t="s">
        <v>637</v>
      </c>
      <c r="B7857" s="425" t="s">
        <v>736</v>
      </c>
      <c r="C7857" s="425" t="s">
        <v>639</v>
      </c>
      <c r="D7857" s="425" t="s">
        <v>640</v>
      </c>
      <c r="E7857" s="425" t="s">
        <v>673</v>
      </c>
      <c r="F7857" s="425">
        <v>528004120002</v>
      </c>
      <c r="G7857" s="425" t="s">
        <v>642</v>
      </c>
      <c r="H7857" s="425">
        <v>583133</v>
      </c>
      <c r="I7857" s="425" t="s">
        <v>29</v>
      </c>
      <c r="J7857" s="425">
        <v>202302</v>
      </c>
      <c r="K7857" s="425">
        <v>44676</v>
      </c>
      <c r="L7857" s="425" t="s">
        <v>644</v>
      </c>
      <c r="M7857" s="425">
        <v>-6829.41</v>
      </c>
      <c r="N7857" s="425">
        <v>-11.59</v>
      </c>
      <c r="O7857" s="425" t="s">
        <v>645</v>
      </c>
      <c r="P7857" s="432">
        <v>-10.407</v>
      </c>
      <c r="Q7857" s="425">
        <v>30543689</v>
      </c>
      <c r="R7857" s="425" t="s">
        <v>646</v>
      </c>
      <c r="S7857" s="425">
        <v>2012905</v>
      </c>
      <c r="T7857" s="425" t="s">
        <v>1833</v>
      </c>
    </row>
    <row r="7858" spans="1:20" x14ac:dyDescent="0.25">
      <c r="A7858" s="425" t="s">
        <v>637</v>
      </c>
      <c r="B7858" s="425" t="s">
        <v>736</v>
      </c>
      <c r="C7858" s="425" t="s">
        <v>639</v>
      </c>
      <c r="D7858" s="425" t="s">
        <v>640</v>
      </c>
      <c r="E7858" s="425" t="s">
        <v>673</v>
      </c>
      <c r="F7858" s="425">
        <v>528004120002</v>
      </c>
      <c r="G7858" s="425" t="s">
        <v>642</v>
      </c>
      <c r="H7858" s="425">
        <v>583133</v>
      </c>
      <c r="I7858" s="425" t="s">
        <v>29</v>
      </c>
      <c r="J7858" s="425">
        <v>202302</v>
      </c>
      <c r="K7858" s="425">
        <v>44676</v>
      </c>
      <c r="L7858" s="425" t="s">
        <v>644</v>
      </c>
      <c r="M7858" s="425">
        <v>-102955.84</v>
      </c>
      <c r="N7858" s="425">
        <v>-174.8</v>
      </c>
      <c r="O7858" s="425" t="s">
        <v>645</v>
      </c>
      <c r="P7858" s="432">
        <v>-156.959</v>
      </c>
      <c r="Q7858" s="425">
        <v>30543689</v>
      </c>
      <c r="R7858" s="425" t="s">
        <v>646</v>
      </c>
      <c r="S7858" s="425">
        <v>2029740</v>
      </c>
      <c r="T7858" s="425" t="s">
        <v>1771</v>
      </c>
    </row>
    <row r="7859" spans="1:20" x14ac:dyDescent="0.25">
      <c r="A7859" s="425" t="s">
        <v>637</v>
      </c>
      <c r="B7859" s="425" t="s">
        <v>677</v>
      </c>
      <c r="C7859" s="425" t="s">
        <v>639</v>
      </c>
      <c r="D7859" s="425" t="s">
        <v>695</v>
      </c>
      <c r="E7859" s="425" t="s">
        <v>673</v>
      </c>
      <c r="F7859" s="425">
        <v>528004120002</v>
      </c>
      <c r="G7859" s="425" t="s">
        <v>642</v>
      </c>
      <c r="H7859" s="425">
        <v>583148</v>
      </c>
      <c r="I7859" s="425" t="s">
        <v>699</v>
      </c>
      <c r="J7859" s="425">
        <v>202302</v>
      </c>
      <c r="K7859" s="425">
        <v>44676</v>
      </c>
      <c r="L7859" s="425" t="s">
        <v>644</v>
      </c>
      <c r="M7859" s="425">
        <v>-218472.13</v>
      </c>
      <c r="N7859" s="425">
        <v>-370.92</v>
      </c>
      <c r="O7859" s="425" t="s">
        <v>645</v>
      </c>
      <c r="P7859" s="432">
        <v>-333.06099999999998</v>
      </c>
      <c r="Q7859" s="425">
        <v>30543689</v>
      </c>
      <c r="R7859" s="425" t="s">
        <v>646</v>
      </c>
      <c r="S7859" s="425">
        <v>2046481</v>
      </c>
      <c r="T7859" s="425" t="s">
        <v>1907</v>
      </c>
    </row>
    <row r="7860" spans="1:20" x14ac:dyDescent="0.25">
      <c r="A7860" s="425" t="s">
        <v>637</v>
      </c>
      <c r="B7860" s="425" t="s">
        <v>677</v>
      </c>
      <c r="C7860" s="425" t="s">
        <v>639</v>
      </c>
      <c r="D7860" s="425" t="s">
        <v>651</v>
      </c>
      <c r="E7860" s="425" t="s">
        <v>673</v>
      </c>
      <c r="F7860" s="425">
        <v>528004120002</v>
      </c>
      <c r="G7860" s="425" t="s">
        <v>642</v>
      </c>
      <c r="H7860" s="425">
        <v>583148</v>
      </c>
      <c r="I7860" s="425" t="s">
        <v>699</v>
      </c>
      <c r="J7860" s="425">
        <v>202302</v>
      </c>
      <c r="K7860" s="425">
        <v>44676</v>
      </c>
      <c r="L7860" s="425" t="s">
        <v>644</v>
      </c>
      <c r="M7860" s="425">
        <v>-39742.18</v>
      </c>
      <c r="N7860" s="425">
        <v>-67.47</v>
      </c>
      <c r="O7860" s="425" t="s">
        <v>645</v>
      </c>
      <c r="P7860" s="432">
        <v>-60.582999999999998</v>
      </c>
      <c r="Q7860" s="425">
        <v>30543689</v>
      </c>
      <c r="R7860" s="425" t="s">
        <v>646</v>
      </c>
      <c r="S7860" s="425">
        <v>2027008</v>
      </c>
      <c r="T7860" s="425" t="s">
        <v>1906</v>
      </c>
    </row>
    <row r="7861" spans="1:20" x14ac:dyDescent="0.25">
      <c r="A7861" s="425" t="s">
        <v>637</v>
      </c>
      <c r="B7861" s="425" t="s">
        <v>677</v>
      </c>
      <c r="C7861" s="425" t="s">
        <v>639</v>
      </c>
      <c r="D7861" s="425" t="s">
        <v>651</v>
      </c>
      <c r="E7861" s="425" t="s">
        <v>673</v>
      </c>
      <c r="F7861" s="425">
        <v>528004120002</v>
      </c>
      <c r="G7861" s="425" t="s">
        <v>642</v>
      </c>
      <c r="H7861" s="425">
        <v>583148</v>
      </c>
      <c r="I7861" s="425" t="s">
        <v>699</v>
      </c>
      <c r="J7861" s="425">
        <v>202302</v>
      </c>
      <c r="K7861" s="425">
        <v>44676</v>
      </c>
      <c r="L7861" s="425" t="s">
        <v>644</v>
      </c>
      <c r="M7861" s="425">
        <v>-61946.97</v>
      </c>
      <c r="N7861" s="425">
        <v>-105.17</v>
      </c>
      <c r="O7861" s="425" t="s">
        <v>645</v>
      </c>
      <c r="P7861" s="432">
        <v>-94.436000000000007</v>
      </c>
      <c r="Q7861" s="425">
        <v>30543689</v>
      </c>
      <c r="R7861" s="425" t="s">
        <v>646</v>
      </c>
      <c r="S7861" s="425">
        <v>8540386</v>
      </c>
      <c r="T7861" s="425" t="s">
        <v>1771</v>
      </c>
    </row>
    <row r="7862" spans="1:20" x14ac:dyDescent="0.25">
      <c r="A7862" s="425" t="s">
        <v>637</v>
      </c>
      <c r="B7862" s="425" t="s">
        <v>677</v>
      </c>
      <c r="C7862" s="425" t="s">
        <v>639</v>
      </c>
      <c r="D7862" s="425" t="s">
        <v>695</v>
      </c>
      <c r="E7862" s="425" t="s">
        <v>673</v>
      </c>
      <c r="F7862" s="425">
        <v>528004120002</v>
      </c>
      <c r="G7862" s="425" t="s">
        <v>642</v>
      </c>
      <c r="H7862" s="425">
        <v>583148</v>
      </c>
      <c r="I7862" s="425" t="s">
        <v>699</v>
      </c>
      <c r="J7862" s="425">
        <v>202302</v>
      </c>
      <c r="K7862" s="425">
        <v>44676</v>
      </c>
      <c r="L7862" s="425" t="s">
        <v>644</v>
      </c>
      <c r="M7862" s="425">
        <v>218472.13</v>
      </c>
      <c r="N7862" s="425">
        <v>370.92</v>
      </c>
      <c r="O7862" s="425" t="s">
        <v>645</v>
      </c>
      <c r="P7862" s="432">
        <v>333.06099999999998</v>
      </c>
      <c r="Q7862" s="425">
        <v>30543689</v>
      </c>
      <c r="R7862" s="425" t="s">
        <v>646</v>
      </c>
      <c r="S7862" s="425">
        <v>2046481</v>
      </c>
      <c r="T7862" s="425" t="s">
        <v>1771</v>
      </c>
    </row>
    <row r="7863" spans="1:20" x14ac:dyDescent="0.25">
      <c r="A7863" s="425" t="s">
        <v>637</v>
      </c>
      <c r="B7863" s="425" t="s">
        <v>677</v>
      </c>
      <c r="C7863" s="425" t="s">
        <v>639</v>
      </c>
      <c r="D7863" s="425" t="s">
        <v>695</v>
      </c>
      <c r="E7863" s="425" t="s">
        <v>673</v>
      </c>
      <c r="F7863" s="425">
        <v>528004120002</v>
      </c>
      <c r="G7863" s="425" t="s">
        <v>642</v>
      </c>
      <c r="H7863" s="425">
        <v>583148</v>
      </c>
      <c r="I7863" s="425" t="s">
        <v>699</v>
      </c>
      <c r="J7863" s="425">
        <v>202302</v>
      </c>
      <c r="K7863" s="425">
        <v>44676</v>
      </c>
      <c r="L7863" s="425" t="s">
        <v>644</v>
      </c>
      <c r="M7863" s="425">
        <v>-218472.13</v>
      </c>
      <c r="N7863" s="425">
        <v>-370.92</v>
      </c>
      <c r="O7863" s="425" t="s">
        <v>645</v>
      </c>
      <c r="P7863" s="432">
        <v>-333.06099999999998</v>
      </c>
      <c r="Q7863" s="425">
        <v>30543689</v>
      </c>
      <c r="R7863" s="425" t="s">
        <v>646</v>
      </c>
      <c r="S7863" s="425">
        <v>2046481</v>
      </c>
      <c r="T7863" s="425" t="s">
        <v>1907</v>
      </c>
    </row>
    <row r="7864" spans="1:20" x14ac:dyDescent="0.25">
      <c r="A7864" s="425" t="s">
        <v>637</v>
      </c>
      <c r="B7864" s="425" t="s">
        <v>677</v>
      </c>
      <c r="C7864" s="425" t="s">
        <v>639</v>
      </c>
      <c r="D7864" s="425" t="s">
        <v>651</v>
      </c>
      <c r="E7864" s="425" t="s">
        <v>673</v>
      </c>
      <c r="F7864" s="425">
        <v>528004120002</v>
      </c>
      <c r="G7864" s="425" t="s">
        <v>642</v>
      </c>
      <c r="H7864" s="425">
        <v>583148</v>
      </c>
      <c r="I7864" s="425" t="s">
        <v>699</v>
      </c>
      <c r="J7864" s="425">
        <v>202302</v>
      </c>
      <c r="K7864" s="425">
        <v>44676</v>
      </c>
      <c r="L7864" s="425" t="s">
        <v>644</v>
      </c>
      <c r="M7864" s="425">
        <v>-39742.18</v>
      </c>
      <c r="N7864" s="425">
        <v>-67.47</v>
      </c>
      <c r="O7864" s="425" t="s">
        <v>645</v>
      </c>
      <c r="P7864" s="432">
        <v>-60.582999999999998</v>
      </c>
      <c r="Q7864" s="425">
        <v>30543689</v>
      </c>
      <c r="R7864" s="425" t="s">
        <v>646</v>
      </c>
      <c r="S7864" s="425">
        <v>2027008</v>
      </c>
      <c r="T7864" s="425" t="s">
        <v>1906</v>
      </c>
    </row>
    <row r="7865" spans="1:20" x14ac:dyDescent="0.25">
      <c r="A7865" s="425" t="s">
        <v>637</v>
      </c>
      <c r="B7865" s="425" t="s">
        <v>677</v>
      </c>
      <c r="C7865" s="425" t="s">
        <v>639</v>
      </c>
      <c r="D7865" s="425" t="s">
        <v>695</v>
      </c>
      <c r="E7865" s="425" t="s">
        <v>673</v>
      </c>
      <c r="F7865" s="425">
        <v>528004120002</v>
      </c>
      <c r="G7865" s="425" t="s">
        <v>642</v>
      </c>
      <c r="H7865" s="425">
        <v>583148</v>
      </c>
      <c r="I7865" s="425" t="s">
        <v>699</v>
      </c>
      <c r="J7865" s="425">
        <v>202302</v>
      </c>
      <c r="K7865" s="425">
        <v>44676</v>
      </c>
      <c r="L7865" s="425" t="s">
        <v>644</v>
      </c>
      <c r="M7865" s="425">
        <v>218472.13</v>
      </c>
      <c r="N7865" s="425">
        <v>370.92</v>
      </c>
      <c r="O7865" s="425" t="s">
        <v>645</v>
      </c>
      <c r="P7865" s="432">
        <v>333.06099999999998</v>
      </c>
      <c r="Q7865" s="425">
        <v>30543689</v>
      </c>
      <c r="R7865" s="425" t="s">
        <v>646</v>
      </c>
      <c r="S7865" s="425">
        <v>2046481</v>
      </c>
      <c r="T7865" s="425" t="s">
        <v>1905</v>
      </c>
    </row>
    <row r="7866" spans="1:20" x14ac:dyDescent="0.25">
      <c r="A7866" s="425" t="s">
        <v>637</v>
      </c>
      <c r="B7866" s="425" t="s">
        <v>736</v>
      </c>
      <c r="C7866" s="425" t="s">
        <v>639</v>
      </c>
      <c r="D7866" s="425" t="s">
        <v>695</v>
      </c>
      <c r="E7866" s="425" t="s">
        <v>673</v>
      </c>
      <c r="F7866" s="425">
        <v>528004120002</v>
      </c>
      <c r="G7866" s="425" t="s">
        <v>642</v>
      </c>
      <c r="H7866" s="425">
        <v>583148</v>
      </c>
      <c r="I7866" s="425" t="s">
        <v>699</v>
      </c>
      <c r="J7866" s="425">
        <v>202302</v>
      </c>
      <c r="K7866" s="425">
        <v>44676</v>
      </c>
      <c r="L7866" s="425" t="s">
        <v>644</v>
      </c>
      <c r="M7866" s="425">
        <v>-54466.67</v>
      </c>
      <c r="N7866" s="425">
        <v>-92.47</v>
      </c>
      <c r="O7866" s="425" t="s">
        <v>645</v>
      </c>
      <c r="P7866" s="432">
        <v>-83.031999999999996</v>
      </c>
      <c r="Q7866" s="425">
        <v>30543689</v>
      </c>
      <c r="R7866" s="425" t="s">
        <v>646</v>
      </c>
      <c r="S7866" s="425">
        <v>2046481</v>
      </c>
      <c r="T7866" s="425" t="s">
        <v>1937</v>
      </c>
    </row>
    <row r="7867" spans="1:20" x14ac:dyDescent="0.25">
      <c r="A7867" s="425" t="s">
        <v>637</v>
      </c>
      <c r="B7867" s="425" t="s">
        <v>754</v>
      </c>
      <c r="C7867" s="425" t="s">
        <v>639</v>
      </c>
      <c r="D7867" s="425" t="s">
        <v>640</v>
      </c>
      <c r="E7867" s="425" t="s">
        <v>673</v>
      </c>
      <c r="F7867" s="425">
        <v>528004120002</v>
      </c>
      <c r="G7867" s="425" t="s">
        <v>642</v>
      </c>
      <c r="H7867" s="425">
        <v>583148</v>
      </c>
      <c r="I7867" s="425" t="s">
        <v>699</v>
      </c>
      <c r="J7867" s="425">
        <v>202302</v>
      </c>
      <c r="K7867" s="425">
        <v>44676</v>
      </c>
      <c r="L7867" s="425" t="s">
        <v>644</v>
      </c>
      <c r="M7867" s="425">
        <v>10213.06</v>
      </c>
      <c r="N7867" s="425">
        <v>17.34</v>
      </c>
      <c r="O7867" s="425" t="s">
        <v>645</v>
      </c>
      <c r="P7867" s="432">
        <v>15.57</v>
      </c>
      <c r="Q7867" s="425">
        <v>30543689</v>
      </c>
      <c r="R7867" s="425" t="s">
        <v>646</v>
      </c>
      <c r="S7867" s="425">
        <v>8540206</v>
      </c>
      <c r="T7867" s="425" t="s">
        <v>1933</v>
      </c>
    </row>
    <row r="7868" spans="1:20" x14ac:dyDescent="0.25">
      <c r="A7868" s="425" t="s">
        <v>637</v>
      </c>
      <c r="B7868" s="425" t="s">
        <v>754</v>
      </c>
      <c r="C7868" s="425" t="s">
        <v>639</v>
      </c>
      <c r="D7868" s="425" t="s">
        <v>640</v>
      </c>
      <c r="E7868" s="425" t="s">
        <v>673</v>
      </c>
      <c r="F7868" s="425">
        <v>528004120002</v>
      </c>
      <c r="G7868" s="425" t="s">
        <v>642</v>
      </c>
      <c r="H7868" s="425">
        <v>583148</v>
      </c>
      <c r="I7868" s="425" t="s">
        <v>699</v>
      </c>
      <c r="J7868" s="425">
        <v>202302</v>
      </c>
      <c r="K7868" s="425">
        <v>44676</v>
      </c>
      <c r="L7868" s="425" t="s">
        <v>644</v>
      </c>
      <c r="M7868" s="425">
        <v>-46230.36</v>
      </c>
      <c r="N7868" s="425">
        <v>-78.489999999999995</v>
      </c>
      <c r="O7868" s="425" t="s">
        <v>645</v>
      </c>
      <c r="P7868" s="432">
        <v>-70.478999999999999</v>
      </c>
      <c r="Q7868" s="425">
        <v>30543689</v>
      </c>
      <c r="R7868" s="425" t="s">
        <v>646</v>
      </c>
      <c r="S7868" s="425">
        <v>2029740</v>
      </c>
      <c r="T7868" s="425" t="s">
        <v>1930</v>
      </c>
    </row>
    <row r="7869" spans="1:20" x14ac:dyDescent="0.25">
      <c r="A7869" s="425" t="s">
        <v>637</v>
      </c>
      <c r="B7869" s="425" t="s">
        <v>754</v>
      </c>
      <c r="C7869" s="425" t="s">
        <v>639</v>
      </c>
      <c r="D7869" s="425" t="s">
        <v>640</v>
      </c>
      <c r="E7869" s="425" t="s">
        <v>673</v>
      </c>
      <c r="F7869" s="425">
        <v>528004120002</v>
      </c>
      <c r="G7869" s="425" t="s">
        <v>642</v>
      </c>
      <c r="H7869" s="425">
        <v>583148</v>
      </c>
      <c r="I7869" s="425" t="s">
        <v>699</v>
      </c>
      <c r="J7869" s="425">
        <v>202302</v>
      </c>
      <c r="K7869" s="425">
        <v>44676</v>
      </c>
      <c r="L7869" s="425" t="s">
        <v>644</v>
      </c>
      <c r="M7869" s="425">
        <v>46230.36</v>
      </c>
      <c r="N7869" s="425">
        <v>78.489999999999995</v>
      </c>
      <c r="O7869" s="425" t="s">
        <v>645</v>
      </c>
      <c r="P7869" s="432">
        <v>70.478999999999999</v>
      </c>
      <c r="Q7869" s="425">
        <v>30543689</v>
      </c>
      <c r="R7869" s="425" t="s">
        <v>646</v>
      </c>
      <c r="S7869" s="425">
        <v>2029740</v>
      </c>
      <c r="T7869" s="425" t="s">
        <v>1929</v>
      </c>
    </row>
    <row r="7870" spans="1:20" x14ac:dyDescent="0.25">
      <c r="A7870" s="425" t="s">
        <v>637</v>
      </c>
      <c r="B7870" s="425" t="s">
        <v>736</v>
      </c>
      <c r="C7870" s="425" t="s">
        <v>639</v>
      </c>
      <c r="D7870" s="425" t="s">
        <v>651</v>
      </c>
      <c r="E7870" s="425" t="s">
        <v>673</v>
      </c>
      <c r="F7870" s="425">
        <v>528004120002</v>
      </c>
      <c r="G7870" s="425" t="s">
        <v>642</v>
      </c>
      <c r="H7870" s="425">
        <v>583148</v>
      </c>
      <c r="I7870" s="425" t="s">
        <v>699</v>
      </c>
      <c r="J7870" s="425">
        <v>202302</v>
      </c>
      <c r="K7870" s="425">
        <v>44676</v>
      </c>
      <c r="L7870" s="425" t="s">
        <v>644</v>
      </c>
      <c r="M7870" s="425">
        <v>-10019.23</v>
      </c>
      <c r="N7870" s="425">
        <v>-17.010000000000002</v>
      </c>
      <c r="O7870" s="425" t="s">
        <v>645</v>
      </c>
      <c r="P7870" s="432">
        <v>-15.273999999999999</v>
      </c>
      <c r="Q7870" s="425">
        <v>30543689</v>
      </c>
      <c r="R7870" s="425" t="s">
        <v>646</v>
      </c>
      <c r="S7870" s="425">
        <v>2027008</v>
      </c>
      <c r="T7870" s="425" t="s">
        <v>1927</v>
      </c>
    </row>
    <row r="7871" spans="1:20" x14ac:dyDescent="0.25">
      <c r="A7871" s="425" t="s">
        <v>637</v>
      </c>
      <c r="B7871" s="425" t="s">
        <v>754</v>
      </c>
      <c r="C7871" s="425" t="s">
        <v>639</v>
      </c>
      <c r="D7871" s="425" t="s">
        <v>640</v>
      </c>
      <c r="E7871" s="425" t="s">
        <v>673</v>
      </c>
      <c r="F7871" s="425">
        <v>528004120002</v>
      </c>
      <c r="G7871" s="425" t="s">
        <v>642</v>
      </c>
      <c r="H7871" s="425">
        <v>583148</v>
      </c>
      <c r="I7871" s="425" t="s">
        <v>699</v>
      </c>
      <c r="J7871" s="425">
        <v>202302</v>
      </c>
      <c r="K7871" s="425">
        <v>44676</v>
      </c>
      <c r="L7871" s="425" t="s">
        <v>644</v>
      </c>
      <c r="M7871" s="425">
        <v>-9258.0400000000009</v>
      </c>
      <c r="N7871" s="425">
        <v>-15.72</v>
      </c>
      <c r="O7871" s="425" t="s">
        <v>645</v>
      </c>
      <c r="P7871" s="432">
        <v>-14.115</v>
      </c>
      <c r="Q7871" s="425">
        <v>30543689</v>
      </c>
      <c r="R7871" s="425" t="s">
        <v>646</v>
      </c>
      <c r="S7871" s="425">
        <v>2012905</v>
      </c>
      <c r="T7871" s="425" t="s">
        <v>1926</v>
      </c>
    </row>
    <row r="7872" spans="1:20" x14ac:dyDescent="0.25">
      <c r="A7872" s="425" t="s">
        <v>637</v>
      </c>
      <c r="B7872" s="425" t="s">
        <v>736</v>
      </c>
      <c r="C7872" s="425" t="s">
        <v>639</v>
      </c>
      <c r="D7872" s="425" t="s">
        <v>651</v>
      </c>
      <c r="E7872" s="425" t="s">
        <v>673</v>
      </c>
      <c r="F7872" s="425">
        <v>528004120002</v>
      </c>
      <c r="G7872" s="425" t="s">
        <v>642</v>
      </c>
      <c r="H7872" s="425">
        <v>583148</v>
      </c>
      <c r="I7872" s="425" t="s">
        <v>699</v>
      </c>
      <c r="J7872" s="425">
        <v>202302</v>
      </c>
      <c r="K7872" s="425">
        <v>44676</v>
      </c>
      <c r="L7872" s="425" t="s">
        <v>644</v>
      </c>
      <c r="M7872" s="425">
        <v>10019.23</v>
      </c>
      <c r="N7872" s="425">
        <v>17.010000000000002</v>
      </c>
      <c r="O7872" s="425" t="s">
        <v>645</v>
      </c>
      <c r="P7872" s="432">
        <v>15.273999999999999</v>
      </c>
      <c r="Q7872" s="425">
        <v>30543689</v>
      </c>
      <c r="R7872" s="425" t="s">
        <v>646</v>
      </c>
      <c r="S7872" s="425">
        <v>2027008</v>
      </c>
      <c r="T7872" s="425" t="s">
        <v>1923</v>
      </c>
    </row>
    <row r="7873" spans="1:20" x14ac:dyDescent="0.25">
      <c r="A7873" s="425" t="s">
        <v>637</v>
      </c>
      <c r="B7873" s="425" t="s">
        <v>736</v>
      </c>
      <c r="C7873" s="425" t="s">
        <v>639</v>
      </c>
      <c r="D7873" s="425" t="s">
        <v>695</v>
      </c>
      <c r="E7873" s="425" t="s">
        <v>673</v>
      </c>
      <c r="F7873" s="425">
        <v>528004120002</v>
      </c>
      <c r="G7873" s="425" t="s">
        <v>642</v>
      </c>
      <c r="H7873" s="425">
        <v>583148</v>
      </c>
      <c r="I7873" s="425" t="s">
        <v>699</v>
      </c>
      <c r="J7873" s="425">
        <v>202302</v>
      </c>
      <c r="K7873" s="425">
        <v>44676</v>
      </c>
      <c r="L7873" s="425" t="s">
        <v>644</v>
      </c>
      <c r="M7873" s="425">
        <v>54466.67</v>
      </c>
      <c r="N7873" s="425">
        <v>92.47</v>
      </c>
      <c r="O7873" s="425" t="s">
        <v>645</v>
      </c>
      <c r="P7873" s="432">
        <v>83.031999999999996</v>
      </c>
      <c r="Q7873" s="425">
        <v>30543689</v>
      </c>
      <c r="R7873" s="425" t="s">
        <v>646</v>
      </c>
      <c r="S7873" s="425">
        <v>2046481</v>
      </c>
      <c r="T7873" s="425" t="s">
        <v>1922</v>
      </c>
    </row>
    <row r="7874" spans="1:20" x14ac:dyDescent="0.25">
      <c r="A7874" s="425" t="s">
        <v>637</v>
      </c>
      <c r="B7874" s="425" t="s">
        <v>736</v>
      </c>
      <c r="C7874" s="425" t="s">
        <v>639</v>
      </c>
      <c r="D7874" s="425" t="s">
        <v>651</v>
      </c>
      <c r="E7874" s="425" t="s">
        <v>667</v>
      </c>
      <c r="F7874" s="425">
        <v>528004120002</v>
      </c>
      <c r="G7874" s="425" t="s">
        <v>642</v>
      </c>
      <c r="H7874" s="425">
        <v>583149</v>
      </c>
      <c r="I7874" s="425" t="s">
        <v>680</v>
      </c>
      <c r="J7874" s="425">
        <v>202302</v>
      </c>
      <c r="K7874" s="425">
        <v>44676</v>
      </c>
      <c r="L7874" s="425" t="s">
        <v>644</v>
      </c>
      <c r="M7874" s="425">
        <v>-8929.01</v>
      </c>
      <c r="N7874" s="425">
        <v>-15.16</v>
      </c>
      <c r="O7874" s="425" t="s">
        <v>645</v>
      </c>
      <c r="P7874" s="432">
        <v>-13.613</v>
      </c>
      <c r="Q7874" s="425">
        <v>30543689</v>
      </c>
      <c r="R7874" s="425" t="s">
        <v>646</v>
      </c>
      <c r="S7874" s="425">
        <v>2036440</v>
      </c>
      <c r="T7874" s="425" t="s">
        <v>1771</v>
      </c>
    </row>
    <row r="7875" spans="1:20" x14ac:dyDescent="0.25">
      <c r="A7875" s="425" t="s">
        <v>637</v>
      </c>
      <c r="B7875" s="425" t="s">
        <v>754</v>
      </c>
      <c r="C7875" s="425" t="s">
        <v>639</v>
      </c>
      <c r="D7875" s="425" t="s">
        <v>640</v>
      </c>
      <c r="E7875" s="425" t="s">
        <v>667</v>
      </c>
      <c r="F7875" s="425">
        <v>528004120002</v>
      </c>
      <c r="G7875" s="425" t="s">
        <v>642</v>
      </c>
      <c r="H7875" s="425">
        <v>583149</v>
      </c>
      <c r="I7875" s="425" t="s">
        <v>680</v>
      </c>
      <c r="J7875" s="425">
        <v>202302</v>
      </c>
      <c r="K7875" s="425">
        <v>44676</v>
      </c>
      <c r="L7875" s="425" t="s">
        <v>644</v>
      </c>
      <c r="M7875" s="425">
        <v>26030.77</v>
      </c>
      <c r="N7875" s="425">
        <v>44.19</v>
      </c>
      <c r="O7875" s="425" t="s">
        <v>645</v>
      </c>
      <c r="P7875" s="432">
        <v>39.68</v>
      </c>
      <c r="Q7875" s="425">
        <v>30543689</v>
      </c>
      <c r="R7875" s="425" t="s">
        <v>646</v>
      </c>
      <c r="S7875" s="425">
        <v>8540392</v>
      </c>
      <c r="T7875" s="425" t="s">
        <v>1771</v>
      </c>
    </row>
    <row r="7876" spans="1:20" x14ac:dyDescent="0.25">
      <c r="A7876" s="425" t="s">
        <v>637</v>
      </c>
      <c r="B7876" s="425" t="s">
        <v>736</v>
      </c>
      <c r="C7876" s="425" t="s">
        <v>639</v>
      </c>
      <c r="D7876" s="425" t="s">
        <v>651</v>
      </c>
      <c r="E7876" s="425" t="s">
        <v>667</v>
      </c>
      <c r="F7876" s="425">
        <v>528004120002</v>
      </c>
      <c r="G7876" s="425" t="s">
        <v>642</v>
      </c>
      <c r="H7876" s="425">
        <v>583149</v>
      </c>
      <c r="I7876" s="425" t="s">
        <v>680</v>
      </c>
      <c r="J7876" s="425">
        <v>202302</v>
      </c>
      <c r="K7876" s="425">
        <v>44676</v>
      </c>
      <c r="L7876" s="425" t="s">
        <v>644</v>
      </c>
      <c r="M7876" s="425">
        <v>8929.01</v>
      </c>
      <c r="N7876" s="425">
        <v>15.16</v>
      </c>
      <c r="O7876" s="425" t="s">
        <v>645</v>
      </c>
      <c r="P7876" s="432">
        <v>13.613</v>
      </c>
      <c r="Q7876" s="425">
        <v>30543689</v>
      </c>
      <c r="R7876" s="425" t="s">
        <v>646</v>
      </c>
      <c r="S7876" s="425">
        <v>2036440</v>
      </c>
      <c r="T7876" s="425" t="s">
        <v>1948</v>
      </c>
    </row>
    <row r="7877" spans="1:20" x14ac:dyDescent="0.25">
      <c r="A7877" s="425" t="s">
        <v>637</v>
      </c>
      <c r="B7877" s="425" t="s">
        <v>754</v>
      </c>
      <c r="C7877" s="425" t="s">
        <v>639</v>
      </c>
      <c r="D7877" s="425" t="s">
        <v>640</v>
      </c>
      <c r="E7877" s="425" t="s">
        <v>667</v>
      </c>
      <c r="F7877" s="425">
        <v>528004120002</v>
      </c>
      <c r="G7877" s="425" t="s">
        <v>642</v>
      </c>
      <c r="H7877" s="425">
        <v>583149</v>
      </c>
      <c r="I7877" s="425" t="s">
        <v>680</v>
      </c>
      <c r="J7877" s="425">
        <v>202302</v>
      </c>
      <c r="K7877" s="425">
        <v>44676</v>
      </c>
      <c r="L7877" s="425" t="s">
        <v>644</v>
      </c>
      <c r="M7877" s="425">
        <v>-26030.77</v>
      </c>
      <c r="N7877" s="425">
        <v>-44.19</v>
      </c>
      <c r="O7877" s="425" t="s">
        <v>645</v>
      </c>
      <c r="P7877" s="432">
        <v>-39.68</v>
      </c>
      <c r="Q7877" s="425">
        <v>30543689</v>
      </c>
      <c r="R7877" s="425" t="s">
        <v>646</v>
      </c>
      <c r="S7877" s="425">
        <v>8540392</v>
      </c>
      <c r="T7877" s="425" t="s">
        <v>1946</v>
      </c>
    </row>
    <row r="7878" spans="1:20" x14ac:dyDescent="0.25">
      <c r="A7878" s="425" t="s">
        <v>637</v>
      </c>
      <c r="B7878" s="425" t="s">
        <v>736</v>
      </c>
      <c r="C7878" s="425" t="s">
        <v>639</v>
      </c>
      <c r="D7878" s="425" t="s">
        <v>651</v>
      </c>
      <c r="E7878" s="425" t="s">
        <v>667</v>
      </c>
      <c r="F7878" s="425">
        <v>528004120002</v>
      </c>
      <c r="G7878" s="425" t="s">
        <v>642</v>
      </c>
      <c r="H7878" s="425">
        <v>583149</v>
      </c>
      <c r="I7878" s="425" t="s">
        <v>680</v>
      </c>
      <c r="J7878" s="425">
        <v>202302</v>
      </c>
      <c r="K7878" s="425">
        <v>44676</v>
      </c>
      <c r="L7878" s="425" t="s">
        <v>644</v>
      </c>
      <c r="M7878" s="425">
        <v>-27808.38</v>
      </c>
      <c r="N7878" s="425">
        <v>-47.21</v>
      </c>
      <c r="O7878" s="425" t="s">
        <v>645</v>
      </c>
      <c r="P7878" s="432">
        <v>-42.390999999999998</v>
      </c>
      <c r="Q7878" s="425">
        <v>30543689</v>
      </c>
      <c r="R7878" s="425" t="s">
        <v>646</v>
      </c>
      <c r="S7878" s="425">
        <v>8540399</v>
      </c>
      <c r="T7878" s="425" t="s">
        <v>1771</v>
      </c>
    </row>
    <row r="7879" spans="1:20" x14ac:dyDescent="0.25">
      <c r="A7879" s="425" t="s">
        <v>637</v>
      </c>
      <c r="B7879" s="425" t="s">
        <v>736</v>
      </c>
      <c r="C7879" s="425" t="s">
        <v>639</v>
      </c>
      <c r="D7879" s="425" t="s">
        <v>651</v>
      </c>
      <c r="E7879" s="425" t="s">
        <v>667</v>
      </c>
      <c r="F7879" s="425">
        <v>528004120002</v>
      </c>
      <c r="G7879" s="425" t="s">
        <v>642</v>
      </c>
      <c r="H7879" s="425">
        <v>583149</v>
      </c>
      <c r="I7879" s="425" t="s">
        <v>680</v>
      </c>
      <c r="J7879" s="425">
        <v>202302</v>
      </c>
      <c r="K7879" s="425">
        <v>44676</v>
      </c>
      <c r="L7879" s="425" t="s">
        <v>644</v>
      </c>
      <c r="M7879" s="425">
        <v>4837.5</v>
      </c>
      <c r="N7879" s="425">
        <v>8.2100000000000009</v>
      </c>
      <c r="O7879" s="425" t="s">
        <v>645</v>
      </c>
      <c r="P7879" s="432">
        <v>7.3719999999999999</v>
      </c>
      <c r="Q7879" s="425">
        <v>30543689</v>
      </c>
      <c r="R7879" s="425" t="s">
        <v>646</v>
      </c>
      <c r="S7879" s="425">
        <v>8540358</v>
      </c>
      <c r="T7879" s="425" t="s">
        <v>1934</v>
      </c>
    </row>
    <row r="7880" spans="1:20" x14ac:dyDescent="0.25">
      <c r="A7880" s="425" t="s">
        <v>637</v>
      </c>
      <c r="B7880" s="425" t="s">
        <v>736</v>
      </c>
      <c r="C7880" s="425" t="s">
        <v>639</v>
      </c>
      <c r="D7880" s="425" t="s">
        <v>651</v>
      </c>
      <c r="E7880" s="425" t="s">
        <v>667</v>
      </c>
      <c r="F7880" s="425">
        <v>528004120002</v>
      </c>
      <c r="G7880" s="425" t="s">
        <v>642</v>
      </c>
      <c r="H7880" s="425">
        <v>583149</v>
      </c>
      <c r="I7880" s="425" t="s">
        <v>680</v>
      </c>
      <c r="J7880" s="425">
        <v>202302</v>
      </c>
      <c r="K7880" s="425">
        <v>44676</v>
      </c>
      <c r="L7880" s="425" t="s">
        <v>644</v>
      </c>
      <c r="M7880" s="425">
        <v>-4837.5</v>
      </c>
      <c r="N7880" s="425">
        <v>-8.2100000000000009</v>
      </c>
      <c r="O7880" s="425" t="s">
        <v>645</v>
      </c>
      <c r="P7880" s="432">
        <v>-7.3719999999999999</v>
      </c>
      <c r="Q7880" s="425">
        <v>30543689</v>
      </c>
      <c r="R7880" s="425" t="s">
        <v>646</v>
      </c>
      <c r="S7880" s="425">
        <v>8540358</v>
      </c>
      <c r="T7880" s="425" t="s">
        <v>1932</v>
      </c>
    </row>
    <row r="7881" spans="1:20" x14ac:dyDescent="0.25">
      <c r="A7881" s="425" t="s">
        <v>637</v>
      </c>
      <c r="B7881" s="425" t="s">
        <v>736</v>
      </c>
      <c r="C7881" s="425" t="s">
        <v>639</v>
      </c>
      <c r="D7881" s="425" t="s">
        <v>651</v>
      </c>
      <c r="E7881" s="425" t="s">
        <v>667</v>
      </c>
      <c r="F7881" s="425">
        <v>528004120002</v>
      </c>
      <c r="G7881" s="425" t="s">
        <v>642</v>
      </c>
      <c r="H7881" s="425">
        <v>583149</v>
      </c>
      <c r="I7881" s="425" t="s">
        <v>680</v>
      </c>
      <c r="J7881" s="425">
        <v>202302</v>
      </c>
      <c r="K7881" s="425">
        <v>44676</v>
      </c>
      <c r="L7881" s="425" t="s">
        <v>644</v>
      </c>
      <c r="M7881" s="425">
        <v>27808.38</v>
      </c>
      <c r="N7881" s="425">
        <v>47.21</v>
      </c>
      <c r="O7881" s="425" t="s">
        <v>645</v>
      </c>
      <c r="P7881" s="432">
        <v>42.390999999999998</v>
      </c>
      <c r="Q7881" s="425">
        <v>30543689</v>
      </c>
      <c r="R7881" s="425" t="s">
        <v>646</v>
      </c>
      <c r="S7881" s="425">
        <v>8540399</v>
      </c>
      <c r="T7881" s="425" t="s">
        <v>1928</v>
      </c>
    </row>
    <row r="7882" spans="1:20" x14ac:dyDescent="0.25">
      <c r="A7882" s="425" t="s">
        <v>637</v>
      </c>
      <c r="B7882" s="425" t="s">
        <v>736</v>
      </c>
      <c r="C7882" s="425" t="s">
        <v>639</v>
      </c>
      <c r="D7882" s="425" t="s">
        <v>651</v>
      </c>
      <c r="E7882" s="425" t="s">
        <v>667</v>
      </c>
      <c r="F7882" s="425">
        <v>528004120002</v>
      </c>
      <c r="G7882" s="425" t="s">
        <v>642</v>
      </c>
      <c r="H7882" s="425">
        <v>583149</v>
      </c>
      <c r="I7882" s="425" t="s">
        <v>680</v>
      </c>
      <c r="J7882" s="425">
        <v>202302</v>
      </c>
      <c r="K7882" s="425">
        <v>44676</v>
      </c>
      <c r="L7882" s="425" t="s">
        <v>644</v>
      </c>
      <c r="M7882" s="425">
        <v>-4837.5</v>
      </c>
      <c r="N7882" s="425">
        <v>-8.2100000000000009</v>
      </c>
      <c r="O7882" s="425" t="s">
        <v>645</v>
      </c>
      <c r="P7882" s="432">
        <v>-7.3719999999999999</v>
      </c>
      <c r="Q7882" s="425">
        <v>30543689</v>
      </c>
      <c r="R7882" s="425" t="s">
        <v>646</v>
      </c>
      <c r="S7882" s="425">
        <v>8540358</v>
      </c>
      <c r="T7882" s="425" t="s">
        <v>1771</v>
      </c>
    </row>
    <row r="7883" spans="1:20" x14ac:dyDescent="0.25">
      <c r="A7883" s="425" t="s">
        <v>637</v>
      </c>
      <c r="B7883" s="425" t="s">
        <v>736</v>
      </c>
      <c r="C7883" s="425" t="s">
        <v>639</v>
      </c>
      <c r="D7883" s="425" t="s">
        <v>651</v>
      </c>
      <c r="E7883" s="425" t="s">
        <v>667</v>
      </c>
      <c r="F7883" s="425">
        <v>528004120002</v>
      </c>
      <c r="G7883" s="425" t="s">
        <v>642</v>
      </c>
      <c r="H7883" s="425">
        <v>583149</v>
      </c>
      <c r="I7883" s="425" t="s">
        <v>680</v>
      </c>
      <c r="J7883" s="425">
        <v>202302</v>
      </c>
      <c r="K7883" s="425">
        <v>44676</v>
      </c>
      <c r="L7883" s="425" t="s">
        <v>644</v>
      </c>
      <c r="M7883" s="425">
        <v>-27808.38</v>
      </c>
      <c r="N7883" s="425">
        <v>-47.21</v>
      </c>
      <c r="O7883" s="425" t="s">
        <v>645</v>
      </c>
      <c r="P7883" s="432">
        <v>-42.390999999999998</v>
      </c>
      <c r="Q7883" s="425">
        <v>30543689</v>
      </c>
      <c r="R7883" s="425" t="s">
        <v>646</v>
      </c>
      <c r="S7883" s="425">
        <v>8540399</v>
      </c>
      <c r="T7883" s="425" t="s">
        <v>1804</v>
      </c>
    </row>
    <row r="7884" spans="1:20" x14ac:dyDescent="0.25">
      <c r="A7884" s="425" t="s">
        <v>637</v>
      </c>
      <c r="B7884" s="425" t="s">
        <v>754</v>
      </c>
      <c r="C7884" s="425" t="s">
        <v>639</v>
      </c>
      <c r="D7884" s="425" t="s">
        <v>640</v>
      </c>
      <c r="E7884" s="425" t="s">
        <v>673</v>
      </c>
      <c r="F7884" s="425">
        <v>528004120002</v>
      </c>
      <c r="G7884" s="425" t="s">
        <v>642</v>
      </c>
      <c r="H7884" s="425">
        <v>583148</v>
      </c>
      <c r="I7884" s="425" t="s">
        <v>699</v>
      </c>
      <c r="J7884" s="425">
        <v>202302</v>
      </c>
      <c r="K7884" s="425">
        <v>44676</v>
      </c>
      <c r="L7884" s="425" t="s">
        <v>644</v>
      </c>
      <c r="M7884" s="425">
        <v>-46230.36</v>
      </c>
      <c r="N7884" s="425">
        <v>-78.489999999999995</v>
      </c>
      <c r="O7884" s="425" t="s">
        <v>645</v>
      </c>
      <c r="P7884" s="432">
        <v>-70.478999999999999</v>
      </c>
      <c r="Q7884" s="425">
        <v>30543689</v>
      </c>
      <c r="R7884" s="425" t="s">
        <v>646</v>
      </c>
      <c r="S7884" s="425">
        <v>2029740</v>
      </c>
      <c r="T7884" s="425" t="s">
        <v>1771</v>
      </c>
    </row>
    <row r="7885" spans="1:20" x14ac:dyDescent="0.25">
      <c r="A7885" s="425" t="s">
        <v>637</v>
      </c>
      <c r="B7885" s="425" t="s">
        <v>736</v>
      </c>
      <c r="C7885" s="425" t="s">
        <v>639</v>
      </c>
      <c r="D7885" s="425" t="s">
        <v>695</v>
      </c>
      <c r="E7885" s="425" t="s">
        <v>673</v>
      </c>
      <c r="F7885" s="425">
        <v>528004120002</v>
      </c>
      <c r="G7885" s="425" t="s">
        <v>642</v>
      </c>
      <c r="H7885" s="425">
        <v>583148</v>
      </c>
      <c r="I7885" s="425" t="s">
        <v>699</v>
      </c>
      <c r="J7885" s="425">
        <v>202302</v>
      </c>
      <c r="K7885" s="425">
        <v>44676</v>
      </c>
      <c r="L7885" s="425" t="s">
        <v>644</v>
      </c>
      <c r="M7885" s="425">
        <v>-54466.67</v>
      </c>
      <c r="N7885" s="425">
        <v>-92.47</v>
      </c>
      <c r="O7885" s="425" t="s">
        <v>645</v>
      </c>
      <c r="P7885" s="432">
        <v>-83.031999999999996</v>
      </c>
      <c r="Q7885" s="425">
        <v>30543689</v>
      </c>
      <c r="R7885" s="425" t="s">
        <v>646</v>
      </c>
      <c r="S7885" s="425">
        <v>2046481</v>
      </c>
      <c r="T7885" s="425" t="s">
        <v>1937</v>
      </c>
    </row>
    <row r="7886" spans="1:20" x14ac:dyDescent="0.25">
      <c r="A7886" s="425" t="s">
        <v>637</v>
      </c>
      <c r="B7886" s="425" t="s">
        <v>736</v>
      </c>
      <c r="C7886" s="425" t="s">
        <v>639</v>
      </c>
      <c r="D7886" s="425" t="s">
        <v>651</v>
      </c>
      <c r="E7886" s="425" t="s">
        <v>673</v>
      </c>
      <c r="F7886" s="425">
        <v>528004120002</v>
      </c>
      <c r="G7886" s="425" t="s">
        <v>642</v>
      </c>
      <c r="H7886" s="425">
        <v>583148</v>
      </c>
      <c r="I7886" s="425" t="s">
        <v>699</v>
      </c>
      <c r="J7886" s="425">
        <v>202302</v>
      </c>
      <c r="K7886" s="425">
        <v>44676</v>
      </c>
      <c r="L7886" s="425" t="s">
        <v>644</v>
      </c>
      <c r="M7886" s="425">
        <v>11878.04</v>
      </c>
      <c r="N7886" s="425">
        <v>20.170000000000002</v>
      </c>
      <c r="O7886" s="425" t="s">
        <v>645</v>
      </c>
      <c r="P7886" s="432">
        <v>18.111000000000001</v>
      </c>
      <c r="Q7886" s="425">
        <v>30543689</v>
      </c>
      <c r="R7886" s="425" t="s">
        <v>646</v>
      </c>
      <c r="S7886" s="425">
        <v>2030994</v>
      </c>
      <c r="T7886" s="425" t="s">
        <v>1952</v>
      </c>
    </row>
    <row r="7887" spans="1:20" x14ac:dyDescent="0.25">
      <c r="A7887" s="425" t="s">
        <v>637</v>
      </c>
      <c r="B7887" s="425" t="s">
        <v>754</v>
      </c>
      <c r="C7887" s="425" t="s">
        <v>639</v>
      </c>
      <c r="D7887" s="425" t="s">
        <v>640</v>
      </c>
      <c r="E7887" s="425" t="s">
        <v>673</v>
      </c>
      <c r="F7887" s="425">
        <v>528004120002</v>
      </c>
      <c r="G7887" s="425" t="s">
        <v>642</v>
      </c>
      <c r="H7887" s="425">
        <v>583148</v>
      </c>
      <c r="I7887" s="425" t="s">
        <v>699</v>
      </c>
      <c r="J7887" s="425">
        <v>202302</v>
      </c>
      <c r="K7887" s="425">
        <v>44676</v>
      </c>
      <c r="L7887" s="425" t="s">
        <v>644</v>
      </c>
      <c r="M7887" s="425">
        <v>-46230.36</v>
      </c>
      <c r="N7887" s="425">
        <v>-78.489999999999995</v>
      </c>
      <c r="O7887" s="425" t="s">
        <v>645</v>
      </c>
      <c r="P7887" s="432">
        <v>-70.478999999999999</v>
      </c>
      <c r="Q7887" s="425">
        <v>30543689</v>
      </c>
      <c r="R7887" s="425" t="s">
        <v>646</v>
      </c>
      <c r="S7887" s="425">
        <v>2029740</v>
      </c>
      <c r="T7887" s="425" t="s">
        <v>1930</v>
      </c>
    </row>
    <row r="7888" spans="1:20" x14ac:dyDescent="0.25">
      <c r="A7888" s="425" t="s">
        <v>637</v>
      </c>
      <c r="B7888" s="425" t="s">
        <v>736</v>
      </c>
      <c r="C7888" s="425" t="s">
        <v>639</v>
      </c>
      <c r="D7888" s="425" t="s">
        <v>651</v>
      </c>
      <c r="E7888" s="425" t="s">
        <v>673</v>
      </c>
      <c r="F7888" s="425">
        <v>528004120002</v>
      </c>
      <c r="G7888" s="425" t="s">
        <v>642</v>
      </c>
      <c r="H7888" s="425">
        <v>583148</v>
      </c>
      <c r="I7888" s="425" t="s">
        <v>699</v>
      </c>
      <c r="J7888" s="425">
        <v>202302</v>
      </c>
      <c r="K7888" s="425">
        <v>44676</v>
      </c>
      <c r="L7888" s="425" t="s">
        <v>644</v>
      </c>
      <c r="M7888" s="425">
        <v>-45504.85</v>
      </c>
      <c r="N7888" s="425">
        <v>-77.260000000000005</v>
      </c>
      <c r="O7888" s="425" t="s">
        <v>645</v>
      </c>
      <c r="P7888" s="432">
        <v>-69.373999999999995</v>
      </c>
      <c r="Q7888" s="425">
        <v>30543689</v>
      </c>
      <c r="R7888" s="425" t="s">
        <v>646</v>
      </c>
      <c r="S7888" s="425">
        <v>8540279</v>
      </c>
      <c r="T7888" s="425" t="s">
        <v>1949</v>
      </c>
    </row>
    <row r="7889" spans="1:20" x14ac:dyDescent="0.25">
      <c r="A7889" s="425" t="s">
        <v>637</v>
      </c>
      <c r="B7889" s="425" t="s">
        <v>754</v>
      </c>
      <c r="C7889" s="425" t="s">
        <v>639</v>
      </c>
      <c r="D7889" s="425" t="s">
        <v>640</v>
      </c>
      <c r="E7889" s="425" t="s">
        <v>673</v>
      </c>
      <c r="F7889" s="425">
        <v>528004120002</v>
      </c>
      <c r="G7889" s="425" t="s">
        <v>642</v>
      </c>
      <c r="H7889" s="425">
        <v>583148</v>
      </c>
      <c r="I7889" s="425" t="s">
        <v>699</v>
      </c>
      <c r="J7889" s="425">
        <v>202302</v>
      </c>
      <c r="K7889" s="425">
        <v>44676</v>
      </c>
      <c r="L7889" s="425" t="s">
        <v>644</v>
      </c>
      <c r="M7889" s="425">
        <v>9258.0400000000009</v>
      </c>
      <c r="N7889" s="425">
        <v>15.72</v>
      </c>
      <c r="O7889" s="425" t="s">
        <v>645</v>
      </c>
      <c r="P7889" s="432">
        <v>14.115</v>
      </c>
      <c r="Q7889" s="425">
        <v>30543689</v>
      </c>
      <c r="R7889" s="425" t="s">
        <v>646</v>
      </c>
      <c r="S7889" s="425">
        <v>2012905</v>
      </c>
      <c r="T7889" s="425" t="s">
        <v>1771</v>
      </c>
    </row>
    <row r="7890" spans="1:20" x14ac:dyDescent="0.25">
      <c r="A7890" s="425" t="s">
        <v>637</v>
      </c>
      <c r="B7890" s="425" t="s">
        <v>754</v>
      </c>
      <c r="C7890" s="425" t="s">
        <v>639</v>
      </c>
      <c r="D7890" s="425" t="s">
        <v>640</v>
      </c>
      <c r="E7890" s="425" t="s">
        <v>673</v>
      </c>
      <c r="F7890" s="425">
        <v>528004120002</v>
      </c>
      <c r="G7890" s="425" t="s">
        <v>642</v>
      </c>
      <c r="H7890" s="425">
        <v>583148</v>
      </c>
      <c r="I7890" s="425" t="s">
        <v>699</v>
      </c>
      <c r="J7890" s="425">
        <v>202302</v>
      </c>
      <c r="K7890" s="425">
        <v>44676</v>
      </c>
      <c r="L7890" s="425" t="s">
        <v>644</v>
      </c>
      <c r="M7890" s="425">
        <v>10213.06</v>
      </c>
      <c r="N7890" s="425">
        <v>17.34</v>
      </c>
      <c r="O7890" s="425" t="s">
        <v>645</v>
      </c>
      <c r="P7890" s="432">
        <v>15.57</v>
      </c>
      <c r="Q7890" s="425">
        <v>30543689</v>
      </c>
      <c r="R7890" s="425" t="s">
        <v>646</v>
      </c>
      <c r="S7890" s="425">
        <v>8540206</v>
      </c>
      <c r="T7890" s="425" t="s">
        <v>1771</v>
      </c>
    </row>
    <row r="7891" spans="1:20" x14ac:dyDescent="0.25">
      <c r="A7891" s="425" t="s">
        <v>637</v>
      </c>
      <c r="B7891" s="425" t="s">
        <v>754</v>
      </c>
      <c r="C7891" s="425" t="s">
        <v>639</v>
      </c>
      <c r="D7891" s="425" t="s">
        <v>640</v>
      </c>
      <c r="E7891" s="425" t="s">
        <v>673</v>
      </c>
      <c r="F7891" s="425">
        <v>528004120002</v>
      </c>
      <c r="G7891" s="425" t="s">
        <v>642</v>
      </c>
      <c r="H7891" s="425">
        <v>583148</v>
      </c>
      <c r="I7891" s="425" t="s">
        <v>699</v>
      </c>
      <c r="J7891" s="425">
        <v>202302</v>
      </c>
      <c r="K7891" s="425">
        <v>44676</v>
      </c>
      <c r="L7891" s="425" t="s">
        <v>644</v>
      </c>
      <c r="M7891" s="425">
        <v>-9258.0400000000009</v>
      </c>
      <c r="N7891" s="425">
        <v>-15.72</v>
      </c>
      <c r="O7891" s="425" t="s">
        <v>645</v>
      </c>
      <c r="P7891" s="432">
        <v>-14.115</v>
      </c>
      <c r="Q7891" s="425">
        <v>30543689</v>
      </c>
      <c r="R7891" s="425" t="s">
        <v>646</v>
      </c>
      <c r="S7891" s="425">
        <v>2012905</v>
      </c>
      <c r="T7891" s="425" t="s">
        <v>1771</v>
      </c>
    </row>
    <row r="7892" spans="1:20" x14ac:dyDescent="0.25">
      <c r="A7892" s="425" t="s">
        <v>637</v>
      </c>
      <c r="B7892" s="425" t="s">
        <v>736</v>
      </c>
      <c r="C7892" s="425" t="s">
        <v>639</v>
      </c>
      <c r="D7892" s="425" t="s">
        <v>651</v>
      </c>
      <c r="E7892" s="425" t="s">
        <v>673</v>
      </c>
      <c r="F7892" s="425">
        <v>528004120002</v>
      </c>
      <c r="G7892" s="425" t="s">
        <v>642</v>
      </c>
      <c r="H7892" s="425">
        <v>583148</v>
      </c>
      <c r="I7892" s="425" t="s">
        <v>699</v>
      </c>
      <c r="J7892" s="425">
        <v>202302</v>
      </c>
      <c r="K7892" s="425">
        <v>44676</v>
      </c>
      <c r="L7892" s="425" t="s">
        <v>644</v>
      </c>
      <c r="M7892" s="425">
        <v>-10019.23</v>
      </c>
      <c r="N7892" s="425">
        <v>-17.010000000000002</v>
      </c>
      <c r="O7892" s="425" t="s">
        <v>645</v>
      </c>
      <c r="P7892" s="432">
        <v>-15.273999999999999</v>
      </c>
      <c r="Q7892" s="425">
        <v>30543689</v>
      </c>
      <c r="R7892" s="425" t="s">
        <v>646</v>
      </c>
      <c r="S7892" s="425">
        <v>2027008</v>
      </c>
      <c r="T7892" s="425" t="s">
        <v>1771</v>
      </c>
    </row>
    <row r="7893" spans="1:20" x14ac:dyDescent="0.25">
      <c r="A7893" s="425" t="s">
        <v>637</v>
      </c>
      <c r="B7893" s="425" t="s">
        <v>736</v>
      </c>
      <c r="C7893" s="425" t="s">
        <v>639</v>
      </c>
      <c r="D7893" s="425" t="s">
        <v>651</v>
      </c>
      <c r="E7893" s="425" t="s">
        <v>673</v>
      </c>
      <c r="F7893" s="425">
        <v>528004120002</v>
      </c>
      <c r="G7893" s="425" t="s">
        <v>642</v>
      </c>
      <c r="H7893" s="425">
        <v>583148</v>
      </c>
      <c r="I7893" s="425" t="s">
        <v>699</v>
      </c>
      <c r="J7893" s="425">
        <v>202302</v>
      </c>
      <c r="K7893" s="425">
        <v>44676</v>
      </c>
      <c r="L7893" s="425" t="s">
        <v>644</v>
      </c>
      <c r="M7893" s="425">
        <v>-11878.04</v>
      </c>
      <c r="N7893" s="425">
        <v>-20.170000000000002</v>
      </c>
      <c r="O7893" s="425" t="s">
        <v>645</v>
      </c>
      <c r="P7893" s="432">
        <v>-18.111000000000001</v>
      </c>
      <c r="Q7893" s="425">
        <v>30543689</v>
      </c>
      <c r="R7893" s="425" t="s">
        <v>646</v>
      </c>
      <c r="S7893" s="425">
        <v>2030994</v>
      </c>
      <c r="T7893" s="425" t="s">
        <v>1805</v>
      </c>
    </row>
    <row r="7894" spans="1:20" x14ac:dyDescent="0.25">
      <c r="A7894" s="425" t="s">
        <v>637</v>
      </c>
      <c r="B7894" s="425" t="s">
        <v>736</v>
      </c>
      <c r="C7894" s="425" t="s">
        <v>639</v>
      </c>
      <c r="D7894" s="425" t="s">
        <v>695</v>
      </c>
      <c r="E7894" s="425" t="s">
        <v>673</v>
      </c>
      <c r="F7894" s="425">
        <v>528004120002</v>
      </c>
      <c r="G7894" s="425" t="s">
        <v>642</v>
      </c>
      <c r="H7894" s="425">
        <v>583148</v>
      </c>
      <c r="I7894" s="425" t="s">
        <v>699</v>
      </c>
      <c r="J7894" s="425">
        <v>202302</v>
      </c>
      <c r="K7894" s="425">
        <v>44676</v>
      </c>
      <c r="L7894" s="425" t="s">
        <v>644</v>
      </c>
      <c r="M7894" s="425">
        <v>-54466.67</v>
      </c>
      <c r="N7894" s="425">
        <v>-92.47</v>
      </c>
      <c r="O7894" s="425" t="s">
        <v>645</v>
      </c>
      <c r="P7894" s="432">
        <v>-83.031999999999996</v>
      </c>
      <c r="Q7894" s="425">
        <v>30543689</v>
      </c>
      <c r="R7894" s="425" t="s">
        <v>646</v>
      </c>
      <c r="S7894" s="425">
        <v>2046481</v>
      </c>
      <c r="T7894" s="425" t="s">
        <v>1771</v>
      </c>
    </row>
    <row r="7895" spans="1:20" x14ac:dyDescent="0.25">
      <c r="A7895" s="425" t="s">
        <v>637</v>
      </c>
      <c r="B7895" s="425" t="s">
        <v>736</v>
      </c>
      <c r="C7895" s="425" t="s">
        <v>639</v>
      </c>
      <c r="D7895" s="425" t="s">
        <v>651</v>
      </c>
      <c r="E7895" s="425" t="s">
        <v>667</v>
      </c>
      <c r="F7895" s="425">
        <v>528004120002</v>
      </c>
      <c r="G7895" s="425" t="s">
        <v>642</v>
      </c>
      <c r="H7895" s="425">
        <v>583136</v>
      </c>
      <c r="I7895" s="425" t="s">
        <v>32</v>
      </c>
      <c r="J7895" s="425">
        <v>202302</v>
      </c>
      <c r="K7895" s="425">
        <v>44676</v>
      </c>
      <c r="L7895" s="425" t="s">
        <v>644</v>
      </c>
      <c r="M7895" s="425">
        <v>4837.5</v>
      </c>
      <c r="N7895" s="425">
        <v>8.2100000000000009</v>
      </c>
      <c r="O7895" s="425" t="s">
        <v>645</v>
      </c>
      <c r="P7895" s="432">
        <v>7.3719999999999999</v>
      </c>
      <c r="Q7895" s="425">
        <v>30543689</v>
      </c>
      <c r="R7895" s="425" t="s">
        <v>646</v>
      </c>
      <c r="S7895" s="425">
        <v>8540358</v>
      </c>
      <c r="T7895" s="425" t="s">
        <v>1932</v>
      </c>
    </row>
    <row r="7896" spans="1:20" x14ac:dyDescent="0.25">
      <c r="A7896" s="425" t="s">
        <v>637</v>
      </c>
      <c r="B7896" s="425" t="s">
        <v>754</v>
      </c>
      <c r="C7896" s="425" t="s">
        <v>639</v>
      </c>
      <c r="D7896" s="425" t="s">
        <v>640</v>
      </c>
      <c r="E7896" s="425" t="s">
        <v>667</v>
      </c>
      <c r="F7896" s="425">
        <v>528004120002</v>
      </c>
      <c r="G7896" s="425" t="s">
        <v>642</v>
      </c>
      <c r="H7896" s="425">
        <v>583136</v>
      </c>
      <c r="I7896" s="425" t="s">
        <v>32</v>
      </c>
      <c r="J7896" s="425">
        <v>202302</v>
      </c>
      <c r="K7896" s="425">
        <v>44676</v>
      </c>
      <c r="L7896" s="425" t="s">
        <v>644</v>
      </c>
      <c r="M7896" s="425">
        <v>26030.77</v>
      </c>
      <c r="N7896" s="425">
        <v>44.19</v>
      </c>
      <c r="O7896" s="425" t="s">
        <v>645</v>
      </c>
      <c r="P7896" s="432">
        <v>39.68</v>
      </c>
      <c r="Q7896" s="425">
        <v>30543689</v>
      </c>
      <c r="R7896" s="425" t="s">
        <v>646</v>
      </c>
      <c r="S7896" s="425">
        <v>8540392</v>
      </c>
      <c r="T7896" s="425" t="s">
        <v>1946</v>
      </c>
    </row>
    <row r="7897" spans="1:20" x14ac:dyDescent="0.25">
      <c r="A7897" s="425" t="s">
        <v>637</v>
      </c>
      <c r="B7897" s="425" t="s">
        <v>736</v>
      </c>
      <c r="C7897" s="425" t="s">
        <v>639</v>
      </c>
      <c r="D7897" s="425" t="s">
        <v>651</v>
      </c>
      <c r="E7897" s="425" t="s">
        <v>667</v>
      </c>
      <c r="F7897" s="425">
        <v>528004120002</v>
      </c>
      <c r="G7897" s="425" t="s">
        <v>642</v>
      </c>
      <c r="H7897" s="425">
        <v>583136</v>
      </c>
      <c r="I7897" s="425" t="s">
        <v>32</v>
      </c>
      <c r="J7897" s="425">
        <v>202302</v>
      </c>
      <c r="K7897" s="425">
        <v>44676</v>
      </c>
      <c r="L7897" s="425" t="s">
        <v>644</v>
      </c>
      <c r="M7897" s="425">
        <v>-8929.01</v>
      </c>
      <c r="N7897" s="425">
        <v>-15.16</v>
      </c>
      <c r="O7897" s="425" t="s">
        <v>645</v>
      </c>
      <c r="P7897" s="432">
        <v>-13.613</v>
      </c>
      <c r="Q7897" s="425">
        <v>30543689</v>
      </c>
      <c r="R7897" s="425" t="s">
        <v>646</v>
      </c>
      <c r="S7897" s="425">
        <v>2036440</v>
      </c>
      <c r="T7897" s="425" t="s">
        <v>1771</v>
      </c>
    </row>
    <row r="7898" spans="1:20" x14ac:dyDescent="0.25">
      <c r="A7898" s="425" t="s">
        <v>637</v>
      </c>
      <c r="B7898" s="425" t="s">
        <v>736</v>
      </c>
      <c r="C7898" s="425" t="s">
        <v>639</v>
      </c>
      <c r="D7898" s="425" t="s">
        <v>651</v>
      </c>
      <c r="E7898" s="425" t="s">
        <v>667</v>
      </c>
      <c r="F7898" s="425">
        <v>528004120002</v>
      </c>
      <c r="G7898" s="425" t="s">
        <v>642</v>
      </c>
      <c r="H7898" s="425">
        <v>583136</v>
      </c>
      <c r="I7898" s="425" t="s">
        <v>32</v>
      </c>
      <c r="J7898" s="425">
        <v>202302</v>
      </c>
      <c r="K7898" s="425">
        <v>44676</v>
      </c>
      <c r="L7898" s="425" t="s">
        <v>644</v>
      </c>
      <c r="M7898" s="425">
        <v>8929.01</v>
      </c>
      <c r="N7898" s="425">
        <v>15.16</v>
      </c>
      <c r="O7898" s="425" t="s">
        <v>645</v>
      </c>
      <c r="P7898" s="432">
        <v>13.613</v>
      </c>
      <c r="Q7898" s="425">
        <v>30543689</v>
      </c>
      <c r="R7898" s="425" t="s">
        <v>646</v>
      </c>
      <c r="S7898" s="425">
        <v>2036440</v>
      </c>
      <c r="T7898" s="425" t="s">
        <v>1771</v>
      </c>
    </row>
    <row r="7899" spans="1:20" x14ac:dyDescent="0.25">
      <c r="A7899" s="425" t="s">
        <v>637</v>
      </c>
      <c r="B7899" s="425" t="s">
        <v>754</v>
      </c>
      <c r="C7899" s="425" t="s">
        <v>639</v>
      </c>
      <c r="D7899" s="425" t="s">
        <v>640</v>
      </c>
      <c r="E7899" s="425" t="s">
        <v>667</v>
      </c>
      <c r="F7899" s="425">
        <v>528004120002</v>
      </c>
      <c r="G7899" s="425" t="s">
        <v>642</v>
      </c>
      <c r="H7899" s="425">
        <v>583136</v>
      </c>
      <c r="I7899" s="425" t="s">
        <v>32</v>
      </c>
      <c r="J7899" s="425">
        <v>202302</v>
      </c>
      <c r="K7899" s="425">
        <v>44676</v>
      </c>
      <c r="L7899" s="425" t="s">
        <v>644</v>
      </c>
      <c r="M7899" s="425">
        <v>-26030.77</v>
      </c>
      <c r="N7899" s="425">
        <v>-44.19</v>
      </c>
      <c r="O7899" s="425" t="s">
        <v>645</v>
      </c>
      <c r="P7899" s="432">
        <v>-39.68</v>
      </c>
      <c r="Q7899" s="425">
        <v>30543689</v>
      </c>
      <c r="R7899" s="425" t="s">
        <v>646</v>
      </c>
      <c r="S7899" s="425">
        <v>8540392</v>
      </c>
      <c r="T7899" s="425" t="s">
        <v>1771</v>
      </c>
    </row>
    <row r="7900" spans="1:20" x14ac:dyDescent="0.25">
      <c r="A7900" s="425" t="s">
        <v>637</v>
      </c>
      <c r="B7900" s="425" t="s">
        <v>736</v>
      </c>
      <c r="C7900" s="425" t="s">
        <v>639</v>
      </c>
      <c r="D7900" s="425" t="s">
        <v>651</v>
      </c>
      <c r="E7900" s="425" t="s">
        <v>667</v>
      </c>
      <c r="F7900" s="425">
        <v>528004120002</v>
      </c>
      <c r="G7900" s="425" t="s">
        <v>642</v>
      </c>
      <c r="H7900" s="425">
        <v>583136</v>
      </c>
      <c r="I7900" s="425" t="s">
        <v>32</v>
      </c>
      <c r="J7900" s="425">
        <v>202302</v>
      </c>
      <c r="K7900" s="425">
        <v>44676</v>
      </c>
      <c r="L7900" s="425" t="s">
        <v>644</v>
      </c>
      <c r="M7900" s="425">
        <v>-8929.01</v>
      </c>
      <c r="N7900" s="425">
        <v>-15.16</v>
      </c>
      <c r="O7900" s="425" t="s">
        <v>645</v>
      </c>
      <c r="P7900" s="432">
        <v>-13.613</v>
      </c>
      <c r="Q7900" s="425">
        <v>30543689</v>
      </c>
      <c r="R7900" s="425" t="s">
        <v>646</v>
      </c>
      <c r="S7900" s="425">
        <v>2036440</v>
      </c>
      <c r="T7900" s="425" t="s">
        <v>1948</v>
      </c>
    </row>
    <row r="7901" spans="1:20" x14ac:dyDescent="0.25">
      <c r="A7901" s="425" t="s">
        <v>637</v>
      </c>
      <c r="B7901" s="425" t="s">
        <v>736</v>
      </c>
      <c r="C7901" s="425" t="s">
        <v>639</v>
      </c>
      <c r="D7901" s="425" t="s">
        <v>651</v>
      </c>
      <c r="E7901" s="425" t="s">
        <v>667</v>
      </c>
      <c r="F7901" s="425">
        <v>528004120002</v>
      </c>
      <c r="G7901" s="425" t="s">
        <v>642</v>
      </c>
      <c r="H7901" s="425">
        <v>583149</v>
      </c>
      <c r="I7901" s="425" t="s">
        <v>680</v>
      </c>
      <c r="J7901" s="425">
        <v>202302</v>
      </c>
      <c r="K7901" s="425">
        <v>44676</v>
      </c>
      <c r="L7901" s="425" t="s">
        <v>644</v>
      </c>
      <c r="M7901" s="425">
        <v>-4837.5</v>
      </c>
      <c r="N7901" s="425">
        <v>-8.2100000000000009</v>
      </c>
      <c r="O7901" s="425" t="s">
        <v>645</v>
      </c>
      <c r="P7901" s="432">
        <v>-7.3719999999999999</v>
      </c>
      <c r="Q7901" s="425">
        <v>30543689</v>
      </c>
      <c r="R7901" s="425" t="s">
        <v>646</v>
      </c>
      <c r="S7901" s="425">
        <v>8540358</v>
      </c>
      <c r="T7901" s="425" t="s">
        <v>1932</v>
      </c>
    </row>
    <row r="7902" spans="1:20" x14ac:dyDescent="0.25">
      <c r="A7902" s="425" t="s">
        <v>637</v>
      </c>
      <c r="B7902" s="425" t="s">
        <v>754</v>
      </c>
      <c r="C7902" s="425" t="s">
        <v>639</v>
      </c>
      <c r="D7902" s="425" t="s">
        <v>640</v>
      </c>
      <c r="E7902" s="425" t="s">
        <v>667</v>
      </c>
      <c r="F7902" s="425">
        <v>528004120002</v>
      </c>
      <c r="G7902" s="425" t="s">
        <v>642</v>
      </c>
      <c r="H7902" s="425">
        <v>583149</v>
      </c>
      <c r="I7902" s="425" t="s">
        <v>680</v>
      </c>
      <c r="J7902" s="425">
        <v>202302</v>
      </c>
      <c r="K7902" s="425">
        <v>44676</v>
      </c>
      <c r="L7902" s="425" t="s">
        <v>644</v>
      </c>
      <c r="M7902" s="425">
        <v>-26030.77</v>
      </c>
      <c r="N7902" s="425">
        <v>-44.19</v>
      </c>
      <c r="O7902" s="425" t="s">
        <v>645</v>
      </c>
      <c r="P7902" s="432">
        <v>-39.68</v>
      </c>
      <c r="Q7902" s="425">
        <v>30543689</v>
      </c>
      <c r="R7902" s="425" t="s">
        <v>646</v>
      </c>
      <c r="S7902" s="425">
        <v>8540392</v>
      </c>
      <c r="T7902" s="425" t="s">
        <v>1946</v>
      </c>
    </row>
    <row r="7903" spans="1:20" x14ac:dyDescent="0.25">
      <c r="A7903" s="425" t="s">
        <v>637</v>
      </c>
      <c r="B7903" s="425" t="s">
        <v>736</v>
      </c>
      <c r="C7903" s="425" t="s">
        <v>639</v>
      </c>
      <c r="D7903" s="425" t="s">
        <v>651</v>
      </c>
      <c r="E7903" s="425" t="s">
        <v>667</v>
      </c>
      <c r="F7903" s="425">
        <v>528004120002</v>
      </c>
      <c r="G7903" s="425" t="s">
        <v>642</v>
      </c>
      <c r="H7903" s="425">
        <v>583149</v>
      </c>
      <c r="I7903" s="425" t="s">
        <v>680</v>
      </c>
      <c r="J7903" s="425">
        <v>202302</v>
      </c>
      <c r="K7903" s="425">
        <v>44676</v>
      </c>
      <c r="L7903" s="425" t="s">
        <v>644</v>
      </c>
      <c r="M7903" s="425">
        <v>8929.01</v>
      </c>
      <c r="N7903" s="425">
        <v>15.16</v>
      </c>
      <c r="O7903" s="425" t="s">
        <v>645</v>
      </c>
      <c r="P7903" s="432">
        <v>13.613</v>
      </c>
      <c r="Q7903" s="425">
        <v>30543689</v>
      </c>
      <c r="R7903" s="425" t="s">
        <v>646</v>
      </c>
      <c r="S7903" s="425">
        <v>2036440</v>
      </c>
      <c r="T7903" s="425" t="s">
        <v>1771</v>
      </c>
    </row>
    <row r="7904" spans="1:20" x14ac:dyDescent="0.25">
      <c r="A7904" s="425" t="s">
        <v>637</v>
      </c>
      <c r="B7904" s="425" t="s">
        <v>754</v>
      </c>
      <c r="C7904" s="425" t="s">
        <v>639</v>
      </c>
      <c r="D7904" s="425" t="s">
        <v>640</v>
      </c>
      <c r="E7904" s="425" t="s">
        <v>673</v>
      </c>
      <c r="F7904" s="425">
        <v>528004120002</v>
      </c>
      <c r="G7904" s="425" t="s">
        <v>642</v>
      </c>
      <c r="H7904" s="425">
        <v>583133</v>
      </c>
      <c r="I7904" s="425" t="s">
        <v>29</v>
      </c>
      <c r="J7904" s="425">
        <v>202302</v>
      </c>
      <c r="K7904" s="425">
        <v>44676</v>
      </c>
      <c r="L7904" s="425" t="s">
        <v>644</v>
      </c>
      <c r="M7904" s="425">
        <v>-10213.06</v>
      </c>
      <c r="N7904" s="425">
        <v>-17.34</v>
      </c>
      <c r="O7904" s="425" t="s">
        <v>645</v>
      </c>
      <c r="P7904" s="432">
        <v>-15.57</v>
      </c>
      <c r="Q7904" s="425">
        <v>30543689</v>
      </c>
      <c r="R7904" s="425" t="s">
        <v>646</v>
      </c>
      <c r="S7904" s="425">
        <v>8540206</v>
      </c>
      <c r="T7904" s="425" t="s">
        <v>1771</v>
      </c>
    </row>
    <row r="7905" spans="1:20" x14ac:dyDescent="0.25">
      <c r="A7905" s="425" t="s">
        <v>637</v>
      </c>
      <c r="B7905" s="425" t="s">
        <v>754</v>
      </c>
      <c r="C7905" s="425" t="s">
        <v>639</v>
      </c>
      <c r="D7905" s="425" t="s">
        <v>640</v>
      </c>
      <c r="E7905" s="425" t="s">
        <v>673</v>
      </c>
      <c r="F7905" s="425">
        <v>528004120002</v>
      </c>
      <c r="G7905" s="425" t="s">
        <v>642</v>
      </c>
      <c r="H7905" s="425">
        <v>583133</v>
      </c>
      <c r="I7905" s="425" t="s">
        <v>29</v>
      </c>
      <c r="J7905" s="425">
        <v>202302</v>
      </c>
      <c r="K7905" s="425">
        <v>44676</v>
      </c>
      <c r="L7905" s="425" t="s">
        <v>644</v>
      </c>
      <c r="M7905" s="425">
        <v>9258.0400000000009</v>
      </c>
      <c r="N7905" s="425">
        <v>15.72</v>
      </c>
      <c r="O7905" s="425" t="s">
        <v>645</v>
      </c>
      <c r="P7905" s="432">
        <v>14.115</v>
      </c>
      <c r="Q7905" s="425">
        <v>30543689</v>
      </c>
      <c r="R7905" s="425" t="s">
        <v>646</v>
      </c>
      <c r="S7905" s="425">
        <v>2012905</v>
      </c>
      <c r="T7905" s="425" t="s">
        <v>1771</v>
      </c>
    </row>
    <row r="7906" spans="1:20" x14ac:dyDescent="0.25">
      <c r="A7906" s="425" t="s">
        <v>637</v>
      </c>
      <c r="B7906" s="425" t="s">
        <v>736</v>
      </c>
      <c r="C7906" s="425" t="s">
        <v>639</v>
      </c>
      <c r="D7906" s="425" t="s">
        <v>651</v>
      </c>
      <c r="E7906" s="425" t="s">
        <v>673</v>
      </c>
      <c r="F7906" s="425">
        <v>528004120002</v>
      </c>
      <c r="G7906" s="425" t="s">
        <v>642</v>
      </c>
      <c r="H7906" s="425">
        <v>583133</v>
      </c>
      <c r="I7906" s="425" t="s">
        <v>29</v>
      </c>
      <c r="J7906" s="425">
        <v>202302</v>
      </c>
      <c r="K7906" s="425">
        <v>44676</v>
      </c>
      <c r="L7906" s="425" t="s">
        <v>644</v>
      </c>
      <c r="M7906" s="425">
        <v>10019.23</v>
      </c>
      <c r="N7906" s="425">
        <v>17.010000000000002</v>
      </c>
      <c r="O7906" s="425" t="s">
        <v>645</v>
      </c>
      <c r="P7906" s="432">
        <v>15.273999999999999</v>
      </c>
      <c r="Q7906" s="425">
        <v>30543689</v>
      </c>
      <c r="R7906" s="425" t="s">
        <v>646</v>
      </c>
      <c r="S7906" s="425">
        <v>2027008</v>
      </c>
      <c r="T7906" s="425" t="s">
        <v>1771</v>
      </c>
    </row>
    <row r="7907" spans="1:20" x14ac:dyDescent="0.25">
      <c r="A7907" s="425" t="s">
        <v>637</v>
      </c>
      <c r="B7907" s="425" t="s">
        <v>736</v>
      </c>
      <c r="C7907" s="425" t="s">
        <v>639</v>
      </c>
      <c r="D7907" s="425" t="s">
        <v>651</v>
      </c>
      <c r="E7907" s="425" t="s">
        <v>673</v>
      </c>
      <c r="F7907" s="425">
        <v>528004120002</v>
      </c>
      <c r="G7907" s="425" t="s">
        <v>642</v>
      </c>
      <c r="H7907" s="425">
        <v>583133</v>
      </c>
      <c r="I7907" s="425" t="s">
        <v>29</v>
      </c>
      <c r="J7907" s="425">
        <v>202302</v>
      </c>
      <c r="K7907" s="425">
        <v>44676</v>
      </c>
      <c r="L7907" s="425" t="s">
        <v>644</v>
      </c>
      <c r="M7907" s="425">
        <v>11878.04</v>
      </c>
      <c r="N7907" s="425">
        <v>20.170000000000002</v>
      </c>
      <c r="O7907" s="425" t="s">
        <v>645</v>
      </c>
      <c r="P7907" s="432">
        <v>18.111000000000001</v>
      </c>
      <c r="Q7907" s="425">
        <v>30543689</v>
      </c>
      <c r="R7907" s="425" t="s">
        <v>646</v>
      </c>
      <c r="S7907" s="425">
        <v>2030994</v>
      </c>
      <c r="T7907" s="425" t="s">
        <v>1805</v>
      </c>
    </row>
    <row r="7908" spans="1:20" x14ac:dyDescent="0.25">
      <c r="A7908" s="425" t="s">
        <v>637</v>
      </c>
      <c r="B7908" s="425" t="s">
        <v>754</v>
      </c>
      <c r="C7908" s="425" t="s">
        <v>639</v>
      </c>
      <c r="D7908" s="425" t="s">
        <v>640</v>
      </c>
      <c r="E7908" s="425" t="s">
        <v>673</v>
      </c>
      <c r="F7908" s="425">
        <v>528004120002</v>
      </c>
      <c r="G7908" s="425" t="s">
        <v>642</v>
      </c>
      <c r="H7908" s="425">
        <v>583133</v>
      </c>
      <c r="I7908" s="425" t="s">
        <v>29</v>
      </c>
      <c r="J7908" s="425">
        <v>202302</v>
      </c>
      <c r="K7908" s="425">
        <v>44676</v>
      </c>
      <c r="L7908" s="425" t="s">
        <v>644</v>
      </c>
      <c r="M7908" s="425">
        <v>-5835.53</v>
      </c>
      <c r="N7908" s="425">
        <v>-9.91</v>
      </c>
      <c r="O7908" s="425" t="s">
        <v>645</v>
      </c>
      <c r="P7908" s="432">
        <v>-8.8989999999999991</v>
      </c>
      <c r="Q7908" s="425">
        <v>30543689</v>
      </c>
      <c r="R7908" s="425" t="s">
        <v>646</v>
      </c>
      <c r="S7908" s="425">
        <v>2013058</v>
      </c>
      <c r="T7908" s="425" t="s">
        <v>1914</v>
      </c>
    </row>
    <row r="7909" spans="1:20" x14ac:dyDescent="0.25">
      <c r="A7909" s="425" t="s">
        <v>637</v>
      </c>
      <c r="B7909" s="425" t="s">
        <v>736</v>
      </c>
      <c r="C7909" s="425" t="s">
        <v>639</v>
      </c>
      <c r="D7909" s="425" t="s">
        <v>651</v>
      </c>
      <c r="E7909" s="425" t="s">
        <v>673</v>
      </c>
      <c r="F7909" s="425">
        <v>528004120002</v>
      </c>
      <c r="G7909" s="425" t="s">
        <v>642</v>
      </c>
      <c r="H7909" s="425">
        <v>583148</v>
      </c>
      <c r="I7909" s="425" t="s">
        <v>699</v>
      </c>
      <c r="J7909" s="425">
        <v>202302</v>
      </c>
      <c r="K7909" s="425">
        <v>44676</v>
      </c>
      <c r="L7909" s="425" t="s">
        <v>644</v>
      </c>
      <c r="M7909" s="425">
        <v>-45504.85</v>
      </c>
      <c r="N7909" s="425">
        <v>-77.260000000000005</v>
      </c>
      <c r="O7909" s="425" t="s">
        <v>645</v>
      </c>
      <c r="P7909" s="432">
        <v>-69.373999999999995</v>
      </c>
      <c r="Q7909" s="425">
        <v>30543689</v>
      </c>
      <c r="R7909" s="425" t="s">
        <v>646</v>
      </c>
      <c r="S7909" s="425">
        <v>8540279</v>
      </c>
      <c r="T7909" s="425" t="s">
        <v>1771</v>
      </c>
    </row>
    <row r="7910" spans="1:20" x14ac:dyDescent="0.25">
      <c r="A7910" s="425" t="s">
        <v>637</v>
      </c>
      <c r="B7910" s="425" t="s">
        <v>754</v>
      </c>
      <c r="C7910" s="425" t="s">
        <v>639</v>
      </c>
      <c r="D7910" s="425" t="s">
        <v>640</v>
      </c>
      <c r="E7910" s="425" t="s">
        <v>673</v>
      </c>
      <c r="F7910" s="425">
        <v>528004120002</v>
      </c>
      <c r="G7910" s="425" t="s">
        <v>642</v>
      </c>
      <c r="H7910" s="425">
        <v>583148</v>
      </c>
      <c r="I7910" s="425" t="s">
        <v>699</v>
      </c>
      <c r="J7910" s="425">
        <v>202302</v>
      </c>
      <c r="K7910" s="425">
        <v>44676</v>
      </c>
      <c r="L7910" s="425" t="s">
        <v>644</v>
      </c>
      <c r="M7910" s="425">
        <v>-5835.53</v>
      </c>
      <c r="N7910" s="425">
        <v>-9.91</v>
      </c>
      <c r="O7910" s="425" t="s">
        <v>645</v>
      </c>
      <c r="P7910" s="432">
        <v>-8.8989999999999991</v>
      </c>
      <c r="Q7910" s="425">
        <v>30543689</v>
      </c>
      <c r="R7910" s="425" t="s">
        <v>646</v>
      </c>
      <c r="S7910" s="425">
        <v>2013058</v>
      </c>
      <c r="T7910" s="425" t="s">
        <v>1771</v>
      </c>
    </row>
    <row r="7911" spans="1:20" x14ac:dyDescent="0.25">
      <c r="A7911" s="425" t="s">
        <v>637</v>
      </c>
      <c r="B7911" s="425" t="s">
        <v>736</v>
      </c>
      <c r="C7911" s="425" t="s">
        <v>639</v>
      </c>
      <c r="D7911" s="425" t="s">
        <v>695</v>
      </c>
      <c r="E7911" s="425" t="s">
        <v>673</v>
      </c>
      <c r="F7911" s="425">
        <v>528004120002</v>
      </c>
      <c r="G7911" s="425" t="s">
        <v>642</v>
      </c>
      <c r="H7911" s="425">
        <v>583148</v>
      </c>
      <c r="I7911" s="425" t="s">
        <v>699</v>
      </c>
      <c r="J7911" s="425">
        <v>202302</v>
      </c>
      <c r="K7911" s="425">
        <v>44676</v>
      </c>
      <c r="L7911" s="425" t="s">
        <v>644</v>
      </c>
      <c r="M7911" s="425">
        <v>54466.67</v>
      </c>
      <c r="N7911" s="425">
        <v>92.47</v>
      </c>
      <c r="O7911" s="425" t="s">
        <v>645</v>
      </c>
      <c r="P7911" s="432">
        <v>83.031999999999996</v>
      </c>
      <c r="Q7911" s="425">
        <v>30543689</v>
      </c>
      <c r="R7911" s="425" t="s">
        <v>646</v>
      </c>
      <c r="S7911" s="425">
        <v>2046481</v>
      </c>
      <c r="T7911" s="425" t="s">
        <v>1771</v>
      </c>
    </row>
    <row r="7912" spans="1:20" x14ac:dyDescent="0.25">
      <c r="A7912" s="425" t="s">
        <v>637</v>
      </c>
      <c r="B7912" s="425" t="s">
        <v>754</v>
      </c>
      <c r="C7912" s="425" t="s">
        <v>639</v>
      </c>
      <c r="D7912" s="425" t="s">
        <v>640</v>
      </c>
      <c r="E7912" s="425" t="s">
        <v>673</v>
      </c>
      <c r="F7912" s="425">
        <v>528004120002</v>
      </c>
      <c r="G7912" s="425" t="s">
        <v>642</v>
      </c>
      <c r="H7912" s="425">
        <v>583148</v>
      </c>
      <c r="I7912" s="425" t="s">
        <v>699</v>
      </c>
      <c r="J7912" s="425">
        <v>202302</v>
      </c>
      <c r="K7912" s="425">
        <v>44676</v>
      </c>
      <c r="L7912" s="425" t="s">
        <v>644</v>
      </c>
      <c r="M7912" s="425">
        <v>5835.53</v>
      </c>
      <c r="N7912" s="425">
        <v>9.91</v>
      </c>
      <c r="O7912" s="425" t="s">
        <v>645</v>
      </c>
      <c r="P7912" s="432">
        <v>8.8989999999999991</v>
      </c>
      <c r="Q7912" s="425">
        <v>30543689</v>
      </c>
      <c r="R7912" s="425" t="s">
        <v>646</v>
      </c>
      <c r="S7912" s="425">
        <v>2013058</v>
      </c>
      <c r="T7912" s="425" t="s">
        <v>1771</v>
      </c>
    </row>
    <row r="7913" spans="1:20" x14ac:dyDescent="0.25">
      <c r="A7913" s="425" t="s">
        <v>637</v>
      </c>
      <c r="B7913" s="425" t="s">
        <v>736</v>
      </c>
      <c r="C7913" s="425" t="s">
        <v>639</v>
      </c>
      <c r="D7913" s="425" t="s">
        <v>651</v>
      </c>
      <c r="E7913" s="425" t="s">
        <v>673</v>
      </c>
      <c r="F7913" s="425">
        <v>528004120002</v>
      </c>
      <c r="G7913" s="425" t="s">
        <v>642</v>
      </c>
      <c r="H7913" s="425">
        <v>583148</v>
      </c>
      <c r="I7913" s="425" t="s">
        <v>699</v>
      </c>
      <c r="J7913" s="425">
        <v>202302</v>
      </c>
      <c r="K7913" s="425">
        <v>44676</v>
      </c>
      <c r="L7913" s="425" t="s">
        <v>644</v>
      </c>
      <c r="M7913" s="425">
        <v>45504.85</v>
      </c>
      <c r="N7913" s="425">
        <v>77.260000000000005</v>
      </c>
      <c r="O7913" s="425" t="s">
        <v>645</v>
      </c>
      <c r="P7913" s="432">
        <v>69.373999999999995</v>
      </c>
      <c r="Q7913" s="425">
        <v>30543689</v>
      </c>
      <c r="R7913" s="425" t="s">
        <v>646</v>
      </c>
      <c r="S7913" s="425">
        <v>8540279</v>
      </c>
      <c r="T7913" s="425" t="s">
        <v>1957</v>
      </c>
    </row>
    <row r="7914" spans="1:20" x14ac:dyDescent="0.25">
      <c r="A7914" s="425" t="s">
        <v>637</v>
      </c>
      <c r="B7914" s="425" t="s">
        <v>736</v>
      </c>
      <c r="C7914" s="425" t="s">
        <v>639</v>
      </c>
      <c r="D7914" s="425" t="s">
        <v>651</v>
      </c>
      <c r="E7914" s="425" t="s">
        <v>673</v>
      </c>
      <c r="F7914" s="425">
        <v>528004120002</v>
      </c>
      <c r="G7914" s="425" t="s">
        <v>642</v>
      </c>
      <c r="H7914" s="425">
        <v>583148</v>
      </c>
      <c r="I7914" s="425" t="s">
        <v>699</v>
      </c>
      <c r="J7914" s="425">
        <v>202302</v>
      </c>
      <c r="K7914" s="425">
        <v>44676</v>
      </c>
      <c r="L7914" s="425" t="s">
        <v>644</v>
      </c>
      <c r="M7914" s="425">
        <v>45504.85</v>
      </c>
      <c r="N7914" s="425">
        <v>77.260000000000005</v>
      </c>
      <c r="O7914" s="425" t="s">
        <v>645</v>
      </c>
      <c r="P7914" s="432">
        <v>69.373999999999995</v>
      </c>
      <c r="Q7914" s="425">
        <v>30543689</v>
      </c>
      <c r="R7914" s="425" t="s">
        <v>646</v>
      </c>
      <c r="S7914" s="425">
        <v>8540279</v>
      </c>
      <c r="T7914" s="425" t="s">
        <v>1771</v>
      </c>
    </row>
    <row r="7915" spans="1:20" x14ac:dyDescent="0.25">
      <c r="A7915" s="425" t="s">
        <v>637</v>
      </c>
      <c r="B7915" s="425" t="s">
        <v>736</v>
      </c>
      <c r="C7915" s="425" t="s">
        <v>639</v>
      </c>
      <c r="D7915" s="425" t="s">
        <v>651</v>
      </c>
      <c r="E7915" s="425" t="s">
        <v>673</v>
      </c>
      <c r="F7915" s="425">
        <v>528004120002</v>
      </c>
      <c r="G7915" s="425" t="s">
        <v>642</v>
      </c>
      <c r="H7915" s="425">
        <v>583148</v>
      </c>
      <c r="I7915" s="425" t="s">
        <v>699</v>
      </c>
      <c r="J7915" s="425">
        <v>202302</v>
      </c>
      <c r="K7915" s="425">
        <v>44676</v>
      </c>
      <c r="L7915" s="425" t="s">
        <v>644</v>
      </c>
      <c r="M7915" s="425">
        <v>-11878.04</v>
      </c>
      <c r="N7915" s="425">
        <v>-20.170000000000002</v>
      </c>
      <c r="O7915" s="425" t="s">
        <v>645</v>
      </c>
      <c r="P7915" s="432">
        <v>-18.111000000000001</v>
      </c>
      <c r="Q7915" s="425">
        <v>30543689</v>
      </c>
      <c r="R7915" s="425" t="s">
        <v>646</v>
      </c>
      <c r="S7915" s="425">
        <v>2030994</v>
      </c>
      <c r="T7915" s="425" t="s">
        <v>1771</v>
      </c>
    </row>
    <row r="7916" spans="1:20" x14ac:dyDescent="0.25">
      <c r="A7916" s="425" t="s">
        <v>637</v>
      </c>
      <c r="B7916" s="425" t="s">
        <v>754</v>
      </c>
      <c r="C7916" s="425" t="s">
        <v>639</v>
      </c>
      <c r="D7916" s="425" t="s">
        <v>640</v>
      </c>
      <c r="E7916" s="425" t="s">
        <v>673</v>
      </c>
      <c r="F7916" s="425">
        <v>528004120002</v>
      </c>
      <c r="G7916" s="425" t="s">
        <v>642</v>
      </c>
      <c r="H7916" s="425">
        <v>583148</v>
      </c>
      <c r="I7916" s="425" t="s">
        <v>699</v>
      </c>
      <c r="J7916" s="425">
        <v>202302</v>
      </c>
      <c r="K7916" s="425">
        <v>44676</v>
      </c>
      <c r="L7916" s="425" t="s">
        <v>644</v>
      </c>
      <c r="M7916" s="425">
        <v>-9258.0400000000009</v>
      </c>
      <c r="N7916" s="425">
        <v>-15.72</v>
      </c>
      <c r="O7916" s="425" t="s">
        <v>645</v>
      </c>
      <c r="P7916" s="432">
        <v>-14.115</v>
      </c>
      <c r="Q7916" s="425">
        <v>30543689</v>
      </c>
      <c r="R7916" s="425" t="s">
        <v>646</v>
      </c>
      <c r="S7916" s="425">
        <v>2012905</v>
      </c>
      <c r="T7916" s="425" t="s">
        <v>1926</v>
      </c>
    </row>
    <row r="7917" spans="1:20" x14ac:dyDescent="0.25">
      <c r="A7917" s="425" t="s">
        <v>637</v>
      </c>
      <c r="B7917" s="425" t="s">
        <v>736</v>
      </c>
      <c r="C7917" s="425" t="s">
        <v>639</v>
      </c>
      <c r="D7917" s="425" t="s">
        <v>651</v>
      </c>
      <c r="E7917" s="425" t="s">
        <v>673</v>
      </c>
      <c r="F7917" s="425">
        <v>528004120002</v>
      </c>
      <c r="G7917" s="425" t="s">
        <v>642</v>
      </c>
      <c r="H7917" s="425">
        <v>583148</v>
      </c>
      <c r="I7917" s="425" t="s">
        <v>699</v>
      </c>
      <c r="J7917" s="425">
        <v>202302</v>
      </c>
      <c r="K7917" s="425">
        <v>44676</v>
      </c>
      <c r="L7917" s="425" t="s">
        <v>644</v>
      </c>
      <c r="M7917" s="425">
        <v>-10019.23</v>
      </c>
      <c r="N7917" s="425">
        <v>-17.010000000000002</v>
      </c>
      <c r="O7917" s="425" t="s">
        <v>645</v>
      </c>
      <c r="P7917" s="432">
        <v>-15.273999999999999</v>
      </c>
      <c r="Q7917" s="425">
        <v>30543689</v>
      </c>
      <c r="R7917" s="425" t="s">
        <v>646</v>
      </c>
      <c r="S7917" s="425">
        <v>2027008</v>
      </c>
      <c r="T7917" s="425" t="s">
        <v>1927</v>
      </c>
    </row>
    <row r="7918" spans="1:20" x14ac:dyDescent="0.25">
      <c r="A7918" s="425" t="s">
        <v>637</v>
      </c>
      <c r="B7918" s="425" t="s">
        <v>736</v>
      </c>
      <c r="C7918" s="425" t="s">
        <v>639</v>
      </c>
      <c r="D7918" s="425" t="s">
        <v>651</v>
      </c>
      <c r="E7918" s="425" t="s">
        <v>673</v>
      </c>
      <c r="F7918" s="425">
        <v>528004120002</v>
      </c>
      <c r="G7918" s="425" t="s">
        <v>642</v>
      </c>
      <c r="H7918" s="425">
        <v>583148</v>
      </c>
      <c r="I7918" s="425" t="s">
        <v>699</v>
      </c>
      <c r="J7918" s="425">
        <v>202302</v>
      </c>
      <c r="K7918" s="425">
        <v>44676</v>
      </c>
      <c r="L7918" s="425" t="s">
        <v>644</v>
      </c>
      <c r="M7918" s="425">
        <v>14030.21</v>
      </c>
      <c r="N7918" s="425">
        <v>23.82</v>
      </c>
      <c r="O7918" s="425" t="s">
        <v>645</v>
      </c>
      <c r="P7918" s="432">
        <v>21.388999999999999</v>
      </c>
      <c r="Q7918" s="425">
        <v>30543689</v>
      </c>
      <c r="R7918" s="425" t="s">
        <v>646</v>
      </c>
      <c r="S7918" s="425">
        <v>8540386</v>
      </c>
      <c r="T7918" s="425" t="s">
        <v>1771</v>
      </c>
    </row>
    <row r="7919" spans="1:20" x14ac:dyDescent="0.25">
      <c r="A7919" s="425" t="s">
        <v>637</v>
      </c>
      <c r="B7919" s="425" t="s">
        <v>736</v>
      </c>
      <c r="C7919" s="425" t="s">
        <v>639</v>
      </c>
      <c r="D7919" s="425" t="s">
        <v>651</v>
      </c>
      <c r="E7919" s="425" t="s">
        <v>673</v>
      </c>
      <c r="F7919" s="425">
        <v>528004120002</v>
      </c>
      <c r="G7919" s="425" t="s">
        <v>642</v>
      </c>
      <c r="H7919" s="425">
        <v>583148</v>
      </c>
      <c r="I7919" s="425" t="s">
        <v>699</v>
      </c>
      <c r="J7919" s="425">
        <v>202302</v>
      </c>
      <c r="K7919" s="425">
        <v>44676</v>
      </c>
      <c r="L7919" s="425" t="s">
        <v>644</v>
      </c>
      <c r="M7919" s="425">
        <v>-45504.85</v>
      </c>
      <c r="N7919" s="425">
        <v>-77.260000000000005</v>
      </c>
      <c r="O7919" s="425" t="s">
        <v>645</v>
      </c>
      <c r="P7919" s="432">
        <v>-69.373999999999995</v>
      </c>
      <c r="Q7919" s="425">
        <v>30543689</v>
      </c>
      <c r="R7919" s="425" t="s">
        <v>646</v>
      </c>
      <c r="S7919" s="425">
        <v>8540279</v>
      </c>
      <c r="T7919" s="425" t="s">
        <v>1949</v>
      </c>
    </row>
    <row r="7920" spans="1:20" x14ac:dyDescent="0.25">
      <c r="A7920" s="425" t="s">
        <v>637</v>
      </c>
      <c r="B7920" s="425" t="s">
        <v>754</v>
      </c>
      <c r="C7920" s="425" t="s">
        <v>639</v>
      </c>
      <c r="D7920" s="425" t="s">
        <v>640</v>
      </c>
      <c r="E7920" s="425" t="s">
        <v>673</v>
      </c>
      <c r="F7920" s="425">
        <v>528004120002</v>
      </c>
      <c r="G7920" s="425" t="s">
        <v>642</v>
      </c>
      <c r="H7920" s="425">
        <v>583148</v>
      </c>
      <c r="I7920" s="425" t="s">
        <v>699</v>
      </c>
      <c r="J7920" s="425">
        <v>202302</v>
      </c>
      <c r="K7920" s="425">
        <v>44676</v>
      </c>
      <c r="L7920" s="425" t="s">
        <v>644</v>
      </c>
      <c r="M7920" s="425">
        <v>-5835.53</v>
      </c>
      <c r="N7920" s="425">
        <v>-9.91</v>
      </c>
      <c r="O7920" s="425" t="s">
        <v>645</v>
      </c>
      <c r="P7920" s="432">
        <v>-8.8989999999999991</v>
      </c>
      <c r="Q7920" s="425">
        <v>30543689</v>
      </c>
      <c r="R7920" s="425" t="s">
        <v>646</v>
      </c>
      <c r="S7920" s="425">
        <v>2013058</v>
      </c>
      <c r="T7920" s="425" t="s">
        <v>1809</v>
      </c>
    </row>
    <row r="7921" spans="1:20" x14ac:dyDescent="0.25">
      <c r="A7921" s="425" t="s">
        <v>637</v>
      </c>
      <c r="B7921" s="425" t="s">
        <v>736</v>
      </c>
      <c r="C7921" s="425" t="s">
        <v>639</v>
      </c>
      <c r="D7921" s="425" t="s">
        <v>651</v>
      </c>
      <c r="E7921" s="425" t="s">
        <v>673</v>
      </c>
      <c r="F7921" s="425">
        <v>528004120002</v>
      </c>
      <c r="G7921" s="425" t="s">
        <v>642</v>
      </c>
      <c r="H7921" s="425">
        <v>583133</v>
      </c>
      <c r="I7921" s="425" t="s">
        <v>29</v>
      </c>
      <c r="J7921" s="425">
        <v>202302</v>
      </c>
      <c r="K7921" s="425">
        <v>44676</v>
      </c>
      <c r="L7921" s="425" t="s">
        <v>644</v>
      </c>
      <c r="M7921" s="425">
        <v>14030.21</v>
      </c>
      <c r="N7921" s="425">
        <v>23.82</v>
      </c>
      <c r="O7921" s="425" t="s">
        <v>645</v>
      </c>
      <c r="P7921" s="432">
        <v>21.388999999999999</v>
      </c>
      <c r="Q7921" s="425">
        <v>30543689</v>
      </c>
      <c r="R7921" s="425" t="s">
        <v>646</v>
      </c>
      <c r="S7921" s="425">
        <v>8540386</v>
      </c>
      <c r="T7921" s="425" t="s">
        <v>1771</v>
      </c>
    </row>
    <row r="7922" spans="1:20" x14ac:dyDescent="0.25">
      <c r="A7922" s="425" t="s">
        <v>637</v>
      </c>
      <c r="B7922" s="425" t="s">
        <v>736</v>
      </c>
      <c r="C7922" s="425" t="s">
        <v>639</v>
      </c>
      <c r="D7922" s="425" t="s">
        <v>651</v>
      </c>
      <c r="E7922" s="425" t="s">
        <v>673</v>
      </c>
      <c r="F7922" s="425">
        <v>528004120002</v>
      </c>
      <c r="G7922" s="425" t="s">
        <v>642</v>
      </c>
      <c r="H7922" s="425">
        <v>583133</v>
      </c>
      <c r="I7922" s="425" t="s">
        <v>29</v>
      </c>
      <c r="J7922" s="425">
        <v>202302</v>
      </c>
      <c r="K7922" s="425">
        <v>44676</v>
      </c>
      <c r="L7922" s="425" t="s">
        <v>644</v>
      </c>
      <c r="M7922" s="425">
        <v>-11878.04</v>
      </c>
      <c r="N7922" s="425">
        <v>-20.170000000000002</v>
      </c>
      <c r="O7922" s="425" t="s">
        <v>645</v>
      </c>
      <c r="P7922" s="432">
        <v>-18.111000000000001</v>
      </c>
      <c r="Q7922" s="425">
        <v>30543689</v>
      </c>
      <c r="R7922" s="425" t="s">
        <v>646</v>
      </c>
      <c r="S7922" s="425">
        <v>2030994</v>
      </c>
      <c r="T7922" s="425" t="s">
        <v>1771</v>
      </c>
    </row>
    <row r="7923" spans="1:20" x14ac:dyDescent="0.25">
      <c r="A7923" s="425" t="s">
        <v>637</v>
      </c>
      <c r="B7923" s="425" t="s">
        <v>754</v>
      </c>
      <c r="C7923" s="425" t="s">
        <v>639</v>
      </c>
      <c r="D7923" s="425" t="s">
        <v>640</v>
      </c>
      <c r="E7923" s="425" t="s">
        <v>673</v>
      </c>
      <c r="F7923" s="425">
        <v>528004120002</v>
      </c>
      <c r="G7923" s="425" t="s">
        <v>642</v>
      </c>
      <c r="H7923" s="425">
        <v>583133</v>
      </c>
      <c r="I7923" s="425" t="s">
        <v>29</v>
      </c>
      <c r="J7923" s="425">
        <v>202302</v>
      </c>
      <c r="K7923" s="425">
        <v>44676</v>
      </c>
      <c r="L7923" s="425" t="s">
        <v>644</v>
      </c>
      <c r="M7923" s="425">
        <v>10213.06</v>
      </c>
      <c r="N7923" s="425">
        <v>17.34</v>
      </c>
      <c r="O7923" s="425" t="s">
        <v>645</v>
      </c>
      <c r="P7923" s="432">
        <v>15.57</v>
      </c>
      <c r="Q7923" s="425">
        <v>30543689</v>
      </c>
      <c r="R7923" s="425" t="s">
        <v>646</v>
      </c>
      <c r="S7923" s="425">
        <v>8540206</v>
      </c>
      <c r="T7923" s="425" t="s">
        <v>1771</v>
      </c>
    </row>
    <row r="7924" spans="1:20" x14ac:dyDescent="0.25">
      <c r="A7924" s="425" t="s">
        <v>637</v>
      </c>
      <c r="B7924" s="425" t="s">
        <v>736</v>
      </c>
      <c r="C7924" s="425" t="s">
        <v>639</v>
      </c>
      <c r="D7924" s="425" t="s">
        <v>695</v>
      </c>
      <c r="E7924" s="425" t="s">
        <v>673</v>
      </c>
      <c r="F7924" s="425">
        <v>528004120002</v>
      </c>
      <c r="G7924" s="425" t="s">
        <v>642</v>
      </c>
      <c r="H7924" s="425">
        <v>583133</v>
      </c>
      <c r="I7924" s="425" t="s">
        <v>29</v>
      </c>
      <c r="J7924" s="425">
        <v>202302</v>
      </c>
      <c r="K7924" s="425">
        <v>44676</v>
      </c>
      <c r="L7924" s="425" t="s">
        <v>644</v>
      </c>
      <c r="M7924" s="425">
        <v>54466.67</v>
      </c>
      <c r="N7924" s="425">
        <v>92.47</v>
      </c>
      <c r="O7924" s="425" t="s">
        <v>645</v>
      </c>
      <c r="P7924" s="432">
        <v>83.031999999999996</v>
      </c>
      <c r="Q7924" s="425">
        <v>30543689</v>
      </c>
      <c r="R7924" s="425" t="s">
        <v>646</v>
      </c>
      <c r="S7924" s="425">
        <v>2046481</v>
      </c>
      <c r="T7924" s="425" t="s">
        <v>1937</v>
      </c>
    </row>
    <row r="7925" spans="1:20" x14ac:dyDescent="0.25">
      <c r="A7925" s="425" t="s">
        <v>637</v>
      </c>
      <c r="B7925" s="425" t="s">
        <v>754</v>
      </c>
      <c r="C7925" s="425" t="s">
        <v>639</v>
      </c>
      <c r="D7925" s="425" t="s">
        <v>640</v>
      </c>
      <c r="E7925" s="425" t="s">
        <v>673</v>
      </c>
      <c r="F7925" s="425">
        <v>528004120002</v>
      </c>
      <c r="G7925" s="425" t="s">
        <v>642</v>
      </c>
      <c r="H7925" s="425">
        <v>583133</v>
      </c>
      <c r="I7925" s="425" t="s">
        <v>29</v>
      </c>
      <c r="J7925" s="425">
        <v>202302</v>
      </c>
      <c r="K7925" s="425">
        <v>44676</v>
      </c>
      <c r="L7925" s="425" t="s">
        <v>644</v>
      </c>
      <c r="M7925" s="425">
        <v>-10213.06</v>
      </c>
      <c r="N7925" s="425">
        <v>-17.34</v>
      </c>
      <c r="O7925" s="425" t="s">
        <v>645</v>
      </c>
      <c r="P7925" s="432">
        <v>-15.57</v>
      </c>
      <c r="Q7925" s="425">
        <v>30543689</v>
      </c>
      <c r="R7925" s="425" t="s">
        <v>646</v>
      </c>
      <c r="S7925" s="425">
        <v>8540206</v>
      </c>
      <c r="T7925" s="425" t="s">
        <v>1933</v>
      </c>
    </row>
    <row r="7926" spans="1:20" x14ac:dyDescent="0.25">
      <c r="A7926" s="425" t="s">
        <v>637</v>
      </c>
      <c r="B7926" s="425" t="s">
        <v>754</v>
      </c>
      <c r="C7926" s="425" t="s">
        <v>639</v>
      </c>
      <c r="D7926" s="425" t="s">
        <v>640</v>
      </c>
      <c r="E7926" s="425" t="s">
        <v>673</v>
      </c>
      <c r="F7926" s="425">
        <v>528004120002</v>
      </c>
      <c r="G7926" s="425" t="s">
        <v>642</v>
      </c>
      <c r="H7926" s="425">
        <v>583133</v>
      </c>
      <c r="I7926" s="425" t="s">
        <v>29</v>
      </c>
      <c r="J7926" s="425">
        <v>202302</v>
      </c>
      <c r="K7926" s="425">
        <v>44676</v>
      </c>
      <c r="L7926" s="425" t="s">
        <v>644</v>
      </c>
      <c r="M7926" s="425">
        <v>46230.36</v>
      </c>
      <c r="N7926" s="425">
        <v>78.489999999999995</v>
      </c>
      <c r="O7926" s="425" t="s">
        <v>645</v>
      </c>
      <c r="P7926" s="432">
        <v>70.478999999999999</v>
      </c>
      <c r="Q7926" s="425">
        <v>30543689</v>
      </c>
      <c r="R7926" s="425" t="s">
        <v>646</v>
      </c>
      <c r="S7926" s="425">
        <v>2029740</v>
      </c>
      <c r="T7926" s="425" t="s">
        <v>1930</v>
      </c>
    </row>
    <row r="7927" spans="1:20" x14ac:dyDescent="0.25">
      <c r="A7927" s="425" t="s">
        <v>637</v>
      </c>
      <c r="B7927" s="425" t="s">
        <v>754</v>
      </c>
      <c r="C7927" s="425" t="s">
        <v>639</v>
      </c>
      <c r="D7927" s="425" t="s">
        <v>640</v>
      </c>
      <c r="E7927" s="425" t="s">
        <v>673</v>
      </c>
      <c r="F7927" s="425">
        <v>528004120002</v>
      </c>
      <c r="G7927" s="425" t="s">
        <v>642</v>
      </c>
      <c r="H7927" s="425">
        <v>583133</v>
      </c>
      <c r="I7927" s="425" t="s">
        <v>29</v>
      </c>
      <c r="J7927" s="425">
        <v>202302</v>
      </c>
      <c r="K7927" s="425">
        <v>44676</v>
      </c>
      <c r="L7927" s="425" t="s">
        <v>644</v>
      </c>
      <c r="M7927" s="425">
        <v>-46230.36</v>
      </c>
      <c r="N7927" s="425">
        <v>-78.489999999999995</v>
      </c>
      <c r="O7927" s="425" t="s">
        <v>645</v>
      </c>
      <c r="P7927" s="432">
        <v>-70.478999999999999</v>
      </c>
      <c r="Q7927" s="425">
        <v>30543689</v>
      </c>
      <c r="R7927" s="425" t="s">
        <v>646</v>
      </c>
      <c r="S7927" s="425">
        <v>2029740</v>
      </c>
      <c r="T7927" s="425" t="s">
        <v>1929</v>
      </c>
    </row>
    <row r="7928" spans="1:20" x14ac:dyDescent="0.25">
      <c r="A7928" s="425" t="s">
        <v>637</v>
      </c>
      <c r="B7928" s="425" t="s">
        <v>736</v>
      </c>
      <c r="C7928" s="425" t="s">
        <v>639</v>
      </c>
      <c r="D7928" s="425" t="s">
        <v>651</v>
      </c>
      <c r="E7928" s="425" t="s">
        <v>673</v>
      </c>
      <c r="F7928" s="425">
        <v>528004120002</v>
      </c>
      <c r="G7928" s="425" t="s">
        <v>642</v>
      </c>
      <c r="H7928" s="425">
        <v>583133</v>
      </c>
      <c r="I7928" s="425" t="s">
        <v>29</v>
      </c>
      <c r="J7928" s="425">
        <v>202302</v>
      </c>
      <c r="K7928" s="425">
        <v>44676</v>
      </c>
      <c r="L7928" s="425" t="s">
        <v>644</v>
      </c>
      <c r="M7928" s="425">
        <v>10019.23</v>
      </c>
      <c r="N7928" s="425">
        <v>17.010000000000002</v>
      </c>
      <c r="O7928" s="425" t="s">
        <v>645</v>
      </c>
      <c r="P7928" s="432">
        <v>15.273999999999999</v>
      </c>
      <c r="Q7928" s="425">
        <v>30543689</v>
      </c>
      <c r="R7928" s="425" t="s">
        <v>646</v>
      </c>
      <c r="S7928" s="425">
        <v>2027008</v>
      </c>
      <c r="T7928" s="425" t="s">
        <v>1927</v>
      </c>
    </row>
    <row r="7929" spans="1:20" x14ac:dyDescent="0.25">
      <c r="A7929" s="425" t="s">
        <v>637</v>
      </c>
      <c r="B7929" s="425" t="s">
        <v>754</v>
      </c>
      <c r="C7929" s="425" t="s">
        <v>639</v>
      </c>
      <c r="D7929" s="425" t="s">
        <v>640</v>
      </c>
      <c r="E7929" s="425" t="s">
        <v>673</v>
      </c>
      <c r="F7929" s="425">
        <v>528004120002</v>
      </c>
      <c r="G7929" s="425" t="s">
        <v>642</v>
      </c>
      <c r="H7929" s="425">
        <v>583133</v>
      </c>
      <c r="I7929" s="425" t="s">
        <v>29</v>
      </c>
      <c r="J7929" s="425">
        <v>202302</v>
      </c>
      <c r="K7929" s="425">
        <v>44676</v>
      </c>
      <c r="L7929" s="425" t="s">
        <v>644</v>
      </c>
      <c r="M7929" s="425">
        <v>9258.0400000000009</v>
      </c>
      <c r="N7929" s="425">
        <v>15.72</v>
      </c>
      <c r="O7929" s="425" t="s">
        <v>645</v>
      </c>
      <c r="P7929" s="432">
        <v>14.115</v>
      </c>
      <c r="Q7929" s="425">
        <v>30543689</v>
      </c>
      <c r="R7929" s="425" t="s">
        <v>646</v>
      </c>
      <c r="S7929" s="425">
        <v>2012905</v>
      </c>
      <c r="T7929" s="425" t="s">
        <v>1926</v>
      </c>
    </row>
    <row r="7930" spans="1:20" x14ac:dyDescent="0.25">
      <c r="A7930" s="425" t="s">
        <v>637</v>
      </c>
      <c r="B7930" s="425" t="s">
        <v>736</v>
      </c>
      <c r="C7930" s="425" t="s">
        <v>639</v>
      </c>
      <c r="D7930" s="425" t="s">
        <v>651</v>
      </c>
      <c r="E7930" s="425" t="s">
        <v>673</v>
      </c>
      <c r="F7930" s="425">
        <v>528004120002</v>
      </c>
      <c r="G7930" s="425" t="s">
        <v>642</v>
      </c>
      <c r="H7930" s="425">
        <v>583133</v>
      </c>
      <c r="I7930" s="425" t="s">
        <v>29</v>
      </c>
      <c r="J7930" s="425">
        <v>202302</v>
      </c>
      <c r="K7930" s="425">
        <v>44676</v>
      </c>
      <c r="L7930" s="425" t="s">
        <v>644</v>
      </c>
      <c r="M7930" s="425">
        <v>-10019.23</v>
      </c>
      <c r="N7930" s="425">
        <v>-17.010000000000002</v>
      </c>
      <c r="O7930" s="425" t="s">
        <v>645</v>
      </c>
      <c r="P7930" s="432">
        <v>-15.273999999999999</v>
      </c>
      <c r="Q7930" s="425">
        <v>30543689</v>
      </c>
      <c r="R7930" s="425" t="s">
        <v>646</v>
      </c>
      <c r="S7930" s="425">
        <v>2027008</v>
      </c>
      <c r="T7930" s="425" t="s">
        <v>1923</v>
      </c>
    </row>
    <row r="7931" spans="1:20" x14ac:dyDescent="0.25">
      <c r="A7931" s="425" t="s">
        <v>637</v>
      </c>
      <c r="B7931" s="425" t="s">
        <v>736</v>
      </c>
      <c r="C7931" s="425" t="s">
        <v>639</v>
      </c>
      <c r="D7931" s="425" t="s">
        <v>640</v>
      </c>
      <c r="E7931" s="425" t="s">
        <v>673</v>
      </c>
      <c r="F7931" s="425">
        <v>528004120002</v>
      </c>
      <c r="G7931" s="425" t="s">
        <v>642</v>
      </c>
      <c r="H7931" s="425">
        <v>583148</v>
      </c>
      <c r="I7931" s="425" t="s">
        <v>699</v>
      </c>
      <c r="J7931" s="425">
        <v>202302</v>
      </c>
      <c r="K7931" s="425">
        <v>44676</v>
      </c>
      <c r="L7931" s="425" t="s">
        <v>644</v>
      </c>
      <c r="M7931" s="425">
        <v>-6961.68</v>
      </c>
      <c r="N7931" s="425">
        <v>-11.82</v>
      </c>
      <c r="O7931" s="425" t="s">
        <v>645</v>
      </c>
      <c r="P7931" s="432">
        <v>-10.614000000000001</v>
      </c>
      <c r="Q7931" s="425">
        <v>30543689</v>
      </c>
      <c r="R7931" s="425" t="s">
        <v>646</v>
      </c>
      <c r="S7931" s="425">
        <v>8540206</v>
      </c>
      <c r="T7931" s="425" t="s">
        <v>1836</v>
      </c>
    </row>
    <row r="7932" spans="1:20" x14ac:dyDescent="0.25">
      <c r="A7932" s="425" t="s">
        <v>637</v>
      </c>
      <c r="B7932" s="425" t="s">
        <v>736</v>
      </c>
      <c r="C7932" s="425" t="s">
        <v>639</v>
      </c>
      <c r="D7932" s="425" t="s">
        <v>640</v>
      </c>
      <c r="E7932" s="425" t="s">
        <v>673</v>
      </c>
      <c r="F7932" s="425">
        <v>528004120002</v>
      </c>
      <c r="G7932" s="425" t="s">
        <v>642</v>
      </c>
      <c r="H7932" s="425">
        <v>583148</v>
      </c>
      <c r="I7932" s="425" t="s">
        <v>699</v>
      </c>
      <c r="J7932" s="425">
        <v>202302</v>
      </c>
      <c r="K7932" s="425">
        <v>44676</v>
      </c>
      <c r="L7932" s="425" t="s">
        <v>644</v>
      </c>
      <c r="M7932" s="425">
        <v>-7233.64</v>
      </c>
      <c r="N7932" s="425">
        <v>-12.28</v>
      </c>
      <c r="O7932" s="425" t="s">
        <v>645</v>
      </c>
      <c r="P7932" s="432">
        <v>-11.026999999999999</v>
      </c>
      <c r="Q7932" s="425">
        <v>30543689</v>
      </c>
      <c r="R7932" s="425" t="s">
        <v>646</v>
      </c>
      <c r="S7932" s="425">
        <v>2013058</v>
      </c>
      <c r="T7932" s="425" t="s">
        <v>1835</v>
      </c>
    </row>
    <row r="7933" spans="1:20" x14ac:dyDescent="0.25">
      <c r="A7933" s="425" t="s">
        <v>637</v>
      </c>
      <c r="B7933" s="425" t="s">
        <v>736</v>
      </c>
      <c r="C7933" s="425" t="s">
        <v>639</v>
      </c>
      <c r="D7933" s="425" t="s">
        <v>640</v>
      </c>
      <c r="E7933" s="425" t="s">
        <v>673</v>
      </c>
      <c r="F7933" s="425">
        <v>528004120002</v>
      </c>
      <c r="G7933" s="425" t="s">
        <v>642</v>
      </c>
      <c r="H7933" s="425">
        <v>583148</v>
      </c>
      <c r="I7933" s="425" t="s">
        <v>699</v>
      </c>
      <c r="J7933" s="425">
        <v>202302</v>
      </c>
      <c r="K7933" s="425">
        <v>44676</v>
      </c>
      <c r="L7933" s="425" t="s">
        <v>644</v>
      </c>
      <c r="M7933" s="425">
        <v>7233.64</v>
      </c>
      <c r="N7933" s="425">
        <v>12.28</v>
      </c>
      <c r="O7933" s="425" t="s">
        <v>645</v>
      </c>
      <c r="P7933" s="432">
        <v>11.026999999999999</v>
      </c>
      <c r="Q7933" s="425">
        <v>30543689</v>
      </c>
      <c r="R7933" s="425" t="s">
        <v>646</v>
      </c>
      <c r="S7933" s="425">
        <v>2013058</v>
      </c>
      <c r="T7933" s="425" t="s">
        <v>1771</v>
      </c>
    </row>
    <row r="7934" spans="1:20" x14ac:dyDescent="0.25">
      <c r="A7934" s="425" t="s">
        <v>637</v>
      </c>
      <c r="B7934" s="425" t="s">
        <v>736</v>
      </c>
      <c r="C7934" s="425" t="s">
        <v>639</v>
      </c>
      <c r="D7934" s="425" t="s">
        <v>640</v>
      </c>
      <c r="E7934" s="425" t="s">
        <v>673</v>
      </c>
      <c r="F7934" s="425">
        <v>528004120002</v>
      </c>
      <c r="G7934" s="425" t="s">
        <v>642</v>
      </c>
      <c r="H7934" s="425">
        <v>583148</v>
      </c>
      <c r="I7934" s="425" t="s">
        <v>699</v>
      </c>
      <c r="J7934" s="425">
        <v>202302</v>
      </c>
      <c r="K7934" s="425">
        <v>44676</v>
      </c>
      <c r="L7934" s="425" t="s">
        <v>644</v>
      </c>
      <c r="M7934" s="425">
        <v>-6961.68</v>
      </c>
      <c r="N7934" s="425">
        <v>-11.82</v>
      </c>
      <c r="O7934" s="425" t="s">
        <v>645</v>
      </c>
      <c r="P7934" s="432">
        <v>-10.614000000000001</v>
      </c>
      <c r="Q7934" s="425">
        <v>30543689</v>
      </c>
      <c r="R7934" s="425" t="s">
        <v>646</v>
      </c>
      <c r="S7934" s="425">
        <v>8540206</v>
      </c>
      <c r="T7934" s="425" t="s">
        <v>1836</v>
      </c>
    </row>
    <row r="7935" spans="1:20" x14ac:dyDescent="0.25">
      <c r="A7935" s="425" t="s">
        <v>637</v>
      </c>
      <c r="B7935" s="425" t="s">
        <v>736</v>
      </c>
      <c r="C7935" s="425" t="s">
        <v>639</v>
      </c>
      <c r="D7935" s="425" t="s">
        <v>640</v>
      </c>
      <c r="E7935" s="425" t="s">
        <v>673</v>
      </c>
      <c r="F7935" s="425">
        <v>528004120002</v>
      </c>
      <c r="G7935" s="425" t="s">
        <v>642</v>
      </c>
      <c r="H7935" s="425">
        <v>583148</v>
      </c>
      <c r="I7935" s="425" t="s">
        <v>699</v>
      </c>
      <c r="J7935" s="425">
        <v>202302</v>
      </c>
      <c r="K7935" s="425">
        <v>44676</v>
      </c>
      <c r="L7935" s="425" t="s">
        <v>644</v>
      </c>
      <c r="M7935" s="425">
        <v>-7233.64</v>
      </c>
      <c r="N7935" s="425">
        <v>-12.28</v>
      </c>
      <c r="O7935" s="425" t="s">
        <v>645</v>
      </c>
      <c r="P7935" s="432">
        <v>-11.026999999999999</v>
      </c>
      <c r="Q7935" s="425">
        <v>30543689</v>
      </c>
      <c r="R7935" s="425" t="s">
        <v>646</v>
      </c>
      <c r="S7935" s="425">
        <v>2013058</v>
      </c>
      <c r="T7935" s="425" t="s">
        <v>1835</v>
      </c>
    </row>
    <row r="7936" spans="1:20" x14ac:dyDescent="0.25">
      <c r="A7936" s="425" t="s">
        <v>637</v>
      </c>
      <c r="B7936" s="425" t="s">
        <v>736</v>
      </c>
      <c r="C7936" s="425" t="s">
        <v>639</v>
      </c>
      <c r="D7936" s="425" t="s">
        <v>640</v>
      </c>
      <c r="E7936" s="425" t="s">
        <v>673</v>
      </c>
      <c r="F7936" s="425">
        <v>528004120002</v>
      </c>
      <c r="G7936" s="425" t="s">
        <v>642</v>
      </c>
      <c r="H7936" s="425">
        <v>583148</v>
      </c>
      <c r="I7936" s="425" t="s">
        <v>699</v>
      </c>
      <c r="J7936" s="425">
        <v>202302</v>
      </c>
      <c r="K7936" s="425">
        <v>44676</v>
      </c>
      <c r="L7936" s="425" t="s">
        <v>644</v>
      </c>
      <c r="M7936" s="425">
        <v>-102955.84</v>
      </c>
      <c r="N7936" s="425">
        <v>-174.8</v>
      </c>
      <c r="O7936" s="425" t="s">
        <v>645</v>
      </c>
      <c r="P7936" s="432">
        <v>-156.959</v>
      </c>
      <c r="Q7936" s="425">
        <v>30543689</v>
      </c>
      <c r="R7936" s="425" t="s">
        <v>646</v>
      </c>
      <c r="S7936" s="425">
        <v>2029740</v>
      </c>
      <c r="T7936" s="425" t="s">
        <v>1829</v>
      </c>
    </row>
    <row r="7937" spans="1:20" x14ac:dyDescent="0.25">
      <c r="A7937" s="425" t="s">
        <v>637</v>
      </c>
      <c r="B7937" s="425" t="s">
        <v>736</v>
      </c>
      <c r="C7937" s="425" t="s">
        <v>639</v>
      </c>
      <c r="D7937" s="425" t="s">
        <v>640</v>
      </c>
      <c r="E7937" s="425" t="s">
        <v>673</v>
      </c>
      <c r="F7937" s="425">
        <v>528004120002</v>
      </c>
      <c r="G7937" s="425" t="s">
        <v>642</v>
      </c>
      <c r="H7937" s="425">
        <v>583148</v>
      </c>
      <c r="I7937" s="425" t="s">
        <v>699</v>
      </c>
      <c r="J7937" s="425">
        <v>202302</v>
      </c>
      <c r="K7937" s="425">
        <v>44676</v>
      </c>
      <c r="L7937" s="425" t="s">
        <v>644</v>
      </c>
      <c r="M7937" s="425">
        <v>-6829.41</v>
      </c>
      <c r="N7937" s="425">
        <v>-11.59</v>
      </c>
      <c r="O7937" s="425" t="s">
        <v>645</v>
      </c>
      <c r="P7937" s="432">
        <v>-10.407</v>
      </c>
      <c r="Q7937" s="425">
        <v>30543689</v>
      </c>
      <c r="R7937" s="425" t="s">
        <v>646</v>
      </c>
      <c r="S7937" s="425">
        <v>2012905</v>
      </c>
      <c r="T7937" s="425" t="s">
        <v>1830</v>
      </c>
    </row>
    <row r="7938" spans="1:20" x14ac:dyDescent="0.25">
      <c r="A7938" s="425" t="s">
        <v>637</v>
      </c>
      <c r="B7938" s="425" t="s">
        <v>736</v>
      </c>
      <c r="C7938" s="425" t="s">
        <v>639</v>
      </c>
      <c r="D7938" s="425" t="s">
        <v>640</v>
      </c>
      <c r="E7938" s="425" t="s">
        <v>673</v>
      </c>
      <c r="F7938" s="425">
        <v>528004120002</v>
      </c>
      <c r="G7938" s="425" t="s">
        <v>642</v>
      </c>
      <c r="H7938" s="425">
        <v>583148</v>
      </c>
      <c r="I7938" s="425" t="s">
        <v>699</v>
      </c>
      <c r="J7938" s="425">
        <v>202302</v>
      </c>
      <c r="K7938" s="425">
        <v>44676</v>
      </c>
      <c r="L7938" s="425" t="s">
        <v>644</v>
      </c>
      <c r="M7938" s="425">
        <v>6829.41</v>
      </c>
      <c r="N7938" s="425">
        <v>11.59</v>
      </c>
      <c r="O7938" s="425" t="s">
        <v>645</v>
      </c>
      <c r="P7938" s="432">
        <v>10.407</v>
      </c>
      <c r="Q7938" s="425">
        <v>30543689</v>
      </c>
      <c r="R7938" s="425" t="s">
        <v>646</v>
      </c>
      <c r="S7938" s="425">
        <v>2012905</v>
      </c>
      <c r="T7938" s="425" t="s">
        <v>1833</v>
      </c>
    </row>
    <row r="7939" spans="1:20" x14ac:dyDescent="0.25">
      <c r="A7939" s="425" t="s">
        <v>637</v>
      </c>
      <c r="B7939" s="425" t="s">
        <v>736</v>
      </c>
      <c r="C7939" s="425" t="s">
        <v>639</v>
      </c>
      <c r="D7939" s="425" t="s">
        <v>640</v>
      </c>
      <c r="E7939" s="425" t="s">
        <v>673</v>
      </c>
      <c r="F7939" s="425">
        <v>528004120002</v>
      </c>
      <c r="G7939" s="425" t="s">
        <v>642</v>
      </c>
      <c r="H7939" s="425">
        <v>583148</v>
      </c>
      <c r="I7939" s="425" t="s">
        <v>699</v>
      </c>
      <c r="J7939" s="425">
        <v>202302</v>
      </c>
      <c r="K7939" s="425">
        <v>44676</v>
      </c>
      <c r="L7939" s="425" t="s">
        <v>644</v>
      </c>
      <c r="M7939" s="425">
        <v>102955.84</v>
      </c>
      <c r="N7939" s="425">
        <v>174.8</v>
      </c>
      <c r="O7939" s="425" t="s">
        <v>645</v>
      </c>
      <c r="P7939" s="432">
        <v>156.959</v>
      </c>
      <c r="Q7939" s="425">
        <v>30543689</v>
      </c>
      <c r="R7939" s="425" t="s">
        <v>646</v>
      </c>
      <c r="S7939" s="425">
        <v>2029740</v>
      </c>
      <c r="T7939" s="425" t="s">
        <v>1771</v>
      </c>
    </row>
    <row r="7940" spans="1:20" x14ac:dyDescent="0.25">
      <c r="A7940" s="425" t="s">
        <v>637</v>
      </c>
      <c r="B7940" s="425" t="s">
        <v>736</v>
      </c>
      <c r="C7940" s="425" t="s">
        <v>639</v>
      </c>
      <c r="D7940" s="425" t="s">
        <v>651</v>
      </c>
      <c r="E7940" s="425" t="s">
        <v>673</v>
      </c>
      <c r="F7940" s="425">
        <v>528004120002</v>
      </c>
      <c r="G7940" s="425" t="s">
        <v>642</v>
      </c>
      <c r="H7940" s="425">
        <v>583133</v>
      </c>
      <c r="I7940" s="425" t="s">
        <v>29</v>
      </c>
      <c r="J7940" s="425">
        <v>202302</v>
      </c>
      <c r="K7940" s="425">
        <v>44676</v>
      </c>
      <c r="L7940" s="425" t="s">
        <v>644</v>
      </c>
      <c r="M7940" s="425">
        <v>45504.85</v>
      </c>
      <c r="N7940" s="425">
        <v>77.260000000000005</v>
      </c>
      <c r="O7940" s="425" t="s">
        <v>645</v>
      </c>
      <c r="P7940" s="432">
        <v>69.373999999999995</v>
      </c>
      <c r="Q7940" s="425">
        <v>30543689</v>
      </c>
      <c r="R7940" s="425" t="s">
        <v>646</v>
      </c>
      <c r="S7940" s="425">
        <v>8540279</v>
      </c>
      <c r="T7940" s="425" t="s">
        <v>1771</v>
      </c>
    </row>
    <row r="7941" spans="1:20" x14ac:dyDescent="0.25">
      <c r="A7941" s="425" t="s">
        <v>637</v>
      </c>
      <c r="B7941" s="425" t="s">
        <v>754</v>
      </c>
      <c r="C7941" s="425" t="s">
        <v>639</v>
      </c>
      <c r="D7941" s="425" t="s">
        <v>640</v>
      </c>
      <c r="E7941" s="425" t="s">
        <v>673</v>
      </c>
      <c r="F7941" s="425">
        <v>528004120002</v>
      </c>
      <c r="G7941" s="425" t="s">
        <v>642</v>
      </c>
      <c r="H7941" s="425">
        <v>583133</v>
      </c>
      <c r="I7941" s="425" t="s">
        <v>29</v>
      </c>
      <c r="J7941" s="425">
        <v>202302</v>
      </c>
      <c r="K7941" s="425">
        <v>44676</v>
      </c>
      <c r="L7941" s="425" t="s">
        <v>644</v>
      </c>
      <c r="M7941" s="425">
        <v>5835.53</v>
      </c>
      <c r="N7941" s="425">
        <v>9.91</v>
      </c>
      <c r="O7941" s="425" t="s">
        <v>645</v>
      </c>
      <c r="P7941" s="432">
        <v>8.8989999999999991</v>
      </c>
      <c r="Q7941" s="425">
        <v>30543689</v>
      </c>
      <c r="R7941" s="425" t="s">
        <v>646</v>
      </c>
      <c r="S7941" s="425">
        <v>2013058</v>
      </c>
      <c r="T7941" s="425" t="s">
        <v>1771</v>
      </c>
    </row>
    <row r="7942" spans="1:20" x14ac:dyDescent="0.25">
      <c r="A7942" s="425" t="s">
        <v>637</v>
      </c>
      <c r="B7942" s="425" t="s">
        <v>736</v>
      </c>
      <c r="C7942" s="425" t="s">
        <v>639</v>
      </c>
      <c r="D7942" s="425" t="s">
        <v>695</v>
      </c>
      <c r="E7942" s="425" t="s">
        <v>673</v>
      </c>
      <c r="F7942" s="425">
        <v>528004120002</v>
      </c>
      <c r="G7942" s="425" t="s">
        <v>642</v>
      </c>
      <c r="H7942" s="425">
        <v>583133</v>
      </c>
      <c r="I7942" s="425" t="s">
        <v>29</v>
      </c>
      <c r="J7942" s="425">
        <v>202302</v>
      </c>
      <c r="K7942" s="425">
        <v>44676</v>
      </c>
      <c r="L7942" s="425" t="s">
        <v>644</v>
      </c>
      <c r="M7942" s="425">
        <v>-54466.67</v>
      </c>
      <c r="N7942" s="425">
        <v>-92.47</v>
      </c>
      <c r="O7942" s="425" t="s">
        <v>645</v>
      </c>
      <c r="P7942" s="432">
        <v>-83.031999999999996</v>
      </c>
      <c r="Q7942" s="425">
        <v>30543689</v>
      </c>
      <c r="R7942" s="425" t="s">
        <v>646</v>
      </c>
      <c r="S7942" s="425">
        <v>2046481</v>
      </c>
      <c r="T7942" s="425" t="s">
        <v>1771</v>
      </c>
    </row>
    <row r="7943" spans="1:20" x14ac:dyDescent="0.25">
      <c r="A7943" s="425" t="s">
        <v>637</v>
      </c>
      <c r="B7943" s="425" t="s">
        <v>754</v>
      </c>
      <c r="C7943" s="425" t="s">
        <v>639</v>
      </c>
      <c r="D7943" s="425" t="s">
        <v>640</v>
      </c>
      <c r="E7943" s="425" t="s">
        <v>673</v>
      </c>
      <c r="F7943" s="425">
        <v>528004120002</v>
      </c>
      <c r="G7943" s="425" t="s">
        <v>642</v>
      </c>
      <c r="H7943" s="425">
        <v>583133</v>
      </c>
      <c r="I7943" s="425" t="s">
        <v>29</v>
      </c>
      <c r="J7943" s="425">
        <v>202302</v>
      </c>
      <c r="K7943" s="425">
        <v>44676</v>
      </c>
      <c r="L7943" s="425" t="s">
        <v>644</v>
      </c>
      <c r="M7943" s="425">
        <v>-5835.53</v>
      </c>
      <c r="N7943" s="425">
        <v>-9.91</v>
      </c>
      <c r="O7943" s="425" t="s">
        <v>645</v>
      </c>
      <c r="P7943" s="432">
        <v>-8.8989999999999991</v>
      </c>
      <c r="Q7943" s="425">
        <v>30543689</v>
      </c>
      <c r="R7943" s="425" t="s">
        <v>646</v>
      </c>
      <c r="S7943" s="425">
        <v>2013058</v>
      </c>
      <c r="T7943" s="425" t="s">
        <v>1771</v>
      </c>
    </row>
    <row r="7944" spans="1:20" x14ac:dyDescent="0.25">
      <c r="A7944" s="425" t="s">
        <v>637</v>
      </c>
      <c r="B7944" s="425" t="s">
        <v>736</v>
      </c>
      <c r="C7944" s="425" t="s">
        <v>639</v>
      </c>
      <c r="D7944" s="425" t="s">
        <v>651</v>
      </c>
      <c r="E7944" s="425" t="s">
        <v>673</v>
      </c>
      <c r="F7944" s="425">
        <v>528004120002</v>
      </c>
      <c r="G7944" s="425" t="s">
        <v>642</v>
      </c>
      <c r="H7944" s="425">
        <v>583133</v>
      </c>
      <c r="I7944" s="425" t="s">
        <v>29</v>
      </c>
      <c r="J7944" s="425">
        <v>202302</v>
      </c>
      <c r="K7944" s="425">
        <v>44676</v>
      </c>
      <c r="L7944" s="425" t="s">
        <v>644</v>
      </c>
      <c r="M7944" s="425">
        <v>-45504.85</v>
      </c>
      <c r="N7944" s="425">
        <v>-77.260000000000005</v>
      </c>
      <c r="O7944" s="425" t="s">
        <v>645</v>
      </c>
      <c r="P7944" s="432">
        <v>-69.373999999999995</v>
      </c>
      <c r="Q7944" s="425">
        <v>30543689</v>
      </c>
      <c r="R7944" s="425" t="s">
        <v>646</v>
      </c>
      <c r="S7944" s="425">
        <v>8540279</v>
      </c>
      <c r="T7944" s="425" t="s">
        <v>1957</v>
      </c>
    </row>
    <row r="7945" spans="1:20" x14ac:dyDescent="0.25">
      <c r="A7945" s="425" t="s">
        <v>637</v>
      </c>
      <c r="B7945" s="425" t="s">
        <v>736</v>
      </c>
      <c r="C7945" s="425" t="s">
        <v>639</v>
      </c>
      <c r="D7945" s="425" t="s">
        <v>651</v>
      </c>
      <c r="E7945" s="425" t="s">
        <v>673</v>
      </c>
      <c r="F7945" s="425">
        <v>528004120002</v>
      </c>
      <c r="G7945" s="425" t="s">
        <v>642</v>
      </c>
      <c r="H7945" s="425">
        <v>583133</v>
      </c>
      <c r="I7945" s="425" t="s">
        <v>29</v>
      </c>
      <c r="J7945" s="425">
        <v>202302</v>
      </c>
      <c r="K7945" s="425">
        <v>44676</v>
      </c>
      <c r="L7945" s="425" t="s">
        <v>644</v>
      </c>
      <c r="M7945" s="425">
        <v>-45504.85</v>
      </c>
      <c r="N7945" s="425">
        <v>-77.260000000000005</v>
      </c>
      <c r="O7945" s="425" t="s">
        <v>645</v>
      </c>
      <c r="P7945" s="432">
        <v>-69.373999999999995</v>
      </c>
      <c r="Q7945" s="425">
        <v>30543689</v>
      </c>
      <c r="R7945" s="425" t="s">
        <v>646</v>
      </c>
      <c r="S7945" s="425">
        <v>8540279</v>
      </c>
      <c r="T7945" s="425" t="s">
        <v>1771</v>
      </c>
    </row>
    <row r="7946" spans="1:20" x14ac:dyDescent="0.25">
      <c r="A7946" s="425" t="s">
        <v>637</v>
      </c>
      <c r="B7946" s="425" t="s">
        <v>736</v>
      </c>
      <c r="C7946" s="425" t="s">
        <v>639</v>
      </c>
      <c r="D7946" s="425" t="s">
        <v>651</v>
      </c>
      <c r="E7946" s="425" t="s">
        <v>673</v>
      </c>
      <c r="F7946" s="425">
        <v>528004120002</v>
      </c>
      <c r="G7946" s="425" t="s">
        <v>642</v>
      </c>
      <c r="H7946" s="425">
        <v>583133</v>
      </c>
      <c r="I7946" s="425" t="s">
        <v>29</v>
      </c>
      <c r="J7946" s="425">
        <v>202302</v>
      </c>
      <c r="K7946" s="425">
        <v>44676</v>
      </c>
      <c r="L7946" s="425" t="s">
        <v>644</v>
      </c>
      <c r="M7946" s="425">
        <v>11878.04</v>
      </c>
      <c r="N7946" s="425">
        <v>20.170000000000002</v>
      </c>
      <c r="O7946" s="425" t="s">
        <v>645</v>
      </c>
      <c r="P7946" s="432">
        <v>18.111000000000001</v>
      </c>
      <c r="Q7946" s="425">
        <v>30543689</v>
      </c>
      <c r="R7946" s="425" t="s">
        <v>646</v>
      </c>
      <c r="S7946" s="425">
        <v>2030994</v>
      </c>
      <c r="T7946" s="425" t="s">
        <v>1771</v>
      </c>
    </row>
    <row r="7947" spans="1:20" x14ac:dyDescent="0.25">
      <c r="A7947" s="425" t="s">
        <v>637</v>
      </c>
      <c r="B7947" s="425" t="s">
        <v>754</v>
      </c>
      <c r="C7947" s="425" t="s">
        <v>639</v>
      </c>
      <c r="D7947" s="425" t="s">
        <v>640</v>
      </c>
      <c r="E7947" s="425" t="s">
        <v>673</v>
      </c>
      <c r="F7947" s="425">
        <v>528004120002</v>
      </c>
      <c r="G7947" s="425" t="s">
        <v>642</v>
      </c>
      <c r="H7947" s="425">
        <v>583133</v>
      </c>
      <c r="I7947" s="425" t="s">
        <v>29</v>
      </c>
      <c r="J7947" s="425">
        <v>202302</v>
      </c>
      <c r="K7947" s="425">
        <v>44676</v>
      </c>
      <c r="L7947" s="425" t="s">
        <v>644</v>
      </c>
      <c r="M7947" s="425">
        <v>9258.0400000000009</v>
      </c>
      <c r="N7947" s="425">
        <v>15.72</v>
      </c>
      <c r="O7947" s="425" t="s">
        <v>645</v>
      </c>
      <c r="P7947" s="432">
        <v>14.115</v>
      </c>
      <c r="Q7947" s="425">
        <v>30543689</v>
      </c>
      <c r="R7947" s="425" t="s">
        <v>646</v>
      </c>
      <c r="S7947" s="425">
        <v>2012905</v>
      </c>
      <c r="T7947" s="425" t="s">
        <v>1926</v>
      </c>
    </row>
    <row r="7948" spans="1:20" x14ac:dyDescent="0.25">
      <c r="A7948" s="425" t="s">
        <v>637</v>
      </c>
      <c r="B7948" s="425" t="s">
        <v>736</v>
      </c>
      <c r="C7948" s="425" t="s">
        <v>639</v>
      </c>
      <c r="D7948" s="425" t="s">
        <v>651</v>
      </c>
      <c r="E7948" s="425" t="s">
        <v>673</v>
      </c>
      <c r="F7948" s="425">
        <v>528004120002</v>
      </c>
      <c r="G7948" s="425" t="s">
        <v>642</v>
      </c>
      <c r="H7948" s="425">
        <v>583133</v>
      </c>
      <c r="I7948" s="425" t="s">
        <v>29</v>
      </c>
      <c r="J7948" s="425">
        <v>202302</v>
      </c>
      <c r="K7948" s="425">
        <v>44676</v>
      </c>
      <c r="L7948" s="425" t="s">
        <v>644</v>
      </c>
      <c r="M7948" s="425">
        <v>10019.23</v>
      </c>
      <c r="N7948" s="425">
        <v>17.010000000000002</v>
      </c>
      <c r="O7948" s="425" t="s">
        <v>645</v>
      </c>
      <c r="P7948" s="432">
        <v>15.273999999999999</v>
      </c>
      <c r="Q7948" s="425">
        <v>30543689</v>
      </c>
      <c r="R7948" s="425" t="s">
        <v>646</v>
      </c>
      <c r="S7948" s="425">
        <v>2027008</v>
      </c>
      <c r="T7948" s="425" t="s">
        <v>1927</v>
      </c>
    </row>
    <row r="7949" spans="1:20" x14ac:dyDescent="0.25">
      <c r="A7949" s="425" t="s">
        <v>637</v>
      </c>
      <c r="B7949" s="425" t="s">
        <v>736</v>
      </c>
      <c r="C7949" s="425" t="s">
        <v>639</v>
      </c>
      <c r="D7949" s="425" t="s">
        <v>651</v>
      </c>
      <c r="E7949" s="425" t="s">
        <v>673</v>
      </c>
      <c r="F7949" s="425">
        <v>528004120002</v>
      </c>
      <c r="G7949" s="425" t="s">
        <v>642</v>
      </c>
      <c r="H7949" s="425">
        <v>583133</v>
      </c>
      <c r="I7949" s="425" t="s">
        <v>29</v>
      </c>
      <c r="J7949" s="425">
        <v>202302</v>
      </c>
      <c r="K7949" s="425">
        <v>44676</v>
      </c>
      <c r="L7949" s="425" t="s">
        <v>644</v>
      </c>
      <c r="M7949" s="425">
        <v>-14030.21</v>
      </c>
      <c r="N7949" s="425">
        <v>-23.82</v>
      </c>
      <c r="O7949" s="425" t="s">
        <v>645</v>
      </c>
      <c r="P7949" s="432">
        <v>-21.388999999999999</v>
      </c>
      <c r="Q7949" s="425">
        <v>30543689</v>
      </c>
      <c r="R7949" s="425" t="s">
        <v>646</v>
      </c>
      <c r="S7949" s="425">
        <v>8540386</v>
      </c>
      <c r="T7949" s="425" t="s">
        <v>1771</v>
      </c>
    </row>
    <row r="7950" spans="1:20" x14ac:dyDescent="0.25">
      <c r="A7950" s="425" t="s">
        <v>637</v>
      </c>
      <c r="B7950" s="425" t="s">
        <v>736</v>
      </c>
      <c r="C7950" s="425" t="s">
        <v>639</v>
      </c>
      <c r="D7950" s="425" t="s">
        <v>651</v>
      </c>
      <c r="E7950" s="425" t="s">
        <v>673</v>
      </c>
      <c r="F7950" s="425">
        <v>528004120002</v>
      </c>
      <c r="G7950" s="425" t="s">
        <v>642</v>
      </c>
      <c r="H7950" s="425">
        <v>583133</v>
      </c>
      <c r="I7950" s="425" t="s">
        <v>29</v>
      </c>
      <c r="J7950" s="425">
        <v>202302</v>
      </c>
      <c r="K7950" s="425">
        <v>44676</v>
      </c>
      <c r="L7950" s="425" t="s">
        <v>644</v>
      </c>
      <c r="M7950" s="425">
        <v>45504.85</v>
      </c>
      <c r="N7950" s="425">
        <v>77.260000000000005</v>
      </c>
      <c r="O7950" s="425" t="s">
        <v>645</v>
      </c>
      <c r="P7950" s="432">
        <v>69.373999999999995</v>
      </c>
      <c r="Q7950" s="425">
        <v>30543689</v>
      </c>
      <c r="R7950" s="425" t="s">
        <v>646</v>
      </c>
      <c r="S7950" s="425">
        <v>8540279</v>
      </c>
      <c r="T7950" s="425" t="s">
        <v>1949</v>
      </c>
    </row>
    <row r="7951" spans="1:20" x14ac:dyDescent="0.25">
      <c r="A7951" s="425" t="s">
        <v>637</v>
      </c>
      <c r="B7951" s="425" t="s">
        <v>754</v>
      </c>
      <c r="C7951" s="425" t="s">
        <v>639</v>
      </c>
      <c r="D7951" s="425" t="s">
        <v>640</v>
      </c>
      <c r="E7951" s="425" t="s">
        <v>673</v>
      </c>
      <c r="F7951" s="425">
        <v>528004120002</v>
      </c>
      <c r="G7951" s="425" t="s">
        <v>642</v>
      </c>
      <c r="H7951" s="425">
        <v>583133</v>
      </c>
      <c r="I7951" s="425" t="s">
        <v>29</v>
      </c>
      <c r="J7951" s="425">
        <v>202302</v>
      </c>
      <c r="K7951" s="425">
        <v>44676</v>
      </c>
      <c r="L7951" s="425" t="s">
        <v>644</v>
      </c>
      <c r="M7951" s="425">
        <v>5835.53</v>
      </c>
      <c r="N7951" s="425">
        <v>9.91</v>
      </c>
      <c r="O7951" s="425" t="s">
        <v>645</v>
      </c>
      <c r="P7951" s="432">
        <v>8.8989999999999991</v>
      </c>
      <c r="Q7951" s="425">
        <v>30543689</v>
      </c>
      <c r="R7951" s="425" t="s">
        <v>646</v>
      </c>
      <c r="S7951" s="425">
        <v>2013058</v>
      </c>
      <c r="T7951" s="425" t="s">
        <v>1809</v>
      </c>
    </row>
    <row r="7952" spans="1:20" x14ac:dyDescent="0.25">
      <c r="A7952" s="425" t="s">
        <v>637</v>
      </c>
      <c r="B7952" s="425" t="s">
        <v>754</v>
      </c>
      <c r="C7952" s="425" t="s">
        <v>639</v>
      </c>
      <c r="D7952" s="425" t="s">
        <v>640</v>
      </c>
      <c r="E7952" s="425" t="s">
        <v>673</v>
      </c>
      <c r="F7952" s="425">
        <v>528004120002</v>
      </c>
      <c r="G7952" s="425" t="s">
        <v>642</v>
      </c>
      <c r="H7952" s="425">
        <v>583148</v>
      </c>
      <c r="I7952" s="425" t="s">
        <v>699</v>
      </c>
      <c r="J7952" s="425">
        <v>202302</v>
      </c>
      <c r="K7952" s="425">
        <v>44676</v>
      </c>
      <c r="L7952" s="425" t="s">
        <v>644</v>
      </c>
      <c r="M7952" s="425">
        <v>5835.53</v>
      </c>
      <c r="N7952" s="425">
        <v>9.91</v>
      </c>
      <c r="O7952" s="425" t="s">
        <v>645</v>
      </c>
      <c r="P7952" s="432">
        <v>8.8989999999999991</v>
      </c>
      <c r="Q7952" s="425">
        <v>30543689</v>
      </c>
      <c r="R7952" s="425" t="s">
        <v>646</v>
      </c>
      <c r="S7952" s="425">
        <v>2013058</v>
      </c>
      <c r="T7952" s="425" t="s">
        <v>1914</v>
      </c>
    </row>
    <row r="7953" spans="1:20" x14ac:dyDescent="0.25">
      <c r="A7953" s="425" t="s">
        <v>637</v>
      </c>
      <c r="B7953" s="425" t="s">
        <v>736</v>
      </c>
      <c r="C7953" s="425" t="s">
        <v>639</v>
      </c>
      <c r="D7953" s="425" t="s">
        <v>651</v>
      </c>
      <c r="E7953" s="425" t="s">
        <v>673</v>
      </c>
      <c r="F7953" s="425">
        <v>528004120002</v>
      </c>
      <c r="G7953" s="425" t="s">
        <v>642</v>
      </c>
      <c r="H7953" s="425">
        <v>583148</v>
      </c>
      <c r="I7953" s="425" t="s">
        <v>699</v>
      </c>
      <c r="J7953" s="425">
        <v>202302</v>
      </c>
      <c r="K7953" s="425">
        <v>44676</v>
      </c>
      <c r="L7953" s="425" t="s">
        <v>644</v>
      </c>
      <c r="M7953" s="425">
        <v>-14030.21</v>
      </c>
      <c r="N7953" s="425">
        <v>-23.82</v>
      </c>
      <c r="O7953" s="425" t="s">
        <v>645</v>
      </c>
      <c r="P7953" s="432">
        <v>-21.388999999999999</v>
      </c>
      <c r="Q7953" s="425">
        <v>30543689</v>
      </c>
      <c r="R7953" s="425" t="s">
        <v>646</v>
      </c>
      <c r="S7953" s="425">
        <v>8540386</v>
      </c>
      <c r="T7953" s="425" t="s">
        <v>1771</v>
      </c>
    </row>
    <row r="7954" spans="1:20" x14ac:dyDescent="0.25">
      <c r="A7954" s="425" t="s">
        <v>637</v>
      </c>
      <c r="B7954" s="425" t="s">
        <v>736</v>
      </c>
      <c r="C7954" s="425" t="s">
        <v>639</v>
      </c>
      <c r="D7954" s="425" t="s">
        <v>651</v>
      </c>
      <c r="E7954" s="425" t="s">
        <v>673</v>
      </c>
      <c r="F7954" s="425">
        <v>528004120002</v>
      </c>
      <c r="G7954" s="425" t="s">
        <v>642</v>
      </c>
      <c r="H7954" s="425">
        <v>583148</v>
      </c>
      <c r="I7954" s="425" t="s">
        <v>699</v>
      </c>
      <c r="J7954" s="425">
        <v>202302</v>
      </c>
      <c r="K7954" s="425">
        <v>44676</v>
      </c>
      <c r="L7954" s="425" t="s">
        <v>644</v>
      </c>
      <c r="M7954" s="425">
        <v>11878.04</v>
      </c>
      <c r="N7954" s="425">
        <v>20.170000000000002</v>
      </c>
      <c r="O7954" s="425" t="s">
        <v>645</v>
      </c>
      <c r="P7954" s="432">
        <v>18.111000000000001</v>
      </c>
      <c r="Q7954" s="425">
        <v>30543689</v>
      </c>
      <c r="R7954" s="425" t="s">
        <v>646</v>
      </c>
      <c r="S7954" s="425">
        <v>2030994</v>
      </c>
      <c r="T7954" s="425" t="s">
        <v>1771</v>
      </c>
    </row>
    <row r="7955" spans="1:20" x14ac:dyDescent="0.25">
      <c r="A7955" s="425" t="s">
        <v>637</v>
      </c>
      <c r="B7955" s="425" t="s">
        <v>754</v>
      </c>
      <c r="C7955" s="425" t="s">
        <v>639</v>
      </c>
      <c r="D7955" s="425" t="s">
        <v>640</v>
      </c>
      <c r="E7955" s="425" t="s">
        <v>673</v>
      </c>
      <c r="F7955" s="425">
        <v>528004120002</v>
      </c>
      <c r="G7955" s="425" t="s">
        <v>642</v>
      </c>
      <c r="H7955" s="425">
        <v>583148</v>
      </c>
      <c r="I7955" s="425" t="s">
        <v>699</v>
      </c>
      <c r="J7955" s="425">
        <v>202302</v>
      </c>
      <c r="K7955" s="425">
        <v>44676</v>
      </c>
      <c r="L7955" s="425" t="s">
        <v>644</v>
      </c>
      <c r="M7955" s="425">
        <v>-10213.06</v>
      </c>
      <c r="N7955" s="425">
        <v>-17.34</v>
      </c>
      <c r="O7955" s="425" t="s">
        <v>645</v>
      </c>
      <c r="P7955" s="432">
        <v>-15.57</v>
      </c>
      <c r="Q7955" s="425">
        <v>30543689</v>
      </c>
      <c r="R7955" s="425" t="s">
        <v>646</v>
      </c>
      <c r="S7955" s="425">
        <v>8540206</v>
      </c>
      <c r="T7955" s="425" t="s">
        <v>1771</v>
      </c>
    </row>
    <row r="7956" spans="1:20" x14ac:dyDescent="0.25">
      <c r="A7956" s="425" t="s">
        <v>637</v>
      </c>
      <c r="B7956" s="425" t="s">
        <v>754</v>
      </c>
      <c r="C7956" s="425" t="s">
        <v>639</v>
      </c>
      <c r="D7956" s="425" t="s">
        <v>640</v>
      </c>
      <c r="E7956" s="425" t="s">
        <v>667</v>
      </c>
      <c r="F7956" s="425">
        <v>528004120002</v>
      </c>
      <c r="G7956" s="425" t="s">
        <v>642</v>
      </c>
      <c r="H7956" s="425">
        <v>583136</v>
      </c>
      <c r="I7956" s="425" t="s">
        <v>32</v>
      </c>
      <c r="J7956" s="425">
        <v>202302</v>
      </c>
      <c r="K7956" s="425">
        <v>44676</v>
      </c>
      <c r="L7956" s="425" t="s">
        <v>644</v>
      </c>
      <c r="M7956" s="425">
        <v>26030.77</v>
      </c>
      <c r="N7956" s="425">
        <v>44.19</v>
      </c>
      <c r="O7956" s="425" t="s">
        <v>645</v>
      </c>
      <c r="P7956" s="432">
        <v>39.68</v>
      </c>
      <c r="Q7956" s="425">
        <v>30543689</v>
      </c>
      <c r="R7956" s="425" t="s">
        <v>646</v>
      </c>
      <c r="S7956" s="425">
        <v>8540392</v>
      </c>
      <c r="T7956" s="425" t="s">
        <v>1946</v>
      </c>
    </row>
    <row r="7957" spans="1:20" x14ac:dyDescent="0.25">
      <c r="A7957" s="425" t="s">
        <v>637</v>
      </c>
      <c r="B7957" s="425" t="s">
        <v>736</v>
      </c>
      <c r="C7957" s="425" t="s">
        <v>639</v>
      </c>
      <c r="D7957" s="425" t="s">
        <v>651</v>
      </c>
      <c r="E7957" s="425" t="s">
        <v>667</v>
      </c>
      <c r="F7957" s="425">
        <v>528004120002</v>
      </c>
      <c r="G7957" s="425" t="s">
        <v>642</v>
      </c>
      <c r="H7957" s="425">
        <v>583136</v>
      </c>
      <c r="I7957" s="425" t="s">
        <v>32</v>
      </c>
      <c r="J7957" s="425">
        <v>202302</v>
      </c>
      <c r="K7957" s="425">
        <v>44676</v>
      </c>
      <c r="L7957" s="425" t="s">
        <v>644</v>
      </c>
      <c r="M7957" s="425">
        <v>27808.38</v>
      </c>
      <c r="N7957" s="425">
        <v>47.21</v>
      </c>
      <c r="O7957" s="425" t="s">
        <v>645</v>
      </c>
      <c r="P7957" s="432">
        <v>42.390999999999998</v>
      </c>
      <c r="Q7957" s="425">
        <v>30543689</v>
      </c>
      <c r="R7957" s="425" t="s">
        <v>646</v>
      </c>
      <c r="S7957" s="425">
        <v>8540399</v>
      </c>
      <c r="T7957" s="425" t="s">
        <v>1771</v>
      </c>
    </row>
    <row r="7958" spans="1:20" x14ac:dyDescent="0.25">
      <c r="A7958" s="425" t="s">
        <v>637</v>
      </c>
      <c r="B7958" s="425" t="s">
        <v>736</v>
      </c>
      <c r="C7958" s="425" t="s">
        <v>639</v>
      </c>
      <c r="D7958" s="425" t="s">
        <v>651</v>
      </c>
      <c r="E7958" s="425" t="s">
        <v>667</v>
      </c>
      <c r="F7958" s="425">
        <v>528004120002</v>
      </c>
      <c r="G7958" s="425" t="s">
        <v>642</v>
      </c>
      <c r="H7958" s="425">
        <v>583136</v>
      </c>
      <c r="I7958" s="425" t="s">
        <v>32</v>
      </c>
      <c r="J7958" s="425">
        <v>202302</v>
      </c>
      <c r="K7958" s="425">
        <v>44676</v>
      </c>
      <c r="L7958" s="425" t="s">
        <v>644</v>
      </c>
      <c r="M7958" s="425">
        <v>-4837.5</v>
      </c>
      <c r="N7958" s="425">
        <v>-8.2100000000000009</v>
      </c>
      <c r="O7958" s="425" t="s">
        <v>645</v>
      </c>
      <c r="P7958" s="432">
        <v>-7.3719999999999999</v>
      </c>
      <c r="Q7958" s="425">
        <v>30543689</v>
      </c>
      <c r="R7958" s="425" t="s">
        <v>646</v>
      </c>
      <c r="S7958" s="425">
        <v>8540358</v>
      </c>
      <c r="T7958" s="425" t="s">
        <v>1934</v>
      </c>
    </row>
    <row r="7959" spans="1:20" x14ac:dyDescent="0.25">
      <c r="A7959" s="425" t="s">
        <v>637</v>
      </c>
      <c r="B7959" s="425" t="s">
        <v>736</v>
      </c>
      <c r="C7959" s="425" t="s">
        <v>639</v>
      </c>
      <c r="D7959" s="425" t="s">
        <v>651</v>
      </c>
      <c r="E7959" s="425" t="s">
        <v>667</v>
      </c>
      <c r="F7959" s="425">
        <v>528004120002</v>
      </c>
      <c r="G7959" s="425" t="s">
        <v>642</v>
      </c>
      <c r="H7959" s="425">
        <v>583136</v>
      </c>
      <c r="I7959" s="425" t="s">
        <v>32</v>
      </c>
      <c r="J7959" s="425">
        <v>202302</v>
      </c>
      <c r="K7959" s="425">
        <v>44676</v>
      </c>
      <c r="L7959" s="425" t="s">
        <v>644</v>
      </c>
      <c r="M7959" s="425">
        <v>4837.5</v>
      </c>
      <c r="N7959" s="425">
        <v>8.2100000000000009</v>
      </c>
      <c r="O7959" s="425" t="s">
        <v>645</v>
      </c>
      <c r="P7959" s="432">
        <v>7.3719999999999999</v>
      </c>
      <c r="Q7959" s="425">
        <v>30543689</v>
      </c>
      <c r="R7959" s="425" t="s">
        <v>646</v>
      </c>
      <c r="S7959" s="425">
        <v>8540358</v>
      </c>
      <c r="T7959" s="425" t="s">
        <v>1932</v>
      </c>
    </row>
    <row r="7960" spans="1:20" x14ac:dyDescent="0.25">
      <c r="A7960" s="425" t="s">
        <v>637</v>
      </c>
      <c r="B7960" s="425" t="s">
        <v>736</v>
      </c>
      <c r="C7960" s="425" t="s">
        <v>639</v>
      </c>
      <c r="D7960" s="425" t="s">
        <v>651</v>
      </c>
      <c r="E7960" s="425" t="s">
        <v>667</v>
      </c>
      <c r="F7960" s="425">
        <v>528004120002</v>
      </c>
      <c r="G7960" s="425" t="s">
        <v>642</v>
      </c>
      <c r="H7960" s="425">
        <v>583136</v>
      </c>
      <c r="I7960" s="425" t="s">
        <v>32</v>
      </c>
      <c r="J7960" s="425">
        <v>202302</v>
      </c>
      <c r="K7960" s="425">
        <v>44676</v>
      </c>
      <c r="L7960" s="425" t="s">
        <v>644</v>
      </c>
      <c r="M7960" s="425">
        <v>-27808.38</v>
      </c>
      <c r="N7960" s="425">
        <v>-47.21</v>
      </c>
      <c r="O7960" s="425" t="s">
        <v>645</v>
      </c>
      <c r="P7960" s="432">
        <v>-42.390999999999998</v>
      </c>
      <c r="Q7960" s="425">
        <v>30543689</v>
      </c>
      <c r="R7960" s="425" t="s">
        <v>646</v>
      </c>
      <c r="S7960" s="425">
        <v>8540399</v>
      </c>
      <c r="T7960" s="425" t="s">
        <v>1928</v>
      </c>
    </row>
    <row r="7961" spans="1:20" x14ac:dyDescent="0.25">
      <c r="A7961" s="425" t="s">
        <v>637</v>
      </c>
      <c r="B7961" s="425" t="s">
        <v>736</v>
      </c>
      <c r="C7961" s="425" t="s">
        <v>639</v>
      </c>
      <c r="D7961" s="425" t="s">
        <v>651</v>
      </c>
      <c r="E7961" s="425" t="s">
        <v>667</v>
      </c>
      <c r="F7961" s="425">
        <v>528004120002</v>
      </c>
      <c r="G7961" s="425" t="s">
        <v>642</v>
      </c>
      <c r="H7961" s="425">
        <v>583136</v>
      </c>
      <c r="I7961" s="425" t="s">
        <v>32</v>
      </c>
      <c r="J7961" s="425">
        <v>202302</v>
      </c>
      <c r="K7961" s="425">
        <v>44676</v>
      </c>
      <c r="L7961" s="425" t="s">
        <v>644</v>
      </c>
      <c r="M7961" s="425">
        <v>4837.5</v>
      </c>
      <c r="N7961" s="425">
        <v>8.2100000000000009</v>
      </c>
      <c r="O7961" s="425" t="s">
        <v>645</v>
      </c>
      <c r="P7961" s="432">
        <v>7.3719999999999999</v>
      </c>
      <c r="Q7961" s="425">
        <v>30543689</v>
      </c>
      <c r="R7961" s="425" t="s">
        <v>646</v>
      </c>
      <c r="S7961" s="425">
        <v>8540358</v>
      </c>
      <c r="T7961" s="425" t="s">
        <v>1771</v>
      </c>
    </row>
    <row r="7962" spans="1:20" x14ac:dyDescent="0.25">
      <c r="A7962" s="425" t="s">
        <v>637</v>
      </c>
      <c r="B7962" s="425" t="s">
        <v>736</v>
      </c>
      <c r="C7962" s="425" t="s">
        <v>639</v>
      </c>
      <c r="D7962" s="425" t="s">
        <v>651</v>
      </c>
      <c r="E7962" s="425" t="s">
        <v>667</v>
      </c>
      <c r="F7962" s="425">
        <v>528004120002</v>
      </c>
      <c r="G7962" s="425" t="s">
        <v>642</v>
      </c>
      <c r="H7962" s="425">
        <v>583136</v>
      </c>
      <c r="I7962" s="425" t="s">
        <v>32</v>
      </c>
      <c r="J7962" s="425">
        <v>202302</v>
      </c>
      <c r="K7962" s="425">
        <v>44676</v>
      </c>
      <c r="L7962" s="425" t="s">
        <v>644</v>
      </c>
      <c r="M7962" s="425">
        <v>27808.38</v>
      </c>
      <c r="N7962" s="425">
        <v>47.21</v>
      </c>
      <c r="O7962" s="425" t="s">
        <v>645</v>
      </c>
      <c r="P7962" s="432">
        <v>42.390999999999998</v>
      </c>
      <c r="Q7962" s="425">
        <v>30543689</v>
      </c>
      <c r="R7962" s="425" t="s">
        <v>646</v>
      </c>
      <c r="S7962" s="425">
        <v>8540399</v>
      </c>
      <c r="T7962" s="425" t="s">
        <v>1804</v>
      </c>
    </row>
    <row r="7963" spans="1:20" x14ac:dyDescent="0.25">
      <c r="A7963" s="425" t="s">
        <v>637</v>
      </c>
      <c r="B7963" s="425" t="s">
        <v>677</v>
      </c>
      <c r="C7963" s="425" t="s">
        <v>639</v>
      </c>
      <c r="D7963" s="425" t="s">
        <v>640</v>
      </c>
      <c r="E7963" s="425" t="s">
        <v>673</v>
      </c>
      <c r="F7963" s="425">
        <v>528004120002</v>
      </c>
      <c r="G7963" s="425" t="s">
        <v>642</v>
      </c>
      <c r="H7963" s="425">
        <v>583133</v>
      </c>
      <c r="I7963" s="425" t="s">
        <v>29</v>
      </c>
      <c r="J7963" s="425">
        <v>202302</v>
      </c>
      <c r="K7963" s="425">
        <v>44676</v>
      </c>
      <c r="L7963" s="425" t="s">
        <v>644</v>
      </c>
      <c r="M7963" s="425">
        <v>-381938.66</v>
      </c>
      <c r="N7963" s="425">
        <v>-648.45000000000005</v>
      </c>
      <c r="O7963" s="425" t="s">
        <v>645</v>
      </c>
      <c r="P7963" s="432">
        <v>-582.26400000000001</v>
      </c>
      <c r="Q7963" s="425">
        <v>30543689</v>
      </c>
      <c r="R7963" s="425" t="s">
        <v>646</v>
      </c>
      <c r="S7963" s="425">
        <v>2029740</v>
      </c>
      <c r="T7963" s="425" t="s">
        <v>1876</v>
      </c>
    </row>
    <row r="7964" spans="1:20" x14ac:dyDescent="0.25">
      <c r="A7964" s="425" t="s">
        <v>637</v>
      </c>
      <c r="B7964" s="425" t="s">
        <v>677</v>
      </c>
      <c r="C7964" s="425" t="s">
        <v>639</v>
      </c>
      <c r="D7964" s="425" t="s">
        <v>640</v>
      </c>
      <c r="E7964" s="425" t="s">
        <v>673</v>
      </c>
      <c r="F7964" s="425">
        <v>528004120002</v>
      </c>
      <c r="G7964" s="425" t="s">
        <v>642</v>
      </c>
      <c r="H7964" s="425">
        <v>583133</v>
      </c>
      <c r="I7964" s="425" t="s">
        <v>29</v>
      </c>
      <c r="J7964" s="425">
        <v>202302</v>
      </c>
      <c r="K7964" s="425">
        <v>44676</v>
      </c>
      <c r="L7964" s="425" t="s">
        <v>644</v>
      </c>
      <c r="M7964" s="425">
        <v>56928.71</v>
      </c>
      <c r="N7964" s="425">
        <v>96.65</v>
      </c>
      <c r="O7964" s="425" t="s">
        <v>645</v>
      </c>
      <c r="P7964" s="432">
        <v>86.784999999999997</v>
      </c>
      <c r="Q7964" s="425">
        <v>30543689</v>
      </c>
      <c r="R7964" s="425" t="s">
        <v>646</v>
      </c>
      <c r="S7964" s="425">
        <v>2012905</v>
      </c>
      <c r="T7964" s="425" t="s">
        <v>1862</v>
      </c>
    </row>
    <row r="7965" spans="1:20" x14ac:dyDescent="0.25">
      <c r="A7965" s="425" t="s">
        <v>637</v>
      </c>
      <c r="B7965" s="425" t="s">
        <v>677</v>
      </c>
      <c r="C7965" s="425" t="s">
        <v>639</v>
      </c>
      <c r="D7965" s="425" t="s">
        <v>640</v>
      </c>
      <c r="E7965" s="425" t="s">
        <v>673</v>
      </c>
      <c r="F7965" s="425">
        <v>528004120002</v>
      </c>
      <c r="G7965" s="425" t="s">
        <v>642</v>
      </c>
      <c r="H7965" s="425">
        <v>583133</v>
      </c>
      <c r="I7965" s="425" t="s">
        <v>29</v>
      </c>
      <c r="J7965" s="425">
        <v>202302</v>
      </c>
      <c r="K7965" s="425">
        <v>44676</v>
      </c>
      <c r="L7965" s="425" t="s">
        <v>644</v>
      </c>
      <c r="M7965" s="425">
        <v>-381938.66</v>
      </c>
      <c r="N7965" s="425">
        <v>-648.45000000000005</v>
      </c>
      <c r="O7965" s="425" t="s">
        <v>645</v>
      </c>
      <c r="P7965" s="432">
        <v>-582.26400000000001</v>
      </c>
      <c r="Q7965" s="425">
        <v>30543689</v>
      </c>
      <c r="R7965" s="425" t="s">
        <v>646</v>
      </c>
      <c r="S7965" s="425">
        <v>2029740</v>
      </c>
      <c r="T7965" s="425" t="s">
        <v>1771</v>
      </c>
    </row>
    <row r="7966" spans="1:20" x14ac:dyDescent="0.25">
      <c r="A7966" s="425" t="s">
        <v>637</v>
      </c>
      <c r="B7966" s="425" t="s">
        <v>677</v>
      </c>
      <c r="C7966" s="425" t="s">
        <v>639</v>
      </c>
      <c r="D7966" s="425" t="s">
        <v>640</v>
      </c>
      <c r="E7966" s="425" t="s">
        <v>673</v>
      </c>
      <c r="F7966" s="425">
        <v>528004120002</v>
      </c>
      <c r="G7966" s="425" t="s">
        <v>642</v>
      </c>
      <c r="H7966" s="425">
        <v>583133</v>
      </c>
      <c r="I7966" s="425" t="s">
        <v>29</v>
      </c>
      <c r="J7966" s="425">
        <v>202302</v>
      </c>
      <c r="K7966" s="425">
        <v>44676</v>
      </c>
      <c r="L7966" s="425" t="s">
        <v>644</v>
      </c>
      <c r="M7966" s="425">
        <v>-62856.99</v>
      </c>
      <c r="N7966" s="425">
        <v>-106.72</v>
      </c>
      <c r="O7966" s="425" t="s">
        <v>645</v>
      </c>
      <c r="P7966" s="432">
        <v>-95.826999999999998</v>
      </c>
      <c r="Q7966" s="425">
        <v>30543689</v>
      </c>
      <c r="R7966" s="425" t="s">
        <v>646</v>
      </c>
      <c r="S7966" s="425">
        <v>8540206</v>
      </c>
      <c r="T7966" s="425" t="s">
        <v>1771</v>
      </c>
    </row>
    <row r="7967" spans="1:20" x14ac:dyDescent="0.25">
      <c r="A7967" s="425" t="s">
        <v>637</v>
      </c>
      <c r="B7967" s="425" t="s">
        <v>677</v>
      </c>
      <c r="C7967" s="425" t="s">
        <v>639</v>
      </c>
      <c r="D7967" s="425" t="s">
        <v>640</v>
      </c>
      <c r="E7967" s="425" t="s">
        <v>673</v>
      </c>
      <c r="F7967" s="425">
        <v>528004120002</v>
      </c>
      <c r="G7967" s="425" t="s">
        <v>642</v>
      </c>
      <c r="H7967" s="425">
        <v>583133</v>
      </c>
      <c r="I7967" s="425" t="s">
        <v>29</v>
      </c>
      <c r="J7967" s="425">
        <v>202302</v>
      </c>
      <c r="K7967" s="425">
        <v>44676</v>
      </c>
      <c r="L7967" s="425" t="s">
        <v>644</v>
      </c>
      <c r="M7967" s="425">
        <v>-62856.99</v>
      </c>
      <c r="N7967" s="425">
        <v>-106.72</v>
      </c>
      <c r="O7967" s="425" t="s">
        <v>645</v>
      </c>
      <c r="P7967" s="432">
        <v>-95.826999999999998</v>
      </c>
      <c r="Q7967" s="425">
        <v>30543689</v>
      </c>
      <c r="R7967" s="425" t="s">
        <v>646</v>
      </c>
      <c r="S7967" s="425">
        <v>8540206</v>
      </c>
      <c r="T7967" s="425" t="s">
        <v>1874</v>
      </c>
    </row>
    <row r="7968" spans="1:20" x14ac:dyDescent="0.25">
      <c r="A7968" s="425" t="s">
        <v>637</v>
      </c>
      <c r="B7968" s="425" t="s">
        <v>677</v>
      </c>
      <c r="C7968" s="425" t="s">
        <v>639</v>
      </c>
      <c r="D7968" s="425" t="s">
        <v>640</v>
      </c>
      <c r="E7968" s="425" t="s">
        <v>673</v>
      </c>
      <c r="F7968" s="425">
        <v>528004120002</v>
      </c>
      <c r="G7968" s="425" t="s">
        <v>642</v>
      </c>
      <c r="H7968" s="425">
        <v>583133</v>
      </c>
      <c r="I7968" s="425" t="s">
        <v>29</v>
      </c>
      <c r="J7968" s="425">
        <v>202302</v>
      </c>
      <c r="K7968" s="425">
        <v>44676</v>
      </c>
      <c r="L7968" s="425" t="s">
        <v>644</v>
      </c>
      <c r="M7968" s="425">
        <v>41468.239999999998</v>
      </c>
      <c r="N7968" s="425">
        <v>70.400000000000006</v>
      </c>
      <c r="O7968" s="425" t="s">
        <v>645</v>
      </c>
      <c r="P7968" s="432">
        <v>63.213999999999999</v>
      </c>
      <c r="Q7968" s="425">
        <v>30543689</v>
      </c>
      <c r="R7968" s="425" t="s">
        <v>646</v>
      </c>
      <c r="S7968" s="425">
        <v>2013058</v>
      </c>
      <c r="T7968" s="425" t="s">
        <v>1771</v>
      </c>
    </row>
    <row r="7969" spans="1:20" x14ac:dyDescent="0.25">
      <c r="A7969" s="425" t="s">
        <v>637</v>
      </c>
      <c r="B7969" s="425" t="s">
        <v>677</v>
      </c>
      <c r="C7969" s="425" t="s">
        <v>639</v>
      </c>
      <c r="D7969" s="425" t="s">
        <v>640</v>
      </c>
      <c r="E7969" s="425" t="s">
        <v>673</v>
      </c>
      <c r="F7969" s="425">
        <v>528004120002</v>
      </c>
      <c r="G7969" s="425" t="s">
        <v>642</v>
      </c>
      <c r="H7969" s="425">
        <v>583133</v>
      </c>
      <c r="I7969" s="425" t="s">
        <v>29</v>
      </c>
      <c r="J7969" s="425">
        <v>202302</v>
      </c>
      <c r="K7969" s="425">
        <v>44676</v>
      </c>
      <c r="L7969" s="425" t="s">
        <v>644</v>
      </c>
      <c r="M7969" s="425">
        <v>-41468.239999999998</v>
      </c>
      <c r="N7969" s="425">
        <v>-70.400000000000006</v>
      </c>
      <c r="O7969" s="425" t="s">
        <v>645</v>
      </c>
      <c r="P7969" s="432">
        <v>-63.213999999999999</v>
      </c>
      <c r="Q7969" s="425">
        <v>30543689</v>
      </c>
      <c r="R7969" s="425" t="s">
        <v>646</v>
      </c>
      <c r="S7969" s="425">
        <v>2013058</v>
      </c>
      <c r="T7969" s="425" t="s">
        <v>1891</v>
      </c>
    </row>
    <row r="7970" spans="1:20" x14ac:dyDescent="0.25">
      <c r="A7970" s="425" t="s">
        <v>637</v>
      </c>
      <c r="B7970" s="425" t="s">
        <v>677</v>
      </c>
      <c r="C7970" s="425" t="s">
        <v>639</v>
      </c>
      <c r="D7970" s="425" t="s">
        <v>640</v>
      </c>
      <c r="E7970" s="425" t="s">
        <v>673</v>
      </c>
      <c r="F7970" s="425">
        <v>528004120002</v>
      </c>
      <c r="G7970" s="425" t="s">
        <v>642</v>
      </c>
      <c r="H7970" s="425">
        <v>583133</v>
      </c>
      <c r="I7970" s="425" t="s">
        <v>29</v>
      </c>
      <c r="J7970" s="425">
        <v>202302</v>
      </c>
      <c r="K7970" s="425">
        <v>44676</v>
      </c>
      <c r="L7970" s="425" t="s">
        <v>644</v>
      </c>
      <c r="M7970" s="425">
        <v>381938.66</v>
      </c>
      <c r="N7970" s="425">
        <v>648.45000000000005</v>
      </c>
      <c r="O7970" s="425" t="s">
        <v>645</v>
      </c>
      <c r="P7970" s="432">
        <v>582.26400000000001</v>
      </c>
      <c r="Q7970" s="425">
        <v>30543689</v>
      </c>
      <c r="R7970" s="425" t="s">
        <v>646</v>
      </c>
      <c r="S7970" s="425">
        <v>2029740</v>
      </c>
      <c r="T7970" s="425" t="s">
        <v>1888</v>
      </c>
    </row>
    <row r="7971" spans="1:20" x14ac:dyDescent="0.25">
      <c r="A7971" s="425" t="s">
        <v>637</v>
      </c>
      <c r="B7971" s="425" t="s">
        <v>677</v>
      </c>
      <c r="C7971" s="425" t="s">
        <v>639</v>
      </c>
      <c r="D7971" s="425" t="s">
        <v>640</v>
      </c>
      <c r="E7971" s="425" t="s">
        <v>673</v>
      </c>
      <c r="F7971" s="425">
        <v>528004120002</v>
      </c>
      <c r="G7971" s="425" t="s">
        <v>642</v>
      </c>
      <c r="H7971" s="425">
        <v>583133</v>
      </c>
      <c r="I7971" s="425" t="s">
        <v>29</v>
      </c>
      <c r="J7971" s="425">
        <v>202302</v>
      </c>
      <c r="K7971" s="425">
        <v>44676</v>
      </c>
      <c r="L7971" s="425" t="s">
        <v>644</v>
      </c>
      <c r="M7971" s="425">
        <v>-56928.71</v>
      </c>
      <c r="N7971" s="425">
        <v>-96.65</v>
      </c>
      <c r="O7971" s="425" t="s">
        <v>645</v>
      </c>
      <c r="P7971" s="432">
        <v>-86.784999999999997</v>
      </c>
      <c r="Q7971" s="425">
        <v>30543689</v>
      </c>
      <c r="R7971" s="425" t="s">
        <v>646</v>
      </c>
      <c r="S7971" s="425">
        <v>2012905</v>
      </c>
      <c r="T7971" s="425" t="s">
        <v>1890</v>
      </c>
    </row>
    <row r="7972" spans="1:20" x14ac:dyDescent="0.25">
      <c r="A7972" s="425" t="s">
        <v>637</v>
      </c>
      <c r="B7972" s="425" t="s">
        <v>677</v>
      </c>
      <c r="C7972" s="425" t="s">
        <v>639</v>
      </c>
      <c r="D7972" s="425" t="s">
        <v>640</v>
      </c>
      <c r="E7972" s="425" t="s">
        <v>673</v>
      </c>
      <c r="F7972" s="425">
        <v>528004120002</v>
      </c>
      <c r="G7972" s="425" t="s">
        <v>642</v>
      </c>
      <c r="H7972" s="425">
        <v>583133</v>
      </c>
      <c r="I7972" s="425" t="s">
        <v>29</v>
      </c>
      <c r="J7972" s="425">
        <v>202302</v>
      </c>
      <c r="K7972" s="425">
        <v>44676</v>
      </c>
      <c r="L7972" s="425" t="s">
        <v>644</v>
      </c>
      <c r="M7972" s="425">
        <v>381938.66</v>
      </c>
      <c r="N7972" s="425">
        <v>648.45000000000005</v>
      </c>
      <c r="O7972" s="425" t="s">
        <v>645</v>
      </c>
      <c r="P7972" s="432">
        <v>582.26400000000001</v>
      </c>
      <c r="Q7972" s="425">
        <v>30543689</v>
      </c>
      <c r="R7972" s="425" t="s">
        <v>646</v>
      </c>
      <c r="S7972" s="425">
        <v>2029740</v>
      </c>
      <c r="T7972" s="425" t="s">
        <v>1888</v>
      </c>
    </row>
    <row r="7973" spans="1:20" x14ac:dyDescent="0.25">
      <c r="A7973" s="425" t="s">
        <v>637</v>
      </c>
      <c r="B7973" s="425" t="s">
        <v>677</v>
      </c>
      <c r="C7973" s="425" t="s">
        <v>639</v>
      </c>
      <c r="D7973" s="425" t="s">
        <v>640</v>
      </c>
      <c r="E7973" s="425" t="s">
        <v>673</v>
      </c>
      <c r="F7973" s="425">
        <v>528004120002</v>
      </c>
      <c r="G7973" s="425" t="s">
        <v>642</v>
      </c>
      <c r="H7973" s="425">
        <v>583133</v>
      </c>
      <c r="I7973" s="425" t="s">
        <v>29</v>
      </c>
      <c r="J7973" s="425">
        <v>202302</v>
      </c>
      <c r="K7973" s="425">
        <v>44676</v>
      </c>
      <c r="L7973" s="425" t="s">
        <v>644</v>
      </c>
      <c r="M7973" s="425">
        <v>381938.66</v>
      </c>
      <c r="N7973" s="425">
        <v>648.45000000000005</v>
      </c>
      <c r="O7973" s="425" t="s">
        <v>645</v>
      </c>
      <c r="P7973" s="432">
        <v>582.26400000000001</v>
      </c>
      <c r="Q7973" s="425">
        <v>30543689</v>
      </c>
      <c r="R7973" s="425" t="s">
        <v>646</v>
      </c>
      <c r="S7973" s="425">
        <v>2029740</v>
      </c>
      <c r="T7973" s="425" t="s">
        <v>1771</v>
      </c>
    </row>
    <row r="7974" spans="1:20" x14ac:dyDescent="0.25">
      <c r="A7974" s="425" t="s">
        <v>637</v>
      </c>
      <c r="B7974" s="425" t="s">
        <v>677</v>
      </c>
      <c r="C7974" s="425" t="s">
        <v>639</v>
      </c>
      <c r="D7974" s="425" t="s">
        <v>640</v>
      </c>
      <c r="E7974" s="425" t="s">
        <v>673</v>
      </c>
      <c r="F7974" s="425">
        <v>528004120002</v>
      </c>
      <c r="G7974" s="425" t="s">
        <v>642</v>
      </c>
      <c r="H7974" s="425">
        <v>583133</v>
      </c>
      <c r="I7974" s="425" t="s">
        <v>29</v>
      </c>
      <c r="J7974" s="425">
        <v>202302</v>
      </c>
      <c r="K7974" s="425">
        <v>44676</v>
      </c>
      <c r="L7974" s="425" t="s">
        <v>644</v>
      </c>
      <c r="M7974" s="425">
        <v>-41468.239999999998</v>
      </c>
      <c r="N7974" s="425">
        <v>-70.400000000000006</v>
      </c>
      <c r="O7974" s="425" t="s">
        <v>645</v>
      </c>
      <c r="P7974" s="432">
        <v>-63.213999999999999</v>
      </c>
      <c r="Q7974" s="425">
        <v>30543689</v>
      </c>
      <c r="R7974" s="425" t="s">
        <v>646</v>
      </c>
      <c r="S7974" s="425">
        <v>2013058</v>
      </c>
      <c r="T7974" s="425" t="s">
        <v>1771</v>
      </c>
    </row>
    <row r="7975" spans="1:20" x14ac:dyDescent="0.25">
      <c r="A7975" s="425" t="s">
        <v>637</v>
      </c>
      <c r="B7975" s="425" t="s">
        <v>677</v>
      </c>
      <c r="C7975" s="425" t="s">
        <v>639</v>
      </c>
      <c r="D7975" s="425" t="s">
        <v>640</v>
      </c>
      <c r="E7975" s="425" t="s">
        <v>673</v>
      </c>
      <c r="F7975" s="425">
        <v>528004120002</v>
      </c>
      <c r="G7975" s="425" t="s">
        <v>642</v>
      </c>
      <c r="H7975" s="425">
        <v>583133</v>
      </c>
      <c r="I7975" s="425" t="s">
        <v>29</v>
      </c>
      <c r="J7975" s="425">
        <v>202302</v>
      </c>
      <c r="K7975" s="425">
        <v>44676</v>
      </c>
      <c r="L7975" s="425" t="s">
        <v>644</v>
      </c>
      <c r="M7975" s="425">
        <v>-56928.71</v>
      </c>
      <c r="N7975" s="425">
        <v>-96.65</v>
      </c>
      <c r="O7975" s="425" t="s">
        <v>645</v>
      </c>
      <c r="P7975" s="432">
        <v>-86.784999999999997</v>
      </c>
      <c r="Q7975" s="425">
        <v>30543689</v>
      </c>
      <c r="R7975" s="425" t="s">
        <v>646</v>
      </c>
      <c r="S7975" s="425">
        <v>2012905</v>
      </c>
      <c r="T7975" s="425" t="s">
        <v>1771</v>
      </c>
    </row>
    <row r="7976" spans="1:20" x14ac:dyDescent="0.25">
      <c r="A7976" s="425" t="s">
        <v>637</v>
      </c>
      <c r="B7976" s="425" t="s">
        <v>677</v>
      </c>
      <c r="C7976" s="425" t="s">
        <v>639</v>
      </c>
      <c r="D7976" s="425" t="s">
        <v>640</v>
      </c>
      <c r="E7976" s="425" t="s">
        <v>673</v>
      </c>
      <c r="F7976" s="425">
        <v>528004120002</v>
      </c>
      <c r="G7976" s="425" t="s">
        <v>642</v>
      </c>
      <c r="H7976" s="425">
        <v>583133</v>
      </c>
      <c r="I7976" s="425" t="s">
        <v>29</v>
      </c>
      <c r="J7976" s="425">
        <v>202302</v>
      </c>
      <c r="K7976" s="425">
        <v>44676</v>
      </c>
      <c r="L7976" s="425" t="s">
        <v>644</v>
      </c>
      <c r="M7976" s="425">
        <v>62856.99</v>
      </c>
      <c r="N7976" s="425">
        <v>106.72</v>
      </c>
      <c r="O7976" s="425" t="s">
        <v>645</v>
      </c>
      <c r="P7976" s="432">
        <v>95.826999999999998</v>
      </c>
      <c r="Q7976" s="425">
        <v>30543689</v>
      </c>
      <c r="R7976" s="425" t="s">
        <v>646</v>
      </c>
      <c r="S7976" s="425">
        <v>8540206</v>
      </c>
      <c r="T7976" s="425" t="s">
        <v>1863</v>
      </c>
    </row>
    <row r="7977" spans="1:20" x14ac:dyDescent="0.25">
      <c r="A7977" s="425" t="s">
        <v>637</v>
      </c>
      <c r="B7977" s="425" t="s">
        <v>677</v>
      </c>
      <c r="C7977" s="425" t="s">
        <v>639</v>
      </c>
      <c r="D7977" s="425" t="s">
        <v>640</v>
      </c>
      <c r="E7977" s="425" t="s">
        <v>673</v>
      </c>
      <c r="F7977" s="425">
        <v>528004120002</v>
      </c>
      <c r="G7977" s="425" t="s">
        <v>642</v>
      </c>
      <c r="H7977" s="425">
        <v>583133</v>
      </c>
      <c r="I7977" s="425" t="s">
        <v>29</v>
      </c>
      <c r="J7977" s="425">
        <v>202302</v>
      </c>
      <c r="K7977" s="425">
        <v>44676</v>
      </c>
      <c r="L7977" s="425" t="s">
        <v>644</v>
      </c>
      <c r="M7977" s="425">
        <v>41468.239999999998</v>
      </c>
      <c r="N7977" s="425">
        <v>70.400000000000006</v>
      </c>
      <c r="O7977" s="425" t="s">
        <v>645</v>
      </c>
      <c r="P7977" s="432">
        <v>63.213999999999999</v>
      </c>
      <c r="Q7977" s="425">
        <v>30543689</v>
      </c>
      <c r="R7977" s="425" t="s">
        <v>646</v>
      </c>
      <c r="S7977" s="425">
        <v>2013058</v>
      </c>
      <c r="T7977" s="425" t="s">
        <v>1859</v>
      </c>
    </row>
    <row r="7978" spans="1:20" x14ac:dyDescent="0.25">
      <c r="A7978" s="425" t="s">
        <v>637</v>
      </c>
      <c r="B7978" s="425" t="s">
        <v>677</v>
      </c>
      <c r="C7978" s="425" t="s">
        <v>639</v>
      </c>
      <c r="D7978" s="425" t="s">
        <v>640</v>
      </c>
      <c r="E7978" s="425" t="s">
        <v>673</v>
      </c>
      <c r="F7978" s="425">
        <v>528004120002</v>
      </c>
      <c r="G7978" s="425" t="s">
        <v>642</v>
      </c>
      <c r="H7978" s="425">
        <v>583133</v>
      </c>
      <c r="I7978" s="425" t="s">
        <v>29</v>
      </c>
      <c r="J7978" s="425">
        <v>202302</v>
      </c>
      <c r="K7978" s="425">
        <v>44676</v>
      </c>
      <c r="L7978" s="425" t="s">
        <v>644</v>
      </c>
      <c r="M7978" s="425">
        <v>56928.71</v>
      </c>
      <c r="N7978" s="425">
        <v>96.65</v>
      </c>
      <c r="O7978" s="425" t="s">
        <v>645</v>
      </c>
      <c r="P7978" s="432">
        <v>86.784999999999997</v>
      </c>
      <c r="Q7978" s="425">
        <v>30543689</v>
      </c>
      <c r="R7978" s="425" t="s">
        <v>646</v>
      </c>
      <c r="S7978" s="425">
        <v>2012905</v>
      </c>
      <c r="T7978" s="425" t="s">
        <v>1771</v>
      </c>
    </row>
    <row r="7979" spans="1:20" x14ac:dyDescent="0.25">
      <c r="A7979" s="425" t="s">
        <v>637</v>
      </c>
      <c r="B7979" s="425" t="s">
        <v>677</v>
      </c>
      <c r="C7979" s="425" t="s">
        <v>639</v>
      </c>
      <c r="D7979" s="425" t="s">
        <v>640</v>
      </c>
      <c r="E7979" s="425" t="s">
        <v>673</v>
      </c>
      <c r="F7979" s="425">
        <v>528004120002</v>
      </c>
      <c r="G7979" s="425" t="s">
        <v>642</v>
      </c>
      <c r="H7979" s="425">
        <v>583133</v>
      </c>
      <c r="I7979" s="425" t="s">
        <v>29</v>
      </c>
      <c r="J7979" s="425">
        <v>202302</v>
      </c>
      <c r="K7979" s="425">
        <v>44676</v>
      </c>
      <c r="L7979" s="425" t="s">
        <v>644</v>
      </c>
      <c r="M7979" s="425">
        <v>62856.99</v>
      </c>
      <c r="N7979" s="425">
        <v>106.72</v>
      </c>
      <c r="O7979" s="425" t="s">
        <v>645</v>
      </c>
      <c r="P7979" s="432">
        <v>95.826999999999998</v>
      </c>
      <c r="Q7979" s="425">
        <v>30543689</v>
      </c>
      <c r="R7979" s="425" t="s">
        <v>646</v>
      </c>
      <c r="S7979" s="425">
        <v>8540206</v>
      </c>
      <c r="T7979" s="425" t="s">
        <v>1863</v>
      </c>
    </row>
    <row r="7980" spans="1:20" x14ac:dyDescent="0.25">
      <c r="A7980" s="425" t="s">
        <v>637</v>
      </c>
      <c r="B7980" s="425" t="s">
        <v>677</v>
      </c>
      <c r="C7980" s="425" t="s">
        <v>639</v>
      </c>
      <c r="D7980" s="425" t="s">
        <v>640</v>
      </c>
      <c r="E7980" s="425" t="s">
        <v>673</v>
      </c>
      <c r="F7980" s="425">
        <v>528004120002</v>
      </c>
      <c r="G7980" s="425" t="s">
        <v>642</v>
      </c>
      <c r="H7980" s="425">
        <v>583133</v>
      </c>
      <c r="I7980" s="425" t="s">
        <v>29</v>
      </c>
      <c r="J7980" s="425">
        <v>202302</v>
      </c>
      <c r="K7980" s="425">
        <v>44676</v>
      </c>
      <c r="L7980" s="425" t="s">
        <v>644</v>
      </c>
      <c r="M7980" s="425">
        <v>56928.71</v>
      </c>
      <c r="N7980" s="425">
        <v>96.65</v>
      </c>
      <c r="O7980" s="425" t="s">
        <v>645</v>
      </c>
      <c r="P7980" s="432">
        <v>86.784999999999997</v>
      </c>
      <c r="Q7980" s="425">
        <v>30543689</v>
      </c>
      <c r="R7980" s="425" t="s">
        <v>646</v>
      </c>
      <c r="S7980" s="425">
        <v>2012905</v>
      </c>
      <c r="T7980" s="425" t="s">
        <v>1862</v>
      </c>
    </row>
    <row r="7981" spans="1:20" x14ac:dyDescent="0.25">
      <c r="A7981" s="425" t="s">
        <v>637</v>
      </c>
      <c r="B7981" s="425" t="s">
        <v>677</v>
      </c>
      <c r="C7981" s="425" t="s">
        <v>639</v>
      </c>
      <c r="D7981" s="425" t="s">
        <v>640</v>
      </c>
      <c r="E7981" s="425" t="s">
        <v>673</v>
      </c>
      <c r="F7981" s="425">
        <v>528004120002</v>
      </c>
      <c r="G7981" s="425" t="s">
        <v>642</v>
      </c>
      <c r="H7981" s="425">
        <v>583133</v>
      </c>
      <c r="I7981" s="425" t="s">
        <v>29</v>
      </c>
      <c r="J7981" s="425">
        <v>202302</v>
      </c>
      <c r="K7981" s="425">
        <v>44676</v>
      </c>
      <c r="L7981" s="425" t="s">
        <v>644</v>
      </c>
      <c r="M7981" s="425">
        <v>41468.239999999998</v>
      </c>
      <c r="N7981" s="425">
        <v>70.400000000000006</v>
      </c>
      <c r="O7981" s="425" t="s">
        <v>645</v>
      </c>
      <c r="P7981" s="432">
        <v>63.213999999999999</v>
      </c>
      <c r="Q7981" s="425">
        <v>30543689</v>
      </c>
      <c r="R7981" s="425" t="s">
        <v>646</v>
      </c>
      <c r="S7981" s="425">
        <v>2013058</v>
      </c>
      <c r="T7981" s="425" t="s">
        <v>1859</v>
      </c>
    </row>
    <row r="7982" spans="1:20" x14ac:dyDescent="0.25">
      <c r="A7982" s="425" t="s">
        <v>637</v>
      </c>
      <c r="B7982" s="425" t="s">
        <v>677</v>
      </c>
      <c r="C7982" s="425" t="s">
        <v>639</v>
      </c>
      <c r="D7982" s="425" t="s">
        <v>640</v>
      </c>
      <c r="E7982" s="425" t="s">
        <v>673</v>
      </c>
      <c r="F7982" s="425">
        <v>528004120002</v>
      </c>
      <c r="G7982" s="425" t="s">
        <v>642</v>
      </c>
      <c r="H7982" s="425">
        <v>583133</v>
      </c>
      <c r="I7982" s="425" t="s">
        <v>29</v>
      </c>
      <c r="J7982" s="425">
        <v>202302</v>
      </c>
      <c r="K7982" s="425">
        <v>44676</v>
      </c>
      <c r="L7982" s="425" t="s">
        <v>644</v>
      </c>
      <c r="M7982" s="425">
        <v>62856.99</v>
      </c>
      <c r="N7982" s="425">
        <v>106.72</v>
      </c>
      <c r="O7982" s="425" t="s">
        <v>645</v>
      </c>
      <c r="P7982" s="432">
        <v>95.826999999999998</v>
      </c>
      <c r="Q7982" s="425">
        <v>30543689</v>
      </c>
      <c r="R7982" s="425" t="s">
        <v>646</v>
      </c>
      <c r="S7982" s="425">
        <v>8540206</v>
      </c>
      <c r="T7982" s="425" t="s">
        <v>1771</v>
      </c>
    </row>
    <row r="7983" spans="1:20" x14ac:dyDescent="0.25">
      <c r="A7983" s="425" t="s">
        <v>637</v>
      </c>
      <c r="B7983" s="425" t="s">
        <v>736</v>
      </c>
      <c r="C7983" s="425" t="s">
        <v>639</v>
      </c>
      <c r="D7983" s="425" t="s">
        <v>695</v>
      </c>
      <c r="E7983" s="425" t="s">
        <v>673</v>
      </c>
      <c r="F7983" s="425">
        <v>528004120002</v>
      </c>
      <c r="G7983" s="425" t="s">
        <v>642</v>
      </c>
      <c r="H7983" s="425">
        <v>583133</v>
      </c>
      <c r="I7983" s="425" t="s">
        <v>29</v>
      </c>
      <c r="J7983" s="425">
        <v>202302</v>
      </c>
      <c r="K7983" s="425">
        <v>44676</v>
      </c>
      <c r="L7983" s="425" t="s">
        <v>644</v>
      </c>
      <c r="M7983" s="425">
        <v>-54466.67</v>
      </c>
      <c r="N7983" s="425">
        <v>-92.47</v>
      </c>
      <c r="O7983" s="425" t="s">
        <v>645</v>
      </c>
      <c r="P7983" s="432">
        <v>-83.031999999999996</v>
      </c>
      <c r="Q7983" s="425">
        <v>30543689</v>
      </c>
      <c r="R7983" s="425" t="s">
        <v>646</v>
      </c>
      <c r="S7983" s="425">
        <v>2046481</v>
      </c>
      <c r="T7983" s="425" t="s">
        <v>1922</v>
      </c>
    </row>
    <row r="7984" spans="1:20" x14ac:dyDescent="0.25">
      <c r="A7984" s="425" t="s">
        <v>637</v>
      </c>
      <c r="B7984" s="425" t="s">
        <v>754</v>
      </c>
      <c r="C7984" s="425" t="s">
        <v>639</v>
      </c>
      <c r="D7984" s="425" t="s">
        <v>640</v>
      </c>
      <c r="E7984" s="425" t="s">
        <v>673</v>
      </c>
      <c r="F7984" s="425">
        <v>528004120002</v>
      </c>
      <c r="G7984" s="425" t="s">
        <v>642</v>
      </c>
      <c r="H7984" s="425">
        <v>583133</v>
      </c>
      <c r="I7984" s="425" t="s">
        <v>29</v>
      </c>
      <c r="J7984" s="425">
        <v>202302</v>
      </c>
      <c r="K7984" s="425">
        <v>44676</v>
      </c>
      <c r="L7984" s="425" t="s">
        <v>644</v>
      </c>
      <c r="M7984" s="425">
        <v>46230.36</v>
      </c>
      <c r="N7984" s="425">
        <v>78.489999999999995</v>
      </c>
      <c r="O7984" s="425" t="s">
        <v>645</v>
      </c>
      <c r="P7984" s="432">
        <v>70.478999999999999</v>
      </c>
      <c r="Q7984" s="425">
        <v>30543689</v>
      </c>
      <c r="R7984" s="425" t="s">
        <v>646</v>
      </c>
      <c r="S7984" s="425">
        <v>2029740</v>
      </c>
      <c r="T7984" s="425" t="s">
        <v>1771</v>
      </c>
    </row>
    <row r="7985" spans="1:20" x14ac:dyDescent="0.25">
      <c r="A7985" s="425" t="s">
        <v>637</v>
      </c>
      <c r="B7985" s="425" t="s">
        <v>736</v>
      </c>
      <c r="C7985" s="425" t="s">
        <v>639</v>
      </c>
      <c r="D7985" s="425" t="s">
        <v>695</v>
      </c>
      <c r="E7985" s="425" t="s">
        <v>673</v>
      </c>
      <c r="F7985" s="425">
        <v>528004120002</v>
      </c>
      <c r="G7985" s="425" t="s">
        <v>642</v>
      </c>
      <c r="H7985" s="425">
        <v>583133</v>
      </c>
      <c r="I7985" s="425" t="s">
        <v>29</v>
      </c>
      <c r="J7985" s="425">
        <v>202302</v>
      </c>
      <c r="K7985" s="425">
        <v>44676</v>
      </c>
      <c r="L7985" s="425" t="s">
        <v>644</v>
      </c>
      <c r="M7985" s="425">
        <v>54466.67</v>
      </c>
      <c r="N7985" s="425">
        <v>92.47</v>
      </c>
      <c r="O7985" s="425" t="s">
        <v>645</v>
      </c>
      <c r="P7985" s="432">
        <v>83.031999999999996</v>
      </c>
      <c r="Q7985" s="425">
        <v>30543689</v>
      </c>
      <c r="R7985" s="425" t="s">
        <v>646</v>
      </c>
      <c r="S7985" s="425">
        <v>2046481</v>
      </c>
      <c r="T7985" s="425" t="s">
        <v>1937</v>
      </c>
    </row>
    <row r="7986" spans="1:20" x14ac:dyDescent="0.25">
      <c r="A7986" s="425" t="s">
        <v>637</v>
      </c>
      <c r="B7986" s="425" t="s">
        <v>736</v>
      </c>
      <c r="C7986" s="425" t="s">
        <v>639</v>
      </c>
      <c r="D7986" s="425" t="s">
        <v>651</v>
      </c>
      <c r="E7986" s="425" t="s">
        <v>673</v>
      </c>
      <c r="F7986" s="425">
        <v>528004120002</v>
      </c>
      <c r="G7986" s="425" t="s">
        <v>642</v>
      </c>
      <c r="H7986" s="425">
        <v>583133</v>
      </c>
      <c r="I7986" s="425" t="s">
        <v>29</v>
      </c>
      <c r="J7986" s="425">
        <v>202302</v>
      </c>
      <c r="K7986" s="425">
        <v>44676</v>
      </c>
      <c r="L7986" s="425" t="s">
        <v>644</v>
      </c>
      <c r="M7986" s="425">
        <v>-11878.04</v>
      </c>
      <c r="N7986" s="425">
        <v>-20.170000000000002</v>
      </c>
      <c r="O7986" s="425" t="s">
        <v>645</v>
      </c>
      <c r="P7986" s="432">
        <v>-18.111000000000001</v>
      </c>
      <c r="Q7986" s="425">
        <v>30543689</v>
      </c>
      <c r="R7986" s="425" t="s">
        <v>646</v>
      </c>
      <c r="S7986" s="425">
        <v>2030994</v>
      </c>
      <c r="T7986" s="425" t="s">
        <v>1952</v>
      </c>
    </row>
    <row r="7987" spans="1:20" x14ac:dyDescent="0.25">
      <c r="A7987" s="425" t="s">
        <v>637</v>
      </c>
      <c r="B7987" s="425" t="s">
        <v>754</v>
      </c>
      <c r="C7987" s="425" t="s">
        <v>639</v>
      </c>
      <c r="D7987" s="425" t="s">
        <v>640</v>
      </c>
      <c r="E7987" s="425" t="s">
        <v>673</v>
      </c>
      <c r="F7987" s="425">
        <v>528004120002</v>
      </c>
      <c r="G7987" s="425" t="s">
        <v>642</v>
      </c>
      <c r="H7987" s="425">
        <v>583133</v>
      </c>
      <c r="I7987" s="425" t="s">
        <v>29</v>
      </c>
      <c r="J7987" s="425">
        <v>202302</v>
      </c>
      <c r="K7987" s="425">
        <v>44676</v>
      </c>
      <c r="L7987" s="425" t="s">
        <v>644</v>
      </c>
      <c r="M7987" s="425">
        <v>46230.36</v>
      </c>
      <c r="N7987" s="425">
        <v>78.489999999999995</v>
      </c>
      <c r="O7987" s="425" t="s">
        <v>645</v>
      </c>
      <c r="P7987" s="432">
        <v>70.478999999999999</v>
      </c>
      <c r="Q7987" s="425">
        <v>30543689</v>
      </c>
      <c r="R7987" s="425" t="s">
        <v>646</v>
      </c>
      <c r="S7987" s="425">
        <v>2029740</v>
      </c>
      <c r="T7987" s="425" t="s">
        <v>1930</v>
      </c>
    </row>
    <row r="7988" spans="1:20" x14ac:dyDescent="0.25">
      <c r="A7988" s="425" t="s">
        <v>637</v>
      </c>
      <c r="B7988" s="425" t="s">
        <v>736</v>
      </c>
      <c r="C7988" s="425" t="s">
        <v>639</v>
      </c>
      <c r="D7988" s="425" t="s">
        <v>651</v>
      </c>
      <c r="E7988" s="425" t="s">
        <v>673</v>
      </c>
      <c r="F7988" s="425">
        <v>528004120002</v>
      </c>
      <c r="G7988" s="425" t="s">
        <v>642</v>
      </c>
      <c r="H7988" s="425">
        <v>583133</v>
      </c>
      <c r="I7988" s="425" t="s">
        <v>29</v>
      </c>
      <c r="J7988" s="425">
        <v>202302</v>
      </c>
      <c r="K7988" s="425">
        <v>44676</v>
      </c>
      <c r="L7988" s="425" t="s">
        <v>644</v>
      </c>
      <c r="M7988" s="425">
        <v>45504.85</v>
      </c>
      <c r="N7988" s="425">
        <v>77.260000000000005</v>
      </c>
      <c r="O7988" s="425" t="s">
        <v>645</v>
      </c>
      <c r="P7988" s="432">
        <v>69.373999999999995</v>
      </c>
      <c r="Q7988" s="425">
        <v>30543689</v>
      </c>
      <c r="R7988" s="425" t="s">
        <v>646</v>
      </c>
      <c r="S7988" s="425">
        <v>8540279</v>
      </c>
      <c r="T7988" s="425" t="s">
        <v>1949</v>
      </c>
    </row>
    <row r="7989" spans="1:20" x14ac:dyDescent="0.25">
      <c r="A7989" s="425" t="s">
        <v>637</v>
      </c>
      <c r="B7989" s="425" t="s">
        <v>754</v>
      </c>
      <c r="C7989" s="425" t="s">
        <v>639</v>
      </c>
      <c r="D7989" s="425" t="s">
        <v>640</v>
      </c>
      <c r="E7989" s="425" t="s">
        <v>673</v>
      </c>
      <c r="F7989" s="425">
        <v>528004120002</v>
      </c>
      <c r="G7989" s="425" t="s">
        <v>642</v>
      </c>
      <c r="H7989" s="425">
        <v>583133</v>
      </c>
      <c r="I7989" s="425" t="s">
        <v>29</v>
      </c>
      <c r="J7989" s="425">
        <v>202302</v>
      </c>
      <c r="K7989" s="425">
        <v>44676</v>
      </c>
      <c r="L7989" s="425" t="s">
        <v>644</v>
      </c>
      <c r="M7989" s="425">
        <v>-9258.0400000000009</v>
      </c>
      <c r="N7989" s="425">
        <v>-15.72</v>
      </c>
      <c r="O7989" s="425" t="s">
        <v>645</v>
      </c>
      <c r="P7989" s="432">
        <v>-14.115</v>
      </c>
      <c r="Q7989" s="425">
        <v>30543689</v>
      </c>
      <c r="R7989" s="425" t="s">
        <v>646</v>
      </c>
      <c r="S7989" s="425">
        <v>2012905</v>
      </c>
      <c r="T7989" s="425" t="s">
        <v>1771</v>
      </c>
    </row>
    <row r="7990" spans="1:20" x14ac:dyDescent="0.25">
      <c r="A7990" s="425" t="s">
        <v>637</v>
      </c>
      <c r="B7990" s="425" t="s">
        <v>736</v>
      </c>
      <c r="C7990" s="425" t="s">
        <v>639</v>
      </c>
      <c r="D7990" s="425" t="s">
        <v>695</v>
      </c>
      <c r="E7990" s="425" t="s">
        <v>673</v>
      </c>
      <c r="F7990" s="425">
        <v>528004120002</v>
      </c>
      <c r="G7990" s="425" t="s">
        <v>642</v>
      </c>
      <c r="H7990" s="425">
        <v>583133</v>
      </c>
      <c r="I7990" s="425" t="s">
        <v>29</v>
      </c>
      <c r="J7990" s="425">
        <v>202302</v>
      </c>
      <c r="K7990" s="425">
        <v>44676</v>
      </c>
      <c r="L7990" s="425" t="s">
        <v>644</v>
      </c>
      <c r="M7990" s="425">
        <v>54466.67</v>
      </c>
      <c r="N7990" s="425">
        <v>92.47</v>
      </c>
      <c r="O7990" s="425" t="s">
        <v>645</v>
      </c>
      <c r="P7990" s="432">
        <v>83.031999999999996</v>
      </c>
      <c r="Q7990" s="425">
        <v>30543689</v>
      </c>
      <c r="R7990" s="425" t="s">
        <v>646</v>
      </c>
      <c r="S7990" s="425">
        <v>2046481</v>
      </c>
      <c r="T7990" s="425" t="s">
        <v>1771</v>
      </c>
    </row>
    <row r="7991" spans="1:20" x14ac:dyDescent="0.25">
      <c r="A7991" s="425" t="s">
        <v>637</v>
      </c>
      <c r="B7991" s="425" t="s">
        <v>754</v>
      </c>
      <c r="C7991" s="425" t="s">
        <v>639</v>
      </c>
      <c r="D7991" s="425" t="s">
        <v>651</v>
      </c>
      <c r="E7991" s="425" t="s">
        <v>667</v>
      </c>
      <c r="F7991" s="425">
        <v>528004120002</v>
      </c>
      <c r="G7991" s="425" t="s">
        <v>642</v>
      </c>
      <c r="H7991" s="425">
        <v>583149</v>
      </c>
      <c r="I7991" s="425" t="s">
        <v>680</v>
      </c>
      <c r="J7991" s="425">
        <v>202302</v>
      </c>
      <c r="K7991" s="425">
        <v>44676</v>
      </c>
      <c r="L7991" s="425" t="s">
        <v>644</v>
      </c>
      <c r="M7991" s="425">
        <v>7509.08</v>
      </c>
      <c r="N7991" s="425">
        <v>12.75</v>
      </c>
      <c r="O7991" s="425" t="s">
        <v>645</v>
      </c>
      <c r="P7991" s="432">
        <v>11.449</v>
      </c>
      <c r="Q7991" s="425">
        <v>30543689</v>
      </c>
      <c r="R7991" s="425" t="s">
        <v>646</v>
      </c>
      <c r="S7991" s="425">
        <v>8540358</v>
      </c>
      <c r="T7991" s="425" t="s">
        <v>1771</v>
      </c>
    </row>
    <row r="7992" spans="1:20" x14ac:dyDescent="0.25">
      <c r="A7992" s="425" t="s">
        <v>637</v>
      </c>
      <c r="B7992" s="425" t="s">
        <v>754</v>
      </c>
      <c r="C7992" s="425" t="s">
        <v>639</v>
      </c>
      <c r="D7992" s="425" t="s">
        <v>651</v>
      </c>
      <c r="E7992" s="425" t="s">
        <v>667</v>
      </c>
      <c r="F7992" s="425">
        <v>528004120002</v>
      </c>
      <c r="G7992" s="425" t="s">
        <v>642</v>
      </c>
      <c r="H7992" s="425">
        <v>583149</v>
      </c>
      <c r="I7992" s="425" t="s">
        <v>680</v>
      </c>
      <c r="J7992" s="425">
        <v>202302</v>
      </c>
      <c r="K7992" s="425">
        <v>44676</v>
      </c>
      <c r="L7992" s="425" t="s">
        <v>644</v>
      </c>
      <c r="M7992" s="425">
        <v>-7509.08</v>
      </c>
      <c r="N7992" s="425">
        <v>-12.75</v>
      </c>
      <c r="O7992" s="425" t="s">
        <v>645</v>
      </c>
      <c r="P7992" s="432">
        <v>-11.449</v>
      </c>
      <c r="Q7992" s="425">
        <v>30543689</v>
      </c>
      <c r="R7992" s="425" t="s">
        <v>646</v>
      </c>
      <c r="S7992" s="425">
        <v>8540358</v>
      </c>
      <c r="T7992" s="425" t="s">
        <v>1985</v>
      </c>
    </row>
    <row r="7993" spans="1:20" x14ac:dyDescent="0.25">
      <c r="A7993" s="425" t="s">
        <v>637</v>
      </c>
      <c r="B7993" s="425" t="s">
        <v>754</v>
      </c>
      <c r="C7993" s="425" t="s">
        <v>639</v>
      </c>
      <c r="D7993" s="425" t="s">
        <v>651</v>
      </c>
      <c r="E7993" s="425" t="s">
        <v>667</v>
      </c>
      <c r="F7993" s="425">
        <v>528004120002</v>
      </c>
      <c r="G7993" s="425" t="s">
        <v>642</v>
      </c>
      <c r="H7993" s="425">
        <v>583149</v>
      </c>
      <c r="I7993" s="425" t="s">
        <v>680</v>
      </c>
      <c r="J7993" s="425">
        <v>202302</v>
      </c>
      <c r="K7993" s="425">
        <v>44676</v>
      </c>
      <c r="L7993" s="425" t="s">
        <v>644</v>
      </c>
      <c r="M7993" s="425">
        <v>16939.400000000001</v>
      </c>
      <c r="N7993" s="425">
        <v>28.76</v>
      </c>
      <c r="O7993" s="425" t="s">
        <v>645</v>
      </c>
      <c r="P7993" s="432">
        <v>25.824999999999999</v>
      </c>
      <c r="Q7993" s="425">
        <v>30543689</v>
      </c>
      <c r="R7993" s="425" t="s">
        <v>646</v>
      </c>
      <c r="S7993" s="425">
        <v>8540399</v>
      </c>
      <c r="T7993" s="425" t="s">
        <v>1998</v>
      </c>
    </row>
    <row r="7994" spans="1:20" x14ac:dyDescent="0.25">
      <c r="A7994" s="425" t="s">
        <v>637</v>
      </c>
      <c r="B7994" s="425" t="s">
        <v>754</v>
      </c>
      <c r="C7994" s="425" t="s">
        <v>639</v>
      </c>
      <c r="D7994" s="425" t="s">
        <v>651</v>
      </c>
      <c r="E7994" s="425" t="s">
        <v>667</v>
      </c>
      <c r="F7994" s="425">
        <v>528004120002</v>
      </c>
      <c r="G7994" s="425" t="s">
        <v>642</v>
      </c>
      <c r="H7994" s="425">
        <v>583149</v>
      </c>
      <c r="I7994" s="425" t="s">
        <v>680</v>
      </c>
      <c r="J7994" s="425">
        <v>202302</v>
      </c>
      <c r="K7994" s="425">
        <v>44676</v>
      </c>
      <c r="L7994" s="425" t="s">
        <v>644</v>
      </c>
      <c r="M7994" s="425">
        <v>-7509.08</v>
      </c>
      <c r="N7994" s="425">
        <v>-12.75</v>
      </c>
      <c r="O7994" s="425" t="s">
        <v>645</v>
      </c>
      <c r="P7994" s="432">
        <v>-11.449</v>
      </c>
      <c r="Q7994" s="425">
        <v>30543689</v>
      </c>
      <c r="R7994" s="425" t="s">
        <v>646</v>
      </c>
      <c r="S7994" s="425">
        <v>8540358</v>
      </c>
      <c r="T7994" s="425" t="s">
        <v>1771</v>
      </c>
    </row>
    <row r="7995" spans="1:20" x14ac:dyDescent="0.25">
      <c r="A7995" s="425" t="s">
        <v>637</v>
      </c>
      <c r="B7995" s="425" t="s">
        <v>754</v>
      </c>
      <c r="C7995" s="425" t="s">
        <v>639</v>
      </c>
      <c r="D7995" s="425" t="s">
        <v>651</v>
      </c>
      <c r="E7995" s="425" t="s">
        <v>667</v>
      </c>
      <c r="F7995" s="425">
        <v>528004120002</v>
      </c>
      <c r="G7995" s="425" t="s">
        <v>642</v>
      </c>
      <c r="H7995" s="425">
        <v>583149</v>
      </c>
      <c r="I7995" s="425" t="s">
        <v>680</v>
      </c>
      <c r="J7995" s="425">
        <v>202302</v>
      </c>
      <c r="K7995" s="425">
        <v>44676</v>
      </c>
      <c r="L7995" s="425" t="s">
        <v>644</v>
      </c>
      <c r="M7995" s="425">
        <v>-7509.08</v>
      </c>
      <c r="N7995" s="425">
        <v>-12.75</v>
      </c>
      <c r="O7995" s="425" t="s">
        <v>645</v>
      </c>
      <c r="P7995" s="432">
        <v>-11.449</v>
      </c>
      <c r="Q7995" s="425">
        <v>30543689</v>
      </c>
      <c r="R7995" s="425" t="s">
        <v>646</v>
      </c>
      <c r="S7995" s="425">
        <v>8540358</v>
      </c>
      <c r="T7995" s="425" t="s">
        <v>1985</v>
      </c>
    </row>
    <row r="7996" spans="1:20" x14ac:dyDescent="0.25">
      <c r="A7996" s="425" t="s">
        <v>637</v>
      </c>
      <c r="B7996" s="425" t="s">
        <v>754</v>
      </c>
      <c r="C7996" s="425" t="s">
        <v>639</v>
      </c>
      <c r="D7996" s="425" t="s">
        <v>651</v>
      </c>
      <c r="E7996" s="425" t="s">
        <v>667</v>
      </c>
      <c r="F7996" s="425">
        <v>528004120002</v>
      </c>
      <c r="G7996" s="425" t="s">
        <v>642</v>
      </c>
      <c r="H7996" s="425">
        <v>583149</v>
      </c>
      <c r="I7996" s="425" t="s">
        <v>680</v>
      </c>
      <c r="J7996" s="425">
        <v>202302</v>
      </c>
      <c r="K7996" s="425">
        <v>44676</v>
      </c>
      <c r="L7996" s="425" t="s">
        <v>644</v>
      </c>
      <c r="M7996" s="425">
        <v>-3694.71</v>
      </c>
      <c r="N7996" s="425">
        <v>-6.27</v>
      </c>
      <c r="O7996" s="425" t="s">
        <v>645</v>
      </c>
      <c r="P7996" s="432">
        <v>-5.63</v>
      </c>
      <c r="Q7996" s="425">
        <v>30543689</v>
      </c>
      <c r="R7996" s="425" t="s">
        <v>646</v>
      </c>
      <c r="S7996" s="425">
        <v>2036440</v>
      </c>
      <c r="T7996" s="425" t="s">
        <v>1771</v>
      </c>
    </row>
    <row r="7997" spans="1:20" x14ac:dyDescent="0.25">
      <c r="A7997" s="425" t="s">
        <v>637</v>
      </c>
      <c r="B7997" s="425" t="s">
        <v>754</v>
      </c>
      <c r="C7997" s="425" t="s">
        <v>639</v>
      </c>
      <c r="D7997" s="425" t="s">
        <v>651</v>
      </c>
      <c r="E7997" s="425" t="s">
        <v>667</v>
      </c>
      <c r="F7997" s="425">
        <v>528004120002</v>
      </c>
      <c r="G7997" s="425" t="s">
        <v>642</v>
      </c>
      <c r="H7997" s="425">
        <v>583149</v>
      </c>
      <c r="I7997" s="425" t="s">
        <v>680</v>
      </c>
      <c r="J7997" s="425">
        <v>202302</v>
      </c>
      <c r="K7997" s="425">
        <v>44676</v>
      </c>
      <c r="L7997" s="425" t="s">
        <v>644</v>
      </c>
      <c r="M7997" s="425">
        <v>7509.08</v>
      </c>
      <c r="N7997" s="425">
        <v>12.75</v>
      </c>
      <c r="O7997" s="425" t="s">
        <v>645</v>
      </c>
      <c r="P7997" s="432">
        <v>11.449</v>
      </c>
      <c r="Q7997" s="425">
        <v>30543689</v>
      </c>
      <c r="R7997" s="425" t="s">
        <v>646</v>
      </c>
      <c r="S7997" s="425">
        <v>8540358</v>
      </c>
      <c r="T7997" s="425" t="s">
        <v>1994</v>
      </c>
    </row>
    <row r="7998" spans="1:20" x14ac:dyDescent="0.25">
      <c r="A7998" s="425" t="s">
        <v>637</v>
      </c>
      <c r="B7998" s="425" t="s">
        <v>754</v>
      </c>
      <c r="C7998" s="425" t="s">
        <v>639</v>
      </c>
      <c r="D7998" s="425" t="s">
        <v>651</v>
      </c>
      <c r="E7998" s="425" t="s">
        <v>667</v>
      </c>
      <c r="F7998" s="425">
        <v>528004120002</v>
      </c>
      <c r="G7998" s="425" t="s">
        <v>642</v>
      </c>
      <c r="H7998" s="425">
        <v>583149</v>
      </c>
      <c r="I7998" s="425" t="s">
        <v>680</v>
      </c>
      <c r="J7998" s="425">
        <v>202302</v>
      </c>
      <c r="K7998" s="425">
        <v>44676</v>
      </c>
      <c r="L7998" s="425" t="s">
        <v>644</v>
      </c>
      <c r="M7998" s="425">
        <v>16939.400000000001</v>
      </c>
      <c r="N7998" s="425">
        <v>28.76</v>
      </c>
      <c r="O7998" s="425" t="s">
        <v>645</v>
      </c>
      <c r="P7998" s="432">
        <v>25.824999999999999</v>
      </c>
      <c r="Q7998" s="425">
        <v>30543689</v>
      </c>
      <c r="R7998" s="425" t="s">
        <v>646</v>
      </c>
      <c r="S7998" s="425">
        <v>8540399</v>
      </c>
      <c r="T7998" s="425" t="s">
        <v>1771</v>
      </c>
    </row>
    <row r="7999" spans="1:20" x14ac:dyDescent="0.25">
      <c r="A7999" s="425" t="s">
        <v>637</v>
      </c>
      <c r="B7999" s="425" t="s">
        <v>754</v>
      </c>
      <c r="C7999" s="425" t="s">
        <v>639</v>
      </c>
      <c r="D7999" s="425" t="s">
        <v>651</v>
      </c>
      <c r="E7999" s="425" t="s">
        <v>667</v>
      </c>
      <c r="F7999" s="425">
        <v>528004120002</v>
      </c>
      <c r="G7999" s="425" t="s">
        <v>642</v>
      </c>
      <c r="H7999" s="425">
        <v>583149</v>
      </c>
      <c r="I7999" s="425" t="s">
        <v>680</v>
      </c>
      <c r="J7999" s="425">
        <v>202302</v>
      </c>
      <c r="K7999" s="425">
        <v>44676</v>
      </c>
      <c r="L7999" s="425" t="s">
        <v>644</v>
      </c>
      <c r="M7999" s="425">
        <v>3694.71</v>
      </c>
      <c r="N7999" s="425">
        <v>6.27</v>
      </c>
      <c r="O7999" s="425" t="s">
        <v>645</v>
      </c>
      <c r="P7999" s="432">
        <v>5.63</v>
      </c>
      <c r="Q7999" s="425">
        <v>30543689</v>
      </c>
      <c r="R7999" s="425" t="s">
        <v>646</v>
      </c>
      <c r="S7999" s="425">
        <v>2036440</v>
      </c>
      <c r="T7999" s="425" t="s">
        <v>1771</v>
      </c>
    </row>
    <row r="8000" spans="1:20" x14ac:dyDescent="0.25">
      <c r="A8000" s="425" t="s">
        <v>637</v>
      </c>
      <c r="B8000" s="425" t="s">
        <v>754</v>
      </c>
      <c r="C8000" s="425" t="s">
        <v>639</v>
      </c>
      <c r="D8000" s="425" t="s">
        <v>651</v>
      </c>
      <c r="E8000" s="425" t="s">
        <v>673</v>
      </c>
      <c r="F8000" s="425">
        <v>528004120002</v>
      </c>
      <c r="G8000" s="425" t="s">
        <v>642</v>
      </c>
      <c r="H8000" s="425">
        <v>583148</v>
      </c>
      <c r="I8000" s="425" t="s">
        <v>699</v>
      </c>
      <c r="J8000" s="425">
        <v>202302</v>
      </c>
      <c r="K8000" s="425">
        <v>44676</v>
      </c>
      <c r="L8000" s="425" t="s">
        <v>644</v>
      </c>
      <c r="M8000" s="425">
        <v>-4295.7700000000004</v>
      </c>
      <c r="N8000" s="425">
        <v>-7.29</v>
      </c>
      <c r="O8000" s="425" t="s">
        <v>645</v>
      </c>
      <c r="P8000" s="432">
        <v>-6.5460000000000003</v>
      </c>
      <c r="Q8000" s="425">
        <v>30543689</v>
      </c>
      <c r="R8000" s="425" t="s">
        <v>646</v>
      </c>
      <c r="S8000" s="425">
        <v>2027008</v>
      </c>
      <c r="T8000" s="425" t="s">
        <v>1962</v>
      </c>
    </row>
    <row r="8001" spans="1:20" x14ac:dyDescent="0.25">
      <c r="A8001" s="425" t="s">
        <v>637</v>
      </c>
      <c r="B8001" s="425" t="s">
        <v>754</v>
      </c>
      <c r="C8001" s="425" t="s">
        <v>639</v>
      </c>
      <c r="D8001" s="425" t="s">
        <v>651</v>
      </c>
      <c r="E8001" s="425" t="s">
        <v>667</v>
      </c>
      <c r="F8001" s="425">
        <v>528004120002</v>
      </c>
      <c r="G8001" s="425" t="s">
        <v>642</v>
      </c>
      <c r="H8001" s="425">
        <v>583149</v>
      </c>
      <c r="I8001" s="425" t="s">
        <v>680</v>
      </c>
      <c r="J8001" s="425">
        <v>202302</v>
      </c>
      <c r="K8001" s="425">
        <v>44676</v>
      </c>
      <c r="L8001" s="425" t="s">
        <v>644</v>
      </c>
      <c r="M8001" s="425">
        <v>-16939.400000000001</v>
      </c>
      <c r="N8001" s="425">
        <v>-28.76</v>
      </c>
      <c r="O8001" s="425" t="s">
        <v>645</v>
      </c>
      <c r="P8001" s="432">
        <v>-25.824999999999999</v>
      </c>
      <c r="Q8001" s="425">
        <v>30543689</v>
      </c>
      <c r="R8001" s="425" t="s">
        <v>646</v>
      </c>
      <c r="S8001" s="425">
        <v>8540399</v>
      </c>
      <c r="T8001" s="425" t="s">
        <v>1966</v>
      </c>
    </row>
    <row r="8002" spans="1:20" x14ac:dyDescent="0.25">
      <c r="A8002" s="425" t="s">
        <v>637</v>
      </c>
      <c r="B8002" s="425" t="s">
        <v>754</v>
      </c>
      <c r="C8002" s="425" t="s">
        <v>639</v>
      </c>
      <c r="D8002" s="425" t="s">
        <v>651</v>
      </c>
      <c r="E8002" s="425" t="s">
        <v>667</v>
      </c>
      <c r="F8002" s="425">
        <v>528004120002</v>
      </c>
      <c r="G8002" s="425" t="s">
        <v>642</v>
      </c>
      <c r="H8002" s="425">
        <v>583149</v>
      </c>
      <c r="I8002" s="425" t="s">
        <v>680</v>
      </c>
      <c r="J8002" s="425">
        <v>202302</v>
      </c>
      <c r="K8002" s="425">
        <v>44676</v>
      </c>
      <c r="L8002" s="425" t="s">
        <v>644</v>
      </c>
      <c r="M8002" s="425">
        <v>-16939.400000000001</v>
      </c>
      <c r="N8002" s="425">
        <v>-28.76</v>
      </c>
      <c r="O8002" s="425" t="s">
        <v>645</v>
      </c>
      <c r="P8002" s="432">
        <v>-25.824999999999999</v>
      </c>
      <c r="Q8002" s="425">
        <v>30543689</v>
      </c>
      <c r="R8002" s="425" t="s">
        <v>646</v>
      </c>
      <c r="S8002" s="425">
        <v>8540399</v>
      </c>
      <c r="T8002" s="425" t="s">
        <v>1771</v>
      </c>
    </row>
    <row r="8003" spans="1:20" x14ac:dyDescent="0.25">
      <c r="A8003" s="425" t="s">
        <v>637</v>
      </c>
      <c r="B8003" s="425" t="s">
        <v>754</v>
      </c>
      <c r="C8003" s="425" t="s">
        <v>639</v>
      </c>
      <c r="D8003" s="425" t="s">
        <v>651</v>
      </c>
      <c r="E8003" s="425" t="s">
        <v>667</v>
      </c>
      <c r="F8003" s="425">
        <v>528004120002</v>
      </c>
      <c r="G8003" s="425" t="s">
        <v>642</v>
      </c>
      <c r="H8003" s="425">
        <v>583149</v>
      </c>
      <c r="I8003" s="425" t="s">
        <v>680</v>
      </c>
      <c r="J8003" s="425">
        <v>202302</v>
      </c>
      <c r="K8003" s="425">
        <v>44676</v>
      </c>
      <c r="L8003" s="425" t="s">
        <v>644</v>
      </c>
      <c r="M8003" s="425">
        <v>-16939.400000000001</v>
      </c>
      <c r="N8003" s="425">
        <v>-28.76</v>
      </c>
      <c r="O8003" s="425" t="s">
        <v>645</v>
      </c>
      <c r="P8003" s="432">
        <v>-25.824999999999999</v>
      </c>
      <c r="Q8003" s="425">
        <v>30543689</v>
      </c>
      <c r="R8003" s="425" t="s">
        <v>646</v>
      </c>
      <c r="S8003" s="425">
        <v>8540399</v>
      </c>
      <c r="T8003" s="425" t="s">
        <v>1966</v>
      </c>
    </row>
    <row r="8004" spans="1:20" x14ac:dyDescent="0.25">
      <c r="A8004" s="425" t="s">
        <v>637</v>
      </c>
      <c r="B8004" s="425" t="s">
        <v>754</v>
      </c>
      <c r="C8004" s="425" t="s">
        <v>639</v>
      </c>
      <c r="D8004" s="425" t="s">
        <v>651</v>
      </c>
      <c r="E8004" s="425" t="s">
        <v>667</v>
      </c>
      <c r="F8004" s="425">
        <v>528004120002</v>
      </c>
      <c r="G8004" s="425" t="s">
        <v>642</v>
      </c>
      <c r="H8004" s="425">
        <v>583149</v>
      </c>
      <c r="I8004" s="425" t="s">
        <v>680</v>
      </c>
      <c r="J8004" s="425">
        <v>202302</v>
      </c>
      <c r="K8004" s="425">
        <v>44676</v>
      </c>
      <c r="L8004" s="425" t="s">
        <v>644</v>
      </c>
      <c r="M8004" s="425">
        <v>-3694.71</v>
      </c>
      <c r="N8004" s="425">
        <v>-6.27</v>
      </c>
      <c r="O8004" s="425" t="s">
        <v>645</v>
      </c>
      <c r="P8004" s="432">
        <v>-5.63</v>
      </c>
      <c r="Q8004" s="425">
        <v>30543689</v>
      </c>
      <c r="R8004" s="425" t="s">
        <v>646</v>
      </c>
      <c r="S8004" s="425">
        <v>2036440</v>
      </c>
      <c r="T8004" s="425" t="s">
        <v>1959</v>
      </c>
    </row>
    <row r="8005" spans="1:20" x14ac:dyDescent="0.25">
      <c r="A8005" s="425" t="s">
        <v>637</v>
      </c>
      <c r="B8005" s="425" t="s">
        <v>754</v>
      </c>
      <c r="C8005" s="425" t="s">
        <v>639</v>
      </c>
      <c r="D8005" s="425" t="s">
        <v>651</v>
      </c>
      <c r="E8005" s="425" t="s">
        <v>673</v>
      </c>
      <c r="F8005" s="425">
        <v>528004120002</v>
      </c>
      <c r="G8005" s="425" t="s">
        <v>642</v>
      </c>
      <c r="H8005" s="425">
        <v>583148</v>
      </c>
      <c r="I8005" s="425" t="s">
        <v>699</v>
      </c>
      <c r="J8005" s="425">
        <v>202302</v>
      </c>
      <c r="K8005" s="425">
        <v>44676</v>
      </c>
      <c r="L8005" s="425" t="s">
        <v>644</v>
      </c>
      <c r="M8005" s="425">
        <v>-8660.66</v>
      </c>
      <c r="N8005" s="425">
        <v>-14.7</v>
      </c>
      <c r="O8005" s="425" t="s">
        <v>645</v>
      </c>
      <c r="P8005" s="432">
        <v>-13.2</v>
      </c>
      <c r="Q8005" s="425">
        <v>30543689</v>
      </c>
      <c r="R8005" s="425" t="s">
        <v>646</v>
      </c>
      <c r="S8005" s="425">
        <v>8540386</v>
      </c>
      <c r="T8005" s="425" t="s">
        <v>1960</v>
      </c>
    </row>
    <row r="8006" spans="1:20" x14ac:dyDescent="0.25">
      <c r="A8006" s="425" t="s">
        <v>637</v>
      </c>
      <c r="B8006" s="425" t="s">
        <v>754</v>
      </c>
      <c r="C8006" s="425" t="s">
        <v>639</v>
      </c>
      <c r="D8006" s="425" t="s">
        <v>651</v>
      </c>
      <c r="E8006" s="425" t="s">
        <v>673</v>
      </c>
      <c r="F8006" s="425">
        <v>528004120002</v>
      </c>
      <c r="G8006" s="425" t="s">
        <v>642</v>
      </c>
      <c r="H8006" s="425">
        <v>583148</v>
      </c>
      <c r="I8006" s="425" t="s">
        <v>699</v>
      </c>
      <c r="J8006" s="425">
        <v>202302</v>
      </c>
      <c r="K8006" s="425">
        <v>44676</v>
      </c>
      <c r="L8006" s="425" t="s">
        <v>644</v>
      </c>
      <c r="M8006" s="425">
        <v>-4295.7700000000004</v>
      </c>
      <c r="N8006" s="425">
        <v>-7.29</v>
      </c>
      <c r="O8006" s="425" t="s">
        <v>645</v>
      </c>
      <c r="P8006" s="432">
        <v>-6.5460000000000003</v>
      </c>
      <c r="Q8006" s="425">
        <v>30543689</v>
      </c>
      <c r="R8006" s="425" t="s">
        <v>646</v>
      </c>
      <c r="S8006" s="425">
        <v>2027008</v>
      </c>
      <c r="T8006" s="425" t="s">
        <v>1771</v>
      </c>
    </row>
    <row r="8007" spans="1:20" x14ac:dyDescent="0.25">
      <c r="A8007" s="425" t="s">
        <v>637</v>
      </c>
      <c r="B8007" s="425" t="s">
        <v>754</v>
      </c>
      <c r="C8007" s="425" t="s">
        <v>639</v>
      </c>
      <c r="D8007" s="425" t="s">
        <v>695</v>
      </c>
      <c r="E8007" s="425" t="s">
        <v>673</v>
      </c>
      <c r="F8007" s="425">
        <v>528004120002</v>
      </c>
      <c r="G8007" s="425" t="s">
        <v>642</v>
      </c>
      <c r="H8007" s="425">
        <v>583148</v>
      </c>
      <c r="I8007" s="425" t="s">
        <v>699</v>
      </c>
      <c r="J8007" s="425">
        <v>202302</v>
      </c>
      <c r="K8007" s="425">
        <v>44676</v>
      </c>
      <c r="L8007" s="425" t="s">
        <v>644</v>
      </c>
      <c r="M8007" s="425">
        <v>-28438.78</v>
      </c>
      <c r="N8007" s="425">
        <v>-48.28</v>
      </c>
      <c r="O8007" s="425" t="s">
        <v>645</v>
      </c>
      <c r="P8007" s="432">
        <v>-43.351999999999997</v>
      </c>
      <c r="Q8007" s="425">
        <v>30543689</v>
      </c>
      <c r="R8007" s="425" t="s">
        <v>646</v>
      </c>
      <c r="S8007" s="425">
        <v>2046481</v>
      </c>
      <c r="T8007" s="425" t="s">
        <v>1771</v>
      </c>
    </row>
    <row r="8008" spans="1:20" x14ac:dyDescent="0.25">
      <c r="A8008" s="425" t="s">
        <v>637</v>
      </c>
      <c r="B8008" s="425" t="s">
        <v>754</v>
      </c>
      <c r="C8008" s="425" t="s">
        <v>639</v>
      </c>
      <c r="D8008" s="425" t="s">
        <v>651</v>
      </c>
      <c r="E8008" s="425" t="s">
        <v>673</v>
      </c>
      <c r="F8008" s="425">
        <v>528004120002</v>
      </c>
      <c r="G8008" s="425" t="s">
        <v>642</v>
      </c>
      <c r="H8008" s="425">
        <v>583148</v>
      </c>
      <c r="I8008" s="425" t="s">
        <v>699</v>
      </c>
      <c r="J8008" s="425">
        <v>202302</v>
      </c>
      <c r="K8008" s="425">
        <v>44676</v>
      </c>
      <c r="L8008" s="425" t="s">
        <v>644</v>
      </c>
      <c r="M8008" s="425">
        <v>-4521.71</v>
      </c>
      <c r="N8008" s="425">
        <v>-7.68</v>
      </c>
      <c r="O8008" s="425" t="s">
        <v>645</v>
      </c>
      <c r="P8008" s="432">
        <v>-6.8959999999999999</v>
      </c>
      <c r="Q8008" s="425">
        <v>30543689</v>
      </c>
      <c r="R8008" s="425" t="s">
        <v>646</v>
      </c>
      <c r="S8008" s="425">
        <v>2030994</v>
      </c>
      <c r="T8008" s="425" t="s">
        <v>1987</v>
      </c>
    </row>
    <row r="8009" spans="1:20" x14ac:dyDescent="0.25">
      <c r="A8009" s="425" t="s">
        <v>637</v>
      </c>
      <c r="B8009" s="425" t="s">
        <v>754</v>
      </c>
      <c r="C8009" s="425" t="s">
        <v>639</v>
      </c>
      <c r="D8009" s="425" t="s">
        <v>651</v>
      </c>
      <c r="E8009" s="425" t="s">
        <v>673</v>
      </c>
      <c r="F8009" s="425">
        <v>528004120002</v>
      </c>
      <c r="G8009" s="425" t="s">
        <v>642</v>
      </c>
      <c r="H8009" s="425">
        <v>583148</v>
      </c>
      <c r="I8009" s="425" t="s">
        <v>699</v>
      </c>
      <c r="J8009" s="425">
        <v>202302</v>
      </c>
      <c r="K8009" s="425">
        <v>44676</v>
      </c>
      <c r="L8009" s="425" t="s">
        <v>644</v>
      </c>
      <c r="M8009" s="425">
        <v>41044.32</v>
      </c>
      <c r="N8009" s="425">
        <v>69.680000000000007</v>
      </c>
      <c r="O8009" s="425" t="s">
        <v>645</v>
      </c>
      <c r="P8009" s="432">
        <v>62.567999999999998</v>
      </c>
      <c r="Q8009" s="425">
        <v>30543689</v>
      </c>
      <c r="R8009" s="425" t="s">
        <v>646</v>
      </c>
      <c r="S8009" s="425">
        <v>8540279</v>
      </c>
      <c r="T8009" s="425" t="s">
        <v>1771</v>
      </c>
    </row>
    <row r="8010" spans="1:20" x14ac:dyDescent="0.25">
      <c r="A8010" s="425" t="s">
        <v>637</v>
      </c>
      <c r="B8010" s="425" t="s">
        <v>754</v>
      </c>
      <c r="C8010" s="425" t="s">
        <v>639</v>
      </c>
      <c r="D8010" s="425" t="s">
        <v>651</v>
      </c>
      <c r="E8010" s="425" t="s">
        <v>673</v>
      </c>
      <c r="F8010" s="425">
        <v>528004120002</v>
      </c>
      <c r="G8010" s="425" t="s">
        <v>642</v>
      </c>
      <c r="H8010" s="425">
        <v>583148</v>
      </c>
      <c r="I8010" s="425" t="s">
        <v>699</v>
      </c>
      <c r="J8010" s="425">
        <v>202302</v>
      </c>
      <c r="K8010" s="425">
        <v>44676</v>
      </c>
      <c r="L8010" s="425" t="s">
        <v>644</v>
      </c>
      <c r="M8010" s="425">
        <v>4295.7700000000004</v>
      </c>
      <c r="N8010" s="425">
        <v>7.29</v>
      </c>
      <c r="O8010" s="425" t="s">
        <v>645</v>
      </c>
      <c r="P8010" s="432">
        <v>6.5460000000000003</v>
      </c>
      <c r="Q8010" s="425">
        <v>30543689</v>
      </c>
      <c r="R8010" s="425" t="s">
        <v>646</v>
      </c>
      <c r="S8010" s="425">
        <v>2027008</v>
      </c>
      <c r="T8010" s="425" t="s">
        <v>1771</v>
      </c>
    </row>
    <row r="8011" spans="1:20" x14ac:dyDescent="0.25">
      <c r="A8011" s="425" t="s">
        <v>637</v>
      </c>
      <c r="B8011" s="425" t="s">
        <v>754</v>
      </c>
      <c r="C8011" s="425" t="s">
        <v>639</v>
      </c>
      <c r="D8011" s="425" t="s">
        <v>651</v>
      </c>
      <c r="E8011" s="425" t="s">
        <v>673</v>
      </c>
      <c r="F8011" s="425">
        <v>528004120002</v>
      </c>
      <c r="G8011" s="425" t="s">
        <v>642</v>
      </c>
      <c r="H8011" s="425">
        <v>583148</v>
      </c>
      <c r="I8011" s="425" t="s">
        <v>699</v>
      </c>
      <c r="J8011" s="425">
        <v>202302</v>
      </c>
      <c r="K8011" s="425">
        <v>44676</v>
      </c>
      <c r="L8011" s="425" t="s">
        <v>644</v>
      </c>
      <c r="M8011" s="425">
        <v>-41044.32</v>
      </c>
      <c r="N8011" s="425">
        <v>-69.680000000000007</v>
      </c>
      <c r="O8011" s="425" t="s">
        <v>645</v>
      </c>
      <c r="P8011" s="432">
        <v>-62.567999999999998</v>
      </c>
      <c r="Q8011" s="425">
        <v>30543689</v>
      </c>
      <c r="R8011" s="425" t="s">
        <v>646</v>
      </c>
      <c r="S8011" s="425">
        <v>8540279</v>
      </c>
      <c r="T8011" s="425" t="s">
        <v>1974</v>
      </c>
    </row>
    <row r="8012" spans="1:20" x14ac:dyDescent="0.25">
      <c r="A8012" s="425" t="s">
        <v>637</v>
      </c>
      <c r="B8012" s="425" t="s">
        <v>754</v>
      </c>
      <c r="C8012" s="425" t="s">
        <v>639</v>
      </c>
      <c r="D8012" s="425" t="s">
        <v>695</v>
      </c>
      <c r="E8012" s="425" t="s">
        <v>673</v>
      </c>
      <c r="F8012" s="425">
        <v>528004120002</v>
      </c>
      <c r="G8012" s="425" t="s">
        <v>642</v>
      </c>
      <c r="H8012" s="425">
        <v>583148</v>
      </c>
      <c r="I8012" s="425" t="s">
        <v>699</v>
      </c>
      <c r="J8012" s="425">
        <v>202302</v>
      </c>
      <c r="K8012" s="425">
        <v>44676</v>
      </c>
      <c r="L8012" s="425" t="s">
        <v>644</v>
      </c>
      <c r="M8012" s="425">
        <v>-28438.78</v>
      </c>
      <c r="N8012" s="425">
        <v>-48.28</v>
      </c>
      <c r="O8012" s="425" t="s">
        <v>645</v>
      </c>
      <c r="P8012" s="432">
        <v>-43.351999999999997</v>
      </c>
      <c r="Q8012" s="425">
        <v>30543689</v>
      </c>
      <c r="R8012" s="425" t="s">
        <v>646</v>
      </c>
      <c r="S8012" s="425">
        <v>2046481</v>
      </c>
      <c r="T8012" s="425" t="s">
        <v>1965</v>
      </c>
    </row>
    <row r="8013" spans="1:20" x14ac:dyDescent="0.25">
      <c r="A8013" s="425" t="s">
        <v>637</v>
      </c>
      <c r="B8013" s="425" t="s">
        <v>754</v>
      </c>
      <c r="C8013" s="425" t="s">
        <v>639</v>
      </c>
      <c r="D8013" s="425" t="s">
        <v>651</v>
      </c>
      <c r="E8013" s="425" t="s">
        <v>673</v>
      </c>
      <c r="F8013" s="425">
        <v>528004120002</v>
      </c>
      <c r="G8013" s="425" t="s">
        <v>642</v>
      </c>
      <c r="H8013" s="425">
        <v>583148</v>
      </c>
      <c r="I8013" s="425" t="s">
        <v>699</v>
      </c>
      <c r="J8013" s="425">
        <v>202302</v>
      </c>
      <c r="K8013" s="425">
        <v>44676</v>
      </c>
      <c r="L8013" s="425" t="s">
        <v>644</v>
      </c>
      <c r="M8013" s="425">
        <v>-4521.71</v>
      </c>
      <c r="N8013" s="425">
        <v>-7.68</v>
      </c>
      <c r="O8013" s="425" t="s">
        <v>645</v>
      </c>
      <c r="P8013" s="432">
        <v>-6.8959999999999999</v>
      </c>
      <c r="Q8013" s="425">
        <v>30543689</v>
      </c>
      <c r="R8013" s="425" t="s">
        <v>646</v>
      </c>
      <c r="S8013" s="425">
        <v>2030994</v>
      </c>
      <c r="T8013" s="425" t="s">
        <v>1987</v>
      </c>
    </row>
    <row r="8014" spans="1:20" x14ac:dyDescent="0.25">
      <c r="A8014" s="425" t="s">
        <v>637</v>
      </c>
      <c r="B8014" s="425" t="s">
        <v>754</v>
      </c>
      <c r="C8014" s="425" t="s">
        <v>639</v>
      </c>
      <c r="D8014" s="425" t="s">
        <v>651</v>
      </c>
      <c r="E8014" s="425" t="s">
        <v>673</v>
      </c>
      <c r="F8014" s="425">
        <v>528004120002</v>
      </c>
      <c r="G8014" s="425" t="s">
        <v>642</v>
      </c>
      <c r="H8014" s="425">
        <v>583148</v>
      </c>
      <c r="I8014" s="425" t="s">
        <v>699</v>
      </c>
      <c r="J8014" s="425">
        <v>202302</v>
      </c>
      <c r="K8014" s="425">
        <v>44676</v>
      </c>
      <c r="L8014" s="425" t="s">
        <v>644</v>
      </c>
      <c r="M8014" s="425">
        <v>8660.66</v>
      </c>
      <c r="N8014" s="425">
        <v>14.7</v>
      </c>
      <c r="O8014" s="425" t="s">
        <v>645</v>
      </c>
      <c r="P8014" s="432">
        <v>13.2</v>
      </c>
      <c r="Q8014" s="425">
        <v>30543689</v>
      </c>
      <c r="R8014" s="425" t="s">
        <v>646</v>
      </c>
      <c r="S8014" s="425">
        <v>8540386</v>
      </c>
      <c r="T8014" s="425" t="s">
        <v>1983</v>
      </c>
    </row>
    <row r="8015" spans="1:20" x14ac:dyDescent="0.25">
      <c r="A8015" s="425" t="s">
        <v>637</v>
      </c>
      <c r="B8015" s="425" t="s">
        <v>754</v>
      </c>
      <c r="C8015" s="425" t="s">
        <v>639</v>
      </c>
      <c r="D8015" s="425" t="s">
        <v>651</v>
      </c>
      <c r="E8015" s="425" t="s">
        <v>673</v>
      </c>
      <c r="F8015" s="425">
        <v>528004120002</v>
      </c>
      <c r="G8015" s="425" t="s">
        <v>642</v>
      </c>
      <c r="H8015" s="425">
        <v>583148</v>
      </c>
      <c r="I8015" s="425" t="s">
        <v>699</v>
      </c>
      <c r="J8015" s="425">
        <v>202302</v>
      </c>
      <c r="K8015" s="425">
        <v>44676</v>
      </c>
      <c r="L8015" s="425" t="s">
        <v>644</v>
      </c>
      <c r="M8015" s="425">
        <v>4521.71</v>
      </c>
      <c r="N8015" s="425">
        <v>7.68</v>
      </c>
      <c r="O8015" s="425" t="s">
        <v>645</v>
      </c>
      <c r="P8015" s="432">
        <v>6.8959999999999999</v>
      </c>
      <c r="Q8015" s="425">
        <v>30543689</v>
      </c>
      <c r="R8015" s="425" t="s">
        <v>646</v>
      </c>
      <c r="S8015" s="425">
        <v>2030994</v>
      </c>
      <c r="T8015" s="425" t="s">
        <v>1979</v>
      </c>
    </row>
    <row r="8016" spans="1:20" x14ac:dyDescent="0.25">
      <c r="A8016" s="425" t="s">
        <v>637</v>
      </c>
      <c r="B8016" s="425" t="s">
        <v>754</v>
      </c>
      <c r="C8016" s="425" t="s">
        <v>639</v>
      </c>
      <c r="D8016" s="425" t="s">
        <v>651</v>
      </c>
      <c r="E8016" s="425" t="s">
        <v>673</v>
      </c>
      <c r="F8016" s="425">
        <v>528004120002</v>
      </c>
      <c r="G8016" s="425" t="s">
        <v>642</v>
      </c>
      <c r="H8016" s="425">
        <v>583148</v>
      </c>
      <c r="I8016" s="425" t="s">
        <v>699</v>
      </c>
      <c r="J8016" s="425">
        <v>202302</v>
      </c>
      <c r="K8016" s="425">
        <v>44676</v>
      </c>
      <c r="L8016" s="425" t="s">
        <v>644</v>
      </c>
      <c r="M8016" s="425">
        <v>-41044.32</v>
      </c>
      <c r="N8016" s="425">
        <v>-69.680000000000007</v>
      </c>
      <c r="O8016" s="425" t="s">
        <v>645</v>
      </c>
      <c r="P8016" s="432">
        <v>-62.567999999999998</v>
      </c>
      <c r="Q8016" s="425">
        <v>30543689</v>
      </c>
      <c r="R8016" s="425" t="s">
        <v>646</v>
      </c>
      <c r="S8016" s="425">
        <v>8540279</v>
      </c>
      <c r="T8016" s="425" t="s">
        <v>1771</v>
      </c>
    </row>
    <row r="8017" spans="1:20" x14ac:dyDescent="0.25">
      <c r="A8017" s="425" t="s">
        <v>637</v>
      </c>
      <c r="B8017" s="425" t="s">
        <v>754</v>
      </c>
      <c r="C8017" s="425" t="s">
        <v>639</v>
      </c>
      <c r="D8017" s="425" t="s">
        <v>651</v>
      </c>
      <c r="E8017" s="425" t="s">
        <v>673</v>
      </c>
      <c r="F8017" s="425">
        <v>528004120002</v>
      </c>
      <c r="G8017" s="425" t="s">
        <v>642</v>
      </c>
      <c r="H8017" s="425">
        <v>583148</v>
      </c>
      <c r="I8017" s="425" t="s">
        <v>699</v>
      </c>
      <c r="J8017" s="425">
        <v>202302</v>
      </c>
      <c r="K8017" s="425">
        <v>44676</v>
      </c>
      <c r="L8017" s="425" t="s">
        <v>644</v>
      </c>
      <c r="M8017" s="425">
        <v>4521.71</v>
      </c>
      <c r="N8017" s="425">
        <v>7.68</v>
      </c>
      <c r="O8017" s="425" t="s">
        <v>645</v>
      </c>
      <c r="P8017" s="432">
        <v>6.8959999999999999</v>
      </c>
      <c r="Q8017" s="425">
        <v>30543689</v>
      </c>
      <c r="R8017" s="425" t="s">
        <v>646</v>
      </c>
      <c r="S8017" s="425">
        <v>2030994</v>
      </c>
      <c r="T8017" s="425" t="s">
        <v>1771</v>
      </c>
    </row>
    <row r="8018" spans="1:20" x14ac:dyDescent="0.25">
      <c r="A8018" s="425" t="s">
        <v>637</v>
      </c>
      <c r="B8018" s="425" t="s">
        <v>754</v>
      </c>
      <c r="C8018" s="425" t="s">
        <v>639</v>
      </c>
      <c r="D8018" s="425" t="s">
        <v>695</v>
      </c>
      <c r="E8018" s="425" t="s">
        <v>673</v>
      </c>
      <c r="F8018" s="425">
        <v>528004120002</v>
      </c>
      <c r="G8018" s="425" t="s">
        <v>642</v>
      </c>
      <c r="H8018" s="425">
        <v>583148</v>
      </c>
      <c r="I8018" s="425" t="s">
        <v>699</v>
      </c>
      <c r="J8018" s="425">
        <v>202302</v>
      </c>
      <c r="K8018" s="425">
        <v>44676</v>
      </c>
      <c r="L8018" s="425" t="s">
        <v>644</v>
      </c>
      <c r="M8018" s="425">
        <v>28438.78</v>
      </c>
      <c r="N8018" s="425">
        <v>48.28</v>
      </c>
      <c r="O8018" s="425" t="s">
        <v>645</v>
      </c>
      <c r="P8018" s="432">
        <v>43.351999999999997</v>
      </c>
      <c r="Q8018" s="425">
        <v>30543689</v>
      </c>
      <c r="R8018" s="425" t="s">
        <v>646</v>
      </c>
      <c r="S8018" s="425">
        <v>2046481</v>
      </c>
      <c r="T8018" s="425" t="s">
        <v>1977</v>
      </c>
    </row>
    <row r="8019" spans="1:20" x14ac:dyDescent="0.25">
      <c r="A8019" s="425" t="s">
        <v>637</v>
      </c>
      <c r="B8019" s="425" t="s">
        <v>754</v>
      </c>
      <c r="C8019" s="425" t="s">
        <v>639</v>
      </c>
      <c r="D8019" s="425" t="s">
        <v>651</v>
      </c>
      <c r="E8019" s="425" t="s">
        <v>673</v>
      </c>
      <c r="F8019" s="425">
        <v>528004120002</v>
      </c>
      <c r="G8019" s="425" t="s">
        <v>642</v>
      </c>
      <c r="H8019" s="425">
        <v>583148</v>
      </c>
      <c r="I8019" s="425" t="s">
        <v>699</v>
      </c>
      <c r="J8019" s="425">
        <v>202302</v>
      </c>
      <c r="K8019" s="425">
        <v>44676</v>
      </c>
      <c r="L8019" s="425" t="s">
        <v>644</v>
      </c>
      <c r="M8019" s="425">
        <v>41044.32</v>
      </c>
      <c r="N8019" s="425">
        <v>69.680000000000007</v>
      </c>
      <c r="O8019" s="425" t="s">
        <v>645</v>
      </c>
      <c r="P8019" s="432">
        <v>62.567999999999998</v>
      </c>
      <c r="Q8019" s="425">
        <v>30543689</v>
      </c>
      <c r="R8019" s="425" t="s">
        <v>646</v>
      </c>
      <c r="S8019" s="425">
        <v>8540279</v>
      </c>
      <c r="T8019" s="425" t="s">
        <v>1976</v>
      </c>
    </row>
    <row r="8020" spans="1:20" x14ac:dyDescent="0.25">
      <c r="A8020" s="425" t="s">
        <v>637</v>
      </c>
      <c r="B8020" s="425" t="s">
        <v>754</v>
      </c>
      <c r="C8020" s="425" t="s">
        <v>639</v>
      </c>
      <c r="D8020" s="425" t="s">
        <v>651</v>
      </c>
      <c r="E8020" s="425" t="s">
        <v>673</v>
      </c>
      <c r="F8020" s="425">
        <v>528004120002</v>
      </c>
      <c r="G8020" s="425" t="s">
        <v>642</v>
      </c>
      <c r="H8020" s="425">
        <v>583148</v>
      </c>
      <c r="I8020" s="425" t="s">
        <v>699</v>
      </c>
      <c r="J8020" s="425">
        <v>202302</v>
      </c>
      <c r="K8020" s="425">
        <v>44676</v>
      </c>
      <c r="L8020" s="425" t="s">
        <v>644</v>
      </c>
      <c r="M8020" s="425">
        <v>-8660.66</v>
      </c>
      <c r="N8020" s="425">
        <v>-14.7</v>
      </c>
      <c r="O8020" s="425" t="s">
        <v>645</v>
      </c>
      <c r="P8020" s="432">
        <v>-13.2</v>
      </c>
      <c r="Q8020" s="425">
        <v>30543689</v>
      </c>
      <c r="R8020" s="425" t="s">
        <v>646</v>
      </c>
      <c r="S8020" s="425">
        <v>8540386</v>
      </c>
      <c r="T8020" s="425" t="s">
        <v>1960</v>
      </c>
    </row>
    <row r="8021" spans="1:20" x14ac:dyDescent="0.25">
      <c r="A8021" s="425" t="s">
        <v>637</v>
      </c>
      <c r="B8021" s="425" t="s">
        <v>754</v>
      </c>
      <c r="C8021" s="425" t="s">
        <v>639</v>
      </c>
      <c r="D8021" s="425" t="s">
        <v>651</v>
      </c>
      <c r="E8021" s="425" t="s">
        <v>667</v>
      </c>
      <c r="F8021" s="425">
        <v>528004120002</v>
      </c>
      <c r="G8021" s="425" t="s">
        <v>642</v>
      </c>
      <c r="H8021" s="425">
        <v>583149</v>
      </c>
      <c r="I8021" s="425" t="s">
        <v>680</v>
      </c>
      <c r="J8021" s="425">
        <v>202302</v>
      </c>
      <c r="K8021" s="425">
        <v>44676</v>
      </c>
      <c r="L8021" s="425" t="s">
        <v>644</v>
      </c>
      <c r="M8021" s="425">
        <v>3694.71</v>
      </c>
      <c r="N8021" s="425">
        <v>6.27</v>
      </c>
      <c r="O8021" s="425" t="s">
        <v>645</v>
      </c>
      <c r="P8021" s="432">
        <v>5.63</v>
      </c>
      <c r="Q8021" s="425">
        <v>30543689</v>
      </c>
      <c r="R8021" s="425" t="s">
        <v>646</v>
      </c>
      <c r="S8021" s="425">
        <v>2036440</v>
      </c>
      <c r="T8021" s="425" t="s">
        <v>1982</v>
      </c>
    </row>
    <row r="8022" spans="1:20" x14ac:dyDescent="0.25">
      <c r="A8022" s="425" t="s">
        <v>637</v>
      </c>
      <c r="B8022" s="425" t="s">
        <v>754</v>
      </c>
      <c r="C8022" s="425" t="s">
        <v>639</v>
      </c>
      <c r="D8022" s="425" t="s">
        <v>651</v>
      </c>
      <c r="E8022" s="425" t="s">
        <v>667</v>
      </c>
      <c r="F8022" s="425">
        <v>528004120002</v>
      </c>
      <c r="G8022" s="425" t="s">
        <v>642</v>
      </c>
      <c r="H8022" s="425">
        <v>583149</v>
      </c>
      <c r="I8022" s="425" t="s">
        <v>680</v>
      </c>
      <c r="J8022" s="425">
        <v>202302</v>
      </c>
      <c r="K8022" s="425">
        <v>44676</v>
      </c>
      <c r="L8022" s="425" t="s">
        <v>644</v>
      </c>
      <c r="M8022" s="425">
        <v>-3694.71</v>
      </c>
      <c r="N8022" s="425">
        <v>-6.27</v>
      </c>
      <c r="O8022" s="425" t="s">
        <v>645</v>
      </c>
      <c r="P8022" s="432">
        <v>-5.63</v>
      </c>
      <c r="Q8022" s="425">
        <v>30543689</v>
      </c>
      <c r="R8022" s="425" t="s">
        <v>646</v>
      </c>
      <c r="S8022" s="425">
        <v>2036440</v>
      </c>
      <c r="T8022" s="425" t="s">
        <v>1959</v>
      </c>
    </row>
    <row r="8023" spans="1:20" x14ac:dyDescent="0.25">
      <c r="A8023" s="425" t="s">
        <v>637</v>
      </c>
      <c r="B8023" s="425" t="s">
        <v>754</v>
      </c>
      <c r="C8023" s="425" t="s">
        <v>639</v>
      </c>
      <c r="D8023" s="425" t="s">
        <v>651</v>
      </c>
      <c r="E8023" s="425" t="s">
        <v>673</v>
      </c>
      <c r="F8023" s="425">
        <v>528004120002</v>
      </c>
      <c r="G8023" s="425" t="s">
        <v>642</v>
      </c>
      <c r="H8023" s="425">
        <v>583148</v>
      </c>
      <c r="I8023" s="425" t="s">
        <v>699</v>
      </c>
      <c r="J8023" s="425">
        <v>202302</v>
      </c>
      <c r="K8023" s="425">
        <v>44676</v>
      </c>
      <c r="L8023" s="425" t="s">
        <v>644</v>
      </c>
      <c r="M8023" s="425">
        <v>-41044.32</v>
      </c>
      <c r="N8023" s="425">
        <v>-69.680000000000007</v>
      </c>
      <c r="O8023" s="425" t="s">
        <v>645</v>
      </c>
      <c r="P8023" s="432">
        <v>-62.567999999999998</v>
      </c>
      <c r="Q8023" s="425">
        <v>30543689</v>
      </c>
      <c r="R8023" s="425" t="s">
        <v>646</v>
      </c>
      <c r="S8023" s="425">
        <v>8540279</v>
      </c>
      <c r="T8023" s="425" t="s">
        <v>1974</v>
      </c>
    </row>
    <row r="8024" spans="1:20" x14ac:dyDescent="0.25">
      <c r="A8024" s="425" t="s">
        <v>637</v>
      </c>
      <c r="B8024" s="425" t="s">
        <v>754</v>
      </c>
      <c r="C8024" s="425" t="s">
        <v>639</v>
      </c>
      <c r="D8024" s="425" t="s">
        <v>651</v>
      </c>
      <c r="E8024" s="425" t="s">
        <v>673</v>
      </c>
      <c r="F8024" s="425">
        <v>528004120002</v>
      </c>
      <c r="G8024" s="425" t="s">
        <v>642</v>
      </c>
      <c r="H8024" s="425">
        <v>583148</v>
      </c>
      <c r="I8024" s="425" t="s">
        <v>699</v>
      </c>
      <c r="J8024" s="425">
        <v>202302</v>
      </c>
      <c r="K8024" s="425">
        <v>44676</v>
      </c>
      <c r="L8024" s="425" t="s">
        <v>644</v>
      </c>
      <c r="M8024" s="425">
        <v>8660.66</v>
      </c>
      <c r="N8024" s="425">
        <v>14.7</v>
      </c>
      <c r="O8024" s="425" t="s">
        <v>645</v>
      </c>
      <c r="P8024" s="432">
        <v>13.2</v>
      </c>
      <c r="Q8024" s="425">
        <v>30543689</v>
      </c>
      <c r="R8024" s="425" t="s">
        <v>646</v>
      </c>
      <c r="S8024" s="425">
        <v>8540386</v>
      </c>
      <c r="T8024" s="425" t="s">
        <v>1771</v>
      </c>
    </row>
    <row r="8025" spans="1:20" x14ac:dyDescent="0.25">
      <c r="A8025" s="425" t="s">
        <v>637</v>
      </c>
      <c r="B8025" s="425" t="s">
        <v>754</v>
      </c>
      <c r="C8025" s="425" t="s">
        <v>639</v>
      </c>
      <c r="D8025" s="425" t="s">
        <v>651</v>
      </c>
      <c r="E8025" s="425" t="s">
        <v>673</v>
      </c>
      <c r="F8025" s="425">
        <v>528004120002</v>
      </c>
      <c r="G8025" s="425" t="s">
        <v>642</v>
      </c>
      <c r="H8025" s="425">
        <v>583148</v>
      </c>
      <c r="I8025" s="425" t="s">
        <v>699</v>
      </c>
      <c r="J8025" s="425">
        <v>202302</v>
      </c>
      <c r="K8025" s="425">
        <v>44676</v>
      </c>
      <c r="L8025" s="425" t="s">
        <v>644</v>
      </c>
      <c r="M8025" s="425">
        <v>4295.7700000000004</v>
      </c>
      <c r="N8025" s="425">
        <v>7.29</v>
      </c>
      <c r="O8025" s="425" t="s">
        <v>645</v>
      </c>
      <c r="P8025" s="432">
        <v>6.5460000000000003</v>
      </c>
      <c r="Q8025" s="425">
        <v>30543689</v>
      </c>
      <c r="R8025" s="425" t="s">
        <v>646</v>
      </c>
      <c r="S8025" s="425">
        <v>2027008</v>
      </c>
      <c r="T8025" s="425" t="s">
        <v>1969</v>
      </c>
    </row>
    <row r="8026" spans="1:20" x14ac:dyDescent="0.25">
      <c r="A8026" s="425" t="s">
        <v>637</v>
      </c>
      <c r="B8026" s="425" t="s">
        <v>754</v>
      </c>
      <c r="C8026" s="425" t="s">
        <v>639</v>
      </c>
      <c r="D8026" s="425" t="s">
        <v>651</v>
      </c>
      <c r="E8026" s="425" t="s">
        <v>673</v>
      </c>
      <c r="F8026" s="425">
        <v>528004120002</v>
      </c>
      <c r="G8026" s="425" t="s">
        <v>642</v>
      </c>
      <c r="H8026" s="425">
        <v>583148</v>
      </c>
      <c r="I8026" s="425" t="s">
        <v>699</v>
      </c>
      <c r="J8026" s="425">
        <v>202302</v>
      </c>
      <c r="K8026" s="425">
        <v>44676</v>
      </c>
      <c r="L8026" s="425" t="s">
        <v>644</v>
      </c>
      <c r="M8026" s="425">
        <v>-8660.66</v>
      </c>
      <c r="N8026" s="425">
        <v>-14.7</v>
      </c>
      <c r="O8026" s="425" t="s">
        <v>645</v>
      </c>
      <c r="P8026" s="432">
        <v>-13.2</v>
      </c>
      <c r="Q8026" s="425">
        <v>30543689</v>
      </c>
      <c r="R8026" s="425" t="s">
        <v>646</v>
      </c>
      <c r="S8026" s="425">
        <v>8540386</v>
      </c>
      <c r="T8026" s="425" t="s">
        <v>1771</v>
      </c>
    </row>
    <row r="8027" spans="1:20" x14ac:dyDescent="0.25">
      <c r="A8027" s="425" t="s">
        <v>637</v>
      </c>
      <c r="B8027" s="425" t="s">
        <v>754</v>
      </c>
      <c r="C8027" s="425" t="s">
        <v>639</v>
      </c>
      <c r="D8027" s="425" t="s">
        <v>695</v>
      </c>
      <c r="E8027" s="425" t="s">
        <v>673</v>
      </c>
      <c r="F8027" s="425">
        <v>528004120002</v>
      </c>
      <c r="G8027" s="425" t="s">
        <v>642</v>
      </c>
      <c r="H8027" s="425">
        <v>583148</v>
      </c>
      <c r="I8027" s="425" t="s">
        <v>699</v>
      </c>
      <c r="J8027" s="425">
        <v>202302</v>
      </c>
      <c r="K8027" s="425">
        <v>44676</v>
      </c>
      <c r="L8027" s="425" t="s">
        <v>644</v>
      </c>
      <c r="M8027" s="425">
        <v>-28438.78</v>
      </c>
      <c r="N8027" s="425">
        <v>-48.28</v>
      </c>
      <c r="O8027" s="425" t="s">
        <v>645</v>
      </c>
      <c r="P8027" s="432">
        <v>-43.351999999999997</v>
      </c>
      <c r="Q8027" s="425">
        <v>30543689</v>
      </c>
      <c r="R8027" s="425" t="s">
        <v>646</v>
      </c>
      <c r="S8027" s="425">
        <v>2046481</v>
      </c>
      <c r="T8027" s="425" t="s">
        <v>1965</v>
      </c>
    </row>
    <row r="8028" spans="1:20" x14ac:dyDescent="0.25">
      <c r="A8028" s="425" t="s">
        <v>637</v>
      </c>
      <c r="B8028" s="425" t="s">
        <v>754</v>
      </c>
      <c r="C8028" s="425" t="s">
        <v>639</v>
      </c>
      <c r="D8028" s="425" t="s">
        <v>651</v>
      </c>
      <c r="E8028" s="425" t="s">
        <v>673</v>
      </c>
      <c r="F8028" s="425">
        <v>528004120002</v>
      </c>
      <c r="G8028" s="425" t="s">
        <v>642</v>
      </c>
      <c r="H8028" s="425">
        <v>583148</v>
      </c>
      <c r="I8028" s="425" t="s">
        <v>699</v>
      </c>
      <c r="J8028" s="425">
        <v>202302</v>
      </c>
      <c r="K8028" s="425">
        <v>44676</v>
      </c>
      <c r="L8028" s="425" t="s">
        <v>644</v>
      </c>
      <c r="M8028" s="425">
        <v>-4295.7700000000004</v>
      </c>
      <c r="N8028" s="425">
        <v>-7.29</v>
      </c>
      <c r="O8028" s="425" t="s">
        <v>645</v>
      </c>
      <c r="P8028" s="432">
        <v>-6.5460000000000003</v>
      </c>
      <c r="Q8028" s="425">
        <v>30543689</v>
      </c>
      <c r="R8028" s="425" t="s">
        <v>646</v>
      </c>
      <c r="S8028" s="425">
        <v>2027008</v>
      </c>
      <c r="T8028" s="425" t="s">
        <v>1962</v>
      </c>
    </row>
    <row r="8029" spans="1:20" x14ac:dyDescent="0.25">
      <c r="A8029" s="425" t="s">
        <v>637</v>
      </c>
      <c r="B8029" s="425" t="s">
        <v>754</v>
      </c>
      <c r="C8029" s="425" t="s">
        <v>639</v>
      </c>
      <c r="D8029" s="425" t="s">
        <v>651</v>
      </c>
      <c r="E8029" s="425" t="s">
        <v>673</v>
      </c>
      <c r="F8029" s="425">
        <v>528004120002</v>
      </c>
      <c r="G8029" s="425" t="s">
        <v>642</v>
      </c>
      <c r="H8029" s="425">
        <v>583148</v>
      </c>
      <c r="I8029" s="425" t="s">
        <v>699</v>
      </c>
      <c r="J8029" s="425">
        <v>202302</v>
      </c>
      <c r="K8029" s="425">
        <v>44676</v>
      </c>
      <c r="L8029" s="425" t="s">
        <v>644</v>
      </c>
      <c r="M8029" s="425">
        <v>-4521.71</v>
      </c>
      <c r="N8029" s="425">
        <v>-7.68</v>
      </c>
      <c r="O8029" s="425" t="s">
        <v>645</v>
      </c>
      <c r="P8029" s="432">
        <v>-6.8959999999999999</v>
      </c>
      <c r="Q8029" s="425">
        <v>30543689</v>
      </c>
      <c r="R8029" s="425" t="s">
        <v>646</v>
      </c>
      <c r="S8029" s="425">
        <v>2030994</v>
      </c>
      <c r="T8029" s="425" t="s">
        <v>1771</v>
      </c>
    </row>
    <row r="8030" spans="1:20" x14ac:dyDescent="0.25">
      <c r="A8030" s="425" t="s">
        <v>637</v>
      </c>
      <c r="B8030" s="425" t="s">
        <v>754</v>
      </c>
      <c r="C8030" s="425" t="s">
        <v>639</v>
      </c>
      <c r="D8030" s="425" t="s">
        <v>695</v>
      </c>
      <c r="E8030" s="425" t="s">
        <v>673</v>
      </c>
      <c r="F8030" s="425">
        <v>528004120002</v>
      </c>
      <c r="G8030" s="425" t="s">
        <v>642</v>
      </c>
      <c r="H8030" s="425">
        <v>583148</v>
      </c>
      <c r="I8030" s="425" t="s">
        <v>699</v>
      </c>
      <c r="J8030" s="425">
        <v>202302</v>
      </c>
      <c r="K8030" s="425">
        <v>44676</v>
      </c>
      <c r="L8030" s="425" t="s">
        <v>644</v>
      </c>
      <c r="M8030" s="425">
        <v>28438.78</v>
      </c>
      <c r="N8030" s="425">
        <v>48.28</v>
      </c>
      <c r="O8030" s="425" t="s">
        <v>645</v>
      </c>
      <c r="P8030" s="432">
        <v>43.351999999999997</v>
      </c>
      <c r="Q8030" s="425">
        <v>30543689</v>
      </c>
      <c r="R8030" s="425" t="s">
        <v>646</v>
      </c>
      <c r="S8030" s="425">
        <v>2046481</v>
      </c>
      <c r="T8030" s="425" t="s">
        <v>1771</v>
      </c>
    </row>
    <row r="8031" spans="1:20" x14ac:dyDescent="0.25">
      <c r="A8031" s="425" t="s">
        <v>637</v>
      </c>
      <c r="B8031" s="425" t="s">
        <v>677</v>
      </c>
      <c r="C8031" s="425" t="s">
        <v>639</v>
      </c>
      <c r="D8031" s="425" t="s">
        <v>651</v>
      </c>
      <c r="E8031" s="425" t="s">
        <v>673</v>
      </c>
      <c r="F8031" s="425">
        <v>528004120002</v>
      </c>
      <c r="G8031" s="425" t="s">
        <v>642</v>
      </c>
      <c r="H8031" s="425">
        <v>583133</v>
      </c>
      <c r="I8031" s="425" t="s">
        <v>29</v>
      </c>
      <c r="J8031" s="425">
        <v>202302</v>
      </c>
      <c r="K8031" s="425">
        <v>44676</v>
      </c>
      <c r="L8031" s="425" t="s">
        <v>644</v>
      </c>
      <c r="M8031" s="425">
        <v>-61946.97</v>
      </c>
      <c r="N8031" s="425">
        <v>-105.17</v>
      </c>
      <c r="O8031" s="425" t="s">
        <v>645</v>
      </c>
      <c r="P8031" s="432">
        <v>-94.436000000000007</v>
      </c>
      <c r="Q8031" s="425">
        <v>30543689</v>
      </c>
      <c r="R8031" s="425" t="s">
        <v>646</v>
      </c>
      <c r="S8031" s="425">
        <v>8540386</v>
      </c>
      <c r="T8031" s="425" t="s">
        <v>1902</v>
      </c>
    </row>
    <row r="8032" spans="1:20" x14ac:dyDescent="0.25">
      <c r="A8032" s="425" t="s">
        <v>637</v>
      </c>
      <c r="B8032" s="425" t="s">
        <v>677</v>
      </c>
      <c r="C8032" s="425" t="s">
        <v>639</v>
      </c>
      <c r="D8032" s="425" t="s">
        <v>651</v>
      </c>
      <c r="E8032" s="425" t="s">
        <v>673</v>
      </c>
      <c r="F8032" s="425">
        <v>528004120002</v>
      </c>
      <c r="G8032" s="425" t="s">
        <v>642</v>
      </c>
      <c r="H8032" s="425">
        <v>583133</v>
      </c>
      <c r="I8032" s="425" t="s">
        <v>29</v>
      </c>
      <c r="J8032" s="425">
        <v>202302</v>
      </c>
      <c r="K8032" s="425">
        <v>44676</v>
      </c>
      <c r="L8032" s="425" t="s">
        <v>644</v>
      </c>
      <c r="M8032" s="425">
        <v>243052.22</v>
      </c>
      <c r="N8032" s="425">
        <v>412.65</v>
      </c>
      <c r="O8032" s="425" t="s">
        <v>645</v>
      </c>
      <c r="P8032" s="432">
        <v>370.53199999999998</v>
      </c>
      <c r="Q8032" s="425">
        <v>30543689</v>
      </c>
      <c r="R8032" s="425" t="s">
        <v>646</v>
      </c>
      <c r="S8032" s="425">
        <v>8540279</v>
      </c>
      <c r="T8032" s="425" t="s">
        <v>1900</v>
      </c>
    </row>
    <row r="8033" spans="1:20" x14ac:dyDescent="0.25">
      <c r="A8033" s="425" t="s">
        <v>637</v>
      </c>
      <c r="B8033" s="425" t="s">
        <v>677</v>
      </c>
      <c r="C8033" s="425" t="s">
        <v>639</v>
      </c>
      <c r="D8033" s="425" t="s">
        <v>651</v>
      </c>
      <c r="E8033" s="425" t="s">
        <v>673</v>
      </c>
      <c r="F8033" s="425">
        <v>528004120002</v>
      </c>
      <c r="G8033" s="425" t="s">
        <v>642</v>
      </c>
      <c r="H8033" s="425">
        <v>583133</v>
      </c>
      <c r="I8033" s="425" t="s">
        <v>29</v>
      </c>
      <c r="J8033" s="425">
        <v>202302</v>
      </c>
      <c r="K8033" s="425">
        <v>44676</v>
      </c>
      <c r="L8033" s="425" t="s">
        <v>644</v>
      </c>
      <c r="M8033" s="425">
        <v>47686.36</v>
      </c>
      <c r="N8033" s="425">
        <v>80.959999999999994</v>
      </c>
      <c r="O8033" s="425" t="s">
        <v>645</v>
      </c>
      <c r="P8033" s="432">
        <v>72.697000000000003</v>
      </c>
      <c r="Q8033" s="425">
        <v>30543689</v>
      </c>
      <c r="R8033" s="425" t="s">
        <v>646</v>
      </c>
      <c r="S8033" s="425">
        <v>2030994</v>
      </c>
      <c r="T8033" s="425" t="s">
        <v>1771</v>
      </c>
    </row>
    <row r="8034" spans="1:20" x14ac:dyDescent="0.25">
      <c r="A8034" s="425" t="s">
        <v>637</v>
      </c>
      <c r="B8034" s="425" t="s">
        <v>677</v>
      </c>
      <c r="C8034" s="425" t="s">
        <v>639</v>
      </c>
      <c r="D8034" s="425" t="s">
        <v>695</v>
      </c>
      <c r="E8034" s="425" t="s">
        <v>673</v>
      </c>
      <c r="F8034" s="425">
        <v>528004120002</v>
      </c>
      <c r="G8034" s="425" t="s">
        <v>642</v>
      </c>
      <c r="H8034" s="425">
        <v>583133</v>
      </c>
      <c r="I8034" s="425" t="s">
        <v>29</v>
      </c>
      <c r="J8034" s="425">
        <v>202302</v>
      </c>
      <c r="K8034" s="425">
        <v>44676</v>
      </c>
      <c r="L8034" s="425" t="s">
        <v>644</v>
      </c>
      <c r="M8034" s="425">
        <v>218472.13</v>
      </c>
      <c r="N8034" s="425">
        <v>370.92</v>
      </c>
      <c r="O8034" s="425" t="s">
        <v>645</v>
      </c>
      <c r="P8034" s="432">
        <v>333.06099999999998</v>
      </c>
      <c r="Q8034" s="425">
        <v>30543689</v>
      </c>
      <c r="R8034" s="425" t="s">
        <v>646</v>
      </c>
      <c r="S8034" s="425">
        <v>2046481</v>
      </c>
      <c r="T8034" s="425" t="s">
        <v>1771</v>
      </c>
    </row>
    <row r="8035" spans="1:20" x14ac:dyDescent="0.25">
      <c r="A8035" s="425" t="s">
        <v>637</v>
      </c>
      <c r="B8035" s="425" t="s">
        <v>677</v>
      </c>
      <c r="C8035" s="425" t="s">
        <v>639</v>
      </c>
      <c r="D8035" s="425" t="s">
        <v>651</v>
      </c>
      <c r="E8035" s="425" t="s">
        <v>673</v>
      </c>
      <c r="F8035" s="425">
        <v>528004120002</v>
      </c>
      <c r="G8035" s="425" t="s">
        <v>642</v>
      </c>
      <c r="H8035" s="425">
        <v>583133</v>
      </c>
      <c r="I8035" s="425" t="s">
        <v>29</v>
      </c>
      <c r="J8035" s="425">
        <v>202302</v>
      </c>
      <c r="K8035" s="425">
        <v>44676</v>
      </c>
      <c r="L8035" s="425" t="s">
        <v>644</v>
      </c>
      <c r="M8035" s="425">
        <v>61946.97</v>
      </c>
      <c r="N8035" s="425">
        <v>105.17</v>
      </c>
      <c r="O8035" s="425" t="s">
        <v>645</v>
      </c>
      <c r="P8035" s="432">
        <v>94.436000000000007</v>
      </c>
      <c r="Q8035" s="425">
        <v>30543689</v>
      </c>
      <c r="R8035" s="425" t="s">
        <v>646</v>
      </c>
      <c r="S8035" s="425">
        <v>8540386</v>
      </c>
      <c r="T8035" s="425" t="s">
        <v>1898</v>
      </c>
    </row>
    <row r="8036" spans="1:20" x14ac:dyDescent="0.25">
      <c r="A8036" s="425" t="s">
        <v>637</v>
      </c>
      <c r="B8036" s="425" t="s">
        <v>677</v>
      </c>
      <c r="C8036" s="425" t="s">
        <v>639</v>
      </c>
      <c r="D8036" s="425" t="s">
        <v>651</v>
      </c>
      <c r="E8036" s="425" t="s">
        <v>673</v>
      </c>
      <c r="F8036" s="425">
        <v>528004120002</v>
      </c>
      <c r="G8036" s="425" t="s">
        <v>642</v>
      </c>
      <c r="H8036" s="425">
        <v>583133</v>
      </c>
      <c r="I8036" s="425" t="s">
        <v>29</v>
      </c>
      <c r="J8036" s="425">
        <v>202302</v>
      </c>
      <c r="K8036" s="425">
        <v>44676</v>
      </c>
      <c r="L8036" s="425" t="s">
        <v>644</v>
      </c>
      <c r="M8036" s="425">
        <v>-39742.18</v>
      </c>
      <c r="N8036" s="425">
        <v>-67.47</v>
      </c>
      <c r="O8036" s="425" t="s">
        <v>645</v>
      </c>
      <c r="P8036" s="432">
        <v>-60.582999999999998</v>
      </c>
      <c r="Q8036" s="425">
        <v>30543689</v>
      </c>
      <c r="R8036" s="425" t="s">
        <v>646</v>
      </c>
      <c r="S8036" s="425">
        <v>2027008</v>
      </c>
      <c r="T8036" s="425" t="s">
        <v>1897</v>
      </c>
    </row>
    <row r="8037" spans="1:20" x14ac:dyDescent="0.25">
      <c r="A8037" s="425" t="s">
        <v>637</v>
      </c>
      <c r="B8037" s="425" t="s">
        <v>677</v>
      </c>
      <c r="C8037" s="425" t="s">
        <v>639</v>
      </c>
      <c r="D8037" s="425" t="s">
        <v>640</v>
      </c>
      <c r="E8037" s="425" t="s">
        <v>673</v>
      </c>
      <c r="F8037" s="425">
        <v>528004120002</v>
      </c>
      <c r="G8037" s="425" t="s">
        <v>642</v>
      </c>
      <c r="H8037" s="425">
        <v>583148</v>
      </c>
      <c r="I8037" s="425" t="s">
        <v>699</v>
      </c>
      <c r="J8037" s="425">
        <v>202302</v>
      </c>
      <c r="K8037" s="425">
        <v>44676</v>
      </c>
      <c r="L8037" s="425" t="s">
        <v>644</v>
      </c>
      <c r="M8037" s="425">
        <v>41468.239999999998</v>
      </c>
      <c r="N8037" s="425">
        <v>70.400000000000006</v>
      </c>
      <c r="O8037" s="425" t="s">
        <v>645</v>
      </c>
      <c r="P8037" s="432">
        <v>63.213999999999999</v>
      </c>
      <c r="Q8037" s="425">
        <v>30543689</v>
      </c>
      <c r="R8037" s="425" t="s">
        <v>646</v>
      </c>
      <c r="S8037" s="425">
        <v>2013058</v>
      </c>
      <c r="T8037" s="425" t="s">
        <v>1771</v>
      </c>
    </row>
    <row r="8038" spans="1:20" x14ac:dyDescent="0.25">
      <c r="A8038" s="425" t="s">
        <v>637</v>
      </c>
      <c r="B8038" s="425" t="s">
        <v>677</v>
      </c>
      <c r="C8038" s="425" t="s">
        <v>639</v>
      </c>
      <c r="D8038" s="425" t="s">
        <v>640</v>
      </c>
      <c r="E8038" s="425" t="s">
        <v>673</v>
      </c>
      <c r="F8038" s="425">
        <v>528004120002</v>
      </c>
      <c r="G8038" s="425" t="s">
        <v>642</v>
      </c>
      <c r="H8038" s="425">
        <v>583148</v>
      </c>
      <c r="I8038" s="425" t="s">
        <v>699</v>
      </c>
      <c r="J8038" s="425">
        <v>202302</v>
      </c>
      <c r="K8038" s="425">
        <v>44676</v>
      </c>
      <c r="L8038" s="425" t="s">
        <v>644</v>
      </c>
      <c r="M8038" s="425">
        <v>56928.71</v>
      </c>
      <c r="N8038" s="425">
        <v>96.65</v>
      </c>
      <c r="O8038" s="425" t="s">
        <v>645</v>
      </c>
      <c r="P8038" s="432">
        <v>86.784999999999997</v>
      </c>
      <c r="Q8038" s="425">
        <v>30543689</v>
      </c>
      <c r="R8038" s="425" t="s">
        <v>646</v>
      </c>
      <c r="S8038" s="425">
        <v>2012905</v>
      </c>
      <c r="T8038" s="425" t="s">
        <v>1771</v>
      </c>
    </row>
    <row r="8039" spans="1:20" x14ac:dyDescent="0.25">
      <c r="A8039" s="425" t="s">
        <v>637</v>
      </c>
      <c r="B8039" s="425" t="s">
        <v>677</v>
      </c>
      <c r="C8039" s="425" t="s">
        <v>639</v>
      </c>
      <c r="D8039" s="425" t="s">
        <v>640</v>
      </c>
      <c r="E8039" s="425" t="s">
        <v>673</v>
      </c>
      <c r="F8039" s="425">
        <v>528004120002</v>
      </c>
      <c r="G8039" s="425" t="s">
        <v>642</v>
      </c>
      <c r="H8039" s="425">
        <v>583148</v>
      </c>
      <c r="I8039" s="425" t="s">
        <v>699</v>
      </c>
      <c r="J8039" s="425">
        <v>202302</v>
      </c>
      <c r="K8039" s="425">
        <v>44676</v>
      </c>
      <c r="L8039" s="425" t="s">
        <v>644</v>
      </c>
      <c r="M8039" s="425">
        <v>-62856.99</v>
      </c>
      <c r="N8039" s="425">
        <v>-106.72</v>
      </c>
      <c r="O8039" s="425" t="s">
        <v>645</v>
      </c>
      <c r="P8039" s="432">
        <v>-95.826999999999998</v>
      </c>
      <c r="Q8039" s="425">
        <v>30543689</v>
      </c>
      <c r="R8039" s="425" t="s">
        <v>646</v>
      </c>
      <c r="S8039" s="425">
        <v>8540206</v>
      </c>
      <c r="T8039" s="425" t="s">
        <v>1863</v>
      </c>
    </row>
    <row r="8040" spans="1:20" x14ac:dyDescent="0.25">
      <c r="A8040" s="425" t="s">
        <v>637</v>
      </c>
      <c r="B8040" s="425" t="s">
        <v>677</v>
      </c>
      <c r="C8040" s="425" t="s">
        <v>639</v>
      </c>
      <c r="D8040" s="425" t="s">
        <v>640</v>
      </c>
      <c r="E8040" s="425" t="s">
        <v>673</v>
      </c>
      <c r="F8040" s="425">
        <v>528004120002</v>
      </c>
      <c r="G8040" s="425" t="s">
        <v>642</v>
      </c>
      <c r="H8040" s="425">
        <v>583148</v>
      </c>
      <c r="I8040" s="425" t="s">
        <v>699</v>
      </c>
      <c r="J8040" s="425">
        <v>202302</v>
      </c>
      <c r="K8040" s="425">
        <v>44676</v>
      </c>
      <c r="L8040" s="425" t="s">
        <v>644</v>
      </c>
      <c r="M8040" s="425">
        <v>-41468.239999999998</v>
      </c>
      <c r="N8040" s="425">
        <v>-70.400000000000006</v>
      </c>
      <c r="O8040" s="425" t="s">
        <v>645</v>
      </c>
      <c r="P8040" s="432">
        <v>-63.213999999999999</v>
      </c>
      <c r="Q8040" s="425">
        <v>30543689</v>
      </c>
      <c r="R8040" s="425" t="s">
        <v>646</v>
      </c>
      <c r="S8040" s="425">
        <v>2013058</v>
      </c>
      <c r="T8040" s="425" t="s">
        <v>1859</v>
      </c>
    </row>
    <row r="8041" spans="1:20" x14ac:dyDescent="0.25">
      <c r="A8041" s="425" t="s">
        <v>637</v>
      </c>
      <c r="B8041" s="425" t="s">
        <v>677</v>
      </c>
      <c r="C8041" s="425" t="s">
        <v>639</v>
      </c>
      <c r="D8041" s="425" t="s">
        <v>640</v>
      </c>
      <c r="E8041" s="425" t="s">
        <v>673</v>
      </c>
      <c r="F8041" s="425">
        <v>528004120002</v>
      </c>
      <c r="G8041" s="425" t="s">
        <v>642</v>
      </c>
      <c r="H8041" s="425">
        <v>583148</v>
      </c>
      <c r="I8041" s="425" t="s">
        <v>699</v>
      </c>
      <c r="J8041" s="425">
        <v>202302</v>
      </c>
      <c r="K8041" s="425">
        <v>44676</v>
      </c>
      <c r="L8041" s="425" t="s">
        <v>644</v>
      </c>
      <c r="M8041" s="425">
        <v>-56928.71</v>
      </c>
      <c r="N8041" s="425">
        <v>-96.65</v>
      </c>
      <c r="O8041" s="425" t="s">
        <v>645</v>
      </c>
      <c r="P8041" s="432">
        <v>-86.784999999999997</v>
      </c>
      <c r="Q8041" s="425">
        <v>30543689</v>
      </c>
      <c r="R8041" s="425" t="s">
        <v>646</v>
      </c>
      <c r="S8041" s="425">
        <v>2012905</v>
      </c>
      <c r="T8041" s="425" t="s">
        <v>1771</v>
      </c>
    </row>
    <row r="8042" spans="1:20" x14ac:dyDescent="0.25">
      <c r="A8042" s="425" t="s">
        <v>637</v>
      </c>
      <c r="B8042" s="425" t="s">
        <v>677</v>
      </c>
      <c r="C8042" s="425" t="s">
        <v>639</v>
      </c>
      <c r="D8042" s="425" t="s">
        <v>640</v>
      </c>
      <c r="E8042" s="425" t="s">
        <v>673</v>
      </c>
      <c r="F8042" s="425">
        <v>528004120002</v>
      </c>
      <c r="G8042" s="425" t="s">
        <v>642</v>
      </c>
      <c r="H8042" s="425">
        <v>583148</v>
      </c>
      <c r="I8042" s="425" t="s">
        <v>699</v>
      </c>
      <c r="J8042" s="425">
        <v>202302</v>
      </c>
      <c r="K8042" s="425">
        <v>44676</v>
      </c>
      <c r="L8042" s="425" t="s">
        <v>644</v>
      </c>
      <c r="M8042" s="425">
        <v>-62856.99</v>
      </c>
      <c r="N8042" s="425">
        <v>-106.72</v>
      </c>
      <c r="O8042" s="425" t="s">
        <v>645</v>
      </c>
      <c r="P8042" s="432">
        <v>-95.826999999999998</v>
      </c>
      <c r="Q8042" s="425">
        <v>30543689</v>
      </c>
      <c r="R8042" s="425" t="s">
        <v>646</v>
      </c>
      <c r="S8042" s="425">
        <v>8540206</v>
      </c>
      <c r="T8042" s="425" t="s">
        <v>1863</v>
      </c>
    </row>
    <row r="8043" spans="1:20" x14ac:dyDescent="0.25">
      <c r="A8043" s="425" t="s">
        <v>637</v>
      </c>
      <c r="B8043" s="425" t="s">
        <v>677</v>
      </c>
      <c r="C8043" s="425" t="s">
        <v>639</v>
      </c>
      <c r="D8043" s="425" t="s">
        <v>640</v>
      </c>
      <c r="E8043" s="425" t="s">
        <v>673</v>
      </c>
      <c r="F8043" s="425">
        <v>528004120002</v>
      </c>
      <c r="G8043" s="425" t="s">
        <v>642</v>
      </c>
      <c r="H8043" s="425">
        <v>583148</v>
      </c>
      <c r="I8043" s="425" t="s">
        <v>699</v>
      </c>
      <c r="J8043" s="425">
        <v>202302</v>
      </c>
      <c r="K8043" s="425">
        <v>44676</v>
      </c>
      <c r="L8043" s="425" t="s">
        <v>644</v>
      </c>
      <c r="M8043" s="425">
        <v>-56928.71</v>
      </c>
      <c r="N8043" s="425">
        <v>-96.65</v>
      </c>
      <c r="O8043" s="425" t="s">
        <v>645</v>
      </c>
      <c r="P8043" s="432">
        <v>-86.784999999999997</v>
      </c>
      <c r="Q8043" s="425">
        <v>30543689</v>
      </c>
      <c r="R8043" s="425" t="s">
        <v>646</v>
      </c>
      <c r="S8043" s="425">
        <v>2012905</v>
      </c>
      <c r="T8043" s="425" t="s">
        <v>1862</v>
      </c>
    </row>
    <row r="8044" spans="1:20" x14ac:dyDescent="0.25">
      <c r="A8044" s="425" t="s">
        <v>637</v>
      </c>
      <c r="B8044" s="425" t="s">
        <v>677</v>
      </c>
      <c r="C8044" s="425" t="s">
        <v>639</v>
      </c>
      <c r="D8044" s="425" t="s">
        <v>640</v>
      </c>
      <c r="E8044" s="425" t="s">
        <v>673</v>
      </c>
      <c r="F8044" s="425">
        <v>528004120002</v>
      </c>
      <c r="G8044" s="425" t="s">
        <v>642</v>
      </c>
      <c r="H8044" s="425">
        <v>583148</v>
      </c>
      <c r="I8044" s="425" t="s">
        <v>699</v>
      </c>
      <c r="J8044" s="425">
        <v>202302</v>
      </c>
      <c r="K8044" s="425">
        <v>44676</v>
      </c>
      <c r="L8044" s="425" t="s">
        <v>644</v>
      </c>
      <c r="M8044" s="425">
        <v>-41468.239999999998</v>
      </c>
      <c r="N8044" s="425">
        <v>-70.400000000000006</v>
      </c>
      <c r="O8044" s="425" t="s">
        <v>645</v>
      </c>
      <c r="P8044" s="432">
        <v>-63.213999999999999</v>
      </c>
      <c r="Q8044" s="425">
        <v>30543689</v>
      </c>
      <c r="R8044" s="425" t="s">
        <v>646</v>
      </c>
      <c r="S8044" s="425">
        <v>2013058</v>
      </c>
      <c r="T8044" s="425" t="s">
        <v>1859</v>
      </c>
    </row>
    <row r="8045" spans="1:20" x14ac:dyDescent="0.25">
      <c r="A8045" s="425" t="s">
        <v>637</v>
      </c>
      <c r="B8045" s="425" t="s">
        <v>677</v>
      </c>
      <c r="C8045" s="425" t="s">
        <v>639</v>
      </c>
      <c r="D8045" s="425" t="s">
        <v>640</v>
      </c>
      <c r="E8045" s="425" t="s">
        <v>673</v>
      </c>
      <c r="F8045" s="425">
        <v>528004120002</v>
      </c>
      <c r="G8045" s="425" t="s">
        <v>642</v>
      </c>
      <c r="H8045" s="425">
        <v>583148</v>
      </c>
      <c r="I8045" s="425" t="s">
        <v>699</v>
      </c>
      <c r="J8045" s="425">
        <v>202302</v>
      </c>
      <c r="K8045" s="425">
        <v>44676</v>
      </c>
      <c r="L8045" s="425" t="s">
        <v>644</v>
      </c>
      <c r="M8045" s="425">
        <v>-62856.99</v>
      </c>
      <c r="N8045" s="425">
        <v>-106.72</v>
      </c>
      <c r="O8045" s="425" t="s">
        <v>645</v>
      </c>
      <c r="P8045" s="432">
        <v>-95.826999999999998</v>
      </c>
      <c r="Q8045" s="425">
        <v>30543689</v>
      </c>
      <c r="R8045" s="425" t="s">
        <v>646</v>
      </c>
      <c r="S8045" s="425">
        <v>8540206</v>
      </c>
      <c r="T8045" s="425" t="s">
        <v>1771</v>
      </c>
    </row>
    <row r="8046" spans="1:20" x14ac:dyDescent="0.25">
      <c r="A8046" s="425" t="s">
        <v>637</v>
      </c>
      <c r="B8046" s="425" t="s">
        <v>677</v>
      </c>
      <c r="C8046" s="425" t="s">
        <v>639</v>
      </c>
      <c r="D8046" s="425" t="s">
        <v>640</v>
      </c>
      <c r="E8046" s="425" t="s">
        <v>673</v>
      </c>
      <c r="F8046" s="425">
        <v>528004120002</v>
      </c>
      <c r="G8046" s="425" t="s">
        <v>642</v>
      </c>
      <c r="H8046" s="425">
        <v>583148</v>
      </c>
      <c r="I8046" s="425" t="s">
        <v>699</v>
      </c>
      <c r="J8046" s="425">
        <v>202302</v>
      </c>
      <c r="K8046" s="425">
        <v>44676</v>
      </c>
      <c r="L8046" s="425" t="s">
        <v>644</v>
      </c>
      <c r="M8046" s="425">
        <v>381938.66</v>
      </c>
      <c r="N8046" s="425">
        <v>648.45000000000005</v>
      </c>
      <c r="O8046" s="425" t="s">
        <v>645</v>
      </c>
      <c r="P8046" s="432">
        <v>582.26400000000001</v>
      </c>
      <c r="Q8046" s="425">
        <v>30543689</v>
      </c>
      <c r="R8046" s="425" t="s">
        <v>646</v>
      </c>
      <c r="S8046" s="425">
        <v>2029740</v>
      </c>
      <c r="T8046" s="425" t="s">
        <v>1876</v>
      </c>
    </row>
    <row r="8047" spans="1:20" x14ac:dyDescent="0.25">
      <c r="A8047" s="425" t="s">
        <v>637</v>
      </c>
      <c r="B8047" s="425" t="s">
        <v>677</v>
      </c>
      <c r="C8047" s="425" t="s">
        <v>639</v>
      </c>
      <c r="D8047" s="425" t="s">
        <v>640</v>
      </c>
      <c r="E8047" s="425" t="s">
        <v>673</v>
      </c>
      <c r="F8047" s="425">
        <v>528004120002</v>
      </c>
      <c r="G8047" s="425" t="s">
        <v>642</v>
      </c>
      <c r="H8047" s="425">
        <v>583148</v>
      </c>
      <c r="I8047" s="425" t="s">
        <v>699</v>
      </c>
      <c r="J8047" s="425">
        <v>202302</v>
      </c>
      <c r="K8047" s="425">
        <v>44676</v>
      </c>
      <c r="L8047" s="425" t="s">
        <v>644</v>
      </c>
      <c r="M8047" s="425">
        <v>-56928.71</v>
      </c>
      <c r="N8047" s="425">
        <v>-96.65</v>
      </c>
      <c r="O8047" s="425" t="s">
        <v>645</v>
      </c>
      <c r="P8047" s="432">
        <v>-86.784999999999997</v>
      </c>
      <c r="Q8047" s="425">
        <v>30543689</v>
      </c>
      <c r="R8047" s="425" t="s">
        <v>646</v>
      </c>
      <c r="S8047" s="425">
        <v>2012905</v>
      </c>
      <c r="T8047" s="425" t="s">
        <v>1862</v>
      </c>
    </row>
    <row r="8048" spans="1:20" x14ac:dyDescent="0.25">
      <c r="A8048" s="425" t="s">
        <v>637</v>
      </c>
      <c r="B8048" s="425" t="s">
        <v>677</v>
      </c>
      <c r="C8048" s="425" t="s">
        <v>639</v>
      </c>
      <c r="D8048" s="425" t="s">
        <v>640</v>
      </c>
      <c r="E8048" s="425" t="s">
        <v>673</v>
      </c>
      <c r="F8048" s="425">
        <v>528004120002</v>
      </c>
      <c r="G8048" s="425" t="s">
        <v>642</v>
      </c>
      <c r="H8048" s="425">
        <v>583148</v>
      </c>
      <c r="I8048" s="425" t="s">
        <v>699</v>
      </c>
      <c r="J8048" s="425">
        <v>202302</v>
      </c>
      <c r="K8048" s="425">
        <v>44676</v>
      </c>
      <c r="L8048" s="425" t="s">
        <v>644</v>
      </c>
      <c r="M8048" s="425">
        <v>381938.66</v>
      </c>
      <c r="N8048" s="425">
        <v>648.45000000000005</v>
      </c>
      <c r="O8048" s="425" t="s">
        <v>645</v>
      </c>
      <c r="P8048" s="432">
        <v>582.26400000000001</v>
      </c>
      <c r="Q8048" s="425">
        <v>30543689</v>
      </c>
      <c r="R8048" s="425" t="s">
        <v>646</v>
      </c>
      <c r="S8048" s="425">
        <v>2029740</v>
      </c>
      <c r="T8048" s="425" t="s">
        <v>1771</v>
      </c>
    </row>
    <row r="8049" spans="1:20" x14ac:dyDescent="0.25">
      <c r="A8049" s="425" t="s">
        <v>637</v>
      </c>
      <c r="B8049" s="425" t="s">
        <v>677</v>
      </c>
      <c r="C8049" s="425" t="s">
        <v>639</v>
      </c>
      <c r="D8049" s="425" t="s">
        <v>640</v>
      </c>
      <c r="E8049" s="425" t="s">
        <v>673</v>
      </c>
      <c r="F8049" s="425">
        <v>528004120002</v>
      </c>
      <c r="G8049" s="425" t="s">
        <v>642</v>
      </c>
      <c r="H8049" s="425">
        <v>583148</v>
      </c>
      <c r="I8049" s="425" t="s">
        <v>699</v>
      </c>
      <c r="J8049" s="425">
        <v>202302</v>
      </c>
      <c r="K8049" s="425">
        <v>44676</v>
      </c>
      <c r="L8049" s="425" t="s">
        <v>644</v>
      </c>
      <c r="M8049" s="425">
        <v>62856.99</v>
      </c>
      <c r="N8049" s="425">
        <v>106.72</v>
      </c>
      <c r="O8049" s="425" t="s">
        <v>645</v>
      </c>
      <c r="P8049" s="432">
        <v>95.826999999999998</v>
      </c>
      <c r="Q8049" s="425">
        <v>30543689</v>
      </c>
      <c r="R8049" s="425" t="s">
        <v>646</v>
      </c>
      <c r="S8049" s="425">
        <v>8540206</v>
      </c>
      <c r="T8049" s="425" t="s">
        <v>1771</v>
      </c>
    </row>
    <row r="8050" spans="1:20" x14ac:dyDescent="0.25">
      <c r="A8050" s="425" t="s">
        <v>637</v>
      </c>
      <c r="B8050" s="425" t="s">
        <v>677</v>
      </c>
      <c r="C8050" s="425" t="s">
        <v>639</v>
      </c>
      <c r="D8050" s="425" t="s">
        <v>640</v>
      </c>
      <c r="E8050" s="425" t="s">
        <v>673</v>
      </c>
      <c r="F8050" s="425">
        <v>528004120002</v>
      </c>
      <c r="G8050" s="425" t="s">
        <v>642</v>
      </c>
      <c r="H8050" s="425">
        <v>583148</v>
      </c>
      <c r="I8050" s="425" t="s">
        <v>699</v>
      </c>
      <c r="J8050" s="425">
        <v>202302</v>
      </c>
      <c r="K8050" s="425">
        <v>44676</v>
      </c>
      <c r="L8050" s="425" t="s">
        <v>644</v>
      </c>
      <c r="M8050" s="425">
        <v>62856.99</v>
      </c>
      <c r="N8050" s="425">
        <v>106.72</v>
      </c>
      <c r="O8050" s="425" t="s">
        <v>645</v>
      </c>
      <c r="P8050" s="432">
        <v>95.826999999999998</v>
      </c>
      <c r="Q8050" s="425">
        <v>30543689</v>
      </c>
      <c r="R8050" s="425" t="s">
        <v>646</v>
      </c>
      <c r="S8050" s="425">
        <v>8540206</v>
      </c>
      <c r="T8050" s="425" t="s">
        <v>1874</v>
      </c>
    </row>
    <row r="8051" spans="1:20" x14ac:dyDescent="0.25">
      <c r="A8051" s="425" t="s">
        <v>637</v>
      </c>
      <c r="B8051" s="425" t="s">
        <v>677</v>
      </c>
      <c r="C8051" s="425" t="s">
        <v>639</v>
      </c>
      <c r="D8051" s="425" t="s">
        <v>640</v>
      </c>
      <c r="E8051" s="425" t="s">
        <v>673</v>
      </c>
      <c r="F8051" s="425">
        <v>528004120002</v>
      </c>
      <c r="G8051" s="425" t="s">
        <v>642</v>
      </c>
      <c r="H8051" s="425">
        <v>583148</v>
      </c>
      <c r="I8051" s="425" t="s">
        <v>699</v>
      </c>
      <c r="J8051" s="425">
        <v>202302</v>
      </c>
      <c r="K8051" s="425">
        <v>44676</v>
      </c>
      <c r="L8051" s="425" t="s">
        <v>644</v>
      </c>
      <c r="M8051" s="425">
        <v>-41468.239999999998</v>
      </c>
      <c r="N8051" s="425">
        <v>-70.400000000000006</v>
      </c>
      <c r="O8051" s="425" t="s">
        <v>645</v>
      </c>
      <c r="P8051" s="432">
        <v>-63.213999999999999</v>
      </c>
      <c r="Q8051" s="425">
        <v>30543689</v>
      </c>
      <c r="R8051" s="425" t="s">
        <v>646</v>
      </c>
      <c r="S8051" s="425">
        <v>2013058</v>
      </c>
      <c r="T8051" s="425" t="s">
        <v>1771</v>
      </c>
    </row>
    <row r="8052" spans="1:20" x14ac:dyDescent="0.25">
      <c r="A8052" s="425" t="s">
        <v>637</v>
      </c>
      <c r="B8052" s="425" t="s">
        <v>677</v>
      </c>
      <c r="C8052" s="425" t="s">
        <v>639</v>
      </c>
      <c r="D8052" s="425" t="s">
        <v>640</v>
      </c>
      <c r="E8052" s="425" t="s">
        <v>673</v>
      </c>
      <c r="F8052" s="425">
        <v>528004120002</v>
      </c>
      <c r="G8052" s="425" t="s">
        <v>642</v>
      </c>
      <c r="H8052" s="425">
        <v>583148</v>
      </c>
      <c r="I8052" s="425" t="s">
        <v>699</v>
      </c>
      <c r="J8052" s="425">
        <v>202302</v>
      </c>
      <c r="K8052" s="425">
        <v>44676</v>
      </c>
      <c r="L8052" s="425" t="s">
        <v>644</v>
      </c>
      <c r="M8052" s="425">
        <v>-381938.66</v>
      </c>
      <c r="N8052" s="425">
        <v>-648.45000000000005</v>
      </c>
      <c r="O8052" s="425" t="s">
        <v>645</v>
      </c>
      <c r="P8052" s="432">
        <v>-582.26400000000001</v>
      </c>
      <c r="Q8052" s="425">
        <v>30543689</v>
      </c>
      <c r="R8052" s="425" t="s">
        <v>646</v>
      </c>
      <c r="S8052" s="425">
        <v>2029740</v>
      </c>
      <c r="T8052" s="425" t="s">
        <v>1771</v>
      </c>
    </row>
    <row r="8053" spans="1:20" x14ac:dyDescent="0.25">
      <c r="A8053" s="425" t="s">
        <v>637</v>
      </c>
      <c r="B8053" s="425" t="s">
        <v>677</v>
      </c>
      <c r="C8053" s="425" t="s">
        <v>639</v>
      </c>
      <c r="D8053" s="425" t="s">
        <v>640</v>
      </c>
      <c r="E8053" s="425" t="s">
        <v>673</v>
      </c>
      <c r="F8053" s="425">
        <v>528004120002</v>
      </c>
      <c r="G8053" s="425" t="s">
        <v>642</v>
      </c>
      <c r="H8053" s="425">
        <v>583148</v>
      </c>
      <c r="I8053" s="425" t="s">
        <v>699</v>
      </c>
      <c r="J8053" s="425">
        <v>202302</v>
      </c>
      <c r="K8053" s="425">
        <v>44676</v>
      </c>
      <c r="L8053" s="425" t="s">
        <v>644</v>
      </c>
      <c r="M8053" s="425">
        <v>41468.239999999998</v>
      </c>
      <c r="N8053" s="425">
        <v>70.400000000000006</v>
      </c>
      <c r="O8053" s="425" t="s">
        <v>645</v>
      </c>
      <c r="P8053" s="432">
        <v>63.213999999999999</v>
      </c>
      <c r="Q8053" s="425">
        <v>30543689</v>
      </c>
      <c r="R8053" s="425" t="s">
        <v>646</v>
      </c>
      <c r="S8053" s="425">
        <v>2013058</v>
      </c>
      <c r="T8053" s="425" t="s">
        <v>1891</v>
      </c>
    </row>
    <row r="8054" spans="1:20" x14ac:dyDescent="0.25">
      <c r="A8054" s="425" t="s">
        <v>637</v>
      </c>
      <c r="B8054" s="425" t="s">
        <v>677</v>
      </c>
      <c r="C8054" s="425" t="s">
        <v>639</v>
      </c>
      <c r="D8054" s="425" t="s">
        <v>640</v>
      </c>
      <c r="E8054" s="425" t="s">
        <v>673</v>
      </c>
      <c r="F8054" s="425">
        <v>528004120002</v>
      </c>
      <c r="G8054" s="425" t="s">
        <v>642</v>
      </c>
      <c r="H8054" s="425">
        <v>583148</v>
      </c>
      <c r="I8054" s="425" t="s">
        <v>699</v>
      </c>
      <c r="J8054" s="425">
        <v>202302</v>
      </c>
      <c r="K8054" s="425">
        <v>44676</v>
      </c>
      <c r="L8054" s="425" t="s">
        <v>644</v>
      </c>
      <c r="M8054" s="425">
        <v>-381938.66</v>
      </c>
      <c r="N8054" s="425">
        <v>-648.45000000000005</v>
      </c>
      <c r="O8054" s="425" t="s">
        <v>645</v>
      </c>
      <c r="P8054" s="432">
        <v>-582.26400000000001</v>
      </c>
      <c r="Q8054" s="425">
        <v>30543689</v>
      </c>
      <c r="R8054" s="425" t="s">
        <v>646</v>
      </c>
      <c r="S8054" s="425">
        <v>2029740</v>
      </c>
      <c r="T8054" s="425" t="s">
        <v>1888</v>
      </c>
    </row>
    <row r="8055" spans="1:20" x14ac:dyDescent="0.25">
      <c r="A8055" s="425" t="s">
        <v>637</v>
      </c>
      <c r="B8055" s="425" t="s">
        <v>677</v>
      </c>
      <c r="C8055" s="425" t="s">
        <v>639</v>
      </c>
      <c r="D8055" s="425" t="s">
        <v>640</v>
      </c>
      <c r="E8055" s="425" t="s">
        <v>673</v>
      </c>
      <c r="F8055" s="425">
        <v>528004120002</v>
      </c>
      <c r="G8055" s="425" t="s">
        <v>642</v>
      </c>
      <c r="H8055" s="425">
        <v>583148</v>
      </c>
      <c r="I8055" s="425" t="s">
        <v>699</v>
      </c>
      <c r="J8055" s="425">
        <v>202302</v>
      </c>
      <c r="K8055" s="425">
        <v>44676</v>
      </c>
      <c r="L8055" s="425" t="s">
        <v>644</v>
      </c>
      <c r="M8055" s="425">
        <v>56928.71</v>
      </c>
      <c r="N8055" s="425">
        <v>96.65</v>
      </c>
      <c r="O8055" s="425" t="s">
        <v>645</v>
      </c>
      <c r="P8055" s="432">
        <v>86.784999999999997</v>
      </c>
      <c r="Q8055" s="425">
        <v>30543689</v>
      </c>
      <c r="R8055" s="425" t="s">
        <v>646</v>
      </c>
      <c r="S8055" s="425">
        <v>2012905</v>
      </c>
      <c r="T8055" s="425" t="s">
        <v>1890</v>
      </c>
    </row>
    <row r="8056" spans="1:20" x14ac:dyDescent="0.25">
      <c r="A8056" s="425" t="s">
        <v>637</v>
      </c>
      <c r="B8056" s="425" t="s">
        <v>677</v>
      </c>
      <c r="C8056" s="425" t="s">
        <v>639</v>
      </c>
      <c r="D8056" s="425" t="s">
        <v>640</v>
      </c>
      <c r="E8056" s="425" t="s">
        <v>673</v>
      </c>
      <c r="F8056" s="425">
        <v>528004120002</v>
      </c>
      <c r="G8056" s="425" t="s">
        <v>642</v>
      </c>
      <c r="H8056" s="425">
        <v>583148</v>
      </c>
      <c r="I8056" s="425" t="s">
        <v>699</v>
      </c>
      <c r="J8056" s="425">
        <v>202302</v>
      </c>
      <c r="K8056" s="425">
        <v>44676</v>
      </c>
      <c r="L8056" s="425" t="s">
        <v>644</v>
      </c>
      <c r="M8056" s="425">
        <v>-381938.66</v>
      </c>
      <c r="N8056" s="425">
        <v>-648.45000000000005</v>
      </c>
      <c r="O8056" s="425" t="s">
        <v>645</v>
      </c>
      <c r="P8056" s="432">
        <v>-582.26400000000001</v>
      </c>
      <c r="Q8056" s="425">
        <v>30543689</v>
      </c>
      <c r="R8056" s="425" t="s">
        <v>646</v>
      </c>
      <c r="S8056" s="425">
        <v>2029740</v>
      </c>
      <c r="T8056" s="425" t="s">
        <v>1888</v>
      </c>
    </row>
    <row r="8057" spans="1:20" x14ac:dyDescent="0.25">
      <c r="A8057" s="425" t="s">
        <v>637</v>
      </c>
      <c r="B8057" s="425" t="s">
        <v>861</v>
      </c>
      <c r="C8057" s="425" t="s">
        <v>639</v>
      </c>
      <c r="D8057" s="425" t="s">
        <v>640</v>
      </c>
      <c r="E8057" s="425" t="s">
        <v>673</v>
      </c>
      <c r="F8057" s="425">
        <v>528004120002</v>
      </c>
      <c r="G8057" s="425" t="s">
        <v>642</v>
      </c>
      <c r="H8057" s="425">
        <v>583133</v>
      </c>
      <c r="I8057" s="425" t="s">
        <v>29</v>
      </c>
      <c r="J8057" s="425">
        <v>202302</v>
      </c>
      <c r="K8057" s="425">
        <v>44679</v>
      </c>
      <c r="L8057" s="425" t="s">
        <v>644</v>
      </c>
      <c r="M8057" s="425">
        <v>4371.1400000000003</v>
      </c>
      <c r="N8057" s="425">
        <v>7.42</v>
      </c>
      <c r="O8057" s="425" t="s">
        <v>645</v>
      </c>
      <c r="P8057" s="432">
        <v>6.6630000000000003</v>
      </c>
      <c r="Q8057" s="425">
        <v>30543689</v>
      </c>
      <c r="R8057" s="425" t="s">
        <v>646</v>
      </c>
      <c r="S8057" s="425">
        <v>2012905</v>
      </c>
      <c r="T8057" s="425" t="s">
        <v>1617</v>
      </c>
    </row>
    <row r="8058" spans="1:20" x14ac:dyDescent="0.25">
      <c r="A8058" s="425" t="s">
        <v>637</v>
      </c>
      <c r="B8058" s="425" t="s">
        <v>861</v>
      </c>
      <c r="C8058" s="425" t="s">
        <v>639</v>
      </c>
      <c r="D8058" s="425" t="s">
        <v>640</v>
      </c>
      <c r="E8058" s="425" t="s">
        <v>673</v>
      </c>
      <c r="F8058" s="425">
        <v>528004120002</v>
      </c>
      <c r="G8058" s="425" t="s">
        <v>642</v>
      </c>
      <c r="H8058" s="425">
        <v>583133</v>
      </c>
      <c r="I8058" s="425" t="s">
        <v>29</v>
      </c>
      <c r="J8058" s="425">
        <v>202302</v>
      </c>
      <c r="K8058" s="425">
        <v>44679</v>
      </c>
      <c r="L8058" s="425" t="s">
        <v>644</v>
      </c>
      <c r="M8058" s="425">
        <v>15540.74</v>
      </c>
      <c r="N8058" s="425">
        <v>26.38</v>
      </c>
      <c r="O8058" s="425" t="s">
        <v>645</v>
      </c>
      <c r="P8058" s="432">
        <v>23.687000000000001</v>
      </c>
      <c r="Q8058" s="425">
        <v>30543689</v>
      </c>
      <c r="R8058" s="425" t="s">
        <v>646</v>
      </c>
      <c r="S8058" s="425">
        <v>2029740</v>
      </c>
      <c r="T8058" s="425" t="s">
        <v>2019</v>
      </c>
    </row>
    <row r="8059" spans="1:20" x14ac:dyDescent="0.25">
      <c r="A8059" s="425" t="s">
        <v>637</v>
      </c>
      <c r="B8059" s="425" t="s">
        <v>861</v>
      </c>
      <c r="C8059" s="425" t="s">
        <v>639</v>
      </c>
      <c r="D8059" s="425" t="s">
        <v>640</v>
      </c>
      <c r="E8059" s="425" t="s">
        <v>673</v>
      </c>
      <c r="F8059" s="425">
        <v>528004120002</v>
      </c>
      <c r="G8059" s="425" t="s">
        <v>642</v>
      </c>
      <c r="H8059" s="425">
        <v>583133</v>
      </c>
      <c r="I8059" s="425" t="s">
        <v>29</v>
      </c>
      <c r="J8059" s="425">
        <v>202302</v>
      </c>
      <c r="K8059" s="425">
        <v>44679</v>
      </c>
      <c r="L8059" s="425" t="s">
        <v>644</v>
      </c>
      <c r="M8059" s="425">
        <v>1649.94</v>
      </c>
      <c r="N8059" s="425">
        <v>2.8</v>
      </c>
      <c r="O8059" s="425" t="s">
        <v>645</v>
      </c>
      <c r="P8059" s="432">
        <v>2.5139999999999998</v>
      </c>
      <c r="Q8059" s="425">
        <v>30543689</v>
      </c>
      <c r="R8059" s="425" t="s">
        <v>646</v>
      </c>
      <c r="S8059" s="425">
        <v>2013058</v>
      </c>
      <c r="T8059" s="425" t="s">
        <v>1131</v>
      </c>
    </row>
    <row r="8060" spans="1:20" x14ac:dyDescent="0.25">
      <c r="A8060" s="425" t="s">
        <v>637</v>
      </c>
      <c r="B8060" s="425" t="s">
        <v>861</v>
      </c>
      <c r="C8060" s="425" t="s">
        <v>639</v>
      </c>
      <c r="D8060" s="425" t="s">
        <v>640</v>
      </c>
      <c r="E8060" s="425" t="s">
        <v>673</v>
      </c>
      <c r="F8060" s="425">
        <v>528004120002</v>
      </c>
      <c r="G8060" s="425" t="s">
        <v>642</v>
      </c>
      <c r="H8060" s="425">
        <v>583148</v>
      </c>
      <c r="I8060" s="425" t="s">
        <v>699</v>
      </c>
      <c r="J8060" s="425">
        <v>202302</v>
      </c>
      <c r="K8060" s="425">
        <v>44679</v>
      </c>
      <c r="L8060" s="425" t="s">
        <v>644</v>
      </c>
      <c r="M8060" s="425">
        <v>-4371.1400000000003</v>
      </c>
      <c r="N8060" s="425">
        <v>-7.42</v>
      </c>
      <c r="O8060" s="425" t="s">
        <v>645</v>
      </c>
      <c r="P8060" s="432">
        <v>-6.6630000000000003</v>
      </c>
      <c r="Q8060" s="425">
        <v>30543689</v>
      </c>
      <c r="R8060" s="425" t="s">
        <v>646</v>
      </c>
      <c r="S8060" s="425">
        <v>2012905</v>
      </c>
      <c r="T8060" s="425" t="s">
        <v>1617</v>
      </c>
    </row>
    <row r="8061" spans="1:20" x14ac:dyDescent="0.25">
      <c r="A8061" s="425" t="s">
        <v>637</v>
      </c>
      <c r="B8061" s="425" t="s">
        <v>861</v>
      </c>
      <c r="C8061" s="425" t="s">
        <v>639</v>
      </c>
      <c r="D8061" s="425" t="s">
        <v>640</v>
      </c>
      <c r="E8061" s="425" t="s">
        <v>673</v>
      </c>
      <c r="F8061" s="425">
        <v>528004120002</v>
      </c>
      <c r="G8061" s="425" t="s">
        <v>642</v>
      </c>
      <c r="H8061" s="425">
        <v>583148</v>
      </c>
      <c r="I8061" s="425" t="s">
        <v>699</v>
      </c>
      <c r="J8061" s="425">
        <v>202302</v>
      </c>
      <c r="K8061" s="425">
        <v>44679</v>
      </c>
      <c r="L8061" s="425" t="s">
        <v>644</v>
      </c>
      <c r="M8061" s="425">
        <v>-15540.74</v>
      </c>
      <c r="N8061" s="425">
        <v>-26.38</v>
      </c>
      <c r="O8061" s="425" t="s">
        <v>645</v>
      </c>
      <c r="P8061" s="432">
        <v>-23.687000000000001</v>
      </c>
      <c r="Q8061" s="425">
        <v>30543689</v>
      </c>
      <c r="R8061" s="425" t="s">
        <v>646</v>
      </c>
      <c r="S8061" s="425">
        <v>2029740</v>
      </c>
      <c r="T8061" s="425" t="s">
        <v>2019</v>
      </c>
    </row>
    <row r="8062" spans="1:20" x14ac:dyDescent="0.25">
      <c r="A8062" s="425" t="s">
        <v>637</v>
      </c>
      <c r="B8062" s="425" t="s">
        <v>861</v>
      </c>
      <c r="C8062" s="425" t="s">
        <v>639</v>
      </c>
      <c r="D8062" s="425" t="s">
        <v>640</v>
      </c>
      <c r="E8062" s="425" t="s">
        <v>673</v>
      </c>
      <c r="F8062" s="425">
        <v>528004120002</v>
      </c>
      <c r="G8062" s="425" t="s">
        <v>642</v>
      </c>
      <c r="H8062" s="425">
        <v>583148</v>
      </c>
      <c r="I8062" s="425" t="s">
        <v>699</v>
      </c>
      <c r="J8062" s="425">
        <v>202302</v>
      </c>
      <c r="K8062" s="425">
        <v>44679</v>
      </c>
      <c r="L8062" s="425" t="s">
        <v>644</v>
      </c>
      <c r="M8062" s="425">
        <v>-1649.94</v>
      </c>
      <c r="N8062" s="425">
        <v>-2.8</v>
      </c>
      <c r="O8062" s="425" t="s">
        <v>645</v>
      </c>
      <c r="P8062" s="432">
        <v>-2.5139999999999998</v>
      </c>
      <c r="Q8062" s="425">
        <v>30543689</v>
      </c>
      <c r="R8062" s="425" t="s">
        <v>646</v>
      </c>
      <c r="S8062" s="425">
        <v>2013058</v>
      </c>
      <c r="T8062" s="425" t="s">
        <v>1131</v>
      </c>
    </row>
    <row r="8063" spans="1:20" x14ac:dyDescent="0.25">
      <c r="A8063" s="425" t="s">
        <v>637</v>
      </c>
      <c r="B8063" s="425" t="s">
        <v>861</v>
      </c>
      <c r="C8063" s="425" t="s">
        <v>639</v>
      </c>
      <c r="D8063" s="425" t="s">
        <v>651</v>
      </c>
      <c r="E8063" s="425" t="s">
        <v>667</v>
      </c>
      <c r="F8063" s="425">
        <v>528004120002</v>
      </c>
      <c r="G8063" s="425" t="s">
        <v>642</v>
      </c>
      <c r="H8063" s="425">
        <v>583136</v>
      </c>
      <c r="I8063" s="425" t="s">
        <v>32</v>
      </c>
      <c r="J8063" s="425">
        <v>202302</v>
      </c>
      <c r="K8063" s="425">
        <v>44679</v>
      </c>
      <c r="L8063" s="425" t="s">
        <v>644</v>
      </c>
      <c r="M8063" s="425">
        <v>1208.6400000000001</v>
      </c>
      <c r="N8063" s="425">
        <v>2.0499999999999998</v>
      </c>
      <c r="O8063" s="425" t="s">
        <v>645</v>
      </c>
      <c r="P8063" s="432">
        <v>1.841</v>
      </c>
      <c r="Q8063" s="425">
        <v>30543689</v>
      </c>
      <c r="R8063" s="425" t="s">
        <v>646</v>
      </c>
      <c r="S8063" s="425">
        <v>2036440</v>
      </c>
      <c r="T8063" s="425" t="s">
        <v>1113</v>
      </c>
    </row>
    <row r="8064" spans="1:20" x14ac:dyDescent="0.25">
      <c r="A8064" s="425" t="s">
        <v>637</v>
      </c>
      <c r="B8064" s="425" t="s">
        <v>861</v>
      </c>
      <c r="C8064" s="425" t="s">
        <v>639</v>
      </c>
      <c r="D8064" s="425" t="s">
        <v>651</v>
      </c>
      <c r="E8064" s="425" t="s">
        <v>667</v>
      </c>
      <c r="F8064" s="425">
        <v>528004120002</v>
      </c>
      <c r="G8064" s="425" t="s">
        <v>642</v>
      </c>
      <c r="H8064" s="425">
        <v>583149</v>
      </c>
      <c r="I8064" s="425" t="s">
        <v>680</v>
      </c>
      <c r="J8064" s="425">
        <v>202302</v>
      </c>
      <c r="K8064" s="425">
        <v>44679</v>
      </c>
      <c r="L8064" s="425" t="s">
        <v>644</v>
      </c>
      <c r="M8064" s="425">
        <v>-1208.6400000000001</v>
      </c>
      <c r="N8064" s="425">
        <v>-2.0499999999999998</v>
      </c>
      <c r="O8064" s="425" t="s">
        <v>645</v>
      </c>
      <c r="P8064" s="432">
        <v>-1.841</v>
      </c>
      <c r="Q8064" s="425">
        <v>30543689</v>
      </c>
      <c r="R8064" s="425" t="s">
        <v>646</v>
      </c>
      <c r="S8064" s="425">
        <v>2036440</v>
      </c>
      <c r="T8064" s="425" t="s">
        <v>1113</v>
      </c>
    </row>
    <row r="8065" spans="1:20" x14ac:dyDescent="0.25">
      <c r="A8065" s="425" t="s">
        <v>637</v>
      </c>
      <c r="B8065" s="425" t="s">
        <v>861</v>
      </c>
      <c r="C8065" s="425" t="s">
        <v>639</v>
      </c>
      <c r="D8065" s="425" t="s">
        <v>651</v>
      </c>
      <c r="E8065" s="425" t="s">
        <v>673</v>
      </c>
      <c r="F8065" s="425">
        <v>528004120002</v>
      </c>
      <c r="G8065" s="425" t="s">
        <v>642</v>
      </c>
      <c r="H8065" s="425">
        <v>583133</v>
      </c>
      <c r="I8065" s="425" t="s">
        <v>29</v>
      </c>
      <c r="J8065" s="425">
        <v>202302</v>
      </c>
      <c r="K8065" s="425">
        <v>44679</v>
      </c>
      <c r="L8065" s="425" t="s">
        <v>644</v>
      </c>
      <c r="M8065" s="425">
        <v>-131.43</v>
      </c>
      <c r="N8065" s="425">
        <v>-0.22</v>
      </c>
      <c r="O8065" s="425" t="s">
        <v>645</v>
      </c>
      <c r="P8065" s="432">
        <v>-0.19800000000000001</v>
      </c>
      <c r="Q8065" s="425">
        <v>30543689</v>
      </c>
      <c r="R8065" s="425" t="s">
        <v>646</v>
      </c>
      <c r="S8065" s="425">
        <v>2027008</v>
      </c>
      <c r="T8065" s="425" t="s">
        <v>895</v>
      </c>
    </row>
    <row r="8066" spans="1:20" x14ac:dyDescent="0.25">
      <c r="A8066" s="425" t="s">
        <v>637</v>
      </c>
      <c r="B8066" s="425" t="s">
        <v>861</v>
      </c>
      <c r="C8066" s="425" t="s">
        <v>639</v>
      </c>
      <c r="D8066" s="425" t="s">
        <v>651</v>
      </c>
      <c r="E8066" s="425" t="s">
        <v>673</v>
      </c>
      <c r="F8066" s="425">
        <v>528004120002</v>
      </c>
      <c r="G8066" s="425" t="s">
        <v>642</v>
      </c>
      <c r="H8066" s="425">
        <v>583133</v>
      </c>
      <c r="I8066" s="425" t="s">
        <v>29</v>
      </c>
      <c r="J8066" s="425">
        <v>202302</v>
      </c>
      <c r="K8066" s="425">
        <v>44679</v>
      </c>
      <c r="L8066" s="425" t="s">
        <v>644</v>
      </c>
      <c r="M8066" s="425">
        <v>1629.24</v>
      </c>
      <c r="N8066" s="425">
        <v>2.77</v>
      </c>
      <c r="O8066" s="425" t="s">
        <v>645</v>
      </c>
      <c r="P8066" s="432">
        <v>2.4870000000000001</v>
      </c>
      <c r="Q8066" s="425">
        <v>30543689</v>
      </c>
      <c r="R8066" s="425" t="s">
        <v>646</v>
      </c>
      <c r="S8066" s="425">
        <v>2030994</v>
      </c>
      <c r="T8066" s="425" t="s">
        <v>894</v>
      </c>
    </row>
    <row r="8067" spans="1:20" x14ac:dyDescent="0.25">
      <c r="A8067" s="425" t="s">
        <v>637</v>
      </c>
      <c r="B8067" s="425" t="s">
        <v>861</v>
      </c>
      <c r="C8067" s="425" t="s">
        <v>639</v>
      </c>
      <c r="D8067" s="425" t="s">
        <v>651</v>
      </c>
      <c r="E8067" s="425" t="s">
        <v>673</v>
      </c>
      <c r="F8067" s="425">
        <v>528004120002</v>
      </c>
      <c r="G8067" s="425" t="s">
        <v>642</v>
      </c>
      <c r="H8067" s="425">
        <v>583148</v>
      </c>
      <c r="I8067" s="425" t="s">
        <v>699</v>
      </c>
      <c r="J8067" s="425">
        <v>202302</v>
      </c>
      <c r="K8067" s="425">
        <v>44679</v>
      </c>
      <c r="L8067" s="425" t="s">
        <v>644</v>
      </c>
      <c r="M8067" s="425">
        <v>131.43</v>
      </c>
      <c r="N8067" s="425">
        <v>0.22</v>
      </c>
      <c r="O8067" s="425" t="s">
        <v>645</v>
      </c>
      <c r="P8067" s="432">
        <v>0.19800000000000001</v>
      </c>
      <c r="Q8067" s="425">
        <v>30543689</v>
      </c>
      <c r="R8067" s="425" t="s">
        <v>646</v>
      </c>
      <c r="S8067" s="425">
        <v>2027008</v>
      </c>
      <c r="T8067" s="425" t="s">
        <v>895</v>
      </c>
    </row>
    <row r="8068" spans="1:20" x14ac:dyDescent="0.25">
      <c r="A8068" s="425" t="s">
        <v>637</v>
      </c>
      <c r="B8068" s="425" t="s">
        <v>861</v>
      </c>
      <c r="C8068" s="425" t="s">
        <v>639</v>
      </c>
      <c r="D8068" s="425" t="s">
        <v>651</v>
      </c>
      <c r="E8068" s="425" t="s">
        <v>673</v>
      </c>
      <c r="F8068" s="425">
        <v>528004120002</v>
      </c>
      <c r="G8068" s="425" t="s">
        <v>642</v>
      </c>
      <c r="H8068" s="425">
        <v>583148</v>
      </c>
      <c r="I8068" s="425" t="s">
        <v>699</v>
      </c>
      <c r="J8068" s="425">
        <v>202302</v>
      </c>
      <c r="K8068" s="425">
        <v>44679</v>
      </c>
      <c r="L8068" s="425" t="s">
        <v>644</v>
      </c>
      <c r="M8068" s="425">
        <v>-1629.24</v>
      </c>
      <c r="N8068" s="425">
        <v>-2.77</v>
      </c>
      <c r="O8068" s="425" t="s">
        <v>645</v>
      </c>
      <c r="P8068" s="432">
        <v>-2.4870000000000001</v>
      </c>
      <c r="Q8068" s="425">
        <v>30543689</v>
      </c>
      <c r="R8068" s="425" t="s">
        <v>646</v>
      </c>
      <c r="S8068" s="425">
        <v>2030994</v>
      </c>
      <c r="T8068" s="425" t="s">
        <v>894</v>
      </c>
    </row>
    <row r="8069" spans="1:20" x14ac:dyDescent="0.25">
      <c r="A8069" s="425" t="s">
        <v>637</v>
      </c>
      <c r="B8069" s="425" t="s">
        <v>831</v>
      </c>
      <c r="C8069" s="425" t="s">
        <v>639</v>
      </c>
      <c r="D8069" s="425" t="s">
        <v>640</v>
      </c>
      <c r="E8069" s="425" t="s">
        <v>673</v>
      </c>
      <c r="F8069" s="425">
        <v>528004120002</v>
      </c>
      <c r="G8069" s="425" t="s">
        <v>642</v>
      </c>
      <c r="H8069" s="425">
        <v>583148</v>
      </c>
      <c r="I8069" s="425" t="s">
        <v>699</v>
      </c>
      <c r="J8069" s="425">
        <v>202302</v>
      </c>
      <c r="K8069" s="425">
        <v>44681</v>
      </c>
      <c r="L8069" s="425" t="s">
        <v>644</v>
      </c>
      <c r="M8069" s="425">
        <v>-36389.19</v>
      </c>
      <c r="N8069" s="425">
        <v>-61.78</v>
      </c>
      <c r="O8069" s="425" t="s">
        <v>645</v>
      </c>
      <c r="P8069" s="432">
        <v>-55.473999999999997</v>
      </c>
      <c r="Q8069" s="425">
        <v>30543689</v>
      </c>
      <c r="R8069" s="425" t="s">
        <v>646</v>
      </c>
      <c r="S8069" s="425">
        <v>2029740</v>
      </c>
      <c r="T8069" s="425" t="s">
        <v>2063</v>
      </c>
    </row>
    <row r="8070" spans="1:20" x14ac:dyDescent="0.25">
      <c r="A8070" s="425" t="s">
        <v>637</v>
      </c>
      <c r="B8070" s="425" t="s">
        <v>831</v>
      </c>
      <c r="C8070" s="425" t="s">
        <v>639</v>
      </c>
      <c r="D8070" s="425" t="s">
        <v>640</v>
      </c>
      <c r="E8070" s="425" t="s">
        <v>673</v>
      </c>
      <c r="F8070" s="425">
        <v>528004120002</v>
      </c>
      <c r="G8070" s="425" t="s">
        <v>642</v>
      </c>
      <c r="H8070" s="425">
        <v>583148</v>
      </c>
      <c r="I8070" s="425" t="s">
        <v>699</v>
      </c>
      <c r="J8070" s="425">
        <v>202302</v>
      </c>
      <c r="K8070" s="425">
        <v>44681</v>
      </c>
      <c r="L8070" s="425" t="s">
        <v>644</v>
      </c>
      <c r="M8070" s="425">
        <v>-5518.86</v>
      </c>
      <c r="N8070" s="425">
        <v>-9.3699999999999992</v>
      </c>
      <c r="O8070" s="425" t="s">
        <v>645</v>
      </c>
      <c r="P8070" s="432">
        <v>-8.4139999999999997</v>
      </c>
      <c r="Q8070" s="425">
        <v>30543689</v>
      </c>
      <c r="R8070" s="425" t="s">
        <v>646</v>
      </c>
      <c r="S8070" s="425">
        <v>2012905</v>
      </c>
      <c r="T8070" s="425" t="s">
        <v>2058</v>
      </c>
    </row>
    <row r="8071" spans="1:20" x14ac:dyDescent="0.25">
      <c r="A8071" s="425" t="s">
        <v>637</v>
      </c>
      <c r="B8071" s="425" t="s">
        <v>831</v>
      </c>
      <c r="C8071" s="425" t="s">
        <v>639</v>
      </c>
      <c r="D8071" s="425" t="s">
        <v>640</v>
      </c>
      <c r="E8071" s="425" t="s">
        <v>673</v>
      </c>
      <c r="F8071" s="425">
        <v>528004120002</v>
      </c>
      <c r="G8071" s="425" t="s">
        <v>642</v>
      </c>
      <c r="H8071" s="425">
        <v>583148</v>
      </c>
      <c r="I8071" s="425" t="s">
        <v>699</v>
      </c>
      <c r="J8071" s="425">
        <v>202302</v>
      </c>
      <c r="K8071" s="425">
        <v>44681</v>
      </c>
      <c r="L8071" s="425" t="s">
        <v>644</v>
      </c>
      <c r="M8071" s="425">
        <v>-3807.44</v>
      </c>
      <c r="N8071" s="425">
        <v>-6.46</v>
      </c>
      <c r="O8071" s="425" t="s">
        <v>645</v>
      </c>
      <c r="P8071" s="432">
        <v>-5.8010000000000002</v>
      </c>
      <c r="Q8071" s="425">
        <v>30543689</v>
      </c>
      <c r="R8071" s="425" t="s">
        <v>646</v>
      </c>
      <c r="S8071" s="425">
        <v>2013058</v>
      </c>
      <c r="T8071" s="425" t="s">
        <v>2057</v>
      </c>
    </row>
    <row r="8072" spans="1:20" x14ac:dyDescent="0.25">
      <c r="A8072" s="425" t="s">
        <v>637</v>
      </c>
      <c r="B8072" s="425" t="s">
        <v>831</v>
      </c>
      <c r="C8072" s="425" t="s">
        <v>639</v>
      </c>
      <c r="D8072" s="425" t="s">
        <v>640</v>
      </c>
      <c r="E8072" s="425" t="s">
        <v>673</v>
      </c>
      <c r="F8072" s="425">
        <v>528004120002</v>
      </c>
      <c r="G8072" s="425" t="s">
        <v>642</v>
      </c>
      <c r="H8072" s="425">
        <v>583148</v>
      </c>
      <c r="I8072" s="425" t="s">
        <v>699</v>
      </c>
      <c r="J8072" s="425">
        <v>202302</v>
      </c>
      <c r="K8072" s="425">
        <v>44681</v>
      </c>
      <c r="L8072" s="425" t="s">
        <v>644</v>
      </c>
      <c r="M8072" s="425">
        <v>-5850.78</v>
      </c>
      <c r="N8072" s="425">
        <v>-9.93</v>
      </c>
      <c r="O8072" s="425" t="s">
        <v>645</v>
      </c>
      <c r="P8072" s="432">
        <v>-8.9160000000000004</v>
      </c>
      <c r="Q8072" s="425">
        <v>30543689</v>
      </c>
      <c r="R8072" s="425" t="s">
        <v>646</v>
      </c>
      <c r="S8072" s="425">
        <v>8540206</v>
      </c>
      <c r="T8072" s="425" t="s">
        <v>2051</v>
      </c>
    </row>
    <row r="8073" spans="1:20" x14ac:dyDescent="0.25">
      <c r="A8073" s="425" t="s">
        <v>637</v>
      </c>
      <c r="B8073" s="425" t="s">
        <v>831</v>
      </c>
      <c r="C8073" s="425" t="s">
        <v>639</v>
      </c>
      <c r="D8073" s="425" t="s">
        <v>640</v>
      </c>
      <c r="E8073" s="425" t="s">
        <v>667</v>
      </c>
      <c r="F8073" s="425">
        <v>528004120002</v>
      </c>
      <c r="G8073" s="425" t="s">
        <v>642</v>
      </c>
      <c r="H8073" s="425">
        <v>583149</v>
      </c>
      <c r="I8073" s="425" t="s">
        <v>680</v>
      </c>
      <c r="J8073" s="425">
        <v>202302</v>
      </c>
      <c r="K8073" s="425">
        <v>44681</v>
      </c>
      <c r="L8073" s="425" t="s">
        <v>644</v>
      </c>
      <c r="M8073" s="425">
        <v>-15452.75</v>
      </c>
      <c r="N8073" s="425">
        <v>-26.24</v>
      </c>
      <c r="O8073" s="425" t="s">
        <v>645</v>
      </c>
      <c r="P8073" s="432">
        <v>-23.562000000000001</v>
      </c>
      <c r="Q8073" s="425">
        <v>30543689</v>
      </c>
      <c r="R8073" s="425" t="s">
        <v>646</v>
      </c>
      <c r="S8073" s="425">
        <v>8540392</v>
      </c>
      <c r="T8073" s="425" t="s">
        <v>2045</v>
      </c>
    </row>
    <row r="8074" spans="1:20" x14ac:dyDescent="0.25">
      <c r="A8074" s="425" t="s">
        <v>637</v>
      </c>
      <c r="B8074" s="425" t="s">
        <v>831</v>
      </c>
      <c r="C8074" s="425" t="s">
        <v>639</v>
      </c>
      <c r="D8074" s="425" t="s">
        <v>651</v>
      </c>
      <c r="E8074" s="425" t="s">
        <v>667</v>
      </c>
      <c r="F8074" s="425">
        <v>528004120002</v>
      </c>
      <c r="G8074" s="425" t="s">
        <v>642</v>
      </c>
      <c r="H8074" s="425">
        <v>583136</v>
      </c>
      <c r="I8074" s="425" t="s">
        <v>32</v>
      </c>
      <c r="J8074" s="425">
        <v>202302</v>
      </c>
      <c r="K8074" s="425">
        <v>44681</v>
      </c>
      <c r="L8074" s="425" t="s">
        <v>644</v>
      </c>
      <c r="M8074" s="425">
        <v>4065.56</v>
      </c>
      <c r="N8074" s="425">
        <v>6.9</v>
      </c>
      <c r="O8074" s="425" t="s">
        <v>645</v>
      </c>
      <c r="P8074" s="432">
        <v>6.1959999999999997</v>
      </c>
      <c r="Q8074" s="425">
        <v>30543689</v>
      </c>
      <c r="R8074" s="425" t="s">
        <v>646</v>
      </c>
      <c r="S8074" s="425">
        <v>8540358</v>
      </c>
      <c r="T8074" s="425" t="s">
        <v>2067</v>
      </c>
    </row>
    <row r="8075" spans="1:20" x14ac:dyDescent="0.25">
      <c r="A8075" s="425" t="s">
        <v>637</v>
      </c>
      <c r="B8075" s="425" t="s">
        <v>831</v>
      </c>
      <c r="C8075" s="425" t="s">
        <v>639</v>
      </c>
      <c r="D8075" s="425" t="s">
        <v>651</v>
      </c>
      <c r="E8075" s="425" t="s">
        <v>667</v>
      </c>
      <c r="F8075" s="425">
        <v>528004120002</v>
      </c>
      <c r="G8075" s="425" t="s">
        <v>642</v>
      </c>
      <c r="H8075" s="425">
        <v>583136</v>
      </c>
      <c r="I8075" s="425" t="s">
        <v>32</v>
      </c>
      <c r="J8075" s="425">
        <v>202302</v>
      </c>
      <c r="K8075" s="425">
        <v>44681</v>
      </c>
      <c r="L8075" s="425" t="s">
        <v>644</v>
      </c>
      <c r="M8075" s="425">
        <v>1648.43</v>
      </c>
      <c r="N8075" s="425">
        <v>2.8</v>
      </c>
      <c r="O8075" s="425" t="s">
        <v>645</v>
      </c>
      <c r="P8075" s="432">
        <v>2.5139999999999998</v>
      </c>
      <c r="Q8075" s="425">
        <v>30543689</v>
      </c>
      <c r="R8075" s="425" t="s">
        <v>646</v>
      </c>
      <c r="S8075" s="425">
        <v>2036440</v>
      </c>
      <c r="T8075" s="425" t="s">
        <v>2059</v>
      </c>
    </row>
    <row r="8076" spans="1:20" x14ac:dyDescent="0.25">
      <c r="A8076" s="425" t="s">
        <v>637</v>
      </c>
      <c r="B8076" s="425" t="s">
        <v>831</v>
      </c>
      <c r="C8076" s="425" t="s">
        <v>639</v>
      </c>
      <c r="D8076" s="425" t="s">
        <v>651</v>
      </c>
      <c r="E8076" s="425" t="s">
        <v>667</v>
      </c>
      <c r="F8076" s="425">
        <v>528004120002</v>
      </c>
      <c r="G8076" s="425" t="s">
        <v>642</v>
      </c>
      <c r="H8076" s="425">
        <v>583136</v>
      </c>
      <c r="I8076" s="425" t="s">
        <v>32</v>
      </c>
      <c r="J8076" s="425">
        <v>202302</v>
      </c>
      <c r="K8076" s="425">
        <v>44681</v>
      </c>
      <c r="L8076" s="425" t="s">
        <v>644</v>
      </c>
      <c r="M8076" s="425">
        <v>10426.299999999999</v>
      </c>
      <c r="N8076" s="425">
        <v>17.7</v>
      </c>
      <c r="O8076" s="425" t="s">
        <v>645</v>
      </c>
      <c r="P8076" s="432">
        <v>15.893000000000001</v>
      </c>
      <c r="Q8076" s="425">
        <v>30543689</v>
      </c>
      <c r="R8076" s="425" t="s">
        <v>646</v>
      </c>
      <c r="S8076" s="425">
        <v>8540399</v>
      </c>
      <c r="T8076" s="425" t="s">
        <v>2055</v>
      </c>
    </row>
    <row r="8077" spans="1:20" x14ac:dyDescent="0.25">
      <c r="A8077" s="425" t="s">
        <v>637</v>
      </c>
      <c r="B8077" s="425" t="s">
        <v>831</v>
      </c>
      <c r="C8077" s="425" t="s">
        <v>639</v>
      </c>
      <c r="D8077" s="425" t="s">
        <v>651</v>
      </c>
      <c r="E8077" s="425" t="s">
        <v>673</v>
      </c>
      <c r="F8077" s="425">
        <v>528004120002</v>
      </c>
      <c r="G8077" s="425" t="s">
        <v>642</v>
      </c>
      <c r="H8077" s="425">
        <v>583148</v>
      </c>
      <c r="I8077" s="425" t="s">
        <v>699</v>
      </c>
      <c r="J8077" s="425">
        <v>202302</v>
      </c>
      <c r="K8077" s="425">
        <v>44681</v>
      </c>
      <c r="L8077" s="425" t="s">
        <v>644</v>
      </c>
      <c r="M8077" s="425">
        <v>-5260.4</v>
      </c>
      <c r="N8077" s="425">
        <v>-8.93</v>
      </c>
      <c r="O8077" s="425" t="s">
        <v>645</v>
      </c>
      <c r="P8077" s="432">
        <v>-8.0190000000000001</v>
      </c>
      <c r="Q8077" s="425">
        <v>30543689</v>
      </c>
      <c r="R8077" s="425" t="s">
        <v>646</v>
      </c>
      <c r="S8077" s="425">
        <v>8540386</v>
      </c>
      <c r="T8077" s="425" t="s">
        <v>2066</v>
      </c>
    </row>
    <row r="8078" spans="1:20" x14ac:dyDescent="0.25">
      <c r="A8078" s="425" t="s">
        <v>637</v>
      </c>
      <c r="B8078" s="425" t="s">
        <v>831</v>
      </c>
      <c r="C8078" s="425" t="s">
        <v>639</v>
      </c>
      <c r="D8078" s="425" t="s">
        <v>695</v>
      </c>
      <c r="E8078" s="425" t="s">
        <v>673</v>
      </c>
      <c r="F8078" s="425">
        <v>528004120002</v>
      </c>
      <c r="G8078" s="425" t="s">
        <v>642</v>
      </c>
      <c r="H8078" s="425">
        <v>583148</v>
      </c>
      <c r="I8078" s="425" t="s">
        <v>699</v>
      </c>
      <c r="J8078" s="425">
        <v>202302</v>
      </c>
      <c r="K8078" s="425">
        <v>44681</v>
      </c>
      <c r="L8078" s="425" t="s">
        <v>644</v>
      </c>
      <c r="M8078" s="425">
        <v>-19250.939999999999</v>
      </c>
      <c r="N8078" s="425">
        <v>-32.68</v>
      </c>
      <c r="O8078" s="425" t="s">
        <v>645</v>
      </c>
      <c r="P8078" s="432">
        <v>-29.344000000000001</v>
      </c>
      <c r="Q8078" s="425">
        <v>30543689</v>
      </c>
      <c r="R8078" s="425" t="s">
        <v>646</v>
      </c>
      <c r="S8078" s="425">
        <v>2046481</v>
      </c>
      <c r="T8078" s="425" t="s">
        <v>2065</v>
      </c>
    </row>
    <row r="8079" spans="1:20" x14ac:dyDescent="0.25">
      <c r="A8079" s="425" t="s">
        <v>637</v>
      </c>
      <c r="B8079" s="425" t="s">
        <v>831</v>
      </c>
      <c r="C8079" s="425" t="s">
        <v>639</v>
      </c>
      <c r="D8079" s="425" t="s">
        <v>651</v>
      </c>
      <c r="E8079" s="425" t="s">
        <v>673</v>
      </c>
      <c r="F8079" s="425">
        <v>528004120002</v>
      </c>
      <c r="G8079" s="425" t="s">
        <v>642</v>
      </c>
      <c r="H8079" s="425">
        <v>583148</v>
      </c>
      <c r="I8079" s="425" t="s">
        <v>699</v>
      </c>
      <c r="J8079" s="425">
        <v>202302</v>
      </c>
      <c r="K8079" s="425">
        <v>44681</v>
      </c>
      <c r="L8079" s="425" t="s">
        <v>644</v>
      </c>
      <c r="M8079" s="425">
        <v>-3824.77</v>
      </c>
      <c r="N8079" s="425">
        <v>-6.49</v>
      </c>
      <c r="O8079" s="425" t="s">
        <v>645</v>
      </c>
      <c r="P8079" s="432">
        <v>-5.8280000000000003</v>
      </c>
      <c r="Q8079" s="425">
        <v>30543689</v>
      </c>
      <c r="R8079" s="425" t="s">
        <v>646</v>
      </c>
      <c r="S8079" s="425">
        <v>2030994</v>
      </c>
      <c r="T8079" s="425" t="s">
        <v>2064</v>
      </c>
    </row>
    <row r="8080" spans="1:20" x14ac:dyDescent="0.25">
      <c r="A8080" s="425" t="s">
        <v>637</v>
      </c>
      <c r="B8080" s="425" t="s">
        <v>831</v>
      </c>
      <c r="C8080" s="425" t="s">
        <v>639</v>
      </c>
      <c r="D8080" s="425" t="s">
        <v>651</v>
      </c>
      <c r="E8080" s="425" t="s">
        <v>673</v>
      </c>
      <c r="F8080" s="425">
        <v>528004120002</v>
      </c>
      <c r="G8080" s="425" t="s">
        <v>642</v>
      </c>
      <c r="H8080" s="425">
        <v>583148</v>
      </c>
      <c r="I8080" s="425" t="s">
        <v>699</v>
      </c>
      <c r="J8080" s="425">
        <v>202302</v>
      </c>
      <c r="K8080" s="425">
        <v>44681</v>
      </c>
      <c r="L8080" s="425" t="s">
        <v>644</v>
      </c>
      <c r="M8080" s="425">
        <v>-21853.7</v>
      </c>
      <c r="N8080" s="425">
        <v>-37.1</v>
      </c>
      <c r="O8080" s="425" t="s">
        <v>645</v>
      </c>
      <c r="P8080" s="432">
        <v>-33.313000000000002</v>
      </c>
      <c r="Q8080" s="425">
        <v>30543689</v>
      </c>
      <c r="R8080" s="425" t="s">
        <v>646</v>
      </c>
      <c r="S8080" s="425">
        <v>8540279</v>
      </c>
      <c r="T8080" s="425" t="s">
        <v>2062</v>
      </c>
    </row>
    <row r="8081" spans="1:20" x14ac:dyDescent="0.25">
      <c r="A8081" s="425" t="s">
        <v>637</v>
      </c>
      <c r="B8081" s="425" t="s">
        <v>831</v>
      </c>
      <c r="C8081" s="425" t="s">
        <v>639</v>
      </c>
      <c r="D8081" s="425" t="s">
        <v>651</v>
      </c>
      <c r="E8081" s="425" t="s">
        <v>673</v>
      </c>
      <c r="F8081" s="425">
        <v>528004120002</v>
      </c>
      <c r="G8081" s="425" t="s">
        <v>642</v>
      </c>
      <c r="H8081" s="425">
        <v>583148</v>
      </c>
      <c r="I8081" s="425" t="s">
        <v>699</v>
      </c>
      <c r="J8081" s="425">
        <v>202302</v>
      </c>
      <c r="K8081" s="425">
        <v>44681</v>
      </c>
      <c r="L8081" s="425" t="s">
        <v>644</v>
      </c>
      <c r="M8081" s="425">
        <v>-3240.5</v>
      </c>
      <c r="N8081" s="425">
        <v>-5.5</v>
      </c>
      <c r="O8081" s="425" t="s">
        <v>645</v>
      </c>
      <c r="P8081" s="432">
        <v>-4.9390000000000001</v>
      </c>
      <c r="Q8081" s="425">
        <v>30543689</v>
      </c>
      <c r="R8081" s="425" t="s">
        <v>646</v>
      </c>
      <c r="S8081" s="425">
        <v>2027008</v>
      </c>
      <c r="T8081" s="425" t="s">
        <v>2050</v>
      </c>
    </row>
    <row r="8082" spans="1:20" x14ac:dyDescent="0.25">
      <c r="A8082" s="425" t="s">
        <v>637</v>
      </c>
      <c r="B8082" s="425" t="s">
        <v>831</v>
      </c>
      <c r="C8082" s="425" t="s">
        <v>639</v>
      </c>
      <c r="D8082" s="425" t="s">
        <v>651</v>
      </c>
      <c r="E8082" s="425" t="s">
        <v>667</v>
      </c>
      <c r="F8082" s="425">
        <v>528004120002</v>
      </c>
      <c r="G8082" s="425" t="s">
        <v>642</v>
      </c>
      <c r="H8082" s="425">
        <v>583149</v>
      </c>
      <c r="I8082" s="425" t="s">
        <v>680</v>
      </c>
      <c r="J8082" s="425">
        <v>202302</v>
      </c>
      <c r="K8082" s="425">
        <v>44681</v>
      </c>
      <c r="L8082" s="425" t="s">
        <v>644</v>
      </c>
      <c r="M8082" s="425">
        <v>-4065.56</v>
      </c>
      <c r="N8082" s="425">
        <v>-6.9</v>
      </c>
      <c r="O8082" s="425" t="s">
        <v>645</v>
      </c>
      <c r="P8082" s="432">
        <v>-6.1959999999999997</v>
      </c>
      <c r="Q8082" s="425">
        <v>30543689</v>
      </c>
      <c r="R8082" s="425" t="s">
        <v>646</v>
      </c>
      <c r="S8082" s="425">
        <v>8540358</v>
      </c>
      <c r="T8082" s="425" t="s">
        <v>2067</v>
      </c>
    </row>
    <row r="8083" spans="1:20" x14ac:dyDescent="0.25">
      <c r="A8083" s="425" t="s">
        <v>637</v>
      </c>
      <c r="B8083" s="425" t="s">
        <v>831</v>
      </c>
      <c r="C8083" s="425" t="s">
        <v>639</v>
      </c>
      <c r="D8083" s="425" t="s">
        <v>651</v>
      </c>
      <c r="E8083" s="425" t="s">
        <v>667</v>
      </c>
      <c r="F8083" s="425">
        <v>528004120002</v>
      </c>
      <c r="G8083" s="425" t="s">
        <v>642</v>
      </c>
      <c r="H8083" s="425">
        <v>583149</v>
      </c>
      <c r="I8083" s="425" t="s">
        <v>680</v>
      </c>
      <c r="J8083" s="425">
        <v>202302</v>
      </c>
      <c r="K8083" s="425">
        <v>44681</v>
      </c>
      <c r="L8083" s="425" t="s">
        <v>644</v>
      </c>
      <c r="M8083" s="425">
        <v>-1648.43</v>
      </c>
      <c r="N8083" s="425">
        <v>-2.8</v>
      </c>
      <c r="O8083" s="425" t="s">
        <v>645</v>
      </c>
      <c r="P8083" s="432">
        <v>-2.5139999999999998</v>
      </c>
      <c r="Q8083" s="425">
        <v>30543689</v>
      </c>
      <c r="R8083" s="425" t="s">
        <v>646</v>
      </c>
      <c r="S8083" s="425">
        <v>2036440</v>
      </c>
      <c r="T8083" s="425" t="s">
        <v>2059</v>
      </c>
    </row>
    <row r="8084" spans="1:20" x14ac:dyDescent="0.25">
      <c r="A8084" s="425" t="s">
        <v>637</v>
      </c>
      <c r="B8084" s="425" t="s">
        <v>831</v>
      </c>
      <c r="C8084" s="425" t="s">
        <v>639</v>
      </c>
      <c r="D8084" s="425" t="s">
        <v>651</v>
      </c>
      <c r="E8084" s="425" t="s">
        <v>667</v>
      </c>
      <c r="F8084" s="425">
        <v>528004120002</v>
      </c>
      <c r="G8084" s="425" t="s">
        <v>642</v>
      </c>
      <c r="H8084" s="425">
        <v>583149</v>
      </c>
      <c r="I8084" s="425" t="s">
        <v>680</v>
      </c>
      <c r="J8084" s="425">
        <v>202302</v>
      </c>
      <c r="K8084" s="425">
        <v>44681</v>
      </c>
      <c r="L8084" s="425" t="s">
        <v>644</v>
      </c>
      <c r="M8084" s="425">
        <v>-10426.299999999999</v>
      </c>
      <c r="N8084" s="425">
        <v>-17.7</v>
      </c>
      <c r="O8084" s="425" t="s">
        <v>645</v>
      </c>
      <c r="P8084" s="432">
        <v>-15.893000000000001</v>
      </c>
      <c r="Q8084" s="425">
        <v>30543689</v>
      </c>
      <c r="R8084" s="425" t="s">
        <v>646</v>
      </c>
      <c r="S8084" s="425">
        <v>8540399</v>
      </c>
      <c r="T8084" s="425" t="s">
        <v>2055</v>
      </c>
    </row>
    <row r="8085" spans="1:20" x14ac:dyDescent="0.25">
      <c r="A8085" s="425" t="s">
        <v>637</v>
      </c>
      <c r="B8085" s="425" t="s">
        <v>831</v>
      </c>
      <c r="C8085" s="425" t="s">
        <v>639</v>
      </c>
      <c r="D8085" s="425" t="s">
        <v>640</v>
      </c>
      <c r="E8085" s="425" t="s">
        <v>667</v>
      </c>
      <c r="F8085" s="425">
        <v>528004120002</v>
      </c>
      <c r="G8085" s="425" t="s">
        <v>642</v>
      </c>
      <c r="H8085" s="425">
        <v>583136</v>
      </c>
      <c r="I8085" s="425" t="s">
        <v>32</v>
      </c>
      <c r="J8085" s="425">
        <v>202302</v>
      </c>
      <c r="K8085" s="425">
        <v>44681</v>
      </c>
      <c r="L8085" s="425" t="s">
        <v>644</v>
      </c>
      <c r="M8085" s="425">
        <v>15452.75</v>
      </c>
      <c r="N8085" s="425">
        <v>26.24</v>
      </c>
      <c r="O8085" s="425" t="s">
        <v>645</v>
      </c>
      <c r="P8085" s="432">
        <v>23.562000000000001</v>
      </c>
      <c r="Q8085" s="425">
        <v>30543689</v>
      </c>
      <c r="R8085" s="425" t="s">
        <v>646</v>
      </c>
      <c r="S8085" s="425">
        <v>8540392</v>
      </c>
      <c r="T8085" s="425" t="s">
        <v>2045</v>
      </c>
    </row>
    <row r="8086" spans="1:20" x14ac:dyDescent="0.25">
      <c r="A8086" s="425" t="s">
        <v>637</v>
      </c>
      <c r="B8086" s="425" t="s">
        <v>831</v>
      </c>
      <c r="C8086" s="425" t="s">
        <v>639</v>
      </c>
      <c r="D8086" s="425" t="s">
        <v>651</v>
      </c>
      <c r="E8086" s="425" t="s">
        <v>673</v>
      </c>
      <c r="F8086" s="425">
        <v>528004120002</v>
      </c>
      <c r="G8086" s="425" t="s">
        <v>642</v>
      </c>
      <c r="H8086" s="425">
        <v>583133</v>
      </c>
      <c r="I8086" s="425" t="s">
        <v>29</v>
      </c>
      <c r="J8086" s="425">
        <v>202302</v>
      </c>
      <c r="K8086" s="425">
        <v>44681</v>
      </c>
      <c r="L8086" s="425" t="s">
        <v>644</v>
      </c>
      <c r="M8086" s="425">
        <v>21853.7</v>
      </c>
      <c r="N8086" s="425">
        <v>37.1</v>
      </c>
      <c r="O8086" s="425" t="s">
        <v>645</v>
      </c>
      <c r="P8086" s="432">
        <v>33.313000000000002</v>
      </c>
      <c r="Q8086" s="425">
        <v>30543689</v>
      </c>
      <c r="R8086" s="425" t="s">
        <v>646</v>
      </c>
      <c r="S8086" s="425">
        <v>8540279</v>
      </c>
      <c r="T8086" s="425" t="s">
        <v>2062</v>
      </c>
    </row>
    <row r="8087" spans="1:20" x14ac:dyDescent="0.25">
      <c r="A8087" s="425" t="s">
        <v>637</v>
      </c>
      <c r="B8087" s="425" t="s">
        <v>831</v>
      </c>
      <c r="C8087" s="425" t="s">
        <v>639</v>
      </c>
      <c r="D8087" s="425" t="s">
        <v>640</v>
      </c>
      <c r="E8087" s="425" t="s">
        <v>673</v>
      </c>
      <c r="F8087" s="425">
        <v>528004120002</v>
      </c>
      <c r="G8087" s="425" t="s">
        <v>642</v>
      </c>
      <c r="H8087" s="425">
        <v>583133</v>
      </c>
      <c r="I8087" s="425" t="s">
        <v>29</v>
      </c>
      <c r="J8087" s="425">
        <v>202302</v>
      </c>
      <c r="K8087" s="425">
        <v>44681</v>
      </c>
      <c r="L8087" s="425" t="s">
        <v>644</v>
      </c>
      <c r="M8087" s="425">
        <v>5518.86</v>
      </c>
      <c r="N8087" s="425">
        <v>9.3699999999999992</v>
      </c>
      <c r="O8087" s="425" t="s">
        <v>645</v>
      </c>
      <c r="P8087" s="432">
        <v>8.4139999999999997</v>
      </c>
      <c r="Q8087" s="425">
        <v>30543689</v>
      </c>
      <c r="R8087" s="425" t="s">
        <v>646</v>
      </c>
      <c r="S8087" s="425">
        <v>2012905</v>
      </c>
      <c r="T8087" s="425" t="s">
        <v>2058</v>
      </c>
    </row>
    <row r="8088" spans="1:20" x14ac:dyDescent="0.25">
      <c r="A8088" s="425" t="s">
        <v>637</v>
      </c>
      <c r="B8088" s="425" t="s">
        <v>831</v>
      </c>
      <c r="C8088" s="425" t="s">
        <v>639</v>
      </c>
      <c r="D8088" s="425" t="s">
        <v>640</v>
      </c>
      <c r="E8088" s="425" t="s">
        <v>673</v>
      </c>
      <c r="F8088" s="425">
        <v>528004120002</v>
      </c>
      <c r="G8088" s="425" t="s">
        <v>642</v>
      </c>
      <c r="H8088" s="425">
        <v>583133</v>
      </c>
      <c r="I8088" s="425" t="s">
        <v>29</v>
      </c>
      <c r="J8088" s="425">
        <v>202302</v>
      </c>
      <c r="K8088" s="425">
        <v>44681</v>
      </c>
      <c r="L8088" s="425" t="s">
        <v>644</v>
      </c>
      <c r="M8088" s="425">
        <v>3807.44</v>
      </c>
      <c r="N8088" s="425">
        <v>6.46</v>
      </c>
      <c r="O8088" s="425" t="s">
        <v>645</v>
      </c>
      <c r="P8088" s="432">
        <v>5.8010000000000002</v>
      </c>
      <c r="Q8088" s="425">
        <v>30543689</v>
      </c>
      <c r="R8088" s="425" t="s">
        <v>646</v>
      </c>
      <c r="S8088" s="425">
        <v>2013058</v>
      </c>
      <c r="T8088" s="425" t="s">
        <v>2057</v>
      </c>
    </row>
    <row r="8089" spans="1:20" x14ac:dyDescent="0.25">
      <c r="A8089" s="425" t="s">
        <v>637</v>
      </c>
      <c r="B8089" s="425" t="s">
        <v>831</v>
      </c>
      <c r="C8089" s="425" t="s">
        <v>639</v>
      </c>
      <c r="D8089" s="425" t="s">
        <v>640</v>
      </c>
      <c r="E8089" s="425" t="s">
        <v>673</v>
      </c>
      <c r="F8089" s="425">
        <v>528004120002</v>
      </c>
      <c r="G8089" s="425" t="s">
        <v>642</v>
      </c>
      <c r="H8089" s="425">
        <v>583133</v>
      </c>
      <c r="I8089" s="425" t="s">
        <v>29</v>
      </c>
      <c r="J8089" s="425">
        <v>202302</v>
      </c>
      <c r="K8089" s="425">
        <v>44681</v>
      </c>
      <c r="L8089" s="425" t="s">
        <v>644</v>
      </c>
      <c r="M8089" s="425">
        <v>5850.78</v>
      </c>
      <c r="N8089" s="425">
        <v>9.93</v>
      </c>
      <c r="O8089" s="425" t="s">
        <v>645</v>
      </c>
      <c r="P8089" s="432">
        <v>8.9160000000000004</v>
      </c>
      <c r="Q8089" s="425">
        <v>30543689</v>
      </c>
      <c r="R8089" s="425" t="s">
        <v>646</v>
      </c>
      <c r="S8089" s="425">
        <v>8540206</v>
      </c>
      <c r="T8089" s="425" t="s">
        <v>2051</v>
      </c>
    </row>
    <row r="8090" spans="1:20" x14ac:dyDescent="0.25">
      <c r="A8090" s="425" t="s">
        <v>637</v>
      </c>
      <c r="B8090" s="425" t="s">
        <v>831</v>
      </c>
      <c r="C8090" s="425" t="s">
        <v>639</v>
      </c>
      <c r="D8090" s="425" t="s">
        <v>651</v>
      </c>
      <c r="E8090" s="425" t="s">
        <v>673</v>
      </c>
      <c r="F8090" s="425">
        <v>528004120002</v>
      </c>
      <c r="G8090" s="425" t="s">
        <v>642</v>
      </c>
      <c r="H8090" s="425">
        <v>583133</v>
      </c>
      <c r="I8090" s="425" t="s">
        <v>29</v>
      </c>
      <c r="J8090" s="425">
        <v>202302</v>
      </c>
      <c r="K8090" s="425">
        <v>44681</v>
      </c>
      <c r="L8090" s="425" t="s">
        <v>644</v>
      </c>
      <c r="M8090" s="425">
        <v>3240.5</v>
      </c>
      <c r="N8090" s="425">
        <v>5.5</v>
      </c>
      <c r="O8090" s="425" t="s">
        <v>645</v>
      </c>
      <c r="P8090" s="432">
        <v>4.9390000000000001</v>
      </c>
      <c r="Q8090" s="425">
        <v>30543689</v>
      </c>
      <c r="R8090" s="425" t="s">
        <v>646</v>
      </c>
      <c r="S8090" s="425">
        <v>2027008</v>
      </c>
      <c r="T8090" s="425" t="s">
        <v>2050</v>
      </c>
    </row>
    <row r="8091" spans="1:20" x14ac:dyDescent="0.25">
      <c r="A8091" s="425" t="s">
        <v>637</v>
      </c>
      <c r="B8091" s="425" t="s">
        <v>831</v>
      </c>
      <c r="C8091" s="425" t="s">
        <v>639</v>
      </c>
      <c r="D8091" s="425" t="s">
        <v>651</v>
      </c>
      <c r="E8091" s="425" t="s">
        <v>673</v>
      </c>
      <c r="F8091" s="425">
        <v>528004120002</v>
      </c>
      <c r="G8091" s="425" t="s">
        <v>642</v>
      </c>
      <c r="H8091" s="425">
        <v>583133</v>
      </c>
      <c r="I8091" s="425" t="s">
        <v>29</v>
      </c>
      <c r="J8091" s="425">
        <v>202302</v>
      </c>
      <c r="K8091" s="425">
        <v>44681</v>
      </c>
      <c r="L8091" s="425" t="s">
        <v>644</v>
      </c>
      <c r="M8091" s="425">
        <v>5260.4</v>
      </c>
      <c r="N8091" s="425">
        <v>8.93</v>
      </c>
      <c r="O8091" s="425" t="s">
        <v>645</v>
      </c>
      <c r="P8091" s="432">
        <v>8.0190000000000001</v>
      </c>
      <c r="Q8091" s="425">
        <v>30543689</v>
      </c>
      <c r="R8091" s="425" t="s">
        <v>646</v>
      </c>
      <c r="S8091" s="425">
        <v>8540386</v>
      </c>
      <c r="T8091" s="425" t="s">
        <v>2066</v>
      </c>
    </row>
    <row r="8092" spans="1:20" x14ac:dyDescent="0.25">
      <c r="A8092" s="425" t="s">
        <v>637</v>
      </c>
      <c r="B8092" s="425" t="s">
        <v>831</v>
      </c>
      <c r="C8092" s="425" t="s">
        <v>639</v>
      </c>
      <c r="D8092" s="425" t="s">
        <v>695</v>
      </c>
      <c r="E8092" s="425" t="s">
        <v>673</v>
      </c>
      <c r="F8092" s="425">
        <v>528004120002</v>
      </c>
      <c r="G8092" s="425" t="s">
        <v>642</v>
      </c>
      <c r="H8092" s="425">
        <v>583133</v>
      </c>
      <c r="I8092" s="425" t="s">
        <v>29</v>
      </c>
      <c r="J8092" s="425">
        <v>202302</v>
      </c>
      <c r="K8092" s="425">
        <v>44681</v>
      </c>
      <c r="L8092" s="425" t="s">
        <v>644</v>
      </c>
      <c r="M8092" s="425">
        <v>19250.939999999999</v>
      </c>
      <c r="N8092" s="425">
        <v>32.68</v>
      </c>
      <c r="O8092" s="425" t="s">
        <v>645</v>
      </c>
      <c r="P8092" s="432">
        <v>29.344000000000001</v>
      </c>
      <c r="Q8092" s="425">
        <v>30543689</v>
      </c>
      <c r="R8092" s="425" t="s">
        <v>646</v>
      </c>
      <c r="S8092" s="425">
        <v>2046481</v>
      </c>
      <c r="T8092" s="425" t="s">
        <v>2065</v>
      </c>
    </row>
    <row r="8093" spans="1:20" x14ac:dyDescent="0.25">
      <c r="A8093" s="425" t="s">
        <v>637</v>
      </c>
      <c r="B8093" s="425" t="s">
        <v>831</v>
      </c>
      <c r="C8093" s="425" t="s">
        <v>639</v>
      </c>
      <c r="D8093" s="425" t="s">
        <v>651</v>
      </c>
      <c r="E8093" s="425" t="s">
        <v>673</v>
      </c>
      <c r="F8093" s="425">
        <v>528004120002</v>
      </c>
      <c r="G8093" s="425" t="s">
        <v>642</v>
      </c>
      <c r="H8093" s="425">
        <v>583133</v>
      </c>
      <c r="I8093" s="425" t="s">
        <v>29</v>
      </c>
      <c r="J8093" s="425">
        <v>202302</v>
      </c>
      <c r="K8093" s="425">
        <v>44681</v>
      </c>
      <c r="L8093" s="425" t="s">
        <v>644</v>
      </c>
      <c r="M8093" s="425">
        <v>3824.77</v>
      </c>
      <c r="N8093" s="425">
        <v>6.49</v>
      </c>
      <c r="O8093" s="425" t="s">
        <v>645</v>
      </c>
      <c r="P8093" s="432">
        <v>5.8280000000000003</v>
      </c>
      <c r="Q8093" s="425">
        <v>30543689</v>
      </c>
      <c r="R8093" s="425" t="s">
        <v>646</v>
      </c>
      <c r="S8093" s="425">
        <v>2030994</v>
      </c>
      <c r="T8093" s="425" t="s">
        <v>2064</v>
      </c>
    </row>
    <row r="8094" spans="1:20" x14ac:dyDescent="0.25">
      <c r="A8094" s="425" t="s">
        <v>637</v>
      </c>
      <c r="B8094" s="425" t="s">
        <v>831</v>
      </c>
      <c r="C8094" s="425" t="s">
        <v>639</v>
      </c>
      <c r="D8094" s="425" t="s">
        <v>640</v>
      </c>
      <c r="E8094" s="425" t="s">
        <v>673</v>
      </c>
      <c r="F8094" s="425">
        <v>528004120002</v>
      </c>
      <c r="G8094" s="425" t="s">
        <v>642</v>
      </c>
      <c r="H8094" s="425">
        <v>583133</v>
      </c>
      <c r="I8094" s="425" t="s">
        <v>29</v>
      </c>
      <c r="J8094" s="425">
        <v>202302</v>
      </c>
      <c r="K8094" s="425">
        <v>44681</v>
      </c>
      <c r="L8094" s="425" t="s">
        <v>644</v>
      </c>
      <c r="M8094" s="425">
        <v>36389.19</v>
      </c>
      <c r="N8094" s="425">
        <v>61.78</v>
      </c>
      <c r="O8094" s="425" t="s">
        <v>645</v>
      </c>
      <c r="P8094" s="432">
        <v>55.473999999999997</v>
      </c>
      <c r="Q8094" s="425">
        <v>30543689</v>
      </c>
      <c r="R8094" s="425" t="s">
        <v>646</v>
      </c>
      <c r="S8094" s="425">
        <v>2029740</v>
      </c>
      <c r="T8094" s="425" t="s">
        <v>2063</v>
      </c>
    </row>
    <row r="8095" spans="1:20" x14ac:dyDescent="0.25">
      <c r="A8095" s="425" t="s">
        <v>637</v>
      </c>
      <c r="B8095" s="425" t="s">
        <v>1313</v>
      </c>
      <c r="C8095" s="425" t="s">
        <v>639</v>
      </c>
      <c r="D8095" s="425" t="s">
        <v>651</v>
      </c>
      <c r="E8095" s="425" t="s">
        <v>641</v>
      </c>
      <c r="F8095" s="425">
        <v>528004120003</v>
      </c>
      <c r="G8095" s="425" t="s">
        <v>816</v>
      </c>
      <c r="H8095" s="425">
        <v>583561</v>
      </c>
      <c r="I8095" s="425" t="s">
        <v>982</v>
      </c>
      <c r="J8095" s="425">
        <v>202302</v>
      </c>
      <c r="K8095" s="425">
        <v>44681</v>
      </c>
      <c r="L8095" s="425" t="s">
        <v>644</v>
      </c>
      <c r="M8095" s="425">
        <v>350512.97</v>
      </c>
      <c r="N8095" s="425">
        <v>595.09</v>
      </c>
      <c r="O8095" s="425" t="s">
        <v>645</v>
      </c>
      <c r="P8095" s="432">
        <v>534.35</v>
      </c>
      <c r="Q8095" s="425">
        <v>30543689</v>
      </c>
      <c r="R8095" s="425"/>
      <c r="S8095" s="425"/>
      <c r="T8095" s="425" t="s">
        <v>1671</v>
      </c>
    </row>
    <row r="8096" spans="1:20" x14ac:dyDescent="0.25">
      <c r="A8096" s="425" t="s">
        <v>637</v>
      </c>
      <c r="B8096" s="425" t="s">
        <v>1313</v>
      </c>
      <c r="C8096" s="425" t="s">
        <v>639</v>
      </c>
      <c r="D8096" s="425" t="s">
        <v>651</v>
      </c>
      <c r="E8096" s="425" t="s">
        <v>641</v>
      </c>
      <c r="F8096" s="425">
        <v>528004120003</v>
      </c>
      <c r="G8096" s="425" t="s">
        <v>816</v>
      </c>
      <c r="H8096" s="425">
        <v>583561</v>
      </c>
      <c r="I8096" s="425" t="s">
        <v>982</v>
      </c>
      <c r="J8096" s="425">
        <v>202302</v>
      </c>
      <c r="K8096" s="425">
        <v>44681</v>
      </c>
      <c r="L8096" s="425" t="s">
        <v>644</v>
      </c>
      <c r="M8096" s="425">
        <v>116839.59</v>
      </c>
      <c r="N8096" s="425">
        <v>198.37</v>
      </c>
      <c r="O8096" s="425" t="s">
        <v>645</v>
      </c>
      <c r="P8096" s="432">
        <v>178.12299999999999</v>
      </c>
      <c r="Q8096" s="425">
        <v>30543689</v>
      </c>
      <c r="R8096" s="425"/>
      <c r="S8096" s="425"/>
      <c r="T8096" s="425" t="s">
        <v>1670</v>
      </c>
    </row>
    <row r="8097" spans="1:20" x14ac:dyDescent="0.25">
      <c r="A8097" s="425" t="s">
        <v>637</v>
      </c>
      <c r="B8097" s="425" t="s">
        <v>1313</v>
      </c>
      <c r="C8097" s="425" t="s">
        <v>639</v>
      </c>
      <c r="D8097" s="425" t="s">
        <v>651</v>
      </c>
      <c r="E8097" s="425" t="s">
        <v>641</v>
      </c>
      <c r="F8097" s="425">
        <v>528004120003</v>
      </c>
      <c r="G8097" s="425" t="s">
        <v>816</v>
      </c>
      <c r="H8097" s="425">
        <v>583561</v>
      </c>
      <c r="I8097" s="425" t="s">
        <v>982</v>
      </c>
      <c r="J8097" s="425">
        <v>202302</v>
      </c>
      <c r="K8097" s="425">
        <v>44681</v>
      </c>
      <c r="L8097" s="425" t="s">
        <v>644</v>
      </c>
      <c r="M8097" s="425">
        <v>105155.05</v>
      </c>
      <c r="N8097" s="425">
        <v>178.53</v>
      </c>
      <c r="O8097" s="425" t="s">
        <v>645</v>
      </c>
      <c r="P8097" s="432">
        <v>160.30799999999999</v>
      </c>
      <c r="Q8097" s="425">
        <v>30543689</v>
      </c>
      <c r="R8097" s="425"/>
      <c r="S8097" s="425"/>
      <c r="T8097" s="425" t="s">
        <v>1669</v>
      </c>
    </row>
    <row r="8098" spans="1:20" x14ac:dyDescent="0.25">
      <c r="A8098" s="425" t="s">
        <v>637</v>
      </c>
      <c r="B8098" s="425" t="s">
        <v>1313</v>
      </c>
      <c r="C8098" s="425" t="s">
        <v>639</v>
      </c>
      <c r="D8098" s="425" t="s">
        <v>651</v>
      </c>
      <c r="E8098" s="425" t="s">
        <v>641</v>
      </c>
      <c r="F8098" s="425">
        <v>528004120003</v>
      </c>
      <c r="G8098" s="425" t="s">
        <v>816</v>
      </c>
      <c r="H8098" s="425">
        <v>583561</v>
      </c>
      <c r="I8098" s="425" t="s">
        <v>982</v>
      </c>
      <c r="J8098" s="425">
        <v>202302</v>
      </c>
      <c r="K8098" s="425">
        <v>44681</v>
      </c>
      <c r="L8098" s="425" t="s">
        <v>644</v>
      </c>
      <c r="M8098" s="425">
        <v>518762.23</v>
      </c>
      <c r="N8098" s="425">
        <v>880.74</v>
      </c>
      <c r="O8098" s="425" t="s">
        <v>645</v>
      </c>
      <c r="P8098" s="432">
        <v>790.84500000000003</v>
      </c>
      <c r="Q8098" s="425">
        <v>30543689</v>
      </c>
      <c r="R8098" s="425"/>
      <c r="S8098" s="425"/>
      <c r="T8098" s="425" t="s">
        <v>1668</v>
      </c>
    </row>
    <row r="8099" spans="1:20" x14ac:dyDescent="0.25">
      <c r="A8099" s="425" t="s">
        <v>637</v>
      </c>
      <c r="B8099" s="425" t="s">
        <v>1313</v>
      </c>
      <c r="C8099" s="425" t="s">
        <v>639</v>
      </c>
      <c r="D8099" s="425" t="s">
        <v>651</v>
      </c>
      <c r="E8099" s="425" t="s">
        <v>641</v>
      </c>
      <c r="F8099" s="425">
        <v>528004120003</v>
      </c>
      <c r="G8099" s="425" t="s">
        <v>816</v>
      </c>
      <c r="H8099" s="425">
        <v>583561</v>
      </c>
      <c r="I8099" s="425" t="s">
        <v>982</v>
      </c>
      <c r="J8099" s="425">
        <v>202302</v>
      </c>
      <c r="K8099" s="425">
        <v>44681</v>
      </c>
      <c r="L8099" s="425" t="s">
        <v>644</v>
      </c>
      <c r="M8099" s="425">
        <v>46738.15</v>
      </c>
      <c r="N8099" s="425">
        <v>79.349999999999994</v>
      </c>
      <c r="O8099" s="425" t="s">
        <v>645</v>
      </c>
      <c r="P8099" s="432">
        <v>71.251000000000005</v>
      </c>
      <c r="Q8099" s="425">
        <v>30543689</v>
      </c>
      <c r="R8099" s="425"/>
      <c r="S8099" s="425"/>
      <c r="T8099" s="425" t="s">
        <v>1667</v>
      </c>
    </row>
    <row r="8100" spans="1:20" x14ac:dyDescent="0.25">
      <c r="A8100" s="425" t="s">
        <v>637</v>
      </c>
      <c r="B8100" s="425" t="s">
        <v>1741</v>
      </c>
      <c r="C8100" s="425" t="s">
        <v>639</v>
      </c>
      <c r="D8100" s="425" t="s">
        <v>651</v>
      </c>
      <c r="E8100" s="425" t="s">
        <v>641</v>
      </c>
      <c r="F8100" s="425">
        <v>528004120003</v>
      </c>
      <c r="G8100" s="425" t="s">
        <v>816</v>
      </c>
      <c r="H8100" s="425">
        <v>583557</v>
      </c>
      <c r="I8100" s="425" t="s">
        <v>76</v>
      </c>
      <c r="J8100" s="425">
        <v>202302</v>
      </c>
      <c r="K8100" s="425">
        <v>44681</v>
      </c>
      <c r="L8100" s="425" t="s">
        <v>644</v>
      </c>
      <c r="M8100" s="425">
        <v>471600</v>
      </c>
      <c r="N8100" s="425">
        <v>800.67</v>
      </c>
      <c r="O8100" s="425" t="s">
        <v>645</v>
      </c>
      <c r="P8100" s="432">
        <v>718.947</v>
      </c>
      <c r="Q8100" s="425">
        <v>30543689</v>
      </c>
      <c r="R8100" s="425"/>
      <c r="S8100" s="425"/>
      <c r="T8100" s="425" t="s">
        <v>2026</v>
      </c>
    </row>
    <row r="8101" spans="1:20" x14ac:dyDescent="0.25">
      <c r="A8101" s="425" t="s">
        <v>637</v>
      </c>
      <c r="B8101" s="425" t="s">
        <v>1741</v>
      </c>
      <c r="C8101" s="425" t="s">
        <v>639</v>
      </c>
      <c r="D8101" s="425" t="s">
        <v>651</v>
      </c>
      <c r="E8101" s="425" t="s">
        <v>641</v>
      </c>
      <c r="F8101" s="425">
        <v>528004120003</v>
      </c>
      <c r="G8101" s="425" t="s">
        <v>816</v>
      </c>
      <c r="H8101" s="425">
        <v>583561</v>
      </c>
      <c r="I8101" s="425" t="s">
        <v>982</v>
      </c>
      <c r="J8101" s="425">
        <v>202302</v>
      </c>
      <c r="K8101" s="425">
        <v>44681</v>
      </c>
      <c r="L8101" s="425" t="s">
        <v>644</v>
      </c>
      <c r="M8101" s="425">
        <v>-471600</v>
      </c>
      <c r="N8101" s="425">
        <v>-800.67</v>
      </c>
      <c r="O8101" s="425" t="s">
        <v>645</v>
      </c>
      <c r="P8101" s="432">
        <v>-718.947</v>
      </c>
      <c r="Q8101" s="425">
        <v>30543689</v>
      </c>
      <c r="R8101" s="425"/>
      <c r="S8101" s="425"/>
      <c r="T8101" s="425" t="s">
        <v>2026</v>
      </c>
    </row>
    <row r="8102" spans="1:20" x14ac:dyDescent="0.25">
      <c r="A8102" s="425" t="s">
        <v>637</v>
      </c>
      <c r="B8102" s="425" t="s">
        <v>1313</v>
      </c>
      <c r="C8102" s="425" t="s">
        <v>639</v>
      </c>
      <c r="D8102" s="425" t="s">
        <v>651</v>
      </c>
      <c r="E8102" s="425" t="s">
        <v>641</v>
      </c>
      <c r="F8102" s="425">
        <v>528004120003</v>
      </c>
      <c r="G8102" s="425" t="s">
        <v>816</v>
      </c>
      <c r="H8102" s="425">
        <v>583561</v>
      </c>
      <c r="I8102" s="425" t="s">
        <v>982</v>
      </c>
      <c r="J8102" s="425">
        <v>202302</v>
      </c>
      <c r="K8102" s="425">
        <v>44681</v>
      </c>
      <c r="L8102" s="425" t="s">
        <v>644</v>
      </c>
      <c r="M8102" s="425">
        <v>-518762.23</v>
      </c>
      <c r="N8102" s="425">
        <v>-880.74</v>
      </c>
      <c r="O8102" s="425" t="s">
        <v>645</v>
      </c>
      <c r="P8102" s="432">
        <v>-790.84500000000003</v>
      </c>
      <c r="Q8102" s="425">
        <v>30543689</v>
      </c>
      <c r="R8102" s="425"/>
      <c r="S8102" s="425"/>
      <c r="T8102" s="425" t="s">
        <v>1571</v>
      </c>
    </row>
    <row r="8103" spans="1:20" x14ac:dyDescent="0.25">
      <c r="A8103" s="425" t="s">
        <v>637</v>
      </c>
      <c r="B8103" s="425" t="s">
        <v>1313</v>
      </c>
      <c r="C8103" s="425" t="s">
        <v>639</v>
      </c>
      <c r="D8103" s="425" t="s">
        <v>651</v>
      </c>
      <c r="E8103" s="425" t="s">
        <v>641</v>
      </c>
      <c r="F8103" s="425">
        <v>528004120003</v>
      </c>
      <c r="G8103" s="425" t="s">
        <v>816</v>
      </c>
      <c r="H8103" s="425">
        <v>583561</v>
      </c>
      <c r="I8103" s="425" t="s">
        <v>982</v>
      </c>
      <c r="J8103" s="425">
        <v>202302</v>
      </c>
      <c r="K8103" s="425">
        <v>44681</v>
      </c>
      <c r="L8103" s="425" t="s">
        <v>644</v>
      </c>
      <c r="M8103" s="425">
        <v>-46738.15</v>
      </c>
      <c r="N8103" s="425">
        <v>-79.349999999999994</v>
      </c>
      <c r="O8103" s="425" t="s">
        <v>645</v>
      </c>
      <c r="P8103" s="432">
        <v>-71.251000000000005</v>
      </c>
      <c r="Q8103" s="425">
        <v>30543689</v>
      </c>
      <c r="R8103" s="425"/>
      <c r="S8103" s="425"/>
      <c r="T8103" s="425" t="s">
        <v>1575</v>
      </c>
    </row>
    <row r="8104" spans="1:20" x14ac:dyDescent="0.25">
      <c r="A8104" s="425" t="s">
        <v>637</v>
      </c>
      <c r="B8104" s="425" t="s">
        <v>1313</v>
      </c>
      <c r="C8104" s="425" t="s">
        <v>639</v>
      </c>
      <c r="D8104" s="425" t="s">
        <v>651</v>
      </c>
      <c r="E8104" s="425" t="s">
        <v>641</v>
      </c>
      <c r="F8104" s="425">
        <v>528004120003</v>
      </c>
      <c r="G8104" s="425" t="s">
        <v>816</v>
      </c>
      <c r="H8104" s="425">
        <v>583561</v>
      </c>
      <c r="I8104" s="425" t="s">
        <v>982</v>
      </c>
      <c r="J8104" s="425">
        <v>202302</v>
      </c>
      <c r="K8104" s="425">
        <v>44681</v>
      </c>
      <c r="L8104" s="425" t="s">
        <v>644</v>
      </c>
      <c r="M8104" s="425">
        <v>-350512.97</v>
      </c>
      <c r="N8104" s="425">
        <v>-595.09</v>
      </c>
      <c r="O8104" s="425" t="s">
        <v>645</v>
      </c>
      <c r="P8104" s="432">
        <v>-534.35</v>
      </c>
      <c r="Q8104" s="425">
        <v>30543689</v>
      </c>
      <c r="R8104" s="425"/>
      <c r="S8104" s="425"/>
      <c r="T8104" s="425" t="s">
        <v>1574</v>
      </c>
    </row>
    <row r="8105" spans="1:20" x14ac:dyDescent="0.25">
      <c r="A8105" s="425" t="s">
        <v>637</v>
      </c>
      <c r="B8105" s="425" t="s">
        <v>1313</v>
      </c>
      <c r="C8105" s="425" t="s">
        <v>639</v>
      </c>
      <c r="D8105" s="425" t="s">
        <v>651</v>
      </c>
      <c r="E8105" s="425" t="s">
        <v>641</v>
      </c>
      <c r="F8105" s="425">
        <v>528004120003</v>
      </c>
      <c r="G8105" s="425" t="s">
        <v>816</v>
      </c>
      <c r="H8105" s="425">
        <v>583561</v>
      </c>
      <c r="I8105" s="425" t="s">
        <v>982</v>
      </c>
      <c r="J8105" s="425">
        <v>202302</v>
      </c>
      <c r="K8105" s="425">
        <v>44681</v>
      </c>
      <c r="L8105" s="425" t="s">
        <v>644</v>
      </c>
      <c r="M8105" s="425">
        <v>-116839.59</v>
      </c>
      <c r="N8105" s="425">
        <v>-198.37</v>
      </c>
      <c r="O8105" s="425" t="s">
        <v>645</v>
      </c>
      <c r="P8105" s="432">
        <v>-178.12299999999999</v>
      </c>
      <c r="Q8105" s="425">
        <v>30543689</v>
      </c>
      <c r="R8105" s="425"/>
      <c r="S8105" s="425"/>
      <c r="T8105" s="425" t="s">
        <v>1573</v>
      </c>
    </row>
    <row r="8106" spans="1:20" x14ac:dyDescent="0.25">
      <c r="A8106" s="425" t="s">
        <v>637</v>
      </c>
      <c r="B8106" s="425" t="s">
        <v>1313</v>
      </c>
      <c r="C8106" s="425" t="s">
        <v>639</v>
      </c>
      <c r="D8106" s="425" t="s">
        <v>651</v>
      </c>
      <c r="E8106" s="425" t="s">
        <v>641</v>
      </c>
      <c r="F8106" s="425">
        <v>528004120003</v>
      </c>
      <c r="G8106" s="425" t="s">
        <v>816</v>
      </c>
      <c r="H8106" s="425">
        <v>583561</v>
      </c>
      <c r="I8106" s="425" t="s">
        <v>982</v>
      </c>
      <c r="J8106" s="425">
        <v>202302</v>
      </c>
      <c r="K8106" s="425">
        <v>44681</v>
      </c>
      <c r="L8106" s="425" t="s">
        <v>644</v>
      </c>
      <c r="M8106" s="425">
        <v>-105155.05</v>
      </c>
      <c r="N8106" s="425">
        <v>-178.53</v>
      </c>
      <c r="O8106" s="425" t="s">
        <v>645</v>
      </c>
      <c r="P8106" s="432">
        <v>-160.30799999999999</v>
      </c>
      <c r="Q8106" s="425">
        <v>30543689</v>
      </c>
      <c r="R8106" s="425"/>
      <c r="S8106" s="425"/>
      <c r="T8106" s="425" t="s">
        <v>1572</v>
      </c>
    </row>
    <row r="8107" spans="1:20" x14ac:dyDescent="0.25">
      <c r="A8107" s="425" t="s">
        <v>637</v>
      </c>
      <c r="B8107" s="425" t="s">
        <v>1313</v>
      </c>
      <c r="C8107" s="425" t="s">
        <v>639</v>
      </c>
      <c r="D8107" s="425" t="s">
        <v>651</v>
      </c>
      <c r="E8107" s="425" t="s">
        <v>641</v>
      </c>
      <c r="F8107" s="425">
        <v>528004120003</v>
      </c>
      <c r="G8107" s="425" t="s">
        <v>816</v>
      </c>
      <c r="H8107" s="425">
        <v>583557</v>
      </c>
      <c r="I8107" s="425" t="s">
        <v>76</v>
      </c>
      <c r="J8107" s="425">
        <v>202302</v>
      </c>
      <c r="K8107" s="425">
        <v>44681</v>
      </c>
      <c r="L8107" s="425" t="s">
        <v>644</v>
      </c>
      <c r="M8107" s="425">
        <v>-518762.23</v>
      </c>
      <c r="N8107" s="425">
        <v>-880.74</v>
      </c>
      <c r="O8107" s="425" t="s">
        <v>645</v>
      </c>
      <c r="P8107" s="432">
        <v>-790.84500000000003</v>
      </c>
      <c r="Q8107" s="425">
        <v>30543689</v>
      </c>
      <c r="R8107" s="425"/>
      <c r="S8107" s="425"/>
      <c r="T8107" s="425" t="s">
        <v>1668</v>
      </c>
    </row>
    <row r="8108" spans="1:20" x14ac:dyDescent="0.25">
      <c r="A8108" s="425" t="s">
        <v>637</v>
      </c>
      <c r="B8108" s="425" t="s">
        <v>1313</v>
      </c>
      <c r="C8108" s="425" t="s">
        <v>639</v>
      </c>
      <c r="D8108" s="425" t="s">
        <v>651</v>
      </c>
      <c r="E8108" s="425" t="s">
        <v>641</v>
      </c>
      <c r="F8108" s="425">
        <v>528004120003</v>
      </c>
      <c r="G8108" s="425" t="s">
        <v>816</v>
      </c>
      <c r="H8108" s="425">
        <v>583557</v>
      </c>
      <c r="I8108" s="425" t="s">
        <v>76</v>
      </c>
      <c r="J8108" s="425">
        <v>202302</v>
      </c>
      <c r="K8108" s="425">
        <v>44681</v>
      </c>
      <c r="L8108" s="425" t="s">
        <v>644</v>
      </c>
      <c r="M8108" s="425">
        <v>-46738.15</v>
      </c>
      <c r="N8108" s="425">
        <v>-79.349999999999994</v>
      </c>
      <c r="O8108" s="425" t="s">
        <v>645</v>
      </c>
      <c r="P8108" s="432">
        <v>-71.251000000000005</v>
      </c>
      <c r="Q8108" s="425">
        <v>30543689</v>
      </c>
      <c r="R8108" s="425"/>
      <c r="S8108" s="425"/>
      <c r="T8108" s="425" t="s">
        <v>1667</v>
      </c>
    </row>
    <row r="8109" spans="1:20" x14ac:dyDescent="0.25">
      <c r="A8109" s="425" t="s">
        <v>637</v>
      </c>
      <c r="B8109" s="425" t="s">
        <v>1313</v>
      </c>
      <c r="C8109" s="425" t="s">
        <v>639</v>
      </c>
      <c r="D8109" s="425" t="s">
        <v>651</v>
      </c>
      <c r="E8109" s="425" t="s">
        <v>641</v>
      </c>
      <c r="F8109" s="425">
        <v>528004120003</v>
      </c>
      <c r="G8109" s="425" t="s">
        <v>816</v>
      </c>
      <c r="H8109" s="425">
        <v>583557</v>
      </c>
      <c r="I8109" s="425" t="s">
        <v>76</v>
      </c>
      <c r="J8109" s="425">
        <v>202302</v>
      </c>
      <c r="K8109" s="425">
        <v>44681</v>
      </c>
      <c r="L8109" s="425" t="s">
        <v>644</v>
      </c>
      <c r="M8109" s="425">
        <v>-350512.97</v>
      </c>
      <c r="N8109" s="425">
        <v>-595.09</v>
      </c>
      <c r="O8109" s="425" t="s">
        <v>645</v>
      </c>
      <c r="P8109" s="432">
        <v>-534.35</v>
      </c>
      <c r="Q8109" s="425">
        <v>30543689</v>
      </c>
      <c r="R8109" s="425"/>
      <c r="S8109" s="425"/>
      <c r="T8109" s="425" t="s">
        <v>1671</v>
      </c>
    </row>
    <row r="8110" spans="1:20" x14ac:dyDescent="0.25">
      <c r="A8110" s="425" t="s">
        <v>637</v>
      </c>
      <c r="B8110" s="425" t="s">
        <v>1313</v>
      </c>
      <c r="C8110" s="425" t="s">
        <v>639</v>
      </c>
      <c r="D8110" s="425" t="s">
        <v>651</v>
      </c>
      <c r="E8110" s="425" t="s">
        <v>641</v>
      </c>
      <c r="F8110" s="425">
        <v>528004120003</v>
      </c>
      <c r="G8110" s="425" t="s">
        <v>816</v>
      </c>
      <c r="H8110" s="425">
        <v>583557</v>
      </c>
      <c r="I8110" s="425" t="s">
        <v>76</v>
      </c>
      <c r="J8110" s="425">
        <v>202302</v>
      </c>
      <c r="K8110" s="425">
        <v>44681</v>
      </c>
      <c r="L8110" s="425" t="s">
        <v>644</v>
      </c>
      <c r="M8110" s="425">
        <v>-116839.59</v>
      </c>
      <c r="N8110" s="425">
        <v>-198.37</v>
      </c>
      <c r="O8110" s="425" t="s">
        <v>645</v>
      </c>
      <c r="P8110" s="432">
        <v>-178.12299999999999</v>
      </c>
      <c r="Q8110" s="425">
        <v>30543689</v>
      </c>
      <c r="R8110" s="425"/>
      <c r="S8110" s="425"/>
      <c r="T8110" s="425" t="s">
        <v>1670</v>
      </c>
    </row>
    <row r="8111" spans="1:20" x14ac:dyDescent="0.25">
      <c r="A8111" s="425" t="s">
        <v>637</v>
      </c>
      <c r="B8111" s="425" t="s">
        <v>1313</v>
      </c>
      <c r="C8111" s="425" t="s">
        <v>639</v>
      </c>
      <c r="D8111" s="425" t="s">
        <v>651</v>
      </c>
      <c r="E8111" s="425" t="s">
        <v>641</v>
      </c>
      <c r="F8111" s="425">
        <v>528004120003</v>
      </c>
      <c r="G8111" s="425" t="s">
        <v>816</v>
      </c>
      <c r="H8111" s="425">
        <v>583557</v>
      </c>
      <c r="I8111" s="425" t="s">
        <v>76</v>
      </c>
      <c r="J8111" s="425">
        <v>202302</v>
      </c>
      <c r="K8111" s="425">
        <v>44681</v>
      </c>
      <c r="L8111" s="425" t="s">
        <v>644</v>
      </c>
      <c r="M8111" s="425">
        <v>-105155.05</v>
      </c>
      <c r="N8111" s="425">
        <v>-178.53</v>
      </c>
      <c r="O8111" s="425" t="s">
        <v>645</v>
      </c>
      <c r="P8111" s="432">
        <v>-160.30799999999999</v>
      </c>
      <c r="Q8111" s="425">
        <v>30543689</v>
      </c>
      <c r="R8111" s="425"/>
      <c r="S8111" s="425"/>
      <c r="T8111" s="425" t="s">
        <v>1669</v>
      </c>
    </row>
    <row r="8112" spans="1:20" x14ac:dyDescent="0.25">
      <c r="A8112" s="425" t="s">
        <v>637</v>
      </c>
      <c r="B8112" s="425" t="s">
        <v>1313</v>
      </c>
      <c r="C8112" s="425" t="s">
        <v>639</v>
      </c>
      <c r="D8112" s="425" t="s">
        <v>651</v>
      </c>
      <c r="E8112" s="425" t="s">
        <v>641</v>
      </c>
      <c r="F8112" s="425">
        <v>528004120003</v>
      </c>
      <c r="G8112" s="425" t="s">
        <v>816</v>
      </c>
      <c r="H8112" s="425">
        <v>583557</v>
      </c>
      <c r="I8112" s="425" t="s">
        <v>76</v>
      </c>
      <c r="J8112" s="425">
        <v>202302</v>
      </c>
      <c r="K8112" s="425">
        <v>44681</v>
      </c>
      <c r="L8112" s="425" t="s">
        <v>644</v>
      </c>
      <c r="M8112" s="425">
        <v>518762.23</v>
      </c>
      <c r="N8112" s="425">
        <v>880.74</v>
      </c>
      <c r="O8112" s="425" t="s">
        <v>645</v>
      </c>
      <c r="P8112" s="432">
        <v>790.84500000000003</v>
      </c>
      <c r="Q8112" s="425">
        <v>30543689</v>
      </c>
      <c r="R8112" s="425"/>
      <c r="S8112" s="425"/>
      <c r="T8112" s="425" t="s">
        <v>1571</v>
      </c>
    </row>
    <row r="8113" spans="1:20" x14ac:dyDescent="0.25">
      <c r="A8113" s="425" t="s">
        <v>637</v>
      </c>
      <c r="B8113" s="425" t="s">
        <v>1313</v>
      </c>
      <c r="C8113" s="425" t="s">
        <v>639</v>
      </c>
      <c r="D8113" s="425" t="s">
        <v>651</v>
      </c>
      <c r="E8113" s="425" t="s">
        <v>641</v>
      </c>
      <c r="F8113" s="425">
        <v>528004120003</v>
      </c>
      <c r="G8113" s="425" t="s">
        <v>816</v>
      </c>
      <c r="H8113" s="425">
        <v>583557</v>
      </c>
      <c r="I8113" s="425" t="s">
        <v>76</v>
      </c>
      <c r="J8113" s="425">
        <v>202302</v>
      </c>
      <c r="K8113" s="425">
        <v>44681</v>
      </c>
      <c r="L8113" s="425" t="s">
        <v>644</v>
      </c>
      <c r="M8113" s="425">
        <v>46738.15</v>
      </c>
      <c r="N8113" s="425">
        <v>79.349999999999994</v>
      </c>
      <c r="O8113" s="425" t="s">
        <v>645</v>
      </c>
      <c r="P8113" s="432">
        <v>71.251000000000005</v>
      </c>
      <c r="Q8113" s="425">
        <v>30543689</v>
      </c>
      <c r="R8113" s="425"/>
      <c r="S8113" s="425"/>
      <c r="T8113" s="425" t="s">
        <v>1575</v>
      </c>
    </row>
    <row r="8114" spans="1:20" x14ac:dyDescent="0.25">
      <c r="A8114" s="425" t="s">
        <v>637</v>
      </c>
      <c r="B8114" s="425" t="s">
        <v>1313</v>
      </c>
      <c r="C8114" s="425" t="s">
        <v>639</v>
      </c>
      <c r="D8114" s="425" t="s">
        <v>651</v>
      </c>
      <c r="E8114" s="425" t="s">
        <v>641</v>
      </c>
      <c r="F8114" s="425">
        <v>528004120003</v>
      </c>
      <c r="G8114" s="425" t="s">
        <v>816</v>
      </c>
      <c r="H8114" s="425">
        <v>583557</v>
      </c>
      <c r="I8114" s="425" t="s">
        <v>76</v>
      </c>
      <c r="J8114" s="425">
        <v>202302</v>
      </c>
      <c r="K8114" s="425">
        <v>44681</v>
      </c>
      <c r="L8114" s="425" t="s">
        <v>644</v>
      </c>
      <c r="M8114" s="425">
        <v>350512.97</v>
      </c>
      <c r="N8114" s="425">
        <v>595.09</v>
      </c>
      <c r="O8114" s="425" t="s">
        <v>645</v>
      </c>
      <c r="P8114" s="432">
        <v>534.35</v>
      </c>
      <c r="Q8114" s="425">
        <v>30543689</v>
      </c>
      <c r="R8114" s="425"/>
      <c r="S8114" s="425"/>
      <c r="T8114" s="425" t="s">
        <v>1574</v>
      </c>
    </row>
    <row r="8115" spans="1:20" x14ac:dyDescent="0.25">
      <c r="A8115" s="425" t="s">
        <v>637</v>
      </c>
      <c r="B8115" s="425" t="s">
        <v>1313</v>
      </c>
      <c r="C8115" s="425" t="s">
        <v>639</v>
      </c>
      <c r="D8115" s="425" t="s">
        <v>651</v>
      </c>
      <c r="E8115" s="425" t="s">
        <v>641</v>
      </c>
      <c r="F8115" s="425">
        <v>528004120003</v>
      </c>
      <c r="G8115" s="425" t="s">
        <v>816</v>
      </c>
      <c r="H8115" s="425">
        <v>583557</v>
      </c>
      <c r="I8115" s="425" t="s">
        <v>76</v>
      </c>
      <c r="J8115" s="425">
        <v>202302</v>
      </c>
      <c r="K8115" s="425">
        <v>44681</v>
      </c>
      <c r="L8115" s="425" t="s">
        <v>644</v>
      </c>
      <c r="M8115" s="425">
        <v>116839.59</v>
      </c>
      <c r="N8115" s="425">
        <v>198.37</v>
      </c>
      <c r="O8115" s="425" t="s">
        <v>645</v>
      </c>
      <c r="P8115" s="432">
        <v>178.12299999999999</v>
      </c>
      <c r="Q8115" s="425">
        <v>30543689</v>
      </c>
      <c r="R8115" s="425"/>
      <c r="S8115" s="425"/>
      <c r="T8115" s="425" t="s">
        <v>1573</v>
      </c>
    </row>
    <row r="8116" spans="1:20" x14ac:dyDescent="0.25">
      <c r="A8116" s="425" t="s">
        <v>637</v>
      </c>
      <c r="B8116" s="425" t="s">
        <v>1313</v>
      </c>
      <c r="C8116" s="425" t="s">
        <v>639</v>
      </c>
      <c r="D8116" s="425" t="s">
        <v>651</v>
      </c>
      <c r="E8116" s="425" t="s">
        <v>641</v>
      </c>
      <c r="F8116" s="425">
        <v>528004120003</v>
      </c>
      <c r="G8116" s="425" t="s">
        <v>816</v>
      </c>
      <c r="H8116" s="425">
        <v>583557</v>
      </c>
      <c r="I8116" s="425" t="s">
        <v>76</v>
      </c>
      <c r="J8116" s="425">
        <v>202302</v>
      </c>
      <c r="K8116" s="425">
        <v>44681</v>
      </c>
      <c r="L8116" s="425" t="s">
        <v>644</v>
      </c>
      <c r="M8116" s="425">
        <v>105155.05</v>
      </c>
      <c r="N8116" s="425">
        <v>178.53</v>
      </c>
      <c r="O8116" s="425" t="s">
        <v>645</v>
      </c>
      <c r="P8116" s="432">
        <v>160.30799999999999</v>
      </c>
      <c r="Q8116" s="425">
        <v>30543689</v>
      </c>
      <c r="R8116" s="425"/>
      <c r="S8116" s="425"/>
      <c r="T8116" s="425" t="s">
        <v>1572</v>
      </c>
    </row>
    <row r="8117" spans="1:20" x14ac:dyDescent="0.25">
      <c r="A8117" s="425" t="s">
        <v>637</v>
      </c>
      <c r="B8117" s="425" t="s">
        <v>821</v>
      </c>
      <c r="C8117" s="425" t="s">
        <v>639</v>
      </c>
      <c r="D8117" s="425" t="s">
        <v>651</v>
      </c>
      <c r="E8117" s="425" t="s">
        <v>641</v>
      </c>
      <c r="F8117" s="425">
        <v>528004120003</v>
      </c>
      <c r="G8117" s="425" t="s">
        <v>816</v>
      </c>
      <c r="H8117" s="425">
        <v>583557</v>
      </c>
      <c r="I8117" s="425" t="s">
        <v>76</v>
      </c>
      <c r="J8117" s="425">
        <v>202302</v>
      </c>
      <c r="K8117" s="425">
        <v>44681</v>
      </c>
      <c r="L8117" s="425" t="s">
        <v>644</v>
      </c>
      <c r="M8117" s="425">
        <v>625400</v>
      </c>
      <c r="N8117" s="425">
        <v>1061.79</v>
      </c>
      <c r="O8117" s="425" t="s">
        <v>645</v>
      </c>
      <c r="P8117" s="432">
        <v>953.41499999999996</v>
      </c>
      <c r="Q8117" s="425">
        <v>30543689</v>
      </c>
      <c r="R8117" s="425"/>
      <c r="S8117" s="425"/>
      <c r="T8117" s="425" t="s">
        <v>2027</v>
      </c>
    </row>
    <row r="8118" spans="1:20" x14ac:dyDescent="0.25">
      <c r="A8118" s="425" t="s">
        <v>637</v>
      </c>
      <c r="B8118" s="425" t="s">
        <v>821</v>
      </c>
      <c r="C8118" s="425" t="s">
        <v>639</v>
      </c>
      <c r="D8118" s="425" t="s">
        <v>651</v>
      </c>
      <c r="E8118" s="425" t="s">
        <v>641</v>
      </c>
      <c r="F8118" s="425">
        <v>528004120003</v>
      </c>
      <c r="G8118" s="425" t="s">
        <v>816</v>
      </c>
      <c r="H8118" s="425">
        <v>583561</v>
      </c>
      <c r="I8118" s="425" t="s">
        <v>982</v>
      </c>
      <c r="J8118" s="425">
        <v>202302</v>
      </c>
      <c r="K8118" s="425">
        <v>44681</v>
      </c>
      <c r="L8118" s="425" t="s">
        <v>644</v>
      </c>
      <c r="M8118" s="425">
        <v>-625400</v>
      </c>
      <c r="N8118" s="425">
        <v>-1061.79</v>
      </c>
      <c r="O8118" s="425" t="s">
        <v>645</v>
      </c>
      <c r="P8118" s="432">
        <v>-953.41499999999996</v>
      </c>
      <c r="Q8118" s="425">
        <v>30543689</v>
      </c>
      <c r="R8118" s="425"/>
      <c r="S8118" s="425"/>
      <c r="T8118" s="425" t="s">
        <v>2027</v>
      </c>
    </row>
    <row r="8119" spans="1:20" x14ac:dyDescent="0.25">
      <c r="A8119" s="425" t="s">
        <v>637</v>
      </c>
      <c r="B8119" s="425" t="s">
        <v>821</v>
      </c>
      <c r="C8119" s="425" t="s">
        <v>639</v>
      </c>
      <c r="D8119" s="425" t="s">
        <v>695</v>
      </c>
      <c r="E8119" s="425" t="s">
        <v>704</v>
      </c>
      <c r="F8119" s="425">
        <v>528004120003</v>
      </c>
      <c r="G8119" s="425" t="s">
        <v>816</v>
      </c>
      <c r="H8119" s="425">
        <v>583558</v>
      </c>
      <c r="I8119" s="425" t="s">
        <v>79</v>
      </c>
      <c r="J8119" s="425">
        <v>202302</v>
      </c>
      <c r="K8119" s="425">
        <v>44694</v>
      </c>
      <c r="L8119" s="425" t="s">
        <v>644</v>
      </c>
      <c r="M8119" s="425">
        <v>-6500</v>
      </c>
      <c r="N8119" s="425">
        <v>-10.41</v>
      </c>
      <c r="O8119" s="425" t="s">
        <v>645</v>
      </c>
      <c r="P8119" s="432">
        <v>-9.91</v>
      </c>
      <c r="Q8119" s="425">
        <v>30543689</v>
      </c>
      <c r="R8119" s="425"/>
      <c r="S8119" s="425"/>
      <c r="T8119" s="425" t="s">
        <v>2175</v>
      </c>
    </row>
    <row r="8120" spans="1:20" x14ac:dyDescent="0.25">
      <c r="A8120" s="425" t="s">
        <v>637</v>
      </c>
      <c r="B8120" s="425" t="s">
        <v>821</v>
      </c>
      <c r="C8120" s="425" t="s">
        <v>639</v>
      </c>
      <c r="D8120" s="425" t="s">
        <v>695</v>
      </c>
      <c r="E8120" s="425" t="s">
        <v>704</v>
      </c>
      <c r="F8120" s="425">
        <v>528004120003</v>
      </c>
      <c r="G8120" s="425" t="s">
        <v>816</v>
      </c>
      <c r="H8120" s="425">
        <v>583558</v>
      </c>
      <c r="I8120" s="425" t="s">
        <v>79</v>
      </c>
      <c r="J8120" s="425">
        <v>202302</v>
      </c>
      <c r="K8120" s="425">
        <v>44694</v>
      </c>
      <c r="L8120" s="425" t="s">
        <v>644</v>
      </c>
      <c r="M8120" s="425">
        <v>-131500</v>
      </c>
      <c r="N8120" s="425">
        <v>-210.58</v>
      </c>
      <c r="O8120" s="425" t="s">
        <v>645</v>
      </c>
      <c r="P8120" s="432">
        <v>-200.47399999999999</v>
      </c>
      <c r="Q8120" s="425">
        <v>30543689</v>
      </c>
      <c r="R8120" s="425"/>
      <c r="S8120" s="425"/>
      <c r="T8120" s="425" t="s">
        <v>2174</v>
      </c>
    </row>
    <row r="8121" spans="1:20" x14ac:dyDescent="0.25">
      <c r="A8121" s="425" t="s">
        <v>637</v>
      </c>
      <c r="B8121" s="425" t="s">
        <v>821</v>
      </c>
      <c r="C8121" s="425" t="s">
        <v>639</v>
      </c>
      <c r="D8121" s="425" t="s">
        <v>695</v>
      </c>
      <c r="E8121" s="425" t="s">
        <v>704</v>
      </c>
      <c r="F8121" s="425">
        <v>528004120003</v>
      </c>
      <c r="G8121" s="425" t="s">
        <v>816</v>
      </c>
      <c r="H8121" s="425">
        <v>583556</v>
      </c>
      <c r="I8121" s="425" t="s">
        <v>73</v>
      </c>
      <c r="J8121" s="425">
        <v>202302</v>
      </c>
      <c r="K8121" s="425">
        <v>44694</v>
      </c>
      <c r="L8121" s="425" t="s">
        <v>644</v>
      </c>
      <c r="M8121" s="425">
        <v>6500</v>
      </c>
      <c r="N8121" s="425">
        <v>10.41</v>
      </c>
      <c r="O8121" s="425" t="s">
        <v>645</v>
      </c>
      <c r="P8121" s="432">
        <v>9.91</v>
      </c>
      <c r="Q8121" s="425">
        <v>30543689</v>
      </c>
      <c r="R8121" s="425"/>
      <c r="S8121" s="425"/>
      <c r="T8121" s="425" t="s">
        <v>2175</v>
      </c>
    </row>
    <row r="8122" spans="1:20" x14ac:dyDescent="0.25">
      <c r="A8122" s="425" t="s">
        <v>637</v>
      </c>
      <c r="B8122" s="425" t="s">
        <v>821</v>
      </c>
      <c r="C8122" s="425" t="s">
        <v>639</v>
      </c>
      <c r="D8122" s="425" t="s">
        <v>695</v>
      </c>
      <c r="E8122" s="425" t="s">
        <v>704</v>
      </c>
      <c r="F8122" s="425">
        <v>528004120003</v>
      </c>
      <c r="G8122" s="425" t="s">
        <v>816</v>
      </c>
      <c r="H8122" s="425">
        <v>583556</v>
      </c>
      <c r="I8122" s="425" t="s">
        <v>73</v>
      </c>
      <c r="J8122" s="425">
        <v>202302</v>
      </c>
      <c r="K8122" s="425">
        <v>44694</v>
      </c>
      <c r="L8122" s="425" t="s">
        <v>644</v>
      </c>
      <c r="M8122" s="425">
        <v>131500</v>
      </c>
      <c r="N8122" s="425">
        <v>210.58</v>
      </c>
      <c r="O8122" s="425" t="s">
        <v>645</v>
      </c>
      <c r="P8122" s="432">
        <v>200.47399999999999</v>
      </c>
      <c r="Q8122" s="425">
        <v>30543689</v>
      </c>
      <c r="R8122" s="425"/>
      <c r="S8122" s="425"/>
      <c r="T8122" s="425" t="s">
        <v>2174</v>
      </c>
    </row>
    <row r="8123" spans="1:20" x14ac:dyDescent="0.25">
      <c r="A8123" s="425" t="s">
        <v>637</v>
      </c>
      <c r="B8123" s="425" t="s">
        <v>666</v>
      </c>
      <c r="C8123" s="425" t="s">
        <v>639</v>
      </c>
      <c r="D8123" s="425" t="s">
        <v>718</v>
      </c>
      <c r="E8123" s="425" t="s">
        <v>641</v>
      </c>
      <c r="F8123" s="425">
        <v>528004120010</v>
      </c>
      <c r="G8123" s="425" t="s">
        <v>653</v>
      </c>
      <c r="H8123" s="425">
        <v>583596</v>
      </c>
      <c r="I8123" s="425" t="s">
        <v>181</v>
      </c>
      <c r="J8123" s="425">
        <v>202302</v>
      </c>
      <c r="K8123" s="425">
        <v>44701</v>
      </c>
      <c r="L8123" s="425" t="s">
        <v>644</v>
      </c>
      <c r="M8123" s="425">
        <v>641740</v>
      </c>
      <c r="N8123" s="425">
        <v>1027.6400000000001</v>
      </c>
      <c r="O8123" s="425" t="s">
        <v>645</v>
      </c>
      <c r="P8123" s="432">
        <v>978.32299999999998</v>
      </c>
      <c r="Q8123" s="425">
        <v>30543689</v>
      </c>
      <c r="R8123" s="425" t="s">
        <v>668</v>
      </c>
      <c r="S8123" s="425" t="s">
        <v>1547</v>
      </c>
      <c r="T8123" s="425" t="s">
        <v>2485</v>
      </c>
    </row>
    <row r="8124" spans="1:20" x14ac:dyDescent="0.25">
      <c r="A8124" s="425" t="s">
        <v>637</v>
      </c>
      <c r="B8124" s="425" t="s">
        <v>666</v>
      </c>
      <c r="C8124" s="425" t="s">
        <v>639</v>
      </c>
      <c r="D8124" s="425" t="s">
        <v>718</v>
      </c>
      <c r="E8124" s="425" t="s">
        <v>641</v>
      </c>
      <c r="F8124" s="425">
        <v>528004120010</v>
      </c>
      <c r="G8124" s="425" t="s">
        <v>653</v>
      </c>
      <c r="H8124" s="425">
        <v>583598</v>
      </c>
      <c r="I8124" s="425" t="s">
        <v>179</v>
      </c>
      <c r="J8124" s="425">
        <v>202302</v>
      </c>
      <c r="K8124" s="425">
        <v>44701</v>
      </c>
      <c r="L8124" s="425" t="s">
        <v>644</v>
      </c>
      <c r="M8124" s="425">
        <v>-115513</v>
      </c>
      <c r="N8124" s="425">
        <v>-184.98</v>
      </c>
      <c r="O8124" s="425" t="s">
        <v>645</v>
      </c>
      <c r="P8124" s="432">
        <v>-176.10300000000001</v>
      </c>
      <c r="Q8124" s="425">
        <v>30543689</v>
      </c>
      <c r="R8124" s="425" t="s">
        <v>668</v>
      </c>
      <c r="S8124" s="425" t="s">
        <v>1547</v>
      </c>
      <c r="T8124" s="425" t="s">
        <v>2487</v>
      </c>
    </row>
    <row r="8125" spans="1:20" x14ac:dyDescent="0.25">
      <c r="A8125" s="425" t="s">
        <v>637</v>
      </c>
      <c r="B8125" s="425" t="s">
        <v>666</v>
      </c>
      <c r="C8125" s="425" t="s">
        <v>639</v>
      </c>
      <c r="D8125" s="425" t="s">
        <v>718</v>
      </c>
      <c r="E8125" s="425" t="s">
        <v>641</v>
      </c>
      <c r="F8125" s="425">
        <v>528004120010</v>
      </c>
      <c r="G8125" s="425" t="s">
        <v>653</v>
      </c>
      <c r="H8125" s="425">
        <v>583596</v>
      </c>
      <c r="I8125" s="425" t="s">
        <v>181</v>
      </c>
      <c r="J8125" s="425">
        <v>202302</v>
      </c>
      <c r="K8125" s="425">
        <v>44701</v>
      </c>
      <c r="L8125" s="425" t="s">
        <v>644</v>
      </c>
      <c r="M8125" s="425">
        <v>115513</v>
      </c>
      <c r="N8125" s="425">
        <v>184.98</v>
      </c>
      <c r="O8125" s="425" t="s">
        <v>645</v>
      </c>
      <c r="P8125" s="432">
        <v>176.10300000000001</v>
      </c>
      <c r="Q8125" s="425">
        <v>30543689</v>
      </c>
      <c r="R8125" s="425" t="s">
        <v>668</v>
      </c>
      <c r="S8125" s="425" t="s">
        <v>1547</v>
      </c>
      <c r="T8125" s="425" t="s">
        <v>2487</v>
      </c>
    </row>
    <row r="8126" spans="1:20" x14ac:dyDescent="0.25">
      <c r="A8126" s="425" t="s">
        <v>637</v>
      </c>
      <c r="B8126" s="425" t="s">
        <v>666</v>
      </c>
      <c r="C8126" s="425" t="s">
        <v>639</v>
      </c>
      <c r="D8126" s="425" t="s">
        <v>718</v>
      </c>
      <c r="E8126" s="425" t="s">
        <v>641</v>
      </c>
      <c r="F8126" s="425">
        <v>528004120010</v>
      </c>
      <c r="G8126" s="425" t="s">
        <v>653</v>
      </c>
      <c r="H8126" s="425">
        <v>583598</v>
      </c>
      <c r="I8126" s="425" t="s">
        <v>179</v>
      </c>
      <c r="J8126" s="425">
        <v>202302</v>
      </c>
      <c r="K8126" s="425">
        <v>44701</v>
      </c>
      <c r="L8126" s="425" t="s">
        <v>644</v>
      </c>
      <c r="M8126" s="425">
        <v>-641740</v>
      </c>
      <c r="N8126" s="425">
        <v>-1027.6400000000001</v>
      </c>
      <c r="O8126" s="425" t="s">
        <v>645</v>
      </c>
      <c r="P8126" s="432">
        <v>-978.32299999999998</v>
      </c>
      <c r="Q8126" s="425">
        <v>30543689</v>
      </c>
      <c r="R8126" s="425" t="s">
        <v>668</v>
      </c>
      <c r="S8126" s="425" t="s">
        <v>1547</v>
      </c>
      <c r="T8126" s="425" t="s">
        <v>2485</v>
      </c>
    </row>
    <row r="8127" spans="1:20" x14ac:dyDescent="0.25">
      <c r="A8127" s="425" t="s">
        <v>637</v>
      </c>
      <c r="B8127" s="425" t="s">
        <v>1741</v>
      </c>
      <c r="C8127" s="425" t="s">
        <v>639</v>
      </c>
      <c r="D8127" s="425" t="s">
        <v>695</v>
      </c>
      <c r="E8127" s="425" t="s">
        <v>641</v>
      </c>
      <c r="F8127" s="425">
        <v>528004120003</v>
      </c>
      <c r="G8127" s="425" t="s">
        <v>816</v>
      </c>
      <c r="H8127" s="425">
        <v>583559</v>
      </c>
      <c r="I8127" s="425" t="s">
        <v>81</v>
      </c>
      <c r="J8127" s="425">
        <v>202302</v>
      </c>
      <c r="K8127" s="425">
        <v>44702</v>
      </c>
      <c r="L8127" s="425" t="s">
        <v>644</v>
      </c>
      <c r="M8127" s="425">
        <v>-157500</v>
      </c>
      <c r="N8127" s="425">
        <v>-252.21</v>
      </c>
      <c r="O8127" s="425" t="s">
        <v>645</v>
      </c>
      <c r="P8127" s="432">
        <v>-240.10599999999999</v>
      </c>
      <c r="Q8127" s="425">
        <v>30543689</v>
      </c>
      <c r="R8127" s="425"/>
      <c r="S8127" s="425"/>
      <c r="T8127" s="425" t="s">
        <v>2492</v>
      </c>
    </row>
    <row r="8128" spans="1:20" x14ac:dyDescent="0.25">
      <c r="A8128" s="425" t="s">
        <v>637</v>
      </c>
      <c r="B8128" s="425" t="s">
        <v>1741</v>
      </c>
      <c r="C8128" s="425" t="s">
        <v>639</v>
      </c>
      <c r="D8128" s="425" t="s">
        <v>695</v>
      </c>
      <c r="E8128" s="425" t="s">
        <v>641</v>
      </c>
      <c r="F8128" s="425">
        <v>528004120003</v>
      </c>
      <c r="G8128" s="425" t="s">
        <v>816</v>
      </c>
      <c r="H8128" s="425">
        <v>583557</v>
      </c>
      <c r="I8128" s="425" t="s">
        <v>76</v>
      </c>
      <c r="J8128" s="425">
        <v>202302</v>
      </c>
      <c r="K8128" s="425">
        <v>44702</v>
      </c>
      <c r="L8128" s="425" t="s">
        <v>644</v>
      </c>
      <c r="M8128" s="425">
        <v>157500</v>
      </c>
      <c r="N8128" s="425">
        <v>252.21</v>
      </c>
      <c r="O8128" s="425" t="s">
        <v>645</v>
      </c>
      <c r="P8128" s="432">
        <v>240.10599999999999</v>
      </c>
      <c r="Q8128" s="425">
        <v>30543689</v>
      </c>
      <c r="R8128" s="425"/>
      <c r="S8128" s="425"/>
      <c r="T8128" s="425" t="s">
        <v>2492</v>
      </c>
    </row>
    <row r="8129" spans="1:20" x14ac:dyDescent="0.25">
      <c r="A8129" s="425" t="s">
        <v>637</v>
      </c>
      <c r="B8129" s="425" t="s">
        <v>677</v>
      </c>
      <c r="C8129" s="425" t="s">
        <v>639</v>
      </c>
      <c r="D8129" s="425" t="s">
        <v>651</v>
      </c>
      <c r="E8129" s="425" t="s">
        <v>673</v>
      </c>
      <c r="F8129" s="425">
        <v>528004120002</v>
      </c>
      <c r="G8129" s="425" t="s">
        <v>642</v>
      </c>
      <c r="H8129" s="425">
        <v>583133</v>
      </c>
      <c r="I8129" s="425" t="s">
        <v>29</v>
      </c>
      <c r="J8129" s="425">
        <v>202302</v>
      </c>
      <c r="K8129" s="425">
        <v>44706</v>
      </c>
      <c r="L8129" s="425" t="s">
        <v>644</v>
      </c>
      <c r="M8129" s="425">
        <v>60307.199999999997</v>
      </c>
      <c r="N8129" s="425">
        <v>96.57</v>
      </c>
      <c r="O8129" s="425" t="s">
        <v>645</v>
      </c>
      <c r="P8129" s="432">
        <v>91.936000000000007</v>
      </c>
      <c r="Q8129" s="425">
        <v>30543689</v>
      </c>
      <c r="R8129" s="425" t="s">
        <v>646</v>
      </c>
      <c r="S8129" s="425">
        <v>8540386</v>
      </c>
      <c r="T8129" s="425" t="s">
        <v>2221</v>
      </c>
    </row>
    <row r="8130" spans="1:20" x14ac:dyDescent="0.25">
      <c r="A8130" s="425" t="s">
        <v>637</v>
      </c>
      <c r="B8130" s="425" t="s">
        <v>677</v>
      </c>
      <c r="C8130" s="425" t="s">
        <v>639</v>
      </c>
      <c r="D8130" s="425" t="s">
        <v>651</v>
      </c>
      <c r="E8130" s="425" t="s">
        <v>673</v>
      </c>
      <c r="F8130" s="425">
        <v>528004120002</v>
      </c>
      <c r="G8130" s="425" t="s">
        <v>642</v>
      </c>
      <c r="H8130" s="425">
        <v>583133</v>
      </c>
      <c r="I8130" s="425" t="s">
        <v>29</v>
      </c>
      <c r="J8130" s="425">
        <v>202302</v>
      </c>
      <c r="K8130" s="425">
        <v>44706</v>
      </c>
      <c r="L8130" s="425" t="s">
        <v>644</v>
      </c>
      <c r="M8130" s="425">
        <v>43921.03</v>
      </c>
      <c r="N8130" s="425">
        <v>70.33</v>
      </c>
      <c r="O8130" s="425" t="s">
        <v>645</v>
      </c>
      <c r="P8130" s="432">
        <v>66.954999999999998</v>
      </c>
      <c r="Q8130" s="425">
        <v>30543689</v>
      </c>
      <c r="R8130" s="425" t="s">
        <v>646</v>
      </c>
      <c r="S8130" s="425">
        <v>8540279</v>
      </c>
      <c r="T8130" s="425" t="s">
        <v>2219</v>
      </c>
    </row>
    <row r="8131" spans="1:20" x14ac:dyDescent="0.25">
      <c r="A8131" s="425" t="s">
        <v>637</v>
      </c>
      <c r="B8131" s="425" t="s">
        <v>677</v>
      </c>
      <c r="C8131" s="425" t="s">
        <v>639</v>
      </c>
      <c r="D8131" s="425" t="s">
        <v>695</v>
      </c>
      <c r="E8131" s="425" t="s">
        <v>673</v>
      </c>
      <c r="F8131" s="425">
        <v>528004120002</v>
      </c>
      <c r="G8131" s="425" t="s">
        <v>642</v>
      </c>
      <c r="H8131" s="425">
        <v>583133</v>
      </c>
      <c r="I8131" s="425" t="s">
        <v>29</v>
      </c>
      <c r="J8131" s="425">
        <v>202302</v>
      </c>
      <c r="K8131" s="425">
        <v>44706</v>
      </c>
      <c r="L8131" s="425" t="s">
        <v>644</v>
      </c>
      <c r="M8131" s="425">
        <v>278120.77</v>
      </c>
      <c r="N8131" s="425">
        <v>445.37</v>
      </c>
      <c r="O8131" s="425" t="s">
        <v>645</v>
      </c>
      <c r="P8131" s="432">
        <v>423.99599999999998</v>
      </c>
      <c r="Q8131" s="425">
        <v>30543689</v>
      </c>
      <c r="R8131" s="425" t="s">
        <v>646</v>
      </c>
      <c r="S8131" s="425">
        <v>2046481</v>
      </c>
      <c r="T8131" s="425" t="s">
        <v>2217</v>
      </c>
    </row>
    <row r="8132" spans="1:20" x14ac:dyDescent="0.25">
      <c r="A8132" s="425" t="s">
        <v>637</v>
      </c>
      <c r="B8132" s="425" t="s">
        <v>677</v>
      </c>
      <c r="C8132" s="425" t="s">
        <v>639</v>
      </c>
      <c r="D8132" s="425" t="s">
        <v>651</v>
      </c>
      <c r="E8132" s="425" t="s">
        <v>667</v>
      </c>
      <c r="F8132" s="425">
        <v>528004120002</v>
      </c>
      <c r="G8132" s="425" t="s">
        <v>642</v>
      </c>
      <c r="H8132" s="425">
        <v>583149</v>
      </c>
      <c r="I8132" s="425" t="s">
        <v>680</v>
      </c>
      <c r="J8132" s="425">
        <v>202302</v>
      </c>
      <c r="K8132" s="425">
        <v>44706</v>
      </c>
      <c r="L8132" s="425" t="s">
        <v>644</v>
      </c>
      <c r="M8132" s="425">
        <v>-91756.77</v>
      </c>
      <c r="N8132" s="425">
        <v>-146.93</v>
      </c>
      <c r="O8132" s="425" t="s">
        <v>645</v>
      </c>
      <c r="P8132" s="432">
        <v>-139.87899999999999</v>
      </c>
      <c r="Q8132" s="425">
        <v>30543689</v>
      </c>
      <c r="R8132" s="425" t="s">
        <v>646</v>
      </c>
      <c r="S8132" s="425">
        <v>8540358</v>
      </c>
      <c r="T8132" s="425" t="s">
        <v>2220</v>
      </c>
    </row>
    <row r="8133" spans="1:20" x14ac:dyDescent="0.25">
      <c r="A8133" s="425" t="s">
        <v>637</v>
      </c>
      <c r="B8133" s="425" t="s">
        <v>677</v>
      </c>
      <c r="C8133" s="425" t="s">
        <v>639</v>
      </c>
      <c r="D8133" s="425" t="s">
        <v>651</v>
      </c>
      <c r="E8133" s="425" t="s">
        <v>667</v>
      </c>
      <c r="F8133" s="425">
        <v>528004120002</v>
      </c>
      <c r="G8133" s="425" t="s">
        <v>642</v>
      </c>
      <c r="H8133" s="425">
        <v>583149</v>
      </c>
      <c r="I8133" s="425" t="s">
        <v>680</v>
      </c>
      <c r="J8133" s="425">
        <v>202302</v>
      </c>
      <c r="K8133" s="425">
        <v>44706</v>
      </c>
      <c r="L8133" s="425" t="s">
        <v>644</v>
      </c>
      <c r="M8133" s="425">
        <v>-137245.29999999999</v>
      </c>
      <c r="N8133" s="425">
        <v>-219.78</v>
      </c>
      <c r="O8133" s="425" t="s">
        <v>645</v>
      </c>
      <c r="P8133" s="432">
        <v>-209.233</v>
      </c>
      <c r="Q8133" s="425">
        <v>30543689</v>
      </c>
      <c r="R8133" s="425" t="s">
        <v>646</v>
      </c>
      <c r="S8133" s="425">
        <v>8540399</v>
      </c>
      <c r="T8133" s="425" t="s">
        <v>2216</v>
      </c>
    </row>
    <row r="8134" spans="1:20" x14ac:dyDescent="0.25">
      <c r="A8134" s="425" t="s">
        <v>637</v>
      </c>
      <c r="B8134" s="425" t="s">
        <v>677</v>
      </c>
      <c r="C8134" s="425" t="s">
        <v>639</v>
      </c>
      <c r="D8134" s="425" t="s">
        <v>651</v>
      </c>
      <c r="E8134" s="425" t="s">
        <v>667</v>
      </c>
      <c r="F8134" s="425">
        <v>528004120002</v>
      </c>
      <c r="G8134" s="425" t="s">
        <v>642</v>
      </c>
      <c r="H8134" s="425">
        <v>583136</v>
      </c>
      <c r="I8134" s="425" t="s">
        <v>32</v>
      </c>
      <c r="J8134" s="425">
        <v>202302</v>
      </c>
      <c r="K8134" s="425">
        <v>44706</v>
      </c>
      <c r="L8134" s="425" t="s">
        <v>644</v>
      </c>
      <c r="M8134" s="425">
        <v>91756.77</v>
      </c>
      <c r="N8134" s="425">
        <v>146.93</v>
      </c>
      <c r="O8134" s="425" t="s">
        <v>645</v>
      </c>
      <c r="P8134" s="432">
        <v>139.87899999999999</v>
      </c>
      <c r="Q8134" s="425">
        <v>30543689</v>
      </c>
      <c r="R8134" s="425" t="s">
        <v>646</v>
      </c>
      <c r="S8134" s="425">
        <v>8540358</v>
      </c>
      <c r="T8134" s="425" t="s">
        <v>2220</v>
      </c>
    </row>
    <row r="8135" spans="1:20" x14ac:dyDescent="0.25">
      <c r="A8135" s="425" t="s">
        <v>637</v>
      </c>
      <c r="B8135" s="425" t="s">
        <v>677</v>
      </c>
      <c r="C8135" s="425" t="s">
        <v>639</v>
      </c>
      <c r="D8135" s="425" t="s">
        <v>651</v>
      </c>
      <c r="E8135" s="425" t="s">
        <v>667</v>
      </c>
      <c r="F8135" s="425">
        <v>528004120002</v>
      </c>
      <c r="G8135" s="425" t="s">
        <v>642</v>
      </c>
      <c r="H8135" s="425">
        <v>583136</v>
      </c>
      <c r="I8135" s="425" t="s">
        <v>32</v>
      </c>
      <c r="J8135" s="425">
        <v>202302</v>
      </c>
      <c r="K8135" s="425">
        <v>44706</v>
      </c>
      <c r="L8135" s="425" t="s">
        <v>644</v>
      </c>
      <c r="M8135" s="425">
        <v>137245.29999999999</v>
      </c>
      <c r="N8135" s="425">
        <v>219.78</v>
      </c>
      <c r="O8135" s="425" t="s">
        <v>645</v>
      </c>
      <c r="P8135" s="432">
        <v>209.233</v>
      </c>
      <c r="Q8135" s="425">
        <v>30543689</v>
      </c>
      <c r="R8135" s="425" t="s">
        <v>646</v>
      </c>
      <c r="S8135" s="425">
        <v>8540399</v>
      </c>
      <c r="T8135" s="425" t="s">
        <v>2216</v>
      </c>
    </row>
    <row r="8136" spans="1:20" x14ac:dyDescent="0.25">
      <c r="A8136" s="425" t="s">
        <v>637</v>
      </c>
      <c r="B8136" s="425" t="s">
        <v>754</v>
      </c>
      <c r="C8136" s="425" t="s">
        <v>639</v>
      </c>
      <c r="D8136" s="425" t="s">
        <v>651</v>
      </c>
      <c r="E8136" s="425" t="s">
        <v>667</v>
      </c>
      <c r="F8136" s="425">
        <v>528004120002</v>
      </c>
      <c r="G8136" s="425" t="s">
        <v>642</v>
      </c>
      <c r="H8136" s="425">
        <v>583149</v>
      </c>
      <c r="I8136" s="425" t="s">
        <v>680</v>
      </c>
      <c r="J8136" s="425">
        <v>202302</v>
      </c>
      <c r="K8136" s="425">
        <v>44706</v>
      </c>
      <c r="L8136" s="425" t="s">
        <v>644</v>
      </c>
      <c r="M8136" s="425">
        <v>-15823.11</v>
      </c>
      <c r="N8136" s="425">
        <v>-25.34</v>
      </c>
      <c r="O8136" s="425" t="s">
        <v>645</v>
      </c>
      <c r="P8136" s="432">
        <v>-24.123999999999999</v>
      </c>
      <c r="Q8136" s="425">
        <v>30543689</v>
      </c>
      <c r="R8136" s="425" t="s">
        <v>646</v>
      </c>
      <c r="S8136" s="425">
        <v>8540358</v>
      </c>
      <c r="T8136" s="425" t="s">
        <v>2223</v>
      </c>
    </row>
    <row r="8137" spans="1:20" x14ac:dyDescent="0.25">
      <c r="A8137" s="425" t="s">
        <v>637</v>
      </c>
      <c r="B8137" s="425" t="s">
        <v>754</v>
      </c>
      <c r="C8137" s="425" t="s">
        <v>639</v>
      </c>
      <c r="D8137" s="425" t="s">
        <v>651</v>
      </c>
      <c r="E8137" s="425" t="s">
        <v>667</v>
      </c>
      <c r="F8137" s="425">
        <v>528004120002</v>
      </c>
      <c r="G8137" s="425" t="s">
        <v>642</v>
      </c>
      <c r="H8137" s="425">
        <v>583149</v>
      </c>
      <c r="I8137" s="425" t="s">
        <v>680</v>
      </c>
      <c r="J8137" s="425">
        <v>202302</v>
      </c>
      <c r="K8137" s="425">
        <v>44706</v>
      </c>
      <c r="L8137" s="425" t="s">
        <v>644</v>
      </c>
      <c r="M8137" s="425">
        <v>-19187.95</v>
      </c>
      <c r="N8137" s="425">
        <v>-30.73</v>
      </c>
      <c r="O8137" s="425" t="s">
        <v>645</v>
      </c>
      <c r="P8137" s="432">
        <v>-29.254999999999999</v>
      </c>
      <c r="Q8137" s="425">
        <v>30543689</v>
      </c>
      <c r="R8137" s="425" t="s">
        <v>646</v>
      </c>
      <c r="S8137" s="425">
        <v>8540399</v>
      </c>
      <c r="T8137" s="425" t="s">
        <v>2298</v>
      </c>
    </row>
    <row r="8138" spans="1:20" x14ac:dyDescent="0.25">
      <c r="A8138" s="425" t="s">
        <v>637</v>
      </c>
      <c r="B8138" s="425" t="s">
        <v>754</v>
      </c>
      <c r="C8138" s="425" t="s">
        <v>639</v>
      </c>
      <c r="D8138" s="425" t="s">
        <v>651</v>
      </c>
      <c r="E8138" s="425" t="s">
        <v>673</v>
      </c>
      <c r="F8138" s="425">
        <v>528004120002</v>
      </c>
      <c r="G8138" s="425" t="s">
        <v>642</v>
      </c>
      <c r="H8138" s="425">
        <v>583148</v>
      </c>
      <c r="I8138" s="425" t="s">
        <v>699</v>
      </c>
      <c r="J8138" s="425">
        <v>202302</v>
      </c>
      <c r="K8138" s="425">
        <v>44706</v>
      </c>
      <c r="L8138" s="425" t="s">
        <v>644</v>
      </c>
      <c r="M8138" s="425">
        <v>-7051.82</v>
      </c>
      <c r="N8138" s="425">
        <v>-11.29</v>
      </c>
      <c r="O8138" s="425" t="s">
        <v>645</v>
      </c>
      <c r="P8138" s="432">
        <v>-10.747999999999999</v>
      </c>
      <c r="Q8138" s="425">
        <v>30543689</v>
      </c>
      <c r="R8138" s="425" t="s">
        <v>646</v>
      </c>
      <c r="S8138" s="425">
        <v>8540279</v>
      </c>
      <c r="T8138" s="425" t="s">
        <v>2230</v>
      </c>
    </row>
    <row r="8139" spans="1:20" x14ac:dyDescent="0.25">
      <c r="A8139" s="425" t="s">
        <v>637</v>
      </c>
      <c r="B8139" s="425" t="s">
        <v>754</v>
      </c>
      <c r="C8139" s="425" t="s">
        <v>639</v>
      </c>
      <c r="D8139" s="425" t="s">
        <v>695</v>
      </c>
      <c r="E8139" s="425" t="s">
        <v>673</v>
      </c>
      <c r="F8139" s="425">
        <v>528004120002</v>
      </c>
      <c r="G8139" s="425" t="s">
        <v>642</v>
      </c>
      <c r="H8139" s="425">
        <v>583148</v>
      </c>
      <c r="I8139" s="425" t="s">
        <v>699</v>
      </c>
      <c r="J8139" s="425">
        <v>202302</v>
      </c>
      <c r="K8139" s="425">
        <v>44706</v>
      </c>
      <c r="L8139" s="425" t="s">
        <v>644</v>
      </c>
      <c r="M8139" s="425">
        <v>-36203.31</v>
      </c>
      <c r="N8139" s="425">
        <v>-57.97</v>
      </c>
      <c r="O8139" s="425" t="s">
        <v>645</v>
      </c>
      <c r="P8139" s="432">
        <v>-55.188000000000002</v>
      </c>
      <c r="Q8139" s="425">
        <v>30543689</v>
      </c>
      <c r="R8139" s="425" t="s">
        <v>646</v>
      </c>
      <c r="S8139" s="425">
        <v>2046481</v>
      </c>
      <c r="T8139" s="425" t="s">
        <v>2225</v>
      </c>
    </row>
    <row r="8140" spans="1:20" x14ac:dyDescent="0.25">
      <c r="A8140" s="425" t="s">
        <v>637</v>
      </c>
      <c r="B8140" s="425" t="s">
        <v>754</v>
      </c>
      <c r="C8140" s="425" t="s">
        <v>639</v>
      </c>
      <c r="D8140" s="425" t="s">
        <v>651</v>
      </c>
      <c r="E8140" s="425" t="s">
        <v>673</v>
      </c>
      <c r="F8140" s="425">
        <v>528004120002</v>
      </c>
      <c r="G8140" s="425" t="s">
        <v>642</v>
      </c>
      <c r="H8140" s="425">
        <v>583148</v>
      </c>
      <c r="I8140" s="425" t="s">
        <v>699</v>
      </c>
      <c r="J8140" s="425">
        <v>202302</v>
      </c>
      <c r="K8140" s="425">
        <v>44706</v>
      </c>
      <c r="L8140" s="425" t="s">
        <v>644</v>
      </c>
      <c r="M8140" s="425">
        <v>-8431.41</v>
      </c>
      <c r="N8140" s="425">
        <v>-13.5</v>
      </c>
      <c r="O8140" s="425" t="s">
        <v>645</v>
      </c>
      <c r="P8140" s="432">
        <v>-12.852</v>
      </c>
      <c r="Q8140" s="425">
        <v>30543689</v>
      </c>
      <c r="R8140" s="425" t="s">
        <v>646</v>
      </c>
      <c r="S8140" s="425">
        <v>8540386</v>
      </c>
      <c r="T8140" s="425" t="s">
        <v>2224</v>
      </c>
    </row>
    <row r="8141" spans="1:20" x14ac:dyDescent="0.25">
      <c r="A8141" s="425" t="s">
        <v>637</v>
      </c>
      <c r="B8141" s="425" t="s">
        <v>736</v>
      </c>
      <c r="C8141" s="425" t="s">
        <v>639</v>
      </c>
      <c r="D8141" s="425" t="s">
        <v>640</v>
      </c>
      <c r="E8141" s="425" t="s">
        <v>667</v>
      </c>
      <c r="F8141" s="425">
        <v>528004120002</v>
      </c>
      <c r="G8141" s="425" t="s">
        <v>642</v>
      </c>
      <c r="H8141" s="425">
        <v>583136</v>
      </c>
      <c r="I8141" s="425" t="s">
        <v>32</v>
      </c>
      <c r="J8141" s="425">
        <v>202302</v>
      </c>
      <c r="K8141" s="425">
        <v>44706</v>
      </c>
      <c r="L8141" s="425" t="s">
        <v>644</v>
      </c>
      <c r="M8141" s="425">
        <v>30259.26</v>
      </c>
      <c r="N8141" s="425">
        <v>48.46</v>
      </c>
      <c r="O8141" s="425" t="s">
        <v>645</v>
      </c>
      <c r="P8141" s="432">
        <v>46.134</v>
      </c>
      <c r="Q8141" s="425">
        <v>30543689</v>
      </c>
      <c r="R8141" s="425" t="s">
        <v>646</v>
      </c>
      <c r="S8141" s="425">
        <v>8540392</v>
      </c>
      <c r="T8141" s="425" t="s">
        <v>2267</v>
      </c>
    </row>
    <row r="8142" spans="1:20" x14ac:dyDescent="0.25">
      <c r="A8142" s="425" t="s">
        <v>637</v>
      </c>
      <c r="B8142" s="425" t="s">
        <v>736</v>
      </c>
      <c r="C8142" s="425" t="s">
        <v>639</v>
      </c>
      <c r="D8142" s="425" t="s">
        <v>695</v>
      </c>
      <c r="E8142" s="425" t="s">
        <v>673</v>
      </c>
      <c r="F8142" s="425">
        <v>528004120002</v>
      </c>
      <c r="G8142" s="425" t="s">
        <v>642</v>
      </c>
      <c r="H8142" s="425">
        <v>583133</v>
      </c>
      <c r="I8142" s="425" t="s">
        <v>29</v>
      </c>
      <c r="J8142" s="425">
        <v>202302</v>
      </c>
      <c r="K8142" s="425">
        <v>44706</v>
      </c>
      <c r="L8142" s="425" t="s">
        <v>644</v>
      </c>
      <c r="M8142" s="425">
        <v>69337.5</v>
      </c>
      <c r="N8142" s="425">
        <v>111.03</v>
      </c>
      <c r="O8142" s="425" t="s">
        <v>645</v>
      </c>
      <c r="P8142" s="432">
        <v>105.702</v>
      </c>
      <c r="Q8142" s="425">
        <v>30543689</v>
      </c>
      <c r="R8142" s="425" t="s">
        <v>646</v>
      </c>
      <c r="S8142" s="425">
        <v>2046481</v>
      </c>
      <c r="T8142" s="425" t="s">
        <v>2271</v>
      </c>
    </row>
    <row r="8143" spans="1:20" x14ac:dyDescent="0.25">
      <c r="A8143" s="425" t="s">
        <v>637</v>
      </c>
      <c r="B8143" s="425" t="s">
        <v>736</v>
      </c>
      <c r="C8143" s="425" t="s">
        <v>639</v>
      </c>
      <c r="D8143" s="425" t="s">
        <v>651</v>
      </c>
      <c r="E8143" s="425" t="s">
        <v>673</v>
      </c>
      <c r="F8143" s="425">
        <v>528004120002</v>
      </c>
      <c r="G8143" s="425" t="s">
        <v>642</v>
      </c>
      <c r="H8143" s="425">
        <v>583133</v>
      </c>
      <c r="I8143" s="425" t="s">
        <v>29</v>
      </c>
      <c r="J8143" s="425">
        <v>202302</v>
      </c>
      <c r="K8143" s="425">
        <v>44706</v>
      </c>
      <c r="L8143" s="425" t="s">
        <v>644</v>
      </c>
      <c r="M8143" s="425">
        <v>13658.82</v>
      </c>
      <c r="N8143" s="425">
        <v>21.87</v>
      </c>
      <c r="O8143" s="425" t="s">
        <v>645</v>
      </c>
      <c r="P8143" s="432">
        <v>20.82</v>
      </c>
      <c r="Q8143" s="425">
        <v>30543689</v>
      </c>
      <c r="R8143" s="425" t="s">
        <v>646</v>
      </c>
      <c r="S8143" s="425">
        <v>8540386</v>
      </c>
      <c r="T8143" s="425" t="s">
        <v>2269</v>
      </c>
    </row>
    <row r="8144" spans="1:20" x14ac:dyDescent="0.25">
      <c r="A8144" s="425" t="s">
        <v>637</v>
      </c>
      <c r="B8144" s="425" t="s">
        <v>754</v>
      </c>
      <c r="C8144" s="425" t="s">
        <v>639</v>
      </c>
      <c r="D8144" s="425" t="s">
        <v>640</v>
      </c>
      <c r="E8144" s="425" t="s">
        <v>667</v>
      </c>
      <c r="F8144" s="425">
        <v>528004120002</v>
      </c>
      <c r="G8144" s="425" t="s">
        <v>642</v>
      </c>
      <c r="H8144" s="425">
        <v>583149</v>
      </c>
      <c r="I8144" s="425" t="s">
        <v>680</v>
      </c>
      <c r="J8144" s="425">
        <v>202302</v>
      </c>
      <c r="K8144" s="425">
        <v>44706</v>
      </c>
      <c r="L8144" s="425" t="s">
        <v>644</v>
      </c>
      <c r="M8144" s="425">
        <v>-25797.78</v>
      </c>
      <c r="N8144" s="425">
        <v>-41.31</v>
      </c>
      <c r="O8144" s="425" t="s">
        <v>645</v>
      </c>
      <c r="P8144" s="432">
        <v>-39.328000000000003</v>
      </c>
      <c r="Q8144" s="425">
        <v>30543689</v>
      </c>
      <c r="R8144" s="425" t="s">
        <v>646</v>
      </c>
      <c r="S8144" s="425">
        <v>8540392</v>
      </c>
      <c r="T8144" s="425" t="s">
        <v>2301</v>
      </c>
    </row>
    <row r="8145" spans="1:20" x14ac:dyDescent="0.25">
      <c r="A8145" s="425" t="s">
        <v>637</v>
      </c>
      <c r="B8145" s="425" t="s">
        <v>736</v>
      </c>
      <c r="C8145" s="425" t="s">
        <v>639</v>
      </c>
      <c r="D8145" s="425" t="s">
        <v>651</v>
      </c>
      <c r="E8145" s="425" t="s">
        <v>667</v>
      </c>
      <c r="F8145" s="425">
        <v>528004120002</v>
      </c>
      <c r="G8145" s="425" t="s">
        <v>642</v>
      </c>
      <c r="H8145" s="425">
        <v>583149</v>
      </c>
      <c r="I8145" s="425" t="s">
        <v>680</v>
      </c>
      <c r="J8145" s="425">
        <v>202302</v>
      </c>
      <c r="K8145" s="425">
        <v>44706</v>
      </c>
      <c r="L8145" s="425" t="s">
        <v>644</v>
      </c>
      <c r="M8145" s="425">
        <v>-31084.34</v>
      </c>
      <c r="N8145" s="425">
        <v>-49.78</v>
      </c>
      <c r="O8145" s="425" t="s">
        <v>645</v>
      </c>
      <c r="P8145" s="432">
        <v>-47.390999999999998</v>
      </c>
      <c r="Q8145" s="425">
        <v>30543689</v>
      </c>
      <c r="R8145" s="425" t="s">
        <v>646</v>
      </c>
      <c r="S8145" s="425">
        <v>8540399</v>
      </c>
      <c r="T8145" s="425" t="s">
        <v>2279</v>
      </c>
    </row>
    <row r="8146" spans="1:20" x14ac:dyDescent="0.25">
      <c r="A8146" s="425" t="s">
        <v>637</v>
      </c>
      <c r="B8146" s="425" t="s">
        <v>736</v>
      </c>
      <c r="C8146" s="425" t="s">
        <v>639</v>
      </c>
      <c r="D8146" s="425" t="s">
        <v>651</v>
      </c>
      <c r="E8146" s="425" t="s">
        <v>667</v>
      </c>
      <c r="F8146" s="425">
        <v>528004120002</v>
      </c>
      <c r="G8146" s="425" t="s">
        <v>642</v>
      </c>
      <c r="H8146" s="425">
        <v>583149</v>
      </c>
      <c r="I8146" s="425" t="s">
        <v>680</v>
      </c>
      <c r="J8146" s="425">
        <v>202302</v>
      </c>
      <c r="K8146" s="425">
        <v>44706</v>
      </c>
      <c r="L8146" s="425" t="s">
        <v>644</v>
      </c>
      <c r="M8146" s="425">
        <v>-10084.69</v>
      </c>
      <c r="N8146" s="425">
        <v>-16.149999999999999</v>
      </c>
      <c r="O8146" s="425" t="s">
        <v>645</v>
      </c>
      <c r="P8146" s="432">
        <v>-15.375</v>
      </c>
      <c r="Q8146" s="425">
        <v>30543689</v>
      </c>
      <c r="R8146" s="425" t="s">
        <v>646</v>
      </c>
      <c r="S8146" s="425">
        <v>8540358</v>
      </c>
      <c r="T8146" s="425" t="s">
        <v>2274</v>
      </c>
    </row>
    <row r="8147" spans="1:20" x14ac:dyDescent="0.25">
      <c r="A8147" s="425" t="s">
        <v>637</v>
      </c>
      <c r="B8147" s="425" t="s">
        <v>736</v>
      </c>
      <c r="C8147" s="425" t="s">
        <v>639</v>
      </c>
      <c r="D8147" s="425" t="s">
        <v>640</v>
      </c>
      <c r="E8147" s="425" t="s">
        <v>667</v>
      </c>
      <c r="F8147" s="425">
        <v>528004120002</v>
      </c>
      <c r="G8147" s="425" t="s">
        <v>642</v>
      </c>
      <c r="H8147" s="425">
        <v>583149</v>
      </c>
      <c r="I8147" s="425" t="s">
        <v>680</v>
      </c>
      <c r="J8147" s="425">
        <v>202302</v>
      </c>
      <c r="K8147" s="425">
        <v>44706</v>
      </c>
      <c r="L8147" s="425" t="s">
        <v>644</v>
      </c>
      <c r="M8147" s="425">
        <v>-30259.26</v>
      </c>
      <c r="N8147" s="425">
        <v>-48.46</v>
      </c>
      <c r="O8147" s="425" t="s">
        <v>645</v>
      </c>
      <c r="P8147" s="432">
        <v>-46.134</v>
      </c>
      <c r="Q8147" s="425">
        <v>30543689</v>
      </c>
      <c r="R8147" s="425" t="s">
        <v>646</v>
      </c>
      <c r="S8147" s="425">
        <v>8540392</v>
      </c>
      <c r="T8147" s="425" t="s">
        <v>2267</v>
      </c>
    </row>
    <row r="8148" spans="1:20" x14ac:dyDescent="0.25">
      <c r="A8148" s="425" t="s">
        <v>637</v>
      </c>
      <c r="B8148" s="425" t="s">
        <v>754</v>
      </c>
      <c r="C8148" s="425" t="s">
        <v>639</v>
      </c>
      <c r="D8148" s="425" t="s">
        <v>640</v>
      </c>
      <c r="E8148" s="425" t="s">
        <v>673</v>
      </c>
      <c r="F8148" s="425">
        <v>528004120002</v>
      </c>
      <c r="G8148" s="425" t="s">
        <v>642</v>
      </c>
      <c r="H8148" s="425">
        <v>583133</v>
      </c>
      <c r="I8148" s="425" t="s">
        <v>29</v>
      </c>
      <c r="J8148" s="425">
        <v>202302</v>
      </c>
      <c r="K8148" s="425">
        <v>44706</v>
      </c>
      <c r="L8148" s="425" t="s">
        <v>644</v>
      </c>
      <c r="M8148" s="425">
        <v>9269.7099999999991</v>
      </c>
      <c r="N8148" s="425">
        <v>14.84</v>
      </c>
      <c r="O8148" s="425" t="s">
        <v>645</v>
      </c>
      <c r="P8148" s="432">
        <v>14.128</v>
      </c>
      <c r="Q8148" s="425">
        <v>30543689</v>
      </c>
      <c r="R8148" s="425" t="s">
        <v>646</v>
      </c>
      <c r="S8148" s="425">
        <v>8540206</v>
      </c>
      <c r="T8148" s="425" t="s">
        <v>2306</v>
      </c>
    </row>
    <row r="8149" spans="1:20" x14ac:dyDescent="0.25">
      <c r="A8149" s="425" t="s">
        <v>637</v>
      </c>
      <c r="B8149" s="425" t="s">
        <v>754</v>
      </c>
      <c r="C8149" s="425" t="s">
        <v>639</v>
      </c>
      <c r="D8149" s="425" t="s">
        <v>640</v>
      </c>
      <c r="E8149" s="425" t="s">
        <v>673</v>
      </c>
      <c r="F8149" s="425">
        <v>528004120002</v>
      </c>
      <c r="G8149" s="425" t="s">
        <v>642</v>
      </c>
      <c r="H8149" s="425">
        <v>583133</v>
      </c>
      <c r="I8149" s="425" t="s">
        <v>29</v>
      </c>
      <c r="J8149" s="425">
        <v>202302</v>
      </c>
      <c r="K8149" s="425">
        <v>44706</v>
      </c>
      <c r="L8149" s="425" t="s">
        <v>644</v>
      </c>
      <c r="M8149" s="425">
        <v>10050.23</v>
      </c>
      <c r="N8149" s="425">
        <v>16.09</v>
      </c>
      <c r="O8149" s="425" t="s">
        <v>645</v>
      </c>
      <c r="P8149" s="432">
        <v>15.318</v>
      </c>
      <c r="Q8149" s="425">
        <v>30543689</v>
      </c>
      <c r="R8149" s="425" t="s">
        <v>646</v>
      </c>
      <c r="S8149" s="425">
        <v>2012905</v>
      </c>
      <c r="T8149" s="425" t="s">
        <v>2299</v>
      </c>
    </row>
    <row r="8150" spans="1:20" x14ac:dyDescent="0.25">
      <c r="A8150" s="425" t="s">
        <v>637</v>
      </c>
      <c r="B8150" s="425" t="s">
        <v>754</v>
      </c>
      <c r="C8150" s="425" t="s">
        <v>639</v>
      </c>
      <c r="D8150" s="425" t="s">
        <v>640</v>
      </c>
      <c r="E8150" s="425" t="s">
        <v>673</v>
      </c>
      <c r="F8150" s="425">
        <v>528004120002</v>
      </c>
      <c r="G8150" s="425" t="s">
        <v>642</v>
      </c>
      <c r="H8150" s="425">
        <v>583133</v>
      </c>
      <c r="I8150" s="425" t="s">
        <v>29</v>
      </c>
      <c r="J8150" s="425">
        <v>202302</v>
      </c>
      <c r="K8150" s="425">
        <v>44706</v>
      </c>
      <c r="L8150" s="425" t="s">
        <v>644</v>
      </c>
      <c r="M8150" s="425">
        <v>36076.1</v>
      </c>
      <c r="N8150" s="425">
        <v>57.77</v>
      </c>
      <c r="O8150" s="425" t="s">
        <v>645</v>
      </c>
      <c r="P8150" s="432">
        <v>54.997999999999998</v>
      </c>
      <c r="Q8150" s="425">
        <v>30543689</v>
      </c>
      <c r="R8150" s="425" t="s">
        <v>646</v>
      </c>
      <c r="S8150" s="425">
        <v>2029740</v>
      </c>
      <c r="T8150" s="425" t="s">
        <v>2283</v>
      </c>
    </row>
    <row r="8151" spans="1:20" x14ac:dyDescent="0.25">
      <c r="A8151" s="425" t="s">
        <v>637</v>
      </c>
      <c r="B8151" s="425" t="s">
        <v>736</v>
      </c>
      <c r="C8151" s="425" t="s">
        <v>639</v>
      </c>
      <c r="D8151" s="425" t="s">
        <v>651</v>
      </c>
      <c r="E8151" s="425" t="s">
        <v>673</v>
      </c>
      <c r="F8151" s="425">
        <v>528004120002</v>
      </c>
      <c r="G8151" s="425" t="s">
        <v>642</v>
      </c>
      <c r="H8151" s="425">
        <v>583133</v>
      </c>
      <c r="I8151" s="425" t="s">
        <v>29</v>
      </c>
      <c r="J8151" s="425">
        <v>202302</v>
      </c>
      <c r="K8151" s="425">
        <v>44706</v>
      </c>
      <c r="L8151" s="425" t="s">
        <v>644</v>
      </c>
      <c r="M8151" s="425">
        <v>7818.18</v>
      </c>
      <c r="N8151" s="425">
        <v>12.52</v>
      </c>
      <c r="O8151" s="425" t="s">
        <v>645</v>
      </c>
      <c r="P8151" s="432">
        <v>11.919</v>
      </c>
      <c r="Q8151" s="425">
        <v>30543689</v>
      </c>
      <c r="R8151" s="425" t="s">
        <v>646</v>
      </c>
      <c r="S8151" s="425">
        <v>8540279</v>
      </c>
      <c r="T8151" s="425" t="s">
        <v>2281</v>
      </c>
    </row>
    <row r="8152" spans="1:20" x14ac:dyDescent="0.25">
      <c r="A8152" s="425" t="s">
        <v>637</v>
      </c>
      <c r="B8152" s="425" t="s">
        <v>754</v>
      </c>
      <c r="C8152" s="425" t="s">
        <v>639</v>
      </c>
      <c r="D8152" s="425" t="s">
        <v>640</v>
      </c>
      <c r="E8152" s="425" t="s">
        <v>673</v>
      </c>
      <c r="F8152" s="425">
        <v>528004120002</v>
      </c>
      <c r="G8152" s="425" t="s">
        <v>642</v>
      </c>
      <c r="H8152" s="425">
        <v>583148</v>
      </c>
      <c r="I8152" s="425" t="s">
        <v>699</v>
      </c>
      <c r="J8152" s="425">
        <v>202302</v>
      </c>
      <c r="K8152" s="425">
        <v>44706</v>
      </c>
      <c r="L8152" s="425" t="s">
        <v>644</v>
      </c>
      <c r="M8152" s="425">
        <v>-9269.7099999999991</v>
      </c>
      <c r="N8152" s="425">
        <v>-14.84</v>
      </c>
      <c r="O8152" s="425" t="s">
        <v>645</v>
      </c>
      <c r="P8152" s="432">
        <v>-14.128</v>
      </c>
      <c r="Q8152" s="425">
        <v>30543689</v>
      </c>
      <c r="R8152" s="425" t="s">
        <v>646</v>
      </c>
      <c r="S8152" s="425">
        <v>8540206</v>
      </c>
      <c r="T8152" s="425" t="s">
        <v>2306</v>
      </c>
    </row>
    <row r="8153" spans="1:20" x14ac:dyDescent="0.25">
      <c r="A8153" s="425" t="s">
        <v>637</v>
      </c>
      <c r="B8153" s="425" t="s">
        <v>754</v>
      </c>
      <c r="C8153" s="425" t="s">
        <v>639</v>
      </c>
      <c r="D8153" s="425" t="s">
        <v>640</v>
      </c>
      <c r="E8153" s="425" t="s">
        <v>673</v>
      </c>
      <c r="F8153" s="425">
        <v>528004120002</v>
      </c>
      <c r="G8153" s="425" t="s">
        <v>642</v>
      </c>
      <c r="H8153" s="425">
        <v>583148</v>
      </c>
      <c r="I8153" s="425" t="s">
        <v>699</v>
      </c>
      <c r="J8153" s="425">
        <v>202302</v>
      </c>
      <c r="K8153" s="425">
        <v>44706</v>
      </c>
      <c r="L8153" s="425" t="s">
        <v>644</v>
      </c>
      <c r="M8153" s="425">
        <v>-10050.23</v>
      </c>
      <c r="N8153" s="425">
        <v>-16.09</v>
      </c>
      <c r="O8153" s="425" t="s">
        <v>645</v>
      </c>
      <c r="P8153" s="432">
        <v>-15.318</v>
      </c>
      <c r="Q8153" s="425">
        <v>30543689</v>
      </c>
      <c r="R8153" s="425" t="s">
        <v>646</v>
      </c>
      <c r="S8153" s="425">
        <v>2012905</v>
      </c>
      <c r="T8153" s="425" t="s">
        <v>2299</v>
      </c>
    </row>
    <row r="8154" spans="1:20" x14ac:dyDescent="0.25">
      <c r="A8154" s="425" t="s">
        <v>637</v>
      </c>
      <c r="B8154" s="425" t="s">
        <v>754</v>
      </c>
      <c r="C8154" s="425" t="s">
        <v>639</v>
      </c>
      <c r="D8154" s="425" t="s">
        <v>640</v>
      </c>
      <c r="E8154" s="425" t="s">
        <v>667</v>
      </c>
      <c r="F8154" s="425">
        <v>528004120002</v>
      </c>
      <c r="G8154" s="425" t="s">
        <v>642</v>
      </c>
      <c r="H8154" s="425">
        <v>583136</v>
      </c>
      <c r="I8154" s="425" t="s">
        <v>32</v>
      </c>
      <c r="J8154" s="425">
        <v>202302</v>
      </c>
      <c r="K8154" s="425">
        <v>44706</v>
      </c>
      <c r="L8154" s="425" t="s">
        <v>644</v>
      </c>
      <c r="M8154" s="425">
        <v>25797.78</v>
      </c>
      <c r="N8154" s="425">
        <v>41.31</v>
      </c>
      <c r="O8154" s="425" t="s">
        <v>645</v>
      </c>
      <c r="P8154" s="432">
        <v>39.328000000000003</v>
      </c>
      <c r="Q8154" s="425">
        <v>30543689</v>
      </c>
      <c r="R8154" s="425" t="s">
        <v>646</v>
      </c>
      <c r="S8154" s="425">
        <v>8540392</v>
      </c>
      <c r="T8154" s="425" t="s">
        <v>2301</v>
      </c>
    </row>
    <row r="8155" spans="1:20" x14ac:dyDescent="0.25">
      <c r="A8155" s="425" t="s">
        <v>637</v>
      </c>
      <c r="B8155" s="425" t="s">
        <v>736</v>
      </c>
      <c r="C8155" s="425" t="s">
        <v>639</v>
      </c>
      <c r="D8155" s="425" t="s">
        <v>651</v>
      </c>
      <c r="E8155" s="425" t="s">
        <v>667</v>
      </c>
      <c r="F8155" s="425">
        <v>528004120002</v>
      </c>
      <c r="G8155" s="425" t="s">
        <v>642</v>
      </c>
      <c r="H8155" s="425">
        <v>583136</v>
      </c>
      <c r="I8155" s="425" t="s">
        <v>32</v>
      </c>
      <c r="J8155" s="425">
        <v>202302</v>
      </c>
      <c r="K8155" s="425">
        <v>44706</v>
      </c>
      <c r="L8155" s="425" t="s">
        <v>644</v>
      </c>
      <c r="M8155" s="425">
        <v>31084.34</v>
      </c>
      <c r="N8155" s="425">
        <v>49.78</v>
      </c>
      <c r="O8155" s="425" t="s">
        <v>645</v>
      </c>
      <c r="P8155" s="432">
        <v>47.390999999999998</v>
      </c>
      <c r="Q8155" s="425">
        <v>30543689</v>
      </c>
      <c r="R8155" s="425" t="s">
        <v>646</v>
      </c>
      <c r="S8155" s="425">
        <v>8540399</v>
      </c>
      <c r="T8155" s="425" t="s">
        <v>2279</v>
      </c>
    </row>
    <row r="8156" spans="1:20" x14ac:dyDescent="0.25">
      <c r="A8156" s="425" t="s">
        <v>637</v>
      </c>
      <c r="B8156" s="425" t="s">
        <v>736</v>
      </c>
      <c r="C8156" s="425" t="s">
        <v>639</v>
      </c>
      <c r="D8156" s="425" t="s">
        <v>651</v>
      </c>
      <c r="E8156" s="425" t="s">
        <v>667</v>
      </c>
      <c r="F8156" s="425">
        <v>528004120002</v>
      </c>
      <c r="G8156" s="425" t="s">
        <v>642</v>
      </c>
      <c r="H8156" s="425">
        <v>583136</v>
      </c>
      <c r="I8156" s="425" t="s">
        <v>32</v>
      </c>
      <c r="J8156" s="425">
        <v>202302</v>
      </c>
      <c r="K8156" s="425">
        <v>44706</v>
      </c>
      <c r="L8156" s="425" t="s">
        <v>644</v>
      </c>
      <c r="M8156" s="425">
        <v>10084.69</v>
      </c>
      <c r="N8156" s="425">
        <v>16.149999999999999</v>
      </c>
      <c r="O8156" s="425" t="s">
        <v>645</v>
      </c>
      <c r="P8156" s="432">
        <v>15.375</v>
      </c>
      <c r="Q8156" s="425">
        <v>30543689</v>
      </c>
      <c r="R8156" s="425" t="s">
        <v>646</v>
      </c>
      <c r="S8156" s="425">
        <v>8540358</v>
      </c>
      <c r="T8156" s="425" t="s">
        <v>2274</v>
      </c>
    </row>
    <row r="8157" spans="1:20" x14ac:dyDescent="0.25">
      <c r="A8157" s="425" t="s">
        <v>637</v>
      </c>
      <c r="B8157" s="425" t="s">
        <v>754</v>
      </c>
      <c r="C8157" s="425" t="s">
        <v>639</v>
      </c>
      <c r="D8157" s="425" t="s">
        <v>640</v>
      </c>
      <c r="E8157" s="425" t="s">
        <v>673</v>
      </c>
      <c r="F8157" s="425">
        <v>528004120002</v>
      </c>
      <c r="G8157" s="425" t="s">
        <v>642</v>
      </c>
      <c r="H8157" s="425">
        <v>583148</v>
      </c>
      <c r="I8157" s="425" t="s">
        <v>699</v>
      </c>
      <c r="J8157" s="425">
        <v>202302</v>
      </c>
      <c r="K8157" s="425">
        <v>44706</v>
      </c>
      <c r="L8157" s="425" t="s">
        <v>644</v>
      </c>
      <c r="M8157" s="425">
        <v>-36076.1</v>
      </c>
      <c r="N8157" s="425">
        <v>-57.77</v>
      </c>
      <c r="O8157" s="425" t="s">
        <v>645</v>
      </c>
      <c r="P8157" s="432">
        <v>-54.997999999999998</v>
      </c>
      <c r="Q8157" s="425">
        <v>30543689</v>
      </c>
      <c r="R8157" s="425" t="s">
        <v>646</v>
      </c>
      <c r="S8157" s="425">
        <v>2029740</v>
      </c>
      <c r="T8157" s="425" t="s">
        <v>2283</v>
      </c>
    </row>
    <row r="8158" spans="1:20" x14ac:dyDescent="0.25">
      <c r="A8158" s="425" t="s">
        <v>637</v>
      </c>
      <c r="B8158" s="425" t="s">
        <v>736</v>
      </c>
      <c r="C8158" s="425" t="s">
        <v>639</v>
      </c>
      <c r="D8158" s="425" t="s">
        <v>651</v>
      </c>
      <c r="E8158" s="425" t="s">
        <v>673</v>
      </c>
      <c r="F8158" s="425">
        <v>528004120002</v>
      </c>
      <c r="G8158" s="425" t="s">
        <v>642</v>
      </c>
      <c r="H8158" s="425">
        <v>583148</v>
      </c>
      <c r="I8158" s="425" t="s">
        <v>699</v>
      </c>
      <c r="J8158" s="425">
        <v>202302</v>
      </c>
      <c r="K8158" s="425">
        <v>44706</v>
      </c>
      <c r="L8158" s="425" t="s">
        <v>644</v>
      </c>
      <c r="M8158" s="425">
        <v>-7818.18</v>
      </c>
      <c r="N8158" s="425">
        <v>-12.52</v>
      </c>
      <c r="O8158" s="425" t="s">
        <v>645</v>
      </c>
      <c r="P8158" s="432">
        <v>-11.919</v>
      </c>
      <c r="Q8158" s="425">
        <v>30543689</v>
      </c>
      <c r="R8158" s="425" t="s">
        <v>646</v>
      </c>
      <c r="S8158" s="425">
        <v>8540279</v>
      </c>
      <c r="T8158" s="425" t="s">
        <v>2281</v>
      </c>
    </row>
    <row r="8159" spans="1:20" x14ac:dyDescent="0.25">
      <c r="A8159" s="425" t="s">
        <v>637</v>
      </c>
      <c r="B8159" s="425" t="s">
        <v>736</v>
      </c>
      <c r="C8159" s="425" t="s">
        <v>639</v>
      </c>
      <c r="D8159" s="425" t="s">
        <v>640</v>
      </c>
      <c r="E8159" s="425" t="s">
        <v>673</v>
      </c>
      <c r="F8159" s="425">
        <v>528004120002</v>
      </c>
      <c r="G8159" s="425" t="s">
        <v>642</v>
      </c>
      <c r="H8159" s="425">
        <v>583148</v>
      </c>
      <c r="I8159" s="425" t="s">
        <v>699</v>
      </c>
      <c r="J8159" s="425">
        <v>202302</v>
      </c>
      <c r="K8159" s="425">
        <v>44706</v>
      </c>
      <c r="L8159" s="425" t="s">
        <v>644</v>
      </c>
      <c r="M8159" s="425">
        <v>-80342.11</v>
      </c>
      <c r="N8159" s="425">
        <v>-128.66</v>
      </c>
      <c r="O8159" s="425" t="s">
        <v>645</v>
      </c>
      <c r="P8159" s="432">
        <v>-122.486</v>
      </c>
      <c r="Q8159" s="425">
        <v>30543689</v>
      </c>
      <c r="R8159" s="425" t="s">
        <v>646</v>
      </c>
      <c r="S8159" s="425">
        <v>2029740</v>
      </c>
      <c r="T8159" s="425" t="s">
        <v>2276</v>
      </c>
    </row>
    <row r="8160" spans="1:20" x14ac:dyDescent="0.25">
      <c r="A8160" s="425" t="s">
        <v>637</v>
      </c>
      <c r="B8160" s="425" t="s">
        <v>736</v>
      </c>
      <c r="C8160" s="425" t="s">
        <v>639</v>
      </c>
      <c r="D8160" s="425" t="s">
        <v>695</v>
      </c>
      <c r="E8160" s="425" t="s">
        <v>673</v>
      </c>
      <c r="F8160" s="425">
        <v>528004120002</v>
      </c>
      <c r="G8160" s="425" t="s">
        <v>642</v>
      </c>
      <c r="H8160" s="425">
        <v>583148</v>
      </c>
      <c r="I8160" s="425" t="s">
        <v>699</v>
      </c>
      <c r="J8160" s="425">
        <v>202302</v>
      </c>
      <c r="K8160" s="425">
        <v>44706</v>
      </c>
      <c r="L8160" s="425" t="s">
        <v>644</v>
      </c>
      <c r="M8160" s="425">
        <v>-69337.5</v>
      </c>
      <c r="N8160" s="425">
        <v>-111.03</v>
      </c>
      <c r="O8160" s="425" t="s">
        <v>645</v>
      </c>
      <c r="P8160" s="432">
        <v>-105.702</v>
      </c>
      <c r="Q8160" s="425">
        <v>30543689</v>
      </c>
      <c r="R8160" s="425" t="s">
        <v>646</v>
      </c>
      <c r="S8160" s="425">
        <v>2046481</v>
      </c>
      <c r="T8160" s="425" t="s">
        <v>2271</v>
      </c>
    </row>
    <row r="8161" spans="1:20" x14ac:dyDescent="0.25">
      <c r="A8161" s="425" t="s">
        <v>637</v>
      </c>
      <c r="B8161" s="425" t="s">
        <v>736</v>
      </c>
      <c r="C8161" s="425" t="s">
        <v>639</v>
      </c>
      <c r="D8161" s="425" t="s">
        <v>651</v>
      </c>
      <c r="E8161" s="425" t="s">
        <v>673</v>
      </c>
      <c r="F8161" s="425">
        <v>528004120002</v>
      </c>
      <c r="G8161" s="425" t="s">
        <v>642</v>
      </c>
      <c r="H8161" s="425">
        <v>583148</v>
      </c>
      <c r="I8161" s="425" t="s">
        <v>699</v>
      </c>
      <c r="J8161" s="425">
        <v>202302</v>
      </c>
      <c r="K8161" s="425">
        <v>44706</v>
      </c>
      <c r="L8161" s="425" t="s">
        <v>644</v>
      </c>
      <c r="M8161" s="425">
        <v>-13658.82</v>
      </c>
      <c r="N8161" s="425">
        <v>-21.87</v>
      </c>
      <c r="O8161" s="425" t="s">
        <v>645</v>
      </c>
      <c r="P8161" s="432">
        <v>-20.82</v>
      </c>
      <c r="Q8161" s="425">
        <v>30543689</v>
      </c>
      <c r="R8161" s="425" t="s">
        <v>646</v>
      </c>
      <c r="S8161" s="425">
        <v>8540386</v>
      </c>
      <c r="T8161" s="425" t="s">
        <v>2269</v>
      </c>
    </row>
    <row r="8162" spans="1:20" x14ac:dyDescent="0.25">
      <c r="A8162" s="425" t="s">
        <v>637</v>
      </c>
      <c r="B8162" s="425" t="s">
        <v>736</v>
      </c>
      <c r="C8162" s="425" t="s">
        <v>639</v>
      </c>
      <c r="D8162" s="425" t="s">
        <v>640</v>
      </c>
      <c r="E8162" s="425" t="s">
        <v>673</v>
      </c>
      <c r="F8162" s="425">
        <v>528004120002</v>
      </c>
      <c r="G8162" s="425" t="s">
        <v>642</v>
      </c>
      <c r="H8162" s="425">
        <v>583148</v>
      </c>
      <c r="I8162" s="425" t="s">
        <v>699</v>
      </c>
      <c r="J8162" s="425">
        <v>202302</v>
      </c>
      <c r="K8162" s="425">
        <v>44706</v>
      </c>
      <c r="L8162" s="425" t="s">
        <v>644</v>
      </c>
      <c r="M8162" s="425">
        <v>-6318.66</v>
      </c>
      <c r="N8162" s="425">
        <v>-10.119999999999999</v>
      </c>
      <c r="O8162" s="425" t="s">
        <v>645</v>
      </c>
      <c r="P8162" s="432">
        <v>-9.6340000000000003</v>
      </c>
      <c r="Q8162" s="425">
        <v>30543689</v>
      </c>
      <c r="R8162" s="425" t="s">
        <v>646</v>
      </c>
      <c r="S8162" s="425">
        <v>8540206</v>
      </c>
      <c r="T8162" s="425" t="s">
        <v>2259</v>
      </c>
    </row>
    <row r="8163" spans="1:20" x14ac:dyDescent="0.25">
      <c r="A8163" s="425" t="s">
        <v>637</v>
      </c>
      <c r="B8163" s="425" t="s">
        <v>736</v>
      </c>
      <c r="C8163" s="425" t="s">
        <v>639</v>
      </c>
      <c r="D8163" s="425" t="s">
        <v>640</v>
      </c>
      <c r="E8163" s="425" t="s">
        <v>673</v>
      </c>
      <c r="F8163" s="425">
        <v>528004120002</v>
      </c>
      <c r="G8163" s="425" t="s">
        <v>642</v>
      </c>
      <c r="H8163" s="425">
        <v>583148</v>
      </c>
      <c r="I8163" s="425" t="s">
        <v>699</v>
      </c>
      <c r="J8163" s="425">
        <v>202302</v>
      </c>
      <c r="K8163" s="425">
        <v>44706</v>
      </c>
      <c r="L8163" s="425" t="s">
        <v>644</v>
      </c>
      <c r="M8163" s="425">
        <v>-7413.79</v>
      </c>
      <c r="N8163" s="425">
        <v>-11.87</v>
      </c>
      <c r="O8163" s="425" t="s">
        <v>645</v>
      </c>
      <c r="P8163" s="432">
        <v>-11.3</v>
      </c>
      <c r="Q8163" s="425">
        <v>30543689</v>
      </c>
      <c r="R8163" s="425" t="s">
        <v>646</v>
      </c>
      <c r="S8163" s="425">
        <v>2012905</v>
      </c>
      <c r="T8163" s="425" t="s">
        <v>2257</v>
      </c>
    </row>
    <row r="8164" spans="1:20" x14ac:dyDescent="0.25">
      <c r="A8164" s="425" t="s">
        <v>637</v>
      </c>
      <c r="B8164" s="425" t="s">
        <v>677</v>
      </c>
      <c r="C8164" s="425" t="s">
        <v>639</v>
      </c>
      <c r="D8164" s="425" t="s">
        <v>640</v>
      </c>
      <c r="E8164" s="425" t="s">
        <v>673</v>
      </c>
      <c r="F8164" s="425">
        <v>528004120002</v>
      </c>
      <c r="G8164" s="425" t="s">
        <v>642</v>
      </c>
      <c r="H8164" s="425">
        <v>583133</v>
      </c>
      <c r="I8164" s="425" t="s">
        <v>29</v>
      </c>
      <c r="J8164" s="425">
        <v>202302</v>
      </c>
      <c r="K8164" s="425">
        <v>44706</v>
      </c>
      <c r="L8164" s="425" t="s">
        <v>644</v>
      </c>
      <c r="M8164" s="425">
        <v>57051.11</v>
      </c>
      <c r="N8164" s="425">
        <v>91.36</v>
      </c>
      <c r="O8164" s="425" t="s">
        <v>645</v>
      </c>
      <c r="P8164" s="432">
        <v>86.975999999999999</v>
      </c>
      <c r="Q8164" s="425">
        <v>30543689</v>
      </c>
      <c r="R8164" s="425" t="s">
        <v>646</v>
      </c>
      <c r="S8164" s="425">
        <v>8540206</v>
      </c>
      <c r="T8164" s="425" t="s">
        <v>2251</v>
      </c>
    </row>
    <row r="8165" spans="1:20" x14ac:dyDescent="0.25">
      <c r="A8165" s="425" t="s">
        <v>637</v>
      </c>
      <c r="B8165" s="425" t="s">
        <v>677</v>
      </c>
      <c r="C8165" s="425" t="s">
        <v>639</v>
      </c>
      <c r="D8165" s="425" t="s">
        <v>640</v>
      </c>
      <c r="E8165" s="425" t="s">
        <v>673</v>
      </c>
      <c r="F8165" s="425">
        <v>528004120002</v>
      </c>
      <c r="G8165" s="425" t="s">
        <v>642</v>
      </c>
      <c r="H8165" s="425">
        <v>583133</v>
      </c>
      <c r="I8165" s="425" t="s">
        <v>29</v>
      </c>
      <c r="J8165" s="425">
        <v>202302</v>
      </c>
      <c r="K8165" s="425">
        <v>44706</v>
      </c>
      <c r="L8165" s="425" t="s">
        <v>644</v>
      </c>
      <c r="M8165" s="425">
        <v>61800</v>
      </c>
      <c r="N8165" s="425">
        <v>98.96</v>
      </c>
      <c r="O8165" s="425" t="s">
        <v>645</v>
      </c>
      <c r="P8165" s="432">
        <v>94.210999999999999</v>
      </c>
      <c r="Q8165" s="425">
        <v>30543689</v>
      </c>
      <c r="R8165" s="425" t="s">
        <v>646</v>
      </c>
      <c r="S8165" s="425">
        <v>2012905</v>
      </c>
      <c r="T8165" s="425" t="s">
        <v>2235</v>
      </c>
    </row>
    <row r="8166" spans="1:20" x14ac:dyDescent="0.25">
      <c r="A8166" s="425" t="s">
        <v>637</v>
      </c>
      <c r="B8166" s="425" t="s">
        <v>677</v>
      </c>
      <c r="C8166" s="425" t="s">
        <v>639</v>
      </c>
      <c r="D8166" s="425" t="s">
        <v>640</v>
      </c>
      <c r="E8166" s="425" t="s">
        <v>667</v>
      </c>
      <c r="F8166" s="425">
        <v>528004120002</v>
      </c>
      <c r="G8166" s="425" t="s">
        <v>642</v>
      </c>
      <c r="H8166" s="425">
        <v>583136</v>
      </c>
      <c r="I8166" s="425" t="s">
        <v>32</v>
      </c>
      <c r="J8166" s="425">
        <v>202302</v>
      </c>
      <c r="K8166" s="425">
        <v>44706</v>
      </c>
      <c r="L8166" s="425" t="s">
        <v>644</v>
      </c>
      <c r="M8166" s="425">
        <v>157348.39000000001</v>
      </c>
      <c r="N8166" s="425">
        <v>251.97</v>
      </c>
      <c r="O8166" s="425" t="s">
        <v>645</v>
      </c>
      <c r="P8166" s="432">
        <v>239.87799999999999</v>
      </c>
      <c r="Q8166" s="425">
        <v>30543689</v>
      </c>
      <c r="R8166" s="425" t="s">
        <v>646</v>
      </c>
      <c r="S8166" s="425">
        <v>8540392</v>
      </c>
      <c r="T8166" s="425" t="s">
        <v>2250</v>
      </c>
    </row>
    <row r="8167" spans="1:20" x14ac:dyDescent="0.25">
      <c r="A8167" s="425" t="s">
        <v>637</v>
      </c>
      <c r="B8167" s="425" t="s">
        <v>677</v>
      </c>
      <c r="C8167" s="425" t="s">
        <v>639</v>
      </c>
      <c r="D8167" s="425" t="s">
        <v>640</v>
      </c>
      <c r="E8167" s="425" t="s">
        <v>673</v>
      </c>
      <c r="F8167" s="425">
        <v>528004120002</v>
      </c>
      <c r="G8167" s="425" t="s">
        <v>642</v>
      </c>
      <c r="H8167" s="425">
        <v>583133</v>
      </c>
      <c r="I8167" s="425" t="s">
        <v>29</v>
      </c>
      <c r="J8167" s="425">
        <v>202302</v>
      </c>
      <c r="K8167" s="425">
        <v>44706</v>
      </c>
      <c r="L8167" s="425" t="s">
        <v>644</v>
      </c>
      <c r="M8167" s="425">
        <v>328134.59999999998</v>
      </c>
      <c r="N8167" s="425">
        <v>525.45000000000005</v>
      </c>
      <c r="O8167" s="425" t="s">
        <v>645</v>
      </c>
      <c r="P8167" s="432">
        <v>500.233</v>
      </c>
      <c r="Q8167" s="425">
        <v>30543689</v>
      </c>
      <c r="R8167" s="425" t="s">
        <v>646</v>
      </c>
      <c r="S8167" s="425">
        <v>2029740</v>
      </c>
      <c r="T8167" s="425" t="s">
        <v>2254</v>
      </c>
    </row>
    <row r="8168" spans="1:20" x14ac:dyDescent="0.25">
      <c r="A8168" s="425" t="s">
        <v>637</v>
      </c>
      <c r="B8168" s="425" t="s">
        <v>677</v>
      </c>
      <c r="C8168" s="425" t="s">
        <v>639</v>
      </c>
      <c r="D8168" s="425" t="s">
        <v>651</v>
      </c>
      <c r="E8168" s="425" t="s">
        <v>673</v>
      </c>
      <c r="F8168" s="425">
        <v>528004120002</v>
      </c>
      <c r="G8168" s="425" t="s">
        <v>642</v>
      </c>
      <c r="H8168" s="425">
        <v>583148</v>
      </c>
      <c r="I8168" s="425" t="s">
        <v>699</v>
      </c>
      <c r="J8168" s="425">
        <v>202302</v>
      </c>
      <c r="K8168" s="425">
        <v>44706</v>
      </c>
      <c r="L8168" s="425" t="s">
        <v>644</v>
      </c>
      <c r="M8168" s="425">
        <v>-60307.199999999997</v>
      </c>
      <c r="N8168" s="425">
        <v>-96.57</v>
      </c>
      <c r="O8168" s="425" t="s">
        <v>645</v>
      </c>
      <c r="P8168" s="432">
        <v>-91.936000000000007</v>
      </c>
      <c r="Q8168" s="425">
        <v>30543689</v>
      </c>
      <c r="R8168" s="425" t="s">
        <v>646</v>
      </c>
      <c r="S8168" s="425">
        <v>8540386</v>
      </c>
      <c r="T8168" s="425" t="s">
        <v>2221</v>
      </c>
    </row>
    <row r="8169" spans="1:20" x14ac:dyDescent="0.25">
      <c r="A8169" s="425" t="s">
        <v>637</v>
      </c>
      <c r="B8169" s="425" t="s">
        <v>677</v>
      </c>
      <c r="C8169" s="425" t="s">
        <v>639</v>
      </c>
      <c r="D8169" s="425" t="s">
        <v>651</v>
      </c>
      <c r="E8169" s="425" t="s">
        <v>673</v>
      </c>
      <c r="F8169" s="425">
        <v>528004120002</v>
      </c>
      <c r="G8169" s="425" t="s">
        <v>642</v>
      </c>
      <c r="H8169" s="425">
        <v>583148</v>
      </c>
      <c r="I8169" s="425" t="s">
        <v>699</v>
      </c>
      <c r="J8169" s="425">
        <v>202302</v>
      </c>
      <c r="K8169" s="425">
        <v>44706</v>
      </c>
      <c r="L8169" s="425" t="s">
        <v>644</v>
      </c>
      <c r="M8169" s="425">
        <v>-43921.03</v>
      </c>
      <c r="N8169" s="425">
        <v>-70.33</v>
      </c>
      <c r="O8169" s="425" t="s">
        <v>645</v>
      </c>
      <c r="P8169" s="432">
        <v>-66.954999999999998</v>
      </c>
      <c r="Q8169" s="425">
        <v>30543689</v>
      </c>
      <c r="R8169" s="425" t="s">
        <v>646</v>
      </c>
      <c r="S8169" s="425">
        <v>8540279</v>
      </c>
      <c r="T8169" s="425" t="s">
        <v>2219</v>
      </c>
    </row>
    <row r="8170" spans="1:20" x14ac:dyDescent="0.25">
      <c r="A8170" s="425" t="s">
        <v>637</v>
      </c>
      <c r="B8170" s="425" t="s">
        <v>677</v>
      </c>
      <c r="C8170" s="425" t="s">
        <v>639</v>
      </c>
      <c r="D8170" s="425" t="s">
        <v>695</v>
      </c>
      <c r="E8170" s="425" t="s">
        <v>673</v>
      </c>
      <c r="F8170" s="425">
        <v>528004120002</v>
      </c>
      <c r="G8170" s="425" t="s">
        <v>642</v>
      </c>
      <c r="H8170" s="425">
        <v>583148</v>
      </c>
      <c r="I8170" s="425" t="s">
        <v>699</v>
      </c>
      <c r="J8170" s="425">
        <v>202302</v>
      </c>
      <c r="K8170" s="425">
        <v>44706</v>
      </c>
      <c r="L8170" s="425" t="s">
        <v>644</v>
      </c>
      <c r="M8170" s="425">
        <v>-278120.77</v>
      </c>
      <c r="N8170" s="425">
        <v>-445.37</v>
      </c>
      <c r="O8170" s="425" t="s">
        <v>645</v>
      </c>
      <c r="P8170" s="432">
        <v>-423.99599999999998</v>
      </c>
      <c r="Q8170" s="425">
        <v>30543689</v>
      </c>
      <c r="R8170" s="425" t="s">
        <v>646</v>
      </c>
      <c r="S8170" s="425">
        <v>2046481</v>
      </c>
      <c r="T8170" s="425" t="s">
        <v>2217</v>
      </c>
    </row>
    <row r="8171" spans="1:20" x14ac:dyDescent="0.25">
      <c r="A8171" s="425" t="s">
        <v>637</v>
      </c>
      <c r="B8171" s="425" t="s">
        <v>736</v>
      </c>
      <c r="C8171" s="425" t="s">
        <v>639</v>
      </c>
      <c r="D8171" s="425" t="s">
        <v>640</v>
      </c>
      <c r="E8171" s="425" t="s">
        <v>673</v>
      </c>
      <c r="F8171" s="425">
        <v>528004120002</v>
      </c>
      <c r="G8171" s="425" t="s">
        <v>642</v>
      </c>
      <c r="H8171" s="425">
        <v>583133</v>
      </c>
      <c r="I8171" s="425" t="s">
        <v>29</v>
      </c>
      <c r="J8171" s="425">
        <v>202302</v>
      </c>
      <c r="K8171" s="425">
        <v>44706</v>
      </c>
      <c r="L8171" s="425" t="s">
        <v>644</v>
      </c>
      <c r="M8171" s="425">
        <v>80342.11</v>
      </c>
      <c r="N8171" s="425">
        <v>128.66</v>
      </c>
      <c r="O8171" s="425" t="s">
        <v>645</v>
      </c>
      <c r="P8171" s="432">
        <v>122.486</v>
      </c>
      <c r="Q8171" s="425">
        <v>30543689</v>
      </c>
      <c r="R8171" s="425" t="s">
        <v>646</v>
      </c>
      <c r="S8171" s="425">
        <v>2029740</v>
      </c>
      <c r="T8171" s="425" t="s">
        <v>2276</v>
      </c>
    </row>
    <row r="8172" spans="1:20" x14ac:dyDescent="0.25">
      <c r="A8172" s="425" t="s">
        <v>637</v>
      </c>
      <c r="B8172" s="425" t="s">
        <v>736</v>
      </c>
      <c r="C8172" s="425" t="s">
        <v>639</v>
      </c>
      <c r="D8172" s="425" t="s">
        <v>640</v>
      </c>
      <c r="E8172" s="425" t="s">
        <v>673</v>
      </c>
      <c r="F8172" s="425">
        <v>528004120002</v>
      </c>
      <c r="G8172" s="425" t="s">
        <v>642</v>
      </c>
      <c r="H8172" s="425">
        <v>583133</v>
      </c>
      <c r="I8172" s="425" t="s">
        <v>29</v>
      </c>
      <c r="J8172" s="425">
        <v>202302</v>
      </c>
      <c r="K8172" s="425">
        <v>44706</v>
      </c>
      <c r="L8172" s="425" t="s">
        <v>644</v>
      </c>
      <c r="M8172" s="425">
        <v>6318.66</v>
      </c>
      <c r="N8172" s="425">
        <v>10.119999999999999</v>
      </c>
      <c r="O8172" s="425" t="s">
        <v>645</v>
      </c>
      <c r="P8172" s="432">
        <v>9.6340000000000003</v>
      </c>
      <c r="Q8172" s="425">
        <v>30543689</v>
      </c>
      <c r="R8172" s="425" t="s">
        <v>646</v>
      </c>
      <c r="S8172" s="425">
        <v>8540206</v>
      </c>
      <c r="T8172" s="425" t="s">
        <v>2259</v>
      </c>
    </row>
    <row r="8173" spans="1:20" x14ac:dyDescent="0.25">
      <c r="A8173" s="425" t="s">
        <v>637</v>
      </c>
      <c r="B8173" s="425" t="s">
        <v>736</v>
      </c>
      <c r="C8173" s="425" t="s">
        <v>639</v>
      </c>
      <c r="D8173" s="425" t="s">
        <v>640</v>
      </c>
      <c r="E8173" s="425" t="s">
        <v>673</v>
      </c>
      <c r="F8173" s="425">
        <v>528004120002</v>
      </c>
      <c r="G8173" s="425" t="s">
        <v>642</v>
      </c>
      <c r="H8173" s="425">
        <v>583133</v>
      </c>
      <c r="I8173" s="425" t="s">
        <v>29</v>
      </c>
      <c r="J8173" s="425">
        <v>202302</v>
      </c>
      <c r="K8173" s="425">
        <v>44706</v>
      </c>
      <c r="L8173" s="425" t="s">
        <v>644</v>
      </c>
      <c r="M8173" s="425">
        <v>7413.79</v>
      </c>
      <c r="N8173" s="425">
        <v>11.87</v>
      </c>
      <c r="O8173" s="425" t="s">
        <v>645</v>
      </c>
      <c r="P8173" s="432">
        <v>11.3</v>
      </c>
      <c r="Q8173" s="425">
        <v>30543689</v>
      </c>
      <c r="R8173" s="425" t="s">
        <v>646</v>
      </c>
      <c r="S8173" s="425">
        <v>2012905</v>
      </c>
      <c r="T8173" s="425" t="s">
        <v>2257</v>
      </c>
    </row>
    <row r="8174" spans="1:20" x14ac:dyDescent="0.25">
      <c r="A8174" s="425" t="s">
        <v>637</v>
      </c>
      <c r="B8174" s="425" t="s">
        <v>754</v>
      </c>
      <c r="C8174" s="425" t="s">
        <v>639</v>
      </c>
      <c r="D8174" s="425" t="s">
        <v>651</v>
      </c>
      <c r="E8174" s="425" t="s">
        <v>667</v>
      </c>
      <c r="F8174" s="425">
        <v>528004120002</v>
      </c>
      <c r="G8174" s="425" t="s">
        <v>642</v>
      </c>
      <c r="H8174" s="425">
        <v>583136</v>
      </c>
      <c r="I8174" s="425" t="s">
        <v>32</v>
      </c>
      <c r="J8174" s="425">
        <v>202302</v>
      </c>
      <c r="K8174" s="425">
        <v>44706</v>
      </c>
      <c r="L8174" s="425" t="s">
        <v>644</v>
      </c>
      <c r="M8174" s="425">
        <v>19187.95</v>
      </c>
      <c r="N8174" s="425">
        <v>30.73</v>
      </c>
      <c r="O8174" s="425" t="s">
        <v>645</v>
      </c>
      <c r="P8174" s="432">
        <v>29.254999999999999</v>
      </c>
      <c r="Q8174" s="425">
        <v>30543689</v>
      </c>
      <c r="R8174" s="425" t="s">
        <v>646</v>
      </c>
      <c r="S8174" s="425">
        <v>8540399</v>
      </c>
      <c r="T8174" s="425" t="s">
        <v>2298</v>
      </c>
    </row>
    <row r="8175" spans="1:20" x14ac:dyDescent="0.25">
      <c r="A8175" s="425" t="s">
        <v>637</v>
      </c>
      <c r="B8175" s="425" t="s">
        <v>754</v>
      </c>
      <c r="C8175" s="425" t="s">
        <v>639</v>
      </c>
      <c r="D8175" s="425" t="s">
        <v>651</v>
      </c>
      <c r="E8175" s="425" t="s">
        <v>673</v>
      </c>
      <c r="F8175" s="425">
        <v>528004120002</v>
      </c>
      <c r="G8175" s="425" t="s">
        <v>642</v>
      </c>
      <c r="H8175" s="425">
        <v>583133</v>
      </c>
      <c r="I8175" s="425" t="s">
        <v>29</v>
      </c>
      <c r="J8175" s="425">
        <v>202302</v>
      </c>
      <c r="K8175" s="425">
        <v>44706</v>
      </c>
      <c r="L8175" s="425" t="s">
        <v>644</v>
      </c>
      <c r="M8175" s="425">
        <v>7051.82</v>
      </c>
      <c r="N8175" s="425">
        <v>11.29</v>
      </c>
      <c r="O8175" s="425" t="s">
        <v>645</v>
      </c>
      <c r="P8175" s="432">
        <v>10.747999999999999</v>
      </c>
      <c r="Q8175" s="425">
        <v>30543689</v>
      </c>
      <c r="R8175" s="425" t="s">
        <v>646</v>
      </c>
      <c r="S8175" s="425">
        <v>8540279</v>
      </c>
      <c r="T8175" s="425" t="s">
        <v>2230</v>
      </c>
    </row>
    <row r="8176" spans="1:20" x14ac:dyDescent="0.25">
      <c r="A8176" s="425" t="s">
        <v>637</v>
      </c>
      <c r="B8176" s="425" t="s">
        <v>754</v>
      </c>
      <c r="C8176" s="425" t="s">
        <v>639</v>
      </c>
      <c r="D8176" s="425" t="s">
        <v>695</v>
      </c>
      <c r="E8176" s="425" t="s">
        <v>673</v>
      </c>
      <c r="F8176" s="425">
        <v>528004120002</v>
      </c>
      <c r="G8176" s="425" t="s">
        <v>642</v>
      </c>
      <c r="H8176" s="425">
        <v>583133</v>
      </c>
      <c r="I8176" s="425" t="s">
        <v>29</v>
      </c>
      <c r="J8176" s="425">
        <v>202302</v>
      </c>
      <c r="K8176" s="425">
        <v>44706</v>
      </c>
      <c r="L8176" s="425" t="s">
        <v>644</v>
      </c>
      <c r="M8176" s="425">
        <v>36203.31</v>
      </c>
      <c r="N8176" s="425">
        <v>57.97</v>
      </c>
      <c r="O8176" s="425" t="s">
        <v>645</v>
      </c>
      <c r="P8176" s="432">
        <v>55.188000000000002</v>
      </c>
      <c r="Q8176" s="425">
        <v>30543689</v>
      </c>
      <c r="R8176" s="425" t="s">
        <v>646</v>
      </c>
      <c r="S8176" s="425">
        <v>2046481</v>
      </c>
      <c r="T8176" s="425" t="s">
        <v>2225</v>
      </c>
    </row>
    <row r="8177" spans="1:20" x14ac:dyDescent="0.25">
      <c r="A8177" s="425" t="s">
        <v>637</v>
      </c>
      <c r="B8177" s="425" t="s">
        <v>754</v>
      </c>
      <c r="C8177" s="425" t="s">
        <v>639</v>
      </c>
      <c r="D8177" s="425" t="s">
        <v>651</v>
      </c>
      <c r="E8177" s="425" t="s">
        <v>673</v>
      </c>
      <c r="F8177" s="425">
        <v>528004120002</v>
      </c>
      <c r="G8177" s="425" t="s">
        <v>642</v>
      </c>
      <c r="H8177" s="425">
        <v>583133</v>
      </c>
      <c r="I8177" s="425" t="s">
        <v>29</v>
      </c>
      <c r="J8177" s="425">
        <v>202302</v>
      </c>
      <c r="K8177" s="425">
        <v>44706</v>
      </c>
      <c r="L8177" s="425" t="s">
        <v>644</v>
      </c>
      <c r="M8177" s="425">
        <v>8431.41</v>
      </c>
      <c r="N8177" s="425">
        <v>13.5</v>
      </c>
      <c r="O8177" s="425" t="s">
        <v>645</v>
      </c>
      <c r="P8177" s="432">
        <v>12.852</v>
      </c>
      <c r="Q8177" s="425">
        <v>30543689</v>
      </c>
      <c r="R8177" s="425" t="s">
        <v>646</v>
      </c>
      <c r="S8177" s="425">
        <v>8540386</v>
      </c>
      <c r="T8177" s="425" t="s">
        <v>2224</v>
      </c>
    </row>
    <row r="8178" spans="1:20" x14ac:dyDescent="0.25">
      <c r="A8178" s="425" t="s">
        <v>637</v>
      </c>
      <c r="B8178" s="425" t="s">
        <v>754</v>
      </c>
      <c r="C8178" s="425" t="s">
        <v>639</v>
      </c>
      <c r="D8178" s="425" t="s">
        <v>651</v>
      </c>
      <c r="E8178" s="425" t="s">
        <v>667</v>
      </c>
      <c r="F8178" s="425">
        <v>528004120002</v>
      </c>
      <c r="G8178" s="425" t="s">
        <v>642</v>
      </c>
      <c r="H8178" s="425">
        <v>583136</v>
      </c>
      <c r="I8178" s="425" t="s">
        <v>32</v>
      </c>
      <c r="J8178" s="425">
        <v>202302</v>
      </c>
      <c r="K8178" s="425">
        <v>44706</v>
      </c>
      <c r="L8178" s="425" t="s">
        <v>644</v>
      </c>
      <c r="M8178" s="425">
        <v>15823.11</v>
      </c>
      <c r="N8178" s="425">
        <v>25.34</v>
      </c>
      <c r="O8178" s="425" t="s">
        <v>645</v>
      </c>
      <c r="P8178" s="432">
        <v>24.123999999999999</v>
      </c>
      <c r="Q8178" s="425">
        <v>30543689</v>
      </c>
      <c r="R8178" s="425" t="s">
        <v>646</v>
      </c>
      <c r="S8178" s="425">
        <v>8540358</v>
      </c>
      <c r="T8178" s="425" t="s">
        <v>2223</v>
      </c>
    </row>
    <row r="8179" spans="1:20" x14ac:dyDescent="0.25">
      <c r="A8179" s="425" t="s">
        <v>637</v>
      </c>
      <c r="B8179" s="425" t="s">
        <v>677</v>
      </c>
      <c r="C8179" s="425" t="s">
        <v>639</v>
      </c>
      <c r="D8179" s="425" t="s">
        <v>640</v>
      </c>
      <c r="E8179" s="425" t="s">
        <v>673</v>
      </c>
      <c r="F8179" s="425">
        <v>528004120002</v>
      </c>
      <c r="G8179" s="425" t="s">
        <v>642</v>
      </c>
      <c r="H8179" s="425">
        <v>583148</v>
      </c>
      <c r="I8179" s="425" t="s">
        <v>699</v>
      </c>
      <c r="J8179" s="425">
        <v>202302</v>
      </c>
      <c r="K8179" s="425">
        <v>44706</v>
      </c>
      <c r="L8179" s="425" t="s">
        <v>644</v>
      </c>
      <c r="M8179" s="425">
        <v>-328134.59999999998</v>
      </c>
      <c r="N8179" s="425">
        <v>-525.45000000000005</v>
      </c>
      <c r="O8179" s="425" t="s">
        <v>645</v>
      </c>
      <c r="P8179" s="432">
        <v>-500.233</v>
      </c>
      <c r="Q8179" s="425">
        <v>30543689</v>
      </c>
      <c r="R8179" s="425" t="s">
        <v>646</v>
      </c>
      <c r="S8179" s="425">
        <v>2029740</v>
      </c>
      <c r="T8179" s="425" t="s">
        <v>2254</v>
      </c>
    </row>
    <row r="8180" spans="1:20" x14ac:dyDescent="0.25">
      <c r="A8180" s="425" t="s">
        <v>637</v>
      </c>
      <c r="B8180" s="425" t="s">
        <v>677</v>
      </c>
      <c r="C8180" s="425" t="s">
        <v>639</v>
      </c>
      <c r="D8180" s="425" t="s">
        <v>640</v>
      </c>
      <c r="E8180" s="425" t="s">
        <v>673</v>
      </c>
      <c r="F8180" s="425">
        <v>528004120002</v>
      </c>
      <c r="G8180" s="425" t="s">
        <v>642</v>
      </c>
      <c r="H8180" s="425">
        <v>583148</v>
      </c>
      <c r="I8180" s="425" t="s">
        <v>699</v>
      </c>
      <c r="J8180" s="425">
        <v>202302</v>
      </c>
      <c r="K8180" s="425">
        <v>44706</v>
      </c>
      <c r="L8180" s="425" t="s">
        <v>644</v>
      </c>
      <c r="M8180" s="425">
        <v>-57051.11</v>
      </c>
      <c r="N8180" s="425">
        <v>-91.36</v>
      </c>
      <c r="O8180" s="425" t="s">
        <v>645</v>
      </c>
      <c r="P8180" s="432">
        <v>-86.975999999999999</v>
      </c>
      <c r="Q8180" s="425">
        <v>30543689</v>
      </c>
      <c r="R8180" s="425" t="s">
        <v>646</v>
      </c>
      <c r="S8180" s="425">
        <v>8540206</v>
      </c>
      <c r="T8180" s="425" t="s">
        <v>2251</v>
      </c>
    </row>
    <row r="8181" spans="1:20" x14ac:dyDescent="0.25">
      <c r="A8181" s="425" t="s">
        <v>637</v>
      </c>
      <c r="B8181" s="425" t="s">
        <v>677</v>
      </c>
      <c r="C8181" s="425" t="s">
        <v>639</v>
      </c>
      <c r="D8181" s="425" t="s">
        <v>640</v>
      </c>
      <c r="E8181" s="425" t="s">
        <v>673</v>
      </c>
      <c r="F8181" s="425">
        <v>528004120002</v>
      </c>
      <c r="G8181" s="425" t="s">
        <v>642</v>
      </c>
      <c r="H8181" s="425">
        <v>583148</v>
      </c>
      <c r="I8181" s="425" t="s">
        <v>699</v>
      </c>
      <c r="J8181" s="425">
        <v>202302</v>
      </c>
      <c r="K8181" s="425">
        <v>44706</v>
      </c>
      <c r="L8181" s="425" t="s">
        <v>644</v>
      </c>
      <c r="M8181" s="425">
        <v>-61800</v>
      </c>
      <c r="N8181" s="425">
        <v>-98.96</v>
      </c>
      <c r="O8181" s="425" t="s">
        <v>645</v>
      </c>
      <c r="P8181" s="432">
        <v>-94.210999999999999</v>
      </c>
      <c r="Q8181" s="425">
        <v>30543689</v>
      </c>
      <c r="R8181" s="425" t="s">
        <v>646</v>
      </c>
      <c r="S8181" s="425">
        <v>2012905</v>
      </c>
      <c r="T8181" s="425" t="s">
        <v>2235</v>
      </c>
    </row>
    <row r="8182" spans="1:20" x14ac:dyDescent="0.25">
      <c r="A8182" s="425" t="s">
        <v>637</v>
      </c>
      <c r="B8182" s="425" t="s">
        <v>677</v>
      </c>
      <c r="C8182" s="425" t="s">
        <v>639</v>
      </c>
      <c r="D8182" s="425" t="s">
        <v>640</v>
      </c>
      <c r="E8182" s="425" t="s">
        <v>667</v>
      </c>
      <c r="F8182" s="425">
        <v>528004120002</v>
      </c>
      <c r="G8182" s="425" t="s">
        <v>642</v>
      </c>
      <c r="H8182" s="425">
        <v>583149</v>
      </c>
      <c r="I8182" s="425" t="s">
        <v>680</v>
      </c>
      <c r="J8182" s="425">
        <v>202302</v>
      </c>
      <c r="K8182" s="425">
        <v>44706</v>
      </c>
      <c r="L8182" s="425" t="s">
        <v>644</v>
      </c>
      <c r="M8182" s="425">
        <v>-157348.39000000001</v>
      </c>
      <c r="N8182" s="425">
        <v>-251.97</v>
      </c>
      <c r="O8182" s="425" t="s">
        <v>645</v>
      </c>
      <c r="P8182" s="432">
        <v>-239.87799999999999</v>
      </c>
      <c r="Q8182" s="425">
        <v>30543689</v>
      </c>
      <c r="R8182" s="425" t="s">
        <v>646</v>
      </c>
      <c r="S8182" s="425">
        <v>8540392</v>
      </c>
      <c r="T8182" s="425" t="s">
        <v>2250</v>
      </c>
    </row>
    <row r="8183" spans="1:20" x14ac:dyDescent="0.25">
      <c r="A8183" s="425" t="s">
        <v>637</v>
      </c>
      <c r="B8183" s="425" t="s">
        <v>861</v>
      </c>
      <c r="C8183" s="425" t="s">
        <v>639</v>
      </c>
      <c r="D8183" s="425" t="s">
        <v>651</v>
      </c>
      <c r="E8183" s="425" t="s">
        <v>673</v>
      </c>
      <c r="F8183" s="425">
        <v>528004120002</v>
      </c>
      <c r="G8183" s="425" t="s">
        <v>642</v>
      </c>
      <c r="H8183" s="425">
        <v>583148</v>
      </c>
      <c r="I8183" s="425" t="s">
        <v>699</v>
      </c>
      <c r="J8183" s="425">
        <v>202302</v>
      </c>
      <c r="K8183" s="425">
        <v>44712</v>
      </c>
      <c r="L8183" s="425" t="s">
        <v>644</v>
      </c>
      <c r="M8183" s="425">
        <v>-3821.72</v>
      </c>
      <c r="N8183" s="425">
        <v>-6.12</v>
      </c>
      <c r="O8183" s="425" t="s">
        <v>645</v>
      </c>
      <c r="P8183" s="432">
        <v>-5.8259999999999996</v>
      </c>
      <c r="Q8183" s="425">
        <v>30543689</v>
      </c>
      <c r="R8183" s="425" t="s">
        <v>646</v>
      </c>
      <c r="S8183" s="425">
        <v>8540386</v>
      </c>
      <c r="T8183" s="425" t="s">
        <v>901</v>
      </c>
    </row>
    <row r="8184" spans="1:20" x14ac:dyDescent="0.25">
      <c r="A8184" s="425" t="s">
        <v>637</v>
      </c>
      <c r="B8184" s="425" t="s">
        <v>861</v>
      </c>
      <c r="C8184" s="425" t="s">
        <v>639</v>
      </c>
      <c r="D8184" s="425" t="s">
        <v>695</v>
      </c>
      <c r="E8184" s="425" t="s">
        <v>673</v>
      </c>
      <c r="F8184" s="425">
        <v>528004120002</v>
      </c>
      <c r="G8184" s="425" t="s">
        <v>642</v>
      </c>
      <c r="H8184" s="425">
        <v>583148</v>
      </c>
      <c r="I8184" s="425" t="s">
        <v>699</v>
      </c>
      <c r="J8184" s="425">
        <v>202302</v>
      </c>
      <c r="K8184" s="425">
        <v>44712</v>
      </c>
      <c r="L8184" s="425" t="s">
        <v>644</v>
      </c>
      <c r="M8184" s="425">
        <v>-16854.919999999998</v>
      </c>
      <c r="N8184" s="425">
        <v>-26.99</v>
      </c>
      <c r="O8184" s="425" t="s">
        <v>645</v>
      </c>
      <c r="P8184" s="432">
        <v>-25.695</v>
      </c>
      <c r="Q8184" s="425">
        <v>30543689</v>
      </c>
      <c r="R8184" s="425" t="s">
        <v>646</v>
      </c>
      <c r="S8184" s="425">
        <v>2046481</v>
      </c>
      <c r="T8184" s="425" t="s">
        <v>2383</v>
      </c>
    </row>
    <row r="8185" spans="1:20" x14ac:dyDescent="0.25">
      <c r="A8185" s="425" t="s">
        <v>637</v>
      </c>
      <c r="B8185" s="425" t="s">
        <v>861</v>
      </c>
      <c r="C8185" s="425" t="s">
        <v>639</v>
      </c>
      <c r="D8185" s="425" t="s">
        <v>651</v>
      </c>
      <c r="E8185" s="425" t="s">
        <v>673</v>
      </c>
      <c r="F8185" s="425">
        <v>528004120002</v>
      </c>
      <c r="G8185" s="425" t="s">
        <v>642</v>
      </c>
      <c r="H8185" s="425">
        <v>583133</v>
      </c>
      <c r="I8185" s="425" t="s">
        <v>29</v>
      </c>
      <c r="J8185" s="425">
        <v>202302</v>
      </c>
      <c r="K8185" s="425">
        <v>44712</v>
      </c>
      <c r="L8185" s="425" t="s">
        <v>644</v>
      </c>
      <c r="M8185" s="425">
        <v>3821.72</v>
      </c>
      <c r="N8185" s="425">
        <v>6.12</v>
      </c>
      <c r="O8185" s="425" t="s">
        <v>645</v>
      </c>
      <c r="P8185" s="432">
        <v>5.8259999999999996</v>
      </c>
      <c r="Q8185" s="425">
        <v>30543689</v>
      </c>
      <c r="R8185" s="425" t="s">
        <v>646</v>
      </c>
      <c r="S8185" s="425">
        <v>8540386</v>
      </c>
      <c r="T8185" s="425" t="s">
        <v>901</v>
      </c>
    </row>
    <row r="8186" spans="1:20" x14ac:dyDescent="0.25">
      <c r="A8186" s="425" t="s">
        <v>637</v>
      </c>
      <c r="B8186" s="425" t="s">
        <v>861</v>
      </c>
      <c r="C8186" s="425" t="s">
        <v>639</v>
      </c>
      <c r="D8186" s="425" t="s">
        <v>695</v>
      </c>
      <c r="E8186" s="425" t="s">
        <v>673</v>
      </c>
      <c r="F8186" s="425">
        <v>528004120002</v>
      </c>
      <c r="G8186" s="425" t="s">
        <v>642</v>
      </c>
      <c r="H8186" s="425">
        <v>583133</v>
      </c>
      <c r="I8186" s="425" t="s">
        <v>29</v>
      </c>
      <c r="J8186" s="425">
        <v>202302</v>
      </c>
      <c r="K8186" s="425">
        <v>44712</v>
      </c>
      <c r="L8186" s="425" t="s">
        <v>644</v>
      </c>
      <c r="M8186" s="425">
        <v>16854.919999999998</v>
      </c>
      <c r="N8186" s="425">
        <v>26.99</v>
      </c>
      <c r="O8186" s="425" t="s">
        <v>645</v>
      </c>
      <c r="P8186" s="432">
        <v>25.695</v>
      </c>
      <c r="Q8186" s="425">
        <v>30543689</v>
      </c>
      <c r="R8186" s="425" t="s">
        <v>646</v>
      </c>
      <c r="S8186" s="425">
        <v>2046481</v>
      </c>
      <c r="T8186" s="425" t="s">
        <v>2383</v>
      </c>
    </row>
    <row r="8187" spans="1:20" x14ac:dyDescent="0.25">
      <c r="A8187" s="425" t="s">
        <v>637</v>
      </c>
      <c r="B8187" s="425" t="s">
        <v>861</v>
      </c>
      <c r="C8187" s="425" t="s">
        <v>639</v>
      </c>
      <c r="D8187" s="425" t="s">
        <v>651</v>
      </c>
      <c r="E8187" s="425" t="s">
        <v>667</v>
      </c>
      <c r="F8187" s="425">
        <v>528004120002</v>
      </c>
      <c r="G8187" s="425" t="s">
        <v>642</v>
      </c>
      <c r="H8187" s="425">
        <v>583136</v>
      </c>
      <c r="I8187" s="425" t="s">
        <v>32</v>
      </c>
      <c r="J8187" s="425">
        <v>202302</v>
      </c>
      <c r="K8187" s="425">
        <v>44712</v>
      </c>
      <c r="L8187" s="425" t="s">
        <v>644</v>
      </c>
      <c r="M8187" s="425">
        <v>8500.24</v>
      </c>
      <c r="N8187" s="425">
        <v>13.61</v>
      </c>
      <c r="O8187" s="425" t="s">
        <v>645</v>
      </c>
      <c r="P8187" s="432">
        <v>12.957000000000001</v>
      </c>
      <c r="Q8187" s="425">
        <v>30543689</v>
      </c>
      <c r="R8187" s="425" t="s">
        <v>646</v>
      </c>
      <c r="S8187" s="425">
        <v>8540399</v>
      </c>
      <c r="T8187" s="425" t="s">
        <v>884</v>
      </c>
    </row>
    <row r="8188" spans="1:20" x14ac:dyDescent="0.25">
      <c r="A8188" s="425" t="s">
        <v>637</v>
      </c>
      <c r="B8188" s="425" t="s">
        <v>861</v>
      </c>
      <c r="C8188" s="425" t="s">
        <v>639</v>
      </c>
      <c r="D8188" s="425" t="s">
        <v>651</v>
      </c>
      <c r="E8188" s="425" t="s">
        <v>667</v>
      </c>
      <c r="F8188" s="425">
        <v>528004120002</v>
      </c>
      <c r="G8188" s="425" t="s">
        <v>642</v>
      </c>
      <c r="H8188" s="425">
        <v>583136</v>
      </c>
      <c r="I8188" s="425" t="s">
        <v>32</v>
      </c>
      <c r="J8188" s="425">
        <v>202302</v>
      </c>
      <c r="K8188" s="425">
        <v>44712</v>
      </c>
      <c r="L8188" s="425" t="s">
        <v>644</v>
      </c>
      <c r="M8188" s="425">
        <v>5725.21</v>
      </c>
      <c r="N8188" s="425">
        <v>9.17</v>
      </c>
      <c r="O8188" s="425" t="s">
        <v>645</v>
      </c>
      <c r="P8188" s="432">
        <v>8.73</v>
      </c>
      <c r="Q8188" s="425">
        <v>30543689</v>
      </c>
      <c r="R8188" s="425" t="s">
        <v>646</v>
      </c>
      <c r="S8188" s="425">
        <v>8540358</v>
      </c>
      <c r="T8188" s="425" t="s">
        <v>890</v>
      </c>
    </row>
    <row r="8189" spans="1:20" x14ac:dyDescent="0.25">
      <c r="A8189" s="425" t="s">
        <v>637</v>
      </c>
      <c r="B8189" s="425" t="s">
        <v>861</v>
      </c>
      <c r="C8189" s="425" t="s">
        <v>639</v>
      </c>
      <c r="D8189" s="425" t="s">
        <v>651</v>
      </c>
      <c r="E8189" s="425" t="s">
        <v>667</v>
      </c>
      <c r="F8189" s="425">
        <v>528004120002</v>
      </c>
      <c r="G8189" s="425" t="s">
        <v>642</v>
      </c>
      <c r="H8189" s="425">
        <v>583149</v>
      </c>
      <c r="I8189" s="425" t="s">
        <v>680</v>
      </c>
      <c r="J8189" s="425">
        <v>202302</v>
      </c>
      <c r="K8189" s="425">
        <v>44712</v>
      </c>
      <c r="L8189" s="425" t="s">
        <v>644</v>
      </c>
      <c r="M8189" s="425">
        <v>-8500.24</v>
      </c>
      <c r="N8189" s="425">
        <v>-13.61</v>
      </c>
      <c r="O8189" s="425" t="s">
        <v>645</v>
      </c>
      <c r="P8189" s="432">
        <v>-12.957000000000001</v>
      </c>
      <c r="Q8189" s="425">
        <v>30543689</v>
      </c>
      <c r="R8189" s="425" t="s">
        <v>646</v>
      </c>
      <c r="S8189" s="425">
        <v>8540399</v>
      </c>
      <c r="T8189" s="425" t="s">
        <v>884</v>
      </c>
    </row>
    <row r="8190" spans="1:20" x14ac:dyDescent="0.25">
      <c r="A8190" s="425" t="s">
        <v>637</v>
      </c>
      <c r="B8190" s="425" t="s">
        <v>861</v>
      </c>
      <c r="C8190" s="425" t="s">
        <v>639</v>
      </c>
      <c r="D8190" s="425" t="s">
        <v>651</v>
      </c>
      <c r="E8190" s="425" t="s">
        <v>667</v>
      </c>
      <c r="F8190" s="425">
        <v>528004120002</v>
      </c>
      <c r="G8190" s="425" t="s">
        <v>642</v>
      </c>
      <c r="H8190" s="425">
        <v>583149</v>
      </c>
      <c r="I8190" s="425" t="s">
        <v>680</v>
      </c>
      <c r="J8190" s="425">
        <v>202302</v>
      </c>
      <c r="K8190" s="425">
        <v>44712</v>
      </c>
      <c r="L8190" s="425" t="s">
        <v>644</v>
      </c>
      <c r="M8190" s="425">
        <v>-5725.21</v>
      </c>
      <c r="N8190" s="425">
        <v>-9.17</v>
      </c>
      <c r="O8190" s="425" t="s">
        <v>645</v>
      </c>
      <c r="P8190" s="432">
        <v>-8.73</v>
      </c>
      <c r="Q8190" s="425">
        <v>30543689</v>
      </c>
      <c r="R8190" s="425" t="s">
        <v>646</v>
      </c>
      <c r="S8190" s="425">
        <v>8540358</v>
      </c>
      <c r="T8190" s="425" t="s">
        <v>890</v>
      </c>
    </row>
    <row r="8191" spans="1:20" x14ac:dyDescent="0.25">
      <c r="A8191" s="425" t="s">
        <v>637</v>
      </c>
      <c r="B8191" s="425" t="s">
        <v>831</v>
      </c>
      <c r="C8191" s="425" t="s">
        <v>639</v>
      </c>
      <c r="D8191" s="425" t="s">
        <v>640</v>
      </c>
      <c r="E8191" s="425" t="s">
        <v>667</v>
      </c>
      <c r="F8191" s="425">
        <v>528004120002</v>
      </c>
      <c r="G8191" s="425" t="s">
        <v>642</v>
      </c>
      <c r="H8191" s="425">
        <v>583149</v>
      </c>
      <c r="I8191" s="425" t="s">
        <v>680</v>
      </c>
      <c r="J8191" s="425">
        <v>202302</v>
      </c>
      <c r="K8191" s="425">
        <v>44712</v>
      </c>
      <c r="L8191" s="425" t="s">
        <v>644</v>
      </c>
      <c r="M8191" s="425">
        <v>-15314.43</v>
      </c>
      <c r="N8191" s="425">
        <v>-24.52</v>
      </c>
      <c r="O8191" s="425" t="s">
        <v>645</v>
      </c>
      <c r="P8191" s="432">
        <v>-23.343</v>
      </c>
      <c r="Q8191" s="425">
        <v>30543689</v>
      </c>
      <c r="R8191" s="425" t="s">
        <v>646</v>
      </c>
      <c r="S8191" s="425">
        <v>8540392</v>
      </c>
      <c r="T8191" s="425" t="s">
        <v>2377</v>
      </c>
    </row>
    <row r="8192" spans="1:20" x14ac:dyDescent="0.25">
      <c r="A8192" s="425" t="s">
        <v>637</v>
      </c>
      <c r="B8192" s="425" t="s">
        <v>831</v>
      </c>
      <c r="C8192" s="425" t="s">
        <v>639</v>
      </c>
      <c r="D8192" s="425" t="s">
        <v>651</v>
      </c>
      <c r="E8192" s="425" t="s">
        <v>667</v>
      </c>
      <c r="F8192" s="425">
        <v>528004120002</v>
      </c>
      <c r="G8192" s="425" t="s">
        <v>642</v>
      </c>
      <c r="H8192" s="425">
        <v>583136</v>
      </c>
      <c r="I8192" s="425" t="s">
        <v>32</v>
      </c>
      <c r="J8192" s="425">
        <v>202302</v>
      </c>
      <c r="K8192" s="425">
        <v>44712</v>
      </c>
      <c r="L8192" s="425" t="s">
        <v>644</v>
      </c>
      <c r="M8192" s="425">
        <v>8475.44</v>
      </c>
      <c r="N8192" s="425">
        <v>13.57</v>
      </c>
      <c r="O8192" s="425" t="s">
        <v>645</v>
      </c>
      <c r="P8192" s="432">
        <v>12.919</v>
      </c>
      <c r="Q8192" s="425">
        <v>30543689</v>
      </c>
      <c r="R8192" s="425" t="s">
        <v>646</v>
      </c>
      <c r="S8192" s="425">
        <v>8540358</v>
      </c>
      <c r="T8192" s="425" t="s">
        <v>2394</v>
      </c>
    </row>
    <row r="8193" spans="1:20" x14ac:dyDescent="0.25">
      <c r="A8193" s="425" t="s">
        <v>637</v>
      </c>
      <c r="B8193" s="425" t="s">
        <v>831</v>
      </c>
      <c r="C8193" s="425" t="s">
        <v>639</v>
      </c>
      <c r="D8193" s="425" t="s">
        <v>651</v>
      </c>
      <c r="E8193" s="425" t="s">
        <v>667</v>
      </c>
      <c r="F8193" s="425">
        <v>528004120002</v>
      </c>
      <c r="G8193" s="425" t="s">
        <v>642</v>
      </c>
      <c r="H8193" s="425">
        <v>583136</v>
      </c>
      <c r="I8193" s="425" t="s">
        <v>32</v>
      </c>
      <c r="J8193" s="425">
        <v>202302</v>
      </c>
      <c r="K8193" s="425">
        <v>44712</v>
      </c>
      <c r="L8193" s="425" t="s">
        <v>644</v>
      </c>
      <c r="M8193" s="425">
        <v>11654.57</v>
      </c>
      <c r="N8193" s="425">
        <v>18.66</v>
      </c>
      <c r="O8193" s="425" t="s">
        <v>645</v>
      </c>
      <c r="P8193" s="432">
        <v>17.763999999999999</v>
      </c>
      <c r="Q8193" s="425">
        <v>30543689</v>
      </c>
      <c r="R8193" s="425" t="s">
        <v>646</v>
      </c>
      <c r="S8193" s="425">
        <v>8540399</v>
      </c>
      <c r="T8193" s="425" t="s">
        <v>2385</v>
      </c>
    </row>
    <row r="8194" spans="1:20" x14ac:dyDescent="0.25">
      <c r="A8194" s="425" t="s">
        <v>637</v>
      </c>
      <c r="B8194" s="425" t="s">
        <v>831</v>
      </c>
      <c r="C8194" s="425" t="s">
        <v>639</v>
      </c>
      <c r="D8194" s="425" t="s">
        <v>640</v>
      </c>
      <c r="E8194" s="425" t="s">
        <v>673</v>
      </c>
      <c r="F8194" s="425">
        <v>528004120002</v>
      </c>
      <c r="G8194" s="425" t="s">
        <v>642</v>
      </c>
      <c r="H8194" s="425">
        <v>583148</v>
      </c>
      <c r="I8194" s="425" t="s">
        <v>699</v>
      </c>
      <c r="J8194" s="425">
        <v>202302</v>
      </c>
      <c r="K8194" s="425">
        <v>44712</v>
      </c>
      <c r="L8194" s="425" t="s">
        <v>644</v>
      </c>
      <c r="M8194" s="425">
        <v>-5310.36</v>
      </c>
      <c r="N8194" s="425">
        <v>-8.5</v>
      </c>
      <c r="O8194" s="425" t="s">
        <v>645</v>
      </c>
      <c r="P8194" s="432">
        <v>-8.0920000000000005</v>
      </c>
      <c r="Q8194" s="425">
        <v>30543689</v>
      </c>
      <c r="R8194" s="425" t="s">
        <v>646</v>
      </c>
      <c r="S8194" s="425">
        <v>8540206</v>
      </c>
      <c r="T8194" s="425" t="s">
        <v>2392</v>
      </c>
    </row>
    <row r="8195" spans="1:20" x14ac:dyDescent="0.25">
      <c r="A8195" s="425" t="s">
        <v>637</v>
      </c>
      <c r="B8195" s="425" t="s">
        <v>831</v>
      </c>
      <c r="C8195" s="425" t="s">
        <v>639</v>
      </c>
      <c r="D8195" s="425" t="s">
        <v>640</v>
      </c>
      <c r="E8195" s="425" t="s">
        <v>673</v>
      </c>
      <c r="F8195" s="425">
        <v>528004120002</v>
      </c>
      <c r="G8195" s="425" t="s">
        <v>642</v>
      </c>
      <c r="H8195" s="425">
        <v>583148</v>
      </c>
      <c r="I8195" s="425" t="s">
        <v>699</v>
      </c>
      <c r="J8195" s="425">
        <v>202302</v>
      </c>
      <c r="K8195" s="425">
        <v>44712</v>
      </c>
      <c r="L8195" s="425" t="s">
        <v>644</v>
      </c>
      <c r="M8195" s="425">
        <v>-28396.49</v>
      </c>
      <c r="N8195" s="425">
        <v>-45.47</v>
      </c>
      <c r="O8195" s="425" t="s">
        <v>645</v>
      </c>
      <c r="P8195" s="432">
        <v>-43.287999999999997</v>
      </c>
      <c r="Q8195" s="425">
        <v>30543689</v>
      </c>
      <c r="R8195" s="425" t="s">
        <v>646</v>
      </c>
      <c r="S8195" s="425">
        <v>2029740</v>
      </c>
      <c r="T8195" s="425" t="s">
        <v>2389</v>
      </c>
    </row>
    <row r="8196" spans="1:20" x14ac:dyDescent="0.25">
      <c r="A8196" s="425" t="s">
        <v>637</v>
      </c>
      <c r="B8196" s="425" t="s">
        <v>831</v>
      </c>
      <c r="C8196" s="425" t="s">
        <v>639</v>
      </c>
      <c r="D8196" s="425" t="s">
        <v>640</v>
      </c>
      <c r="E8196" s="425" t="s">
        <v>673</v>
      </c>
      <c r="F8196" s="425">
        <v>528004120002</v>
      </c>
      <c r="G8196" s="425" t="s">
        <v>642</v>
      </c>
      <c r="H8196" s="425">
        <v>583148</v>
      </c>
      <c r="I8196" s="425" t="s">
        <v>699</v>
      </c>
      <c r="J8196" s="425">
        <v>202302</v>
      </c>
      <c r="K8196" s="425">
        <v>44712</v>
      </c>
      <c r="L8196" s="425" t="s">
        <v>644</v>
      </c>
      <c r="M8196" s="425">
        <v>-5991.1</v>
      </c>
      <c r="N8196" s="425">
        <v>-9.59</v>
      </c>
      <c r="O8196" s="425" t="s">
        <v>645</v>
      </c>
      <c r="P8196" s="432">
        <v>-9.1300000000000008</v>
      </c>
      <c r="Q8196" s="425">
        <v>30543689</v>
      </c>
      <c r="R8196" s="425" t="s">
        <v>646</v>
      </c>
      <c r="S8196" s="425">
        <v>2012905</v>
      </c>
      <c r="T8196" s="425" t="s">
        <v>2381</v>
      </c>
    </row>
    <row r="8197" spans="1:20" x14ac:dyDescent="0.25">
      <c r="A8197" s="425" t="s">
        <v>637</v>
      </c>
      <c r="B8197" s="425" t="s">
        <v>861</v>
      </c>
      <c r="C8197" s="425" t="s">
        <v>639</v>
      </c>
      <c r="D8197" s="425" t="s">
        <v>640</v>
      </c>
      <c r="E8197" s="425" t="s">
        <v>673</v>
      </c>
      <c r="F8197" s="425">
        <v>528004120002</v>
      </c>
      <c r="G8197" s="425" t="s">
        <v>642</v>
      </c>
      <c r="H8197" s="425">
        <v>583133</v>
      </c>
      <c r="I8197" s="425" t="s">
        <v>29</v>
      </c>
      <c r="J8197" s="425">
        <v>202302</v>
      </c>
      <c r="K8197" s="425">
        <v>44712</v>
      </c>
      <c r="L8197" s="425" t="s">
        <v>644</v>
      </c>
      <c r="M8197" s="425">
        <v>1407.01</v>
      </c>
      <c r="N8197" s="425">
        <v>2.25</v>
      </c>
      <c r="O8197" s="425" t="s">
        <v>645</v>
      </c>
      <c r="P8197" s="432">
        <v>2.1419999999999999</v>
      </c>
      <c r="Q8197" s="425">
        <v>30543689</v>
      </c>
      <c r="R8197" s="425" t="s">
        <v>646</v>
      </c>
      <c r="S8197" s="425">
        <v>2012905</v>
      </c>
      <c r="T8197" s="425" t="s">
        <v>1617</v>
      </c>
    </row>
    <row r="8198" spans="1:20" x14ac:dyDescent="0.25">
      <c r="A8198" s="425" t="s">
        <v>637</v>
      </c>
      <c r="B8198" s="425" t="s">
        <v>861</v>
      </c>
      <c r="C8198" s="425" t="s">
        <v>639</v>
      </c>
      <c r="D8198" s="425" t="s">
        <v>640</v>
      </c>
      <c r="E8198" s="425" t="s">
        <v>673</v>
      </c>
      <c r="F8198" s="425">
        <v>528004120002</v>
      </c>
      <c r="G8198" s="425" t="s">
        <v>642</v>
      </c>
      <c r="H8198" s="425">
        <v>583133</v>
      </c>
      <c r="I8198" s="425" t="s">
        <v>29</v>
      </c>
      <c r="J8198" s="425">
        <v>202302</v>
      </c>
      <c r="K8198" s="425">
        <v>44712</v>
      </c>
      <c r="L8198" s="425" t="s">
        <v>644</v>
      </c>
      <c r="M8198" s="425">
        <v>-5680.62</v>
      </c>
      <c r="N8198" s="425">
        <v>-9.1</v>
      </c>
      <c r="O8198" s="425" t="s">
        <v>645</v>
      </c>
      <c r="P8198" s="432">
        <v>-8.6630000000000003</v>
      </c>
      <c r="Q8198" s="425">
        <v>30543689</v>
      </c>
      <c r="R8198" s="425" t="s">
        <v>646</v>
      </c>
      <c r="S8198" s="425">
        <v>2029740</v>
      </c>
      <c r="T8198" s="425" t="s">
        <v>2019</v>
      </c>
    </row>
    <row r="8199" spans="1:20" x14ac:dyDescent="0.25">
      <c r="A8199" s="425" t="s">
        <v>637</v>
      </c>
      <c r="B8199" s="425" t="s">
        <v>861</v>
      </c>
      <c r="C8199" s="425" t="s">
        <v>639</v>
      </c>
      <c r="D8199" s="425" t="s">
        <v>640</v>
      </c>
      <c r="E8199" s="425" t="s">
        <v>673</v>
      </c>
      <c r="F8199" s="425">
        <v>528004120002</v>
      </c>
      <c r="G8199" s="425" t="s">
        <v>642</v>
      </c>
      <c r="H8199" s="425">
        <v>583148</v>
      </c>
      <c r="I8199" s="425" t="s">
        <v>699</v>
      </c>
      <c r="J8199" s="425">
        <v>202302</v>
      </c>
      <c r="K8199" s="425">
        <v>44712</v>
      </c>
      <c r="L8199" s="425" t="s">
        <v>644</v>
      </c>
      <c r="M8199" s="425">
        <v>-1407.01</v>
      </c>
      <c r="N8199" s="425">
        <v>-2.25</v>
      </c>
      <c r="O8199" s="425" t="s">
        <v>645</v>
      </c>
      <c r="P8199" s="432">
        <v>-2.1419999999999999</v>
      </c>
      <c r="Q8199" s="425">
        <v>30543689</v>
      </c>
      <c r="R8199" s="425" t="s">
        <v>646</v>
      </c>
      <c r="S8199" s="425">
        <v>2012905</v>
      </c>
      <c r="T8199" s="425" t="s">
        <v>1617</v>
      </c>
    </row>
    <row r="8200" spans="1:20" x14ac:dyDescent="0.25">
      <c r="A8200" s="425" t="s">
        <v>637</v>
      </c>
      <c r="B8200" s="425" t="s">
        <v>861</v>
      </c>
      <c r="C8200" s="425" t="s">
        <v>639</v>
      </c>
      <c r="D8200" s="425" t="s">
        <v>640</v>
      </c>
      <c r="E8200" s="425" t="s">
        <v>673</v>
      </c>
      <c r="F8200" s="425">
        <v>528004120002</v>
      </c>
      <c r="G8200" s="425" t="s">
        <v>642</v>
      </c>
      <c r="H8200" s="425">
        <v>583148</v>
      </c>
      <c r="I8200" s="425" t="s">
        <v>699</v>
      </c>
      <c r="J8200" s="425">
        <v>202302</v>
      </c>
      <c r="K8200" s="425">
        <v>44712</v>
      </c>
      <c r="L8200" s="425" t="s">
        <v>644</v>
      </c>
      <c r="M8200" s="425">
        <v>5680.62</v>
      </c>
      <c r="N8200" s="425">
        <v>9.1</v>
      </c>
      <c r="O8200" s="425" t="s">
        <v>645</v>
      </c>
      <c r="P8200" s="432">
        <v>8.6630000000000003</v>
      </c>
      <c r="Q8200" s="425">
        <v>30543689</v>
      </c>
      <c r="R8200" s="425" t="s">
        <v>646</v>
      </c>
      <c r="S8200" s="425">
        <v>2029740</v>
      </c>
      <c r="T8200" s="425" t="s">
        <v>2019</v>
      </c>
    </row>
    <row r="8201" spans="1:20" x14ac:dyDescent="0.25">
      <c r="A8201" s="425" t="s">
        <v>637</v>
      </c>
      <c r="B8201" s="425" t="s">
        <v>861</v>
      </c>
      <c r="C8201" s="425" t="s">
        <v>639</v>
      </c>
      <c r="D8201" s="425" t="s">
        <v>640</v>
      </c>
      <c r="E8201" s="425" t="s">
        <v>667</v>
      </c>
      <c r="F8201" s="425">
        <v>528004120002</v>
      </c>
      <c r="G8201" s="425" t="s">
        <v>642</v>
      </c>
      <c r="H8201" s="425">
        <v>583136</v>
      </c>
      <c r="I8201" s="425" t="s">
        <v>32</v>
      </c>
      <c r="J8201" s="425">
        <v>202302</v>
      </c>
      <c r="K8201" s="425">
        <v>44712</v>
      </c>
      <c r="L8201" s="425" t="s">
        <v>644</v>
      </c>
      <c r="M8201" s="425">
        <v>16483.560000000001</v>
      </c>
      <c r="N8201" s="425">
        <v>26.4</v>
      </c>
      <c r="O8201" s="425" t="s">
        <v>645</v>
      </c>
      <c r="P8201" s="432">
        <v>25.132999999999999</v>
      </c>
      <c r="Q8201" s="425">
        <v>30543689</v>
      </c>
      <c r="R8201" s="425" t="s">
        <v>646</v>
      </c>
      <c r="S8201" s="425">
        <v>8540392</v>
      </c>
      <c r="T8201" s="425" t="s">
        <v>922</v>
      </c>
    </row>
    <row r="8202" spans="1:20" x14ac:dyDescent="0.25">
      <c r="A8202" s="425" t="s">
        <v>637</v>
      </c>
      <c r="B8202" s="425" t="s">
        <v>861</v>
      </c>
      <c r="C8202" s="425" t="s">
        <v>639</v>
      </c>
      <c r="D8202" s="425" t="s">
        <v>640</v>
      </c>
      <c r="E8202" s="425" t="s">
        <v>667</v>
      </c>
      <c r="F8202" s="425">
        <v>528004120002</v>
      </c>
      <c r="G8202" s="425" t="s">
        <v>642</v>
      </c>
      <c r="H8202" s="425">
        <v>583149</v>
      </c>
      <c r="I8202" s="425" t="s">
        <v>680</v>
      </c>
      <c r="J8202" s="425">
        <v>202302</v>
      </c>
      <c r="K8202" s="425">
        <v>44712</v>
      </c>
      <c r="L8202" s="425" t="s">
        <v>644</v>
      </c>
      <c r="M8202" s="425">
        <v>-16483.560000000001</v>
      </c>
      <c r="N8202" s="425">
        <v>-26.4</v>
      </c>
      <c r="O8202" s="425" t="s">
        <v>645</v>
      </c>
      <c r="P8202" s="432">
        <v>-25.132999999999999</v>
      </c>
      <c r="Q8202" s="425">
        <v>30543689</v>
      </c>
      <c r="R8202" s="425" t="s">
        <v>646</v>
      </c>
      <c r="S8202" s="425">
        <v>8540392</v>
      </c>
      <c r="T8202" s="425" t="s">
        <v>922</v>
      </c>
    </row>
    <row r="8203" spans="1:20" x14ac:dyDescent="0.25">
      <c r="A8203" s="425" t="s">
        <v>637</v>
      </c>
      <c r="B8203" s="425" t="s">
        <v>831</v>
      </c>
      <c r="C8203" s="425" t="s">
        <v>639</v>
      </c>
      <c r="D8203" s="425" t="s">
        <v>695</v>
      </c>
      <c r="E8203" s="425" t="s">
        <v>673</v>
      </c>
      <c r="F8203" s="425">
        <v>528004120002</v>
      </c>
      <c r="G8203" s="425" t="s">
        <v>642</v>
      </c>
      <c r="H8203" s="425">
        <v>583148</v>
      </c>
      <c r="I8203" s="425" t="s">
        <v>699</v>
      </c>
      <c r="J8203" s="425">
        <v>202302</v>
      </c>
      <c r="K8203" s="425">
        <v>44712</v>
      </c>
      <c r="L8203" s="425" t="s">
        <v>644</v>
      </c>
      <c r="M8203" s="425">
        <v>-24506.95</v>
      </c>
      <c r="N8203" s="425">
        <v>-39.24</v>
      </c>
      <c r="O8203" s="425" t="s">
        <v>645</v>
      </c>
      <c r="P8203" s="432">
        <v>-37.356999999999999</v>
      </c>
      <c r="Q8203" s="425">
        <v>30543689</v>
      </c>
      <c r="R8203" s="425" t="s">
        <v>646</v>
      </c>
      <c r="S8203" s="425">
        <v>2046481</v>
      </c>
      <c r="T8203" s="425" t="s">
        <v>2393</v>
      </c>
    </row>
    <row r="8204" spans="1:20" x14ac:dyDescent="0.25">
      <c r="A8204" s="425" t="s">
        <v>637</v>
      </c>
      <c r="B8204" s="425" t="s">
        <v>831</v>
      </c>
      <c r="C8204" s="425" t="s">
        <v>639</v>
      </c>
      <c r="D8204" s="425" t="s">
        <v>651</v>
      </c>
      <c r="E8204" s="425" t="s">
        <v>673</v>
      </c>
      <c r="F8204" s="425">
        <v>528004120002</v>
      </c>
      <c r="G8204" s="425" t="s">
        <v>642</v>
      </c>
      <c r="H8204" s="425">
        <v>583148</v>
      </c>
      <c r="I8204" s="425" t="s">
        <v>699</v>
      </c>
      <c r="J8204" s="425">
        <v>202302</v>
      </c>
      <c r="K8204" s="425">
        <v>44712</v>
      </c>
      <c r="L8204" s="425" t="s">
        <v>644</v>
      </c>
      <c r="M8204" s="425">
        <v>-5121.16</v>
      </c>
      <c r="N8204" s="425">
        <v>-8.1999999999999993</v>
      </c>
      <c r="O8204" s="425" t="s">
        <v>645</v>
      </c>
      <c r="P8204" s="432">
        <v>-7.806</v>
      </c>
      <c r="Q8204" s="425">
        <v>30543689</v>
      </c>
      <c r="R8204" s="425" t="s">
        <v>646</v>
      </c>
      <c r="S8204" s="425">
        <v>8540386</v>
      </c>
      <c r="T8204" s="425" t="s">
        <v>2391</v>
      </c>
    </row>
    <row r="8205" spans="1:20" x14ac:dyDescent="0.25">
      <c r="A8205" s="425" t="s">
        <v>637</v>
      </c>
      <c r="B8205" s="425" t="s">
        <v>831</v>
      </c>
      <c r="C8205" s="425" t="s">
        <v>639</v>
      </c>
      <c r="D8205" s="425" t="s">
        <v>651</v>
      </c>
      <c r="E8205" s="425" t="s">
        <v>673</v>
      </c>
      <c r="F8205" s="425">
        <v>528004120002</v>
      </c>
      <c r="G8205" s="425" t="s">
        <v>642</v>
      </c>
      <c r="H8205" s="425">
        <v>583148</v>
      </c>
      <c r="I8205" s="425" t="s">
        <v>699</v>
      </c>
      <c r="J8205" s="425">
        <v>202302</v>
      </c>
      <c r="K8205" s="425">
        <v>44712</v>
      </c>
      <c r="L8205" s="425" t="s">
        <v>644</v>
      </c>
      <c r="M8205" s="425">
        <v>-3754.68</v>
      </c>
      <c r="N8205" s="425">
        <v>-6.01</v>
      </c>
      <c r="O8205" s="425" t="s">
        <v>645</v>
      </c>
      <c r="P8205" s="432">
        <v>-5.7220000000000004</v>
      </c>
      <c r="Q8205" s="425">
        <v>30543689</v>
      </c>
      <c r="R8205" s="425" t="s">
        <v>646</v>
      </c>
      <c r="S8205" s="425">
        <v>8540279</v>
      </c>
      <c r="T8205" s="425" t="s">
        <v>2387</v>
      </c>
    </row>
    <row r="8206" spans="1:20" x14ac:dyDescent="0.25">
      <c r="A8206" s="425" t="s">
        <v>637</v>
      </c>
      <c r="B8206" s="425" t="s">
        <v>831</v>
      </c>
      <c r="C8206" s="425" t="s">
        <v>639</v>
      </c>
      <c r="D8206" s="425" t="s">
        <v>651</v>
      </c>
      <c r="E8206" s="425" t="s">
        <v>667</v>
      </c>
      <c r="F8206" s="425">
        <v>528004120002</v>
      </c>
      <c r="G8206" s="425" t="s">
        <v>642</v>
      </c>
      <c r="H8206" s="425">
        <v>583149</v>
      </c>
      <c r="I8206" s="425" t="s">
        <v>680</v>
      </c>
      <c r="J8206" s="425">
        <v>202302</v>
      </c>
      <c r="K8206" s="425">
        <v>44712</v>
      </c>
      <c r="L8206" s="425" t="s">
        <v>644</v>
      </c>
      <c r="M8206" s="425">
        <v>-8475.44</v>
      </c>
      <c r="N8206" s="425">
        <v>-13.57</v>
      </c>
      <c r="O8206" s="425" t="s">
        <v>645</v>
      </c>
      <c r="P8206" s="432">
        <v>-12.919</v>
      </c>
      <c r="Q8206" s="425">
        <v>30543689</v>
      </c>
      <c r="R8206" s="425" t="s">
        <v>646</v>
      </c>
      <c r="S8206" s="425">
        <v>8540358</v>
      </c>
      <c r="T8206" s="425" t="s">
        <v>2394</v>
      </c>
    </row>
    <row r="8207" spans="1:20" x14ac:dyDescent="0.25">
      <c r="A8207" s="425" t="s">
        <v>637</v>
      </c>
      <c r="B8207" s="425" t="s">
        <v>831</v>
      </c>
      <c r="C8207" s="425" t="s">
        <v>639</v>
      </c>
      <c r="D8207" s="425" t="s">
        <v>651</v>
      </c>
      <c r="E8207" s="425" t="s">
        <v>667</v>
      </c>
      <c r="F8207" s="425">
        <v>528004120002</v>
      </c>
      <c r="G8207" s="425" t="s">
        <v>642</v>
      </c>
      <c r="H8207" s="425">
        <v>583149</v>
      </c>
      <c r="I8207" s="425" t="s">
        <v>680</v>
      </c>
      <c r="J8207" s="425">
        <v>202302</v>
      </c>
      <c r="K8207" s="425">
        <v>44712</v>
      </c>
      <c r="L8207" s="425" t="s">
        <v>644</v>
      </c>
      <c r="M8207" s="425">
        <v>-11654.57</v>
      </c>
      <c r="N8207" s="425">
        <v>-18.66</v>
      </c>
      <c r="O8207" s="425" t="s">
        <v>645</v>
      </c>
      <c r="P8207" s="432">
        <v>-17.763999999999999</v>
      </c>
      <c r="Q8207" s="425">
        <v>30543689</v>
      </c>
      <c r="R8207" s="425" t="s">
        <v>646</v>
      </c>
      <c r="S8207" s="425">
        <v>8540399</v>
      </c>
      <c r="T8207" s="425" t="s">
        <v>2385</v>
      </c>
    </row>
    <row r="8208" spans="1:20" x14ac:dyDescent="0.25">
      <c r="A8208" s="425" t="s">
        <v>637</v>
      </c>
      <c r="B8208" s="425" t="s">
        <v>831</v>
      </c>
      <c r="C8208" s="425" t="s">
        <v>639</v>
      </c>
      <c r="D8208" s="425" t="s">
        <v>640</v>
      </c>
      <c r="E8208" s="425" t="s">
        <v>667</v>
      </c>
      <c r="F8208" s="425">
        <v>528004120002</v>
      </c>
      <c r="G8208" s="425" t="s">
        <v>642</v>
      </c>
      <c r="H8208" s="425">
        <v>583136</v>
      </c>
      <c r="I8208" s="425" t="s">
        <v>32</v>
      </c>
      <c r="J8208" s="425">
        <v>202302</v>
      </c>
      <c r="K8208" s="425">
        <v>44712</v>
      </c>
      <c r="L8208" s="425" t="s">
        <v>644</v>
      </c>
      <c r="M8208" s="425">
        <v>15314.43</v>
      </c>
      <c r="N8208" s="425">
        <v>24.52</v>
      </c>
      <c r="O8208" s="425" t="s">
        <v>645</v>
      </c>
      <c r="P8208" s="432">
        <v>23.343</v>
      </c>
      <c r="Q8208" s="425">
        <v>30543689</v>
      </c>
      <c r="R8208" s="425" t="s">
        <v>646</v>
      </c>
      <c r="S8208" s="425">
        <v>8540392</v>
      </c>
      <c r="T8208" s="425" t="s">
        <v>2377</v>
      </c>
    </row>
    <row r="8209" spans="1:20" x14ac:dyDescent="0.25">
      <c r="A8209" s="425" t="s">
        <v>637</v>
      </c>
      <c r="B8209" s="425" t="s">
        <v>831</v>
      </c>
      <c r="C8209" s="425" t="s">
        <v>639</v>
      </c>
      <c r="D8209" s="425" t="s">
        <v>640</v>
      </c>
      <c r="E8209" s="425" t="s">
        <v>673</v>
      </c>
      <c r="F8209" s="425">
        <v>528004120002</v>
      </c>
      <c r="G8209" s="425" t="s">
        <v>642</v>
      </c>
      <c r="H8209" s="425">
        <v>583133</v>
      </c>
      <c r="I8209" s="425" t="s">
        <v>29</v>
      </c>
      <c r="J8209" s="425">
        <v>202302</v>
      </c>
      <c r="K8209" s="425">
        <v>44712</v>
      </c>
      <c r="L8209" s="425" t="s">
        <v>644</v>
      </c>
      <c r="M8209" s="425">
        <v>5991.1</v>
      </c>
      <c r="N8209" s="425">
        <v>9.59</v>
      </c>
      <c r="O8209" s="425" t="s">
        <v>645</v>
      </c>
      <c r="P8209" s="432">
        <v>9.1300000000000008</v>
      </c>
      <c r="Q8209" s="425">
        <v>30543689</v>
      </c>
      <c r="R8209" s="425" t="s">
        <v>646</v>
      </c>
      <c r="S8209" s="425">
        <v>2012905</v>
      </c>
      <c r="T8209" s="425" t="s">
        <v>2381</v>
      </c>
    </row>
    <row r="8210" spans="1:20" x14ac:dyDescent="0.25">
      <c r="A8210" s="425" t="s">
        <v>637</v>
      </c>
      <c r="B8210" s="425" t="s">
        <v>831</v>
      </c>
      <c r="C8210" s="425" t="s">
        <v>639</v>
      </c>
      <c r="D8210" s="425" t="s">
        <v>695</v>
      </c>
      <c r="E8210" s="425" t="s">
        <v>673</v>
      </c>
      <c r="F8210" s="425">
        <v>528004120002</v>
      </c>
      <c r="G8210" s="425" t="s">
        <v>642</v>
      </c>
      <c r="H8210" s="425">
        <v>583133</v>
      </c>
      <c r="I8210" s="425" t="s">
        <v>29</v>
      </c>
      <c r="J8210" s="425">
        <v>202302</v>
      </c>
      <c r="K8210" s="425">
        <v>44712</v>
      </c>
      <c r="L8210" s="425" t="s">
        <v>644</v>
      </c>
      <c r="M8210" s="425">
        <v>24506.95</v>
      </c>
      <c r="N8210" s="425">
        <v>39.24</v>
      </c>
      <c r="O8210" s="425" t="s">
        <v>645</v>
      </c>
      <c r="P8210" s="432">
        <v>37.356999999999999</v>
      </c>
      <c r="Q8210" s="425">
        <v>30543689</v>
      </c>
      <c r="R8210" s="425" t="s">
        <v>646</v>
      </c>
      <c r="S8210" s="425">
        <v>2046481</v>
      </c>
      <c r="T8210" s="425" t="s">
        <v>2393</v>
      </c>
    </row>
    <row r="8211" spans="1:20" x14ac:dyDescent="0.25">
      <c r="A8211" s="425" t="s">
        <v>637</v>
      </c>
      <c r="B8211" s="425" t="s">
        <v>831</v>
      </c>
      <c r="C8211" s="425" t="s">
        <v>639</v>
      </c>
      <c r="D8211" s="425" t="s">
        <v>640</v>
      </c>
      <c r="E8211" s="425" t="s">
        <v>673</v>
      </c>
      <c r="F8211" s="425">
        <v>528004120002</v>
      </c>
      <c r="G8211" s="425" t="s">
        <v>642</v>
      </c>
      <c r="H8211" s="425">
        <v>583133</v>
      </c>
      <c r="I8211" s="425" t="s">
        <v>29</v>
      </c>
      <c r="J8211" s="425">
        <v>202302</v>
      </c>
      <c r="K8211" s="425">
        <v>44712</v>
      </c>
      <c r="L8211" s="425" t="s">
        <v>644</v>
      </c>
      <c r="M8211" s="425">
        <v>5310.36</v>
      </c>
      <c r="N8211" s="425">
        <v>8.5</v>
      </c>
      <c r="O8211" s="425" t="s">
        <v>645</v>
      </c>
      <c r="P8211" s="432">
        <v>8.0920000000000005</v>
      </c>
      <c r="Q8211" s="425">
        <v>30543689</v>
      </c>
      <c r="R8211" s="425" t="s">
        <v>646</v>
      </c>
      <c r="S8211" s="425">
        <v>8540206</v>
      </c>
      <c r="T8211" s="425" t="s">
        <v>2392</v>
      </c>
    </row>
    <row r="8212" spans="1:20" x14ac:dyDescent="0.25">
      <c r="A8212" s="425" t="s">
        <v>637</v>
      </c>
      <c r="B8212" s="425" t="s">
        <v>831</v>
      </c>
      <c r="C8212" s="425" t="s">
        <v>639</v>
      </c>
      <c r="D8212" s="425" t="s">
        <v>651</v>
      </c>
      <c r="E8212" s="425" t="s">
        <v>673</v>
      </c>
      <c r="F8212" s="425">
        <v>528004120002</v>
      </c>
      <c r="G8212" s="425" t="s">
        <v>642</v>
      </c>
      <c r="H8212" s="425">
        <v>583133</v>
      </c>
      <c r="I8212" s="425" t="s">
        <v>29</v>
      </c>
      <c r="J8212" s="425">
        <v>202302</v>
      </c>
      <c r="K8212" s="425">
        <v>44712</v>
      </c>
      <c r="L8212" s="425" t="s">
        <v>644</v>
      </c>
      <c r="M8212" s="425">
        <v>5121.16</v>
      </c>
      <c r="N8212" s="425">
        <v>8.1999999999999993</v>
      </c>
      <c r="O8212" s="425" t="s">
        <v>645</v>
      </c>
      <c r="P8212" s="432">
        <v>7.806</v>
      </c>
      <c r="Q8212" s="425">
        <v>30543689</v>
      </c>
      <c r="R8212" s="425" t="s">
        <v>646</v>
      </c>
      <c r="S8212" s="425">
        <v>8540386</v>
      </c>
      <c r="T8212" s="425" t="s">
        <v>2391</v>
      </c>
    </row>
    <row r="8213" spans="1:20" x14ac:dyDescent="0.25">
      <c r="A8213" s="425" t="s">
        <v>637</v>
      </c>
      <c r="B8213" s="425" t="s">
        <v>831</v>
      </c>
      <c r="C8213" s="425" t="s">
        <v>639</v>
      </c>
      <c r="D8213" s="425" t="s">
        <v>640</v>
      </c>
      <c r="E8213" s="425" t="s">
        <v>673</v>
      </c>
      <c r="F8213" s="425">
        <v>528004120002</v>
      </c>
      <c r="G8213" s="425" t="s">
        <v>642</v>
      </c>
      <c r="H8213" s="425">
        <v>583133</v>
      </c>
      <c r="I8213" s="425" t="s">
        <v>29</v>
      </c>
      <c r="J8213" s="425">
        <v>202302</v>
      </c>
      <c r="K8213" s="425">
        <v>44712</v>
      </c>
      <c r="L8213" s="425" t="s">
        <v>644</v>
      </c>
      <c r="M8213" s="425">
        <v>28396.49</v>
      </c>
      <c r="N8213" s="425">
        <v>45.47</v>
      </c>
      <c r="O8213" s="425" t="s">
        <v>645</v>
      </c>
      <c r="P8213" s="432">
        <v>43.287999999999997</v>
      </c>
      <c r="Q8213" s="425">
        <v>30543689</v>
      </c>
      <c r="R8213" s="425" t="s">
        <v>646</v>
      </c>
      <c r="S8213" s="425">
        <v>2029740</v>
      </c>
      <c r="T8213" s="425" t="s">
        <v>2389</v>
      </c>
    </row>
    <row r="8214" spans="1:20" x14ac:dyDescent="0.25">
      <c r="A8214" s="425" t="s">
        <v>637</v>
      </c>
      <c r="B8214" s="425" t="s">
        <v>831</v>
      </c>
      <c r="C8214" s="425" t="s">
        <v>639</v>
      </c>
      <c r="D8214" s="425" t="s">
        <v>651</v>
      </c>
      <c r="E8214" s="425" t="s">
        <v>673</v>
      </c>
      <c r="F8214" s="425">
        <v>528004120002</v>
      </c>
      <c r="G8214" s="425" t="s">
        <v>642</v>
      </c>
      <c r="H8214" s="425">
        <v>583133</v>
      </c>
      <c r="I8214" s="425" t="s">
        <v>29</v>
      </c>
      <c r="J8214" s="425">
        <v>202302</v>
      </c>
      <c r="K8214" s="425">
        <v>44712</v>
      </c>
      <c r="L8214" s="425" t="s">
        <v>644</v>
      </c>
      <c r="M8214" s="425">
        <v>3754.68</v>
      </c>
      <c r="N8214" s="425">
        <v>6.01</v>
      </c>
      <c r="O8214" s="425" t="s">
        <v>645</v>
      </c>
      <c r="P8214" s="432">
        <v>5.7220000000000004</v>
      </c>
      <c r="Q8214" s="425">
        <v>30543689</v>
      </c>
      <c r="R8214" s="425" t="s">
        <v>646</v>
      </c>
      <c r="S8214" s="425">
        <v>8540279</v>
      </c>
      <c r="T8214" s="425" t="s">
        <v>2387</v>
      </c>
    </row>
    <row r="8215" spans="1:20" x14ac:dyDescent="0.25">
      <c r="A8215" s="425" t="s">
        <v>637</v>
      </c>
      <c r="B8215" s="425" t="s">
        <v>1525</v>
      </c>
      <c r="C8215" s="425" t="s">
        <v>639</v>
      </c>
      <c r="D8215" s="425" t="s">
        <v>651</v>
      </c>
      <c r="E8215" s="425" t="s">
        <v>667</v>
      </c>
      <c r="F8215" s="425">
        <v>528004120010</v>
      </c>
      <c r="G8215" s="425" t="s">
        <v>653</v>
      </c>
      <c r="H8215" s="425">
        <v>583598</v>
      </c>
      <c r="I8215" s="425" t="s">
        <v>179</v>
      </c>
      <c r="J8215" s="425">
        <v>202302</v>
      </c>
      <c r="K8215" s="425">
        <v>44712</v>
      </c>
      <c r="L8215" s="425" t="s">
        <v>644</v>
      </c>
      <c r="M8215" s="425">
        <v>-302316.67</v>
      </c>
      <c r="N8215" s="425">
        <v>-484.11</v>
      </c>
      <c r="O8215" s="425" t="s">
        <v>645</v>
      </c>
      <c r="P8215" s="432">
        <v>-460.87700000000001</v>
      </c>
      <c r="Q8215" s="425">
        <v>30543689</v>
      </c>
      <c r="R8215" s="425" t="s">
        <v>668</v>
      </c>
      <c r="S8215" s="425" t="s">
        <v>1549</v>
      </c>
      <c r="T8215" s="425" t="s">
        <v>1550</v>
      </c>
    </row>
    <row r="8216" spans="1:20" x14ac:dyDescent="0.25">
      <c r="A8216" s="425" t="s">
        <v>637</v>
      </c>
      <c r="B8216" s="425" t="s">
        <v>1525</v>
      </c>
      <c r="C8216" s="425" t="s">
        <v>639</v>
      </c>
      <c r="D8216" s="425" t="s">
        <v>651</v>
      </c>
      <c r="E8216" s="425" t="s">
        <v>667</v>
      </c>
      <c r="F8216" s="425">
        <v>528004120010</v>
      </c>
      <c r="G8216" s="425" t="s">
        <v>653</v>
      </c>
      <c r="H8216" s="425">
        <v>583596</v>
      </c>
      <c r="I8216" s="425" t="s">
        <v>181</v>
      </c>
      <c r="J8216" s="425">
        <v>202302</v>
      </c>
      <c r="K8216" s="425">
        <v>44712</v>
      </c>
      <c r="L8216" s="425" t="s">
        <v>644</v>
      </c>
      <c r="M8216" s="425">
        <v>302316.67</v>
      </c>
      <c r="N8216" s="425">
        <v>484.11</v>
      </c>
      <c r="O8216" s="425" t="s">
        <v>645</v>
      </c>
      <c r="P8216" s="432">
        <v>460.87700000000001</v>
      </c>
      <c r="Q8216" s="425">
        <v>30543689</v>
      </c>
      <c r="R8216" s="425" t="s">
        <v>668</v>
      </c>
      <c r="S8216" s="425" t="s">
        <v>1549</v>
      </c>
      <c r="T8216" s="425" t="s">
        <v>1550</v>
      </c>
    </row>
    <row r="8217" spans="1:20" x14ac:dyDescent="0.25">
      <c r="A8217" s="425" t="s">
        <v>637</v>
      </c>
      <c r="B8217" s="425" t="s">
        <v>1313</v>
      </c>
      <c r="C8217" s="425" t="s">
        <v>639</v>
      </c>
      <c r="D8217" s="425" t="s">
        <v>651</v>
      </c>
      <c r="E8217" s="425" t="s">
        <v>641</v>
      </c>
      <c r="F8217" s="425">
        <v>528004120003</v>
      </c>
      <c r="G8217" s="425" t="s">
        <v>816</v>
      </c>
      <c r="H8217" s="425">
        <v>583561</v>
      </c>
      <c r="I8217" s="425" t="s">
        <v>982</v>
      </c>
      <c r="J8217" s="425">
        <v>202302</v>
      </c>
      <c r="K8217" s="425">
        <v>44712</v>
      </c>
      <c r="L8217" s="425" t="s">
        <v>644</v>
      </c>
      <c r="M8217" s="425">
        <v>-46738.15</v>
      </c>
      <c r="N8217" s="425">
        <v>-74.84</v>
      </c>
      <c r="O8217" s="425" t="s">
        <v>645</v>
      </c>
      <c r="P8217" s="432">
        <v>-71.248000000000005</v>
      </c>
      <c r="Q8217" s="425">
        <v>30543689</v>
      </c>
      <c r="R8217" s="425"/>
      <c r="S8217" s="425"/>
      <c r="T8217" s="425" t="s">
        <v>1575</v>
      </c>
    </row>
    <row r="8218" spans="1:20" x14ac:dyDescent="0.25">
      <c r="A8218" s="425" t="s">
        <v>637</v>
      </c>
      <c r="B8218" s="425" t="s">
        <v>1313</v>
      </c>
      <c r="C8218" s="425" t="s">
        <v>639</v>
      </c>
      <c r="D8218" s="425" t="s">
        <v>651</v>
      </c>
      <c r="E8218" s="425" t="s">
        <v>641</v>
      </c>
      <c r="F8218" s="425">
        <v>528004120003</v>
      </c>
      <c r="G8218" s="425" t="s">
        <v>816</v>
      </c>
      <c r="H8218" s="425">
        <v>583561</v>
      </c>
      <c r="I8218" s="425" t="s">
        <v>982</v>
      </c>
      <c r="J8218" s="425">
        <v>202302</v>
      </c>
      <c r="K8218" s="425">
        <v>44712</v>
      </c>
      <c r="L8218" s="425" t="s">
        <v>644</v>
      </c>
      <c r="M8218" s="425">
        <v>-350512.97</v>
      </c>
      <c r="N8218" s="425">
        <v>-561.29</v>
      </c>
      <c r="O8218" s="425" t="s">
        <v>645</v>
      </c>
      <c r="P8218" s="432">
        <v>-534.35299999999995</v>
      </c>
      <c r="Q8218" s="425">
        <v>30543689</v>
      </c>
      <c r="R8218" s="425"/>
      <c r="S8218" s="425"/>
      <c r="T8218" s="425" t="s">
        <v>1574</v>
      </c>
    </row>
    <row r="8219" spans="1:20" x14ac:dyDescent="0.25">
      <c r="A8219" s="425" t="s">
        <v>637</v>
      </c>
      <c r="B8219" s="425" t="s">
        <v>1313</v>
      </c>
      <c r="C8219" s="425" t="s">
        <v>639</v>
      </c>
      <c r="D8219" s="425" t="s">
        <v>651</v>
      </c>
      <c r="E8219" s="425" t="s">
        <v>641</v>
      </c>
      <c r="F8219" s="425">
        <v>528004120003</v>
      </c>
      <c r="G8219" s="425" t="s">
        <v>816</v>
      </c>
      <c r="H8219" s="425">
        <v>583561</v>
      </c>
      <c r="I8219" s="425" t="s">
        <v>982</v>
      </c>
      <c r="J8219" s="425">
        <v>202302</v>
      </c>
      <c r="K8219" s="425">
        <v>44712</v>
      </c>
      <c r="L8219" s="425" t="s">
        <v>644</v>
      </c>
      <c r="M8219" s="425">
        <v>-116839.59</v>
      </c>
      <c r="N8219" s="425">
        <v>-187.1</v>
      </c>
      <c r="O8219" s="425" t="s">
        <v>645</v>
      </c>
      <c r="P8219" s="432">
        <v>-178.12100000000001</v>
      </c>
      <c r="Q8219" s="425">
        <v>30543689</v>
      </c>
      <c r="R8219" s="425"/>
      <c r="S8219" s="425"/>
      <c r="T8219" s="425" t="s">
        <v>1573</v>
      </c>
    </row>
    <row r="8220" spans="1:20" x14ac:dyDescent="0.25">
      <c r="A8220" s="425" t="s">
        <v>637</v>
      </c>
      <c r="B8220" s="425" t="s">
        <v>1313</v>
      </c>
      <c r="C8220" s="425" t="s">
        <v>639</v>
      </c>
      <c r="D8220" s="425" t="s">
        <v>651</v>
      </c>
      <c r="E8220" s="425" t="s">
        <v>641</v>
      </c>
      <c r="F8220" s="425">
        <v>528004120003</v>
      </c>
      <c r="G8220" s="425" t="s">
        <v>816</v>
      </c>
      <c r="H8220" s="425">
        <v>583561</v>
      </c>
      <c r="I8220" s="425" t="s">
        <v>982</v>
      </c>
      <c r="J8220" s="425">
        <v>202302</v>
      </c>
      <c r="K8220" s="425">
        <v>44712</v>
      </c>
      <c r="L8220" s="425" t="s">
        <v>644</v>
      </c>
      <c r="M8220" s="425">
        <v>-105155.05</v>
      </c>
      <c r="N8220" s="425">
        <v>-168.39</v>
      </c>
      <c r="O8220" s="425" t="s">
        <v>645</v>
      </c>
      <c r="P8220" s="432">
        <v>-160.309</v>
      </c>
      <c r="Q8220" s="425">
        <v>30543689</v>
      </c>
      <c r="R8220" s="425"/>
      <c r="S8220" s="425"/>
      <c r="T8220" s="425" t="s">
        <v>1572</v>
      </c>
    </row>
    <row r="8221" spans="1:20" x14ac:dyDescent="0.25">
      <c r="A8221" s="425" t="s">
        <v>637</v>
      </c>
      <c r="B8221" s="425" t="s">
        <v>1313</v>
      </c>
      <c r="C8221" s="425" t="s">
        <v>639</v>
      </c>
      <c r="D8221" s="425" t="s">
        <v>651</v>
      </c>
      <c r="E8221" s="425" t="s">
        <v>641</v>
      </c>
      <c r="F8221" s="425">
        <v>528004120003</v>
      </c>
      <c r="G8221" s="425" t="s">
        <v>816</v>
      </c>
      <c r="H8221" s="425">
        <v>583561</v>
      </c>
      <c r="I8221" s="425" t="s">
        <v>982</v>
      </c>
      <c r="J8221" s="425">
        <v>202302</v>
      </c>
      <c r="K8221" s="425">
        <v>44712</v>
      </c>
      <c r="L8221" s="425" t="s">
        <v>644</v>
      </c>
      <c r="M8221" s="425">
        <v>-518762.23</v>
      </c>
      <c r="N8221" s="425">
        <v>-830.71</v>
      </c>
      <c r="O8221" s="425" t="s">
        <v>645</v>
      </c>
      <c r="P8221" s="432">
        <v>-790.84400000000005</v>
      </c>
      <c r="Q8221" s="425">
        <v>30543689</v>
      </c>
      <c r="R8221" s="425"/>
      <c r="S8221" s="425"/>
      <c r="T8221" s="425" t="s">
        <v>1571</v>
      </c>
    </row>
    <row r="8222" spans="1:20" x14ac:dyDescent="0.25">
      <c r="A8222" s="425" t="s">
        <v>637</v>
      </c>
      <c r="B8222" s="425" t="s">
        <v>1741</v>
      </c>
      <c r="C8222" s="425" t="s">
        <v>639</v>
      </c>
      <c r="D8222" s="425" t="s">
        <v>663</v>
      </c>
      <c r="E8222" s="425" t="s">
        <v>704</v>
      </c>
      <c r="F8222" s="425">
        <v>528004120003</v>
      </c>
      <c r="G8222" s="425" t="s">
        <v>816</v>
      </c>
      <c r="H8222" s="425">
        <v>583559</v>
      </c>
      <c r="I8222" s="425" t="s">
        <v>81</v>
      </c>
      <c r="J8222" s="425">
        <v>202302</v>
      </c>
      <c r="K8222" s="425">
        <v>44712</v>
      </c>
      <c r="L8222" s="425" t="s">
        <v>644</v>
      </c>
      <c r="M8222" s="425">
        <v>-65000</v>
      </c>
      <c r="N8222" s="425">
        <v>-104.09</v>
      </c>
      <c r="O8222" s="425" t="s">
        <v>645</v>
      </c>
      <c r="P8222" s="432">
        <v>-99.094999999999999</v>
      </c>
      <c r="Q8222" s="425">
        <v>30543689</v>
      </c>
      <c r="R8222" s="425"/>
      <c r="S8222" s="425"/>
      <c r="T8222" s="425" t="s">
        <v>2358</v>
      </c>
    </row>
    <row r="8223" spans="1:20" x14ac:dyDescent="0.25">
      <c r="A8223" s="425" t="s">
        <v>637</v>
      </c>
      <c r="B8223" s="425" t="s">
        <v>1741</v>
      </c>
      <c r="C8223" s="425" t="s">
        <v>639</v>
      </c>
      <c r="D8223" s="425" t="s">
        <v>663</v>
      </c>
      <c r="E8223" s="425" t="s">
        <v>704</v>
      </c>
      <c r="F8223" s="425">
        <v>528004120003</v>
      </c>
      <c r="G8223" s="425" t="s">
        <v>816</v>
      </c>
      <c r="H8223" s="425">
        <v>583559</v>
      </c>
      <c r="I8223" s="425" t="s">
        <v>81</v>
      </c>
      <c r="J8223" s="425">
        <v>202302</v>
      </c>
      <c r="K8223" s="425">
        <v>44712</v>
      </c>
      <c r="L8223" s="425" t="s">
        <v>644</v>
      </c>
      <c r="M8223" s="425">
        <v>-75000</v>
      </c>
      <c r="N8223" s="425">
        <v>-120.1</v>
      </c>
      <c r="O8223" s="425" t="s">
        <v>645</v>
      </c>
      <c r="P8223" s="432">
        <v>-114.336</v>
      </c>
      <c r="Q8223" s="425">
        <v>30543689</v>
      </c>
      <c r="R8223" s="425"/>
      <c r="S8223" s="425"/>
      <c r="T8223" s="425" t="s">
        <v>2358</v>
      </c>
    </row>
    <row r="8224" spans="1:20" x14ac:dyDescent="0.25">
      <c r="A8224" s="425" t="s">
        <v>637</v>
      </c>
      <c r="B8224" s="425" t="s">
        <v>1741</v>
      </c>
      <c r="C8224" s="425" t="s">
        <v>639</v>
      </c>
      <c r="D8224" s="425" t="s">
        <v>663</v>
      </c>
      <c r="E8224" s="425" t="s">
        <v>704</v>
      </c>
      <c r="F8224" s="425">
        <v>528004120003</v>
      </c>
      <c r="G8224" s="425" t="s">
        <v>816</v>
      </c>
      <c r="H8224" s="425">
        <v>583559</v>
      </c>
      <c r="I8224" s="425" t="s">
        <v>81</v>
      </c>
      <c r="J8224" s="425">
        <v>202302</v>
      </c>
      <c r="K8224" s="425">
        <v>44712</v>
      </c>
      <c r="L8224" s="425" t="s">
        <v>644</v>
      </c>
      <c r="M8224" s="425">
        <v>-112500</v>
      </c>
      <c r="N8224" s="425">
        <v>-180.15</v>
      </c>
      <c r="O8224" s="425" t="s">
        <v>645</v>
      </c>
      <c r="P8224" s="432">
        <v>-171.50399999999999</v>
      </c>
      <c r="Q8224" s="425">
        <v>30543689</v>
      </c>
      <c r="R8224" s="425"/>
      <c r="S8224" s="425"/>
      <c r="T8224" s="425" t="s">
        <v>2357</v>
      </c>
    </row>
    <row r="8225" spans="1:20" x14ac:dyDescent="0.25">
      <c r="A8225" s="425" t="s">
        <v>637</v>
      </c>
      <c r="B8225" s="425" t="s">
        <v>1741</v>
      </c>
      <c r="C8225" s="425" t="s">
        <v>639</v>
      </c>
      <c r="D8225" s="425" t="s">
        <v>663</v>
      </c>
      <c r="E8225" s="425" t="s">
        <v>704</v>
      </c>
      <c r="F8225" s="425">
        <v>528004120003</v>
      </c>
      <c r="G8225" s="425" t="s">
        <v>816</v>
      </c>
      <c r="H8225" s="425">
        <v>583559</v>
      </c>
      <c r="I8225" s="425" t="s">
        <v>81</v>
      </c>
      <c r="J8225" s="425">
        <v>202302</v>
      </c>
      <c r="K8225" s="425">
        <v>44712</v>
      </c>
      <c r="L8225" s="425" t="s">
        <v>644</v>
      </c>
      <c r="M8225" s="425">
        <v>-37500</v>
      </c>
      <c r="N8225" s="425">
        <v>-60.05</v>
      </c>
      <c r="O8225" s="425" t="s">
        <v>645</v>
      </c>
      <c r="P8225" s="432">
        <v>-57.167999999999999</v>
      </c>
      <c r="Q8225" s="425">
        <v>30543689</v>
      </c>
      <c r="R8225" s="425"/>
      <c r="S8225" s="425"/>
      <c r="T8225" s="425" t="s">
        <v>2361</v>
      </c>
    </row>
    <row r="8226" spans="1:20" x14ac:dyDescent="0.25">
      <c r="A8226" s="425" t="s">
        <v>637</v>
      </c>
      <c r="B8226" s="425" t="s">
        <v>1741</v>
      </c>
      <c r="C8226" s="425" t="s">
        <v>639</v>
      </c>
      <c r="D8226" s="425" t="s">
        <v>695</v>
      </c>
      <c r="E8226" s="425" t="s">
        <v>641</v>
      </c>
      <c r="F8226" s="425">
        <v>528004120003</v>
      </c>
      <c r="G8226" s="425" t="s">
        <v>816</v>
      </c>
      <c r="H8226" s="425">
        <v>583557</v>
      </c>
      <c r="I8226" s="425" t="s">
        <v>76</v>
      </c>
      <c r="J8226" s="425">
        <v>202302</v>
      </c>
      <c r="K8226" s="425">
        <v>44712</v>
      </c>
      <c r="L8226" s="425" t="s">
        <v>644</v>
      </c>
      <c r="M8226" s="425">
        <v>157499.37</v>
      </c>
      <c r="N8226" s="425">
        <v>252.21</v>
      </c>
      <c r="O8226" s="425" t="s">
        <v>645</v>
      </c>
      <c r="P8226" s="432">
        <v>240.10599999999999</v>
      </c>
      <c r="Q8226" s="425">
        <v>30543689</v>
      </c>
      <c r="R8226" s="425"/>
      <c r="S8226" s="425"/>
      <c r="T8226" s="425" t="s">
        <v>2367</v>
      </c>
    </row>
    <row r="8227" spans="1:20" x14ac:dyDescent="0.25">
      <c r="A8227" s="425" t="s">
        <v>637</v>
      </c>
      <c r="B8227" s="425" t="s">
        <v>1741</v>
      </c>
      <c r="C8227" s="425" t="s">
        <v>639</v>
      </c>
      <c r="D8227" s="425" t="s">
        <v>663</v>
      </c>
      <c r="E8227" s="425" t="s">
        <v>704</v>
      </c>
      <c r="F8227" s="425">
        <v>528004120003</v>
      </c>
      <c r="G8227" s="425" t="s">
        <v>816</v>
      </c>
      <c r="H8227" s="425">
        <v>583557</v>
      </c>
      <c r="I8227" s="425" t="s">
        <v>76</v>
      </c>
      <c r="J8227" s="425">
        <v>202302</v>
      </c>
      <c r="K8227" s="425">
        <v>44712</v>
      </c>
      <c r="L8227" s="425" t="s">
        <v>644</v>
      </c>
      <c r="M8227" s="425">
        <v>65000</v>
      </c>
      <c r="N8227" s="425">
        <v>104.09</v>
      </c>
      <c r="O8227" s="425" t="s">
        <v>645</v>
      </c>
      <c r="P8227" s="432">
        <v>99.094999999999999</v>
      </c>
      <c r="Q8227" s="425">
        <v>30543689</v>
      </c>
      <c r="R8227" s="425"/>
      <c r="S8227" s="425"/>
      <c r="T8227" s="425" t="s">
        <v>2358</v>
      </c>
    </row>
    <row r="8228" spans="1:20" x14ac:dyDescent="0.25">
      <c r="A8228" s="425" t="s">
        <v>637</v>
      </c>
      <c r="B8228" s="425" t="s">
        <v>1741</v>
      </c>
      <c r="C8228" s="425" t="s">
        <v>639</v>
      </c>
      <c r="D8228" s="425" t="s">
        <v>663</v>
      </c>
      <c r="E8228" s="425" t="s">
        <v>704</v>
      </c>
      <c r="F8228" s="425">
        <v>528004120003</v>
      </c>
      <c r="G8228" s="425" t="s">
        <v>816</v>
      </c>
      <c r="H8228" s="425">
        <v>583557</v>
      </c>
      <c r="I8228" s="425" t="s">
        <v>76</v>
      </c>
      <c r="J8228" s="425">
        <v>202302</v>
      </c>
      <c r="K8228" s="425">
        <v>44712</v>
      </c>
      <c r="L8228" s="425" t="s">
        <v>644</v>
      </c>
      <c r="M8228" s="425">
        <v>75000</v>
      </c>
      <c r="N8228" s="425">
        <v>120.1</v>
      </c>
      <c r="O8228" s="425" t="s">
        <v>645</v>
      </c>
      <c r="P8228" s="432">
        <v>114.336</v>
      </c>
      <c r="Q8228" s="425">
        <v>30543689</v>
      </c>
      <c r="R8228" s="425"/>
      <c r="S8228" s="425"/>
      <c r="T8228" s="425" t="s">
        <v>2358</v>
      </c>
    </row>
    <row r="8229" spans="1:20" x14ac:dyDescent="0.25">
      <c r="A8229" s="425" t="s">
        <v>637</v>
      </c>
      <c r="B8229" s="425" t="s">
        <v>1741</v>
      </c>
      <c r="C8229" s="425" t="s">
        <v>639</v>
      </c>
      <c r="D8229" s="425" t="s">
        <v>663</v>
      </c>
      <c r="E8229" s="425" t="s">
        <v>704</v>
      </c>
      <c r="F8229" s="425">
        <v>528004120003</v>
      </c>
      <c r="G8229" s="425" t="s">
        <v>816</v>
      </c>
      <c r="H8229" s="425">
        <v>583557</v>
      </c>
      <c r="I8229" s="425" t="s">
        <v>76</v>
      </c>
      <c r="J8229" s="425">
        <v>202302</v>
      </c>
      <c r="K8229" s="425">
        <v>44712</v>
      </c>
      <c r="L8229" s="425" t="s">
        <v>644</v>
      </c>
      <c r="M8229" s="425">
        <v>112500</v>
      </c>
      <c r="N8229" s="425">
        <v>180.15</v>
      </c>
      <c r="O8229" s="425" t="s">
        <v>645</v>
      </c>
      <c r="P8229" s="432">
        <v>171.50399999999999</v>
      </c>
      <c r="Q8229" s="425">
        <v>30543689</v>
      </c>
      <c r="R8229" s="425"/>
      <c r="S8229" s="425"/>
      <c r="T8229" s="425" t="s">
        <v>2357</v>
      </c>
    </row>
    <row r="8230" spans="1:20" x14ac:dyDescent="0.25">
      <c r="A8230" s="425" t="s">
        <v>637</v>
      </c>
      <c r="B8230" s="425" t="s">
        <v>1741</v>
      </c>
      <c r="C8230" s="425" t="s">
        <v>639</v>
      </c>
      <c r="D8230" s="425" t="s">
        <v>663</v>
      </c>
      <c r="E8230" s="425" t="s">
        <v>704</v>
      </c>
      <c r="F8230" s="425">
        <v>528004120003</v>
      </c>
      <c r="G8230" s="425" t="s">
        <v>816</v>
      </c>
      <c r="H8230" s="425">
        <v>583557</v>
      </c>
      <c r="I8230" s="425" t="s">
        <v>76</v>
      </c>
      <c r="J8230" s="425">
        <v>202302</v>
      </c>
      <c r="K8230" s="425">
        <v>44712</v>
      </c>
      <c r="L8230" s="425" t="s">
        <v>644</v>
      </c>
      <c r="M8230" s="425">
        <v>37500</v>
      </c>
      <c r="N8230" s="425">
        <v>60.05</v>
      </c>
      <c r="O8230" s="425" t="s">
        <v>645</v>
      </c>
      <c r="P8230" s="432">
        <v>57.167999999999999</v>
      </c>
      <c r="Q8230" s="425">
        <v>30543689</v>
      </c>
      <c r="R8230" s="425"/>
      <c r="S8230" s="425"/>
      <c r="T8230" s="425" t="s">
        <v>2361</v>
      </c>
    </row>
    <row r="8231" spans="1:20" x14ac:dyDescent="0.25">
      <c r="A8231" s="425" t="s">
        <v>637</v>
      </c>
      <c r="B8231" s="425" t="s">
        <v>819</v>
      </c>
      <c r="C8231" s="425" t="s">
        <v>639</v>
      </c>
      <c r="D8231" s="425" t="s">
        <v>663</v>
      </c>
      <c r="E8231" s="425" t="s">
        <v>704</v>
      </c>
      <c r="F8231" s="425">
        <v>528004120003</v>
      </c>
      <c r="G8231" s="425" t="s">
        <v>816</v>
      </c>
      <c r="H8231" s="425">
        <v>583556</v>
      </c>
      <c r="I8231" s="425" t="s">
        <v>73</v>
      </c>
      <c r="J8231" s="425">
        <v>202302</v>
      </c>
      <c r="K8231" s="425">
        <v>44712</v>
      </c>
      <c r="L8231" s="425" t="s">
        <v>644</v>
      </c>
      <c r="M8231" s="425">
        <v>15000</v>
      </c>
      <c r="N8231" s="425">
        <v>24.02</v>
      </c>
      <c r="O8231" s="425" t="s">
        <v>645</v>
      </c>
      <c r="P8231" s="432">
        <v>22.867000000000001</v>
      </c>
      <c r="Q8231" s="425">
        <v>30543689</v>
      </c>
      <c r="R8231" s="425"/>
      <c r="S8231" s="425"/>
      <c r="T8231" s="425" t="s">
        <v>2362</v>
      </c>
    </row>
    <row r="8232" spans="1:20" x14ac:dyDescent="0.25">
      <c r="A8232" s="425" t="s">
        <v>637</v>
      </c>
      <c r="B8232" s="425" t="s">
        <v>814</v>
      </c>
      <c r="C8232" s="425" t="s">
        <v>639</v>
      </c>
      <c r="D8232" s="425" t="s">
        <v>663</v>
      </c>
      <c r="E8232" s="425" t="s">
        <v>704</v>
      </c>
      <c r="F8232" s="425">
        <v>528004120003</v>
      </c>
      <c r="G8232" s="425" t="s">
        <v>816</v>
      </c>
      <c r="H8232" s="425">
        <v>583556</v>
      </c>
      <c r="I8232" s="425" t="s">
        <v>73</v>
      </c>
      <c r="J8232" s="425">
        <v>202302</v>
      </c>
      <c r="K8232" s="425">
        <v>44712</v>
      </c>
      <c r="L8232" s="425" t="s">
        <v>644</v>
      </c>
      <c r="M8232" s="425">
        <v>176000</v>
      </c>
      <c r="N8232" s="425">
        <v>281.83999999999997</v>
      </c>
      <c r="O8232" s="425" t="s">
        <v>645</v>
      </c>
      <c r="P8232" s="432">
        <v>268.31400000000002</v>
      </c>
      <c r="Q8232" s="425">
        <v>30543689</v>
      </c>
      <c r="R8232" s="425"/>
      <c r="S8232" s="425"/>
      <c r="T8232" s="425" t="s">
        <v>2358</v>
      </c>
    </row>
    <row r="8233" spans="1:20" x14ac:dyDescent="0.25">
      <c r="A8233" s="425" t="s">
        <v>637</v>
      </c>
      <c r="B8233" s="425" t="s">
        <v>814</v>
      </c>
      <c r="C8233" s="425" t="s">
        <v>639</v>
      </c>
      <c r="D8233" s="425" t="s">
        <v>663</v>
      </c>
      <c r="E8233" s="425" t="s">
        <v>704</v>
      </c>
      <c r="F8233" s="425">
        <v>528004120003</v>
      </c>
      <c r="G8233" s="425" t="s">
        <v>816</v>
      </c>
      <c r="H8233" s="425">
        <v>583556</v>
      </c>
      <c r="I8233" s="425" t="s">
        <v>73</v>
      </c>
      <c r="J8233" s="425">
        <v>202302</v>
      </c>
      <c r="K8233" s="425">
        <v>44712</v>
      </c>
      <c r="L8233" s="425" t="s">
        <v>644</v>
      </c>
      <c r="M8233" s="425">
        <v>125500</v>
      </c>
      <c r="N8233" s="425">
        <v>200.97</v>
      </c>
      <c r="O8233" s="425" t="s">
        <v>645</v>
      </c>
      <c r="P8233" s="432">
        <v>191.32499999999999</v>
      </c>
      <c r="Q8233" s="425">
        <v>30543689</v>
      </c>
      <c r="R8233" s="425"/>
      <c r="S8233" s="425"/>
      <c r="T8233" s="425" t="s">
        <v>2357</v>
      </c>
    </row>
    <row r="8234" spans="1:20" x14ac:dyDescent="0.25">
      <c r="A8234" s="425" t="s">
        <v>637</v>
      </c>
      <c r="B8234" s="425" t="s">
        <v>814</v>
      </c>
      <c r="C8234" s="425" t="s">
        <v>639</v>
      </c>
      <c r="D8234" s="425" t="s">
        <v>663</v>
      </c>
      <c r="E8234" s="425" t="s">
        <v>704</v>
      </c>
      <c r="F8234" s="425">
        <v>528004120003</v>
      </c>
      <c r="G8234" s="425" t="s">
        <v>816</v>
      </c>
      <c r="H8234" s="425">
        <v>583556</v>
      </c>
      <c r="I8234" s="425" t="s">
        <v>73</v>
      </c>
      <c r="J8234" s="425">
        <v>202302</v>
      </c>
      <c r="K8234" s="425">
        <v>44712</v>
      </c>
      <c r="L8234" s="425" t="s">
        <v>644</v>
      </c>
      <c r="M8234" s="425">
        <v>44000</v>
      </c>
      <c r="N8234" s="425">
        <v>70.459999999999994</v>
      </c>
      <c r="O8234" s="425" t="s">
        <v>645</v>
      </c>
      <c r="P8234" s="432">
        <v>67.078999999999994</v>
      </c>
      <c r="Q8234" s="425">
        <v>30543689</v>
      </c>
      <c r="R8234" s="425"/>
      <c r="S8234" s="425"/>
      <c r="T8234" s="425" t="s">
        <v>2360</v>
      </c>
    </row>
    <row r="8235" spans="1:20" x14ac:dyDescent="0.25">
      <c r="A8235" s="425" t="s">
        <v>637</v>
      </c>
      <c r="B8235" s="425" t="s">
        <v>814</v>
      </c>
      <c r="C8235" s="425" t="s">
        <v>639</v>
      </c>
      <c r="D8235" s="425" t="s">
        <v>663</v>
      </c>
      <c r="E8235" s="425" t="s">
        <v>704</v>
      </c>
      <c r="F8235" s="425">
        <v>528004120003</v>
      </c>
      <c r="G8235" s="425" t="s">
        <v>816</v>
      </c>
      <c r="H8235" s="425">
        <v>583558</v>
      </c>
      <c r="I8235" s="425" t="s">
        <v>79</v>
      </c>
      <c r="J8235" s="425">
        <v>202302</v>
      </c>
      <c r="K8235" s="425">
        <v>44712</v>
      </c>
      <c r="L8235" s="425" t="s">
        <v>644</v>
      </c>
      <c r="M8235" s="425">
        <v>-125500</v>
      </c>
      <c r="N8235" s="425">
        <v>-200.97</v>
      </c>
      <c r="O8235" s="425" t="s">
        <v>645</v>
      </c>
      <c r="P8235" s="432">
        <v>-191.32499999999999</v>
      </c>
      <c r="Q8235" s="425">
        <v>30543689</v>
      </c>
      <c r="R8235" s="425"/>
      <c r="S8235" s="425"/>
      <c r="T8235" s="425" t="s">
        <v>2357</v>
      </c>
    </row>
    <row r="8236" spans="1:20" x14ac:dyDescent="0.25">
      <c r="A8236" s="425" t="s">
        <v>637</v>
      </c>
      <c r="B8236" s="425" t="s">
        <v>814</v>
      </c>
      <c r="C8236" s="425" t="s">
        <v>639</v>
      </c>
      <c r="D8236" s="425" t="s">
        <v>663</v>
      </c>
      <c r="E8236" s="425" t="s">
        <v>704</v>
      </c>
      <c r="F8236" s="425">
        <v>528004120003</v>
      </c>
      <c r="G8236" s="425" t="s">
        <v>816</v>
      </c>
      <c r="H8236" s="425">
        <v>583558</v>
      </c>
      <c r="I8236" s="425" t="s">
        <v>79</v>
      </c>
      <c r="J8236" s="425">
        <v>202302</v>
      </c>
      <c r="K8236" s="425">
        <v>44712</v>
      </c>
      <c r="L8236" s="425" t="s">
        <v>644</v>
      </c>
      <c r="M8236" s="425">
        <v>-44000</v>
      </c>
      <c r="N8236" s="425">
        <v>-70.459999999999994</v>
      </c>
      <c r="O8236" s="425" t="s">
        <v>645</v>
      </c>
      <c r="P8236" s="432">
        <v>-67.078999999999994</v>
      </c>
      <c r="Q8236" s="425">
        <v>30543689</v>
      </c>
      <c r="R8236" s="425"/>
      <c r="S8236" s="425"/>
      <c r="T8236" s="425" t="s">
        <v>2360</v>
      </c>
    </row>
    <row r="8237" spans="1:20" x14ac:dyDescent="0.25">
      <c r="A8237" s="425" t="s">
        <v>637</v>
      </c>
      <c r="B8237" s="425" t="s">
        <v>819</v>
      </c>
      <c r="C8237" s="425" t="s">
        <v>639</v>
      </c>
      <c r="D8237" s="425" t="s">
        <v>663</v>
      </c>
      <c r="E8237" s="425" t="s">
        <v>704</v>
      </c>
      <c r="F8237" s="425">
        <v>528004120003</v>
      </c>
      <c r="G8237" s="425" t="s">
        <v>816</v>
      </c>
      <c r="H8237" s="425">
        <v>583558</v>
      </c>
      <c r="I8237" s="425" t="s">
        <v>79</v>
      </c>
      <c r="J8237" s="425">
        <v>202302</v>
      </c>
      <c r="K8237" s="425">
        <v>44712</v>
      </c>
      <c r="L8237" s="425" t="s">
        <v>644</v>
      </c>
      <c r="M8237" s="425">
        <v>-15000</v>
      </c>
      <c r="N8237" s="425">
        <v>-24.02</v>
      </c>
      <c r="O8237" s="425" t="s">
        <v>645</v>
      </c>
      <c r="P8237" s="432">
        <v>-22.867000000000001</v>
      </c>
      <c r="Q8237" s="425">
        <v>30543689</v>
      </c>
      <c r="R8237" s="425"/>
      <c r="S8237" s="425"/>
      <c r="T8237" s="425" t="s">
        <v>2362</v>
      </c>
    </row>
    <row r="8238" spans="1:20" x14ac:dyDescent="0.25">
      <c r="A8238" s="425" t="s">
        <v>637</v>
      </c>
      <c r="B8238" s="425" t="s">
        <v>814</v>
      </c>
      <c r="C8238" s="425" t="s">
        <v>639</v>
      </c>
      <c r="D8238" s="425" t="s">
        <v>663</v>
      </c>
      <c r="E8238" s="425" t="s">
        <v>704</v>
      </c>
      <c r="F8238" s="425">
        <v>528004120003</v>
      </c>
      <c r="G8238" s="425" t="s">
        <v>816</v>
      </c>
      <c r="H8238" s="425">
        <v>583558</v>
      </c>
      <c r="I8238" s="425" t="s">
        <v>79</v>
      </c>
      <c r="J8238" s="425">
        <v>202302</v>
      </c>
      <c r="K8238" s="425">
        <v>44712</v>
      </c>
      <c r="L8238" s="425" t="s">
        <v>644</v>
      </c>
      <c r="M8238" s="425">
        <v>-176000</v>
      </c>
      <c r="N8238" s="425">
        <v>-281.83999999999997</v>
      </c>
      <c r="O8238" s="425" t="s">
        <v>645</v>
      </c>
      <c r="P8238" s="432">
        <v>-268.31400000000002</v>
      </c>
      <c r="Q8238" s="425">
        <v>30543689</v>
      </c>
      <c r="R8238" s="425"/>
      <c r="S8238" s="425"/>
      <c r="T8238" s="425" t="s">
        <v>2358</v>
      </c>
    </row>
    <row r="8239" spans="1:20" x14ac:dyDescent="0.25">
      <c r="A8239" s="425" t="s">
        <v>637</v>
      </c>
      <c r="B8239" s="425" t="s">
        <v>1741</v>
      </c>
      <c r="C8239" s="425" t="s">
        <v>639</v>
      </c>
      <c r="D8239" s="425" t="s">
        <v>695</v>
      </c>
      <c r="E8239" s="425" t="s">
        <v>641</v>
      </c>
      <c r="F8239" s="425">
        <v>528004120003</v>
      </c>
      <c r="G8239" s="425" t="s">
        <v>816</v>
      </c>
      <c r="H8239" s="425">
        <v>583559</v>
      </c>
      <c r="I8239" s="425" t="s">
        <v>81</v>
      </c>
      <c r="J8239" s="425">
        <v>202302</v>
      </c>
      <c r="K8239" s="425">
        <v>44712</v>
      </c>
      <c r="L8239" s="425" t="s">
        <v>644</v>
      </c>
      <c r="M8239" s="425">
        <v>-157499.37</v>
      </c>
      <c r="N8239" s="425">
        <v>-252.21</v>
      </c>
      <c r="O8239" s="425" t="s">
        <v>645</v>
      </c>
      <c r="P8239" s="432">
        <v>-240.10599999999999</v>
      </c>
      <c r="Q8239" s="425">
        <v>30543689</v>
      </c>
      <c r="R8239" s="425"/>
      <c r="S8239" s="425"/>
      <c r="T8239" s="425" t="s">
        <v>2367</v>
      </c>
    </row>
    <row r="8240" spans="1:20" x14ac:dyDescent="0.25">
      <c r="A8240" s="425" t="s">
        <v>637</v>
      </c>
      <c r="B8240" s="425" t="s">
        <v>821</v>
      </c>
      <c r="C8240" s="425" t="s">
        <v>639</v>
      </c>
      <c r="D8240" s="425" t="s">
        <v>663</v>
      </c>
      <c r="E8240" s="425" t="s">
        <v>704</v>
      </c>
      <c r="F8240" s="425">
        <v>528004120003</v>
      </c>
      <c r="G8240" s="425" t="s">
        <v>816</v>
      </c>
      <c r="H8240" s="425">
        <v>583556</v>
      </c>
      <c r="I8240" s="425" t="s">
        <v>73</v>
      </c>
      <c r="J8240" s="425">
        <v>202302</v>
      </c>
      <c r="K8240" s="425">
        <v>44712</v>
      </c>
      <c r="L8240" s="425" t="s">
        <v>644</v>
      </c>
      <c r="M8240" s="425">
        <v>10000</v>
      </c>
      <c r="N8240" s="425">
        <v>16.010000000000002</v>
      </c>
      <c r="O8240" s="425" t="s">
        <v>645</v>
      </c>
      <c r="P8240" s="432">
        <v>15.242000000000001</v>
      </c>
      <c r="Q8240" s="425">
        <v>30543689</v>
      </c>
      <c r="R8240" s="425"/>
      <c r="S8240" s="425"/>
      <c r="T8240" s="425" t="s">
        <v>2358</v>
      </c>
    </row>
    <row r="8241" spans="1:20" x14ac:dyDescent="0.25">
      <c r="A8241" s="425" t="s">
        <v>637</v>
      </c>
      <c r="B8241" s="425" t="s">
        <v>821</v>
      </c>
      <c r="C8241" s="425" t="s">
        <v>639</v>
      </c>
      <c r="D8241" s="425" t="s">
        <v>663</v>
      </c>
      <c r="E8241" s="425" t="s">
        <v>704</v>
      </c>
      <c r="F8241" s="425">
        <v>528004120003</v>
      </c>
      <c r="G8241" s="425" t="s">
        <v>816</v>
      </c>
      <c r="H8241" s="425">
        <v>583556</v>
      </c>
      <c r="I8241" s="425" t="s">
        <v>73</v>
      </c>
      <c r="J8241" s="425">
        <v>202302</v>
      </c>
      <c r="K8241" s="425">
        <v>44712</v>
      </c>
      <c r="L8241" s="425" t="s">
        <v>644</v>
      </c>
      <c r="M8241" s="425">
        <v>2000</v>
      </c>
      <c r="N8241" s="425">
        <v>3.2</v>
      </c>
      <c r="O8241" s="425" t="s">
        <v>645</v>
      </c>
      <c r="P8241" s="432">
        <v>3.0459999999999998</v>
      </c>
      <c r="Q8241" s="425">
        <v>30543689</v>
      </c>
      <c r="R8241" s="425"/>
      <c r="S8241" s="425"/>
      <c r="T8241" s="425" t="s">
        <v>2358</v>
      </c>
    </row>
    <row r="8242" spans="1:20" x14ac:dyDescent="0.25">
      <c r="A8242" s="425" t="s">
        <v>637</v>
      </c>
      <c r="B8242" s="425" t="s">
        <v>821</v>
      </c>
      <c r="C8242" s="425" t="s">
        <v>639</v>
      </c>
      <c r="D8242" s="425" t="s">
        <v>663</v>
      </c>
      <c r="E8242" s="425" t="s">
        <v>704</v>
      </c>
      <c r="F8242" s="425">
        <v>528004120003</v>
      </c>
      <c r="G8242" s="425" t="s">
        <v>816</v>
      </c>
      <c r="H8242" s="425">
        <v>583556</v>
      </c>
      <c r="I8242" s="425" t="s">
        <v>73</v>
      </c>
      <c r="J8242" s="425">
        <v>202302</v>
      </c>
      <c r="K8242" s="425">
        <v>44712</v>
      </c>
      <c r="L8242" s="425" t="s">
        <v>644</v>
      </c>
      <c r="M8242" s="425">
        <v>22000</v>
      </c>
      <c r="N8242" s="425">
        <v>35.229999999999997</v>
      </c>
      <c r="O8242" s="425" t="s">
        <v>645</v>
      </c>
      <c r="P8242" s="432">
        <v>33.539000000000001</v>
      </c>
      <c r="Q8242" s="425">
        <v>30543689</v>
      </c>
      <c r="R8242" s="425"/>
      <c r="S8242" s="425"/>
      <c r="T8242" s="425" t="s">
        <v>2358</v>
      </c>
    </row>
    <row r="8243" spans="1:20" x14ac:dyDescent="0.25">
      <c r="A8243" s="425" t="s">
        <v>637</v>
      </c>
      <c r="B8243" s="425" t="s">
        <v>821</v>
      </c>
      <c r="C8243" s="425" t="s">
        <v>639</v>
      </c>
      <c r="D8243" s="425" t="s">
        <v>663</v>
      </c>
      <c r="E8243" s="425" t="s">
        <v>704</v>
      </c>
      <c r="F8243" s="425">
        <v>528004120003</v>
      </c>
      <c r="G8243" s="425" t="s">
        <v>816</v>
      </c>
      <c r="H8243" s="425">
        <v>583556</v>
      </c>
      <c r="I8243" s="425" t="s">
        <v>73</v>
      </c>
      <c r="J8243" s="425">
        <v>202302</v>
      </c>
      <c r="K8243" s="425">
        <v>44712</v>
      </c>
      <c r="L8243" s="425" t="s">
        <v>644</v>
      </c>
      <c r="M8243" s="425">
        <v>9000</v>
      </c>
      <c r="N8243" s="425">
        <v>14.41</v>
      </c>
      <c r="O8243" s="425" t="s">
        <v>645</v>
      </c>
      <c r="P8243" s="432">
        <v>13.718</v>
      </c>
      <c r="Q8243" s="425">
        <v>30543689</v>
      </c>
      <c r="R8243" s="425"/>
      <c r="S8243" s="425"/>
      <c r="T8243" s="425" t="s">
        <v>2357</v>
      </c>
    </row>
    <row r="8244" spans="1:20" x14ac:dyDescent="0.25">
      <c r="A8244" s="425" t="s">
        <v>637</v>
      </c>
      <c r="B8244" s="425" t="s">
        <v>821</v>
      </c>
      <c r="C8244" s="425" t="s">
        <v>639</v>
      </c>
      <c r="D8244" s="425" t="s">
        <v>663</v>
      </c>
      <c r="E8244" s="425" t="s">
        <v>704</v>
      </c>
      <c r="F8244" s="425">
        <v>528004120003</v>
      </c>
      <c r="G8244" s="425" t="s">
        <v>816</v>
      </c>
      <c r="H8244" s="425">
        <v>583556</v>
      </c>
      <c r="I8244" s="425" t="s">
        <v>73</v>
      </c>
      <c r="J8244" s="425">
        <v>202302</v>
      </c>
      <c r="K8244" s="425">
        <v>44712</v>
      </c>
      <c r="L8244" s="425" t="s">
        <v>644</v>
      </c>
      <c r="M8244" s="425">
        <v>30500</v>
      </c>
      <c r="N8244" s="425">
        <v>48.84</v>
      </c>
      <c r="O8244" s="425" t="s">
        <v>645</v>
      </c>
      <c r="P8244" s="432">
        <v>46.496000000000002</v>
      </c>
      <c r="Q8244" s="425">
        <v>30543689</v>
      </c>
      <c r="R8244" s="425"/>
      <c r="S8244" s="425"/>
      <c r="T8244" s="425" t="s">
        <v>2358</v>
      </c>
    </row>
    <row r="8245" spans="1:20" x14ac:dyDescent="0.25">
      <c r="A8245" s="425" t="s">
        <v>637</v>
      </c>
      <c r="B8245" s="425" t="s">
        <v>821</v>
      </c>
      <c r="C8245" s="425" t="s">
        <v>639</v>
      </c>
      <c r="D8245" s="425" t="s">
        <v>663</v>
      </c>
      <c r="E8245" s="425" t="s">
        <v>704</v>
      </c>
      <c r="F8245" s="425">
        <v>528004120003</v>
      </c>
      <c r="G8245" s="425" t="s">
        <v>816</v>
      </c>
      <c r="H8245" s="425">
        <v>583558</v>
      </c>
      <c r="I8245" s="425" t="s">
        <v>79</v>
      </c>
      <c r="J8245" s="425">
        <v>202302</v>
      </c>
      <c r="K8245" s="425">
        <v>44712</v>
      </c>
      <c r="L8245" s="425" t="s">
        <v>644</v>
      </c>
      <c r="M8245" s="425">
        <v>-9000</v>
      </c>
      <c r="N8245" s="425">
        <v>-14.41</v>
      </c>
      <c r="O8245" s="425" t="s">
        <v>645</v>
      </c>
      <c r="P8245" s="432">
        <v>-13.718</v>
      </c>
      <c r="Q8245" s="425">
        <v>30543689</v>
      </c>
      <c r="R8245" s="425"/>
      <c r="S8245" s="425"/>
      <c r="T8245" s="425" t="s">
        <v>2357</v>
      </c>
    </row>
    <row r="8246" spans="1:20" x14ac:dyDescent="0.25">
      <c r="A8246" s="425" t="s">
        <v>637</v>
      </c>
      <c r="B8246" s="425" t="s">
        <v>821</v>
      </c>
      <c r="C8246" s="425" t="s">
        <v>639</v>
      </c>
      <c r="D8246" s="425" t="s">
        <v>663</v>
      </c>
      <c r="E8246" s="425" t="s">
        <v>704</v>
      </c>
      <c r="F8246" s="425">
        <v>528004120003</v>
      </c>
      <c r="G8246" s="425" t="s">
        <v>816</v>
      </c>
      <c r="H8246" s="425">
        <v>583558</v>
      </c>
      <c r="I8246" s="425" t="s">
        <v>79</v>
      </c>
      <c r="J8246" s="425">
        <v>202302</v>
      </c>
      <c r="K8246" s="425">
        <v>44712</v>
      </c>
      <c r="L8246" s="425" t="s">
        <v>644</v>
      </c>
      <c r="M8246" s="425">
        <v>-30500</v>
      </c>
      <c r="N8246" s="425">
        <v>-48.84</v>
      </c>
      <c r="O8246" s="425" t="s">
        <v>645</v>
      </c>
      <c r="P8246" s="432">
        <v>-46.496000000000002</v>
      </c>
      <c r="Q8246" s="425">
        <v>30543689</v>
      </c>
      <c r="R8246" s="425"/>
      <c r="S8246" s="425"/>
      <c r="T8246" s="425" t="s">
        <v>2358</v>
      </c>
    </row>
    <row r="8247" spans="1:20" x14ac:dyDescent="0.25">
      <c r="A8247" s="425" t="s">
        <v>637</v>
      </c>
      <c r="B8247" s="425" t="s">
        <v>821</v>
      </c>
      <c r="C8247" s="425" t="s">
        <v>639</v>
      </c>
      <c r="D8247" s="425" t="s">
        <v>663</v>
      </c>
      <c r="E8247" s="425" t="s">
        <v>704</v>
      </c>
      <c r="F8247" s="425">
        <v>528004120003</v>
      </c>
      <c r="G8247" s="425" t="s">
        <v>816</v>
      </c>
      <c r="H8247" s="425">
        <v>583556</v>
      </c>
      <c r="I8247" s="425" t="s">
        <v>73</v>
      </c>
      <c r="J8247" s="425">
        <v>202302</v>
      </c>
      <c r="K8247" s="425">
        <v>44712</v>
      </c>
      <c r="L8247" s="425" t="s">
        <v>644</v>
      </c>
      <c r="M8247" s="425">
        <v>18000</v>
      </c>
      <c r="N8247" s="425">
        <v>28.82</v>
      </c>
      <c r="O8247" s="425" t="s">
        <v>645</v>
      </c>
      <c r="P8247" s="432">
        <v>27.437000000000001</v>
      </c>
      <c r="Q8247" s="425">
        <v>30543689</v>
      </c>
      <c r="R8247" s="425"/>
      <c r="S8247" s="425"/>
      <c r="T8247" s="425" t="s">
        <v>2357</v>
      </c>
    </row>
    <row r="8248" spans="1:20" x14ac:dyDescent="0.25">
      <c r="A8248" s="425" t="s">
        <v>637</v>
      </c>
      <c r="B8248" s="425" t="s">
        <v>821</v>
      </c>
      <c r="C8248" s="425" t="s">
        <v>639</v>
      </c>
      <c r="D8248" s="425" t="s">
        <v>663</v>
      </c>
      <c r="E8248" s="425" t="s">
        <v>704</v>
      </c>
      <c r="F8248" s="425">
        <v>528004120003</v>
      </c>
      <c r="G8248" s="425" t="s">
        <v>816</v>
      </c>
      <c r="H8248" s="425">
        <v>583556</v>
      </c>
      <c r="I8248" s="425" t="s">
        <v>73</v>
      </c>
      <c r="J8248" s="425">
        <v>202302</v>
      </c>
      <c r="K8248" s="425">
        <v>44712</v>
      </c>
      <c r="L8248" s="425" t="s">
        <v>644</v>
      </c>
      <c r="M8248" s="425">
        <v>8000</v>
      </c>
      <c r="N8248" s="425">
        <v>12.81</v>
      </c>
      <c r="O8248" s="425" t="s">
        <v>645</v>
      </c>
      <c r="P8248" s="432">
        <v>12.195</v>
      </c>
      <c r="Q8248" s="425">
        <v>30543689</v>
      </c>
      <c r="R8248" s="425"/>
      <c r="S8248" s="425"/>
      <c r="T8248" s="425" t="s">
        <v>2357</v>
      </c>
    </row>
    <row r="8249" spans="1:20" x14ac:dyDescent="0.25">
      <c r="A8249" s="425" t="s">
        <v>637</v>
      </c>
      <c r="B8249" s="425" t="s">
        <v>821</v>
      </c>
      <c r="C8249" s="425" t="s">
        <v>639</v>
      </c>
      <c r="D8249" s="425" t="s">
        <v>663</v>
      </c>
      <c r="E8249" s="425" t="s">
        <v>704</v>
      </c>
      <c r="F8249" s="425">
        <v>528004120003</v>
      </c>
      <c r="G8249" s="425" t="s">
        <v>816</v>
      </c>
      <c r="H8249" s="425">
        <v>583556</v>
      </c>
      <c r="I8249" s="425" t="s">
        <v>73</v>
      </c>
      <c r="J8249" s="425">
        <v>202302</v>
      </c>
      <c r="K8249" s="425">
        <v>44712</v>
      </c>
      <c r="L8249" s="425" t="s">
        <v>644</v>
      </c>
      <c r="M8249" s="425">
        <v>20000</v>
      </c>
      <c r="N8249" s="425">
        <v>32.03</v>
      </c>
      <c r="O8249" s="425" t="s">
        <v>645</v>
      </c>
      <c r="P8249" s="432">
        <v>30.492999999999999</v>
      </c>
      <c r="Q8249" s="425">
        <v>30543689</v>
      </c>
      <c r="R8249" s="425"/>
      <c r="S8249" s="425"/>
      <c r="T8249" s="425" t="s">
        <v>2357</v>
      </c>
    </row>
    <row r="8250" spans="1:20" x14ac:dyDescent="0.25">
      <c r="A8250" s="425" t="s">
        <v>637</v>
      </c>
      <c r="B8250" s="425" t="s">
        <v>821</v>
      </c>
      <c r="C8250" s="425" t="s">
        <v>639</v>
      </c>
      <c r="D8250" s="425" t="s">
        <v>663</v>
      </c>
      <c r="E8250" s="425" t="s">
        <v>704</v>
      </c>
      <c r="F8250" s="425">
        <v>528004120003</v>
      </c>
      <c r="G8250" s="425" t="s">
        <v>816</v>
      </c>
      <c r="H8250" s="425">
        <v>583556</v>
      </c>
      <c r="I8250" s="425" t="s">
        <v>73</v>
      </c>
      <c r="J8250" s="425">
        <v>202302</v>
      </c>
      <c r="K8250" s="425">
        <v>44712</v>
      </c>
      <c r="L8250" s="425" t="s">
        <v>644</v>
      </c>
      <c r="M8250" s="425">
        <v>8000</v>
      </c>
      <c r="N8250" s="425">
        <v>12.81</v>
      </c>
      <c r="O8250" s="425" t="s">
        <v>645</v>
      </c>
      <c r="P8250" s="432">
        <v>12.195</v>
      </c>
      <c r="Q8250" s="425">
        <v>30543689</v>
      </c>
      <c r="R8250" s="425"/>
      <c r="S8250" s="425"/>
      <c r="T8250" s="425" t="s">
        <v>2357</v>
      </c>
    </row>
    <row r="8251" spans="1:20" x14ac:dyDescent="0.25">
      <c r="A8251" s="425" t="s">
        <v>637</v>
      </c>
      <c r="B8251" s="425" t="s">
        <v>821</v>
      </c>
      <c r="C8251" s="425" t="s">
        <v>639</v>
      </c>
      <c r="D8251" s="425" t="s">
        <v>663</v>
      </c>
      <c r="E8251" s="425" t="s">
        <v>704</v>
      </c>
      <c r="F8251" s="425">
        <v>528004120003</v>
      </c>
      <c r="G8251" s="425" t="s">
        <v>816</v>
      </c>
      <c r="H8251" s="425">
        <v>583558</v>
      </c>
      <c r="I8251" s="425" t="s">
        <v>79</v>
      </c>
      <c r="J8251" s="425">
        <v>202302</v>
      </c>
      <c r="K8251" s="425">
        <v>44712</v>
      </c>
      <c r="L8251" s="425" t="s">
        <v>644</v>
      </c>
      <c r="M8251" s="425">
        <v>-10000</v>
      </c>
      <c r="N8251" s="425">
        <v>-16.010000000000002</v>
      </c>
      <c r="O8251" s="425" t="s">
        <v>645</v>
      </c>
      <c r="P8251" s="432">
        <v>-15.242000000000001</v>
      </c>
      <c r="Q8251" s="425">
        <v>30543689</v>
      </c>
      <c r="R8251" s="425"/>
      <c r="S8251" s="425"/>
      <c r="T8251" s="425" t="s">
        <v>2358</v>
      </c>
    </row>
    <row r="8252" spans="1:20" x14ac:dyDescent="0.25">
      <c r="A8252" s="425" t="s">
        <v>637</v>
      </c>
      <c r="B8252" s="425" t="s">
        <v>821</v>
      </c>
      <c r="C8252" s="425" t="s">
        <v>639</v>
      </c>
      <c r="D8252" s="425" t="s">
        <v>663</v>
      </c>
      <c r="E8252" s="425" t="s">
        <v>704</v>
      </c>
      <c r="F8252" s="425">
        <v>528004120003</v>
      </c>
      <c r="G8252" s="425" t="s">
        <v>816</v>
      </c>
      <c r="H8252" s="425">
        <v>583558</v>
      </c>
      <c r="I8252" s="425" t="s">
        <v>79</v>
      </c>
      <c r="J8252" s="425">
        <v>202302</v>
      </c>
      <c r="K8252" s="425">
        <v>44712</v>
      </c>
      <c r="L8252" s="425" t="s">
        <v>644</v>
      </c>
      <c r="M8252" s="425">
        <v>-2000</v>
      </c>
      <c r="N8252" s="425">
        <v>-3.2</v>
      </c>
      <c r="O8252" s="425" t="s">
        <v>645</v>
      </c>
      <c r="P8252" s="432">
        <v>-3.0459999999999998</v>
      </c>
      <c r="Q8252" s="425">
        <v>30543689</v>
      </c>
      <c r="R8252" s="425"/>
      <c r="S8252" s="425"/>
      <c r="T8252" s="425" t="s">
        <v>2358</v>
      </c>
    </row>
    <row r="8253" spans="1:20" x14ac:dyDescent="0.25">
      <c r="A8253" s="425" t="s">
        <v>637</v>
      </c>
      <c r="B8253" s="425" t="s">
        <v>821</v>
      </c>
      <c r="C8253" s="425" t="s">
        <v>639</v>
      </c>
      <c r="D8253" s="425" t="s">
        <v>663</v>
      </c>
      <c r="E8253" s="425" t="s">
        <v>704</v>
      </c>
      <c r="F8253" s="425">
        <v>528004120003</v>
      </c>
      <c r="G8253" s="425" t="s">
        <v>816</v>
      </c>
      <c r="H8253" s="425">
        <v>583558</v>
      </c>
      <c r="I8253" s="425" t="s">
        <v>79</v>
      </c>
      <c r="J8253" s="425">
        <v>202302</v>
      </c>
      <c r="K8253" s="425">
        <v>44712</v>
      </c>
      <c r="L8253" s="425" t="s">
        <v>644</v>
      </c>
      <c r="M8253" s="425">
        <v>-22000</v>
      </c>
      <c r="N8253" s="425">
        <v>-35.229999999999997</v>
      </c>
      <c r="O8253" s="425" t="s">
        <v>645</v>
      </c>
      <c r="P8253" s="432">
        <v>-33.539000000000001</v>
      </c>
      <c r="Q8253" s="425">
        <v>30543689</v>
      </c>
      <c r="R8253" s="425"/>
      <c r="S8253" s="425"/>
      <c r="T8253" s="425" t="s">
        <v>2358</v>
      </c>
    </row>
    <row r="8254" spans="1:20" x14ac:dyDescent="0.25">
      <c r="A8254" s="425" t="s">
        <v>637</v>
      </c>
      <c r="B8254" s="425" t="s">
        <v>821</v>
      </c>
      <c r="C8254" s="425" t="s">
        <v>639</v>
      </c>
      <c r="D8254" s="425" t="s">
        <v>663</v>
      </c>
      <c r="E8254" s="425" t="s">
        <v>704</v>
      </c>
      <c r="F8254" s="425">
        <v>528004120003</v>
      </c>
      <c r="G8254" s="425" t="s">
        <v>816</v>
      </c>
      <c r="H8254" s="425">
        <v>583558</v>
      </c>
      <c r="I8254" s="425" t="s">
        <v>79</v>
      </c>
      <c r="J8254" s="425">
        <v>202302</v>
      </c>
      <c r="K8254" s="425">
        <v>44712</v>
      </c>
      <c r="L8254" s="425" t="s">
        <v>644</v>
      </c>
      <c r="M8254" s="425">
        <v>-18000</v>
      </c>
      <c r="N8254" s="425">
        <v>-28.82</v>
      </c>
      <c r="O8254" s="425" t="s">
        <v>645</v>
      </c>
      <c r="P8254" s="432">
        <v>-27.437000000000001</v>
      </c>
      <c r="Q8254" s="425">
        <v>30543689</v>
      </c>
      <c r="R8254" s="425"/>
      <c r="S8254" s="425"/>
      <c r="T8254" s="425" t="s">
        <v>2357</v>
      </c>
    </row>
    <row r="8255" spans="1:20" x14ac:dyDescent="0.25">
      <c r="A8255" s="425" t="s">
        <v>637</v>
      </c>
      <c r="B8255" s="425" t="s">
        <v>821</v>
      </c>
      <c r="C8255" s="425" t="s">
        <v>639</v>
      </c>
      <c r="D8255" s="425" t="s">
        <v>663</v>
      </c>
      <c r="E8255" s="425" t="s">
        <v>704</v>
      </c>
      <c r="F8255" s="425">
        <v>528004120003</v>
      </c>
      <c r="G8255" s="425" t="s">
        <v>816</v>
      </c>
      <c r="H8255" s="425">
        <v>583558</v>
      </c>
      <c r="I8255" s="425" t="s">
        <v>79</v>
      </c>
      <c r="J8255" s="425">
        <v>202302</v>
      </c>
      <c r="K8255" s="425">
        <v>44712</v>
      </c>
      <c r="L8255" s="425" t="s">
        <v>644</v>
      </c>
      <c r="M8255" s="425">
        <v>-8000</v>
      </c>
      <c r="N8255" s="425">
        <v>-12.81</v>
      </c>
      <c r="O8255" s="425" t="s">
        <v>645</v>
      </c>
      <c r="P8255" s="432">
        <v>-12.195</v>
      </c>
      <c r="Q8255" s="425">
        <v>30543689</v>
      </c>
      <c r="R8255" s="425"/>
      <c r="S8255" s="425"/>
      <c r="T8255" s="425" t="s">
        <v>2357</v>
      </c>
    </row>
    <row r="8256" spans="1:20" x14ac:dyDescent="0.25">
      <c r="A8256" s="425" t="s">
        <v>637</v>
      </c>
      <c r="B8256" s="425" t="s">
        <v>821</v>
      </c>
      <c r="C8256" s="425" t="s">
        <v>639</v>
      </c>
      <c r="D8256" s="425" t="s">
        <v>663</v>
      </c>
      <c r="E8256" s="425" t="s">
        <v>704</v>
      </c>
      <c r="F8256" s="425">
        <v>528004120003</v>
      </c>
      <c r="G8256" s="425" t="s">
        <v>816</v>
      </c>
      <c r="H8256" s="425">
        <v>583558</v>
      </c>
      <c r="I8256" s="425" t="s">
        <v>79</v>
      </c>
      <c r="J8256" s="425">
        <v>202302</v>
      </c>
      <c r="K8256" s="425">
        <v>44712</v>
      </c>
      <c r="L8256" s="425" t="s">
        <v>644</v>
      </c>
      <c r="M8256" s="425">
        <v>-20000</v>
      </c>
      <c r="N8256" s="425">
        <v>-32.03</v>
      </c>
      <c r="O8256" s="425" t="s">
        <v>645</v>
      </c>
      <c r="P8256" s="432">
        <v>-30.492999999999999</v>
      </c>
      <c r="Q8256" s="425">
        <v>30543689</v>
      </c>
      <c r="R8256" s="425"/>
      <c r="S8256" s="425"/>
      <c r="T8256" s="425" t="s">
        <v>2357</v>
      </c>
    </row>
    <row r="8257" spans="1:20" x14ac:dyDescent="0.25">
      <c r="A8257" s="425" t="s">
        <v>637</v>
      </c>
      <c r="B8257" s="425" t="s">
        <v>821</v>
      </c>
      <c r="C8257" s="425" t="s">
        <v>639</v>
      </c>
      <c r="D8257" s="425" t="s">
        <v>663</v>
      </c>
      <c r="E8257" s="425" t="s">
        <v>704</v>
      </c>
      <c r="F8257" s="425">
        <v>528004120003</v>
      </c>
      <c r="G8257" s="425" t="s">
        <v>816</v>
      </c>
      <c r="H8257" s="425">
        <v>583558</v>
      </c>
      <c r="I8257" s="425" t="s">
        <v>79</v>
      </c>
      <c r="J8257" s="425">
        <v>202302</v>
      </c>
      <c r="K8257" s="425">
        <v>44712</v>
      </c>
      <c r="L8257" s="425" t="s">
        <v>644</v>
      </c>
      <c r="M8257" s="425">
        <v>-8000</v>
      </c>
      <c r="N8257" s="425">
        <v>-12.81</v>
      </c>
      <c r="O8257" s="425" t="s">
        <v>645</v>
      </c>
      <c r="P8257" s="432">
        <v>-12.195</v>
      </c>
      <c r="Q8257" s="425">
        <v>30543689</v>
      </c>
      <c r="R8257" s="425"/>
      <c r="S8257" s="425"/>
      <c r="T8257" s="425" t="s">
        <v>2357</v>
      </c>
    </row>
    <row r="8258" spans="1:20" x14ac:dyDescent="0.25">
      <c r="A8258" s="425" t="s">
        <v>637</v>
      </c>
      <c r="B8258" s="425" t="s">
        <v>1313</v>
      </c>
      <c r="C8258" s="425" t="s">
        <v>639</v>
      </c>
      <c r="D8258" s="425" t="s">
        <v>651</v>
      </c>
      <c r="E8258" s="425" t="s">
        <v>641</v>
      </c>
      <c r="F8258" s="425">
        <v>528004120003</v>
      </c>
      <c r="G8258" s="425" t="s">
        <v>816</v>
      </c>
      <c r="H8258" s="425">
        <v>583557</v>
      </c>
      <c r="I8258" s="425" t="s">
        <v>76</v>
      </c>
      <c r="J8258" s="425">
        <v>202302</v>
      </c>
      <c r="K8258" s="425">
        <v>44712</v>
      </c>
      <c r="L8258" s="425" t="s">
        <v>644</v>
      </c>
      <c r="M8258" s="425">
        <v>46738.15</v>
      </c>
      <c r="N8258" s="425">
        <v>74.84</v>
      </c>
      <c r="O8258" s="425" t="s">
        <v>645</v>
      </c>
      <c r="P8258" s="432">
        <v>71.248000000000005</v>
      </c>
      <c r="Q8258" s="425">
        <v>30543689</v>
      </c>
      <c r="R8258" s="425"/>
      <c r="S8258" s="425"/>
      <c r="T8258" s="425" t="s">
        <v>1575</v>
      </c>
    </row>
    <row r="8259" spans="1:20" x14ac:dyDescent="0.25">
      <c r="A8259" s="425" t="s">
        <v>637</v>
      </c>
      <c r="B8259" s="425" t="s">
        <v>1313</v>
      </c>
      <c r="C8259" s="425" t="s">
        <v>639</v>
      </c>
      <c r="D8259" s="425" t="s">
        <v>651</v>
      </c>
      <c r="E8259" s="425" t="s">
        <v>641</v>
      </c>
      <c r="F8259" s="425">
        <v>528004120003</v>
      </c>
      <c r="G8259" s="425" t="s">
        <v>816</v>
      </c>
      <c r="H8259" s="425">
        <v>583557</v>
      </c>
      <c r="I8259" s="425" t="s">
        <v>76</v>
      </c>
      <c r="J8259" s="425">
        <v>202302</v>
      </c>
      <c r="K8259" s="425">
        <v>44712</v>
      </c>
      <c r="L8259" s="425" t="s">
        <v>644</v>
      </c>
      <c r="M8259" s="425">
        <v>350512.97</v>
      </c>
      <c r="N8259" s="425">
        <v>561.29</v>
      </c>
      <c r="O8259" s="425" t="s">
        <v>645</v>
      </c>
      <c r="P8259" s="432">
        <v>534.35299999999995</v>
      </c>
      <c r="Q8259" s="425">
        <v>30543689</v>
      </c>
      <c r="R8259" s="425"/>
      <c r="S8259" s="425"/>
      <c r="T8259" s="425" t="s">
        <v>1574</v>
      </c>
    </row>
    <row r="8260" spans="1:20" x14ac:dyDescent="0.25">
      <c r="A8260" s="425" t="s">
        <v>637</v>
      </c>
      <c r="B8260" s="425" t="s">
        <v>1313</v>
      </c>
      <c r="C8260" s="425" t="s">
        <v>639</v>
      </c>
      <c r="D8260" s="425" t="s">
        <v>651</v>
      </c>
      <c r="E8260" s="425" t="s">
        <v>641</v>
      </c>
      <c r="F8260" s="425">
        <v>528004120003</v>
      </c>
      <c r="G8260" s="425" t="s">
        <v>816</v>
      </c>
      <c r="H8260" s="425">
        <v>583557</v>
      </c>
      <c r="I8260" s="425" t="s">
        <v>76</v>
      </c>
      <c r="J8260" s="425">
        <v>202302</v>
      </c>
      <c r="K8260" s="425">
        <v>44712</v>
      </c>
      <c r="L8260" s="425" t="s">
        <v>644</v>
      </c>
      <c r="M8260" s="425">
        <v>116839.59</v>
      </c>
      <c r="N8260" s="425">
        <v>187.1</v>
      </c>
      <c r="O8260" s="425" t="s">
        <v>645</v>
      </c>
      <c r="P8260" s="432">
        <v>178.12100000000001</v>
      </c>
      <c r="Q8260" s="425">
        <v>30543689</v>
      </c>
      <c r="R8260" s="425"/>
      <c r="S8260" s="425"/>
      <c r="T8260" s="425" t="s">
        <v>1573</v>
      </c>
    </row>
    <row r="8261" spans="1:20" x14ac:dyDescent="0.25">
      <c r="A8261" s="425" t="s">
        <v>637</v>
      </c>
      <c r="B8261" s="425" t="s">
        <v>1313</v>
      </c>
      <c r="C8261" s="425" t="s">
        <v>639</v>
      </c>
      <c r="D8261" s="425" t="s">
        <v>651</v>
      </c>
      <c r="E8261" s="425" t="s">
        <v>641</v>
      </c>
      <c r="F8261" s="425">
        <v>528004120003</v>
      </c>
      <c r="G8261" s="425" t="s">
        <v>816</v>
      </c>
      <c r="H8261" s="425">
        <v>583557</v>
      </c>
      <c r="I8261" s="425" t="s">
        <v>76</v>
      </c>
      <c r="J8261" s="425">
        <v>202302</v>
      </c>
      <c r="K8261" s="425">
        <v>44712</v>
      </c>
      <c r="L8261" s="425" t="s">
        <v>644</v>
      </c>
      <c r="M8261" s="425">
        <v>105155.05</v>
      </c>
      <c r="N8261" s="425">
        <v>168.39</v>
      </c>
      <c r="O8261" s="425" t="s">
        <v>645</v>
      </c>
      <c r="P8261" s="432">
        <v>160.309</v>
      </c>
      <c r="Q8261" s="425">
        <v>30543689</v>
      </c>
      <c r="R8261" s="425"/>
      <c r="S8261" s="425"/>
      <c r="T8261" s="425" t="s">
        <v>1572</v>
      </c>
    </row>
    <row r="8262" spans="1:20" x14ac:dyDescent="0.25">
      <c r="A8262" s="425" t="s">
        <v>637</v>
      </c>
      <c r="B8262" s="425" t="s">
        <v>1313</v>
      </c>
      <c r="C8262" s="425" t="s">
        <v>639</v>
      </c>
      <c r="D8262" s="425" t="s">
        <v>651</v>
      </c>
      <c r="E8262" s="425" t="s">
        <v>641</v>
      </c>
      <c r="F8262" s="425">
        <v>528004120003</v>
      </c>
      <c r="G8262" s="425" t="s">
        <v>816</v>
      </c>
      <c r="H8262" s="425">
        <v>583557</v>
      </c>
      <c r="I8262" s="425" t="s">
        <v>76</v>
      </c>
      <c r="J8262" s="425">
        <v>202302</v>
      </c>
      <c r="K8262" s="425">
        <v>44712</v>
      </c>
      <c r="L8262" s="425" t="s">
        <v>644</v>
      </c>
      <c r="M8262" s="425">
        <v>518762.23</v>
      </c>
      <c r="N8262" s="425">
        <v>830.71</v>
      </c>
      <c r="O8262" s="425" t="s">
        <v>645</v>
      </c>
      <c r="P8262" s="432">
        <v>790.84400000000005</v>
      </c>
      <c r="Q8262" s="425">
        <v>30543689</v>
      </c>
      <c r="R8262" s="425"/>
      <c r="S8262" s="425"/>
      <c r="T8262" s="425" t="s">
        <v>1571</v>
      </c>
    </row>
    <row r="8263" spans="1:20" x14ac:dyDescent="0.25">
      <c r="A8263" s="425" t="s">
        <v>637</v>
      </c>
      <c r="B8263" s="425" t="s">
        <v>1313</v>
      </c>
      <c r="C8263" s="425" t="s">
        <v>639</v>
      </c>
      <c r="D8263" s="425" t="s">
        <v>651</v>
      </c>
      <c r="E8263" s="425" t="s">
        <v>641</v>
      </c>
      <c r="F8263" s="425">
        <v>528004120003</v>
      </c>
      <c r="G8263" s="425" t="s">
        <v>816</v>
      </c>
      <c r="H8263" s="425">
        <v>583557</v>
      </c>
      <c r="I8263" s="425" t="s">
        <v>76</v>
      </c>
      <c r="J8263" s="425">
        <v>202302</v>
      </c>
      <c r="K8263" s="425">
        <v>44713</v>
      </c>
      <c r="L8263" s="425" t="s">
        <v>644</v>
      </c>
      <c r="M8263" s="425">
        <v>-46738.15</v>
      </c>
      <c r="N8263" s="425">
        <v>-76.69</v>
      </c>
      <c r="O8263" s="425" t="s">
        <v>645</v>
      </c>
      <c r="P8263" s="432">
        <v>-71.248000000000005</v>
      </c>
      <c r="Q8263" s="425">
        <v>30543689</v>
      </c>
      <c r="R8263" s="425"/>
      <c r="S8263" s="425"/>
      <c r="T8263" s="425" t="s">
        <v>1667</v>
      </c>
    </row>
    <row r="8264" spans="1:20" x14ac:dyDescent="0.25">
      <c r="A8264" s="425" t="s">
        <v>637</v>
      </c>
      <c r="B8264" s="425" t="s">
        <v>1313</v>
      </c>
      <c r="C8264" s="425" t="s">
        <v>639</v>
      </c>
      <c r="D8264" s="425" t="s">
        <v>651</v>
      </c>
      <c r="E8264" s="425" t="s">
        <v>641</v>
      </c>
      <c r="F8264" s="425">
        <v>528004120003</v>
      </c>
      <c r="G8264" s="425" t="s">
        <v>816</v>
      </c>
      <c r="H8264" s="425">
        <v>583557</v>
      </c>
      <c r="I8264" s="425" t="s">
        <v>76</v>
      </c>
      <c r="J8264" s="425">
        <v>202302</v>
      </c>
      <c r="K8264" s="425">
        <v>44713</v>
      </c>
      <c r="L8264" s="425" t="s">
        <v>644</v>
      </c>
      <c r="M8264" s="425">
        <v>-518762.23</v>
      </c>
      <c r="N8264" s="425">
        <v>-851.25</v>
      </c>
      <c r="O8264" s="425" t="s">
        <v>645</v>
      </c>
      <c r="P8264" s="432">
        <v>-790.84500000000003</v>
      </c>
      <c r="Q8264" s="425">
        <v>30543689</v>
      </c>
      <c r="R8264" s="425"/>
      <c r="S8264" s="425"/>
      <c r="T8264" s="425" t="s">
        <v>1668</v>
      </c>
    </row>
    <row r="8265" spans="1:20" x14ac:dyDescent="0.25">
      <c r="A8265" s="425" t="s">
        <v>637</v>
      </c>
      <c r="B8265" s="425" t="s">
        <v>1313</v>
      </c>
      <c r="C8265" s="425" t="s">
        <v>639</v>
      </c>
      <c r="D8265" s="425" t="s">
        <v>651</v>
      </c>
      <c r="E8265" s="425" t="s">
        <v>641</v>
      </c>
      <c r="F8265" s="425">
        <v>528004120003</v>
      </c>
      <c r="G8265" s="425" t="s">
        <v>816</v>
      </c>
      <c r="H8265" s="425">
        <v>583557</v>
      </c>
      <c r="I8265" s="425" t="s">
        <v>76</v>
      </c>
      <c r="J8265" s="425">
        <v>202302</v>
      </c>
      <c r="K8265" s="425">
        <v>44713</v>
      </c>
      <c r="L8265" s="425" t="s">
        <v>644</v>
      </c>
      <c r="M8265" s="425">
        <v>-105155.05</v>
      </c>
      <c r="N8265" s="425">
        <v>-172.55</v>
      </c>
      <c r="O8265" s="425" t="s">
        <v>645</v>
      </c>
      <c r="P8265" s="432">
        <v>-160.30600000000001</v>
      </c>
      <c r="Q8265" s="425">
        <v>30543689</v>
      </c>
      <c r="R8265" s="425"/>
      <c r="S8265" s="425"/>
      <c r="T8265" s="425" t="s">
        <v>1669</v>
      </c>
    </row>
    <row r="8266" spans="1:20" x14ac:dyDescent="0.25">
      <c r="A8266" s="425" t="s">
        <v>637</v>
      </c>
      <c r="B8266" s="425" t="s">
        <v>1313</v>
      </c>
      <c r="C8266" s="425" t="s">
        <v>639</v>
      </c>
      <c r="D8266" s="425" t="s">
        <v>651</v>
      </c>
      <c r="E8266" s="425" t="s">
        <v>641</v>
      </c>
      <c r="F8266" s="425">
        <v>528004120003</v>
      </c>
      <c r="G8266" s="425" t="s">
        <v>816</v>
      </c>
      <c r="H8266" s="425">
        <v>583557</v>
      </c>
      <c r="I8266" s="425" t="s">
        <v>76</v>
      </c>
      <c r="J8266" s="425">
        <v>202302</v>
      </c>
      <c r="K8266" s="425">
        <v>44713</v>
      </c>
      <c r="L8266" s="425" t="s">
        <v>644</v>
      </c>
      <c r="M8266" s="425">
        <v>-116839.59</v>
      </c>
      <c r="N8266" s="425">
        <v>-191.73</v>
      </c>
      <c r="O8266" s="425" t="s">
        <v>645</v>
      </c>
      <c r="P8266" s="432">
        <v>-178.125</v>
      </c>
      <c r="Q8266" s="425">
        <v>30543689</v>
      </c>
      <c r="R8266" s="425"/>
      <c r="S8266" s="425"/>
      <c r="T8266" s="425" t="s">
        <v>1670</v>
      </c>
    </row>
    <row r="8267" spans="1:20" x14ac:dyDescent="0.25">
      <c r="A8267" s="425" t="s">
        <v>637</v>
      </c>
      <c r="B8267" s="425" t="s">
        <v>1313</v>
      </c>
      <c r="C8267" s="425" t="s">
        <v>639</v>
      </c>
      <c r="D8267" s="425" t="s">
        <v>651</v>
      </c>
      <c r="E8267" s="425" t="s">
        <v>641</v>
      </c>
      <c r="F8267" s="425">
        <v>528004120003</v>
      </c>
      <c r="G8267" s="425" t="s">
        <v>816</v>
      </c>
      <c r="H8267" s="425">
        <v>583557</v>
      </c>
      <c r="I8267" s="425" t="s">
        <v>76</v>
      </c>
      <c r="J8267" s="425">
        <v>202302</v>
      </c>
      <c r="K8267" s="425">
        <v>44713</v>
      </c>
      <c r="L8267" s="425" t="s">
        <v>644</v>
      </c>
      <c r="M8267" s="425">
        <v>-350512.97</v>
      </c>
      <c r="N8267" s="425">
        <v>-575.16999999999996</v>
      </c>
      <c r="O8267" s="425" t="s">
        <v>645</v>
      </c>
      <c r="P8267" s="432">
        <v>-534.35599999999999</v>
      </c>
      <c r="Q8267" s="425">
        <v>30543689</v>
      </c>
      <c r="R8267" s="425"/>
      <c r="S8267" s="425"/>
      <c r="T8267" s="425" t="s">
        <v>1671</v>
      </c>
    </row>
    <row r="8268" spans="1:20" x14ac:dyDescent="0.25">
      <c r="A8268" s="425" t="s">
        <v>637</v>
      </c>
      <c r="B8268" s="425" t="s">
        <v>1741</v>
      </c>
      <c r="C8268" s="425" t="s">
        <v>639</v>
      </c>
      <c r="D8268" s="425" t="s">
        <v>695</v>
      </c>
      <c r="E8268" s="425" t="s">
        <v>641</v>
      </c>
      <c r="F8268" s="425">
        <v>528004120003</v>
      </c>
      <c r="G8268" s="425" t="s">
        <v>816</v>
      </c>
      <c r="H8268" s="425">
        <v>583559</v>
      </c>
      <c r="I8268" s="425" t="s">
        <v>81</v>
      </c>
      <c r="J8268" s="425">
        <v>202302</v>
      </c>
      <c r="K8268" s="425">
        <v>44713</v>
      </c>
      <c r="L8268" s="425" t="s">
        <v>644</v>
      </c>
      <c r="M8268" s="425">
        <v>157499.37</v>
      </c>
      <c r="N8268" s="425">
        <v>258.45</v>
      </c>
      <c r="O8268" s="425" t="s">
        <v>645</v>
      </c>
      <c r="P8268" s="432">
        <v>240.11</v>
      </c>
      <c r="Q8268" s="425">
        <v>30543689</v>
      </c>
      <c r="R8268" s="425"/>
      <c r="S8268" s="425"/>
      <c r="T8268" s="425" t="s">
        <v>2534</v>
      </c>
    </row>
    <row r="8269" spans="1:20" x14ac:dyDescent="0.25">
      <c r="A8269" s="425" t="s">
        <v>637</v>
      </c>
      <c r="B8269" s="425" t="s">
        <v>1313</v>
      </c>
      <c r="C8269" s="425" t="s">
        <v>639</v>
      </c>
      <c r="D8269" s="425" t="s">
        <v>651</v>
      </c>
      <c r="E8269" s="425" t="s">
        <v>641</v>
      </c>
      <c r="F8269" s="425">
        <v>528004120003</v>
      </c>
      <c r="G8269" s="425" t="s">
        <v>816</v>
      </c>
      <c r="H8269" s="425">
        <v>583561</v>
      </c>
      <c r="I8269" s="425" t="s">
        <v>982</v>
      </c>
      <c r="J8269" s="425">
        <v>202302</v>
      </c>
      <c r="K8269" s="425">
        <v>44713</v>
      </c>
      <c r="L8269" s="425" t="s">
        <v>644</v>
      </c>
      <c r="M8269" s="425">
        <v>350512.97</v>
      </c>
      <c r="N8269" s="425">
        <v>575.16999999999996</v>
      </c>
      <c r="O8269" s="425" t="s">
        <v>645</v>
      </c>
      <c r="P8269" s="432">
        <v>534.35599999999999</v>
      </c>
      <c r="Q8269" s="425">
        <v>30543689</v>
      </c>
      <c r="R8269" s="425"/>
      <c r="S8269" s="425"/>
      <c r="T8269" s="425" t="s">
        <v>1671</v>
      </c>
    </row>
    <row r="8270" spans="1:20" x14ac:dyDescent="0.25">
      <c r="A8270" s="425" t="s">
        <v>637</v>
      </c>
      <c r="B8270" s="425" t="s">
        <v>1313</v>
      </c>
      <c r="C8270" s="425" t="s">
        <v>639</v>
      </c>
      <c r="D8270" s="425" t="s">
        <v>651</v>
      </c>
      <c r="E8270" s="425" t="s">
        <v>641</v>
      </c>
      <c r="F8270" s="425">
        <v>528004120003</v>
      </c>
      <c r="G8270" s="425" t="s">
        <v>816</v>
      </c>
      <c r="H8270" s="425">
        <v>583561</v>
      </c>
      <c r="I8270" s="425" t="s">
        <v>982</v>
      </c>
      <c r="J8270" s="425">
        <v>202302</v>
      </c>
      <c r="K8270" s="425">
        <v>44713</v>
      </c>
      <c r="L8270" s="425" t="s">
        <v>644</v>
      </c>
      <c r="M8270" s="425">
        <v>46738.15</v>
      </c>
      <c r="N8270" s="425">
        <v>76.69</v>
      </c>
      <c r="O8270" s="425" t="s">
        <v>645</v>
      </c>
      <c r="P8270" s="432">
        <v>71.248000000000005</v>
      </c>
      <c r="Q8270" s="425">
        <v>30543689</v>
      </c>
      <c r="R8270" s="425"/>
      <c r="S8270" s="425"/>
      <c r="T8270" s="425" t="s">
        <v>1667</v>
      </c>
    </row>
    <row r="8271" spans="1:20" x14ac:dyDescent="0.25">
      <c r="A8271" s="425" t="s">
        <v>637</v>
      </c>
      <c r="B8271" s="425" t="s">
        <v>1313</v>
      </c>
      <c r="C8271" s="425" t="s">
        <v>639</v>
      </c>
      <c r="D8271" s="425" t="s">
        <v>651</v>
      </c>
      <c r="E8271" s="425" t="s">
        <v>641</v>
      </c>
      <c r="F8271" s="425">
        <v>528004120003</v>
      </c>
      <c r="G8271" s="425" t="s">
        <v>816</v>
      </c>
      <c r="H8271" s="425">
        <v>583561</v>
      </c>
      <c r="I8271" s="425" t="s">
        <v>982</v>
      </c>
      <c r="J8271" s="425">
        <v>202302</v>
      </c>
      <c r="K8271" s="425">
        <v>44713</v>
      </c>
      <c r="L8271" s="425" t="s">
        <v>644</v>
      </c>
      <c r="M8271" s="425">
        <v>518762.23</v>
      </c>
      <c r="N8271" s="425">
        <v>851.25</v>
      </c>
      <c r="O8271" s="425" t="s">
        <v>645</v>
      </c>
      <c r="P8271" s="432">
        <v>790.84500000000003</v>
      </c>
      <c r="Q8271" s="425">
        <v>30543689</v>
      </c>
      <c r="R8271" s="425"/>
      <c r="S8271" s="425"/>
      <c r="T8271" s="425" t="s">
        <v>1668</v>
      </c>
    </row>
    <row r="8272" spans="1:20" x14ac:dyDescent="0.25">
      <c r="A8272" s="425" t="s">
        <v>637</v>
      </c>
      <c r="B8272" s="425" t="s">
        <v>1313</v>
      </c>
      <c r="C8272" s="425" t="s">
        <v>639</v>
      </c>
      <c r="D8272" s="425" t="s">
        <v>651</v>
      </c>
      <c r="E8272" s="425" t="s">
        <v>641</v>
      </c>
      <c r="F8272" s="425">
        <v>528004120003</v>
      </c>
      <c r="G8272" s="425" t="s">
        <v>816</v>
      </c>
      <c r="H8272" s="425">
        <v>583561</v>
      </c>
      <c r="I8272" s="425" t="s">
        <v>982</v>
      </c>
      <c r="J8272" s="425">
        <v>202302</v>
      </c>
      <c r="K8272" s="425">
        <v>44713</v>
      </c>
      <c r="L8272" s="425" t="s">
        <v>644</v>
      </c>
      <c r="M8272" s="425">
        <v>105155.05</v>
      </c>
      <c r="N8272" s="425">
        <v>172.55</v>
      </c>
      <c r="O8272" s="425" t="s">
        <v>645</v>
      </c>
      <c r="P8272" s="432">
        <v>160.30600000000001</v>
      </c>
      <c r="Q8272" s="425">
        <v>30543689</v>
      </c>
      <c r="R8272" s="425"/>
      <c r="S8272" s="425"/>
      <c r="T8272" s="425" t="s">
        <v>1669</v>
      </c>
    </row>
    <row r="8273" spans="1:20" x14ac:dyDescent="0.25">
      <c r="A8273" s="425" t="s">
        <v>637</v>
      </c>
      <c r="B8273" s="425" t="s">
        <v>1313</v>
      </c>
      <c r="C8273" s="425" t="s">
        <v>639</v>
      </c>
      <c r="D8273" s="425" t="s">
        <v>651</v>
      </c>
      <c r="E8273" s="425" t="s">
        <v>641</v>
      </c>
      <c r="F8273" s="425">
        <v>528004120003</v>
      </c>
      <c r="G8273" s="425" t="s">
        <v>816</v>
      </c>
      <c r="H8273" s="425">
        <v>583561</v>
      </c>
      <c r="I8273" s="425" t="s">
        <v>982</v>
      </c>
      <c r="J8273" s="425">
        <v>202302</v>
      </c>
      <c r="K8273" s="425">
        <v>44713</v>
      </c>
      <c r="L8273" s="425" t="s">
        <v>644</v>
      </c>
      <c r="M8273" s="425">
        <v>116839.59</v>
      </c>
      <c r="N8273" s="425">
        <v>191.73</v>
      </c>
      <c r="O8273" s="425" t="s">
        <v>645</v>
      </c>
      <c r="P8273" s="432">
        <v>178.125</v>
      </c>
      <c r="Q8273" s="425">
        <v>30543689</v>
      </c>
      <c r="R8273" s="425"/>
      <c r="S8273" s="425"/>
      <c r="T8273" s="425" t="s">
        <v>1670</v>
      </c>
    </row>
    <row r="8274" spans="1:20" x14ac:dyDescent="0.25">
      <c r="A8274" s="425" t="s">
        <v>637</v>
      </c>
      <c r="B8274" s="425" t="s">
        <v>1741</v>
      </c>
      <c r="C8274" s="425" t="s">
        <v>639</v>
      </c>
      <c r="D8274" s="425" t="s">
        <v>695</v>
      </c>
      <c r="E8274" s="425" t="s">
        <v>641</v>
      </c>
      <c r="F8274" s="425">
        <v>528004120003</v>
      </c>
      <c r="G8274" s="425" t="s">
        <v>816</v>
      </c>
      <c r="H8274" s="425">
        <v>583557</v>
      </c>
      <c r="I8274" s="425" t="s">
        <v>76</v>
      </c>
      <c r="J8274" s="425">
        <v>202302</v>
      </c>
      <c r="K8274" s="425">
        <v>44713</v>
      </c>
      <c r="L8274" s="425" t="s">
        <v>644</v>
      </c>
      <c r="M8274" s="425">
        <v>-157499.37</v>
      </c>
      <c r="N8274" s="425">
        <v>-258.45</v>
      </c>
      <c r="O8274" s="425" t="s">
        <v>645</v>
      </c>
      <c r="P8274" s="432">
        <v>-240.11</v>
      </c>
      <c r="Q8274" s="425">
        <v>30543689</v>
      </c>
      <c r="R8274" s="425"/>
      <c r="S8274" s="425"/>
      <c r="T8274" s="425" t="s">
        <v>2534</v>
      </c>
    </row>
    <row r="8275" spans="1:20" x14ac:dyDescent="0.25">
      <c r="A8275" s="425" t="s">
        <v>637</v>
      </c>
      <c r="B8275" s="425" t="s">
        <v>1525</v>
      </c>
      <c r="C8275" s="425" t="s">
        <v>639</v>
      </c>
      <c r="D8275" s="425" t="s">
        <v>651</v>
      </c>
      <c r="E8275" s="425" t="s">
        <v>667</v>
      </c>
      <c r="F8275" s="425">
        <v>528004120010</v>
      </c>
      <c r="G8275" s="425" t="s">
        <v>653</v>
      </c>
      <c r="H8275" s="425">
        <v>583598</v>
      </c>
      <c r="I8275" s="425" t="s">
        <v>179</v>
      </c>
      <c r="J8275" s="425">
        <v>202302</v>
      </c>
      <c r="K8275" s="425">
        <v>44713</v>
      </c>
      <c r="L8275" s="425" t="s">
        <v>644</v>
      </c>
      <c r="M8275" s="425">
        <v>302316.67</v>
      </c>
      <c r="N8275" s="425">
        <v>496.08</v>
      </c>
      <c r="O8275" s="425" t="s">
        <v>645</v>
      </c>
      <c r="P8275" s="432">
        <v>460.87799999999999</v>
      </c>
      <c r="Q8275" s="425">
        <v>30543689</v>
      </c>
      <c r="R8275" s="425" t="s">
        <v>668</v>
      </c>
      <c r="S8275" s="425" t="s">
        <v>1549</v>
      </c>
      <c r="T8275" s="425" t="s">
        <v>1684</v>
      </c>
    </row>
    <row r="8276" spans="1:20" x14ac:dyDescent="0.25">
      <c r="A8276" s="425" t="s">
        <v>637</v>
      </c>
      <c r="B8276" s="425" t="s">
        <v>1525</v>
      </c>
      <c r="C8276" s="425" t="s">
        <v>639</v>
      </c>
      <c r="D8276" s="425" t="s">
        <v>651</v>
      </c>
      <c r="E8276" s="425" t="s">
        <v>667</v>
      </c>
      <c r="F8276" s="425">
        <v>528004120010</v>
      </c>
      <c r="G8276" s="425" t="s">
        <v>653</v>
      </c>
      <c r="H8276" s="425">
        <v>583598</v>
      </c>
      <c r="I8276" s="425" t="s">
        <v>179</v>
      </c>
      <c r="J8276" s="425">
        <v>202302</v>
      </c>
      <c r="K8276" s="425">
        <v>44713</v>
      </c>
      <c r="L8276" s="425" t="s">
        <v>644</v>
      </c>
      <c r="M8276" s="425">
        <v>302316.67</v>
      </c>
      <c r="N8276" s="425">
        <v>496.08</v>
      </c>
      <c r="O8276" s="425" t="s">
        <v>645</v>
      </c>
      <c r="P8276" s="432">
        <v>460.87799999999999</v>
      </c>
      <c r="Q8276" s="425">
        <v>30543689</v>
      </c>
      <c r="R8276" s="425" t="s">
        <v>668</v>
      </c>
      <c r="S8276" s="425" t="s">
        <v>1545</v>
      </c>
      <c r="T8276" s="425" t="s">
        <v>1682</v>
      </c>
    </row>
    <row r="8277" spans="1:20" x14ac:dyDescent="0.25">
      <c r="A8277" s="425" t="s">
        <v>637</v>
      </c>
      <c r="B8277" s="425" t="s">
        <v>1525</v>
      </c>
      <c r="C8277" s="425" t="s">
        <v>639</v>
      </c>
      <c r="D8277" s="425" t="s">
        <v>651</v>
      </c>
      <c r="E8277" s="425" t="s">
        <v>667</v>
      </c>
      <c r="F8277" s="425">
        <v>528004120010</v>
      </c>
      <c r="G8277" s="425" t="s">
        <v>653</v>
      </c>
      <c r="H8277" s="425">
        <v>583598</v>
      </c>
      <c r="I8277" s="425" t="s">
        <v>179</v>
      </c>
      <c r="J8277" s="425">
        <v>202302</v>
      </c>
      <c r="K8277" s="425">
        <v>44713</v>
      </c>
      <c r="L8277" s="425" t="s">
        <v>644</v>
      </c>
      <c r="M8277" s="425">
        <v>302316.67</v>
      </c>
      <c r="N8277" s="425">
        <v>496.08</v>
      </c>
      <c r="O8277" s="425" t="s">
        <v>645</v>
      </c>
      <c r="P8277" s="432">
        <v>460.87799999999999</v>
      </c>
      <c r="Q8277" s="425">
        <v>30543689</v>
      </c>
      <c r="R8277" s="425" t="s">
        <v>668</v>
      </c>
      <c r="S8277" s="425" t="s">
        <v>1547</v>
      </c>
      <c r="T8277" s="425" t="s">
        <v>1683</v>
      </c>
    </row>
    <row r="8278" spans="1:20" x14ac:dyDescent="0.25">
      <c r="A8278" s="425" t="s">
        <v>637</v>
      </c>
      <c r="B8278" s="425" t="s">
        <v>1525</v>
      </c>
      <c r="C8278" s="425" t="s">
        <v>639</v>
      </c>
      <c r="D8278" s="425" t="s">
        <v>651</v>
      </c>
      <c r="E8278" s="425" t="s">
        <v>667</v>
      </c>
      <c r="F8278" s="425">
        <v>528004120010</v>
      </c>
      <c r="G8278" s="425" t="s">
        <v>653</v>
      </c>
      <c r="H8278" s="425">
        <v>583596</v>
      </c>
      <c r="I8278" s="425" t="s">
        <v>181</v>
      </c>
      <c r="J8278" s="425">
        <v>202302</v>
      </c>
      <c r="K8278" s="425">
        <v>44713</v>
      </c>
      <c r="L8278" s="425" t="s">
        <v>644</v>
      </c>
      <c r="M8278" s="425">
        <v>-302316.67</v>
      </c>
      <c r="N8278" s="425">
        <v>-496.08</v>
      </c>
      <c r="O8278" s="425" t="s">
        <v>645</v>
      </c>
      <c r="P8278" s="432">
        <v>-460.87799999999999</v>
      </c>
      <c r="Q8278" s="425">
        <v>30543689</v>
      </c>
      <c r="R8278" s="425" t="s">
        <v>668</v>
      </c>
      <c r="S8278" s="425" t="s">
        <v>1549</v>
      </c>
      <c r="T8278" s="425" t="s">
        <v>1684</v>
      </c>
    </row>
    <row r="8279" spans="1:20" x14ac:dyDescent="0.25">
      <c r="A8279" s="425" t="s">
        <v>637</v>
      </c>
      <c r="B8279" s="425" t="s">
        <v>1525</v>
      </c>
      <c r="C8279" s="425" t="s">
        <v>639</v>
      </c>
      <c r="D8279" s="425" t="s">
        <v>651</v>
      </c>
      <c r="E8279" s="425" t="s">
        <v>667</v>
      </c>
      <c r="F8279" s="425">
        <v>528004120010</v>
      </c>
      <c r="G8279" s="425" t="s">
        <v>653</v>
      </c>
      <c r="H8279" s="425">
        <v>583596</v>
      </c>
      <c r="I8279" s="425" t="s">
        <v>181</v>
      </c>
      <c r="J8279" s="425">
        <v>202302</v>
      </c>
      <c r="K8279" s="425">
        <v>44713</v>
      </c>
      <c r="L8279" s="425" t="s">
        <v>644</v>
      </c>
      <c r="M8279" s="425">
        <v>-302316.67</v>
      </c>
      <c r="N8279" s="425">
        <v>-496.08</v>
      </c>
      <c r="O8279" s="425" t="s">
        <v>645</v>
      </c>
      <c r="P8279" s="432">
        <v>-460.87799999999999</v>
      </c>
      <c r="Q8279" s="425">
        <v>30543689</v>
      </c>
      <c r="R8279" s="425" t="s">
        <v>668</v>
      </c>
      <c r="S8279" s="425" t="s">
        <v>1545</v>
      </c>
      <c r="T8279" s="425" t="s">
        <v>1682</v>
      </c>
    </row>
    <row r="8280" spans="1:20" x14ac:dyDescent="0.25">
      <c r="A8280" s="425" t="s">
        <v>637</v>
      </c>
      <c r="B8280" s="425" t="s">
        <v>1525</v>
      </c>
      <c r="C8280" s="425" t="s">
        <v>639</v>
      </c>
      <c r="D8280" s="425" t="s">
        <v>651</v>
      </c>
      <c r="E8280" s="425" t="s">
        <v>667</v>
      </c>
      <c r="F8280" s="425">
        <v>528004120010</v>
      </c>
      <c r="G8280" s="425" t="s">
        <v>653</v>
      </c>
      <c r="H8280" s="425">
        <v>583596</v>
      </c>
      <c r="I8280" s="425" t="s">
        <v>181</v>
      </c>
      <c r="J8280" s="425">
        <v>202302</v>
      </c>
      <c r="K8280" s="425">
        <v>44713</v>
      </c>
      <c r="L8280" s="425" t="s">
        <v>644</v>
      </c>
      <c r="M8280" s="425">
        <v>-302316.67</v>
      </c>
      <c r="N8280" s="425">
        <v>-496.08</v>
      </c>
      <c r="O8280" s="425" t="s">
        <v>645</v>
      </c>
      <c r="P8280" s="432">
        <v>-460.87799999999999</v>
      </c>
      <c r="Q8280" s="425">
        <v>30543689</v>
      </c>
      <c r="R8280" s="425" t="s">
        <v>668</v>
      </c>
      <c r="S8280" s="425" t="s">
        <v>1547</v>
      </c>
      <c r="T8280" s="425" t="s">
        <v>1683</v>
      </c>
    </row>
    <row r="8281" spans="1:20" x14ac:dyDescent="0.25">
      <c r="A8281" s="425" t="s">
        <v>637</v>
      </c>
      <c r="B8281" s="425" t="s">
        <v>1229</v>
      </c>
      <c r="C8281" s="425" t="s">
        <v>639</v>
      </c>
      <c r="D8281" s="425" t="s">
        <v>651</v>
      </c>
      <c r="E8281" s="425" t="s">
        <v>704</v>
      </c>
      <c r="F8281" s="425">
        <v>528004120025</v>
      </c>
      <c r="G8281" s="425" t="s">
        <v>2453</v>
      </c>
      <c r="H8281" s="425">
        <v>583624</v>
      </c>
      <c r="I8281" s="425" t="s">
        <v>298</v>
      </c>
      <c r="J8281" s="425">
        <v>202302</v>
      </c>
      <c r="K8281" s="425">
        <v>44725</v>
      </c>
      <c r="L8281" s="425" t="s">
        <v>644</v>
      </c>
      <c r="M8281" s="425">
        <v>-4742000</v>
      </c>
      <c r="N8281" s="425">
        <v>-7781.29</v>
      </c>
      <c r="O8281" s="425" t="s">
        <v>645</v>
      </c>
      <c r="P8281" s="432">
        <v>-7229.1289999999999</v>
      </c>
      <c r="Q8281" s="425">
        <v>30543689</v>
      </c>
      <c r="R8281" s="425" t="s">
        <v>1230</v>
      </c>
      <c r="S8281" s="425">
        <v>13485</v>
      </c>
      <c r="T8281" s="425" t="s">
        <v>3538</v>
      </c>
    </row>
    <row r="8282" spans="1:20" x14ac:dyDescent="0.25">
      <c r="A8282" s="425" t="s">
        <v>637</v>
      </c>
      <c r="B8282" s="425" t="s">
        <v>1229</v>
      </c>
      <c r="C8282" s="425" t="s">
        <v>639</v>
      </c>
      <c r="D8282" s="425" t="s">
        <v>651</v>
      </c>
      <c r="E8282" s="425" t="s">
        <v>704</v>
      </c>
      <c r="F8282" s="425">
        <v>528004120039</v>
      </c>
      <c r="G8282" s="425" t="s">
        <v>4753</v>
      </c>
      <c r="H8282" s="425">
        <v>583638</v>
      </c>
      <c r="I8282" s="425" t="s">
        <v>350</v>
      </c>
      <c r="J8282" s="425">
        <v>202302</v>
      </c>
      <c r="K8282" s="425">
        <v>44725</v>
      </c>
      <c r="L8282" s="425" t="s">
        <v>644</v>
      </c>
      <c r="M8282" s="425">
        <v>472500</v>
      </c>
      <c r="N8282" s="425">
        <v>775.34</v>
      </c>
      <c r="O8282" s="425" t="s">
        <v>645</v>
      </c>
      <c r="P8282" s="432">
        <v>720.322</v>
      </c>
      <c r="Q8282" s="425">
        <v>30543689</v>
      </c>
      <c r="R8282" s="425" t="s">
        <v>1230</v>
      </c>
      <c r="S8282" s="425">
        <v>13485</v>
      </c>
      <c r="T8282" s="425" t="s">
        <v>3243</v>
      </c>
    </row>
    <row r="8283" spans="1:20" x14ac:dyDescent="0.25">
      <c r="A8283" s="425" t="s">
        <v>637</v>
      </c>
      <c r="B8283" s="425" t="s">
        <v>1229</v>
      </c>
      <c r="C8283" s="425" t="s">
        <v>639</v>
      </c>
      <c r="D8283" s="425" t="s">
        <v>651</v>
      </c>
      <c r="E8283" s="425" t="s">
        <v>704</v>
      </c>
      <c r="F8283" s="425">
        <v>528004120010</v>
      </c>
      <c r="G8283" s="425" t="s">
        <v>653</v>
      </c>
      <c r="H8283" s="425">
        <v>605506</v>
      </c>
      <c r="I8283" s="425" t="s">
        <v>1266</v>
      </c>
      <c r="J8283" s="425">
        <v>202302</v>
      </c>
      <c r="K8283" s="425">
        <v>44725</v>
      </c>
      <c r="L8283" s="425" t="s">
        <v>644</v>
      </c>
      <c r="M8283" s="425">
        <v>74138</v>
      </c>
      <c r="N8283" s="425">
        <v>121.66</v>
      </c>
      <c r="O8283" s="425" t="s">
        <v>645</v>
      </c>
      <c r="P8283" s="432">
        <v>113.027</v>
      </c>
      <c r="Q8283" s="425">
        <v>30543689</v>
      </c>
      <c r="R8283" s="425" t="s">
        <v>1230</v>
      </c>
      <c r="S8283" s="425">
        <v>13485</v>
      </c>
      <c r="T8283" s="425" t="s">
        <v>4778</v>
      </c>
    </row>
    <row r="8284" spans="1:20" x14ac:dyDescent="0.25">
      <c r="A8284" s="425" t="s">
        <v>637</v>
      </c>
      <c r="B8284" s="425" t="s">
        <v>1229</v>
      </c>
      <c r="C8284" s="425" t="s">
        <v>639</v>
      </c>
      <c r="D8284" s="425" t="s">
        <v>651</v>
      </c>
      <c r="E8284" s="425" t="s">
        <v>704</v>
      </c>
      <c r="F8284" s="425">
        <v>528004120010</v>
      </c>
      <c r="G8284" s="425" t="s">
        <v>653</v>
      </c>
      <c r="H8284" s="425">
        <v>605506</v>
      </c>
      <c r="I8284" s="425" t="s">
        <v>1266</v>
      </c>
      <c r="J8284" s="425">
        <v>202302</v>
      </c>
      <c r="K8284" s="425">
        <v>44725</v>
      </c>
      <c r="L8284" s="425" t="s">
        <v>644</v>
      </c>
      <c r="M8284" s="425">
        <v>28992</v>
      </c>
      <c r="N8284" s="425">
        <v>47.57</v>
      </c>
      <c r="O8284" s="425" t="s">
        <v>645</v>
      </c>
      <c r="P8284" s="432">
        <v>44.194000000000003</v>
      </c>
      <c r="Q8284" s="425">
        <v>30543689</v>
      </c>
      <c r="R8284" s="425" t="s">
        <v>1230</v>
      </c>
      <c r="S8284" s="425">
        <v>13485</v>
      </c>
      <c r="T8284" s="425" t="s">
        <v>4777</v>
      </c>
    </row>
    <row r="8285" spans="1:20" x14ac:dyDescent="0.25">
      <c r="A8285" s="425" t="s">
        <v>637</v>
      </c>
      <c r="B8285" s="425" t="s">
        <v>1229</v>
      </c>
      <c r="C8285" s="425" t="s">
        <v>639</v>
      </c>
      <c r="D8285" s="425" t="s">
        <v>651</v>
      </c>
      <c r="E8285" s="425" t="s">
        <v>704</v>
      </c>
      <c r="F8285" s="425">
        <v>528004120010</v>
      </c>
      <c r="G8285" s="425" t="s">
        <v>653</v>
      </c>
      <c r="H8285" s="425">
        <v>605506</v>
      </c>
      <c r="I8285" s="425" t="s">
        <v>1266</v>
      </c>
      <c r="J8285" s="425">
        <v>202302</v>
      </c>
      <c r="K8285" s="425">
        <v>44725</v>
      </c>
      <c r="L8285" s="425" t="s">
        <v>644</v>
      </c>
      <c r="M8285" s="425">
        <v>83405</v>
      </c>
      <c r="N8285" s="425">
        <v>136.86000000000001</v>
      </c>
      <c r="O8285" s="425" t="s">
        <v>645</v>
      </c>
      <c r="P8285" s="432">
        <v>127.148</v>
      </c>
      <c r="Q8285" s="425">
        <v>30543689</v>
      </c>
      <c r="R8285" s="425" t="s">
        <v>1230</v>
      </c>
      <c r="S8285" s="425">
        <v>13485</v>
      </c>
      <c r="T8285" s="425" t="s">
        <v>3542</v>
      </c>
    </row>
    <row r="8286" spans="1:20" x14ac:dyDescent="0.25">
      <c r="A8286" s="425" t="s">
        <v>637</v>
      </c>
      <c r="B8286" s="425" t="s">
        <v>1229</v>
      </c>
      <c r="C8286" s="425" t="s">
        <v>639</v>
      </c>
      <c r="D8286" s="425" t="s">
        <v>651</v>
      </c>
      <c r="E8286" s="425" t="s">
        <v>704</v>
      </c>
      <c r="F8286" s="425">
        <v>528004120010</v>
      </c>
      <c r="G8286" s="425" t="s">
        <v>653</v>
      </c>
      <c r="H8286" s="425">
        <v>605506</v>
      </c>
      <c r="I8286" s="425" t="s">
        <v>1266</v>
      </c>
      <c r="J8286" s="425">
        <v>202302</v>
      </c>
      <c r="K8286" s="425">
        <v>44725</v>
      </c>
      <c r="L8286" s="425" t="s">
        <v>644</v>
      </c>
      <c r="M8286" s="425">
        <v>27565</v>
      </c>
      <c r="N8286" s="425">
        <v>45.23</v>
      </c>
      <c r="O8286" s="425" t="s">
        <v>645</v>
      </c>
      <c r="P8286" s="432">
        <v>42.02</v>
      </c>
      <c r="Q8286" s="425">
        <v>30543689</v>
      </c>
      <c r="R8286" s="425" t="s">
        <v>1230</v>
      </c>
      <c r="S8286" s="425">
        <v>13485</v>
      </c>
      <c r="T8286" s="425" t="s">
        <v>3535</v>
      </c>
    </row>
    <row r="8287" spans="1:20" x14ac:dyDescent="0.25">
      <c r="A8287" s="425" t="s">
        <v>637</v>
      </c>
      <c r="B8287" s="425" t="s">
        <v>1229</v>
      </c>
      <c r="C8287" s="425" t="s">
        <v>639</v>
      </c>
      <c r="D8287" s="425" t="s">
        <v>651</v>
      </c>
      <c r="E8287" s="425" t="s">
        <v>704</v>
      </c>
      <c r="F8287" s="425">
        <v>528004120010</v>
      </c>
      <c r="G8287" s="425" t="s">
        <v>653</v>
      </c>
      <c r="H8287" s="425">
        <v>605506</v>
      </c>
      <c r="I8287" s="425" t="s">
        <v>1266</v>
      </c>
      <c r="J8287" s="425">
        <v>202302</v>
      </c>
      <c r="K8287" s="425">
        <v>44725</v>
      </c>
      <c r="L8287" s="425" t="s">
        <v>644</v>
      </c>
      <c r="M8287" s="425">
        <v>28992</v>
      </c>
      <c r="N8287" s="425">
        <v>47.57</v>
      </c>
      <c r="O8287" s="425" t="s">
        <v>645</v>
      </c>
      <c r="P8287" s="432">
        <v>44.194000000000003</v>
      </c>
      <c r="Q8287" s="425">
        <v>30543689</v>
      </c>
      <c r="R8287" s="425" t="s">
        <v>1230</v>
      </c>
      <c r="S8287" s="425">
        <v>13485</v>
      </c>
      <c r="T8287" s="425" t="s">
        <v>3229</v>
      </c>
    </row>
    <row r="8288" spans="1:20" x14ac:dyDescent="0.25">
      <c r="A8288" s="425" t="s">
        <v>637</v>
      </c>
      <c r="B8288" s="425" t="s">
        <v>1229</v>
      </c>
      <c r="C8288" s="425" t="s">
        <v>639</v>
      </c>
      <c r="D8288" s="425" t="s">
        <v>651</v>
      </c>
      <c r="E8288" s="425" t="s">
        <v>704</v>
      </c>
      <c r="F8288" s="425">
        <v>528004120010</v>
      </c>
      <c r="G8288" s="425" t="s">
        <v>653</v>
      </c>
      <c r="H8288" s="425">
        <v>605506</v>
      </c>
      <c r="I8288" s="425" t="s">
        <v>1266</v>
      </c>
      <c r="J8288" s="425">
        <v>202302</v>
      </c>
      <c r="K8288" s="425">
        <v>44725</v>
      </c>
      <c r="L8288" s="425" t="s">
        <v>644</v>
      </c>
      <c r="M8288" s="425">
        <v>74138</v>
      </c>
      <c r="N8288" s="425">
        <v>121.66</v>
      </c>
      <c r="O8288" s="425" t="s">
        <v>645</v>
      </c>
      <c r="P8288" s="432">
        <v>113.027</v>
      </c>
      <c r="Q8288" s="425">
        <v>30543689</v>
      </c>
      <c r="R8288" s="425" t="s">
        <v>1230</v>
      </c>
      <c r="S8288" s="425">
        <v>13485</v>
      </c>
      <c r="T8288" s="425" t="s">
        <v>3230</v>
      </c>
    </row>
    <row r="8289" spans="1:20" x14ac:dyDescent="0.25">
      <c r="A8289" s="425" t="s">
        <v>637</v>
      </c>
      <c r="B8289" s="425" t="s">
        <v>1229</v>
      </c>
      <c r="C8289" s="425" t="s">
        <v>639</v>
      </c>
      <c r="D8289" s="425" t="s">
        <v>651</v>
      </c>
      <c r="E8289" s="425" t="s">
        <v>704</v>
      </c>
      <c r="F8289" s="425">
        <v>528004120010</v>
      </c>
      <c r="G8289" s="425" t="s">
        <v>653</v>
      </c>
      <c r="H8289" s="425">
        <v>605506</v>
      </c>
      <c r="I8289" s="425" t="s">
        <v>1266</v>
      </c>
      <c r="J8289" s="425">
        <v>202302</v>
      </c>
      <c r="K8289" s="425">
        <v>44725</v>
      </c>
      <c r="L8289" s="425" t="s">
        <v>644</v>
      </c>
      <c r="M8289" s="425">
        <v>74138</v>
      </c>
      <c r="N8289" s="425">
        <v>121.66</v>
      </c>
      <c r="O8289" s="425" t="s">
        <v>645</v>
      </c>
      <c r="P8289" s="432">
        <v>113.027</v>
      </c>
      <c r="Q8289" s="425">
        <v>30543689</v>
      </c>
      <c r="R8289" s="425" t="s">
        <v>1230</v>
      </c>
      <c r="S8289" s="425">
        <v>13485</v>
      </c>
      <c r="T8289" s="425" t="s">
        <v>2889</v>
      </c>
    </row>
    <row r="8290" spans="1:20" x14ac:dyDescent="0.25">
      <c r="A8290" s="425" t="s">
        <v>637</v>
      </c>
      <c r="B8290" s="425" t="s">
        <v>1229</v>
      </c>
      <c r="C8290" s="425" t="s">
        <v>639</v>
      </c>
      <c r="D8290" s="425" t="s">
        <v>651</v>
      </c>
      <c r="E8290" s="425" t="s">
        <v>704</v>
      </c>
      <c r="F8290" s="425">
        <v>528004120010</v>
      </c>
      <c r="G8290" s="425" t="s">
        <v>653</v>
      </c>
      <c r="H8290" s="425">
        <v>605506</v>
      </c>
      <c r="I8290" s="425" t="s">
        <v>1266</v>
      </c>
      <c r="J8290" s="425">
        <v>202302</v>
      </c>
      <c r="K8290" s="425">
        <v>44725</v>
      </c>
      <c r="L8290" s="425" t="s">
        <v>644</v>
      </c>
      <c r="M8290" s="425">
        <v>28992</v>
      </c>
      <c r="N8290" s="425">
        <v>47.57</v>
      </c>
      <c r="O8290" s="425" t="s">
        <v>645</v>
      </c>
      <c r="P8290" s="432">
        <v>44.194000000000003</v>
      </c>
      <c r="Q8290" s="425">
        <v>30543689</v>
      </c>
      <c r="R8290" s="425" t="s">
        <v>1230</v>
      </c>
      <c r="S8290" s="425">
        <v>13485</v>
      </c>
      <c r="T8290" s="425" t="s">
        <v>2888</v>
      </c>
    </row>
    <row r="8291" spans="1:20" x14ac:dyDescent="0.25">
      <c r="A8291" s="425" t="s">
        <v>637</v>
      </c>
      <c r="B8291" s="425" t="s">
        <v>1229</v>
      </c>
      <c r="C8291" s="425" t="s">
        <v>639</v>
      </c>
      <c r="D8291" s="425" t="s">
        <v>651</v>
      </c>
      <c r="E8291" s="425" t="s">
        <v>704</v>
      </c>
      <c r="F8291" s="425">
        <v>528004120039</v>
      </c>
      <c r="G8291" s="425" t="s">
        <v>4753</v>
      </c>
      <c r="H8291" s="425">
        <v>583638</v>
      </c>
      <c r="I8291" s="425" t="s">
        <v>350</v>
      </c>
      <c r="J8291" s="425">
        <v>202302</v>
      </c>
      <c r="K8291" s="425">
        <v>44725</v>
      </c>
      <c r="L8291" s="425" t="s">
        <v>644</v>
      </c>
      <c r="M8291" s="425">
        <v>4742000</v>
      </c>
      <c r="N8291" s="425">
        <v>7781.29</v>
      </c>
      <c r="O8291" s="425" t="s">
        <v>645</v>
      </c>
      <c r="P8291" s="432">
        <v>7229.1289999999999</v>
      </c>
      <c r="Q8291" s="425">
        <v>30543689</v>
      </c>
      <c r="R8291" s="425" t="s">
        <v>1230</v>
      </c>
      <c r="S8291" s="425">
        <v>13485</v>
      </c>
      <c r="T8291" s="425" t="s">
        <v>3538</v>
      </c>
    </row>
    <row r="8292" spans="1:20" x14ac:dyDescent="0.25">
      <c r="A8292" s="425" t="s">
        <v>637</v>
      </c>
      <c r="B8292" s="425" t="s">
        <v>1229</v>
      </c>
      <c r="C8292" s="425" t="s">
        <v>639</v>
      </c>
      <c r="D8292" s="425" t="s">
        <v>651</v>
      </c>
      <c r="E8292" s="425" t="s">
        <v>704</v>
      </c>
      <c r="F8292" s="425">
        <v>528004120025</v>
      </c>
      <c r="G8292" s="425" t="s">
        <v>2453</v>
      </c>
      <c r="H8292" s="425">
        <v>583624</v>
      </c>
      <c r="I8292" s="425" t="s">
        <v>298</v>
      </c>
      <c r="J8292" s="425">
        <v>202302</v>
      </c>
      <c r="K8292" s="425">
        <v>44725</v>
      </c>
      <c r="L8292" s="425" t="s">
        <v>644</v>
      </c>
      <c r="M8292" s="425">
        <v>-472500</v>
      </c>
      <c r="N8292" s="425">
        <v>-775.34</v>
      </c>
      <c r="O8292" s="425" t="s">
        <v>645</v>
      </c>
      <c r="P8292" s="432">
        <v>-720.322</v>
      </c>
      <c r="Q8292" s="425">
        <v>30543689</v>
      </c>
      <c r="R8292" s="425" t="s">
        <v>1230</v>
      </c>
      <c r="S8292" s="425">
        <v>13485</v>
      </c>
      <c r="T8292" s="425" t="s">
        <v>3243</v>
      </c>
    </row>
    <row r="8293" spans="1:20" x14ac:dyDescent="0.25">
      <c r="A8293" s="425" t="s">
        <v>637</v>
      </c>
      <c r="B8293" s="425" t="s">
        <v>1229</v>
      </c>
      <c r="C8293" s="425" t="s">
        <v>639</v>
      </c>
      <c r="D8293" s="425" t="s">
        <v>651</v>
      </c>
      <c r="E8293" s="425" t="s">
        <v>704</v>
      </c>
      <c r="F8293" s="425">
        <v>528004120002</v>
      </c>
      <c r="G8293" s="425" t="s">
        <v>642</v>
      </c>
      <c r="H8293" s="425">
        <v>583140</v>
      </c>
      <c r="I8293" s="425" t="s">
        <v>36</v>
      </c>
      <c r="J8293" s="425">
        <v>202302</v>
      </c>
      <c r="K8293" s="425">
        <v>44725</v>
      </c>
      <c r="L8293" s="425" t="s">
        <v>644</v>
      </c>
      <c r="M8293" s="425">
        <v>339030</v>
      </c>
      <c r="N8293" s="425">
        <v>556.32000000000005</v>
      </c>
      <c r="O8293" s="425" t="s">
        <v>645</v>
      </c>
      <c r="P8293" s="432">
        <v>516.84299999999996</v>
      </c>
      <c r="Q8293" s="425">
        <v>30543689</v>
      </c>
      <c r="R8293" s="425" t="s">
        <v>1230</v>
      </c>
      <c r="S8293" s="425">
        <v>13485</v>
      </c>
      <c r="T8293" s="425" t="s">
        <v>3544</v>
      </c>
    </row>
    <row r="8294" spans="1:20" x14ac:dyDescent="0.25">
      <c r="A8294" s="425" t="s">
        <v>637</v>
      </c>
      <c r="B8294" s="425" t="s">
        <v>1229</v>
      </c>
      <c r="C8294" s="425" t="s">
        <v>639</v>
      </c>
      <c r="D8294" s="425" t="s">
        <v>651</v>
      </c>
      <c r="E8294" s="425" t="s">
        <v>704</v>
      </c>
      <c r="F8294" s="425">
        <v>528004120001</v>
      </c>
      <c r="G8294" s="425" t="s">
        <v>705</v>
      </c>
      <c r="H8294" s="425">
        <v>583131</v>
      </c>
      <c r="I8294" s="425" t="s">
        <v>1254</v>
      </c>
      <c r="J8294" s="425">
        <v>202302</v>
      </c>
      <c r="K8294" s="425">
        <v>44725</v>
      </c>
      <c r="L8294" s="425" t="s">
        <v>644</v>
      </c>
      <c r="M8294" s="425">
        <v>-74138</v>
      </c>
      <c r="N8294" s="425">
        <v>-121.66</v>
      </c>
      <c r="O8294" s="425" t="s">
        <v>645</v>
      </c>
      <c r="P8294" s="432">
        <v>-113.027</v>
      </c>
      <c r="Q8294" s="425">
        <v>30543689</v>
      </c>
      <c r="R8294" s="425" t="s">
        <v>1230</v>
      </c>
      <c r="S8294" s="425">
        <v>13485</v>
      </c>
      <c r="T8294" s="425" t="s">
        <v>4778</v>
      </c>
    </row>
    <row r="8295" spans="1:20" x14ac:dyDescent="0.25">
      <c r="A8295" s="425" t="s">
        <v>637</v>
      </c>
      <c r="B8295" s="425" t="s">
        <v>1229</v>
      </c>
      <c r="C8295" s="425" t="s">
        <v>639</v>
      </c>
      <c r="D8295" s="425" t="s">
        <v>651</v>
      </c>
      <c r="E8295" s="425" t="s">
        <v>704</v>
      </c>
      <c r="F8295" s="425">
        <v>528004120001</v>
      </c>
      <c r="G8295" s="425" t="s">
        <v>705</v>
      </c>
      <c r="H8295" s="425">
        <v>583131</v>
      </c>
      <c r="I8295" s="425" t="s">
        <v>1254</v>
      </c>
      <c r="J8295" s="425">
        <v>202302</v>
      </c>
      <c r="K8295" s="425">
        <v>44725</v>
      </c>
      <c r="L8295" s="425" t="s">
        <v>644</v>
      </c>
      <c r="M8295" s="425">
        <v>-28992</v>
      </c>
      <c r="N8295" s="425">
        <v>-47.57</v>
      </c>
      <c r="O8295" s="425" t="s">
        <v>645</v>
      </c>
      <c r="P8295" s="432">
        <v>-44.194000000000003</v>
      </c>
      <c r="Q8295" s="425">
        <v>30543689</v>
      </c>
      <c r="R8295" s="425" t="s">
        <v>1230</v>
      </c>
      <c r="S8295" s="425">
        <v>13485</v>
      </c>
      <c r="T8295" s="425" t="s">
        <v>4777</v>
      </c>
    </row>
    <row r="8296" spans="1:20" x14ac:dyDescent="0.25">
      <c r="A8296" s="425" t="s">
        <v>637</v>
      </c>
      <c r="B8296" s="425" t="s">
        <v>1229</v>
      </c>
      <c r="C8296" s="425" t="s">
        <v>639</v>
      </c>
      <c r="D8296" s="425" t="s">
        <v>651</v>
      </c>
      <c r="E8296" s="425" t="s">
        <v>704</v>
      </c>
      <c r="F8296" s="425">
        <v>528004120001</v>
      </c>
      <c r="G8296" s="425" t="s">
        <v>705</v>
      </c>
      <c r="H8296" s="425">
        <v>583131</v>
      </c>
      <c r="I8296" s="425" t="s">
        <v>1254</v>
      </c>
      <c r="J8296" s="425">
        <v>202302</v>
      </c>
      <c r="K8296" s="425">
        <v>44725</v>
      </c>
      <c r="L8296" s="425" t="s">
        <v>644</v>
      </c>
      <c r="M8296" s="425">
        <v>-339030</v>
      </c>
      <c r="N8296" s="425">
        <v>-556.32000000000005</v>
      </c>
      <c r="O8296" s="425" t="s">
        <v>645</v>
      </c>
      <c r="P8296" s="432">
        <v>-516.84299999999996</v>
      </c>
      <c r="Q8296" s="425">
        <v>30543689</v>
      </c>
      <c r="R8296" s="425" t="s">
        <v>1230</v>
      </c>
      <c r="S8296" s="425">
        <v>13485</v>
      </c>
      <c r="T8296" s="425" t="s">
        <v>3544</v>
      </c>
    </row>
    <row r="8297" spans="1:20" x14ac:dyDescent="0.25">
      <c r="A8297" s="425" t="s">
        <v>637</v>
      </c>
      <c r="B8297" s="425" t="s">
        <v>1229</v>
      </c>
      <c r="C8297" s="425" t="s">
        <v>639</v>
      </c>
      <c r="D8297" s="425" t="s">
        <v>651</v>
      </c>
      <c r="E8297" s="425" t="s">
        <v>704</v>
      </c>
      <c r="F8297" s="425">
        <v>528004120001</v>
      </c>
      <c r="G8297" s="425" t="s">
        <v>705</v>
      </c>
      <c r="H8297" s="425">
        <v>583131</v>
      </c>
      <c r="I8297" s="425" t="s">
        <v>1254</v>
      </c>
      <c r="J8297" s="425">
        <v>202302</v>
      </c>
      <c r="K8297" s="425">
        <v>44725</v>
      </c>
      <c r="L8297" s="425" t="s">
        <v>644</v>
      </c>
      <c r="M8297" s="425">
        <v>-83405</v>
      </c>
      <c r="N8297" s="425">
        <v>-136.86000000000001</v>
      </c>
      <c r="O8297" s="425" t="s">
        <v>645</v>
      </c>
      <c r="P8297" s="432">
        <v>-127.148</v>
      </c>
      <c r="Q8297" s="425">
        <v>30543689</v>
      </c>
      <c r="R8297" s="425" t="s">
        <v>1230</v>
      </c>
      <c r="S8297" s="425">
        <v>13485</v>
      </c>
      <c r="T8297" s="425" t="s">
        <v>3542</v>
      </c>
    </row>
    <row r="8298" spans="1:20" x14ac:dyDescent="0.25">
      <c r="A8298" s="425" t="s">
        <v>637</v>
      </c>
      <c r="B8298" s="425" t="s">
        <v>1229</v>
      </c>
      <c r="C8298" s="425" t="s">
        <v>639</v>
      </c>
      <c r="D8298" s="425" t="s">
        <v>651</v>
      </c>
      <c r="E8298" s="425" t="s">
        <v>704</v>
      </c>
      <c r="F8298" s="425">
        <v>528004120001</v>
      </c>
      <c r="G8298" s="425" t="s">
        <v>705</v>
      </c>
      <c r="H8298" s="425">
        <v>583131</v>
      </c>
      <c r="I8298" s="425" t="s">
        <v>1254</v>
      </c>
      <c r="J8298" s="425">
        <v>202302</v>
      </c>
      <c r="K8298" s="425">
        <v>44725</v>
      </c>
      <c r="L8298" s="425" t="s">
        <v>644</v>
      </c>
      <c r="M8298" s="425">
        <v>-27565</v>
      </c>
      <c r="N8298" s="425">
        <v>-45.23</v>
      </c>
      <c r="O8298" s="425" t="s">
        <v>645</v>
      </c>
      <c r="P8298" s="432">
        <v>-42.02</v>
      </c>
      <c r="Q8298" s="425">
        <v>30543689</v>
      </c>
      <c r="R8298" s="425" t="s">
        <v>1230</v>
      </c>
      <c r="S8298" s="425">
        <v>13485</v>
      </c>
      <c r="T8298" s="425" t="s">
        <v>3535</v>
      </c>
    </row>
    <row r="8299" spans="1:20" x14ac:dyDescent="0.25">
      <c r="A8299" s="425" t="s">
        <v>637</v>
      </c>
      <c r="B8299" s="425" t="s">
        <v>1229</v>
      </c>
      <c r="C8299" s="425" t="s">
        <v>639</v>
      </c>
      <c r="D8299" s="425" t="s">
        <v>651</v>
      </c>
      <c r="E8299" s="425" t="s">
        <v>704</v>
      </c>
      <c r="F8299" s="425">
        <v>528004120001</v>
      </c>
      <c r="G8299" s="425" t="s">
        <v>705</v>
      </c>
      <c r="H8299" s="425">
        <v>583131</v>
      </c>
      <c r="I8299" s="425" t="s">
        <v>1254</v>
      </c>
      <c r="J8299" s="425">
        <v>202302</v>
      </c>
      <c r="K8299" s="425">
        <v>44725</v>
      </c>
      <c r="L8299" s="425" t="s">
        <v>644</v>
      </c>
      <c r="M8299" s="425">
        <v>-28992</v>
      </c>
      <c r="N8299" s="425">
        <v>-47.57</v>
      </c>
      <c r="O8299" s="425" t="s">
        <v>645</v>
      </c>
      <c r="P8299" s="432">
        <v>-44.194000000000003</v>
      </c>
      <c r="Q8299" s="425">
        <v>30543689</v>
      </c>
      <c r="R8299" s="425" t="s">
        <v>1230</v>
      </c>
      <c r="S8299" s="425">
        <v>13485</v>
      </c>
      <c r="T8299" s="425" t="s">
        <v>3229</v>
      </c>
    </row>
    <row r="8300" spans="1:20" x14ac:dyDescent="0.25">
      <c r="A8300" s="425" t="s">
        <v>637</v>
      </c>
      <c r="B8300" s="425" t="s">
        <v>1229</v>
      </c>
      <c r="C8300" s="425" t="s">
        <v>639</v>
      </c>
      <c r="D8300" s="425" t="s">
        <v>651</v>
      </c>
      <c r="E8300" s="425" t="s">
        <v>704</v>
      </c>
      <c r="F8300" s="425">
        <v>528004120001</v>
      </c>
      <c r="G8300" s="425" t="s">
        <v>705</v>
      </c>
      <c r="H8300" s="425">
        <v>583131</v>
      </c>
      <c r="I8300" s="425" t="s">
        <v>1254</v>
      </c>
      <c r="J8300" s="425">
        <v>202302</v>
      </c>
      <c r="K8300" s="425">
        <v>44725</v>
      </c>
      <c r="L8300" s="425" t="s">
        <v>644</v>
      </c>
      <c r="M8300" s="425">
        <v>-74138</v>
      </c>
      <c r="N8300" s="425">
        <v>-121.66</v>
      </c>
      <c r="O8300" s="425" t="s">
        <v>645</v>
      </c>
      <c r="P8300" s="432">
        <v>-113.027</v>
      </c>
      <c r="Q8300" s="425">
        <v>30543689</v>
      </c>
      <c r="R8300" s="425" t="s">
        <v>1230</v>
      </c>
      <c r="S8300" s="425">
        <v>13485</v>
      </c>
      <c r="T8300" s="425" t="s">
        <v>3230</v>
      </c>
    </row>
    <row r="8301" spans="1:20" x14ac:dyDescent="0.25">
      <c r="A8301" s="425" t="s">
        <v>637</v>
      </c>
      <c r="B8301" s="425" t="s">
        <v>1229</v>
      </c>
      <c r="C8301" s="425" t="s">
        <v>639</v>
      </c>
      <c r="D8301" s="425" t="s">
        <v>651</v>
      </c>
      <c r="E8301" s="425" t="s">
        <v>704</v>
      </c>
      <c r="F8301" s="425">
        <v>528004120001</v>
      </c>
      <c r="G8301" s="425" t="s">
        <v>705</v>
      </c>
      <c r="H8301" s="425">
        <v>583131</v>
      </c>
      <c r="I8301" s="425" t="s">
        <v>1254</v>
      </c>
      <c r="J8301" s="425">
        <v>202302</v>
      </c>
      <c r="K8301" s="425">
        <v>44725</v>
      </c>
      <c r="L8301" s="425" t="s">
        <v>644</v>
      </c>
      <c r="M8301" s="425">
        <v>-74138</v>
      </c>
      <c r="N8301" s="425">
        <v>-121.66</v>
      </c>
      <c r="O8301" s="425" t="s">
        <v>645</v>
      </c>
      <c r="P8301" s="432">
        <v>-113.027</v>
      </c>
      <c r="Q8301" s="425">
        <v>30543689</v>
      </c>
      <c r="R8301" s="425" t="s">
        <v>1230</v>
      </c>
      <c r="S8301" s="425">
        <v>13485</v>
      </c>
      <c r="T8301" s="425" t="s">
        <v>2889</v>
      </c>
    </row>
    <row r="8302" spans="1:20" x14ac:dyDescent="0.25">
      <c r="A8302" s="425" t="s">
        <v>637</v>
      </c>
      <c r="B8302" s="425" t="s">
        <v>1229</v>
      </c>
      <c r="C8302" s="425" t="s">
        <v>639</v>
      </c>
      <c r="D8302" s="425" t="s">
        <v>651</v>
      </c>
      <c r="E8302" s="425" t="s">
        <v>704</v>
      </c>
      <c r="F8302" s="425">
        <v>528004120001</v>
      </c>
      <c r="G8302" s="425" t="s">
        <v>705</v>
      </c>
      <c r="H8302" s="425">
        <v>583131</v>
      </c>
      <c r="I8302" s="425" t="s">
        <v>1254</v>
      </c>
      <c r="J8302" s="425">
        <v>202302</v>
      </c>
      <c r="K8302" s="425">
        <v>44725</v>
      </c>
      <c r="L8302" s="425" t="s">
        <v>644</v>
      </c>
      <c r="M8302" s="425">
        <v>-28992</v>
      </c>
      <c r="N8302" s="425">
        <v>-47.57</v>
      </c>
      <c r="O8302" s="425" t="s">
        <v>645</v>
      </c>
      <c r="P8302" s="432">
        <v>-44.194000000000003</v>
      </c>
      <c r="Q8302" s="425">
        <v>30543689</v>
      </c>
      <c r="R8302" s="425" t="s">
        <v>1230</v>
      </c>
      <c r="S8302" s="425">
        <v>13485</v>
      </c>
      <c r="T8302" s="425" t="s">
        <v>2888</v>
      </c>
    </row>
    <row r="8303" spans="1:20" x14ac:dyDescent="0.25">
      <c r="A8303" s="425" t="s">
        <v>637</v>
      </c>
      <c r="B8303" s="425" t="s">
        <v>732</v>
      </c>
      <c r="C8303" s="425" t="s">
        <v>639</v>
      </c>
      <c r="D8303" s="425" t="s">
        <v>695</v>
      </c>
      <c r="E8303" s="425" t="s">
        <v>673</v>
      </c>
      <c r="F8303" s="425">
        <v>528004120002</v>
      </c>
      <c r="G8303" s="425" t="s">
        <v>642</v>
      </c>
      <c r="H8303" s="425">
        <v>583148</v>
      </c>
      <c r="I8303" s="425" t="s">
        <v>699</v>
      </c>
      <c r="J8303" s="425">
        <v>202302</v>
      </c>
      <c r="K8303" s="425">
        <v>44734</v>
      </c>
      <c r="L8303" s="425" t="s">
        <v>644</v>
      </c>
      <c r="M8303" s="425">
        <v>-98728.81</v>
      </c>
      <c r="N8303" s="425">
        <v>-162.01</v>
      </c>
      <c r="O8303" s="425" t="s">
        <v>645</v>
      </c>
      <c r="P8303" s="432">
        <v>-150.51400000000001</v>
      </c>
      <c r="Q8303" s="425">
        <v>30543689</v>
      </c>
      <c r="R8303" s="425" t="s">
        <v>646</v>
      </c>
      <c r="S8303" s="425">
        <v>2046481</v>
      </c>
      <c r="T8303" s="425" t="s">
        <v>2566</v>
      </c>
    </row>
    <row r="8304" spans="1:20" x14ac:dyDescent="0.25">
      <c r="A8304" s="425" t="s">
        <v>637</v>
      </c>
      <c r="B8304" s="425" t="s">
        <v>732</v>
      </c>
      <c r="C8304" s="425" t="s">
        <v>639</v>
      </c>
      <c r="D8304" s="425" t="s">
        <v>640</v>
      </c>
      <c r="E8304" s="425" t="s">
        <v>673</v>
      </c>
      <c r="F8304" s="425">
        <v>528004120002</v>
      </c>
      <c r="G8304" s="425" t="s">
        <v>642</v>
      </c>
      <c r="H8304" s="425">
        <v>583148</v>
      </c>
      <c r="I8304" s="425" t="s">
        <v>699</v>
      </c>
      <c r="J8304" s="425">
        <v>202302</v>
      </c>
      <c r="K8304" s="425">
        <v>44734</v>
      </c>
      <c r="L8304" s="425" t="s">
        <v>644</v>
      </c>
      <c r="M8304" s="425">
        <v>-6779.66</v>
      </c>
      <c r="N8304" s="425">
        <v>-11.12</v>
      </c>
      <c r="O8304" s="425" t="s">
        <v>645</v>
      </c>
      <c r="P8304" s="432">
        <v>-10.331</v>
      </c>
      <c r="Q8304" s="425">
        <v>30543689</v>
      </c>
      <c r="R8304" s="425" t="s">
        <v>646</v>
      </c>
      <c r="S8304" s="425">
        <v>2012905</v>
      </c>
      <c r="T8304" s="425" t="s">
        <v>2565</v>
      </c>
    </row>
    <row r="8305" spans="1:20" x14ac:dyDescent="0.25">
      <c r="A8305" s="425" t="s">
        <v>637</v>
      </c>
      <c r="B8305" s="425" t="s">
        <v>732</v>
      </c>
      <c r="C8305" s="425" t="s">
        <v>639</v>
      </c>
      <c r="D8305" s="425" t="s">
        <v>695</v>
      </c>
      <c r="E8305" s="425" t="s">
        <v>673</v>
      </c>
      <c r="F8305" s="425">
        <v>528004120002</v>
      </c>
      <c r="G8305" s="425" t="s">
        <v>642</v>
      </c>
      <c r="H8305" s="425">
        <v>583133</v>
      </c>
      <c r="I8305" s="425" t="s">
        <v>29</v>
      </c>
      <c r="J8305" s="425">
        <v>202302</v>
      </c>
      <c r="K8305" s="425">
        <v>44734</v>
      </c>
      <c r="L8305" s="425" t="s">
        <v>644</v>
      </c>
      <c r="M8305" s="425">
        <v>98728.81</v>
      </c>
      <c r="N8305" s="425">
        <v>162.01</v>
      </c>
      <c r="O8305" s="425" t="s">
        <v>645</v>
      </c>
      <c r="P8305" s="432">
        <v>150.51400000000001</v>
      </c>
      <c r="Q8305" s="425">
        <v>30543689</v>
      </c>
      <c r="R8305" s="425" t="s">
        <v>646</v>
      </c>
      <c r="S8305" s="425">
        <v>2046481</v>
      </c>
      <c r="T8305" s="425" t="s">
        <v>2566</v>
      </c>
    </row>
    <row r="8306" spans="1:20" x14ac:dyDescent="0.25">
      <c r="A8306" s="425" t="s">
        <v>637</v>
      </c>
      <c r="B8306" s="425" t="s">
        <v>732</v>
      </c>
      <c r="C8306" s="425" t="s">
        <v>639</v>
      </c>
      <c r="D8306" s="425" t="s">
        <v>640</v>
      </c>
      <c r="E8306" s="425" t="s">
        <v>673</v>
      </c>
      <c r="F8306" s="425">
        <v>528004120002</v>
      </c>
      <c r="G8306" s="425" t="s">
        <v>642</v>
      </c>
      <c r="H8306" s="425">
        <v>583133</v>
      </c>
      <c r="I8306" s="425" t="s">
        <v>29</v>
      </c>
      <c r="J8306" s="425">
        <v>202302</v>
      </c>
      <c r="K8306" s="425">
        <v>44734</v>
      </c>
      <c r="L8306" s="425" t="s">
        <v>644</v>
      </c>
      <c r="M8306" s="425">
        <v>6779.66</v>
      </c>
      <c r="N8306" s="425">
        <v>11.12</v>
      </c>
      <c r="O8306" s="425" t="s">
        <v>645</v>
      </c>
      <c r="P8306" s="432">
        <v>10.331</v>
      </c>
      <c r="Q8306" s="425">
        <v>30543689</v>
      </c>
      <c r="R8306" s="425" t="s">
        <v>646</v>
      </c>
      <c r="S8306" s="425">
        <v>2012905</v>
      </c>
      <c r="T8306" s="425" t="s">
        <v>2565</v>
      </c>
    </row>
    <row r="8307" spans="1:20" x14ac:dyDescent="0.25">
      <c r="A8307" s="425" t="s">
        <v>637</v>
      </c>
      <c r="B8307" s="425" t="s">
        <v>736</v>
      </c>
      <c r="C8307" s="425" t="s">
        <v>639</v>
      </c>
      <c r="D8307" s="425" t="s">
        <v>640</v>
      </c>
      <c r="E8307" s="425" t="s">
        <v>673</v>
      </c>
      <c r="F8307" s="425">
        <v>528004120002</v>
      </c>
      <c r="G8307" s="425" t="s">
        <v>642</v>
      </c>
      <c r="H8307" s="425">
        <v>583133</v>
      </c>
      <c r="I8307" s="425" t="s">
        <v>29</v>
      </c>
      <c r="J8307" s="425">
        <v>202302</v>
      </c>
      <c r="K8307" s="425">
        <v>44735</v>
      </c>
      <c r="L8307" s="425" t="s">
        <v>644</v>
      </c>
      <c r="M8307" s="425">
        <v>9194.9699999999993</v>
      </c>
      <c r="N8307" s="425">
        <v>15.09</v>
      </c>
      <c r="O8307" s="425" t="s">
        <v>645</v>
      </c>
      <c r="P8307" s="432">
        <v>14.019</v>
      </c>
      <c r="Q8307" s="425">
        <v>30543689</v>
      </c>
      <c r="R8307" s="425" t="s">
        <v>646</v>
      </c>
      <c r="S8307" s="425">
        <v>8540206</v>
      </c>
      <c r="T8307" s="425" t="s">
        <v>2586</v>
      </c>
    </row>
    <row r="8308" spans="1:20" x14ac:dyDescent="0.25">
      <c r="A8308" s="425" t="s">
        <v>637</v>
      </c>
      <c r="B8308" s="425" t="s">
        <v>736</v>
      </c>
      <c r="C8308" s="425" t="s">
        <v>639</v>
      </c>
      <c r="D8308" s="425" t="s">
        <v>640</v>
      </c>
      <c r="E8308" s="425" t="s">
        <v>673</v>
      </c>
      <c r="F8308" s="425">
        <v>528004120002</v>
      </c>
      <c r="G8308" s="425" t="s">
        <v>642</v>
      </c>
      <c r="H8308" s="425">
        <v>583133</v>
      </c>
      <c r="I8308" s="425" t="s">
        <v>29</v>
      </c>
      <c r="J8308" s="425">
        <v>202302</v>
      </c>
      <c r="K8308" s="425">
        <v>44735</v>
      </c>
      <c r="L8308" s="425" t="s">
        <v>644</v>
      </c>
      <c r="M8308" s="425">
        <v>5830.51</v>
      </c>
      <c r="N8308" s="425">
        <v>9.57</v>
      </c>
      <c r="O8308" s="425" t="s">
        <v>645</v>
      </c>
      <c r="P8308" s="432">
        <v>8.891</v>
      </c>
      <c r="Q8308" s="425">
        <v>30543689</v>
      </c>
      <c r="R8308" s="425" t="s">
        <v>646</v>
      </c>
      <c r="S8308" s="425">
        <v>2012905</v>
      </c>
      <c r="T8308" s="425" t="s">
        <v>2582</v>
      </c>
    </row>
    <row r="8309" spans="1:20" x14ac:dyDescent="0.25">
      <c r="A8309" s="425" t="s">
        <v>637</v>
      </c>
      <c r="B8309" s="425" t="s">
        <v>736</v>
      </c>
      <c r="C8309" s="425" t="s">
        <v>639</v>
      </c>
      <c r="D8309" s="425" t="s">
        <v>640</v>
      </c>
      <c r="E8309" s="425" t="s">
        <v>673</v>
      </c>
      <c r="F8309" s="425">
        <v>528004120002</v>
      </c>
      <c r="G8309" s="425" t="s">
        <v>642</v>
      </c>
      <c r="H8309" s="425">
        <v>583133</v>
      </c>
      <c r="I8309" s="425" t="s">
        <v>29</v>
      </c>
      <c r="J8309" s="425">
        <v>202302</v>
      </c>
      <c r="K8309" s="425">
        <v>44735</v>
      </c>
      <c r="L8309" s="425" t="s">
        <v>644</v>
      </c>
      <c r="M8309" s="425">
        <v>77871.95</v>
      </c>
      <c r="N8309" s="425">
        <v>127.78</v>
      </c>
      <c r="O8309" s="425" t="s">
        <v>645</v>
      </c>
      <c r="P8309" s="432">
        <v>118.71299999999999</v>
      </c>
      <c r="Q8309" s="425">
        <v>30543689</v>
      </c>
      <c r="R8309" s="425" t="s">
        <v>646</v>
      </c>
      <c r="S8309" s="425">
        <v>2029740</v>
      </c>
      <c r="T8309" s="425" t="s">
        <v>2578</v>
      </c>
    </row>
    <row r="8310" spans="1:20" x14ac:dyDescent="0.25">
      <c r="A8310" s="425" t="s">
        <v>637</v>
      </c>
      <c r="B8310" s="425" t="s">
        <v>677</v>
      </c>
      <c r="C8310" s="425" t="s">
        <v>639</v>
      </c>
      <c r="D8310" s="425" t="s">
        <v>695</v>
      </c>
      <c r="E8310" s="425" t="s">
        <v>673</v>
      </c>
      <c r="F8310" s="425">
        <v>528004120002</v>
      </c>
      <c r="G8310" s="425" t="s">
        <v>642</v>
      </c>
      <c r="H8310" s="425">
        <v>583148</v>
      </c>
      <c r="I8310" s="425" t="s">
        <v>699</v>
      </c>
      <c r="J8310" s="425">
        <v>202302</v>
      </c>
      <c r="K8310" s="425">
        <v>44735</v>
      </c>
      <c r="L8310" s="425" t="s">
        <v>644</v>
      </c>
      <c r="M8310" s="425">
        <v>-340570.97</v>
      </c>
      <c r="N8310" s="425">
        <v>-558.85</v>
      </c>
      <c r="O8310" s="425" t="s">
        <v>645</v>
      </c>
      <c r="P8310" s="432">
        <v>-519.19399999999996</v>
      </c>
      <c r="Q8310" s="425">
        <v>30543689</v>
      </c>
      <c r="R8310" s="425" t="s">
        <v>646</v>
      </c>
      <c r="S8310" s="425">
        <v>2046481</v>
      </c>
      <c r="T8310" s="425" t="s">
        <v>2627</v>
      </c>
    </row>
    <row r="8311" spans="1:20" x14ac:dyDescent="0.25">
      <c r="A8311" s="425" t="s">
        <v>637</v>
      </c>
      <c r="B8311" s="425" t="s">
        <v>754</v>
      </c>
      <c r="C8311" s="425" t="s">
        <v>639</v>
      </c>
      <c r="D8311" s="425" t="s">
        <v>651</v>
      </c>
      <c r="E8311" s="425" t="s">
        <v>673</v>
      </c>
      <c r="F8311" s="425">
        <v>528004120002</v>
      </c>
      <c r="G8311" s="425" t="s">
        <v>642</v>
      </c>
      <c r="H8311" s="425">
        <v>583133</v>
      </c>
      <c r="I8311" s="425" t="s">
        <v>29</v>
      </c>
      <c r="J8311" s="425">
        <v>202302</v>
      </c>
      <c r="K8311" s="425">
        <v>44735</v>
      </c>
      <c r="L8311" s="425" t="s">
        <v>644</v>
      </c>
      <c r="M8311" s="425">
        <v>6056.84</v>
      </c>
      <c r="N8311" s="425">
        <v>9.94</v>
      </c>
      <c r="O8311" s="425" t="s">
        <v>645</v>
      </c>
      <c r="P8311" s="432">
        <v>9.2349999999999994</v>
      </c>
      <c r="Q8311" s="425">
        <v>30543689</v>
      </c>
      <c r="R8311" s="425" t="s">
        <v>646</v>
      </c>
      <c r="S8311" s="425">
        <v>8540279</v>
      </c>
      <c r="T8311" s="425" t="s">
        <v>2653</v>
      </c>
    </row>
    <row r="8312" spans="1:20" x14ac:dyDescent="0.25">
      <c r="A8312" s="425" t="s">
        <v>637</v>
      </c>
      <c r="B8312" s="425" t="s">
        <v>754</v>
      </c>
      <c r="C8312" s="425" t="s">
        <v>639</v>
      </c>
      <c r="D8312" s="425" t="s">
        <v>651</v>
      </c>
      <c r="E8312" s="425" t="s">
        <v>673</v>
      </c>
      <c r="F8312" s="425">
        <v>528004120002</v>
      </c>
      <c r="G8312" s="425" t="s">
        <v>642</v>
      </c>
      <c r="H8312" s="425">
        <v>583133</v>
      </c>
      <c r="I8312" s="425" t="s">
        <v>29</v>
      </c>
      <c r="J8312" s="425">
        <v>202302</v>
      </c>
      <c r="K8312" s="425">
        <v>44735</v>
      </c>
      <c r="L8312" s="425" t="s">
        <v>644</v>
      </c>
      <c r="M8312" s="425">
        <v>7140.73</v>
      </c>
      <c r="N8312" s="425">
        <v>11.72</v>
      </c>
      <c r="O8312" s="425" t="s">
        <v>645</v>
      </c>
      <c r="P8312" s="432">
        <v>10.888</v>
      </c>
      <c r="Q8312" s="425">
        <v>30543689</v>
      </c>
      <c r="R8312" s="425" t="s">
        <v>646</v>
      </c>
      <c r="S8312" s="425">
        <v>8540386</v>
      </c>
      <c r="T8312" s="425" t="s">
        <v>2650</v>
      </c>
    </row>
    <row r="8313" spans="1:20" x14ac:dyDescent="0.25">
      <c r="A8313" s="425" t="s">
        <v>637</v>
      </c>
      <c r="B8313" s="425" t="s">
        <v>754</v>
      </c>
      <c r="C8313" s="425" t="s">
        <v>639</v>
      </c>
      <c r="D8313" s="425" t="s">
        <v>695</v>
      </c>
      <c r="E8313" s="425" t="s">
        <v>673</v>
      </c>
      <c r="F8313" s="425">
        <v>528004120002</v>
      </c>
      <c r="G8313" s="425" t="s">
        <v>642</v>
      </c>
      <c r="H8313" s="425">
        <v>583133</v>
      </c>
      <c r="I8313" s="425" t="s">
        <v>29</v>
      </c>
      <c r="J8313" s="425">
        <v>202302</v>
      </c>
      <c r="K8313" s="425">
        <v>44735</v>
      </c>
      <c r="L8313" s="425" t="s">
        <v>644</v>
      </c>
      <c r="M8313" s="425">
        <v>44332.53</v>
      </c>
      <c r="N8313" s="425">
        <v>72.75</v>
      </c>
      <c r="O8313" s="425" t="s">
        <v>645</v>
      </c>
      <c r="P8313" s="432">
        <v>67.587999999999994</v>
      </c>
      <c r="Q8313" s="425">
        <v>30543689</v>
      </c>
      <c r="R8313" s="425" t="s">
        <v>646</v>
      </c>
      <c r="S8313" s="425">
        <v>2046481</v>
      </c>
      <c r="T8313" s="425" t="s">
        <v>2640</v>
      </c>
    </row>
    <row r="8314" spans="1:20" x14ac:dyDescent="0.25">
      <c r="A8314" s="425" t="s">
        <v>637</v>
      </c>
      <c r="B8314" s="425" t="s">
        <v>754</v>
      </c>
      <c r="C8314" s="425" t="s">
        <v>639</v>
      </c>
      <c r="D8314" s="425" t="s">
        <v>651</v>
      </c>
      <c r="E8314" s="425" t="s">
        <v>667</v>
      </c>
      <c r="F8314" s="425">
        <v>528004120002</v>
      </c>
      <c r="G8314" s="425" t="s">
        <v>642</v>
      </c>
      <c r="H8314" s="425">
        <v>583136</v>
      </c>
      <c r="I8314" s="425" t="s">
        <v>32</v>
      </c>
      <c r="J8314" s="425">
        <v>202302</v>
      </c>
      <c r="K8314" s="425">
        <v>44735</v>
      </c>
      <c r="L8314" s="425" t="s">
        <v>644</v>
      </c>
      <c r="M8314" s="425">
        <v>9359.7199999999993</v>
      </c>
      <c r="N8314" s="425">
        <v>15.36</v>
      </c>
      <c r="O8314" s="425" t="s">
        <v>645</v>
      </c>
      <c r="P8314" s="432">
        <v>14.27</v>
      </c>
      <c r="Q8314" s="425">
        <v>30543689</v>
      </c>
      <c r="R8314" s="425" t="s">
        <v>646</v>
      </c>
      <c r="S8314" s="425">
        <v>8540358</v>
      </c>
      <c r="T8314" s="425" t="s">
        <v>2643</v>
      </c>
    </row>
    <row r="8315" spans="1:20" x14ac:dyDescent="0.25">
      <c r="A8315" s="425" t="s">
        <v>637</v>
      </c>
      <c r="B8315" s="425" t="s">
        <v>754</v>
      </c>
      <c r="C8315" s="425" t="s">
        <v>639</v>
      </c>
      <c r="D8315" s="425" t="s">
        <v>651</v>
      </c>
      <c r="E8315" s="425" t="s">
        <v>667</v>
      </c>
      <c r="F8315" s="425">
        <v>528004120002</v>
      </c>
      <c r="G8315" s="425" t="s">
        <v>642</v>
      </c>
      <c r="H8315" s="425">
        <v>583136</v>
      </c>
      <c r="I8315" s="425" t="s">
        <v>32</v>
      </c>
      <c r="J8315" s="425">
        <v>202302</v>
      </c>
      <c r="K8315" s="425">
        <v>44735</v>
      </c>
      <c r="L8315" s="425" t="s">
        <v>644</v>
      </c>
      <c r="M8315" s="425">
        <v>17840.599999999999</v>
      </c>
      <c r="N8315" s="425">
        <v>29.28</v>
      </c>
      <c r="O8315" s="425" t="s">
        <v>645</v>
      </c>
      <c r="P8315" s="432">
        <v>27.202000000000002</v>
      </c>
      <c r="Q8315" s="425">
        <v>30543689</v>
      </c>
      <c r="R8315" s="425" t="s">
        <v>646</v>
      </c>
      <c r="S8315" s="425">
        <v>8540399</v>
      </c>
      <c r="T8315" s="425" t="s">
        <v>2642</v>
      </c>
    </row>
    <row r="8316" spans="1:20" x14ac:dyDescent="0.25">
      <c r="A8316" s="425" t="s">
        <v>637</v>
      </c>
      <c r="B8316" s="425" t="s">
        <v>754</v>
      </c>
      <c r="C8316" s="425" t="s">
        <v>639</v>
      </c>
      <c r="D8316" s="425" t="s">
        <v>640</v>
      </c>
      <c r="E8316" s="425" t="s">
        <v>673</v>
      </c>
      <c r="F8316" s="425">
        <v>528004120002</v>
      </c>
      <c r="G8316" s="425" t="s">
        <v>642</v>
      </c>
      <c r="H8316" s="425">
        <v>583133</v>
      </c>
      <c r="I8316" s="425" t="s">
        <v>29</v>
      </c>
      <c r="J8316" s="425">
        <v>202302</v>
      </c>
      <c r="K8316" s="425">
        <v>44735</v>
      </c>
      <c r="L8316" s="425" t="s">
        <v>644</v>
      </c>
      <c r="M8316" s="425">
        <v>7903.91</v>
      </c>
      <c r="N8316" s="425">
        <v>12.97</v>
      </c>
      <c r="O8316" s="425" t="s">
        <v>645</v>
      </c>
      <c r="P8316" s="432">
        <v>12.05</v>
      </c>
      <c r="Q8316" s="425">
        <v>30543689</v>
      </c>
      <c r="R8316" s="425" t="s">
        <v>646</v>
      </c>
      <c r="S8316" s="425">
        <v>2012905</v>
      </c>
      <c r="T8316" s="425" t="s">
        <v>2616</v>
      </c>
    </row>
    <row r="8317" spans="1:20" x14ac:dyDescent="0.25">
      <c r="A8317" s="425" t="s">
        <v>637</v>
      </c>
      <c r="B8317" s="425" t="s">
        <v>736</v>
      </c>
      <c r="C8317" s="425" t="s">
        <v>639</v>
      </c>
      <c r="D8317" s="425" t="s">
        <v>651</v>
      </c>
      <c r="E8317" s="425" t="s">
        <v>673</v>
      </c>
      <c r="F8317" s="425">
        <v>528004120002</v>
      </c>
      <c r="G8317" s="425" t="s">
        <v>642</v>
      </c>
      <c r="H8317" s="425">
        <v>583133</v>
      </c>
      <c r="I8317" s="425" t="s">
        <v>29</v>
      </c>
      <c r="J8317" s="425">
        <v>202302</v>
      </c>
      <c r="K8317" s="425">
        <v>44735</v>
      </c>
      <c r="L8317" s="425" t="s">
        <v>644</v>
      </c>
      <c r="M8317" s="425">
        <v>11567.93</v>
      </c>
      <c r="N8317" s="425">
        <v>18.98</v>
      </c>
      <c r="O8317" s="425" t="s">
        <v>645</v>
      </c>
      <c r="P8317" s="432">
        <v>17.632999999999999</v>
      </c>
      <c r="Q8317" s="425">
        <v>30543689</v>
      </c>
      <c r="R8317" s="425" t="s">
        <v>646</v>
      </c>
      <c r="S8317" s="425">
        <v>8540386</v>
      </c>
      <c r="T8317" s="425" t="s">
        <v>2615</v>
      </c>
    </row>
    <row r="8318" spans="1:20" x14ac:dyDescent="0.25">
      <c r="A8318" s="425" t="s">
        <v>637</v>
      </c>
      <c r="B8318" s="425" t="s">
        <v>754</v>
      </c>
      <c r="C8318" s="425" t="s">
        <v>639</v>
      </c>
      <c r="D8318" s="425" t="s">
        <v>640</v>
      </c>
      <c r="E8318" s="425" t="s">
        <v>673</v>
      </c>
      <c r="F8318" s="425">
        <v>528004120002</v>
      </c>
      <c r="G8318" s="425" t="s">
        <v>642</v>
      </c>
      <c r="H8318" s="425">
        <v>583133</v>
      </c>
      <c r="I8318" s="425" t="s">
        <v>29</v>
      </c>
      <c r="J8318" s="425">
        <v>202302</v>
      </c>
      <c r="K8318" s="425">
        <v>44735</v>
      </c>
      <c r="L8318" s="425" t="s">
        <v>644</v>
      </c>
      <c r="M8318" s="425">
        <v>34966.92</v>
      </c>
      <c r="N8318" s="425">
        <v>57.38</v>
      </c>
      <c r="O8318" s="425" t="s">
        <v>645</v>
      </c>
      <c r="P8318" s="432">
        <v>53.308</v>
      </c>
      <c r="Q8318" s="425">
        <v>30543689</v>
      </c>
      <c r="R8318" s="425" t="s">
        <v>646</v>
      </c>
      <c r="S8318" s="425">
        <v>2029740</v>
      </c>
      <c r="T8318" s="425" t="s">
        <v>2614</v>
      </c>
    </row>
    <row r="8319" spans="1:20" x14ac:dyDescent="0.25">
      <c r="A8319" s="425" t="s">
        <v>637</v>
      </c>
      <c r="B8319" s="425" t="s">
        <v>736</v>
      </c>
      <c r="C8319" s="425" t="s">
        <v>639</v>
      </c>
      <c r="D8319" s="425" t="s">
        <v>695</v>
      </c>
      <c r="E8319" s="425" t="s">
        <v>673</v>
      </c>
      <c r="F8319" s="425">
        <v>528004120002</v>
      </c>
      <c r="G8319" s="425" t="s">
        <v>642</v>
      </c>
      <c r="H8319" s="425">
        <v>583133</v>
      </c>
      <c r="I8319" s="425" t="s">
        <v>29</v>
      </c>
      <c r="J8319" s="425">
        <v>202302</v>
      </c>
      <c r="K8319" s="425">
        <v>44735</v>
      </c>
      <c r="L8319" s="425" t="s">
        <v>644</v>
      </c>
      <c r="M8319" s="425">
        <v>84906.78</v>
      </c>
      <c r="N8319" s="425">
        <v>139.33000000000001</v>
      </c>
      <c r="O8319" s="425" t="s">
        <v>645</v>
      </c>
      <c r="P8319" s="432">
        <v>129.44300000000001</v>
      </c>
      <c r="Q8319" s="425">
        <v>30543689</v>
      </c>
      <c r="R8319" s="425" t="s">
        <v>646</v>
      </c>
      <c r="S8319" s="425">
        <v>2046481</v>
      </c>
      <c r="T8319" s="425" t="s">
        <v>2605</v>
      </c>
    </row>
    <row r="8320" spans="1:20" x14ac:dyDescent="0.25">
      <c r="A8320" s="425" t="s">
        <v>637</v>
      </c>
      <c r="B8320" s="425" t="s">
        <v>736</v>
      </c>
      <c r="C8320" s="425" t="s">
        <v>639</v>
      </c>
      <c r="D8320" s="425" t="s">
        <v>651</v>
      </c>
      <c r="E8320" s="425" t="s">
        <v>673</v>
      </c>
      <c r="F8320" s="425">
        <v>528004120002</v>
      </c>
      <c r="G8320" s="425" t="s">
        <v>642</v>
      </c>
      <c r="H8320" s="425">
        <v>583133</v>
      </c>
      <c r="I8320" s="425" t="s">
        <v>29</v>
      </c>
      <c r="J8320" s="425">
        <v>202302</v>
      </c>
      <c r="K8320" s="425">
        <v>44735</v>
      </c>
      <c r="L8320" s="425" t="s">
        <v>644</v>
      </c>
      <c r="M8320" s="425">
        <v>6715.07</v>
      </c>
      <c r="N8320" s="425">
        <v>11.02</v>
      </c>
      <c r="O8320" s="425" t="s">
        <v>645</v>
      </c>
      <c r="P8320" s="432">
        <v>10.238</v>
      </c>
      <c r="Q8320" s="425">
        <v>30543689</v>
      </c>
      <c r="R8320" s="425" t="s">
        <v>646</v>
      </c>
      <c r="S8320" s="425">
        <v>8540279</v>
      </c>
      <c r="T8320" s="425" t="s">
        <v>2633</v>
      </c>
    </row>
    <row r="8321" spans="1:20" x14ac:dyDescent="0.25">
      <c r="A8321" s="425" t="s">
        <v>637</v>
      </c>
      <c r="B8321" s="425" t="s">
        <v>677</v>
      </c>
      <c r="C8321" s="425" t="s">
        <v>639</v>
      </c>
      <c r="D8321" s="425" t="s">
        <v>640</v>
      </c>
      <c r="E8321" s="425" t="s">
        <v>673</v>
      </c>
      <c r="F8321" s="425">
        <v>528004120002</v>
      </c>
      <c r="G8321" s="425" t="s">
        <v>642</v>
      </c>
      <c r="H8321" s="425">
        <v>583133</v>
      </c>
      <c r="I8321" s="425" t="s">
        <v>29</v>
      </c>
      <c r="J8321" s="425">
        <v>202302</v>
      </c>
      <c r="K8321" s="425">
        <v>44735</v>
      </c>
      <c r="L8321" s="425" t="s">
        <v>644</v>
      </c>
      <c r="M8321" s="425">
        <v>146515.54999999999</v>
      </c>
      <c r="N8321" s="425">
        <v>240.42</v>
      </c>
      <c r="O8321" s="425" t="s">
        <v>645</v>
      </c>
      <c r="P8321" s="432">
        <v>223.36</v>
      </c>
      <c r="Q8321" s="425">
        <v>30543689</v>
      </c>
      <c r="R8321" s="425" t="s">
        <v>646</v>
      </c>
      <c r="S8321" s="425">
        <v>2029740</v>
      </c>
      <c r="T8321" s="425" t="s">
        <v>2671</v>
      </c>
    </row>
    <row r="8322" spans="1:20" x14ac:dyDescent="0.25">
      <c r="A8322" s="425" t="s">
        <v>637</v>
      </c>
      <c r="B8322" s="425" t="s">
        <v>677</v>
      </c>
      <c r="C8322" s="425" t="s">
        <v>639</v>
      </c>
      <c r="D8322" s="425" t="s">
        <v>640</v>
      </c>
      <c r="E8322" s="425" t="s">
        <v>673</v>
      </c>
      <c r="F8322" s="425">
        <v>528004120002</v>
      </c>
      <c r="G8322" s="425" t="s">
        <v>642</v>
      </c>
      <c r="H8322" s="425">
        <v>583133</v>
      </c>
      <c r="I8322" s="425" t="s">
        <v>29</v>
      </c>
      <c r="J8322" s="425">
        <v>202302</v>
      </c>
      <c r="K8322" s="425">
        <v>44735</v>
      </c>
      <c r="L8322" s="425" t="s">
        <v>644</v>
      </c>
      <c r="M8322" s="425">
        <v>46500.32</v>
      </c>
      <c r="N8322" s="425">
        <v>76.3</v>
      </c>
      <c r="O8322" s="425" t="s">
        <v>645</v>
      </c>
      <c r="P8322" s="432">
        <v>70.885999999999996</v>
      </c>
      <c r="Q8322" s="425">
        <v>30543689</v>
      </c>
      <c r="R8322" s="425" t="s">
        <v>646</v>
      </c>
      <c r="S8322" s="425">
        <v>2012905</v>
      </c>
      <c r="T8322" s="425" t="s">
        <v>2659</v>
      </c>
    </row>
    <row r="8323" spans="1:20" x14ac:dyDescent="0.25">
      <c r="A8323" s="425" t="s">
        <v>637</v>
      </c>
      <c r="B8323" s="425" t="s">
        <v>677</v>
      </c>
      <c r="C8323" s="425" t="s">
        <v>639</v>
      </c>
      <c r="D8323" s="425" t="s">
        <v>640</v>
      </c>
      <c r="E8323" s="425" t="s">
        <v>667</v>
      </c>
      <c r="F8323" s="425">
        <v>528004120002</v>
      </c>
      <c r="G8323" s="425" t="s">
        <v>642</v>
      </c>
      <c r="H8323" s="425">
        <v>583136</v>
      </c>
      <c r="I8323" s="425" t="s">
        <v>32</v>
      </c>
      <c r="J8323" s="425">
        <v>202302</v>
      </c>
      <c r="K8323" s="425">
        <v>44735</v>
      </c>
      <c r="L8323" s="425" t="s">
        <v>644</v>
      </c>
      <c r="M8323" s="425">
        <v>106878.97</v>
      </c>
      <c r="N8323" s="425">
        <v>175.38</v>
      </c>
      <c r="O8323" s="425" t="s">
        <v>645</v>
      </c>
      <c r="P8323" s="432">
        <v>162.935</v>
      </c>
      <c r="Q8323" s="425">
        <v>30543689</v>
      </c>
      <c r="R8323" s="425" t="s">
        <v>646</v>
      </c>
      <c r="S8323" s="425">
        <v>8540392</v>
      </c>
      <c r="T8323" s="425" t="s">
        <v>2665</v>
      </c>
    </row>
    <row r="8324" spans="1:20" x14ac:dyDescent="0.25">
      <c r="A8324" s="425" t="s">
        <v>637</v>
      </c>
      <c r="B8324" s="425" t="s">
        <v>677</v>
      </c>
      <c r="C8324" s="425" t="s">
        <v>639</v>
      </c>
      <c r="D8324" s="425" t="s">
        <v>640</v>
      </c>
      <c r="E8324" s="425" t="s">
        <v>673</v>
      </c>
      <c r="F8324" s="425">
        <v>528004120002</v>
      </c>
      <c r="G8324" s="425" t="s">
        <v>642</v>
      </c>
      <c r="H8324" s="425">
        <v>583133</v>
      </c>
      <c r="I8324" s="425" t="s">
        <v>29</v>
      </c>
      <c r="J8324" s="425">
        <v>202302</v>
      </c>
      <c r="K8324" s="425">
        <v>44735</v>
      </c>
      <c r="L8324" s="425" t="s">
        <v>644</v>
      </c>
      <c r="M8324" s="425">
        <v>64884.480000000003</v>
      </c>
      <c r="N8324" s="425">
        <v>106.47</v>
      </c>
      <c r="O8324" s="425" t="s">
        <v>645</v>
      </c>
      <c r="P8324" s="432">
        <v>98.915000000000006</v>
      </c>
      <c r="Q8324" s="425">
        <v>30543689</v>
      </c>
      <c r="R8324" s="425" t="s">
        <v>646</v>
      </c>
      <c r="S8324" s="425">
        <v>8540206</v>
      </c>
      <c r="T8324" s="425" t="s">
        <v>2658</v>
      </c>
    </row>
    <row r="8325" spans="1:20" x14ac:dyDescent="0.25">
      <c r="A8325" s="425" t="s">
        <v>637</v>
      </c>
      <c r="B8325" s="425" t="s">
        <v>736</v>
      </c>
      <c r="C8325" s="425" t="s">
        <v>639</v>
      </c>
      <c r="D8325" s="425" t="s">
        <v>651</v>
      </c>
      <c r="E8325" s="425" t="s">
        <v>667</v>
      </c>
      <c r="F8325" s="425">
        <v>528004120002</v>
      </c>
      <c r="G8325" s="425" t="s">
        <v>642</v>
      </c>
      <c r="H8325" s="425">
        <v>583149</v>
      </c>
      <c r="I8325" s="425" t="s">
        <v>680</v>
      </c>
      <c r="J8325" s="425">
        <v>202302</v>
      </c>
      <c r="K8325" s="425">
        <v>44735</v>
      </c>
      <c r="L8325" s="425" t="s">
        <v>644</v>
      </c>
      <c r="M8325" s="425">
        <v>-5965.32</v>
      </c>
      <c r="N8325" s="425">
        <v>-9.7899999999999991</v>
      </c>
      <c r="O8325" s="425" t="s">
        <v>645</v>
      </c>
      <c r="P8325" s="432">
        <v>-9.0950000000000006</v>
      </c>
      <c r="Q8325" s="425">
        <v>30543689</v>
      </c>
      <c r="R8325" s="425" t="s">
        <v>646</v>
      </c>
      <c r="S8325" s="425">
        <v>8540358</v>
      </c>
      <c r="T8325" s="425" t="s">
        <v>2611</v>
      </c>
    </row>
    <row r="8326" spans="1:20" x14ac:dyDescent="0.25">
      <c r="A8326" s="425" t="s">
        <v>637</v>
      </c>
      <c r="B8326" s="425" t="s">
        <v>736</v>
      </c>
      <c r="C8326" s="425" t="s">
        <v>639</v>
      </c>
      <c r="D8326" s="425" t="s">
        <v>651</v>
      </c>
      <c r="E8326" s="425" t="s">
        <v>667</v>
      </c>
      <c r="F8326" s="425">
        <v>528004120002</v>
      </c>
      <c r="G8326" s="425" t="s">
        <v>642</v>
      </c>
      <c r="H8326" s="425">
        <v>583149</v>
      </c>
      <c r="I8326" s="425" t="s">
        <v>680</v>
      </c>
      <c r="J8326" s="425">
        <v>202302</v>
      </c>
      <c r="K8326" s="425">
        <v>44735</v>
      </c>
      <c r="L8326" s="425" t="s">
        <v>644</v>
      </c>
      <c r="M8326" s="425">
        <v>-28901.64</v>
      </c>
      <c r="N8326" s="425">
        <v>-47.43</v>
      </c>
      <c r="O8326" s="425" t="s">
        <v>645</v>
      </c>
      <c r="P8326" s="432">
        <v>-44.064</v>
      </c>
      <c r="Q8326" s="425">
        <v>30543689</v>
      </c>
      <c r="R8326" s="425" t="s">
        <v>646</v>
      </c>
      <c r="S8326" s="425">
        <v>8540399</v>
      </c>
      <c r="T8326" s="425" t="s">
        <v>2603</v>
      </c>
    </row>
    <row r="8327" spans="1:20" x14ac:dyDescent="0.25">
      <c r="A8327" s="425" t="s">
        <v>637</v>
      </c>
      <c r="B8327" s="425" t="s">
        <v>754</v>
      </c>
      <c r="C8327" s="425" t="s">
        <v>639</v>
      </c>
      <c r="D8327" s="425" t="s">
        <v>640</v>
      </c>
      <c r="E8327" s="425" t="s">
        <v>667</v>
      </c>
      <c r="F8327" s="425">
        <v>528004120002</v>
      </c>
      <c r="G8327" s="425" t="s">
        <v>642</v>
      </c>
      <c r="H8327" s="425">
        <v>583149</v>
      </c>
      <c r="I8327" s="425" t="s">
        <v>680</v>
      </c>
      <c r="J8327" s="425">
        <v>202302</v>
      </c>
      <c r="K8327" s="425">
        <v>44735</v>
      </c>
      <c r="L8327" s="425" t="s">
        <v>644</v>
      </c>
      <c r="M8327" s="425">
        <v>-16698.53</v>
      </c>
      <c r="N8327" s="425">
        <v>-27.4</v>
      </c>
      <c r="O8327" s="425" t="s">
        <v>645</v>
      </c>
      <c r="P8327" s="432">
        <v>-25.456</v>
      </c>
      <c r="Q8327" s="425">
        <v>30543689</v>
      </c>
      <c r="R8327" s="425" t="s">
        <v>646</v>
      </c>
      <c r="S8327" s="425">
        <v>8540392</v>
      </c>
      <c r="T8327" s="425" t="s">
        <v>2594</v>
      </c>
    </row>
    <row r="8328" spans="1:20" x14ac:dyDescent="0.25">
      <c r="A8328" s="425" t="s">
        <v>637</v>
      </c>
      <c r="B8328" s="425" t="s">
        <v>736</v>
      </c>
      <c r="C8328" s="425" t="s">
        <v>639</v>
      </c>
      <c r="D8328" s="425" t="s">
        <v>640</v>
      </c>
      <c r="E8328" s="425" t="s">
        <v>667</v>
      </c>
      <c r="F8328" s="425">
        <v>528004120002</v>
      </c>
      <c r="G8328" s="425" t="s">
        <v>642</v>
      </c>
      <c r="H8328" s="425">
        <v>583149</v>
      </c>
      <c r="I8328" s="425" t="s">
        <v>680</v>
      </c>
      <c r="J8328" s="425">
        <v>202302</v>
      </c>
      <c r="K8328" s="425">
        <v>44735</v>
      </c>
      <c r="L8328" s="425" t="s">
        <v>644</v>
      </c>
      <c r="M8328" s="425">
        <v>-19586.39</v>
      </c>
      <c r="N8328" s="425">
        <v>-32.14</v>
      </c>
      <c r="O8328" s="425" t="s">
        <v>645</v>
      </c>
      <c r="P8328" s="432">
        <v>-29.859000000000002</v>
      </c>
      <c r="Q8328" s="425">
        <v>30543689</v>
      </c>
      <c r="R8328" s="425" t="s">
        <v>646</v>
      </c>
      <c r="S8328" s="425">
        <v>8540392</v>
      </c>
      <c r="T8328" s="425" t="s">
        <v>2585</v>
      </c>
    </row>
    <row r="8329" spans="1:20" x14ac:dyDescent="0.25">
      <c r="A8329" s="425" t="s">
        <v>637</v>
      </c>
      <c r="B8329" s="425" t="s">
        <v>754</v>
      </c>
      <c r="C8329" s="425" t="s">
        <v>639</v>
      </c>
      <c r="D8329" s="425" t="s">
        <v>640</v>
      </c>
      <c r="E8329" s="425" t="s">
        <v>673</v>
      </c>
      <c r="F8329" s="425">
        <v>528004120002</v>
      </c>
      <c r="G8329" s="425" t="s">
        <v>642</v>
      </c>
      <c r="H8329" s="425">
        <v>583148</v>
      </c>
      <c r="I8329" s="425" t="s">
        <v>699</v>
      </c>
      <c r="J8329" s="425">
        <v>202302</v>
      </c>
      <c r="K8329" s="425">
        <v>44735</v>
      </c>
      <c r="L8329" s="425" t="s">
        <v>644</v>
      </c>
      <c r="M8329" s="425">
        <v>-13489.38</v>
      </c>
      <c r="N8329" s="425">
        <v>-22.14</v>
      </c>
      <c r="O8329" s="425" t="s">
        <v>645</v>
      </c>
      <c r="P8329" s="432">
        <v>-20.568999999999999</v>
      </c>
      <c r="Q8329" s="425">
        <v>30543689</v>
      </c>
      <c r="R8329" s="425" t="s">
        <v>646</v>
      </c>
      <c r="S8329" s="425">
        <v>8540206</v>
      </c>
      <c r="T8329" s="425" t="s">
        <v>2623</v>
      </c>
    </row>
    <row r="8330" spans="1:20" x14ac:dyDescent="0.25">
      <c r="A8330" s="425" t="s">
        <v>637</v>
      </c>
      <c r="B8330" s="425" t="s">
        <v>754</v>
      </c>
      <c r="C8330" s="425" t="s">
        <v>639</v>
      </c>
      <c r="D8330" s="425" t="s">
        <v>640</v>
      </c>
      <c r="E8330" s="425" t="s">
        <v>673</v>
      </c>
      <c r="F8330" s="425">
        <v>528004120002</v>
      </c>
      <c r="G8330" s="425" t="s">
        <v>642</v>
      </c>
      <c r="H8330" s="425">
        <v>583148</v>
      </c>
      <c r="I8330" s="425" t="s">
        <v>699</v>
      </c>
      <c r="J8330" s="425">
        <v>202302</v>
      </c>
      <c r="K8330" s="425">
        <v>44735</v>
      </c>
      <c r="L8330" s="425" t="s">
        <v>644</v>
      </c>
      <c r="M8330" s="425">
        <v>-7903.91</v>
      </c>
      <c r="N8330" s="425">
        <v>-12.97</v>
      </c>
      <c r="O8330" s="425" t="s">
        <v>645</v>
      </c>
      <c r="P8330" s="432">
        <v>-12.05</v>
      </c>
      <c r="Q8330" s="425">
        <v>30543689</v>
      </c>
      <c r="R8330" s="425" t="s">
        <v>646</v>
      </c>
      <c r="S8330" s="425">
        <v>2012905</v>
      </c>
      <c r="T8330" s="425" t="s">
        <v>2616</v>
      </c>
    </row>
    <row r="8331" spans="1:20" x14ac:dyDescent="0.25">
      <c r="A8331" s="425" t="s">
        <v>637</v>
      </c>
      <c r="B8331" s="425" t="s">
        <v>736</v>
      </c>
      <c r="C8331" s="425" t="s">
        <v>639</v>
      </c>
      <c r="D8331" s="425" t="s">
        <v>651</v>
      </c>
      <c r="E8331" s="425" t="s">
        <v>673</v>
      </c>
      <c r="F8331" s="425">
        <v>528004120002</v>
      </c>
      <c r="G8331" s="425" t="s">
        <v>642</v>
      </c>
      <c r="H8331" s="425">
        <v>583148</v>
      </c>
      <c r="I8331" s="425" t="s">
        <v>699</v>
      </c>
      <c r="J8331" s="425">
        <v>202302</v>
      </c>
      <c r="K8331" s="425">
        <v>44735</v>
      </c>
      <c r="L8331" s="425" t="s">
        <v>644</v>
      </c>
      <c r="M8331" s="425">
        <v>-11567.93</v>
      </c>
      <c r="N8331" s="425">
        <v>-18.98</v>
      </c>
      <c r="O8331" s="425" t="s">
        <v>645</v>
      </c>
      <c r="P8331" s="432">
        <v>-17.632999999999999</v>
      </c>
      <c r="Q8331" s="425">
        <v>30543689</v>
      </c>
      <c r="R8331" s="425" t="s">
        <v>646</v>
      </c>
      <c r="S8331" s="425">
        <v>8540386</v>
      </c>
      <c r="T8331" s="425" t="s">
        <v>2615</v>
      </c>
    </row>
    <row r="8332" spans="1:20" x14ac:dyDescent="0.25">
      <c r="A8332" s="425" t="s">
        <v>637</v>
      </c>
      <c r="B8332" s="425" t="s">
        <v>754</v>
      </c>
      <c r="C8332" s="425" t="s">
        <v>639</v>
      </c>
      <c r="D8332" s="425" t="s">
        <v>640</v>
      </c>
      <c r="E8332" s="425" t="s">
        <v>673</v>
      </c>
      <c r="F8332" s="425">
        <v>528004120002</v>
      </c>
      <c r="G8332" s="425" t="s">
        <v>642</v>
      </c>
      <c r="H8332" s="425">
        <v>583148</v>
      </c>
      <c r="I8332" s="425" t="s">
        <v>699</v>
      </c>
      <c r="J8332" s="425">
        <v>202302</v>
      </c>
      <c r="K8332" s="425">
        <v>44735</v>
      </c>
      <c r="L8332" s="425" t="s">
        <v>644</v>
      </c>
      <c r="M8332" s="425">
        <v>-34966.92</v>
      </c>
      <c r="N8332" s="425">
        <v>-57.38</v>
      </c>
      <c r="O8332" s="425" t="s">
        <v>645</v>
      </c>
      <c r="P8332" s="432">
        <v>-53.308</v>
      </c>
      <c r="Q8332" s="425">
        <v>30543689</v>
      </c>
      <c r="R8332" s="425" t="s">
        <v>646</v>
      </c>
      <c r="S8332" s="425">
        <v>2029740</v>
      </c>
      <c r="T8332" s="425" t="s">
        <v>2614</v>
      </c>
    </row>
    <row r="8333" spans="1:20" x14ac:dyDescent="0.25">
      <c r="A8333" s="425" t="s">
        <v>637</v>
      </c>
      <c r="B8333" s="425" t="s">
        <v>736</v>
      </c>
      <c r="C8333" s="425" t="s">
        <v>639</v>
      </c>
      <c r="D8333" s="425" t="s">
        <v>695</v>
      </c>
      <c r="E8333" s="425" t="s">
        <v>673</v>
      </c>
      <c r="F8333" s="425">
        <v>528004120002</v>
      </c>
      <c r="G8333" s="425" t="s">
        <v>642</v>
      </c>
      <c r="H8333" s="425">
        <v>583148</v>
      </c>
      <c r="I8333" s="425" t="s">
        <v>699</v>
      </c>
      <c r="J8333" s="425">
        <v>202302</v>
      </c>
      <c r="K8333" s="425">
        <v>44735</v>
      </c>
      <c r="L8333" s="425" t="s">
        <v>644</v>
      </c>
      <c r="M8333" s="425">
        <v>-84906.78</v>
      </c>
      <c r="N8333" s="425">
        <v>-139.33000000000001</v>
      </c>
      <c r="O8333" s="425" t="s">
        <v>645</v>
      </c>
      <c r="P8333" s="432">
        <v>-129.44300000000001</v>
      </c>
      <c r="Q8333" s="425">
        <v>30543689</v>
      </c>
      <c r="R8333" s="425" t="s">
        <v>646</v>
      </c>
      <c r="S8333" s="425">
        <v>2046481</v>
      </c>
      <c r="T8333" s="425" t="s">
        <v>2605</v>
      </c>
    </row>
    <row r="8334" spans="1:20" x14ac:dyDescent="0.25">
      <c r="A8334" s="425" t="s">
        <v>637</v>
      </c>
      <c r="B8334" s="425" t="s">
        <v>736</v>
      </c>
      <c r="C8334" s="425" t="s">
        <v>639</v>
      </c>
      <c r="D8334" s="425" t="s">
        <v>640</v>
      </c>
      <c r="E8334" s="425" t="s">
        <v>673</v>
      </c>
      <c r="F8334" s="425">
        <v>528004120002</v>
      </c>
      <c r="G8334" s="425" t="s">
        <v>642</v>
      </c>
      <c r="H8334" s="425">
        <v>583148</v>
      </c>
      <c r="I8334" s="425" t="s">
        <v>699</v>
      </c>
      <c r="J8334" s="425">
        <v>202302</v>
      </c>
      <c r="K8334" s="425">
        <v>44735</v>
      </c>
      <c r="L8334" s="425" t="s">
        <v>644</v>
      </c>
      <c r="M8334" s="425">
        <v>-9194.9699999999993</v>
      </c>
      <c r="N8334" s="425">
        <v>-15.09</v>
      </c>
      <c r="O8334" s="425" t="s">
        <v>645</v>
      </c>
      <c r="P8334" s="432">
        <v>-14.019</v>
      </c>
      <c r="Q8334" s="425">
        <v>30543689</v>
      </c>
      <c r="R8334" s="425" t="s">
        <v>646</v>
      </c>
      <c r="S8334" s="425">
        <v>8540206</v>
      </c>
      <c r="T8334" s="425" t="s">
        <v>2586</v>
      </c>
    </row>
    <row r="8335" spans="1:20" x14ac:dyDescent="0.25">
      <c r="A8335" s="425" t="s">
        <v>637</v>
      </c>
      <c r="B8335" s="425" t="s">
        <v>736</v>
      </c>
      <c r="C8335" s="425" t="s">
        <v>639</v>
      </c>
      <c r="D8335" s="425" t="s">
        <v>640</v>
      </c>
      <c r="E8335" s="425" t="s">
        <v>673</v>
      </c>
      <c r="F8335" s="425">
        <v>528004120002</v>
      </c>
      <c r="G8335" s="425" t="s">
        <v>642</v>
      </c>
      <c r="H8335" s="425">
        <v>583148</v>
      </c>
      <c r="I8335" s="425" t="s">
        <v>699</v>
      </c>
      <c r="J8335" s="425">
        <v>202302</v>
      </c>
      <c r="K8335" s="425">
        <v>44735</v>
      </c>
      <c r="L8335" s="425" t="s">
        <v>644</v>
      </c>
      <c r="M8335" s="425">
        <v>-5830.51</v>
      </c>
      <c r="N8335" s="425">
        <v>-9.57</v>
      </c>
      <c r="O8335" s="425" t="s">
        <v>645</v>
      </c>
      <c r="P8335" s="432">
        <v>-8.891</v>
      </c>
      <c r="Q8335" s="425">
        <v>30543689</v>
      </c>
      <c r="R8335" s="425" t="s">
        <v>646</v>
      </c>
      <c r="S8335" s="425">
        <v>2012905</v>
      </c>
      <c r="T8335" s="425" t="s">
        <v>2582</v>
      </c>
    </row>
    <row r="8336" spans="1:20" x14ac:dyDescent="0.25">
      <c r="A8336" s="425" t="s">
        <v>637</v>
      </c>
      <c r="B8336" s="425" t="s">
        <v>736</v>
      </c>
      <c r="C8336" s="425" t="s">
        <v>639</v>
      </c>
      <c r="D8336" s="425" t="s">
        <v>640</v>
      </c>
      <c r="E8336" s="425" t="s">
        <v>673</v>
      </c>
      <c r="F8336" s="425">
        <v>528004120002</v>
      </c>
      <c r="G8336" s="425" t="s">
        <v>642</v>
      </c>
      <c r="H8336" s="425">
        <v>583148</v>
      </c>
      <c r="I8336" s="425" t="s">
        <v>699</v>
      </c>
      <c r="J8336" s="425">
        <v>202302</v>
      </c>
      <c r="K8336" s="425">
        <v>44735</v>
      </c>
      <c r="L8336" s="425" t="s">
        <v>644</v>
      </c>
      <c r="M8336" s="425">
        <v>-77871.95</v>
      </c>
      <c r="N8336" s="425">
        <v>-127.78</v>
      </c>
      <c r="O8336" s="425" t="s">
        <v>645</v>
      </c>
      <c r="P8336" s="432">
        <v>-118.71299999999999</v>
      </c>
      <c r="Q8336" s="425">
        <v>30543689</v>
      </c>
      <c r="R8336" s="425" t="s">
        <v>646</v>
      </c>
      <c r="S8336" s="425">
        <v>2029740</v>
      </c>
      <c r="T8336" s="425" t="s">
        <v>2578</v>
      </c>
    </row>
    <row r="8337" spans="1:20" x14ac:dyDescent="0.25">
      <c r="A8337" s="425" t="s">
        <v>637</v>
      </c>
      <c r="B8337" s="425" t="s">
        <v>754</v>
      </c>
      <c r="C8337" s="425" t="s">
        <v>639</v>
      </c>
      <c r="D8337" s="425" t="s">
        <v>640</v>
      </c>
      <c r="E8337" s="425" t="s">
        <v>673</v>
      </c>
      <c r="F8337" s="425">
        <v>528004120002</v>
      </c>
      <c r="G8337" s="425" t="s">
        <v>642</v>
      </c>
      <c r="H8337" s="425">
        <v>583133</v>
      </c>
      <c r="I8337" s="425" t="s">
        <v>29</v>
      </c>
      <c r="J8337" s="425">
        <v>202302</v>
      </c>
      <c r="K8337" s="425">
        <v>44735</v>
      </c>
      <c r="L8337" s="425" t="s">
        <v>644</v>
      </c>
      <c r="M8337" s="425">
        <v>13489.38</v>
      </c>
      <c r="N8337" s="425">
        <v>22.14</v>
      </c>
      <c r="O8337" s="425" t="s">
        <v>645</v>
      </c>
      <c r="P8337" s="432">
        <v>20.568999999999999</v>
      </c>
      <c r="Q8337" s="425">
        <v>30543689</v>
      </c>
      <c r="R8337" s="425" t="s">
        <v>646</v>
      </c>
      <c r="S8337" s="425">
        <v>8540206</v>
      </c>
      <c r="T8337" s="425" t="s">
        <v>2623</v>
      </c>
    </row>
    <row r="8338" spans="1:20" x14ac:dyDescent="0.25">
      <c r="A8338" s="425" t="s">
        <v>637</v>
      </c>
      <c r="B8338" s="425" t="s">
        <v>736</v>
      </c>
      <c r="C8338" s="425" t="s">
        <v>639</v>
      </c>
      <c r="D8338" s="425" t="s">
        <v>651</v>
      </c>
      <c r="E8338" s="425" t="s">
        <v>667</v>
      </c>
      <c r="F8338" s="425">
        <v>528004120002</v>
      </c>
      <c r="G8338" s="425" t="s">
        <v>642</v>
      </c>
      <c r="H8338" s="425">
        <v>583136</v>
      </c>
      <c r="I8338" s="425" t="s">
        <v>32</v>
      </c>
      <c r="J8338" s="425">
        <v>202302</v>
      </c>
      <c r="K8338" s="425">
        <v>44735</v>
      </c>
      <c r="L8338" s="425" t="s">
        <v>644</v>
      </c>
      <c r="M8338" s="425">
        <v>5965.32</v>
      </c>
      <c r="N8338" s="425">
        <v>9.7899999999999991</v>
      </c>
      <c r="O8338" s="425" t="s">
        <v>645</v>
      </c>
      <c r="P8338" s="432">
        <v>9.0950000000000006</v>
      </c>
      <c r="Q8338" s="425">
        <v>30543689</v>
      </c>
      <c r="R8338" s="425" t="s">
        <v>646</v>
      </c>
      <c r="S8338" s="425">
        <v>8540358</v>
      </c>
      <c r="T8338" s="425" t="s">
        <v>2611</v>
      </c>
    </row>
    <row r="8339" spans="1:20" x14ac:dyDescent="0.25">
      <c r="A8339" s="425" t="s">
        <v>637</v>
      </c>
      <c r="B8339" s="425" t="s">
        <v>736</v>
      </c>
      <c r="C8339" s="425" t="s">
        <v>639</v>
      </c>
      <c r="D8339" s="425" t="s">
        <v>651</v>
      </c>
      <c r="E8339" s="425" t="s">
        <v>667</v>
      </c>
      <c r="F8339" s="425">
        <v>528004120002</v>
      </c>
      <c r="G8339" s="425" t="s">
        <v>642</v>
      </c>
      <c r="H8339" s="425">
        <v>583136</v>
      </c>
      <c r="I8339" s="425" t="s">
        <v>32</v>
      </c>
      <c r="J8339" s="425">
        <v>202302</v>
      </c>
      <c r="K8339" s="425">
        <v>44735</v>
      </c>
      <c r="L8339" s="425" t="s">
        <v>644</v>
      </c>
      <c r="M8339" s="425">
        <v>28901.64</v>
      </c>
      <c r="N8339" s="425">
        <v>47.43</v>
      </c>
      <c r="O8339" s="425" t="s">
        <v>645</v>
      </c>
      <c r="P8339" s="432">
        <v>44.064</v>
      </c>
      <c r="Q8339" s="425">
        <v>30543689</v>
      </c>
      <c r="R8339" s="425" t="s">
        <v>646</v>
      </c>
      <c r="S8339" s="425">
        <v>8540399</v>
      </c>
      <c r="T8339" s="425" t="s">
        <v>2603</v>
      </c>
    </row>
    <row r="8340" spans="1:20" x14ac:dyDescent="0.25">
      <c r="A8340" s="425" t="s">
        <v>637</v>
      </c>
      <c r="B8340" s="425" t="s">
        <v>754</v>
      </c>
      <c r="C8340" s="425" t="s">
        <v>639</v>
      </c>
      <c r="D8340" s="425" t="s">
        <v>640</v>
      </c>
      <c r="E8340" s="425" t="s">
        <v>667</v>
      </c>
      <c r="F8340" s="425">
        <v>528004120002</v>
      </c>
      <c r="G8340" s="425" t="s">
        <v>642</v>
      </c>
      <c r="H8340" s="425">
        <v>583136</v>
      </c>
      <c r="I8340" s="425" t="s">
        <v>32</v>
      </c>
      <c r="J8340" s="425">
        <v>202302</v>
      </c>
      <c r="K8340" s="425">
        <v>44735</v>
      </c>
      <c r="L8340" s="425" t="s">
        <v>644</v>
      </c>
      <c r="M8340" s="425">
        <v>16698.53</v>
      </c>
      <c r="N8340" s="425">
        <v>27.4</v>
      </c>
      <c r="O8340" s="425" t="s">
        <v>645</v>
      </c>
      <c r="P8340" s="432">
        <v>25.456</v>
      </c>
      <c r="Q8340" s="425">
        <v>30543689</v>
      </c>
      <c r="R8340" s="425" t="s">
        <v>646</v>
      </c>
      <c r="S8340" s="425">
        <v>8540392</v>
      </c>
      <c r="T8340" s="425" t="s">
        <v>2594</v>
      </c>
    </row>
    <row r="8341" spans="1:20" x14ac:dyDescent="0.25">
      <c r="A8341" s="425" t="s">
        <v>637</v>
      </c>
      <c r="B8341" s="425" t="s">
        <v>736</v>
      </c>
      <c r="C8341" s="425" t="s">
        <v>639</v>
      </c>
      <c r="D8341" s="425" t="s">
        <v>651</v>
      </c>
      <c r="E8341" s="425" t="s">
        <v>673</v>
      </c>
      <c r="F8341" s="425">
        <v>528004120002</v>
      </c>
      <c r="G8341" s="425" t="s">
        <v>642</v>
      </c>
      <c r="H8341" s="425">
        <v>583148</v>
      </c>
      <c r="I8341" s="425" t="s">
        <v>699</v>
      </c>
      <c r="J8341" s="425">
        <v>202302</v>
      </c>
      <c r="K8341" s="425">
        <v>44735</v>
      </c>
      <c r="L8341" s="425" t="s">
        <v>644</v>
      </c>
      <c r="M8341" s="425">
        <v>-6715.07</v>
      </c>
      <c r="N8341" s="425">
        <v>-11.02</v>
      </c>
      <c r="O8341" s="425" t="s">
        <v>645</v>
      </c>
      <c r="P8341" s="432">
        <v>-10.238</v>
      </c>
      <c r="Q8341" s="425">
        <v>30543689</v>
      </c>
      <c r="R8341" s="425" t="s">
        <v>646</v>
      </c>
      <c r="S8341" s="425">
        <v>8540279</v>
      </c>
      <c r="T8341" s="425" t="s">
        <v>2633</v>
      </c>
    </row>
    <row r="8342" spans="1:20" x14ac:dyDescent="0.25">
      <c r="A8342" s="425" t="s">
        <v>637</v>
      </c>
      <c r="B8342" s="425" t="s">
        <v>736</v>
      </c>
      <c r="C8342" s="425" t="s">
        <v>639</v>
      </c>
      <c r="D8342" s="425" t="s">
        <v>640</v>
      </c>
      <c r="E8342" s="425" t="s">
        <v>667</v>
      </c>
      <c r="F8342" s="425">
        <v>528004120002</v>
      </c>
      <c r="G8342" s="425" t="s">
        <v>642</v>
      </c>
      <c r="H8342" s="425">
        <v>583136</v>
      </c>
      <c r="I8342" s="425" t="s">
        <v>32</v>
      </c>
      <c r="J8342" s="425">
        <v>202302</v>
      </c>
      <c r="K8342" s="425">
        <v>44735</v>
      </c>
      <c r="L8342" s="425" t="s">
        <v>644</v>
      </c>
      <c r="M8342" s="425">
        <v>19586.39</v>
      </c>
      <c r="N8342" s="425">
        <v>32.14</v>
      </c>
      <c r="O8342" s="425" t="s">
        <v>645</v>
      </c>
      <c r="P8342" s="432">
        <v>29.859000000000002</v>
      </c>
      <c r="Q8342" s="425">
        <v>30543689</v>
      </c>
      <c r="R8342" s="425" t="s">
        <v>646</v>
      </c>
      <c r="S8342" s="425">
        <v>8540392</v>
      </c>
      <c r="T8342" s="425" t="s">
        <v>2585</v>
      </c>
    </row>
    <row r="8343" spans="1:20" x14ac:dyDescent="0.25">
      <c r="A8343" s="425" t="s">
        <v>637</v>
      </c>
      <c r="B8343" s="425" t="s">
        <v>677</v>
      </c>
      <c r="C8343" s="425" t="s">
        <v>639</v>
      </c>
      <c r="D8343" s="425" t="s">
        <v>651</v>
      </c>
      <c r="E8343" s="425" t="s">
        <v>673</v>
      </c>
      <c r="F8343" s="425">
        <v>528004120002</v>
      </c>
      <c r="G8343" s="425" t="s">
        <v>642</v>
      </c>
      <c r="H8343" s="425">
        <v>583133</v>
      </c>
      <c r="I8343" s="425" t="s">
        <v>29</v>
      </c>
      <c r="J8343" s="425">
        <v>202302</v>
      </c>
      <c r="K8343" s="425">
        <v>44735</v>
      </c>
      <c r="L8343" s="425" t="s">
        <v>644</v>
      </c>
      <c r="M8343" s="425">
        <v>37723.949999999997</v>
      </c>
      <c r="N8343" s="425">
        <v>61.9</v>
      </c>
      <c r="O8343" s="425" t="s">
        <v>645</v>
      </c>
      <c r="P8343" s="432">
        <v>57.508000000000003</v>
      </c>
      <c r="Q8343" s="425">
        <v>30543689</v>
      </c>
      <c r="R8343" s="425" t="s">
        <v>646</v>
      </c>
      <c r="S8343" s="425">
        <v>8540279</v>
      </c>
      <c r="T8343" s="425" t="s">
        <v>2631</v>
      </c>
    </row>
    <row r="8344" spans="1:20" x14ac:dyDescent="0.25">
      <c r="A8344" s="425" t="s">
        <v>637</v>
      </c>
      <c r="B8344" s="425" t="s">
        <v>677</v>
      </c>
      <c r="C8344" s="425" t="s">
        <v>639</v>
      </c>
      <c r="D8344" s="425" t="s">
        <v>651</v>
      </c>
      <c r="E8344" s="425" t="s">
        <v>667</v>
      </c>
      <c r="F8344" s="425">
        <v>528004120002</v>
      </c>
      <c r="G8344" s="425" t="s">
        <v>642</v>
      </c>
      <c r="H8344" s="425">
        <v>583136</v>
      </c>
      <c r="I8344" s="425" t="s">
        <v>32</v>
      </c>
      <c r="J8344" s="425">
        <v>202302</v>
      </c>
      <c r="K8344" s="425">
        <v>44735</v>
      </c>
      <c r="L8344" s="425" t="s">
        <v>644</v>
      </c>
      <c r="M8344" s="425">
        <v>51877.22</v>
      </c>
      <c r="N8344" s="425">
        <v>85.13</v>
      </c>
      <c r="O8344" s="425" t="s">
        <v>645</v>
      </c>
      <c r="P8344" s="432">
        <v>79.088999999999999</v>
      </c>
      <c r="Q8344" s="425">
        <v>30543689</v>
      </c>
      <c r="R8344" s="425" t="s">
        <v>646</v>
      </c>
      <c r="S8344" s="425">
        <v>8540358</v>
      </c>
      <c r="T8344" s="425" t="s">
        <v>2629</v>
      </c>
    </row>
    <row r="8345" spans="1:20" x14ac:dyDescent="0.25">
      <c r="A8345" s="425" t="s">
        <v>637</v>
      </c>
      <c r="B8345" s="425" t="s">
        <v>677</v>
      </c>
      <c r="C8345" s="425" t="s">
        <v>639</v>
      </c>
      <c r="D8345" s="425" t="s">
        <v>651</v>
      </c>
      <c r="E8345" s="425" t="s">
        <v>667</v>
      </c>
      <c r="F8345" s="425">
        <v>528004120002</v>
      </c>
      <c r="G8345" s="425" t="s">
        <v>642</v>
      </c>
      <c r="H8345" s="425">
        <v>583136</v>
      </c>
      <c r="I8345" s="425" t="s">
        <v>32</v>
      </c>
      <c r="J8345" s="425">
        <v>202302</v>
      </c>
      <c r="K8345" s="425">
        <v>44735</v>
      </c>
      <c r="L8345" s="425" t="s">
        <v>644</v>
      </c>
      <c r="M8345" s="425">
        <v>127608.13</v>
      </c>
      <c r="N8345" s="425">
        <v>209.4</v>
      </c>
      <c r="O8345" s="425" t="s">
        <v>645</v>
      </c>
      <c r="P8345" s="432">
        <v>194.541</v>
      </c>
      <c r="Q8345" s="425">
        <v>30543689</v>
      </c>
      <c r="R8345" s="425" t="s">
        <v>646</v>
      </c>
      <c r="S8345" s="425">
        <v>8540399</v>
      </c>
      <c r="T8345" s="425" t="s">
        <v>2625</v>
      </c>
    </row>
    <row r="8346" spans="1:20" x14ac:dyDescent="0.25">
      <c r="A8346" s="425" t="s">
        <v>637</v>
      </c>
      <c r="B8346" s="425" t="s">
        <v>754</v>
      </c>
      <c r="C8346" s="425" t="s">
        <v>639</v>
      </c>
      <c r="D8346" s="425" t="s">
        <v>651</v>
      </c>
      <c r="E8346" s="425" t="s">
        <v>667</v>
      </c>
      <c r="F8346" s="425">
        <v>528004120002</v>
      </c>
      <c r="G8346" s="425" t="s">
        <v>642</v>
      </c>
      <c r="H8346" s="425">
        <v>583149</v>
      </c>
      <c r="I8346" s="425" t="s">
        <v>680</v>
      </c>
      <c r="J8346" s="425">
        <v>202302</v>
      </c>
      <c r="K8346" s="425">
        <v>44735</v>
      </c>
      <c r="L8346" s="425" t="s">
        <v>644</v>
      </c>
      <c r="M8346" s="425">
        <v>-9359.7199999999993</v>
      </c>
      <c r="N8346" s="425">
        <v>-15.36</v>
      </c>
      <c r="O8346" s="425" t="s">
        <v>645</v>
      </c>
      <c r="P8346" s="432">
        <v>-14.27</v>
      </c>
      <c r="Q8346" s="425">
        <v>30543689</v>
      </c>
      <c r="R8346" s="425" t="s">
        <v>646</v>
      </c>
      <c r="S8346" s="425">
        <v>8540358</v>
      </c>
      <c r="T8346" s="425" t="s">
        <v>2643</v>
      </c>
    </row>
    <row r="8347" spans="1:20" x14ac:dyDescent="0.25">
      <c r="A8347" s="425" t="s">
        <v>637</v>
      </c>
      <c r="B8347" s="425" t="s">
        <v>754</v>
      </c>
      <c r="C8347" s="425" t="s">
        <v>639</v>
      </c>
      <c r="D8347" s="425" t="s">
        <v>651</v>
      </c>
      <c r="E8347" s="425" t="s">
        <v>673</v>
      </c>
      <c r="F8347" s="425">
        <v>528004120002</v>
      </c>
      <c r="G8347" s="425" t="s">
        <v>642</v>
      </c>
      <c r="H8347" s="425">
        <v>583148</v>
      </c>
      <c r="I8347" s="425" t="s">
        <v>699</v>
      </c>
      <c r="J8347" s="425">
        <v>202302</v>
      </c>
      <c r="K8347" s="425">
        <v>44735</v>
      </c>
      <c r="L8347" s="425" t="s">
        <v>644</v>
      </c>
      <c r="M8347" s="425">
        <v>-7140.73</v>
      </c>
      <c r="N8347" s="425">
        <v>-11.72</v>
      </c>
      <c r="O8347" s="425" t="s">
        <v>645</v>
      </c>
      <c r="P8347" s="432">
        <v>-10.888</v>
      </c>
      <c r="Q8347" s="425">
        <v>30543689</v>
      </c>
      <c r="R8347" s="425" t="s">
        <v>646</v>
      </c>
      <c r="S8347" s="425">
        <v>8540386</v>
      </c>
      <c r="T8347" s="425" t="s">
        <v>2650</v>
      </c>
    </row>
    <row r="8348" spans="1:20" x14ac:dyDescent="0.25">
      <c r="A8348" s="425" t="s">
        <v>637</v>
      </c>
      <c r="B8348" s="425" t="s">
        <v>754</v>
      </c>
      <c r="C8348" s="425" t="s">
        <v>639</v>
      </c>
      <c r="D8348" s="425" t="s">
        <v>695</v>
      </c>
      <c r="E8348" s="425" t="s">
        <v>673</v>
      </c>
      <c r="F8348" s="425">
        <v>528004120002</v>
      </c>
      <c r="G8348" s="425" t="s">
        <v>642</v>
      </c>
      <c r="H8348" s="425">
        <v>583148</v>
      </c>
      <c r="I8348" s="425" t="s">
        <v>699</v>
      </c>
      <c r="J8348" s="425">
        <v>202302</v>
      </c>
      <c r="K8348" s="425">
        <v>44735</v>
      </c>
      <c r="L8348" s="425" t="s">
        <v>644</v>
      </c>
      <c r="M8348" s="425">
        <v>-44332.53</v>
      </c>
      <c r="N8348" s="425">
        <v>-72.75</v>
      </c>
      <c r="O8348" s="425" t="s">
        <v>645</v>
      </c>
      <c r="P8348" s="432">
        <v>-67.587999999999994</v>
      </c>
      <c r="Q8348" s="425">
        <v>30543689</v>
      </c>
      <c r="R8348" s="425" t="s">
        <v>646</v>
      </c>
      <c r="S8348" s="425">
        <v>2046481</v>
      </c>
      <c r="T8348" s="425" t="s">
        <v>2640</v>
      </c>
    </row>
    <row r="8349" spans="1:20" x14ac:dyDescent="0.25">
      <c r="A8349" s="425" t="s">
        <v>637</v>
      </c>
      <c r="B8349" s="425" t="s">
        <v>754</v>
      </c>
      <c r="C8349" s="425" t="s">
        <v>639</v>
      </c>
      <c r="D8349" s="425" t="s">
        <v>651</v>
      </c>
      <c r="E8349" s="425" t="s">
        <v>673</v>
      </c>
      <c r="F8349" s="425">
        <v>528004120002</v>
      </c>
      <c r="G8349" s="425" t="s">
        <v>642</v>
      </c>
      <c r="H8349" s="425">
        <v>583148</v>
      </c>
      <c r="I8349" s="425" t="s">
        <v>699</v>
      </c>
      <c r="J8349" s="425">
        <v>202302</v>
      </c>
      <c r="K8349" s="425">
        <v>44735</v>
      </c>
      <c r="L8349" s="425" t="s">
        <v>644</v>
      </c>
      <c r="M8349" s="425">
        <v>-6056.84</v>
      </c>
      <c r="N8349" s="425">
        <v>-9.94</v>
      </c>
      <c r="O8349" s="425" t="s">
        <v>645</v>
      </c>
      <c r="P8349" s="432">
        <v>-9.2349999999999994</v>
      </c>
      <c r="Q8349" s="425">
        <v>30543689</v>
      </c>
      <c r="R8349" s="425" t="s">
        <v>646</v>
      </c>
      <c r="S8349" s="425">
        <v>8540279</v>
      </c>
      <c r="T8349" s="425" t="s">
        <v>2653</v>
      </c>
    </row>
    <row r="8350" spans="1:20" x14ac:dyDescent="0.25">
      <c r="A8350" s="425" t="s">
        <v>637</v>
      </c>
      <c r="B8350" s="425" t="s">
        <v>754</v>
      </c>
      <c r="C8350" s="425" t="s">
        <v>639</v>
      </c>
      <c r="D8350" s="425" t="s">
        <v>651</v>
      </c>
      <c r="E8350" s="425" t="s">
        <v>667</v>
      </c>
      <c r="F8350" s="425">
        <v>528004120002</v>
      </c>
      <c r="G8350" s="425" t="s">
        <v>642</v>
      </c>
      <c r="H8350" s="425">
        <v>583149</v>
      </c>
      <c r="I8350" s="425" t="s">
        <v>680</v>
      </c>
      <c r="J8350" s="425">
        <v>202302</v>
      </c>
      <c r="K8350" s="425">
        <v>44735</v>
      </c>
      <c r="L8350" s="425" t="s">
        <v>644</v>
      </c>
      <c r="M8350" s="425">
        <v>-17840.599999999999</v>
      </c>
      <c r="N8350" s="425">
        <v>-29.28</v>
      </c>
      <c r="O8350" s="425" t="s">
        <v>645</v>
      </c>
      <c r="P8350" s="432">
        <v>-27.202000000000002</v>
      </c>
      <c r="Q8350" s="425">
        <v>30543689</v>
      </c>
      <c r="R8350" s="425" t="s">
        <v>646</v>
      </c>
      <c r="S8350" s="425">
        <v>8540399</v>
      </c>
      <c r="T8350" s="425" t="s">
        <v>2642</v>
      </c>
    </row>
    <row r="8351" spans="1:20" x14ac:dyDescent="0.25">
      <c r="A8351" s="425" t="s">
        <v>637</v>
      </c>
      <c r="B8351" s="425" t="s">
        <v>677</v>
      </c>
      <c r="C8351" s="425" t="s">
        <v>639</v>
      </c>
      <c r="D8351" s="425" t="s">
        <v>651</v>
      </c>
      <c r="E8351" s="425" t="s">
        <v>667</v>
      </c>
      <c r="F8351" s="425">
        <v>528004120002</v>
      </c>
      <c r="G8351" s="425" t="s">
        <v>642</v>
      </c>
      <c r="H8351" s="425">
        <v>583149</v>
      </c>
      <c r="I8351" s="425" t="s">
        <v>680</v>
      </c>
      <c r="J8351" s="425">
        <v>202302</v>
      </c>
      <c r="K8351" s="425">
        <v>44735</v>
      </c>
      <c r="L8351" s="425" t="s">
        <v>644</v>
      </c>
      <c r="M8351" s="425">
        <v>-51877.22</v>
      </c>
      <c r="N8351" s="425">
        <v>-85.13</v>
      </c>
      <c r="O8351" s="425" t="s">
        <v>645</v>
      </c>
      <c r="P8351" s="432">
        <v>-79.088999999999999</v>
      </c>
      <c r="Q8351" s="425">
        <v>30543689</v>
      </c>
      <c r="R8351" s="425" t="s">
        <v>646</v>
      </c>
      <c r="S8351" s="425">
        <v>8540358</v>
      </c>
      <c r="T8351" s="425" t="s">
        <v>2629</v>
      </c>
    </row>
    <row r="8352" spans="1:20" x14ac:dyDescent="0.25">
      <c r="A8352" s="425" t="s">
        <v>637</v>
      </c>
      <c r="B8352" s="425" t="s">
        <v>677</v>
      </c>
      <c r="C8352" s="425" t="s">
        <v>639</v>
      </c>
      <c r="D8352" s="425" t="s">
        <v>651</v>
      </c>
      <c r="E8352" s="425" t="s">
        <v>667</v>
      </c>
      <c r="F8352" s="425">
        <v>528004120002</v>
      </c>
      <c r="G8352" s="425" t="s">
        <v>642</v>
      </c>
      <c r="H8352" s="425">
        <v>583149</v>
      </c>
      <c r="I8352" s="425" t="s">
        <v>680</v>
      </c>
      <c r="J8352" s="425">
        <v>202302</v>
      </c>
      <c r="K8352" s="425">
        <v>44735</v>
      </c>
      <c r="L8352" s="425" t="s">
        <v>644</v>
      </c>
      <c r="M8352" s="425">
        <v>-127608.13</v>
      </c>
      <c r="N8352" s="425">
        <v>-209.4</v>
      </c>
      <c r="O8352" s="425" t="s">
        <v>645</v>
      </c>
      <c r="P8352" s="432">
        <v>-194.541</v>
      </c>
      <c r="Q8352" s="425">
        <v>30543689</v>
      </c>
      <c r="R8352" s="425" t="s">
        <v>646</v>
      </c>
      <c r="S8352" s="425">
        <v>8540399</v>
      </c>
      <c r="T8352" s="425" t="s">
        <v>2625</v>
      </c>
    </row>
    <row r="8353" spans="1:20" x14ac:dyDescent="0.25">
      <c r="A8353" s="425" t="s">
        <v>637</v>
      </c>
      <c r="B8353" s="425" t="s">
        <v>677</v>
      </c>
      <c r="C8353" s="425" t="s">
        <v>639</v>
      </c>
      <c r="D8353" s="425" t="s">
        <v>651</v>
      </c>
      <c r="E8353" s="425" t="s">
        <v>673</v>
      </c>
      <c r="F8353" s="425">
        <v>528004120002</v>
      </c>
      <c r="G8353" s="425" t="s">
        <v>642</v>
      </c>
      <c r="H8353" s="425">
        <v>583148</v>
      </c>
      <c r="I8353" s="425" t="s">
        <v>699</v>
      </c>
      <c r="J8353" s="425">
        <v>202302</v>
      </c>
      <c r="K8353" s="425">
        <v>44735</v>
      </c>
      <c r="L8353" s="425" t="s">
        <v>644</v>
      </c>
      <c r="M8353" s="425">
        <v>-37723.949999999997</v>
      </c>
      <c r="N8353" s="425">
        <v>-61.9</v>
      </c>
      <c r="O8353" s="425" t="s">
        <v>645</v>
      </c>
      <c r="P8353" s="432">
        <v>-57.508000000000003</v>
      </c>
      <c r="Q8353" s="425">
        <v>30543689</v>
      </c>
      <c r="R8353" s="425" t="s">
        <v>646</v>
      </c>
      <c r="S8353" s="425">
        <v>8540279</v>
      </c>
      <c r="T8353" s="425" t="s">
        <v>2631</v>
      </c>
    </row>
    <row r="8354" spans="1:20" x14ac:dyDescent="0.25">
      <c r="A8354" s="425" t="s">
        <v>637</v>
      </c>
      <c r="B8354" s="425" t="s">
        <v>677</v>
      </c>
      <c r="C8354" s="425" t="s">
        <v>639</v>
      </c>
      <c r="D8354" s="425" t="s">
        <v>651</v>
      </c>
      <c r="E8354" s="425" t="s">
        <v>673</v>
      </c>
      <c r="F8354" s="425">
        <v>528004120002</v>
      </c>
      <c r="G8354" s="425" t="s">
        <v>642</v>
      </c>
      <c r="H8354" s="425">
        <v>583148</v>
      </c>
      <c r="I8354" s="425" t="s">
        <v>699</v>
      </c>
      <c r="J8354" s="425">
        <v>202302</v>
      </c>
      <c r="K8354" s="425">
        <v>44735</v>
      </c>
      <c r="L8354" s="425" t="s">
        <v>644</v>
      </c>
      <c r="M8354" s="425">
        <v>-51075.39</v>
      </c>
      <c r="N8354" s="425">
        <v>-83.81</v>
      </c>
      <c r="O8354" s="425" t="s">
        <v>645</v>
      </c>
      <c r="P8354" s="432">
        <v>-77.863</v>
      </c>
      <c r="Q8354" s="425">
        <v>30543689</v>
      </c>
      <c r="R8354" s="425" t="s">
        <v>646</v>
      </c>
      <c r="S8354" s="425">
        <v>8540386</v>
      </c>
      <c r="T8354" s="425" t="s">
        <v>2628</v>
      </c>
    </row>
    <row r="8355" spans="1:20" x14ac:dyDescent="0.25">
      <c r="A8355" s="425" t="s">
        <v>637</v>
      </c>
      <c r="B8355" s="425" t="s">
        <v>677</v>
      </c>
      <c r="C8355" s="425" t="s">
        <v>639</v>
      </c>
      <c r="D8355" s="425" t="s">
        <v>651</v>
      </c>
      <c r="E8355" s="425" t="s">
        <v>673</v>
      </c>
      <c r="F8355" s="425">
        <v>528004120002</v>
      </c>
      <c r="G8355" s="425" t="s">
        <v>642</v>
      </c>
      <c r="H8355" s="425">
        <v>583133</v>
      </c>
      <c r="I8355" s="425" t="s">
        <v>29</v>
      </c>
      <c r="J8355" s="425">
        <v>202302</v>
      </c>
      <c r="K8355" s="425">
        <v>44735</v>
      </c>
      <c r="L8355" s="425" t="s">
        <v>644</v>
      </c>
      <c r="M8355" s="425">
        <v>51075.39</v>
      </c>
      <c r="N8355" s="425">
        <v>83.81</v>
      </c>
      <c r="O8355" s="425" t="s">
        <v>645</v>
      </c>
      <c r="P8355" s="432">
        <v>77.863</v>
      </c>
      <c r="Q8355" s="425">
        <v>30543689</v>
      </c>
      <c r="R8355" s="425" t="s">
        <v>646</v>
      </c>
      <c r="S8355" s="425">
        <v>8540386</v>
      </c>
      <c r="T8355" s="425" t="s">
        <v>2628</v>
      </c>
    </row>
    <row r="8356" spans="1:20" x14ac:dyDescent="0.25">
      <c r="A8356" s="425" t="s">
        <v>637</v>
      </c>
      <c r="B8356" s="425" t="s">
        <v>677</v>
      </c>
      <c r="C8356" s="425" t="s">
        <v>639</v>
      </c>
      <c r="D8356" s="425" t="s">
        <v>695</v>
      </c>
      <c r="E8356" s="425" t="s">
        <v>673</v>
      </c>
      <c r="F8356" s="425">
        <v>528004120002</v>
      </c>
      <c r="G8356" s="425" t="s">
        <v>642</v>
      </c>
      <c r="H8356" s="425">
        <v>583133</v>
      </c>
      <c r="I8356" s="425" t="s">
        <v>29</v>
      </c>
      <c r="J8356" s="425">
        <v>202302</v>
      </c>
      <c r="K8356" s="425">
        <v>44735</v>
      </c>
      <c r="L8356" s="425" t="s">
        <v>644</v>
      </c>
      <c r="M8356" s="425">
        <v>340570.97</v>
      </c>
      <c r="N8356" s="425">
        <v>558.85</v>
      </c>
      <c r="O8356" s="425" t="s">
        <v>645</v>
      </c>
      <c r="P8356" s="432">
        <v>519.19399999999996</v>
      </c>
      <c r="Q8356" s="425">
        <v>30543689</v>
      </c>
      <c r="R8356" s="425" t="s">
        <v>646</v>
      </c>
      <c r="S8356" s="425">
        <v>2046481</v>
      </c>
      <c r="T8356" s="425" t="s">
        <v>2627</v>
      </c>
    </row>
    <row r="8357" spans="1:20" x14ac:dyDescent="0.25">
      <c r="A8357" s="425" t="s">
        <v>637</v>
      </c>
      <c r="B8357" s="425" t="s">
        <v>677</v>
      </c>
      <c r="C8357" s="425" t="s">
        <v>639</v>
      </c>
      <c r="D8357" s="425" t="s">
        <v>640</v>
      </c>
      <c r="E8357" s="425" t="s">
        <v>667</v>
      </c>
      <c r="F8357" s="425">
        <v>528004120002</v>
      </c>
      <c r="G8357" s="425" t="s">
        <v>642</v>
      </c>
      <c r="H8357" s="425">
        <v>583149</v>
      </c>
      <c r="I8357" s="425" t="s">
        <v>680</v>
      </c>
      <c r="J8357" s="425">
        <v>202302</v>
      </c>
      <c r="K8357" s="425">
        <v>44735</v>
      </c>
      <c r="L8357" s="425" t="s">
        <v>644</v>
      </c>
      <c r="M8357" s="425">
        <v>-106878.97</v>
      </c>
      <c r="N8357" s="425">
        <v>-175.38</v>
      </c>
      <c r="O8357" s="425" t="s">
        <v>645</v>
      </c>
      <c r="P8357" s="432">
        <v>-162.935</v>
      </c>
      <c r="Q8357" s="425">
        <v>30543689</v>
      </c>
      <c r="R8357" s="425" t="s">
        <v>646</v>
      </c>
      <c r="S8357" s="425">
        <v>8540392</v>
      </c>
      <c r="T8357" s="425" t="s">
        <v>2665</v>
      </c>
    </row>
    <row r="8358" spans="1:20" x14ac:dyDescent="0.25">
      <c r="A8358" s="425" t="s">
        <v>637</v>
      </c>
      <c r="B8358" s="425" t="s">
        <v>677</v>
      </c>
      <c r="C8358" s="425" t="s">
        <v>639</v>
      </c>
      <c r="D8358" s="425" t="s">
        <v>640</v>
      </c>
      <c r="E8358" s="425" t="s">
        <v>673</v>
      </c>
      <c r="F8358" s="425">
        <v>528004120002</v>
      </c>
      <c r="G8358" s="425" t="s">
        <v>642</v>
      </c>
      <c r="H8358" s="425">
        <v>583148</v>
      </c>
      <c r="I8358" s="425" t="s">
        <v>699</v>
      </c>
      <c r="J8358" s="425">
        <v>202302</v>
      </c>
      <c r="K8358" s="425">
        <v>44735</v>
      </c>
      <c r="L8358" s="425" t="s">
        <v>644</v>
      </c>
      <c r="M8358" s="425">
        <v>-146515.54999999999</v>
      </c>
      <c r="N8358" s="425">
        <v>-240.42</v>
      </c>
      <c r="O8358" s="425" t="s">
        <v>645</v>
      </c>
      <c r="P8358" s="432">
        <v>-223.36</v>
      </c>
      <c r="Q8358" s="425">
        <v>30543689</v>
      </c>
      <c r="R8358" s="425" t="s">
        <v>646</v>
      </c>
      <c r="S8358" s="425">
        <v>2029740</v>
      </c>
      <c r="T8358" s="425" t="s">
        <v>2671</v>
      </c>
    </row>
    <row r="8359" spans="1:20" x14ac:dyDescent="0.25">
      <c r="A8359" s="425" t="s">
        <v>637</v>
      </c>
      <c r="B8359" s="425" t="s">
        <v>677</v>
      </c>
      <c r="C8359" s="425" t="s">
        <v>639</v>
      </c>
      <c r="D8359" s="425" t="s">
        <v>640</v>
      </c>
      <c r="E8359" s="425" t="s">
        <v>673</v>
      </c>
      <c r="F8359" s="425">
        <v>528004120002</v>
      </c>
      <c r="G8359" s="425" t="s">
        <v>642</v>
      </c>
      <c r="H8359" s="425">
        <v>583148</v>
      </c>
      <c r="I8359" s="425" t="s">
        <v>699</v>
      </c>
      <c r="J8359" s="425">
        <v>202302</v>
      </c>
      <c r="K8359" s="425">
        <v>44735</v>
      </c>
      <c r="L8359" s="425" t="s">
        <v>644</v>
      </c>
      <c r="M8359" s="425">
        <v>-46500.32</v>
      </c>
      <c r="N8359" s="425">
        <v>-76.3</v>
      </c>
      <c r="O8359" s="425" t="s">
        <v>645</v>
      </c>
      <c r="P8359" s="432">
        <v>-70.885999999999996</v>
      </c>
      <c r="Q8359" s="425">
        <v>30543689</v>
      </c>
      <c r="R8359" s="425" t="s">
        <v>646</v>
      </c>
      <c r="S8359" s="425">
        <v>2012905</v>
      </c>
      <c r="T8359" s="425" t="s">
        <v>2659</v>
      </c>
    </row>
    <row r="8360" spans="1:20" x14ac:dyDescent="0.25">
      <c r="A8360" s="425" t="s">
        <v>637</v>
      </c>
      <c r="B8360" s="425" t="s">
        <v>677</v>
      </c>
      <c r="C8360" s="425" t="s">
        <v>639</v>
      </c>
      <c r="D8360" s="425" t="s">
        <v>640</v>
      </c>
      <c r="E8360" s="425" t="s">
        <v>673</v>
      </c>
      <c r="F8360" s="425">
        <v>528004120002</v>
      </c>
      <c r="G8360" s="425" t="s">
        <v>642</v>
      </c>
      <c r="H8360" s="425">
        <v>583148</v>
      </c>
      <c r="I8360" s="425" t="s">
        <v>699</v>
      </c>
      <c r="J8360" s="425">
        <v>202302</v>
      </c>
      <c r="K8360" s="425">
        <v>44735</v>
      </c>
      <c r="L8360" s="425" t="s">
        <v>644</v>
      </c>
      <c r="M8360" s="425">
        <v>-64884.480000000003</v>
      </c>
      <c r="N8360" s="425">
        <v>-106.47</v>
      </c>
      <c r="O8360" s="425" t="s">
        <v>645</v>
      </c>
      <c r="P8360" s="432">
        <v>-98.915000000000006</v>
      </c>
      <c r="Q8360" s="425">
        <v>30543689</v>
      </c>
      <c r="R8360" s="425" t="s">
        <v>646</v>
      </c>
      <c r="S8360" s="425">
        <v>8540206</v>
      </c>
      <c r="T8360" s="425" t="s">
        <v>2658</v>
      </c>
    </row>
    <row r="8361" spans="1:20" x14ac:dyDescent="0.25">
      <c r="A8361" s="425" t="s">
        <v>637</v>
      </c>
      <c r="B8361" s="425" t="s">
        <v>726</v>
      </c>
      <c r="C8361" s="425" t="s">
        <v>639</v>
      </c>
      <c r="D8361" s="425" t="s">
        <v>640</v>
      </c>
      <c r="E8361" s="425" t="s">
        <v>2008</v>
      </c>
      <c r="F8361" s="425">
        <v>528004120002</v>
      </c>
      <c r="G8361" s="425" t="s">
        <v>642</v>
      </c>
      <c r="H8361" s="425">
        <v>856781</v>
      </c>
      <c r="I8361" s="425" t="s">
        <v>476</v>
      </c>
      <c r="J8361" s="425">
        <v>202302</v>
      </c>
      <c r="K8361" s="425">
        <v>44736</v>
      </c>
      <c r="L8361" s="425" t="s">
        <v>644</v>
      </c>
      <c r="M8361" s="425">
        <v>90.4</v>
      </c>
      <c r="N8361" s="425">
        <v>0.15</v>
      </c>
      <c r="O8361" s="425" t="s">
        <v>645</v>
      </c>
      <c r="P8361" s="432">
        <v>0.13900000000000001</v>
      </c>
      <c r="Q8361" s="425">
        <v>30543689</v>
      </c>
      <c r="R8361" s="425" t="s">
        <v>646</v>
      </c>
      <c r="S8361" s="425">
        <v>9985235</v>
      </c>
      <c r="T8361" s="425" t="s">
        <v>2910</v>
      </c>
    </row>
    <row r="8362" spans="1:20" x14ac:dyDescent="0.25">
      <c r="A8362" s="425" t="s">
        <v>637</v>
      </c>
      <c r="B8362" s="425" t="s">
        <v>726</v>
      </c>
      <c r="C8362" s="425" t="s">
        <v>639</v>
      </c>
      <c r="D8362" s="425" t="s">
        <v>640</v>
      </c>
      <c r="E8362" s="425" t="s">
        <v>2008</v>
      </c>
      <c r="F8362" s="425">
        <v>528004120002</v>
      </c>
      <c r="G8362" s="425" t="s">
        <v>642</v>
      </c>
      <c r="H8362" s="425">
        <v>583155</v>
      </c>
      <c r="I8362" s="425" t="s">
        <v>45</v>
      </c>
      <c r="J8362" s="425">
        <v>202302</v>
      </c>
      <c r="K8362" s="425">
        <v>44736</v>
      </c>
      <c r="L8362" s="425" t="s">
        <v>644</v>
      </c>
      <c r="M8362" s="425">
        <v>-90.4</v>
      </c>
      <c r="N8362" s="425">
        <v>-0.15</v>
      </c>
      <c r="O8362" s="425" t="s">
        <v>645</v>
      </c>
      <c r="P8362" s="432">
        <v>-0.13900000000000001</v>
      </c>
      <c r="Q8362" s="425">
        <v>30543689</v>
      </c>
      <c r="R8362" s="425" t="s">
        <v>646</v>
      </c>
      <c r="S8362" s="425">
        <v>9985235</v>
      </c>
      <c r="T8362" s="425" t="s">
        <v>2910</v>
      </c>
    </row>
    <row r="8363" spans="1:20" x14ac:dyDescent="0.25">
      <c r="A8363" s="425" t="s">
        <v>637</v>
      </c>
      <c r="B8363" s="425" t="s">
        <v>736</v>
      </c>
      <c r="C8363" s="425" t="s">
        <v>639</v>
      </c>
      <c r="D8363" s="425" t="s">
        <v>640</v>
      </c>
      <c r="E8363" s="425" t="s">
        <v>2008</v>
      </c>
      <c r="F8363" s="425">
        <v>528004120002</v>
      </c>
      <c r="G8363" s="425" t="s">
        <v>642</v>
      </c>
      <c r="H8363" s="425">
        <v>583155</v>
      </c>
      <c r="I8363" s="425" t="s">
        <v>45</v>
      </c>
      <c r="J8363" s="425">
        <v>202302</v>
      </c>
      <c r="K8363" s="425">
        <v>44736</v>
      </c>
      <c r="L8363" s="425" t="s">
        <v>644</v>
      </c>
      <c r="M8363" s="425">
        <v>-9.0399999999999991</v>
      </c>
      <c r="N8363" s="425">
        <v>-0.01</v>
      </c>
      <c r="O8363" s="425" t="s">
        <v>645</v>
      </c>
      <c r="P8363" s="432">
        <v>-8.9999999999999993E-3</v>
      </c>
      <c r="Q8363" s="425">
        <v>30543689</v>
      </c>
      <c r="R8363" s="425" t="s">
        <v>646</v>
      </c>
      <c r="S8363" s="425">
        <v>9985235</v>
      </c>
      <c r="T8363" s="425" t="s">
        <v>2911</v>
      </c>
    </row>
    <row r="8364" spans="1:20" x14ac:dyDescent="0.25">
      <c r="A8364" s="425" t="s">
        <v>637</v>
      </c>
      <c r="B8364" s="425" t="s">
        <v>732</v>
      </c>
      <c r="C8364" s="425" t="s">
        <v>639</v>
      </c>
      <c r="D8364" s="425" t="s">
        <v>640</v>
      </c>
      <c r="E8364" s="425" t="s">
        <v>2008</v>
      </c>
      <c r="F8364" s="425">
        <v>528004120002</v>
      </c>
      <c r="G8364" s="425" t="s">
        <v>642</v>
      </c>
      <c r="H8364" s="425">
        <v>583155</v>
      </c>
      <c r="I8364" s="425" t="s">
        <v>45</v>
      </c>
      <c r="J8364" s="425">
        <v>202302</v>
      </c>
      <c r="K8364" s="425">
        <v>44736</v>
      </c>
      <c r="L8364" s="425" t="s">
        <v>644</v>
      </c>
      <c r="M8364" s="425">
        <v>-5.74</v>
      </c>
      <c r="N8364" s="425">
        <v>-0.01</v>
      </c>
      <c r="O8364" s="425" t="s">
        <v>645</v>
      </c>
      <c r="P8364" s="432">
        <v>-8.9999999999999993E-3</v>
      </c>
      <c r="Q8364" s="425">
        <v>30543689</v>
      </c>
      <c r="R8364" s="425" t="s">
        <v>646</v>
      </c>
      <c r="S8364" s="425">
        <v>9985235</v>
      </c>
      <c r="T8364" s="425" t="s">
        <v>2909</v>
      </c>
    </row>
    <row r="8365" spans="1:20" x14ac:dyDescent="0.25">
      <c r="A8365" s="425" t="s">
        <v>637</v>
      </c>
      <c r="B8365" s="425" t="s">
        <v>736</v>
      </c>
      <c r="C8365" s="425" t="s">
        <v>639</v>
      </c>
      <c r="D8365" s="425" t="s">
        <v>640</v>
      </c>
      <c r="E8365" s="425" t="s">
        <v>2008</v>
      </c>
      <c r="F8365" s="425">
        <v>528004120002</v>
      </c>
      <c r="G8365" s="425" t="s">
        <v>642</v>
      </c>
      <c r="H8365" s="425">
        <v>856781</v>
      </c>
      <c r="I8365" s="425" t="s">
        <v>476</v>
      </c>
      <c r="J8365" s="425">
        <v>202302</v>
      </c>
      <c r="K8365" s="425">
        <v>44736</v>
      </c>
      <c r="L8365" s="425" t="s">
        <v>644</v>
      </c>
      <c r="M8365" s="425">
        <v>9.0399999999999991</v>
      </c>
      <c r="N8365" s="425">
        <v>0.01</v>
      </c>
      <c r="O8365" s="425" t="s">
        <v>645</v>
      </c>
      <c r="P8365" s="432">
        <v>8.9999999999999993E-3</v>
      </c>
      <c r="Q8365" s="425">
        <v>30543689</v>
      </c>
      <c r="R8365" s="425" t="s">
        <v>646</v>
      </c>
      <c r="S8365" s="425">
        <v>9985235</v>
      </c>
      <c r="T8365" s="425" t="s">
        <v>2911</v>
      </c>
    </row>
    <row r="8366" spans="1:20" x14ac:dyDescent="0.25">
      <c r="A8366" s="425" t="s">
        <v>637</v>
      </c>
      <c r="B8366" s="425" t="s">
        <v>732</v>
      </c>
      <c r="C8366" s="425" t="s">
        <v>639</v>
      </c>
      <c r="D8366" s="425" t="s">
        <v>640</v>
      </c>
      <c r="E8366" s="425" t="s">
        <v>2008</v>
      </c>
      <c r="F8366" s="425">
        <v>528004120002</v>
      </c>
      <c r="G8366" s="425" t="s">
        <v>642</v>
      </c>
      <c r="H8366" s="425">
        <v>856781</v>
      </c>
      <c r="I8366" s="425" t="s">
        <v>476</v>
      </c>
      <c r="J8366" s="425">
        <v>202302</v>
      </c>
      <c r="K8366" s="425">
        <v>44736</v>
      </c>
      <c r="L8366" s="425" t="s">
        <v>644</v>
      </c>
      <c r="M8366" s="425">
        <v>5.74</v>
      </c>
      <c r="N8366" s="425">
        <v>0.01</v>
      </c>
      <c r="O8366" s="425" t="s">
        <v>645</v>
      </c>
      <c r="P8366" s="432">
        <v>8.9999999999999993E-3</v>
      </c>
      <c r="Q8366" s="425">
        <v>30543689</v>
      </c>
      <c r="R8366" s="425" t="s">
        <v>646</v>
      </c>
      <c r="S8366" s="425">
        <v>9985235</v>
      </c>
      <c r="T8366" s="425" t="s">
        <v>2909</v>
      </c>
    </row>
    <row r="8367" spans="1:20" x14ac:dyDescent="0.25">
      <c r="A8367" s="425" t="s">
        <v>637</v>
      </c>
      <c r="B8367" s="425" t="s">
        <v>732</v>
      </c>
      <c r="C8367" s="425" t="s">
        <v>639</v>
      </c>
      <c r="D8367" s="425" t="s">
        <v>640</v>
      </c>
      <c r="E8367" s="425" t="s">
        <v>2008</v>
      </c>
      <c r="F8367" s="425">
        <v>528004120002</v>
      </c>
      <c r="G8367" s="425" t="s">
        <v>642</v>
      </c>
      <c r="H8367" s="425">
        <v>856781</v>
      </c>
      <c r="I8367" s="425" t="s">
        <v>476</v>
      </c>
      <c r="J8367" s="425">
        <v>202302</v>
      </c>
      <c r="K8367" s="425">
        <v>44736</v>
      </c>
      <c r="L8367" s="425" t="s">
        <v>644</v>
      </c>
      <c r="M8367" s="425">
        <v>23.73</v>
      </c>
      <c r="N8367" s="425">
        <v>0.04</v>
      </c>
      <c r="O8367" s="425" t="s">
        <v>645</v>
      </c>
      <c r="P8367" s="432">
        <v>3.6999999999999998E-2</v>
      </c>
      <c r="Q8367" s="425">
        <v>30543689</v>
      </c>
      <c r="R8367" s="425" t="s">
        <v>646</v>
      </c>
      <c r="S8367" s="425">
        <v>9985235</v>
      </c>
      <c r="T8367" s="425" t="s">
        <v>2908</v>
      </c>
    </row>
    <row r="8368" spans="1:20" x14ac:dyDescent="0.25">
      <c r="A8368" s="425" t="s">
        <v>637</v>
      </c>
      <c r="B8368" s="425" t="s">
        <v>732</v>
      </c>
      <c r="C8368" s="425" t="s">
        <v>639</v>
      </c>
      <c r="D8368" s="425" t="s">
        <v>640</v>
      </c>
      <c r="E8368" s="425" t="s">
        <v>2008</v>
      </c>
      <c r="F8368" s="425">
        <v>528004120002</v>
      </c>
      <c r="G8368" s="425" t="s">
        <v>642</v>
      </c>
      <c r="H8368" s="425">
        <v>583155</v>
      </c>
      <c r="I8368" s="425" t="s">
        <v>45</v>
      </c>
      <c r="J8368" s="425">
        <v>202302</v>
      </c>
      <c r="K8368" s="425">
        <v>44736</v>
      </c>
      <c r="L8368" s="425" t="s">
        <v>644</v>
      </c>
      <c r="M8368" s="425">
        <v>-23.73</v>
      </c>
      <c r="N8368" s="425">
        <v>-0.04</v>
      </c>
      <c r="O8368" s="425" t="s">
        <v>645</v>
      </c>
      <c r="P8368" s="432">
        <v>-3.6999999999999998E-2</v>
      </c>
      <c r="Q8368" s="425">
        <v>30543689</v>
      </c>
      <c r="R8368" s="425" t="s">
        <v>646</v>
      </c>
      <c r="S8368" s="425">
        <v>9985235</v>
      </c>
      <c r="T8368" s="425" t="s">
        <v>2908</v>
      </c>
    </row>
    <row r="8369" spans="1:20" x14ac:dyDescent="0.25">
      <c r="A8369" s="425" t="s">
        <v>637</v>
      </c>
      <c r="B8369" s="425" t="s">
        <v>666</v>
      </c>
      <c r="C8369" s="425" t="s">
        <v>639</v>
      </c>
      <c r="D8369" s="425" t="s">
        <v>695</v>
      </c>
      <c r="E8369" s="425" t="s">
        <v>641</v>
      </c>
      <c r="F8369" s="425">
        <v>528004120010</v>
      </c>
      <c r="G8369" s="425" t="s">
        <v>653</v>
      </c>
      <c r="H8369" s="425">
        <v>583596</v>
      </c>
      <c r="I8369" s="425" t="s">
        <v>181</v>
      </c>
      <c r="J8369" s="425">
        <v>202302</v>
      </c>
      <c r="K8369" s="425">
        <v>44739</v>
      </c>
      <c r="L8369" s="425" t="s">
        <v>644</v>
      </c>
      <c r="M8369" s="425">
        <v>1350000</v>
      </c>
      <c r="N8369" s="425">
        <v>2215.2600000000002</v>
      </c>
      <c r="O8369" s="425" t="s">
        <v>645</v>
      </c>
      <c r="P8369" s="432">
        <v>2058.0650000000001</v>
      </c>
      <c r="Q8369" s="425">
        <v>30543689</v>
      </c>
      <c r="R8369" s="425" t="s">
        <v>668</v>
      </c>
      <c r="S8369" s="425" t="s">
        <v>1545</v>
      </c>
      <c r="T8369" s="425" t="s">
        <v>2683</v>
      </c>
    </row>
    <row r="8370" spans="1:20" x14ac:dyDescent="0.25">
      <c r="A8370" s="425" t="s">
        <v>637</v>
      </c>
      <c r="B8370" s="425" t="s">
        <v>666</v>
      </c>
      <c r="C8370" s="425" t="s">
        <v>639</v>
      </c>
      <c r="D8370" s="425" t="s">
        <v>695</v>
      </c>
      <c r="E8370" s="425" t="s">
        <v>641</v>
      </c>
      <c r="F8370" s="425">
        <v>528004120010</v>
      </c>
      <c r="G8370" s="425" t="s">
        <v>653</v>
      </c>
      <c r="H8370" s="425">
        <v>583596</v>
      </c>
      <c r="I8370" s="425" t="s">
        <v>181</v>
      </c>
      <c r="J8370" s="425">
        <v>202302</v>
      </c>
      <c r="K8370" s="425">
        <v>44739</v>
      </c>
      <c r="L8370" s="425" t="s">
        <v>644</v>
      </c>
      <c r="M8370" s="425">
        <v>243000</v>
      </c>
      <c r="N8370" s="425">
        <v>398.75</v>
      </c>
      <c r="O8370" s="425" t="s">
        <v>645</v>
      </c>
      <c r="P8370" s="432">
        <v>370.45499999999998</v>
      </c>
      <c r="Q8370" s="425">
        <v>30543689</v>
      </c>
      <c r="R8370" s="425" t="s">
        <v>668</v>
      </c>
      <c r="S8370" s="425" t="s">
        <v>1545</v>
      </c>
      <c r="T8370" s="425" t="s">
        <v>2682</v>
      </c>
    </row>
    <row r="8371" spans="1:20" x14ac:dyDescent="0.25">
      <c r="A8371" s="425" t="s">
        <v>637</v>
      </c>
      <c r="B8371" s="425" t="s">
        <v>666</v>
      </c>
      <c r="C8371" s="425" t="s">
        <v>639</v>
      </c>
      <c r="D8371" s="425" t="s">
        <v>695</v>
      </c>
      <c r="E8371" s="425" t="s">
        <v>641</v>
      </c>
      <c r="F8371" s="425">
        <v>528004120010</v>
      </c>
      <c r="G8371" s="425" t="s">
        <v>653</v>
      </c>
      <c r="H8371" s="425">
        <v>583598</v>
      </c>
      <c r="I8371" s="425" t="s">
        <v>179</v>
      </c>
      <c r="J8371" s="425">
        <v>202302</v>
      </c>
      <c r="K8371" s="425">
        <v>44739</v>
      </c>
      <c r="L8371" s="425" t="s">
        <v>644</v>
      </c>
      <c r="M8371" s="425">
        <v>-1350000</v>
      </c>
      <c r="N8371" s="425">
        <v>-2215.2600000000002</v>
      </c>
      <c r="O8371" s="425" t="s">
        <v>645</v>
      </c>
      <c r="P8371" s="432">
        <v>-2058.0650000000001</v>
      </c>
      <c r="Q8371" s="425">
        <v>30543689</v>
      </c>
      <c r="R8371" s="425" t="s">
        <v>668</v>
      </c>
      <c r="S8371" s="425" t="s">
        <v>1545</v>
      </c>
      <c r="T8371" s="425" t="s">
        <v>2683</v>
      </c>
    </row>
    <row r="8372" spans="1:20" x14ac:dyDescent="0.25">
      <c r="A8372" s="425" t="s">
        <v>637</v>
      </c>
      <c r="B8372" s="425" t="s">
        <v>666</v>
      </c>
      <c r="C8372" s="425" t="s">
        <v>639</v>
      </c>
      <c r="D8372" s="425" t="s">
        <v>695</v>
      </c>
      <c r="E8372" s="425" t="s">
        <v>641</v>
      </c>
      <c r="F8372" s="425">
        <v>528004120010</v>
      </c>
      <c r="G8372" s="425" t="s">
        <v>653</v>
      </c>
      <c r="H8372" s="425">
        <v>583598</v>
      </c>
      <c r="I8372" s="425" t="s">
        <v>179</v>
      </c>
      <c r="J8372" s="425">
        <v>202302</v>
      </c>
      <c r="K8372" s="425">
        <v>44739</v>
      </c>
      <c r="L8372" s="425" t="s">
        <v>644</v>
      </c>
      <c r="M8372" s="425">
        <v>-243000</v>
      </c>
      <c r="N8372" s="425">
        <v>-398.75</v>
      </c>
      <c r="O8372" s="425" t="s">
        <v>645</v>
      </c>
      <c r="P8372" s="432">
        <v>-370.45499999999998</v>
      </c>
      <c r="Q8372" s="425">
        <v>30543689</v>
      </c>
      <c r="R8372" s="425" t="s">
        <v>668</v>
      </c>
      <c r="S8372" s="425" t="s">
        <v>1545</v>
      </c>
      <c r="T8372" s="425" t="s">
        <v>2682</v>
      </c>
    </row>
    <row r="8373" spans="1:20" x14ac:dyDescent="0.25">
      <c r="A8373" s="425" t="s">
        <v>637</v>
      </c>
      <c r="B8373" s="425" t="s">
        <v>1525</v>
      </c>
      <c r="C8373" s="425" t="s">
        <v>639</v>
      </c>
      <c r="D8373" s="425" t="s">
        <v>651</v>
      </c>
      <c r="E8373" s="425" t="s">
        <v>667</v>
      </c>
      <c r="F8373" s="425">
        <v>528004120010</v>
      </c>
      <c r="G8373" s="425" t="s">
        <v>653</v>
      </c>
      <c r="H8373" s="425">
        <v>583598</v>
      </c>
      <c r="I8373" s="425" t="s">
        <v>179</v>
      </c>
      <c r="J8373" s="425">
        <v>202302</v>
      </c>
      <c r="K8373" s="425">
        <v>44742</v>
      </c>
      <c r="L8373" s="425" t="s">
        <v>644</v>
      </c>
      <c r="M8373" s="425">
        <v>-302316.67</v>
      </c>
      <c r="N8373" s="425">
        <v>-496.08</v>
      </c>
      <c r="O8373" s="425" t="s">
        <v>645</v>
      </c>
      <c r="P8373" s="432">
        <v>-460.87799999999999</v>
      </c>
      <c r="Q8373" s="425">
        <v>30543689</v>
      </c>
      <c r="R8373" s="425" t="s">
        <v>668</v>
      </c>
      <c r="S8373" s="425" t="s">
        <v>1545</v>
      </c>
      <c r="T8373" s="425" t="s">
        <v>1546</v>
      </c>
    </row>
    <row r="8374" spans="1:20" x14ac:dyDescent="0.25">
      <c r="A8374" s="425" t="s">
        <v>637</v>
      </c>
      <c r="B8374" s="425" t="s">
        <v>1525</v>
      </c>
      <c r="C8374" s="425" t="s">
        <v>639</v>
      </c>
      <c r="D8374" s="425" t="s">
        <v>651</v>
      </c>
      <c r="E8374" s="425" t="s">
        <v>667</v>
      </c>
      <c r="F8374" s="425">
        <v>528004120010</v>
      </c>
      <c r="G8374" s="425" t="s">
        <v>653</v>
      </c>
      <c r="H8374" s="425">
        <v>583598</v>
      </c>
      <c r="I8374" s="425" t="s">
        <v>179</v>
      </c>
      <c r="J8374" s="425">
        <v>202302</v>
      </c>
      <c r="K8374" s="425">
        <v>44742</v>
      </c>
      <c r="L8374" s="425" t="s">
        <v>644</v>
      </c>
      <c r="M8374" s="425">
        <v>-302316.67</v>
      </c>
      <c r="N8374" s="425">
        <v>-496.08</v>
      </c>
      <c r="O8374" s="425" t="s">
        <v>645</v>
      </c>
      <c r="P8374" s="432">
        <v>-460.87799999999999</v>
      </c>
      <c r="Q8374" s="425">
        <v>30543689</v>
      </c>
      <c r="R8374" s="425" t="s">
        <v>668</v>
      </c>
      <c r="S8374" s="425" t="s">
        <v>1549</v>
      </c>
      <c r="T8374" s="425" t="s">
        <v>1550</v>
      </c>
    </row>
    <row r="8375" spans="1:20" x14ac:dyDescent="0.25">
      <c r="A8375" s="425" t="s">
        <v>637</v>
      </c>
      <c r="B8375" s="425" t="s">
        <v>1525</v>
      </c>
      <c r="C8375" s="425" t="s">
        <v>639</v>
      </c>
      <c r="D8375" s="425" t="s">
        <v>651</v>
      </c>
      <c r="E8375" s="425" t="s">
        <v>667</v>
      </c>
      <c r="F8375" s="425">
        <v>528004120010</v>
      </c>
      <c r="G8375" s="425" t="s">
        <v>653</v>
      </c>
      <c r="H8375" s="425">
        <v>583598</v>
      </c>
      <c r="I8375" s="425" t="s">
        <v>179</v>
      </c>
      <c r="J8375" s="425">
        <v>202302</v>
      </c>
      <c r="K8375" s="425">
        <v>44742</v>
      </c>
      <c r="L8375" s="425" t="s">
        <v>644</v>
      </c>
      <c r="M8375" s="425">
        <v>-302316.67</v>
      </c>
      <c r="N8375" s="425">
        <v>-496.08</v>
      </c>
      <c r="O8375" s="425" t="s">
        <v>645</v>
      </c>
      <c r="P8375" s="432">
        <v>-460.87799999999999</v>
      </c>
      <c r="Q8375" s="425">
        <v>30543689</v>
      </c>
      <c r="R8375" s="425" t="s">
        <v>668</v>
      </c>
      <c r="S8375" s="425" t="s">
        <v>1547</v>
      </c>
      <c r="T8375" s="425" t="s">
        <v>1548</v>
      </c>
    </row>
    <row r="8376" spans="1:20" x14ac:dyDescent="0.25">
      <c r="A8376" s="425" t="s">
        <v>637</v>
      </c>
      <c r="B8376" s="425" t="s">
        <v>1525</v>
      </c>
      <c r="C8376" s="425" t="s">
        <v>639</v>
      </c>
      <c r="D8376" s="425" t="s">
        <v>651</v>
      </c>
      <c r="E8376" s="425" t="s">
        <v>667</v>
      </c>
      <c r="F8376" s="425">
        <v>528004120010</v>
      </c>
      <c r="G8376" s="425" t="s">
        <v>653</v>
      </c>
      <c r="H8376" s="425">
        <v>583596</v>
      </c>
      <c r="I8376" s="425" t="s">
        <v>181</v>
      </c>
      <c r="J8376" s="425">
        <v>202302</v>
      </c>
      <c r="K8376" s="425">
        <v>44742</v>
      </c>
      <c r="L8376" s="425" t="s">
        <v>644</v>
      </c>
      <c r="M8376" s="425">
        <v>302316.67</v>
      </c>
      <c r="N8376" s="425">
        <v>496.08</v>
      </c>
      <c r="O8376" s="425" t="s">
        <v>645</v>
      </c>
      <c r="P8376" s="432">
        <v>460.87799999999999</v>
      </c>
      <c r="Q8376" s="425">
        <v>30543689</v>
      </c>
      <c r="R8376" s="425" t="s">
        <v>668</v>
      </c>
      <c r="S8376" s="425" t="s">
        <v>1545</v>
      </c>
      <c r="T8376" s="425" t="s">
        <v>1546</v>
      </c>
    </row>
    <row r="8377" spans="1:20" x14ac:dyDescent="0.25">
      <c r="A8377" s="425" t="s">
        <v>637</v>
      </c>
      <c r="B8377" s="425" t="s">
        <v>1525</v>
      </c>
      <c r="C8377" s="425" t="s">
        <v>639</v>
      </c>
      <c r="D8377" s="425" t="s">
        <v>651</v>
      </c>
      <c r="E8377" s="425" t="s">
        <v>667</v>
      </c>
      <c r="F8377" s="425">
        <v>528004120010</v>
      </c>
      <c r="G8377" s="425" t="s">
        <v>653</v>
      </c>
      <c r="H8377" s="425">
        <v>583596</v>
      </c>
      <c r="I8377" s="425" t="s">
        <v>181</v>
      </c>
      <c r="J8377" s="425">
        <v>202302</v>
      </c>
      <c r="K8377" s="425">
        <v>44742</v>
      </c>
      <c r="L8377" s="425" t="s">
        <v>644</v>
      </c>
      <c r="M8377" s="425">
        <v>302316.67</v>
      </c>
      <c r="N8377" s="425">
        <v>496.08</v>
      </c>
      <c r="O8377" s="425" t="s">
        <v>645</v>
      </c>
      <c r="P8377" s="432">
        <v>460.87799999999999</v>
      </c>
      <c r="Q8377" s="425">
        <v>30543689</v>
      </c>
      <c r="R8377" s="425" t="s">
        <v>668</v>
      </c>
      <c r="S8377" s="425" t="s">
        <v>1549</v>
      </c>
      <c r="T8377" s="425" t="s">
        <v>1550</v>
      </c>
    </row>
    <row r="8378" spans="1:20" x14ac:dyDescent="0.25">
      <c r="A8378" s="425" t="s">
        <v>637</v>
      </c>
      <c r="B8378" s="425" t="s">
        <v>1525</v>
      </c>
      <c r="C8378" s="425" t="s">
        <v>639</v>
      </c>
      <c r="D8378" s="425" t="s">
        <v>651</v>
      </c>
      <c r="E8378" s="425" t="s">
        <v>667</v>
      </c>
      <c r="F8378" s="425">
        <v>528004120010</v>
      </c>
      <c r="G8378" s="425" t="s">
        <v>653</v>
      </c>
      <c r="H8378" s="425">
        <v>583596</v>
      </c>
      <c r="I8378" s="425" t="s">
        <v>181</v>
      </c>
      <c r="J8378" s="425">
        <v>202302</v>
      </c>
      <c r="K8378" s="425">
        <v>44742</v>
      </c>
      <c r="L8378" s="425" t="s">
        <v>644</v>
      </c>
      <c r="M8378" s="425">
        <v>302316.67</v>
      </c>
      <c r="N8378" s="425">
        <v>496.08</v>
      </c>
      <c r="O8378" s="425" t="s">
        <v>645</v>
      </c>
      <c r="P8378" s="432">
        <v>460.87799999999999</v>
      </c>
      <c r="Q8378" s="425">
        <v>30543689</v>
      </c>
      <c r="R8378" s="425" t="s">
        <v>668</v>
      </c>
      <c r="S8378" s="425" t="s">
        <v>1547</v>
      </c>
      <c r="T8378" s="425" t="s">
        <v>1548</v>
      </c>
    </row>
    <row r="8379" spans="1:20" x14ac:dyDescent="0.25">
      <c r="A8379" s="425" t="s">
        <v>637</v>
      </c>
      <c r="B8379" s="425" t="s">
        <v>1313</v>
      </c>
      <c r="C8379" s="425" t="s">
        <v>639</v>
      </c>
      <c r="D8379" s="425" t="s">
        <v>651</v>
      </c>
      <c r="E8379" s="425" t="s">
        <v>641</v>
      </c>
      <c r="F8379" s="425">
        <v>528004120003</v>
      </c>
      <c r="G8379" s="425" t="s">
        <v>816</v>
      </c>
      <c r="H8379" s="425">
        <v>583561</v>
      </c>
      <c r="I8379" s="425" t="s">
        <v>982</v>
      </c>
      <c r="J8379" s="425">
        <v>202302</v>
      </c>
      <c r="K8379" s="425">
        <v>44742</v>
      </c>
      <c r="L8379" s="425" t="s">
        <v>644</v>
      </c>
      <c r="M8379" s="425">
        <v>-518762.23</v>
      </c>
      <c r="N8379" s="425">
        <v>-851.25</v>
      </c>
      <c r="O8379" s="425" t="s">
        <v>645</v>
      </c>
      <c r="P8379" s="432">
        <v>-790.84500000000003</v>
      </c>
      <c r="Q8379" s="425">
        <v>30543689</v>
      </c>
      <c r="R8379" s="425"/>
      <c r="S8379" s="425"/>
      <c r="T8379" s="425" t="s">
        <v>1571</v>
      </c>
    </row>
    <row r="8380" spans="1:20" x14ac:dyDescent="0.25">
      <c r="A8380" s="425" t="s">
        <v>637</v>
      </c>
      <c r="B8380" s="425" t="s">
        <v>1313</v>
      </c>
      <c r="C8380" s="425" t="s">
        <v>639</v>
      </c>
      <c r="D8380" s="425" t="s">
        <v>651</v>
      </c>
      <c r="E8380" s="425" t="s">
        <v>641</v>
      </c>
      <c r="F8380" s="425">
        <v>528004120003</v>
      </c>
      <c r="G8380" s="425" t="s">
        <v>816</v>
      </c>
      <c r="H8380" s="425">
        <v>583561</v>
      </c>
      <c r="I8380" s="425" t="s">
        <v>982</v>
      </c>
      <c r="J8380" s="425">
        <v>202302</v>
      </c>
      <c r="K8380" s="425">
        <v>44742</v>
      </c>
      <c r="L8380" s="425" t="s">
        <v>644</v>
      </c>
      <c r="M8380" s="425">
        <v>-105155.05</v>
      </c>
      <c r="N8380" s="425">
        <v>-172.55</v>
      </c>
      <c r="O8380" s="425" t="s">
        <v>645</v>
      </c>
      <c r="P8380" s="432">
        <v>-160.30600000000001</v>
      </c>
      <c r="Q8380" s="425">
        <v>30543689</v>
      </c>
      <c r="R8380" s="425"/>
      <c r="S8380" s="425"/>
      <c r="T8380" s="425" t="s">
        <v>1572</v>
      </c>
    </row>
    <row r="8381" spans="1:20" x14ac:dyDescent="0.25">
      <c r="A8381" s="425" t="s">
        <v>637</v>
      </c>
      <c r="B8381" s="425" t="s">
        <v>1313</v>
      </c>
      <c r="C8381" s="425" t="s">
        <v>639</v>
      </c>
      <c r="D8381" s="425" t="s">
        <v>651</v>
      </c>
      <c r="E8381" s="425" t="s">
        <v>641</v>
      </c>
      <c r="F8381" s="425">
        <v>528004120003</v>
      </c>
      <c r="G8381" s="425" t="s">
        <v>816</v>
      </c>
      <c r="H8381" s="425">
        <v>583561</v>
      </c>
      <c r="I8381" s="425" t="s">
        <v>982</v>
      </c>
      <c r="J8381" s="425">
        <v>202302</v>
      </c>
      <c r="K8381" s="425">
        <v>44742</v>
      </c>
      <c r="L8381" s="425" t="s">
        <v>644</v>
      </c>
      <c r="M8381" s="425">
        <v>-116839.59</v>
      </c>
      <c r="N8381" s="425">
        <v>-191.73</v>
      </c>
      <c r="O8381" s="425" t="s">
        <v>645</v>
      </c>
      <c r="P8381" s="432">
        <v>-178.125</v>
      </c>
      <c r="Q8381" s="425">
        <v>30543689</v>
      </c>
      <c r="R8381" s="425"/>
      <c r="S8381" s="425"/>
      <c r="T8381" s="425" t="s">
        <v>1573</v>
      </c>
    </row>
    <row r="8382" spans="1:20" x14ac:dyDescent="0.25">
      <c r="A8382" s="425" t="s">
        <v>637</v>
      </c>
      <c r="B8382" s="425" t="s">
        <v>1313</v>
      </c>
      <c r="C8382" s="425" t="s">
        <v>639</v>
      </c>
      <c r="D8382" s="425" t="s">
        <v>651</v>
      </c>
      <c r="E8382" s="425" t="s">
        <v>641</v>
      </c>
      <c r="F8382" s="425">
        <v>528004120003</v>
      </c>
      <c r="G8382" s="425" t="s">
        <v>816</v>
      </c>
      <c r="H8382" s="425">
        <v>583561</v>
      </c>
      <c r="I8382" s="425" t="s">
        <v>982</v>
      </c>
      <c r="J8382" s="425">
        <v>202302</v>
      </c>
      <c r="K8382" s="425">
        <v>44742</v>
      </c>
      <c r="L8382" s="425" t="s">
        <v>644</v>
      </c>
      <c r="M8382" s="425">
        <v>-350512.97</v>
      </c>
      <c r="N8382" s="425">
        <v>-575.16999999999996</v>
      </c>
      <c r="O8382" s="425" t="s">
        <v>645</v>
      </c>
      <c r="P8382" s="432">
        <v>-534.35599999999999</v>
      </c>
      <c r="Q8382" s="425">
        <v>30543689</v>
      </c>
      <c r="R8382" s="425"/>
      <c r="S8382" s="425"/>
      <c r="T8382" s="425" t="s">
        <v>1574</v>
      </c>
    </row>
    <row r="8383" spans="1:20" x14ac:dyDescent="0.25">
      <c r="A8383" s="425" t="s">
        <v>637</v>
      </c>
      <c r="B8383" s="425" t="s">
        <v>1313</v>
      </c>
      <c r="C8383" s="425" t="s">
        <v>639</v>
      </c>
      <c r="D8383" s="425" t="s">
        <v>651</v>
      </c>
      <c r="E8383" s="425" t="s">
        <v>641</v>
      </c>
      <c r="F8383" s="425">
        <v>528004120003</v>
      </c>
      <c r="G8383" s="425" t="s">
        <v>816</v>
      </c>
      <c r="H8383" s="425">
        <v>583561</v>
      </c>
      <c r="I8383" s="425" t="s">
        <v>982</v>
      </c>
      <c r="J8383" s="425">
        <v>202302</v>
      </c>
      <c r="K8383" s="425">
        <v>44742</v>
      </c>
      <c r="L8383" s="425" t="s">
        <v>644</v>
      </c>
      <c r="M8383" s="425">
        <v>-46738.15</v>
      </c>
      <c r="N8383" s="425">
        <v>-76.69</v>
      </c>
      <c r="O8383" s="425" t="s">
        <v>645</v>
      </c>
      <c r="P8383" s="432">
        <v>-71.248000000000005</v>
      </c>
      <c r="Q8383" s="425">
        <v>30543689</v>
      </c>
      <c r="R8383" s="425"/>
      <c r="S8383" s="425"/>
      <c r="T8383" s="425" t="s">
        <v>1575</v>
      </c>
    </row>
    <row r="8384" spans="1:20" x14ac:dyDescent="0.25">
      <c r="A8384" s="425" t="s">
        <v>637</v>
      </c>
      <c r="B8384" s="425" t="s">
        <v>821</v>
      </c>
      <c r="C8384" s="425" t="s">
        <v>639</v>
      </c>
      <c r="D8384" s="425" t="s">
        <v>695</v>
      </c>
      <c r="E8384" s="425" t="s">
        <v>704</v>
      </c>
      <c r="F8384" s="425">
        <v>528004120031</v>
      </c>
      <c r="G8384" s="425" t="s">
        <v>2754</v>
      </c>
      <c r="H8384" s="425">
        <v>583630</v>
      </c>
      <c r="I8384" s="425" t="s">
        <v>330</v>
      </c>
      <c r="J8384" s="425">
        <v>202302</v>
      </c>
      <c r="K8384" s="425">
        <v>44742</v>
      </c>
      <c r="L8384" s="425" t="s">
        <v>644</v>
      </c>
      <c r="M8384" s="425">
        <v>-10500000</v>
      </c>
      <c r="N8384" s="425">
        <v>-17229.77</v>
      </c>
      <c r="O8384" s="425" t="s">
        <v>645</v>
      </c>
      <c r="P8384" s="432">
        <v>-16007.144</v>
      </c>
      <c r="Q8384" s="425">
        <v>30543689</v>
      </c>
      <c r="R8384" s="425"/>
      <c r="S8384" s="425"/>
      <c r="T8384" s="425" t="s">
        <v>2755</v>
      </c>
    </row>
    <row r="8385" spans="1:20" x14ac:dyDescent="0.25">
      <c r="A8385" s="425" t="s">
        <v>637</v>
      </c>
      <c r="B8385" s="425" t="s">
        <v>821</v>
      </c>
      <c r="C8385" s="425" t="s">
        <v>639</v>
      </c>
      <c r="D8385" s="425" t="s">
        <v>695</v>
      </c>
      <c r="E8385" s="425" t="s">
        <v>704</v>
      </c>
      <c r="F8385" s="425">
        <v>528004120032</v>
      </c>
      <c r="G8385" s="425" t="s">
        <v>812</v>
      </c>
      <c r="H8385" s="425">
        <v>583631</v>
      </c>
      <c r="I8385" s="425" t="s">
        <v>333</v>
      </c>
      <c r="J8385" s="425">
        <v>202302</v>
      </c>
      <c r="K8385" s="425">
        <v>44742</v>
      </c>
      <c r="L8385" s="425" t="s">
        <v>644</v>
      </c>
      <c r="M8385" s="425">
        <v>10500000</v>
      </c>
      <c r="N8385" s="425">
        <v>17229.77</v>
      </c>
      <c r="O8385" s="425" t="s">
        <v>645</v>
      </c>
      <c r="P8385" s="432">
        <v>16007.144</v>
      </c>
      <c r="Q8385" s="425">
        <v>30543689</v>
      </c>
      <c r="R8385" s="425"/>
      <c r="S8385" s="425"/>
      <c r="T8385" s="425" t="s">
        <v>2755</v>
      </c>
    </row>
    <row r="8386" spans="1:20" x14ac:dyDescent="0.25">
      <c r="A8386" s="425" t="s">
        <v>637</v>
      </c>
      <c r="B8386" s="425" t="s">
        <v>998</v>
      </c>
      <c r="C8386" s="425" t="s">
        <v>639</v>
      </c>
      <c r="D8386" s="425" t="s">
        <v>651</v>
      </c>
      <c r="E8386" s="425" t="s">
        <v>641</v>
      </c>
      <c r="F8386" s="425">
        <v>528004120034</v>
      </c>
      <c r="G8386" s="425" t="s">
        <v>2758</v>
      </c>
      <c r="H8386" s="425">
        <v>583633</v>
      </c>
      <c r="I8386" s="425" t="s">
        <v>2759</v>
      </c>
      <c r="J8386" s="425">
        <v>202302</v>
      </c>
      <c r="K8386" s="425">
        <v>44742</v>
      </c>
      <c r="L8386" s="425" t="s">
        <v>644</v>
      </c>
      <c r="M8386" s="425">
        <v>-10504000</v>
      </c>
      <c r="N8386" s="425">
        <v>-17236.34</v>
      </c>
      <c r="O8386" s="425" t="s">
        <v>645</v>
      </c>
      <c r="P8386" s="432">
        <v>-16013.248</v>
      </c>
      <c r="Q8386" s="425">
        <v>30543689</v>
      </c>
      <c r="R8386" s="425"/>
      <c r="S8386" s="425"/>
      <c r="T8386" s="425" t="s">
        <v>2914</v>
      </c>
    </row>
    <row r="8387" spans="1:20" x14ac:dyDescent="0.25">
      <c r="A8387" s="425" t="s">
        <v>637</v>
      </c>
      <c r="B8387" s="425" t="s">
        <v>998</v>
      </c>
      <c r="C8387" s="425" t="s">
        <v>639</v>
      </c>
      <c r="D8387" s="425" t="s">
        <v>651</v>
      </c>
      <c r="E8387" s="425" t="s">
        <v>641</v>
      </c>
      <c r="F8387" s="425">
        <v>528004120034</v>
      </c>
      <c r="G8387" s="425" t="s">
        <v>2758</v>
      </c>
      <c r="H8387" s="425">
        <v>583633</v>
      </c>
      <c r="I8387" s="425" t="s">
        <v>2759</v>
      </c>
      <c r="J8387" s="425">
        <v>202302</v>
      </c>
      <c r="K8387" s="425">
        <v>44742</v>
      </c>
      <c r="L8387" s="425" t="s">
        <v>644</v>
      </c>
      <c r="M8387" s="425">
        <v>-10504002.27</v>
      </c>
      <c r="N8387" s="425">
        <v>-17236.34</v>
      </c>
      <c r="O8387" s="425" t="s">
        <v>645</v>
      </c>
      <c r="P8387" s="432">
        <v>-16013.248</v>
      </c>
      <c r="Q8387" s="425">
        <v>30543689</v>
      </c>
      <c r="R8387" s="425"/>
      <c r="S8387" s="425"/>
      <c r="T8387" s="425" t="s">
        <v>2760</v>
      </c>
    </row>
    <row r="8388" spans="1:20" x14ac:dyDescent="0.25">
      <c r="A8388" s="425" t="s">
        <v>637</v>
      </c>
      <c r="B8388" s="425" t="s">
        <v>998</v>
      </c>
      <c r="C8388" s="425" t="s">
        <v>639</v>
      </c>
      <c r="D8388" s="425" t="s">
        <v>651</v>
      </c>
      <c r="E8388" s="425" t="s">
        <v>641</v>
      </c>
      <c r="F8388" s="425">
        <v>528004120035</v>
      </c>
      <c r="G8388" s="425" t="s">
        <v>2188</v>
      </c>
      <c r="H8388" s="425">
        <v>583634</v>
      </c>
      <c r="I8388" s="425" t="s">
        <v>2189</v>
      </c>
      <c r="J8388" s="425">
        <v>202302</v>
      </c>
      <c r="K8388" s="425">
        <v>44742</v>
      </c>
      <c r="L8388" s="425" t="s">
        <v>644</v>
      </c>
      <c r="M8388" s="425">
        <v>10504000</v>
      </c>
      <c r="N8388" s="425">
        <v>17236.34</v>
      </c>
      <c r="O8388" s="425" t="s">
        <v>645</v>
      </c>
      <c r="P8388" s="432">
        <v>16013.248</v>
      </c>
      <c r="Q8388" s="425">
        <v>30543689</v>
      </c>
      <c r="R8388" s="425"/>
      <c r="S8388" s="425"/>
      <c r="T8388" s="425" t="s">
        <v>2914</v>
      </c>
    </row>
    <row r="8389" spans="1:20" x14ac:dyDescent="0.25">
      <c r="A8389" s="425" t="s">
        <v>637</v>
      </c>
      <c r="B8389" s="425" t="s">
        <v>998</v>
      </c>
      <c r="C8389" s="425" t="s">
        <v>639</v>
      </c>
      <c r="D8389" s="425" t="s">
        <v>651</v>
      </c>
      <c r="E8389" s="425" t="s">
        <v>641</v>
      </c>
      <c r="F8389" s="425">
        <v>528004120035</v>
      </c>
      <c r="G8389" s="425" t="s">
        <v>2188</v>
      </c>
      <c r="H8389" s="425">
        <v>583634</v>
      </c>
      <c r="I8389" s="425" t="s">
        <v>2189</v>
      </c>
      <c r="J8389" s="425">
        <v>202302</v>
      </c>
      <c r="K8389" s="425">
        <v>44742</v>
      </c>
      <c r="L8389" s="425" t="s">
        <v>644</v>
      </c>
      <c r="M8389" s="425">
        <v>10504002.27</v>
      </c>
      <c r="N8389" s="425">
        <v>17236.34</v>
      </c>
      <c r="O8389" s="425" t="s">
        <v>645</v>
      </c>
      <c r="P8389" s="432">
        <v>16013.248</v>
      </c>
      <c r="Q8389" s="425">
        <v>30543689</v>
      </c>
      <c r="R8389" s="425"/>
      <c r="S8389" s="425"/>
      <c r="T8389" s="425" t="s">
        <v>2760</v>
      </c>
    </row>
    <row r="8390" spans="1:20" x14ac:dyDescent="0.25">
      <c r="A8390" s="425" t="s">
        <v>637</v>
      </c>
      <c r="B8390" s="425" t="s">
        <v>1313</v>
      </c>
      <c r="C8390" s="425" t="s">
        <v>639</v>
      </c>
      <c r="D8390" s="425" t="s">
        <v>651</v>
      </c>
      <c r="E8390" s="425" t="s">
        <v>641</v>
      </c>
      <c r="F8390" s="425">
        <v>528004120003</v>
      </c>
      <c r="G8390" s="425" t="s">
        <v>816</v>
      </c>
      <c r="H8390" s="425">
        <v>583557</v>
      </c>
      <c r="I8390" s="425" t="s">
        <v>76</v>
      </c>
      <c r="J8390" s="425">
        <v>202302</v>
      </c>
      <c r="K8390" s="425">
        <v>44742</v>
      </c>
      <c r="L8390" s="425" t="s">
        <v>644</v>
      </c>
      <c r="M8390" s="425">
        <v>518762.23</v>
      </c>
      <c r="N8390" s="425">
        <v>851.25</v>
      </c>
      <c r="O8390" s="425" t="s">
        <v>645</v>
      </c>
      <c r="P8390" s="432">
        <v>790.84500000000003</v>
      </c>
      <c r="Q8390" s="425">
        <v>30543689</v>
      </c>
      <c r="R8390" s="425"/>
      <c r="S8390" s="425"/>
      <c r="T8390" s="425" t="s">
        <v>1571</v>
      </c>
    </row>
    <row r="8391" spans="1:20" x14ac:dyDescent="0.25">
      <c r="A8391" s="425" t="s">
        <v>637</v>
      </c>
      <c r="B8391" s="425" t="s">
        <v>1313</v>
      </c>
      <c r="C8391" s="425" t="s">
        <v>639</v>
      </c>
      <c r="D8391" s="425" t="s">
        <v>651</v>
      </c>
      <c r="E8391" s="425" t="s">
        <v>641</v>
      </c>
      <c r="F8391" s="425">
        <v>528004120003</v>
      </c>
      <c r="G8391" s="425" t="s">
        <v>816</v>
      </c>
      <c r="H8391" s="425">
        <v>583557</v>
      </c>
      <c r="I8391" s="425" t="s">
        <v>76</v>
      </c>
      <c r="J8391" s="425">
        <v>202302</v>
      </c>
      <c r="K8391" s="425">
        <v>44742</v>
      </c>
      <c r="L8391" s="425" t="s">
        <v>644</v>
      </c>
      <c r="M8391" s="425">
        <v>105155.05</v>
      </c>
      <c r="N8391" s="425">
        <v>172.55</v>
      </c>
      <c r="O8391" s="425" t="s">
        <v>645</v>
      </c>
      <c r="P8391" s="432">
        <v>160.30600000000001</v>
      </c>
      <c r="Q8391" s="425">
        <v>30543689</v>
      </c>
      <c r="R8391" s="425"/>
      <c r="S8391" s="425"/>
      <c r="T8391" s="425" t="s">
        <v>1572</v>
      </c>
    </row>
    <row r="8392" spans="1:20" x14ac:dyDescent="0.25">
      <c r="A8392" s="425" t="s">
        <v>637</v>
      </c>
      <c r="B8392" s="425" t="s">
        <v>1313</v>
      </c>
      <c r="C8392" s="425" t="s">
        <v>639</v>
      </c>
      <c r="D8392" s="425" t="s">
        <v>651</v>
      </c>
      <c r="E8392" s="425" t="s">
        <v>641</v>
      </c>
      <c r="F8392" s="425">
        <v>528004120003</v>
      </c>
      <c r="G8392" s="425" t="s">
        <v>816</v>
      </c>
      <c r="H8392" s="425">
        <v>583557</v>
      </c>
      <c r="I8392" s="425" t="s">
        <v>76</v>
      </c>
      <c r="J8392" s="425">
        <v>202302</v>
      </c>
      <c r="K8392" s="425">
        <v>44742</v>
      </c>
      <c r="L8392" s="425" t="s">
        <v>644</v>
      </c>
      <c r="M8392" s="425">
        <v>116839.59</v>
      </c>
      <c r="N8392" s="425">
        <v>191.73</v>
      </c>
      <c r="O8392" s="425" t="s">
        <v>645</v>
      </c>
      <c r="P8392" s="432">
        <v>178.125</v>
      </c>
      <c r="Q8392" s="425">
        <v>30543689</v>
      </c>
      <c r="R8392" s="425"/>
      <c r="S8392" s="425"/>
      <c r="T8392" s="425" t="s">
        <v>1573</v>
      </c>
    </row>
    <row r="8393" spans="1:20" x14ac:dyDescent="0.25">
      <c r="A8393" s="425" t="s">
        <v>637</v>
      </c>
      <c r="B8393" s="425" t="s">
        <v>1313</v>
      </c>
      <c r="C8393" s="425" t="s">
        <v>639</v>
      </c>
      <c r="D8393" s="425" t="s">
        <v>651</v>
      </c>
      <c r="E8393" s="425" t="s">
        <v>641</v>
      </c>
      <c r="F8393" s="425">
        <v>528004120003</v>
      </c>
      <c r="G8393" s="425" t="s">
        <v>816</v>
      </c>
      <c r="H8393" s="425">
        <v>583557</v>
      </c>
      <c r="I8393" s="425" t="s">
        <v>76</v>
      </c>
      <c r="J8393" s="425">
        <v>202302</v>
      </c>
      <c r="K8393" s="425">
        <v>44742</v>
      </c>
      <c r="L8393" s="425" t="s">
        <v>644</v>
      </c>
      <c r="M8393" s="425">
        <v>350512.97</v>
      </c>
      <c r="N8393" s="425">
        <v>575.16999999999996</v>
      </c>
      <c r="O8393" s="425" t="s">
        <v>645</v>
      </c>
      <c r="P8393" s="432">
        <v>534.35599999999999</v>
      </c>
      <c r="Q8393" s="425">
        <v>30543689</v>
      </c>
      <c r="R8393" s="425"/>
      <c r="S8393" s="425"/>
      <c r="T8393" s="425" t="s">
        <v>1574</v>
      </c>
    </row>
    <row r="8394" spans="1:20" x14ac:dyDescent="0.25">
      <c r="A8394" s="425" t="s">
        <v>637</v>
      </c>
      <c r="B8394" s="425" t="s">
        <v>1313</v>
      </c>
      <c r="C8394" s="425" t="s">
        <v>639</v>
      </c>
      <c r="D8394" s="425" t="s">
        <v>651</v>
      </c>
      <c r="E8394" s="425" t="s">
        <v>641</v>
      </c>
      <c r="F8394" s="425">
        <v>528004120003</v>
      </c>
      <c r="G8394" s="425" t="s">
        <v>816</v>
      </c>
      <c r="H8394" s="425">
        <v>583557</v>
      </c>
      <c r="I8394" s="425" t="s">
        <v>76</v>
      </c>
      <c r="J8394" s="425">
        <v>202302</v>
      </c>
      <c r="K8394" s="425">
        <v>44742</v>
      </c>
      <c r="L8394" s="425" t="s">
        <v>644</v>
      </c>
      <c r="M8394" s="425">
        <v>46738.15</v>
      </c>
      <c r="N8394" s="425">
        <v>76.69</v>
      </c>
      <c r="O8394" s="425" t="s">
        <v>645</v>
      </c>
      <c r="P8394" s="432">
        <v>71.248000000000005</v>
      </c>
      <c r="Q8394" s="425">
        <v>30543689</v>
      </c>
      <c r="R8394" s="425"/>
      <c r="S8394" s="425"/>
      <c r="T8394" s="425" t="s">
        <v>1575</v>
      </c>
    </row>
    <row r="8395" spans="1:20" x14ac:dyDescent="0.25">
      <c r="A8395" s="425" t="s">
        <v>637</v>
      </c>
      <c r="B8395" s="425" t="s">
        <v>730</v>
      </c>
      <c r="C8395" s="425" t="s">
        <v>639</v>
      </c>
      <c r="D8395" s="425" t="s">
        <v>640</v>
      </c>
      <c r="E8395" s="425" t="s">
        <v>667</v>
      </c>
      <c r="F8395" s="425">
        <v>528004120002</v>
      </c>
      <c r="G8395" s="425" t="s">
        <v>642</v>
      </c>
      <c r="H8395" s="425">
        <v>583149</v>
      </c>
      <c r="I8395" s="425" t="s">
        <v>680</v>
      </c>
      <c r="J8395" s="425">
        <v>202302</v>
      </c>
      <c r="K8395" s="425">
        <v>44742</v>
      </c>
      <c r="L8395" s="425" t="s">
        <v>644</v>
      </c>
      <c r="M8395" s="425">
        <v>-9882.43</v>
      </c>
      <c r="N8395" s="425">
        <v>-16.22</v>
      </c>
      <c r="O8395" s="425" t="s">
        <v>645</v>
      </c>
      <c r="P8395" s="432">
        <v>-15.069000000000001</v>
      </c>
      <c r="Q8395" s="425">
        <v>30543689</v>
      </c>
      <c r="R8395" s="425" t="s">
        <v>646</v>
      </c>
      <c r="S8395" s="425">
        <v>8540392</v>
      </c>
      <c r="T8395" s="425" t="s">
        <v>2812</v>
      </c>
    </row>
    <row r="8396" spans="1:20" x14ac:dyDescent="0.25">
      <c r="A8396" s="425" t="s">
        <v>637</v>
      </c>
      <c r="B8396" s="425" t="s">
        <v>831</v>
      </c>
      <c r="C8396" s="425" t="s">
        <v>639</v>
      </c>
      <c r="D8396" s="425" t="s">
        <v>651</v>
      </c>
      <c r="E8396" s="425" t="s">
        <v>667</v>
      </c>
      <c r="F8396" s="425">
        <v>528004120002</v>
      </c>
      <c r="G8396" s="425" t="s">
        <v>642</v>
      </c>
      <c r="H8396" s="425">
        <v>583149</v>
      </c>
      <c r="I8396" s="425" t="s">
        <v>680</v>
      </c>
      <c r="J8396" s="425">
        <v>202302</v>
      </c>
      <c r="K8396" s="425">
        <v>44742</v>
      </c>
      <c r="L8396" s="425" t="s">
        <v>644</v>
      </c>
      <c r="M8396" s="425">
        <v>-5013.41</v>
      </c>
      <c r="N8396" s="425">
        <v>-8.23</v>
      </c>
      <c r="O8396" s="425" t="s">
        <v>645</v>
      </c>
      <c r="P8396" s="432">
        <v>-7.6459999999999999</v>
      </c>
      <c r="Q8396" s="425">
        <v>30543689</v>
      </c>
      <c r="R8396" s="425" t="s">
        <v>646</v>
      </c>
      <c r="S8396" s="425">
        <v>8540358</v>
      </c>
      <c r="T8396" s="425" t="s">
        <v>2797</v>
      </c>
    </row>
    <row r="8397" spans="1:20" x14ac:dyDescent="0.25">
      <c r="A8397" s="425" t="s">
        <v>637</v>
      </c>
      <c r="B8397" s="425" t="s">
        <v>831</v>
      </c>
      <c r="C8397" s="425" t="s">
        <v>639</v>
      </c>
      <c r="D8397" s="425" t="s">
        <v>651</v>
      </c>
      <c r="E8397" s="425" t="s">
        <v>667</v>
      </c>
      <c r="F8397" s="425">
        <v>528004120002</v>
      </c>
      <c r="G8397" s="425" t="s">
        <v>642</v>
      </c>
      <c r="H8397" s="425">
        <v>583149</v>
      </c>
      <c r="I8397" s="425" t="s">
        <v>680</v>
      </c>
      <c r="J8397" s="425">
        <v>202302</v>
      </c>
      <c r="K8397" s="425">
        <v>44742</v>
      </c>
      <c r="L8397" s="425" t="s">
        <v>644</v>
      </c>
      <c r="M8397" s="425">
        <v>-10836.2</v>
      </c>
      <c r="N8397" s="425">
        <v>-17.78</v>
      </c>
      <c r="O8397" s="425" t="s">
        <v>645</v>
      </c>
      <c r="P8397" s="432">
        <v>-16.518000000000001</v>
      </c>
      <c r="Q8397" s="425">
        <v>30543689</v>
      </c>
      <c r="R8397" s="425" t="s">
        <v>646</v>
      </c>
      <c r="S8397" s="425">
        <v>8540399</v>
      </c>
      <c r="T8397" s="425" t="s">
        <v>2790</v>
      </c>
    </row>
    <row r="8398" spans="1:20" x14ac:dyDescent="0.25">
      <c r="A8398" s="425" t="s">
        <v>637</v>
      </c>
      <c r="B8398" s="425" t="s">
        <v>730</v>
      </c>
      <c r="C8398" s="425" t="s">
        <v>639</v>
      </c>
      <c r="D8398" s="425" t="s">
        <v>651</v>
      </c>
      <c r="E8398" s="425" t="s">
        <v>667</v>
      </c>
      <c r="F8398" s="425">
        <v>528004120002</v>
      </c>
      <c r="G8398" s="425" t="s">
        <v>642</v>
      </c>
      <c r="H8398" s="425">
        <v>583136</v>
      </c>
      <c r="I8398" s="425" t="s">
        <v>32</v>
      </c>
      <c r="J8398" s="425">
        <v>202302</v>
      </c>
      <c r="K8398" s="425">
        <v>44742</v>
      </c>
      <c r="L8398" s="425" t="s">
        <v>644</v>
      </c>
      <c r="M8398" s="425">
        <v>4225.79</v>
      </c>
      <c r="N8398" s="425">
        <v>6.93</v>
      </c>
      <c r="O8398" s="425" t="s">
        <v>645</v>
      </c>
      <c r="P8398" s="432">
        <v>6.4379999999999997</v>
      </c>
      <c r="Q8398" s="425">
        <v>30543689</v>
      </c>
      <c r="R8398" s="425" t="s">
        <v>646</v>
      </c>
      <c r="S8398" s="425">
        <v>8540358</v>
      </c>
      <c r="T8398" s="425" t="s">
        <v>2826</v>
      </c>
    </row>
    <row r="8399" spans="1:20" x14ac:dyDescent="0.25">
      <c r="A8399" s="425" t="s">
        <v>637</v>
      </c>
      <c r="B8399" s="425" t="s">
        <v>730</v>
      </c>
      <c r="C8399" s="425" t="s">
        <v>639</v>
      </c>
      <c r="D8399" s="425" t="s">
        <v>651</v>
      </c>
      <c r="E8399" s="425" t="s">
        <v>667</v>
      </c>
      <c r="F8399" s="425">
        <v>528004120002</v>
      </c>
      <c r="G8399" s="425" t="s">
        <v>642</v>
      </c>
      <c r="H8399" s="425">
        <v>583136</v>
      </c>
      <c r="I8399" s="425" t="s">
        <v>32</v>
      </c>
      <c r="J8399" s="425">
        <v>202302</v>
      </c>
      <c r="K8399" s="425">
        <v>44742</v>
      </c>
      <c r="L8399" s="425" t="s">
        <v>644</v>
      </c>
      <c r="M8399" s="425">
        <v>38147.42</v>
      </c>
      <c r="N8399" s="425">
        <v>62.6</v>
      </c>
      <c r="O8399" s="425" t="s">
        <v>645</v>
      </c>
      <c r="P8399" s="432">
        <v>58.158000000000001</v>
      </c>
      <c r="Q8399" s="425">
        <v>30543689</v>
      </c>
      <c r="R8399" s="425" t="s">
        <v>646</v>
      </c>
      <c r="S8399" s="425">
        <v>8540399</v>
      </c>
      <c r="T8399" s="425" t="s">
        <v>2814</v>
      </c>
    </row>
    <row r="8400" spans="1:20" x14ac:dyDescent="0.25">
      <c r="A8400" s="425" t="s">
        <v>637</v>
      </c>
      <c r="B8400" s="425" t="s">
        <v>831</v>
      </c>
      <c r="C8400" s="425" t="s">
        <v>639</v>
      </c>
      <c r="D8400" s="425" t="s">
        <v>651</v>
      </c>
      <c r="E8400" s="425" t="s">
        <v>673</v>
      </c>
      <c r="F8400" s="425">
        <v>528004120002</v>
      </c>
      <c r="G8400" s="425" t="s">
        <v>642</v>
      </c>
      <c r="H8400" s="425">
        <v>583148</v>
      </c>
      <c r="I8400" s="425" t="s">
        <v>699</v>
      </c>
      <c r="J8400" s="425">
        <v>202302</v>
      </c>
      <c r="K8400" s="425">
        <v>44742</v>
      </c>
      <c r="L8400" s="425" t="s">
        <v>644</v>
      </c>
      <c r="M8400" s="425">
        <v>-3224.91</v>
      </c>
      <c r="N8400" s="425">
        <v>-5.29</v>
      </c>
      <c r="O8400" s="425" t="s">
        <v>645</v>
      </c>
      <c r="P8400" s="432">
        <v>-4.915</v>
      </c>
      <c r="Q8400" s="425">
        <v>30543689</v>
      </c>
      <c r="R8400" s="425" t="s">
        <v>646</v>
      </c>
      <c r="S8400" s="425">
        <v>8540279</v>
      </c>
      <c r="T8400" s="425" t="s">
        <v>2800</v>
      </c>
    </row>
    <row r="8401" spans="1:20" x14ac:dyDescent="0.25">
      <c r="A8401" s="425" t="s">
        <v>637</v>
      </c>
      <c r="B8401" s="425" t="s">
        <v>831</v>
      </c>
      <c r="C8401" s="425" t="s">
        <v>639</v>
      </c>
      <c r="D8401" s="425" t="s">
        <v>695</v>
      </c>
      <c r="E8401" s="425" t="s">
        <v>673</v>
      </c>
      <c r="F8401" s="425">
        <v>528004120002</v>
      </c>
      <c r="G8401" s="425" t="s">
        <v>642</v>
      </c>
      <c r="H8401" s="425">
        <v>583148</v>
      </c>
      <c r="I8401" s="425" t="s">
        <v>699</v>
      </c>
      <c r="J8401" s="425">
        <v>202302</v>
      </c>
      <c r="K8401" s="425">
        <v>44742</v>
      </c>
      <c r="L8401" s="425" t="s">
        <v>644</v>
      </c>
      <c r="M8401" s="425">
        <v>-30009.82</v>
      </c>
      <c r="N8401" s="425">
        <v>-49.24</v>
      </c>
      <c r="O8401" s="425" t="s">
        <v>645</v>
      </c>
      <c r="P8401" s="432">
        <v>-45.746000000000002</v>
      </c>
      <c r="Q8401" s="425">
        <v>30543689</v>
      </c>
      <c r="R8401" s="425" t="s">
        <v>646</v>
      </c>
      <c r="S8401" s="425">
        <v>2046481</v>
      </c>
      <c r="T8401" s="425" t="s">
        <v>2794</v>
      </c>
    </row>
    <row r="8402" spans="1:20" x14ac:dyDescent="0.25">
      <c r="A8402" s="425" t="s">
        <v>637</v>
      </c>
      <c r="B8402" s="425" t="s">
        <v>730</v>
      </c>
      <c r="C8402" s="425" t="s">
        <v>639</v>
      </c>
      <c r="D8402" s="425" t="s">
        <v>640</v>
      </c>
      <c r="E8402" s="425" t="s">
        <v>673</v>
      </c>
      <c r="F8402" s="425">
        <v>528004120002</v>
      </c>
      <c r="G8402" s="425" t="s">
        <v>642</v>
      </c>
      <c r="H8402" s="425">
        <v>583148</v>
      </c>
      <c r="I8402" s="425" t="s">
        <v>699</v>
      </c>
      <c r="J8402" s="425">
        <v>202302</v>
      </c>
      <c r="K8402" s="425">
        <v>44742</v>
      </c>
      <c r="L8402" s="425" t="s">
        <v>644</v>
      </c>
      <c r="M8402" s="425">
        <v>-8070.87</v>
      </c>
      <c r="N8402" s="425">
        <v>-13.24</v>
      </c>
      <c r="O8402" s="425" t="s">
        <v>645</v>
      </c>
      <c r="P8402" s="432">
        <v>-12.3</v>
      </c>
      <c r="Q8402" s="425">
        <v>30543689</v>
      </c>
      <c r="R8402" s="425" t="s">
        <v>646</v>
      </c>
      <c r="S8402" s="425">
        <v>8540206</v>
      </c>
      <c r="T8402" s="425" t="s">
        <v>2781</v>
      </c>
    </row>
    <row r="8403" spans="1:20" x14ac:dyDescent="0.25">
      <c r="A8403" s="425" t="s">
        <v>637</v>
      </c>
      <c r="B8403" s="425" t="s">
        <v>730</v>
      </c>
      <c r="C8403" s="425" t="s">
        <v>639</v>
      </c>
      <c r="D8403" s="425" t="s">
        <v>640</v>
      </c>
      <c r="E8403" s="425" t="s">
        <v>673</v>
      </c>
      <c r="F8403" s="425">
        <v>528004120002</v>
      </c>
      <c r="G8403" s="425" t="s">
        <v>642</v>
      </c>
      <c r="H8403" s="425">
        <v>583148</v>
      </c>
      <c r="I8403" s="425" t="s">
        <v>699</v>
      </c>
      <c r="J8403" s="425">
        <v>202302</v>
      </c>
      <c r="K8403" s="425">
        <v>44742</v>
      </c>
      <c r="L8403" s="425" t="s">
        <v>644</v>
      </c>
      <c r="M8403" s="425">
        <v>-5318.77</v>
      </c>
      <c r="N8403" s="425">
        <v>-8.73</v>
      </c>
      <c r="O8403" s="425" t="s">
        <v>645</v>
      </c>
      <c r="P8403" s="432">
        <v>-8.1110000000000007</v>
      </c>
      <c r="Q8403" s="425">
        <v>30543689</v>
      </c>
      <c r="R8403" s="425" t="s">
        <v>646</v>
      </c>
      <c r="S8403" s="425">
        <v>2012905</v>
      </c>
      <c r="T8403" s="425" t="s">
        <v>2779</v>
      </c>
    </row>
    <row r="8404" spans="1:20" x14ac:dyDescent="0.25">
      <c r="A8404" s="425" t="s">
        <v>637</v>
      </c>
      <c r="B8404" s="425" t="s">
        <v>730</v>
      </c>
      <c r="C8404" s="425" t="s">
        <v>639</v>
      </c>
      <c r="D8404" s="425" t="s">
        <v>640</v>
      </c>
      <c r="E8404" s="425" t="s">
        <v>673</v>
      </c>
      <c r="F8404" s="425">
        <v>528004120002</v>
      </c>
      <c r="G8404" s="425" t="s">
        <v>642</v>
      </c>
      <c r="H8404" s="425">
        <v>583148</v>
      </c>
      <c r="I8404" s="425" t="s">
        <v>699</v>
      </c>
      <c r="J8404" s="425">
        <v>202302</v>
      </c>
      <c r="K8404" s="425">
        <v>44742</v>
      </c>
      <c r="L8404" s="425" t="s">
        <v>644</v>
      </c>
      <c r="M8404" s="425">
        <v>-102783.58</v>
      </c>
      <c r="N8404" s="425">
        <v>-168.66</v>
      </c>
      <c r="O8404" s="425" t="s">
        <v>645</v>
      </c>
      <c r="P8404" s="432">
        <v>-156.69200000000001</v>
      </c>
      <c r="Q8404" s="425">
        <v>30543689</v>
      </c>
      <c r="R8404" s="425" t="s">
        <v>646</v>
      </c>
      <c r="S8404" s="425">
        <v>2029740</v>
      </c>
      <c r="T8404" s="425" t="s">
        <v>2776</v>
      </c>
    </row>
    <row r="8405" spans="1:20" x14ac:dyDescent="0.25">
      <c r="A8405" s="425" t="s">
        <v>637</v>
      </c>
      <c r="B8405" s="425" t="s">
        <v>831</v>
      </c>
      <c r="C8405" s="425" t="s">
        <v>639</v>
      </c>
      <c r="D8405" s="425" t="s">
        <v>651</v>
      </c>
      <c r="E8405" s="425" t="s">
        <v>673</v>
      </c>
      <c r="F8405" s="425">
        <v>528004120002</v>
      </c>
      <c r="G8405" s="425" t="s">
        <v>642</v>
      </c>
      <c r="H8405" s="425">
        <v>583148</v>
      </c>
      <c r="I8405" s="425" t="s">
        <v>699</v>
      </c>
      <c r="J8405" s="425">
        <v>202302</v>
      </c>
      <c r="K8405" s="425">
        <v>44742</v>
      </c>
      <c r="L8405" s="425" t="s">
        <v>644</v>
      </c>
      <c r="M8405" s="425">
        <v>-4337.21</v>
      </c>
      <c r="N8405" s="425">
        <v>-7.12</v>
      </c>
      <c r="O8405" s="425" t="s">
        <v>645</v>
      </c>
      <c r="P8405" s="432">
        <v>-6.6150000000000002</v>
      </c>
      <c r="Q8405" s="425">
        <v>30543689</v>
      </c>
      <c r="R8405" s="425" t="s">
        <v>646</v>
      </c>
      <c r="S8405" s="425">
        <v>8540386</v>
      </c>
      <c r="T8405" s="425" t="s">
        <v>2822</v>
      </c>
    </row>
    <row r="8406" spans="1:20" x14ac:dyDescent="0.25">
      <c r="A8406" s="425" t="s">
        <v>637</v>
      </c>
      <c r="B8406" s="425" t="s">
        <v>730</v>
      </c>
      <c r="C8406" s="425" t="s">
        <v>639</v>
      </c>
      <c r="D8406" s="425" t="s">
        <v>651</v>
      </c>
      <c r="E8406" s="425" t="s">
        <v>673</v>
      </c>
      <c r="F8406" s="425">
        <v>528004120002</v>
      </c>
      <c r="G8406" s="425" t="s">
        <v>642</v>
      </c>
      <c r="H8406" s="425">
        <v>583148</v>
      </c>
      <c r="I8406" s="425" t="s">
        <v>699</v>
      </c>
      <c r="J8406" s="425">
        <v>202302</v>
      </c>
      <c r="K8406" s="425">
        <v>44742</v>
      </c>
      <c r="L8406" s="425" t="s">
        <v>644</v>
      </c>
      <c r="M8406" s="425">
        <v>-6125.69</v>
      </c>
      <c r="N8406" s="425">
        <v>-10.050000000000001</v>
      </c>
      <c r="O8406" s="425" t="s">
        <v>645</v>
      </c>
      <c r="P8406" s="432">
        <v>-9.3369999999999997</v>
      </c>
      <c r="Q8406" s="425">
        <v>30543689</v>
      </c>
      <c r="R8406" s="425" t="s">
        <v>646</v>
      </c>
      <c r="S8406" s="425">
        <v>8540279</v>
      </c>
      <c r="T8406" s="425" t="s">
        <v>2801</v>
      </c>
    </row>
    <row r="8407" spans="1:20" x14ac:dyDescent="0.25">
      <c r="A8407" s="425" t="s">
        <v>637</v>
      </c>
      <c r="B8407" s="425" t="s">
        <v>861</v>
      </c>
      <c r="C8407" s="425" t="s">
        <v>639</v>
      </c>
      <c r="D8407" s="425" t="s">
        <v>640</v>
      </c>
      <c r="E8407" s="425" t="s">
        <v>673</v>
      </c>
      <c r="F8407" s="425">
        <v>528004120002</v>
      </c>
      <c r="G8407" s="425" t="s">
        <v>642</v>
      </c>
      <c r="H8407" s="425">
        <v>583148</v>
      </c>
      <c r="I8407" s="425" t="s">
        <v>699</v>
      </c>
      <c r="J8407" s="425">
        <v>202302</v>
      </c>
      <c r="K8407" s="425">
        <v>44742</v>
      </c>
      <c r="L8407" s="425" t="s">
        <v>644</v>
      </c>
      <c r="M8407" s="425">
        <v>-9012.6200000000008</v>
      </c>
      <c r="N8407" s="425">
        <v>-14.79</v>
      </c>
      <c r="O8407" s="425" t="s">
        <v>645</v>
      </c>
      <c r="P8407" s="432">
        <v>-13.741</v>
      </c>
      <c r="Q8407" s="425">
        <v>30543689</v>
      </c>
      <c r="R8407" s="425" t="s">
        <v>646</v>
      </c>
      <c r="S8407" s="425">
        <v>2029740</v>
      </c>
      <c r="T8407" s="425" t="s">
        <v>2019</v>
      </c>
    </row>
    <row r="8408" spans="1:20" x14ac:dyDescent="0.25">
      <c r="A8408" s="425" t="s">
        <v>637</v>
      </c>
      <c r="B8408" s="425" t="s">
        <v>730</v>
      </c>
      <c r="C8408" s="425" t="s">
        <v>639</v>
      </c>
      <c r="D8408" s="425" t="s">
        <v>651</v>
      </c>
      <c r="E8408" s="425" t="s">
        <v>673</v>
      </c>
      <c r="F8408" s="425">
        <v>528004120002</v>
      </c>
      <c r="G8408" s="425" t="s">
        <v>642</v>
      </c>
      <c r="H8408" s="425">
        <v>583148</v>
      </c>
      <c r="I8408" s="425" t="s">
        <v>699</v>
      </c>
      <c r="J8408" s="425">
        <v>202302</v>
      </c>
      <c r="K8408" s="425">
        <v>44742</v>
      </c>
      <c r="L8408" s="425" t="s">
        <v>644</v>
      </c>
      <c r="M8408" s="425">
        <v>-8194.65</v>
      </c>
      <c r="N8408" s="425">
        <v>-13.45</v>
      </c>
      <c r="O8408" s="425" t="s">
        <v>645</v>
      </c>
      <c r="P8408" s="432">
        <v>-12.496</v>
      </c>
      <c r="Q8408" s="425">
        <v>30543689</v>
      </c>
      <c r="R8408" s="425" t="s">
        <v>646</v>
      </c>
      <c r="S8408" s="425">
        <v>8540386</v>
      </c>
      <c r="T8408" s="425" t="s">
        <v>2817</v>
      </c>
    </row>
    <row r="8409" spans="1:20" x14ac:dyDescent="0.25">
      <c r="A8409" s="425" t="s">
        <v>637</v>
      </c>
      <c r="B8409" s="425" t="s">
        <v>730</v>
      </c>
      <c r="C8409" s="425" t="s">
        <v>639</v>
      </c>
      <c r="D8409" s="425" t="s">
        <v>695</v>
      </c>
      <c r="E8409" s="425" t="s">
        <v>673</v>
      </c>
      <c r="F8409" s="425">
        <v>528004120002</v>
      </c>
      <c r="G8409" s="425" t="s">
        <v>642</v>
      </c>
      <c r="H8409" s="425">
        <v>583148</v>
      </c>
      <c r="I8409" s="425" t="s">
        <v>699</v>
      </c>
      <c r="J8409" s="425">
        <v>202302</v>
      </c>
      <c r="K8409" s="425">
        <v>44742</v>
      </c>
      <c r="L8409" s="425" t="s">
        <v>644</v>
      </c>
      <c r="M8409" s="425">
        <v>-42840.24</v>
      </c>
      <c r="N8409" s="425">
        <v>-70.3</v>
      </c>
      <c r="O8409" s="425" t="s">
        <v>645</v>
      </c>
      <c r="P8409" s="432">
        <v>-65.311999999999998</v>
      </c>
      <c r="Q8409" s="425">
        <v>30543689</v>
      </c>
      <c r="R8409" s="425" t="s">
        <v>646</v>
      </c>
      <c r="S8409" s="425">
        <v>2046481</v>
      </c>
      <c r="T8409" s="425" t="s">
        <v>2815</v>
      </c>
    </row>
    <row r="8410" spans="1:20" x14ac:dyDescent="0.25">
      <c r="A8410" s="425" t="s">
        <v>637</v>
      </c>
      <c r="B8410" s="425" t="s">
        <v>861</v>
      </c>
      <c r="C8410" s="425" t="s">
        <v>639</v>
      </c>
      <c r="D8410" s="425" t="s">
        <v>640</v>
      </c>
      <c r="E8410" s="425" t="s">
        <v>673</v>
      </c>
      <c r="F8410" s="425">
        <v>528004120002</v>
      </c>
      <c r="G8410" s="425" t="s">
        <v>642</v>
      </c>
      <c r="H8410" s="425">
        <v>583148</v>
      </c>
      <c r="I8410" s="425" t="s">
        <v>699</v>
      </c>
      <c r="J8410" s="425">
        <v>202302</v>
      </c>
      <c r="K8410" s="425">
        <v>44742</v>
      </c>
      <c r="L8410" s="425" t="s">
        <v>644</v>
      </c>
      <c r="M8410" s="425">
        <v>-3587.16</v>
      </c>
      <c r="N8410" s="425">
        <v>-5.89</v>
      </c>
      <c r="O8410" s="425" t="s">
        <v>645</v>
      </c>
      <c r="P8410" s="432">
        <v>-5.4720000000000004</v>
      </c>
      <c r="Q8410" s="425">
        <v>30543689</v>
      </c>
      <c r="R8410" s="425" t="s">
        <v>646</v>
      </c>
      <c r="S8410" s="425">
        <v>2012905</v>
      </c>
      <c r="T8410" s="425" t="s">
        <v>1617</v>
      </c>
    </row>
    <row r="8411" spans="1:20" x14ac:dyDescent="0.25">
      <c r="A8411" s="425" t="s">
        <v>637</v>
      </c>
      <c r="B8411" s="425" t="s">
        <v>730</v>
      </c>
      <c r="C8411" s="425" t="s">
        <v>639</v>
      </c>
      <c r="D8411" s="425" t="s">
        <v>651</v>
      </c>
      <c r="E8411" s="425" t="s">
        <v>667</v>
      </c>
      <c r="F8411" s="425">
        <v>528004120002</v>
      </c>
      <c r="G8411" s="425" t="s">
        <v>642</v>
      </c>
      <c r="H8411" s="425">
        <v>583149</v>
      </c>
      <c r="I8411" s="425" t="s">
        <v>680</v>
      </c>
      <c r="J8411" s="425">
        <v>202302</v>
      </c>
      <c r="K8411" s="425">
        <v>44742</v>
      </c>
      <c r="L8411" s="425" t="s">
        <v>644</v>
      </c>
      <c r="M8411" s="425">
        <v>-4225.79</v>
      </c>
      <c r="N8411" s="425">
        <v>-6.93</v>
      </c>
      <c r="O8411" s="425" t="s">
        <v>645</v>
      </c>
      <c r="P8411" s="432">
        <v>-6.4379999999999997</v>
      </c>
      <c r="Q8411" s="425">
        <v>30543689</v>
      </c>
      <c r="R8411" s="425" t="s">
        <v>646</v>
      </c>
      <c r="S8411" s="425">
        <v>8540358</v>
      </c>
      <c r="T8411" s="425" t="s">
        <v>2826</v>
      </c>
    </row>
    <row r="8412" spans="1:20" x14ac:dyDescent="0.25">
      <c r="A8412" s="425" t="s">
        <v>637</v>
      </c>
      <c r="B8412" s="425" t="s">
        <v>730</v>
      </c>
      <c r="C8412" s="425" t="s">
        <v>639</v>
      </c>
      <c r="D8412" s="425" t="s">
        <v>651</v>
      </c>
      <c r="E8412" s="425" t="s">
        <v>667</v>
      </c>
      <c r="F8412" s="425">
        <v>528004120002</v>
      </c>
      <c r="G8412" s="425" t="s">
        <v>642</v>
      </c>
      <c r="H8412" s="425">
        <v>583149</v>
      </c>
      <c r="I8412" s="425" t="s">
        <v>680</v>
      </c>
      <c r="J8412" s="425">
        <v>202302</v>
      </c>
      <c r="K8412" s="425">
        <v>44742</v>
      </c>
      <c r="L8412" s="425" t="s">
        <v>644</v>
      </c>
      <c r="M8412" s="425">
        <v>-38147.42</v>
      </c>
      <c r="N8412" s="425">
        <v>-62.6</v>
      </c>
      <c r="O8412" s="425" t="s">
        <v>645</v>
      </c>
      <c r="P8412" s="432">
        <v>-58.158000000000001</v>
      </c>
      <c r="Q8412" s="425">
        <v>30543689</v>
      </c>
      <c r="R8412" s="425" t="s">
        <v>646</v>
      </c>
      <c r="S8412" s="425">
        <v>8540399</v>
      </c>
      <c r="T8412" s="425" t="s">
        <v>2814</v>
      </c>
    </row>
    <row r="8413" spans="1:20" x14ac:dyDescent="0.25">
      <c r="A8413" s="425" t="s">
        <v>637</v>
      </c>
      <c r="B8413" s="425" t="s">
        <v>861</v>
      </c>
      <c r="C8413" s="425" t="s">
        <v>639</v>
      </c>
      <c r="D8413" s="425" t="s">
        <v>640</v>
      </c>
      <c r="E8413" s="425" t="s">
        <v>673</v>
      </c>
      <c r="F8413" s="425">
        <v>528004120002</v>
      </c>
      <c r="G8413" s="425" t="s">
        <v>642</v>
      </c>
      <c r="H8413" s="425">
        <v>583133</v>
      </c>
      <c r="I8413" s="425" t="s">
        <v>29</v>
      </c>
      <c r="J8413" s="425">
        <v>202302</v>
      </c>
      <c r="K8413" s="425">
        <v>44742</v>
      </c>
      <c r="L8413" s="425" t="s">
        <v>644</v>
      </c>
      <c r="M8413" s="425">
        <v>9012.6200000000008</v>
      </c>
      <c r="N8413" s="425">
        <v>14.79</v>
      </c>
      <c r="O8413" s="425" t="s">
        <v>645</v>
      </c>
      <c r="P8413" s="432">
        <v>13.741</v>
      </c>
      <c r="Q8413" s="425">
        <v>30543689</v>
      </c>
      <c r="R8413" s="425" t="s">
        <v>646</v>
      </c>
      <c r="S8413" s="425">
        <v>2029740</v>
      </c>
      <c r="T8413" s="425" t="s">
        <v>2019</v>
      </c>
    </row>
    <row r="8414" spans="1:20" x14ac:dyDescent="0.25">
      <c r="A8414" s="425" t="s">
        <v>637</v>
      </c>
      <c r="B8414" s="425" t="s">
        <v>861</v>
      </c>
      <c r="C8414" s="425" t="s">
        <v>639</v>
      </c>
      <c r="D8414" s="425" t="s">
        <v>640</v>
      </c>
      <c r="E8414" s="425" t="s">
        <v>673</v>
      </c>
      <c r="F8414" s="425">
        <v>528004120002</v>
      </c>
      <c r="G8414" s="425" t="s">
        <v>642</v>
      </c>
      <c r="H8414" s="425">
        <v>583133</v>
      </c>
      <c r="I8414" s="425" t="s">
        <v>29</v>
      </c>
      <c r="J8414" s="425">
        <v>202302</v>
      </c>
      <c r="K8414" s="425">
        <v>44742</v>
      </c>
      <c r="L8414" s="425" t="s">
        <v>644</v>
      </c>
      <c r="M8414" s="425">
        <v>3587.16</v>
      </c>
      <c r="N8414" s="425">
        <v>5.89</v>
      </c>
      <c r="O8414" s="425" t="s">
        <v>645</v>
      </c>
      <c r="P8414" s="432">
        <v>5.4720000000000004</v>
      </c>
      <c r="Q8414" s="425">
        <v>30543689</v>
      </c>
      <c r="R8414" s="425" t="s">
        <v>646</v>
      </c>
      <c r="S8414" s="425">
        <v>2012905</v>
      </c>
      <c r="T8414" s="425" t="s">
        <v>1617</v>
      </c>
    </row>
    <row r="8415" spans="1:20" x14ac:dyDescent="0.25">
      <c r="A8415" s="425" t="s">
        <v>637</v>
      </c>
      <c r="B8415" s="425" t="s">
        <v>831</v>
      </c>
      <c r="C8415" s="425" t="s">
        <v>639</v>
      </c>
      <c r="D8415" s="425" t="s">
        <v>640</v>
      </c>
      <c r="E8415" s="425" t="s">
        <v>673</v>
      </c>
      <c r="F8415" s="425">
        <v>528004120002</v>
      </c>
      <c r="G8415" s="425" t="s">
        <v>642</v>
      </c>
      <c r="H8415" s="425">
        <v>583148</v>
      </c>
      <c r="I8415" s="425" t="s">
        <v>699</v>
      </c>
      <c r="J8415" s="425">
        <v>202302</v>
      </c>
      <c r="K8415" s="425">
        <v>44742</v>
      </c>
      <c r="L8415" s="425" t="s">
        <v>644</v>
      </c>
      <c r="M8415" s="425">
        <v>-27523.42</v>
      </c>
      <c r="N8415" s="425">
        <v>-45.16</v>
      </c>
      <c r="O8415" s="425" t="s">
        <v>645</v>
      </c>
      <c r="P8415" s="432">
        <v>-41.954999999999998</v>
      </c>
      <c r="Q8415" s="425">
        <v>30543689</v>
      </c>
      <c r="R8415" s="425" t="s">
        <v>646</v>
      </c>
      <c r="S8415" s="425">
        <v>2029740</v>
      </c>
      <c r="T8415" s="425" t="s">
        <v>2796</v>
      </c>
    </row>
    <row r="8416" spans="1:20" x14ac:dyDescent="0.25">
      <c r="A8416" s="425" t="s">
        <v>637</v>
      </c>
      <c r="B8416" s="425" t="s">
        <v>831</v>
      </c>
      <c r="C8416" s="425" t="s">
        <v>639</v>
      </c>
      <c r="D8416" s="425" t="s">
        <v>640</v>
      </c>
      <c r="E8416" s="425" t="s">
        <v>673</v>
      </c>
      <c r="F8416" s="425">
        <v>528004120002</v>
      </c>
      <c r="G8416" s="425" t="s">
        <v>642</v>
      </c>
      <c r="H8416" s="425">
        <v>583148</v>
      </c>
      <c r="I8416" s="425" t="s">
        <v>699</v>
      </c>
      <c r="J8416" s="425">
        <v>202302</v>
      </c>
      <c r="K8416" s="425">
        <v>44742</v>
      </c>
      <c r="L8416" s="425" t="s">
        <v>644</v>
      </c>
      <c r="M8416" s="425">
        <v>-4711.6400000000003</v>
      </c>
      <c r="N8416" s="425">
        <v>-7.73</v>
      </c>
      <c r="O8416" s="425" t="s">
        <v>645</v>
      </c>
      <c r="P8416" s="432">
        <v>-7.181</v>
      </c>
      <c r="Q8416" s="425">
        <v>30543689</v>
      </c>
      <c r="R8416" s="425" t="s">
        <v>646</v>
      </c>
      <c r="S8416" s="425">
        <v>2012905</v>
      </c>
      <c r="T8416" s="425" t="s">
        <v>2795</v>
      </c>
    </row>
    <row r="8417" spans="1:20" x14ac:dyDescent="0.25">
      <c r="A8417" s="425" t="s">
        <v>637</v>
      </c>
      <c r="B8417" s="425" t="s">
        <v>831</v>
      </c>
      <c r="C8417" s="425" t="s">
        <v>639</v>
      </c>
      <c r="D8417" s="425" t="s">
        <v>640</v>
      </c>
      <c r="E8417" s="425" t="s">
        <v>673</v>
      </c>
      <c r="F8417" s="425">
        <v>528004120002</v>
      </c>
      <c r="G8417" s="425" t="s">
        <v>642</v>
      </c>
      <c r="H8417" s="425">
        <v>583148</v>
      </c>
      <c r="I8417" s="425" t="s">
        <v>699</v>
      </c>
      <c r="J8417" s="425">
        <v>202302</v>
      </c>
      <c r="K8417" s="425">
        <v>44742</v>
      </c>
      <c r="L8417" s="425" t="s">
        <v>644</v>
      </c>
      <c r="M8417" s="425">
        <v>-7727.69</v>
      </c>
      <c r="N8417" s="425">
        <v>-12.68</v>
      </c>
      <c r="O8417" s="425" t="s">
        <v>645</v>
      </c>
      <c r="P8417" s="432">
        <v>-11.78</v>
      </c>
      <c r="Q8417" s="425">
        <v>30543689</v>
      </c>
      <c r="R8417" s="425" t="s">
        <v>646</v>
      </c>
      <c r="S8417" s="425">
        <v>8540206</v>
      </c>
      <c r="T8417" s="425" t="s">
        <v>2783</v>
      </c>
    </row>
    <row r="8418" spans="1:20" x14ac:dyDescent="0.25">
      <c r="A8418" s="425" t="s">
        <v>637</v>
      </c>
      <c r="B8418" s="425" t="s">
        <v>831</v>
      </c>
      <c r="C8418" s="425" t="s">
        <v>639</v>
      </c>
      <c r="D8418" s="425" t="s">
        <v>640</v>
      </c>
      <c r="E8418" s="425" t="s">
        <v>667</v>
      </c>
      <c r="F8418" s="425">
        <v>528004120002</v>
      </c>
      <c r="G8418" s="425" t="s">
        <v>642</v>
      </c>
      <c r="H8418" s="425">
        <v>583149</v>
      </c>
      <c r="I8418" s="425" t="s">
        <v>680</v>
      </c>
      <c r="J8418" s="425">
        <v>202302</v>
      </c>
      <c r="K8418" s="425">
        <v>44742</v>
      </c>
      <c r="L8418" s="425" t="s">
        <v>644</v>
      </c>
      <c r="M8418" s="425">
        <v>-9912.81</v>
      </c>
      <c r="N8418" s="425">
        <v>-16.27</v>
      </c>
      <c r="O8418" s="425" t="s">
        <v>645</v>
      </c>
      <c r="P8418" s="432">
        <v>-15.115</v>
      </c>
      <c r="Q8418" s="425">
        <v>30543689</v>
      </c>
      <c r="R8418" s="425" t="s">
        <v>646</v>
      </c>
      <c r="S8418" s="425">
        <v>8540392</v>
      </c>
      <c r="T8418" s="425" t="s">
        <v>2788</v>
      </c>
    </row>
    <row r="8419" spans="1:20" x14ac:dyDescent="0.25">
      <c r="A8419" s="425" t="s">
        <v>637</v>
      </c>
      <c r="B8419" s="425" t="s">
        <v>831</v>
      </c>
      <c r="C8419" s="425" t="s">
        <v>639</v>
      </c>
      <c r="D8419" s="425" t="s">
        <v>651</v>
      </c>
      <c r="E8419" s="425" t="s">
        <v>667</v>
      </c>
      <c r="F8419" s="425">
        <v>528004120002</v>
      </c>
      <c r="G8419" s="425" t="s">
        <v>642</v>
      </c>
      <c r="H8419" s="425">
        <v>583136</v>
      </c>
      <c r="I8419" s="425" t="s">
        <v>32</v>
      </c>
      <c r="J8419" s="425">
        <v>202302</v>
      </c>
      <c r="K8419" s="425">
        <v>44742</v>
      </c>
      <c r="L8419" s="425" t="s">
        <v>644</v>
      </c>
      <c r="M8419" s="425">
        <v>5013.41</v>
      </c>
      <c r="N8419" s="425">
        <v>8.23</v>
      </c>
      <c r="O8419" s="425" t="s">
        <v>645</v>
      </c>
      <c r="P8419" s="432">
        <v>7.6459999999999999</v>
      </c>
      <c r="Q8419" s="425">
        <v>30543689</v>
      </c>
      <c r="R8419" s="425" t="s">
        <v>646</v>
      </c>
      <c r="S8419" s="425">
        <v>8540358</v>
      </c>
      <c r="T8419" s="425" t="s">
        <v>2797</v>
      </c>
    </row>
    <row r="8420" spans="1:20" x14ac:dyDescent="0.25">
      <c r="A8420" s="425" t="s">
        <v>637</v>
      </c>
      <c r="B8420" s="425" t="s">
        <v>831</v>
      </c>
      <c r="C8420" s="425" t="s">
        <v>639</v>
      </c>
      <c r="D8420" s="425" t="s">
        <v>651</v>
      </c>
      <c r="E8420" s="425" t="s">
        <v>667</v>
      </c>
      <c r="F8420" s="425">
        <v>528004120002</v>
      </c>
      <c r="G8420" s="425" t="s">
        <v>642</v>
      </c>
      <c r="H8420" s="425">
        <v>583136</v>
      </c>
      <c r="I8420" s="425" t="s">
        <v>32</v>
      </c>
      <c r="J8420" s="425">
        <v>202302</v>
      </c>
      <c r="K8420" s="425">
        <v>44742</v>
      </c>
      <c r="L8420" s="425" t="s">
        <v>644</v>
      </c>
      <c r="M8420" s="425">
        <v>10836.2</v>
      </c>
      <c r="N8420" s="425">
        <v>17.78</v>
      </c>
      <c r="O8420" s="425" t="s">
        <v>645</v>
      </c>
      <c r="P8420" s="432">
        <v>16.518000000000001</v>
      </c>
      <c r="Q8420" s="425">
        <v>30543689</v>
      </c>
      <c r="R8420" s="425" t="s">
        <v>646</v>
      </c>
      <c r="S8420" s="425">
        <v>8540399</v>
      </c>
      <c r="T8420" s="425" t="s">
        <v>2790</v>
      </c>
    </row>
    <row r="8421" spans="1:20" x14ac:dyDescent="0.25">
      <c r="A8421" s="425" t="s">
        <v>637</v>
      </c>
      <c r="B8421" s="425" t="s">
        <v>730</v>
      </c>
      <c r="C8421" s="425" t="s">
        <v>639</v>
      </c>
      <c r="D8421" s="425" t="s">
        <v>651</v>
      </c>
      <c r="E8421" s="425" t="s">
        <v>673</v>
      </c>
      <c r="F8421" s="425">
        <v>528004120002</v>
      </c>
      <c r="G8421" s="425" t="s">
        <v>642</v>
      </c>
      <c r="H8421" s="425">
        <v>583133</v>
      </c>
      <c r="I8421" s="425" t="s">
        <v>29</v>
      </c>
      <c r="J8421" s="425">
        <v>202302</v>
      </c>
      <c r="K8421" s="425">
        <v>44742</v>
      </c>
      <c r="L8421" s="425" t="s">
        <v>644</v>
      </c>
      <c r="M8421" s="425">
        <v>6125.69</v>
      </c>
      <c r="N8421" s="425">
        <v>10.050000000000001</v>
      </c>
      <c r="O8421" s="425" t="s">
        <v>645</v>
      </c>
      <c r="P8421" s="432">
        <v>9.3369999999999997</v>
      </c>
      <c r="Q8421" s="425">
        <v>30543689</v>
      </c>
      <c r="R8421" s="425" t="s">
        <v>646</v>
      </c>
      <c r="S8421" s="425">
        <v>8540279</v>
      </c>
      <c r="T8421" s="425" t="s">
        <v>2801</v>
      </c>
    </row>
    <row r="8422" spans="1:20" x14ac:dyDescent="0.25">
      <c r="A8422" s="425" t="s">
        <v>637</v>
      </c>
      <c r="B8422" s="425" t="s">
        <v>730</v>
      </c>
      <c r="C8422" s="425" t="s">
        <v>639</v>
      </c>
      <c r="D8422" s="425" t="s">
        <v>651</v>
      </c>
      <c r="E8422" s="425" t="s">
        <v>673</v>
      </c>
      <c r="F8422" s="425">
        <v>528004120002</v>
      </c>
      <c r="G8422" s="425" t="s">
        <v>642</v>
      </c>
      <c r="H8422" s="425">
        <v>583133</v>
      </c>
      <c r="I8422" s="425" t="s">
        <v>29</v>
      </c>
      <c r="J8422" s="425">
        <v>202302</v>
      </c>
      <c r="K8422" s="425">
        <v>44742</v>
      </c>
      <c r="L8422" s="425" t="s">
        <v>644</v>
      </c>
      <c r="M8422" s="425">
        <v>8194.65</v>
      </c>
      <c r="N8422" s="425">
        <v>13.45</v>
      </c>
      <c r="O8422" s="425" t="s">
        <v>645</v>
      </c>
      <c r="P8422" s="432">
        <v>12.496</v>
      </c>
      <c r="Q8422" s="425">
        <v>30543689</v>
      </c>
      <c r="R8422" s="425" t="s">
        <v>646</v>
      </c>
      <c r="S8422" s="425">
        <v>8540386</v>
      </c>
      <c r="T8422" s="425" t="s">
        <v>2817</v>
      </c>
    </row>
    <row r="8423" spans="1:20" x14ac:dyDescent="0.25">
      <c r="A8423" s="425" t="s">
        <v>637</v>
      </c>
      <c r="B8423" s="425" t="s">
        <v>730</v>
      </c>
      <c r="C8423" s="425" t="s">
        <v>639</v>
      </c>
      <c r="D8423" s="425" t="s">
        <v>695</v>
      </c>
      <c r="E8423" s="425" t="s">
        <v>673</v>
      </c>
      <c r="F8423" s="425">
        <v>528004120002</v>
      </c>
      <c r="G8423" s="425" t="s">
        <v>642</v>
      </c>
      <c r="H8423" s="425">
        <v>583133</v>
      </c>
      <c r="I8423" s="425" t="s">
        <v>29</v>
      </c>
      <c r="J8423" s="425">
        <v>202302</v>
      </c>
      <c r="K8423" s="425">
        <v>44742</v>
      </c>
      <c r="L8423" s="425" t="s">
        <v>644</v>
      </c>
      <c r="M8423" s="425">
        <v>42840.24</v>
      </c>
      <c r="N8423" s="425">
        <v>70.3</v>
      </c>
      <c r="O8423" s="425" t="s">
        <v>645</v>
      </c>
      <c r="P8423" s="432">
        <v>65.311999999999998</v>
      </c>
      <c r="Q8423" s="425">
        <v>30543689</v>
      </c>
      <c r="R8423" s="425" t="s">
        <v>646</v>
      </c>
      <c r="S8423" s="425">
        <v>2046481</v>
      </c>
      <c r="T8423" s="425" t="s">
        <v>2815</v>
      </c>
    </row>
    <row r="8424" spans="1:20" x14ac:dyDescent="0.25">
      <c r="A8424" s="425" t="s">
        <v>637</v>
      </c>
      <c r="B8424" s="425" t="s">
        <v>730</v>
      </c>
      <c r="C8424" s="425" t="s">
        <v>639</v>
      </c>
      <c r="D8424" s="425" t="s">
        <v>640</v>
      </c>
      <c r="E8424" s="425" t="s">
        <v>667</v>
      </c>
      <c r="F8424" s="425">
        <v>528004120002</v>
      </c>
      <c r="G8424" s="425" t="s">
        <v>642</v>
      </c>
      <c r="H8424" s="425">
        <v>583136</v>
      </c>
      <c r="I8424" s="425" t="s">
        <v>32</v>
      </c>
      <c r="J8424" s="425">
        <v>202302</v>
      </c>
      <c r="K8424" s="425">
        <v>44742</v>
      </c>
      <c r="L8424" s="425" t="s">
        <v>644</v>
      </c>
      <c r="M8424" s="425">
        <v>9882.43</v>
      </c>
      <c r="N8424" s="425">
        <v>16.22</v>
      </c>
      <c r="O8424" s="425" t="s">
        <v>645</v>
      </c>
      <c r="P8424" s="432">
        <v>15.069000000000001</v>
      </c>
      <c r="Q8424" s="425">
        <v>30543689</v>
      </c>
      <c r="R8424" s="425" t="s">
        <v>646</v>
      </c>
      <c r="S8424" s="425">
        <v>8540392</v>
      </c>
      <c r="T8424" s="425" t="s">
        <v>2812</v>
      </c>
    </row>
    <row r="8425" spans="1:20" x14ac:dyDescent="0.25">
      <c r="A8425" s="425" t="s">
        <v>637</v>
      </c>
      <c r="B8425" s="425" t="s">
        <v>831</v>
      </c>
      <c r="C8425" s="425" t="s">
        <v>639</v>
      </c>
      <c r="D8425" s="425" t="s">
        <v>640</v>
      </c>
      <c r="E8425" s="425" t="s">
        <v>667</v>
      </c>
      <c r="F8425" s="425">
        <v>528004120002</v>
      </c>
      <c r="G8425" s="425" t="s">
        <v>642</v>
      </c>
      <c r="H8425" s="425">
        <v>583136</v>
      </c>
      <c r="I8425" s="425" t="s">
        <v>32</v>
      </c>
      <c r="J8425" s="425">
        <v>202302</v>
      </c>
      <c r="K8425" s="425">
        <v>44742</v>
      </c>
      <c r="L8425" s="425" t="s">
        <v>644</v>
      </c>
      <c r="M8425" s="425">
        <v>9912.81</v>
      </c>
      <c r="N8425" s="425">
        <v>16.27</v>
      </c>
      <c r="O8425" s="425" t="s">
        <v>645</v>
      </c>
      <c r="P8425" s="432">
        <v>15.115</v>
      </c>
      <c r="Q8425" s="425">
        <v>30543689</v>
      </c>
      <c r="R8425" s="425" t="s">
        <v>646</v>
      </c>
      <c r="S8425" s="425">
        <v>8540392</v>
      </c>
      <c r="T8425" s="425" t="s">
        <v>2788</v>
      </c>
    </row>
    <row r="8426" spans="1:20" x14ac:dyDescent="0.25">
      <c r="A8426" s="425" t="s">
        <v>637</v>
      </c>
      <c r="B8426" s="425" t="s">
        <v>831</v>
      </c>
      <c r="C8426" s="425" t="s">
        <v>639</v>
      </c>
      <c r="D8426" s="425" t="s">
        <v>651</v>
      </c>
      <c r="E8426" s="425" t="s">
        <v>673</v>
      </c>
      <c r="F8426" s="425">
        <v>528004120002</v>
      </c>
      <c r="G8426" s="425" t="s">
        <v>642</v>
      </c>
      <c r="H8426" s="425">
        <v>583133</v>
      </c>
      <c r="I8426" s="425" t="s">
        <v>29</v>
      </c>
      <c r="J8426" s="425">
        <v>202302</v>
      </c>
      <c r="K8426" s="425">
        <v>44742</v>
      </c>
      <c r="L8426" s="425" t="s">
        <v>644</v>
      </c>
      <c r="M8426" s="425">
        <v>3224.91</v>
      </c>
      <c r="N8426" s="425">
        <v>5.29</v>
      </c>
      <c r="O8426" s="425" t="s">
        <v>645</v>
      </c>
      <c r="P8426" s="432">
        <v>4.915</v>
      </c>
      <c r="Q8426" s="425">
        <v>30543689</v>
      </c>
      <c r="R8426" s="425" t="s">
        <v>646</v>
      </c>
      <c r="S8426" s="425">
        <v>8540279</v>
      </c>
      <c r="T8426" s="425" t="s">
        <v>2800</v>
      </c>
    </row>
    <row r="8427" spans="1:20" x14ac:dyDescent="0.25">
      <c r="A8427" s="425" t="s">
        <v>637</v>
      </c>
      <c r="B8427" s="425" t="s">
        <v>831</v>
      </c>
      <c r="C8427" s="425" t="s">
        <v>639</v>
      </c>
      <c r="D8427" s="425" t="s">
        <v>640</v>
      </c>
      <c r="E8427" s="425" t="s">
        <v>673</v>
      </c>
      <c r="F8427" s="425">
        <v>528004120002</v>
      </c>
      <c r="G8427" s="425" t="s">
        <v>642</v>
      </c>
      <c r="H8427" s="425">
        <v>583133</v>
      </c>
      <c r="I8427" s="425" t="s">
        <v>29</v>
      </c>
      <c r="J8427" s="425">
        <v>202302</v>
      </c>
      <c r="K8427" s="425">
        <v>44742</v>
      </c>
      <c r="L8427" s="425" t="s">
        <v>644</v>
      </c>
      <c r="M8427" s="425">
        <v>27523.42</v>
      </c>
      <c r="N8427" s="425">
        <v>45.16</v>
      </c>
      <c r="O8427" s="425" t="s">
        <v>645</v>
      </c>
      <c r="P8427" s="432">
        <v>41.954999999999998</v>
      </c>
      <c r="Q8427" s="425">
        <v>30543689</v>
      </c>
      <c r="R8427" s="425" t="s">
        <v>646</v>
      </c>
      <c r="S8427" s="425">
        <v>2029740</v>
      </c>
      <c r="T8427" s="425" t="s">
        <v>2796</v>
      </c>
    </row>
    <row r="8428" spans="1:20" x14ac:dyDescent="0.25">
      <c r="A8428" s="425" t="s">
        <v>637</v>
      </c>
      <c r="B8428" s="425" t="s">
        <v>831</v>
      </c>
      <c r="C8428" s="425" t="s">
        <v>639</v>
      </c>
      <c r="D8428" s="425" t="s">
        <v>640</v>
      </c>
      <c r="E8428" s="425" t="s">
        <v>673</v>
      </c>
      <c r="F8428" s="425">
        <v>528004120002</v>
      </c>
      <c r="G8428" s="425" t="s">
        <v>642</v>
      </c>
      <c r="H8428" s="425">
        <v>583133</v>
      </c>
      <c r="I8428" s="425" t="s">
        <v>29</v>
      </c>
      <c r="J8428" s="425">
        <v>202302</v>
      </c>
      <c r="K8428" s="425">
        <v>44742</v>
      </c>
      <c r="L8428" s="425" t="s">
        <v>644</v>
      </c>
      <c r="M8428" s="425">
        <v>4711.6400000000003</v>
      </c>
      <c r="N8428" s="425">
        <v>7.73</v>
      </c>
      <c r="O8428" s="425" t="s">
        <v>645</v>
      </c>
      <c r="P8428" s="432">
        <v>7.181</v>
      </c>
      <c r="Q8428" s="425">
        <v>30543689</v>
      </c>
      <c r="R8428" s="425" t="s">
        <v>646</v>
      </c>
      <c r="S8428" s="425">
        <v>2012905</v>
      </c>
      <c r="T8428" s="425" t="s">
        <v>2795</v>
      </c>
    </row>
    <row r="8429" spans="1:20" x14ac:dyDescent="0.25">
      <c r="A8429" s="425" t="s">
        <v>637</v>
      </c>
      <c r="B8429" s="425" t="s">
        <v>831</v>
      </c>
      <c r="C8429" s="425" t="s">
        <v>639</v>
      </c>
      <c r="D8429" s="425" t="s">
        <v>695</v>
      </c>
      <c r="E8429" s="425" t="s">
        <v>673</v>
      </c>
      <c r="F8429" s="425">
        <v>528004120002</v>
      </c>
      <c r="G8429" s="425" t="s">
        <v>642</v>
      </c>
      <c r="H8429" s="425">
        <v>583133</v>
      </c>
      <c r="I8429" s="425" t="s">
        <v>29</v>
      </c>
      <c r="J8429" s="425">
        <v>202302</v>
      </c>
      <c r="K8429" s="425">
        <v>44742</v>
      </c>
      <c r="L8429" s="425" t="s">
        <v>644</v>
      </c>
      <c r="M8429" s="425">
        <v>30009.82</v>
      </c>
      <c r="N8429" s="425">
        <v>49.24</v>
      </c>
      <c r="O8429" s="425" t="s">
        <v>645</v>
      </c>
      <c r="P8429" s="432">
        <v>45.746000000000002</v>
      </c>
      <c r="Q8429" s="425">
        <v>30543689</v>
      </c>
      <c r="R8429" s="425" t="s">
        <v>646</v>
      </c>
      <c r="S8429" s="425">
        <v>2046481</v>
      </c>
      <c r="T8429" s="425" t="s">
        <v>2794</v>
      </c>
    </row>
    <row r="8430" spans="1:20" x14ac:dyDescent="0.25">
      <c r="A8430" s="425" t="s">
        <v>637</v>
      </c>
      <c r="B8430" s="425" t="s">
        <v>831</v>
      </c>
      <c r="C8430" s="425" t="s">
        <v>639</v>
      </c>
      <c r="D8430" s="425" t="s">
        <v>640</v>
      </c>
      <c r="E8430" s="425" t="s">
        <v>673</v>
      </c>
      <c r="F8430" s="425">
        <v>528004120002</v>
      </c>
      <c r="G8430" s="425" t="s">
        <v>642</v>
      </c>
      <c r="H8430" s="425">
        <v>583133</v>
      </c>
      <c r="I8430" s="425" t="s">
        <v>29</v>
      </c>
      <c r="J8430" s="425">
        <v>202302</v>
      </c>
      <c r="K8430" s="425">
        <v>44742</v>
      </c>
      <c r="L8430" s="425" t="s">
        <v>644</v>
      </c>
      <c r="M8430" s="425">
        <v>7727.69</v>
      </c>
      <c r="N8430" s="425">
        <v>12.68</v>
      </c>
      <c r="O8430" s="425" t="s">
        <v>645</v>
      </c>
      <c r="P8430" s="432">
        <v>11.78</v>
      </c>
      <c r="Q8430" s="425">
        <v>30543689</v>
      </c>
      <c r="R8430" s="425" t="s">
        <v>646</v>
      </c>
      <c r="S8430" s="425">
        <v>8540206</v>
      </c>
      <c r="T8430" s="425" t="s">
        <v>2783</v>
      </c>
    </row>
    <row r="8431" spans="1:20" x14ac:dyDescent="0.25">
      <c r="A8431" s="425" t="s">
        <v>637</v>
      </c>
      <c r="B8431" s="425" t="s">
        <v>730</v>
      </c>
      <c r="C8431" s="425" t="s">
        <v>639</v>
      </c>
      <c r="D8431" s="425" t="s">
        <v>640</v>
      </c>
      <c r="E8431" s="425" t="s">
        <v>673</v>
      </c>
      <c r="F8431" s="425">
        <v>528004120002</v>
      </c>
      <c r="G8431" s="425" t="s">
        <v>642</v>
      </c>
      <c r="H8431" s="425">
        <v>583133</v>
      </c>
      <c r="I8431" s="425" t="s">
        <v>29</v>
      </c>
      <c r="J8431" s="425">
        <v>202302</v>
      </c>
      <c r="K8431" s="425">
        <v>44742</v>
      </c>
      <c r="L8431" s="425" t="s">
        <v>644</v>
      </c>
      <c r="M8431" s="425">
        <v>8070.87</v>
      </c>
      <c r="N8431" s="425">
        <v>13.24</v>
      </c>
      <c r="O8431" s="425" t="s">
        <v>645</v>
      </c>
      <c r="P8431" s="432">
        <v>12.3</v>
      </c>
      <c r="Q8431" s="425">
        <v>30543689</v>
      </c>
      <c r="R8431" s="425" t="s">
        <v>646</v>
      </c>
      <c r="S8431" s="425">
        <v>8540206</v>
      </c>
      <c r="T8431" s="425" t="s">
        <v>2781</v>
      </c>
    </row>
    <row r="8432" spans="1:20" x14ac:dyDescent="0.25">
      <c r="A8432" s="425" t="s">
        <v>637</v>
      </c>
      <c r="B8432" s="425" t="s">
        <v>730</v>
      </c>
      <c r="C8432" s="425" t="s">
        <v>639</v>
      </c>
      <c r="D8432" s="425" t="s">
        <v>640</v>
      </c>
      <c r="E8432" s="425" t="s">
        <v>673</v>
      </c>
      <c r="F8432" s="425">
        <v>528004120002</v>
      </c>
      <c r="G8432" s="425" t="s">
        <v>642</v>
      </c>
      <c r="H8432" s="425">
        <v>583133</v>
      </c>
      <c r="I8432" s="425" t="s">
        <v>29</v>
      </c>
      <c r="J8432" s="425">
        <v>202302</v>
      </c>
      <c r="K8432" s="425">
        <v>44742</v>
      </c>
      <c r="L8432" s="425" t="s">
        <v>644</v>
      </c>
      <c r="M8432" s="425">
        <v>5318.77</v>
      </c>
      <c r="N8432" s="425">
        <v>8.73</v>
      </c>
      <c r="O8432" s="425" t="s">
        <v>645</v>
      </c>
      <c r="P8432" s="432">
        <v>8.1110000000000007</v>
      </c>
      <c r="Q8432" s="425">
        <v>30543689</v>
      </c>
      <c r="R8432" s="425" t="s">
        <v>646</v>
      </c>
      <c r="S8432" s="425">
        <v>2012905</v>
      </c>
      <c r="T8432" s="425" t="s">
        <v>2779</v>
      </c>
    </row>
    <row r="8433" spans="1:20" x14ac:dyDescent="0.25">
      <c r="A8433" s="425" t="s">
        <v>637</v>
      </c>
      <c r="B8433" s="425" t="s">
        <v>730</v>
      </c>
      <c r="C8433" s="425" t="s">
        <v>639</v>
      </c>
      <c r="D8433" s="425" t="s">
        <v>640</v>
      </c>
      <c r="E8433" s="425" t="s">
        <v>673</v>
      </c>
      <c r="F8433" s="425">
        <v>528004120002</v>
      </c>
      <c r="G8433" s="425" t="s">
        <v>642</v>
      </c>
      <c r="H8433" s="425">
        <v>583133</v>
      </c>
      <c r="I8433" s="425" t="s">
        <v>29</v>
      </c>
      <c r="J8433" s="425">
        <v>202302</v>
      </c>
      <c r="K8433" s="425">
        <v>44742</v>
      </c>
      <c r="L8433" s="425" t="s">
        <v>644</v>
      </c>
      <c r="M8433" s="425">
        <v>102783.58</v>
      </c>
      <c r="N8433" s="425">
        <v>168.66</v>
      </c>
      <c r="O8433" s="425" t="s">
        <v>645</v>
      </c>
      <c r="P8433" s="432">
        <v>156.69200000000001</v>
      </c>
      <c r="Q8433" s="425">
        <v>30543689</v>
      </c>
      <c r="R8433" s="425" t="s">
        <v>646</v>
      </c>
      <c r="S8433" s="425">
        <v>2029740</v>
      </c>
      <c r="T8433" s="425" t="s">
        <v>2776</v>
      </c>
    </row>
    <row r="8434" spans="1:20" x14ac:dyDescent="0.25">
      <c r="A8434" s="425" t="s">
        <v>637</v>
      </c>
      <c r="B8434" s="425" t="s">
        <v>831</v>
      </c>
      <c r="C8434" s="425" t="s">
        <v>639</v>
      </c>
      <c r="D8434" s="425" t="s">
        <v>651</v>
      </c>
      <c r="E8434" s="425" t="s">
        <v>673</v>
      </c>
      <c r="F8434" s="425">
        <v>528004120002</v>
      </c>
      <c r="G8434" s="425" t="s">
        <v>642</v>
      </c>
      <c r="H8434" s="425">
        <v>583133</v>
      </c>
      <c r="I8434" s="425" t="s">
        <v>29</v>
      </c>
      <c r="J8434" s="425">
        <v>202302</v>
      </c>
      <c r="K8434" s="425">
        <v>44742</v>
      </c>
      <c r="L8434" s="425" t="s">
        <v>644</v>
      </c>
      <c r="M8434" s="425">
        <v>4337.21</v>
      </c>
      <c r="N8434" s="425">
        <v>7.12</v>
      </c>
      <c r="O8434" s="425" t="s">
        <v>645</v>
      </c>
      <c r="P8434" s="432">
        <v>6.6150000000000002</v>
      </c>
      <c r="Q8434" s="425">
        <v>30543689</v>
      </c>
      <c r="R8434" s="425" t="s">
        <v>646</v>
      </c>
      <c r="S8434" s="425">
        <v>8540386</v>
      </c>
      <c r="T8434" s="425" t="s">
        <v>2822</v>
      </c>
    </row>
    <row r="8435" spans="1:20" x14ac:dyDescent="0.25">
      <c r="A8435" s="425" t="s">
        <v>637</v>
      </c>
      <c r="B8435" s="425" t="s">
        <v>1313</v>
      </c>
      <c r="C8435" s="425" t="s">
        <v>639</v>
      </c>
      <c r="D8435" s="425" t="s">
        <v>651</v>
      </c>
      <c r="E8435" s="425" t="s">
        <v>641</v>
      </c>
      <c r="F8435" s="425">
        <v>528004120003</v>
      </c>
      <c r="G8435" s="425" t="s">
        <v>816</v>
      </c>
      <c r="H8435" s="425">
        <v>583557</v>
      </c>
      <c r="I8435" s="425" t="s">
        <v>76</v>
      </c>
      <c r="J8435" s="425">
        <v>202302</v>
      </c>
      <c r="K8435" s="425">
        <v>44743</v>
      </c>
      <c r="L8435" s="425" t="s">
        <v>644</v>
      </c>
      <c r="M8435" s="425">
        <v>-116839.59</v>
      </c>
      <c r="N8435" s="425">
        <v>-187.28</v>
      </c>
      <c r="O8435" s="425" t="s">
        <v>645</v>
      </c>
      <c r="P8435" s="432">
        <v>-178.12100000000001</v>
      </c>
      <c r="Q8435" s="425">
        <v>30543689</v>
      </c>
      <c r="R8435" s="425"/>
      <c r="S8435" s="425"/>
      <c r="T8435" s="425" t="s">
        <v>1670</v>
      </c>
    </row>
    <row r="8436" spans="1:20" x14ac:dyDescent="0.25">
      <c r="A8436" s="425" t="s">
        <v>637</v>
      </c>
      <c r="B8436" s="425" t="s">
        <v>1313</v>
      </c>
      <c r="C8436" s="425" t="s">
        <v>639</v>
      </c>
      <c r="D8436" s="425" t="s">
        <v>651</v>
      </c>
      <c r="E8436" s="425" t="s">
        <v>641</v>
      </c>
      <c r="F8436" s="425">
        <v>528004120003</v>
      </c>
      <c r="G8436" s="425" t="s">
        <v>816</v>
      </c>
      <c r="H8436" s="425">
        <v>583557</v>
      </c>
      <c r="I8436" s="425" t="s">
        <v>76</v>
      </c>
      <c r="J8436" s="425">
        <v>202302</v>
      </c>
      <c r="K8436" s="425">
        <v>44743</v>
      </c>
      <c r="L8436" s="425" t="s">
        <v>644</v>
      </c>
      <c r="M8436" s="425">
        <v>-105155.05</v>
      </c>
      <c r="N8436" s="425">
        <v>-168.55</v>
      </c>
      <c r="O8436" s="425" t="s">
        <v>645</v>
      </c>
      <c r="P8436" s="432">
        <v>-160.30699999999999</v>
      </c>
      <c r="Q8436" s="425">
        <v>30543689</v>
      </c>
      <c r="R8436" s="425"/>
      <c r="S8436" s="425"/>
      <c r="T8436" s="425" t="s">
        <v>1669</v>
      </c>
    </row>
    <row r="8437" spans="1:20" x14ac:dyDescent="0.25">
      <c r="A8437" s="425" t="s">
        <v>637</v>
      </c>
      <c r="B8437" s="425" t="s">
        <v>1313</v>
      </c>
      <c r="C8437" s="425" t="s">
        <v>639</v>
      </c>
      <c r="D8437" s="425" t="s">
        <v>651</v>
      </c>
      <c r="E8437" s="425" t="s">
        <v>641</v>
      </c>
      <c r="F8437" s="425">
        <v>528004120003</v>
      </c>
      <c r="G8437" s="425" t="s">
        <v>816</v>
      </c>
      <c r="H8437" s="425">
        <v>583557</v>
      </c>
      <c r="I8437" s="425" t="s">
        <v>76</v>
      </c>
      <c r="J8437" s="425">
        <v>202302</v>
      </c>
      <c r="K8437" s="425">
        <v>44743</v>
      </c>
      <c r="L8437" s="425" t="s">
        <v>644</v>
      </c>
      <c r="M8437" s="425">
        <v>-350512.97</v>
      </c>
      <c r="N8437" s="425">
        <v>-561.83000000000004</v>
      </c>
      <c r="O8437" s="425" t="s">
        <v>645</v>
      </c>
      <c r="P8437" s="432">
        <v>-534.35400000000004</v>
      </c>
      <c r="Q8437" s="425">
        <v>30543689</v>
      </c>
      <c r="R8437" s="425"/>
      <c r="S8437" s="425"/>
      <c r="T8437" s="425" t="s">
        <v>1671</v>
      </c>
    </row>
    <row r="8438" spans="1:20" x14ac:dyDescent="0.25">
      <c r="A8438" s="425" t="s">
        <v>637</v>
      </c>
      <c r="B8438" s="425" t="s">
        <v>1313</v>
      </c>
      <c r="C8438" s="425" t="s">
        <v>639</v>
      </c>
      <c r="D8438" s="425" t="s">
        <v>651</v>
      </c>
      <c r="E8438" s="425" t="s">
        <v>641</v>
      </c>
      <c r="F8438" s="425">
        <v>528004120003</v>
      </c>
      <c r="G8438" s="425" t="s">
        <v>816</v>
      </c>
      <c r="H8438" s="425">
        <v>583557</v>
      </c>
      <c r="I8438" s="425" t="s">
        <v>76</v>
      </c>
      <c r="J8438" s="425">
        <v>202302</v>
      </c>
      <c r="K8438" s="425">
        <v>44743</v>
      </c>
      <c r="L8438" s="425" t="s">
        <v>644</v>
      </c>
      <c r="M8438" s="425">
        <v>-46738.15</v>
      </c>
      <c r="N8438" s="425">
        <v>-74.92</v>
      </c>
      <c r="O8438" s="425" t="s">
        <v>645</v>
      </c>
      <c r="P8438" s="432">
        <v>-71.256</v>
      </c>
      <c r="Q8438" s="425">
        <v>30543689</v>
      </c>
      <c r="R8438" s="425"/>
      <c r="S8438" s="425"/>
      <c r="T8438" s="425" t="s">
        <v>1667</v>
      </c>
    </row>
    <row r="8439" spans="1:20" x14ac:dyDescent="0.25">
      <c r="A8439" s="425" t="s">
        <v>637</v>
      </c>
      <c r="B8439" s="425" t="s">
        <v>1313</v>
      </c>
      <c r="C8439" s="425" t="s">
        <v>639</v>
      </c>
      <c r="D8439" s="425" t="s">
        <v>651</v>
      </c>
      <c r="E8439" s="425" t="s">
        <v>641</v>
      </c>
      <c r="F8439" s="425">
        <v>528004120003</v>
      </c>
      <c r="G8439" s="425" t="s">
        <v>816</v>
      </c>
      <c r="H8439" s="425">
        <v>583557</v>
      </c>
      <c r="I8439" s="425" t="s">
        <v>76</v>
      </c>
      <c r="J8439" s="425">
        <v>202302</v>
      </c>
      <c r="K8439" s="425">
        <v>44743</v>
      </c>
      <c r="L8439" s="425" t="s">
        <v>644</v>
      </c>
      <c r="M8439" s="425">
        <v>-518762.23</v>
      </c>
      <c r="N8439" s="425">
        <v>-831.51</v>
      </c>
      <c r="O8439" s="425" t="s">
        <v>645</v>
      </c>
      <c r="P8439" s="432">
        <v>-790.84500000000003</v>
      </c>
      <c r="Q8439" s="425">
        <v>30543689</v>
      </c>
      <c r="R8439" s="425"/>
      <c r="S8439" s="425"/>
      <c r="T8439" s="425" t="s">
        <v>1668</v>
      </c>
    </row>
    <row r="8440" spans="1:20" x14ac:dyDescent="0.25">
      <c r="A8440" s="425" t="s">
        <v>637</v>
      </c>
      <c r="B8440" s="425" t="s">
        <v>1313</v>
      </c>
      <c r="C8440" s="425" t="s">
        <v>639</v>
      </c>
      <c r="D8440" s="425" t="s">
        <v>651</v>
      </c>
      <c r="E8440" s="425" t="s">
        <v>641</v>
      </c>
      <c r="F8440" s="425">
        <v>528004120003</v>
      </c>
      <c r="G8440" s="425" t="s">
        <v>816</v>
      </c>
      <c r="H8440" s="425">
        <v>583561</v>
      </c>
      <c r="I8440" s="425" t="s">
        <v>982</v>
      </c>
      <c r="J8440" s="425">
        <v>202302</v>
      </c>
      <c r="K8440" s="425">
        <v>44743</v>
      </c>
      <c r="L8440" s="425" t="s">
        <v>644</v>
      </c>
      <c r="M8440" s="425">
        <v>116839.59</v>
      </c>
      <c r="N8440" s="425">
        <v>187.28</v>
      </c>
      <c r="O8440" s="425" t="s">
        <v>645</v>
      </c>
      <c r="P8440" s="432">
        <v>178.12100000000001</v>
      </c>
      <c r="Q8440" s="425">
        <v>30543689</v>
      </c>
      <c r="R8440" s="425"/>
      <c r="S8440" s="425"/>
      <c r="T8440" s="425" t="s">
        <v>1670</v>
      </c>
    </row>
    <row r="8441" spans="1:20" x14ac:dyDescent="0.25">
      <c r="A8441" s="425" t="s">
        <v>637</v>
      </c>
      <c r="B8441" s="425" t="s">
        <v>1313</v>
      </c>
      <c r="C8441" s="425" t="s">
        <v>639</v>
      </c>
      <c r="D8441" s="425" t="s">
        <v>651</v>
      </c>
      <c r="E8441" s="425" t="s">
        <v>641</v>
      </c>
      <c r="F8441" s="425">
        <v>528004120003</v>
      </c>
      <c r="G8441" s="425" t="s">
        <v>816</v>
      </c>
      <c r="H8441" s="425">
        <v>583561</v>
      </c>
      <c r="I8441" s="425" t="s">
        <v>982</v>
      </c>
      <c r="J8441" s="425">
        <v>202302</v>
      </c>
      <c r="K8441" s="425">
        <v>44743</v>
      </c>
      <c r="L8441" s="425" t="s">
        <v>644</v>
      </c>
      <c r="M8441" s="425">
        <v>105155.05</v>
      </c>
      <c r="N8441" s="425">
        <v>168.55</v>
      </c>
      <c r="O8441" s="425" t="s">
        <v>645</v>
      </c>
      <c r="P8441" s="432">
        <v>160.30699999999999</v>
      </c>
      <c r="Q8441" s="425">
        <v>30543689</v>
      </c>
      <c r="R8441" s="425"/>
      <c r="S8441" s="425"/>
      <c r="T8441" s="425" t="s">
        <v>1669</v>
      </c>
    </row>
    <row r="8442" spans="1:20" x14ac:dyDescent="0.25">
      <c r="A8442" s="425" t="s">
        <v>637</v>
      </c>
      <c r="B8442" s="425" t="s">
        <v>1313</v>
      </c>
      <c r="C8442" s="425" t="s">
        <v>639</v>
      </c>
      <c r="D8442" s="425" t="s">
        <v>651</v>
      </c>
      <c r="E8442" s="425" t="s">
        <v>641</v>
      </c>
      <c r="F8442" s="425">
        <v>528004120003</v>
      </c>
      <c r="G8442" s="425" t="s">
        <v>816</v>
      </c>
      <c r="H8442" s="425">
        <v>583561</v>
      </c>
      <c r="I8442" s="425" t="s">
        <v>982</v>
      </c>
      <c r="J8442" s="425">
        <v>202302</v>
      </c>
      <c r="K8442" s="425">
        <v>44743</v>
      </c>
      <c r="L8442" s="425" t="s">
        <v>644</v>
      </c>
      <c r="M8442" s="425">
        <v>350512.97</v>
      </c>
      <c r="N8442" s="425">
        <v>561.83000000000004</v>
      </c>
      <c r="O8442" s="425" t="s">
        <v>645</v>
      </c>
      <c r="P8442" s="432">
        <v>534.35400000000004</v>
      </c>
      <c r="Q8442" s="425">
        <v>30543689</v>
      </c>
      <c r="R8442" s="425"/>
      <c r="S8442" s="425"/>
      <c r="T8442" s="425" t="s">
        <v>1671</v>
      </c>
    </row>
    <row r="8443" spans="1:20" x14ac:dyDescent="0.25">
      <c r="A8443" s="425" t="s">
        <v>637</v>
      </c>
      <c r="B8443" s="425" t="s">
        <v>1313</v>
      </c>
      <c r="C8443" s="425" t="s">
        <v>639</v>
      </c>
      <c r="D8443" s="425" t="s">
        <v>651</v>
      </c>
      <c r="E8443" s="425" t="s">
        <v>641</v>
      </c>
      <c r="F8443" s="425">
        <v>528004120003</v>
      </c>
      <c r="G8443" s="425" t="s">
        <v>816</v>
      </c>
      <c r="H8443" s="425">
        <v>583561</v>
      </c>
      <c r="I8443" s="425" t="s">
        <v>982</v>
      </c>
      <c r="J8443" s="425">
        <v>202302</v>
      </c>
      <c r="K8443" s="425">
        <v>44743</v>
      </c>
      <c r="L8443" s="425" t="s">
        <v>644</v>
      </c>
      <c r="M8443" s="425">
        <v>46738.15</v>
      </c>
      <c r="N8443" s="425">
        <v>74.92</v>
      </c>
      <c r="O8443" s="425" t="s">
        <v>645</v>
      </c>
      <c r="P8443" s="432">
        <v>71.256</v>
      </c>
      <c r="Q8443" s="425">
        <v>30543689</v>
      </c>
      <c r="R8443" s="425"/>
      <c r="S8443" s="425"/>
      <c r="T8443" s="425" t="s">
        <v>1667</v>
      </c>
    </row>
    <row r="8444" spans="1:20" x14ac:dyDescent="0.25">
      <c r="A8444" s="425" t="s">
        <v>637</v>
      </c>
      <c r="B8444" s="425" t="s">
        <v>998</v>
      </c>
      <c r="C8444" s="425" t="s">
        <v>639</v>
      </c>
      <c r="D8444" s="425" t="s">
        <v>651</v>
      </c>
      <c r="E8444" s="425" t="s">
        <v>641</v>
      </c>
      <c r="F8444" s="425">
        <v>528004120035</v>
      </c>
      <c r="G8444" s="425" t="s">
        <v>2188</v>
      </c>
      <c r="H8444" s="425">
        <v>583634</v>
      </c>
      <c r="I8444" s="425" t="s">
        <v>2189</v>
      </c>
      <c r="J8444" s="425">
        <v>202302</v>
      </c>
      <c r="K8444" s="425">
        <v>44743</v>
      </c>
      <c r="L8444" s="425" t="s">
        <v>644</v>
      </c>
      <c r="M8444" s="425">
        <v>-10504002.27</v>
      </c>
      <c r="N8444" s="425">
        <v>-16836.650000000001</v>
      </c>
      <c r="O8444" s="425" t="s">
        <v>645</v>
      </c>
      <c r="P8444" s="432">
        <v>-16013.249</v>
      </c>
      <c r="Q8444" s="425">
        <v>30543689</v>
      </c>
      <c r="R8444" s="425"/>
      <c r="S8444" s="425"/>
      <c r="T8444" s="425" t="s">
        <v>2915</v>
      </c>
    </row>
    <row r="8445" spans="1:20" x14ac:dyDescent="0.25">
      <c r="A8445" s="425" t="s">
        <v>637</v>
      </c>
      <c r="B8445" s="425" t="s">
        <v>998</v>
      </c>
      <c r="C8445" s="425" t="s">
        <v>639</v>
      </c>
      <c r="D8445" s="425" t="s">
        <v>651</v>
      </c>
      <c r="E8445" s="425" t="s">
        <v>641</v>
      </c>
      <c r="F8445" s="425">
        <v>528004120034</v>
      </c>
      <c r="G8445" s="425" t="s">
        <v>2758</v>
      </c>
      <c r="H8445" s="425">
        <v>583633</v>
      </c>
      <c r="I8445" s="425" t="s">
        <v>2759</v>
      </c>
      <c r="J8445" s="425">
        <v>202302</v>
      </c>
      <c r="K8445" s="425">
        <v>44743</v>
      </c>
      <c r="L8445" s="425" t="s">
        <v>644</v>
      </c>
      <c r="M8445" s="425">
        <v>10504002.27</v>
      </c>
      <c r="N8445" s="425">
        <v>16836.650000000001</v>
      </c>
      <c r="O8445" s="425" t="s">
        <v>645</v>
      </c>
      <c r="P8445" s="432">
        <v>16013.249</v>
      </c>
      <c r="Q8445" s="425">
        <v>30543689</v>
      </c>
      <c r="R8445" s="425"/>
      <c r="S8445" s="425"/>
      <c r="T8445" s="425" t="s">
        <v>2915</v>
      </c>
    </row>
    <row r="8446" spans="1:20" x14ac:dyDescent="0.25">
      <c r="A8446" s="425" t="s">
        <v>637</v>
      </c>
      <c r="B8446" s="425" t="s">
        <v>1313</v>
      </c>
      <c r="C8446" s="425" t="s">
        <v>639</v>
      </c>
      <c r="D8446" s="425" t="s">
        <v>651</v>
      </c>
      <c r="E8446" s="425" t="s">
        <v>641</v>
      </c>
      <c r="F8446" s="425">
        <v>528004120003</v>
      </c>
      <c r="G8446" s="425" t="s">
        <v>816</v>
      </c>
      <c r="H8446" s="425">
        <v>583561</v>
      </c>
      <c r="I8446" s="425" t="s">
        <v>982</v>
      </c>
      <c r="J8446" s="425">
        <v>202302</v>
      </c>
      <c r="K8446" s="425">
        <v>44743</v>
      </c>
      <c r="L8446" s="425" t="s">
        <v>644</v>
      </c>
      <c r="M8446" s="425">
        <v>518762.23</v>
      </c>
      <c r="N8446" s="425">
        <v>831.51</v>
      </c>
      <c r="O8446" s="425" t="s">
        <v>645</v>
      </c>
      <c r="P8446" s="432">
        <v>790.84500000000003</v>
      </c>
      <c r="Q8446" s="425">
        <v>30543689</v>
      </c>
      <c r="R8446" s="425"/>
      <c r="S8446" s="425"/>
      <c r="T8446" s="425" t="s">
        <v>1668</v>
      </c>
    </row>
    <row r="8447" spans="1:20" x14ac:dyDescent="0.25">
      <c r="A8447" s="425" t="s">
        <v>637</v>
      </c>
      <c r="B8447" s="425" t="s">
        <v>1525</v>
      </c>
      <c r="C8447" s="425" t="s">
        <v>639</v>
      </c>
      <c r="D8447" s="425" t="s">
        <v>651</v>
      </c>
      <c r="E8447" s="425" t="s">
        <v>667</v>
      </c>
      <c r="F8447" s="425">
        <v>528004120010</v>
      </c>
      <c r="G8447" s="425" t="s">
        <v>653</v>
      </c>
      <c r="H8447" s="425">
        <v>583596</v>
      </c>
      <c r="I8447" s="425" t="s">
        <v>181</v>
      </c>
      <c r="J8447" s="425">
        <v>202302</v>
      </c>
      <c r="K8447" s="425">
        <v>44743</v>
      </c>
      <c r="L8447" s="425" t="s">
        <v>644</v>
      </c>
      <c r="M8447" s="425">
        <v>-302316.67</v>
      </c>
      <c r="N8447" s="425">
        <v>-484.58</v>
      </c>
      <c r="O8447" s="425" t="s">
        <v>645</v>
      </c>
      <c r="P8447" s="432">
        <v>-460.88099999999997</v>
      </c>
      <c r="Q8447" s="425">
        <v>30543689</v>
      </c>
      <c r="R8447" s="425" t="s">
        <v>668</v>
      </c>
      <c r="S8447" s="425" t="s">
        <v>1549</v>
      </c>
      <c r="T8447" s="425" t="s">
        <v>1684</v>
      </c>
    </row>
    <row r="8448" spans="1:20" x14ac:dyDescent="0.25">
      <c r="A8448" s="425" t="s">
        <v>637</v>
      </c>
      <c r="B8448" s="425" t="s">
        <v>1525</v>
      </c>
      <c r="C8448" s="425" t="s">
        <v>639</v>
      </c>
      <c r="D8448" s="425" t="s">
        <v>651</v>
      </c>
      <c r="E8448" s="425" t="s">
        <v>667</v>
      </c>
      <c r="F8448" s="425">
        <v>528004120010</v>
      </c>
      <c r="G8448" s="425" t="s">
        <v>653</v>
      </c>
      <c r="H8448" s="425">
        <v>583596</v>
      </c>
      <c r="I8448" s="425" t="s">
        <v>181</v>
      </c>
      <c r="J8448" s="425">
        <v>202302</v>
      </c>
      <c r="K8448" s="425">
        <v>44743</v>
      </c>
      <c r="L8448" s="425" t="s">
        <v>644</v>
      </c>
      <c r="M8448" s="425">
        <v>-302316.67</v>
      </c>
      <c r="N8448" s="425">
        <v>-484.58</v>
      </c>
      <c r="O8448" s="425" t="s">
        <v>645</v>
      </c>
      <c r="P8448" s="432">
        <v>-460.88099999999997</v>
      </c>
      <c r="Q8448" s="425">
        <v>30543689</v>
      </c>
      <c r="R8448" s="425" t="s">
        <v>668</v>
      </c>
      <c r="S8448" s="425" t="s">
        <v>1547</v>
      </c>
      <c r="T8448" s="425" t="s">
        <v>1683</v>
      </c>
    </row>
    <row r="8449" spans="1:20" x14ac:dyDescent="0.25">
      <c r="A8449" s="425" t="s">
        <v>637</v>
      </c>
      <c r="B8449" s="425" t="s">
        <v>1525</v>
      </c>
      <c r="C8449" s="425" t="s">
        <v>639</v>
      </c>
      <c r="D8449" s="425" t="s">
        <v>651</v>
      </c>
      <c r="E8449" s="425" t="s">
        <v>667</v>
      </c>
      <c r="F8449" s="425">
        <v>528004120010</v>
      </c>
      <c r="G8449" s="425" t="s">
        <v>653</v>
      </c>
      <c r="H8449" s="425">
        <v>583596</v>
      </c>
      <c r="I8449" s="425" t="s">
        <v>181</v>
      </c>
      <c r="J8449" s="425">
        <v>202302</v>
      </c>
      <c r="K8449" s="425">
        <v>44743</v>
      </c>
      <c r="L8449" s="425" t="s">
        <v>644</v>
      </c>
      <c r="M8449" s="425">
        <v>-302316.67</v>
      </c>
      <c r="N8449" s="425">
        <v>-484.58</v>
      </c>
      <c r="O8449" s="425" t="s">
        <v>645</v>
      </c>
      <c r="P8449" s="432">
        <v>-460.88099999999997</v>
      </c>
      <c r="Q8449" s="425">
        <v>30543689</v>
      </c>
      <c r="R8449" s="425" t="s">
        <v>668</v>
      </c>
      <c r="S8449" s="425" t="s">
        <v>1545</v>
      </c>
      <c r="T8449" s="425" t="s">
        <v>1682</v>
      </c>
    </row>
    <row r="8450" spans="1:20" x14ac:dyDescent="0.25">
      <c r="A8450" s="425" t="s">
        <v>637</v>
      </c>
      <c r="B8450" s="425" t="s">
        <v>1525</v>
      </c>
      <c r="C8450" s="425" t="s">
        <v>639</v>
      </c>
      <c r="D8450" s="425" t="s">
        <v>651</v>
      </c>
      <c r="E8450" s="425" t="s">
        <v>667</v>
      </c>
      <c r="F8450" s="425">
        <v>528004120010</v>
      </c>
      <c r="G8450" s="425" t="s">
        <v>653</v>
      </c>
      <c r="H8450" s="425">
        <v>583598</v>
      </c>
      <c r="I8450" s="425" t="s">
        <v>179</v>
      </c>
      <c r="J8450" s="425">
        <v>202302</v>
      </c>
      <c r="K8450" s="425">
        <v>44743</v>
      </c>
      <c r="L8450" s="425" t="s">
        <v>644</v>
      </c>
      <c r="M8450" s="425">
        <v>302316.67</v>
      </c>
      <c r="N8450" s="425">
        <v>484.58</v>
      </c>
      <c r="O8450" s="425" t="s">
        <v>645</v>
      </c>
      <c r="P8450" s="432">
        <v>460.88099999999997</v>
      </c>
      <c r="Q8450" s="425">
        <v>30543689</v>
      </c>
      <c r="R8450" s="425" t="s">
        <v>668</v>
      </c>
      <c r="S8450" s="425" t="s">
        <v>1549</v>
      </c>
      <c r="T8450" s="425" t="s">
        <v>1684</v>
      </c>
    </row>
    <row r="8451" spans="1:20" x14ac:dyDescent="0.25">
      <c r="A8451" s="425" t="s">
        <v>637</v>
      </c>
      <c r="B8451" s="425" t="s">
        <v>1525</v>
      </c>
      <c r="C8451" s="425" t="s">
        <v>639</v>
      </c>
      <c r="D8451" s="425" t="s">
        <v>651</v>
      </c>
      <c r="E8451" s="425" t="s">
        <v>667</v>
      </c>
      <c r="F8451" s="425">
        <v>528004120010</v>
      </c>
      <c r="G8451" s="425" t="s">
        <v>653</v>
      </c>
      <c r="H8451" s="425">
        <v>583598</v>
      </c>
      <c r="I8451" s="425" t="s">
        <v>179</v>
      </c>
      <c r="J8451" s="425">
        <v>202302</v>
      </c>
      <c r="K8451" s="425">
        <v>44743</v>
      </c>
      <c r="L8451" s="425" t="s">
        <v>644</v>
      </c>
      <c r="M8451" s="425">
        <v>302316.67</v>
      </c>
      <c r="N8451" s="425">
        <v>484.58</v>
      </c>
      <c r="O8451" s="425" t="s">
        <v>645</v>
      </c>
      <c r="P8451" s="432">
        <v>460.88099999999997</v>
      </c>
      <c r="Q8451" s="425">
        <v>30543689</v>
      </c>
      <c r="R8451" s="425" t="s">
        <v>668</v>
      </c>
      <c r="S8451" s="425" t="s">
        <v>1547</v>
      </c>
      <c r="T8451" s="425" t="s">
        <v>1683</v>
      </c>
    </row>
    <row r="8452" spans="1:20" x14ac:dyDescent="0.25">
      <c r="A8452" s="425" t="s">
        <v>637</v>
      </c>
      <c r="B8452" s="425" t="s">
        <v>1525</v>
      </c>
      <c r="C8452" s="425" t="s">
        <v>639</v>
      </c>
      <c r="D8452" s="425" t="s">
        <v>651</v>
      </c>
      <c r="E8452" s="425" t="s">
        <v>667</v>
      </c>
      <c r="F8452" s="425">
        <v>528004120010</v>
      </c>
      <c r="G8452" s="425" t="s">
        <v>653</v>
      </c>
      <c r="H8452" s="425">
        <v>583598</v>
      </c>
      <c r="I8452" s="425" t="s">
        <v>179</v>
      </c>
      <c r="J8452" s="425">
        <v>202302</v>
      </c>
      <c r="K8452" s="425">
        <v>44743</v>
      </c>
      <c r="L8452" s="425" t="s">
        <v>644</v>
      </c>
      <c r="M8452" s="425">
        <v>302316.67</v>
      </c>
      <c r="N8452" s="425">
        <v>484.58</v>
      </c>
      <c r="O8452" s="425" t="s">
        <v>645</v>
      </c>
      <c r="P8452" s="432">
        <v>460.88099999999997</v>
      </c>
      <c r="Q8452" s="425">
        <v>30543689</v>
      </c>
      <c r="R8452" s="425" t="s">
        <v>668</v>
      </c>
      <c r="S8452" s="425" t="s">
        <v>1545</v>
      </c>
      <c r="T8452" s="425" t="s">
        <v>1682</v>
      </c>
    </row>
    <row r="8453" spans="1:20" x14ac:dyDescent="0.25">
      <c r="A8453" s="425" t="s">
        <v>637</v>
      </c>
      <c r="B8453" s="425" t="s">
        <v>638</v>
      </c>
      <c r="C8453" s="425" t="s">
        <v>639</v>
      </c>
      <c r="D8453" s="425" t="s">
        <v>640</v>
      </c>
      <c r="E8453" s="425" t="s">
        <v>2008</v>
      </c>
      <c r="F8453" s="425">
        <v>528004120002</v>
      </c>
      <c r="G8453" s="425" t="s">
        <v>642</v>
      </c>
      <c r="H8453" s="425">
        <v>583155</v>
      </c>
      <c r="I8453" s="425" t="s">
        <v>45</v>
      </c>
      <c r="J8453" s="425">
        <v>202302</v>
      </c>
      <c r="K8453" s="425">
        <v>44755</v>
      </c>
      <c r="L8453" s="425" t="s">
        <v>644</v>
      </c>
      <c r="M8453" s="425">
        <v>-1180.72</v>
      </c>
      <c r="N8453" s="425">
        <v>-1.89</v>
      </c>
      <c r="O8453" s="425" t="s">
        <v>645</v>
      </c>
      <c r="P8453" s="432">
        <v>-1.798</v>
      </c>
      <c r="Q8453" s="425">
        <v>30543689</v>
      </c>
      <c r="R8453" s="425" t="s">
        <v>646</v>
      </c>
      <c r="S8453" s="425">
        <v>9985235</v>
      </c>
      <c r="T8453" s="425" t="s">
        <v>2941</v>
      </c>
    </row>
    <row r="8454" spans="1:20" x14ac:dyDescent="0.25">
      <c r="A8454" s="425" t="s">
        <v>637</v>
      </c>
      <c r="B8454" s="425" t="s">
        <v>638</v>
      </c>
      <c r="C8454" s="425" t="s">
        <v>639</v>
      </c>
      <c r="D8454" s="425" t="s">
        <v>640</v>
      </c>
      <c r="E8454" s="425" t="s">
        <v>2008</v>
      </c>
      <c r="F8454" s="425">
        <v>528004120002</v>
      </c>
      <c r="G8454" s="425" t="s">
        <v>642</v>
      </c>
      <c r="H8454" s="425">
        <v>856781</v>
      </c>
      <c r="I8454" s="425" t="s">
        <v>476</v>
      </c>
      <c r="J8454" s="425">
        <v>202302</v>
      </c>
      <c r="K8454" s="425">
        <v>44755</v>
      </c>
      <c r="L8454" s="425" t="s">
        <v>644</v>
      </c>
      <c r="M8454" s="425">
        <v>1180.72</v>
      </c>
      <c r="N8454" s="425">
        <v>1.89</v>
      </c>
      <c r="O8454" s="425" t="s">
        <v>645</v>
      </c>
      <c r="P8454" s="432">
        <v>1.798</v>
      </c>
      <c r="Q8454" s="425">
        <v>30543689</v>
      </c>
      <c r="R8454" s="425" t="s">
        <v>646</v>
      </c>
      <c r="S8454" s="425">
        <v>9985235</v>
      </c>
      <c r="T8454" s="425" t="s">
        <v>2941</v>
      </c>
    </row>
    <row r="8455" spans="1:20" x14ac:dyDescent="0.25">
      <c r="A8455" s="425" t="s">
        <v>637</v>
      </c>
      <c r="B8455" s="425" t="s">
        <v>677</v>
      </c>
      <c r="C8455" s="425" t="s">
        <v>639</v>
      </c>
      <c r="D8455" s="425" t="s">
        <v>695</v>
      </c>
      <c r="E8455" s="425" t="s">
        <v>673</v>
      </c>
      <c r="F8455" s="425">
        <v>528004120002</v>
      </c>
      <c r="G8455" s="425" t="s">
        <v>642</v>
      </c>
      <c r="H8455" s="425">
        <v>583148</v>
      </c>
      <c r="I8455" s="425" t="s">
        <v>699</v>
      </c>
      <c r="J8455" s="425">
        <v>202302</v>
      </c>
      <c r="K8455" s="425">
        <v>44764</v>
      </c>
      <c r="L8455" s="425" t="s">
        <v>644</v>
      </c>
      <c r="M8455" s="425">
        <v>-275860.90000000002</v>
      </c>
      <c r="N8455" s="425">
        <v>-442.17</v>
      </c>
      <c r="O8455" s="425" t="s">
        <v>645</v>
      </c>
      <c r="P8455" s="432">
        <v>-420.54599999999999</v>
      </c>
      <c r="Q8455" s="425">
        <v>30543689</v>
      </c>
      <c r="R8455" s="425" t="s">
        <v>646</v>
      </c>
      <c r="S8455" s="425">
        <v>2046481</v>
      </c>
      <c r="T8455" s="425" t="s">
        <v>2999</v>
      </c>
    </row>
    <row r="8456" spans="1:20" x14ac:dyDescent="0.25">
      <c r="A8456" s="425" t="s">
        <v>637</v>
      </c>
      <c r="B8456" s="425" t="s">
        <v>677</v>
      </c>
      <c r="C8456" s="425" t="s">
        <v>639</v>
      </c>
      <c r="D8456" s="425" t="s">
        <v>651</v>
      </c>
      <c r="E8456" s="425" t="s">
        <v>673</v>
      </c>
      <c r="F8456" s="425">
        <v>528004120002</v>
      </c>
      <c r="G8456" s="425" t="s">
        <v>642</v>
      </c>
      <c r="H8456" s="425">
        <v>583148</v>
      </c>
      <c r="I8456" s="425" t="s">
        <v>699</v>
      </c>
      <c r="J8456" s="425">
        <v>202302</v>
      </c>
      <c r="K8456" s="425">
        <v>44764</v>
      </c>
      <c r="L8456" s="425" t="s">
        <v>644</v>
      </c>
      <c r="M8456" s="425">
        <v>-41757.18</v>
      </c>
      <c r="N8456" s="425">
        <v>-66.930000000000007</v>
      </c>
      <c r="O8456" s="425" t="s">
        <v>645</v>
      </c>
      <c r="P8456" s="432">
        <v>-63.656999999999996</v>
      </c>
      <c r="Q8456" s="425">
        <v>30543689</v>
      </c>
      <c r="R8456" s="425" t="s">
        <v>646</v>
      </c>
      <c r="S8456" s="425">
        <v>8540386</v>
      </c>
      <c r="T8456" s="425" t="s">
        <v>3004</v>
      </c>
    </row>
    <row r="8457" spans="1:20" x14ac:dyDescent="0.25">
      <c r="A8457" s="425" t="s">
        <v>637</v>
      </c>
      <c r="B8457" s="425" t="s">
        <v>677</v>
      </c>
      <c r="C8457" s="425" t="s">
        <v>639</v>
      </c>
      <c r="D8457" s="425" t="s">
        <v>651</v>
      </c>
      <c r="E8457" s="425" t="s">
        <v>673</v>
      </c>
      <c r="F8457" s="425">
        <v>528004120002</v>
      </c>
      <c r="G8457" s="425" t="s">
        <v>642</v>
      </c>
      <c r="H8457" s="425">
        <v>583148</v>
      </c>
      <c r="I8457" s="425" t="s">
        <v>699</v>
      </c>
      <c r="J8457" s="425">
        <v>202302</v>
      </c>
      <c r="K8457" s="425">
        <v>44764</v>
      </c>
      <c r="L8457" s="425" t="s">
        <v>644</v>
      </c>
      <c r="M8457" s="425">
        <v>-69800.84</v>
      </c>
      <c r="N8457" s="425">
        <v>-111.88</v>
      </c>
      <c r="O8457" s="425" t="s">
        <v>645</v>
      </c>
      <c r="P8457" s="432">
        <v>-106.408</v>
      </c>
      <c r="Q8457" s="425">
        <v>30543689</v>
      </c>
      <c r="R8457" s="425" t="s">
        <v>646</v>
      </c>
      <c r="S8457" s="425">
        <v>8540279</v>
      </c>
      <c r="T8457" s="425" t="s">
        <v>3000</v>
      </c>
    </row>
    <row r="8458" spans="1:20" x14ac:dyDescent="0.25">
      <c r="A8458" s="425" t="s">
        <v>637</v>
      </c>
      <c r="B8458" s="425" t="s">
        <v>677</v>
      </c>
      <c r="C8458" s="425" t="s">
        <v>639</v>
      </c>
      <c r="D8458" s="425" t="s">
        <v>695</v>
      </c>
      <c r="E8458" s="425" t="s">
        <v>667</v>
      </c>
      <c r="F8458" s="425">
        <v>528004120002</v>
      </c>
      <c r="G8458" s="425" t="s">
        <v>642</v>
      </c>
      <c r="H8458" s="425">
        <v>583149</v>
      </c>
      <c r="I8458" s="425" t="s">
        <v>680</v>
      </c>
      <c r="J8458" s="425">
        <v>202302</v>
      </c>
      <c r="K8458" s="425">
        <v>44764</v>
      </c>
      <c r="L8458" s="425" t="s">
        <v>644</v>
      </c>
      <c r="M8458" s="425">
        <v>-533588.80000000005</v>
      </c>
      <c r="N8458" s="425">
        <v>-855.28</v>
      </c>
      <c r="O8458" s="425" t="s">
        <v>645</v>
      </c>
      <c r="P8458" s="432">
        <v>-813.452</v>
      </c>
      <c r="Q8458" s="425">
        <v>30543689</v>
      </c>
      <c r="R8458" s="425" t="s">
        <v>646</v>
      </c>
      <c r="S8458" s="425">
        <v>2023596</v>
      </c>
      <c r="T8458" s="425" t="s">
        <v>3001</v>
      </c>
    </row>
    <row r="8459" spans="1:20" x14ac:dyDescent="0.25">
      <c r="A8459" s="425" t="s">
        <v>637</v>
      </c>
      <c r="B8459" s="425" t="s">
        <v>754</v>
      </c>
      <c r="C8459" s="425" t="s">
        <v>639</v>
      </c>
      <c r="D8459" s="425" t="s">
        <v>651</v>
      </c>
      <c r="E8459" s="425" t="s">
        <v>673</v>
      </c>
      <c r="F8459" s="425">
        <v>528004120002</v>
      </c>
      <c r="G8459" s="425" t="s">
        <v>642</v>
      </c>
      <c r="H8459" s="425">
        <v>583133</v>
      </c>
      <c r="I8459" s="425" t="s">
        <v>29</v>
      </c>
      <c r="J8459" s="425">
        <v>202302</v>
      </c>
      <c r="K8459" s="425">
        <v>44764</v>
      </c>
      <c r="L8459" s="425" t="s">
        <v>644</v>
      </c>
      <c r="M8459" s="425">
        <v>7160.97</v>
      </c>
      <c r="N8459" s="425">
        <v>11.48</v>
      </c>
      <c r="O8459" s="425" t="s">
        <v>645</v>
      </c>
      <c r="P8459" s="432">
        <v>10.919</v>
      </c>
      <c r="Q8459" s="425">
        <v>30543689</v>
      </c>
      <c r="R8459" s="425" t="s">
        <v>646</v>
      </c>
      <c r="S8459" s="425">
        <v>8540386</v>
      </c>
      <c r="T8459" s="425" t="s">
        <v>3039</v>
      </c>
    </row>
    <row r="8460" spans="1:20" x14ac:dyDescent="0.25">
      <c r="A8460" s="425" t="s">
        <v>637</v>
      </c>
      <c r="B8460" s="425" t="s">
        <v>754</v>
      </c>
      <c r="C8460" s="425" t="s">
        <v>639</v>
      </c>
      <c r="D8460" s="425" t="s">
        <v>651</v>
      </c>
      <c r="E8460" s="425" t="s">
        <v>667</v>
      </c>
      <c r="F8460" s="425">
        <v>528004120002</v>
      </c>
      <c r="G8460" s="425" t="s">
        <v>642</v>
      </c>
      <c r="H8460" s="425">
        <v>583136</v>
      </c>
      <c r="I8460" s="425" t="s">
        <v>32</v>
      </c>
      <c r="J8460" s="425">
        <v>202302</v>
      </c>
      <c r="K8460" s="425">
        <v>44764</v>
      </c>
      <c r="L8460" s="425" t="s">
        <v>644</v>
      </c>
      <c r="M8460" s="425">
        <v>6529.16</v>
      </c>
      <c r="N8460" s="425">
        <v>10.47</v>
      </c>
      <c r="O8460" s="425" t="s">
        <v>645</v>
      </c>
      <c r="P8460" s="432">
        <v>9.9580000000000002</v>
      </c>
      <c r="Q8460" s="425">
        <v>30543689</v>
      </c>
      <c r="R8460" s="425" t="s">
        <v>646</v>
      </c>
      <c r="S8460" s="425">
        <v>8540358</v>
      </c>
      <c r="T8460" s="425" t="s">
        <v>3036</v>
      </c>
    </row>
    <row r="8461" spans="1:20" x14ac:dyDescent="0.25">
      <c r="A8461" s="425" t="s">
        <v>637</v>
      </c>
      <c r="B8461" s="425" t="s">
        <v>754</v>
      </c>
      <c r="C8461" s="425" t="s">
        <v>639</v>
      </c>
      <c r="D8461" s="425" t="s">
        <v>651</v>
      </c>
      <c r="E8461" s="425" t="s">
        <v>667</v>
      </c>
      <c r="F8461" s="425">
        <v>528004120002</v>
      </c>
      <c r="G8461" s="425" t="s">
        <v>642</v>
      </c>
      <c r="H8461" s="425">
        <v>583136</v>
      </c>
      <c r="I8461" s="425" t="s">
        <v>32</v>
      </c>
      <c r="J8461" s="425">
        <v>202302</v>
      </c>
      <c r="K8461" s="425">
        <v>44764</v>
      </c>
      <c r="L8461" s="425" t="s">
        <v>644</v>
      </c>
      <c r="M8461" s="425">
        <v>2472.62</v>
      </c>
      <c r="N8461" s="425">
        <v>3.96</v>
      </c>
      <c r="O8461" s="425" t="s">
        <v>645</v>
      </c>
      <c r="P8461" s="432">
        <v>3.766</v>
      </c>
      <c r="Q8461" s="425">
        <v>30543689</v>
      </c>
      <c r="R8461" s="425" t="s">
        <v>646</v>
      </c>
      <c r="S8461" s="425">
        <v>2036440</v>
      </c>
      <c r="T8461" s="425" t="s">
        <v>3019</v>
      </c>
    </row>
    <row r="8462" spans="1:20" x14ac:dyDescent="0.25">
      <c r="A8462" s="425" t="s">
        <v>637</v>
      </c>
      <c r="B8462" s="425" t="s">
        <v>754</v>
      </c>
      <c r="C8462" s="425" t="s">
        <v>639</v>
      </c>
      <c r="D8462" s="425" t="s">
        <v>651</v>
      </c>
      <c r="E8462" s="425" t="s">
        <v>667</v>
      </c>
      <c r="F8462" s="425">
        <v>528004120002</v>
      </c>
      <c r="G8462" s="425" t="s">
        <v>642</v>
      </c>
      <c r="H8462" s="425">
        <v>583136</v>
      </c>
      <c r="I8462" s="425" t="s">
        <v>32</v>
      </c>
      <c r="J8462" s="425">
        <v>202302</v>
      </c>
      <c r="K8462" s="425">
        <v>44764</v>
      </c>
      <c r="L8462" s="425" t="s">
        <v>644</v>
      </c>
      <c r="M8462" s="425">
        <v>14355.83</v>
      </c>
      <c r="N8462" s="425">
        <v>23.01</v>
      </c>
      <c r="O8462" s="425" t="s">
        <v>645</v>
      </c>
      <c r="P8462" s="432">
        <v>21.885000000000002</v>
      </c>
      <c r="Q8462" s="425">
        <v>30543689</v>
      </c>
      <c r="R8462" s="425" t="s">
        <v>646</v>
      </c>
      <c r="S8462" s="425">
        <v>8540399</v>
      </c>
      <c r="T8462" s="425" t="s">
        <v>3008</v>
      </c>
    </row>
    <row r="8463" spans="1:20" x14ac:dyDescent="0.25">
      <c r="A8463" s="425" t="s">
        <v>637</v>
      </c>
      <c r="B8463" s="425" t="s">
        <v>754</v>
      </c>
      <c r="C8463" s="425" t="s">
        <v>639</v>
      </c>
      <c r="D8463" s="425" t="s">
        <v>640</v>
      </c>
      <c r="E8463" s="425" t="s">
        <v>708</v>
      </c>
      <c r="F8463" s="425">
        <v>528004120002</v>
      </c>
      <c r="G8463" s="425" t="s">
        <v>642</v>
      </c>
      <c r="H8463" s="425">
        <v>583155</v>
      </c>
      <c r="I8463" s="425" t="s">
        <v>45</v>
      </c>
      <c r="J8463" s="425">
        <v>202302</v>
      </c>
      <c r="K8463" s="425">
        <v>44764</v>
      </c>
      <c r="L8463" s="425" t="s">
        <v>644</v>
      </c>
      <c r="M8463" s="425">
        <v>-17860.849999999999</v>
      </c>
      <c r="N8463" s="425">
        <v>-28.63</v>
      </c>
      <c r="O8463" s="425" t="s">
        <v>645</v>
      </c>
      <c r="P8463" s="432">
        <v>-27.23</v>
      </c>
      <c r="Q8463" s="425">
        <v>30543689</v>
      </c>
      <c r="R8463" s="425" t="s">
        <v>646</v>
      </c>
      <c r="S8463" s="425">
        <v>8540039</v>
      </c>
      <c r="T8463" s="425" t="s">
        <v>3027</v>
      </c>
    </row>
    <row r="8464" spans="1:20" x14ac:dyDescent="0.25">
      <c r="A8464" s="425" t="s">
        <v>637</v>
      </c>
      <c r="B8464" s="425" t="s">
        <v>754</v>
      </c>
      <c r="C8464" s="425" t="s">
        <v>639</v>
      </c>
      <c r="D8464" s="425" t="s">
        <v>651</v>
      </c>
      <c r="E8464" s="425" t="s">
        <v>673</v>
      </c>
      <c r="F8464" s="425">
        <v>528004120002</v>
      </c>
      <c r="G8464" s="425" t="s">
        <v>642</v>
      </c>
      <c r="H8464" s="425">
        <v>583133</v>
      </c>
      <c r="I8464" s="425" t="s">
        <v>29</v>
      </c>
      <c r="J8464" s="425">
        <v>202302</v>
      </c>
      <c r="K8464" s="425">
        <v>44764</v>
      </c>
      <c r="L8464" s="425" t="s">
        <v>644</v>
      </c>
      <c r="M8464" s="425">
        <v>11207</v>
      </c>
      <c r="N8464" s="425">
        <v>17.96</v>
      </c>
      <c r="O8464" s="425" t="s">
        <v>645</v>
      </c>
      <c r="P8464" s="432">
        <v>17.082000000000001</v>
      </c>
      <c r="Q8464" s="425">
        <v>30543689</v>
      </c>
      <c r="R8464" s="425" t="s">
        <v>646</v>
      </c>
      <c r="S8464" s="425">
        <v>8540279</v>
      </c>
      <c r="T8464" s="425" t="s">
        <v>3014</v>
      </c>
    </row>
    <row r="8465" spans="1:20" x14ac:dyDescent="0.25">
      <c r="A8465" s="425" t="s">
        <v>637</v>
      </c>
      <c r="B8465" s="425" t="s">
        <v>754</v>
      </c>
      <c r="C8465" s="425" t="s">
        <v>639</v>
      </c>
      <c r="D8465" s="425" t="s">
        <v>640</v>
      </c>
      <c r="E8465" s="425" t="s">
        <v>708</v>
      </c>
      <c r="F8465" s="425">
        <v>528004120002</v>
      </c>
      <c r="G8465" s="425" t="s">
        <v>642</v>
      </c>
      <c r="H8465" s="425">
        <v>856781</v>
      </c>
      <c r="I8465" s="425" t="s">
        <v>476</v>
      </c>
      <c r="J8465" s="425">
        <v>202302</v>
      </c>
      <c r="K8465" s="425">
        <v>44764</v>
      </c>
      <c r="L8465" s="425" t="s">
        <v>644</v>
      </c>
      <c r="M8465" s="425">
        <v>17860.849999999999</v>
      </c>
      <c r="N8465" s="425">
        <v>28.63</v>
      </c>
      <c r="O8465" s="425" t="s">
        <v>645</v>
      </c>
      <c r="P8465" s="432">
        <v>27.23</v>
      </c>
      <c r="Q8465" s="425">
        <v>30543689</v>
      </c>
      <c r="R8465" s="425" t="s">
        <v>646</v>
      </c>
      <c r="S8465" s="425">
        <v>8540039</v>
      </c>
      <c r="T8465" s="425" t="s">
        <v>3027</v>
      </c>
    </row>
    <row r="8466" spans="1:20" x14ac:dyDescent="0.25">
      <c r="A8466" s="425" t="s">
        <v>637</v>
      </c>
      <c r="B8466" s="425" t="s">
        <v>754</v>
      </c>
      <c r="C8466" s="425" t="s">
        <v>639</v>
      </c>
      <c r="D8466" s="425" t="s">
        <v>695</v>
      </c>
      <c r="E8466" s="425" t="s">
        <v>673</v>
      </c>
      <c r="F8466" s="425">
        <v>528004120002</v>
      </c>
      <c r="G8466" s="425" t="s">
        <v>642</v>
      </c>
      <c r="H8466" s="425">
        <v>583133</v>
      </c>
      <c r="I8466" s="425" t="s">
        <v>29</v>
      </c>
      <c r="J8466" s="425">
        <v>202302</v>
      </c>
      <c r="K8466" s="425">
        <v>44764</v>
      </c>
      <c r="L8466" s="425" t="s">
        <v>644</v>
      </c>
      <c r="M8466" s="425">
        <v>35909.14</v>
      </c>
      <c r="N8466" s="425">
        <v>57.56</v>
      </c>
      <c r="O8466" s="425" t="s">
        <v>645</v>
      </c>
      <c r="P8466" s="432">
        <v>54.744999999999997</v>
      </c>
      <c r="Q8466" s="425">
        <v>30543689</v>
      </c>
      <c r="R8466" s="425" t="s">
        <v>646</v>
      </c>
      <c r="S8466" s="425">
        <v>2046481</v>
      </c>
      <c r="T8466" s="425" t="s">
        <v>3034</v>
      </c>
    </row>
    <row r="8467" spans="1:20" x14ac:dyDescent="0.25">
      <c r="A8467" s="425" t="s">
        <v>637</v>
      </c>
      <c r="B8467" s="425" t="s">
        <v>754</v>
      </c>
      <c r="C8467" s="425" t="s">
        <v>639</v>
      </c>
      <c r="D8467" s="425" t="s">
        <v>640</v>
      </c>
      <c r="E8467" s="425" t="s">
        <v>673</v>
      </c>
      <c r="F8467" s="425">
        <v>528004120002</v>
      </c>
      <c r="G8467" s="425" t="s">
        <v>642</v>
      </c>
      <c r="H8467" s="425">
        <v>583133</v>
      </c>
      <c r="I8467" s="425" t="s">
        <v>29</v>
      </c>
      <c r="J8467" s="425">
        <v>202302</v>
      </c>
      <c r="K8467" s="425">
        <v>44764</v>
      </c>
      <c r="L8467" s="425" t="s">
        <v>644</v>
      </c>
      <c r="M8467" s="425">
        <v>27797.34</v>
      </c>
      <c r="N8467" s="425">
        <v>44.56</v>
      </c>
      <c r="O8467" s="425" t="s">
        <v>645</v>
      </c>
      <c r="P8467" s="432">
        <v>42.381</v>
      </c>
      <c r="Q8467" s="425">
        <v>30543689</v>
      </c>
      <c r="R8467" s="425" t="s">
        <v>646</v>
      </c>
      <c r="S8467" s="425">
        <v>2029740</v>
      </c>
      <c r="T8467" s="425" t="s">
        <v>3030</v>
      </c>
    </row>
    <row r="8468" spans="1:20" x14ac:dyDescent="0.25">
      <c r="A8468" s="425" t="s">
        <v>637</v>
      </c>
      <c r="B8468" s="425" t="s">
        <v>754</v>
      </c>
      <c r="C8468" s="425" t="s">
        <v>639</v>
      </c>
      <c r="D8468" s="425" t="s">
        <v>640</v>
      </c>
      <c r="E8468" s="425" t="s">
        <v>673</v>
      </c>
      <c r="F8468" s="425">
        <v>528004120002</v>
      </c>
      <c r="G8468" s="425" t="s">
        <v>642</v>
      </c>
      <c r="H8468" s="425">
        <v>583133</v>
      </c>
      <c r="I8468" s="425" t="s">
        <v>29</v>
      </c>
      <c r="J8468" s="425">
        <v>202302</v>
      </c>
      <c r="K8468" s="425">
        <v>44764</v>
      </c>
      <c r="L8468" s="425" t="s">
        <v>644</v>
      </c>
      <c r="M8468" s="425">
        <v>7096.34</v>
      </c>
      <c r="N8468" s="425">
        <v>11.37</v>
      </c>
      <c r="O8468" s="425" t="s">
        <v>645</v>
      </c>
      <c r="P8468" s="432">
        <v>10.814</v>
      </c>
      <c r="Q8468" s="425">
        <v>30543689</v>
      </c>
      <c r="R8468" s="425" t="s">
        <v>646</v>
      </c>
      <c r="S8468" s="425">
        <v>2012905</v>
      </c>
      <c r="T8468" s="425" t="s">
        <v>3026</v>
      </c>
    </row>
    <row r="8469" spans="1:20" x14ac:dyDescent="0.25">
      <c r="A8469" s="425" t="s">
        <v>637</v>
      </c>
      <c r="B8469" s="425" t="s">
        <v>754</v>
      </c>
      <c r="C8469" s="425" t="s">
        <v>639</v>
      </c>
      <c r="D8469" s="425" t="s">
        <v>640</v>
      </c>
      <c r="E8469" s="425" t="s">
        <v>673</v>
      </c>
      <c r="F8469" s="425">
        <v>528004120002</v>
      </c>
      <c r="G8469" s="425" t="s">
        <v>642</v>
      </c>
      <c r="H8469" s="425">
        <v>583133</v>
      </c>
      <c r="I8469" s="425" t="s">
        <v>29</v>
      </c>
      <c r="J8469" s="425">
        <v>202302</v>
      </c>
      <c r="K8469" s="425">
        <v>44764</v>
      </c>
      <c r="L8469" s="425" t="s">
        <v>644</v>
      </c>
      <c r="M8469" s="425">
        <v>13044.27</v>
      </c>
      <c r="N8469" s="425">
        <v>20.91</v>
      </c>
      <c r="O8469" s="425" t="s">
        <v>645</v>
      </c>
      <c r="P8469" s="432">
        <v>19.887</v>
      </c>
      <c r="Q8469" s="425">
        <v>30543689</v>
      </c>
      <c r="R8469" s="425" t="s">
        <v>646</v>
      </c>
      <c r="S8469" s="425">
        <v>8540206</v>
      </c>
      <c r="T8469" s="425" t="s">
        <v>3024</v>
      </c>
    </row>
    <row r="8470" spans="1:20" x14ac:dyDescent="0.25">
      <c r="A8470" s="425" t="s">
        <v>637</v>
      </c>
      <c r="B8470" s="425" t="s">
        <v>754</v>
      </c>
      <c r="C8470" s="425" t="s">
        <v>639</v>
      </c>
      <c r="D8470" s="425" t="s">
        <v>640</v>
      </c>
      <c r="E8470" s="425" t="s">
        <v>667</v>
      </c>
      <c r="F8470" s="425">
        <v>528004120002</v>
      </c>
      <c r="G8470" s="425" t="s">
        <v>642</v>
      </c>
      <c r="H8470" s="425">
        <v>583149</v>
      </c>
      <c r="I8470" s="425" t="s">
        <v>680</v>
      </c>
      <c r="J8470" s="425">
        <v>202302</v>
      </c>
      <c r="K8470" s="425">
        <v>44764</v>
      </c>
      <c r="L8470" s="425" t="s">
        <v>644</v>
      </c>
      <c r="M8470" s="425">
        <v>-12724.96</v>
      </c>
      <c r="N8470" s="425">
        <v>-20.399999999999999</v>
      </c>
      <c r="O8470" s="425" t="s">
        <v>645</v>
      </c>
      <c r="P8470" s="432">
        <v>-19.402000000000001</v>
      </c>
      <c r="Q8470" s="425">
        <v>30543689</v>
      </c>
      <c r="R8470" s="425" t="s">
        <v>646</v>
      </c>
      <c r="S8470" s="425">
        <v>8540392</v>
      </c>
      <c r="T8470" s="425" t="s">
        <v>3022</v>
      </c>
    </row>
    <row r="8471" spans="1:20" x14ac:dyDescent="0.25">
      <c r="A8471" s="425" t="s">
        <v>637</v>
      </c>
      <c r="B8471" s="425" t="s">
        <v>754</v>
      </c>
      <c r="C8471" s="425" t="s">
        <v>639</v>
      </c>
      <c r="D8471" s="425" t="s">
        <v>640</v>
      </c>
      <c r="E8471" s="425" t="s">
        <v>673</v>
      </c>
      <c r="F8471" s="425">
        <v>528004120002</v>
      </c>
      <c r="G8471" s="425" t="s">
        <v>642</v>
      </c>
      <c r="H8471" s="425">
        <v>583148</v>
      </c>
      <c r="I8471" s="425" t="s">
        <v>699</v>
      </c>
      <c r="J8471" s="425">
        <v>202302</v>
      </c>
      <c r="K8471" s="425">
        <v>44764</v>
      </c>
      <c r="L8471" s="425" t="s">
        <v>644</v>
      </c>
      <c r="M8471" s="425">
        <v>-27797.34</v>
      </c>
      <c r="N8471" s="425">
        <v>-44.56</v>
      </c>
      <c r="O8471" s="425" t="s">
        <v>645</v>
      </c>
      <c r="P8471" s="432">
        <v>-42.381</v>
      </c>
      <c r="Q8471" s="425">
        <v>30543689</v>
      </c>
      <c r="R8471" s="425" t="s">
        <v>646</v>
      </c>
      <c r="S8471" s="425">
        <v>2029740</v>
      </c>
      <c r="T8471" s="425" t="s">
        <v>3030</v>
      </c>
    </row>
    <row r="8472" spans="1:20" x14ac:dyDescent="0.25">
      <c r="A8472" s="425" t="s">
        <v>637</v>
      </c>
      <c r="B8472" s="425" t="s">
        <v>754</v>
      </c>
      <c r="C8472" s="425" t="s">
        <v>639</v>
      </c>
      <c r="D8472" s="425" t="s">
        <v>640</v>
      </c>
      <c r="E8472" s="425" t="s">
        <v>673</v>
      </c>
      <c r="F8472" s="425">
        <v>528004120002</v>
      </c>
      <c r="G8472" s="425" t="s">
        <v>642</v>
      </c>
      <c r="H8472" s="425">
        <v>583148</v>
      </c>
      <c r="I8472" s="425" t="s">
        <v>699</v>
      </c>
      <c r="J8472" s="425">
        <v>202302</v>
      </c>
      <c r="K8472" s="425">
        <v>44764</v>
      </c>
      <c r="L8472" s="425" t="s">
        <v>644</v>
      </c>
      <c r="M8472" s="425">
        <v>-7096.34</v>
      </c>
      <c r="N8472" s="425">
        <v>-11.37</v>
      </c>
      <c r="O8472" s="425" t="s">
        <v>645</v>
      </c>
      <c r="P8472" s="432">
        <v>-10.814</v>
      </c>
      <c r="Q8472" s="425">
        <v>30543689</v>
      </c>
      <c r="R8472" s="425" t="s">
        <v>646</v>
      </c>
      <c r="S8472" s="425">
        <v>2012905</v>
      </c>
      <c r="T8472" s="425" t="s">
        <v>3026</v>
      </c>
    </row>
    <row r="8473" spans="1:20" x14ac:dyDescent="0.25">
      <c r="A8473" s="425" t="s">
        <v>637</v>
      </c>
      <c r="B8473" s="425" t="s">
        <v>754</v>
      </c>
      <c r="C8473" s="425" t="s">
        <v>639</v>
      </c>
      <c r="D8473" s="425" t="s">
        <v>640</v>
      </c>
      <c r="E8473" s="425" t="s">
        <v>673</v>
      </c>
      <c r="F8473" s="425">
        <v>528004120002</v>
      </c>
      <c r="G8473" s="425" t="s">
        <v>642</v>
      </c>
      <c r="H8473" s="425">
        <v>583148</v>
      </c>
      <c r="I8473" s="425" t="s">
        <v>699</v>
      </c>
      <c r="J8473" s="425">
        <v>202302</v>
      </c>
      <c r="K8473" s="425">
        <v>44764</v>
      </c>
      <c r="L8473" s="425" t="s">
        <v>644</v>
      </c>
      <c r="M8473" s="425">
        <v>-13044.27</v>
      </c>
      <c r="N8473" s="425">
        <v>-20.91</v>
      </c>
      <c r="O8473" s="425" t="s">
        <v>645</v>
      </c>
      <c r="P8473" s="432">
        <v>-19.887</v>
      </c>
      <c r="Q8473" s="425">
        <v>30543689</v>
      </c>
      <c r="R8473" s="425" t="s">
        <v>646</v>
      </c>
      <c r="S8473" s="425">
        <v>8540206</v>
      </c>
      <c r="T8473" s="425" t="s">
        <v>3024</v>
      </c>
    </row>
    <row r="8474" spans="1:20" x14ac:dyDescent="0.25">
      <c r="A8474" s="425" t="s">
        <v>637</v>
      </c>
      <c r="B8474" s="425" t="s">
        <v>677</v>
      </c>
      <c r="C8474" s="425" t="s">
        <v>639</v>
      </c>
      <c r="D8474" s="425" t="s">
        <v>640</v>
      </c>
      <c r="E8474" s="425" t="s">
        <v>708</v>
      </c>
      <c r="F8474" s="425">
        <v>528004120002</v>
      </c>
      <c r="G8474" s="425" t="s">
        <v>642</v>
      </c>
      <c r="H8474" s="425">
        <v>583155</v>
      </c>
      <c r="I8474" s="425" t="s">
        <v>45</v>
      </c>
      <c r="J8474" s="425">
        <v>202302</v>
      </c>
      <c r="K8474" s="425">
        <v>44764</v>
      </c>
      <c r="L8474" s="425" t="s">
        <v>644</v>
      </c>
      <c r="M8474" s="425">
        <v>-94514.19</v>
      </c>
      <c r="N8474" s="425">
        <v>-151.49</v>
      </c>
      <c r="O8474" s="425" t="s">
        <v>645</v>
      </c>
      <c r="P8474" s="432">
        <v>-144.08099999999999</v>
      </c>
      <c r="Q8474" s="425">
        <v>30543689</v>
      </c>
      <c r="R8474" s="425" t="s">
        <v>646</v>
      </c>
      <c r="S8474" s="425">
        <v>8540039</v>
      </c>
      <c r="T8474" s="425" t="s">
        <v>2993</v>
      </c>
    </row>
    <row r="8475" spans="1:20" x14ac:dyDescent="0.25">
      <c r="A8475" s="425" t="s">
        <v>637</v>
      </c>
      <c r="B8475" s="425" t="s">
        <v>677</v>
      </c>
      <c r="C8475" s="425" t="s">
        <v>639</v>
      </c>
      <c r="D8475" s="425" t="s">
        <v>640</v>
      </c>
      <c r="E8475" s="425" t="s">
        <v>667</v>
      </c>
      <c r="F8475" s="425">
        <v>528004120002</v>
      </c>
      <c r="G8475" s="425" t="s">
        <v>642</v>
      </c>
      <c r="H8475" s="425">
        <v>583136</v>
      </c>
      <c r="I8475" s="425" t="s">
        <v>32</v>
      </c>
      <c r="J8475" s="425">
        <v>202302</v>
      </c>
      <c r="K8475" s="425">
        <v>44764</v>
      </c>
      <c r="L8475" s="425" t="s">
        <v>644</v>
      </c>
      <c r="M8475" s="425">
        <v>81446.100000000006</v>
      </c>
      <c r="N8475" s="425">
        <v>130.55000000000001</v>
      </c>
      <c r="O8475" s="425" t="s">
        <v>645</v>
      </c>
      <c r="P8475" s="432">
        <v>124.16500000000001</v>
      </c>
      <c r="Q8475" s="425">
        <v>30543689</v>
      </c>
      <c r="R8475" s="425" t="s">
        <v>646</v>
      </c>
      <c r="S8475" s="425">
        <v>8540392</v>
      </c>
      <c r="T8475" s="425" t="s">
        <v>2994</v>
      </c>
    </row>
    <row r="8476" spans="1:20" x14ac:dyDescent="0.25">
      <c r="A8476" s="425" t="s">
        <v>637</v>
      </c>
      <c r="B8476" s="425" t="s">
        <v>677</v>
      </c>
      <c r="C8476" s="425" t="s">
        <v>639</v>
      </c>
      <c r="D8476" s="425" t="s">
        <v>640</v>
      </c>
      <c r="E8476" s="425" t="s">
        <v>673</v>
      </c>
      <c r="F8476" s="425">
        <v>528004120002</v>
      </c>
      <c r="G8476" s="425" t="s">
        <v>642</v>
      </c>
      <c r="H8476" s="425">
        <v>583133</v>
      </c>
      <c r="I8476" s="425" t="s">
        <v>29</v>
      </c>
      <c r="J8476" s="425">
        <v>202302</v>
      </c>
      <c r="K8476" s="425">
        <v>44764</v>
      </c>
      <c r="L8476" s="425" t="s">
        <v>644</v>
      </c>
      <c r="M8476" s="425">
        <v>41702.160000000003</v>
      </c>
      <c r="N8476" s="425">
        <v>66.84</v>
      </c>
      <c r="O8476" s="425" t="s">
        <v>645</v>
      </c>
      <c r="P8476" s="432">
        <v>63.570999999999998</v>
      </c>
      <c r="Q8476" s="425">
        <v>30543689</v>
      </c>
      <c r="R8476" s="425" t="s">
        <v>646</v>
      </c>
      <c r="S8476" s="425">
        <v>2012905</v>
      </c>
      <c r="T8476" s="425" t="s">
        <v>2986</v>
      </c>
    </row>
    <row r="8477" spans="1:20" x14ac:dyDescent="0.25">
      <c r="A8477" s="425" t="s">
        <v>637</v>
      </c>
      <c r="B8477" s="425" t="s">
        <v>677</v>
      </c>
      <c r="C8477" s="425" t="s">
        <v>639</v>
      </c>
      <c r="D8477" s="425" t="s">
        <v>640</v>
      </c>
      <c r="E8477" s="425" t="s">
        <v>673</v>
      </c>
      <c r="F8477" s="425">
        <v>528004120002</v>
      </c>
      <c r="G8477" s="425" t="s">
        <v>642</v>
      </c>
      <c r="H8477" s="425">
        <v>583133</v>
      </c>
      <c r="I8477" s="425" t="s">
        <v>29</v>
      </c>
      <c r="J8477" s="425">
        <v>202302</v>
      </c>
      <c r="K8477" s="425">
        <v>44764</v>
      </c>
      <c r="L8477" s="425" t="s">
        <v>644</v>
      </c>
      <c r="M8477" s="425">
        <v>76416.759999999995</v>
      </c>
      <c r="N8477" s="425">
        <v>122.49</v>
      </c>
      <c r="O8477" s="425" t="s">
        <v>645</v>
      </c>
      <c r="P8477" s="432">
        <v>116.5</v>
      </c>
      <c r="Q8477" s="425">
        <v>30543689</v>
      </c>
      <c r="R8477" s="425" t="s">
        <v>646</v>
      </c>
      <c r="S8477" s="425">
        <v>8540206</v>
      </c>
      <c r="T8477" s="425" t="s">
        <v>2985</v>
      </c>
    </row>
    <row r="8478" spans="1:20" x14ac:dyDescent="0.25">
      <c r="A8478" s="425" t="s">
        <v>637</v>
      </c>
      <c r="B8478" s="425" t="s">
        <v>677</v>
      </c>
      <c r="C8478" s="425" t="s">
        <v>639</v>
      </c>
      <c r="D8478" s="425" t="s">
        <v>640</v>
      </c>
      <c r="E8478" s="425" t="s">
        <v>673</v>
      </c>
      <c r="F8478" s="425">
        <v>528004120002</v>
      </c>
      <c r="G8478" s="425" t="s">
        <v>642</v>
      </c>
      <c r="H8478" s="425">
        <v>583133</v>
      </c>
      <c r="I8478" s="425" t="s">
        <v>29</v>
      </c>
      <c r="J8478" s="425">
        <v>202302</v>
      </c>
      <c r="K8478" s="425">
        <v>44764</v>
      </c>
      <c r="L8478" s="425" t="s">
        <v>644</v>
      </c>
      <c r="M8478" s="425">
        <v>252834.16</v>
      </c>
      <c r="N8478" s="425">
        <v>405.26</v>
      </c>
      <c r="O8478" s="425" t="s">
        <v>645</v>
      </c>
      <c r="P8478" s="432">
        <v>385.44099999999997</v>
      </c>
      <c r="Q8478" s="425">
        <v>30543689</v>
      </c>
      <c r="R8478" s="425" t="s">
        <v>646</v>
      </c>
      <c r="S8478" s="425">
        <v>2029740</v>
      </c>
      <c r="T8478" s="425" t="s">
        <v>2982</v>
      </c>
    </row>
    <row r="8479" spans="1:20" x14ac:dyDescent="0.25">
      <c r="A8479" s="425" t="s">
        <v>637</v>
      </c>
      <c r="B8479" s="425" t="s">
        <v>754</v>
      </c>
      <c r="C8479" s="425" t="s">
        <v>639</v>
      </c>
      <c r="D8479" s="425" t="s">
        <v>640</v>
      </c>
      <c r="E8479" s="425" t="s">
        <v>667</v>
      </c>
      <c r="F8479" s="425">
        <v>528004120002</v>
      </c>
      <c r="G8479" s="425" t="s">
        <v>642</v>
      </c>
      <c r="H8479" s="425">
        <v>583136</v>
      </c>
      <c r="I8479" s="425" t="s">
        <v>32</v>
      </c>
      <c r="J8479" s="425">
        <v>202302</v>
      </c>
      <c r="K8479" s="425">
        <v>44764</v>
      </c>
      <c r="L8479" s="425" t="s">
        <v>644</v>
      </c>
      <c r="M8479" s="425">
        <v>12724.96</v>
      </c>
      <c r="N8479" s="425">
        <v>20.399999999999999</v>
      </c>
      <c r="O8479" s="425" t="s">
        <v>645</v>
      </c>
      <c r="P8479" s="432">
        <v>19.402000000000001</v>
      </c>
      <c r="Q8479" s="425">
        <v>30543689</v>
      </c>
      <c r="R8479" s="425" t="s">
        <v>646</v>
      </c>
      <c r="S8479" s="425">
        <v>8540392</v>
      </c>
      <c r="T8479" s="425" t="s">
        <v>3022</v>
      </c>
    </row>
    <row r="8480" spans="1:20" x14ac:dyDescent="0.25">
      <c r="A8480" s="425" t="s">
        <v>637</v>
      </c>
      <c r="B8480" s="425" t="s">
        <v>677</v>
      </c>
      <c r="C8480" s="425" t="s">
        <v>639</v>
      </c>
      <c r="D8480" s="425" t="s">
        <v>651</v>
      </c>
      <c r="E8480" s="425" t="s">
        <v>673</v>
      </c>
      <c r="F8480" s="425">
        <v>528004120002</v>
      </c>
      <c r="G8480" s="425" t="s">
        <v>642</v>
      </c>
      <c r="H8480" s="425">
        <v>583133</v>
      </c>
      <c r="I8480" s="425" t="s">
        <v>29</v>
      </c>
      <c r="J8480" s="425">
        <v>202302</v>
      </c>
      <c r="K8480" s="425">
        <v>44764</v>
      </c>
      <c r="L8480" s="425" t="s">
        <v>644</v>
      </c>
      <c r="M8480" s="425">
        <v>41757.18</v>
      </c>
      <c r="N8480" s="425">
        <v>66.930000000000007</v>
      </c>
      <c r="O8480" s="425" t="s">
        <v>645</v>
      </c>
      <c r="P8480" s="432">
        <v>63.656999999999996</v>
      </c>
      <c r="Q8480" s="425">
        <v>30543689</v>
      </c>
      <c r="R8480" s="425" t="s">
        <v>646</v>
      </c>
      <c r="S8480" s="425">
        <v>8540386</v>
      </c>
      <c r="T8480" s="425" t="s">
        <v>3004</v>
      </c>
    </row>
    <row r="8481" spans="1:20" x14ac:dyDescent="0.25">
      <c r="A8481" s="425" t="s">
        <v>637</v>
      </c>
      <c r="B8481" s="425" t="s">
        <v>677</v>
      </c>
      <c r="C8481" s="425" t="s">
        <v>639</v>
      </c>
      <c r="D8481" s="425" t="s">
        <v>651</v>
      </c>
      <c r="E8481" s="425" t="s">
        <v>673</v>
      </c>
      <c r="F8481" s="425">
        <v>528004120002</v>
      </c>
      <c r="G8481" s="425" t="s">
        <v>642</v>
      </c>
      <c r="H8481" s="425">
        <v>583133</v>
      </c>
      <c r="I8481" s="425" t="s">
        <v>29</v>
      </c>
      <c r="J8481" s="425">
        <v>202302</v>
      </c>
      <c r="K8481" s="425">
        <v>44764</v>
      </c>
      <c r="L8481" s="425" t="s">
        <v>644</v>
      </c>
      <c r="M8481" s="425">
        <v>69800.84</v>
      </c>
      <c r="N8481" s="425">
        <v>111.88</v>
      </c>
      <c r="O8481" s="425" t="s">
        <v>645</v>
      </c>
      <c r="P8481" s="432">
        <v>106.408</v>
      </c>
      <c r="Q8481" s="425">
        <v>30543689</v>
      </c>
      <c r="R8481" s="425" t="s">
        <v>646</v>
      </c>
      <c r="S8481" s="425">
        <v>8540279</v>
      </c>
      <c r="T8481" s="425" t="s">
        <v>3000</v>
      </c>
    </row>
    <row r="8482" spans="1:20" x14ac:dyDescent="0.25">
      <c r="A8482" s="425" t="s">
        <v>637</v>
      </c>
      <c r="B8482" s="425" t="s">
        <v>677</v>
      </c>
      <c r="C8482" s="425" t="s">
        <v>639</v>
      </c>
      <c r="D8482" s="425" t="s">
        <v>695</v>
      </c>
      <c r="E8482" s="425" t="s">
        <v>673</v>
      </c>
      <c r="F8482" s="425">
        <v>528004120002</v>
      </c>
      <c r="G8482" s="425" t="s">
        <v>642</v>
      </c>
      <c r="H8482" s="425">
        <v>583133</v>
      </c>
      <c r="I8482" s="425" t="s">
        <v>29</v>
      </c>
      <c r="J8482" s="425">
        <v>202302</v>
      </c>
      <c r="K8482" s="425">
        <v>44764</v>
      </c>
      <c r="L8482" s="425" t="s">
        <v>644</v>
      </c>
      <c r="M8482" s="425">
        <v>275860.90000000002</v>
      </c>
      <c r="N8482" s="425">
        <v>442.17</v>
      </c>
      <c r="O8482" s="425" t="s">
        <v>645</v>
      </c>
      <c r="P8482" s="432">
        <v>420.54599999999999</v>
      </c>
      <c r="Q8482" s="425">
        <v>30543689</v>
      </c>
      <c r="R8482" s="425" t="s">
        <v>646</v>
      </c>
      <c r="S8482" s="425">
        <v>2046481</v>
      </c>
      <c r="T8482" s="425" t="s">
        <v>2999</v>
      </c>
    </row>
    <row r="8483" spans="1:20" x14ac:dyDescent="0.25">
      <c r="A8483" s="425" t="s">
        <v>637</v>
      </c>
      <c r="B8483" s="425" t="s">
        <v>677</v>
      </c>
      <c r="C8483" s="425" t="s">
        <v>639</v>
      </c>
      <c r="D8483" s="425" t="s">
        <v>695</v>
      </c>
      <c r="E8483" s="425" t="s">
        <v>667</v>
      </c>
      <c r="F8483" s="425">
        <v>528004120002</v>
      </c>
      <c r="G8483" s="425" t="s">
        <v>642</v>
      </c>
      <c r="H8483" s="425">
        <v>583136</v>
      </c>
      <c r="I8483" s="425" t="s">
        <v>32</v>
      </c>
      <c r="J8483" s="425">
        <v>202302</v>
      </c>
      <c r="K8483" s="425">
        <v>44764</v>
      </c>
      <c r="L8483" s="425" t="s">
        <v>644</v>
      </c>
      <c r="M8483" s="425">
        <v>533588.80000000005</v>
      </c>
      <c r="N8483" s="425">
        <v>855.28</v>
      </c>
      <c r="O8483" s="425" t="s">
        <v>645</v>
      </c>
      <c r="P8483" s="432">
        <v>813.452</v>
      </c>
      <c r="Q8483" s="425">
        <v>30543689</v>
      </c>
      <c r="R8483" s="425" t="s">
        <v>646</v>
      </c>
      <c r="S8483" s="425">
        <v>2023596</v>
      </c>
      <c r="T8483" s="425" t="s">
        <v>3001</v>
      </c>
    </row>
    <row r="8484" spans="1:20" x14ac:dyDescent="0.25">
      <c r="A8484" s="425" t="s">
        <v>637</v>
      </c>
      <c r="B8484" s="425" t="s">
        <v>677</v>
      </c>
      <c r="C8484" s="425" t="s">
        <v>639</v>
      </c>
      <c r="D8484" s="425" t="s">
        <v>651</v>
      </c>
      <c r="E8484" s="425" t="s">
        <v>667</v>
      </c>
      <c r="F8484" s="425">
        <v>528004120002</v>
      </c>
      <c r="G8484" s="425" t="s">
        <v>642</v>
      </c>
      <c r="H8484" s="425">
        <v>583149</v>
      </c>
      <c r="I8484" s="425" t="s">
        <v>680</v>
      </c>
      <c r="J8484" s="425">
        <v>202302</v>
      </c>
      <c r="K8484" s="425">
        <v>44764</v>
      </c>
      <c r="L8484" s="425" t="s">
        <v>644</v>
      </c>
      <c r="M8484" s="425">
        <v>-23792.06</v>
      </c>
      <c r="N8484" s="425">
        <v>-38.14</v>
      </c>
      <c r="O8484" s="425" t="s">
        <v>645</v>
      </c>
      <c r="P8484" s="432">
        <v>-36.274999999999999</v>
      </c>
      <c r="Q8484" s="425">
        <v>30543689</v>
      </c>
      <c r="R8484" s="425" t="s">
        <v>646</v>
      </c>
      <c r="S8484" s="425">
        <v>2036440</v>
      </c>
      <c r="T8484" s="425" t="s">
        <v>3005</v>
      </c>
    </row>
    <row r="8485" spans="1:20" x14ac:dyDescent="0.25">
      <c r="A8485" s="425" t="s">
        <v>637</v>
      </c>
      <c r="B8485" s="425" t="s">
        <v>677</v>
      </c>
      <c r="C8485" s="425" t="s">
        <v>639</v>
      </c>
      <c r="D8485" s="425" t="s">
        <v>651</v>
      </c>
      <c r="E8485" s="425" t="s">
        <v>667</v>
      </c>
      <c r="F8485" s="425">
        <v>528004120002</v>
      </c>
      <c r="G8485" s="425" t="s">
        <v>642</v>
      </c>
      <c r="H8485" s="425">
        <v>583149</v>
      </c>
      <c r="I8485" s="425" t="s">
        <v>680</v>
      </c>
      <c r="J8485" s="425">
        <v>202302</v>
      </c>
      <c r="K8485" s="425">
        <v>44764</v>
      </c>
      <c r="L8485" s="425" t="s">
        <v>644</v>
      </c>
      <c r="M8485" s="425">
        <v>-102682.68</v>
      </c>
      <c r="N8485" s="425">
        <v>-164.59</v>
      </c>
      <c r="O8485" s="425" t="s">
        <v>645</v>
      </c>
      <c r="P8485" s="432">
        <v>-156.541</v>
      </c>
      <c r="Q8485" s="425">
        <v>30543689</v>
      </c>
      <c r="R8485" s="425" t="s">
        <v>646</v>
      </c>
      <c r="S8485" s="425">
        <v>8540399</v>
      </c>
      <c r="T8485" s="425" t="s">
        <v>3003</v>
      </c>
    </row>
    <row r="8486" spans="1:20" x14ac:dyDescent="0.25">
      <c r="A8486" s="425" t="s">
        <v>637</v>
      </c>
      <c r="B8486" s="425" t="s">
        <v>677</v>
      </c>
      <c r="C8486" s="425" t="s">
        <v>639</v>
      </c>
      <c r="D8486" s="425" t="s">
        <v>651</v>
      </c>
      <c r="E8486" s="425" t="s">
        <v>667</v>
      </c>
      <c r="F8486" s="425">
        <v>528004120002</v>
      </c>
      <c r="G8486" s="425" t="s">
        <v>642</v>
      </c>
      <c r="H8486" s="425">
        <v>583149</v>
      </c>
      <c r="I8486" s="425" t="s">
        <v>680</v>
      </c>
      <c r="J8486" s="425">
        <v>202302</v>
      </c>
      <c r="K8486" s="425">
        <v>44764</v>
      </c>
      <c r="L8486" s="425" t="s">
        <v>644</v>
      </c>
      <c r="M8486" s="425">
        <v>-37862</v>
      </c>
      <c r="N8486" s="425">
        <v>-60.69</v>
      </c>
      <c r="O8486" s="425" t="s">
        <v>645</v>
      </c>
      <c r="P8486" s="432">
        <v>-57.722000000000001</v>
      </c>
      <c r="Q8486" s="425">
        <v>30543689</v>
      </c>
      <c r="R8486" s="425" t="s">
        <v>646</v>
      </c>
      <c r="S8486" s="425">
        <v>8540358</v>
      </c>
      <c r="T8486" s="425" t="s">
        <v>3002</v>
      </c>
    </row>
    <row r="8487" spans="1:20" x14ac:dyDescent="0.25">
      <c r="A8487" s="425" t="s">
        <v>637</v>
      </c>
      <c r="B8487" s="425" t="s">
        <v>754</v>
      </c>
      <c r="C8487" s="425" t="s">
        <v>639</v>
      </c>
      <c r="D8487" s="425" t="s">
        <v>651</v>
      </c>
      <c r="E8487" s="425" t="s">
        <v>673</v>
      </c>
      <c r="F8487" s="425">
        <v>528004120002</v>
      </c>
      <c r="G8487" s="425" t="s">
        <v>642</v>
      </c>
      <c r="H8487" s="425">
        <v>583148</v>
      </c>
      <c r="I8487" s="425" t="s">
        <v>699</v>
      </c>
      <c r="J8487" s="425">
        <v>202302</v>
      </c>
      <c r="K8487" s="425">
        <v>44764</v>
      </c>
      <c r="L8487" s="425" t="s">
        <v>644</v>
      </c>
      <c r="M8487" s="425">
        <v>-7160.97</v>
      </c>
      <c r="N8487" s="425">
        <v>-11.48</v>
      </c>
      <c r="O8487" s="425" t="s">
        <v>645</v>
      </c>
      <c r="P8487" s="432">
        <v>-10.919</v>
      </c>
      <c r="Q8487" s="425">
        <v>30543689</v>
      </c>
      <c r="R8487" s="425" t="s">
        <v>646</v>
      </c>
      <c r="S8487" s="425">
        <v>8540386</v>
      </c>
      <c r="T8487" s="425" t="s">
        <v>3039</v>
      </c>
    </row>
    <row r="8488" spans="1:20" x14ac:dyDescent="0.25">
      <c r="A8488" s="425" t="s">
        <v>637</v>
      </c>
      <c r="B8488" s="425" t="s">
        <v>754</v>
      </c>
      <c r="C8488" s="425" t="s">
        <v>639</v>
      </c>
      <c r="D8488" s="425" t="s">
        <v>695</v>
      </c>
      <c r="E8488" s="425" t="s">
        <v>673</v>
      </c>
      <c r="F8488" s="425">
        <v>528004120002</v>
      </c>
      <c r="G8488" s="425" t="s">
        <v>642</v>
      </c>
      <c r="H8488" s="425">
        <v>583148</v>
      </c>
      <c r="I8488" s="425" t="s">
        <v>699</v>
      </c>
      <c r="J8488" s="425">
        <v>202302</v>
      </c>
      <c r="K8488" s="425">
        <v>44764</v>
      </c>
      <c r="L8488" s="425" t="s">
        <v>644</v>
      </c>
      <c r="M8488" s="425">
        <v>-35909.14</v>
      </c>
      <c r="N8488" s="425">
        <v>-57.56</v>
      </c>
      <c r="O8488" s="425" t="s">
        <v>645</v>
      </c>
      <c r="P8488" s="432">
        <v>-54.744999999999997</v>
      </c>
      <c r="Q8488" s="425">
        <v>30543689</v>
      </c>
      <c r="R8488" s="425" t="s">
        <v>646</v>
      </c>
      <c r="S8488" s="425">
        <v>2046481</v>
      </c>
      <c r="T8488" s="425" t="s">
        <v>3034</v>
      </c>
    </row>
    <row r="8489" spans="1:20" x14ac:dyDescent="0.25">
      <c r="A8489" s="425" t="s">
        <v>637</v>
      </c>
      <c r="B8489" s="425" t="s">
        <v>754</v>
      </c>
      <c r="C8489" s="425" t="s">
        <v>639</v>
      </c>
      <c r="D8489" s="425" t="s">
        <v>651</v>
      </c>
      <c r="E8489" s="425" t="s">
        <v>673</v>
      </c>
      <c r="F8489" s="425">
        <v>528004120002</v>
      </c>
      <c r="G8489" s="425" t="s">
        <v>642</v>
      </c>
      <c r="H8489" s="425">
        <v>583148</v>
      </c>
      <c r="I8489" s="425" t="s">
        <v>699</v>
      </c>
      <c r="J8489" s="425">
        <v>202302</v>
      </c>
      <c r="K8489" s="425">
        <v>44764</v>
      </c>
      <c r="L8489" s="425" t="s">
        <v>644</v>
      </c>
      <c r="M8489" s="425">
        <v>-11207</v>
      </c>
      <c r="N8489" s="425">
        <v>-17.96</v>
      </c>
      <c r="O8489" s="425" t="s">
        <v>645</v>
      </c>
      <c r="P8489" s="432">
        <v>-17.082000000000001</v>
      </c>
      <c r="Q8489" s="425">
        <v>30543689</v>
      </c>
      <c r="R8489" s="425" t="s">
        <v>646</v>
      </c>
      <c r="S8489" s="425">
        <v>8540279</v>
      </c>
      <c r="T8489" s="425" t="s">
        <v>3014</v>
      </c>
    </row>
    <row r="8490" spans="1:20" x14ac:dyDescent="0.25">
      <c r="A8490" s="425" t="s">
        <v>637</v>
      </c>
      <c r="B8490" s="425" t="s">
        <v>754</v>
      </c>
      <c r="C8490" s="425" t="s">
        <v>639</v>
      </c>
      <c r="D8490" s="425" t="s">
        <v>651</v>
      </c>
      <c r="E8490" s="425" t="s">
        <v>667</v>
      </c>
      <c r="F8490" s="425">
        <v>528004120002</v>
      </c>
      <c r="G8490" s="425" t="s">
        <v>642</v>
      </c>
      <c r="H8490" s="425">
        <v>583149</v>
      </c>
      <c r="I8490" s="425" t="s">
        <v>680</v>
      </c>
      <c r="J8490" s="425">
        <v>202302</v>
      </c>
      <c r="K8490" s="425">
        <v>44764</v>
      </c>
      <c r="L8490" s="425" t="s">
        <v>644</v>
      </c>
      <c r="M8490" s="425">
        <v>-6529.16</v>
      </c>
      <c r="N8490" s="425">
        <v>-10.47</v>
      </c>
      <c r="O8490" s="425" t="s">
        <v>645</v>
      </c>
      <c r="P8490" s="432">
        <v>-9.9580000000000002</v>
      </c>
      <c r="Q8490" s="425">
        <v>30543689</v>
      </c>
      <c r="R8490" s="425" t="s">
        <v>646</v>
      </c>
      <c r="S8490" s="425">
        <v>8540358</v>
      </c>
      <c r="T8490" s="425" t="s">
        <v>3036</v>
      </c>
    </row>
    <row r="8491" spans="1:20" x14ac:dyDescent="0.25">
      <c r="A8491" s="425" t="s">
        <v>637</v>
      </c>
      <c r="B8491" s="425" t="s">
        <v>754</v>
      </c>
      <c r="C8491" s="425" t="s">
        <v>639</v>
      </c>
      <c r="D8491" s="425" t="s">
        <v>695</v>
      </c>
      <c r="E8491" s="425" t="s">
        <v>667</v>
      </c>
      <c r="F8491" s="425">
        <v>528004120002</v>
      </c>
      <c r="G8491" s="425" t="s">
        <v>642</v>
      </c>
      <c r="H8491" s="425">
        <v>583136</v>
      </c>
      <c r="I8491" s="425" t="s">
        <v>32</v>
      </c>
      <c r="J8491" s="425">
        <v>202302</v>
      </c>
      <c r="K8491" s="425">
        <v>44764</v>
      </c>
      <c r="L8491" s="425" t="s">
        <v>644</v>
      </c>
      <c r="M8491" s="425">
        <v>71305</v>
      </c>
      <c r="N8491" s="425">
        <v>114.29</v>
      </c>
      <c r="O8491" s="425" t="s">
        <v>645</v>
      </c>
      <c r="P8491" s="432">
        <v>108.70099999999999</v>
      </c>
      <c r="Q8491" s="425">
        <v>30543689</v>
      </c>
      <c r="R8491" s="425" t="s">
        <v>646</v>
      </c>
      <c r="S8491" s="425">
        <v>2023596</v>
      </c>
      <c r="T8491" s="425" t="s">
        <v>3013</v>
      </c>
    </row>
    <row r="8492" spans="1:20" x14ac:dyDescent="0.25">
      <c r="A8492" s="425" t="s">
        <v>637</v>
      </c>
      <c r="B8492" s="425" t="s">
        <v>754</v>
      </c>
      <c r="C8492" s="425" t="s">
        <v>639</v>
      </c>
      <c r="D8492" s="425" t="s">
        <v>651</v>
      </c>
      <c r="E8492" s="425" t="s">
        <v>667</v>
      </c>
      <c r="F8492" s="425">
        <v>528004120002</v>
      </c>
      <c r="G8492" s="425" t="s">
        <v>642</v>
      </c>
      <c r="H8492" s="425">
        <v>583149</v>
      </c>
      <c r="I8492" s="425" t="s">
        <v>680</v>
      </c>
      <c r="J8492" s="425">
        <v>202302</v>
      </c>
      <c r="K8492" s="425">
        <v>44764</v>
      </c>
      <c r="L8492" s="425" t="s">
        <v>644</v>
      </c>
      <c r="M8492" s="425">
        <v>-2472.62</v>
      </c>
      <c r="N8492" s="425">
        <v>-3.96</v>
      </c>
      <c r="O8492" s="425" t="s">
        <v>645</v>
      </c>
      <c r="P8492" s="432">
        <v>-3.766</v>
      </c>
      <c r="Q8492" s="425">
        <v>30543689</v>
      </c>
      <c r="R8492" s="425" t="s">
        <v>646</v>
      </c>
      <c r="S8492" s="425">
        <v>2036440</v>
      </c>
      <c r="T8492" s="425" t="s">
        <v>3019</v>
      </c>
    </row>
    <row r="8493" spans="1:20" x14ac:dyDescent="0.25">
      <c r="A8493" s="425" t="s">
        <v>637</v>
      </c>
      <c r="B8493" s="425" t="s">
        <v>754</v>
      </c>
      <c r="C8493" s="425" t="s">
        <v>639</v>
      </c>
      <c r="D8493" s="425" t="s">
        <v>695</v>
      </c>
      <c r="E8493" s="425" t="s">
        <v>667</v>
      </c>
      <c r="F8493" s="425">
        <v>528004120002</v>
      </c>
      <c r="G8493" s="425" t="s">
        <v>642</v>
      </c>
      <c r="H8493" s="425">
        <v>583149</v>
      </c>
      <c r="I8493" s="425" t="s">
        <v>680</v>
      </c>
      <c r="J8493" s="425">
        <v>202302</v>
      </c>
      <c r="K8493" s="425">
        <v>44764</v>
      </c>
      <c r="L8493" s="425" t="s">
        <v>644</v>
      </c>
      <c r="M8493" s="425">
        <v>-71305</v>
      </c>
      <c r="N8493" s="425">
        <v>-114.29</v>
      </c>
      <c r="O8493" s="425" t="s">
        <v>645</v>
      </c>
      <c r="P8493" s="432">
        <v>-108.70099999999999</v>
      </c>
      <c r="Q8493" s="425">
        <v>30543689</v>
      </c>
      <c r="R8493" s="425" t="s">
        <v>646</v>
      </c>
      <c r="S8493" s="425">
        <v>2023596</v>
      </c>
      <c r="T8493" s="425" t="s">
        <v>3013</v>
      </c>
    </row>
    <row r="8494" spans="1:20" x14ac:dyDescent="0.25">
      <c r="A8494" s="425" t="s">
        <v>637</v>
      </c>
      <c r="B8494" s="425" t="s">
        <v>754</v>
      </c>
      <c r="C8494" s="425" t="s">
        <v>639</v>
      </c>
      <c r="D8494" s="425" t="s">
        <v>651</v>
      </c>
      <c r="E8494" s="425" t="s">
        <v>667</v>
      </c>
      <c r="F8494" s="425">
        <v>528004120002</v>
      </c>
      <c r="G8494" s="425" t="s">
        <v>642</v>
      </c>
      <c r="H8494" s="425">
        <v>583149</v>
      </c>
      <c r="I8494" s="425" t="s">
        <v>680</v>
      </c>
      <c r="J8494" s="425">
        <v>202302</v>
      </c>
      <c r="K8494" s="425">
        <v>44764</v>
      </c>
      <c r="L8494" s="425" t="s">
        <v>644</v>
      </c>
      <c r="M8494" s="425">
        <v>-14355.83</v>
      </c>
      <c r="N8494" s="425">
        <v>-23.01</v>
      </c>
      <c r="O8494" s="425" t="s">
        <v>645</v>
      </c>
      <c r="P8494" s="432">
        <v>-21.885000000000002</v>
      </c>
      <c r="Q8494" s="425">
        <v>30543689</v>
      </c>
      <c r="R8494" s="425" t="s">
        <v>646</v>
      </c>
      <c r="S8494" s="425">
        <v>8540399</v>
      </c>
      <c r="T8494" s="425" t="s">
        <v>3008</v>
      </c>
    </row>
    <row r="8495" spans="1:20" x14ac:dyDescent="0.25">
      <c r="A8495" s="425" t="s">
        <v>637</v>
      </c>
      <c r="B8495" s="425" t="s">
        <v>677</v>
      </c>
      <c r="C8495" s="425" t="s">
        <v>639</v>
      </c>
      <c r="D8495" s="425" t="s">
        <v>651</v>
      </c>
      <c r="E8495" s="425" t="s">
        <v>667</v>
      </c>
      <c r="F8495" s="425">
        <v>528004120002</v>
      </c>
      <c r="G8495" s="425" t="s">
        <v>642</v>
      </c>
      <c r="H8495" s="425">
        <v>583136</v>
      </c>
      <c r="I8495" s="425" t="s">
        <v>32</v>
      </c>
      <c r="J8495" s="425">
        <v>202302</v>
      </c>
      <c r="K8495" s="425">
        <v>44764</v>
      </c>
      <c r="L8495" s="425" t="s">
        <v>644</v>
      </c>
      <c r="M8495" s="425">
        <v>23792.06</v>
      </c>
      <c r="N8495" s="425">
        <v>38.14</v>
      </c>
      <c r="O8495" s="425" t="s">
        <v>645</v>
      </c>
      <c r="P8495" s="432">
        <v>36.274999999999999</v>
      </c>
      <c r="Q8495" s="425">
        <v>30543689</v>
      </c>
      <c r="R8495" s="425" t="s">
        <v>646</v>
      </c>
      <c r="S8495" s="425">
        <v>2036440</v>
      </c>
      <c r="T8495" s="425" t="s">
        <v>3005</v>
      </c>
    </row>
    <row r="8496" spans="1:20" x14ac:dyDescent="0.25">
      <c r="A8496" s="425" t="s">
        <v>637</v>
      </c>
      <c r="B8496" s="425" t="s">
        <v>677</v>
      </c>
      <c r="C8496" s="425" t="s">
        <v>639</v>
      </c>
      <c r="D8496" s="425" t="s">
        <v>651</v>
      </c>
      <c r="E8496" s="425" t="s">
        <v>667</v>
      </c>
      <c r="F8496" s="425">
        <v>528004120002</v>
      </c>
      <c r="G8496" s="425" t="s">
        <v>642</v>
      </c>
      <c r="H8496" s="425">
        <v>583136</v>
      </c>
      <c r="I8496" s="425" t="s">
        <v>32</v>
      </c>
      <c r="J8496" s="425">
        <v>202302</v>
      </c>
      <c r="K8496" s="425">
        <v>44764</v>
      </c>
      <c r="L8496" s="425" t="s">
        <v>644</v>
      </c>
      <c r="M8496" s="425">
        <v>102682.68</v>
      </c>
      <c r="N8496" s="425">
        <v>164.59</v>
      </c>
      <c r="O8496" s="425" t="s">
        <v>645</v>
      </c>
      <c r="P8496" s="432">
        <v>156.541</v>
      </c>
      <c r="Q8496" s="425">
        <v>30543689</v>
      </c>
      <c r="R8496" s="425" t="s">
        <v>646</v>
      </c>
      <c r="S8496" s="425">
        <v>8540399</v>
      </c>
      <c r="T8496" s="425" t="s">
        <v>3003</v>
      </c>
    </row>
    <row r="8497" spans="1:20" x14ac:dyDescent="0.25">
      <c r="A8497" s="425" t="s">
        <v>637</v>
      </c>
      <c r="B8497" s="425" t="s">
        <v>677</v>
      </c>
      <c r="C8497" s="425" t="s">
        <v>639</v>
      </c>
      <c r="D8497" s="425" t="s">
        <v>651</v>
      </c>
      <c r="E8497" s="425" t="s">
        <v>667</v>
      </c>
      <c r="F8497" s="425">
        <v>528004120002</v>
      </c>
      <c r="G8497" s="425" t="s">
        <v>642</v>
      </c>
      <c r="H8497" s="425">
        <v>583136</v>
      </c>
      <c r="I8497" s="425" t="s">
        <v>32</v>
      </c>
      <c r="J8497" s="425">
        <v>202302</v>
      </c>
      <c r="K8497" s="425">
        <v>44764</v>
      </c>
      <c r="L8497" s="425" t="s">
        <v>644</v>
      </c>
      <c r="M8497" s="425">
        <v>37862</v>
      </c>
      <c r="N8497" s="425">
        <v>60.69</v>
      </c>
      <c r="O8497" s="425" t="s">
        <v>645</v>
      </c>
      <c r="P8497" s="432">
        <v>57.722000000000001</v>
      </c>
      <c r="Q8497" s="425">
        <v>30543689</v>
      </c>
      <c r="R8497" s="425" t="s">
        <v>646</v>
      </c>
      <c r="S8497" s="425">
        <v>8540358</v>
      </c>
      <c r="T8497" s="425" t="s">
        <v>3002</v>
      </c>
    </row>
    <row r="8498" spans="1:20" x14ac:dyDescent="0.25">
      <c r="A8498" s="425" t="s">
        <v>637</v>
      </c>
      <c r="B8498" s="425" t="s">
        <v>677</v>
      </c>
      <c r="C8498" s="425" t="s">
        <v>639</v>
      </c>
      <c r="D8498" s="425" t="s">
        <v>640</v>
      </c>
      <c r="E8498" s="425" t="s">
        <v>667</v>
      </c>
      <c r="F8498" s="425">
        <v>528004120002</v>
      </c>
      <c r="G8498" s="425" t="s">
        <v>642</v>
      </c>
      <c r="H8498" s="425">
        <v>583149</v>
      </c>
      <c r="I8498" s="425" t="s">
        <v>680</v>
      </c>
      <c r="J8498" s="425">
        <v>202302</v>
      </c>
      <c r="K8498" s="425">
        <v>44764</v>
      </c>
      <c r="L8498" s="425" t="s">
        <v>644</v>
      </c>
      <c r="M8498" s="425">
        <v>-81446.100000000006</v>
      </c>
      <c r="N8498" s="425">
        <v>-130.55000000000001</v>
      </c>
      <c r="O8498" s="425" t="s">
        <v>645</v>
      </c>
      <c r="P8498" s="432">
        <v>-124.16500000000001</v>
      </c>
      <c r="Q8498" s="425">
        <v>30543689</v>
      </c>
      <c r="R8498" s="425" t="s">
        <v>646</v>
      </c>
      <c r="S8498" s="425">
        <v>8540392</v>
      </c>
      <c r="T8498" s="425" t="s">
        <v>2994</v>
      </c>
    </row>
    <row r="8499" spans="1:20" x14ac:dyDescent="0.25">
      <c r="A8499" s="425" t="s">
        <v>637</v>
      </c>
      <c r="B8499" s="425" t="s">
        <v>677</v>
      </c>
      <c r="C8499" s="425" t="s">
        <v>639</v>
      </c>
      <c r="D8499" s="425" t="s">
        <v>640</v>
      </c>
      <c r="E8499" s="425" t="s">
        <v>708</v>
      </c>
      <c r="F8499" s="425">
        <v>528004120002</v>
      </c>
      <c r="G8499" s="425" t="s">
        <v>642</v>
      </c>
      <c r="H8499" s="425">
        <v>856781</v>
      </c>
      <c r="I8499" s="425" t="s">
        <v>476</v>
      </c>
      <c r="J8499" s="425">
        <v>202302</v>
      </c>
      <c r="K8499" s="425">
        <v>44764</v>
      </c>
      <c r="L8499" s="425" t="s">
        <v>644</v>
      </c>
      <c r="M8499" s="425">
        <v>94514.19</v>
      </c>
      <c r="N8499" s="425">
        <v>151.49</v>
      </c>
      <c r="O8499" s="425" t="s">
        <v>645</v>
      </c>
      <c r="P8499" s="432">
        <v>144.08099999999999</v>
      </c>
      <c r="Q8499" s="425">
        <v>30543689</v>
      </c>
      <c r="R8499" s="425" t="s">
        <v>646</v>
      </c>
      <c r="S8499" s="425">
        <v>8540039</v>
      </c>
      <c r="T8499" s="425" t="s">
        <v>2993</v>
      </c>
    </row>
    <row r="8500" spans="1:20" x14ac:dyDescent="0.25">
      <c r="A8500" s="425" t="s">
        <v>637</v>
      </c>
      <c r="B8500" s="425" t="s">
        <v>677</v>
      </c>
      <c r="C8500" s="425" t="s">
        <v>639</v>
      </c>
      <c r="D8500" s="425" t="s">
        <v>640</v>
      </c>
      <c r="E8500" s="425" t="s">
        <v>673</v>
      </c>
      <c r="F8500" s="425">
        <v>528004120002</v>
      </c>
      <c r="G8500" s="425" t="s">
        <v>642</v>
      </c>
      <c r="H8500" s="425">
        <v>583148</v>
      </c>
      <c r="I8500" s="425" t="s">
        <v>699</v>
      </c>
      <c r="J8500" s="425">
        <v>202302</v>
      </c>
      <c r="K8500" s="425">
        <v>44764</v>
      </c>
      <c r="L8500" s="425" t="s">
        <v>644</v>
      </c>
      <c r="M8500" s="425">
        <v>-41702.160000000003</v>
      </c>
      <c r="N8500" s="425">
        <v>-66.84</v>
      </c>
      <c r="O8500" s="425" t="s">
        <v>645</v>
      </c>
      <c r="P8500" s="432">
        <v>-63.570999999999998</v>
      </c>
      <c r="Q8500" s="425">
        <v>30543689</v>
      </c>
      <c r="R8500" s="425" t="s">
        <v>646</v>
      </c>
      <c r="S8500" s="425">
        <v>2012905</v>
      </c>
      <c r="T8500" s="425" t="s">
        <v>2986</v>
      </c>
    </row>
    <row r="8501" spans="1:20" x14ac:dyDescent="0.25">
      <c r="A8501" s="425" t="s">
        <v>637</v>
      </c>
      <c r="B8501" s="425" t="s">
        <v>677</v>
      </c>
      <c r="C8501" s="425" t="s">
        <v>639</v>
      </c>
      <c r="D8501" s="425" t="s">
        <v>640</v>
      </c>
      <c r="E8501" s="425" t="s">
        <v>673</v>
      </c>
      <c r="F8501" s="425">
        <v>528004120002</v>
      </c>
      <c r="G8501" s="425" t="s">
        <v>642</v>
      </c>
      <c r="H8501" s="425">
        <v>583148</v>
      </c>
      <c r="I8501" s="425" t="s">
        <v>699</v>
      </c>
      <c r="J8501" s="425">
        <v>202302</v>
      </c>
      <c r="K8501" s="425">
        <v>44764</v>
      </c>
      <c r="L8501" s="425" t="s">
        <v>644</v>
      </c>
      <c r="M8501" s="425">
        <v>-76416.759999999995</v>
      </c>
      <c r="N8501" s="425">
        <v>-122.49</v>
      </c>
      <c r="O8501" s="425" t="s">
        <v>645</v>
      </c>
      <c r="P8501" s="432">
        <v>-116.5</v>
      </c>
      <c r="Q8501" s="425">
        <v>30543689</v>
      </c>
      <c r="R8501" s="425" t="s">
        <v>646</v>
      </c>
      <c r="S8501" s="425">
        <v>8540206</v>
      </c>
      <c r="T8501" s="425" t="s">
        <v>2985</v>
      </c>
    </row>
    <row r="8502" spans="1:20" x14ac:dyDescent="0.25">
      <c r="A8502" s="425" t="s">
        <v>637</v>
      </c>
      <c r="B8502" s="425" t="s">
        <v>677</v>
      </c>
      <c r="C8502" s="425" t="s">
        <v>639</v>
      </c>
      <c r="D8502" s="425" t="s">
        <v>640</v>
      </c>
      <c r="E8502" s="425" t="s">
        <v>673</v>
      </c>
      <c r="F8502" s="425">
        <v>528004120002</v>
      </c>
      <c r="G8502" s="425" t="s">
        <v>642</v>
      </c>
      <c r="H8502" s="425">
        <v>583148</v>
      </c>
      <c r="I8502" s="425" t="s">
        <v>699</v>
      </c>
      <c r="J8502" s="425">
        <v>202302</v>
      </c>
      <c r="K8502" s="425">
        <v>44764</v>
      </c>
      <c r="L8502" s="425" t="s">
        <v>644</v>
      </c>
      <c r="M8502" s="425">
        <v>-252834.16</v>
      </c>
      <c r="N8502" s="425">
        <v>-405.26</v>
      </c>
      <c r="O8502" s="425" t="s">
        <v>645</v>
      </c>
      <c r="P8502" s="432">
        <v>-385.44099999999997</v>
      </c>
      <c r="Q8502" s="425">
        <v>30543689</v>
      </c>
      <c r="R8502" s="425" t="s">
        <v>646</v>
      </c>
      <c r="S8502" s="425">
        <v>2029740</v>
      </c>
      <c r="T8502" s="425" t="s">
        <v>2982</v>
      </c>
    </row>
    <row r="8503" spans="1:20" x14ac:dyDescent="0.25">
      <c r="A8503" s="425" t="s">
        <v>637</v>
      </c>
      <c r="B8503" s="425" t="s">
        <v>726</v>
      </c>
      <c r="C8503" s="425" t="s">
        <v>639</v>
      </c>
      <c r="D8503" s="425" t="s">
        <v>640</v>
      </c>
      <c r="E8503" s="425" t="s">
        <v>2008</v>
      </c>
      <c r="F8503" s="425">
        <v>528004120002</v>
      </c>
      <c r="G8503" s="425" t="s">
        <v>642</v>
      </c>
      <c r="H8503" s="425">
        <v>856781</v>
      </c>
      <c r="I8503" s="425" t="s">
        <v>476</v>
      </c>
      <c r="J8503" s="425">
        <v>202302</v>
      </c>
      <c r="K8503" s="425">
        <v>44768</v>
      </c>
      <c r="L8503" s="425" t="s">
        <v>644</v>
      </c>
      <c r="M8503" s="425">
        <v>96.39</v>
      </c>
      <c r="N8503" s="425">
        <v>0.15</v>
      </c>
      <c r="O8503" s="425" t="s">
        <v>645</v>
      </c>
      <c r="P8503" s="432">
        <v>0.14299999999999999</v>
      </c>
      <c r="Q8503" s="425">
        <v>30543689</v>
      </c>
      <c r="R8503" s="425" t="s">
        <v>646</v>
      </c>
      <c r="S8503" s="425">
        <v>9985235</v>
      </c>
      <c r="T8503" s="425" t="s">
        <v>3082</v>
      </c>
    </row>
    <row r="8504" spans="1:20" x14ac:dyDescent="0.25">
      <c r="A8504" s="425" t="s">
        <v>637</v>
      </c>
      <c r="B8504" s="425" t="s">
        <v>726</v>
      </c>
      <c r="C8504" s="425" t="s">
        <v>639</v>
      </c>
      <c r="D8504" s="425" t="s">
        <v>640</v>
      </c>
      <c r="E8504" s="425" t="s">
        <v>2008</v>
      </c>
      <c r="F8504" s="425">
        <v>528004120002</v>
      </c>
      <c r="G8504" s="425" t="s">
        <v>642</v>
      </c>
      <c r="H8504" s="425">
        <v>583155</v>
      </c>
      <c r="I8504" s="425" t="s">
        <v>45</v>
      </c>
      <c r="J8504" s="425">
        <v>202302</v>
      </c>
      <c r="K8504" s="425">
        <v>44768</v>
      </c>
      <c r="L8504" s="425" t="s">
        <v>644</v>
      </c>
      <c r="M8504" s="425">
        <v>-96.39</v>
      </c>
      <c r="N8504" s="425">
        <v>-0.15</v>
      </c>
      <c r="O8504" s="425" t="s">
        <v>645</v>
      </c>
      <c r="P8504" s="432">
        <v>-0.14299999999999999</v>
      </c>
      <c r="Q8504" s="425">
        <v>30543689</v>
      </c>
      <c r="R8504" s="425" t="s">
        <v>646</v>
      </c>
      <c r="S8504" s="425">
        <v>9985235</v>
      </c>
      <c r="T8504" s="425" t="s">
        <v>3082</v>
      </c>
    </row>
    <row r="8505" spans="1:20" x14ac:dyDescent="0.25">
      <c r="A8505" s="425" t="s">
        <v>637</v>
      </c>
      <c r="B8505" s="425" t="s">
        <v>732</v>
      </c>
      <c r="C8505" s="425" t="s">
        <v>639</v>
      </c>
      <c r="D8505" s="425" t="s">
        <v>651</v>
      </c>
      <c r="E8505" s="425" t="s">
        <v>667</v>
      </c>
      <c r="F8505" s="425">
        <v>528004120002</v>
      </c>
      <c r="G8505" s="425" t="s">
        <v>642</v>
      </c>
      <c r="H8505" s="425">
        <v>583136</v>
      </c>
      <c r="I8505" s="425" t="s">
        <v>32</v>
      </c>
      <c r="J8505" s="425">
        <v>202302</v>
      </c>
      <c r="K8505" s="425">
        <v>44768</v>
      </c>
      <c r="L8505" s="425" t="s">
        <v>644</v>
      </c>
      <c r="M8505" s="425">
        <v>18028.169999999998</v>
      </c>
      <c r="N8505" s="425">
        <v>28.9</v>
      </c>
      <c r="O8505" s="425" t="s">
        <v>645</v>
      </c>
      <c r="P8505" s="432">
        <v>27.486999999999998</v>
      </c>
      <c r="Q8505" s="425">
        <v>30543689</v>
      </c>
      <c r="R8505" s="425" t="s">
        <v>646</v>
      </c>
      <c r="S8505" s="425">
        <v>8540399</v>
      </c>
      <c r="T8505" s="425" t="s">
        <v>3055</v>
      </c>
    </row>
    <row r="8506" spans="1:20" x14ac:dyDescent="0.25">
      <c r="A8506" s="425" t="s">
        <v>637</v>
      </c>
      <c r="B8506" s="425" t="s">
        <v>732</v>
      </c>
      <c r="C8506" s="425" t="s">
        <v>639</v>
      </c>
      <c r="D8506" s="425" t="s">
        <v>651</v>
      </c>
      <c r="E8506" s="425" t="s">
        <v>667</v>
      </c>
      <c r="F8506" s="425">
        <v>528004120002</v>
      </c>
      <c r="G8506" s="425" t="s">
        <v>642</v>
      </c>
      <c r="H8506" s="425">
        <v>583136</v>
      </c>
      <c r="I8506" s="425" t="s">
        <v>32</v>
      </c>
      <c r="J8506" s="425">
        <v>202302</v>
      </c>
      <c r="K8506" s="425">
        <v>44768</v>
      </c>
      <c r="L8506" s="425" t="s">
        <v>644</v>
      </c>
      <c r="M8506" s="425">
        <v>6153.85</v>
      </c>
      <c r="N8506" s="425">
        <v>9.86</v>
      </c>
      <c r="O8506" s="425" t="s">
        <v>645</v>
      </c>
      <c r="P8506" s="432">
        <v>9.3780000000000001</v>
      </c>
      <c r="Q8506" s="425">
        <v>30543689</v>
      </c>
      <c r="R8506" s="425" t="s">
        <v>646</v>
      </c>
      <c r="S8506" s="425">
        <v>2036440</v>
      </c>
      <c r="T8506" s="425" t="s">
        <v>3053</v>
      </c>
    </row>
    <row r="8507" spans="1:20" x14ac:dyDescent="0.25">
      <c r="A8507" s="425" t="s">
        <v>637</v>
      </c>
      <c r="B8507" s="425" t="s">
        <v>732</v>
      </c>
      <c r="C8507" s="425" t="s">
        <v>639</v>
      </c>
      <c r="D8507" s="425" t="s">
        <v>695</v>
      </c>
      <c r="E8507" s="425" t="s">
        <v>667</v>
      </c>
      <c r="F8507" s="425">
        <v>528004120002</v>
      </c>
      <c r="G8507" s="425" t="s">
        <v>642</v>
      </c>
      <c r="H8507" s="425">
        <v>583136</v>
      </c>
      <c r="I8507" s="425" t="s">
        <v>32</v>
      </c>
      <c r="J8507" s="425">
        <v>202302</v>
      </c>
      <c r="K8507" s="425">
        <v>44768</v>
      </c>
      <c r="L8507" s="425" t="s">
        <v>644</v>
      </c>
      <c r="M8507" s="425">
        <v>100000</v>
      </c>
      <c r="N8507" s="425">
        <v>160.29</v>
      </c>
      <c r="O8507" s="425" t="s">
        <v>645</v>
      </c>
      <c r="P8507" s="432">
        <v>152.45099999999999</v>
      </c>
      <c r="Q8507" s="425">
        <v>30543689</v>
      </c>
      <c r="R8507" s="425" t="s">
        <v>646</v>
      </c>
      <c r="S8507" s="425">
        <v>2023596</v>
      </c>
      <c r="T8507" s="425" t="s">
        <v>3050</v>
      </c>
    </row>
    <row r="8508" spans="1:20" x14ac:dyDescent="0.25">
      <c r="A8508" s="425" t="s">
        <v>637</v>
      </c>
      <c r="B8508" s="425" t="s">
        <v>732</v>
      </c>
      <c r="C8508" s="425" t="s">
        <v>639</v>
      </c>
      <c r="D8508" s="425" t="s">
        <v>651</v>
      </c>
      <c r="E8508" s="425" t="s">
        <v>667</v>
      </c>
      <c r="F8508" s="425">
        <v>528004120002</v>
      </c>
      <c r="G8508" s="425" t="s">
        <v>642</v>
      </c>
      <c r="H8508" s="425">
        <v>583136</v>
      </c>
      <c r="I8508" s="425" t="s">
        <v>32</v>
      </c>
      <c r="J8508" s="425">
        <v>202302</v>
      </c>
      <c r="K8508" s="425">
        <v>44768</v>
      </c>
      <c r="L8508" s="425" t="s">
        <v>644</v>
      </c>
      <c r="M8508" s="425">
        <v>3225.81</v>
      </c>
      <c r="N8508" s="425">
        <v>5.17</v>
      </c>
      <c r="O8508" s="425" t="s">
        <v>645</v>
      </c>
      <c r="P8508" s="432">
        <v>4.9169999999999998</v>
      </c>
      <c r="Q8508" s="425">
        <v>30543689</v>
      </c>
      <c r="R8508" s="425" t="s">
        <v>646</v>
      </c>
      <c r="S8508" s="425">
        <v>8540358</v>
      </c>
      <c r="T8508" s="425" t="s">
        <v>3047</v>
      </c>
    </row>
    <row r="8509" spans="1:20" x14ac:dyDescent="0.25">
      <c r="A8509" s="425" t="s">
        <v>637</v>
      </c>
      <c r="B8509" s="425" t="s">
        <v>732</v>
      </c>
      <c r="C8509" s="425" t="s">
        <v>639</v>
      </c>
      <c r="D8509" s="425" t="s">
        <v>640</v>
      </c>
      <c r="E8509" s="425" t="s">
        <v>667</v>
      </c>
      <c r="F8509" s="425">
        <v>528004120002</v>
      </c>
      <c r="G8509" s="425" t="s">
        <v>642</v>
      </c>
      <c r="H8509" s="425">
        <v>583149</v>
      </c>
      <c r="I8509" s="425" t="s">
        <v>680</v>
      </c>
      <c r="J8509" s="425">
        <v>202302</v>
      </c>
      <c r="K8509" s="425">
        <v>44768</v>
      </c>
      <c r="L8509" s="425" t="s">
        <v>644</v>
      </c>
      <c r="M8509" s="425">
        <v>-11570.25</v>
      </c>
      <c r="N8509" s="425">
        <v>-18.55</v>
      </c>
      <c r="O8509" s="425" t="s">
        <v>645</v>
      </c>
      <c r="P8509" s="432">
        <v>-17.643000000000001</v>
      </c>
      <c r="Q8509" s="425">
        <v>30543689</v>
      </c>
      <c r="R8509" s="425" t="s">
        <v>646</v>
      </c>
      <c r="S8509" s="425">
        <v>8540392</v>
      </c>
      <c r="T8509" s="425" t="s">
        <v>3059</v>
      </c>
    </row>
    <row r="8510" spans="1:20" x14ac:dyDescent="0.25">
      <c r="A8510" s="425" t="s">
        <v>637</v>
      </c>
      <c r="B8510" s="425" t="s">
        <v>732</v>
      </c>
      <c r="C8510" s="425" t="s">
        <v>639</v>
      </c>
      <c r="D8510" s="425" t="s">
        <v>651</v>
      </c>
      <c r="E8510" s="425" t="s">
        <v>667</v>
      </c>
      <c r="F8510" s="425">
        <v>528004120002</v>
      </c>
      <c r="G8510" s="425" t="s">
        <v>642</v>
      </c>
      <c r="H8510" s="425">
        <v>583149</v>
      </c>
      <c r="I8510" s="425" t="s">
        <v>680</v>
      </c>
      <c r="J8510" s="425">
        <v>202302</v>
      </c>
      <c r="K8510" s="425">
        <v>44768</v>
      </c>
      <c r="L8510" s="425" t="s">
        <v>644</v>
      </c>
      <c r="M8510" s="425">
        <v>-18028.169999999998</v>
      </c>
      <c r="N8510" s="425">
        <v>-28.9</v>
      </c>
      <c r="O8510" s="425" t="s">
        <v>645</v>
      </c>
      <c r="P8510" s="432">
        <v>-27.486999999999998</v>
      </c>
      <c r="Q8510" s="425">
        <v>30543689</v>
      </c>
      <c r="R8510" s="425" t="s">
        <v>646</v>
      </c>
      <c r="S8510" s="425">
        <v>8540399</v>
      </c>
      <c r="T8510" s="425" t="s">
        <v>3055</v>
      </c>
    </row>
    <row r="8511" spans="1:20" x14ac:dyDescent="0.25">
      <c r="A8511" s="425" t="s">
        <v>637</v>
      </c>
      <c r="B8511" s="425" t="s">
        <v>732</v>
      </c>
      <c r="C8511" s="425" t="s">
        <v>639</v>
      </c>
      <c r="D8511" s="425" t="s">
        <v>651</v>
      </c>
      <c r="E8511" s="425" t="s">
        <v>667</v>
      </c>
      <c r="F8511" s="425">
        <v>528004120002</v>
      </c>
      <c r="G8511" s="425" t="s">
        <v>642</v>
      </c>
      <c r="H8511" s="425">
        <v>583149</v>
      </c>
      <c r="I8511" s="425" t="s">
        <v>680</v>
      </c>
      <c r="J8511" s="425">
        <v>202302</v>
      </c>
      <c r="K8511" s="425">
        <v>44768</v>
      </c>
      <c r="L8511" s="425" t="s">
        <v>644</v>
      </c>
      <c r="M8511" s="425">
        <v>-6153.85</v>
      </c>
      <c r="N8511" s="425">
        <v>-9.86</v>
      </c>
      <c r="O8511" s="425" t="s">
        <v>645</v>
      </c>
      <c r="P8511" s="432">
        <v>-9.3780000000000001</v>
      </c>
      <c r="Q8511" s="425">
        <v>30543689</v>
      </c>
      <c r="R8511" s="425" t="s">
        <v>646</v>
      </c>
      <c r="S8511" s="425">
        <v>2036440</v>
      </c>
      <c r="T8511" s="425" t="s">
        <v>3053</v>
      </c>
    </row>
    <row r="8512" spans="1:20" x14ac:dyDescent="0.25">
      <c r="A8512" s="425" t="s">
        <v>637</v>
      </c>
      <c r="B8512" s="425" t="s">
        <v>732</v>
      </c>
      <c r="C8512" s="425" t="s">
        <v>639</v>
      </c>
      <c r="D8512" s="425" t="s">
        <v>695</v>
      </c>
      <c r="E8512" s="425" t="s">
        <v>667</v>
      </c>
      <c r="F8512" s="425">
        <v>528004120002</v>
      </c>
      <c r="G8512" s="425" t="s">
        <v>642</v>
      </c>
      <c r="H8512" s="425">
        <v>583149</v>
      </c>
      <c r="I8512" s="425" t="s">
        <v>680</v>
      </c>
      <c r="J8512" s="425">
        <v>202302</v>
      </c>
      <c r="K8512" s="425">
        <v>44768</v>
      </c>
      <c r="L8512" s="425" t="s">
        <v>644</v>
      </c>
      <c r="M8512" s="425">
        <v>-100000</v>
      </c>
      <c r="N8512" s="425">
        <v>-160.29</v>
      </c>
      <c r="O8512" s="425" t="s">
        <v>645</v>
      </c>
      <c r="P8512" s="432">
        <v>-152.45099999999999</v>
      </c>
      <c r="Q8512" s="425">
        <v>30543689</v>
      </c>
      <c r="R8512" s="425" t="s">
        <v>646</v>
      </c>
      <c r="S8512" s="425">
        <v>2023596</v>
      </c>
      <c r="T8512" s="425" t="s">
        <v>3050</v>
      </c>
    </row>
    <row r="8513" spans="1:20" x14ac:dyDescent="0.25">
      <c r="A8513" s="425" t="s">
        <v>637</v>
      </c>
      <c r="B8513" s="425" t="s">
        <v>732</v>
      </c>
      <c r="C8513" s="425" t="s">
        <v>639</v>
      </c>
      <c r="D8513" s="425" t="s">
        <v>651</v>
      </c>
      <c r="E8513" s="425" t="s">
        <v>667</v>
      </c>
      <c r="F8513" s="425">
        <v>528004120002</v>
      </c>
      <c r="G8513" s="425" t="s">
        <v>642</v>
      </c>
      <c r="H8513" s="425">
        <v>583149</v>
      </c>
      <c r="I8513" s="425" t="s">
        <v>680</v>
      </c>
      <c r="J8513" s="425">
        <v>202302</v>
      </c>
      <c r="K8513" s="425">
        <v>44768</v>
      </c>
      <c r="L8513" s="425" t="s">
        <v>644</v>
      </c>
      <c r="M8513" s="425">
        <v>-3225.81</v>
      </c>
      <c r="N8513" s="425">
        <v>-5.17</v>
      </c>
      <c r="O8513" s="425" t="s">
        <v>645</v>
      </c>
      <c r="P8513" s="432">
        <v>-4.9169999999999998</v>
      </c>
      <c r="Q8513" s="425">
        <v>30543689</v>
      </c>
      <c r="R8513" s="425" t="s">
        <v>646</v>
      </c>
      <c r="S8513" s="425">
        <v>8540358</v>
      </c>
      <c r="T8513" s="425" t="s">
        <v>3047</v>
      </c>
    </row>
    <row r="8514" spans="1:20" x14ac:dyDescent="0.25">
      <c r="A8514" s="425" t="s">
        <v>637</v>
      </c>
      <c r="B8514" s="425" t="s">
        <v>732</v>
      </c>
      <c r="C8514" s="425" t="s">
        <v>639</v>
      </c>
      <c r="D8514" s="425" t="s">
        <v>640</v>
      </c>
      <c r="E8514" s="425" t="s">
        <v>673</v>
      </c>
      <c r="F8514" s="425">
        <v>528004120002</v>
      </c>
      <c r="G8514" s="425" t="s">
        <v>642</v>
      </c>
      <c r="H8514" s="425">
        <v>583148</v>
      </c>
      <c r="I8514" s="425" t="s">
        <v>699</v>
      </c>
      <c r="J8514" s="425">
        <v>202302</v>
      </c>
      <c r="K8514" s="425">
        <v>44768</v>
      </c>
      <c r="L8514" s="425" t="s">
        <v>644</v>
      </c>
      <c r="M8514" s="425">
        <v>-6818.18</v>
      </c>
      <c r="N8514" s="425">
        <v>-10.93</v>
      </c>
      <c r="O8514" s="425" t="s">
        <v>645</v>
      </c>
      <c r="P8514" s="432">
        <v>-10.395</v>
      </c>
      <c r="Q8514" s="425">
        <v>30543689</v>
      </c>
      <c r="R8514" s="425" t="s">
        <v>646</v>
      </c>
      <c r="S8514" s="425">
        <v>8540206</v>
      </c>
      <c r="T8514" s="425" t="s">
        <v>3063</v>
      </c>
    </row>
    <row r="8515" spans="1:20" x14ac:dyDescent="0.25">
      <c r="A8515" s="425" t="s">
        <v>637</v>
      </c>
      <c r="B8515" s="425" t="s">
        <v>732</v>
      </c>
      <c r="C8515" s="425" t="s">
        <v>639</v>
      </c>
      <c r="D8515" s="425" t="s">
        <v>640</v>
      </c>
      <c r="E8515" s="425" t="s">
        <v>673</v>
      </c>
      <c r="F8515" s="425">
        <v>528004120002</v>
      </c>
      <c r="G8515" s="425" t="s">
        <v>642</v>
      </c>
      <c r="H8515" s="425">
        <v>583148</v>
      </c>
      <c r="I8515" s="425" t="s">
        <v>699</v>
      </c>
      <c r="J8515" s="425">
        <v>202302</v>
      </c>
      <c r="K8515" s="425">
        <v>44768</v>
      </c>
      <c r="L8515" s="425" t="s">
        <v>644</v>
      </c>
      <c r="M8515" s="425">
        <v>-4057.97</v>
      </c>
      <c r="N8515" s="425">
        <v>-6.5</v>
      </c>
      <c r="O8515" s="425" t="s">
        <v>645</v>
      </c>
      <c r="P8515" s="432">
        <v>-6.1820000000000004</v>
      </c>
      <c r="Q8515" s="425">
        <v>30543689</v>
      </c>
      <c r="R8515" s="425" t="s">
        <v>646</v>
      </c>
      <c r="S8515" s="425">
        <v>2012905</v>
      </c>
      <c r="T8515" s="425" t="s">
        <v>3062</v>
      </c>
    </row>
    <row r="8516" spans="1:20" x14ac:dyDescent="0.25">
      <c r="A8516" s="425" t="s">
        <v>637</v>
      </c>
      <c r="B8516" s="425" t="s">
        <v>732</v>
      </c>
      <c r="C8516" s="425" t="s">
        <v>639</v>
      </c>
      <c r="D8516" s="425" t="s">
        <v>651</v>
      </c>
      <c r="E8516" s="425" t="s">
        <v>673</v>
      </c>
      <c r="F8516" s="425">
        <v>528004120002</v>
      </c>
      <c r="G8516" s="425" t="s">
        <v>642</v>
      </c>
      <c r="H8516" s="425">
        <v>583148</v>
      </c>
      <c r="I8516" s="425" t="s">
        <v>699</v>
      </c>
      <c r="J8516" s="425">
        <v>202302</v>
      </c>
      <c r="K8516" s="425">
        <v>44768</v>
      </c>
      <c r="L8516" s="425" t="s">
        <v>644</v>
      </c>
      <c r="M8516" s="425">
        <v>-8992.81</v>
      </c>
      <c r="N8516" s="425">
        <v>-14.41</v>
      </c>
      <c r="O8516" s="425" t="s">
        <v>645</v>
      </c>
      <c r="P8516" s="432">
        <v>-13.705</v>
      </c>
      <c r="Q8516" s="425">
        <v>30543689</v>
      </c>
      <c r="R8516" s="425" t="s">
        <v>646</v>
      </c>
      <c r="S8516" s="425">
        <v>8540386</v>
      </c>
      <c r="T8516" s="425" t="s">
        <v>3054</v>
      </c>
    </row>
    <row r="8517" spans="1:20" x14ac:dyDescent="0.25">
      <c r="A8517" s="425" t="s">
        <v>637</v>
      </c>
      <c r="B8517" s="425" t="s">
        <v>732</v>
      </c>
      <c r="C8517" s="425" t="s">
        <v>639</v>
      </c>
      <c r="D8517" s="425" t="s">
        <v>651</v>
      </c>
      <c r="E8517" s="425" t="s">
        <v>673</v>
      </c>
      <c r="F8517" s="425">
        <v>528004120002</v>
      </c>
      <c r="G8517" s="425" t="s">
        <v>642</v>
      </c>
      <c r="H8517" s="425">
        <v>583148</v>
      </c>
      <c r="I8517" s="425" t="s">
        <v>699</v>
      </c>
      <c r="J8517" s="425">
        <v>202302</v>
      </c>
      <c r="K8517" s="425">
        <v>44768</v>
      </c>
      <c r="L8517" s="425" t="s">
        <v>644</v>
      </c>
      <c r="M8517" s="425">
        <v>-9631.73</v>
      </c>
      <c r="N8517" s="425">
        <v>-15.44</v>
      </c>
      <c r="O8517" s="425" t="s">
        <v>645</v>
      </c>
      <c r="P8517" s="432">
        <v>-14.685</v>
      </c>
      <c r="Q8517" s="425">
        <v>30543689</v>
      </c>
      <c r="R8517" s="425" t="s">
        <v>646</v>
      </c>
      <c r="S8517" s="425">
        <v>8540279</v>
      </c>
      <c r="T8517" s="425" t="s">
        <v>3049</v>
      </c>
    </row>
    <row r="8518" spans="1:20" x14ac:dyDescent="0.25">
      <c r="A8518" s="425" t="s">
        <v>637</v>
      </c>
      <c r="B8518" s="425" t="s">
        <v>732</v>
      </c>
      <c r="C8518" s="425" t="s">
        <v>639</v>
      </c>
      <c r="D8518" s="425" t="s">
        <v>695</v>
      </c>
      <c r="E8518" s="425" t="s">
        <v>673</v>
      </c>
      <c r="F8518" s="425">
        <v>528004120002</v>
      </c>
      <c r="G8518" s="425" t="s">
        <v>642</v>
      </c>
      <c r="H8518" s="425">
        <v>583148</v>
      </c>
      <c r="I8518" s="425" t="s">
        <v>699</v>
      </c>
      <c r="J8518" s="425">
        <v>202302</v>
      </c>
      <c r="K8518" s="425">
        <v>44768</v>
      </c>
      <c r="L8518" s="425" t="s">
        <v>644</v>
      </c>
      <c r="M8518" s="425">
        <v>-53313.25</v>
      </c>
      <c r="N8518" s="425">
        <v>-85.45</v>
      </c>
      <c r="O8518" s="425" t="s">
        <v>645</v>
      </c>
      <c r="P8518" s="432">
        <v>-81.271000000000001</v>
      </c>
      <c r="Q8518" s="425">
        <v>30543689</v>
      </c>
      <c r="R8518" s="425" t="s">
        <v>646</v>
      </c>
      <c r="S8518" s="425">
        <v>2046481</v>
      </c>
      <c r="T8518" s="425" t="s">
        <v>3048</v>
      </c>
    </row>
    <row r="8519" spans="1:20" x14ac:dyDescent="0.25">
      <c r="A8519" s="425" t="s">
        <v>637</v>
      </c>
      <c r="B8519" s="425" t="s">
        <v>732</v>
      </c>
      <c r="C8519" s="425" t="s">
        <v>639</v>
      </c>
      <c r="D8519" s="425" t="s">
        <v>640</v>
      </c>
      <c r="E8519" s="425" t="s">
        <v>673</v>
      </c>
      <c r="F8519" s="425">
        <v>528004120002</v>
      </c>
      <c r="G8519" s="425" t="s">
        <v>642</v>
      </c>
      <c r="H8519" s="425">
        <v>583148</v>
      </c>
      <c r="I8519" s="425" t="s">
        <v>699</v>
      </c>
      <c r="J8519" s="425">
        <v>202302</v>
      </c>
      <c r="K8519" s="425">
        <v>44768</v>
      </c>
      <c r="L8519" s="425" t="s">
        <v>644</v>
      </c>
      <c r="M8519" s="425">
        <v>-47988.51</v>
      </c>
      <c r="N8519" s="425">
        <v>-76.92</v>
      </c>
      <c r="O8519" s="425" t="s">
        <v>645</v>
      </c>
      <c r="P8519" s="432">
        <v>-73.158000000000001</v>
      </c>
      <c r="Q8519" s="425">
        <v>30543689</v>
      </c>
      <c r="R8519" s="425" t="s">
        <v>646</v>
      </c>
      <c r="S8519" s="425">
        <v>2029740</v>
      </c>
      <c r="T8519" s="425" t="s">
        <v>3067</v>
      </c>
    </row>
    <row r="8520" spans="1:20" x14ac:dyDescent="0.25">
      <c r="A8520" s="425" t="s">
        <v>637</v>
      </c>
      <c r="B8520" s="425" t="s">
        <v>732</v>
      </c>
      <c r="C8520" s="425" t="s">
        <v>639</v>
      </c>
      <c r="D8520" s="425" t="s">
        <v>651</v>
      </c>
      <c r="E8520" s="425" t="s">
        <v>673</v>
      </c>
      <c r="F8520" s="425">
        <v>528004120002</v>
      </c>
      <c r="G8520" s="425" t="s">
        <v>642</v>
      </c>
      <c r="H8520" s="425">
        <v>583133</v>
      </c>
      <c r="I8520" s="425" t="s">
        <v>29</v>
      </c>
      <c r="J8520" s="425">
        <v>202302</v>
      </c>
      <c r="K8520" s="425">
        <v>44768</v>
      </c>
      <c r="L8520" s="425" t="s">
        <v>644</v>
      </c>
      <c r="M8520" s="425">
        <v>9631.73</v>
      </c>
      <c r="N8520" s="425">
        <v>15.44</v>
      </c>
      <c r="O8520" s="425" t="s">
        <v>645</v>
      </c>
      <c r="P8520" s="432">
        <v>14.685</v>
      </c>
      <c r="Q8520" s="425">
        <v>30543689</v>
      </c>
      <c r="R8520" s="425" t="s">
        <v>646</v>
      </c>
      <c r="S8520" s="425">
        <v>8540279</v>
      </c>
      <c r="T8520" s="425" t="s">
        <v>3049</v>
      </c>
    </row>
    <row r="8521" spans="1:20" x14ac:dyDescent="0.25">
      <c r="A8521" s="425" t="s">
        <v>637</v>
      </c>
      <c r="B8521" s="425" t="s">
        <v>732</v>
      </c>
      <c r="C8521" s="425" t="s">
        <v>639</v>
      </c>
      <c r="D8521" s="425" t="s">
        <v>695</v>
      </c>
      <c r="E8521" s="425" t="s">
        <v>673</v>
      </c>
      <c r="F8521" s="425">
        <v>528004120002</v>
      </c>
      <c r="G8521" s="425" t="s">
        <v>642</v>
      </c>
      <c r="H8521" s="425">
        <v>583133</v>
      </c>
      <c r="I8521" s="425" t="s">
        <v>29</v>
      </c>
      <c r="J8521" s="425">
        <v>202302</v>
      </c>
      <c r="K8521" s="425">
        <v>44768</v>
      </c>
      <c r="L8521" s="425" t="s">
        <v>644</v>
      </c>
      <c r="M8521" s="425">
        <v>53313.25</v>
      </c>
      <c r="N8521" s="425">
        <v>85.45</v>
      </c>
      <c r="O8521" s="425" t="s">
        <v>645</v>
      </c>
      <c r="P8521" s="432">
        <v>81.271000000000001</v>
      </c>
      <c r="Q8521" s="425">
        <v>30543689</v>
      </c>
      <c r="R8521" s="425" t="s">
        <v>646</v>
      </c>
      <c r="S8521" s="425">
        <v>2046481</v>
      </c>
      <c r="T8521" s="425" t="s">
        <v>3048</v>
      </c>
    </row>
    <row r="8522" spans="1:20" x14ac:dyDescent="0.25">
      <c r="A8522" s="425" t="s">
        <v>637</v>
      </c>
      <c r="B8522" s="425" t="s">
        <v>732</v>
      </c>
      <c r="C8522" s="425" t="s">
        <v>639</v>
      </c>
      <c r="D8522" s="425" t="s">
        <v>640</v>
      </c>
      <c r="E8522" s="425" t="s">
        <v>667</v>
      </c>
      <c r="F8522" s="425">
        <v>528004120002</v>
      </c>
      <c r="G8522" s="425" t="s">
        <v>642</v>
      </c>
      <c r="H8522" s="425">
        <v>583136</v>
      </c>
      <c r="I8522" s="425" t="s">
        <v>32</v>
      </c>
      <c r="J8522" s="425">
        <v>202302</v>
      </c>
      <c r="K8522" s="425">
        <v>44768</v>
      </c>
      <c r="L8522" s="425" t="s">
        <v>644</v>
      </c>
      <c r="M8522" s="425">
        <v>11570.25</v>
      </c>
      <c r="N8522" s="425">
        <v>18.55</v>
      </c>
      <c r="O8522" s="425" t="s">
        <v>645</v>
      </c>
      <c r="P8522" s="432">
        <v>17.643000000000001</v>
      </c>
      <c r="Q8522" s="425">
        <v>30543689</v>
      </c>
      <c r="R8522" s="425" t="s">
        <v>646</v>
      </c>
      <c r="S8522" s="425">
        <v>8540392</v>
      </c>
      <c r="T8522" s="425" t="s">
        <v>3059</v>
      </c>
    </row>
    <row r="8523" spans="1:20" x14ac:dyDescent="0.25">
      <c r="A8523" s="425" t="s">
        <v>637</v>
      </c>
      <c r="B8523" s="425" t="s">
        <v>732</v>
      </c>
      <c r="C8523" s="425" t="s">
        <v>639</v>
      </c>
      <c r="D8523" s="425" t="s">
        <v>651</v>
      </c>
      <c r="E8523" s="425" t="s">
        <v>673</v>
      </c>
      <c r="F8523" s="425">
        <v>528004120002</v>
      </c>
      <c r="G8523" s="425" t="s">
        <v>642</v>
      </c>
      <c r="H8523" s="425">
        <v>583133</v>
      </c>
      <c r="I8523" s="425" t="s">
        <v>29</v>
      </c>
      <c r="J8523" s="425">
        <v>202302</v>
      </c>
      <c r="K8523" s="425">
        <v>44768</v>
      </c>
      <c r="L8523" s="425" t="s">
        <v>644</v>
      </c>
      <c r="M8523" s="425">
        <v>8992.81</v>
      </c>
      <c r="N8523" s="425">
        <v>14.41</v>
      </c>
      <c r="O8523" s="425" t="s">
        <v>645</v>
      </c>
      <c r="P8523" s="432">
        <v>13.705</v>
      </c>
      <c r="Q8523" s="425">
        <v>30543689</v>
      </c>
      <c r="R8523" s="425" t="s">
        <v>646</v>
      </c>
      <c r="S8523" s="425">
        <v>8540386</v>
      </c>
      <c r="T8523" s="425" t="s">
        <v>3054</v>
      </c>
    </row>
    <row r="8524" spans="1:20" x14ac:dyDescent="0.25">
      <c r="A8524" s="425" t="s">
        <v>637</v>
      </c>
      <c r="B8524" s="425" t="s">
        <v>732</v>
      </c>
      <c r="C8524" s="425" t="s">
        <v>639</v>
      </c>
      <c r="D8524" s="425" t="s">
        <v>640</v>
      </c>
      <c r="E8524" s="425" t="s">
        <v>2008</v>
      </c>
      <c r="F8524" s="425">
        <v>528004120002</v>
      </c>
      <c r="G8524" s="425" t="s">
        <v>642</v>
      </c>
      <c r="H8524" s="425">
        <v>583155</v>
      </c>
      <c r="I8524" s="425" t="s">
        <v>45</v>
      </c>
      <c r="J8524" s="425">
        <v>202302</v>
      </c>
      <c r="K8524" s="425">
        <v>44768</v>
      </c>
      <c r="L8524" s="425" t="s">
        <v>644</v>
      </c>
      <c r="M8524" s="425">
        <v>-6.95</v>
      </c>
      <c r="N8524" s="425">
        <v>-0.01</v>
      </c>
      <c r="O8524" s="425" t="s">
        <v>645</v>
      </c>
      <c r="P8524" s="432">
        <v>-0.01</v>
      </c>
      <c r="Q8524" s="425">
        <v>30543689</v>
      </c>
      <c r="R8524" s="425" t="s">
        <v>646</v>
      </c>
      <c r="S8524" s="425">
        <v>9985235</v>
      </c>
      <c r="T8524" s="425" t="s">
        <v>3073</v>
      </c>
    </row>
    <row r="8525" spans="1:20" x14ac:dyDescent="0.25">
      <c r="A8525" s="425" t="s">
        <v>637</v>
      </c>
      <c r="B8525" s="425" t="s">
        <v>732</v>
      </c>
      <c r="C8525" s="425" t="s">
        <v>639</v>
      </c>
      <c r="D8525" s="425" t="s">
        <v>640</v>
      </c>
      <c r="E8525" s="425" t="s">
        <v>2008</v>
      </c>
      <c r="F8525" s="425">
        <v>528004120002</v>
      </c>
      <c r="G8525" s="425" t="s">
        <v>642</v>
      </c>
      <c r="H8525" s="425">
        <v>583155</v>
      </c>
      <c r="I8525" s="425" t="s">
        <v>45</v>
      </c>
      <c r="J8525" s="425">
        <v>202302</v>
      </c>
      <c r="K8525" s="425">
        <v>44768</v>
      </c>
      <c r="L8525" s="425" t="s">
        <v>644</v>
      </c>
      <c r="M8525" s="425">
        <v>-25.3</v>
      </c>
      <c r="N8525" s="425">
        <v>-0.04</v>
      </c>
      <c r="O8525" s="425" t="s">
        <v>645</v>
      </c>
      <c r="P8525" s="432">
        <v>-3.7999999999999999E-2</v>
      </c>
      <c r="Q8525" s="425">
        <v>30543689</v>
      </c>
      <c r="R8525" s="425" t="s">
        <v>646</v>
      </c>
      <c r="S8525" s="425">
        <v>9985235</v>
      </c>
      <c r="T8525" s="425" t="s">
        <v>3072</v>
      </c>
    </row>
    <row r="8526" spans="1:20" x14ac:dyDescent="0.25">
      <c r="A8526" s="425" t="s">
        <v>637</v>
      </c>
      <c r="B8526" s="425" t="s">
        <v>736</v>
      </c>
      <c r="C8526" s="425" t="s">
        <v>639</v>
      </c>
      <c r="D8526" s="425" t="s">
        <v>640</v>
      </c>
      <c r="E8526" s="425" t="s">
        <v>2008</v>
      </c>
      <c r="F8526" s="425">
        <v>528004120002</v>
      </c>
      <c r="G8526" s="425" t="s">
        <v>642</v>
      </c>
      <c r="H8526" s="425">
        <v>583155</v>
      </c>
      <c r="I8526" s="425" t="s">
        <v>45</v>
      </c>
      <c r="J8526" s="425">
        <v>202302</v>
      </c>
      <c r="K8526" s="425">
        <v>44768</v>
      </c>
      <c r="L8526" s="425" t="s">
        <v>644</v>
      </c>
      <c r="M8526" s="425">
        <v>-9.64</v>
      </c>
      <c r="N8526" s="425">
        <v>-0.02</v>
      </c>
      <c r="O8526" s="425" t="s">
        <v>645</v>
      </c>
      <c r="P8526" s="432">
        <v>-1.9E-2</v>
      </c>
      <c r="Q8526" s="425">
        <v>30543689</v>
      </c>
      <c r="R8526" s="425" t="s">
        <v>646</v>
      </c>
      <c r="S8526" s="425">
        <v>9985235</v>
      </c>
      <c r="T8526" s="425" t="s">
        <v>3071</v>
      </c>
    </row>
    <row r="8527" spans="1:20" x14ac:dyDescent="0.25">
      <c r="A8527" s="425" t="s">
        <v>637</v>
      </c>
      <c r="B8527" s="425" t="s">
        <v>732</v>
      </c>
      <c r="C8527" s="425" t="s">
        <v>639</v>
      </c>
      <c r="D8527" s="425" t="s">
        <v>640</v>
      </c>
      <c r="E8527" s="425" t="s">
        <v>708</v>
      </c>
      <c r="F8527" s="425">
        <v>528004120002</v>
      </c>
      <c r="G8527" s="425" t="s">
        <v>642</v>
      </c>
      <c r="H8527" s="425">
        <v>583155</v>
      </c>
      <c r="I8527" s="425" t="s">
        <v>45</v>
      </c>
      <c r="J8527" s="425">
        <v>202302</v>
      </c>
      <c r="K8527" s="425">
        <v>44768</v>
      </c>
      <c r="L8527" s="425" t="s">
        <v>644</v>
      </c>
      <c r="M8527" s="425">
        <v>-6837.61</v>
      </c>
      <c r="N8527" s="425">
        <v>-10.96</v>
      </c>
      <c r="O8527" s="425" t="s">
        <v>645</v>
      </c>
      <c r="P8527" s="432">
        <v>-10.423999999999999</v>
      </c>
      <c r="Q8527" s="425">
        <v>30543689</v>
      </c>
      <c r="R8527" s="425" t="s">
        <v>646</v>
      </c>
      <c r="S8527" s="425">
        <v>8540039</v>
      </c>
      <c r="T8527" s="425" t="s">
        <v>3065</v>
      </c>
    </row>
    <row r="8528" spans="1:20" x14ac:dyDescent="0.25">
      <c r="A8528" s="425" t="s">
        <v>637</v>
      </c>
      <c r="B8528" s="425" t="s">
        <v>732</v>
      </c>
      <c r="C8528" s="425" t="s">
        <v>639</v>
      </c>
      <c r="D8528" s="425" t="s">
        <v>640</v>
      </c>
      <c r="E8528" s="425" t="s">
        <v>2008</v>
      </c>
      <c r="F8528" s="425">
        <v>528004120002</v>
      </c>
      <c r="G8528" s="425" t="s">
        <v>642</v>
      </c>
      <c r="H8528" s="425">
        <v>856781</v>
      </c>
      <c r="I8528" s="425" t="s">
        <v>476</v>
      </c>
      <c r="J8528" s="425">
        <v>202302</v>
      </c>
      <c r="K8528" s="425">
        <v>44768</v>
      </c>
      <c r="L8528" s="425" t="s">
        <v>644</v>
      </c>
      <c r="M8528" s="425">
        <v>6.95</v>
      </c>
      <c r="N8528" s="425">
        <v>0.01</v>
      </c>
      <c r="O8528" s="425" t="s">
        <v>645</v>
      </c>
      <c r="P8528" s="432">
        <v>0.01</v>
      </c>
      <c r="Q8528" s="425">
        <v>30543689</v>
      </c>
      <c r="R8528" s="425" t="s">
        <v>646</v>
      </c>
      <c r="S8528" s="425">
        <v>9985235</v>
      </c>
      <c r="T8528" s="425" t="s">
        <v>3073</v>
      </c>
    </row>
    <row r="8529" spans="1:20" x14ac:dyDescent="0.25">
      <c r="A8529" s="425" t="s">
        <v>637</v>
      </c>
      <c r="B8529" s="425" t="s">
        <v>732</v>
      </c>
      <c r="C8529" s="425" t="s">
        <v>639</v>
      </c>
      <c r="D8529" s="425" t="s">
        <v>640</v>
      </c>
      <c r="E8529" s="425" t="s">
        <v>2008</v>
      </c>
      <c r="F8529" s="425">
        <v>528004120002</v>
      </c>
      <c r="G8529" s="425" t="s">
        <v>642</v>
      </c>
      <c r="H8529" s="425">
        <v>856781</v>
      </c>
      <c r="I8529" s="425" t="s">
        <v>476</v>
      </c>
      <c r="J8529" s="425">
        <v>202302</v>
      </c>
      <c r="K8529" s="425">
        <v>44768</v>
      </c>
      <c r="L8529" s="425" t="s">
        <v>644</v>
      </c>
      <c r="M8529" s="425">
        <v>25.3</v>
      </c>
      <c r="N8529" s="425">
        <v>0.04</v>
      </c>
      <c r="O8529" s="425" t="s">
        <v>645</v>
      </c>
      <c r="P8529" s="432">
        <v>3.7999999999999999E-2</v>
      </c>
      <c r="Q8529" s="425">
        <v>30543689</v>
      </c>
      <c r="R8529" s="425" t="s">
        <v>646</v>
      </c>
      <c r="S8529" s="425">
        <v>9985235</v>
      </c>
      <c r="T8529" s="425" t="s">
        <v>3072</v>
      </c>
    </row>
    <row r="8530" spans="1:20" x14ac:dyDescent="0.25">
      <c r="A8530" s="425" t="s">
        <v>637</v>
      </c>
      <c r="B8530" s="425" t="s">
        <v>736</v>
      </c>
      <c r="C8530" s="425" t="s">
        <v>639</v>
      </c>
      <c r="D8530" s="425" t="s">
        <v>640</v>
      </c>
      <c r="E8530" s="425" t="s">
        <v>2008</v>
      </c>
      <c r="F8530" s="425">
        <v>528004120002</v>
      </c>
      <c r="G8530" s="425" t="s">
        <v>642</v>
      </c>
      <c r="H8530" s="425">
        <v>856781</v>
      </c>
      <c r="I8530" s="425" t="s">
        <v>476</v>
      </c>
      <c r="J8530" s="425">
        <v>202302</v>
      </c>
      <c r="K8530" s="425">
        <v>44768</v>
      </c>
      <c r="L8530" s="425" t="s">
        <v>644</v>
      </c>
      <c r="M8530" s="425">
        <v>9.64</v>
      </c>
      <c r="N8530" s="425">
        <v>0.02</v>
      </c>
      <c r="O8530" s="425" t="s">
        <v>645</v>
      </c>
      <c r="P8530" s="432">
        <v>1.9E-2</v>
      </c>
      <c r="Q8530" s="425">
        <v>30543689</v>
      </c>
      <c r="R8530" s="425" t="s">
        <v>646</v>
      </c>
      <c r="S8530" s="425">
        <v>9985235</v>
      </c>
      <c r="T8530" s="425" t="s">
        <v>3071</v>
      </c>
    </row>
    <row r="8531" spans="1:20" x14ac:dyDescent="0.25">
      <c r="A8531" s="425" t="s">
        <v>637</v>
      </c>
      <c r="B8531" s="425" t="s">
        <v>732</v>
      </c>
      <c r="C8531" s="425" t="s">
        <v>639</v>
      </c>
      <c r="D8531" s="425" t="s">
        <v>640</v>
      </c>
      <c r="E8531" s="425" t="s">
        <v>708</v>
      </c>
      <c r="F8531" s="425">
        <v>528004120002</v>
      </c>
      <c r="G8531" s="425" t="s">
        <v>642</v>
      </c>
      <c r="H8531" s="425">
        <v>856781</v>
      </c>
      <c r="I8531" s="425" t="s">
        <v>476</v>
      </c>
      <c r="J8531" s="425">
        <v>202302</v>
      </c>
      <c r="K8531" s="425">
        <v>44768</v>
      </c>
      <c r="L8531" s="425" t="s">
        <v>644</v>
      </c>
      <c r="M8531" s="425">
        <v>6837.61</v>
      </c>
      <c r="N8531" s="425">
        <v>10.96</v>
      </c>
      <c r="O8531" s="425" t="s">
        <v>645</v>
      </c>
      <c r="P8531" s="432">
        <v>10.423999999999999</v>
      </c>
      <c r="Q8531" s="425">
        <v>30543689</v>
      </c>
      <c r="R8531" s="425" t="s">
        <v>646</v>
      </c>
      <c r="S8531" s="425">
        <v>8540039</v>
      </c>
      <c r="T8531" s="425" t="s">
        <v>3065</v>
      </c>
    </row>
    <row r="8532" spans="1:20" x14ac:dyDescent="0.25">
      <c r="A8532" s="425" t="s">
        <v>637</v>
      </c>
      <c r="B8532" s="425" t="s">
        <v>732</v>
      </c>
      <c r="C8532" s="425" t="s">
        <v>639</v>
      </c>
      <c r="D8532" s="425" t="s">
        <v>640</v>
      </c>
      <c r="E8532" s="425" t="s">
        <v>673</v>
      </c>
      <c r="F8532" s="425">
        <v>528004120002</v>
      </c>
      <c r="G8532" s="425" t="s">
        <v>642</v>
      </c>
      <c r="H8532" s="425">
        <v>583133</v>
      </c>
      <c r="I8532" s="425" t="s">
        <v>29</v>
      </c>
      <c r="J8532" s="425">
        <v>202302</v>
      </c>
      <c r="K8532" s="425">
        <v>44768</v>
      </c>
      <c r="L8532" s="425" t="s">
        <v>644</v>
      </c>
      <c r="M8532" s="425">
        <v>47988.51</v>
      </c>
      <c r="N8532" s="425">
        <v>76.92</v>
      </c>
      <c r="O8532" s="425" t="s">
        <v>645</v>
      </c>
      <c r="P8532" s="432">
        <v>73.158000000000001</v>
      </c>
      <c r="Q8532" s="425">
        <v>30543689</v>
      </c>
      <c r="R8532" s="425" t="s">
        <v>646</v>
      </c>
      <c r="S8532" s="425">
        <v>2029740</v>
      </c>
      <c r="T8532" s="425" t="s">
        <v>3067</v>
      </c>
    </row>
    <row r="8533" spans="1:20" x14ac:dyDescent="0.25">
      <c r="A8533" s="425" t="s">
        <v>637</v>
      </c>
      <c r="B8533" s="425" t="s">
        <v>732</v>
      </c>
      <c r="C8533" s="425" t="s">
        <v>639</v>
      </c>
      <c r="D8533" s="425" t="s">
        <v>640</v>
      </c>
      <c r="E8533" s="425" t="s">
        <v>673</v>
      </c>
      <c r="F8533" s="425">
        <v>528004120002</v>
      </c>
      <c r="G8533" s="425" t="s">
        <v>642</v>
      </c>
      <c r="H8533" s="425">
        <v>583133</v>
      </c>
      <c r="I8533" s="425" t="s">
        <v>29</v>
      </c>
      <c r="J8533" s="425">
        <v>202302</v>
      </c>
      <c r="K8533" s="425">
        <v>44768</v>
      </c>
      <c r="L8533" s="425" t="s">
        <v>644</v>
      </c>
      <c r="M8533" s="425">
        <v>6818.18</v>
      </c>
      <c r="N8533" s="425">
        <v>10.93</v>
      </c>
      <c r="O8533" s="425" t="s">
        <v>645</v>
      </c>
      <c r="P8533" s="432">
        <v>10.395</v>
      </c>
      <c r="Q8533" s="425">
        <v>30543689</v>
      </c>
      <c r="R8533" s="425" t="s">
        <v>646</v>
      </c>
      <c r="S8533" s="425">
        <v>8540206</v>
      </c>
      <c r="T8533" s="425" t="s">
        <v>3063</v>
      </c>
    </row>
    <row r="8534" spans="1:20" x14ac:dyDescent="0.25">
      <c r="A8534" s="425" t="s">
        <v>637</v>
      </c>
      <c r="B8534" s="425" t="s">
        <v>732</v>
      </c>
      <c r="C8534" s="425" t="s">
        <v>639</v>
      </c>
      <c r="D8534" s="425" t="s">
        <v>640</v>
      </c>
      <c r="E8534" s="425" t="s">
        <v>673</v>
      </c>
      <c r="F8534" s="425">
        <v>528004120002</v>
      </c>
      <c r="G8534" s="425" t="s">
        <v>642</v>
      </c>
      <c r="H8534" s="425">
        <v>583133</v>
      </c>
      <c r="I8534" s="425" t="s">
        <v>29</v>
      </c>
      <c r="J8534" s="425">
        <v>202302</v>
      </c>
      <c r="K8534" s="425">
        <v>44768</v>
      </c>
      <c r="L8534" s="425" t="s">
        <v>644</v>
      </c>
      <c r="M8534" s="425">
        <v>4057.97</v>
      </c>
      <c r="N8534" s="425">
        <v>6.5</v>
      </c>
      <c r="O8534" s="425" t="s">
        <v>645</v>
      </c>
      <c r="P8534" s="432">
        <v>6.1820000000000004</v>
      </c>
      <c r="Q8534" s="425">
        <v>30543689</v>
      </c>
      <c r="R8534" s="425" t="s">
        <v>646</v>
      </c>
      <c r="S8534" s="425">
        <v>2012905</v>
      </c>
      <c r="T8534" s="425" t="s">
        <v>3062</v>
      </c>
    </row>
    <row r="8535" spans="1:20" x14ac:dyDescent="0.25">
      <c r="A8535" s="425" t="s">
        <v>637</v>
      </c>
      <c r="B8535" s="425" t="s">
        <v>730</v>
      </c>
      <c r="C8535" s="425" t="s">
        <v>639</v>
      </c>
      <c r="D8535" s="425" t="s">
        <v>640</v>
      </c>
      <c r="E8535" s="425" t="s">
        <v>2008</v>
      </c>
      <c r="F8535" s="425">
        <v>528004120002</v>
      </c>
      <c r="G8535" s="425" t="s">
        <v>642</v>
      </c>
      <c r="H8535" s="425">
        <v>583155</v>
      </c>
      <c r="I8535" s="425" t="s">
        <v>45</v>
      </c>
      <c r="J8535" s="425">
        <v>202302</v>
      </c>
      <c r="K8535" s="425">
        <v>44768</v>
      </c>
      <c r="L8535" s="425" t="s">
        <v>644</v>
      </c>
      <c r="M8535" s="425">
        <v>-2.41</v>
      </c>
      <c r="N8535" s="425">
        <v>0</v>
      </c>
      <c r="O8535" s="425" t="s">
        <v>645</v>
      </c>
      <c r="P8535" s="432">
        <v>0</v>
      </c>
      <c r="Q8535" s="425">
        <v>30543689</v>
      </c>
      <c r="R8535" s="425" t="s">
        <v>646</v>
      </c>
      <c r="S8535" s="425">
        <v>9985235</v>
      </c>
      <c r="T8535" s="425" t="s">
        <v>3076</v>
      </c>
    </row>
    <row r="8536" spans="1:20" x14ac:dyDescent="0.25">
      <c r="A8536" s="425" t="s">
        <v>637</v>
      </c>
      <c r="B8536" s="425" t="s">
        <v>730</v>
      </c>
      <c r="C8536" s="425" t="s">
        <v>639</v>
      </c>
      <c r="D8536" s="425" t="s">
        <v>640</v>
      </c>
      <c r="E8536" s="425" t="s">
        <v>2008</v>
      </c>
      <c r="F8536" s="425">
        <v>528004120002</v>
      </c>
      <c r="G8536" s="425" t="s">
        <v>642</v>
      </c>
      <c r="H8536" s="425">
        <v>856781</v>
      </c>
      <c r="I8536" s="425" t="s">
        <v>476</v>
      </c>
      <c r="J8536" s="425">
        <v>202302</v>
      </c>
      <c r="K8536" s="425">
        <v>44768</v>
      </c>
      <c r="L8536" s="425" t="s">
        <v>644</v>
      </c>
      <c r="M8536" s="425">
        <v>2.41</v>
      </c>
      <c r="N8536" s="425">
        <v>0</v>
      </c>
      <c r="O8536" s="425" t="s">
        <v>645</v>
      </c>
      <c r="P8536" s="432">
        <v>0</v>
      </c>
      <c r="Q8536" s="425">
        <v>30543689</v>
      </c>
      <c r="R8536" s="425" t="s">
        <v>646</v>
      </c>
      <c r="S8536" s="425">
        <v>9985235</v>
      </c>
      <c r="T8536" s="425" t="s">
        <v>3076</v>
      </c>
    </row>
    <row r="8537" spans="1:20" x14ac:dyDescent="0.25">
      <c r="A8537" s="425" t="s">
        <v>637</v>
      </c>
      <c r="B8537" s="425" t="s">
        <v>730</v>
      </c>
      <c r="C8537" s="425" t="s">
        <v>639</v>
      </c>
      <c r="D8537" s="425" t="s">
        <v>640</v>
      </c>
      <c r="E8537" s="425" t="s">
        <v>708</v>
      </c>
      <c r="F8537" s="425">
        <v>528004120002</v>
      </c>
      <c r="G8537" s="425" t="s">
        <v>642</v>
      </c>
      <c r="H8537" s="425">
        <v>856781</v>
      </c>
      <c r="I8537" s="425" t="s">
        <v>476</v>
      </c>
      <c r="J8537" s="425">
        <v>202302</v>
      </c>
      <c r="K8537" s="425">
        <v>44770</v>
      </c>
      <c r="L8537" s="425" t="s">
        <v>644</v>
      </c>
      <c r="M8537" s="425">
        <v>2082.8000000000002</v>
      </c>
      <c r="N8537" s="425">
        <v>3.34</v>
      </c>
      <c r="O8537" s="425" t="s">
        <v>645</v>
      </c>
      <c r="P8537" s="432">
        <v>3.177</v>
      </c>
      <c r="Q8537" s="425">
        <v>30543689</v>
      </c>
      <c r="R8537" s="425" t="s">
        <v>646</v>
      </c>
      <c r="S8537" s="425">
        <v>8540039</v>
      </c>
      <c r="T8537" s="425" t="s">
        <v>3088</v>
      </c>
    </row>
    <row r="8538" spans="1:20" x14ac:dyDescent="0.25">
      <c r="A8538" s="425" t="s">
        <v>637</v>
      </c>
      <c r="B8538" s="425" t="s">
        <v>730</v>
      </c>
      <c r="C8538" s="425" t="s">
        <v>639</v>
      </c>
      <c r="D8538" s="425" t="s">
        <v>640</v>
      </c>
      <c r="E8538" s="425" t="s">
        <v>708</v>
      </c>
      <c r="F8538" s="425">
        <v>528004120002</v>
      </c>
      <c r="G8538" s="425" t="s">
        <v>642</v>
      </c>
      <c r="H8538" s="425">
        <v>583155</v>
      </c>
      <c r="I8538" s="425" t="s">
        <v>45</v>
      </c>
      <c r="J8538" s="425">
        <v>202302</v>
      </c>
      <c r="K8538" s="425">
        <v>44770</v>
      </c>
      <c r="L8538" s="425" t="s">
        <v>644</v>
      </c>
      <c r="M8538" s="425">
        <v>-2082.8000000000002</v>
      </c>
      <c r="N8538" s="425">
        <v>-3.34</v>
      </c>
      <c r="O8538" s="425" t="s">
        <v>645</v>
      </c>
      <c r="P8538" s="432">
        <v>-3.177</v>
      </c>
      <c r="Q8538" s="425">
        <v>30543689</v>
      </c>
      <c r="R8538" s="425" t="s">
        <v>646</v>
      </c>
      <c r="S8538" s="425">
        <v>8540039</v>
      </c>
      <c r="T8538" s="425" t="s">
        <v>3088</v>
      </c>
    </row>
    <row r="8539" spans="1:20" x14ac:dyDescent="0.25">
      <c r="A8539" s="425" t="s">
        <v>637</v>
      </c>
      <c r="B8539" s="425" t="s">
        <v>730</v>
      </c>
      <c r="C8539" s="425" t="s">
        <v>639</v>
      </c>
      <c r="D8539" s="425" t="s">
        <v>640</v>
      </c>
      <c r="E8539" s="425" t="s">
        <v>689</v>
      </c>
      <c r="F8539" s="425">
        <v>528004120002</v>
      </c>
      <c r="G8539" s="425" t="s">
        <v>642</v>
      </c>
      <c r="H8539" s="425">
        <v>856784</v>
      </c>
      <c r="I8539" s="425" t="s">
        <v>479</v>
      </c>
      <c r="J8539" s="425">
        <v>202302</v>
      </c>
      <c r="K8539" s="425">
        <v>44770</v>
      </c>
      <c r="L8539" s="425" t="s">
        <v>644</v>
      </c>
      <c r="M8539" s="425">
        <v>1275.8499999999999</v>
      </c>
      <c r="N8539" s="425">
        <v>2.0499999999999998</v>
      </c>
      <c r="O8539" s="425" t="s">
        <v>645</v>
      </c>
      <c r="P8539" s="432">
        <v>1.95</v>
      </c>
      <c r="Q8539" s="425">
        <v>30543689</v>
      </c>
      <c r="R8539" s="425" t="s">
        <v>646</v>
      </c>
      <c r="S8539" s="425">
        <v>2032465</v>
      </c>
      <c r="T8539" s="425" t="s">
        <v>3096</v>
      </c>
    </row>
    <row r="8540" spans="1:20" x14ac:dyDescent="0.25">
      <c r="A8540" s="425" t="s">
        <v>637</v>
      </c>
      <c r="B8540" s="425" t="s">
        <v>730</v>
      </c>
      <c r="C8540" s="425" t="s">
        <v>639</v>
      </c>
      <c r="D8540" s="425" t="s">
        <v>651</v>
      </c>
      <c r="E8540" s="425" t="s">
        <v>673</v>
      </c>
      <c r="F8540" s="425">
        <v>528004120002</v>
      </c>
      <c r="G8540" s="425" t="s">
        <v>642</v>
      </c>
      <c r="H8540" s="425">
        <v>583133</v>
      </c>
      <c r="I8540" s="425" t="s">
        <v>29</v>
      </c>
      <c r="J8540" s="425">
        <v>202302</v>
      </c>
      <c r="K8540" s="425">
        <v>44770</v>
      </c>
      <c r="L8540" s="425" t="s">
        <v>644</v>
      </c>
      <c r="M8540" s="425">
        <v>2739.29</v>
      </c>
      <c r="N8540" s="425">
        <v>4.3899999999999997</v>
      </c>
      <c r="O8540" s="425" t="s">
        <v>645</v>
      </c>
      <c r="P8540" s="432">
        <v>4.1749999999999998</v>
      </c>
      <c r="Q8540" s="425">
        <v>30543689</v>
      </c>
      <c r="R8540" s="425" t="s">
        <v>646</v>
      </c>
      <c r="S8540" s="425">
        <v>8540386</v>
      </c>
      <c r="T8540" s="425" t="s">
        <v>3102</v>
      </c>
    </row>
    <row r="8541" spans="1:20" x14ac:dyDescent="0.25">
      <c r="A8541" s="425" t="s">
        <v>637</v>
      </c>
      <c r="B8541" s="425" t="s">
        <v>730</v>
      </c>
      <c r="C8541" s="425" t="s">
        <v>639</v>
      </c>
      <c r="D8541" s="425" t="s">
        <v>651</v>
      </c>
      <c r="E8541" s="425" t="s">
        <v>673</v>
      </c>
      <c r="F8541" s="425">
        <v>528004120002</v>
      </c>
      <c r="G8541" s="425" t="s">
        <v>642</v>
      </c>
      <c r="H8541" s="425">
        <v>583133</v>
      </c>
      <c r="I8541" s="425" t="s">
        <v>29</v>
      </c>
      <c r="J8541" s="425">
        <v>202302</v>
      </c>
      <c r="K8541" s="425">
        <v>44770</v>
      </c>
      <c r="L8541" s="425" t="s">
        <v>644</v>
      </c>
      <c r="M8541" s="425">
        <v>3778.16</v>
      </c>
      <c r="N8541" s="425">
        <v>6.06</v>
      </c>
      <c r="O8541" s="425" t="s">
        <v>645</v>
      </c>
      <c r="P8541" s="432">
        <v>5.7640000000000002</v>
      </c>
      <c r="Q8541" s="425">
        <v>30543689</v>
      </c>
      <c r="R8541" s="425" t="s">
        <v>646</v>
      </c>
      <c r="S8541" s="425">
        <v>8540279</v>
      </c>
      <c r="T8541" s="425" t="s">
        <v>3110</v>
      </c>
    </row>
    <row r="8542" spans="1:20" x14ac:dyDescent="0.25">
      <c r="A8542" s="425" t="s">
        <v>637</v>
      </c>
      <c r="B8542" s="425" t="s">
        <v>730</v>
      </c>
      <c r="C8542" s="425" t="s">
        <v>639</v>
      </c>
      <c r="D8542" s="425" t="s">
        <v>695</v>
      </c>
      <c r="E8542" s="425" t="s">
        <v>673</v>
      </c>
      <c r="F8542" s="425">
        <v>528004120002</v>
      </c>
      <c r="G8542" s="425" t="s">
        <v>642</v>
      </c>
      <c r="H8542" s="425">
        <v>583133</v>
      </c>
      <c r="I8542" s="425" t="s">
        <v>29</v>
      </c>
      <c r="J8542" s="425">
        <v>202302</v>
      </c>
      <c r="K8542" s="425">
        <v>44770</v>
      </c>
      <c r="L8542" s="425" t="s">
        <v>644</v>
      </c>
      <c r="M8542" s="425">
        <v>11566.8</v>
      </c>
      <c r="N8542" s="425">
        <v>18.54</v>
      </c>
      <c r="O8542" s="425" t="s">
        <v>645</v>
      </c>
      <c r="P8542" s="432">
        <v>17.632999999999999</v>
      </c>
      <c r="Q8542" s="425">
        <v>30543689</v>
      </c>
      <c r="R8542" s="425" t="s">
        <v>646</v>
      </c>
      <c r="S8542" s="425">
        <v>2046481</v>
      </c>
      <c r="T8542" s="425" t="s">
        <v>3108</v>
      </c>
    </row>
    <row r="8543" spans="1:20" x14ac:dyDescent="0.25">
      <c r="A8543" s="425" t="s">
        <v>637</v>
      </c>
      <c r="B8543" s="425" t="s">
        <v>730</v>
      </c>
      <c r="C8543" s="425" t="s">
        <v>639</v>
      </c>
      <c r="D8543" s="425" t="s">
        <v>640</v>
      </c>
      <c r="E8543" s="425" t="s">
        <v>689</v>
      </c>
      <c r="F8543" s="425">
        <v>528004120002</v>
      </c>
      <c r="G8543" s="425" t="s">
        <v>642</v>
      </c>
      <c r="H8543" s="425">
        <v>583156</v>
      </c>
      <c r="I8543" s="425" t="s">
        <v>690</v>
      </c>
      <c r="J8543" s="425">
        <v>202302</v>
      </c>
      <c r="K8543" s="425">
        <v>44770</v>
      </c>
      <c r="L8543" s="425" t="s">
        <v>644</v>
      </c>
      <c r="M8543" s="425">
        <v>-1275.8499999999999</v>
      </c>
      <c r="N8543" s="425">
        <v>-2.0499999999999998</v>
      </c>
      <c r="O8543" s="425" t="s">
        <v>645</v>
      </c>
      <c r="P8543" s="432">
        <v>-1.95</v>
      </c>
      <c r="Q8543" s="425">
        <v>30543689</v>
      </c>
      <c r="R8543" s="425" t="s">
        <v>646</v>
      </c>
      <c r="S8543" s="425">
        <v>2032465</v>
      </c>
      <c r="T8543" s="425" t="s">
        <v>3096</v>
      </c>
    </row>
    <row r="8544" spans="1:20" x14ac:dyDescent="0.25">
      <c r="A8544" s="425" t="s">
        <v>637</v>
      </c>
      <c r="B8544" s="425" t="s">
        <v>730</v>
      </c>
      <c r="C8544" s="425" t="s">
        <v>639</v>
      </c>
      <c r="D8544" s="425" t="s">
        <v>640</v>
      </c>
      <c r="E8544" s="425" t="s">
        <v>673</v>
      </c>
      <c r="F8544" s="425">
        <v>528004120002</v>
      </c>
      <c r="G8544" s="425" t="s">
        <v>642</v>
      </c>
      <c r="H8544" s="425">
        <v>583148</v>
      </c>
      <c r="I8544" s="425" t="s">
        <v>699</v>
      </c>
      <c r="J8544" s="425">
        <v>202302</v>
      </c>
      <c r="K8544" s="425">
        <v>44770</v>
      </c>
      <c r="L8544" s="425" t="s">
        <v>644</v>
      </c>
      <c r="M8544" s="425">
        <v>-2573.4</v>
      </c>
      <c r="N8544" s="425">
        <v>-4.12</v>
      </c>
      <c r="O8544" s="425" t="s">
        <v>645</v>
      </c>
      <c r="P8544" s="432">
        <v>-3.919</v>
      </c>
      <c r="Q8544" s="425">
        <v>30543689</v>
      </c>
      <c r="R8544" s="425" t="s">
        <v>646</v>
      </c>
      <c r="S8544" s="425">
        <v>8540206</v>
      </c>
      <c r="T8544" s="425" t="s">
        <v>3093</v>
      </c>
    </row>
    <row r="8545" spans="1:20" x14ac:dyDescent="0.25">
      <c r="A8545" s="425" t="s">
        <v>637</v>
      </c>
      <c r="B8545" s="425" t="s">
        <v>730</v>
      </c>
      <c r="C8545" s="425" t="s">
        <v>639</v>
      </c>
      <c r="D8545" s="425" t="s">
        <v>640</v>
      </c>
      <c r="E8545" s="425" t="s">
        <v>673</v>
      </c>
      <c r="F8545" s="425">
        <v>528004120002</v>
      </c>
      <c r="G8545" s="425" t="s">
        <v>642</v>
      </c>
      <c r="H8545" s="425">
        <v>583148</v>
      </c>
      <c r="I8545" s="425" t="s">
        <v>699</v>
      </c>
      <c r="J8545" s="425">
        <v>202302</v>
      </c>
      <c r="K8545" s="425">
        <v>44770</v>
      </c>
      <c r="L8545" s="425" t="s">
        <v>644</v>
      </c>
      <c r="M8545" s="425">
        <v>-1591.78</v>
      </c>
      <c r="N8545" s="425">
        <v>-2.5499999999999998</v>
      </c>
      <c r="O8545" s="425" t="s">
        <v>645</v>
      </c>
      <c r="P8545" s="432">
        <v>-2.4249999999999998</v>
      </c>
      <c r="Q8545" s="425">
        <v>30543689</v>
      </c>
      <c r="R8545" s="425" t="s">
        <v>646</v>
      </c>
      <c r="S8545" s="425">
        <v>2012905</v>
      </c>
      <c r="T8545" s="425" t="s">
        <v>3091</v>
      </c>
    </row>
    <row r="8546" spans="1:20" x14ac:dyDescent="0.25">
      <c r="A8546" s="425" t="s">
        <v>637</v>
      </c>
      <c r="B8546" s="425" t="s">
        <v>730</v>
      </c>
      <c r="C8546" s="425" t="s">
        <v>639</v>
      </c>
      <c r="D8546" s="425" t="s">
        <v>640</v>
      </c>
      <c r="E8546" s="425" t="s">
        <v>673</v>
      </c>
      <c r="F8546" s="425">
        <v>528004120002</v>
      </c>
      <c r="G8546" s="425" t="s">
        <v>642</v>
      </c>
      <c r="H8546" s="425">
        <v>583148</v>
      </c>
      <c r="I8546" s="425" t="s">
        <v>699</v>
      </c>
      <c r="J8546" s="425">
        <v>202302</v>
      </c>
      <c r="K8546" s="425">
        <v>44770</v>
      </c>
      <c r="L8546" s="425" t="s">
        <v>644</v>
      </c>
      <c r="M8546" s="425">
        <v>-27236.32</v>
      </c>
      <c r="N8546" s="425">
        <v>-43.66</v>
      </c>
      <c r="O8546" s="425" t="s">
        <v>645</v>
      </c>
      <c r="P8546" s="432">
        <v>-41.524999999999999</v>
      </c>
      <c r="Q8546" s="425">
        <v>30543689</v>
      </c>
      <c r="R8546" s="425" t="s">
        <v>646</v>
      </c>
      <c r="S8546" s="425">
        <v>2029740</v>
      </c>
      <c r="T8546" s="425" t="s">
        <v>3113</v>
      </c>
    </row>
    <row r="8547" spans="1:20" x14ac:dyDescent="0.25">
      <c r="A8547" s="425" t="s">
        <v>637</v>
      </c>
      <c r="B8547" s="425" t="s">
        <v>730</v>
      </c>
      <c r="C8547" s="425" t="s">
        <v>639</v>
      </c>
      <c r="D8547" s="425" t="s">
        <v>640</v>
      </c>
      <c r="E8547" s="425" t="s">
        <v>667</v>
      </c>
      <c r="F8547" s="425">
        <v>528004120002</v>
      </c>
      <c r="G8547" s="425" t="s">
        <v>642</v>
      </c>
      <c r="H8547" s="425">
        <v>583149</v>
      </c>
      <c r="I8547" s="425" t="s">
        <v>680</v>
      </c>
      <c r="J8547" s="425">
        <v>202302</v>
      </c>
      <c r="K8547" s="425">
        <v>44770</v>
      </c>
      <c r="L8547" s="425" t="s">
        <v>644</v>
      </c>
      <c r="M8547" s="425">
        <v>-2510.27</v>
      </c>
      <c r="N8547" s="425">
        <v>-4.0199999999999996</v>
      </c>
      <c r="O8547" s="425" t="s">
        <v>645</v>
      </c>
      <c r="P8547" s="432">
        <v>-3.823</v>
      </c>
      <c r="Q8547" s="425">
        <v>30543689</v>
      </c>
      <c r="R8547" s="425" t="s">
        <v>646</v>
      </c>
      <c r="S8547" s="425">
        <v>8540392</v>
      </c>
      <c r="T8547" s="425" t="s">
        <v>3095</v>
      </c>
    </row>
    <row r="8548" spans="1:20" x14ac:dyDescent="0.25">
      <c r="A8548" s="425" t="s">
        <v>637</v>
      </c>
      <c r="B8548" s="425" t="s">
        <v>730</v>
      </c>
      <c r="C8548" s="425" t="s">
        <v>639</v>
      </c>
      <c r="D8548" s="425" t="s">
        <v>695</v>
      </c>
      <c r="E8548" s="425" t="s">
        <v>667</v>
      </c>
      <c r="F8548" s="425">
        <v>528004120002</v>
      </c>
      <c r="G8548" s="425" t="s">
        <v>642</v>
      </c>
      <c r="H8548" s="425">
        <v>583136</v>
      </c>
      <c r="I8548" s="425" t="s">
        <v>32</v>
      </c>
      <c r="J8548" s="425">
        <v>202302</v>
      </c>
      <c r="K8548" s="425">
        <v>44770</v>
      </c>
      <c r="L8548" s="425" t="s">
        <v>644</v>
      </c>
      <c r="M8548" s="425">
        <v>11448.17</v>
      </c>
      <c r="N8548" s="425">
        <v>18.350000000000001</v>
      </c>
      <c r="O8548" s="425" t="s">
        <v>645</v>
      </c>
      <c r="P8548" s="432">
        <v>17.452999999999999</v>
      </c>
      <c r="Q8548" s="425">
        <v>30543689</v>
      </c>
      <c r="R8548" s="425" t="s">
        <v>646</v>
      </c>
      <c r="S8548" s="425">
        <v>2023596</v>
      </c>
      <c r="T8548" s="425" t="s">
        <v>3115</v>
      </c>
    </row>
    <row r="8549" spans="1:20" x14ac:dyDescent="0.25">
      <c r="A8549" s="425" t="s">
        <v>637</v>
      </c>
      <c r="B8549" s="425" t="s">
        <v>730</v>
      </c>
      <c r="C8549" s="425" t="s">
        <v>639</v>
      </c>
      <c r="D8549" s="425" t="s">
        <v>651</v>
      </c>
      <c r="E8549" s="425" t="s">
        <v>667</v>
      </c>
      <c r="F8549" s="425">
        <v>528004120002</v>
      </c>
      <c r="G8549" s="425" t="s">
        <v>642</v>
      </c>
      <c r="H8549" s="425">
        <v>583136</v>
      </c>
      <c r="I8549" s="425" t="s">
        <v>32</v>
      </c>
      <c r="J8549" s="425">
        <v>202302</v>
      </c>
      <c r="K8549" s="425">
        <v>44770</v>
      </c>
      <c r="L8549" s="425" t="s">
        <v>644</v>
      </c>
      <c r="M8549" s="425">
        <v>982.61</v>
      </c>
      <c r="N8549" s="425">
        <v>1.58</v>
      </c>
      <c r="O8549" s="425" t="s">
        <v>645</v>
      </c>
      <c r="P8549" s="432">
        <v>1.5029999999999999</v>
      </c>
      <c r="Q8549" s="425">
        <v>30543689</v>
      </c>
      <c r="R8549" s="425" t="s">
        <v>646</v>
      </c>
      <c r="S8549" s="425">
        <v>8540358</v>
      </c>
      <c r="T8549" s="425" t="s">
        <v>3111</v>
      </c>
    </row>
    <row r="8550" spans="1:20" x14ac:dyDescent="0.25">
      <c r="A8550" s="425" t="s">
        <v>637</v>
      </c>
      <c r="B8550" s="425" t="s">
        <v>730</v>
      </c>
      <c r="C8550" s="425" t="s">
        <v>639</v>
      </c>
      <c r="D8550" s="425" t="s">
        <v>651</v>
      </c>
      <c r="E8550" s="425" t="s">
        <v>667</v>
      </c>
      <c r="F8550" s="425">
        <v>528004120002</v>
      </c>
      <c r="G8550" s="425" t="s">
        <v>642</v>
      </c>
      <c r="H8550" s="425">
        <v>583136</v>
      </c>
      <c r="I8550" s="425" t="s">
        <v>32</v>
      </c>
      <c r="J8550" s="425">
        <v>202302</v>
      </c>
      <c r="K8550" s="425">
        <v>44770</v>
      </c>
      <c r="L8550" s="425" t="s">
        <v>644</v>
      </c>
      <c r="M8550" s="425">
        <v>10232.049999999999</v>
      </c>
      <c r="N8550" s="425">
        <v>16.399999999999999</v>
      </c>
      <c r="O8550" s="425" t="s">
        <v>645</v>
      </c>
      <c r="P8550" s="432">
        <v>15.598000000000001</v>
      </c>
      <c r="Q8550" s="425">
        <v>30543689</v>
      </c>
      <c r="R8550" s="425" t="s">
        <v>646</v>
      </c>
      <c r="S8550" s="425">
        <v>8540399</v>
      </c>
      <c r="T8550" s="425" t="s">
        <v>3107</v>
      </c>
    </row>
    <row r="8551" spans="1:20" x14ac:dyDescent="0.25">
      <c r="A8551" s="425" t="s">
        <v>637</v>
      </c>
      <c r="B8551" s="425" t="s">
        <v>730</v>
      </c>
      <c r="C8551" s="425" t="s">
        <v>639</v>
      </c>
      <c r="D8551" s="425" t="s">
        <v>651</v>
      </c>
      <c r="E8551" s="425" t="s">
        <v>667</v>
      </c>
      <c r="F8551" s="425">
        <v>528004120002</v>
      </c>
      <c r="G8551" s="425" t="s">
        <v>642</v>
      </c>
      <c r="H8551" s="425">
        <v>583136</v>
      </c>
      <c r="I8551" s="425" t="s">
        <v>32</v>
      </c>
      <c r="J8551" s="425">
        <v>202302</v>
      </c>
      <c r="K8551" s="425">
        <v>44770</v>
      </c>
      <c r="L8551" s="425" t="s">
        <v>644</v>
      </c>
      <c r="M8551" s="425">
        <v>704.5</v>
      </c>
      <c r="N8551" s="425">
        <v>1.1299999999999999</v>
      </c>
      <c r="O8551" s="425" t="s">
        <v>645</v>
      </c>
      <c r="P8551" s="432">
        <v>1.075</v>
      </c>
      <c r="Q8551" s="425">
        <v>30543689</v>
      </c>
      <c r="R8551" s="425" t="s">
        <v>646</v>
      </c>
      <c r="S8551" s="425">
        <v>2036440</v>
      </c>
      <c r="T8551" s="425" t="s">
        <v>3106</v>
      </c>
    </row>
    <row r="8552" spans="1:20" x14ac:dyDescent="0.25">
      <c r="A8552" s="425" t="s">
        <v>637</v>
      </c>
      <c r="B8552" s="425" t="s">
        <v>730</v>
      </c>
      <c r="C8552" s="425" t="s">
        <v>639</v>
      </c>
      <c r="D8552" s="425" t="s">
        <v>695</v>
      </c>
      <c r="E8552" s="425" t="s">
        <v>673</v>
      </c>
      <c r="F8552" s="425">
        <v>528004120002</v>
      </c>
      <c r="G8552" s="425" t="s">
        <v>642</v>
      </c>
      <c r="H8552" s="425">
        <v>583148</v>
      </c>
      <c r="I8552" s="425" t="s">
        <v>699</v>
      </c>
      <c r="J8552" s="425">
        <v>202302</v>
      </c>
      <c r="K8552" s="425">
        <v>44770</v>
      </c>
      <c r="L8552" s="425" t="s">
        <v>644</v>
      </c>
      <c r="M8552" s="425">
        <v>-11566.8</v>
      </c>
      <c r="N8552" s="425">
        <v>-18.54</v>
      </c>
      <c r="O8552" s="425" t="s">
        <v>645</v>
      </c>
      <c r="P8552" s="432">
        <v>-17.632999999999999</v>
      </c>
      <c r="Q8552" s="425">
        <v>30543689</v>
      </c>
      <c r="R8552" s="425" t="s">
        <v>646</v>
      </c>
      <c r="S8552" s="425">
        <v>2046481</v>
      </c>
      <c r="T8552" s="425" t="s">
        <v>3108</v>
      </c>
    </row>
    <row r="8553" spans="1:20" x14ac:dyDescent="0.25">
      <c r="A8553" s="425" t="s">
        <v>637</v>
      </c>
      <c r="B8553" s="425" t="s">
        <v>730</v>
      </c>
      <c r="C8553" s="425" t="s">
        <v>639</v>
      </c>
      <c r="D8553" s="425" t="s">
        <v>651</v>
      </c>
      <c r="E8553" s="425" t="s">
        <v>673</v>
      </c>
      <c r="F8553" s="425">
        <v>528004120002</v>
      </c>
      <c r="G8553" s="425" t="s">
        <v>642</v>
      </c>
      <c r="H8553" s="425">
        <v>583148</v>
      </c>
      <c r="I8553" s="425" t="s">
        <v>699</v>
      </c>
      <c r="J8553" s="425">
        <v>202302</v>
      </c>
      <c r="K8553" s="425">
        <v>44770</v>
      </c>
      <c r="L8553" s="425" t="s">
        <v>644</v>
      </c>
      <c r="M8553" s="425">
        <v>-2739.29</v>
      </c>
      <c r="N8553" s="425">
        <v>-4.3899999999999997</v>
      </c>
      <c r="O8553" s="425" t="s">
        <v>645</v>
      </c>
      <c r="P8553" s="432">
        <v>-4.1749999999999998</v>
      </c>
      <c r="Q8553" s="425">
        <v>30543689</v>
      </c>
      <c r="R8553" s="425" t="s">
        <v>646</v>
      </c>
      <c r="S8553" s="425">
        <v>8540386</v>
      </c>
      <c r="T8553" s="425" t="s">
        <v>3102</v>
      </c>
    </row>
    <row r="8554" spans="1:20" x14ac:dyDescent="0.25">
      <c r="A8554" s="425" t="s">
        <v>637</v>
      </c>
      <c r="B8554" s="425" t="s">
        <v>730</v>
      </c>
      <c r="C8554" s="425" t="s">
        <v>639</v>
      </c>
      <c r="D8554" s="425" t="s">
        <v>651</v>
      </c>
      <c r="E8554" s="425" t="s">
        <v>673</v>
      </c>
      <c r="F8554" s="425">
        <v>528004120002</v>
      </c>
      <c r="G8554" s="425" t="s">
        <v>642</v>
      </c>
      <c r="H8554" s="425">
        <v>583148</v>
      </c>
      <c r="I8554" s="425" t="s">
        <v>699</v>
      </c>
      <c r="J8554" s="425">
        <v>202302</v>
      </c>
      <c r="K8554" s="425">
        <v>44770</v>
      </c>
      <c r="L8554" s="425" t="s">
        <v>644</v>
      </c>
      <c r="M8554" s="425">
        <v>-3778.16</v>
      </c>
      <c r="N8554" s="425">
        <v>-6.06</v>
      </c>
      <c r="O8554" s="425" t="s">
        <v>645</v>
      </c>
      <c r="P8554" s="432">
        <v>-5.7640000000000002</v>
      </c>
      <c r="Q8554" s="425">
        <v>30543689</v>
      </c>
      <c r="R8554" s="425" t="s">
        <v>646</v>
      </c>
      <c r="S8554" s="425">
        <v>8540279</v>
      </c>
      <c r="T8554" s="425" t="s">
        <v>3110</v>
      </c>
    </row>
    <row r="8555" spans="1:20" x14ac:dyDescent="0.25">
      <c r="A8555" s="425" t="s">
        <v>637</v>
      </c>
      <c r="B8555" s="425" t="s">
        <v>730</v>
      </c>
      <c r="C8555" s="425" t="s">
        <v>639</v>
      </c>
      <c r="D8555" s="425" t="s">
        <v>695</v>
      </c>
      <c r="E8555" s="425" t="s">
        <v>667</v>
      </c>
      <c r="F8555" s="425">
        <v>528004120002</v>
      </c>
      <c r="G8555" s="425" t="s">
        <v>642</v>
      </c>
      <c r="H8555" s="425">
        <v>583149</v>
      </c>
      <c r="I8555" s="425" t="s">
        <v>680</v>
      </c>
      <c r="J8555" s="425">
        <v>202302</v>
      </c>
      <c r="K8555" s="425">
        <v>44770</v>
      </c>
      <c r="L8555" s="425" t="s">
        <v>644</v>
      </c>
      <c r="M8555" s="425">
        <v>-11448.17</v>
      </c>
      <c r="N8555" s="425">
        <v>-18.350000000000001</v>
      </c>
      <c r="O8555" s="425" t="s">
        <v>645</v>
      </c>
      <c r="P8555" s="432">
        <v>-17.452999999999999</v>
      </c>
      <c r="Q8555" s="425">
        <v>30543689</v>
      </c>
      <c r="R8555" s="425" t="s">
        <v>646</v>
      </c>
      <c r="S8555" s="425">
        <v>2023596</v>
      </c>
      <c r="T8555" s="425" t="s">
        <v>3115</v>
      </c>
    </row>
    <row r="8556" spans="1:20" x14ac:dyDescent="0.25">
      <c r="A8556" s="425" t="s">
        <v>637</v>
      </c>
      <c r="B8556" s="425" t="s">
        <v>730</v>
      </c>
      <c r="C8556" s="425" t="s">
        <v>639</v>
      </c>
      <c r="D8556" s="425" t="s">
        <v>651</v>
      </c>
      <c r="E8556" s="425" t="s">
        <v>667</v>
      </c>
      <c r="F8556" s="425">
        <v>528004120002</v>
      </c>
      <c r="G8556" s="425" t="s">
        <v>642</v>
      </c>
      <c r="H8556" s="425">
        <v>583149</v>
      </c>
      <c r="I8556" s="425" t="s">
        <v>680</v>
      </c>
      <c r="J8556" s="425">
        <v>202302</v>
      </c>
      <c r="K8556" s="425">
        <v>44770</v>
      </c>
      <c r="L8556" s="425" t="s">
        <v>644</v>
      </c>
      <c r="M8556" s="425">
        <v>-982.61</v>
      </c>
      <c r="N8556" s="425">
        <v>-1.58</v>
      </c>
      <c r="O8556" s="425" t="s">
        <v>645</v>
      </c>
      <c r="P8556" s="432">
        <v>-1.5029999999999999</v>
      </c>
      <c r="Q8556" s="425">
        <v>30543689</v>
      </c>
      <c r="R8556" s="425" t="s">
        <v>646</v>
      </c>
      <c r="S8556" s="425">
        <v>8540358</v>
      </c>
      <c r="T8556" s="425" t="s">
        <v>3111</v>
      </c>
    </row>
    <row r="8557" spans="1:20" x14ac:dyDescent="0.25">
      <c r="A8557" s="425" t="s">
        <v>637</v>
      </c>
      <c r="B8557" s="425" t="s">
        <v>730</v>
      </c>
      <c r="C8557" s="425" t="s">
        <v>639</v>
      </c>
      <c r="D8557" s="425" t="s">
        <v>651</v>
      </c>
      <c r="E8557" s="425" t="s">
        <v>667</v>
      </c>
      <c r="F8557" s="425">
        <v>528004120002</v>
      </c>
      <c r="G8557" s="425" t="s">
        <v>642</v>
      </c>
      <c r="H8557" s="425">
        <v>583149</v>
      </c>
      <c r="I8557" s="425" t="s">
        <v>680</v>
      </c>
      <c r="J8557" s="425">
        <v>202302</v>
      </c>
      <c r="K8557" s="425">
        <v>44770</v>
      </c>
      <c r="L8557" s="425" t="s">
        <v>644</v>
      </c>
      <c r="M8557" s="425">
        <v>-10232.049999999999</v>
      </c>
      <c r="N8557" s="425">
        <v>-16.399999999999999</v>
      </c>
      <c r="O8557" s="425" t="s">
        <v>645</v>
      </c>
      <c r="P8557" s="432">
        <v>-15.598000000000001</v>
      </c>
      <c r="Q8557" s="425">
        <v>30543689</v>
      </c>
      <c r="R8557" s="425" t="s">
        <v>646</v>
      </c>
      <c r="S8557" s="425">
        <v>8540399</v>
      </c>
      <c r="T8557" s="425" t="s">
        <v>3107</v>
      </c>
    </row>
    <row r="8558" spans="1:20" x14ac:dyDescent="0.25">
      <c r="A8558" s="425" t="s">
        <v>637</v>
      </c>
      <c r="B8558" s="425" t="s">
        <v>730</v>
      </c>
      <c r="C8558" s="425" t="s">
        <v>639</v>
      </c>
      <c r="D8558" s="425" t="s">
        <v>651</v>
      </c>
      <c r="E8558" s="425" t="s">
        <v>667</v>
      </c>
      <c r="F8558" s="425">
        <v>528004120002</v>
      </c>
      <c r="G8558" s="425" t="s">
        <v>642</v>
      </c>
      <c r="H8558" s="425">
        <v>583149</v>
      </c>
      <c r="I8558" s="425" t="s">
        <v>680</v>
      </c>
      <c r="J8558" s="425">
        <v>202302</v>
      </c>
      <c r="K8558" s="425">
        <v>44770</v>
      </c>
      <c r="L8558" s="425" t="s">
        <v>644</v>
      </c>
      <c r="M8558" s="425">
        <v>-704.5</v>
      </c>
      <c r="N8558" s="425">
        <v>-1.1299999999999999</v>
      </c>
      <c r="O8558" s="425" t="s">
        <v>645</v>
      </c>
      <c r="P8558" s="432">
        <v>-1.075</v>
      </c>
      <c r="Q8558" s="425">
        <v>30543689</v>
      </c>
      <c r="R8558" s="425" t="s">
        <v>646</v>
      </c>
      <c r="S8558" s="425">
        <v>2036440</v>
      </c>
      <c r="T8558" s="425" t="s">
        <v>3106</v>
      </c>
    </row>
    <row r="8559" spans="1:20" x14ac:dyDescent="0.25">
      <c r="A8559" s="425" t="s">
        <v>637</v>
      </c>
      <c r="B8559" s="425" t="s">
        <v>730</v>
      </c>
      <c r="C8559" s="425" t="s">
        <v>639</v>
      </c>
      <c r="D8559" s="425" t="s">
        <v>640</v>
      </c>
      <c r="E8559" s="425" t="s">
        <v>673</v>
      </c>
      <c r="F8559" s="425">
        <v>528004120002</v>
      </c>
      <c r="G8559" s="425" t="s">
        <v>642</v>
      </c>
      <c r="H8559" s="425">
        <v>583133</v>
      </c>
      <c r="I8559" s="425" t="s">
        <v>29</v>
      </c>
      <c r="J8559" s="425">
        <v>202302</v>
      </c>
      <c r="K8559" s="425">
        <v>44770</v>
      </c>
      <c r="L8559" s="425" t="s">
        <v>644</v>
      </c>
      <c r="M8559" s="425">
        <v>2573.4</v>
      </c>
      <c r="N8559" s="425">
        <v>4.12</v>
      </c>
      <c r="O8559" s="425" t="s">
        <v>645</v>
      </c>
      <c r="P8559" s="432">
        <v>3.919</v>
      </c>
      <c r="Q8559" s="425">
        <v>30543689</v>
      </c>
      <c r="R8559" s="425" t="s">
        <v>646</v>
      </c>
      <c r="S8559" s="425">
        <v>8540206</v>
      </c>
      <c r="T8559" s="425" t="s">
        <v>3093</v>
      </c>
    </row>
    <row r="8560" spans="1:20" x14ac:dyDescent="0.25">
      <c r="A8560" s="425" t="s">
        <v>637</v>
      </c>
      <c r="B8560" s="425" t="s">
        <v>730</v>
      </c>
      <c r="C8560" s="425" t="s">
        <v>639</v>
      </c>
      <c r="D8560" s="425" t="s">
        <v>640</v>
      </c>
      <c r="E8560" s="425" t="s">
        <v>673</v>
      </c>
      <c r="F8560" s="425">
        <v>528004120002</v>
      </c>
      <c r="G8560" s="425" t="s">
        <v>642</v>
      </c>
      <c r="H8560" s="425">
        <v>583133</v>
      </c>
      <c r="I8560" s="425" t="s">
        <v>29</v>
      </c>
      <c r="J8560" s="425">
        <v>202302</v>
      </c>
      <c r="K8560" s="425">
        <v>44770</v>
      </c>
      <c r="L8560" s="425" t="s">
        <v>644</v>
      </c>
      <c r="M8560" s="425">
        <v>1591.78</v>
      </c>
      <c r="N8560" s="425">
        <v>2.5499999999999998</v>
      </c>
      <c r="O8560" s="425" t="s">
        <v>645</v>
      </c>
      <c r="P8560" s="432">
        <v>2.4249999999999998</v>
      </c>
      <c r="Q8560" s="425">
        <v>30543689</v>
      </c>
      <c r="R8560" s="425" t="s">
        <v>646</v>
      </c>
      <c r="S8560" s="425">
        <v>2012905</v>
      </c>
      <c r="T8560" s="425" t="s">
        <v>3091</v>
      </c>
    </row>
    <row r="8561" spans="1:20" x14ac:dyDescent="0.25">
      <c r="A8561" s="425" t="s">
        <v>637</v>
      </c>
      <c r="B8561" s="425" t="s">
        <v>730</v>
      </c>
      <c r="C8561" s="425" t="s">
        <v>639</v>
      </c>
      <c r="D8561" s="425" t="s">
        <v>640</v>
      </c>
      <c r="E8561" s="425" t="s">
        <v>667</v>
      </c>
      <c r="F8561" s="425">
        <v>528004120002</v>
      </c>
      <c r="G8561" s="425" t="s">
        <v>642</v>
      </c>
      <c r="H8561" s="425">
        <v>583136</v>
      </c>
      <c r="I8561" s="425" t="s">
        <v>32</v>
      </c>
      <c r="J8561" s="425">
        <v>202302</v>
      </c>
      <c r="K8561" s="425">
        <v>44770</v>
      </c>
      <c r="L8561" s="425" t="s">
        <v>644</v>
      </c>
      <c r="M8561" s="425">
        <v>2510.27</v>
      </c>
      <c r="N8561" s="425">
        <v>4.0199999999999996</v>
      </c>
      <c r="O8561" s="425" t="s">
        <v>645</v>
      </c>
      <c r="P8561" s="432">
        <v>3.823</v>
      </c>
      <c r="Q8561" s="425">
        <v>30543689</v>
      </c>
      <c r="R8561" s="425" t="s">
        <v>646</v>
      </c>
      <c r="S8561" s="425">
        <v>8540392</v>
      </c>
      <c r="T8561" s="425" t="s">
        <v>3095</v>
      </c>
    </row>
    <row r="8562" spans="1:20" x14ac:dyDescent="0.25">
      <c r="A8562" s="425" t="s">
        <v>637</v>
      </c>
      <c r="B8562" s="425" t="s">
        <v>730</v>
      </c>
      <c r="C8562" s="425" t="s">
        <v>639</v>
      </c>
      <c r="D8562" s="425" t="s">
        <v>640</v>
      </c>
      <c r="E8562" s="425" t="s">
        <v>673</v>
      </c>
      <c r="F8562" s="425">
        <v>528004120002</v>
      </c>
      <c r="G8562" s="425" t="s">
        <v>642</v>
      </c>
      <c r="H8562" s="425">
        <v>583133</v>
      </c>
      <c r="I8562" s="425" t="s">
        <v>29</v>
      </c>
      <c r="J8562" s="425">
        <v>202302</v>
      </c>
      <c r="K8562" s="425">
        <v>44770</v>
      </c>
      <c r="L8562" s="425" t="s">
        <v>644</v>
      </c>
      <c r="M8562" s="425">
        <v>27236.32</v>
      </c>
      <c r="N8562" s="425">
        <v>43.66</v>
      </c>
      <c r="O8562" s="425" t="s">
        <v>645</v>
      </c>
      <c r="P8562" s="432">
        <v>41.524999999999999</v>
      </c>
      <c r="Q8562" s="425">
        <v>30543689</v>
      </c>
      <c r="R8562" s="425" t="s">
        <v>646</v>
      </c>
      <c r="S8562" s="425">
        <v>2029740</v>
      </c>
      <c r="T8562" s="425" t="s">
        <v>3113</v>
      </c>
    </row>
    <row r="8563" spans="1:20" x14ac:dyDescent="0.25">
      <c r="A8563" s="425" t="s">
        <v>637</v>
      </c>
      <c r="B8563" s="425" t="s">
        <v>736</v>
      </c>
      <c r="C8563" s="425" t="s">
        <v>639</v>
      </c>
      <c r="D8563" s="425" t="s">
        <v>640</v>
      </c>
      <c r="E8563" s="425" t="s">
        <v>667</v>
      </c>
      <c r="F8563" s="425">
        <v>528004120002</v>
      </c>
      <c r="G8563" s="425" t="s">
        <v>642</v>
      </c>
      <c r="H8563" s="425">
        <v>583149</v>
      </c>
      <c r="I8563" s="425" t="s">
        <v>680</v>
      </c>
      <c r="J8563" s="425">
        <v>202302</v>
      </c>
      <c r="K8563" s="425">
        <v>44771</v>
      </c>
      <c r="L8563" s="425" t="s">
        <v>644</v>
      </c>
      <c r="M8563" s="425">
        <v>-14925.62</v>
      </c>
      <c r="N8563" s="425">
        <v>-23.92</v>
      </c>
      <c r="O8563" s="425" t="s">
        <v>645</v>
      </c>
      <c r="P8563" s="432">
        <v>-22.75</v>
      </c>
      <c r="Q8563" s="425">
        <v>30543689</v>
      </c>
      <c r="R8563" s="425" t="s">
        <v>646</v>
      </c>
      <c r="S8563" s="425">
        <v>8540392</v>
      </c>
      <c r="T8563" s="425" t="s">
        <v>3155</v>
      </c>
    </row>
    <row r="8564" spans="1:20" x14ac:dyDescent="0.25">
      <c r="A8564" s="425" t="s">
        <v>637</v>
      </c>
      <c r="B8564" s="425" t="s">
        <v>736</v>
      </c>
      <c r="C8564" s="425" t="s">
        <v>639</v>
      </c>
      <c r="D8564" s="425" t="s">
        <v>695</v>
      </c>
      <c r="E8564" s="425" t="s">
        <v>667</v>
      </c>
      <c r="F8564" s="425">
        <v>528004120002</v>
      </c>
      <c r="G8564" s="425" t="s">
        <v>642</v>
      </c>
      <c r="H8564" s="425">
        <v>583149</v>
      </c>
      <c r="I8564" s="425" t="s">
        <v>680</v>
      </c>
      <c r="J8564" s="425">
        <v>202302</v>
      </c>
      <c r="K8564" s="425">
        <v>44771</v>
      </c>
      <c r="L8564" s="425" t="s">
        <v>644</v>
      </c>
      <c r="M8564" s="425">
        <v>-129000</v>
      </c>
      <c r="N8564" s="425">
        <v>-206.77</v>
      </c>
      <c r="O8564" s="425" t="s">
        <v>645</v>
      </c>
      <c r="P8564" s="432">
        <v>-196.65799999999999</v>
      </c>
      <c r="Q8564" s="425">
        <v>30543689</v>
      </c>
      <c r="R8564" s="425" t="s">
        <v>646</v>
      </c>
      <c r="S8564" s="425">
        <v>2023596</v>
      </c>
      <c r="T8564" s="425" t="s">
        <v>3142</v>
      </c>
    </row>
    <row r="8565" spans="1:20" x14ac:dyDescent="0.25">
      <c r="A8565" s="425" t="s">
        <v>637</v>
      </c>
      <c r="B8565" s="425" t="s">
        <v>736</v>
      </c>
      <c r="C8565" s="425" t="s">
        <v>639</v>
      </c>
      <c r="D8565" s="425" t="s">
        <v>651</v>
      </c>
      <c r="E8565" s="425" t="s">
        <v>667</v>
      </c>
      <c r="F8565" s="425">
        <v>528004120002</v>
      </c>
      <c r="G8565" s="425" t="s">
        <v>642</v>
      </c>
      <c r="H8565" s="425">
        <v>583149</v>
      </c>
      <c r="I8565" s="425" t="s">
        <v>680</v>
      </c>
      <c r="J8565" s="425">
        <v>202302</v>
      </c>
      <c r="K8565" s="425">
        <v>44771</v>
      </c>
      <c r="L8565" s="425" t="s">
        <v>644</v>
      </c>
      <c r="M8565" s="425">
        <v>-5975.57</v>
      </c>
      <c r="N8565" s="425">
        <v>-9.58</v>
      </c>
      <c r="O8565" s="425" t="s">
        <v>645</v>
      </c>
      <c r="P8565" s="432">
        <v>-9.1110000000000007</v>
      </c>
      <c r="Q8565" s="425">
        <v>30543689</v>
      </c>
      <c r="R8565" s="425" t="s">
        <v>646</v>
      </c>
      <c r="S8565" s="425">
        <v>2036440</v>
      </c>
      <c r="T8565" s="425" t="s">
        <v>3139</v>
      </c>
    </row>
    <row r="8566" spans="1:20" x14ac:dyDescent="0.25">
      <c r="A8566" s="425" t="s">
        <v>637</v>
      </c>
      <c r="B8566" s="425" t="s">
        <v>736</v>
      </c>
      <c r="C8566" s="425" t="s">
        <v>639</v>
      </c>
      <c r="D8566" s="425" t="s">
        <v>651</v>
      </c>
      <c r="E8566" s="425" t="s">
        <v>667</v>
      </c>
      <c r="F8566" s="425">
        <v>528004120002</v>
      </c>
      <c r="G8566" s="425" t="s">
        <v>642</v>
      </c>
      <c r="H8566" s="425">
        <v>583149</v>
      </c>
      <c r="I8566" s="425" t="s">
        <v>680</v>
      </c>
      <c r="J8566" s="425">
        <v>202302</v>
      </c>
      <c r="K8566" s="425">
        <v>44771</v>
      </c>
      <c r="L8566" s="425" t="s">
        <v>644</v>
      </c>
      <c r="M8566" s="425">
        <v>-23256.34</v>
      </c>
      <c r="N8566" s="425">
        <v>-37.28</v>
      </c>
      <c r="O8566" s="425" t="s">
        <v>645</v>
      </c>
      <c r="P8566" s="432">
        <v>-35.457000000000001</v>
      </c>
      <c r="Q8566" s="425">
        <v>30543689</v>
      </c>
      <c r="R8566" s="425" t="s">
        <v>646</v>
      </c>
      <c r="S8566" s="425">
        <v>8540399</v>
      </c>
      <c r="T8566" s="425" t="s">
        <v>3135</v>
      </c>
    </row>
    <row r="8567" spans="1:20" x14ac:dyDescent="0.25">
      <c r="A8567" s="425" t="s">
        <v>637</v>
      </c>
      <c r="B8567" s="425" t="s">
        <v>736</v>
      </c>
      <c r="C8567" s="425" t="s">
        <v>639</v>
      </c>
      <c r="D8567" s="425" t="s">
        <v>651</v>
      </c>
      <c r="E8567" s="425" t="s">
        <v>667</v>
      </c>
      <c r="F8567" s="425">
        <v>528004120002</v>
      </c>
      <c r="G8567" s="425" t="s">
        <v>642</v>
      </c>
      <c r="H8567" s="425">
        <v>583149</v>
      </c>
      <c r="I8567" s="425" t="s">
        <v>680</v>
      </c>
      <c r="J8567" s="425">
        <v>202302</v>
      </c>
      <c r="K8567" s="425">
        <v>44771</v>
      </c>
      <c r="L8567" s="425" t="s">
        <v>644</v>
      </c>
      <c r="M8567" s="425">
        <v>-4161.29</v>
      </c>
      <c r="N8567" s="425">
        <v>-6.67</v>
      </c>
      <c r="O8567" s="425" t="s">
        <v>645</v>
      </c>
      <c r="P8567" s="432">
        <v>-6.3440000000000003</v>
      </c>
      <c r="Q8567" s="425">
        <v>30543689</v>
      </c>
      <c r="R8567" s="425" t="s">
        <v>646</v>
      </c>
      <c r="S8567" s="425">
        <v>8540358</v>
      </c>
      <c r="T8567" s="425" t="s">
        <v>3133</v>
      </c>
    </row>
    <row r="8568" spans="1:20" x14ac:dyDescent="0.25">
      <c r="A8568" s="425" t="s">
        <v>637</v>
      </c>
      <c r="B8568" s="425" t="s">
        <v>736</v>
      </c>
      <c r="C8568" s="425" t="s">
        <v>639</v>
      </c>
      <c r="D8568" s="425" t="s">
        <v>695</v>
      </c>
      <c r="E8568" s="425" t="s">
        <v>673</v>
      </c>
      <c r="F8568" s="425">
        <v>528004120002</v>
      </c>
      <c r="G8568" s="425" t="s">
        <v>642</v>
      </c>
      <c r="H8568" s="425">
        <v>583148</v>
      </c>
      <c r="I8568" s="425" t="s">
        <v>699</v>
      </c>
      <c r="J8568" s="425">
        <v>202302</v>
      </c>
      <c r="K8568" s="425">
        <v>44771</v>
      </c>
      <c r="L8568" s="425" t="s">
        <v>644</v>
      </c>
      <c r="M8568" s="425">
        <v>-68774.100000000006</v>
      </c>
      <c r="N8568" s="425">
        <v>-110.24</v>
      </c>
      <c r="O8568" s="425" t="s">
        <v>645</v>
      </c>
      <c r="P8568" s="432">
        <v>-104.849</v>
      </c>
      <c r="Q8568" s="425">
        <v>30543689</v>
      </c>
      <c r="R8568" s="425" t="s">
        <v>646</v>
      </c>
      <c r="S8568" s="425">
        <v>2046481</v>
      </c>
      <c r="T8568" s="425" t="s">
        <v>3141</v>
      </c>
    </row>
    <row r="8569" spans="1:20" x14ac:dyDescent="0.25">
      <c r="A8569" s="425" t="s">
        <v>637</v>
      </c>
      <c r="B8569" s="425" t="s">
        <v>736</v>
      </c>
      <c r="C8569" s="425" t="s">
        <v>639</v>
      </c>
      <c r="D8569" s="425" t="s">
        <v>640</v>
      </c>
      <c r="E8569" s="425" t="s">
        <v>673</v>
      </c>
      <c r="F8569" s="425">
        <v>528004120002</v>
      </c>
      <c r="G8569" s="425" t="s">
        <v>642</v>
      </c>
      <c r="H8569" s="425">
        <v>583148</v>
      </c>
      <c r="I8569" s="425" t="s">
        <v>699</v>
      </c>
      <c r="J8569" s="425">
        <v>202302</v>
      </c>
      <c r="K8569" s="425">
        <v>44771</v>
      </c>
      <c r="L8569" s="425" t="s">
        <v>644</v>
      </c>
      <c r="M8569" s="425">
        <v>-5234.78</v>
      </c>
      <c r="N8569" s="425">
        <v>-8.39</v>
      </c>
      <c r="O8569" s="425" t="s">
        <v>645</v>
      </c>
      <c r="P8569" s="432">
        <v>-7.98</v>
      </c>
      <c r="Q8569" s="425">
        <v>30543689</v>
      </c>
      <c r="R8569" s="425" t="s">
        <v>646</v>
      </c>
      <c r="S8569" s="425">
        <v>2012905</v>
      </c>
      <c r="T8569" s="425" t="s">
        <v>3138</v>
      </c>
    </row>
    <row r="8570" spans="1:20" x14ac:dyDescent="0.25">
      <c r="A8570" s="425" t="s">
        <v>637</v>
      </c>
      <c r="B8570" s="425" t="s">
        <v>736</v>
      </c>
      <c r="C8570" s="425" t="s">
        <v>639</v>
      </c>
      <c r="D8570" s="425" t="s">
        <v>651</v>
      </c>
      <c r="E8570" s="425" t="s">
        <v>673</v>
      </c>
      <c r="F8570" s="425">
        <v>528004120002</v>
      </c>
      <c r="G8570" s="425" t="s">
        <v>642</v>
      </c>
      <c r="H8570" s="425">
        <v>583148</v>
      </c>
      <c r="I8570" s="425" t="s">
        <v>699</v>
      </c>
      <c r="J8570" s="425">
        <v>202302</v>
      </c>
      <c r="K8570" s="425">
        <v>44771</v>
      </c>
      <c r="L8570" s="425" t="s">
        <v>644</v>
      </c>
      <c r="M8570" s="425">
        <v>-12424.93</v>
      </c>
      <c r="N8570" s="425">
        <v>-19.920000000000002</v>
      </c>
      <c r="O8570" s="425" t="s">
        <v>645</v>
      </c>
      <c r="P8570" s="432">
        <v>-18.946000000000002</v>
      </c>
      <c r="Q8570" s="425">
        <v>30543689</v>
      </c>
      <c r="R8570" s="425" t="s">
        <v>646</v>
      </c>
      <c r="S8570" s="425">
        <v>8540279</v>
      </c>
      <c r="T8570" s="425" t="s">
        <v>3132</v>
      </c>
    </row>
    <row r="8571" spans="1:20" x14ac:dyDescent="0.25">
      <c r="A8571" s="425" t="s">
        <v>637</v>
      </c>
      <c r="B8571" s="425" t="s">
        <v>861</v>
      </c>
      <c r="C8571" s="425" t="s">
        <v>639</v>
      </c>
      <c r="D8571" s="425" t="s">
        <v>640</v>
      </c>
      <c r="E8571" s="425" t="s">
        <v>673</v>
      </c>
      <c r="F8571" s="425">
        <v>528004120002</v>
      </c>
      <c r="G8571" s="425" t="s">
        <v>642</v>
      </c>
      <c r="H8571" s="425">
        <v>583148</v>
      </c>
      <c r="I8571" s="425" t="s">
        <v>699</v>
      </c>
      <c r="J8571" s="425">
        <v>202302</v>
      </c>
      <c r="K8571" s="425">
        <v>44771</v>
      </c>
      <c r="L8571" s="425" t="s">
        <v>644</v>
      </c>
      <c r="M8571" s="425">
        <v>-3320.35</v>
      </c>
      <c r="N8571" s="425">
        <v>-5.32</v>
      </c>
      <c r="O8571" s="425" t="s">
        <v>645</v>
      </c>
      <c r="P8571" s="432">
        <v>-5.0599999999999996</v>
      </c>
      <c r="Q8571" s="425">
        <v>30543689</v>
      </c>
      <c r="R8571" s="425" t="s">
        <v>646</v>
      </c>
      <c r="S8571" s="425">
        <v>2012905</v>
      </c>
      <c r="T8571" s="425" t="s">
        <v>1617</v>
      </c>
    </row>
    <row r="8572" spans="1:20" x14ac:dyDescent="0.25">
      <c r="A8572" s="425" t="s">
        <v>637</v>
      </c>
      <c r="B8572" s="425" t="s">
        <v>736</v>
      </c>
      <c r="C8572" s="425" t="s">
        <v>639</v>
      </c>
      <c r="D8572" s="425" t="s">
        <v>640</v>
      </c>
      <c r="E8572" s="425" t="s">
        <v>673</v>
      </c>
      <c r="F8572" s="425">
        <v>528004120002</v>
      </c>
      <c r="G8572" s="425" t="s">
        <v>642</v>
      </c>
      <c r="H8572" s="425">
        <v>583148</v>
      </c>
      <c r="I8572" s="425" t="s">
        <v>699</v>
      </c>
      <c r="J8572" s="425">
        <v>202302</v>
      </c>
      <c r="K8572" s="425">
        <v>44771</v>
      </c>
      <c r="L8572" s="425" t="s">
        <v>644</v>
      </c>
      <c r="M8572" s="425">
        <v>-8795.4500000000007</v>
      </c>
      <c r="N8572" s="425">
        <v>-14.1</v>
      </c>
      <c r="O8572" s="425" t="s">
        <v>645</v>
      </c>
      <c r="P8572" s="432">
        <v>-13.41</v>
      </c>
      <c r="Q8572" s="425">
        <v>30543689</v>
      </c>
      <c r="R8572" s="425" t="s">
        <v>646</v>
      </c>
      <c r="S8572" s="425">
        <v>8540206</v>
      </c>
      <c r="T8572" s="425" t="s">
        <v>3150</v>
      </c>
    </row>
    <row r="8573" spans="1:20" x14ac:dyDescent="0.25">
      <c r="A8573" s="425" t="s">
        <v>637</v>
      </c>
      <c r="B8573" s="425" t="s">
        <v>736</v>
      </c>
      <c r="C8573" s="425" t="s">
        <v>639</v>
      </c>
      <c r="D8573" s="425" t="s">
        <v>651</v>
      </c>
      <c r="E8573" s="425" t="s">
        <v>673</v>
      </c>
      <c r="F8573" s="425">
        <v>528004120002</v>
      </c>
      <c r="G8573" s="425" t="s">
        <v>642</v>
      </c>
      <c r="H8573" s="425">
        <v>583148</v>
      </c>
      <c r="I8573" s="425" t="s">
        <v>699</v>
      </c>
      <c r="J8573" s="425">
        <v>202302</v>
      </c>
      <c r="K8573" s="425">
        <v>44771</v>
      </c>
      <c r="L8573" s="425" t="s">
        <v>644</v>
      </c>
      <c r="M8573" s="425">
        <v>-11600.72</v>
      </c>
      <c r="N8573" s="425">
        <v>-18.59</v>
      </c>
      <c r="O8573" s="425" t="s">
        <v>645</v>
      </c>
      <c r="P8573" s="432">
        <v>-17.681000000000001</v>
      </c>
      <c r="Q8573" s="425">
        <v>30543689</v>
      </c>
      <c r="R8573" s="425" t="s">
        <v>646</v>
      </c>
      <c r="S8573" s="425">
        <v>8540386</v>
      </c>
      <c r="T8573" s="425" t="s">
        <v>3147</v>
      </c>
    </row>
    <row r="8574" spans="1:20" x14ac:dyDescent="0.25">
      <c r="A8574" s="425" t="s">
        <v>637</v>
      </c>
      <c r="B8574" s="425" t="s">
        <v>861</v>
      </c>
      <c r="C8574" s="425" t="s">
        <v>639</v>
      </c>
      <c r="D8574" s="425" t="s">
        <v>640</v>
      </c>
      <c r="E8574" s="425" t="s">
        <v>673</v>
      </c>
      <c r="F8574" s="425">
        <v>528004120002</v>
      </c>
      <c r="G8574" s="425" t="s">
        <v>642</v>
      </c>
      <c r="H8574" s="425">
        <v>583148</v>
      </c>
      <c r="I8574" s="425" t="s">
        <v>699</v>
      </c>
      <c r="J8574" s="425">
        <v>202302</v>
      </c>
      <c r="K8574" s="425">
        <v>44771</v>
      </c>
      <c r="L8574" s="425" t="s">
        <v>644</v>
      </c>
      <c r="M8574" s="425">
        <v>-6925.7</v>
      </c>
      <c r="N8574" s="425">
        <v>-11.1</v>
      </c>
      <c r="O8574" s="425" t="s">
        <v>645</v>
      </c>
      <c r="P8574" s="432">
        <v>-10.557</v>
      </c>
      <c r="Q8574" s="425">
        <v>30543689</v>
      </c>
      <c r="R8574" s="425" t="s">
        <v>646</v>
      </c>
      <c r="S8574" s="425">
        <v>2029740</v>
      </c>
      <c r="T8574" s="425" t="s">
        <v>2019</v>
      </c>
    </row>
    <row r="8575" spans="1:20" x14ac:dyDescent="0.25">
      <c r="A8575" s="425" t="s">
        <v>637</v>
      </c>
      <c r="B8575" s="425" t="s">
        <v>736</v>
      </c>
      <c r="C8575" s="425" t="s">
        <v>639</v>
      </c>
      <c r="D8575" s="425" t="s">
        <v>640</v>
      </c>
      <c r="E8575" s="425" t="s">
        <v>673</v>
      </c>
      <c r="F8575" s="425">
        <v>528004120002</v>
      </c>
      <c r="G8575" s="425" t="s">
        <v>642</v>
      </c>
      <c r="H8575" s="425">
        <v>583148</v>
      </c>
      <c r="I8575" s="425" t="s">
        <v>699</v>
      </c>
      <c r="J8575" s="425">
        <v>202302</v>
      </c>
      <c r="K8575" s="425">
        <v>44771</v>
      </c>
      <c r="L8575" s="425" t="s">
        <v>644</v>
      </c>
      <c r="M8575" s="425">
        <v>-61905.17</v>
      </c>
      <c r="N8575" s="425">
        <v>-99.23</v>
      </c>
      <c r="O8575" s="425" t="s">
        <v>645</v>
      </c>
      <c r="P8575" s="432">
        <v>-94.376999999999995</v>
      </c>
      <c r="Q8575" s="425">
        <v>30543689</v>
      </c>
      <c r="R8575" s="425" t="s">
        <v>646</v>
      </c>
      <c r="S8575" s="425">
        <v>2029740</v>
      </c>
      <c r="T8575" s="425" t="s">
        <v>3145</v>
      </c>
    </row>
    <row r="8576" spans="1:20" x14ac:dyDescent="0.25">
      <c r="A8576" s="425" t="s">
        <v>637</v>
      </c>
      <c r="B8576" s="425" t="s">
        <v>861</v>
      </c>
      <c r="C8576" s="425" t="s">
        <v>639</v>
      </c>
      <c r="D8576" s="425" t="s">
        <v>640</v>
      </c>
      <c r="E8576" s="425" t="s">
        <v>673</v>
      </c>
      <c r="F8576" s="425">
        <v>528004120002</v>
      </c>
      <c r="G8576" s="425" t="s">
        <v>642</v>
      </c>
      <c r="H8576" s="425">
        <v>583133</v>
      </c>
      <c r="I8576" s="425" t="s">
        <v>29</v>
      </c>
      <c r="J8576" s="425">
        <v>202302</v>
      </c>
      <c r="K8576" s="425">
        <v>44771</v>
      </c>
      <c r="L8576" s="425" t="s">
        <v>644</v>
      </c>
      <c r="M8576" s="425">
        <v>3320.35</v>
      </c>
      <c r="N8576" s="425">
        <v>5.32</v>
      </c>
      <c r="O8576" s="425" t="s">
        <v>645</v>
      </c>
      <c r="P8576" s="432">
        <v>5.0599999999999996</v>
      </c>
      <c r="Q8576" s="425">
        <v>30543689</v>
      </c>
      <c r="R8576" s="425" t="s">
        <v>646</v>
      </c>
      <c r="S8576" s="425">
        <v>2012905</v>
      </c>
      <c r="T8576" s="425" t="s">
        <v>1617</v>
      </c>
    </row>
    <row r="8577" spans="1:20" x14ac:dyDescent="0.25">
      <c r="A8577" s="425" t="s">
        <v>637</v>
      </c>
      <c r="B8577" s="425" t="s">
        <v>736</v>
      </c>
      <c r="C8577" s="425" t="s">
        <v>639</v>
      </c>
      <c r="D8577" s="425" t="s">
        <v>651</v>
      </c>
      <c r="E8577" s="425" t="s">
        <v>673</v>
      </c>
      <c r="F8577" s="425">
        <v>528004120002</v>
      </c>
      <c r="G8577" s="425" t="s">
        <v>642</v>
      </c>
      <c r="H8577" s="425">
        <v>583133</v>
      </c>
      <c r="I8577" s="425" t="s">
        <v>29</v>
      </c>
      <c r="J8577" s="425">
        <v>202302</v>
      </c>
      <c r="K8577" s="425">
        <v>44771</v>
      </c>
      <c r="L8577" s="425" t="s">
        <v>644</v>
      </c>
      <c r="M8577" s="425">
        <v>11600.72</v>
      </c>
      <c r="N8577" s="425">
        <v>18.59</v>
      </c>
      <c r="O8577" s="425" t="s">
        <v>645</v>
      </c>
      <c r="P8577" s="432">
        <v>17.681000000000001</v>
      </c>
      <c r="Q8577" s="425">
        <v>30543689</v>
      </c>
      <c r="R8577" s="425" t="s">
        <v>646</v>
      </c>
      <c r="S8577" s="425">
        <v>8540386</v>
      </c>
      <c r="T8577" s="425" t="s">
        <v>3147</v>
      </c>
    </row>
    <row r="8578" spans="1:20" x14ac:dyDescent="0.25">
      <c r="A8578" s="425" t="s">
        <v>637</v>
      </c>
      <c r="B8578" s="425" t="s">
        <v>861</v>
      </c>
      <c r="C8578" s="425" t="s">
        <v>639</v>
      </c>
      <c r="D8578" s="425" t="s">
        <v>640</v>
      </c>
      <c r="E8578" s="425" t="s">
        <v>673</v>
      </c>
      <c r="F8578" s="425">
        <v>528004120002</v>
      </c>
      <c r="G8578" s="425" t="s">
        <v>642</v>
      </c>
      <c r="H8578" s="425">
        <v>583133</v>
      </c>
      <c r="I8578" s="425" t="s">
        <v>29</v>
      </c>
      <c r="J8578" s="425">
        <v>202302</v>
      </c>
      <c r="K8578" s="425">
        <v>44771</v>
      </c>
      <c r="L8578" s="425" t="s">
        <v>644</v>
      </c>
      <c r="M8578" s="425">
        <v>6925.7</v>
      </c>
      <c r="N8578" s="425">
        <v>11.1</v>
      </c>
      <c r="O8578" s="425" t="s">
        <v>645</v>
      </c>
      <c r="P8578" s="432">
        <v>10.557</v>
      </c>
      <c r="Q8578" s="425">
        <v>30543689</v>
      </c>
      <c r="R8578" s="425" t="s">
        <v>646</v>
      </c>
      <c r="S8578" s="425">
        <v>2029740</v>
      </c>
      <c r="T8578" s="425" t="s">
        <v>2019</v>
      </c>
    </row>
    <row r="8579" spans="1:20" x14ac:dyDescent="0.25">
      <c r="A8579" s="425" t="s">
        <v>637</v>
      </c>
      <c r="B8579" s="425" t="s">
        <v>736</v>
      </c>
      <c r="C8579" s="425" t="s">
        <v>639</v>
      </c>
      <c r="D8579" s="425" t="s">
        <v>695</v>
      </c>
      <c r="E8579" s="425" t="s">
        <v>673</v>
      </c>
      <c r="F8579" s="425">
        <v>528004120002</v>
      </c>
      <c r="G8579" s="425" t="s">
        <v>642</v>
      </c>
      <c r="H8579" s="425">
        <v>583133</v>
      </c>
      <c r="I8579" s="425" t="s">
        <v>29</v>
      </c>
      <c r="J8579" s="425">
        <v>202302</v>
      </c>
      <c r="K8579" s="425">
        <v>44771</v>
      </c>
      <c r="L8579" s="425" t="s">
        <v>644</v>
      </c>
      <c r="M8579" s="425">
        <v>68774.100000000006</v>
      </c>
      <c r="N8579" s="425">
        <v>110.24</v>
      </c>
      <c r="O8579" s="425" t="s">
        <v>645</v>
      </c>
      <c r="P8579" s="432">
        <v>104.849</v>
      </c>
      <c r="Q8579" s="425">
        <v>30543689</v>
      </c>
      <c r="R8579" s="425" t="s">
        <v>646</v>
      </c>
      <c r="S8579" s="425">
        <v>2046481</v>
      </c>
      <c r="T8579" s="425" t="s">
        <v>3141</v>
      </c>
    </row>
    <row r="8580" spans="1:20" x14ac:dyDescent="0.25">
      <c r="A8580" s="425" t="s">
        <v>637</v>
      </c>
      <c r="B8580" s="425" t="s">
        <v>736</v>
      </c>
      <c r="C8580" s="425" t="s">
        <v>639</v>
      </c>
      <c r="D8580" s="425" t="s">
        <v>651</v>
      </c>
      <c r="E8580" s="425" t="s">
        <v>673</v>
      </c>
      <c r="F8580" s="425">
        <v>528004120002</v>
      </c>
      <c r="G8580" s="425" t="s">
        <v>642</v>
      </c>
      <c r="H8580" s="425">
        <v>583133</v>
      </c>
      <c r="I8580" s="425" t="s">
        <v>29</v>
      </c>
      <c r="J8580" s="425">
        <v>202302</v>
      </c>
      <c r="K8580" s="425">
        <v>44771</v>
      </c>
      <c r="L8580" s="425" t="s">
        <v>644</v>
      </c>
      <c r="M8580" s="425">
        <v>12424.93</v>
      </c>
      <c r="N8580" s="425">
        <v>19.920000000000002</v>
      </c>
      <c r="O8580" s="425" t="s">
        <v>645</v>
      </c>
      <c r="P8580" s="432">
        <v>18.946000000000002</v>
      </c>
      <c r="Q8580" s="425">
        <v>30543689</v>
      </c>
      <c r="R8580" s="425" t="s">
        <v>646</v>
      </c>
      <c r="S8580" s="425">
        <v>8540279</v>
      </c>
      <c r="T8580" s="425" t="s">
        <v>3132</v>
      </c>
    </row>
    <row r="8581" spans="1:20" x14ac:dyDescent="0.25">
      <c r="A8581" s="425" t="s">
        <v>637</v>
      </c>
      <c r="B8581" s="425" t="s">
        <v>736</v>
      </c>
      <c r="C8581" s="425" t="s">
        <v>639</v>
      </c>
      <c r="D8581" s="425" t="s">
        <v>695</v>
      </c>
      <c r="E8581" s="425" t="s">
        <v>667</v>
      </c>
      <c r="F8581" s="425">
        <v>528004120002</v>
      </c>
      <c r="G8581" s="425" t="s">
        <v>642</v>
      </c>
      <c r="H8581" s="425">
        <v>583136</v>
      </c>
      <c r="I8581" s="425" t="s">
        <v>32</v>
      </c>
      <c r="J8581" s="425">
        <v>202302</v>
      </c>
      <c r="K8581" s="425">
        <v>44771</v>
      </c>
      <c r="L8581" s="425" t="s">
        <v>644</v>
      </c>
      <c r="M8581" s="425">
        <v>129000</v>
      </c>
      <c r="N8581" s="425">
        <v>206.77</v>
      </c>
      <c r="O8581" s="425" t="s">
        <v>645</v>
      </c>
      <c r="P8581" s="432">
        <v>196.65799999999999</v>
      </c>
      <c r="Q8581" s="425">
        <v>30543689</v>
      </c>
      <c r="R8581" s="425" t="s">
        <v>646</v>
      </c>
      <c r="S8581" s="425">
        <v>2023596</v>
      </c>
      <c r="T8581" s="425" t="s">
        <v>3142</v>
      </c>
    </row>
    <row r="8582" spans="1:20" x14ac:dyDescent="0.25">
      <c r="A8582" s="425" t="s">
        <v>637</v>
      </c>
      <c r="B8582" s="425" t="s">
        <v>736</v>
      </c>
      <c r="C8582" s="425" t="s">
        <v>639</v>
      </c>
      <c r="D8582" s="425" t="s">
        <v>651</v>
      </c>
      <c r="E8582" s="425" t="s">
        <v>667</v>
      </c>
      <c r="F8582" s="425">
        <v>528004120002</v>
      </c>
      <c r="G8582" s="425" t="s">
        <v>642</v>
      </c>
      <c r="H8582" s="425">
        <v>583136</v>
      </c>
      <c r="I8582" s="425" t="s">
        <v>32</v>
      </c>
      <c r="J8582" s="425">
        <v>202302</v>
      </c>
      <c r="K8582" s="425">
        <v>44771</v>
      </c>
      <c r="L8582" s="425" t="s">
        <v>644</v>
      </c>
      <c r="M8582" s="425">
        <v>5975.57</v>
      </c>
      <c r="N8582" s="425">
        <v>9.58</v>
      </c>
      <c r="O8582" s="425" t="s">
        <v>645</v>
      </c>
      <c r="P8582" s="432">
        <v>9.1110000000000007</v>
      </c>
      <c r="Q8582" s="425">
        <v>30543689</v>
      </c>
      <c r="R8582" s="425" t="s">
        <v>646</v>
      </c>
      <c r="S8582" s="425">
        <v>2036440</v>
      </c>
      <c r="T8582" s="425" t="s">
        <v>3139</v>
      </c>
    </row>
    <row r="8583" spans="1:20" x14ac:dyDescent="0.25">
      <c r="A8583" s="425" t="s">
        <v>637</v>
      </c>
      <c r="B8583" s="425" t="s">
        <v>736</v>
      </c>
      <c r="C8583" s="425" t="s">
        <v>639</v>
      </c>
      <c r="D8583" s="425" t="s">
        <v>651</v>
      </c>
      <c r="E8583" s="425" t="s">
        <v>667</v>
      </c>
      <c r="F8583" s="425">
        <v>528004120002</v>
      </c>
      <c r="G8583" s="425" t="s">
        <v>642</v>
      </c>
      <c r="H8583" s="425">
        <v>583136</v>
      </c>
      <c r="I8583" s="425" t="s">
        <v>32</v>
      </c>
      <c r="J8583" s="425">
        <v>202302</v>
      </c>
      <c r="K8583" s="425">
        <v>44771</v>
      </c>
      <c r="L8583" s="425" t="s">
        <v>644</v>
      </c>
      <c r="M8583" s="425">
        <v>23256.34</v>
      </c>
      <c r="N8583" s="425">
        <v>37.28</v>
      </c>
      <c r="O8583" s="425" t="s">
        <v>645</v>
      </c>
      <c r="P8583" s="432">
        <v>35.457000000000001</v>
      </c>
      <c r="Q8583" s="425">
        <v>30543689</v>
      </c>
      <c r="R8583" s="425" t="s">
        <v>646</v>
      </c>
      <c r="S8583" s="425">
        <v>8540399</v>
      </c>
      <c r="T8583" s="425" t="s">
        <v>3135</v>
      </c>
    </row>
    <row r="8584" spans="1:20" x14ac:dyDescent="0.25">
      <c r="A8584" s="425" t="s">
        <v>637</v>
      </c>
      <c r="B8584" s="425" t="s">
        <v>736</v>
      </c>
      <c r="C8584" s="425" t="s">
        <v>639</v>
      </c>
      <c r="D8584" s="425" t="s">
        <v>651</v>
      </c>
      <c r="E8584" s="425" t="s">
        <v>667</v>
      </c>
      <c r="F8584" s="425">
        <v>528004120002</v>
      </c>
      <c r="G8584" s="425" t="s">
        <v>642</v>
      </c>
      <c r="H8584" s="425">
        <v>583136</v>
      </c>
      <c r="I8584" s="425" t="s">
        <v>32</v>
      </c>
      <c r="J8584" s="425">
        <v>202302</v>
      </c>
      <c r="K8584" s="425">
        <v>44771</v>
      </c>
      <c r="L8584" s="425" t="s">
        <v>644</v>
      </c>
      <c r="M8584" s="425">
        <v>4161.29</v>
      </c>
      <c r="N8584" s="425">
        <v>6.67</v>
      </c>
      <c r="O8584" s="425" t="s">
        <v>645</v>
      </c>
      <c r="P8584" s="432">
        <v>6.3440000000000003</v>
      </c>
      <c r="Q8584" s="425">
        <v>30543689</v>
      </c>
      <c r="R8584" s="425" t="s">
        <v>646</v>
      </c>
      <c r="S8584" s="425">
        <v>8540358</v>
      </c>
      <c r="T8584" s="425" t="s">
        <v>3133</v>
      </c>
    </row>
    <row r="8585" spans="1:20" x14ac:dyDescent="0.25">
      <c r="A8585" s="425" t="s">
        <v>637</v>
      </c>
      <c r="B8585" s="425" t="s">
        <v>736</v>
      </c>
      <c r="C8585" s="425" t="s">
        <v>639</v>
      </c>
      <c r="D8585" s="425" t="s">
        <v>640</v>
      </c>
      <c r="E8585" s="425" t="s">
        <v>708</v>
      </c>
      <c r="F8585" s="425">
        <v>528004120002</v>
      </c>
      <c r="G8585" s="425" t="s">
        <v>642</v>
      </c>
      <c r="H8585" s="425">
        <v>583155</v>
      </c>
      <c r="I8585" s="425" t="s">
        <v>45</v>
      </c>
      <c r="J8585" s="425">
        <v>202302</v>
      </c>
      <c r="K8585" s="425">
        <v>44771</v>
      </c>
      <c r="L8585" s="425" t="s">
        <v>644</v>
      </c>
      <c r="M8585" s="425">
        <v>-8820.51</v>
      </c>
      <c r="N8585" s="425">
        <v>-14.14</v>
      </c>
      <c r="O8585" s="425" t="s">
        <v>645</v>
      </c>
      <c r="P8585" s="432">
        <v>-13.448</v>
      </c>
      <c r="Q8585" s="425">
        <v>30543689</v>
      </c>
      <c r="R8585" s="425" t="s">
        <v>646</v>
      </c>
      <c r="S8585" s="425">
        <v>8540039</v>
      </c>
      <c r="T8585" s="425" t="s">
        <v>3162</v>
      </c>
    </row>
    <row r="8586" spans="1:20" x14ac:dyDescent="0.25">
      <c r="A8586" s="425" t="s">
        <v>637</v>
      </c>
      <c r="B8586" s="425" t="s">
        <v>736</v>
      </c>
      <c r="C8586" s="425" t="s">
        <v>639</v>
      </c>
      <c r="D8586" s="425" t="s">
        <v>640</v>
      </c>
      <c r="E8586" s="425" t="s">
        <v>708</v>
      </c>
      <c r="F8586" s="425">
        <v>528004120002</v>
      </c>
      <c r="G8586" s="425" t="s">
        <v>642</v>
      </c>
      <c r="H8586" s="425">
        <v>856781</v>
      </c>
      <c r="I8586" s="425" t="s">
        <v>476</v>
      </c>
      <c r="J8586" s="425">
        <v>202302</v>
      </c>
      <c r="K8586" s="425">
        <v>44771</v>
      </c>
      <c r="L8586" s="425" t="s">
        <v>644</v>
      </c>
      <c r="M8586" s="425">
        <v>8820.51</v>
      </c>
      <c r="N8586" s="425">
        <v>14.14</v>
      </c>
      <c r="O8586" s="425" t="s">
        <v>645</v>
      </c>
      <c r="P8586" s="432">
        <v>13.448</v>
      </c>
      <c r="Q8586" s="425">
        <v>30543689</v>
      </c>
      <c r="R8586" s="425" t="s">
        <v>646</v>
      </c>
      <c r="S8586" s="425">
        <v>8540039</v>
      </c>
      <c r="T8586" s="425" t="s">
        <v>3162</v>
      </c>
    </row>
    <row r="8587" spans="1:20" x14ac:dyDescent="0.25">
      <c r="A8587" s="425" t="s">
        <v>637</v>
      </c>
      <c r="B8587" s="425" t="s">
        <v>736</v>
      </c>
      <c r="C8587" s="425" t="s">
        <v>639</v>
      </c>
      <c r="D8587" s="425" t="s">
        <v>640</v>
      </c>
      <c r="E8587" s="425" t="s">
        <v>667</v>
      </c>
      <c r="F8587" s="425">
        <v>528004120002</v>
      </c>
      <c r="G8587" s="425" t="s">
        <v>642</v>
      </c>
      <c r="H8587" s="425">
        <v>583136</v>
      </c>
      <c r="I8587" s="425" t="s">
        <v>32</v>
      </c>
      <c r="J8587" s="425">
        <v>202302</v>
      </c>
      <c r="K8587" s="425">
        <v>44771</v>
      </c>
      <c r="L8587" s="425" t="s">
        <v>644</v>
      </c>
      <c r="M8587" s="425">
        <v>14925.62</v>
      </c>
      <c r="N8587" s="425">
        <v>23.92</v>
      </c>
      <c r="O8587" s="425" t="s">
        <v>645</v>
      </c>
      <c r="P8587" s="432">
        <v>22.75</v>
      </c>
      <c r="Q8587" s="425">
        <v>30543689</v>
      </c>
      <c r="R8587" s="425" t="s">
        <v>646</v>
      </c>
      <c r="S8587" s="425">
        <v>8540392</v>
      </c>
      <c r="T8587" s="425" t="s">
        <v>3155</v>
      </c>
    </row>
    <row r="8588" spans="1:20" x14ac:dyDescent="0.25">
      <c r="A8588" s="425" t="s">
        <v>637</v>
      </c>
      <c r="B8588" s="425" t="s">
        <v>736</v>
      </c>
      <c r="C8588" s="425" t="s">
        <v>639</v>
      </c>
      <c r="D8588" s="425" t="s">
        <v>640</v>
      </c>
      <c r="E8588" s="425" t="s">
        <v>689</v>
      </c>
      <c r="F8588" s="425">
        <v>528004120002</v>
      </c>
      <c r="G8588" s="425" t="s">
        <v>642</v>
      </c>
      <c r="H8588" s="425">
        <v>856784</v>
      </c>
      <c r="I8588" s="425" t="s">
        <v>479</v>
      </c>
      <c r="J8588" s="425">
        <v>202302</v>
      </c>
      <c r="K8588" s="425">
        <v>44771</v>
      </c>
      <c r="L8588" s="425" t="s">
        <v>644</v>
      </c>
      <c r="M8588" s="425">
        <v>14376.51</v>
      </c>
      <c r="N8588" s="425">
        <v>23.04</v>
      </c>
      <c r="O8588" s="425" t="s">
        <v>645</v>
      </c>
      <c r="P8588" s="432">
        <v>21.913</v>
      </c>
      <c r="Q8588" s="425">
        <v>30543689</v>
      </c>
      <c r="R8588" s="425" t="s">
        <v>646</v>
      </c>
      <c r="S8588" s="425">
        <v>2032465</v>
      </c>
      <c r="T8588" s="425" t="s">
        <v>3160</v>
      </c>
    </row>
    <row r="8589" spans="1:20" x14ac:dyDescent="0.25">
      <c r="A8589" s="425" t="s">
        <v>637</v>
      </c>
      <c r="B8589" s="425" t="s">
        <v>736</v>
      </c>
      <c r="C8589" s="425" t="s">
        <v>639</v>
      </c>
      <c r="D8589" s="425" t="s">
        <v>640</v>
      </c>
      <c r="E8589" s="425" t="s">
        <v>689</v>
      </c>
      <c r="F8589" s="425">
        <v>528004120002</v>
      </c>
      <c r="G8589" s="425" t="s">
        <v>642</v>
      </c>
      <c r="H8589" s="425">
        <v>583156</v>
      </c>
      <c r="I8589" s="425" t="s">
        <v>690</v>
      </c>
      <c r="J8589" s="425">
        <v>202302</v>
      </c>
      <c r="K8589" s="425">
        <v>44771</v>
      </c>
      <c r="L8589" s="425" t="s">
        <v>644</v>
      </c>
      <c r="M8589" s="425">
        <v>-14376.51</v>
      </c>
      <c r="N8589" s="425">
        <v>-23.04</v>
      </c>
      <c r="O8589" s="425" t="s">
        <v>645</v>
      </c>
      <c r="P8589" s="432">
        <v>-21.913</v>
      </c>
      <c r="Q8589" s="425">
        <v>30543689</v>
      </c>
      <c r="R8589" s="425" t="s">
        <v>646</v>
      </c>
      <c r="S8589" s="425">
        <v>2032465</v>
      </c>
      <c r="T8589" s="425" t="s">
        <v>3160</v>
      </c>
    </row>
    <row r="8590" spans="1:20" x14ac:dyDescent="0.25">
      <c r="A8590" s="425" t="s">
        <v>637</v>
      </c>
      <c r="B8590" s="425" t="s">
        <v>736</v>
      </c>
      <c r="C8590" s="425" t="s">
        <v>639</v>
      </c>
      <c r="D8590" s="425" t="s">
        <v>640</v>
      </c>
      <c r="E8590" s="425" t="s">
        <v>673</v>
      </c>
      <c r="F8590" s="425">
        <v>528004120002</v>
      </c>
      <c r="G8590" s="425" t="s">
        <v>642</v>
      </c>
      <c r="H8590" s="425">
        <v>583133</v>
      </c>
      <c r="I8590" s="425" t="s">
        <v>29</v>
      </c>
      <c r="J8590" s="425">
        <v>202302</v>
      </c>
      <c r="K8590" s="425">
        <v>44771</v>
      </c>
      <c r="L8590" s="425" t="s">
        <v>644</v>
      </c>
      <c r="M8590" s="425">
        <v>8795.4500000000007</v>
      </c>
      <c r="N8590" s="425">
        <v>14.1</v>
      </c>
      <c r="O8590" s="425" t="s">
        <v>645</v>
      </c>
      <c r="P8590" s="432">
        <v>13.41</v>
      </c>
      <c r="Q8590" s="425">
        <v>30543689</v>
      </c>
      <c r="R8590" s="425" t="s">
        <v>646</v>
      </c>
      <c r="S8590" s="425">
        <v>8540206</v>
      </c>
      <c r="T8590" s="425" t="s">
        <v>3150</v>
      </c>
    </row>
    <row r="8591" spans="1:20" x14ac:dyDescent="0.25">
      <c r="A8591" s="425" t="s">
        <v>637</v>
      </c>
      <c r="B8591" s="425" t="s">
        <v>736</v>
      </c>
      <c r="C8591" s="425" t="s">
        <v>639</v>
      </c>
      <c r="D8591" s="425" t="s">
        <v>640</v>
      </c>
      <c r="E8591" s="425" t="s">
        <v>673</v>
      </c>
      <c r="F8591" s="425">
        <v>528004120002</v>
      </c>
      <c r="G8591" s="425" t="s">
        <v>642</v>
      </c>
      <c r="H8591" s="425">
        <v>583133</v>
      </c>
      <c r="I8591" s="425" t="s">
        <v>29</v>
      </c>
      <c r="J8591" s="425">
        <v>202302</v>
      </c>
      <c r="K8591" s="425">
        <v>44771</v>
      </c>
      <c r="L8591" s="425" t="s">
        <v>644</v>
      </c>
      <c r="M8591" s="425">
        <v>61905.17</v>
      </c>
      <c r="N8591" s="425">
        <v>99.23</v>
      </c>
      <c r="O8591" s="425" t="s">
        <v>645</v>
      </c>
      <c r="P8591" s="432">
        <v>94.376999999999995</v>
      </c>
      <c r="Q8591" s="425">
        <v>30543689</v>
      </c>
      <c r="R8591" s="425" t="s">
        <v>646</v>
      </c>
      <c r="S8591" s="425">
        <v>2029740</v>
      </c>
      <c r="T8591" s="425" t="s">
        <v>3145</v>
      </c>
    </row>
    <row r="8592" spans="1:20" x14ac:dyDescent="0.25">
      <c r="A8592" s="425" t="s">
        <v>637</v>
      </c>
      <c r="B8592" s="425" t="s">
        <v>736</v>
      </c>
      <c r="C8592" s="425" t="s">
        <v>639</v>
      </c>
      <c r="D8592" s="425" t="s">
        <v>640</v>
      </c>
      <c r="E8592" s="425" t="s">
        <v>673</v>
      </c>
      <c r="F8592" s="425">
        <v>528004120002</v>
      </c>
      <c r="G8592" s="425" t="s">
        <v>642</v>
      </c>
      <c r="H8592" s="425">
        <v>583133</v>
      </c>
      <c r="I8592" s="425" t="s">
        <v>29</v>
      </c>
      <c r="J8592" s="425">
        <v>202302</v>
      </c>
      <c r="K8592" s="425">
        <v>44771</v>
      </c>
      <c r="L8592" s="425" t="s">
        <v>644</v>
      </c>
      <c r="M8592" s="425">
        <v>5234.78</v>
      </c>
      <c r="N8592" s="425">
        <v>8.39</v>
      </c>
      <c r="O8592" s="425" t="s">
        <v>645</v>
      </c>
      <c r="P8592" s="432">
        <v>7.98</v>
      </c>
      <c r="Q8592" s="425">
        <v>30543689</v>
      </c>
      <c r="R8592" s="425" t="s">
        <v>646</v>
      </c>
      <c r="S8592" s="425">
        <v>2012905</v>
      </c>
      <c r="T8592" s="425" t="s">
        <v>3138</v>
      </c>
    </row>
    <row r="8593" spans="1:20" x14ac:dyDescent="0.25">
      <c r="A8593" s="425" t="s">
        <v>637</v>
      </c>
      <c r="B8593" s="425" t="s">
        <v>861</v>
      </c>
      <c r="C8593" s="425" t="s">
        <v>639</v>
      </c>
      <c r="D8593" s="425" t="s">
        <v>640</v>
      </c>
      <c r="E8593" s="425" t="s">
        <v>689</v>
      </c>
      <c r="F8593" s="425">
        <v>528004120002</v>
      </c>
      <c r="G8593" s="425" t="s">
        <v>642</v>
      </c>
      <c r="H8593" s="425">
        <v>583156</v>
      </c>
      <c r="I8593" s="425" t="s">
        <v>690</v>
      </c>
      <c r="J8593" s="425">
        <v>202302</v>
      </c>
      <c r="K8593" s="425">
        <v>44771</v>
      </c>
      <c r="L8593" s="425" t="s">
        <v>644</v>
      </c>
      <c r="M8593" s="425">
        <v>-3140.88</v>
      </c>
      <c r="N8593" s="425">
        <v>-5.03</v>
      </c>
      <c r="O8593" s="425" t="s">
        <v>645</v>
      </c>
      <c r="P8593" s="432">
        <v>-4.7839999999999998</v>
      </c>
      <c r="Q8593" s="425">
        <v>30543689</v>
      </c>
      <c r="R8593" s="425" t="s">
        <v>646</v>
      </c>
      <c r="S8593" s="425">
        <v>2032465</v>
      </c>
      <c r="T8593" s="425" t="s">
        <v>2813</v>
      </c>
    </row>
    <row r="8594" spans="1:20" x14ac:dyDescent="0.25">
      <c r="A8594" s="425" t="s">
        <v>637</v>
      </c>
      <c r="B8594" s="425" t="s">
        <v>861</v>
      </c>
      <c r="C8594" s="425" t="s">
        <v>639</v>
      </c>
      <c r="D8594" s="425" t="s">
        <v>651</v>
      </c>
      <c r="E8594" s="425" t="s">
        <v>667</v>
      </c>
      <c r="F8594" s="425">
        <v>528004120002</v>
      </c>
      <c r="G8594" s="425" t="s">
        <v>642</v>
      </c>
      <c r="H8594" s="425">
        <v>583136</v>
      </c>
      <c r="I8594" s="425" t="s">
        <v>32</v>
      </c>
      <c r="J8594" s="425">
        <v>202302</v>
      </c>
      <c r="K8594" s="425">
        <v>44771</v>
      </c>
      <c r="L8594" s="425" t="s">
        <v>644</v>
      </c>
      <c r="M8594" s="425">
        <v>649.29</v>
      </c>
      <c r="N8594" s="425">
        <v>1.04</v>
      </c>
      <c r="O8594" s="425" t="s">
        <v>645</v>
      </c>
      <c r="P8594" s="432">
        <v>0.98899999999999999</v>
      </c>
      <c r="Q8594" s="425">
        <v>30543689</v>
      </c>
      <c r="R8594" s="425" t="s">
        <v>646</v>
      </c>
      <c r="S8594" s="425">
        <v>2036440</v>
      </c>
      <c r="T8594" s="425" t="s">
        <v>1113</v>
      </c>
    </row>
    <row r="8595" spans="1:20" x14ac:dyDescent="0.25">
      <c r="A8595" s="425" t="s">
        <v>637</v>
      </c>
      <c r="B8595" s="425" t="s">
        <v>861</v>
      </c>
      <c r="C8595" s="425" t="s">
        <v>639</v>
      </c>
      <c r="D8595" s="425" t="s">
        <v>640</v>
      </c>
      <c r="E8595" s="425" t="s">
        <v>689</v>
      </c>
      <c r="F8595" s="425">
        <v>528004120002</v>
      </c>
      <c r="G8595" s="425" t="s">
        <v>642</v>
      </c>
      <c r="H8595" s="425">
        <v>856784</v>
      </c>
      <c r="I8595" s="425" t="s">
        <v>479</v>
      </c>
      <c r="J8595" s="425">
        <v>202302</v>
      </c>
      <c r="K8595" s="425">
        <v>44771</v>
      </c>
      <c r="L8595" s="425" t="s">
        <v>644</v>
      </c>
      <c r="M8595" s="425">
        <v>3140.88</v>
      </c>
      <c r="N8595" s="425">
        <v>5.03</v>
      </c>
      <c r="O8595" s="425" t="s">
        <v>645</v>
      </c>
      <c r="P8595" s="432">
        <v>4.7839999999999998</v>
      </c>
      <c r="Q8595" s="425">
        <v>30543689</v>
      </c>
      <c r="R8595" s="425" t="s">
        <v>646</v>
      </c>
      <c r="S8595" s="425">
        <v>2032465</v>
      </c>
      <c r="T8595" s="425" t="s">
        <v>2813</v>
      </c>
    </row>
    <row r="8596" spans="1:20" x14ac:dyDescent="0.25">
      <c r="A8596" s="425" t="s">
        <v>637</v>
      </c>
      <c r="B8596" s="425" t="s">
        <v>861</v>
      </c>
      <c r="C8596" s="425" t="s">
        <v>639</v>
      </c>
      <c r="D8596" s="425" t="s">
        <v>695</v>
      </c>
      <c r="E8596" s="425" t="s">
        <v>667</v>
      </c>
      <c r="F8596" s="425">
        <v>528004120002</v>
      </c>
      <c r="G8596" s="425" t="s">
        <v>642</v>
      </c>
      <c r="H8596" s="425">
        <v>583136</v>
      </c>
      <c r="I8596" s="425" t="s">
        <v>32</v>
      </c>
      <c r="J8596" s="425">
        <v>202302</v>
      </c>
      <c r="K8596" s="425">
        <v>44771</v>
      </c>
      <c r="L8596" s="425" t="s">
        <v>644</v>
      </c>
      <c r="M8596" s="425">
        <v>14939</v>
      </c>
      <c r="N8596" s="425">
        <v>23.95</v>
      </c>
      <c r="O8596" s="425" t="s">
        <v>645</v>
      </c>
      <c r="P8596" s="432">
        <v>22.779</v>
      </c>
      <c r="Q8596" s="425">
        <v>30543689</v>
      </c>
      <c r="R8596" s="425" t="s">
        <v>646</v>
      </c>
      <c r="S8596" s="425">
        <v>2023596</v>
      </c>
      <c r="T8596" s="425" t="s">
        <v>896</v>
      </c>
    </row>
    <row r="8597" spans="1:20" x14ac:dyDescent="0.25">
      <c r="A8597" s="425" t="s">
        <v>637</v>
      </c>
      <c r="B8597" s="425" t="s">
        <v>861</v>
      </c>
      <c r="C8597" s="425" t="s">
        <v>639</v>
      </c>
      <c r="D8597" s="425" t="s">
        <v>651</v>
      </c>
      <c r="E8597" s="425" t="s">
        <v>667</v>
      </c>
      <c r="F8597" s="425">
        <v>528004120002</v>
      </c>
      <c r="G8597" s="425" t="s">
        <v>642</v>
      </c>
      <c r="H8597" s="425">
        <v>583149</v>
      </c>
      <c r="I8597" s="425" t="s">
        <v>680</v>
      </c>
      <c r="J8597" s="425">
        <v>202302</v>
      </c>
      <c r="K8597" s="425">
        <v>44771</v>
      </c>
      <c r="L8597" s="425" t="s">
        <v>644</v>
      </c>
      <c r="M8597" s="425">
        <v>-649.29</v>
      </c>
      <c r="N8597" s="425">
        <v>-1.04</v>
      </c>
      <c r="O8597" s="425" t="s">
        <v>645</v>
      </c>
      <c r="P8597" s="432">
        <v>-0.98899999999999999</v>
      </c>
      <c r="Q8597" s="425">
        <v>30543689</v>
      </c>
      <c r="R8597" s="425" t="s">
        <v>646</v>
      </c>
      <c r="S8597" s="425">
        <v>2036440</v>
      </c>
      <c r="T8597" s="425" t="s">
        <v>1113</v>
      </c>
    </row>
    <row r="8598" spans="1:20" x14ac:dyDescent="0.25">
      <c r="A8598" s="425" t="s">
        <v>637</v>
      </c>
      <c r="B8598" s="425" t="s">
        <v>861</v>
      </c>
      <c r="C8598" s="425" t="s">
        <v>639</v>
      </c>
      <c r="D8598" s="425" t="s">
        <v>695</v>
      </c>
      <c r="E8598" s="425" t="s">
        <v>667</v>
      </c>
      <c r="F8598" s="425">
        <v>528004120002</v>
      </c>
      <c r="G8598" s="425" t="s">
        <v>642</v>
      </c>
      <c r="H8598" s="425">
        <v>583149</v>
      </c>
      <c r="I8598" s="425" t="s">
        <v>680</v>
      </c>
      <c r="J8598" s="425">
        <v>202302</v>
      </c>
      <c r="K8598" s="425">
        <v>44771</v>
      </c>
      <c r="L8598" s="425" t="s">
        <v>644</v>
      </c>
      <c r="M8598" s="425">
        <v>-14939</v>
      </c>
      <c r="N8598" s="425">
        <v>-23.95</v>
      </c>
      <c r="O8598" s="425" t="s">
        <v>645</v>
      </c>
      <c r="P8598" s="432">
        <v>-22.779</v>
      </c>
      <c r="Q8598" s="425">
        <v>30543689</v>
      </c>
      <c r="R8598" s="425" t="s">
        <v>646</v>
      </c>
      <c r="S8598" s="425">
        <v>2023596</v>
      </c>
      <c r="T8598" s="425" t="s">
        <v>896</v>
      </c>
    </row>
    <row r="8599" spans="1:20" x14ac:dyDescent="0.25">
      <c r="A8599" s="425" t="s">
        <v>637</v>
      </c>
      <c r="B8599" s="425" t="s">
        <v>831</v>
      </c>
      <c r="C8599" s="425" t="s">
        <v>639</v>
      </c>
      <c r="D8599" s="425" t="s">
        <v>640</v>
      </c>
      <c r="E8599" s="425" t="s">
        <v>689</v>
      </c>
      <c r="F8599" s="425">
        <v>528004120002</v>
      </c>
      <c r="G8599" s="425" t="s">
        <v>642</v>
      </c>
      <c r="H8599" s="425">
        <v>583156</v>
      </c>
      <c r="I8599" s="425" t="s">
        <v>690</v>
      </c>
      <c r="J8599" s="425">
        <v>202302</v>
      </c>
      <c r="K8599" s="425">
        <v>44773</v>
      </c>
      <c r="L8599" s="425" t="s">
        <v>644</v>
      </c>
      <c r="M8599" s="425">
        <v>-6331.11</v>
      </c>
      <c r="N8599" s="425">
        <v>-10.15</v>
      </c>
      <c r="O8599" s="425" t="s">
        <v>645</v>
      </c>
      <c r="P8599" s="432">
        <v>-9.6539999999999999</v>
      </c>
      <c r="Q8599" s="425">
        <v>30543689</v>
      </c>
      <c r="R8599" s="425" t="s">
        <v>646</v>
      </c>
      <c r="S8599" s="425">
        <v>2032465</v>
      </c>
      <c r="T8599" s="425" t="s">
        <v>3169</v>
      </c>
    </row>
    <row r="8600" spans="1:20" x14ac:dyDescent="0.25">
      <c r="A8600" s="425" t="s">
        <v>637</v>
      </c>
      <c r="B8600" s="425" t="s">
        <v>831</v>
      </c>
      <c r="C8600" s="425" t="s">
        <v>639</v>
      </c>
      <c r="D8600" s="425" t="s">
        <v>651</v>
      </c>
      <c r="E8600" s="425" t="s">
        <v>667</v>
      </c>
      <c r="F8600" s="425">
        <v>528004120002</v>
      </c>
      <c r="G8600" s="425" t="s">
        <v>642</v>
      </c>
      <c r="H8600" s="425">
        <v>583136</v>
      </c>
      <c r="I8600" s="425" t="s">
        <v>32</v>
      </c>
      <c r="J8600" s="425">
        <v>202302</v>
      </c>
      <c r="K8600" s="425">
        <v>44773</v>
      </c>
      <c r="L8600" s="425" t="s">
        <v>644</v>
      </c>
      <c r="M8600" s="425">
        <v>1103.18</v>
      </c>
      <c r="N8600" s="425">
        <v>1.77</v>
      </c>
      <c r="O8600" s="425" t="s">
        <v>645</v>
      </c>
      <c r="P8600" s="432">
        <v>1.6830000000000001</v>
      </c>
      <c r="Q8600" s="425">
        <v>30543689</v>
      </c>
      <c r="R8600" s="425" t="s">
        <v>646</v>
      </c>
      <c r="S8600" s="425">
        <v>2036440</v>
      </c>
      <c r="T8600" s="425" t="s">
        <v>3191</v>
      </c>
    </row>
    <row r="8601" spans="1:20" x14ac:dyDescent="0.25">
      <c r="A8601" s="425" t="s">
        <v>637</v>
      </c>
      <c r="B8601" s="425" t="s">
        <v>831</v>
      </c>
      <c r="C8601" s="425" t="s">
        <v>639</v>
      </c>
      <c r="D8601" s="425" t="s">
        <v>651</v>
      </c>
      <c r="E8601" s="425" t="s">
        <v>667</v>
      </c>
      <c r="F8601" s="425">
        <v>528004120002</v>
      </c>
      <c r="G8601" s="425" t="s">
        <v>642</v>
      </c>
      <c r="H8601" s="425">
        <v>583136</v>
      </c>
      <c r="I8601" s="425" t="s">
        <v>32</v>
      </c>
      <c r="J8601" s="425">
        <v>202302</v>
      </c>
      <c r="K8601" s="425">
        <v>44773</v>
      </c>
      <c r="L8601" s="425" t="s">
        <v>644</v>
      </c>
      <c r="M8601" s="425">
        <v>8719.59</v>
      </c>
      <c r="N8601" s="425">
        <v>13.98</v>
      </c>
      <c r="O8601" s="425" t="s">
        <v>645</v>
      </c>
      <c r="P8601" s="432">
        <v>13.295999999999999</v>
      </c>
      <c r="Q8601" s="425">
        <v>30543689</v>
      </c>
      <c r="R8601" s="425" t="s">
        <v>646</v>
      </c>
      <c r="S8601" s="425">
        <v>8540399</v>
      </c>
      <c r="T8601" s="425" t="s">
        <v>3187</v>
      </c>
    </row>
    <row r="8602" spans="1:20" x14ac:dyDescent="0.25">
      <c r="A8602" s="425" t="s">
        <v>637</v>
      </c>
      <c r="B8602" s="425" t="s">
        <v>831</v>
      </c>
      <c r="C8602" s="425" t="s">
        <v>639</v>
      </c>
      <c r="D8602" s="425" t="s">
        <v>651</v>
      </c>
      <c r="E8602" s="425" t="s">
        <v>667</v>
      </c>
      <c r="F8602" s="425">
        <v>528004120002</v>
      </c>
      <c r="G8602" s="425" t="s">
        <v>642</v>
      </c>
      <c r="H8602" s="425">
        <v>583136</v>
      </c>
      <c r="I8602" s="425" t="s">
        <v>32</v>
      </c>
      <c r="J8602" s="425">
        <v>202302</v>
      </c>
      <c r="K8602" s="425">
        <v>44773</v>
      </c>
      <c r="L8602" s="425" t="s">
        <v>644</v>
      </c>
      <c r="M8602" s="425">
        <v>3497.26</v>
      </c>
      <c r="N8602" s="425">
        <v>5.61</v>
      </c>
      <c r="O8602" s="425" t="s">
        <v>645</v>
      </c>
      <c r="P8602" s="432">
        <v>5.3360000000000003</v>
      </c>
      <c r="Q8602" s="425">
        <v>30543689</v>
      </c>
      <c r="R8602" s="425" t="s">
        <v>646</v>
      </c>
      <c r="S8602" s="425">
        <v>8540358</v>
      </c>
      <c r="T8602" s="425" t="s">
        <v>3183</v>
      </c>
    </row>
    <row r="8603" spans="1:20" x14ac:dyDescent="0.25">
      <c r="A8603" s="425" t="s">
        <v>637</v>
      </c>
      <c r="B8603" s="425" t="s">
        <v>831</v>
      </c>
      <c r="C8603" s="425" t="s">
        <v>639</v>
      </c>
      <c r="D8603" s="425" t="s">
        <v>640</v>
      </c>
      <c r="E8603" s="425" t="s">
        <v>689</v>
      </c>
      <c r="F8603" s="425">
        <v>528004120002</v>
      </c>
      <c r="G8603" s="425" t="s">
        <v>642</v>
      </c>
      <c r="H8603" s="425">
        <v>856784</v>
      </c>
      <c r="I8603" s="425" t="s">
        <v>479</v>
      </c>
      <c r="J8603" s="425">
        <v>202302</v>
      </c>
      <c r="K8603" s="425">
        <v>44773</v>
      </c>
      <c r="L8603" s="425" t="s">
        <v>644</v>
      </c>
      <c r="M8603" s="425">
        <v>6331.11</v>
      </c>
      <c r="N8603" s="425">
        <v>10.15</v>
      </c>
      <c r="O8603" s="425" t="s">
        <v>645</v>
      </c>
      <c r="P8603" s="432">
        <v>9.6539999999999999</v>
      </c>
      <c r="Q8603" s="425">
        <v>30543689</v>
      </c>
      <c r="R8603" s="425" t="s">
        <v>646</v>
      </c>
      <c r="S8603" s="425">
        <v>2032465</v>
      </c>
      <c r="T8603" s="425" t="s">
        <v>3169</v>
      </c>
    </row>
    <row r="8604" spans="1:20" x14ac:dyDescent="0.25">
      <c r="A8604" s="425" t="s">
        <v>637</v>
      </c>
      <c r="B8604" s="425" t="s">
        <v>831</v>
      </c>
      <c r="C8604" s="425" t="s">
        <v>639</v>
      </c>
      <c r="D8604" s="425" t="s">
        <v>640</v>
      </c>
      <c r="E8604" s="425" t="s">
        <v>667</v>
      </c>
      <c r="F8604" s="425">
        <v>528004120002</v>
      </c>
      <c r="G8604" s="425" t="s">
        <v>642</v>
      </c>
      <c r="H8604" s="425">
        <v>583149</v>
      </c>
      <c r="I8604" s="425" t="s">
        <v>680</v>
      </c>
      <c r="J8604" s="425">
        <v>202302</v>
      </c>
      <c r="K8604" s="425">
        <v>44773</v>
      </c>
      <c r="L8604" s="425" t="s">
        <v>644</v>
      </c>
      <c r="M8604" s="425">
        <v>-7553.97</v>
      </c>
      <c r="N8604" s="425">
        <v>-12.11</v>
      </c>
      <c r="O8604" s="425" t="s">
        <v>645</v>
      </c>
      <c r="P8604" s="432">
        <v>-11.518000000000001</v>
      </c>
      <c r="Q8604" s="425">
        <v>30543689</v>
      </c>
      <c r="R8604" s="425" t="s">
        <v>646</v>
      </c>
      <c r="S8604" s="425">
        <v>8540392</v>
      </c>
      <c r="T8604" s="425" t="s">
        <v>3170</v>
      </c>
    </row>
    <row r="8605" spans="1:20" x14ac:dyDescent="0.25">
      <c r="A8605" s="425" t="s">
        <v>637</v>
      </c>
      <c r="B8605" s="425" t="s">
        <v>3265</v>
      </c>
      <c r="C8605" s="425" t="s">
        <v>639</v>
      </c>
      <c r="D8605" s="425" t="s">
        <v>640</v>
      </c>
      <c r="E8605" s="425" t="s">
        <v>2008</v>
      </c>
      <c r="F8605" s="425">
        <v>528004120002</v>
      </c>
      <c r="G8605" s="425" t="s">
        <v>642</v>
      </c>
      <c r="H8605" s="425">
        <v>583155</v>
      </c>
      <c r="I8605" s="425" t="s">
        <v>45</v>
      </c>
      <c r="J8605" s="425">
        <v>202302</v>
      </c>
      <c r="K8605" s="425">
        <v>44773</v>
      </c>
      <c r="L8605" s="425" t="s">
        <v>644</v>
      </c>
      <c r="M8605" s="425">
        <v>-71.290000000000006</v>
      </c>
      <c r="N8605" s="425">
        <v>-0.11</v>
      </c>
      <c r="O8605" s="425" t="s">
        <v>645</v>
      </c>
      <c r="P8605" s="432">
        <v>-0.105</v>
      </c>
      <c r="Q8605" s="425">
        <v>30543689</v>
      </c>
      <c r="R8605" s="425" t="s">
        <v>646</v>
      </c>
      <c r="S8605" s="425">
        <v>9985235</v>
      </c>
      <c r="T8605" s="425" t="s">
        <v>3268</v>
      </c>
    </row>
    <row r="8606" spans="1:20" x14ac:dyDescent="0.25">
      <c r="A8606" s="425" t="s">
        <v>637</v>
      </c>
      <c r="B8606" s="425" t="s">
        <v>834</v>
      </c>
      <c r="C8606" s="425" t="s">
        <v>639</v>
      </c>
      <c r="D8606" s="425" t="s">
        <v>640</v>
      </c>
      <c r="E8606" s="425" t="s">
        <v>2008</v>
      </c>
      <c r="F8606" s="425">
        <v>528004120002</v>
      </c>
      <c r="G8606" s="425" t="s">
        <v>642</v>
      </c>
      <c r="H8606" s="425">
        <v>583155</v>
      </c>
      <c r="I8606" s="425" t="s">
        <v>45</v>
      </c>
      <c r="J8606" s="425">
        <v>202302</v>
      </c>
      <c r="K8606" s="425">
        <v>44773</v>
      </c>
      <c r="L8606" s="425" t="s">
        <v>644</v>
      </c>
      <c r="M8606" s="425">
        <v>-10.99</v>
      </c>
      <c r="N8606" s="425">
        <v>-0.02</v>
      </c>
      <c r="O8606" s="425" t="s">
        <v>645</v>
      </c>
      <c r="P8606" s="432">
        <v>-1.9E-2</v>
      </c>
      <c r="Q8606" s="425">
        <v>30543689</v>
      </c>
      <c r="R8606" s="425" t="s">
        <v>646</v>
      </c>
      <c r="S8606" s="425">
        <v>9985235</v>
      </c>
      <c r="T8606" s="425" t="s">
        <v>3171</v>
      </c>
    </row>
    <row r="8607" spans="1:20" x14ac:dyDescent="0.25">
      <c r="A8607" s="425" t="s">
        <v>637</v>
      </c>
      <c r="B8607" s="425" t="s">
        <v>831</v>
      </c>
      <c r="C8607" s="425" t="s">
        <v>639</v>
      </c>
      <c r="D8607" s="425" t="s">
        <v>640</v>
      </c>
      <c r="E8607" s="425" t="s">
        <v>708</v>
      </c>
      <c r="F8607" s="425">
        <v>528004120002</v>
      </c>
      <c r="G8607" s="425" t="s">
        <v>642</v>
      </c>
      <c r="H8607" s="425">
        <v>583155</v>
      </c>
      <c r="I8607" s="425" t="s">
        <v>45</v>
      </c>
      <c r="J8607" s="425">
        <v>202302</v>
      </c>
      <c r="K8607" s="425">
        <v>44773</v>
      </c>
      <c r="L8607" s="425" t="s">
        <v>644</v>
      </c>
      <c r="M8607" s="425">
        <v>-7412.99</v>
      </c>
      <c r="N8607" s="425">
        <v>-11.88</v>
      </c>
      <c r="O8607" s="425" t="s">
        <v>645</v>
      </c>
      <c r="P8607" s="432">
        <v>-11.298999999999999</v>
      </c>
      <c r="Q8607" s="425">
        <v>30543689</v>
      </c>
      <c r="R8607" s="425" t="s">
        <v>646</v>
      </c>
      <c r="S8607" s="425">
        <v>8540039</v>
      </c>
      <c r="T8607" s="425" t="s">
        <v>3166</v>
      </c>
    </row>
    <row r="8608" spans="1:20" x14ac:dyDescent="0.25">
      <c r="A8608" s="425" t="s">
        <v>637</v>
      </c>
      <c r="B8608" s="425" t="s">
        <v>3265</v>
      </c>
      <c r="C8608" s="425" t="s">
        <v>639</v>
      </c>
      <c r="D8608" s="425" t="s">
        <v>640</v>
      </c>
      <c r="E8608" s="425" t="s">
        <v>2008</v>
      </c>
      <c r="F8608" s="425">
        <v>528004120002</v>
      </c>
      <c r="G8608" s="425" t="s">
        <v>642</v>
      </c>
      <c r="H8608" s="425">
        <v>856781</v>
      </c>
      <c r="I8608" s="425" t="s">
        <v>476</v>
      </c>
      <c r="J8608" s="425">
        <v>202302</v>
      </c>
      <c r="K8608" s="425">
        <v>44773</v>
      </c>
      <c r="L8608" s="425" t="s">
        <v>644</v>
      </c>
      <c r="M8608" s="425">
        <v>71.290000000000006</v>
      </c>
      <c r="N8608" s="425">
        <v>0.11</v>
      </c>
      <c r="O8608" s="425" t="s">
        <v>645</v>
      </c>
      <c r="P8608" s="432">
        <v>0.105</v>
      </c>
      <c r="Q8608" s="425">
        <v>30543689</v>
      </c>
      <c r="R8608" s="425" t="s">
        <v>646</v>
      </c>
      <c r="S8608" s="425">
        <v>9985235</v>
      </c>
      <c r="T8608" s="425" t="s">
        <v>3268</v>
      </c>
    </row>
    <row r="8609" spans="1:20" x14ac:dyDescent="0.25">
      <c r="A8609" s="425" t="s">
        <v>637</v>
      </c>
      <c r="B8609" s="425" t="s">
        <v>834</v>
      </c>
      <c r="C8609" s="425" t="s">
        <v>639</v>
      </c>
      <c r="D8609" s="425" t="s">
        <v>640</v>
      </c>
      <c r="E8609" s="425" t="s">
        <v>2008</v>
      </c>
      <c r="F8609" s="425">
        <v>528004120002</v>
      </c>
      <c r="G8609" s="425" t="s">
        <v>642</v>
      </c>
      <c r="H8609" s="425">
        <v>856781</v>
      </c>
      <c r="I8609" s="425" t="s">
        <v>476</v>
      </c>
      <c r="J8609" s="425">
        <v>202302</v>
      </c>
      <c r="K8609" s="425">
        <v>44773</v>
      </c>
      <c r="L8609" s="425" t="s">
        <v>644</v>
      </c>
      <c r="M8609" s="425">
        <v>10.99</v>
      </c>
      <c r="N8609" s="425">
        <v>0.02</v>
      </c>
      <c r="O8609" s="425" t="s">
        <v>645</v>
      </c>
      <c r="P8609" s="432">
        <v>1.9E-2</v>
      </c>
      <c r="Q8609" s="425">
        <v>30543689</v>
      </c>
      <c r="R8609" s="425" t="s">
        <v>646</v>
      </c>
      <c r="S8609" s="425">
        <v>9985235</v>
      </c>
      <c r="T8609" s="425" t="s">
        <v>3171</v>
      </c>
    </row>
    <row r="8610" spans="1:20" x14ac:dyDescent="0.25">
      <c r="A8610" s="425" t="s">
        <v>637</v>
      </c>
      <c r="B8610" s="425" t="s">
        <v>831</v>
      </c>
      <c r="C8610" s="425" t="s">
        <v>639</v>
      </c>
      <c r="D8610" s="425" t="s">
        <v>640</v>
      </c>
      <c r="E8610" s="425" t="s">
        <v>708</v>
      </c>
      <c r="F8610" s="425">
        <v>528004120002</v>
      </c>
      <c r="G8610" s="425" t="s">
        <v>642</v>
      </c>
      <c r="H8610" s="425">
        <v>856781</v>
      </c>
      <c r="I8610" s="425" t="s">
        <v>476</v>
      </c>
      <c r="J8610" s="425">
        <v>202302</v>
      </c>
      <c r="K8610" s="425">
        <v>44773</v>
      </c>
      <c r="L8610" s="425" t="s">
        <v>644</v>
      </c>
      <c r="M8610" s="425">
        <v>7412.99</v>
      </c>
      <c r="N8610" s="425">
        <v>11.88</v>
      </c>
      <c r="O8610" s="425" t="s">
        <v>645</v>
      </c>
      <c r="P8610" s="432">
        <v>11.298999999999999</v>
      </c>
      <c r="Q8610" s="425">
        <v>30543689</v>
      </c>
      <c r="R8610" s="425" t="s">
        <v>646</v>
      </c>
      <c r="S8610" s="425">
        <v>8540039</v>
      </c>
      <c r="T8610" s="425" t="s">
        <v>3166</v>
      </c>
    </row>
    <row r="8611" spans="1:20" x14ac:dyDescent="0.25">
      <c r="A8611" s="425" t="s">
        <v>637</v>
      </c>
      <c r="B8611" s="425" t="s">
        <v>831</v>
      </c>
      <c r="C8611" s="425" t="s">
        <v>639</v>
      </c>
      <c r="D8611" s="425" t="s">
        <v>640</v>
      </c>
      <c r="E8611" s="425" t="s">
        <v>673</v>
      </c>
      <c r="F8611" s="425">
        <v>528004120002</v>
      </c>
      <c r="G8611" s="425" t="s">
        <v>642</v>
      </c>
      <c r="H8611" s="425">
        <v>583148</v>
      </c>
      <c r="I8611" s="425" t="s">
        <v>699</v>
      </c>
      <c r="J8611" s="425">
        <v>202302</v>
      </c>
      <c r="K8611" s="425">
        <v>44773</v>
      </c>
      <c r="L8611" s="425" t="s">
        <v>644</v>
      </c>
      <c r="M8611" s="425">
        <v>-21880.05</v>
      </c>
      <c r="N8611" s="425">
        <v>-35.07</v>
      </c>
      <c r="O8611" s="425" t="s">
        <v>645</v>
      </c>
      <c r="P8611" s="432">
        <v>-33.354999999999997</v>
      </c>
      <c r="Q8611" s="425">
        <v>30543689</v>
      </c>
      <c r="R8611" s="425" t="s">
        <v>646</v>
      </c>
      <c r="S8611" s="425">
        <v>2029740</v>
      </c>
      <c r="T8611" s="425" t="s">
        <v>3189</v>
      </c>
    </row>
    <row r="8612" spans="1:20" x14ac:dyDescent="0.25">
      <c r="A8612" s="425" t="s">
        <v>637</v>
      </c>
      <c r="B8612" s="425" t="s">
        <v>831</v>
      </c>
      <c r="C8612" s="425" t="s">
        <v>639</v>
      </c>
      <c r="D8612" s="425" t="s">
        <v>640</v>
      </c>
      <c r="E8612" s="425" t="s">
        <v>673</v>
      </c>
      <c r="F8612" s="425">
        <v>528004120002</v>
      </c>
      <c r="G8612" s="425" t="s">
        <v>642</v>
      </c>
      <c r="H8612" s="425">
        <v>583148</v>
      </c>
      <c r="I8612" s="425" t="s">
        <v>699</v>
      </c>
      <c r="J8612" s="425">
        <v>202302</v>
      </c>
      <c r="K8612" s="425">
        <v>44773</v>
      </c>
      <c r="L8612" s="425" t="s">
        <v>644</v>
      </c>
      <c r="M8612" s="425">
        <v>-7391.93</v>
      </c>
      <c r="N8612" s="425">
        <v>-11.85</v>
      </c>
      <c r="O8612" s="425" t="s">
        <v>645</v>
      </c>
      <c r="P8612" s="432">
        <v>-11.27</v>
      </c>
      <c r="Q8612" s="425">
        <v>30543689</v>
      </c>
      <c r="R8612" s="425" t="s">
        <v>646</v>
      </c>
      <c r="S8612" s="425">
        <v>8540206</v>
      </c>
      <c r="T8612" s="425" t="s">
        <v>3179</v>
      </c>
    </row>
    <row r="8613" spans="1:20" x14ac:dyDescent="0.25">
      <c r="A8613" s="425" t="s">
        <v>637</v>
      </c>
      <c r="B8613" s="425" t="s">
        <v>831</v>
      </c>
      <c r="C8613" s="425" t="s">
        <v>639</v>
      </c>
      <c r="D8613" s="425" t="s">
        <v>640</v>
      </c>
      <c r="E8613" s="425" t="s">
        <v>673</v>
      </c>
      <c r="F8613" s="425">
        <v>528004120002</v>
      </c>
      <c r="G8613" s="425" t="s">
        <v>642</v>
      </c>
      <c r="H8613" s="425">
        <v>583148</v>
      </c>
      <c r="I8613" s="425" t="s">
        <v>699</v>
      </c>
      <c r="J8613" s="425">
        <v>202302</v>
      </c>
      <c r="K8613" s="425">
        <v>44773</v>
      </c>
      <c r="L8613" s="425" t="s">
        <v>644</v>
      </c>
      <c r="M8613" s="425">
        <v>-4230.24</v>
      </c>
      <c r="N8613" s="425">
        <v>-6.78</v>
      </c>
      <c r="O8613" s="425" t="s">
        <v>645</v>
      </c>
      <c r="P8613" s="432">
        <v>-6.4480000000000004</v>
      </c>
      <c r="Q8613" s="425">
        <v>30543689</v>
      </c>
      <c r="R8613" s="425" t="s">
        <v>646</v>
      </c>
      <c r="S8613" s="425">
        <v>2012905</v>
      </c>
      <c r="T8613" s="425" t="s">
        <v>3178</v>
      </c>
    </row>
    <row r="8614" spans="1:20" x14ac:dyDescent="0.25">
      <c r="A8614" s="425" t="s">
        <v>637</v>
      </c>
      <c r="B8614" s="425" t="s">
        <v>831</v>
      </c>
      <c r="C8614" s="425" t="s">
        <v>639</v>
      </c>
      <c r="D8614" s="425" t="s">
        <v>651</v>
      </c>
      <c r="E8614" s="425" t="s">
        <v>667</v>
      </c>
      <c r="F8614" s="425">
        <v>528004120002</v>
      </c>
      <c r="G8614" s="425" t="s">
        <v>642</v>
      </c>
      <c r="H8614" s="425">
        <v>583149</v>
      </c>
      <c r="I8614" s="425" t="s">
        <v>680</v>
      </c>
      <c r="J8614" s="425">
        <v>202302</v>
      </c>
      <c r="K8614" s="425">
        <v>44773</v>
      </c>
      <c r="L8614" s="425" t="s">
        <v>644</v>
      </c>
      <c r="M8614" s="425">
        <v>-1103.18</v>
      </c>
      <c r="N8614" s="425">
        <v>-1.77</v>
      </c>
      <c r="O8614" s="425" t="s">
        <v>645</v>
      </c>
      <c r="P8614" s="432">
        <v>-1.6830000000000001</v>
      </c>
      <c r="Q8614" s="425">
        <v>30543689</v>
      </c>
      <c r="R8614" s="425" t="s">
        <v>646</v>
      </c>
      <c r="S8614" s="425">
        <v>2036440</v>
      </c>
      <c r="T8614" s="425" t="s">
        <v>3191</v>
      </c>
    </row>
    <row r="8615" spans="1:20" x14ac:dyDescent="0.25">
      <c r="A8615" s="425" t="s">
        <v>637</v>
      </c>
      <c r="B8615" s="425" t="s">
        <v>831</v>
      </c>
      <c r="C8615" s="425" t="s">
        <v>639</v>
      </c>
      <c r="D8615" s="425" t="s">
        <v>651</v>
      </c>
      <c r="E8615" s="425" t="s">
        <v>667</v>
      </c>
      <c r="F8615" s="425">
        <v>528004120002</v>
      </c>
      <c r="G8615" s="425" t="s">
        <v>642</v>
      </c>
      <c r="H8615" s="425">
        <v>583149</v>
      </c>
      <c r="I8615" s="425" t="s">
        <v>680</v>
      </c>
      <c r="J8615" s="425">
        <v>202302</v>
      </c>
      <c r="K8615" s="425">
        <v>44773</v>
      </c>
      <c r="L8615" s="425" t="s">
        <v>644</v>
      </c>
      <c r="M8615" s="425">
        <v>-8719.59</v>
      </c>
      <c r="N8615" s="425">
        <v>-13.98</v>
      </c>
      <c r="O8615" s="425" t="s">
        <v>645</v>
      </c>
      <c r="P8615" s="432">
        <v>-13.295999999999999</v>
      </c>
      <c r="Q8615" s="425">
        <v>30543689</v>
      </c>
      <c r="R8615" s="425" t="s">
        <v>646</v>
      </c>
      <c r="S8615" s="425">
        <v>8540399</v>
      </c>
      <c r="T8615" s="425" t="s">
        <v>3187</v>
      </c>
    </row>
    <row r="8616" spans="1:20" x14ac:dyDescent="0.25">
      <c r="A8616" s="425" t="s">
        <v>637</v>
      </c>
      <c r="B8616" s="425" t="s">
        <v>831</v>
      </c>
      <c r="C8616" s="425" t="s">
        <v>639</v>
      </c>
      <c r="D8616" s="425" t="s">
        <v>695</v>
      </c>
      <c r="E8616" s="425" t="s">
        <v>667</v>
      </c>
      <c r="F8616" s="425">
        <v>528004120002</v>
      </c>
      <c r="G8616" s="425" t="s">
        <v>642</v>
      </c>
      <c r="H8616" s="425">
        <v>583149</v>
      </c>
      <c r="I8616" s="425" t="s">
        <v>680</v>
      </c>
      <c r="J8616" s="425">
        <v>202302</v>
      </c>
      <c r="K8616" s="425">
        <v>44773</v>
      </c>
      <c r="L8616" s="425" t="s">
        <v>644</v>
      </c>
      <c r="M8616" s="425">
        <v>-47418.11</v>
      </c>
      <c r="N8616" s="425">
        <v>-76.010000000000005</v>
      </c>
      <c r="O8616" s="425" t="s">
        <v>645</v>
      </c>
      <c r="P8616" s="432">
        <v>-72.293000000000006</v>
      </c>
      <c r="Q8616" s="425">
        <v>30543689</v>
      </c>
      <c r="R8616" s="425" t="s">
        <v>646</v>
      </c>
      <c r="S8616" s="425">
        <v>2023596</v>
      </c>
      <c r="T8616" s="425" t="s">
        <v>3186</v>
      </c>
    </row>
    <row r="8617" spans="1:20" x14ac:dyDescent="0.25">
      <c r="A8617" s="425" t="s">
        <v>637</v>
      </c>
      <c r="B8617" s="425" t="s">
        <v>831</v>
      </c>
      <c r="C8617" s="425" t="s">
        <v>639</v>
      </c>
      <c r="D8617" s="425" t="s">
        <v>651</v>
      </c>
      <c r="E8617" s="425" t="s">
        <v>667</v>
      </c>
      <c r="F8617" s="425">
        <v>528004120002</v>
      </c>
      <c r="G8617" s="425" t="s">
        <v>642</v>
      </c>
      <c r="H8617" s="425">
        <v>583149</v>
      </c>
      <c r="I8617" s="425" t="s">
        <v>680</v>
      </c>
      <c r="J8617" s="425">
        <v>202302</v>
      </c>
      <c r="K8617" s="425">
        <v>44773</v>
      </c>
      <c r="L8617" s="425" t="s">
        <v>644</v>
      </c>
      <c r="M8617" s="425">
        <v>-3497.26</v>
      </c>
      <c r="N8617" s="425">
        <v>-5.61</v>
      </c>
      <c r="O8617" s="425" t="s">
        <v>645</v>
      </c>
      <c r="P8617" s="432">
        <v>-5.3360000000000003</v>
      </c>
      <c r="Q8617" s="425">
        <v>30543689</v>
      </c>
      <c r="R8617" s="425" t="s">
        <v>646</v>
      </c>
      <c r="S8617" s="425">
        <v>8540358</v>
      </c>
      <c r="T8617" s="425" t="s">
        <v>3183</v>
      </c>
    </row>
    <row r="8618" spans="1:20" x14ac:dyDescent="0.25">
      <c r="A8618" s="425" t="s">
        <v>637</v>
      </c>
      <c r="B8618" s="425" t="s">
        <v>831</v>
      </c>
      <c r="C8618" s="425" t="s">
        <v>639</v>
      </c>
      <c r="D8618" s="425" t="s">
        <v>651</v>
      </c>
      <c r="E8618" s="425" t="s">
        <v>673</v>
      </c>
      <c r="F8618" s="425">
        <v>528004120002</v>
      </c>
      <c r="G8618" s="425" t="s">
        <v>642</v>
      </c>
      <c r="H8618" s="425">
        <v>583148</v>
      </c>
      <c r="I8618" s="425" t="s">
        <v>699</v>
      </c>
      <c r="J8618" s="425">
        <v>202302</v>
      </c>
      <c r="K8618" s="425">
        <v>44773</v>
      </c>
      <c r="L8618" s="425" t="s">
        <v>644</v>
      </c>
      <c r="M8618" s="425">
        <v>-4349.5</v>
      </c>
      <c r="N8618" s="425">
        <v>-6.97</v>
      </c>
      <c r="O8618" s="425" t="s">
        <v>645</v>
      </c>
      <c r="P8618" s="432">
        <v>-6.6289999999999996</v>
      </c>
      <c r="Q8618" s="425">
        <v>30543689</v>
      </c>
      <c r="R8618" s="425" t="s">
        <v>646</v>
      </c>
      <c r="S8618" s="425">
        <v>8540386</v>
      </c>
      <c r="T8618" s="425" t="s">
        <v>3193</v>
      </c>
    </row>
    <row r="8619" spans="1:20" x14ac:dyDescent="0.25">
      <c r="A8619" s="425" t="s">
        <v>637</v>
      </c>
      <c r="B8619" s="425" t="s">
        <v>831</v>
      </c>
      <c r="C8619" s="425" t="s">
        <v>639</v>
      </c>
      <c r="D8619" s="425" t="s">
        <v>695</v>
      </c>
      <c r="E8619" s="425" t="s">
        <v>673</v>
      </c>
      <c r="F8619" s="425">
        <v>528004120002</v>
      </c>
      <c r="G8619" s="425" t="s">
        <v>642</v>
      </c>
      <c r="H8619" s="425">
        <v>583148</v>
      </c>
      <c r="I8619" s="425" t="s">
        <v>699</v>
      </c>
      <c r="J8619" s="425">
        <v>202302</v>
      </c>
      <c r="K8619" s="425">
        <v>44773</v>
      </c>
      <c r="L8619" s="425" t="s">
        <v>644</v>
      </c>
      <c r="M8619" s="425">
        <v>-24307.82</v>
      </c>
      <c r="N8619" s="425">
        <v>-38.96</v>
      </c>
      <c r="O8619" s="425" t="s">
        <v>645</v>
      </c>
      <c r="P8619" s="432">
        <v>-37.055</v>
      </c>
      <c r="Q8619" s="425">
        <v>30543689</v>
      </c>
      <c r="R8619" s="425" t="s">
        <v>646</v>
      </c>
      <c r="S8619" s="425">
        <v>2046481</v>
      </c>
      <c r="T8619" s="425" t="s">
        <v>3192</v>
      </c>
    </row>
    <row r="8620" spans="1:20" x14ac:dyDescent="0.25">
      <c r="A8620" s="425" t="s">
        <v>637</v>
      </c>
      <c r="B8620" s="425" t="s">
        <v>831</v>
      </c>
      <c r="C8620" s="425" t="s">
        <v>639</v>
      </c>
      <c r="D8620" s="425" t="s">
        <v>651</v>
      </c>
      <c r="E8620" s="425" t="s">
        <v>673</v>
      </c>
      <c r="F8620" s="425">
        <v>528004120002</v>
      </c>
      <c r="G8620" s="425" t="s">
        <v>642</v>
      </c>
      <c r="H8620" s="425">
        <v>583148</v>
      </c>
      <c r="I8620" s="425" t="s">
        <v>699</v>
      </c>
      <c r="J8620" s="425">
        <v>202302</v>
      </c>
      <c r="K8620" s="425">
        <v>44773</v>
      </c>
      <c r="L8620" s="425" t="s">
        <v>644</v>
      </c>
      <c r="M8620" s="425">
        <v>-5967.07</v>
      </c>
      <c r="N8620" s="425">
        <v>-9.56</v>
      </c>
      <c r="O8620" s="425" t="s">
        <v>645</v>
      </c>
      <c r="P8620" s="432">
        <v>-9.0920000000000005</v>
      </c>
      <c r="Q8620" s="425">
        <v>30543689</v>
      </c>
      <c r="R8620" s="425" t="s">
        <v>646</v>
      </c>
      <c r="S8620" s="425">
        <v>8540279</v>
      </c>
      <c r="T8620" s="425" t="s">
        <v>3188</v>
      </c>
    </row>
    <row r="8621" spans="1:20" x14ac:dyDescent="0.25">
      <c r="A8621" s="425" t="s">
        <v>637</v>
      </c>
      <c r="B8621" s="425" t="s">
        <v>831</v>
      </c>
      <c r="C8621" s="425" t="s">
        <v>639</v>
      </c>
      <c r="D8621" s="425" t="s">
        <v>695</v>
      </c>
      <c r="E8621" s="425" t="s">
        <v>667</v>
      </c>
      <c r="F8621" s="425">
        <v>528004120002</v>
      </c>
      <c r="G8621" s="425" t="s">
        <v>642</v>
      </c>
      <c r="H8621" s="425">
        <v>583136</v>
      </c>
      <c r="I8621" s="425" t="s">
        <v>32</v>
      </c>
      <c r="J8621" s="425">
        <v>202302</v>
      </c>
      <c r="K8621" s="425">
        <v>44773</v>
      </c>
      <c r="L8621" s="425" t="s">
        <v>644</v>
      </c>
      <c r="M8621" s="425">
        <v>47418.11</v>
      </c>
      <c r="N8621" s="425">
        <v>76.010000000000005</v>
      </c>
      <c r="O8621" s="425" t="s">
        <v>645</v>
      </c>
      <c r="P8621" s="432">
        <v>72.293000000000006</v>
      </c>
      <c r="Q8621" s="425">
        <v>30543689</v>
      </c>
      <c r="R8621" s="425" t="s">
        <v>646</v>
      </c>
      <c r="S8621" s="425">
        <v>2023596</v>
      </c>
      <c r="T8621" s="425" t="s">
        <v>3186</v>
      </c>
    </row>
    <row r="8622" spans="1:20" x14ac:dyDescent="0.25">
      <c r="A8622" s="425" t="s">
        <v>637</v>
      </c>
      <c r="B8622" s="425" t="s">
        <v>831</v>
      </c>
      <c r="C8622" s="425" t="s">
        <v>639</v>
      </c>
      <c r="D8622" s="425" t="s">
        <v>640</v>
      </c>
      <c r="E8622" s="425" t="s">
        <v>667</v>
      </c>
      <c r="F8622" s="425">
        <v>528004120002</v>
      </c>
      <c r="G8622" s="425" t="s">
        <v>642</v>
      </c>
      <c r="H8622" s="425">
        <v>583136</v>
      </c>
      <c r="I8622" s="425" t="s">
        <v>32</v>
      </c>
      <c r="J8622" s="425">
        <v>202302</v>
      </c>
      <c r="K8622" s="425">
        <v>44773</v>
      </c>
      <c r="L8622" s="425" t="s">
        <v>644</v>
      </c>
      <c r="M8622" s="425">
        <v>7553.97</v>
      </c>
      <c r="N8622" s="425">
        <v>12.11</v>
      </c>
      <c r="O8622" s="425" t="s">
        <v>645</v>
      </c>
      <c r="P8622" s="432">
        <v>11.518000000000001</v>
      </c>
      <c r="Q8622" s="425">
        <v>30543689</v>
      </c>
      <c r="R8622" s="425" t="s">
        <v>646</v>
      </c>
      <c r="S8622" s="425">
        <v>8540392</v>
      </c>
      <c r="T8622" s="425" t="s">
        <v>3170</v>
      </c>
    </row>
    <row r="8623" spans="1:20" x14ac:dyDescent="0.25">
      <c r="A8623" s="425" t="s">
        <v>637</v>
      </c>
      <c r="B8623" s="425" t="s">
        <v>831</v>
      </c>
      <c r="C8623" s="425" t="s">
        <v>639</v>
      </c>
      <c r="D8623" s="425" t="s">
        <v>651</v>
      </c>
      <c r="E8623" s="425" t="s">
        <v>673</v>
      </c>
      <c r="F8623" s="425">
        <v>528004120002</v>
      </c>
      <c r="G8623" s="425" t="s">
        <v>642</v>
      </c>
      <c r="H8623" s="425">
        <v>583133</v>
      </c>
      <c r="I8623" s="425" t="s">
        <v>29</v>
      </c>
      <c r="J8623" s="425">
        <v>202302</v>
      </c>
      <c r="K8623" s="425">
        <v>44773</v>
      </c>
      <c r="L8623" s="425" t="s">
        <v>644</v>
      </c>
      <c r="M8623" s="425">
        <v>4349.5</v>
      </c>
      <c r="N8623" s="425">
        <v>6.97</v>
      </c>
      <c r="O8623" s="425" t="s">
        <v>645</v>
      </c>
      <c r="P8623" s="432">
        <v>6.6289999999999996</v>
      </c>
      <c r="Q8623" s="425">
        <v>30543689</v>
      </c>
      <c r="R8623" s="425" t="s">
        <v>646</v>
      </c>
      <c r="S8623" s="425">
        <v>8540386</v>
      </c>
      <c r="T8623" s="425" t="s">
        <v>3193</v>
      </c>
    </row>
    <row r="8624" spans="1:20" x14ac:dyDescent="0.25">
      <c r="A8624" s="425" t="s">
        <v>637</v>
      </c>
      <c r="B8624" s="425" t="s">
        <v>831</v>
      </c>
      <c r="C8624" s="425" t="s">
        <v>639</v>
      </c>
      <c r="D8624" s="425" t="s">
        <v>695</v>
      </c>
      <c r="E8624" s="425" t="s">
        <v>673</v>
      </c>
      <c r="F8624" s="425">
        <v>528004120002</v>
      </c>
      <c r="G8624" s="425" t="s">
        <v>642</v>
      </c>
      <c r="H8624" s="425">
        <v>583133</v>
      </c>
      <c r="I8624" s="425" t="s">
        <v>29</v>
      </c>
      <c r="J8624" s="425">
        <v>202302</v>
      </c>
      <c r="K8624" s="425">
        <v>44773</v>
      </c>
      <c r="L8624" s="425" t="s">
        <v>644</v>
      </c>
      <c r="M8624" s="425">
        <v>24307.82</v>
      </c>
      <c r="N8624" s="425">
        <v>38.96</v>
      </c>
      <c r="O8624" s="425" t="s">
        <v>645</v>
      </c>
      <c r="P8624" s="432">
        <v>37.055</v>
      </c>
      <c r="Q8624" s="425">
        <v>30543689</v>
      </c>
      <c r="R8624" s="425" t="s">
        <v>646</v>
      </c>
      <c r="S8624" s="425">
        <v>2046481</v>
      </c>
      <c r="T8624" s="425" t="s">
        <v>3192</v>
      </c>
    </row>
    <row r="8625" spans="1:20" x14ac:dyDescent="0.25">
      <c r="A8625" s="425" t="s">
        <v>637</v>
      </c>
      <c r="B8625" s="425" t="s">
        <v>831</v>
      </c>
      <c r="C8625" s="425" t="s">
        <v>639</v>
      </c>
      <c r="D8625" s="425" t="s">
        <v>640</v>
      </c>
      <c r="E8625" s="425" t="s">
        <v>673</v>
      </c>
      <c r="F8625" s="425">
        <v>528004120002</v>
      </c>
      <c r="G8625" s="425" t="s">
        <v>642</v>
      </c>
      <c r="H8625" s="425">
        <v>583133</v>
      </c>
      <c r="I8625" s="425" t="s">
        <v>29</v>
      </c>
      <c r="J8625" s="425">
        <v>202302</v>
      </c>
      <c r="K8625" s="425">
        <v>44773</v>
      </c>
      <c r="L8625" s="425" t="s">
        <v>644</v>
      </c>
      <c r="M8625" s="425">
        <v>21880.05</v>
      </c>
      <c r="N8625" s="425">
        <v>35.07</v>
      </c>
      <c r="O8625" s="425" t="s">
        <v>645</v>
      </c>
      <c r="P8625" s="432">
        <v>33.354999999999997</v>
      </c>
      <c r="Q8625" s="425">
        <v>30543689</v>
      </c>
      <c r="R8625" s="425" t="s">
        <v>646</v>
      </c>
      <c r="S8625" s="425">
        <v>2029740</v>
      </c>
      <c r="T8625" s="425" t="s">
        <v>3189</v>
      </c>
    </row>
    <row r="8626" spans="1:20" x14ac:dyDescent="0.25">
      <c r="A8626" s="425" t="s">
        <v>637</v>
      </c>
      <c r="B8626" s="425" t="s">
        <v>831</v>
      </c>
      <c r="C8626" s="425" t="s">
        <v>639</v>
      </c>
      <c r="D8626" s="425" t="s">
        <v>651</v>
      </c>
      <c r="E8626" s="425" t="s">
        <v>673</v>
      </c>
      <c r="F8626" s="425">
        <v>528004120002</v>
      </c>
      <c r="G8626" s="425" t="s">
        <v>642</v>
      </c>
      <c r="H8626" s="425">
        <v>583133</v>
      </c>
      <c r="I8626" s="425" t="s">
        <v>29</v>
      </c>
      <c r="J8626" s="425">
        <v>202302</v>
      </c>
      <c r="K8626" s="425">
        <v>44773</v>
      </c>
      <c r="L8626" s="425" t="s">
        <v>644</v>
      </c>
      <c r="M8626" s="425">
        <v>5967.07</v>
      </c>
      <c r="N8626" s="425">
        <v>9.56</v>
      </c>
      <c r="O8626" s="425" t="s">
        <v>645</v>
      </c>
      <c r="P8626" s="432">
        <v>9.0920000000000005</v>
      </c>
      <c r="Q8626" s="425">
        <v>30543689</v>
      </c>
      <c r="R8626" s="425" t="s">
        <v>646</v>
      </c>
      <c r="S8626" s="425">
        <v>8540279</v>
      </c>
      <c r="T8626" s="425" t="s">
        <v>3188</v>
      </c>
    </row>
    <row r="8627" spans="1:20" x14ac:dyDescent="0.25">
      <c r="A8627" s="425" t="s">
        <v>637</v>
      </c>
      <c r="B8627" s="425" t="s">
        <v>831</v>
      </c>
      <c r="C8627" s="425" t="s">
        <v>639</v>
      </c>
      <c r="D8627" s="425" t="s">
        <v>640</v>
      </c>
      <c r="E8627" s="425" t="s">
        <v>673</v>
      </c>
      <c r="F8627" s="425">
        <v>528004120002</v>
      </c>
      <c r="G8627" s="425" t="s">
        <v>642</v>
      </c>
      <c r="H8627" s="425">
        <v>583133</v>
      </c>
      <c r="I8627" s="425" t="s">
        <v>29</v>
      </c>
      <c r="J8627" s="425">
        <v>202302</v>
      </c>
      <c r="K8627" s="425">
        <v>44773</v>
      </c>
      <c r="L8627" s="425" t="s">
        <v>644</v>
      </c>
      <c r="M8627" s="425">
        <v>7391.93</v>
      </c>
      <c r="N8627" s="425">
        <v>11.85</v>
      </c>
      <c r="O8627" s="425" t="s">
        <v>645</v>
      </c>
      <c r="P8627" s="432">
        <v>11.27</v>
      </c>
      <c r="Q8627" s="425">
        <v>30543689</v>
      </c>
      <c r="R8627" s="425" t="s">
        <v>646</v>
      </c>
      <c r="S8627" s="425">
        <v>8540206</v>
      </c>
      <c r="T8627" s="425" t="s">
        <v>3179</v>
      </c>
    </row>
    <row r="8628" spans="1:20" x14ac:dyDescent="0.25">
      <c r="A8628" s="425" t="s">
        <v>637</v>
      </c>
      <c r="B8628" s="425" t="s">
        <v>831</v>
      </c>
      <c r="C8628" s="425" t="s">
        <v>639</v>
      </c>
      <c r="D8628" s="425" t="s">
        <v>640</v>
      </c>
      <c r="E8628" s="425" t="s">
        <v>673</v>
      </c>
      <c r="F8628" s="425">
        <v>528004120002</v>
      </c>
      <c r="G8628" s="425" t="s">
        <v>642</v>
      </c>
      <c r="H8628" s="425">
        <v>583133</v>
      </c>
      <c r="I8628" s="425" t="s">
        <v>29</v>
      </c>
      <c r="J8628" s="425">
        <v>202302</v>
      </c>
      <c r="K8628" s="425">
        <v>44773</v>
      </c>
      <c r="L8628" s="425" t="s">
        <v>644</v>
      </c>
      <c r="M8628" s="425">
        <v>4230.24</v>
      </c>
      <c r="N8628" s="425">
        <v>6.78</v>
      </c>
      <c r="O8628" s="425" t="s">
        <v>645</v>
      </c>
      <c r="P8628" s="432">
        <v>6.4480000000000004</v>
      </c>
      <c r="Q8628" s="425">
        <v>30543689</v>
      </c>
      <c r="R8628" s="425" t="s">
        <v>646</v>
      </c>
      <c r="S8628" s="425">
        <v>2012905</v>
      </c>
      <c r="T8628" s="425" t="s">
        <v>3178</v>
      </c>
    </row>
    <row r="8629" spans="1:20" x14ac:dyDescent="0.25">
      <c r="A8629" s="425" t="s">
        <v>637</v>
      </c>
      <c r="B8629" s="425" t="s">
        <v>1525</v>
      </c>
      <c r="C8629" s="425" t="s">
        <v>639</v>
      </c>
      <c r="D8629" s="425" t="s">
        <v>651</v>
      </c>
      <c r="E8629" s="425" t="s">
        <v>667</v>
      </c>
      <c r="F8629" s="425">
        <v>528004120010</v>
      </c>
      <c r="G8629" s="425" t="s">
        <v>653</v>
      </c>
      <c r="H8629" s="425">
        <v>583598</v>
      </c>
      <c r="I8629" s="425" t="s">
        <v>179</v>
      </c>
      <c r="J8629" s="425">
        <v>202302</v>
      </c>
      <c r="K8629" s="425">
        <v>44773</v>
      </c>
      <c r="L8629" s="425" t="s">
        <v>644</v>
      </c>
      <c r="M8629" s="425">
        <v>-302316.67</v>
      </c>
      <c r="N8629" s="425">
        <v>-484.58</v>
      </c>
      <c r="O8629" s="425" t="s">
        <v>645</v>
      </c>
      <c r="P8629" s="432">
        <v>-460.88099999999997</v>
      </c>
      <c r="Q8629" s="425">
        <v>30543689</v>
      </c>
      <c r="R8629" s="425" t="s">
        <v>668</v>
      </c>
      <c r="S8629" s="425" t="s">
        <v>1549</v>
      </c>
      <c r="T8629" s="425" t="s">
        <v>1550</v>
      </c>
    </row>
    <row r="8630" spans="1:20" x14ac:dyDescent="0.25">
      <c r="A8630" s="425" t="s">
        <v>637</v>
      </c>
      <c r="B8630" s="425" t="s">
        <v>1525</v>
      </c>
      <c r="C8630" s="425" t="s">
        <v>639</v>
      </c>
      <c r="D8630" s="425" t="s">
        <v>651</v>
      </c>
      <c r="E8630" s="425" t="s">
        <v>667</v>
      </c>
      <c r="F8630" s="425">
        <v>528004120010</v>
      </c>
      <c r="G8630" s="425" t="s">
        <v>653</v>
      </c>
      <c r="H8630" s="425">
        <v>583598</v>
      </c>
      <c r="I8630" s="425" t="s">
        <v>179</v>
      </c>
      <c r="J8630" s="425">
        <v>202302</v>
      </c>
      <c r="K8630" s="425">
        <v>44773</v>
      </c>
      <c r="L8630" s="425" t="s">
        <v>644</v>
      </c>
      <c r="M8630" s="425">
        <v>-302316.67</v>
      </c>
      <c r="N8630" s="425">
        <v>-484.58</v>
      </c>
      <c r="O8630" s="425" t="s">
        <v>645</v>
      </c>
      <c r="P8630" s="432">
        <v>-460.88099999999997</v>
      </c>
      <c r="Q8630" s="425">
        <v>30543689</v>
      </c>
      <c r="R8630" s="425" t="s">
        <v>668</v>
      </c>
      <c r="S8630" s="425" t="s">
        <v>1547</v>
      </c>
      <c r="T8630" s="425" t="s">
        <v>1548</v>
      </c>
    </row>
    <row r="8631" spans="1:20" x14ac:dyDescent="0.25">
      <c r="A8631" s="425" t="s">
        <v>637</v>
      </c>
      <c r="B8631" s="425" t="s">
        <v>1525</v>
      </c>
      <c r="C8631" s="425" t="s">
        <v>639</v>
      </c>
      <c r="D8631" s="425" t="s">
        <v>651</v>
      </c>
      <c r="E8631" s="425" t="s">
        <v>667</v>
      </c>
      <c r="F8631" s="425">
        <v>528004120010</v>
      </c>
      <c r="G8631" s="425" t="s">
        <v>653</v>
      </c>
      <c r="H8631" s="425">
        <v>583598</v>
      </c>
      <c r="I8631" s="425" t="s">
        <v>179</v>
      </c>
      <c r="J8631" s="425">
        <v>202302</v>
      </c>
      <c r="K8631" s="425">
        <v>44773</v>
      </c>
      <c r="L8631" s="425" t="s">
        <v>644</v>
      </c>
      <c r="M8631" s="425">
        <v>-302316.67</v>
      </c>
      <c r="N8631" s="425">
        <v>-484.58</v>
      </c>
      <c r="O8631" s="425" t="s">
        <v>645</v>
      </c>
      <c r="P8631" s="432">
        <v>-460.88099999999997</v>
      </c>
      <c r="Q8631" s="425">
        <v>30543689</v>
      </c>
      <c r="R8631" s="425" t="s">
        <v>668</v>
      </c>
      <c r="S8631" s="425" t="s">
        <v>1545</v>
      </c>
      <c r="T8631" s="425" t="s">
        <v>1546</v>
      </c>
    </row>
    <row r="8632" spans="1:20" x14ac:dyDescent="0.25">
      <c r="A8632" s="425" t="s">
        <v>637</v>
      </c>
      <c r="B8632" s="425" t="s">
        <v>1525</v>
      </c>
      <c r="C8632" s="425" t="s">
        <v>639</v>
      </c>
      <c r="D8632" s="425" t="s">
        <v>651</v>
      </c>
      <c r="E8632" s="425" t="s">
        <v>667</v>
      </c>
      <c r="F8632" s="425">
        <v>528004120010</v>
      </c>
      <c r="G8632" s="425" t="s">
        <v>653</v>
      </c>
      <c r="H8632" s="425">
        <v>583596</v>
      </c>
      <c r="I8632" s="425" t="s">
        <v>181</v>
      </c>
      <c r="J8632" s="425">
        <v>202302</v>
      </c>
      <c r="K8632" s="425">
        <v>44773</v>
      </c>
      <c r="L8632" s="425" t="s">
        <v>644</v>
      </c>
      <c r="M8632" s="425">
        <v>302316.67</v>
      </c>
      <c r="N8632" s="425">
        <v>484.58</v>
      </c>
      <c r="O8632" s="425" t="s">
        <v>645</v>
      </c>
      <c r="P8632" s="432">
        <v>460.88099999999997</v>
      </c>
      <c r="Q8632" s="425">
        <v>30543689</v>
      </c>
      <c r="R8632" s="425" t="s">
        <v>668</v>
      </c>
      <c r="S8632" s="425" t="s">
        <v>1549</v>
      </c>
      <c r="T8632" s="425" t="s">
        <v>1550</v>
      </c>
    </row>
    <row r="8633" spans="1:20" x14ac:dyDescent="0.25">
      <c r="A8633" s="425" t="s">
        <v>637</v>
      </c>
      <c r="B8633" s="425" t="s">
        <v>1525</v>
      </c>
      <c r="C8633" s="425" t="s">
        <v>639</v>
      </c>
      <c r="D8633" s="425" t="s">
        <v>651</v>
      </c>
      <c r="E8633" s="425" t="s">
        <v>667</v>
      </c>
      <c r="F8633" s="425">
        <v>528004120010</v>
      </c>
      <c r="G8633" s="425" t="s">
        <v>653</v>
      </c>
      <c r="H8633" s="425">
        <v>583596</v>
      </c>
      <c r="I8633" s="425" t="s">
        <v>181</v>
      </c>
      <c r="J8633" s="425">
        <v>202302</v>
      </c>
      <c r="K8633" s="425">
        <v>44773</v>
      </c>
      <c r="L8633" s="425" t="s">
        <v>644</v>
      </c>
      <c r="M8633" s="425">
        <v>302316.67</v>
      </c>
      <c r="N8633" s="425">
        <v>484.58</v>
      </c>
      <c r="O8633" s="425" t="s">
        <v>645</v>
      </c>
      <c r="P8633" s="432">
        <v>460.88099999999997</v>
      </c>
      <c r="Q8633" s="425">
        <v>30543689</v>
      </c>
      <c r="R8633" s="425" t="s">
        <v>668</v>
      </c>
      <c r="S8633" s="425" t="s">
        <v>1547</v>
      </c>
      <c r="T8633" s="425" t="s">
        <v>1548</v>
      </c>
    </row>
    <row r="8634" spans="1:20" x14ac:dyDescent="0.25">
      <c r="A8634" s="425" t="s">
        <v>637</v>
      </c>
      <c r="B8634" s="425" t="s">
        <v>1525</v>
      </c>
      <c r="C8634" s="425" t="s">
        <v>639</v>
      </c>
      <c r="D8634" s="425" t="s">
        <v>651</v>
      </c>
      <c r="E8634" s="425" t="s">
        <v>667</v>
      </c>
      <c r="F8634" s="425">
        <v>528004120010</v>
      </c>
      <c r="G8634" s="425" t="s">
        <v>653</v>
      </c>
      <c r="H8634" s="425">
        <v>583596</v>
      </c>
      <c r="I8634" s="425" t="s">
        <v>181</v>
      </c>
      <c r="J8634" s="425">
        <v>202302</v>
      </c>
      <c r="K8634" s="425">
        <v>44773</v>
      </c>
      <c r="L8634" s="425" t="s">
        <v>644</v>
      </c>
      <c r="M8634" s="425">
        <v>302316.67</v>
      </c>
      <c r="N8634" s="425">
        <v>484.58</v>
      </c>
      <c r="O8634" s="425" t="s">
        <v>645</v>
      </c>
      <c r="P8634" s="432">
        <v>460.88099999999997</v>
      </c>
      <c r="Q8634" s="425">
        <v>30543689</v>
      </c>
      <c r="R8634" s="425" t="s">
        <v>668</v>
      </c>
      <c r="S8634" s="425" t="s">
        <v>1545</v>
      </c>
      <c r="T8634" s="425" t="s">
        <v>1546</v>
      </c>
    </row>
    <row r="8635" spans="1:20" x14ac:dyDescent="0.25">
      <c r="A8635" s="425" t="s">
        <v>637</v>
      </c>
      <c r="B8635" s="425" t="s">
        <v>1525</v>
      </c>
      <c r="C8635" s="425" t="s">
        <v>639</v>
      </c>
      <c r="D8635" s="425" t="s">
        <v>651</v>
      </c>
      <c r="E8635" s="425" t="s">
        <v>667</v>
      </c>
      <c r="F8635" s="425">
        <v>528004120010</v>
      </c>
      <c r="G8635" s="425" t="s">
        <v>653</v>
      </c>
      <c r="H8635" s="425">
        <v>583596</v>
      </c>
      <c r="I8635" s="425" t="s">
        <v>181</v>
      </c>
      <c r="J8635" s="425">
        <v>202302</v>
      </c>
      <c r="K8635" s="425">
        <v>44774</v>
      </c>
      <c r="L8635" s="425" t="s">
        <v>644</v>
      </c>
      <c r="M8635" s="425">
        <v>-302316.67</v>
      </c>
      <c r="N8635" s="425">
        <v>-470.04</v>
      </c>
      <c r="O8635" s="425" t="s">
        <v>645</v>
      </c>
      <c r="P8635" s="432">
        <v>-460.87799999999999</v>
      </c>
      <c r="Q8635" s="425">
        <v>30543689</v>
      </c>
      <c r="R8635" s="425" t="s">
        <v>668</v>
      </c>
      <c r="S8635" s="425" t="s">
        <v>1545</v>
      </c>
      <c r="T8635" s="425" t="s">
        <v>1682</v>
      </c>
    </row>
    <row r="8636" spans="1:20" x14ac:dyDescent="0.25">
      <c r="A8636" s="425" t="s">
        <v>637</v>
      </c>
      <c r="B8636" s="425" t="s">
        <v>1525</v>
      </c>
      <c r="C8636" s="425" t="s">
        <v>639</v>
      </c>
      <c r="D8636" s="425" t="s">
        <v>651</v>
      </c>
      <c r="E8636" s="425" t="s">
        <v>667</v>
      </c>
      <c r="F8636" s="425">
        <v>528004120010</v>
      </c>
      <c r="G8636" s="425" t="s">
        <v>653</v>
      </c>
      <c r="H8636" s="425">
        <v>583598</v>
      </c>
      <c r="I8636" s="425" t="s">
        <v>179</v>
      </c>
      <c r="J8636" s="425">
        <v>202302</v>
      </c>
      <c r="K8636" s="425">
        <v>44774</v>
      </c>
      <c r="L8636" s="425" t="s">
        <v>644</v>
      </c>
      <c r="M8636" s="425">
        <v>302316.67</v>
      </c>
      <c r="N8636" s="425">
        <v>470.04</v>
      </c>
      <c r="O8636" s="425" t="s">
        <v>645</v>
      </c>
      <c r="P8636" s="432">
        <v>460.87799999999999</v>
      </c>
      <c r="Q8636" s="425">
        <v>30543689</v>
      </c>
      <c r="R8636" s="425" t="s">
        <v>668</v>
      </c>
      <c r="S8636" s="425" t="s">
        <v>1547</v>
      </c>
      <c r="T8636" s="425" t="s">
        <v>1683</v>
      </c>
    </row>
    <row r="8637" spans="1:20" x14ac:dyDescent="0.25">
      <c r="A8637" s="425" t="s">
        <v>637</v>
      </c>
      <c r="B8637" s="425" t="s">
        <v>1525</v>
      </c>
      <c r="C8637" s="425" t="s">
        <v>639</v>
      </c>
      <c r="D8637" s="425" t="s">
        <v>651</v>
      </c>
      <c r="E8637" s="425" t="s">
        <v>667</v>
      </c>
      <c r="F8637" s="425">
        <v>528004120010</v>
      </c>
      <c r="G8637" s="425" t="s">
        <v>653</v>
      </c>
      <c r="H8637" s="425">
        <v>583598</v>
      </c>
      <c r="I8637" s="425" t="s">
        <v>179</v>
      </c>
      <c r="J8637" s="425">
        <v>202302</v>
      </c>
      <c r="K8637" s="425">
        <v>44774</v>
      </c>
      <c r="L8637" s="425" t="s">
        <v>644</v>
      </c>
      <c r="M8637" s="425">
        <v>302316.67</v>
      </c>
      <c r="N8637" s="425">
        <v>470.04</v>
      </c>
      <c r="O8637" s="425" t="s">
        <v>645</v>
      </c>
      <c r="P8637" s="432">
        <v>460.87799999999999</v>
      </c>
      <c r="Q8637" s="425">
        <v>30543689</v>
      </c>
      <c r="R8637" s="425" t="s">
        <v>668</v>
      </c>
      <c r="S8637" s="425" t="s">
        <v>1549</v>
      </c>
      <c r="T8637" s="425" t="s">
        <v>1684</v>
      </c>
    </row>
    <row r="8638" spans="1:20" x14ac:dyDescent="0.25">
      <c r="A8638" s="425" t="s">
        <v>637</v>
      </c>
      <c r="B8638" s="425" t="s">
        <v>1525</v>
      </c>
      <c r="C8638" s="425" t="s">
        <v>639</v>
      </c>
      <c r="D8638" s="425" t="s">
        <v>651</v>
      </c>
      <c r="E8638" s="425" t="s">
        <v>667</v>
      </c>
      <c r="F8638" s="425">
        <v>528004120010</v>
      </c>
      <c r="G8638" s="425" t="s">
        <v>653</v>
      </c>
      <c r="H8638" s="425">
        <v>583598</v>
      </c>
      <c r="I8638" s="425" t="s">
        <v>179</v>
      </c>
      <c r="J8638" s="425">
        <v>202302</v>
      </c>
      <c r="K8638" s="425">
        <v>44774</v>
      </c>
      <c r="L8638" s="425" t="s">
        <v>644</v>
      </c>
      <c r="M8638" s="425">
        <v>302316.67</v>
      </c>
      <c r="N8638" s="425">
        <v>470.04</v>
      </c>
      <c r="O8638" s="425" t="s">
        <v>645</v>
      </c>
      <c r="P8638" s="432">
        <v>460.87799999999999</v>
      </c>
      <c r="Q8638" s="425">
        <v>30543689</v>
      </c>
      <c r="R8638" s="425" t="s">
        <v>668</v>
      </c>
      <c r="S8638" s="425" t="s">
        <v>1545</v>
      </c>
      <c r="T8638" s="425" t="s">
        <v>1682</v>
      </c>
    </row>
    <row r="8639" spans="1:20" x14ac:dyDescent="0.25">
      <c r="A8639" s="425" t="s">
        <v>637</v>
      </c>
      <c r="B8639" s="425" t="s">
        <v>1525</v>
      </c>
      <c r="C8639" s="425" t="s">
        <v>639</v>
      </c>
      <c r="D8639" s="425" t="s">
        <v>651</v>
      </c>
      <c r="E8639" s="425" t="s">
        <v>667</v>
      </c>
      <c r="F8639" s="425">
        <v>528004120010</v>
      </c>
      <c r="G8639" s="425" t="s">
        <v>653</v>
      </c>
      <c r="H8639" s="425">
        <v>583596</v>
      </c>
      <c r="I8639" s="425" t="s">
        <v>181</v>
      </c>
      <c r="J8639" s="425">
        <v>202302</v>
      </c>
      <c r="K8639" s="425">
        <v>44774</v>
      </c>
      <c r="L8639" s="425" t="s">
        <v>644</v>
      </c>
      <c r="M8639" s="425">
        <v>-302316.67</v>
      </c>
      <c r="N8639" s="425">
        <v>-470.04</v>
      </c>
      <c r="O8639" s="425" t="s">
        <v>645</v>
      </c>
      <c r="P8639" s="432">
        <v>-460.87799999999999</v>
      </c>
      <c r="Q8639" s="425">
        <v>30543689</v>
      </c>
      <c r="R8639" s="425" t="s">
        <v>668</v>
      </c>
      <c r="S8639" s="425" t="s">
        <v>1547</v>
      </c>
      <c r="T8639" s="425" t="s">
        <v>1683</v>
      </c>
    </row>
    <row r="8640" spans="1:20" x14ac:dyDescent="0.25">
      <c r="A8640" s="425" t="s">
        <v>637</v>
      </c>
      <c r="B8640" s="425" t="s">
        <v>1525</v>
      </c>
      <c r="C8640" s="425" t="s">
        <v>639</v>
      </c>
      <c r="D8640" s="425" t="s">
        <v>651</v>
      </c>
      <c r="E8640" s="425" t="s">
        <v>667</v>
      </c>
      <c r="F8640" s="425">
        <v>528004120010</v>
      </c>
      <c r="G8640" s="425" t="s">
        <v>653</v>
      </c>
      <c r="H8640" s="425">
        <v>583596</v>
      </c>
      <c r="I8640" s="425" t="s">
        <v>181</v>
      </c>
      <c r="J8640" s="425">
        <v>202302</v>
      </c>
      <c r="K8640" s="425">
        <v>44774</v>
      </c>
      <c r="L8640" s="425" t="s">
        <v>644</v>
      </c>
      <c r="M8640" s="425">
        <v>-302316.67</v>
      </c>
      <c r="N8640" s="425">
        <v>-470.04</v>
      </c>
      <c r="O8640" s="425" t="s">
        <v>645</v>
      </c>
      <c r="P8640" s="432">
        <v>-460.87799999999999</v>
      </c>
      <c r="Q8640" s="425">
        <v>30543689</v>
      </c>
      <c r="R8640" s="425" t="s">
        <v>668</v>
      </c>
      <c r="S8640" s="425" t="s">
        <v>1549</v>
      </c>
      <c r="T8640" s="425" t="s">
        <v>1684</v>
      </c>
    </row>
    <row r="8641" spans="1:20" x14ac:dyDescent="0.25">
      <c r="A8641" s="425" t="s">
        <v>637</v>
      </c>
      <c r="B8641" s="425" t="s">
        <v>638</v>
      </c>
      <c r="C8641" s="425" t="s">
        <v>639</v>
      </c>
      <c r="D8641" s="425" t="s">
        <v>640</v>
      </c>
      <c r="E8641" s="425" t="s">
        <v>2008</v>
      </c>
      <c r="F8641" s="425">
        <v>528004120002</v>
      </c>
      <c r="G8641" s="425" t="s">
        <v>642</v>
      </c>
      <c r="H8641" s="425">
        <v>856781</v>
      </c>
      <c r="I8641" s="425" t="s">
        <v>476</v>
      </c>
      <c r="J8641" s="425">
        <v>202302</v>
      </c>
      <c r="K8641" s="425">
        <v>44796</v>
      </c>
      <c r="L8641" s="425" t="s">
        <v>644</v>
      </c>
      <c r="M8641" s="425">
        <v>2655.17</v>
      </c>
      <c r="N8641" s="425">
        <v>4.13</v>
      </c>
      <c r="O8641" s="425" t="s">
        <v>645</v>
      </c>
      <c r="P8641" s="432">
        <v>4.0490000000000004</v>
      </c>
      <c r="Q8641" s="425">
        <v>30543689</v>
      </c>
      <c r="R8641" s="425" t="s">
        <v>646</v>
      </c>
      <c r="S8641" s="425">
        <v>9985235</v>
      </c>
      <c r="T8641" s="425" t="s">
        <v>3323</v>
      </c>
    </row>
    <row r="8642" spans="1:20" x14ac:dyDescent="0.25">
      <c r="A8642" s="425" t="s">
        <v>637</v>
      </c>
      <c r="B8642" s="425" t="s">
        <v>638</v>
      </c>
      <c r="C8642" s="425" t="s">
        <v>639</v>
      </c>
      <c r="D8642" s="425" t="s">
        <v>640</v>
      </c>
      <c r="E8642" s="425" t="s">
        <v>2008</v>
      </c>
      <c r="F8642" s="425">
        <v>528004120002</v>
      </c>
      <c r="G8642" s="425" t="s">
        <v>642</v>
      </c>
      <c r="H8642" s="425">
        <v>856781</v>
      </c>
      <c r="I8642" s="425" t="s">
        <v>476</v>
      </c>
      <c r="J8642" s="425">
        <v>202302</v>
      </c>
      <c r="K8642" s="425">
        <v>44796</v>
      </c>
      <c r="L8642" s="425" t="s">
        <v>644</v>
      </c>
      <c r="M8642" s="425">
        <v>8206.9</v>
      </c>
      <c r="N8642" s="425">
        <v>12.76</v>
      </c>
      <c r="O8642" s="425" t="s">
        <v>645</v>
      </c>
      <c r="P8642" s="432">
        <v>12.510999999999999</v>
      </c>
      <c r="Q8642" s="425">
        <v>30543689</v>
      </c>
      <c r="R8642" s="425" t="s">
        <v>646</v>
      </c>
      <c r="S8642" s="425">
        <v>9985235</v>
      </c>
      <c r="T8642" s="425" t="s">
        <v>3322</v>
      </c>
    </row>
    <row r="8643" spans="1:20" x14ac:dyDescent="0.25">
      <c r="A8643" s="425" t="s">
        <v>637</v>
      </c>
      <c r="B8643" s="425" t="s">
        <v>638</v>
      </c>
      <c r="C8643" s="425" t="s">
        <v>639</v>
      </c>
      <c r="D8643" s="425" t="s">
        <v>640</v>
      </c>
      <c r="E8643" s="425" t="s">
        <v>2008</v>
      </c>
      <c r="F8643" s="425">
        <v>528004120002</v>
      </c>
      <c r="G8643" s="425" t="s">
        <v>642</v>
      </c>
      <c r="H8643" s="425">
        <v>856781</v>
      </c>
      <c r="I8643" s="425" t="s">
        <v>476</v>
      </c>
      <c r="J8643" s="425">
        <v>202302</v>
      </c>
      <c r="K8643" s="425">
        <v>44796</v>
      </c>
      <c r="L8643" s="425" t="s">
        <v>644</v>
      </c>
      <c r="M8643" s="425">
        <v>3017.24</v>
      </c>
      <c r="N8643" s="425">
        <v>4.6900000000000004</v>
      </c>
      <c r="O8643" s="425" t="s">
        <v>645</v>
      </c>
      <c r="P8643" s="432">
        <v>4.5990000000000002</v>
      </c>
      <c r="Q8643" s="425">
        <v>30543689</v>
      </c>
      <c r="R8643" s="425" t="s">
        <v>646</v>
      </c>
      <c r="S8643" s="425">
        <v>9985235</v>
      </c>
      <c r="T8643" s="425" t="s">
        <v>3321</v>
      </c>
    </row>
    <row r="8644" spans="1:20" x14ac:dyDescent="0.25">
      <c r="A8644" s="425" t="s">
        <v>637</v>
      </c>
      <c r="B8644" s="425" t="s">
        <v>638</v>
      </c>
      <c r="C8644" s="425" t="s">
        <v>639</v>
      </c>
      <c r="D8644" s="425" t="s">
        <v>640</v>
      </c>
      <c r="E8644" s="425" t="s">
        <v>2008</v>
      </c>
      <c r="F8644" s="425">
        <v>528004120002</v>
      </c>
      <c r="G8644" s="425" t="s">
        <v>642</v>
      </c>
      <c r="H8644" s="425">
        <v>856781</v>
      </c>
      <c r="I8644" s="425" t="s">
        <v>476</v>
      </c>
      <c r="J8644" s="425">
        <v>202302</v>
      </c>
      <c r="K8644" s="425">
        <v>44796</v>
      </c>
      <c r="L8644" s="425" t="s">
        <v>644</v>
      </c>
      <c r="M8644" s="425">
        <v>2726.38</v>
      </c>
      <c r="N8644" s="425">
        <v>4.24</v>
      </c>
      <c r="O8644" s="425" t="s">
        <v>645</v>
      </c>
      <c r="P8644" s="432">
        <v>4.157</v>
      </c>
      <c r="Q8644" s="425">
        <v>30543689</v>
      </c>
      <c r="R8644" s="425" t="s">
        <v>646</v>
      </c>
      <c r="S8644" s="425">
        <v>9985235</v>
      </c>
      <c r="T8644" s="425" t="s">
        <v>3320</v>
      </c>
    </row>
    <row r="8645" spans="1:20" x14ac:dyDescent="0.25">
      <c r="A8645" s="425" t="s">
        <v>637</v>
      </c>
      <c r="B8645" s="425" t="s">
        <v>638</v>
      </c>
      <c r="C8645" s="425" t="s">
        <v>639</v>
      </c>
      <c r="D8645" s="425" t="s">
        <v>640</v>
      </c>
      <c r="E8645" s="425" t="s">
        <v>2008</v>
      </c>
      <c r="F8645" s="425">
        <v>528004120002</v>
      </c>
      <c r="G8645" s="425" t="s">
        <v>642</v>
      </c>
      <c r="H8645" s="425">
        <v>856781</v>
      </c>
      <c r="I8645" s="425" t="s">
        <v>476</v>
      </c>
      <c r="J8645" s="425">
        <v>202302</v>
      </c>
      <c r="K8645" s="425">
        <v>44796</v>
      </c>
      <c r="L8645" s="425" t="s">
        <v>644</v>
      </c>
      <c r="M8645" s="425">
        <v>10137.93</v>
      </c>
      <c r="N8645" s="425">
        <v>15.76</v>
      </c>
      <c r="O8645" s="425" t="s">
        <v>645</v>
      </c>
      <c r="P8645" s="432">
        <v>15.452999999999999</v>
      </c>
      <c r="Q8645" s="425">
        <v>30543689</v>
      </c>
      <c r="R8645" s="425" t="s">
        <v>646</v>
      </c>
      <c r="S8645" s="425">
        <v>9985235</v>
      </c>
      <c r="T8645" s="425" t="s">
        <v>3320</v>
      </c>
    </row>
    <row r="8646" spans="1:20" x14ac:dyDescent="0.25">
      <c r="A8646" s="425" t="s">
        <v>637</v>
      </c>
      <c r="B8646" s="425" t="s">
        <v>638</v>
      </c>
      <c r="C8646" s="425" t="s">
        <v>639</v>
      </c>
      <c r="D8646" s="425" t="s">
        <v>640</v>
      </c>
      <c r="E8646" s="425" t="s">
        <v>2008</v>
      </c>
      <c r="F8646" s="425">
        <v>528004120002</v>
      </c>
      <c r="G8646" s="425" t="s">
        <v>642</v>
      </c>
      <c r="H8646" s="425">
        <v>583155</v>
      </c>
      <c r="I8646" s="425" t="s">
        <v>45</v>
      </c>
      <c r="J8646" s="425">
        <v>202302</v>
      </c>
      <c r="K8646" s="425">
        <v>44796</v>
      </c>
      <c r="L8646" s="425" t="s">
        <v>644</v>
      </c>
      <c r="M8646" s="425">
        <v>-2655.17</v>
      </c>
      <c r="N8646" s="425">
        <v>-4.13</v>
      </c>
      <c r="O8646" s="425" t="s">
        <v>645</v>
      </c>
      <c r="P8646" s="432">
        <v>-4.0490000000000004</v>
      </c>
      <c r="Q8646" s="425">
        <v>30543689</v>
      </c>
      <c r="R8646" s="425" t="s">
        <v>646</v>
      </c>
      <c r="S8646" s="425">
        <v>9985235</v>
      </c>
      <c r="T8646" s="425" t="s">
        <v>3323</v>
      </c>
    </row>
    <row r="8647" spans="1:20" x14ac:dyDescent="0.25">
      <c r="A8647" s="425" t="s">
        <v>637</v>
      </c>
      <c r="B8647" s="425" t="s">
        <v>638</v>
      </c>
      <c r="C8647" s="425" t="s">
        <v>639</v>
      </c>
      <c r="D8647" s="425" t="s">
        <v>640</v>
      </c>
      <c r="E8647" s="425" t="s">
        <v>2008</v>
      </c>
      <c r="F8647" s="425">
        <v>528004120002</v>
      </c>
      <c r="G8647" s="425" t="s">
        <v>642</v>
      </c>
      <c r="H8647" s="425">
        <v>583155</v>
      </c>
      <c r="I8647" s="425" t="s">
        <v>45</v>
      </c>
      <c r="J8647" s="425">
        <v>202302</v>
      </c>
      <c r="K8647" s="425">
        <v>44796</v>
      </c>
      <c r="L8647" s="425" t="s">
        <v>644</v>
      </c>
      <c r="M8647" s="425">
        <v>-8206.9</v>
      </c>
      <c r="N8647" s="425">
        <v>-12.76</v>
      </c>
      <c r="O8647" s="425" t="s">
        <v>645</v>
      </c>
      <c r="P8647" s="432">
        <v>-12.510999999999999</v>
      </c>
      <c r="Q8647" s="425">
        <v>30543689</v>
      </c>
      <c r="R8647" s="425" t="s">
        <v>646</v>
      </c>
      <c r="S8647" s="425">
        <v>9985235</v>
      </c>
      <c r="T8647" s="425" t="s">
        <v>3322</v>
      </c>
    </row>
    <row r="8648" spans="1:20" x14ac:dyDescent="0.25">
      <c r="A8648" s="425" t="s">
        <v>637</v>
      </c>
      <c r="B8648" s="425" t="s">
        <v>638</v>
      </c>
      <c r="C8648" s="425" t="s">
        <v>639</v>
      </c>
      <c r="D8648" s="425" t="s">
        <v>640</v>
      </c>
      <c r="E8648" s="425" t="s">
        <v>2008</v>
      </c>
      <c r="F8648" s="425">
        <v>528004120002</v>
      </c>
      <c r="G8648" s="425" t="s">
        <v>642</v>
      </c>
      <c r="H8648" s="425">
        <v>583155</v>
      </c>
      <c r="I8648" s="425" t="s">
        <v>45</v>
      </c>
      <c r="J8648" s="425">
        <v>202302</v>
      </c>
      <c r="K8648" s="425">
        <v>44796</v>
      </c>
      <c r="L8648" s="425" t="s">
        <v>644</v>
      </c>
      <c r="M8648" s="425">
        <v>-3017.24</v>
      </c>
      <c r="N8648" s="425">
        <v>-4.6900000000000004</v>
      </c>
      <c r="O8648" s="425" t="s">
        <v>645</v>
      </c>
      <c r="P8648" s="432">
        <v>-4.5990000000000002</v>
      </c>
      <c r="Q8648" s="425">
        <v>30543689</v>
      </c>
      <c r="R8648" s="425" t="s">
        <v>646</v>
      </c>
      <c r="S8648" s="425">
        <v>9985235</v>
      </c>
      <c r="T8648" s="425" t="s">
        <v>3321</v>
      </c>
    </row>
    <row r="8649" spans="1:20" x14ac:dyDescent="0.25">
      <c r="A8649" s="425" t="s">
        <v>637</v>
      </c>
      <c r="B8649" s="425" t="s">
        <v>638</v>
      </c>
      <c r="C8649" s="425" t="s">
        <v>639</v>
      </c>
      <c r="D8649" s="425" t="s">
        <v>640</v>
      </c>
      <c r="E8649" s="425" t="s">
        <v>2008</v>
      </c>
      <c r="F8649" s="425">
        <v>528004120002</v>
      </c>
      <c r="G8649" s="425" t="s">
        <v>642</v>
      </c>
      <c r="H8649" s="425">
        <v>583155</v>
      </c>
      <c r="I8649" s="425" t="s">
        <v>45</v>
      </c>
      <c r="J8649" s="425">
        <v>202302</v>
      </c>
      <c r="K8649" s="425">
        <v>44796</v>
      </c>
      <c r="L8649" s="425" t="s">
        <v>644</v>
      </c>
      <c r="M8649" s="425">
        <v>-2726.38</v>
      </c>
      <c r="N8649" s="425">
        <v>-4.24</v>
      </c>
      <c r="O8649" s="425" t="s">
        <v>645</v>
      </c>
      <c r="P8649" s="432">
        <v>-4.157</v>
      </c>
      <c r="Q8649" s="425">
        <v>30543689</v>
      </c>
      <c r="R8649" s="425" t="s">
        <v>646</v>
      </c>
      <c r="S8649" s="425">
        <v>9985235</v>
      </c>
      <c r="T8649" s="425" t="s">
        <v>3320</v>
      </c>
    </row>
    <row r="8650" spans="1:20" x14ac:dyDescent="0.25">
      <c r="A8650" s="425" t="s">
        <v>637</v>
      </c>
      <c r="B8650" s="425" t="s">
        <v>638</v>
      </c>
      <c r="C8650" s="425" t="s">
        <v>639</v>
      </c>
      <c r="D8650" s="425" t="s">
        <v>640</v>
      </c>
      <c r="E8650" s="425" t="s">
        <v>2008</v>
      </c>
      <c r="F8650" s="425">
        <v>528004120002</v>
      </c>
      <c r="G8650" s="425" t="s">
        <v>642</v>
      </c>
      <c r="H8650" s="425">
        <v>583155</v>
      </c>
      <c r="I8650" s="425" t="s">
        <v>45</v>
      </c>
      <c r="J8650" s="425">
        <v>202302</v>
      </c>
      <c r="K8650" s="425">
        <v>44796</v>
      </c>
      <c r="L8650" s="425" t="s">
        <v>644</v>
      </c>
      <c r="M8650" s="425">
        <v>-10137.93</v>
      </c>
      <c r="N8650" s="425">
        <v>-15.76</v>
      </c>
      <c r="O8650" s="425" t="s">
        <v>645</v>
      </c>
      <c r="P8650" s="432">
        <v>-15.452999999999999</v>
      </c>
      <c r="Q8650" s="425">
        <v>30543689</v>
      </c>
      <c r="R8650" s="425" t="s">
        <v>646</v>
      </c>
      <c r="S8650" s="425">
        <v>9985235</v>
      </c>
      <c r="T8650" s="425" t="s">
        <v>3320</v>
      </c>
    </row>
    <row r="8651" spans="1:20" x14ac:dyDescent="0.25">
      <c r="A8651" s="425" t="s">
        <v>637</v>
      </c>
      <c r="B8651" s="425" t="s">
        <v>638</v>
      </c>
      <c r="C8651" s="425" t="s">
        <v>639</v>
      </c>
      <c r="D8651" s="425" t="s">
        <v>640</v>
      </c>
      <c r="E8651" s="425" t="s">
        <v>2008</v>
      </c>
      <c r="F8651" s="425">
        <v>528004120002</v>
      </c>
      <c r="G8651" s="425" t="s">
        <v>642</v>
      </c>
      <c r="H8651" s="425">
        <v>583155</v>
      </c>
      <c r="I8651" s="425" t="s">
        <v>45</v>
      </c>
      <c r="J8651" s="425">
        <v>202302</v>
      </c>
      <c r="K8651" s="425">
        <v>44797</v>
      </c>
      <c r="L8651" s="425" t="s">
        <v>644</v>
      </c>
      <c r="M8651" s="425">
        <v>-3620.69</v>
      </c>
      <c r="N8651" s="425">
        <v>-5.63</v>
      </c>
      <c r="O8651" s="425" t="s">
        <v>645</v>
      </c>
      <c r="P8651" s="432">
        <v>-5.52</v>
      </c>
      <c r="Q8651" s="425">
        <v>30543689</v>
      </c>
      <c r="R8651" s="425" t="s">
        <v>646</v>
      </c>
      <c r="S8651" s="425">
        <v>9985235</v>
      </c>
      <c r="T8651" s="425" t="s">
        <v>3343</v>
      </c>
    </row>
    <row r="8652" spans="1:20" x14ac:dyDescent="0.25">
      <c r="A8652" s="425" t="s">
        <v>637</v>
      </c>
      <c r="B8652" s="425" t="s">
        <v>638</v>
      </c>
      <c r="C8652" s="425" t="s">
        <v>639</v>
      </c>
      <c r="D8652" s="425" t="s">
        <v>640</v>
      </c>
      <c r="E8652" s="425" t="s">
        <v>2008</v>
      </c>
      <c r="F8652" s="425">
        <v>528004120002</v>
      </c>
      <c r="G8652" s="425" t="s">
        <v>642</v>
      </c>
      <c r="H8652" s="425">
        <v>583155</v>
      </c>
      <c r="I8652" s="425" t="s">
        <v>45</v>
      </c>
      <c r="J8652" s="425">
        <v>202302</v>
      </c>
      <c r="K8652" s="425">
        <v>44797</v>
      </c>
      <c r="L8652" s="425" t="s">
        <v>644</v>
      </c>
      <c r="M8652" s="425">
        <v>-1206.9000000000001</v>
      </c>
      <c r="N8652" s="425">
        <v>-1.88</v>
      </c>
      <c r="O8652" s="425" t="s">
        <v>645</v>
      </c>
      <c r="P8652" s="432">
        <v>-1.843</v>
      </c>
      <c r="Q8652" s="425">
        <v>30543689</v>
      </c>
      <c r="R8652" s="425" t="s">
        <v>646</v>
      </c>
      <c r="S8652" s="425">
        <v>9985235</v>
      </c>
      <c r="T8652" s="425" t="s">
        <v>3343</v>
      </c>
    </row>
    <row r="8653" spans="1:20" x14ac:dyDescent="0.25">
      <c r="A8653" s="425" t="s">
        <v>637</v>
      </c>
      <c r="B8653" s="425" t="s">
        <v>638</v>
      </c>
      <c r="C8653" s="425" t="s">
        <v>639</v>
      </c>
      <c r="D8653" s="425" t="s">
        <v>640</v>
      </c>
      <c r="E8653" s="425" t="s">
        <v>2008</v>
      </c>
      <c r="F8653" s="425">
        <v>528004120002</v>
      </c>
      <c r="G8653" s="425" t="s">
        <v>642</v>
      </c>
      <c r="H8653" s="425">
        <v>583155</v>
      </c>
      <c r="I8653" s="425" t="s">
        <v>45</v>
      </c>
      <c r="J8653" s="425">
        <v>202302</v>
      </c>
      <c r="K8653" s="425">
        <v>44797</v>
      </c>
      <c r="L8653" s="425" t="s">
        <v>644</v>
      </c>
      <c r="M8653" s="425">
        <v>-1206.9000000000001</v>
      </c>
      <c r="N8653" s="425">
        <v>-1.88</v>
      </c>
      <c r="O8653" s="425" t="s">
        <v>645</v>
      </c>
      <c r="P8653" s="432">
        <v>-1.843</v>
      </c>
      <c r="Q8653" s="425">
        <v>30543689</v>
      </c>
      <c r="R8653" s="425" t="s">
        <v>646</v>
      </c>
      <c r="S8653" s="425">
        <v>9985235</v>
      </c>
      <c r="T8653" s="425" t="s">
        <v>3343</v>
      </c>
    </row>
    <row r="8654" spans="1:20" x14ac:dyDescent="0.25">
      <c r="A8654" s="425" t="s">
        <v>637</v>
      </c>
      <c r="B8654" s="425" t="s">
        <v>677</v>
      </c>
      <c r="C8654" s="425" t="s">
        <v>639</v>
      </c>
      <c r="D8654" s="425" t="s">
        <v>695</v>
      </c>
      <c r="E8654" s="425" t="s">
        <v>667</v>
      </c>
      <c r="F8654" s="425">
        <v>528004120002</v>
      </c>
      <c r="G8654" s="425" t="s">
        <v>642</v>
      </c>
      <c r="H8654" s="425">
        <v>583149</v>
      </c>
      <c r="I8654" s="425" t="s">
        <v>680</v>
      </c>
      <c r="J8654" s="425">
        <v>202302</v>
      </c>
      <c r="K8654" s="425">
        <v>44797</v>
      </c>
      <c r="L8654" s="425" t="s">
        <v>644</v>
      </c>
      <c r="M8654" s="425">
        <v>-534883.19999999995</v>
      </c>
      <c r="N8654" s="425">
        <v>-831.63</v>
      </c>
      <c r="O8654" s="425" t="s">
        <v>645</v>
      </c>
      <c r="P8654" s="432">
        <v>-815.41899999999998</v>
      </c>
      <c r="Q8654" s="425">
        <v>30543689</v>
      </c>
      <c r="R8654" s="425" t="s">
        <v>646</v>
      </c>
      <c r="S8654" s="425">
        <v>2023596</v>
      </c>
      <c r="T8654" s="425" t="s">
        <v>3345</v>
      </c>
    </row>
    <row r="8655" spans="1:20" x14ac:dyDescent="0.25">
      <c r="A8655" s="425" t="s">
        <v>637</v>
      </c>
      <c r="B8655" s="425" t="s">
        <v>638</v>
      </c>
      <c r="C8655" s="425" t="s">
        <v>639</v>
      </c>
      <c r="D8655" s="425" t="s">
        <v>640</v>
      </c>
      <c r="E8655" s="425" t="s">
        <v>2008</v>
      </c>
      <c r="F8655" s="425">
        <v>528004120002</v>
      </c>
      <c r="G8655" s="425" t="s">
        <v>642</v>
      </c>
      <c r="H8655" s="425">
        <v>856781</v>
      </c>
      <c r="I8655" s="425" t="s">
        <v>476</v>
      </c>
      <c r="J8655" s="425">
        <v>202302</v>
      </c>
      <c r="K8655" s="425">
        <v>44797</v>
      </c>
      <c r="L8655" s="425" t="s">
        <v>644</v>
      </c>
      <c r="M8655" s="425">
        <v>3620.69</v>
      </c>
      <c r="N8655" s="425">
        <v>5.63</v>
      </c>
      <c r="O8655" s="425" t="s">
        <v>645</v>
      </c>
      <c r="P8655" s="432">
        <v>5.52</v>
      </c>
      <c r="Q8655" s="425">
        <v>30543689</v>
      </c>
      <c r="R8655" s="425" t="s">
        <v>646</v>
      </c>
      <c r="S8655" s="425">
        <v>9985235</v>
      </c>
      <c r="T8655" s="425" t="s">
        <v>3343</v>
      </c>
    </row>
    <row r="8656" spans="1:20" x14ac:dyDescent="0.25">
      <c r="A8656" s="425" t="s">
        <v>637</v>
      </c>
      <c r="B8656" s="425" t="s">
        <v>638</v>
      </c>
      <c r="C8656" s="425" t="s">
        <v>639</v>
      </c>
      <c r="D8656" s="425" t="s">
        <v>640</v>
      </c>
      <c r="E8656" s="425" t="s">
        <v>2008</v>
      </c>
      <c r="F8656" s="425">
        <v>528004120002</v>
      </c>
      <c r="G8656" s="425" t="s">
        <v>642</v>
      </c>
      <c r="H8656" s="425">
        <v>856781</v>
      </c>
      <c r="I8656" s="425" t="s">
        <v>476</v>
      </c>
      <c r="J8656" s="425">
        <v>202302</v>
      </c>
      <c r="K8656" s="425">
        <v>44797</v>
      </c>
      <c r="L8656" s="425" t="s">
        <v>644</v>
      </c>
      <c r="M8656" s="425">
        <v>1206.9000000000001</v>
      </c>
      <c r="N8656" s="425">
        <v>1.88</v>
      </c>
      <c r="O8656" s="425" t="s">
        <v>645</v>
      </c>
      <c r="P8656" s="432">
        <v>1.843</v>
      </c>
      <c r="Q8656" s="425">
        <v>30543689</v>
      </c>
      <c r="R8656" s="425" t="s">
        <v>646</v>
      </c>
      <c r="S8656" s="425">
        <v>9985235</v>
      </c>
      <c r="T8656" s="425" t="s">
        <v>3343</v>
      </c>
    </row>
    <row r="8657" spans="1:20" x14ac:dyDescent="0.25">
      <c r="A8657" s="425" t="s">
        <v>637</v>
      </c>
      <c r="B8657" s="425" t="s">
        <v>638</v>
      </c>
      <c r="C8657" s="425" t="s">
        <v>639</v>
      </c>
      <c r="D8657" s="425" t="s">
        <v>640</v>
      </c>
      <c r="E8657" s="425" t="s">
        <v>2008</v>
      </c>
      <c r="F8657" s="425">
        <v>528004120002</v>
      </c>
      <c r="G8657" s="425" t="s">
        <v>642</v>
      </c>
      <c r="H8657" s="425">
        <v>856781</v>
      </c>
      <c r="I8657" s="425" t="s">
        <v>476</v>
      </c>
      <c r="J8657" s="425">
        <v>202302</v>
      </c>
      <c r="K8657" s="425">
        <v>44797</v>
      </c>
      <c r="L8657" s="425" t="s">
        <v>644</v>
      </c>
      <c r="M8657" s="425">
        <v>1206.9000000000001</v>
      </c>
      <c r="N8657" s="425">
        <v>1.88</v>
      </c>
      <c r="O8657" s="425" t="s">
        <v>645</v>
      </c>
      <c r="P8657" s="432">
        <v>1.843</v>
      </c>
      <c r="Q8657" s="425">
        <v>30543689</v>
      </c>
      <c r="R8657" s="425" t="s">
        <v>646</v>
      </c>
      <c r="S8657" s="425">
        <v>9985235</v>
      </c>
      <c r="T8657" s="425" t="s">
        <v>3343</v>
      </c>
    </row>
    <row r="8658" spans="1:20" x14ac:dyDescent="0.25">
      <c r="A8658" s="425" t="s">
        <v>637</v>
      </c>
      <c r="B8658" s="425" t="s">
        <v>677</v>
      </c>
      <c r="C8658" s="425" t="s">
        <v>639</v>
      </c>
      <c r="D8658" s="425" t="s">
        <v>695</v>
      </c>
      <c r="E8658" s="425" t="s">
        <v>673</v>
      </c>
      <c r="F8658" s="425">
        <v>528004120002</v>
      </c>
      <c r="G8658" s="425" t="s">
        <v>642</v>
      </c>
      <c r="H8658" s="425">
        <v>583148</v>
      </c>
      <c r="I8658" s="425" t="s">
        <v>699</v>
      </c>
      <c r="J8658" s="425">
        <v>202302</v>
      </c>
      <c r="K8658" s="425">
        <v>44797</v>
      </c>
      <c r="L8658" s="425" t="s">
        <v>644</v>
      </c>
      <c r="M8658" s="425">
        <v>-172478</v>
      </c>
      <c r="N8658" s="425">
        <v>-268.17</v>
      </c>
      <c r="O8658" s="425" t="s">
        <v>645</v>
      </c>
      <c r="P8658" s="432">
        <v>-262.94299999999998</v>
      </c>
      <c r="Q8658" s="425">
        <v>30543689</v>
      </c>
      <c r="R8658" s="425" t="s">
        <v>646</v>
      </c>
      <c r="S8658" s="425">
        <v>2046481</v>
      </c>
      <c r="T8658" s="425" t="s">
        <v>3342</v>
      </c>
    </row>
    <row r="8659" spans="1:20" x14ac:dyDescent="0.25">
      <c r="A8659" s="425" t="s">
        <v>637</v>
      </c>
      <c r="B8659" s="425" t="s">
        <v>677</v>
      </c>
      <c r="C8659" s="425" t="s">
        <v>639</v>
      </c>
      <c r="D8659" s="425" t="s">
        <v>651</v>
      </c>
      <c r="E8659" s="425" t="s">
        <v>673</v>
      </c>
      <c r="F8659" s="425">
        <v>528004120002</v>
      </c>
      <c r="G8659" s="425" t="s">
        <v>642</v>
      </c>
      <c r="H8659" s="425">
        <v>583148</v>
      </c>
      <c r="I8659" s="425" t="s">
        <v>699</v>
      </c>
      <c r="J8659" s="425">
        <v>202302</v>
      </c>
      <c r="K8659" s="425">
        <v>44797</v>
      </c>
      <c r="L8659" s="425" t="s">
        <v>644</v>
      </c>
      <c r="M8659" s="425">
        <v>-35699.410000000003</v>
      </c>
      <c r="N8659" s="425">
        <v>-55.51</v>
      </c>
      <c r="O8659" s="425" t="s">
        <v>645</v>
      </c>
      <c r="P8659" s="432">
        <v>-54.427999999999997</v>
      </c>
      <c r="Q8659" s="425">
        <v>30543689</v>
      </c>
      <c r="R8659" s="425" t="s">
        <v>646</v>
      </c>
      <c r="S8659" s="425">
        <v>8540386</v>
      </c>
      <c r="T8659" s="425" t="s">
        <v>3340</v>
      </c>
    </row>
    <row r="8660" spans="1:20" x14ac:dyDescent="0.25">
      <c r="A8660" s="425" t="s">
        <v>637</v>
      </c>
      <c r="B8660" s="425" t="s">
        <v>754</v>
      </c>
      <c r="C8660" s="425" t="s">
        <v>639</v>
      </c>
      <c r="D8660" s="425" t="s">
        <v>640</v>
      </c>
      <c r="E8660" s="425" t="s">
        <v>708</v>
      </c>
      <c r="F8660" s="425">
        <v>528004120002</v>
      </c>
      <c r="G8660" s="425" t="s">
        <v>642</v>
      </c>
      <c r="H8660" s="425">
        <v>583155</v>
      </c>
      <c r="I8660" s="425" t="s">
        <v>45</v>
      </c>
      <c r="J8660" s="425">
        <v>202302</v>
      </c>
      <c r="K8660" s="425">
        <v>44797</v>
      </c>
      <c r="L8660" s="425" t="s">
        <v>644</v>
      </c>
      <c r="M8660" s="425">
        <v>-1642.86</v>
      </c>
      <c r="N8660" s="425">
        <v>-2.5499999999999998</v>
      </c>
      <c r="O8660" s="425" t="s">
        <v>645</v>
      </c>
      <c r="P8660" s="432">
        <v>-2.5</v>
      </c>
      <c r="Q8660" s="425">
        <v>30543689</v>
      </c>
      <c r="R8660" s="425" t="s">
        <v>646</v>
      </c>
      <c r="S8660" s="425">
        <v>8540039</v>
      </c>
      <c r="T8660" s="425" t="s">
        <v>3400</v>
      </c>
    </row>
    <row r="8661" spans="1:20" x14ac:dyDescent="0.25">
      <c r="A8661" s="425" t="s">
        <v>637</v>
      </c>
      <c r="B8661" s="425" t="s">
        <v>754</v>
      </c>
      <c r="C8661" s="425" t="s">
        <v>639</v>
      </c>
      <c r="D8661" s="425" t="s">
        <v>651</v>
      </c>
      <c r="E8661" s="425" t="s">
        <v>673</v>
      </c>
      <c r="F8661" s="425">
        <v>528004120002</v>
      </c>
      <c r="G8661" s="425" t="s">
        <v>642</v>
      </c>
      <c r="H8661" s="425">
        <v>583133</v>
      </c>
      <c r="I8661" s="425" t="s">
        <v>29</v>
      </c>
      <c r="J8661" s="425">
        <v>202302</v>
      </c>
      <c r="K8661" s="425">
        <v>44797</v>
      </c>
      <c r="L8661" s="425" t="s">
        <v>644</v>
      </c>
      <c r="M8661" s="425">
        <v>10963.98</v>
      </c>
      <c r="N8661" s="425">
        <v>17.05</v>
      </c>
      <c r="O8661" s="425" t="s">
        <v>645</v>
      </c>
      <c r="P8661" s="432">
        <v>16.718</v>
      </c>
      <c r="Q8661" s="425">
        <v>30543689</v>
      </c>
      <c r="R8661" s="425" t="s">
        <v>646</v>
      </c>
      <c r="S8661" s="425">
        <v>8540279</v>
      </c>
      <c r="T8661" s="425" t="s">
        <v>3366</v>
      </c>
    </row>
    <row r="8662" spans="1:20" x14ac:dyDescent="0.25">
      <c r="A8662" s="425" t="s">
        <v>637</v>
      </c>
      <c r="B8662" s="425" t="s">
        <v>754</v>
      </c>
      <c r="C8662" s="425" t="s">
        <v>639</v>
      </c>
      <c r="D8662" s="425" t="s">
        <v>651</v>
      </c>
      <c r="E8662" s="425" t="s">
        <v>673</v>
      </c>
      <c r="F8662" s="425">
        <v>528004120002</v>
      </c>
      <c r="G8662" s="425" t="s">
        <v>642</v>
      </c>
      <c r="H8662" s="425">
        <v>583133</v>
      </c>
      <c r="I8662" s="425" t="s">
        <v>29</v>
      </c>
      <c r="J8662" s="425">
        <v>202302</v>
      </c>
      <c r="K8662" s="425">
        <v>44797</v>
      </c>
      <c r="L8662" s="425" t="s">
        <v>644</v>
      </c>
      <c r="M8662" s="425">
        <v>8463.09</v>
      </c>
      <c r="N8662" s="425">
        <v>13.16</v>
      </c>
      <c r="O8662" s="425" t="s">
        <v>645</v>
      </c>
      <c r="P8662" s="432">
        <v>12.903</v>
      </c>
      <c r="Q8662" s="425">
        <v>30543689</v>
      </c>
      <c r="R8662" s="425" t="s">
        <v>646</v>
      </c>
      <c r="S8662" s="425">
        <v>8540386</v>
      </c>
      <c r="T8662" s="425" t="s">
        <v>3360</v>
      </c>
    </row>
    <row r="8663" spans="1:20" x14ac:dyDescent="0.25">
      <c r="A8663" s="425" t="s">
        <v>637</v>
      </c>
      <c r="B8663" s="425" t="s">
        <v>754</v>
      </c>
      <c r="C8663" s="425" t="s">
        <v>639</v>
      </c>
      <c r="D8663" s="425" t="s">
        <v>695</v>
      </c>
      <c r="E8663" s="425" t="s">
        <v>673</v>
      </c>
      <c r="F8663" s="425">
        <v>528004120002</v>
      </c>
      <c r="G8663" s="425" t="s">
        <v>642</v>
      </c>
      <c r="H8663" s="425">
        <v>583133</v>
      </c>
      <c r="I8663" s="425" t="s">
        <v>29</v>
      </c>
      <c r="J8663" s="425">
        <v>202302</v>
      </c>
      <c r="K8663" s="425">
        <v>44797</v>
      </c>
      <c r="L8663" s="425" t="s">
        <v>644</v>
      </c>
      <c r="M8663" s="425">
        <v>22451.67</v>
      </c>
      <c r="N8663" s="425">
        <v>34.909999999999997</v>
      </c>
      <c r="O8663" s="425" t="s">
        <v>645</v>
      </c>
      <c r="P8663" s="432">
        <v>34.229999999999997</v>
      </c>
      <c r="Q8663" s="425">
        <v>30543689</v>
      </c>
      <c r="R8663" s="425" t="s">
        <v>646</v>
      </c>
      <c r="S8663" s="425">
        <v>2046481</v>
      </c>
      <c r="T8663" s="425" t="s">
        <v>3354</v>
      </c>
    </row>
    <row r="8664" spans="1:20" x14ac:dyDescent="0.25">
      <c r="A8664" s="425" t="s">
        <v>637</v>
      </c>
      <c r="B8664" s="425" t="s">
        <v>754</v>
      </c>
      <c r="C8664" s="425" t="s">
        <v>639</v>
      </c>
      <c r="D8664" s="425" t="s">
        <v>640</v>
      </c>
      <c r="E8664" s="425" t="s">
        <v>689</v>
      </c>
      <c r="F8664" s="425">
        <v>528004120002</v>
      </c>
      <c r="G8664" s="425" t="s">
        <v>642</v>
      </c>
      <c r="H8664" s="425">
        <v>856784</v>
      </c>
      <c r="I8664" s="425" t="s">
        <v>479</v>
      </c>
      <c r="J8664" s="425">
        <v>202302</v>
      </c>
      <c r="K8664" s="425">
        <v>44797</v>
      </c>
      <c r="L8664" s="425" t="s">
        <v>644</v>
      </c>
      <c r="M8664" s="425">
        <v>13048.47</v>
      </c>
      <c r="N8664" s="425">
        <v>20.29</v>
      </c>
      <c r="O8664" s="425" t="s">
        <v>645</v>
      </c>
      <c r="P8664" s="432">
        <v>19.893999999999998</v>
      </c>
      <c r="Q8664" s="425">
        <v>30543689</v>
      </c>
      <c r="R8664" s="425" t="s">
        <v>646</v>
      </c>
      <c r="S8664" s="425">
        <v>2032465</v>
      </c>
      <c r="T8664" s="425" t="s">
        <v>3398</v>
      </c>
    </row>
    <row r="8665" spans="1:20" x14ac:dyDescent="0.25">
      <c r="A8665" s="425" t="s">
        <v>637</v>
      </c>
      <c r="B8665" s="425" t="s">
        <v>754</v>
      </c>
      <c r="C8665" s="425" t="s">
        <v>639</v>
      </c>
      <c r="D8665" s="425" t="s">
        <v>651</v>
      </c>
      <c r="E8665" s="425" t="s">
        <v>667</v>
      </c>
      <c r="F8665" s="425">
        <v>528004120002</v>
      </c>
      <c r="G8665" s="425" t="s">
        <v>642</v>
      </c>
      <c r="H8665" s="425">
        <v>583135</v>
      </c>
      <c r="I8665" s="425" t="s">
        <v>31</v>
      </c>
      <c r="J8665" s="425">
        <v>202302</v>
      </c>
      <c r="K8665" s="425">
        <v>44797</v>
      </c>
      <c r="L8665" s="425" t="s">
        <v>644</v>
      </c>
      <c r="M8665" s="425">
        <v>937.14</v>
      </c>
      <c r="N8665" s="425">
        <v>1.46</v>
      </c>
      <c r="O8665" s="425" t="s">
        <v>645</v>
      </c>
      <c r="P8665" s="432">
        <v>1.4319999999999999</v>
      </c>
      <c r="Q8665" s="425">
        <v>30543689</v>
      </c>
      <c r="R8665" s="425" t="s">
        <v>646</v>
      </c>
      <c r="S8665" s="425">
        <v>2036440</v>
      </c>
      <c r="T8665" s="425" t="s">
        <v>3359</v>
      </c>
    </row>
    <row r="8666" spans="1:20" x14ac:dyDescent="0.25">
      <c r="A8666" s="425" t="s">
        <v>637</v>
      </c>
      <c r="B8666" s="425" t="s">
        <v>754</v>
      </c>
      <c r="C8666" s="425" t="s">
        <v>639</v>
      </c>
      <c r="D8666" s="425" t="s">
        <v>651</v>
      </c>
      <c r="E8666" s="425" t="s">
        <v>667</v>
      </c>
      <c r="F8666" s="425">
        <v>528004120002</v>
      </c>
      <c r="G8666" s="425" t="s">
        <v>642</v>
      </c>
      <c r="H8666" s="425">
        <v>583135</v>
      </c>
      <c r="I8666" s="425" t="s">
        <v>31</v>
      </c>
      <c r="J8666" s="425">
        <v>202302</v>
      </c>
      <c r="K8666" s="425">
        <v>44797</v>
      </c>
      <c r="L8666" s="425" t="s">
        <v>644</v>
      </c>
      <c r="M8666" s="425">
        <v>8929.59</v>
      </c>
      <c r="N8666" s="425">
        <v>13.88</v>
      </c>
      <c r="O8666" s="425" t="s">
        <v>645</v>
      </c>
      <c r="P8666" s="432">
        <v>13.609</v>
      </c>
      <c r="Q8666" s="425">
        <v>30543689</v>
      </c>
      <c r="R8666" s="425" t="s">
        <v>646</v>
      </c>
      <c r="S8666" s="425">
        <v>8540358</v>
      </c>
      <c r="T8666" s="425" t="s">
        <v>3358</v>
      </c>
    </row>
    <row r="8667" spans="1:20" x14ac:dyDescent="0.25">
      <c r="A8667" s="425" t="s">
        <v>637</v>
      </c>
      <c r="B8667" s="425" t="s">
        <v>754</v>
      </c>
      <c r="C8667" s="425" t="s">
        <v>639</v>
      </c>
      <c r="D8667" s="425" t="s">
        <v>651</v>
      </c>
      <c r="E8667" s="425" t="s">
        <v>667</v>
      </c>
      <c r="F8667" s="425">
        <v>528004120002</v>
      </c>
      <c r="G8667" s="425" t="s">
        <v>642</v>
      </c>
      <c r="H8667" s="425">
        <v>583136</v>
      </c>
      <c r="I8667" s="425" t="s">
        <v>32</v>
      </c>
      <c r="J8667" s="425">
        <v>202302</v>
      </c>
      <c r="K8667" s="425">
        <v>44797</v>
      </c>
      <c r="L8667" s="425" t="s">
        <v>644</v>
      </c>
      <c r="M8667" s="425">
        <v>15304.93</v>
      </c>
      <c r="N8667" s="425">
        <v>23.8</v>
      </c>
      <c r="O8667" s="425" t="s">
        <v>645</v>
      </c>
      <c r="P8667" s="432">
        <v>23.335999999999999</v>
      </c>
      <c r="Q8667" s="425">
        <v>30543689</v>
      </c>
      <c r="R8667" s="425" t="s">
        <v>646</v>
      </c>
      <c r="S8667" s="425">
        <v>8540399</v>
      </c>
      <c r="T8667" s="425" t="s">
        <v>3353</v>
      </c>
    </row>
    <row r="8668" spans="1:20" x14ac:dyDescent="0.25">
      <c r="A8668" s="425" t="s">
        <v>637</v>
      </c>
      <c r="B8668" s="425" t="s">
        <v>754</v>
      </c>
      <c r="C8668" s="425" t="s">
        <v>639</v>
      </c>
      <c r="D8668" s="425" t="s">
        <v>640</v>
      </c>
      <c r="E8668" s="425" t="s">
        <v>689</v>
      </c>
      <c r="F8668" s="425">
        <v>528004120002</v>
      </c>
      <c r="G8668" s="425" t="s">
        <v>642</v>
      </c>
      <c r="H8668" s="425">
        <v>583156</v>
      </c>
      <c r="I8668" s="425" t="s">
        <v>690</v>
      </c>
      <c r="J8668" s="425">
        <v>202302</v>
      </c>
      <c r="K8668" s="425">
        <v>44797</v>
      </c>
      <c r="L8668" s="425" t="s">
        <v>644</v>
      </c>
      <c r="M8668" s="425">
        <v>-13048.47</v>
      </c>
      <c r="N8668" s="425">
        <v>-20.29</v>
      </c>
      <c r="O8668" s="425" t="s">
        <v>645</v>
      </c>
      <c r="P8668" s="432">
        <v>-19.893999999999998</v>
      </c>
      <c r="Q8668" s="425">
        <v>30543689</v>
      </c>
      <c r="R8668" s="425" t="s">
        <v>646</v>
      </c>
      <c r="S8668" s="425">
        <v>2032465</v>
      </c>
      <c r="T8668" s="425" t="s">
        <v>3398</v>
      </c>
    </row>
    <row r="8669" spans="1:20" x14ac:dyDescent="0.25">
      <c r="A8669" s="425" t="s">
        <v>637</v>
      </c>
      <c r="B8669" s="425" t="s">
        <v>754</v>
      </c>
      <c r="C8669" s="425" t="s">
        <v>639</v>
      </c>
      <c r="D8669" s="425" t="s">
        <v>640</v>
      </c>
      <c r="E8669" s="425" t="s">
        <v>708</v>
      </c>
      <c r="F8669" s="425">
        <v>528004120002</v>
      </c>
      <c r="G8669" s="425" t="s">
        <v>642</v>
      </c>
      <c r="H8669" s="425">
        <v>856781</v>
      </c>
      <c r="I8669" s="425" t="s">
        <v>476</v>
      </c>
      <c r="J8669" s="425">
        <v>202302</v>
      </c>
      <c r="K8669" s="425">
        <v>44797</v>
      </c>
      <c r="L8669" s="425" t="s">
        <v>644</v>
      </c>
      <c r="M8669" s="425">
        <v>1642.86</v>
      </c>
      <c r="N8669" s="425">
        <v>2.5499999999999998</v>
      </c>
      <c r="O8669" s="425" t="s">
        <v>645</v>
      </c>
      <c r="P8669" s="432">
        <v>2.5</v>
      </c>
      <c r="Q8669" s="425">
        <v>30543689</v>
      </c>
      <c r="R8669" s="425" t="s">
        <v>646</v>
      </c>
      <c r="S8669" s="425">
        <v>8540039</v>
      </c>
      <c r="T8669" s="425" t="s">
        <v>3400</v>
      </c>
    </row>
    <row r="8670" spans="1:20" x14ac:dyDescent="0.25">
      <c r="A8670" s="425" t="s">
        <v>637</v>
      </c>
      <c r="B8670" s="425" t="s">
        <v>677</v>
      </c>
      <c r="C8670" s="425" t="s">
        <v>639</v>
      </c>
      <c r="D8670" s="425" t="s">
        <v>640</v>
      </c>
      <c r="E8670" s="425" t="s">
        <v>667</v>
      </c>
      <c r="F8670" s="425">
        <v>528004120002</v>
      </c>
      <c r="G8670" s="425" t="s">
        <v>642</v>
      </c>
      <c r="H8670" s="425">
        <v>583135</v>
      </c>
      <c r="I8670" s="425" t="s">
        <v>31</v>
      </c>
      <c r="J8670" s="425">
        <v>202302</v>
      </c>
      <c r="K8670" s="425">
        <v>44797</v>
      </c>
      <c r="L8670" s="425" t="s">
        <v>644</v>
      </c>
      <c r="M8670" s="425">
        <v>79826.77</v>
      </c>
      <c r="N8670" s="425">
        <v>124.11</v>
      </c>
      <c r="O8670" s="425" t="s">
        <v>645</v>
      </c>
      <c r="P8670" s="432">
        <v>121.691</v>
      </c>
      <c r="Q8670" s="425">
        <v>30543689</v>
      </c>
      <c r="R8670" s="425" t="s">
        <v>646</v>
      </c>
      <c r="S8670" s="425">
        <v>8540392</v>
      </c>
      <c r="T8670" s="425" t="s">
        <v>3380</v>
      </c>
    </row>
    <row r="8671" spans="1:20" x14ac:dyDescent="0.25">
      <c r="A8671" s="425" t="s">
        <v>637</v>
      </c>
      <c r="B8671" s="425" t="s">
        <v>677</v>
      </c>
      <c r="C8671" s="425" t="s">
        <v>639</v>
      </c>
      <c r="D8671" s="425" t="s">
        <v>640</v>
      </c>
      <c r="E8671" s="425" t="s">
        <v>673</v>
      </c>
      <c r="F8671" s="425">
        <v>528004120002</v>
      </c>
      <c r="G8671" s="425" t="s">
        <v>642</v>
      </c>
      <c r="H8671" s="425">
        <v>583133</v>
      </c>
      <c r="I8671" s="425" t="s">
        <v>29</v>
      </c>
      <c r="J8671" s="425">
        <v>202302</v>
      </c>
      <c r="K8671" s="425">
        <v>44797</v>
      </c>
      <c r="L8671" s="425" t="s">
        <v>644</v>
      </c>
      <c r="M8671" s="425">
        <v>40254.36</v>
      </c>
      <c r="N8671" s="425">
        <v>62.59</v>
      </c>
      <c r="O8671" s="425" t="s">
        <v>645</v>
      </c>
      <c r="P8671" s="432">
        <v>61.37</v>
      </c>
      <c r="Q8671" s="425">
        <v>30543689</v>
      </c>
      <c r="R8671" s="425" t="s">
        <v>646</v>
      </c>
      <c r="S8671" s="425">
        <v>8540206</v>
      </c>
      <c r="T8671" s="425" t="s">
        <v>3385</v>
      </c>
    </row>
    <row r="8672" spans="1:20" x14ac:dyDescent="0.25">
      <c r="A8672" s="425" t="s">
        <v>637</v>
      </c>
      <c r="B8672" s="425" t="s">
        <v>677</v>
      </c>
      <c r="C8672" s="425" t="s">
        <v>639</v>
      </c>
      <c r="D8672" s="425" t="s">
        <v>640</v>
      </c>
      <c r="E8672" s="425" t="s">
        <v>673</v>
      </c>
      <c r="F8672" s="425">
        <v>528004120002</v>
      </c>
      <c r="G8672" s="425" t="s">
        <v>642</v>
      </c>
      <c r="H8672" s="425">
        <v>583133</v>
      </c>
      <c r="I8672" s="425" t="s">
        <v>29</v>
      </c>
      <c r="J8672" s="425">
        <v>202302</v>
      </c>
      <c r="K8672" s="425">
        <v>44797</v>
      </c>
      <c r="L8672" s="425" t="s">
        <v>644</v>
      </c>
      <c r="M8672" s="425">
        <v>253562.79</v>
      </c>
      <c r="N8672" s="425">
        <v>394.24</v>
      </c>
      <c r="O8672" s="425" t="s">
        <v>645</v>
      </c>
      <c r="P8672" s="432">
        <v>386.55500000000001</v>
      </c>
      <c r="Q8672" s="425">
        <v>30543689</v>
      </c>
      <c r="R8672" s="425" t="s">
        <v>646</v>
      </c>
      <c r="S8672" s="425">
        <v>2029740</v>
      </c>
      <c r="T8672" s="425" t="s">
        <v>3376</v>
      </c>
    </row>
    <row r="8673" spans="1:20" x14ac:dyDescent="0.25">
      <c r="A8673" s="425" t="s">
        <v>637</v>
      </c>
      <c r="B8673" s="425" t="s">
        <v>677</v>
      </c>
      <c r="C8673" s="425" t="s">
        <v>639</v>
      </c>
      <c r="D8673" s="425" t="s">
        <v>640</v>
      </c>
      <c r="E8673" s="425" t="s">
        <v>673</v>
      </c>
      <c r="F8673" s="425">
        <v>528004120002</v>
      </c>
      <c r="G8673" s="425" t="s">
        <v>642</v>
      </c>
      <c r="H8673" s="425">
        <v>583133</v>
      </c>
      <c r="I8673" s="425" t="s">
        <v>29</v>
      </c>
      <c r="J8673" s="425">
        <v>202302</v>
      </c>
      <c r="K8673" s="425">
        <v>44797</v>
      </c>
      <c r="L8673" s="425" t="s">
        <v>644</v>
      </c>
      <c r="M8673" s="425">
        <v>36474.21</v>
      </c>
      <c r="N8673" s="425">
        <v>56.71</v>
      </c>
      <c r="O8673" s="425" t="s">
        <v>645</v>
      </c>
      <c r="P8673" s="432">
        <v>55.604999999999997</v>
      </c>
      <c r="Q8673" s="425">
        <v>30543689</v>
      </c>
      <c r="R8673" s="425" t="s">
        <v>646</v>
      </c>
      <c r="S8673" s="425">
        <v>2012905</v>
      </c>
      <c r="T8673" s="425" t="s">
        <v>3373</v>
      </c>
    </row>
    <row r="8674" spans="1:20" x14ac:dyDescent="0.25">
      <c r="A8674" s="425" t="s">
        <v>637</v>
      </c>
      <c r="B8674" s="425" t="s">
        <v>754</v>
      </c>
      <c r="C8674" s="425" t="s">
        <v>639</v>
      </c>
      <c r="D8674" s="425" t="s">
        <v>640</v>
      </c>
      <c r="E8674" s="425" t="s">
        <v>673</v>
      </c>
      <c r="F8674" s="425">
        <v>528004120002</v>
      </c>
      <c r="G8674" s="425" t="s">
        <v>642</v>
      </c>
      <c r="H8674" s="425">
        <v>583133</v>
      </c>
      <c r="I8674" s="425" t="s">
        <v>29</v>
      </c>
      <c r="J8674" s="425">
        <v>202302</v>
      </c>
      <c r="K8674" s="425">
        <v>44797</v>
      </c>
      <c r="L8674" s="425" t="s">
        <v>644</v>
      </c>
      <c r="M8674" s="425">
        <v>6016.98</v>
      </c>
      <c r="N8674" s="425">
        <v>9.36</v>
      </c>
      <c r="O8674" s="425" t="s">
        <v>645</v>
      </c>
      <c r="P8674" s="432">
        <v>9.1780000000000008</v>
      </c>
      <c r="Q8674" s="425">
        <v>30543689</v>
      </c>
      <c r="R8674" s="425" t="s">
        <v>646</v>
      </c>
      <c r="S8674" s="425">
        <v>2012905</v>
      </c>
      <c r="T8674" s="425" t="s">
        <v>3394</v>
      </c>
    </row>
    <row r="8675" spans="1:20" x14ac:dyDescent="0.25">
      <c r="A8675" s="425" t="s">
        <v>637</v>
      </c>
      <c r="B8675" s="425" t="s">
        <v>754</v>
      </c>
      <c r="C8675" s="425" t="s">
        <v>639</v>
      </c>
      <c r="D8675" s="425" t="s">
        <v>640</v>
      </c>
      <c r="E8675" s="425" t="s">
        <v>667</v>
      </c>
      <c r="F8675" s="425">
        <v>528004120002</v>
      </c>
      <c r="G8675" s="425" t="s">
        <v>642</v>
      </c>
      <c r="H8675" s="425">
        <v>583135</v>
      </c>
      <c r="I8675" s="425" t="s">
        <v>31</v>
      </c>
      <c r="J8675" s="425">
        <v>202302</v>
      </c>
      <c r="K8675" s="425">
        <v>44797</v>
      </c>
      <c r="L8675" s="425" t="s">
        <v>644</v>
      </c>
      <c r="M8675" s="425">
        <v>12471.96</v>
      </c>
      <c r="N8675" s="425">
        <v>19.39</v>
      </c>
      <c r="O8675" s="425" t="s">
        <v>645</v>
      </c>
      <c r="P8675" s="432">
        <v>19.012</v>
      </c>
      <c r="Q8675" s="425">
        <v>30543689</v>
      </c>
      <c r="R8675" s="425" t="s">
        <v>646</v>
      </c>
      <c r="S8675" s="425">
        <v>8540392</v>
      </c>
      <c r="T8675" s="425" t="s">
        <v>3397</v>
      </c>
    </row>
    <row r="8676" spans="1:20" x14ac:dyDescent="0.25">
      <c r="A8676" s="425" t="s">
        <v>637</v>
      </c>
      <c r="B8676" s="425" t="s">
        <v>754</v>
      </c>
      <c r="C8676" s="425" t="s">
        <v>639</v>
      </c>
      <c r="D8676" s="425" t="s">
        <v>640</v>
      </c>
      <c r="E8676" s="425" t="s">
        <v>673</v>
      </c>
      <c r="F8676" s="425">
        <v>528004120002</v>
      </c>
      <c r="G8676" s="425" t="s">
        <v>642</v>
      </c>
      <c r="H8676" s="425">
        <v>583148</v>
      </c>
      <c r="I8676" s="425" t="s">
        <v>699</v>
      </c>
      <c r="J8676" s="425">
        <v>202302</v>
      </c>
      <c r="K8676" s="425">
        <v>44797</v>
      </c>
      <c r="L8676" s="425" t="s">
        <v>644</v>
      </c>
      <c r="M8676" s="425">
        <v>-7542.5</v>
      </c>
      <c r="N8676" s="425">
        <v>-11.73</v>
      </c>
      <c r="O8676" s="425" t="s">
        <v>645</v>
      </c>
      <c r="P8676" s="432">
        <v>-11.500999999999999</v>
      </c>
      <c r="Q8676" s="425">
        <v>30543689</v>
      </c>
      <c r="R8676" s="425" t="s">
        <v>646</v>
      </c>
      <c r="S8676" s="425">
        <v>8540206</v>
      </c>
      <c r="T8676" s="425" t="s">
        <v>3407</v>
      </c>
    </row>
    <row r="8677" spans="1:20" x14ac:dyDescent="0.25">
      <c r="A8677" s="425" t="s">
        <v>637</v>
      </c>
      <c r="B8677" s="425" t="s">
        <v>754</v>
      </c>
      <c r="C8677" s="425" t="s">
        <v>639</v>
      </c>
      <c r="D8677" s="425" t="s">
        <v>640</v>
      </c>
      <c r="E8677" s="425" t="s">
        <v>673</v>
      </c>
      <c r="F8677" s="425">
        <v>528004120002</v>
      </c>
      <c r="G8677" s="425" t="s">
        <v>642</v>
      </c>
      <c r="H8677" s="425">
        <v>583148</v>
      </c>
      <c r="I8677" s="425" t="s">
        <v>699</v>
      </c>
      <c r="J8677" s="425">
        <v>202302</v>
      </c>
      <c r="K8677" s="425">
        <v>44797</v>
      </c>
      <c r="L8677" s="425" t="s">
        <v>644</v>
      </c>
      <c r="M8677" s="425">
        <v>-30709.439999999999</v>
      </c>
      <c r="N8677" s="425">
        <v>-47.75</v>
      </c>
      <c r="O8677" s="425" t="s">
        <v>645</v>
      </c>
      <c r="P8677" s="432">
        <v>-46.819000000000003</v>
      </c>
      <c r="Q8677" s="425">
        <v>30543689</v>
      </c>
      <c r="R8677" s="425" t="s">
        <v>646</v>
      </c>
      <c r="S8677" s="425">
        <v>2029740</v>
      </c>
      <c r="T8677" s="425" t="s">
        <v>3399</v>
      </c>
    </row>
    <row r="8678" spans="1:20" x14ac:dyDescent="0.25">
      <c r="A8678" s="425" t="s">
        <v>637</v>
      </c>
      <c r="B8678" s="425" t="s">
        <v>754</v>
      </c>
      <c r="C8678" s="425" t="s">
        <v>639</v>
      </c>
      <c r="D8678" s="425" t="s">
        <v>640</v>
      </c>
      <c r="E8678" s="425" t="s">
        <v>673</v>
      </c>
      <c r="F8678" s="425">
        <v>528004120002</v>
      </c>
      <c r="G8678" s="425" t="s">
        <v>642</v>
      </c>
      <c r="H8678" s="425">
        <v>583148</v>
      </c>
      <c r="I8678" s="425" t="s">
        <v>699</v>
      </c>
      <c r="J8678" s="425">
        <v>202302</v>
      </c>
      <c r="K8678" s="425">
        <v>44797</v>
      </c>
      <c r="L8678" s="425" t="s">
        <v>644</v>
      </c>
      <c r="M8678" s="425">
        <v>-6016.98</v>
      </c>
      <c r="N8678" s="425">
        <v>-9.36</v>
      </c>
      <c r="O8678" s="425" t="s">
        <v>645</v>
      </c>
      <c r="P8678" s="432">
        <v>-9.1780000000000008</v>
      </c>
      <c r="Q8678" s="425">
        <v>30543689</v>
      </c>
      <c r="R8678" s="425" t="s">
        <v>646</v>
      </c>
      <c r="S8678" s="425">
        <v>2012905</v>
      </c>
      <c r="T8678" s="425" t="s">
        <v>3394</v>
      </c>
    </row>
    <row r="8679" spans="1:20" x14ac:dyDescent="0.25">
      <c r="A8679" s="425" t="s">
        <v>637</v>
      </c>
      <c r="B8679" s="425" t="s">
        <v>754</v>
      </c>
      <c r="C8679" s="425" t="s">
        <v>639</v>
      </c>
      <c r="D8679" s="425" t="s">
        <v>640</v>
      </c>
      <c r="E8679" s="425" t="s">
        <v>667</v>
      </c>
      <c r="F8679" s="425">
        <v>528004120002</v>
      </c>
      <c r="G8679" s="425" t="s">
        <v>642</v>
      </c>
      <c r="H8679" s="425">
        <v>583149</v>
      </c>
      <c r="I8679" s="425" t="s">
        <v>680</v>
      </c>
      <c r="J8679" s="425">
        <v>202302</v>
      </c>
      <c r="K8679" s="425">
        <v>44797</v>
      </c>
      <c r="L8679" s="425" t="s">
        <v>644</v>
      </c>
      <c r="M8679" s="425">
        <v>-12471.96</v>
      </c>
      <c r="N8679" s="425">
        <v>-19.39</v>
      </c>
      <c r="O8679" s="425" t="s">
        <v>645</v>
      </c>
      <c r="P8679" s="432">
        <v>-19.012</v>
      </c>
      <c r="Q8679" s="425">
        <v>30543689</v>
      </c>
      <c r="R8679" s="425" t="s">
        <v>646</v>
      </c>
      <c r="S8679" s="425">
        <v>8540392</v>
      </c>
      <c r="T8679" s="425" t="s">
        <v>3397</v>
      </c>
    </row>
    <row r="8680" spans="1:20" x14ac:dyDescent="0.25">
      <c r="A8680" s="425" t="s">
        <v>637</v>
      </c>
      <c r="B8680" s="425" t="s">
        <v>754</v>
      </c>
      <c r="C8680" s="425" t="s">
        <v>639</v>
      </c>
      <c r="D8680" s="425" t="s">
        <v>640</v>
      </c>
      <c r="E8680" s="425" t="s">
        <v>673</v>
      </c>
      <c r="F8680" s="425">
        <v>528004120002</v>
      </c>
      <c r="G8680" s="425" t="s">
        <v>642</v>
      </c>
      <c r="H8680" s="425">
        <v>583133</v>
      </c>
      <c r="I8680" s="425" t="s">
        <v>29</v>
      </c>
      <c r="J8680" s="425">
        <v>202302</v>
      </c>
      <c r="K8680" s="425">
        <v>44797</v>
      </c>
      <c r="L8680" s="425" t="s">
        <v>644</v>
      </c>
      <c r="M8680" s="425">
        <v>7542.5</v>
      </c>
      <c r="N8680" s="425">
        <v>11.73</v>
      </c>
      <c r="O8680" s="425" t="s">
        <v>645</v>
      </c>
      <c r="P8680" s="432">
        <v>11.500999999999999</v>
      </c>
      <c r="Q8680" s="425">
        <v>30543689</v>
      </c>
      <c r="R8680" s="425" t="s">
        <v>646</v>
      </c>
      <c r="S8680" s="425">
        <v>8540206</v>
      </c>
      <c r="T8680" s="425" t="s">
        <v>3407</v>
      </c>
    </row>
    <row r="8681" spans="1:20" x14ac:dyDescent="0.25">
      <c r="A8681" s="425" t="s">
        <v>637</v>
      </c>
      <c r="B8681" s="425" t="s">
        <v>754</v>
      </c>
      <c r="C8681" s="425" t="s">
        <v>639</v>
      </c>
      <c r="D8681" s="425" t="s">
        <v>640</v>
      </c>
      <c r="E8681" s="425" t="s">
        <v>673</v>
      </c>
      <c r="F8681" s="425">
        <v>528004120002</v>
      </c>
      <c r="G8681" s="425" t="s">
        <v>642</v>
      </c>
      <c r="H8681" s="425">
        <v>583133</v>
      </c>
      <c r="I8681" s="425" t="s">
        <v>29</v>
      </c>
      <c r="J8681" s="425">
        <v>202302</v>
      </c>
      <c r="K8681" s="425">
        <v>44797</v>
      </c>
      <c r="L8681" s="425" t="s">
        <v>644</v>
      </c>
      <c r="M8681" s="425">
        <v>30709.439999999999</v>
      </c>
      <c r="N8681" s="425">
        <v>47.75</v>
      </c>
      <c r="O8681" s="425" t="s">
        <v>645</v>
      </c>
      <c r="P8681" s="432">
        <v>46.819000000000003</v>
      </c>
      <c r="Q8681" s="425">
        <v>30543689</v>
      </c>
      <c r="R8681" s="425" t="s">
        <v>646</v>
      </c>
      <c r="S8681" s="425">
        <v>2029740</v>
      </c>
      <c r="T8681" s="425" t="s">
        <v>3399</v>
      </c>
    </row>
    <row r="8682" spans="1:20" x14ac:dyDescent="0.25">
      <c r="A8682" s="425" t="s">
        <v>637</v>
      </c>
      <c r="B8682" s="425" t="s">
        <v>677</v>
      </c>
      <c r="C8682" s="425" t="s">
        <v>639</v>
      </c>
      <c r="D8682" s="425" t="s">
        <v>695</v>
      </c>
      <c r="E8682" s="425" t="s">
        <v>667</v>
      </c>
      <c r="F8682" s="425">
        <v>528004120002</v>
      </c>
      <c r="G8682" s="425" t="s">
        <v>642</v>
      </c>
      <c r="H8682" s="425">
        <v>583136</v>
      </c>
      <c r="I8682" s="425" t="s">
        <v>32</v>
      </c>
      <c r="J8682" s="425">
        <v>202302</v>
      </c>
      <c r="K8682" s="425">
        <v>44797</v>
      </c>
      <c r="L8682" s="425" t="s">
        <v>644</v>
      </c>
      <c r="M8682" s="425">
        <v>534883.19999999995</v>
      </c>
      <c r="N8682" s="425">
        <v>831.63</v>
      </c>
      <c r="O8682" s="425" t="s">
        <v>645</v>
      </c>
      <c r="P8682" s="432">
        <v>815.41899999999998</v>
      </c>
      <c r="Q8682" s="425">
        <v>30543689</v>
      </c>
      <c r="R8682" s="425" t="s">
        <v>646</v>
      </c>
      <c r="S8682" s="425">
        <v>2023596</v>
      </c>
      <c r="T8682" s="425" t="s">
        <v>3345</v>
      </c>
    </row>
    <row r="8683" spans="1:20" x14ac:dyDescent="0.25">
      <c r="A8683" s="425" t="s">
        <v>637</v>
      </c>
      <c r="B8683" s="425" t="s">
        <v>677</v>
      </c>
      <c r="C8683" s="425" t="s">
        <v>639</v>
      </c>
      <c r="D8683" s="425" t="s">
        <v>651</v>
      </c>
      <c r="E8683" s="425" t="s">
        <v>667</v>
      </c>
      <c r="F8683" s="425">
        <v>528004120002</v>
      </c>
      <c r="G8683" s="425" t="s">
        <v>642</v>
      </c>
      <c r="H8683" s="425">
        <v>583136</v>
      </c>
      <c r="I8683" s="425" t="s">
        <v>32</v>
      </c>
      <c r="J8683" s="425">
        <v>202302</v>
      </c>
      <c r="K8683" s="425">
        <v>44797</v>
      </c>
      <c r="L8683" s="425" t="s">
        <v>644</v>
      </c>
      <c r="M8683" s="425">
        <v>9890.92</v>
      </c>
      <c r="N8683" s="425">
        <v>15.38</v>
      </c>
      <c r="O8683" s="425" t="s">
        <v>645</v>
      </c>
      <c r="P8683" s="432">
        <v>15.08</v>
      </c>
      <c r="Q8683" s="425">
        <v>30543689</v>
      </c>
      <c r="R8683" s="425" t="s">
        <v>646</v>
      </c>
      <c r="S8683" s="425">
        <v>8540358</v>
      </c>
      <c r="T8683" s="425" t="s">
        <v>3341</v>
      </c>
    </row>
    <row r="8684" spans="1:20" x14ac:dyDescent="0.25">
      <c r="A8684" s="425" t="s">
        <v>637</v>
      </c>
      <c r="B8684" s="425" t="s">
        <v>677</v>
      </c>
      <c r="C8684" s="425" t="s">
        <v>639</v>
      </c>
      <c r="D8684" s="425" t="s">
        <v>651</v>
      </c>
      <c r="E8684" s="425" t="s">
        <v>667</v>
      </c>
      <c r="F8684" s="425">
        <v>528004120002</v>
      </c>
      <c r="G8684" s="425" t="s">
        <v>642</v>
      </c>
      <c r="H8684" s="425">
        <v>583136</v>
      </c>
      <c r="I8684" s="425" t="s">
        <v>32</v>
      </c>
      <c r="J8684" s="425">
        <v>202302</v>
      </c>
      <c r="K8684" s="425">
        <v>44797</v>
      </c>
      <c r="L8684" s="425" t="s">
        <v>644</v>
      </c>
      <c r="M8684" s="425">
        <v>109471.29</v>
      </c>
      <c r="N8684" s="425">
        <v>170.21</v>
      </c>
      <c r="O8684" s="425" t="s">
        <v>645</v>
      </c>
      <c r="P8684" s="432">
        <v>166.892</v>
      </c>
      <c r="Q8684" s="425">
        <v>30543689</v>
      </c>
      <c r="R8684" s="425" t="s">
        <v>646</v>
      </c>
      <c r="S8684" s="425">
        <v>8540399</v>
      </c>
      <c r="T8684" s="425" t="s">
        <v>3339</v>
      </c>
    </row>
    <row r="8685" spans="1:20" x14ac:dyDescent="0.25">
      <c r="A8685" s="425" t="s">
        <v>637</v>
      </c>
      <c r="B8685" s="425" t="s">
        <v>677</v>
      </c>
      <c r="C8685" s="425" t="s">
        <v>639</v>
      </c>
      <c r="D8685" s="425" t="s">
        <v>651</v>
      </c>
      <c r="E8685" s="425" t="s">
        <v>667</v>
      </c>
      <c r="F8685" s="425">
        <v>528004120002</v>
      </c>
      <c r="G8685" s="425" t="s">
        <v>642</v>
      </c>
      <c r="H8685" s="425">
        <v>583136</v>
      </c>
      <c r="I8685" s="425" t="s">
        <v>32</v>
      </c>
      <c r="J8685" s="425">
        <v>202302</v>
      </c>
      <c r="K8685" s="425">
        <v>44797</v>
      </c>
      <c r="L8685" s="425" t="s">
        <v>644</v>
      </c>
      <c r="M8685" s="425">
        <v>9017.4</v>
      </c>
      <c r="N8685" s="425">
        <v>14.02</v>
      </c>
      <c r="O8685" s="425" t="s">
        <v>645</v>
      </c>
      <c r="P8685" s="432">
        <v>13.747</v>
      </c>
      <c r="Q8685" s="425">
        <v>30543689</v>
      </c>
      <c r="R8685" s="425" t="s">
        <v>646</v>
      </c>
      <c r="S8685" s="425">
        <v>2036440</v>
      </c>
      <c r="T8685" s="425" t="s">
        <v>3338</v>
      </c>
    </row>
    <row r="8686" spans="1:20" x14ac:dyDescent="0.25">
      <c r="A8686" s="425" t="s">
        <v>637</v>
      </c>
      <c r="B8686" s="425" t="s">
        <v>754</v>
      </c>
      <c r="C8686" s="425" t="s">
        <v>639</v>
      </c>
      <c r="D8686" s="425" t="s">
        <v>651</v>
      </c>
      <c r="E8686" s="425" t="s">
        <v>667</v>
      </c>
      <c r="F8686" s="425">
        <v>528004120002</v>
      </c>
      <c r="G8686" s="425" t="s">
        <v>642</v>
      </c>
      <c r="H8686" s="425">
        <v>583149</v>
      </c>
      <c r="I8686" s="425" t="s">
        <v>680</v>
      </c>
      <c r="J8686" s="425">
        <v>202302</v>
      </c>
      <c r="K8686" s="425">
        <v>44797</v>
      </c>
      <c r="L8686" s="425" t="s">
        <v>644</v>
      </c>
      <c r="M8686" s="425">
        <v>-937.14</v>
      </c>
      <c r="N8686" s="425">
        <v>-1.46</v>
      </c>
      <c r="O8686" s="425" t="s">
        <v>645</v>
      </c>
      <c r="P8686" s="432">
        <v>-1.4319999999999999</v>
      </c>
      <c r="Q8686" s="425">
        <v>30543689</v>
      </c>
      <c r="R8686" s="425" t="s">
        <v>646</v>
      </c>
      <c r="S8686" s="425">
        <v>2036440</v>
      </c>
      <c r="T8686" s="425" t="s">
        <v>3359</v>
      </c>
    </row>
    <row r="8687" spans="1:20" x14ac:dyDescent="0.25">
      <c r="A8687" s="425" t="s">
        <v>637</v>
      </c>
      <c r="B8687" s="425" t="s">
        <v>754</v>
      </c>
      <c r="C8687" s="425" t="s">
        <v>639</v>
      </c>
      <c r="D8687" s="425" t="s">
        <v>651</v>
      </c>
      <c r="E8687" s="425" t="s">
        <v>667</v>
      </c>
      <c r="F8687" s="425">
        <v>528004120002</v>
      </c>
      <c r="G8687" s="425" t="s">
        <v>642</v>
      </c>
      <c r="H8687" s="425">
        <v>583149</v>
      </c>
      <c r="I8687" s="425" t="s">
        <v>680</v>
      </c>
      <c r="J8687" s="425">
        <v>202302</v>
      </c>
      <c r="K8687" s="425">
        <v>44797</v>
      </c>
      <c r="L8687" s="425" t="s">
        <v>644</v>
      </c>
      <c r="M8687" s="425">
        <v>-8929.59</v>
      </c>
      <c r="N8687" s="425">
        <v>-13.88</v>
      </c>
      <c r="O8687" s="425" t="s">
        <v>645</v>
      </c>
      <c r="P8687" s="432">
        <v>-13.609</v>
      </c>
      <c r="Q8687" s="425">
        <v>30543689</v>
      </c>
      <c r="R8687" s="425" t="s">
        <v>646</v>
      </c>
      <c r="S8687" s="425">
        <v>8540358</v>
      </c>
      <c r="T8687" s="425" t="s">
        <v>3358</v>
      </c>
    </row>
    <row r="8688" spans="1:20" x14ac:dyDescent="0.25">
      <c r="A8688" s="425" t="s">
        <v>637</v>
      </c>
      <c r="B8688" s="425" t="s">
        <v>754</v>
      </c>
      <c r="C8688" s="425" t="s">
        <v>639</v>
      </c>
      <c r="D8688" s="425" t="s">
        <v>695</v>
      </c>
      <c r="E8688" s="425" t="s">
        <v>667</v>
      </c>
      <c r="F8688" s="425">
        <v>528004120002</v>
      </c>
      <c r="G8688" s="425" t="s">
        <v>642</v>
      </c>
      <c r="H8688" s="425">
        <v>583149</v>
      </c>
      <c r="I8688" s="425" t="s">
        <v>680</v>
      </c>
      <c r="J8688" s="425">
        <v>202302</v>
      </c>
      <c r="K8688" s="425">
        <v>44797</v>
      </c>
      <c r="L8688" s="425" t="s">
        <v>644</v>
      </c>
      <c r="M8688" s="425">
        <v>-71305</v>
      </c>
      <c r="N8688" s="425">
        <v>-110.86</v>
      </c>
      <c r="O8688" s="425" t="s">
        <v>645</v>
      </c>
      <c r="P8688" s="432">
        <v>-108.699</v>
      </c>
      <c r="Q8688" s="425">
        <v>30543689</v>
      </c>
      <c r="R8688" s="425" t="s">
        <v>646</v>
      </c>
      <c r="S8688" s="425">
        <v>2023596</v>
      </c>
      <c r="T8688" s="425" t="s">
        <v>3357</v>
      </c>
    </row>
    <row r="8689" spans="1:20" x14ac:dyDescent="0.25">
      <c r="A8689" s="425" t="s">
        <v>637</v>
      </c>
      <c r="B8689" s="425" t="s">
        <v>754</v>
      </c>
      <c r="C8689" s="425" t="s">
        <v>639</v>
      </c>
      <c r="D8689" s="425" t="s">
        <v>651</v>
      </c>
      <c r="E8689" s="425" t="s">
        <v>667</v>
      </c>
      <c r="F8689" s="425">
        <v>528004120002</v>
      </c>
      <c r="G8689" s="425" t="s">
        <v>642</v>
      </c>
      <c r="H8689" s="425">
        <v>583149</v>
      </c>
      <c r="I8689" s="425" t="s">
        <v>680</v>
      </c>
      <c r="J8689" s="425">
        <v>202302</v>
      </c>
      <c r="K8689" s="425">
        <v>44797</v>
      </c>
      <c r="L8689" s="425" t="s">
        <v>644</v>
      </c>
      <c r="M8689" s="425">
        <v>-15304.93</v>
      </c>
      <c r="N8689" s="425">
        <v>-23.8</v>
      </c>
      <c r="O8689" s="425" t="s">
        <v>645</v>
      </c>
      <c r="P8689" s="432">
        <v>-23.335999999999999</v>
      </c>
      <c r="Q8689" s="425">
        <v>30543689</v>
      </c>
      <c r="R8689" s="425" t="s">
        <v>646</v>
      </c>
      <c r="S8689" s="425">
        <v>8540399</v>
      </c>
      <c r="T8689" s="425" t="s">
        <v>3353</v>
      </c>
    </row>
    <row r="8690" spans="1:20" x14ac:dyDescent="0.25">
      <c r="A8690" s="425" t="s">
        <v>637</v>
      </c>
      <c r="B8690" s="425" t="s">
        <v>754</v>
      </c>
      <c r="C8690" s="425" t="s">
        <v>639</v>
      </c>
      <c r="D8690" s="425" t="s">
        <v>651</v>
      </c>
      <c r="E8690" s="425" t="s">
        <v>673</v>
      </c>
      <c r="F8690" s="425">
        <v>528004120002</v>
      </c>
      <c r="G8690" s="425" t="s">
        <v>642</v>
      </c>
      <c r="H8690" s="425">
        <v>583148</v>
      </c>
      <c r="I8690" s="425" t="s">
        <v>699</v>
      </c>
      <c r="J8690" s="425">
        <v>202302</v>
      </c>
      <c r="K8690" s="425">
        <v>44797</v>
      </c>
      <c r="L8690" s="425" t="s">
        <v>644</v>
      </c>
      <c r="M8690" s="425">
        <v>-8463.09</v>
      </c>
      <c r="N8690" s="425">
        <v>-13.16</v>
      </c>
      <c r="O8690" s="425" t="s">
        <v>645</v>
      </c>
      <c r="P8690" s="432">
        <v>-12.903</v>
      </c>
      <c r="Q8690" s="425">
        <v>30543689</v>
      </c>
      <c r="R8690" s="425" t="s">
        <v>646</v>
      </c>
      <c r="S8690" s="425">
        <v>8540386</v>
      </c>
      <c r="T8690" s="425" t="s">
        <v>3360</v>
      </c>
    </row>
    <row r="8691" spans="1:20" x14ac:dyDescent="0.25">
      <c r="A8691" s="425" t="s">
        <v>637</v>
      </c>
      <c r="B8691" s="425" t="s">
        <v>754</v>
      </c>
      <c r="C8691" s="425" t="s">
        <v>639</v>
      </c>
      <c r="D8691" s="425" t="s">
        <v>695</v>
      </c>
      <c r="E8691" s="425" t="s">
        <v>673</v>
      </c>
      <c r="F8691" s="425">
        <v>528004120002</v>
      </c>
      <c r="G8691" s="425" t="s">
        <v>642</v>
      </c>
      <c r="H8691" s="425">
        <v>583148</v>
      </c>
      <c r="I8691" s="425" t="s">
        <v>699</v>
      </c>
      <c r="J8691" s="425">
        <v>202302</v>
      </c>
      <c r="K8691" s="425">
        <v>44797</v>
      </c>
      <c r="L8691" s="425" t="s">
        <v>644</v>
      </c>
      <c r="M8691" s="425">
        <v>-22451.67</v>
      </c>
      <c r="N8691" s="425">
        <v>-34.909999999999997</v>
      </c>
      <c r="O8691" s="425" t="s">
        <v>645</v>
      </c>
      <c r="P8691" s="432">
        <v>-34.229999999999997</v>
      </c>
      <c r="Q8691" s="425">
        <v>30543689</v>
      </c>
      <c r="R8691" s="425" t="s">
        <v>646</v>
      </c>
      <c r="S8691" s="425">
        <v>2046481</v>
      </c>
      <c r="T8691" s="425" t="s">
        <v>3354</v>
      </c>
    </row>
    <row r="8692" spans="1:20" x14ac:dyDescent="0.25">
      <c r="A8692" s="425" t="s">
        <v>637</v>
      </c>
      <c r="B8692" s="425" t="s">
        <v>754</v>
      </c>
      <c r="C8692" s="425" t="s">
        <v>639</v>
      </c>
      <c r="D8692" s="425" t="s">
        <v>651</v>
      </c>
      <c r="E8692" s="425" t="s">
        <v>673</v>
      </c>
      <c r="F8692" s="425">
        <v>528004120002</v>
      </c>
      <c r="G8692" s="425" t="s">
        <v>642</v>
      </c>
      <c r="H8692" s="425">
        <v>583148</v>
      </c>
      <c r="I8692" s="425" t="s">
        <v>699</v>
      </c>
      <c r="J8692" s="425">
        <v>202302</v>
      </c>
      <c r="K8692" s="425">
        <v>44797</v>
      </c>
      <c r="L8692" s="425" t="s">
        <v>644</v>
      </c>
      <c r="M8692" s="425">
        <v>-10963.98</v>
      </c>
      <c r="N8692" s="425">
        <v>-17.05</v>
      </c>
      <c r="O8692" s="425" t="s">
        <v>645</v>
      </c>
      <c r="P8692" s="432">
        <v>-16.718</v>
      </c>
      <c r="Q8692" s="425">
        <v>30543689</v>
      </c>
      <c r="R8692" s="425" t="s">
        <v>646</v>
      </c>
      <c r="S8692" s="425">
        <v>8540279</v>
      </c>
      <c r="T8692" s="425" t="s">
        <v>3366</v>
      </c>
    </row>
    <row r="8693" spans="1:20" x14ac:dyDescent="0.25">
      <c r="A8693" s="425" t="s">
        <v>637</v>
      </c>
      <c r="B8693" s="425" t="s">
        <v>754</v>
      </c>
      <c r="C8693" s="425" t="s">
        <v>639</v>
      </c>
      <c r="D8693" s="425" t="s">
        <v>695</v>
      </c>
      <c r="E8693" s="425" t="s">
        <v>667</v>
      </c>
      <c r="F8693" s="425">
        <v>528004120002</v>
      </c>
      <c r="G8693" s="425" t="s">
        <v>642</v>
      </c>
      <c r="H8693" s="425">
        <v>583136</v>
      </c>
      <c r="I8693" s="425" t="s">
        <v>32</v>
      </c>
      <c r="J8693" s="425">
        <v>202302</v>
      </c>
      <c r="K8693" s="425">
        <v>44797</v>
      </c>
      <c r="L8693" s="425" t="s">
        <v>644</v>
      </c>
      <c r="M8693" s="425">
        <v>71305</v>
      </c>
      <c r="N8693" s="425">
        <v>110.86</v>
      </c>
      <c r="O8693" s="425" t="s">
        <v>645</v>
      </c>
      <c r="P8693" s="432">
        <v>108.699</v>
      </c>
      <c r="Q8693" s="425">
        <v>30543689</v>
      </c>
      <c r="R8693" s="425" t="s">
        <v>646</v>
      </c>
      <c r="S8693" s="425">
        <v>2023596</v>
      </c>
      <c r="T8693" s="425" t="s">
        <v>3357</v>
      </c>
    </row>
    <row r="8694" spans="1:20" x14ac:dyDescent="0.25">
      <c r="A8694" s="425" t="s">
        <v>637</v>
      </c>
      <c r="B8694" s="425" t="s">
        <v>677</v>
      </c>
      <c r="C8694" s="425" t="s">
        <v>639</v>
      </c>
      <c r="D8694" s="425" t="s">
        <v>651</v>
      </c>
      <c r="E8694" s="425" t="s">
        <v>673</v>
      </c>
      <c r="F8694" s="425">
        <v>528004120002</v>
      </c>
      <c r="G8694" s="425" t="s">
        <v>642</v>
      </c>
      <c r="H8694" s="425">
        <v>583133</v>
      </c>
      <c r="I8694" s="425" t="s">
        <v>29</v>
      </c>
      <c r="J8694" s="425">
        <v>202302</v>
      </c>
      <c r="K8694" s="425">
        <v>44797</v>
      </c>
      <c r="L8694" s="425" t="s">
        <v>644</v>
      </c>
      <c r="M8694" s="425">
        <v>31023.1</v>
      </c>
      <c r="N8694" s="425">
        <v>48.23</v>
      </c>
      <c r="O8694" s="425" t="s">
        <v>645</v>
      </c>
      <c r="P8694" s="432">
        <v>47.29</v>
      </c>
      <c r="Q8694" s="425">
        <v>30543689</v>
      </c>
      <c r="R8694" s="425" t="s">
        <v>646</v>
      </c>
      <c r="S8694" s="425">
        <v>8540279</v>
      </c>
      <c r="T8694" s="425" t="s">
        <v>3344</v>
      </c>
    </row>
    <row r="8695" spans="1:20" x14ac:dyDescent="0.25">
      <c r="A8695" s="425" t="s">
        <v>637</v>
      </c>
      <c r="B8695" s="425" t="s">
        <v>677</v>
      </c>
      <c r="C8695" s="425" t="s">
        <v>639</v>
      </c>
      <c r="D8695" s="425" t="s">
        <v>695</v>
      </c>
      <c r="E8695" s="425" t="s">
        <v>673</v>
      </c>
      <c r="F8695" s="425">
        <v>528004120002</v>
      </c>
      <c r="G8695" s="425" t="s">
        <v>642</v>
      </c>
      <c r="H8695" s="425">
        <v>583133</v>
      </c>
      <c r="I8695" s="425" t="s">
        <v>29</v>
      </c>
      <c r="J8695" s="425">
        <v>202302</v>
      </c>
      <c r="K8695" s="425">
        <v>44797</v>
      </c>
      <c r="L8695" s="425" t="s">
        <v>644</v>
      </c>
      <c r="M8695" s="425">
        <v>172478</v>
      </c>
      <c r="N8695" s="425">
        <v>268.17</v>
      </c>
      <c r="O8695" s="425" t="s">
        <v>645</v>
      </c>
      <c r="P8695" s="432">
        <v>262.94299999999998</v>
      </c>
      <c r="Q8695" s="425">
        <v>30543689</v>
      </c>
      <c r="R8695" s="425" t="s">
        <v>646</v>
      </c>
      <c r="S8695" s="425">
        <v>2046481</v>
      </c>
      <c r="T8695" s="425" t="s">
        <v>3342</v>
      </c>
    </row>
    <row r="8696" spans="1:20" x14ac:dyDescent="0.25">
      <c r="A8696" s="425" t="s">
        <v>637</v>
      </c>
      <c r="B8696" s="425" t="s">
        <v>677</v>
      </c>
      <c r="C8696" s="425" t="s">
        <v>639</v>
      </c>
      <c r="D8696" s="425" t="s">
        <v>651</v>
      </c>
      <c r="E8696" s="425" t="s">
        <v>673</v>
      </c>
      <c r="F8696" s="425">
        <v>528004120002</v>
      </c>
      <c r="G8696" s="425" t="s">
        <v>642</v>
      </c>
      <c r="H8696" s="425">
        <v>583133</v>
      </c>
      <c r="I8696" s="425" t="s">
        <v>29</v>
      </c>
      <c r="J8696" s="425">
        <v>202302</v>
      </c>
      <c r="K8696" s="425">
        <v>44797</v>
      </c>
      <c r="L8696" s="425" t="s">
        <v>644</v>
      </c>
      <c r="M8696" s="425">
        <v>35699.410000000003</v>
      </c>
      <c r="N8696" s="425">
        <v>55.51</v>
      </c>
      <c r="O8696" s="425" t="s">
        <v>645</v>
      </c>
      <c r="P8696" s="432">
        <v>54.427999999999997</v>
      </c>
      <c r="Q8696" s="425">
        <v>30543689</v>
      </c>
      <c r="R8696" s="425" t="s">
        <v>646</v>
      </c>
      <c r="S8696" s="425">
        <v>8540386</v>
      </c>
      <c r="T8696" s="425" t="s">
        <v>3340</v>
      </c>
    </row>
    <row r="8697" spans="1:20" x14ac:dyDescent="0.25">
      <c r="A8697" s="425" t="s">
        <v>637</v>
      </c>
      <c r="B8697" s="425" t="s">
        <v>677</v>
      </c>
      <c r="C8697" s="425" t="s">
        <v>639</v>
      </c>
      <c r="D8697" s="425" t="s">
        <v>651</v>
      </c>
      <c r="E8697" s="425" t="s">
        <v>673</v>
      </c>
      <c r="F8697" s="425">
        <v>528004120002</v>
      </c>
      <c r="G8697" s="425" t="s">
        <v>642</v>
      </c>
      <c r="H8697" s="425">
        <v>583148</v>
      </c>
      <c r="I8697" s="425" t="s">
        <v>699</v>
      </c>
      <c r="J8697" s="425">
        <v>202302</v>
      </c>
      <c r="K8697" s="425">
        <v>44797</v>
      </c>
      <c r="L8697" s="425" t="s">
        <v>644</v>
      </c>
      <c r="M8697" s="425">
        <v>-31023.1</v>
      </c>
      <c r="N8697" s="425">
        <v>-48.23</v>
      </c>
      <c r="O8697" s="425" t="s">
        <v>645</v>
      </c>
      <c r="P8697" s="432">
        <v>-47.29</v>
      </c>
      <c r="Q8697" s="425">
        <v>30543689</v>
      </c>
      <c r="R8697" s="425" t="s">
        <v>646</v>
      </c>
      <c r="S8697" s="425">
        <v>8540279</v>
      </c>
      <c r="T8697" s="425" t="s">
        <v>3344</v>
      </c>
    </row>
    <row r="8698" spans="1:20" x14ac:dyDescent="0.25">
      <c r="A8698" s="425" t="s">
        <v>637</v>
      </c>
      <c r="B8698" s="425" t="s">
        <v>677</v>
      </c>
      <c r="C8698" s="425" t="s">
        <v>639</v>
      </c>
      <c r="D8698" s="425" t="s">
        <v>651</v>
      </c>
      <c r="E8698" s="425" t="s">
        <v>667</v>
      </c>
      <c r="F8698" s="425">
        <v>528004120002</v>
      </c>
      <c r="G8698" s="425" t="s">
        <v>642</v>
      </c>
      <c r="H8698" s="425">
        <v>583149</v>
      </c>
      <c r="I8698" s="425" t="s">
        <v>680</v>
      </c>
      <c r="J8698" s="425">
        <v>202302</v>
      </c>
      <c r="K8698" s="425">
        <v>44797</v>
      </c>
      <c r="L8698" s="425" t="s">
        <v>644</v>
      </c>
      <c r="M8698" s="425">
        <v>-9890.92</v>
      </c>
      <c r="N8698" s="425">
        <v>-15.38</v>
      </c>
      <c r="O8698" s="425" t="s">
        <v>645</v>
      </c>
      <c r="P8698" s="432">
        <v>-15.08</v>
      </c>
      <c r="Q8698" s="425">
        <v>30543689</v>
      </c>
      <c r="R8698" s="425" t="s">
        <v>646</v>
      </c>
      <c r="S8698" s="425">
        <v>8540358</v>
      </c>
      <c r="T8698" s="425" t="s">
        <v>3341</v>
      </c>
    </row>
    <row r="8699" spans="1:20" x14ac:dyDescent="0.25">
      <c r="A8699" s="425" t="s">
        <v>637</v>
      </c>
      <c r="B8699" s="425" t="s">
        <v>677</v>
      </c>
      <c r="C8699" s="425" t="s">
        <v>639</v>
      </c>
      <c r="D8699" s="425" t="s">
        <v>651</v>
      </c>
      <c r="E8699" s="425" t="s">
        <v>667</v>
      </c>
      <c r="F8699" s="425">
        <v>528004120002</v>
      </c>
      <c r="G8699" s="425" t="s">
        <v>642</v>
      </c>
      <c r="H8699" s="425">
        <v>583149</v>
      </c>
      <c r="I8699" s="425" t="s">
        <v>680</v>
      </c>
      <c r="J8699" s="425">
        <v>202302</v>
      </c>
      <c r="K8699" s="425">
        <v>44797</v>
      </c>
      <c r="L8699" s="425" t="s">
        <v>644</v>
      </c>
      <c r="M8699" s="425">
        <v>-109471.29</v>
      </c>
      <c r="N8699" s="425">
        <v>-170.21</v>
      </c>
      <c r="O8699" s="425" t="s">
        <v>645</v>
      </c>
      <c r="P8699" s="432">
        <v>-166.892</v>
      </c>
      <c r="Q8699" s="425">
        <v>30543689</v>
      </c>
      <c r="R8699" s="425" t="s">
        <v>646</v>
      </c>
      <c r="S8699" s="425">
        <v>8540399</v>
      </c>
      <c r="T8699" s="425" t="s">
        <v>3339</v>
      </c>
    </row>
    <row r="8700" spans="1:20" x14ac:dyDescent="0.25">
      <c r="A8700" s="425" t="s">
        <v>637</v>
      </c>
      <c r="B8700" s="425" t="s">
        <v>677</v>
      </c>
      <c r="C8700" s="425" t="s">
        <v>639</v>
      </c>
      <c r="D8700" s="425" t="s">
        <v>651</v>
      </c>
      <c r="E8700" s="425" t="s">
        <v>667</v>
      </c>
      <c r="F8700" s="425">
        <v>528004120002</v>
      </c>
      <c r="G8700" s="425" t="s">
        <v>642</v>
      </c>
      <c r="H8700" s="425">
        <v>583149</v>
      </c>
      <c r="I8700" s="425" t="s">
        <v>680</v>
      </c>
      <c r="J8700" s="425">
        <v>202302</v>
      </c>
      <c r="K8700" s="425">
        <v>44797</v>
      </c>
      <c r="L8700" s="425" t="s">
        <v>644</v>
      </c>
      <c r="M8700" s="425">
        <v>-9017.4</v>
      </c>
      <c r="N8700" s="425">
        <v>-14.02</v>
      </c>
      <c r="O8700" s="425" t="s">
        <v>645</v>
      </c>
      <c r="P8700" s="432">
        <v>-13.747</v>
      </c>
      <c r="Q8700" s="425">
        <v>30543689</v>
      </c>
      <c r="R8700" s="425" t="s">
        <v>646</v>
      </c>
      <c r="S8700" s="425">
        <v>2036440</v>
      </c>
      <c r="T8700" s="425" t="s">
        <v>3338</v>
      </c>
    </row>
    <row r="8701" spans="1:20" x14ac:dyDescent="0.25">
      <c r="A8701" s="425" t="s">
        <v>637</v>
      </c>
      <c r="B8701" s="425" t="s">
        <v>677</v>
      </c>
      <c r="C8701" s="425" t="s">
        <v>639</v>
      </c>
      <c r="D8701" s="425" t="s">
        <v>640</v>
      </c>
      <c r="E8701" s="425" t="s">
        <v>667</v>
      </c>
      <c r="F8701" s="425">
        <v>528004120002</v>
      </c>
      <c r="G8701" s="425" t="s">
        <v>642</v>
      </c>
      <c r="H8701" s="425">
        <v>583149</v>
      </c>
      <c r="I8701" s="425" t="s">
        <v>680</v>
      </c>
      <c r="J8701" s="425">
        <v>202302</v>
      </c>
      <c r="K8701" s="425">
        <v>44797</v>
      </c>
      <c r="L8701" s="425" t="s">
        <v>644</v>
      </c>
      <c r="M8701" s="425">
        <v>-79826.77</v>
      </c>
      <c r="N8701" s="425">
        <v>-124.11</v>
      </c>
      <c r="O8701" s="425" t="s">
        <v>645</v>
      </c>
      <c r="P8701" s="432">
        <v>-121.691</v>
      </c>
      <c r="Q8701" s="425">
        <v>30543689</v>
      </c>
      <c r="R8701" s="425" t="s">
        <v>646</v>
      </c>
      <c r="S8701" s="425">
        <v>8540392</v>
      </c>
      <c r="T8701" s="425" t="s">
        <v>3380</v>
      </c>
    </row>
    <row r="8702" spans="1:20" x14ac:dyDescent="0.25">
      <c r="A8702" s="425" t="s">
        <v>637</v>
      </c>
      <c r="B8702" s="425" t="s">
        <v>677</v>
      </c>
      <c r="C8702" s="425" t="s">
        <v>639</v>
      </c>
      <c r="D8702" s="425" t="s">
        <v>640</v>
      </c>
      <c r="E8702" s="425" t="s">
        <v>708</v>
      </c>
      <c r="F8702" s="425">
        <v>528004120002</v>
      </c>
      <c r="G8702" s="425" t="s">
        <v>642</v>
      </c>
      <c r="H8702" s="425">
        <v>583155</v>
      </c>
      <c r="I8702" s="425" t="s">
        <v>45</v>
      </c>
      <c r="J8702" s="425">
        <v>202302</v>
      </c>
      <c r="K8702" s="425">
        <v>44797</v>
      </c>
      <c r="L8702" s="425" t="s">
        <v>644</v>
      </c>
      <c r="M8702" s="425">
        <v>-7162.02</v>
      </c>
      <c r="N8702" s="425">
        <v>-11.14</v>
      </c>
      <c r="O8702" s="425" t="s">
        <v>645</v>
      </c>
      <c r="P8702" s="432">
        <v>-10.923</v>
      </c>
      <c r="Q8702" s="425">
        <v>30543689</v>
      </c>
      <c r="R8702" s="425" t="s">
        <v>646</v>
      </c>
      <c r="S8702" s="425">
        <v>8540039</v>
      </c>
      <c r="T8702" s="425" t="s">
        <v>3387</v>
      </c>
    </row>
    <row r="8703" spans="1:20" x14ac:dyDescent="0.25">
      <c r="A8703" s="425" t="s">
        <v>637</v>
      </c>
      <c r="B8703" s="425" t="s">
        <v>677</v>
      </c>
      <c r="C8703" s="425" t="s">
        <v>639</v>
      </c>
      <c r="D8703" s="425" t="s">
        <v>640</v>
      </c>
      <c r="E8703" s="425" t="s">
        <v>673</v>
      </c>
      <c r="F8703" s="425">
        <v>528004120002</v>
      </c>
      <c r="G8703" s="425" t="s">
        <v>642</v>
      </c>
      <c r="H8703" s="425">
        <v>583148</v>
      </c>
      <c r="I8703" s="425" t="s">
        <v>699</v>
      </c>
      <c r="J8703" s="425">
        <v>202302</v>
      </c>
      <c r="K8703" s="425">
        <v>44797</v>
      </c>
      <c r="L8703" s="425" t="s">
        <v>644</v>
      </c>
      <c r="M8703" s="425">
        <v>-40254.36</v>
      </c>
      <c r="N8703" s="425">
        <v>-62.59</v>
      </c>
      <c r="O8703" s="425" t="s">
        <v>645</v>
      </c>
      <c r="P8703" s="432">
        <v>-61.37</v>
      </c>
      <c r="Q8703" s="425">
        <v>30543689</v>
      </c>
      <c r="R8703" s="425" t="s">
        <v>646</v>
      </c>
      <c r="S8703" s="425">
        <v>8540206</v>
      </c>
      <c r="T8703" s="425" t="s">
        <v>3385</v>
      </c>
    </row>
    <row r="8704" spans="1:20" x14ac:dyDescent="0.25">
      <c r="A8704" s="425" t="s">
        <v>637</v>
      </c>
      <c r="B8704" s="425" t="s">
        <v>677</v>
      </c>
      <c r="C8704" s="425" t="s">
        <v>639</v>
      </c>
      <c r="D8704" s="425" t="s">
        <v>640</v>
      </c>
      <c r="E8704" s="425" t="s">
        <v>673</v>
      </c>
      <c r="F8704" s="425">
        <v>528004120002</v>
      </c>
      <c r="G8704" s="425" t="s">
        <v>642</v>
      </c>
      <c r="H8704" s="425">
        <v>583148</v>
      </c>
      <c r="I8704" s="425" t="s">
        <v>699</v>
      </c>
      <c r="J8704" s="425">
        <v>202302</v>
      </c>
      <c r="K8704" s="425">
        <v>44797</v>
      </c>
      <c r="L8704" s="425" t="s">
        <v>644</v>
      </c>
      <c r="M8704" s="425">
        <v>-253562.79</v>
      </c>
      <c r="N8704" s="425">
        <v>-394.24</v>
      </c>
      <c r="O8704" s="425" t="s">
        <v>645</v>
      </c>
      <c r="P8704" s="432">
        <v>-386.55500000000001</v>
      </c>
      <c r="Q8704" s="425">
        <v>30543689</v>
      </c>
      <c r="R8704" s="425" t="s">
        <v>646</v>
      </c>
      <c r="S8704" s="425">
        <v>2029740</v>
      </c>
      <c r="T8704" s="425" t="s">
        <v>3376</v>
      </c>
    </row>
    <row r="8705" spans="1:20" x14ac:dyDescent="0.25">
      <c r="A8705" s="425" t="s">
        <v>637</v>
      </c>
      <c r="B8705" s="425" t="s">
        <v>677</v>
      </c>
      <c r="C8705" s="425" t="s">
        <v>639</v>
      </c>
      <c r="D8705" s="425" t="s">
        <v>640</v>
      </c>
      <c r="E8705" s="425" t="s">
        <v>673</v>
      </c>
      <c r="F8705" s="425">
        <v>528004120002</v>
      </c>
      <c r="G8705" s="425" t="s">
        <v>642</v>
      </c>
      <c r="H8705" s="425">
        <v>583148</v>
      </c>
      <c r="I8705" s="425" t="s">
        <v>699</v>
      </c>
      <c r="J8705" s="425">
        <v>202302</v>
      </c>
      <c r="K8705" s="425">
        <v>44797</v>
      </c>
      <c r="L8705" s="425" t="s">
        <v>644</v>
      </c>
      <c r="M8705" s="425">
        <v>-36474.21</v>
      </c>
      <c r="N8705" s="425">
        <v>-56.71</v>
      </c>
      <c r="O8705" s="425" t="s">
        <v>645</v>
      </c>
      <c r="P8705" s="432">
        <v>-55.604999999999997</v>
      </c>
      <c r="Q8705" s="425">
        <v>30543689</v>
      </c>
      <c r="R8705" s="425" t="s">
        <v>646</v>
      </c>
      <c r="S8705" s="425">
        <v>2012905</v>
      </c>
      <c r="T8705" s="425" t="s">
        <v>3373</v>
      </c>
    </row>
    <row r="8706" spans="1:20" x14ac:dyDescent="0.25">
      <c r="A8706" s="425" t="s">
        <v>637</v>
      </c>
      <c r="B8706" s="425" t="s">
        <v>677</v>
      </c>
      <c r="C8706" s="425" t="s">
        <v>639</v>
      </c>
      <c r="D8706" s="425" t="s">
        <v>640</v>
      </c>
      <c r="E8706" s="425" t="s">
        <v>689</v>
      </c>
      <c r="F8706" s="425">
        <v>528004120002</v>
      </c>
      <c r="G8706" s="425" t="s">
        <v>642</v>
      </c>
      <c r="H8706" s="425">
        <v>856784</v>
      </c>
      <c r="I8706" s="425" t="s">
        <v>479</v>
      </c>
      <c r="J8706" s="425">
        <v>202302</v>
      </c>
      <c r="K8706" s="425">
        <v>44797</v>
      </c>
      <c r="L8706" s="425" t="s">
        <v>644</v>
      </c>
      <c r="M8706" s="425">
        <v>83516.759999999995</v>
      </c>
      <c r="N8706" s="425">
        <v>129.85</v>
      </c>
      <c r="O8706" s="425" t="s">
        <v>645</v>
      </c>
      <c r="P8706" s="432">
        <v>127.319</v>
      </c>
      <c r="Q8706" s="425">
        <v>30543689</v>
      </c>
      <c r="R8706" s="425" t="s">
        <v>646</v>
      </c>
      <c r="S8706" s="425">
        <v>2032465</v>
      </c>
      <c r="T8706" s="425" t="s">
        <v>3378</v>
      </c>
    </row>
    <row r="8707" spans="1:20" x14ac:dyDescent="0.25">
      <c r="A8707" s="425" t="s">
        <v>637</v>
      </c>
      <c r="B8707" s="425" t="s">
        <v>677</v>
      </c>
      <c r="C8707" s="425" t="s">
        <v>639</v>
      </c>
      <c r="D8707" s="425" t="s">
        <v>640</v>
      </c>
      <c r="E8707" s="425" t="s">
        <v>689</v>
      </c>
      <c r="F8707" s="425">
        <v>528004120002</v>
      </c>
      <c r="G8707" s="425" t="s">
        <v>642</v>
      </c>
      <c r="H8707" s="425">
        <v>583156</v>
      </c>
      <c r="I8707" s="425" t="s">
        <v>690</v>
      </c>
      <c r="J8707" s="425">
        <v>202302</v>
      </c>
      <c r="K8707" s="425">
        <v>44797</v>
      </c>
      <c r="L8707" s="425" t="s">
        <v>644</v>
      </c>
      <c r="M8707" s="425">
        <v>-83516.759999999995</v>
      </c>
      <c r="N8707" s="425">
        <v>-129.85</v>
      </c>
      <c r="O8707" s="425" t="s">
        <v>645</v>
      </c>
      <c r="P8707" s="432">
        <v>-127.319</v>
      </c>
      <c r="Q8707" s="425">
        <v>30543689</v>
      </c>
      <c r="R8707" s="425" t="s">
        <v>646</v>
      </c>
      <c r="S8707" s="425">
        <v>2032465</v>
      </c>
      <c r="T8707" s="425" t="s">
        <v>3378</v>
      </c>
    </row>
    <row r="8708" spans="1:20" x14ac:dyDescent="0.25">
      <c r="A8708" s="425" t="s">
        <v>637</v>
      </c>
      <c r="B8708" s="425" t="s">
        <v>677</v>
      </c>
      <c r="C8708" s="425" t="s">
        <v>639</v>
      </c>
      <c r="D8708" s="425" t="s">
        <v>640</v>
      </c>
      <c r="E8708" s="425" t="s">
        <v>708</v>
      </c>
      <c r="F8708" s="425">
        <v>528004120002</v>
      </c>
      <c r="G8708" s="425" t="s">
        <v>642</v>
      </c>
      <c r="H8708" s="425">
        <v>856781</v>
      </c>
      <c r="I8708" s="425" t="s">
        <v>476</v>
      </c>
      <c r="J8708" s="425">
        <v>202302</v>
      </c>
      <c r="K8708" s="425">
        <v>44797</v>
      </c>
      <c r="L8708" s="425" t="s">
        <v>644</v>
      </c>
      <c r="M8708" s="425">
        <v>7162.02</v>
      </c>
      <c r="N8708" s="425">
        <v>11.14</v>
      </c>
      <c r="O8708" s="425" t="s">
        <v>645</v>
      </c>
      <c r="P8708" s="432">
        <v>10.923</v>
      </c>
      <c r="Q8708" s="425">
        <v>30543689</v>
      </c>
      <c r="R8708" s="425" t="s">
        <v>646</v>
      </c>
      <c r="S8708" s="425">
        <v>8540039</v>
      </c>
      <c r="T8708" s="425" t="s">
        <v>3387</v>
      </c>
    </row>
    <row r="8709" spans="1:20" x14ac:dyDescent="0.25">
      <c r="A8709" s="425" t="s">
        <v>637</v>
      </c>
      <c r="B8709" s="425" t="s">
        <v>726</v>
      </c>
      <c r="C8709" s="425" t="s">
        <v>639</v>
      </c>
      <c r="D8709" s="425" t="s">
        <v>640</v>
      </c>
      <c r="E8709" s="425" t="s">
        <v>2008</v>
      </c>
      <c r="F8709" s="425">
        <v>528004120002</v>
      </c>
      <c r="G8709" s="425" t="s">
        <v>642</v>
      </c>
      <c r="H8709" s="425">
        <v>856781</v>
      </c>
      <c r="I8709" s="425" t="s">
        <v>476</v>
      </c>
      <c r="J8709" s="425">
        <v>202302</v>
      </c>
      <c r="K8709" s="425">
        <v>44799</v>
      </c>
      <c r="L8709" s="425" t="s">
        <v>644</v>
      </c>
      <c r="M8709" s="425">
        <v>82.84</v>
      </c>
      <c r="N8709" s="425">
        <v>0.13</v>
      </c>
      <c r="O8709" s="425" t="s">
        <v>645</v>
      </c>
      <c r="P8709" s="432">
        <v>0.127</v>
      </c>
      <c r="Q8709" s="425">
        <v>30543689</v>
      </c>
      <c r="R8709" s="425" t="s">
        <v>646</v>
      </c>
      <c r="S8709" s="425">
        <v>9985235</v>
      </c>
      <c r="T8709" s="425" t="s">
        <v>3082</v>
      </c>
    </row>
    <row r="8710" spans="1:20" x14ac:dyDescent="0.25">
      <c r="A8710" s="425" t="s">
        <v>637</v>
      </c>
      <c r="B8710" s="425" t="s">
        <v>726</v>
      </c>
      <c r="C8710" s="425" t="s">
        <v>639</v>
      </c>
      <c r="D8710" s="425" t="s">
        <v>640</v>
      </c>
      <c r="E8710" s="425" t="s">
        <v>2008</v>
      </c>
      <c r="F8710" s="425">
        <v>528004120002</v>
      </c>
      <c r="G8710" s="425" t="s">
        <v>642</v>
      </c>
      <c r="H8710" s="425">
        <v>583155</v>
      </c>
      <c r="I8710" s="425" t="s">
        <v>45</v>
      </c>
      <c r="J8710" s="425">
        <v>202302</v>
      </c>
      <c r="K8710" s="425">
        <v>44799</v>
      </c>
      <c r="L8710" s="425" t="s">
        <v>644</v>
      </c>
      <c r="M8710" s="425">
        <v>-82.84</v>
      </c>
      <c r="N8710" s="425">
        <v>-0.13</v>
      </c>
      <c r="O8710" s="425" t="s">
        <v>645</v>
      </c>
      <c r="P8710" s="432">
        <v>-0.127</v>
      </c>
      <c r="Q8710" s="425">
        <v>30543689</v>
      </c>
      <c r="R8710" s="425" t="s">
        <v>646</v>
      </c>
      <c r="S8710" s="425">
        <v>9985235</v>
      </c>
      <c r="T8710" s="425" t="s">
        <v>3082</v>
      </c>
    </row>
    <row r="8711" spans="1:20" x14ac:dyDescent="0.25">
      <c r="A8711" s="425" t="s">
        <v>637</v>
      </c>
      <c r="B8711" s="425" t="s">
        <v>736</v>
      </c>
      <c r="C8711" s="425" t="s">
        <v>639</v>
      </c>
      <c r="D8711" s="425" t="s">
        <v>640</v>
      </c>
      <c r="E8711" s="425" t="s">
        <v>2008</v>
      </c>
      <c r="F8711" s="425">
        <v>528004120002</v>
      </c>
      <c r="G8711" s="425" t="s">
        <v>642</v>
      </c>
      <c r="H8711" s="425">
        <v>583155</v>
      </c>
      <c r="I8711" s="425" t="s">
        <v>45</v>
      </c>
      <c r="J8711" s="425">
        <v>202302</v>
      </c>
      <c r="K8711" s="425">
        <v>44799</v>
      </c>
      <c r="L8711" s="425" t="s">
        <v>644</v>
      </c>
      <c r="M8711" s="425">
        <v>-9.66</v>
      </c>
      <c r="N8711" s="425">
        <v>-0.02</v>
      </c>
      <c r="O8711" s="425" t="s">
        <v>645</v>
      </c>
      <c r="P8711" s="432">
        <v>-0.02</v>
      </c>
      <c r="Q8711" s="425">
        <v>30543689</v>
      </c>
      <c r="R8711" s="425" t="s">
        <v>646</v>
      </c>
      <c r="S8711" s="425">
        <v>9985235</v>
      </c>
      <c r="T8711" s="425" t="s">
        <v>3071</v>
      </c>
    </row>
    <row r="8712" spans="1:20" x14ac:dyDescent="0.25">
      <c r="A8712" s="425" t="s">
        <v>637</v>
      </c>
      <c r="B8712" s="425" t="s">
        <v>732</v>
      </c>
      <c r="C8712" s="425" t="s">
        <v>639</v>
      </c>
      <c r="D8712" s="425" t="s">
        <v>640</v>
      </c>
      <c r="E8712" s="425" t="s">
        <v>2008</v>
      </c>
      <c r="F8712" s="425">
        <v>528004120002</v>
      </c>
      <c r="G8712" s="425" t="s">
        <v>642</v>
      </c>
      <c r="H8712" s="425">
        <v>583155</v>
      </c>
      <c r="I8712" s="425" t="s">
        <v>45</v>
      </c>
      <c r="J8712" s="425">
        <v>202302</v>
      </c>
      <c r="K8712" s="425">
        <v>44799</v>
      </c>
      <c r="L8712" s="425" t="s">
        <v>644</v>
      </c>
      <c r="M8712" s="425">
        <v>-25.34</v>
      </c>
      <c r="N8712" s="425">
        <v>-0.04</v>
      </c>
      <c r="O8712" s="425" t="s">
        <v>645</v>
      </c>
      <c r="P8712" s="432">
        <v>-3.9E-2</v>
      </c>
      <c r="Q8712" s="425">
        <v>30543689</v>
      </c>
      <c r="R8712" s="425" t="s">
        <v>646</v>
      </c>
      <c r="S8712" s="425">
        <v>9985235</v>
      </c>
      <c r="T8712" s="425" t="s">
        <v>3072</v>
      </c>
    </row>
    <row r="8713" spans="1:20" x14ac:dyDescent="0.25">
      <c r="A8713" s="425" t="s">
        <v>637</v>
      </c>
      <c r="B8713" s="425" t="s">
        <v>732</v>
      </c>
      <c r="C8713" s="425" t="s">
        <v>639</v>
      </c>
      <c r="D8713" s="425" t="s">
        <v>640</v>
      </c>
      <c r="E8713" s="425" t="s">
        <v>2008</v>
      </c>
      <c r="F8713" s="425">
        <v>528004120002</v>
      </c>
      <c r="G8713" s="425" t="s">
        <v>642</v>
      </c>
      <c r="H8713" s="425">
        <v>583155</v>
      </c>
      <c r="I8713" s="425" t="s">
        <v>45</v>
      </c>
      <c r="J8713" s="425">
        <v>202302</v>
      </c>
      <c r="K8713" s="425">
        <v>44799</v>
      </c>
      <c r="L8713" s="425" t="s">
        <v>644</v>
      </c>
      <c r="M8713" s="425">
        <v>-6.96</v>
      </c>
      <c r="N8713" s="425">
        <v>-0.01</v>
      </c>
      <c r="O8713" s="425" t="s">
        <v>645</v>
      </c>
      <c r="P8713" s="432">
        <v>-0.01</v>
      </c>
      <c r="Q8713" s="425">
        <v>30543689</v>
      </c>
      <c r="R8713" s="425" t="s">
        <v>646</v>
      </c>
      <c r="S8713" s="425">
        <v>9985235</v>
      </c>
      <c r="T8713" s="425" t="s">
        <v>3073</v>
      </c>
    </row>
    <row r="8714" spans="1:20" x14ac:dyDescent="0.25">
      <c r="A8714" s="425" t="s">
        <v>637</v>
      </c>
      <c r="B8714" s="425" t="s">
        <v>736</v>
      </c>
      <c r="C8714" s="425" t="s">
        <v>639</v>
      </c>
      <c r="D8714" s="425" t="s">
        <v>640</v>
      </c>
      <c r="E8714" s="425" t="s">
        <v>2008</v>
      </c>
      <c r="F8714" s="425">
        <v>528004120002</v>
      </c>
      <c r="G8714" s="425" t="s">
        <v>642</v>
      </c>
      <c r="H8714" s="425">
        <v>856781</v>
      </c>
      <c r="I8714" s="425" t="s">
        <v>476</v>
      </c>
      <c r="J8714" s="425">
        <v>202302</v>
      </c>
      <c r="K8714" s="425">
        <v>44799</v>
      </c>
      <c r="L8714" s="425" t="s">
        <v>644</v>
      </c>
      <c r="M8714" s="425">
        <v>9.66</v>
      </c>
      <c r="N8714" s="425">
        <v>0.02</v>
      </c>
      <c r="O8714" s="425" t="s">
        <v>645</v>
      </c>
      <c r="P8714" s="432">
        <v>0.02</v>
      </c>
      <c r="Q8714" s="425">
        <v>30543689</v>
      </c>
      <c r="R8714" s="425" t="s">
        <v>646</v>
      </c>
      <c r="S8714" s="425">
        <v>9985235</v>
      </c>
      <c r="T8714" s="425" t="s">
        <v>3071</v>
      </c>
    </row>
    <row r="8715" spans="1:20" x14ac:dyDescent="0.25">
      <c r="A8715" s="425" t="s">
        <v>637</v>
      </c>
      <c r="B8715" s="425" t="s">
        <v>732</v>
      </c>
      <c r="C8715" s="425" t="s">
        <v>639</v>
      </c>
      <c r="D8715" s="425" t="s">
        <v>640</v>
      </c>
      <c r="E8715" s="425" t="s">
        <v>2008</v>
      </c>
      <c r="F8715" s="425">
        <v>528004120002</v>
      </c>
      <c r="G8715" s="425" t="s">
        <v>642</v>
      </c>
      <c r="H8715" s="425">
        <v>856781</v>
      </c>
      <c r="I8715" s="425" t="s">
        <v>476</v>
      </c>
      <c r="J8715" s="425">
        <v>202302</v>
      </c>
      <c r="K8715" s="425">
        <v>44799</v>
      </c>
      <c r="L8715" s="425" t="s">
        <v>644</v>
      </c>
      <c r="M8715" s="425">
        <v>25.34</v>
      </c>
      <c r="N8715" s="425">
        <v>0.04</v>
      </c>
      <c r="O8715" s="425" t="s">
        <v>645</v>
      </c>
      <c r="P8715" s="432">
        <v>3.9E-2</v>
      </c>
      <c r="Q8715" s="425">
        <v>30543689</v>
      </c>
      <c r="R8715" s="425" t="s">
        <v>646</v>
      </c>
      <c r="S8715" s="425">
        <v>9985235</v>
      </c>
      <c r="T8715" s="425" t="s">
        <v>3072</v>
      </c>
    </row>
    <row r="8716" spans="1:20" x14ac:dyDescent="0.25">
      <c r="A8716" s="425" t="s">
        <v>637</v>
      </c>
      <c r="B8716" s="425" t="s">
        <v>732</v>
      </c>
      <c r="C8716" s="425" t="s">
        <v>639</v>
      </c>
      <c r="D8716" s="425" t="s">
        <v>640</v>
      </c>
      <c r="E8716" s="425" t="s">
        <v>2008</v>
      </c>
      <c r="F8716" s="425">
        <v>528004120002</v>
      </c>
      <c r="G8716" s="425" t="s">
        <v>642</v>
      </c>
      <c r="H8716" s="425">
        <v>856781</v>
      </c>
      <c r="I8716" s="425" t="s">
        <v>476</v>
      </c>
      <c r="J8716" s="425">
        <v>202302</v>
      </c>
      <c r="K8716" s="425">
        <v>44799</v>
      </c>
      <c r="L8716" s="425" t="s">
        <v>644</v>
      </c>
      <c r="M8716" s="425">
        <v>6.96</v>
      </c>
      <c r="N8716" s="425">
        <v>0.01</v>
      </c>
      <c r="O8716" s="425" t="s">
        <v>645</v>
      </c>
      <c r="P8716" s="432">
        <v>0.01</v>
      </c>
      <c r="Q8716" s="425">
        <v>30543689</v>
      </c>
      <c r="R8716" s="425" t="s">
        <v>646</v>
      </c>
      <c r="S8716" s="425">
        <v>9985235</v>
      </c>
      <c r="T8716" s="425" t="s">
        <v>3073</v>
      </c>
    </row>
    <row r="8717" spans="1:20" x14ac:dyDescent="0.25">
      <c r="A8717" s="425" t="s">
        <v>637</v>
      </c>
      <c r="B8717" s="425" t="s">
        <v>730</v>
      </c>
      <c r="C8717" s="425" t="s">
        <v>639</v>
      </c>
      <c r="D8717" s="425" t="s">
        <v>640</v>
      </c>
      <c r="E8717" s="425" t="s">
        <v>2008</v>
      </c>
      <c r="F8717" s="425">
        <v>528004120002</v>
      </c>
      <c r="G8717" s="425" t="s">
        <v>642</v>
      </c>
      <c r="H8717" s="425">
        <v>583155</v>
      </c>
      <c r="I8717" s="425" t="s">
        <v>45</v>
      </c>
      <c r="J8717" s="425">
        <v>202302</v>
      </c>
      <c r="K8717" s="425">
        <v>44799</v>
      </c>
      <c r="L8717" s="425" t="s">
        <v>644</v>
      </c>
      <c r="M8717" s="425">
        <v>-2.41</v>
      </c>
      <c r="N8717" s="425">
        <v>0</v>
      </c>
      <c r="O8717" s="425" t="s">
        <v>645</v>
      </c>
      <c r="P8717" s="432">
        <v>0</v>
      </c>
      <c r="Q8717" s="425">
        <v>30543689</v>
      </c>
      <c r="R8717" s="425" t="s">
        <v>646</v>
      </c>
      <c r="S8717" s="425">
        <v>9985235</v>
      </c>
      <c r="T8717" s="425" t="s">
        <v>3076</v>
      </c>
    </row>
    <row r="8718" spans="1:20" x14ac:dyDescent="0.25">
      <c r="A8718" s="425" t="s">
        <v>637</v>
      </c>
      <c r="B8718" s="425" t="s">
        <v>730</v>
      </c>
      <c r="C8718" s="425" t="s">
        <v>639</v>
      </c>
      <c r="D8718" s="425" t="s">
        <v>640</v>
      </c>
      <c r="E8718" s="425" t="s">
        <v>2008</v>
      </c>
      <c r="F8718" s="425">
        <v>528004120002</v>
      </c>
      <c r="G8718" s="425" t="s">
        <v>642</v>
      </c>
      <c r="H8718" s="425">
        <v>856781</v>
      </c>
      <c r="I8718" s="425" t="s">
        <v>476</v>
      </c>
      <c r="J8718" s="425">
        <v>202302</v>
      </c>
      <c r="K8718" s="425">
        <v>44799</v>
      </c>
      <c r="L8718" s="425" t="s">
        <v>644</v>
      </c>
      <c r="M8718" s="425">
        <v>2.41</v>
      </c>
      <c r="N8718" s="425">
        <v>0</v>
      </c>
      <c r="O8718" s="425" t="s">
        <v>645</v>
      </c>
      <c r="P8718" s="432">
        <v>0</v>
      </c>
      <c r="Q8718" s="425">
        <v>30543689</v>
      </c>
      <c r="R8718" s="425" t="s">
        <v>646</v>
      </c>
      <c r="S8718" s="425">
        <v>9985235</v>
      </c>
      <c r="T8718" s="425" t="s">
        <v>3076</v>
      </c>
    </row>
    <row r="8719" spans="1:20" x14ac:dyDescent="0.25">
      <c r="A8719" s="425" t="s">
        <v>637</v>
      </c>
      <c r="B8719" s="425" t="s">
        <v>736</v>
      </c>
      <c r="C8719" s="425" t="s">
        <v>639</v>
      </c>
      <c r="D8719" s="425" t="s">
        <v>640</v>
      </c>
      <c r="E8719" s="425" t="s">
        <v>673</v>
      </c>
      <c r="F8719" s="425">
        <v>528004120002</v>
      </c>
      <c r="G8719" s="425" t="s">
        <v>642</v>
      </c>
      <c r="H8719" s="425">
        <v>583133</v>
      </c>
      <c r="I8719" s="425" t="s">
        <v>29</v>
      </c>
      <c r="J8719" s="425">
        <v>202302</v>
      </c>
      <c r="K8719" s="425">
        <v>44802</v>
      </c>
      <c r="L8719" s="425" t="s">
        <v>644</v>
      </c>
      <c r="M8719" s="425">
        <v>4195.12</v>
      </c>
      <c r="N8719" s="425">
        <v>6.52</v>
      </c>
      <c r="O8719" s="425" t="s">
        <v>645</v>
      </c>
      <c r="P8719" s="432">
        <v>6.3929999999999998</v>
      </c>
      <c r="Q8719" s="425">
        <v>30543689</v>
      </c>
      <c r="R8719" s="425" t="s">
        <v>646</v>
      </c>
      <c r="S8719" s="425">
        <v>2012905</v>
      </c>
      <c r="T8719" s="425" t="s">
        <v>3422</v>
      </c>
    </row>
    <row r="8720" spans="1:20" x14ac:dyDescent="0.25">
      <c r="A8720" s="425" t="s">
        <v>637</v>
      </c>
      <c r="B8720" s="425" t="s">
        <v>736</v>
      </c>
      <c r="C8720" s="425" t="s">
        <v>639</v>
      </c>
      <c r="D8720" s="425" t="s">
        <v>640</v>
      </c>
      <c r="E8720" s="425" t="s">
        <v>673</v>
      </c>
      <c r="F8720" s="425">
        <v>528004120002</v>
      </c>
      <c r="G8720" s="425" t="s">
        <v>642</v>
      </c>
      <c r="H8720" s="425">
        <v>583133</v>
      </c>
      <c r="I8720" s="425" t="s">
        <v>29</v>
      </c>
      <c r="J8720" s="425">
        <v>202302</v>
      </c>
      <c r="K8720" s="425">
        <v>44802</v>
      </c>
      <c r="L8720" s="425" t="s">
        <v>644</v>
      </c>
      <c r="M8720" s="425">
        <v>68390.48</v>
      </c>
      <c r="N8720" s="425">
        <v>106.33</v>
      </c>
      <c r="O8720" s="425" t="s">
        <v>645</v>
      </c>
      <c r="P8720" s="432">
        <v>104.25700000000001</v>
      </c>
      <c r="Q8720" s="425">
        <v>30543689</v>
      </c>
      <c r="R8720" s="425" t="s">
        <v>646</v>
      </c>
      <c r="S8720" s="425">
        <v>2029740</v>
      </c>
      <c r="T8720" s="425" t="s">
        <v>3421</v>
      </c>
    </row>
    <row r="8721" spans="1:20" x14ac:dyDescent="0.25">
      <c r="A8721" s="425" t="s">
        <v>637</v>
      </c>
      <c r="B8721" s="425" t="s">
        <v>736</v>
      </c>
      <c r="C8721" s="425" t="s">
        <v>639</v>
      </c>
      <c r="D8721" s="425" t="s">
        <v>640</v>
      </c>
      <c r="E8721" s="425" t="s">
        <v>673</v>
      </c>
      <c r="F8721" s="425">
        <v>528004120002</v>
      </c>
      <c r="G8721" s="425" t="s">
        <v>642</v>
      </c>
      <c r="H8721" s="425">
        <v>583133</v>
      </c>
      <c r="I8721" s="425" t="s">
        <v>29</v>
      </c>
      <c r="J8721" s="425">
        <v>202302</v>
      </c>
      <c r="K8721" s="425">
        <v>44802</v>
      </c>
      <c r="L8721" s="425" t="s">
        <v>644</v>
      </c>
      <c r="M8721" s="425">
        <v>5085.7299999999996</v>
      </c>
      <c r="N8721" s="425">
        <v>7.91</v>
      </c>
      <c r="O8721" s="425" t="s">
        <v>645</v>
      </c>
      <c r="P8721" s="432">
        <v>7.7560000000000002</v>
      </c>
      <c r="Q8721" s="425">
        <v>30543689</v>
      </c>
      <c r="R8721" s="425" t="s">
        <v>646</v>
      </c>
      <c r="S8721" s="425">
        <v>8540206</v>
      </c>
      <c r="T8721" s="425" t="s">
        <v>3419</v>
      </c>
    </row>
    <row r="8722" spans="1:20" x14ac:dyDescent="0.25">
      <c r="A8722" s="425" t="s">
        <v>637</v>
      </c>
      <c r="B8722" s="425" t="s">
        <v>736</v>
      </c>
      <c r="C8722" s="425" t="s">
        <v>639</v>
      </c>
      <c r="D8722" s="425" t="s">
        <v>640</v>
      </c>
      <c r="E8722" s="425" t="s">
        <v>689</v>
      </c>
      <c r="F8722" s="425">
        <v>528004120002</v>
      </c>
      <c r="G8722" s="425" t="s">
        <v>642</v>
      </c>
      <c r="H8722" s="425">
        <v>856784</v>
      </c>
      <c r="I8722" s="425" t="s">
        <v>479</v>
      </c>
      <c r="J8722" s="425">
        <v>202302</v>
      </c>
      <c r="K8722" s="425">
        <v>44802</v>
      </c>
      <c r="L8722" s="425" t="s">
        <v>644</v>
      </c>
      <c r="M8722" s="425">
        <v>15305.08</v>
      </c>
      <c r="N8722" s="425">
        <v>23.8</v>
      </c>
      <c r="O8722" s="425" t="s">
        <v>645</v>
      </c>
      <c r="P8722" s="432">
        <v>23.335999999999999</v>
      </c>
      <c r="Q8722" s="425">
        <v>30543689</v>
      </c>
      <c r="R8722" s="425" t="s">
        <v>646</v>
      </c>
      <c r="S8722" s="425">
        <v>2032465</v>
      </c>
      <c r="T8722" s="425" t="s">
        <v>3423</v>
      </c>
    </row>
    <row r="8723" spans="1:20" x14ac:dyDescent="0.25">
      <c r="A8723" s="425" t="s">
        <v>637</v>
      </c>
      <c r="B8723" s="425" t="s">
        <v>736</v>
      </c>
      <c r="C8723" s="425" t="s">
        <v>639</v>
      </c>
      <c r="D8723" s="425" t="s">
        <v>640</v>
      </c>
      <c r="E8723" s="425" t="s">
        <v>708</v>
      </c>
      <c r="F8723" s="425">
        <v>528004120002</v>
      </c>
      <c r="G8723" s="425" t="s">
        <v>642</v>
      </c>
      <c r="H8723" s="425">
        <v>856781</v>
      </c>
      <c r="I8723" s="425" t="s">
        <v>476</v>
      </c>
      <c r="J8723" s="425">
        <v>202302</v>
      </c>
      <c r="K8723" s="425">
        <v>44802</v>
      </c>
      <c r="L8723" s="425" t="s">
        <v>644</v>
      </c>
      <c r="M8723" s="425">
        <v>811.31</v>
      </c>
      <c r="N8723" s="425">
        <v>1.26</v>
      </c>
      <c r="O8723" s="425" t="s">
        <v>645</v>
      </c>
      <c r="P8723" s="432">
        <v>1.2350000000000001</v>
      </c>
      <c r="Q8723" s="425">
        <v>30543689</v>
      </c>
      <c r="R8723" s="425" t="s">
        <v>646</v>
      </c>
      <c r="S8723" s="425">
        <v>8540039</v>
      </c>
      <c r="T8723" s="425" t="s">
        <v>3412</v>
      </c>
    </row>
    <row r="8724" spans="1:20" x14ac:dyDescent="0.25">
      <c r="A8724" s="425" t="s">
        <v>637</v>
      </c>
      <c r="B8724" s="425" t="s">
        <v>736</v>
      </c>
      <c r="C8724" s="425" t="s">
        <v>639</v>
      </c>
      <c r="D8724" s="425" t="s">
        <v>640</v>
      </c>
      <c r="E8724" s="425" t="s">
        <v>667</v>
      </c>
      <c r="F8724" s="425">
        <v>528004120002</v>
      </c>
      <c r="G8724" s="425" t="s">
        <v>642</v>
      </c>
      <c r="H8724" s="425">
        <v>583135</v>
      </c>
      <c r="I8724" s="425" t="s">
        <v>31</v>
      </c>
      <c r="J8724" s="425">
        <v>202302</v>
      </c>
      <c r="K8724" s="425">
        <v>44802</v>
      </c>
      <c r="L8724" s="425" t="s">
        <v>644</v>
      </c>
      <c r="M8724" s="425">
        <v>14628.87</v>
      </c>
      <c r="N8724" s="425">
        <v>22.74</v>
      </c>
      <c r="O8724" s="425" t="s">
        <v>645</v>
      </c>
      <c r="P8724" s="432">
        <v>22.297000000000001</v>
      </c>
      <c r="Q8724" s="425">
        <v>30543689</v>
      </c>
      <c r="R8724" s="425" t="s">
        <v>646</v>
      </c>
      <c r="S8724" s="425">
        <v>8540392</v>
      </c>
      <c r="T8724" s="425" t="s">
        <v>3424</v>
      </c>
    </row>
    <row r="8725" spans="1:20" x14ac:dyDescent="0.25">
      <c r="A8725" s="425" t="s">
        <v>637</v>
      </c>
      <c r="B8725" s="425" t="s">
        <v>736</v>
      </c>
      <c r="C8725" s="425" t="s">
        <v>639</v>
      </c>
      <c r="D8725" s="425" t="s">
        <v>640</v>
      </c>
      <c r="E8725" s="425" t="s">
        <v>689</v>
      </c>
      <c r="F8725" s="425">
        <v>528004120002</v>
      </c>
      <c r="G8725" s="425" t="s">
        <v>642</v>
      </c>
      <c r="H8725" s="425">
        <v>583156</v>
      </c>
      <c r="I8725" s="425" t="s">
        <v>690</v>
      </c>
      <c r="J8725" s="425">
        <v>202302</v>
      </c>
      <c r="K8725" s="425">
        <v>44802</v>
      </c>
      <c r="L8725" s="425" t="s">
        <v>644</v>
      </c>
      <c r="M8725" s="425">
        <v>-15305.08</v>
      </c>
      <c r="N8725" s="425">
        <v>-23.8</v>
      </c>
      <c r="O8725" s="425" t="s">
        <v>645</v>
      </c>
      <c r="P8725" s="432">
        <v>-23.335999999999999</v>
      </c>
      <c r="Q8725" s="425">
        <v>30543689</v>
      </c>
      <c r="R8725" s="425" t="s">
        <v>646</v>
      </c>
      <c r="S8725" s="425">
        <v>2032465</v>
      </c>
      <c r="T8725" s="425" t="s">
        <v>3423</v>
      </c>
    </row>
    <row r="8726" spans="1:20" x14ac:dyDescent="0.25">
      <c r="A8726" s="425" t="s">
        <v>637</v>
      </c>
      <c r="B8726" s="425" t="s">
        <v>736</v>
      </c>
      <c r="C8726" s="425" t="s">
        <v>639</v>
      </c>
      <c r="D8726" s="425" t="s">
        <v>640</v>
      </c>
      <c r="E8726" s="425" t="s">
        <v>708</v>
      </c>
      <c r="F8726" s="425">
        <v>528004120002</v>
      </c>
      <c r="G8726" s="425" t="s">
        <v>642</v>
      </c>
      <c r="H8726" s="425">
        <v>583155</v>
      </c>
      <c r="I8726" s="425" t="s">
        <v>45</v>
      </c>
      <c r="J8726" s="425">
        <v>202302</v>
      </c>
      <c r="K8726" s="425">
        <v>44802</v>
      </c>
      <c r="L8726" s="425" t="s">
        <v>644</v>
      </c>
      <c r="M8726" s="425">
        <v>-811.31</v>
      </c>
      <c r="N8726" s="425">
        <v>-1.26</v>
      </c>
      <c r="O8726" s="425" t="s">
        <v>645</v>
      </c>
      <c r="P8726" s="432">
        <v>-1.2350000000000001</v>
      </c>
      <c r="Q8726" s="425">
        <v>30543689</v>
      </c>
      <c r="R8726" s="425" t="s">
        <v>646</v>
      </c>
      <c r="S8726" s="425">
        <v>8540039</v>
      </c>
      <c r="T8726" s="425" t="s">
        <v>3412</v>
      </c>
    </row>
    <row r="8727" spans="1:20" x14ac:dyDescent="0.25">
      <c r="A8727" s="425" t="s">
        <v>637</v>
      </c>
      <c r="B8727" s="425" t="s">
        <v>736</v>
      </c>
      <c r="C8727" s="425" t="s">
        <v>639</v>
      </c>
      <c r="D8727" s="425" t="s">
        <v>651</v>
      </c>
      <c r="E8727" s="425" t="s">
        <v>673</v>
      </c>
      <c r="F8727" s="425">
        <v>528004120002</v>
      </c>
      <c r="G8727" s="425" t="s">
        <v>642</v>
      </c>
      <c r="H8727" s="425">
        <v>583133</v>
      </c>
      <c r="I8727" s="425" t="s">
        <v>29</v>
      </c>
      <c r="J8727" s="425">
        <v>202302</v>
      </c>
      <c r="K8727" s="425">
        <v>44802</v>
      </c>
      <c r="L8727" s="425" t="s">
        <v>644</v>
      </c>
      <c r="M8727" s="425">
        <v>12018.63</v>
      </c>
      <c r="N8727" s="425">
        <v>18.690000000000001</v>
      </c>
      <c r="O8727" s="425" t="s">
        <v>645</v>
      </c>
      <c r="P8727" s="432">
        <v>18.326000000000001</v>
      </c>
      <c r="Q8727" s="425">
        <v>30543689</v>
      </c>
      <c r="R8727" s="425" t="s">
        <v>646</v>
      </c>
      <c r="S8727" s="425">
        <v>8540279</v>
      </c>
      <c r="T8727" s="425" t="s">
        <v>3442</v>
      </c>
    </row>
    <row r="8728" spans="1:20" x14ac:dyDescent="0.25">
      <c r="A8728" s="425" t="s">
        <v>637</v>
      </c>
      <c r="B8728" s="425" t="s">
        <v>736</v>
      </c>
      <c r="C8728" s="425" t="s">
        <v>639</v>
      </c>
      <c r="D8728" s="425" t="s">
        <v>695</v>
      </c>
      <c r="E8728" s="425" t="s">
        <v>673</v>
      </c>
      <c r="F8728" s="425">
        <v>528004120002</v>
      </c>
      <c r="G8728" s="425" t="s">
        <v>642</v>
      </c>
      <c r="H8728" s="425">
        <v>583133</v>
      </c>
      <c r="I8728" s="425" t="s">
        <v>29</v>
      </c>
      <c r="J8728" s="425">
        <v>202302</v>
      </c>
      <c r="K8728" s="425">
        <v>44802</v>
      </c>
      <c r="L8728" s="425" t="s">
        <v>644</v>
      </c>
      <c r="M8728" s="425">
        <v>43000</v>
      </c>
      <c r="N8728" s="425">
        <v>66.86</v>
      </c>
      <c r="O8728" s="425" t="s">
        <v>645</v>
      </c>
      <c r="P8728" s="432">
        <v>65.557000000000002</v>
      </c>
      <c r="Q8728" s="425">
        <v>30543689</v>
      </c>
      <c r="R8728" s="425" t="s">
        <v>646</v>
      </c>
      <c r="S8728" s="425">
        <v>2046481</v>
      </c>
      <c r="T8728" s="425" t="s">
        <v>3432</v>
      </c>
    </row>
    <row r="8729" spans="1:20" x14ac:dyDescent="0.25">
      <c r="A8729" s="425" t="s">
        <v>637</v>
      </c>
      <c r="B8729" s="425" t="s">
        <v>736</v>
      </c>
      <c r="C8729" s="425" t="s">
        <v>639</v>
      </c>
      <c r="D8729" s="425" t="s">
        <v>651</v>
      </c>
      <c r="E8729" s="425" t="s">
        <v>673</v>
      </c>
      <c r="F8729" s="425">
        <v>528004120002</v>
      </c>
      <c r="G8729" s="425" t="s">
        <v>642</v>
      </c>
      <c r="H8729" s="425">
        <v>583133</v>
      </c>
      <c r="I8729" s="425" t="s">
        <v>29</v>
      </c>
      <c r="J8729" s="425">
        <v>202302</v>
      </c>
      <c r="K8729" s="425">
        <v>44802</v>
      </c>
      <c r="L8729" s="425" t="s">
        <v>644</v>
      </c>
      <c r="M8729" s="425">
        <v>13710.15</v>
      </c>
      <c r="N8729" s="425">
        <v>21.32</v>
      </c>
      <c r="O8729" s="425" t="s">
        <v>645</v>
      </c>
      <c r="P8729" s="432">
        <v>20.904</v>
      </c>
      <c r="Q8729" s="425">
        <v>30543689</v>
      </c>
      <c r="R8729" s="425" t="s">
        <v>646</v>
      </c>
      <c r="S8729" s="425">
        <v>8540386</v>
      </c>
      <c r="T8729" s="425" t="s">
        <v>3426</v>
      </c>
    </row>
    <row r="8730" spans="1:20" x14ac:dyDescent="0.25">
      <c r="A8730" s="425" t="s">
        <v>637</v>
      </c>
      <c r="B8730" s="425" t="s">
        <v>736</v>
      </c>
      <c r="C8730" s="425" t="s">
        <v>639</v>
      </c>
      <c r="D8730" s="425" t="s">
        <v>640</v>
      </c>
      <c r="E8730" s="425" t="s">
        <v>673</v>
      </c>
      <c r="F8730" s="425">
        <v>528004120002</v>
      </c>
      <c r="G8730" s="425" t="s">
        <v>642</v>
      </c>
      <c r="H8730" s="425">
        <v>583148</v>
      </c>
      <c r="I8730" s="425" t="s">
        <v>699</v>
      </c>
      <c r="J8730" s="425">
        <v>202302</v>
      </c>
      <c r="K8730" s="425">
        <v>44802</v>
      </c>
      <c r="L8730" s="425" t="s">
        <v>644</v>
      </c>
      <c r="M8730" s="425">
        <v>-68390.48</v>
      </c>
      <c r="N8730" s="425">
        <v>-106.33</v>
      </c>
      <c r="O8730" s="425" t="s">
        <v>645</v>
      </c>
      <c r="P8730" s="432">
        <v>-104.25700000000001</v>
      </c>
      <c r="Q8730" s="425">
        <v>30543689</v>
      </c>
      <c r="R8730" s="425" t="s">
        <v>646</v>
      </c>
      <c r="S8730" s="425">
        <v>2029740</v>
      </c>
      <c r="T8730" s="425" t="s">
        <v>3421</v>
      </c>
    </row>
    <row r="8731" spans="1:20" x14ac:dyDescent="0.25">
      <c r="A8731" s="425" t="s">
        <v>637</v>
      </c>
      <c r="B8731" s="425" t="s">
        <v>736</v>
      </c>
      <c r="C8731" s="425" t="s">
        <v>639</v>
      </c>
      <c r="D8731" s="425" t="s">
        <v>640</v>
      </c>
      <c r="E8731" s="425" t="s">
        <v>673</v>
      </c>
      <c r="F8731" s="425">
        <v>528004120002</v>
      </c>
      <c r="G8731" s="425" t="s">
        <v>642</v>
      </c>
      <c r="H8731" s="425">
        <v>583148</v>
      </c>
      <c r="I8731" s="425" t="s">
        <v>699</v>
      </c>
      <c r="J8731" s="425">
        <v>202302</v>
      </c>
      <c r="K8731" s="425">
        <v>44802</v>
      </c>
      <c r="L8731" s="425" t="s">
        <v>644</v>
      </c>
      <c r="M8731" s="425">
        <v>-5085.7299999999996</v>
      </c>
      <c r="N8731" s="425">
        <v>-7.91</v>
      </c>
      <c r="O8731" s="425" t="s">
        <v>645</v>
      </c>
      <c r="P8731" s="432">
        <v>-7.7560000000000002</v>
      </c>
      <c r="Q8731" s="425">
        <v>30543689</v>
      </c>
      <c r="R8731" s="425" t="s">
        <v>646</v>
      </c>
      <c r="S8731" s="425">
        <v>8540206</v>
      </c>
      <c r="T8731" s="425" t="s">
        <v>3419</v>
      </c>
    </row>
    <row r="8732" spans="1:20" x14ac:dyDescent="0.25">
      <c r="A8732" s="425" t="s">
        <v>637</v>
      </c>
      <c r="B8732" s="425" t="s">
        <v>736</v>
      </c>
      <c r="C8732" s="425" t="s">
        <v>639</v>
      </c>
      <c r="D8732" s="425" t="s">
        <v>695</v>
      </c>
      <c r="E8732" s="425" t="s">
        <v>667</v>
      </c>
      <c r="F8732" s="425">
        <v>528004120002</v>
      </c>
      <c r="G8732" s="425" t="s">
        <v>642</v>
      </c>
      <c r="H8732" s="425">
        <v>583149</v>
      </c>
      <c r="I8732" s="425" t="s">
        <v>680</v>
      </c>
      <c r="J8732" s="425">
        <v>202302</v>
      </c>
      <c r="K8732" s="425">
        <v>44802</v>
      </c>
      <c r="L8732" s="425" t="s">
        <v>644</v>
      </c>
      <c r="M8732" s="425">
        <v>-129000</v>
      </c>
      <c r="N8732" s="425">
        <v>-200.57</v>
      </c>
      <c r="O8732" s="425" t="s">
        <v>645</v>
      </c>
      <c r="P8732" s="432">
        <v>-196.66</v>
      </c>
      <c r="Q8732" s="425">
        <v>30543689</v>
      </c>
      <c r="R8732" s="425" t="s">
        <v>646</v>
      </c>
      <c r="S8732" s="425">
        <v>2023596</v>
      </c>
      <c r="T8732" s="425" t="s">
        <v>3445</v>
      </c>
    </row>
    <row r="8733" spans="1:20" x14ac:dyDescent="0.25">
      <c r="A8733" s="425" t="s">
        <v>637</v>
      </c>
      <c r="B8733" s="425" t="s">
        <v>736</v>
      </c>
      <c r="C8733" s="425" t="s">
        <v>639</v>
      </c>
      <c r="D8733" s="425" t="s">
        <v>651</v>
      </c>
      <c r="E8733" s="425" t="s">
        <v>667</v>
      </c>
      <c r="F8733" s="425">
        <v>528004120002</v>
      </c>
      <c r="G8733" s="425" t="s">
        <v>642</v>
      </c>
      <c r="H8733" s="425">
        <v>583149</v>
      </c>
      <c r="I8733" s="425" t="s">
        <v>680</v>
      </c>
      <c r="J8733" s="425">
        <v>202302</v>
      </c>
      <c r="K8733" s="425">
        <v>44802</v>
      </c>
      <c r="L8733" s="425" t="s">
        <v>644</v>
      </c>
      <c r="M8733" s="425">
        <v>-24793.87</v>
      </c>
      <c r="N8733" s="425">
        <v>-38.549999999999997</v>
      </c>
      <c r="O8733" s="425" t="s">
        <v>645</v>
      </c>
      <c r="P8733" s="432">
        <v>-37.798999999999999</v>
      </c>
      <c r="Q8733" s="425">
        <v>30543689</v>
      </c>
      <c r="R8733" s="425" t="s">
        <v>646</v>
      </c>
      <c r="S8733" s="425">
        <v>8540399</v>
      </c>
      <c r="T8733" s="425" t="s">
        <v>3437</v>
      </c>
    </row>
    <row r="8734" spans="1:20" x14ac:dyDescent="0.25">
      <c r="A8734" s="425" t="s">
        <v>637</v>
      </c>
      <c r="B8734" s="425" t="s">
        <v>736</v>
      </c>
      <c r="C8734" s="425" t="s">
        <v>639</v>
      </c>
      <c r="D8734" s="425" t="s">
        <v>651</v>
      </c>
      <c r="E8734" s="425" t="s">
        <v>667</v>
      </c>
      <c r="F8734" s="425">
        <v>528004120002</v>
      </c>
      <c r="G8734" s="425" t="s">
        <v>642</v>
      </c>
      <c r="H8734" s="425">
        <v>583149</v>
      </c>
      <c r="I8734" s="425" t="s">
        <v>680</v>
      </c>
      <c r="J8734" s="425">
        <v>202302</v>
      </c>
      <c r="K8734" s="425">
        <v>44802</v>
      </c>
      <c r="L8734" s="425" t="s">
        <v>644</v>
      </c>
      <c r="M8734" s="425">
        <v>-5691.18</v>
      </c>
      <c r="N8734" s="425">
        <v>-8.85</v>
      </c>
      <c r="O8734" s="425" t="s">
        <v>645</v>
      </c>
      <c r="P8734" s="432">
        <v>-8.6769999999999996</v>
      </c>
      <c r="Q8734" s="425">
        <v>30543689</v>
      </c>
      <c r="R8734" s="425" t="s">
        <v>646</v>
      </c>
      <c r="S8734" s="425">
        <v>8540358</v>
      </c>
      <c r="T8734" s="425" t="s">
        <v>3429</v>
      </c>
    </row>
    <row r="8735" spans="1:20" x14ac:dyDescent="0.25">
      <c r="A8735" s="425" t="s">
        <v>637</v>
      </c>
      <c r="B8735" s="425" t="s">
        <v>736</v>
      </c>
      <c r="C8735" s="425" t="s">
        <v>639</v>
      </c>
      <c r="D8735" s="425" t="s">
        <v>651</v>
      </c>
      <c r="E8735" s="425" t="s">
        <v>667</v>
      </c>
      <c r="F8735" s="425">
        <v>528004120002</v>
      </c>
      <c r="G8735" s="425" t="s">
        <v>642</v>
      </c>
      <c r="H8735" s="425">
        <v>583149</v>
      </c>
      <c r="I8735" s="425" t="s">
        <v>680</v>
      </c>
      <c r="J8735" s="425">
        <v>202302</v>
      </c>
      <c r="K8735" s="425">
        <v>44802</v>
      </c>
      <c r="L8735" s="425" t="s">
        <v>644</v>
      </c>
      <c r="M8735" s="425">
        <v>-2264.79</v>
      </c>
      <c r="N8735" s="425">
        <v>-3.52</v>
      </c>
      <c r="O8735" s="425" t="s">
        <v>645</v>
      </c>
      <c r="P8735" s="432">
        <v>-3.4510000000000001</v>
      </c>
      <c r="Q8735" s="425">
        <v>30543689</v>
      </c>
      <c r="R8735" s="425" t="s">
        <v>646</v>
      </c>
      <c r="S8735" s="425">
        <v>2036440</v>
      </c>
      <c r="T8735" s="425" t="s">
        <v>3425</v>
      </c>
    </row>
    <row r="8736" spans="1:20" x14ac:dyDescent="0.25">
      <c r="A8736" s="425" t="s">
        <v>637</v>
      </c>
      <c r="B8736" s="425" t="s">
        <v>736</v>
      </c>
      <c r="C8736" s="425" t="s">
        <v>639</v>
      </c>
      <c r="D8736" s="425" t="s">
        <v>640</v>
      </c>
      <c r="E8736" s="425" t="s">
        <v>667</v>
      </c>
      <c r="F8736" s="425">
        <v>528004120002</v>
      </c>
      <c r="G8736" s="425" t="s">
        <v>642</v>
      </c>
      <c r="H8736" s="425">
        <v>583149</v>
      </c>
      <c r="I8736" s="425" t="s">
        <v>680</v>
      </c>
      <c r="J8736" s="425">
        <v>202302</v>
      </c>
      <c r="K8736" s="425">
        <v>44802</v>
      </c>
      <c r="L8736" s="425" t="s">
        <v>644</v>
      </c>
      <c r="M8736" s="425">
        <v>-14628.87</v>
      </c>
      <c r="N8736" s="425">
        <v>-22.74</v>
      </c>
      <c r="O8736" s="425" t="s">
        <v>645</v>
      </c>
      <c r="P8736" s="432">
        <v>-22.297000000000001</v>
      </c>
      <c r="Q8736" s="425">
        <v>30543689</v>
      </c>
      <c r="R8736" s="425" t="s">
        <v>646</v>
      </c>
      <c r="S8736" s="425">
        <v>8540392</v>
      </c>
      <c r="T8736" s="425" t="s">
        <v>3424</v>
      </c>
    </row>
    <row r="8737" spans="1:20" x14ac:dyDescent="0.25">
      <c r="A8737" s="425" t="s">
        <v>637</v>
      </c>
      <c r="B8737" s="425" t="s">
        <v>736</v>
      </c>
      <c r="C8737" s="425" t="s">
        <v>639</v>
      </c>
      <c r="D8737" s="425" t="s">
        <v>695</v>
      </c>
      <c r="E8737" s="425" t="s">
        <v>667</v>
      </c>
      <c r="F8737" s="425">
        <v>528004120002</v>
      </c>
      <c r="G8737" s="425" t="s">
        <v>642</v>
      </c>
      <c r="H8737" s="425">
        <v>583135</v>
      </c>
      <c r="I8737" s="425" t="s">
        <v>31</v>
      </c>
      <c r="J8737" s="425">
        <v>202302</v>
      </c>
      <c r="K8737" s="425">
        <v>44802</v>
      </c>
      <c r="L8737" s="425" t="s">
        <v>644</v>
      </c>
      <c r="M8737" s="425">
        <v>129000</v>
      </c>
      <c r="N8737" s="425">
        <v>200.57</v>
      </c>
      <c r="O8737" s="425" t="s">
        <v>645</v>
      </c>
      <c r="P8737" s="432">
        <v>196.66</v>
      </c>
      <c r="Q8737" s="425">
        <v>30543689</v>
      </c>
      <c r="R8737" s="425" t="s">
        <v>646</v>
      </c>
      <c r="S8737" s="425">
        <v>2023596</v>
      </c>
      <c r="T8737" s="425" t="s">
        <v>3445</v>
      </c>
    </row>
    <row r="8738" spans="1:20" x14ac:dyDescent="0.25">
      <c r="A8738" s="425" t="s">
        <v>637</v>
      </c>
      <c r="B8738" s="425" t="s">
        <v>736</v>
      </c>
      <c r="C8738" s="425" t="s">
        <v>639</v>
      </c>
      <c r="D8738" s="425" t="s">
        <v>651</v>
      </c>
      <c r="E8738" s="425" t="s">
        <v>667</v>
      </c>
      <c r="F8738" s="425">
        <v>528004120002</v>
      </c>
      <c r="G8738" s="425" t="s">
        <v>642</v>
      </c>
      <c r="H8738" s="425">
        <v>583135</v>
      </c>
      <c r="I8738" s="425" t="s">
        <v>31</v>
      </c>
      <c r="J8738" s="425">
        <v>202302</v>
      </c>
      <c r="K8738" s="425">
        <v>44802</v>
      </c>
      <c r="L8738" s="425" t="s">
        <v>644</v>
      </c>
      <c r="M8738" s="425">
        <v>24793.87</v>
      </c>
      <c r="N8738" s="425">
        <v>38.549999999999997</v>
      </c>
      <c r="O8738" s="425" t="s">
        <v>645</v>
      </c>
      <c r="P8738" s="432">
        <v>37.798999999999999</v>
      </c>
      <c r="Q8738" s="425">
        <v>30543689</v>
      </c>
      <c r="R8738" s="425" t="s">
        <v>646</v>
      </c>
      <c r="S8738" s="425">
        <v>8540399</v>
      </c>
      <c r="T8738" s="425" t="s">
        <v>3437</v>
      </c>
    </row>
    <row r="8739" spans="1:20" x14ac:dyDescent="0.25">
      <c r="A8739" s="425" t="s">
        <v>637</v>
      </c>
      <c r="B8739" s="425" t="s">
        <v>736</v>
      </c>
      <c r="C8739" s="425" t="s">
        <v>639</v>
      </c>
      <c r="D8739" s="425" t="s">
        <v>651</v>
      </c>
      <c r="E8739" s="425" t="s">
        <v>667</v>
      </c>
      <c r="F8739" s="425">
        <v>528004120002</v>
      </c>
      <c r="G8739" s="425" t="s">
        <v>642</v>
      </c>
      <c r="H8739" s="425">
        <v>583135</v>
      </c>
      <c r="I8739" s="425" t="s">
        <v>31</v>
      </c>
      <c r="J8739" s="425">
        <v>202302</v>
      </c>
      <c r="K8739" s="425">
        <v>44802</v>
      </c>
      <c r="L8739" s="425" t="s">
        <v>644</v>
      </c>
      <c r="M8739" s="425">
        <v>5691.18</v>
      </c>
      <c r="N8739" s="425">
        <v>8.85</v>
      </c>
      <c r="O8739" s="425" t="s">
        <v>645</v>
      </c>
      <c r="P8739" s="432">
        <v>8.6769999999999996</v>
      </c>
      <c r="Q8739" s="425">
        <v>30543689</v>
      </c>
      <c r="R8739" s="425" t="s">
        <v>646</v>
      </c>
      <c r="S8739" s="425">
        <v>8540358</v>
      </c>
      <c r="T8739" s="425" t="s">
        <v>3429</v>
      </c>
    </row>
    <row r="8740" spans="1:20" x14ac:dyDescent="0.25">
      <c r="A8740" s="425" t="s">
        <v>637</v>
      </c>
      <c r="B8740" s="425" t="s">
        <v>736</v>
      </c>
      <c r="C8740" s="425" t="s">
        <v>639</v>
      </c>
      <c r="D8740" s="425" t="s">
        <v>651</v>
      </c>
      <c r="E8740" s="425" t="s">
        <v>667</v>
      </c>
      <c r="F8740" s="425">
        <v>528004120002</v>
      </c>
      <c r="G8740" s="425" t="s">
        <v>642</v>
      </c>
      <c r="H8740" s="425">
        <v>583135</v>
      </c>
      <c r="I8740" s="425" t="s">
        <v>31</v>
      </c>
      <c r="J8740" s="425">
        <v>202302</v>
      </c>
      <c r="K8740" s="425">
        <v>44802</v>
      </c>
      <c r="L8740" s="425" t="s">
        <v>644</v>
      </c>
      <c r="M8740" s="425">
        <v>2264.79</v>
      </c>
      <c r="N8740" s="425">
        <v>3.52</v>
      </c>
      <c r="O8740" s="425" t="s">
        <v>645</v>
      </c>
      <c r="P8740" s="432">
        <v>3.4510000000000001</v>
      </c>
      <c r="Q8740" s="425">
        <v>30543689</v>
      </c>
      <c r="R8740" s="425" t="s">
        <v>646</v>
      </c>
      <c r="S8740" s="425">
        <v>2036440</v>
      </c>
      <c r="T8740" s="425" t="s">
        <v>3425</v>
      </c>
    </row>
    <row r="8741" spans="1:20" x14ac:dyDescent="0.25">
      <c r="A8741" s="425" t="s">
        <v>637</v>
      </c>
      <c r="B8741" s="425" t="s">
        <v>736</v>
      </c>
      <c r="C8741" s="425" t="s">
        <v>639</v>
      </c>
      <c r="D8741" s="425" t="s">
        <v>651</v>
      </c>
      <c r="E8741" s="425" t="s">
        <v>673</v>
      </c>
      <c r="F8741" s="425">
        <v>528004120002</v>
      </c>
      <c r="G8741" s="425" t="s">
        <v>642</v>
      </c>
      <c r="H8741" s="425">
        <v>583148</v>
      </c>
      <c r="I8741" s="425" t="s">
        <v>699</v>
      </c>
      <c r="J8741" s="425">
        <v>202302</v>
      </c>
      <c r="K8741" s="425">
        <v>44802</v>
      </c>
      <c r="L8741" s="425" t="s">
        <v>644</v>
      </c>
      <c r="M8741" s="425">
        <v>-12018.63</v>
      </c>
      <c r="N8741" s="425">
        <v>-18.690000000000001</v>
      </c>
      <c r="O8741" s="425" t="s">
        <v>645</v>
      </c>
      <c r="P8741" s="432">
        <v>-18.326000000000001</v>
      </c>
      <c r="Q8741" s="425">
        <v>30543689</v>
      </c>
      <c r="R8741" s="425" t="s">
        <v>646</v>
      </c>
      <c r="S8741" s="425">
        <v>8540279</v>
      </c>
      <c r="T8741" s="425" t="s">
        <v>3442</v>
      </c>
    </row>
    <row r="8742" spans="1:20" x14ac:dyDescent="0.25">
      <c r="A8742" s="425" t="s">
        <v>637</v>
      </c>
      <c r="B8742" s="425" t="s">
        <v>736</v>
      </c>
      <c r="C8742" s="425" t="s">
        <v>639</v>
      </c>
      <c r="D8742" s="425" t="s">
        <v>695</v>
      </c>
      <c r="E8742" s="425" t="s">
        <v>673</v>
      </c>
      <c r="F8742" s="425">
        <v>528004120002</v>
      </c>
      <c r="G8742" s="425" t="s">
        <v>642</v>
      </c>
      <c r="H8742" s="425">
        <v>583148</v>
      </c>
      <c r="I8742" s="425" t="s">
        <v>699</v>
      </c>
      <c r="J8742" s="425">
        <v>202302</v>
      </c>
      <c r="K8742" s="425">
        <v>44802</v>
      </c>
      <c r="L8742" s="425" t="s">
        <v>644</v>
      </c>
      <c r="M8742" s="425">
        <v>-43000</v>
      </c>
      <c r="N8742" s="425">
        <v>-66.86</v>
      </c>
      <c r="O8742" s="425" t="s">
        <v>645</v>
      </c>
      <c r="P8742" s="432">
        <v>-65.557000000000002</v>
      </c>
      <c r="Q8742" s="425">
        <v>30543689</v>
      </c>
      <c r="R8742" s="425" t="s">
        <v>646</v>
      </c>
      <c r="S8742" s="425">
        <v>2046481</v>
      </c>
      <c r="T8742" s="425" t="s">
        <v>3432</v>
      </c>
    </row>
    <row r="8743" spans="1:20" x14ac:dyDescent="0.25">
      <c r="A8743" s="425" t="s">
        <v>637</v>
      </c>
      <c r="B8743" s="425" t="s">
        <v>736</v>
      </c>
      <c r="C8743" s="425" t="s">
        <v>639</v>
      </c>
      <c r="D8743" s="425" t="s">
        <v>651</v>
      </c>
      <c r="E8743" s="425" t="s">
        <v>673</v>
      </c>
      <c r="F8743" s="425">
        <v>528004120002</v>
      </c>
      <c r="G8743" s="425" t="s">
        <v>642</v>
      </c>
      <c r="H8743" s="425">
        <v>583148</v>
      </c>
      <c r="I8743" s="425" t="s">
        <v>699</v>
      </c>
      <c r="J8743" s="425">
        <v>202302</v>
      </c>
      <c r="K8743" s="425">
        <v>44802</v>
      </c>
      <c r="L8743" s="425" t="s">
        <v>644</v>
      </c>
      <c r="M8743" s="425">
        <v>-13710.15</v>
      </c>
      <c r="N8743" s="425">
        <v>-21.32</v>
      </c>
      <c r="O8743" s="425" t="s">
        <v>645</v>
      </c>
      <c r="P8743" s="432">
        <v>-20.904</v>
      </c>
      <c r="Q8743" s="425">
        <v>30543689</v>
      </c>
      <c r="R8743" s="425" t="s">
        <v>646</v>
      </c>
      <c r="S8743" s="425">
        <v>8540386</v>
      </c>
      <c r="T8743" s="425" t="s">
        <v>3426</v>
      </c>
    </row>
    <row r="8744" spans="1:20" x14ac:dyDescent="0.25">
      <c r="A8744" s="425" t="s">
        <v>637</v>
      </c>
      <c r="B8744" s="425" t="s">
        <v>736</v>
      </c>
      <c r="C8744" s="425" t="s">
        <v>639</v>
      </c>
      <c r="D8744" s="425" t="s">
        <v>640</v>
      </c>
      <c r="E8744" s="425" t="s">
        <v>673</v>
      </c>
      <c r="F8744" s="425">
        <v>528004120002</v>
      </c>
      <c r="G8744" s="425" t="s">
        <v>642</v>
      </c>
      <c r="H8744" s="425">
        <v>583148</v>
      </c>
      <c r="I8744" s="425" t="s">
        <v>699</v>
      </c>
      <c r="J8744" s="425">
        <v>202302</v>
      </c>
      <c r="K8744" s="425">
        <v>44802</v>
      </c>
      <c r="L8744" s="425" t="s">
        <v>644</v>
      </c>
      <c r="M8744" s="425">
        <v>-4195.12</v>
      </c>
      <c r="N8744" s="425">
        <v>-6.52</v>
      </c>
      <c r="O8744" s="425" t="s">
        <v>645</v>
      </c>
      <c r="P8744" s="432">
        <v>-6.3929999999999998</v>
      </c>
      <c r="Q8744" s="425">
        <v>30543689</v>
      </c>
      <c r="R8744" s="425" t="s">
        <v>646</v>
      </c>
      <c r="S8744" s="425">
        <v>2012905</v>
      </c>
      <c r="T8744" s="425" t="s">
        <v>3422</v>
      </c>
    </row>
    <row r="8745" spans="1:20" x14ac:dyDescent="0.25">
      <c r="A8745" s="425" t="s">
        <v>637</v>
      </c>
      <c r="B8745" s="425" t="s">
        <v>1229</v>
      </c>
      <c r="C8745" s="425" t="s">
        <v>639</v>
      </c>
      <c r="D8745" s="425" t="s">
        <v>663</v>
      </c>
      <c r="E8745" s="425" t="s">
        <v>704</v>
      </c>
      <c r="F8745" s="425">
        <v>528004120024</v>
      </c>
      <c r="G8745" s="425" t="s">
        <v>2405</v>
      </c>
      <c r="H8745" s="425">
        <v>583623</v>
      </c>
      <c r="I8745" s="425" t="s">
        <v>2406</v>
      </c>
      <c r="J8745" s="425">
        <v>202302</v>
      </c>
      <c r="K8745" s="425">
        <v>44802</v>
      </c>
      <c r="L8745" s="425" t="s">
        <v>644</v>
      </c>
      <c r="M8745" s="425">
        <v>61000</v>
      </c>
      <c r="N8745" s="425">
        <v>94.84</v>
      </c>
      <c r="O8745" s="425" t="s">
        <v>645</v>
      </c>
      <c r="P8745" s="432">
        <v>92.991</v>
      </c>
      <c r="Q8745" s="425">
        <v>30543689</v>
      </c>
      <c r="R8745" s="425" t="s">
        <v>1230</v>
      </c>
      <c r="S8745" s="425">
        <v>13487</v>
      </c>
      <c r="T8745" s="425" t="s">
        <v>5950</v>
      </c>
    </row>
    <row r="8746" spans="1:20" x14ac:dyDescent="0.25">
      <c r="A8746" s="425" t="s">
        <v>637</v>
      </c>
      <c r="B8746" s="425" t="s">
        <v>1229</v>
      </c>
      <c r="C8746" s="425" t="s">
        <v>639</v>
      </c>
      <c r="D8746" s="425" t="s">
        <v>663</v>
      </c>
      <c r="E8746" s="425" t="s">
        <v>704</v>
      </c>
      <c r="F8746" s="425">
        <v>528004120032</v>
      </c>
      <c r="G8746" s="425" t="s">
        <v>812</v>
      </c>
      <c r="H8746" s="425">
        <v>583631</v>
      </c>
      <c r="I8746" s="425" t="s">
        <v>333</v>
      </c>
      <c r="J8746" s="425">
        <v>202302</v>
      </c>
      <c r="K8746" s="425">
        <v>44802</v>
      </c>
      <c r="L8746" s="425" t="s">
        <v>644</v>
      </c>
      <c r="M8746" s="425">
        <v>3561075</v>
      </c>
      <c r="N8746" s="425">
        <v>5536.75</v>
      </c>
      <c r="O8746" s="425" t="s">
        <v>645</v>
      </c>
      <c r="P8746" s="432">
        <v>5428.8249999999998</v>
      </c>
      <c r="Q8746" s="425">
        <v>30543689</v>
      </c>
      <c r="R8746" s="425" t="s">
        <v>1230</v>
      </c>
      <c r="S8746" s="425">
        <v>13487</v>
      </c>
      <c r="T8746" s="425" t="s">
        <v>5947</v>
      </c>
    </row>
    <row r="8747" spans="1:20" x14ac:dyDescent="0.25">
      <c r="A8747" s="425" t="s">
        <v>637</v>
      </c>
      <c r="B8747" s="425" t="s">
        <v>1229</v>
      </c>
      <c r="C8747" s="425" t="s">
        <v>639</v>
      </c>
      <c r="D8747" s="425" t="s">
        <v>663</v>
      </c>
      <c r="E8747" s="425" t="s">
        <v>704</v>
      </c>
      <c r="F8747" s="425">
        <v>528004120001</v>
      </c>
      <c r="G8747" s="425" t="s">
        <v>705</v>
      </c>
      <c r="H8747" s="425">
        <v>583131</v>
      </c>
      <c r="I8747" s="425" t="s">
        <v>1254</v>
      </c>
      <c r="J8747" s="425">
        <v>202302</v>
      </c>
      <c r="K8747" s="425">
        <v>44802</v>
      </c>
      <c r="L8747" s="425" t="s">
        <v>644</v>
      </c>
      <c r="M8747" s="425">
        <v>-634500</v>
      </c>
      <c r="N8747" s="425">
        <v>-986.52</v>
      </c>
      <c r="O8747" s="425" t="s">
        <v>645</v>
      </c>
      <c r="P8747" s="432">
        <v>-967.29</v>
      </c>
      <c r="Q8747" s="425">
        <v>30543689</v>
      </c>
      <c r="R8747" s="425" t="s">
        <v>1230</v>
      </c>
      <c r="S8747" s="425">
        <v>13487</v>
      </c>
      <c r="T8747" s="425" t="s">
        <v>5399</v>
      </c>
    </row>
    <row r="8748" spans="1:20" x14ac:dyDescent="0.25">
      <c r="A8748" s="425" t="s">
        <v>637</v>
      </c>
      <c r="B8748" s="425" t="s">
        <v>1229</v>
      </c>
      <c r="C8748" s="425" t="s">
        <v>639</v>
      </c>
      <c r="D8748" s="425" t="s">
        <v>663</v>
      </c>
      <c r="E8748" s="425" t="s">
        <v>704</v>
      </c>
      <c r="F8748" s="425">
        <v>528004120026</v>
      </c>
      <c r="G8748" s="425" t="s">
        <v>1241</v>
      </c>
      <c r="H8748" s="425">
        <v>583625</v>
      </c>
      <c r="I8748" s="425" t="s">
        <v>303</v>
      </c>
      <c r="J8748" s="425">
        <v>202302</v>
      </c>
      <c r="K8748" s="425">
        <v>44802</v>
      </c>
      <c r="L8748" s="425" t="s">
        <v>644</v>
      </c>
      <c r="M8748" s="425">
        <v>-61000</v>
      </c>
      <c r="N8748" s="425">
        <v>-94.84</v>
      </c>
      <c r="O8748" s="425" t="s">
        <v>645</v>
      </c>
      <c r="P8748" s="432">
        <v>-92.991</v>
      </c>
      <c r="Q8748" s="425">
        <v>30543689</v>
      </c>
      <c r="R8748" s="425" t="s">
        <v>1230</v>
      </c>
      <c r="S8748" s="425">
        <v>13487</v>
      </c>
      <c r="T8748" s="425" t="s">
        <v>5950</v>
      </c>
    </row>
    <row r="8749" spans="1:20" x14ac:dyDescent="0.25">
      <c r="A8749" s="425" t="s">
        <v>637</v>
      </c>
      <c r="B8749" s="425" t="s">
        <v>1229</v>
      </c>
      <c r="C8749" s="425" t="s">
        <v>639</v>
      </c>
      <c r="D8749" s="425" t="s">
        <v>663</v>
      </c>
      <c r="E8749" s="425" t="s">
        <v>704</v>
      </c>
      <c r="F8749" s="425">
        <v>528004120010</v>
      </c>
      <c r="G8749" s="425" t="s">
        <v>653</v>
      </c>
      <c r="H8749" s="425">
        <v>605506</v>
      </c>
      <c r="I8749" s="425" t="s">
        <v>1266</v>
      </c>
      <c r="J8749" s="425">
        <v>202302</v>
      </c>
      <c r="K8749" s="425">
        <v>44802</v>
      </c>
      <c r="L8749" s="425" t="s">
        <v>644</v>
      </c>
      <c r="M8749" s="425">
        <v>634500</v>
      </c>
      <c r="N8749" s="425">
        <v>986.52</v>
      </c>
      <c r="O8749" s="425" t="s">
        <v>645</v>
      </c>
      <c r="P8749" s="432">
        <v>967.29</v>
      </c>
      <c r="Q8749" s="425">
        <v>30543689</v>
      </c>
      <c r="R8749" s="425" t="s">
        <v>1230</v>
      </c>
      <c r="S8749" s="425">
        <v>13487</v>
      </c>
      <c r="T8749" s="425" t="s">
        <v>5399</v>
      </c>
    </row>
    <row r="8750" spans="1:20" x14ac:dyDescent="0.25">
      <c r="A8750" s="425" t="s">
        <v>637</v>
      </c>
      <c r="B8750" s="425" t="s">
        <v>1229</v>
      </c>
      <c r="C8750" s="425" t="s">
        <v>639</v>
      </c>
      <c r="D8750" s="425" t="s">
        <v>663</v>
      </c>
      <c r="E8750" s="425" t="s">
        <v>704</v>
      </c>
      <c r="F8750" s="425">
        <v>528004120030</v>
      </c>
      <c r="G8750" s="425" t="s">
        <v>1644</v>
      </c>
      <c r="H8750" s="425">
        <v>583629</v>
      </c>
      <c r="I8750" s="425" t="s">
        <v>327</v>
      </c>
      <c r="J8750" s="425">
        <v>202302</v>
      </c>
      <c r="K8750" s="425">
        <v>44802</v>
      </c>
      <c r="L8750" s="425" t="s">
        <v>644</v>
      </c>
      <c r="M8750" s="425">
        <v>-3561075</v>
      </c>
      <c r="N8750" s="425">
        <v>-5536.75</v>
      </c>
      <c r="O8750" s="425" t="s">
        <v>645</v>
      </c>
      <c r="P8750" s="432">
        <v>-5428.8249999999998</v>
      </c>
      <c r="Q8750" s="425">
        <v>30543689</v>
      </c>
      <c r="R8750" s="425" t="s">
        <v>1230</v>
      </c>
      <c r="S8750" s="425">
        <v>13487</v>
      </c>
      <c r="T8750" s="425" t="s">
        <v>5947</v>
      </c>
    </row>
    <row r="8751" spans="1:20" x14ac:dyDescent="0.25">
      <c r="A8751" s="425" t="s">
        <v>637</v>
      </c>
      <c r="B8751" s="425" t="s">
        <v>1525</v>
      </c>
      <c r="C8751" s="425" t="s">
        <v>639</v>
      </c>
      <c r="D8751" s="425" t="s">
        <v>651</v>
      </c>
      <c r="E8751" s="425" t="s">
        <v>667</v>
      </c>
      <c r="F8751" s="425">
        <v>528004120010</v>
      </c>
      <c r="G8751" s="425" t="s">
        <v>653</v>
      </c>
      <c r="H8751" s="425">
        <v>583596</v>
      </c>
      <c r="I8751" s="425" t="s">
        <v>181</v>
      </c>
      <c r="J8751" s="425">
        <v>202302</v>
      </c>
      <c r="K8751" s="425">
        <v>44804</v>
      </c>
      <c r="L8751" s="425" t="s">
        <v>644</v>
      </c>
      <c r="M8751" s="425">
        <v>302316.67</v>
      </c>
      <c r="N8751" s="425">
        <v>470.04</v>
      </c>
      <c r="O8751" s="425" t="s">
        <v>645</v>
      </c>
      <c r="P8751" s="432">
        <v>460.87799999999999</v>
      </c>
      <c r="Q8751" s="425">
        <v>30543689</v>
      </c>
      <c r="R8751" s="425" t="s">
        <v>668</v>
      </c>
      <c r="S8751" s="425" t="s">
        <v>1545</v>
      </c>
      <c r="T8751" s="425" t="s">
        <v>1546</v>
      </c>
    </row>
    <row r="8752" spans="1:20" x14ac:dyDescent="0.25">
      <c r="A8752" s="425" t="s">
        <v>637</v>
      </c>
      <c r="B8752" s="425" t="s">
        <v>1525</v>
      </c>
      <c r="C8752" s="425" t="s">
        <v>639</v>
      </c>
      <c r="D8752" s="425" t="s">
        <v>651</v>
      </c>
      <c r="E8752" s="425" t="s">
        <v>667</v>
      </c>
      <c r="F8752" s="425">
        <v>528004120010</v>
      </c>
      <c r="G8752" s="425" t="s">
        <v>653</v>
      </c>
      <c r="H8752" s="425">
        <v>583596</v>
      </c>
      <c r="I8752" s="425" t="s">
        <v>181</v>
      </c>
      <c r="J8752" s="425">
        <v>202302</v>
      </c>
      <c r="K8752" s="425">
        <v>44804</v>
      </c>
      <c r="L8752" s="425" t="s">
        <v>644</v>
      </c>
      <c r="M8752" s="425">
        <v>302316.67</v>
      </c>
      <c r="N8752" s="425">
        <v>470.04</v>
      </c>
      <c r="O8752" s="425" t="s">
        <v>645</v>
      </c>
      <c r="P8752" s="432">
        <v>460.87799999999999</v>
      </c>
      <c r="Q8752" s="425">
        <v>30543689</v>
      </c>
      <c r="R8752" s="425" t="s">
        <v>668</v>
      </c>
      <c r="S8752" s="425" t="s">
        <v>1547</v>
      </c>
      <c r="T8752" s="425" t="s">
        <v>1548</v>
      </c>
    </row>
    <row r="8753" spans="1:20" x14ac:dyDescent="0.25">
      <c r="A8753" s="425" t="s">
        <v>637</v>
      </c>
      <c r="B8753" s="425" t="s">
        <v>1525</v>
      </c>
      <c r="C8753" s="425" t="s">
        <v>639</v>
      </c>
      <c r="D8753" s="425" t="s">
        <v>651</v>
      </c>
      <c r="E8753" s="425" t="s">
        <v>667</v>
      </c>
      <c r="F8753" s="425">
        <v>528004120010</v>
      </c>
      <c r="G8753" s="425" t="s">
        <v>653</v>
      </c>
      <c r="H8753" s="425">
        <v>583596</v>
      </c>
      <c r="I8753" s="425" t="s">
        <v>181</v>
      </c>
      <c r="J8753" s="425">
        <v>202302</v>
      </c>
      <c r="K8753" s="425">
        <v>44804</v>
      </c>
      <c r="L8753" s="425" t="s">
        <v>644</v>
      </c>
      <c r="M8753" s="425">
        <v>302316.67</v>
      </c>
      <c r="N8753" s="425">
        <v>470.04</v>
      </c>
      <c r="O8753" s="425" t="s">
        <v>645</v>
      </c>
      <c r="P8753" s="432">
        <v>460.87799999999999</v>
      </c>
      <c r="Q8753" s="425">
        <v>30543689</v>
      </c>
      <c r="R8753" s="425" t="s">
        <v>668</v>
      </c>
      <c r="S8753" s="425" t="s">
        <v>1549</v>
      </c>
      <c r="T8753" s="425" t="s">
        <v>1550</v>
      </c>
    </row>
    <row r="8754" spans="1:20" x14ac:dyDescent="0.25">
      <c r="A8754" s="425" t="s">
        <v>637</v>
      </c>
      <c r="B8754" s="425" t="s">
        <v>1525</v>
      </c>
      <c r="C8754" s="425" t="s">
        <v>639</v>
      </c>
      <c r="D8754" s="425" t="s">
        <v>651</v>
      </c>
      <c r="E8754" s="425" t="s">
        <v>667</v>
      </c>
      <c r="F8754" s="425">
        <v>528004120010</v>
      </c>
      <c r="G8754" s="425" t="s">
        <v>653</v>
      </c>
      <c r="H8754" s="425">
        <v>583598</v>
      </c>
      <c r="I8754" s="425" t="s">
        <v>179</v>
      </c>
      <c r="J8754" s="425">
        <v>202302</v>
      </c>
      <c r="K8754" s="425">
        <v>44804</v>
      </c>
      <c r="L8754" s="425" t="s">
        <v>644</v>
      </c>
      <c r="M8754" s="425">
        <v>-302316.67</v>
      </c>
      <c r="N8754" s="425">
        <v>-470.04</v>
      </c>
      <c r="O8754" s="425" t="s">
        <v>645</v>
      </c>
      <c r="P8754" s="432">
        <v>-460.87799999999999</v>
      </c>
      <c r="Q8754" s="425">
        <v>30543689</v>
      </c>
      <c r="R8754" s="425" t="s">
        <v>668</v>
      </c>
      <c r="S8754" s="425" t="s">
        <v>1545</v>
      </c>
      <c r="T8754" s="425" t="s">
        <v>1546</v>
      </c>
    </row>
    <row r="8755" spans="1:20" x14ac:dyDescent="0.25">
      <c r="A8755" s="425" t="s">
        <v>637</v>
      </c>
      <c r="B8755" s="425" t="s">
        <v>1525</v>
      </c>
      <c r="C8755" s="425" t="s">
        <v>639</v>
      </c>
      <c r="D8755" s="425" t="s">
        <v>651</v>
      </c>
      <c r="E8755" s="425" t="s">
        <v>667</v>
      </c>
      <c r="F8755" s="425">
        <v>528004120010</v>
      </c>
      <c r="G8755" s="425" t="s">
        <v>653</v>
      </c>
      <c r="H8755" s="425">
        <v>583598</v>
      </c>
      <c r="I8755" s="425" t="s">
        <v>179</v>
      </c>
      <c r="J8755" s="425">
        <v>202302</v>
      </c>
      <c r="K8755" s="425">
        <v>44804</v>
      </c>
      <c r="L8755" s="425" t="s">
        <v>644</v>
      </c>
      <c r="M8755" s="425">
        <v>-302316.67</v>
      </c>
      <c r="N8755" s="425">
        <v>-470.04</v>
      </c>
      <c r="O8755" s="425" t="s">
        <v>645</v>
      </c>
      <c r="P8755" s="432">
        <v>-460.87799999999999</v>
      </c>
      <c r="Q8755" s="425">
        <v>30543689</v>
      </c>
      <c r="R8755" s="425" t="s">
        <v>668</v>
      </c>
      <c r="S8755" s="425" t="s">
        <v>1547</v>
      </c>
      <c r="T8755" s="425" t="s">
        <v>1548</v>
      </c>
    </row>
    <row r="8756" spans="1:20" x14ac:dyDescent="0.25">
      <c r="A8756" s="425" t="s">
        <v>637</v>
      </c>
      <c r="B8756" s="425" t="s">
        <v>1525</v>
      </c>
      <c r="C8756" s="425" t="s">
        <v>639</v>
      </c>
      <c r="D8756" s="425" t="s">
        <v>651</v>
      </c>
      <c r="E8756" s="425" t="s">
        <v>667</v>
      </c>
      <c r="F8756" s="425">
        <v>528004120010</v>
      </c>
      <c r="G8756" s="425" t="s">
        <v>653</v>
      </c>
      <c r="H8756" s="425">
        <v>583598</v>
      </c>
      <c r="I8756" s="425" t="s">
        <v>179</v>
      </c>
      <c r="J8756" s="425">
        <v>202302</v>
      </c>
      <c r="K8756" s="425">
        <v>44804</v>
      </c>
      <c r="L8756" s="425" t="s">
        <v>644</v>
      </c>
      <c r="M8756" s="425">
        <v>-302316.67</v>
      </c>
      <c r="N8756" s="425">
        <v>-470.04</v>
      </c>
      <c r="O8756" s="425" t="s">
        <v>645</v>
      </c>
      <c r="P8756" s="432">
        <v>-460.87799999999999</v>
      </c>
      <c r="Q8756" s="425">
        <v>30543689</v>
      </c>
      <c r="R8756" s="425" t="s">
        <v>668</v>
      </c>
      <c r="S8756" s="425" t="s">
        <v>1549</v>
      </c>
      <c r="T8756" s="425" t="s">
        <v>1550</v>
      </c>
    </row>
    <row r="8757" spans="1:20" x14ac:dyDescent="0.25">
      <c r="A8757" s="425" t="s">
        <v>637</v>
      </c>
      <c r="B8757" s="425" t="s">
        <v>828</v>
      </c>
      <c r="C8757" s="425" t="s">
        <v>639</v>
      </c>
      <c r="D8757" s="425" t="s">
        <v>663</v>
      </c>
      <c r="E8757" s="425" t="s">
        <v>652</v>
      </c>
      <c r="F8757" s="425">
        <v>528004120010</v>
      </c>
      <c r="G8757" s="425" t="s">
        <v>653</v>
      </c>
      <c r="H8757" s="425">
        <v>583591</v>
      </c>
      <c r="I8757" s="425" t="s">
        <v>172</v>
      </c>
      <c r="J8757" s="425">
        <v>202302</v>
      </c>
      <c r="K8757" s="425">
        <v>44804</v>
      </c>
      <c r="L8757" s="425" t="s">
        <v>644</v>
      </c>
      <c r="M8757" s="425">
        <v>-156053.82</v>
      </c>
      <c r="N8757" s="425">
        <v>-242.63</v>
      </c>
      <c r="O8757" s="425" t="s">
        <v>645</v>
      </c>
      <c r="P8757" s="432">
        <v>-237.90100000000001</v>
      </c>
      <c r="Q8757" s="425">
        <v>30543689</v>
      </c>
      <c r="R8757" s="425" t="s">
        <v>654</v>
      </c>
      <c r="S8757" s="425" t="s">
        <v>664</v>
      </c>
      <c r="T8757" s="425" t="s">
        <v>3519</v>
      </c>
    </row>
    <row r="8758" spans="1:20" x14ac:dyDescent="0.25">
      <c r="A8758" s="425" t="s">
        <v>637</v>
      </c>
      <c r="B8758" s="425" t="s">
        <v>730</v>
      </c>
      <c r="C8758" s="425" t="s">
        <v>639</v>
      </c>
      <c r="D8758" s="425" t="s">
        <v>640</v>
      </c>
      <c r="E8758" s="425" t="s">
        <v>673</v>
      </c>
      <c r="F8758" s="425">
        <v>528004120002</v>
      </c>
      <c r="G8758" s="425" t="s">
        <v>642</v>
      </c>
      <c r="H8758" s="425">
        <v>583133</v>
      </c>
      <c r="I8758" s="425" t="s">
        <v>29</v>
      </c>
      <c r="J8758" s="425">
        <v>202302</v>
      </c>
      <c r="K8758" s="425">
        <v>44804</v>
      </c>
      <c r="L8758" s="425" t="s">
        <v>644</v>
      </c>
      <c r="M8758" s="425">
        <v>1275.6400000000001</v>
      </c>
      <c r="N8758" s="425">
        <v>1.98</v>
      </c>
      <c r="O8758" s="425" t="s">
        <v>645</v>
      </c>
      <c r="P8758" s="432">
        <v>1.9410000000000001</v>
      </c>
      <c r="Q8758" s="425">
        <v>30543689</v>
      </c>
      <c r="R8758" s="425" t="s">
        <v>646</v>
      </c>
      <c r="S8758" s="425">
        <v>2012905</v>
      </c>
      <c r="T8758" s="425" t="s">
        <v>3462</v>
      </c>
    </row>
    <row r="8759" spans="1:20" x14ac:dyDescent="0.25">
      <c r="A8759" s="425" t="s">
        <v>637</v>
      </c>
      <c r="B8759" s="425" t="s">
        <v>730</v>
      </c>
      <c r="C8759" s="425" t="s">
        <v>639</v>
      </c>
      <c r="D8759" s="425" t="s">
        <v>640</v>
      </c>
      <c r="E8759" s="425" t="s">
        <v>673</v>
      </c>
      <c r="F8759" s="425">
        <v>528004120002</v>
      </c>
      <c r="G8759" s="425" t="s">
        <v>642</v>
      </c>
      <c r="H8759" s="425">
        <v>583133</v>
      </c>
      <c r="I8759" s="425" t="s">
        <v>29</v>
      </c>
      <c r="J8759" s="425">
        <v>202302</v>
      </c>
      <c r="K8759" s="425">
        <v>44804</v>
      </c>
      <c r="L8759" s="425" t="s">
        <v>644</v>
      </c>
      <c r="M8759" s="425">
        <v>1488</v>
      </c>
      <c r="N8759" s="425">
        <v>2.31</v>
      </c>
      <c r="O8759" s="425" t="s">
        <v>645</v>
      </c>
      <c r="P8759" s="432">
        <v>2.2650000000000001</v>
      </c>
      <c r="Q8759" s="425">
        <v>30543689</v>
      </c>
      <c r="R8759" s="425" t="s">
        <v>646</v>
      </c>
      <c r="S8759" s="425">
        <v>8540206</v>
      </c>
      <c r="T8759" s="425" t="s">
        <v>3456</v>
      </c>
    </row>
    <row r="8760" spans="1:20" x14ac:dyDescent="0.25">
      <c r="A8760" s="425" t="s">
        <v>637</v>
      </c>
      <c r="B8760" s="425" t="s">
        <v>831</v>
      </c>
      <c r="C8760" s="425" t="s">
        <v>639</v>
      </c>
      <c r="D8760" s="425" t="s">
        <v>651</v>
      </c>
      <c r="E8760" s="425" t="s">
        <v>667</v>
      </c>
      <c r="F8760" s="425">
        <v>528004120002</v>
      </c>
      <c r="G8760" s="425" t="s">
        <v>642</v>
      </c>
      <c r="H8760" s="425">
        <v>583135</v>
      </c>
      <c r="I8760" s="425" t="s">
        <v>31</v>
      </c>
      <c r="J8760" s="425">
        <v>202302</v>
      </c>
      <c r="K8760" s="425">
        <v>44804</v>
      </c>
      <c r="L8760" s="425" t="s">
        <v>644</v>
      </c>
      <c r="M8760" s="425">
        <v>748.72</v>
      </c>
      <c r="N8760" s="425">
        <v>1.1599999999999999</v>
      </c>
      <c r="O8760" s="425" t="s">
        <v>645</v>
      </c>
      <c r="P8760" s="432">
        <v>1.137</v>
      </c>
      <c r="Q8760" s="425">
        <v>30543689</v>
      </c>
      <c r="R8760" s="425" t="s">
        <v>646</v>
      </c>
      <c r="S8760" s="425">
        <v>2036440</v>
      </c>
      <c r="T8760" s="425" t="s">
        <v>3495</v>
      </c>
    </row>
    <row r="8761" spans="1:20" x14ac:dyDescent="0.25">
      <c r="A8761" s="425" t="s">
        <v>637</v>
      </c>
      <c r="B8761" s="425" t="s">
        <v>831</v>
      </c>
      <c r="C8761" s="425" t="s">
        <v>639</v>
      </c>
      <c r="D8761" s="425" t="s">
        <v>640</v>
      </c>
      <c r="E8761" s="425" t="s">
        <v>667</v>
      </c>
      <c r="F8761" s="425">
        <v>528004120002</v>
      </c>
      <c r="G8761" s="425" t="s">
        <v>642</v>
      </c>
      <c r="H8761" s="425">
        <v>583135</v>
      </c>
      <c r="I8761" s="425" t="s">
        <v>31</v>
      </c>
      <c r="J8761" s="425">
        <v>202302</v>
      </c>
      <c r="K8761" s="425">
        <v>44804</v>
      </c>
      <c r="L8761" s="425" t="s">
        <v>644</v>
      </c>
      <c r="M8761" s="425">
        <v>7403.78</v>
      </c>
      <c r="N8761" s="425">
        <v>11.51</v>
      </c>
      <c r="O8761" s="425" t="s">
        <v>645</v>
      </c>
      <c r="P8761" s="432">
        <v>11.286</v>
      </c>
      <c r="Q8761" s="425">
        <v>30543689</v>
      </c>
      <c r="R8761" s="425" t="s">
        <v>646</v>
      </c>
      <c r="S8761" s="425">
        <v>8540392</v>
      </c>
      <c r="T8761" s="425" t="s">
        <v>3481</v>
      </c>
    </row>
    <row r="8762" spans="1:20" x14ac:dyDescent="0.25">
      <c r="A8762" s="425" t="s">
        <v>637</v>
      </c>
      <c r="B8762" s="425" t="s">
        <v>831</v>
      </c>
      <c r="C8762" s="425" t="s">
        <v>639</v>
      </c>
      <c r="D8762" s="425" t="s">
        <v>651</v>
      </c>
      <c r="E8762" s="425" t="s">
        <v>667</v>
      </c>
      <c r="F8762" s="425">
        <v>528004120002</v>
      </c>
      <c r="G8762" s="425" t="s">
        <v>642</v>
      </c>
      <c r="H8762" s="425">
        <v>583135</v>
      </c>
      <c r="I8762" s="425" t="s">
        <v>31</v>
      </c>
      <c r="J8762" s="425">
        <v>202302</v>
      </c>
      <c r="K8762" s="425">
        <v>44804</v>
      </c>
      <c r="L8762" s="425" t="s">
        <v>644</v>
      </c>
      <c r="M8762" s="425">
        <v>4783.01</v>
      </c>
      <c r="N8762" s="425">
        <v>7.44</v>
      </c>
      <c r="O8762" s="425" t="s">
        <v>645</v>
      </c>
      <c r="P8762" s="432">
        <v>7.2949999999999999</v>
      </c>
      <c r="Q8762" s="425">
        <v>30543689</v>
      </c>
      <c r="R8762" s="425" t="s">
        <v>646</v>
      </c>
      <c r="S8762" s="425">
        <v>8540358</v>
      </c>
      <c r="T8762" s="425" t="s">
        <v>3478</v>
      </c>
    </row>
    <row r="8763" spans="1:20" x14ac:dyDescent="0.25">
      <c r="A8763" s="425" t="s">
        <v>637</v>
      </c>
      <c r="B8763" s="425" t="s">
        <v>831</v>
      </c>
      <c r="C8763" s="425" t="s">
        <v>639</v>
      </c>
      <c r="D8763" s="425" t="s">
        <v>695</v>
      </c>
      <c r="E8763" s="425" t="s">
        <v>667</v>
      </c>
      <c r="F8763" s="425">
        <v>528004120002</v>
      </c>
      <c r="G8763" s="425" t="s">
        <v>642</v>
      </c>
      <c r="H8763" s="425">
        <v>583135</v>
      </c>
      <c r="I8763" s="425" t="s">
        <v>31</v>
      </c>
      <c r="J8763" s="425">
        <v>202302</v>
      </c>
      <c r="K8763" s="425">
        <v>44804</v>
      </c>
      <c r="L8763" s="425" t="s">
        <v>644</v>
      </c>
      <c r="M8763" s="425">
        <v>47418.11</v>
      </c>
      <c r="N8763" s="425">
        <v>73.73</v>
      </c>
      <c r="O8763" s="425" t="s">
        <v>645</v>
      </c>
      <c r="P8763" s="432">
        <v>72.293000000000006</v>
      </c>
      <c r="Q8763" s="425">
        <v>30543689</v>
      </c>
      <c r="R8763" s="425" t="s">
        <v>646</v>
      </c>
      <c r="S8763" s="425">
        <v>2023596</v>
      </c>
      <c r="T8763" s="425" t="s">
        <v>3474</v>
      </c>
    </row>
    <row r="8764" spans="1:20" x14ac:dyDescent="0.25">
      <c r="A8764" s="425" t="s">
        <v>637</v>
      </c>
      <c r="B8764" s="425" t="s">
        <v>831</v>
      </c>
      <c r="C8764" s="425" t="s">
        <v>639</v>
      </c>
      <c r="D8764" s="425" t="s">
        <v>651</v>
      </c>
      <c r="E8764" s="425" t="s">
        <v>667</v>
      </c>
      <c r="F8764" s="425">
        <v>528004120002</v>
      </c>
      <c r="G8764" s="425" t="s">
        <v>642</v>
      </c>
      <c r="H8764" s="425">
        <v>583135</v>
      </c>
      <c r="I8764" s="425" t="s">
        <v>31</v>
      </c>
      <c r="J8764" s="425">
        <v>202302</v>
      </c>
      <c r="K8764" s="425">
        <v>44804</v>
      </c>
      <c r="L8764" s="425" t="s">
        <v>644</v>
      </c>
      <c r="M8764" s="425">
        <v>9296.06</v>
      </c>
      <c r="N8764" s="425">
        <v>14.45</v>
      </c>
      <c r="O8764" s="425" t="s">
        <v>645</v>
      </c>
      <c r="P8764" s="432">
        <v>14.167999999999999</v>
      </c>
      <c r="Q8764" s="425">
        <v>30543689</v>
      </c>
      <c r="R8764" s="425" t="s">
        <v>646</v>
      </c>
      <c r="S8764" s="425">
        <v>8540399</v>
      </c>
      <c r="T8764" s="425" t="s">
        <v>3467</v>
      </c>
    </row>
    <row r="8765" spans="1:20" x14ac:dyDescent="0.25">
      <c r="A8765" s="425" t="s">
        <v>637</v>
      </c>
      <c r="B8765" s="425" t="s">
        <v>730</v>
      </c>
      <c r="C8765" s="425" t="s">
        <v>639</v>
      </c>
      <c r="D8765" s="425" t="s">
        <v>640</v>
      </c>
      <c r="E8765" s="425" t="s">
        <v>667</v>
      </c>
      <c r="F8765" s="425">
        <v>528004120002</v>
      </c>
      <c r="G8765" s="425" t="s">
        <v>642</v>
      </c>
      <c r="H8765" s="425">
        <v>583135</v>
      </c>
      <c r="I8765" s="425" t="s">
        <v>31</v>
      </c>
      <c r="J8765" s="425">
        <v>202302</v>
      </c>
      <c r="K8765" s="425">
        <v>44804</v>
      </c>
      <c r="L8765" s="425" t="s">
        <v>644</v>
      </c>
      <c r="M8765" s="425">
        <v>2460.36</v>
      </c>
      <c r="N8765" s="425">
        <v>3.83</v>
      </c>
      <c r="O8765" s="425" t="s">
        <v>645</v>
      </c>
      <c r="P8765" s="432">
        <v>3.7549999999999999</v>
      </c>
      <c r="Q8765" s="425">
        <v>30543689</v>
      </c>
      <c r="R8765" s="425" t="s">
        <v>646</v>
      </c>
      <c r="S8765" s="425">
        <v>8540392</v>
      </c>
      <c r="T8765" s="425" t="s">
        <v>3454</v>
      </c>
    </row>
    <row r="8766" spans="1:20" x14ac:dyDescent="0.25">
      <c r="A8766" s="425" t="s">
        <v>637</v>
      </c>
      <c r="B8766" s="425" t="s">
        <v>828</v>
      </c>
      <c r="C8766" s="425" t="s">
        <v>639</v>
      </c>
      <c r="D8766" s="425" t="s">
        <v>663</v>
      </c>
      <c r="E8766" s="425" t="s">
        <v>652</v>
      </c>
      <c r="F8766" s="425">
        <v>528004120010</v>
      </c>
      <c r="G8766" s="425" t="s">
        <v>653</v>
      </c>
      <c r="H8766" s="425">
        <v>583590</v>
      </c>
      <c r="I8766" s="425" t="s">
        <v>170</v>
      </c>
      <c r="J8766" s="425">
        <v>202302</v>
      </c>
      <c r="K8766" s="425">
        <v>44804</v>
      </c>
      <c r="L8766" s="425" t="s">
        <v>644</v>
      </c>
      <c r="M8766" s="425">
        <v>156053.82</v>
      </c>
      <c r="N8766" s="425">
        <v>242.63</v>
      </c>
      <c r="O8766" s="425" t="s">
        <v>645</v>
      </c>
      <c r="P8766" s="432">
        <v>237.90100000000001</v>
      </c>
      <c r="Q8766" s="425">
        <v>30543689</v>
      </c>
      <c r="R8766" s="425" t="s">
        <v>654</v>
      </c>
      <c r="S8766" s="425" t="s">
        <v>664</v>
      </c>
      <c r="T8766" s="425" t="s">
        <v>3519</v>
      </c>
    </row>
    <row r="8767" spans="1:20" x14ac:dyDescent="0.25">
      <c r="A8767" s="425" t="s">
        <v>637</v>
      </c>
      <c r="B8767" s="425" t="s">
        <v>730</v>
      </c>
      <c r="C8767" s="425" t="s">
        <v>639</v>
      </c>
      <c r="D8767" s="425" t="s">
        <v>651</v>
      </c>
      <c r="E8767" s="425" t="s">
        <v>667</v>
      </c>
      <c r="F8767" s="425">
        <v>528004120002</v>
      </c>
      <c r="G8767" s="425" t="s">
        <v>642</v>
      </c>
      <c r="H8767" s="425">
        <v>583149</v>
      </c>
      <c r="I8767" s="425" t="s">
        <v>680</v>
      </c>
      <c r="J8767" s="425">
        <v>202302</v>
      </c>
      <c r="K8767" s="425">
        <v>44804</v>
      </c>
      <c r="L8767" s="425" t="s">
        <v>644</v>
      </c>
      <c r="M8767" s="425">
        <v>-1343.86</v>
      </c>
      <c r="N8767" s="425">
        <v>-2.09</v>
      </c>
      <c r="O8767" s="425" t="s">
        <v>645</v>
      </c>
      <c r="P8767" s="432">
        <v>-2.0489999999999999</v>
      </c>
      <c r="Q8767" s="425">
        <v>30543689</v>
      </c>
      <c r="R8767" s="425" t="s">
        <v>646</v>
      </c>
      <c r="S8767" s="425">
        <v>8540358</v>
      </c>
      <c r="T8767" s="425" t="s">
        <v>3465</v>
      </c>
    </row>
    <row r="8768" spans="1:20" x14ac:dyDescent="0.25">
      <c r="A8768" s="425" t="s">
        <v>637</v>
      </c>
      <c r="B8768" s="425" t="s">
        <v>730</v>
      </c>
      <c r="C8768" s="425" t="s">
        <v>639</v>
      </c>
      <c r="D8768" s="425" t="s">
        <v>695</v>
      </c>
      <c r="E8768" s="425" t="s">
        <v>667</v>
      </c>
      <c r="F8768" s="425">
        <v>528004120002</v>
      </c>
      <c r="G8768" s="425" t="s">
        <v>642</v>
      </c>
      <c r="H8768" s="425">
        <v>583149</v>
      </c>
      <c r="I8768" s="425" t="s">
        <v>680</v>
      </c>
      <c r="J8768" s="425">
        <v>202302</v>
      </c>
      <c r="K8768" s="425">
        <v>44804</v>
      </c>
      <c r="L8768" s="425" t="s">
        <v>644</v>
      </c>
      <c r="M8768" s="425">
        <v>-11448.17</v>
      </c>
      <c r="N8768" s="425">
        <v>-17.8</v>
      </c>
      <c r="O8768" s="425" t="s">
        <v>645</v>
      </c>
      <c r="P8768" s="432">
        <v>-17.452999999999999</v>
      </c>
      <c r="Q8768" s="425">
        <v>30543689</v>
      </c>
      <c r="R8768" s="425" t="s">
        <v>646</v>
      </c>
      <c r="S8768" s="425">
        <v>2023596</v>
      </c>
      <c r="T8768" s="425" t="s">
        <v>3455</v>
      </c>
    </row>
    <row r="8769" spans="1:20" x14ac:dyDescent="0.25">
      <c r="A8769" s="425" t="s">
        <v>637</v>
      </c>
      <c r="B8769" s="425" t="s">
        <v>730</v>
      </c>
      <c r="C8769" s="425" t="s">
        <v>639</v>
      </c>
      <c r="D8769" s="425" t="s">
        <v>651</v>
      </c>
      <c r="E8769" s="425" t="s">
        <v>667</v>
      </c>
      <c r="F8769" s="425">
        <v>528004120002</v>
      </c>
      <c r="G8769" s="425" t="s">
        <v>642</v>
      </c>
      <c r="H8769" s="425">
        <v>583149</v>
      </c>
      <c r="I8769" s="425" t="s">
        <v>680</v>
      </c>
      <c r="J8769" s="425">
        <v>202302</v>
      </c>
      <c r="K8769" s="425">
        <v>44804</v>
      </c>
      <c r="L8769" s="425" t="s">
        <v>644</v>
      </c>
      <c r="M8769" s="425">
        <v>-267.01</v>
      </c>
      <c r="N8769" s="425">
        <v>-0.42</v>
      </c>
      <c r="O8769" s="425" t="s">
        <v>645</v>
      </c>
      <c r="P8769" s="432">
        <v>-0.41199999999999998</v>
      </c>
      <c r="Q8769" s="425">
        <v>30543689</v>
      </c>
      <c r="R8769" s="425" t="s">
        <v>646</v>
      </c>
      <c r="S8769" s="425">
        <v>2036440</v>
      </c>
      <c r="T8769" s="425" t="s">
        <v>3451</v>
      </c>
    </row>
    <row r="8770" spans="1:20" x14ac:dyDescent="0.25">
      <c r="A8770" s="425" t="s">
        <v>637</v>
      </c>
      <c r="B8770" s="425" t="s">
        <v>730</v>
      </c>
      <c r="C8770" s="425" t="s">
        <v>639</v>
      </c>
      <c r="D8770" s="425" t="s">
        <v>651</v>
      </c>
      <c r="E8770" s="425" t="s">
        <v>667</v>
      </c>
      <c r="F8770" s="425">
        <v>528004120002</v>
      </c>
      <c r="G8770" s="425" t="s">
        <v>642</v>
      </c>
      <c r="H8770" s="425">
        <v>583149</v>
      </c>
      <c r="I8770" s="425" t="s">
        <v>680</v>
      </c>
      <c r="J8770" s="425">
        <v>202302</v>
      </c>
      <c r="K8770" s="425">
        <v>44804</v>
      </c>
      <c r="L8770" s="425" t="s">
        <v>644</v>
      </c>
      <c r="M8770" s="425">
        <v>-10908.52</v>
      </c>
      <c r="N8770" s="425">
        <v>-16.96</v>
      </c>
      <c r="O8770" s="425" t="s">
        <v>645</v>
      </c>
      <c r="P8770" s="432">
        <v>-16.629000000000001</v>
      </c>
      <c r="Q8770" s="425">
        <v>30543689</v>
      </c>
      <c r="R8770" s="425" t="s">
        <v>646</v>
      </c>
      <c r="S8770" s="425">
        <v>8540399</v>
      </c>
      <c r="T8770" s="425" t="s">
        <v>3449</v>
      </c>
    </row>
    <row r="8771" spans="1:20" x14ac:dyDescent="0.25">
      <c r="A8771" s="425" t="s">
        <v>637</v>
      </c>
      <c r="B8771" s="425" t="s">
        <v>861</v>
      </c>
      <c r="C8771" s="425" t="s">
        <v>639</v>
      </c>
      <c r="D8771" s="425" t="s">
        <v>640</v>
      </c>
      <c r="E8771" s="425" t="s">
        <v>673</v>
      </c>
      <c r="F8771" s="425">
        <v>528004120002</v>
      </c>
      <c r="G8771" s="425" t="s">
        <v>642</v>
      </c>
      <c r="H8771" s="425">
        <v>583148</v>
      </c>
      <c r="I8771" s="425" t="s">
        <v>699</v>
      </c>
      <c r="J8771" s="425">
        <v>202302</v>
      </c>
      <c r="K8771" s="425">
        <v>44804</v>
      </c>
      <c r="L8771" s="425" t="s">
        <v>644</v>
      </c>
      <c r="M8771" s="425">
        <v>-8442.7800000000007</v>
      </c>
      <c r="N8771" s="425">
        <v>-13.13</v>
      </c>
      <c r="O8771" s="425" t="s">
        <v>645</v>
      </c>
      <c r="P8771" s="432">
        <v>-12.874000000000001</v>
      </c>
      <c r="Q8771" s="425">
        <v>30543689</v>
      </c>
      <c r="R8771" s="425" t="s">
        <v>646</v>
      </c>
      <c r="S8771" s="425">
        <v>2029740</v>
      </c>
      <c r="T8771" s="425" t="s">
        <v>2019</v>
      </c>
    </row>
    <row r="8772" spans="1:20" x14ac:dyDescent="0.25">
      <c r="A8772" s="425" t="s">
        <v>637</v>
      </c>
      <c r="B8772" s="425" t="s">
        <v>861</v>
      </c>
      <c r="C8772" s="425" t="s">
        <v>639</v>
      </c>
      <c r="D8772" s="425" t="s">
        <v>640</v>
      </c>
      <c r="E8772" s="425" t="s">
        <v>673</v>
      </c>
      <c r="F8772" s="425">
        <v>528004120002</v>
      </c>
      <c r="G8772" s="425" t="s">
        <v>642</v>
      </c>
      <c r="H8772" s="425">
        <v>583148</v>
      </c>
      <c r="I8772" s="425" t="s">
        <v>699</v>
      </c>
      <c r="J8772" s="425">
        <v>202302</v>
      </c>
      <c r="K8772" s="425">
        <v>44804</v>
      </c>
      <c r="L8772" s="425" t="s">
        <v>644</v>
      </c>
      <c r="M8772" s="425">
        <v>-3087.06</v>
      </c>
      <c r="N8772" s="425">
        <v>-4.8</v>
      </c>
      <c r="O8772" s="425" t="s">
        <v>645</v>
      </c>
      <c r="P8772" s="432">
        <v>-4.7060000000000004</v>
      </c>
      <c r="Q8772" s="425">
        <v>30543689</v>
      </c>
      <c r="R8772" s="425" t="s">
        <v>646</v>
      </c>
      <c r="S8772" s="425">
        <v>2012905</v>
      </c>
      <c r="T8772" s="425" t="s">
        <v>1617</v>
      </c>
    </row>
    <row r="8773" spans="1:20" x14ac:dyDescent="0.25">
      <c r="A8773" s="425" t="s">
        <v>637</v>
      </c>
      <c r="B8773" s="425" t="s">
        <v>730</v>
      </c>
      <c r="C8773" s="425" t="s">
        <v>639</v>
      </c>
      <c r="D8773" s="425" t="s">
        <v>651</v>
      </c>
      <c r="E8773" s="425" t="s">
        <v>673</v>
      </c>
      <c r="F8773" s="425">
        <v>528004120002</v>
      </c>
      <c r="G8773" s="425" t="s">
        <v>642</v>
      </c>
      <c r="H8773" s="425">
        <v>583148</v>
      </c>
      <c r="I8773" s="425" t="s">
        <v>699</v>
      </c>
      <c r="J8773" s="425">
        <v>202302</v>
      </c>
      <c r="K8773" s="425">
        <v>44804</v>
      </c>
      <c r="L8773" s="425" t="s">
        <v>644</v>
      </c>
      <c r="M8773" s="425">
        <v>-3237.4</v>
      </c>
      <c r="N8773" s="425">
        <v>-5.03</v>
      </c>
      <c r="O8773" s="425" t="s">
        <v>645</v>
      </c>
      <c r="P8773" s="432">
        <v>-4.9320000000000004</v>
      </c>
      <c r="Q8773" s="425">
        <v>30543689</v>
      </c>
      <c r="R8773" s="425" t="s">
        <v>646</v>
      </c>
      <c r="S8773" s="425">
        <v>8540386</v>
      </c>
      <c r="T8773" s="425" t="s">
        <v>3459</v>
      </c>
    </row>
    <row r="8774" spans="1:20" x14ac:dyDescent="0.25">
      <c r="A8774" s="425" t="s">
        <v>637</v>
      </c>
      <c r="B8774" s="425" t="s">
        <v>730</v>
      </c>
      <c r="C8774" s="425" t="s">
        <v>639</v>
      </c>
      <c r="D8774" s="425" t="s">
        <v>695</v>
      </c>
      <c r="E8774" s="425" t="s">
        <v>673</v>
      </c>
      <c r="F8774" s="425">
        <v>528004120002</v>
      </c>
      <c r="G8774" s="425" t="s">
        <v>642</v>
      </c>
      <c r="H8774" s="425">
        <v>583148</v>
      </c>
      <c r="I8774" s="425" t="s">
        <v>699</v>
      </c>
      <c r="J8774" s="425">
        <v>202302</v>
      </c>
      <c r="K8774" s="425">
        <v>44804</v>
      </c>
      <c r="L8774" s="425" t="s">
        <v>644</v>
      </c>
      <c r="M8774" s="425">
        <v>-7231.97</v>
      </c>
      <c r="N8774" s="425">
        <v>-11.24</v>
      </c>
      <c r="O8774" s="425" t="s">
        <v>645</v>
      </c>
      <c r="P8774" s="432">
        <v>-11.021000000000001</v>
      </c>
      <c r="Q8774" s="425">
        <v>30543689</v>
      </c>
      <c r="R8774" s="425" t="s">
        <v>646</v>
      </c>
      <c r="S8774" s="425">
        <v>2046481</v>
      </c>
      <c r="T8774" s="425" t="s">
        <v>3457</v>
      </c>
    </row>
    <row r="8775" spans="1:20" x14ac:dyDescent="0.25">
      <c r="A8775" s="425" t="s">
        <v>637</v>
      </c>
      <c r="B8775" s="425" t="s">
        <v>730</v>
      </c>
      <c r="C8775" s="425" t="s">
        <v>639</v>
      </c>
      <c r="D8775" s="425" t="s">
        <v>651</v>
      </c>
      <c r="E8775" s="425" t="s">
        <v>673</v>
      </c>
      <c r="F8775" s="425">
        <v>528004120002</v>
      </c>
      <c r="G8775" s="425" t="s">
        <v>642</v>
      </c>
      <c r="H8775" s="425">
        <v>583148</v>
      </c>
      <c r="I8775" s="425" t="s">
        <v>699</v>
      </c>
      <c r="J8775" s="425">
        <v>202302</v>
      </c>
      <c r="K8775" s="425">
        <v>44804</v>
      </c>
      <c r="L8775" s="425" t="s">
        <v>644</v>
      </c>
      <c r="M8775" s="425">
        <v>-3654.59</v>
      </c>
      <c r="N8775" s="425">
        <v>-5.68</v>
      </c>
      <c r="O8775" s="425" t="s">
        <v>645</v>
      </c>
      <c r="P8775" s="432">
        <v>-5.569</v>
      </c>
      <c r="Q8775" s="425">
        <v>30543689</v>
      </c>
      <c r="R8775" s="425" t="s">
        <v>646</v>
      </c>
      <c r="S8775" s="425">
        <v>8540279</v>
      </c>
      <c r="T8775" s="425" t="s">
        <v>3450</v>
      </c>
    </row>
    <row r="8776" spans="1:20" x14ac:dyDescent="0.25">
      <c r="A8776" s="425" t="s">
        <v>637</v>
      </c>
      <c r="B8776" s="425" t="s">
        <v>861</v>
      </c>
      <c r="C8776" s="425" t="s">
        <v>639</v>
      </c>
      <c r="D8776" s="425" t="s">
        <v>640</v>
      </c>
      <c r="E8776" s="425" t="s">
        <v>673</v>
      </c>
      <c r="F8776" s="425">
        <v>528004120002</v>
      </c>
      <c r="G8776" s="425" t="s">
        <v>642</v>
      </c>
      <c r="H8776" s="425">
        <v>583133</v>
      </c>
      <c r="I8776" s="425" t="s">
        <v>29</v>
      </c>
      <c r="J8776" s="425">
        <v>202302</v>
      </c>
      <c r="K8776" s="425">
        <v>44804</v>
      </c>
      <c r="L8776" s="425" t="s">
        <v>644</v>
      </c>
      <c r="M8776" s="425">
        <v>3087.06</v>
      </c>
      <c r="N8776" s="425">
        <v>4.8</v>
      </c>
      <c r="O8776" s="425" t="s">
        <v>645</v>
      </c>
      <c r="P8776" s="432">
        <v>4.7060000000000004</v>
      </c>
      <c r="Q8776" s="425">
        <v>30543689</v>
      </c>
      <c r="R8776" s="425" t="s">
        <v>646</v>
      </c>
      <c r="S8776" s="425">
        <v>2012905</v>
      </c>
      <c r="T8776" s="425" t="s">
        <v>1617</v>
      </c>
    </row>
    <row r="8777" spans="1:20" x14ac:dyDescent="0.25">
      <c r="A8777" s="425" t="s">
        <v>637</v>
      </c>
      <c r="B8777" s="425" t="s">
        <v>861</v>
      </c>
      <c r="C8777" s="425" t="s">
        <v>639</v>
      </c>
      <c r="D8777" s="425" t="s">
        <v>640</v>
      </c>
      <c r="E8777" s="425" t="s">
        <v>673</v>
      </c>
      <c r="F8777" s="425">
        <v>528004120002</v>
      </c>
      <c r="G8777" s="425" t="s">
        <v>642</v>
      </c>
      <c r="H8777" s="425">
        <v>583133</v>
      </c>
      <c r="I8777" s="425" t="s">
        <v>29</v>
      </c>
      <c r="J8777" s="425">
        <v>202302</v>
      </c>
      <c r="K8777" s="425">
        <v>44804</v>
      </c>
      <c r="L8777" s="425" t="s">
        <v>644</v>
      </c>
      <c r="M8777" s="425">
        <v>8442.7800000000007</v>
      </c>
      <c r="N8777" s="425">
        <v>13.13</v>
      </c>
      <c r="O8777" s="425" t="s">
        <v>645</v>
      </c>
      <c r="P8777" s="432">
        <v>12.874000000000001</v>
      </c>
      <c r="Q8777" s="425">
        <v>30543689</v>
      </c>
      <c r="R8777" s="425" t="s">
        <v>646</v>
      </c>
      <c r="S8777" s="425">
        <v>2029740</v>
      </c>
      <c r="T8777" s="425" t="s">
        <v>2019</v>
      </c>
    </row>
    <row r="8778" spans="1:20" x14ac:dyDescent="0.25">
      <c r="A8778" s="425" t="s">
        <v>637</v>
      </c>
      <c r="B8778" s="425" t="s">
        <v>831</v>
      </c>
      <c r="C8778" s="425" t="s">
        <v>639</v>
      </c>
      <c r="D8778" s="425" t="s">
        <v>651</v>
      </c>
      <c r="E8778" s="425" t="s">
        <v>667</v>
      </c>
      <c r="F8778" s="425">
        <v>528004120002</v>
      </c>
      <c r="G8778" s="425" t="s">
        <v>642</v>
      </c>
      <c r="H8778" s="425">
        <v>583149</v>
      </c>
      <c r="I8778" s="425" t="s">
        <v>680</v>
      </c>
      <c r="J8778" s="425">
        <v>202302</v>
      </c>
      <c r="K8778" s="425">
        <v>44804</v>
      </c>
      <c r="L8778" s="425" t="s">
        <v>644</v>
      </c>
      <c r="M8778" s="425">
        <v>-748.72</v>
      </c>
      <c r="N8778" s="425">
        <v>-1.1599999999999999</v>
      </c>
      <c r="O8778" s="425" t="s">
        <v>645</v>
      </c>
      <c r="P8778" s="432">
        <v>-1.137</v>
      </c>
      <c r="Q8778" s="425">
        <v>30543689</v>
      </c>
      <c r="R8778" s="425" t="s">
        <v>646</v>
      </c>
      <c r="S8778" s="425">
        <v>2036440</v>
      </c>
      <c r="T8778" s="425" t="s">
        <v>3495</v>
      </c>
    </row>
    <row r="8779" spans="1:20" x14ac:dyDescent="0.25">
      <c r="A8779" s="425" t="s">
        <v>637</v>
      </c>
      <c r="B8779" s="425" t="s">
        <v>831</v>
      </c>
      <c r="C8779" s="425" t="s">
        <v>639</v>
      </c>
      <c r="D8779" s="425" t="s">
        <v>651</v>
      </c>
      <c r="E8779" s="425" t="s">
        <v>667</v>
      </c>
      <c r="F8779" s="425">
        <v>528004120002</v>
      </c>
      <c r="G8779" s="425" t="s">
        <v>642</v>
      </c>
      <c r="H8779" s="425">
        <v>583149</v>
      </c>
      <c r="I8779" s="425" t="s">
        <v>680</v>
      </c>
      <c r="J8779" s="425">
        <v>202302</v>
      </c>
      <c r="K8779" s="425">
        <v>44804</v>
      </c>
      <c r="L8779" s="425" t="s">
        <v>644</v>
      </c>
      <c r="M8779" s="425">
        <v>-4783.01</v>
      </c>
      <c r="N8779" s="425">
        <v>-7.44</v>
      </c>
      <c r="O8779" s="425" t="s">
        <v>645</v>
      </c>
      <c r="P8779" s="432">
        <v>-7.2949999999999999</v>
      </c>
      <c r="Q8779" s="425">
        <v>30543689</v>
      </c>
      <c r="R8779" s="425" t="s">
        <v>646</v>
      </c>
      <c r="S8779" s="425">
        <v>8540358</v>
      </c>
      <c r="T8779" s="425" t="s">
        <v>3478</v>
      </c>
    </row>
    <row r="8780" spans="1:20" x14ac:dyDescent="0.25">
      <c r="A8780" s="425" t="s">
        <v>637</v>
      </c>
      <c r="B8780" s="425" t="s">
        <v>831</v>
      </c>
      <c r="C8780" s="425" t="s">
        <v>639</v>
      </c>
      <c r="D8780" s="425" t="s">
        <v>695</v>
      </c>
      <c r="E8780" s="425" t="s">
        <v>667</v>
      </c>
      <c r="F8780" s="425">
        <v>528004120002</v>
      </c>
      <c r="G8780" s="425" t="s">
        <v>642</v>
      </c>
      <c r="H8780" s="425">
        <v>583149</v>
      </c>
      <c r="I8780" s="425" t="s">
        <v>680</v>
      </c>
      <c r="J8780" s="425">
        <v>202302</v>
      </c>
      <c r="K8780" s="425">
        <v>44804</v>
      </c>
      <c r="L8780" s="425" t="s">
        <v>644</v>
      </c>
      <c r="M8780" s="425">
        <v>-47418.11</v>
      </c>
      <c r="N8780" s="425">
        <v>-73.73</v>
      </c>
      <c r="O8780" s="425" t="s">
        <v>645</v>
      </c>
      <c r="P8780" s="432">
        <v>-72.293000000000006</v>
      </c>
      <c r="Q8780" s="425">
        <v>30543689</v>
      </c>
      <c r="R8780" s="425" t="s">
        <v>646</v>
      </c>
      <c r="S8780" s="425">
        <v>2023596</v>
      </c>
      <c r="T8780" s="425" t="s">
        <v>3474</v>
      </c>
    </row>
    <row r="8781" spans="1:20" x14ac:dyDescent="0.25">
      <c r="A8781" s="425" t="s">
        <v>637</v>
      </c>
      <c r="B8781" s="425" t="s">
        <v>831</v>
      </c>
      <c r="C8781" s="425" t="s">
        <v>639</v>
      </c>
      <c r="D8781" s="425" t="s">
        <v>651</v>
      </c>
      <c r="E8781" s="425" t="s">
        <v>667</v>
      </c>
      <c r="F8781" s="425">
        <v>528004120002</v>
      </c>
      <c r="G8781" s="425" t="s">
        <v>642</v>
      </c>
      <c r="H8781" s="425">
        <v>583149</v>
      </c>
      <c r="I8781" s="425" t="s">
        <v>680</v>
      </c>
      <c r="J8781" s="425">
        <v>202302</v>
      </c>
      <c r="K8781" s="425">
        <v>44804</v>
      </c>
      <c r="L8781" s="425" t="s">
        <v>644</v>
      </c>
      <c r="M8781" s="425">
        <v>-9296.06</v>
      </c>
      <c r="N8781" s="425">
        <v>-14.45</v>
      </c>
      <c r="O8781" s="425" t="s">
        <v>645</v>
      </c>
      <c r="P8781" s="432">
        <v>-14.167999999999999</v>
      </c>
      <c r="Q8781" s="425">
        <v>30543689</v>
      </c>
      <c r="R8781" s="425" t="s">
        <v>646</v>
      </c>
      <c r="S8781" s="425">
        <v>8540399</v>
      </c>
      <c r="T8781" s="425" t="s">
        <v>3467</v>
      </c>
    </row>
    <row r="8782" spans="1:20" x14ac:dyDescent="0.25">
      <c r="A8782" s="425" t="s">
        <v>637</v>
      </c>
      <c r="B8782" s="425" t="s">
        <v>831</v>
      </c>
      <c r="C8782" s="425" t="s">
        <v>639</v>
      </c>
      <c r="D8782" s="425" t="s">
        <v>695</v>
      </c>
      <c r="E8782" s="425" t="s">
        <v>673</v>
      </c>
      <c r="F8782" s="425">
        <v>528004120002</v>
      </c>
      <c r="G8782" s="425" t="s">
        <v>642</v>
      </c>
      <c r="H8782" s="425">
        <v>583148</v>
      </c>
      <c r="I8782" s="425" t="s">
        <v>699</v>
      </c>
      <c r="J8782" s="425">
        <v>202302</v>
      </c>
      <c r="K8782" s="425">
        <v>44804</v>
      </c>
      <c r="L8782" s="425" t="s">
        <v>644</v>
      </c>
      <c r="M8782" s="425">
        <v>-15198.11</v>
      </c>
      <c r="N8782" s="425">
        <v>-23.63</v>
      </c>
      <c r="O8782" s="425" t="s">
        <v>645</v>
      </c>
      <c r="P8782" s="432">
        <v>-23.169</v>
      </c>
      <c r="Q8782" s="425">
        <v>30543689</v>
      </c>
      <c r="R8782" s="425" t="s">
        <v>646</v>
      </c>
      <c r="S8782" s="425">
        <v>2046481</v>
      </c>
      <c r="T8782" s="425" t="s">
        <v>3486</v>
      </c>
    </row>
    <row r="8783" spans="1:20" x14ac:dyDescent="0.25">
      <c r="A8783" s="425" t="s">
        <v>637</v>
      </c>
      <c r="B8783" s="425" t="s">
        <v>730</v>
      </c>
      <c r="C8783" s="425" t="s">
        <v>639</v>
      </c>
      <c r="D8783" s="425" t="s">
        <v>651</v>
      </c>
      <c r="E8783" s="425" t="s">
        <v>667</v>
      </c>
      <c r="F8783" s="425">
        <v>528004120002</v>
      </c>
      <c r="G8783" s="425" t="s">
        <v>642</v>
      </c>
      <c r="H8783" s="425">
        <v>583135</v>
      </c>
      <c r="I8783" s="425" t="s">
        <v>31</v>
      </c>
      <c r="J8783" s="425">
        <v>202302</v>
      </c>
      <c r="K8783" s="425">
        <v>44804</v>
      </c>
      <c r="L8783" s="425" t="s">
        <v>644</v>
      </c>
      <c r="M8783" s="425">
        <v>1343.86</v>
      </c>
      <c r="N8783" s="425">
        <v>2.09</v>
      </c>
      <c r="O8783" s="425" t="s">
        <v>645</v>
      </c>
      <c r="P8783" s="432">
        <v>2.0489999999999999</v>
      </c>
      <c r="Q8783" s="425">
        <v>30543689</v>
      </c>
      <c r="R8783" s="425" t="s">
        <v>646</v>
      </c>
      <c r="S8783" s="425">
        <v>8540358</v>
      </c>
      <c r="T8783" s="425" t="s">
        <v>3465</v>
      </c>
    </row>
    <row r="8784" spans="1:20" x14ac:dyDescent="0.25">
      <c r="A8784" s="425" t="s">
        <v>637</v>
      </c>
      <c r="B8784" s="425" t="s">
        <v>730</v>
      </c>
      <c r="C8784" s="425" t="s">
        <v>639</v>
      </c>
      <c r="D8784" s="425" t="s">
        <v>695</v>
      </c>
      <c r="E8784" s="425" t="s">
        <v>667</v>
      </c>
      <c r="F8784" s="425">
        <v>528004120002</v>
      </c>
      <c r="G8784" s="425" t="s">
        <v>642</v>
      </c>
      <c r="H8784" s="425">
        <v>583135</v>
      </c>
      <c r="I8784" s="425" t="s">
        <v>31</v>
      </c>
      <c r="J8784" s="425">
        <v>202302</v>
      </c>
      <c r="K8784" s="425">
        <v>44804</v>
      </c>
      <c r="L8784" s="425" t="s">
        <v>644</v>
      </c>
      <c r="M8784" s="425">
        <v>11448.17</v>
      </c>
      <c r="N8784" s="425">
        <v>17.8</v>
      </c>
      <c r="O8784" s="425" t="s">
        <v>645</v>
      </c>
      <c r="P8784" s="432">
        <v>17.452999999999999</v>
      </c>
      <c r="Q8784" s="425">
        <v>30543689</v>
      </c>
      <c r="R8784" s="425" t="s">
        <v>646</v>
      </c>
      <c r="S8784" s="425">
        <v>2023596</v>
      </c>
      <c r="T8784" s="425" t="s">
        <v>3455</v>
      </c>
    </row>
    <row r="8785" spans="1:20" x14ac:dyDescent="0.25">
      <c r="A8785" s="425" t="s">
        <v>637</v>
      </c>
      <c r="B8785" s="425" t="s">
        <v>730</v>
      </c>
      <c r="C8785" s="425" t="s">
        <v>639</v>
      </c>
      <c r="D8785" s="425" t="s">
        <v>651</v>
      </c>
      <c r="E8785" s="425" t="s">
        <v>667</v>
      </c>
      <c r="F8785" s="425">
        <v>528004120002</v>
      </c>
      <c r="G8785" s="425" t="s">
        <v>642</v>
      </c>
      <c r="H8785" s="425">
        <v>583135</v>
      </c>
      <c r="I8785" s="425" t="s">
        <v>31</v>
      </c>
      <c r="J8785" s="425">
        <v>202302</v>
      </c>
      <c r="K8785" s="425">
        <v>44804</v>
      </c>
      <c r="L8785" s="425" t="s">
        <v>644</v>
      </c>
      <c r="M8785" s="425">
        <v>267.01</v>
      </c>
      <c r="N8785" s="425">
        <v>0.42</v>
      </c>
      <c r="O8785" s="425" t="s">
        <v>645</v>
      </c>
      <c r="P8785" s="432">
        <v>0.41199999999999998</v>
      </c>
      <c r="Q8785" s="425">
        <v>30543689</v>
      </c>
      <c r="R8785" s="425" t="s">
        <v>646</v>
      </c>
      <c r="S8785" s="425">
        <v>2036440</v>
      </c>
      <c r="T8785" s="425" t="s">
        <v>3451</v>
      </c>
    </row>
    <row r="8786" spans="1:20" x14ac:dyDescent="0.25">
      <c r="A8786" s="425" t="s">
        <v>637</v>
      </c>
      <c r="B8786" s="425" t="s">
        <v>730</v>
      </c>
      <c r="C8786" s="425" t="s">
        <v>639</v>
      </c>
      <c r="D8786" s="425" t="s">
        <v>651</v>
      </c>
      <c r="E8786" s="425" t="s">
        <v>667</v>
      </c>
      <c r="F8786" s="425">
        <v>528004120002</v>
      </c>
      <c r="G8786" s="425" t="s">
        <v>642</v>
      </c>
      <c r="H8786" s="425">
        <v>583135</v>
      </c>
      <c r="I8786" s="425" t="s">
        <v>31</v>
      </c>
      <c r="J8786" s="425">
        <v>202302</v>
      </c>
      <c r="K8786" s="425">
        <v>44804</v>
      </c>
      <c r="L8786" s="425" t="s">
        <v>644</v>
      </c>
      <c r="M8786" s="425">
        <v>10908.52</v>
      </c>
      <c r="N8786" s="425">
        <v>16.96</v>
      </c>
      <c r="O8786" s="425" t="s">
        <v>645</v>
      </c>
      <c r="P8786" s="432">
        <v>16.629000000000001</v>
      </c>
      <c r="Q8786" s="425">
        <v>30543689</v>
      </c>
      <c r="R8786" s="425" t="s">
        <v>646</v>
      </c>
      <c r="S8786" s="425">
        <v>8540399</v>
      </c>
      <c r="T8786" s="425" t="s">
        <v>3449</v>
      </c>
    </row>
    <row r="8787" spans="1:20" x14ac:dyDescent="0.25">
      <c r="A8787" s="425" t="s">
        <v>637</v>
      </c>
      <c r="B8787" s="425" t="s">
        <v>831</v>
      </c>
      <c r="C8787" s="425" t="s">
        <v>639</v>
      </c>
      <c r="D8787" s="425" t="s">
        <v>651</v>
      </c>
      <c r="E8787" s="425" t="s">
        <v>673</v>
      </c>
      <c r="F8787" s="425">
        <v>528004120002</v>
      </c>
      <c r="G8787" s="425" t="s">
        <v>642</v>
      </c>
      <c r="H8787" s="425">
        <v>583148</v>
      </c>
      <c r="I8787" s="425" t="s">
        <v>699</v>
      </c>
      <c r="J8787" s="425">
        <v>202302</v>
      </c>
      <c r="K8787" s="425">
        <v>44804</v>
      </c>
      <c r="L8787" s="425" t="s">
        <v>644</v>
      </c>
      <c r="M8787" s="425">
        <v>-5771.95</v>
      </c>
      <c r="N8787" s="425">
        <v>-8.9700000000000006</v>
      </c>
      <c r="O8787" s="425" t="s">
        <v>645</v>
      </c>
      <c r="P8787" s="432">
        <v>-8.7949999999999999</v>
      </c>
      <c r="Q8787" s="425">
        <v>30543689</v>
      </c>
      <c r="R8787" s="425" t="s">
        <v>646</v>
      </c>
      <c r="S8787" s="425">
        <v>8540279</v>
      </c>
      <c r="T8787" s="425" t="s">
        <v>3484</v>
      </c>
    </row>
    <row r="8788" spans="1:20" x14ac:dyDescent="0.25">
      <c r="A8788" s="425" t="s">
        <v>637</v>
      </c>
      <c r="B8788" s="425" t="s">
        <v>831</v>
      </c>
      <c r="C8788" s="425" t="s">
        <v>639</v>
      </c>
      <c r="D8788" s="425" t="s">
        <v>651</v>
      </c>
      <c r="E8788" s="425" t="s">
        <v>673</v>
      </c>
      <c r="F8788" s="425">
        <v>528004120002</v>
      </c>
      <c r="G8788" s="425" t="s">
        <v>642</v>
      </c>
      <c r="H8788" s="425">
        <v>583148</v>
      </c>
      <c r="I8788" s="425" t="s">
        <v>699</v>
      </c>
      <c r="J8788" s="425">
        <v>202302</v>
      </c>
      <c r="K8788" s="425">
        <v>44804</v>
      </c>
      <c r="L8788" s="425" t="s">
        <v>644</v>
      </c>
      <c r="M8788" s="425">
        <v>-5140.3999999999996</v>
      </c>
      <c r="N8788" s="425">
        <v>-7.99</v>
      </c>
      <c r="O8788" s="425" t="s">
        <v>645</v>
      </c>
      <c r="P8788" s="432">
        <v>-7.8339999999999996</v>
      </c>
      <c r="Q8788" s="425">
        <v>30543689</v>
      </c>
      <c r="R8788" s="425" t="s">
        <v>646</v>
      </c>
      <c r="S8788" s="425">
        <v>8540386</v>
      </c>
      <c r="T8788" s="425" t="s">
        <v>3483</v>
      </c>
    </row>
    <row r="8789" spans="1:20" x14ac:dyDescent="0.25">
      <c r="A8789" s="425" t="s">
        <v>637</v>
      </c>
      <c r="B8789" s="425" t="s">
        <v>730</v>
      </c>
      <c r="C8789" s="425" t="s">
        <v>639</v>
      </c>
      <c r="D8789" s="425" t="s">
        <v>640</v>
      </c>
      <c r="E8789" s="425" t="s">
        <v>673</v>
      </c>
      <c r="F8789" s="425">
        <v>528004120002</v>
      </c>
      <c r="G8789" s="425" t="s">
        <v>642</v>
      </c>
      <c r="H8789" s="425">
        <v>583148</v>
      </c>
      <c r="I8789" s="425" t="s">
        <v>699</v>
      </c>
      <c r="J8789" s="425">
        <v>202302</v>
      </c>
      <c r="K8789" s="425">
        <v>44804</v>
      </c>
      <c r="L8789" s="425" t="s">
        <v>644</v>
      </c>
      <c r="M8789" s="425">
        <v>-30089.65</v>
      </c>
      <c r="N8789" s="425">
        <v>-46.78</v>
      </c>
      <c r="O8789" s="425" t="s">
        <v>645</v>
      </c>
      <c r="P8789" s="432">
        <v>-45.868000000000002</v>
      </c>
      <c r="Q8789" s="425">
        <v>30543689</v>
      </c>
      <c r="R8789" s="425" t="s">
        <v>646</v>
      </c>
      <c r="S8789" s="425">
        <v>2029740</v>
      </c>
      <c r="T8789" s="425" t="s">
        <v>3464</v>
      </c>
    </row>
    <row r="8790" spans="1:20" x14ac:dyDescent="0.25">
      <c r="A8790" s="425" t="s">
        <v>637</v>
      </c>
      <c r="B8790" s="425" t="s">
        <v>730</v>
      </c>
      <c r="C8790" s="425" t="s">
        <v>639</v>
      </c>
      <c r="D8790" s="425" t="s">
        <v>640</v>
      </c>
      <c r="E8790" s="425" t="s">
        <v>673</v>
      </c>
      <c r="F8790" s="425">
        <v>528004120002</v>
      </c>
      <c r="G8790" s="425" t="s">
        <v>642</v>
      </c>
      <c r="H8790" s="425">
        <v>583148</v>
      </c>
      <c r="I8790" s="425" t="s">
        <v>699</v>
      </c>
      <c r="J8790" s="425">
        <v>202302</v>
      </c>
      <c r="K8790" s="425">
        <v>44804</v>
      </c>
      <c r="L8790" s="425" t="s">
        <v>644</v>
      </c>
      <c r="M8790" s="425">
        <v>-1275.6400000000001</v>
      </c>
      <c r="N8790" s="425">
        <v>-1.98</v>
      </c>
      <c r="O8790" s="425" t="s">
        <v>645</v>
      </c>
      <c r="P8790" s="432">
        <v>-1.9410000000000001</v>
      </c>
      <c r="Q8790" s="425">
        <v>30543689</v>
      </c>
      <c r="R8790" s="425" t="s">
        <v>646</v>
      </c>
      <c r="S8790" s="425">
        <v>2012905</v>
      </c>
      <c r="T8790" s="425" t="s">
        <v>3462</v>
      </c>
    </row>
    <row r="8791" spans="1:20" x14ac:dyDescent="0.25">
      <c r="A8791" s="425" t="s">
        <v>637</v>
      </c>
      <c r="B8791" s="425" t="s">
        <v>730</v>
      </c>
      <c r="C8791" s="425" t="s">
        <v>639</v>
      </c>
      <c r="D8791" s="425" t="s">
        <v>640</v>
      </c>
      <c r="E8791" s="425" t="s">
        <v>673</v>
      </c>
      <c r="F8791" s="425">
        <v>528004120002</v>
      </c>
      <c r="G8791" s="425" t="s">
        <v>642</v>
      </c>
      <c r="H8791" s="425">
        <v>583148</v>
      </c>
      <c r="I8791" s="425" t="s">
        <v>699</v>
      </c>
      <c r="J8791" s="425">
        <v>202302</v>
      </c>
      <c r="K8791" s="425">
        <v>44804</v>
      </c>
      <c r="L8791" s="425" t="s">
        <v>644</v>
      </c>
      <c r="M8791" s="425">
        <v>-1488</v>
      </c>
      <c r="N8791" s="425">
        <v>-2.31</v>
      </c>
      <c r="O8791" s="425" t="s">
        <v>645</v>
      </c>
      <c r="P8791" s="432">
        <v>-2.2650000000000001</v>
      </c>
      <c r="Q8791" s="425">
        <v>30543689</v>
      </c>
      <c r="R8791" s="425" t="s">
        <v>646</v>
      </c>
      <c r="S8791" s="425">
        <v>8540206</v>
      </c>
      <c r="T8791" s="425" t="s">
        <v>3456</v>
      </c>
    </row>
    <row r="8792" spans="1:20" x14ac:dyDescent="0.25">
      <c r="A8792" s="425" t="s">
        <v>637</v>
      </c>
      <c r="B8792" s="425" t="s">
        <v>730</v>
      </c>
      <c r="C8792" s="425" t="s">
        <v>639</v>
      </c>
      <c r="D8792" s="425" t="s">
        <v>640</v>
      </c>
      <c r="E8792" s="425" t="s">
        <v>667</v>
      </c>
      <c r="F8792" s="425">
        <v>528004120002</v>
      </c>
      <c r="G8792" s="425" t="s">
        <v>642</v>
      </c>
      <c r="H8792" s="425">
        <v>583149</v>
      </c>
      <c r="I8792" s="425" t="s">
        <v>680</v>
      </c>
      <c r="J8792" s="425">
        <v>202302</v>
      </c>
      <c r="K8792" s="425">
        <v>44804</v>
      </c>
      <c r="L8792" s="425" t="s">
        <v>644</v>
      </c>
      <c r="M8792" s="425">
        <v>-2460.36</v>
      </c>
      <c r="N8792" s="425">
        <v>-3.83</v>
      </c>
      <c r="O8792" s="425" t="s">
        <v>645</v>
      </c>
      <c r="P8792" s="432">
        <v>-3.7549999999999999</v>
      </c>
      <c r="Q8792" s="425">
        <v>30543689</v>
      </c>
      <c r="R8792" s="425" t="s">
        <v>646</v>
      </c>
      <c r="S8792" s="425">
        <v>8540392</v>
      </c>
      <c r="T8792" s="425" t="s">
        <v>3454</v>
      </c>
    </row>
    <row r="8793" spans="1:20" x14ac:dyDescent="0.25">
      <c r="A8793" s="425" t="s">
        <v>637</v>
      </c>
      <c r="B8793" s="425" t="s">
        <v>730</v>
      </c>
      <c r="C8793" s="425" t="s">
        <v>639</v>
      </c>
      <c r="D8793" s="425" t="s">
        <v>651</v>
      </c>
      <c r="E8793" s="425" t="s">
        <v>673</v>
      </c>
      <c r="F8793" s="425">
        <v>528004120002</v>
      </c>
      <c r="G8793" s="425" t="s">
        <v>642</v>
      </c>
      <c r="H8793" s="425">
        <v>583133</v>
      </c>
      <c r="I8793" s="425" t="s">
        <v>29</v>
      </c>
      <c r="J8793" s="425">
        <v>202302</v>
      </c>
      <c r="K8793" s="425">
        <v>44804</v>
      </c>
      <c r="L8793" s="425" t="s">
        <v>644</v>
      </c>
      <c r="M8793" s="425">
        <v>3237.4</v>
      </c>
      <c r="N8793" s="425">
        <v>5.03</v>
      </c>
      <c r="O8793" s="425" t="s">
        <v>645</v>
      </c>
      <c r="P8793" s="432">
        <v>4.9320000000000004</v>
      </c>
      <c r="Q8793" s="425">
        <v>30543689</v>
      </c>
      <c r="R8793" s="425" t="s">
        <v>646</v>
      </c>
      <c r="S8793" s="425">
        <v>8540386</v>
      </c>
      <c r="T8793" s="425" t="s">
        <v>3459</v>
      </c>
    </row>
    <row r="8794" spans="1:20" x14ac:dyDescent="0.25">
      <c r="A8794" s="425" t="s">
        <v>637</v>
      </c>
      <c r="B8794" s="425" t="s">
        <v>730</v>
      </c>
      <c r="C8794" s="425" t="s">
        <v>639</v>
      </c>
      <c r="D8794" s="425" t="s">
        <v>695</v>
      </c>
      <c r="E8794" s="425" t="s">
        <v>673</v>
      </c>
      <c r="F8794" s="425">
        <v>528004120002</v>
      </c>
      <c r="G8794" s="425" t="s">
        <v>642</v>
      </c>
      <c r="H8794" s="425">
        <v>583133</v>
      </c>
      <c r="I8794" s="425" t="s">
        <v>29</v>
      </c>
      <c r="J8794" s="425">
        <v>202302</v>
      </c>
      <c r="K8794" s="425">
        <v>44804</v>
      </c>
      <c r="L8794" s="425" t="s">
        <v>644</v>
      </c>
      <c r="M8794" s="425">
        <v>7231.97</v>
      </c>
      <c r="N8794" s="425">
        <v>11.24</v>
      </c>
      <c r="O8794" s="425" t="s">
        <v>645</v>
      </c>
      <c r="P8794" s="432">
        <v>11.021000000000001</v>
      </c>
      <c r="Q8794" s="425">
        <v>30543689</v>
      </c>
      <c r="R8794" s="425" t="s">
        <v>646</v>
      </c>
      <c r="S8794" s="425">
        <v>2046481</v>
      </c>
      <c r="T8794" s="425" t="s">
        <v>3457</v>
      </c>
    </row>
    <row r="8795" spans="1:20" x14ac:dyDescent="0.25">
      <c r="A8795" s="425" t="s">
        <v>637</v>
      </c>
      <c r="B8795" s="425" t="s">
        <v>730</v>
      </c>
      <c r="C8795" s="425" t="s">
        <v>639</v>
      </c>
      <c r="D8795" s="425" t="s">
        <v>651</v>
      </c>
      <c r="E8795" s="425" t="s">
        <v>673</v>
      </c>
      <c r="F8795" s="425">
        <v>528004120002</v>
      </c>
      <c r="G8795" s="425" t="s">
        <v>642</v>
      </c>
      <c r="H8795" s="425">
        <v>583133</v>
      </c>
      <c r="I8795" s="425" t="s">
        <v>29</v>
      </c>
      <c r="J8795" s="425">
        <v>202302</v>
      </c>
      <c r="K8795" s="425">
        <v>44804</v>
      </c>
      <c r="L8795" s="425" t="s">
        <v>644</v>
      </c>
      <c r="M8795" s="425">
        <v>3654.59</v>
      </c>
      <c r="N8795" s="425">
        <v>5.68</v>
      </c>
      <c r="O8795" s="425" t="s">
        <v>645</v>
      </c>
      <c r="P8795" s="432">
        <v>5.569</v>
      </c>
      <c r="Q8795" s="425">
        <v>30543689</v>
      </c>
      <c r="R8795" s="425" t="s">
        <v>646</v>
      </c>
      <c r="S8795" s="425">
        <v>8540279</v>
      </c>
      <c r="T8795" s="425" t="s">
        <v>3450</v>
      </c>
    </row>
    <row r="8796" spans="1:20" x14ac:dyDescent="0.25">
      <c r="A8796" s="425" t="s">
        <v>637</v>
      </c>
      <c r="B8796" s="425" t="s">
        <v>831</v>
      </c>
      <c r="C8796" s="425" t="s">
        <v>639</v>
      </c>
      <c r="D8796" s="425" t="s">
        <v>640</v>
      </c>
      <c r="E8796" s="425" t="s">
        <v>673</v>
      </c>
      <c r="F8796" s="425">
        <v>528004120002</v>
      </c>
      <c r="G8796" s="425" t="s">
        <v>642</v>
      </c>
      <c r="H8796" s="425">
        <v>583148</v>
      </c>
      <c r="I8796" s="425" t="s">
        <v>699</v>
      </c>
      <c r="J8796" s="425">
        <v>202302</v>
      </c>
      <c r="K8796" s="425">
        <v>44804</v>
      </c>
      <c r="L8796" s="425" t="s">
        <v>644</v>
      </c>
      <c r="M8796" s="425">
        <v>-24172.25</v>
      </c>
      <c r="N8796" s="425">
        <v>-37.58</v>
      </c>
      <c r="O8796" s="425" t="s">
        <v>645</v>
      </c>
      <c r="P8796" s="432">
        <v>-36.847000000000001</v>
      </c>
      <c r="Q8796" s="425">
        <v>30543689</v>
      </c>
      <c r="R8796" s="425" t="s">
        <v>646</v>
      </c>
      <c r="S8796" s="425">
        <v>2029740</v>
      </c>
      <c r="T8796" s="425" t="s">
        <v>3479</v>
      </c>
    </row>
    <row r="8797" spans="1:20" x14ac:dyDescent="0.25">
      <c r="A8797" s="425" t="s">
        <v>637</v>
      </c>
      <c r="B8797" s="425" t="s">
        <v>638</v>
      </c>
      <c r="C8797" s="425" t="s">
        <v>639</v>
      </c>
      <c r="D8797" s="425" t="s">
        <v>640</v>
      </c>
      <c r="E8797" s="425" t="s">
        <v>2008</v>
      </c>
      <c r="F8797" s="425">
        <v>528004120002</v>
      </c>
      <c r="G8797" s="425" t="s">
        <v>642</v>
      </c>
      <c r="H8797" s="425">
        <v>583155</v>
      </c>
      <c r="I8797" s="425" t="s">
        <v>45</v>
      </c>
      <c r="J8797" s="425">
        <v>202302</v>
      </c>
      <c r="K8797" s="425">
        <v>44804</v>
      </c>
      <c r="L8797" s="425" t="s">
        <v>644</v>
      </c>
      <c r="M8797" s="425">
        <v>-8544.83</v>
      </c>
      <c r="N8797" s="425">
        <v>-13.29</v>
      </c>
      <c r="O8797" s="425" t="s">
        <v>645</v>
      </c>
      <c r="P8797" s="432">
        <v>-13.031000000000001</v>
      </c>
      <c r="Q8797" s="425">
        <v>30543689</v>
      </c>
      <c r="R8797" s="425" t="s">
        <v>646</v>
      </c>
      <c r="S8797" s="425">
        <v>9985235</v>
      </c>
      <c r="T8797" s="425" t="s">
        <v>3516</v>
      </c>
    </row>
    <row r="8798" spans="1:20" x14ac:dyDescent="0.25">
      <c r="A8798" s="425" t="s">
        <v>637</v>
      </c>
      <c r="B8798" s="425" t="s">
        <v>831</v>
      </c>
      <c r="C8798" s="425" t="s">
        <v>639</v>
      </c>
      <c r="D8798" s="425" t="s">
        <v>640</v>
      </c>
      <c r="E8798" s="425" t="s">
        <v>708</v>
      </c>
      <c r="F8798" s="425">
        <v>528004120002</v>
      </c>
      <c r="G8798" s="425" t="s">
        <v>642</v>
      </c>
      <c r="H8798" s="425">
        <v>583155</v>
      </c>
      <c r="I8798" s="425" t="s">
        <v>45</v>
      </c>
      <c r="J8798" s="425">
        <v>202302</v>
      </c>
      <c r="K8798" s="425">
        <v>44804</v>
      </c>
      <c r="L8798" s="425" t="s">
        <v>644</v>
      </c>
      <c r="M8798" s="425">
        <v>-681.86</v>
      </c>
      <c r="N8798" s="425">
        <v>-1.06</v>
      </c>
      <c r="O8798" s="425" t="s">
        <v>645</v>
      </c>
      <c r="P8798" s="432">
        <v>-1.0389999999999999</v>
      </c>
      <c r="Q8798" s="425">
        <v>30543689</v>
      </c>
      <c r="R8798" s="425" t="s">
        <v>646</v>
      </c>
      <c r="S8798" s="425">
        <v>8540039</v>
      </c>
      <c r="T8798" s="425" t="s">
        <v>3515</v>
      </c>
    </row>
    <row r="8799" spans="1:20" x14ac:dyDescent="0.25">
      <c r="A8799" s="425" t="s">
        <v>637</v>
      </c>
      <c r="B8799" s="425" t="s">
        <v>834</v>
      </c>
      <c r="C8799" s="425" t="s">
        <v>639</v>
      </c>
      <c r="D8799" s="425" t="s">
        <v>640</v>
      </c>
      <c r="E8799" s="425" t="s">
        <v>2008</v>
      </c>
      <c r="F8799" s="425">
        <v>528004120002</v>
      </c>
      <c r="G8799" s="425" t="s">
        <v>642</v>
      </c>
      <c r="H8799" s="425">
        <v>583155</v>
      </c>
      <c r="I8799" s="425" t="s">
        <v>45</v>
      </c>
      <c r="J8799" s="425">
        <v>202302</v>
      </c>
      <c r="K8799" s="425">
        <v>44804</v>
      </c>
      <c r="L8799" s="425" t="s">
        <v>644</v>
      </c>
      <c r="M8799" s="425">
        <v>-11.01</v>
      </c>
      <c r="N8799" s="425">
        <v>-0.02</v>
      </c>
      <c r="O8799" s="425" t="s">
        <v>645</v>
      </c>
      <c r="P8799" s="432">
        <v>-0.02</v>
      </c>
      <c r="Q8799" s="425">
        <v>30543689</v>
      </c>
      <c r="R8799" s="425" t="s">
        <v>646</v>
      </c>
      <c r="S8799" s="425">
        <v>9985235</v>
      </c>
      <c r="T8799" s="425" t="s">
        <v>3507</v>
      </c>
    </row>
    <row r="8800" spans="1:20" x14ac:dyDescent="0.25">
      <c r="A8800" s="425" t="s">
        <v>637</v>
      </c>
      <c r="B8800" s="425" t="s">
        <v>730</v>
      </c>
      <c r="C8800" s="425" t="s">
        <v>639</v>
      </c>
      <c r="D8800" s="425" t="s">
        <v>640</v>
      </c>
      <c r="E8800" s="425" t="s">
        <v>708</v>
      </c>
      <c r="F8800" s="425">
        <v>528004120002</v>
      </c>
      <c r="G8800" s="425" t="s">
        <v>642</v>
      </c>
      <c r="H8800" s="425">
        <v>583155</v>
      </c>
      <c r="I8800" s="425" t="s">
        <v>45</v>
      </c>
      <c r="J8800" s="425">
        <v>202302</v>
      </c>
      <c r="K8800" s="425">
        <v>44804</v>
      </c>
      <c r="L8800" s="425" t="s">
        <v>644</v>
      </c>
      <c r="M8800" s="425">
        <v>-191.57</v>
      </c>
      <c r="N8800" s="425">
        <v>-0.3</v>
      </c>
      <c r="O8800" s="425" t="s">
        <v>645</v>
      </c>
      <c r="P8800" s="432">
        <v>-0.29399999999999998</v>
      </c>
      <c r="Q8800" s="425">
        <v>30543689</v>
      </c>
      <c r="R8800" s="425" t="s">
        <v>646</v>
      </c>
      <c r="S8800" s="425">
        <v>8540039</v>
      </c>
      <c r="T8800" s="425" t="s">
        <v>3490</v>
      </c>
    </row>
    <row r="8801" spans="1:20" x14ac:dyDescent="0.25">
      <c r="A8801" s="425" t="s">
        <v>637</v>
      </c>
      <c r="B8801" s="425" t="s">
        <v>831</v>
      </c>
      <c r="C8801" s="425" t="s">
        <v>639</v>
      </c>
      <c r="D8801" s="425" t="s">
        <v>640</v>
      </c>
      <c r="E8801" s="425" t="s">
        <v>689</v>
      </c>
      <c r="F8801" s="425">
        <v>528004120002</v>
      </c>
      <c r="G8801" s="425" t="s">
        <v>642</v>
      </c>
      <c r="H8801" s="425">
        <v>856784</v>
      </c>
      <c r="I8801" s="425" t="s">
        <v>479</v>
      </c>
      <c r="J8801" s="425">
        <v>202302</v>
      </c>
      <c r="K8801" s="425">
        <v>44804</v>
      </c>
      <c r="L8801" s="425" t="s">
        <v>644</v>
      </c>
      <c r="M8801" s="425">
        <v>7746.01</v>
      </c>
      <c r="N8801" s="425">
        <v>12.04</v>
      </c>
      <c r="O8801" s="425" t="s">
        <v>645</v>
      </c>
      <c r="P8801" s="432">
        <v>11.805</v>
      </c>
      <c r="Q8801" s="425">
        <v>30543689</v>
      </c>
      <c r="R8801" s="425" t="s">
        <v>646</v>
      </c>
      <c r="S8801" s="425">
        <v>2032465</v>
      </c>
      <c r="T8801" s="425" t="s">
        <v>3502</v>
      </c>
    </row>
    <row r="8802" spans="1:20" x14ac:dyDescent="0.25">
      <c r="A8802" s="425" t="s">
        <v>637</v>
      </c>
      <c r="B8802" s="425" t="s">
        <v>730</v>
      </c>
      <c r="C8802" s="425" t="s">
        <v>639</v>
      </c>
      <c r="D8802" s="425" t="s">
        <v>640</v>
      </c>
      <c r="E8802" s="425" t="s">
        <v>689</v>
      </c>
      <c r="F8802" s="425">
        <v>528004120002</v>
      </c>
      <c r="G8802" s="425" t="s">
        <v>642</v>
      </c>
      <c r="H8802" s="425">
        <v>856784</v>
      </c>
      <c r="I8802" s="425" t="s">
        <v>479</v>
      </c>
      <c r="J8802" s="425">
        <v>202302</v>
      </c>
      <c r="K8802" s="425">
        <v>44804</v>
      </c>
      <c r="L8802" s="425" t="s">
        <v>644</v>
      </c>
      <c r="M8802" s="425">
        <v>1358.26</v>
      </c>
      <c r="N8802" s="425">
        <v>2.11</v>
      </c>
      <c r="O8802" s="425" t="s">
        <v>645</v>
      </c>
      <c r="P8802" s="432">
        <v>2.069</v>
      </c>
      <c r="Q8802" s="425">
        <v>30543689</v>
      </c>
      <c r="R8802" s="425" t="s">
        <v>646</v>
      </c>
      <c r="S8802" s="425">
        <v>2032465</v>
      </c>
      <c r="T8802" s="425" t="s">
        <v>3480</v>
      </c>
    </row>
    <row r="8803" spans="1:20" x14ac:dyDescent="0.25">
      <c r="A8803" s="425" t="s">
        <v>637</v>
      </c>
      <c r="B8803" s="425" t="s">
        <v>638</v>
      </c>
      <c r="C8803" s="425" t="s">
        <v>639</v>
      </c>
      <c r="D8803" s="425" t="s">
        <v>640</v>
      </c>
      <c r="E8803" s="425" t="s">
        <v>2008</v>
      </c>
      <c r="F8803" s="425">
        <v>528004120002</v>
      </c>
      <c r="G8803" s="425" t="s">
        <v>642</v>
      </c>
      <c r="H8803" s="425">
        <v>856781</v>
      </c>
      <c r="I8803" s="425" t="s">
        <v>476</v>
      </c>
      <c r="J8803" s="425">
        <v>202302</v>
      </c>
      <c r="K8803" s="425">
        <v>44804</v>
      </c>
      <c r="L8803" s="425" t="s">
        <v>644</v>
      </c>
      <c r="M8803" s="425">
        <v>8544.83</v>
      </c>
      <c r="N8803" s="425">
        <v>13.29</v>
      </c>
      <c r="O8803" s="425" t="s">
        <v>645</v>
      </c>
      <c r="P8803" s="432">
        <v>13.031000000000001</v>
      </c>
      <c r="Q8803" s="425">
        <v>30543689</v>
      </c>
      <c r="R8803" s="425" t="s">
        <v>646</v>
      </c>
      <c r="S8803" s="425">
        <v>9985235</v>
      </c>
      <c r="T8803" s="425" t="s">
        <v>3516</v>
      </c>
    </row>
    <row r="8804" spans="1:20" x14ac:dyDescent="0.25">
      <c r="A8804" s="425" t="s">
        <v>637</v>
      </c>
      <c r="B8804" s="425" t="s">
        <v>831</v>
      </c>
      <c r="C8804" s="425" t="s">
        <v>639</v>
      </c>
      <c r="D8804" s="425" t="s">
        <v>640</v>
      </c>
      <c r="E8804" s="425" t="s">
        <v>708</v>
      </c>
      <c r="F8804" s="425">
        <v>528004120002</v>
      </c>
      <c r="G8804" s="425" t="s">
        <v>642</v>
      </c>
      <c r="H8804" s="425">
        <v>856781</v>
      </c>
      <c r="I8804" s="425" t="s">
        <v>476</v>
      </c>
      <c r="J8804" s="425">
        <v>202302</v>
      </c>
      <c r="K8804" s="425">
        <v>44804</v>
      </c>
      <c r="L8804" s="425" t="s">
        <v>644</v>
      </c>
      <c r="M8804" s="425">
        <v>681.86</v>
      </c>
      <c r="N8804" s="425">
        <v>1.06</v>
      </c>
      <c r="O8804" s="425" t="s">
        <v>645</v>
      </c>
      <c r="P8804" s="432">
        <v>1.0389999999999999</v>
      </c>
      <c r="Q8804" s="425">
        <v>30543689</v>
      </c>
      <c r="R8804" s="425" t="s">
        <v>646</v>
      </c>
      <c r="S8804" s="425">
        <v>8540039</v>
      </c>
      <c r="T8804" s="425" t="s">
        <v>3515</v>
      </c>
    </row>
    <row r="8805" spans="1:20" x14ac:dyDescent="0.25">
      <c r="A8805" s="425" t="s">
        <v>637</v>
      </c>
      <c r="B8805" s="425" t="s">
        <v>834</v>
      </c>
      <c r="C8805" s="425" t="s">
        <v>639</v>
      </c>
      <c r="D8805" s="425" t="s">
        <v>640</v>
      </c>
      <c r="E8805" s="425" t="s">
        <v>2008</v>
      </c>
      <c r="F8805" s="425">
        <v>528004120002</v>
      </c>
      <c r="G8805" s="425" t="s">
        <v>642</v>
      </c>
      <c r="H8805" s="425">
        <v>856781</v>
      </c>
      <c r="I8805" s="425" t="s">
        <v>476</v>
      </c>
      <c r="J8805" s="425">
        <v>202302</v>
      </c>
      <c r="K8805" s="425">
        <v>44804</v>
      </c>
      <c r="L8805" s="425" t="s">
        <v>644</v>
      </c>
      <c r="M8805" s="425">
        <v>11.01</v>
      </c>
      <c r="N8805" s="425">
        <v>0.02</v>
      </c>
      <c r="O8805" s="425" t="s">
        <v>645</v>
      </c>
      <c r="P8805" s="432">
        <v>0.02</v>
      </c>
      <c r="Q8805" s="425">
        <v>30543689</v>
      </c>
      <c r="R8805" s="425" t="s">
        <v>646</v>
      </c>
      <c r="S8805" s="425">
        <v>9985235</v>
      </c>
      <c r="T8805" s="425" t="s">
        <v>3507</v>
      </c>
    </row>
    <row r="8806" spans="1:20" x14ac:dyDescent="0.25">
      <c r="A8806" s="425" t="s">
        <v>637</v>
      </c>
      <c r="B8806" s="425" t="s">
        <v>730</v>
      </c>
      <c r="C8806" s="425" t="s">
        <v>639</v>
      </c>
      <c r="D8806" s="425" t="s">
        <v>640</v>
      </c>
      <c r="E8806" s="425" t="s">
        <v>708</v>
      </c>
      <c r="F8806" s="425">
        <v>528004120002</v>
      </c>
      <c r="G8806" s="425" t="s">
        <v>642</v>
      </c>
      <c r="H8806" s="425">
        <v>856781</v>
      </c>
      <c r="I8806" s="425" t="s">
        <v>476</v>
      </c>
      <c r="J8806" s="425">
        <v>202302</v>
      </c>
      <c r="K8806" s="425">
        <v>44804</v>
      </c>
      <c r="L8806" s="425" t="s">
        <v>644</v>
      </c>
      <c r="M8806" s="425">
        <v>191.57</v>
      </c>
      <c r="N8806" s="425">
        <v>0.3</v>
      </c>
      <c r="O8806" s="425" t="s">
        <v>645</v>
      </c>
      <c r="P8806" s="432">
        <v>0.29399999999999998</v>
      </c>
      <c r="Q8806" s="425">
        <v>30543689</v>
      </c>
      <c r="R8806" s="425" t="s">
        <v>646</v>
      </c>
      <c r="S8806" s="425">
        <v>8540039</v>
      </c>
      <c r="T8806" s="425" t="s">
        <v>3490</v>
      </c>
    </row>
    <row r="8807" spans="1:20" x14ac:dyDescent="0.25">
      <c r="A8807" s="425" t="s">
        <v>637</v>
      </c>
      <c r="B8807" s="425" t="s">
        <v>831</v>
      </c>
      <c r="C8807" s="425" t="s">
        <v>639</v>
      </c>
      <c r="D8807" s="425" t="s">
        <v>640</v>
      </c>
      <c r="E8807" s="425" t="s">
        <v>673</v>
      </c>
      <c r="F8807" s="425">
        <v>528004120002</v>
      </c>
      <c r="G8807" s="425" t="s">
        <v>642</v>
      </c>
      <c r="H8807" s="425">
        <v>583148</v>
      </c>
      <c r="I8807" s="425" t="s">
        <v>699</v>
      </c>
      <c r="J8807" s="425">
        <v>202302</v>
      </c>
      <c r="K8807" s="425">
        <v>44804</v>
      </c>
      <c r="L8807" s="425" t="s">
        <v>644</v>
      </c>
      <c r="M8807" s="425">
        <v>-4274.18</v>
      </c>
      <c r="N8807" s="425">
        <v>-6.65</v>
      </c>
      <c r="O8807" s="425" t="s">
        <v>645</v>
      </c>
      <c r="P8807" s="432">
        <v>-6.52</v>
      </c>
      <c r="Q8807" s="425">
        <v>30543689</v>
      </c>
      <c r="R8807" s="425" t="s">
        <v>646</v>
      </c>
      <c r="S8807" s="425">
        <v>8540206</v>
      </c>
      <c r="T8807" s="425" t="s">
        <v>3509</v>
      </c>
    </row>
    <row r="8808" spans="1:20" x14ac:dyDescent="0.25">
      <c r="A8808" s="425" t="s">
        <v>637</v>
      </c>
      <c r="B8808" s="425" t="s">
        <v>831</v>
      </c>
      <c r="C8808" s="425" t="s">
        <v>639</v>
      </c>
      <c r="D8808" s="425" t="s">
        <v>640</v>
      </c>
      <c r="E8808" s="425" t="s">
        <v>673</v>
      </c>
      <c r="F8808" s="425">
        <v>528004120002</v>
      </c>
      <c r="G8808" s="425" t="s">
        <v>642</v>
      </c>
      <c r="H8808" s="425">
        <v>583148</v>
      </c>
      <c r="I8808" s="425" t="s">
        <v>699</v>
      </c>
      <c r="J8808" s="425">
        <v>202302</v>
      </c>
      <c r="K8808" s="425">
        <v>44804</v>
      </c>
      <c r="L8808" s="425" t="s">
        <v>644</v>
      </c>
      <c r="M8808" s="425">
        <v>-3390.09</v>
      </c>
      <c r="N8808" s="425">
        <v>-5.27</v>
      </c>
      <c r="O8808" s="425" t="s">
        <v>645</v>
      </c>
      <c r="P8808" s="432">
        <v>-5.1669999999999998</v>
      </c>
      <c r="Q8808" s="425">
        <v>30543689</v>
      </c>
      <c r="R8808" s="425" t="s">
        <v>646</v>
      </c>
      <c r="S8808" s="425">
        <v>2012905</v>
      </c>
      <c r="T8808" s="425" t="s">
        <v>3496</v>
      </c>
    </row>
    <row r="8809" spans="1:20" x14ac:dyDescent="0.25">
      <c r="A8809" s="425" t="s">
        <v>637</v>
      </c>
      <c r="B8809" s="425" t="s">
        <v>831</v>
      </c>
      <c r="C8809" s="425" t="s">
        <v>639</v>
      </c>
      <c r="D8809" s="425" t="s">
        <v>640</v>
      </c>
      <c r="E8809" s="425" t="s">
        <v>689</v>
      </c>
      <c r="F8809" s="425">
        <v>528004120002</v>
      </c>
      <c r="G8809" s="425" t="s">
        <v>642</v>
      </c>
      <c r="H8809" s="425">
        <v>583156</v>
      </c>
      <c r="I8809" s="425" t="s">
        <v>690</v>
      </c>
      <c r="J8809" s="425">
        <v>202302</v>
      </c>
      <c r="K8809" s="425">
        <v>44804</v>
      </c>
      <c r="L8809" s="425" t="s">
        <v>644</v>
      </c>
      <c r="M8809" s="425">
        <v>-7746.01</v>
      </c>
      <c r="N8809" s="425">
        <v>-12.04</v>
      </c>
      <c r="O8809" s="425" t="s">
        <v>645</v>
      </c>
      <c r="P8809" s="432">
        <v>-11.805</v>
      </c>
      <c r="Q8809" s="425">
        <v>30543689</v>
      </c>
      <c r="R8809" s="425" t="s">
        <v>646</v>
      </c>
      <c r="S8809" s="425">
        <v>2032465</v>
      </c>
      <c r="T8809" s="425" t="s">
        <v>3502</v>
      </c>
    </row>
    <row r="8810" spans="1:20" x14ac:dyDescent="0.25">
      <c r="A8810" s="425" t="s">
        <v>637</v>
      </c>
      <c r="B8810" s="425" t="s">
        <v>730</v>
      </c>
      <c r="C8810" s="425" t="s">
        <v>639</v>
      </c>
      <c r="D8810" s="425" t="s">
        <v>640</v>
      </c>
      <c r="E8810" s="425" t="s">
        <v>689</v>
      </c>
      <c r="F8810" s="425">
        <v>528004120002</v>
      </c>
      <c r="G8810" s="425" t="s">
        <v>642</v>
      </c>
      <c r="H8810" s="425">
        <v>583156</v>
      </c>
      <c r="I8810" s="425" t="s">
        <v>690</v>
      </c>
      <c r="J8810" s="425">
        <v>202302</v>
      </c>
      <c r="K8810" s="425">
        <v>44804</v>
      </c>
      <c r="L8810" s="425" t="s">
        <v>644</v>
      </c>
      <c r="M8810" s="425">
        <v>-1358.26</v>
      </c>
      <c r="N8810" s="425">
        <v>-2.11</v>
      </c>
      <c r="O8810" s="425" t="s">
        <v>645</v>
      </c>
      <c r="P8810" s="432">
        <v>-2.069</v>
      </c>
      <c r="Q8810" s="425">
        <v>30543689</v>
      </c>
      <c r="R8810" s="425" t="s">
        <v>646</v>
      </c>
      <c r="S8810" s="425">
        <v>2032465</v>
      </c>
      <c r="T8810" s="425" t="s">
        <v>3480</v>
      </c>
    </row>
    <row r="8811" spans="1:20" x14ac:dyDescent="0.25">
      <c r="A8811" s="425" t="s">
        <v>637</v>
      </c>
      <c r="B8811" s="425" t="s">
        <v>831</v>
      </c>
      <c r="C8811" s="425" t="s">
        <v>639</v>
      </c>
      <c r="D8811" s="425" t="s">
        <v>640</v>
      </c>
      <c r="E8811" s="425" t="s">
        <v>667</v>
      </c>
      <c r="F8811" s="425">
        <v>528004120002</v>
      </c>
      <c r="G8811" s="425" t="s">
        <v>642</v>
      </c>
      <c r="H8811" s="425">
        <v>583149</v>
      </c>
      <c r="I8811" s="425" t="s">
        <v>680</v>
      </c>
      <c r="J8811" s="425">
        <v>202302</v>
      </c>
      <c r="K8811" s="425">
        <v>44804</v>
      </c>
      <c r="L8811" s="425" t="s">
        <v>644</v>
      </c>
      <c r="M8811" s="425">
        <v>-7403.78</v>
      </c>
      <c r="N8811" s="425">
        <v>-11.51</v>
      </c>
      <c r="O8811" s="425" t="s">
        <v>645</v>
      </c>
      <c r="P8811" s="432">
        <v>-11.286</v>
      </c>
      <c r="Q8811" s="425">
        <v>30543689</v>
      </c>
      <c r="R8811" s="425" t="s">
        <v>646</v>
      </c>
      <c r="S8811" s="425">
        <v>8540392</v>
      </c>
      <c r="T8811" s="425" t="s">
        <v>3481</v>
      </c>
    </row>
    <row r="8812" spans="1:20" x14ac:dyDescent="0.25">
      <c r="A8812" s="425" t="s">
        <v>637</v>
      </c>
      <c r="B8812" s="425" t="s">
        <v>861</v>
      </c>
      <c r="C8812" s="425" t="s">
        <v>639</v>
      </c>
      <c r="D8812" s="425" t="s">
        <v>640</v>
      </c>
      <c r="E8812" s="425" t="s">
        <v>689</v>
      </c>
      <c r="F8812" s="425">
        <v>528004120002</v>
      </c>
      <c r="G8812" s="425" t="s">
        <v>642</v>
      </c>
      <c r="H8812" s="425">
        <v>856784</v>
      </c>
      <c r="I8812" s="425" t="s">
        <v>479</v>
      </c>
      <c r="J8812" s="425">
        <v>202302</v>
      </c>
      <c r="K8812" s="425">
        <v>44804</v>
      </c>
      <c r="L8812" s="425" t="s">
        <v>644</v>
      </c>
      <c r="M8812" s="425">
        <v>3765.29</v>
      </c>
      <c r="N8812" s="425">
        <v>5.85</v>
      </c>
      <c r="O8812" s="425" t="s">
        <v>645</v>
      </c>
      <c r="P8812" s="432">
        <v>5.7359999999999998</v>
      </c>
      <c r="Q8812" s="425">
        <v>30543689</v>
      </c>
      <c r="R8812" s="425" t="s">
        <v>646</v>
      </c>
      <c r="S8812" s="425">
        <v>2032465</v>
      </c>
      <c r="T8812" s="425" t="s">
        <v>2813</v>
      </c>
    </row>
    <row r="8813" spans="1:20" x14ac:dyDescent="0.25">
      <c r="A8813" s="425" t="s">
        <v>637</v>
      </c>
      <c r="B8813" s="425" t="s">
        <v>861</v>
      </c>
      <c r="C8813" s="425" t="s">
        <v>639</v>
      </c>
      <c r="D8813" s="425" t="s">
        <v>640</v>
      </c>
      <c r="E8813" s="425" t="s">
        <v>689</v>
      </c>
      <c r="F8813" s="425">
        <v>528004120002</v>
      </c>
      <c r="G8813" s="425" t="s">
        <v>642</v>
      </c>
      <c r="H8813" s="425">
        <v>583156</v>
      </c>
      <c r="I8813" s="425" t="s">
        <v>690</v>
      </c>
      <c r="J8813" s="425">
        <v>202302</v>
      </c>
      <c r="K8813" s="425">
        <v>44804</v>
      </c>
      <c r="L8813" s="425" t="s">
        <v>644</v>
      </c>
      <c r="M8813" s="425">
        <v>-3765.29</v>
      </c>
      <c r="N8813" s="425">
        <v>-5.85</v>
      </c>
      <c r="O8813" s="425" t="s">
        <v>645</v>
      </c>
      <c r="P8813" s="432">
        <v>-5.7359999999999998</v>
      </c>
      <c r="Q8813" s="425">
        <v>30543689</v>
      </c>
      <c r="R8813" s="425" t="s">
        <v>646</v>
      </c>
      <c r="S8813" s="425">
        <v>2032465</v>
      </c>
      <c r="T8813" s="425" t="s">
        <v>2813</v>
      </c>
    </row>
    <row r="8814" spans="1:20" x14ac:dyDescent="0.25">
      <c r="A8814" s="425" t="s">
        <v>637</v>
      </c>
      <c r="B8814" s="425" t="s">
        <v>861</v>
      </c>
      <c r="C8814" s="425" t="s">
        <v>639</v>
      </c>
      <c r="D8814" s="425" t="s">
        <v>695</v>
      </c>
      <c r="E8814" s="425" t="s">
        <v>667</v>
      </c>
      <c r="F8814" s="425">
        <v>528004120002</v>
      </c>
      <c r="G8814" s="425" t="s">
        <v>642</v>
      </c>
      <c r="H8814" s="425">
        <v>583135</v>
      </c>
      <c r="I8814" s="425" t="s">
        <v>31</v>
      </c>
      <c r="J8814" s="425">
        <v>202302</v>
      </c>
      <c r="K8814" s="425">
        <v>44804</v>
      </c>
      <c r="L8814" s="425" t="s">
        <v>644</v>
      </c>
      <c r="M8814" s="425">
        <v>16485</v>
      </c>
      <c r="N8814" s="425">
        <v>25.63</v>
      </c>
      <c r="O8814" s="425" t="s">
        <v>645</v>
      </c>
      <c r="P8814" s="432">
        <v>25.13</v>
      </c>
      <c r="Q8814" s="425">
        <v>30543689</v>
      </c>
      <c r="R8814" s="425" t="s">
        <v>646</v>
      </c>
      <c r="S8814" s="425">
        <v>2023596</v>
      </c>
      <c r="T8814" s="425" t="s">
        <v>896</v>
      </c>
    </row>
    <row r="8815" spans="1:20" x14ac:dyDescent="0.25">
      <c r="A8815" s="425" t="s">
        <v>637</v>
      </c>
      <c r="B8815" s="425" t="s">
        <v>861</v>
      </c>
      <c r="C8815" s="425" t="s">
        <v>639</v>
      </c>
      <c r="D8815" s="425" t="s">
        <v>651</v>
      </c>
      <c r="E8815" s="425" t="s">
        <v>667</v>
      </c>
      <c r="F8815" s="425">
        <v>528004120002</v>
      </c>
      <c r="G8815" s="425" t="s">
        <v>642</v>
      </c>
      <c r="H8815" s="425">
        <v>583135</v>
      </c>
      <c r="I8815" s="425" t="s">
        <v>31</v>
      </c>
      <c r="J8815" s="425">
        <v>202302</v>
      </c>
      <c r="K8815" s="425">
        <v>44804</v>
      </c>
      <c r="L8815" s="425" t="s">
        <v>644</v>
      </c>
      <c r="M8815" s="425">
        <v>271.52999999999997</v>
      </c>
      <c r="N8815" s="425">
        <v>0.42</v>
      </c>
      <c r="O8815" s="425" t="s">
        <v>645</v>
      </c>
      <c r="P8815" s="432">
        <v>0.41199999999999998</v>
      </c>
      <c r="Q8815" s="425">
        <v>30543689</v>
      </c>
      <c r="R8815" s="425" t="s">
        <v>646</v>
      </c>
      <c r="S8815" s="425">
        <v>2036440</v>
      </c>
      <c r="T8815" s="425" t="s">
        <v>1113</v>
      </c>
    </row>
    <row r="8816" spans="1:20" x14ac:dyDescent="0.25">
      <c r="A8816" s="425" t="s">
        <v>637</v>
      </c>
      <c r="B8816" s="425" t="s">
        <v>861</v>
      </c>
      <c r="C8816" s="425" t="s">
        <v>639</v>
      </c>
      <c r="D8816" s="425" t="s">
        <v>695</v>
      </c>
      <c r="E8816" s="425" t="s">
        <v>667</v>
      </c>
      <c r="F8816" s="425">
        <v>528004120002</v>
      </c>
      <c r="G8816" s="425" t="s">
        <v>642</v>
      </c>
      <c r="H8816" s="425">
        <v>583149</v>
      </c>
      <c r="I8816" s="425" t="s">
        <v>680</v>
      </c>
      <c r="J8816" s="425">
        <v>202302</v>
      </c>
      <c r="K8816" s="425">
        <v>44804</v>
      </c>
      <c r="L8816" s="425" t="s">
        <v>644</v>
      </c>
      <c r="M8816" s="425">
        <v>-16485</v>
      </c>
      <c r="N8816" s="425">
        <v>-25.63</v>
      </c>
      <c r="O8816" s="425" t="s">
        <v>645</v>
      </c>
      <c r="P8816" s="432">
        <v>-25.13</v>
      </c>
      <c r="Q8816" s="425">
        <v>30543689</v>
      </c>
      <c r="R8816" s="425" t="s">
        <v>646</v>
      </c>
      <c r="S8816" s="425">
        <v>2023596</v>
      </c>
      <c r="T8816" s="425" t="s">
        <v>896</v>
      </c>
    </row>
    <row r="8817" spans="1:20" x14ac:dyDescent="0.25">
      <c r="A8817" s="425" t="s">
        <v>637</v>
      </c>
      <c r="B8817" s="425" t="s">
        <v>861</v>
      </c>
      <c r="C8817" s="425" t="s">
        <v>639</v>
      </c>
      <c r="D8817" s="425" t="s">
        <v>651</v>
      </c>
      <c r="E8817" s="425" t="s">
        <v>667</v>
      </c>
      <c r="F8817" s="425">
        <v>528004120002</v>
      </c>
      <c r="G8817" s="425" t="s">
        <v>642</v>
      </c>
      <c r="H8817" s="425">
        <v>583149</v>
      </c>
      <c r="I8817" s="425" t="s">
        <v>680</v>
      </c>
      <c r="J8817" s="425">
        <v>202302</v>
      </c>
      <c r="K8817" s="425">
        <v>44804</v>
      </c>
      <c r="L8817" s="425" t="s">
        <v>644</v>
      </c>
      <c r="M8817" s="425">
        <v>-271.52999999999997</v>
      </c>
      <c r="N8817" s="425">
        <v>-0.42</v>
      </c>
      <c r="O8817" s="425" t="s">
        <v>645</v>
      </c>
      <c r="P8817" s="432">
        <v>-0.41199999999999998</v>
      </c>
      <c r="Q8817" s="425">
        <v>30543689</v>
      </c>
      <c r="R8817" s="425" t="s">
        <v>646</v>
      </c>
      <c r="S8817" s="425">
        <v>2036440</v>
      </c>
      <c r="T8817" s="425" t="s">
        <v>1113</v>
      </c>
    </row>
    <row r="8818" spans="1:20" x14ac:dyDescent="0.25">
      <c r="A8818" s="425" t="s">
        <v>637</v>
      </c>
      <c r="B8818" s="425" t="s">
        <v>730</v>
      </c>
      <c r="C8818" s="425" t="s">
        <v>639</v>
      </c>
      <c r="D8818" s="425" t="s">
        <v>640</v>
      </c>
      <c r="E8818" s="425" t="s">
        <v>673</v>
      </c>
      <c r="F8818" s="425">
        <v>528004120002</v>
      </c>
      <c r="G8818" s="425" t="s">
        <v>642</v>
      </c>
      <c r="H8818" s="425">
        <v>583133</v>
      </c>
      <c r="I8818" s="425" t="s">
        <v>29</v>
      </c>
      <c r="J8818" s="425">
        <v>202302</v>
      </c>
      <c r="K8818" s="425">
        <v>44804</v>
      </c>
      <c r="L8818" s="425" t="s">
        <v>644</v>
      </c>
      <c r="M8818" s="425">
        <v>30089.65</v>
      </c>
      <c r="N8818" s="425">
        <v>46.78</v>
      </c>
      <c r="O8818" s="425" t="s">
        <v>645</v>
      </c>
      <c r="P8818" s="432">
        <v>45.868000000000002</v>
      </c>
      <c r="Q8818" s="425">
        <v>30543689</v>
      </c>
      <c r="R8818" s="425" t="s">
        <v>646</v>
      </c>
      <c r="S8818" s="425">
        <v>2029740</v>
      </c>
      <c r="T8818" s="425" t="s">
        <v>3464</v>
      </c>
    </row>
    <row r="8819" spans="1:20" x14ac:dyDescent="0.25">
      <c r="A8819" s="425" t="s">
        <v>637</v>
      </c>
      <c r="B8819" s="425" t="s">
        <v>831</v>
      </c>
      <c r="C8819" s="425" t="s">
        <v>639</v>
      </c>
      <c r="D8819" s="425" t="s">
        <v>640</v>
      </c>
      <c r="E8819" s="425" t="s">
        <v>673</v>
      </c>
      <c r="F8819" s="425">
        <v>528004120002</v>
      </c>
      <c r="G8819" s="425" t="s">
        <v>642</v>
      </c>
      <c r="H8819" s="425">
        <v>583133</v>
      </c>
      <c r="I8819" s="425" t="s">
        <v>29</v>
      </c>
      <c r="J8819" s="425">
        <v>202302</v>
      </c>
      <c r="K8819" s="425">
        <v>44804</v>
      </c>
      <c r="L8819" s="425" t="s">
        <v>644</v>
      </c>
      <c r="M8819" s="425">
        <v>4274.18</v>
      </c>
      <c r="N8819" s="425">
        <v>6.65</v>
      </c>
      <c r="O8819" s="425" t="s">
        <v>645</v>
      </c>
      <c r="P8819" s="432">
        <v>6.52</v>
      </c>
      <c r="Q8819" s="425">
        <v>30543689</v>
      </c>
      <c r="R8819" s="425" t="s">
        <v>646</v>
      </c>
      <c r="S8819" s="425">
        <v>8540206</v>
      </c>
      <c r="T8819" s="425" t="s">
        <v>3509</v>
      </c>
    </row>
    <row r="8820" spans="1:20" x14ac:dyDescent="0.25">
      <c r="A8820" s="425" t="s">
        <v>637</v>
      </c>
      <c r="B8820" s="425" t="s">
        <v>831</v>
      </c>
      <c r="C8820" s="425" t="s">
        <v>639</v>
      </c>
      <c r="D8820" s="425" t="s">
        <v>640</v>
      </c>
      <c r="E8820" s="425" t="s">
        <v>673</v>
      </c>
      <c r="F8820" s="425">
        <v>528004120002</v>
      </c>
      <c r="G8820" s="425" t="s">
        <v>642</v>
      </c>
      <c r="H8820" s="425">
        <v>583133</v>
      </c>
      <c r="I8820" s="425" t="s">
        <v>29</v>
      </c>
      <c r="J8820" s="425">
        <v>202302</v>
      </c>
      <c r="K8820" s="425">
        <v>44804</v>
      </c>
      <c r="L8820" s="425" t="s">
        <v>644</v>
      </c>
      <c r="M8820" s="425">
        <v>3390.09</v>
      </c>
      <c r="N8820" s="425">
        <v>5.27</v>
      </c>
      <c r="O8820" s="425" t="s">
        <v>645</v>
      </c>
      <c r="P8820" s="432">
        <v>5.1669999999999998</v>
      </c>
      <c r="Q8820" s="425">
        <v>30543689</v>
      </c>
      <c r="R8820" s="425" t="s">
        <v>646</v>
      </c>
      <c r="S8820" s="425">
        <v>2012905</v>
      </c>
      <c r="T8820" s="425" t="s">
        <v>3496</v>
      </c>
    </row>
    <row r="8821" spans="1:20" x14ac:dyDescent="0.25">
      <c r="A8821" s="425" t="s">
        <v>637</v>
      </c>
      <c r="B8821" s="425" t="s">
        <v>831</v>
      </c>
      <c r="C8821" s="425" t="s">
        <v>639</v>
      </c>
      <c r="D8821" s="425" t="s">
        <v>695</v>
      </c>
      <c r="E8821" s="425" t="s">
        <v>673</v>
      </c>
      <c r="F8821" s="425">
        <v>528004120002</v>
      </c>
      <c r="G8821" s="425" t="s">
        <v>642</v>
      </c>
      <c r="H8821" s="425">
        <v>583133</v>
      </c>
      <c r="I8821" s="425" t="s">
        <v>29</v>
      </c>
      <c r="J8821" s="425">
        <v>202302</v>
      </c>
      <c r="K8821" s="425">
        <v>44804</v>
      </c>
      <c r="L8821" s="425" t="s">
        <v>644</v>
      </c>
      <c r="M8821" s="425">
        <v>15198.11</v>
      </c>
      <c r="N8821" s="425">
        <v>23.63</v>
      </c>
      <c r="O8821" s="425" t="s">
        <v>645</v>
      </c>
      <c r="P8821" s="432">
        <v>23.169</v>
      </c>
      <c r="Q8821" s="425">
        <v>30543689</v>
      </c>
      <c r="R8821" s="425" t="s">
        <v>646</v>
      </c>
      <c r="S8821" s="425">
        <v>2046481</v>
      </c>
      <c r="T8821" s="425" t="s">
        <v>3486</v>
      </c>
    </row>
    <row r="8822" spans="1:20" x14ac:dyDescent="0.25">
      <c r="A8822" s="425" t="s">
        <v>637</v>
      </c>
      <c r="B8822" s="425" t="s">
        <v>831</v>
      </c>
      <c r="C8822" s="425" t="s">
        <v>639</v>
      </c>
      <c r="D8822" s="425" t="s">
        <v>651</v>
      </c>
      <c r="E8822" s="425" t="s">
        <v>673</v>
      </c>
      <c r="F8822" s="425">
        <v>528004120002</v>
      </c>
      <c r="G8822" s="425" t="s">
        <v>642</v>
      </c>
      <c r="H8822" s="425">
        <v>583133</v>
      </c>
      <c r="I8822" s="425" t="s">
        <v>29</v>
      </c>
      <c r="J8822" s="425">
        <v>202302</v>
      </c>
      <c r="K8822" s="425">
        <v>44804</v>
      </c>
      <c r="L8822" s="425" t="s">
        <v>644</v>
      </c>
      <c r="M8822" s="425">
        <v>5771.95</v>
      </c>
      <c r="N8822" s="425">
        <v>8.9700000000000006</v>
      </c>
      <c r="O8822" s="425" t="s">
        <v>645</v>
      </c>
      <c r="P8822" s="432">
        <v>8.7949999999999999</v>
      </c>
      <c r="Q8822" s="425">
        <v>30543689</v>
      </c>
      <c r="R8822" s="425" t="s">
        <v>646</v>
      </c>
      <c r="S8822" s="425">
        <v>8540279</v>
      </c>
      <c r="T8822" s="425" t="s">
        <v>3484</v>
      </c>
    </row>
    <row r="8823" spans="1:20" x14ac:dyDescent="0.25">
      <c r="A8823" s="425" t="s">
        <v>637</v>
      </c>
      <c r="B8823" s="425" t="s">
        <v>831</v>
      </c>
      <c r="C8823" s="425" t="s">
        <v>639</v>
      </c>
      <c r="D8823" s="425" t="s">
        <v>651</v>
      </c>
      <c r="E8823" s="425" t="s">
        <v>673</v>
      </c>
      <c r="F8823" s="425">
        <v>528004120002</v>
      </c>
      <c r="G8823" s="425" t="s">
        <v>642</v>
      </c>
      <c r="H8823" s="425">
        <v>583133</v>
      </c>
      <c r="I8823" s="425" t="s">
        <v>29</v>
      </c>
      <c r="J8823" s="425">
        <v>202302</v>
      </c>
      <c r="K8823" s="425">
        <v>44804</v>
      </c>
      <c r="L8823" s="425" t="s">
        <v>644</v>
      </c>
      <c r="M8823" s="425">
        <v>5140.3999999999996</v>
      </c>
      <c r="N8823" s="425">
        <v>7.99</v>
      </c>
      <c r="O8823" s="425" t="s">
        <v>645</v>
      </c>
      <c r="P8823" s="432">
        <v>7.8339999999999996</v>
      </c>
      <c r="Q8823" s="425">
        <v>30543689</v>
      </c>
      <c r="R8823" s="425" t="s">
        <v>646</v>
      </c>
      <c r="S8823" s="425">
        <v>8540386</v>
      </c>
      <c r="T8823" s="425" t="s">
        <v>3483</v>
      </c>
    </row>
    <row r="8824" spans="1:20" x14ac:dyDescent="0.25">
      <c r="A8824" s="425" t="s">
        <v>637</v>
      </c>
      <c r="B8824" s="425" t="s">
        <v>831</v>
      </c>
      <c r="C8824" s="425" t="s">
        <v>639</v>
      </c>
      <c r="D8824" s="425" t="s">
        <v>640</v>
      </c>
      <c r="E8824" s="425" t="s">
        <v>673</v>
      </c>
      <c r="F8824" s="425">
        <v>528004120002</v>
      </c>
      <c r="G8824" s="425" t="s">
        <v>642</v>
      </c>
      <c r="H8824" s="425">
        <v>583133</v>
      </c>
      <c r="I8824" s="425" t="s">
        <v>29</v>
      </c>
      <c r="J8824" s="425">
        <v>202302</v>
      </c>
      <c r="K8824" s="425">
        <v>44804</v>
      </c>
      <c r="L8824" s="425" t="s">
        <v>644</v>
      </c>
      <c r="M8824" s="425">
        <v>24172.25</v>
      </c>
      <c r="N8824" s="425">
        <v>37.58</v>
      </c>
      <c r="O8824" s="425" t="s">
        <v>645</v>
      </c>
      <c r="P8824" s="432">
        <v>36.847000000000001</v>
      </c>
      <c r="Q8824" s="425">
        <v>30543689</v>
      </c>
      <c r="R8824" s="425" t="s">
        <v>646</v>
      </c>
      <c r="S8824" s="425">
        <v>2029740</v>
      </c>
      <c r="T8824" s="425" t="s">
        <v>3479</v>
      </c>
    </row>
    <row r="8825" spans="1:20" x14ac:dyDescent="0.25">
      <c r="A8825" s="425" t="s">
        <v>637</v>
      </c>
      <c r="B8825" s="425" t="s">
        <v>1525</v>
      </c>
      <c r="C8825" s="425" t="s">
        <v>639</v>
      </c>
      <c r="D8825" s="425" t="s">
        <v>651</v>
      </c>
      <c r="E8825" s="425" t="s">
        <v>667</v>
      </c>
      <c r="F8825" s="425">
        <v>528004120010</v>
      </c>
      <c r="G8825" s="425" t="s">
        <v>653</v>
      </c>
      <c r="H8825" s="425">
        <v>583598</v>
      </c>
      <c r="I8825" s="425" t="s">
        <v>179</v>
      </c>
      <c r="J8825" s="425">
        <v>202302</v>
      </c>
      <c r="K8825" s="425">
        <v>44805</v>
      </c>
      <c r="L8825" s="425" t="s">
        <v>644</v>
      </c>
      <c r="M8825" s="425">
        <v>302316.67</v>
      </c>
      <c r="N8825" s="425">
        <v>461.93</v>
      </c>
      <c r="O8825" s="425" t="s">
        <v>645</v>
      </c>
      <c r="P8825" s="432">
        <v>460.875</v>
      </c>
      <c r="Q8825" s="425">
        <v>30543689</v>
      </c>
      <c r="R8825" s="425" t="s">
        <v>668</v>
      </c>
      <c r="S8825" s="425" t="s">
        <v>1545</v>
      </c>
      <c r="T8825" s="425" t="s">
        <v>1682</v>
      </c>
    </row>
    <row r="8826" spans="1:20" x14ac:dyDescent="0.25">
      <c r="A8826" s="425" t="s">
        <v>637</v>
      </c>
      <c r="B8826" s="425" t="s">
        <v>1525</v>
      </c>
      <c r="C8826" s="425" t="s">
        <v>639</v>
      </c>
      <c r="D8826" s="425" t="s">
        <v>651</v>
      </c>
      <c r="E8826" s="425" t="s">
        <v>667</v>
      </c>
      <c r="F8826" s="425">
        <v>528004120010</v>
      </c>
      <c r="G8826" s="425" t="s">
        <v>653</v>
      </c>
      <c r="H8826" s="425">
        <v>583598</v>
      </c>
      <c r="I8826" s="425" t="s">
        <v>179</v>
      </c>
      <c r="J8826" s="425">
        <v>202302</v>
      </c>
      <c r="K8826" s="425">
        <v>44805</v>
      </c>
      <c r="L8826" s="425" t="s">
        <v>644</v>
      </c>
      <c r="M8826" s="425">
        <v>302316.67</v>
      </c>
      <c r="N8826" s="425">
        <v>461.93</v>
      </c>
      <c r="O8826" s="425" t="s">
        <v>645</v>
      </c>
      <c r="P8826" s="432">
        <v>460.875</v>
      </c>
      <c r="Q8826" s="425">
        <v>30543689</v>
      </c>
      <c r="R8826" s="425" t="s">
        <v>668</v>
      </c>
      <c r="S8826" s="425" t="s">
        <v>1549</v>
      </c>
      <c r="T8826" s="425" t="s">
        <v>1684</v>
      </c>
    </row>
    <row r="8827" spans="1:20" x14ac:dyDescent="0.25">
      <c r="A8827" s="425" t="s">
        <v>637</v>
      </c>
      <c r="B8827" s="425" t="s">
        <v>1525</v>
      </c>
      <c r="C8827" s="425" t="s">
        <v>639</v>
      </c>
      <c r="D8827" s="425" t="s">
        <v>651</v>
      </c>
      <c r="E8827" s="425" t="s">
        <v>667</v>
      </c>
      <c r="F8827" s="425">
        <v>528004120010</v>
      </c>
      <c r="G8827" s="425" t="s">
        <v>653</v>
      </c>
      <c r="H8827" s="425">
        <v>583598</v>
      </c>
      <c r="I8827" s="425" t="s">
        <v>179</v>
      </c>
      <c r="J8827" s="425">
        <v>202302</v>
      </c>
      <c r="K8827" s="425">
        <v>44805</v>
      </c>
      <c r="L8827" s="425" t="s">
        <v>644</v>
      </c>
      <c r="M8827" s="425">
        <v>302316.67</v>
      </c>
      <c r="N8827" s="425">
        <v>461.93</v>
      </c>
      <c r="O8827" s="425" t="s">
        <v>645</v>
      </c>
      <c r="P8827" s="432">
        <v>460.875</v>
      </c>
      <c r="Q8827" s="425">
        <v>30543689</v>
      </c>
      <c r="R8827" s="425" t="s">
        <v>668</v>
      </c>
      <c r="S8827" s="425" t="s">
        <v>1547</v>
      </c>
      <c r="T8827" s="425" t="s">
        <v>1683</v>
      </c>
    </row>
    <row r="8828" spans="1:20" x14ac:dyDescent="0.25">
      <c r="A8828" s="425" t="s">
        <v>637</v>
      </c>
      <c r="B8828" s="425" t="s">
        <v>1525</v>
      </c>
      <c r="C8828" s="425" t="s">
        <v>639</v>
      </c>
      <c r="D8828" s="425" t="s">
        <v>651</v>
      </c>
      <c r="E8828" s="425" t="s">
        <v>667</v>
      </c>
      <c r="F8828" s="425">
        <v>528004120010</v>
      </c>
      <c r="G8828" s="425" t="s">
        <v>653</v>
      </c>
      <c r="H8828" s="425">
        <v>583596</v>
      </c>
      <c r="I8828" s="425" t="s">
        <v>181</v>
      </c>
      <c r="J8828" s="425">
        <v>202302</v>
      </c>
      <c r="K8828" s="425">
        <v>44805</v>
      </c>
      <c r="L8828" s="425" t="s">
        <v>644</v>
      </c>
      <c r="M8828" s="425">
        <v>-302316.67</v>
      </c>
      <c r="N8828" s="425">
        <v>-461.93</v>
      </c>
      <c r="O8828" s="425" t="s">
        <v>645</v>
      </c>
      <c r="P8828" s="432">
        <v>-460.875</v>
      </c>
      <c r="Q8828" s="425">
        <v>30543689</v>
      </c>
      <c r="R8828" s="425" t="s">
        <v>668</v>
      </c>
      <c r="S8828" s="425" t="s">
        <v>1545</v>
      </c>
      <c r="T8828" s="425" t="s">
        <v>1682</v>
      </c>
    </row>
    <row r="8829" spans="1:20" x14ac:dyDescent="0.25">
      <c r="A8829" s="425" t="s">
        <v>637</v>
      </c>
      <c r="B8829" s="425" t="s">
        <v>1525</v>
      </c>
      <c r="C8829" s="425" t="s">
        <v>639</v>
      </c>
      <c r="D8829" s="425" t="s">
        <v>651</v>
      </c>
      <c r="E8829" s="425" t="s">
        <v>667</v>
      </c>
      <c r="F8829" s="425">
        <v>528004120010</v>
      </c>
      <c r="G8829" s="425" t="s">
        <v>653</v>
      </c>
      <c r="H8829" s="425">
        <v>583596</v>
      </c>
      <c r="I8829" s="425" t="s">
        <v>181</v>
      </c>
      <c r="J8829" s="425">
        <v>202302</v>
      </c>
      <c r="K8829" s="425">
        <v>44805</v>
      </c>
      <c r="L8829" s="425" t="s">
        <v>644</v>
      </c>
      <c r="M8829" s="425">
        <v>-302316.67</v>
      </c>
      <c r="N8829" s="425">
        <v>-461.93</v>
      </c>
      <c r="O8829" s="425" t="s">
        <v>645</v>
      </c>
      <c r="P8829" s="432">
        <v>-460.875</v>
      </c>
      <c r="Q8829" s="425">
        <v>30543689</v>
      </c>
      <c r="R8829" s="425" t="s">
        <v>668</v>
      </c>
      <c r="S8829" s="425" t="s">
        <v>1549</v>
      </c>
      <c r="T8829" s="425" t="s">
        <v>1684</v>
      </c>
    </row>
    <row r="8830" spans="1:20" x14ac:dyDescent="0.25">
      <c r="A8830" s="425" t="s">
        <v>637</v>
      </c>
      <c r="B8830" s="425" t="s">
        <v>1525</v>
      </c>
      <c r="C8830" s="425" t="s">
        <v>639</v>
      </c>
      <c r="D8830" s="425" t="s">
        <v>651</v>
      </c>
      <c r="E8830" s="425" t="s">
        <v>667</v>
      </c>
      <c r="F8830" s="425">
        <v>528004120010</v>
      </c>
      <c r="G8830" s="425" t="s">
        <v>653</v>
      </c>
      <c r="H8830" s="425">
        <v>583596</v>
      </c>
      <c r="I8830" s="425" t="s">
        <v>181</v>
      </c>
      <c r="J8830" s="425">
        <v>202302</v>
      </c>
      <c r="K8830" s="425">
        <v>44805</v>
      </c>
      <c r="L8830" s="425" t="s">
        <v>644</v>
      </c>
      <c r="M8830" s="425">
        <v>-302316.67</v>
      </c>
      <c r="N8830" s="425">
        <v>-461.93</v>
      </c>
      <c r="O8830" s="425" t="s">
        <v>645</v>
      </c>
      <c r="P8830" s="432">
        <v>-460.875</v>
      </c>
      <c r="Q8830" s="425">
        <v>30543689</v>
      </c>
      <c r="R8830" s="425" t="s">
        <v>668</v>
      </c>
      <c r="S8830" s="425" t="s">
        <v>1547</v>
      </c>
      <c r="T8830" s="425" t="s">
        <v>1683</v>
      </c>
    </row>
    <row r="8831" spans="1:20" x14ac:dyDescent="0.25">
      <c r="A8831" s="425" t="s">
        <v>637</v>
      </c>
      <c r="B8831" s="425" t="s">
        <v>662</v>
      </c>
      <c r="C8831" s="425" t="s">
        <v>639</v>
      </c>
      <c r="D8831" s="425" t="s">
        <v>663</v>
      </c>
      <c r="E8831" s="425" t="s">
        <v>652</v>
      </c>
      <c r="F8831" s="425">
        <v>528004120010</v>
      </c>
      <c r="G8831" s="425" t="s">
        <v>653</v>
      </c>
      <c r="H8831" s="425">
        <v>583591</v>
      </c>
      <c r="I8831" s="425" t="s">
        <v>172</v>
      </c>
      <c r="J8831" s="425">
        <v>202302</v>
      </c>
      <c r="K8831" s="425">
        <v>44818</v>
      </c>
      <c r="L8831" s="425" t="s">
        <v>644</v>
      </c>
      <c r="M8831" s="425">
        <v>-43525.9</v>
      </c>
      <c r="N8831" s="425">
        <v>-66.510000000000005</v>
      </c>
      <c r="O8831" s="425" t="s">
        <v>645</v>
      </c>
      <c r="P8831" s="432">
        <v>-66.358000000000004</v>
      </c>
      <c r="Q8831" s="425">
        <v>30543689</v>
      </c>
      <c r="R8831" s="425" t="s">
        <v>654</v>
      </c>
      <c r="S8831" s="425" t="s">
        <v>664</v>
      </c>
      <c r="T8831" s="425" t="s">
        <v>3608</v>
      </c>
    </row>
    <row r="8832" spans="1:20" x14ac:dyDescent="0.25">
      <c r="A8832" s="425" t="s">
        <v>637</v>
      </c>
      <c r="B8832" s="425" t="s">
        <v>659</v>
      </c>
      <c r="C8832" s="425" t="s">
        <v>639</v>
      </c>
      <c r="D8832" s="425" t="s">
        <v>663</v>
      </c>
      <c r="E8832" s="425" t="s">
        <v>652</v>
      </c>
      <c r="F8832" s="425">
        <v>528004120010</v>
      </c>
      <c r="G8832" s="425" t="s">
        <v>653</v>
      </c>
      <c r="H8832" s="425">
        <v>583591</v>
      </c>
      <c r="I8832" s="425" t="s">
        <v>172</v>
      </c>
      <c r="J8832" s="425">
        <v>202302</v>
      </c>
      <c r="K8832" s="425">
        <v>44818</v>
      </c>
      <c r="L8832" s="425" t="s">
        <v>644</v>
      </c>
      <c r="M8832" s="425">
        <v>-77402.11</v>
      </c>
      <c r="N8832" s="425">
        <v>-118.27</v>
      </c>
      <c r="O8832" s="425" t="s">
        <v>645</v>
      </c>
      <c r="P8832" s="432">
        <v>-118</v>
      </c>
      <c r="Q8832" s="425">
        <v>30543689</v>
      </c>
      <c r="R8832" s="425" t="s">
        <v>654</v>
      </c>
      <c r="S8832" s="425" t="s">
        <v>664</v>
      </c>
      <c r="T8832" s="425" t="s">
        <v>3607</v>
      </c>
    </row>
    <row r="8833" spans="1:20" x14ac:dyDescent="0.25">
      <c r="A8833" s="425" t="s">
        <v>637</v>
      </c>
      <c r="B8833" s="425" t="s">
        <v>662</v>
      </c>
      <c r="C8833" s="425" t="s">
        <v>639</v>
      </c>
      <c r="D8833" s="425" t="s">
        <v>663</v>
      </c>
      <c r="E8833" s="425" t="s">
        <v>652</v>
      </c>
      <c r="F8833" s="425">
        <v>528004120010</v>
      </c>
      <c r="G8833" s="425" t="s">
        <v>653</v>
      </c>
      <c r="H8833" s="425">
        <v>583590</v>
      </c>
      <c r="I8833" s="425" t="s">
        <v>170</v>
      </c>
      <c r="J8833" s="425">
        <v>202302</v>
      </c>
      <c r="K8833" s="425">
        <v>44818</v>
      </c>
      <c r="L8833" s="425" t="s">
        <v>644</v>
      </c>
      <c r="M8833" s="425">
        <v>43525.9</v>
      </c>
      <c r="N8833" s="425">
        <v>66.510000000000005</v>
      </c>
      <c r="O8833" s="425" t="s">
        <v>645</v>
      </c>
      <c r="P8833" s="432">
        <v>66.358000000000004</v>
      </c>
      <c r="Q8833" s="425">
        <v>30543689</v>
      </c>
      <c r="R8833" s="425" t="s">
        <v>654</v>
      </c>
      <c r="S8833" s="425" t="s">
        <v>664</v>
      </c>
      <c r="T8833" s="425" t="s">
        <v>3608</v>
      </c>
    </row>
    <row r="8834" spans="1:20" x14ac:dyDescent="0.25">
      <c r="A8834" s="425" t="s">
        <v>637</v>
      </c>
      <c r="B8834" s="425" t="s">
        <v>659</v>
      </c>
      <c r="C8834" s="425" t="s">
        <v>639</v>
      </c>
      <c r="D8834" s="425" t="s">
        <v>663</v>
      </c>
      <c r="E8834" s="425" t="s">
        <v>652</v>
      </c>
      <c r="F8834" s="425">
        <v>528004120010</v>
      </c>
      <c r="G8834" s="425" t="s">
        <v>653</v>
      </c>
      <c r="H8834" s="425">
        <v>583590</v>
      </c>
      <c r="I8834" s="425" t="s">
        <v>170</v>
      </c>
      <c r="J8834" s="425">
        <v>202302</v>
      </c>
      <c r="K8834" s="425">
        <v>44818</v>
      </c>
      <c r="L8834" s="425" t="s">
        <v>644</v>
      </c>
      <c r="M8834" s="425">
        <v>77402.11</v>
      </c>
      <c r="N8834" s="425">
        <v>118.27</v>
      </c>
      <c r="O8834" s="425" t="s">
        <v>645</v>
      </c>
      <c r="P8834" s="432">
        <v>118</v>
      </c>
      <c r="Q8834" s="425">
        <v>30543689</v>
      </c>
      <c r="R8834" s="425" t="s">
        <v>654</v>
      </c>
      <c r="S8834" s="425" t="s">
        <v>664</v>
      </c>
      <c r="T8834" s="425" t="s">
        <v>3607</v>
      </c>
    </row>
    <row r="8835" spans="1:20" x14ac:dyDescent="0.25">
      <c r="A8835" s="425" t="s">
        <v>637</v>
      </c>
      <c r="B8835" s="425" t="s">
        <v>828</v>
      </c>
      <c r="C8835" s="425" t="s">
        <v>639</v>
      </c>
      <c r="D8835" s="425" t="s">
        <v>663</v>
      </c>
      <c r="E8835" s="425" t="s">
        <v>652</v>
      </c>
      <c r="F8835" s="425">
        <v>528004120010</v>
      </c>
      <c r="G8835" s="425" t="s">
        <v>653</v>
      </c>
      <c r="H8835" s="425">
        <v>583590</v>
      </c>
      <c r="I8835" s="425" t="s">
        <v>170</v>
      </c>
      <c r="J8835" s="425">
        <v>202302</v>
      </c>
      <c r="K8835" s="425">
        <v>44826</v>
      </c>
      <c r="L8835" s="425" t="s">
        <v>644</v>
      </c>
      <c r="M8835" s="425">
        <v>154081.69</v>
      </c>
      <c r="N8835" s="425">
        <v>235.43</v>
      </c>
      <c r="O8835" s="425" t="s">
        <v>645</v>
      </c>
      <c r="P8835" s="432">
        <v>234.892</v>
      </c>
      <c r="Q8835" s="425">
        <v>30543689</v>
      </c>
      <c r="R8835" s="425" t="s">
        <v>654</v>
      </c>
      <c r="S8835" s="425" t="s">
        <v>664</v>
      </c>
      <c r="T8835" s="425" t="s">
        <v>3645</v>
      </c>
    </row>
    <row r="8836" spans="1:20" x14ac:dyDescent="0.25">
      <c r="A8836" s="425" t="s">
        <v>637</v>
      </c>
      <c r="B8836" s="425" t="s">
        <v>828</v>
      </c>
      <c r="C8836" s="425" t="s">
        <v>639</v>
      </c>
      <c r="D8836" s="425" t="s">
        <v>663</v>
      </c>
      <c r="E8836" s="425" t="s">
        <v>652</v>
      </c>
      <c r="F8836" s="425">
        <v>528004120010</v>
      </c>
      <c r="G8836" s="425" t="s">
        <v>653</v>
      </c>
      <c r="H8836" s="425">
        <v>583591</v>
      </c>
      <c r="I8836" s="425" t="s">
        <v>172</v>
      </c>
      <c r="J8836" s="425">
        <v>202302</v>
      </c>
      <c r="K8836" s="425">
        <v>44826</v>
      </c>
      <c r="L8836" s="425" t="s">
        <v>644</v>
      </c>
      <c r="M8836" s="425">
        <v>-154081.69</v>
      </c>
      <c r="N8836" s="425">
        <v>-235.43</v>
      </c>
      <c r="O8836" s="425" t="s">
        <v>645</v>
      </c>
      <c r="P8836" s="432">
        <v>-234.892</v>
      </c>
      <c r="Q8836" s="425">
        <v>30543689</v>
      </c>
      <c r="R8836" s="425" t="s">
        <v>654</v>
      </c>
      <c r="S8836" s="425" t="s">
        <v>664</v>
      </c>
      <c r="T8836" s="425" t="s">
        <v>3645</v>
      </c>
    </row>
    <row r="8837" spans="1:20" x14ac:dyDescent="0.25">
      <c r="A8837" s="425" t="s">
        <v>637</v>
      </c>
      <c r="B8837" s="425" t="s">
        <v>638</v>
      </c>
      <c r="C8837" s="425" t="s">
        <v>639</v>
      </c>
      <c r="D8837" s="425" t="s">
        <v>640</v>
      </c>
      <c r="E8837" s="425" t="s">
        <v>2008</v>
      </c>
      <c r="F8837" s="425">
        <v>528004120002</v>
      </c>
      <c r="G8837" s="425" t="s">
        <v>642</v>
      </c>
      <c r="H8837" s="425">
        <v>856781</v>
      </c>
      <c r="I8837" s="425" t="s">
        <v>476</v>
      </c>
      <c r="J8837" s="425">
        <v>202302</v>
      </c>
      <c r="K8837" s="425">
        <v>44826</v>
      </c>
      <c r="L8837" s="425" t="s">
        <v>644</v>
      </c>
      <c r="M8837" s="425">
        <v>8850</v>
      </c>
      <c r="N8837" s="425">
        <v>13.52</v>
      </c>
      <c r="O8837" s="425" t="s">
        <v>645</v>
      </c>
      <c r="P8837" s="432">
        <v>13.489000000000001</v>
      </c>
      <c r="Q8837" s="425">
        <v>30543689</v>
      </c>
      <c r="R8837" s="425" t="s">
        <v>646</v>
      </c>
      <c r="S8837" s="425">
        <v>9985235</v>
      </c>
      <c r="T8837" s="425" t="s">
        <v>3650</v>
      </c>
    </row>
    <row r="8838" spans="1:20" x14ac:dyDescent="0.25">
      <c r="A8838" s="425" t="s">
        <v>637</v>
      </c>
      <c r="B8838" s="425" t="s">
        <v>638</v>
      </c>
      <c r="C8838" s="425" t="s">
        <v>639</v>
      </c>
      <c r="D8838" s="425" t="s">
        <v>640</v>
      </c>
      <c r="E8838" s="425" t="s">
        <v>2008</v>
      </c>
      <c r="F8838" s="425">
        <v>528004120002</v>
      </c>
      <c r="G8838" s="425" t="s">
        <v>642</v>
      </c>
      <c r="H8838" s="425">
        <v>856781</v>
      </c>
      <c r="I8838" s="425" t="s">
        <v>476</v>
      </c>
      <c r="J8838" s="425">
        <v>202302</v>
      </c>
      <c r="K8838" s="425">
        <v>44826</v>
      </c>
      <c r="L8838" s="425" t="s">
        <v>644</v>
      </c>
      <c r="M8838" s="425">
        <v>3000</v>
      </c>
      <c r="N8838" s="425">
        <v>4.58</v>
      </c>
      <c r="O8838" s="425" t="s">
        <v>645</v>
      </c>
      <c r="P8838" s="432">
        <v>4.57</v>
      </c>
      <c r="Q8838" s="425">
        <v>30543689</v>
      </c>
      <c r="R8838" s="425" t="s">
        <v>646</v>
      </c>
      <c r="S8838" s="425">
        <v>9985235</v>
      </c>
      <c r="T8838" s="425" t="s">
        <v>3649</v>
      </c>
    </row>
    <row r="8839" spans="1:20" x14ac:dyDescent="0.25">
      <c r="A8839" s="425" t="s">
        <v>637</v>
      </c>
      <c r="B8839" s="425" t="s">
        <v>638</v>
      </c>
      <c r="C8839" s="425" t="s">
        <v>639</v>
      </c>
      <c r="D8839" s="425" t="s">
        <v>640</v>
      </c>
      <c r="E8839" s="425" t="s">
        <v>2008</v>
      </c>
      <c r="F8839" s="425">
        <v>528004120002</v>
      </c>
      <c r="G8839" s="425" t="s">
        <v>642</v>
      </c>
      <c r="H8839" s="425">
        <v>583155</v>
      </c>
      <c r="I8839" s="425" t="s">
        <v>45</v>
      </c>
      <c r="J8839" s="425">
        <v>202302</v>
      </c>
      <c r="K8839" s="425">
        <v>44826</v>
      </c>
      <c r="L8839" s="425" t="s">
        <v>644</v>
      </c>
      <c r="M8839" s="425">
        <v>-8850</v>
      </c>
      <c r="N8839" s="425">
        <v>-13.52</v>
      </c>
      <c r="O8839" s="425" t="s">
        <v>645</v>
      </c>
      <c r="P8839" s="432">
        <v>-13.489000000000001</v>
      </c>
      <c r="Q8839" s="425">
        <v>30543689</v>
      </c>
      <c r="R8839" s="425" t="s">
        <v>646</v>
      </c>
      <c r="S8839" s="425">
        <v>9985235</v>
      </c>
      <c r="T8839" s="425" t="s">
        <v>3650</v>
      </c>
    </row>
    <row r="8840" spans="1:20" x14ac:dyDescent="0.25">
      <c r="A8840" s="425" t="s">
        <v>637</v>
      </c>
      <c r="B8840" s="425" t="s">
        <v>638</v>
      </c>
      <c r="C8840" s="425" t="s">
        <v>639</v>
      </c>
      <c r="D8840" s="425" t="s">
        <v>640</v>
      </c>
      <c r="E8840" s="425" t="s">
        <v>2008</v>
      </c>
      <c r="F8840" s="425">
        <v>528004120002</v>
      </c>
      <c r="G8840" s="425" t="s">
        <v>642</v>
      </c>
      <c r="H8840" s="425">
        <v>583155</v>
      </c>
      <c r="I8840" s="425" t="s">
        <v>45</v>
      </c>
      <c r="J8840" s="425">
        <v>202302</v>
      </c>
      <c r="K8840" s="425">
        <v>44826</v>
      </c>
      <c r="L8840" s="425" t="s">
        <v>644</v>
      </c>
      <c r="M8840" s="425">
        <v>-3000</v>
      </c>
      <c r="N8840" s="425">
        <v>-4.58</v>
      </c>
      <c r="O8840" s="425" t="s">
        <v>645</v>
      </c>
      <c r="P8840" s="432">
        <v>-4.57</v>
      </c>
      <c r="Q8840" s="425">
        <v>30543689</v>
      </c>
      <c r="R8840" s="425" t="s">
        <v>646</v>
      </c>
      <c r="S8840" s="425">
        <v>9985235</v>
      </c>
      <c r="T8840" s="425" t="s">
        <v>3649</v>
      </c>
    </row>
    <row r="8841" spans="1:20" x14ac:dyDescent="0.25">
      <c r="A8841" s="425" t="s">
        <v>637</v>
      </c>
      <c r="B8841" s="425" t="s">
        <v>677</v>
      </c>
      <c r="C8841" s="425" t="s">
        <v>639</v>
      </c>
      <c r="D8841" s="425" t="s">
        <v>695</v>
      </c>
      <c r="E8841" s="425" t="s">
        <v>667</v>
      </c>
      <c r="F8841" s="425">
        <v>528004120002</v>
      </c>
      <c r="G8841" s="425" t="s">
        <v>642</v>
      </c>
      <c r="H8841" s="425">
        <v>583149</v>
      </c>
      <c r="I8841" s="425" t="s">
        <v>680</v>
      </c>
      <c r="J8841" s="425">
        <v>202302</v>
      </c>
      <c r="K8841" s="425">
        <v>44827</v>
      </c>
      <c r="L8841" s="425" t="s">
        <v>644</v>
      </c>
      <c r="M8841" s="425">
        <v>-534889.47</v>
      </c>
      <c r="N8841" s="425">
        <v>-817.3</v>
      </c>
      <c r="O8841" s="425" t="s">
        <v>645</v>
      </c>
      <c r="P8841" s="432">
        <v>-815.43299999999999</v>
      </c>
      <c r="Q8841" s="425">
        <v>30543689</v>
      </c>
      <c r="R8841" s="425" t="s">
        <v>646</v>
      </c>
      <c r="S8841" s="425">
        <v>2023596</v>
      </c>
      <c r="T8841" s="425" t="s">
        <v>3656</v>
      </c>
    </row>
    <row r="8842" spans="1:20" x14ac:dyDescent="0.25">
      <c r="A8842" s="425" t="s">
        <v>637</v>
      </c>
      <c r="B8842" s="425" t="s">
        <v>677</v>
      </c>
      <c r="C8842" s="425" t="s">
        <v>639</v>
      </c>
      <c r="D8842" s="425" t="s">
        <v>695</v>
      </c>
      <c r="E8842" s="425" t="s">
        <v>673</v>
      </c>
      <c r="F8842" s="425">
        <v>528004120002</v>
      </c>
      <c r="G8842" s="425" t="s">
        <v>642</v>
      </c>
      <c r="H8842" s="425">
        <v>583148</v>
      </c>
      <c r="I8842" s="425" t="s">
        <v>699</v>
      </c>
      <c r="J8842" s="425">
        <v>202302</v>
      </c>
      <c r="K8842" s="425">
        <v>44827</v>
      </c>
      <c r="L8842" s="425" t="s">
        <v>644</v>
      </c>
      <c r="M8842" s="425">
        <v>-229805.93</v>
      </c>
      <c r="N8842" s="425">
        <v>-351.14</v>
      </c>
      <c r="O8842" s="425" t="s">
        <v>645</v>
      </c>
      <c r="P8842" s="432">
        <v>-350.33800000000002</v>
      </c>
      <c r="Q8842" s="425">
        <v>30543689</v>
      </c>
      <c r="R8842" s="425" t="s">
        <v>646</v>
      </c>
      <c r="S8842" s="425">
        <v>2046481</v>
      </c>
      <c r="T8842" s="425" t="s">
        <v>3659</v>
      </c>
    </row>
    <row r="8843" spans="1:20" x14ac:dyDescent="0.25">
      <c r="A8843" s="425" t="s">
        <v>637</v>
      </c>
      <c r="B8843" s="425" t="s">
        <v>677</v>
      </c>
      <c r="C8843" s="425" t="s">
        <v>639</v>
      </c>
      <c r="D8843" s="425" t="s">
        <v>651</v>
      </c>
      <c r="E8843" s="425" t="s">
        <v>673</v>
      </c>
      <c r="F8843" s="425">
        <v>528004120002</v>
      </c>
      <c r="G8843" s="425" t="s">
        <v>642</v>
      </c>
      <c r="H8843" s="425">
        <v>583148</v>
      </c>
      <c r="I8843" s="425" t="s">
        <v>699</v>
      </c>
      <c r="J8843" s="425">
        <v>202302</v>
      </c>
      <c r="K8843" s="425">
        <v>44827</v>
      </c>
      <c r="L8843" s="425" t="s">
        <v>644</v>
      </c>
      <c r="M8843" s="425">
        <v>-33910.68</v>
      </c>
      <c r="N8843" s="425">
        <v>-51.81</v>
      </c>
      <c r="O8843" s="425" t="s">
        <v>645</v>
      </c>
      <c r="P8843" s="432">
        <v>-51.692</v>
      </c>
      <c r="Q8843" s="425">
        <v>30543689</v>
      </c>
      <c r="R8843" s="425" t="s">
        <v>646</v>
      </c>
      <c r="S8843" s="425">
        <v>8540279</v>
      </c>
      <c r="T8843" s="425" t="s">
        <v>3658</v>
      </c>
    </row>
    <row r="8844" spans="1:20" x14ac:dyDescent="0.25">
      <c r="A8844" s="425" t="s">
        <v>637</v>
      </c>
      <c r="B8844" s="425" t="s">
        <v>677</v>
      </c>
      <c r="C8844" s="425" t="s">
        <v>639</v>
      </c>
      <c r="D8844" s="425" t="s">
        <v>651</v>
      </c>
      <c r="E8844" s="425" t="s">
        <v>673</v>
      </c>
      <c r="F8844" s="425">
        <v>528004120002</v>
      </c>
      <c r="G8844" s="425" t="s">
        <v>642</v>
      </c>
      <c r="H8844" s="425">
        <v>583148</v>
      </c>
      <c r="I8844" s="425" t="s">
        <v>699</v>
      </c>
      <c r="J8844" s="425">
        <v>202302</v>
      </c>
      <c r="K8844" s="425">
        <v>44827</v>
      </c>
      <c r="L8844" s="425" t="s">
        <v>644</v>
      </c>
      <c r="M8844" s="425">
        <v>-58251.27</v>
      </c>
      <c r="N8844" s="425">
        <v>-89.01</v>
      </c>
      <c r="O8844" s="425" t="s">
        <v>645</v>
      </c>
      <c r="P8844" s="432">
        <v>-88.807000000000002</v>
      </c>
      <c r="Q8844" s="425">
        <v>30543689</v>
      </c>
      <c r="R8844" s="425" t="s">
        <v>646</v>
      </c>
      <c r="S8844" s="425">
        <v>8540386</v>
      </c>
      <c r="T8844" s="425" t="s">
        <v>3653</v>
      </c>
    </row>
    <row r="8845" spans="1:20" x14ac:dyDescent="0.25">
      <c r="A8845" s="425" t="s">
        <v>637</v>
      </c>
      <c r="B8845" s="425" t="s">
        <v>677</v>
      </c>
      <c r="C8845" s="425" t="s">
        <v>639</v>
      </c>
      <c r="D8845" s="425" t="s">
        <v>695</v>
      </c>
      <c r="E8845" s="425" t="s">
        <v>673</v>
      </c>
      <c r="F8845" s="425">
        <v>528004120002</v>
      </c>
      <c r="G8845" s="425" t="s">
        <v>642</v>
      </c>
      <c r="H8845" s="425">
        <v>583148</v>
      </c>
      <c r="I8845" s="425" t="s">
        <v>699</v>
      </c>
      <c r="J8845" s="425">
        <v>202302</v>
      </c>
      <c r="K8845" s="425">
        <v>44827</v>
      </c>
      <c r="L8845" s="425" t="s">
        <v>644</v>
      </c>
      <c r="M8845" s="425">
        <v>-193844.82</v>
      </c>
      <c r="N8845" s="425">
        <v>-296.19</v>
      </c>
      <c r="O8845" s="425" t="s">
        <v>645</v>
      </c>
      <c r="P8845" s="432">
        <v>-295.51299999999998</v>
      </c>
      <c r="Q8845" s="425">
        <v>30543689</v>
      </c>
      <c r="R8845" s="425" t="s">
        <v>646</v>
      </c>
      <c r="S8845" s="425">
        <v>2057784</v>
      </c>
      <c r="T8845" s="425" t="s">
        <v>3652</v>
      </c>
    </row>
    <row r="8846" spans="1:20" x14ac:dyDescent="0.25">
      <c r="A8846" s="425" t="s">
        <v>637</v>
      </c>
      <c r="B8846" s="425" t="s">
        <v>677</v>
      </c>
      <c r="C8846" s="425" t="s">
        <v>639</v>
      </c>
      <c r="D8846" s="425" t="s">
        <v>640</v>
      </c>
      <c r="E8846" s="425" t="s">
        <v>673</v>
      </c>
      <c r="F8846" s="425">
        <v>528004120002</v>
      </c>
      <c r="G8846" s="425" t="s">
        <v>642</v>
      </c>
      <c r="H8846" s="425">
        <v>583133</v>
      </c>
      <c r="I8846" s="425" t="s">
        <v>29</v>
      </c>
      <c r="J8846" s="425">
        <v>202302</v>
      </c>
      <c r="K8846" s="425">
        <v>44827</v>
      </c>
      <c r="L8846" s="425" t="s">
        <v>644</v>
      </c>
      <c r="M8846" s="425">
        <v>194646.98</v>
      </c>
      <c r="N8846" s="425">
        <v>297.42</v>
      </c>
      <c r="O8846" s="425" t="s">
        <v>645</v>
      </c>
      <c r="P8846" s="432">
        <v>296.74</v>
      </c>
      <c r="Q8846" s="425">
        <v>30543689</v>
      </c>
      <c r="R8846" s="425" t="s">
        <v>646</v>
      </c>
      <c r="S8846" s="425">
        <v>2029740</v>
      </c>
      <c r="T8846" s="425" t="s">
        <v>3675</v>
      </c>
    </row>
    <row r="8847" spans="1:20" x14ac:dyDescent="0.25">
      <c r="A8847" s="425" t="s">
        <v>637</v>
      </c>
      <c r="B8847" s="425" t="s">
        <v>677</v>
      </c>
      <c r="C8847" s="425" t="s">
        <v>639</v>
      </c>
      <c r="D8847" s="425" t="s">
        <v>640</v>
      </c>
      <c r="E8847" s="425" t="s">
        <v>673</v>
      </c>
      <c r="F8847" s="425">
        <v>528004120002</v>
      </c>
      <c r="G8847" s="425" t="s">
        <v>642</v>
      </c>
      <c r="H8847" s="425">
        <v>583133</v>
      </c>
      <c r="I8847" s="425" t="s">
        <v>29</v>
      </c>
      <c r="J8847" s="425">
        <v>202302</v>
      </c>
      <c r="K8847" s="425">
        <v>44827</v>
      </c>
      <c r="L8847" s="425" t="s">
        <v>644</v>
      </c>
      <c r="M8847" s="425">
        <v>57414.04</v>
      </c>
      <c r="N8847" s="425">
        <v>87.73</v>
      </c>
      <c r="O8847" s="425" t="s">
        <v>645</v>
      </c>
      <c r="P8847" s="432">
        <v>87.53</v>
      </c>
      <c r="Q8847" s="425">
        <v>30543689</v>
      </c>
      <c r="R8847" s="425" t="s">
        <v>646</v>
      </c>
      <c r="S8847" s="425">
        <v>8540416</v>
      </c>
      <c r="T8847" s="425" t="s">
        <v>3673</v>
      </c>
    </row>
    <row r="8848" spans="1:20" x14ac:dyDescent="0.25">
      <c r="A8848" s="425" t="s">
        <v>637</v>
      </c>
      <c r="B8848" s="425" t="s">
        <v>677</v>
      </c>
      <c r="C8848" s="425" t="s">
        <v>639</v>
      </c>
      <c r="D8848" s="425" t="s">
        <v>640</v>
      </c>
      <c r="E8848" s="425" t="s">
        <v>673</v>
      </c>
      <c r="F8848" s="425">
        <v>528004120002</v>
      </c>
      <c r="G8848" s="425" t="s">
        <v>642</v>
      </c>
      <c r="H8848" s="425">
        <v>583133</v>
      </c>
      <c r="I8848" s="425" t="s">
        <v>29</v>
      </c>
      <c r="J8848" s="425">
        <v>202302</v>
      </c>
      <c r="K8848" s="425">
        <v>44827</v>
      </c>
      <c r="L8848" s="425" t="s">
        <v>644</v>
      </c>
      <c r="M8848" s="425">
        <v>18589.759999999998</v>
      </c>
      <c r="N8848" s="425">
        <v>28.4</v>
      </c>
      <c r="O8848" s="425" t="s">
        <v>645</v>
      </c>
      <c r="P8848" s="432">
        <v>28.335000000000001</v>
      </c>
      <c r="Q8848" s="425">
        <v>30543689</v>
      </c>
      <c r="R8848" s="425" t="s">
        <v>646</v>
      </c>
      <c r="S8848" s="425">
        <v>2012905</v>
      </c>
      <c r="T8848" s="425" t="s">
        <v>3661</v>
      </c>
    </row>
    <row r="8849" spans="1:20" x14ac:dyDescent="0.25">
      <c r="A8849" s="425" t="s">
        <v>637</v>
      </c>
      <c r="B8849" s="425" t="s">
        <v>677</v>
      </c>
      <c r="C8849" s="425" t="s">
        <v>639</v>
      </c>
      <c r="D8849" s="425" t="s">
        <v>640</v>
      </c>
      <c r="E8849" s="425" t="s">
        <v>673</v>
      </c>
      <c r="F8849" s="425">
        <v>528004120002</v>
      </c>
      <c r="G8849" s="425" t="s">
        <v>642</v>
      </c>
      <c r="H8849" s="425">
        <v>583133</v>
      </c>
      <c r="I8849" s="425" t="s">
        <v>29</v>
      </c>
      <c r="J8849" s="425">
        <v>202302</v>
      </c>
      <c r="K8849" s="425">
        <v>44827</v>
      </c>
      <c r="L8849" s="425" t="s">
        <v>644</v>
      </c>
      <c r="M8849" s="425">
        <v>36579.83</v>
      </c>
      <c r="N8849" s="425">
        <v>55.89</v>
      </c>
      <c r="O8849" s="425" t="s">
        <v>645</v>
      </c>
      <c r="P8849" s="432">
        <v>55.762</v>
      </c>
      <c r="Q8849" s="425">
        <v>30543689</v>
      </c>
      <c r="R8849" s="425" t="s">
        <v>646</v>
      </c>
      <c r="S8849" s="425">
        <v>8540206</v>
      </c>
      <c r="T8849" s="425" t="s">
        <v>3670</v>
      </c>
    </row>
    <row r="8850" spans="1:20" x14ac:dyDescent="0.25">
      <c r="A8850" s="425" t="s">
        <v>637</v>
      </c>
      <c r="B8850" s="425" t="s">
        <v>677</v>
      </c>
      <c r="C8850" s="425" t="s">
        <v>639</v>
      </c>
      <c r="D8850" s="425" t="s">
        <v>640</v>
      </c>
      <c r="E8850" s="425" t="s">
        <v>667</v>
      </c>
      <c r="F8850" s="425">
        <v>528004120002</v>
      </c>
      <c r="G8850" s="425" t="s">
        <v>642</v>
      </c>
      <c r="H8850" s="425">
        <v>583135</v>
      </c>
      <c r="I8850" s="425" t="s">
        <v>31</v>
      </c>
      <c r="J8850" s="425">
        <v>202302</v>
      </c>
      <c r="K8850" s="425">
        <v>44827</v>
      </c>
      <c r="L8850" s="425" t="s">
        <v>644</v>
      </c>
      <c r="M8850" s="425">
        <v>82374.44</v>
      </c>
      <c r="N8850" s="425">
        <v>125.87</v>
      </c>
      <c r="O8850" s="425" t="s">
        <v>645</v>
      </c>
      <c r="P8850" s="432">
        <v>125.58199999999999</v>
      </c>
      <c r="Q8850" s="425">
        <v>30543689</v>
      </c>
      <c r="R8850" s="425" t="s">
        <v>646</v>
      </c>
      <c r="S8850" s="425">
        <v>8540392</v>
      </c>
      <c r="T8850" s="425" t="s">
        <v>3664</v>
      </c>
    </row>
    <row r="8851" spans="1:20" x14ac:dyDescent="0.25">
      <c r="A8851" s="425" t="s">
        <v>637</v>
      </c>
      <c r="B8851" s="425" t="s">
        <v>677</v>
      </c>
      <c r="C8851" s="425" t="s">
        <v>639</v>
      </c>
      <c r="D8851" s="425" t="s">
        <v>651</v>
      </c>
      <c r="E8851" s="425" t="s">
        <v>667</v>
      </c>
      <c r="F8851" s="425">
        <v>528004120002</v>
      </c>
      <c r="G8851" s="425" t="s">
        <v>642</v>
      </c>
      <c r="H8851" s="425">
        <v>583149</v>
      </c>
      <c r="I8851" s="425" t="s">
        <v>680</v>
      </c>
      <c r="J8851" s="425">
        <v>202302</v>
      </c>
      <c r="K8851" s="425">
        <v>44827</v>
      </c>
      <c r="L8851" s="425" t="s">
        <v>644</v>
      </c>
      <c r="M8851" s="425">
        <v>-38183.33</v>
      </c>
      <c r="N8851" s="425">
        <v>-58.34</v>
      </c>
      <c r="O8851" s="425" t="s">
        <v>645</v>
      </c>
      <c r="P8851" s="432">
        <v>-58.207000000000001</v>
      </c>
      <c r="Q8851" s="425">
        <v>30543689</v>
      </c>
      <c r="R8851" s="425" t="s">
        <v>646</v>
      </c>
      <c r="S8851" s="425">
        <v>8540399</v>
      </c>
      <c r="T8851" s="425" t="s">
        <v>3657</v>
      </c>
    </row>
    <row r="8852" spans="1:20" x14ac:dyDescent="0.25">
      <c r="A8852" s="425" t="s">
        <v>637</v>
      </c>
      <c r="B8852" s="425" t="s">
        <v>677</v>
      </c>
      <c r="C8852" s="425" t="s">
        <v>639</v>
      </c>
      <c r="D8852" s="425" t="s">
        <v>651</v>
      </c>
      <c r="E8852" s="425" t="s">
        <v>667</v>
      </c>
      <c r="F8852" s="425">
        <v>528004120002</v>
      </c>
      <c r="G8852" s="425" t="s">
        <v>642</v>
      </c>
      <c r="H8852" s="425">
        <v>583149</v>
      </c>
      <c r="I8852" s="425" t="s">
        <v>680</v>
      </c>
      <c r="J8852" s="425">
        <v>202302</v>
      </c>
      <c r="K8852" s="425">
        <v>44827</v>
      </c>
      <c r="L8852" s="425" t="s">
        <v>644</v>
      </c>
      <c r="M8852" s="425">
        <v>-67529.210000000006</v>
      </c>
      <c r="N8852" s="425">
        <v>-103.18</v>
      </c>
      <c r="O8852" s="425" t="s">
        <v>645</v>
      </c>
      <c r="P8852" s="432">
        <v>-102.944</v>
      </c>
      <c r="Q8852" s="425">
        <v>30543689</v>
      </c>
      <c r="R8852" s="425" t="s">
        <v>646</v>
      </c>
      <c r="S8852" s="425">
        <v>8540358</v>
      </c>
      <c r="T8852" s="425" t="s">
        <v>3655</v>
      </c>
    </row>
    <row r="8853" spans="1:20" x14ac:dyDescent="0.25">
      <c r="A8853" s="425" t="s">
        <v>637</v>
      </c>
      <c r="B8853" s="425" t="s">
        <v>677</v>
      </c>
      <c r="C8853" s="425" t="s">
        <v>639</v>
      </c>
      <c r="D8853" s="425" t="s">
        <v>651</v>
      </c>
      <c r="E8853" s="425" t="s">
        <v>667</v>
      </c>
      <c r="F8853" s="425">
        <v>528004120002</v>
      </c>
      <c r="G8853" s="425" t="s">
        <v>642</v>
      </c>
      <c r="H8853" s="425">
        <v>583149</v>
      </c>
      <c r="I8853" s="425" t="s">
        <v>680</v>
      </c>
      <c r="J8853" s="425">
        <v>202302</v>
      </c>
      <c r="K8853" s="425">
        <v>44827</v>
      </c>
      <c r="L8853" s="425" t="s">
        <v>644</v>
      </c>
      <c r="M8853" s="425">
        <v>-97486.1</v>
      </c>
      <c r="N8853" s="425">
        <v>-148.96</v>
      </c>
      <c r="O8853" s="425" t="s">
        <v>645</v>
      </c>
      <c r="P8853" s="432">
        <v>-148.62</v>
      </c>
      <c r="Q8853" s="425">
        <v>30543689</v>
      </c>
      <c r="R8853" s="425" t="s">
        <v>646</v>
      </c>
      <c r="S8853" s="425">
        <v>2036440</v>
      </c>
      <c r="T8853" s="425" t="s">
        <v>3654</v>
      </c>
    </row>
    <row r="8854" spans="1:20" x14ac:dyDescent="0.25">
      <c r="A8854" s="425" t="s">
        <v>637</v>
      </c>
      <c r="B8854" s="425" t="s">
        <v>677</v>
      </c>
      <c r="C8854" s="425" t="s">
        <v>639</v>
      </c>
      <c r="D8854" s="425" t="s">
        <v>695</v>
      </c>
      <c r="E8854" s="425" t="s">
        <v>673</v>
      </c>
      <c r="F8854" s="425">
        <v>528004120002</v>
      </c>
      <c r="G8854" s="425" t="s">
        <v>642</v>
      </c>
      <c r="H8854" s="425">
        <v>583133</v>
      </c>
      <c r="I8854" s="425" t="s">
        <v>29</v>
      </c>
      <c r="J8854" s="425">
        <v>202302</v>
      </c>
      <c r="K8854" s="425">
        <v>44827</v>
      </c>
      <c r="L8854" s="425" t="s">
        <v>644</v>
      </c>
      <c r="M8854" s="425">
        <v>193844.82</v>
      </c>
      <c r="N8854" s="425">
        <v>296.19</v>
      </c>
      <c r="O8854" s="425" t="s">
        <v>645</v>
      </c>
      <c r="P8854" s="432">
        <v>295.51299999999998</v>
      </c>
      <c r="Q8854" s="425">
        <v>30543689</v>
      </c>
      <c r="R8854" s="425" t="s">
        <v>646</v>
      </c>
      <c r="S8854" s="425">
        <v>2057784</v>
      </c>
      <c r="T8854" s="425" t="s">
        <v>3652</v>
      </c>
    </row>
    <row r="8855" spans="1:20" x14ac:dyDescent="0.25">
      <c r="A8855" s="425" t="s">
        <v>637</v>
      </c>
      <c r="B8855" s="425" t="s">
        <v>677</v>
      </c>
      <c r="C8855" s="425" t="s">
        <v>639</v>
      </c>
      <c r="D8855" s="425" t="s">
        <v>695</v>
      </c>
      <c r="E8855" s="425" t="s">
        <v>673</v>
      </c>
      <c r="F8855" s="425">
        <v>528004120002</v>
      </c>
      <c r="G8855" s="425" t="s">
        <v>642</v>
      </c>
      <c r="H8855" s="425">
        <v>583133</v>
      </c>
      <c r="I8855" s="425" t="s">
        <v>29</v>
      </c>
      <c r="J8855" s="425">
        <v>202302</v>
      </c>
      <c r="K8855" s="425">
        <v>44827</v>
      </c>
      <c r="L8855" s="425" t="s">
        <v>644</v>
      </c>
      <c r="M8855" s="425">
        <v>229805.93</v>
      </c>
      <c r="N8855" s="425">
        <v>351.14</v>
      </c>
      <c r="O8855" s="425" t="s">
        <v>645</v>
      </c>
      <c r="P8855" s="432">
        <v>350.33800000000002</v>
      </c>
      <c r="Q8855" s="425">
        <v>30543689</v>
      </c>
      <c r="R8855" s="425" t="s">
        <v>646</v>
      </c>
      <c r="S8855" s="425">
        <v>2046481</v>
      </c>
      <c r="T8855" s="425" t="s">
        <v>3659</v>
      </c>
    </row>
    <row r="8856" spans="1:20" x14ac:dyDescent="0.25">
      <c r="A8856" s="425" t="s">
        <v>637</v>
      </c>
      <c r="B8856" s="425" t="s">
        <v>677</v>
      </c>
      <c r="C8856" s="425" t="s">
        <v>639</v>
      </c>
      <c r="D8856" s="425" t="s">
        <v>651</v>
      </c>
      <c r="E8856" s="425" t="s">
        <v>673</v>
      </c>
      <c r="F8856" s="425">
        <v>528004120002</v>
      </c>
      <c r="G8856" s="425" t="s">
        <v>642</v>
      </c>
      <c r="H8856" s="425">
        <v>583133</v>
      </c>
      <c r="I8856" s="425" t="s">
        <v>29</v>
      </c>
      <c r="J8856" s="425">
        <v>202302</v>
      </c>
      <c r="K8856" s="425">
        <v>44827</v>
      </c>
      <c r="L8856" s="425" t="s">
        <v>644</v>
      </c>
      <c r="M8856" s="425">
        <v>33910.68</v>
      </c>
      <c r="N8856" s="425">
        <v>51.81</v>
      </c>
      <c r="O8856" s="425" t="s">
        <v>645</v>
      </c>
      <c r="P8856" s="432">
        <v>51.692</v>
      </c>
      <c r="Q8856" s="425">
        <v>30543689</v>
      </c>
      <c r="R8856" s="425" t="s">
        <v>646</v>
      </c>
      <c r="S8856" s="425">
        <v>8540279</v>
      </c>
      <c r="T8856" s="425" t="s">
        <v>3658</v>
      </c>
    </row>
    <row r="8857" spans="1:20" x14ac:dyDescent="0.25">
      <c r="A8857" s="425" t="s">
        <v>637</v>
      </c>
      <c r="B8857" s="425" t="s">
        <v>677</v>
      </c>
      <c r="C8857" s="425" t="s">
        <v>639</v>
      </c>
      <c r="D8857" s="425" t="s">
        <v>651</v>
      </c>
      <c r="E8857" s="425" t="s">
        <v>673</v>
      </c>
      <c r="F8857" s="425">
        <v>528004120002</v>
      </c>
      <c r="G8857" s="425" t="s">
        <v>642</v>
      </c>
      <c r="H8857" s="425">
        <v>583133</v>
      </c>
      <c r="I8857" s="425" t="s">
        <v>29</v>
      </c>
      <c r="J8857" s="425">
        <v>202302</v>
      </c>
      <c r="K8857" s="425">
        <v>44827</v>
      </c>
      <c r="L8857" s="425" t="s">
        <v>644</v>
      </c>
      <c r="M8857" s="425">
        <v>58251.27</v>
      </c>
      <c r="N8857" s="425">
        <v>89.01</v>
      </c>
      <c r="O8857" s="425" t="s">
        <v>645</v>
      </c>
      <c r="P8857" s="432">
        <v>88.807000000000002</v>
      </c>
      <c r="Q8857" s="425">
        <v>30543689</v>
      </c>
      <c r="R8857" s="425" t="s">
        <v>646</v>
      </c>
      <c r="S8857" s="425">
        <v>8540386</v>
      </c>
      <c r="T8857" s="425" t="s">
        <v>3653</v>
      </c>
    </row>
    <row r="8858" spans="1:20" x14ac:dyDescent="0.25">
      <c r="A8858" s="425" t="s">
        <v>637</v>
      </c>
      <c r="B8858" s="425" t="s">
        <v>677</v>
      </c>
      <c r="C8858" s="425" t="s">
        <v>639</v>
      </c>
      <c r="D8858" s="425" t="s">
        <v>651</v>
      </c>
      <c r="E8858" s="425" t="s">
        <v>667</v>
      </c>
      <c r="F8858" s="425">
        <v>528004120002</v>
      </c>
      <c r="G8858" s="425" t="s">
        <v>642</v>
      </c>
      <c r="H8858" s="425">
        <v>583135</v>
      </c>
      <c r="I8858" s="425" t="s">
        <v>31</v>
      </c>
      <c r="J8858" s="425">
        <v>202302</v>
      </c>
      <c r="K8858" s="425">
        <v>44827</v>
      </c>
      <c r="L8858" s="425" t="s">
        <v>644</v>
      </c>
      <c r="M8858" s="425">
        <v>38183.33</v>
      </c>
      <c r="N8858" s="425">
        <v>58.34</v>
      </c>
      <c r="O8858" s="425" t="s">
        <v>645</v>
      </c>
      <c r="P8858" s="432">
        <v>58.207000000000001</v>
      </c>
      <c r="Q8858" s="425">
        <v>30543689</v>
      </c>
      <c r="R8858" s="425" t="s">
        <v>646</v>
      </c>
      <c r="S8858" s="425">
        <v>8540399</v>
      </c>
      <c r="T8858" s="425" t="s">
        <v>3657</v>
      </c>
    </row>
    <row r="8859" spans="1:20" x14ac:dyDescent="0.25">
      <c r="A8859" s="425" t="s">
        <v>637</v>
      </c>
      <c r="B8859" s="425" t="s">
        <v>677</v>
      </c>
      <c r="C8859" s="425" t="s">
        <v>639</v>
      </c>
      <c r="D8859" s="425" t="s">
        <v>695</v>
      </c>
      <c r="E8859" s="425" t="s">
        <v>667</v>
      </c>
      <c r="F8859" s="425">
        <v>528004120002</v>
      </c>
      <c r="G8859" s="425" t="s">
        <v>642</v>
      </c>
      <c r="H8859" s="425">
        <v>583135</v>
      </c>
      <c r="I8859" s="425" t="s">
        <v>31</v>
      </c>
      <c r="J8859" s="425">
        <v>202302</v>
      </c>
      <c r="K8859" s="425">
        <v>44827</v>
      </c>
      <c r="L8859" s="425" t="s">
        <v>644</v>
      </c>
      <c r="M8859" s="425">
        <v>534889.47</v>
      </c>
      <c r="N8859" s="425">
        <v>817.3</v>
      </c>
      <c r="O8859" s="425" t="s">
        <v>645</v>
      </c>
      <c r="P8859" s="432">
        <v>815.43299999999999</v>
      </c>
      <c r="Q8859" s="425">
        <v>30543689</v>
      </c>
      <c r="R8859" s="425" t="s">
        <v>646</v>
      </c>
      <c r="S8859" s="425">
        <v>2023596</v>
      </c>
      <c r="T8859" s="425" t="s">
        <v>3656</v>
      </c>
    </row>
    <row r="8860" spans="1:20" x14ac:dyDescent="0.25">
      <c r="A8860" s="425" t="s">
        <v>637</v>
      </c>
      <c r="B8860" s="425" t="s">
        <v>677</v>
      </c>
      <c r="C8860" s="425" t="s">
        <v>639</v>
      </c>
      <c r="D8860" s="425" t="s">
        <v>651</v>
      </c>
      <c r="E8860" s="425" t="s">
        <v>667</v>
      </c>
      <c r="F8860" s="425">
        <v>528004120002</v>
      </c>
      <c r="G8860" s="425" t="s">
        <v>642</v>
      </c>
      <c r="H8860" s="425">
        <v>583135</v>
      </c>
      <c r="I8860" s="425" t="s">
        <v>31</v>
      </c>
      <c r="J8860" s="425">
        <v>202302</v>
      </c>
      <c r="K8860" s="425">
        <v>44827</v>
      </c>
      <c r="L8860" s="425" t="s">
        <v>644</v>
      </c>
      <c r="M8860" s="425">
        <v>67529.210000000006</v>
      </c>
      <c r="N8860" s="425">
        <v>103.18</v>
      </c>
      <c r="O8860" s="425" t="s">
        <v>645</v>
      </c>
      <c r="P8860" s="432">
        <v>102.944</v>
      </c>
      <c r="Q8860" s="425">
        <v>30543689</v>
      </c>
      <c r="R8860" s="425" t="s">
        <v>646</v>
      </c>
      <c r="S8860" s="425">
        <v>8540358</v>
      </c>
      <c r="T8860" s="425" t="s">
        <v>3655</v>
      </c>
    </row>
    <row r="8861" spans="1:20" x14ac:dyDescent="0.25">
      <c r="A8861" s="425" t="s">
        <v>637</v>
      </c>
      <c r="B8861" s="425" t="s">
        <v>677</v>
      </c>
      <c r="C8861" s="425" t="s">
        <v>639</v>
      </c>
      <c r="D8861" s="425" t="s">
        <v>651</v>
      </c>
      <c r="E8861" s="425" t="s">
        <v>667</v>
      </c>
      <c r="F8861" s="425">
        <v>528004120002</v>
      </c>
      <c r="G8861" s="425" t="s">
        <v>642</v>
      </c>
      <c r="H8861" s="425">
        <v>583135</v>
      </c>
      <c r="I8861" s="425" t="s">
        <v>31</v>
      </c>
      <c r="J8861" s="425">
        <v>202302</v>
      </c>
      <c r="K8861" s="425">
        <v>44827</v>
      </c>
      <c r="L8861" s="425" t="s">
        <v>644</v>
      </c>
      <c r="M8861" s="425">
        <v>97486.1</v>
      </c>
      <c r="N8861" s="425">
        <v>148.96</v>
      </c>
      <c r="O8861" s="425" t="s">
        <v>645</v>
      </c>
      <c r="P8861" s="432">
        <v>148.62</v>
      </c>
      <c r="Q8861" s="425">
        <v>30543689</v>
      </c>
      <c r="R8861" s="425" t="s">
        <v>646</v>
      </c>
      <c r="S8861" s="425">
        <v>2036440</v>
      </c>
      <c r="T8861" s="425" t="s">
        <v>3654</v>
      </c>
    </row>
    <row r="8862" spans="1:20" x14ac:dyDescent="0.25">
      <c r="A8862" s="425" t="s">
        <v>637</v>
      </c>
      <c r="B8862" s="425" t="s">
        <v>677</v>
      </c>
      <c r="C8862" s="425" t="s">
        <v>639</v>
      </c>
      <c r="D8862" s="425" t="s">
        <v>640</v>
      </c>
      <c r="E8862" s="425" t="s">
        <v>667</v>
      </c>
      <c r="F8862" s="425">
        <v>528004120002</v>
      </c>
      <c r="G8862" s="425" t="s">
        <v>642</v>
      </c>
      <c r="H8862" s="425">
        <v>583149</v>
      </c>
      <c r="I8862" s="425" t="s">
        <v>680</v>
      </c>
      <c r="J8862" s="425">
        <v>202302</v>
      </c>
      <c r="K8862" s="425">
        <v>44827</v>
      </c>
      <c r="L8862" s="425" t="s">
        <v>644</v>
      </c>
      <c r="M8862" s="425">
        <v>-82374.44</v>
      </c>
      <c r="N8862" s="425">
        <v>-125.87</v>
      </c>
      <c r="O8862" s="425" t="s">
        <v>645</v>
      </c>
      <c r="P8862" s="432">
        <v>-125.58199999999999</v>
      </c>
      <c r="Q8862" s="425">
        <v>30543689</v>
      </c>
      <c r="R8862" s="425" t="s">
        <v>646</v>
      </c>
      <c r="S8862" s="425">
        <v>8540392</v>
      </c>
      <c r="T8862" s="425" t="s">
        <v>3664</v>
      </c>
    </row>
    <row r="8863" spans="1:20" x14ac:dyDescent="0.25">
      <c r="A8863" s="425" t="s">
        <v>637</v>
      </c>
      <c r="B8863" s="425" t="s">
        <v>677</v>
      </c>
      <c r="C8863" s="425" t="s">
        <v>639</v>
      </c>
      <c r="D8863" s="425" t="s">
        <v>640</v>
      </c>
      <c r="E8863" s="425" t="s">
        <v>689</v>
      </c>
      <c r="F8863" s="425">
        <v>528004120002</v>
      </c>
      <c r="G8863" s="425" t="s">
        <v>642</v>
      </c>
      <c r="H8863" s="425">
        <v>856784</v>
      </c>
      <c r="I8863" s="425" t="s">
        <v>479</v>
      </c>
      <c r="J8863" s="425">
        <v>202302</v>
      </c>
      <c r="K8863" s="425">
        <v>44827</v>
      </c>
      <c r="L8863" s="425" t="s">
        <v>644</v>
      </c>
      <c r="M8863" s="425">
        <v>76645.350000000006</v>
      </c>
      <c r="N8863" s="425">
        <v>117.11</v>
      </c>
      <c r="O8863" s="425" t="s">
        <v>645</v>
      </c>
      <c r="P8863" s="432">
        <v>116.842</v>
      </c>
      <c r="Q8863" s="425">
        <v>30543689</v>
      </c>
      <c r="R8863" s="425" t="s">
        <v>646</v>
      </c>
      <c r="S8863" s="425">
        <v>2032465</v>
      </c>
      <c r="T8863" s="425" t="s">
        <v>3667</v>
      </c>
    </row>
    <row r="8864" spans="1:20" x14ac:dyDescent="0.25">
      <c r="A8864" s="425" t="s">
        <v>637</v>
      </c>
      <c r="B8864" s="425" t="s">
        <v>677</v>
      </c>
      <c r="C8864" s="425" t="s">
        <v>639</v>
      </c>
      <c r="D8864" s="425" t="s">
        <v>640</v>
      </c>
      <c r="E8864" s="425" t="s">
        <v>689</v>
      </c>
      <c r="F8864" s="425">
        <v>528004120002</v>
      </c>
      <c r="G8864" s="425" t="s">
        <v>642</v>
      </c>
      <c r="H8864" s="425">
        <v>583156</v>
      </c>
      <c r="I8864" s="425" t="s">
        <v>690</v>
      </c>
      <c r="J8864" s="425">
        <v>202302</v>
      </c>
      <c r="K8864" s="425">
        <v>44827</v>
      </c>
      <c r="L8864" s="425" t="s">
        <v>644</v>
      </c>
      <c r="M8864" s="425">
        <v>-76645.350000000006</v>
      </c>
      <c r="N8864" s="425">
        <v>-117.11</v>
      </c>
      <c r="O8864" s="425" t="s">
        <v>645</v>
      </c>
      <c r="P8864" s="432">
        <v>-116.842</v>
      </c>
      <c r="Q8864" s="425">
        <v>30543689</v>
      </c>
      <c r="R8864" s="425" t="s">
        <v>646</v>
      </c>
      <c r="S8864" s="425">
        <v>2032465</v>
      </c>
      <c r="T8864" s="425" t="s">
        <v>3667</v>
      </c>
    </row>
    <row r="8865" spans="1:20" x14ac:dyDescent="0.25">
      <c r="A8865" s="425" t="s">
        <v>637</v>
      </c>
      <c r="B8865" s="425" t="s">
        <v>677</v>
      </c>
      <c r="C8865" s="425" t="s">
        <v>639</v>
      </c>
      <c r="D8865" s="425" t="s">
        <v>640</v>
      </c>
      <c r="E8865" s="425" t="s">
        <v>673</v>
      </c>
      <c r="F8865" s="425">
        <v>528004120002</v>
      </c>
      <c r="G8865" s="425" t="s">
        <v>642</v>
      </c>
      <c r="H8865" s="425">
        <v>583148</v>
      </c>
      <c r="I8865" s="425" t="s">
        <v>699</v>
      </c>
      <c r="J8865" s="425">
        <v>202302</v>
      </c>
      <c r="K8865" s="425">
        <v>44827</v>
      </c>
      <c r="L8865" s="425" t="s">
        <v>644</v>
      </c>
      <c r="M8865" s="425">
        <v>-194646.98</v>
      </c>
      <c r="N8865" s="425">
        <v>-297.42</v>
      </c>
      <c r="O8865" s="425" t="s">
        <v>645</v>
      </c>
      <c r="P8865" s="432">
        <v>-296.74</v>
      </c>
      <c r="Q8865" s="425">
        <v>30543689</v>
      </c>
      <c r="R8865" s="425" t="s">
        <v>646</v>
      </c>
      <c r="S8865" s="425">
        <v>2029740</v>
      </c>
      <c r="T8865" s="425" t="s">
        <v>3675</v>
      </c>
    </row>
    <row r="8866" spans="1:20" x14ac:dyDescent="0.25">
      <c r="A8866" s="425" t="s">
        <v>637</v>
      </c>
      <c r="B8866" s="425" t="s">
        <v>677</v>
      </c>
      <c r="C8866" s="425" t="s">
        <v>639</v>
      </c>
      <c r="D8866" s="425" t="s">
        <v>640</v>
      </c>
      <c r="E8866" s="425" t="s">
        <v>673</v>
      </c>
      <c r="F8866" s="425">
        <v>528004120002</v>
      </c>
      <c r="G8866" s="425" t="s">
        <v>642</v>
      </c>
      <c r="H8866" s="425">
        <v>583148</v>
      </c>
      <c r="I8866" s="425" t="s">
        <v>699</v>
      </c>
      <c r="J8866" s="425">
        <v>202302</v>
      </c>
      <c r="K8866" s="425">
        <v>44827</v>
      </c>
      <c r="L8866" s="425" t="s">
        <v>644</v>
      </c>
      <c r="M8866" s="425">
        <v>-57414.04</v>
      </c>
      <c r="N8866" s="425">
        <v>-87.73</v>
      </c>
      <c r="O8866" s="425" t="s">
        <v>645</v>
      </c>
      <c r="P8866" s="432">
        <v>-87.53</v>
      </c>
      <c r="Q8866" s="425">
        <v>30543689</v>
      </c>
      <c r="R8866" s="425" t="s">
        <v>646</v>
      </c>
      <c r="S8866" s="425">
        <v>8540416</v>
      </c>
      <c r="T8866" s="425" t="s">
        <v>3673</v>
      </c>
    </row>
    <row r="8867" spans="1:20" x14ac:dyDescent="0.25">
      <c r="A8867" s="425" t="s">
        <v>637</v>
      </c>
      <c r="B8867" s="425" t="s">
        <v>677</v>
      </c>
      <c r="C8867" s="425" t="s">
        <v>639</v>
      </c>
      <c r="D8867" s="425" t="s">
        <v>640</v>
      </c>
      <c r="E8867" s="425" t="s">
        <v>673</v>
      </c>
      <c r="F8867" s="425">
        <v>528004120002</v>
      </c>
      <c r="G8867" s="425" t="s">
        <v>642</v>
      </c>
      <c r="H8867" s="425">
        <v>583148</v>
      </c>
      <c r="I8867" s="425" t="s">
        <v>699</v>
      </c>
      <c r="J8867" s="425">
        <v>202302</v>
      </c>
      <c r="K8867" s="425">
        <v>44827</v>
      </c>
      <c r="L8867" s="425" t="s">
        <v>644</v>
      </c>
      <c r="M8867" s="425">
        <v>-36579.83</v>
      </c>
      <c r="N8867" s="425">
        <v>-55.89</v>
      </c>
      <c r="O8867" s="425" t="s">
        <v>645</v>
      </c>
      <c r="P8867" s="432">
        <v>-55.762</v>
      </c>
      <c r="Q8867" s="425">
        <v>30543689</v>
      </c>
      <c r="R8867" s="425" t="s">
        <v>646</v>
      </c>
      <c r="S8867" s="425">
        <v>8540206</v>
      </c>
      <c r="T8867" s="425" t="s">
        <v>3670</v>
      </c>
    </row>
    <row r="8868" spans="1:20" x14ac:dyDescent="0.25">
      <c r="A8868" s="425" t="s">
        <v>637</v>
      </c>
      <c r="B8868" s="425" t="s">
        <v>677</v>
      </c>
      <c r="C8868" s="425" t="s">
        <v>639</v>
      </c>
      <c r="D8868" s="425" t="s">
        <v>640</v>
      </c>
      <c r="E8868" s="425" t="s">
        <v>673</v>
      </c>
      <c r="F8868" s="425">
        <v>528004120002</v>
      </c>
      <c r="G8868" s="425" t="s">
        <v>642</v>
      </c>
      <c r="H8868" s="425">
        <v>583148</v>
      </c>
      <c r="I8868" s="425" t="s">
        <v>699</v>
      </c>
      <c r="J8868" s="425">
        <v>202302</v>
      </c>
      <c r="K8868" s="425">
        <v>44827</v>
      </c>
      <c r="L8868" s="425" t="s">
        <v>644</v>
      </c>
      <c r="M8868" s="425">
        <v>-18589.759999999998</v>
      </c>
      <c r="N8868" s="425">
        <v>-28.4</v>
      </c>
      <c r="O8868" s="425" t="s">
        <v>645</v>
      </c>
      <c r="P8868" s="432">
        <v>-28.335000000000001</v>
      </c>
      <c r="Q8868" s="425">
        <v>30543689</v>
      </c>
      <c r="R8868" s="425" t="s">
        <v>646</v>
      </c>
      <c r="S8868" s="425">
        <v>2012905</v>
      </c>
      <c r="T8868" s="425" t="s">
        <v>3661</v>
      </c>
    </row>
    <row r="8869" spans="1:20" x14ac:dyDescent="0.25">
      <c r="A8869" s="425" t="s">
        <v>637</v>
      </c>
      <c r="B8869" s="425" t="s">
        <v>726</v>
      </c>
      <c r="C8869" s="425" t="s">
        <v>639</v>
      </c>
      <c r="D8869" s="425" t="s">
        <v>640</v>
      </c>
      <c r="E8869" s="425" t="s">
        <v>2008</v>
      </c>
      <c r="F8869" s="425">
        <v>528004120002</v>
      </c>
      <c r="G8869" s="425" t="s">
        <v>642</v>
      </c>
      <c r="H8869" s="425">
        <v>856781</v>
      </c>
      <c r="I8869" s="425" t="s">
        <v>476</v>
      </c>
      <c r="J8869" s="425">
        <v>202302</v>
      </c>
      <c r="K8869" s="425">
        <v>44830</v>
      </c>
      <c r="L8869" s="425" t="s">
        <v>644</v>
      </c>
      <c r="M8869" s="425">
        <v>90.91</v>
      </c>
      <c r="N8869" s="425">
        <v>0.14000000000000001</v>
      </c>
      <c r="O8869" s="425" t="s">
        <v>645</v>
      </c>
      <c r="P8869" s="432">
        <v>0.14000000000000001</v>
      </c>
      <c r="Q8869" s="425">
        <v>30543689</v>
      </c>
      <c r="R8869" s="425" t="s">
        <v>646</v>
      </c>
      <c r="S8869" s="425">
        <v>9985235</v>
      </c>
      <c r="T8869" s="425" t="s">
        <v>3082</v>
      </c>
    </row>
    <row r="8870" spans="1:20" x14ac:dyDescent="0.25">
      <c r="A8870" s="425" t="s">
        <v>637</v>
      </c>
      <c r="B8870" s="425" t="s">
        <v>726</v>
      </c>
      <c r="C8870" s="425" t="s">
        <v>639</v>
      </c>
      <c r="D8870" s="425" t="s">
        <v>640</v>
      </c>
      <c r="E8870" s="425" t="s">
        <v>2008</v>
      </c>
      <c r="F8870" s="425">
        <v>528004120002</v>
      </c>
      <c r="G8870" s="425" t="s">
        <v>642</v>
      </c>
      <c r="H8870" s="425">
        <v>583155</v>
      </c>
      <c r="I8870" s="425" t="s">
        <v>45</v>
      </c>
      <c r="J8870" s="425">
        <v>202302</v>
      </c>
      <c r="K8870" s="425">
        <v>44830</v>
      </c>
      <c r="L8870" s="425" t="s">
        <v>644</v>
      </c>
      <c r="M8870" s="425">
        <v>-90.91</v>
      </c>
      <c r="N8870" s="425">
        <v>-0.14000000000000001</v>
      </c>
      <c r="O8870" s="425" t="s">
        <v>645</v>
      </c>
      <c r="P8870" s="432">
        <v>-0.14000000000000001</v>
      </c>
      <c r="Q8870" s="425">
        <v>30543689</v>
      </c>
      <c r="R8870" s="425" t="s">
        <v>646</v>
      </c>
      <c r="S8870" s="425">
        <v>9985235</v>
      </c>
      <c r="T8870" s="425" t="s">
        <v>3082</v>
      </c>
    </row>
    <row r="8871" spans="1:20" x14ac:dyDescent="0.25">
      <c r="A8871" s="425" t="s">
        <v>637</v>
      </c>
      <c r="B8871" s="425" t="s">
        <v>732</v>
      </c>
      <c r="C8871" s="425" t="s">
        <v>639</v>
      </c>
      <c r="D8871" s="425" t="s">
        <v>640</v>
      </c>
      <c r="E8871" s="425" t="s">
        <v>2008</v>
      </c>
      <c r="F8871" s="425">
        <v>528004120002</v>
      </c>
      <c r="G8871" s="425" t="s">
        <v>642</v>
      </c>
      <c r="H8871" s="425">
        <v>583155</v>
      </c>
      <c r="I8871" s="425" t="s">
        <v>45</v>
      </c>
      <c r="J8871" s="425">
        <v>202302</v>
      </c>
      <c r="K8871" s="425">
        <v>44830</v>
      </c>
      <c r="L8871" s="425" t="s">
        <v>644</v>
      </c>
      <c r="M8871" s="425">
        <v>-7.21</v>
      </c>
      <c r="N8871" s="425">
        <v>-0.01</v>
      </c>
      <c r="O8871" s="425" t="s">
        <v>645</v>
      </c>
      <c r="P8871" s="432">
        <v>-0.01</v>
      </c>
      <c r="Q8871" s="425">
        <v>30543689</v>
      </c>
      <c r="R8871" s="425" t="s">
        <v>646</v>
      </c>
      <c r="S8871" s="425">
        <v>9985235</v>
      </c>
      <c r="T8871" s="425" t="s">
        <v>3073</v>
      </c>
    </row>
    <row r="8872" spans="1:20" x14ac:dyDescent="0.25">
      <c r="A8872" s="425" t="s">
        <v>637</v>
      </c>
      <c r="B8872" s="425" t="s">
        <v>736</v>
      </c>
      <c r="C8872" s="425" t="s">
        <v>639</v>
      </c>
      <c r="D8872" s="425" t="s">
        <v>640</v>
      </c>
      <c r="E8872" s="425" t="s">
        <v>2008</v>
      </c>
      <c r="F8872" s="425">
        <v>528004120002</v>
      </c>
      <c r="G8872" s="425" t="s">
        <v>642</v>
      </c>
      <c r="H8872" s="425">
        <v>583155</v>
      </c>
      <c r="I8872" s="425" t="s">
        <v>45</v>
      </c>
      <c r="J8872" s="425">
        <v>202302</v>
      </c>
      <c r="K8872" s="425">
        <v>44830</v>
      </c>
      <c r="L8872" s="425" t="s">
        <v>644</v>
      </c>
      <c r="M8872" s="425">
        <v>-10</v>
      </c>
      <c r="N8872" s="425">
        <v>-0.02</v>
      </c>
      <c r="O8872" s="425" t="s">
        <v>645</v>
      </c>
      <c r="P8872" s="432">
        <v>-0.02</v>
      </c>
      <c r="Q8872" s="425">
        <v>30543689</v>
      </c>
      <c r="R8872" s="425" t="s">
        <v>646</v>
      </c>
      <c r="S8872" s="425">
        <v>9985235</v>
      </c>
      <c r="T8872" s="425" t="s">
        <v>3071</v>
      </c>
    </row>
    <row r="8873" spans="1:20" x14ac:dyDescent="0.25">
      <c r="A8873" s="425" t="s">
        <v>637</v>
      </c>
      <c r="B8873" s="425" t="s">
        <v>732</v>
      </c>
      <c r="C8873" s="425" t="s">
        <v>639</v>
      </c>
      <c r="D8873" s="425" t="s">
        <v>640</v>
      </c>
      <c r="E8873" s="425" t="s">
        <v>2008</v>
      </c>
      <c r="F8873" s="425">
        <v>528004120002</v>
      </c>
      <c r="G8873" s="425" t="s">
        <v>642</v>
      </c>
      <c r="H8873" s="425">
        <v>583155</v>
      </c>
      <c r="I8873" s="425" t="s">
        <v>45</v>
      </c>
      <c r="J8873" s="425">
        <v>202302</v>
      </c>
      <c r="K8873" s="425">
        <v>44830</v>
      </c>
      <c r="L8873" s="425" t="s">
        <v>644</v>
      </c>
      <c r="M8873" s="425">
        <v>-26.25</v>
      </c>
      <c r="N8873" s="425">
        <v>-0.04</v>
      </c>
      <c r="O8873" s="425" t="s">
        <v>645</v>
      </c>
      <c r="P8873" s="432">
        <v>-0.04</v>
      </c>
      <c r="Q8873" s="425">
        <v>30543689</v>
      </c>
      <c r="R8873" s="425" t="s">
        <v>646</v>
      </c>
      <c r="S8873" s="425">
        <v>9985235</v>
      </c>
      <c r="T8873" s="425" t="s">
        <v>3072</v>
      </c>
    </row>
    <row r="8874" spans="1:20" x14ac:dyDescent="0.25">
      <c r="A8874" s="425" t="s">
        <v>637</v>
      </c>
      <c r="B8874" s="425" t="s">
        <v>732</v>
      </c>
      <c r="C8874" s="425" t="s">
        <v>639</v>
      </c>
      <c r="D8874" s="425" t="s">
        <v>640</v>
      </c>
      <c r="E8874" s="425" t="s">
        <v>2008</v>
      </c>
      <c r="F8874" s="425">
        <v>528004120002</v>
      </c>
      <c r="G8874" s="425" t="s">
        <v>642</v>
      </c>
      <c r="H8874" s="425">
        <v>856781</v>
      </c>
      <c r="I8874" s="425" t="s">
        <v>476</v>
      </c>
      <c r="J8874" s="425">
        <v>202302</v>
      </c>
      <c r="K8874" s="425">
        <v>44830</v>
      </c>
      <c r="L8874" s="425" t="s">
        <v>644</v>
      </c>
      <c r="M8874" s="425">
        <v>26.25</v>
      </c>
      <c r="N8874" s="425">
        <v>0.04</v>
      </c>
      <c r="O8874" s="425" t="s">
        <v>645</v>
      </c>
      <c r="P8874" s="432">
        <v>0.04</v>
      </c>
      <c r="Q8874" s="425">
        <v>30543689</v>
      </c>
      <c r="R8874" s="425" t="s">
        <v>646</v>
      </c>
      <c r="S8874" s="425">
        <v>9985235</v>
      </c>
      <c r="T8874" s="425" t="s">
        <v>3072</v>
      </c>
    </row>
    <row r="8875" spans="1:20" x14ac:dyDescent="0.25">
      <c r="A8875" s="425" t="s">
        <v>637</v>
      </c>
      <c r="B8875" s="425" t="s">
        <v>732</v>
      </c>
      <c r="C8875" s="425" t="s">
        <v>639</v>
      </c>
      <c r="D8875" s="425" t="s">
        <v>640</v>
      </c>
      <c r="E8875" s="425" t="s">
        <v>2008</v>
      </c>
      <c r="F8875" s="425">
        <v>528004120002</v>
      </c>
      <c r="G8875" s="425" t="s">
        <v>642</v>
      </c>
      <c r="H8875" s="425">
        <v>856781</v>
      </c>
      <c r="I8875" s="425" t="s">
        <v>476</v>
      </c>
      <c r="J8875" s="425">
        <v>202302</v>
      </c>
      <c r="K8875" s="425">
        <v>44830</v>
      </c>
      <c r="L8875" s="425" t="s">
        <v>644</v>
      </c>
      <c r="M8875" s="425">
        <v>7.21</v>
      </c>
      <c r="N8875" s="425">
        <v>0.01</v>
      </c>
      <c r="O8875" s="425" t="s">
        <v>645</v>
      </c>
      <c r="P8875" s="432">
        <v>0.01</v>
      </c>
      <c r="Q8875" s="425">
        <v>30543689</v>
      </c>
      <c r="R8875" s="425" t="s">
        <v>646</v>
      </c>
      <c r="S8875" s="425">
        <v>9985235</v>
      </c>
      <c r="T8875" s="425" t="s">
        <v>3073</v>
      </c>
    </row>
    <row r="8876" spans="1:20" x14ac:dyDescent="0.25">
      <c r="A8876" s="425" t="s">
        <v>637</v>
      </c>
      <c r="B8876" s="425" t="s">
        <v>736</v>
      </c>
      <c r="C8876" s="425" t="s">
        <v>639</v>
      </c>
      <c r="D8876" s="425" t="s">
        <v>640</v>
      </c>
      <c r="E8876" s="425" t="s">
        <v>2008</v>
      </c>
      <c r="F8876" s="425">
        <v>528004120002</v>
      </c>
      <c r="G8876" s="425" t="s">
        <v>642</v>
      </c>
      <c r="H8876" s="425">
        <v>856781</v>
      </c>
      <c r="I8876" s="425" t="s">
        <v>476</v>
      </c>
      <c r="J8876" s="425">
        <v>202302</v>
      </c>
      <c r="K8876" s="425">
        <v>44830</v>
      </c>
      <c r="L8876" s="425" t="s">
        <v>644</v>
      </c>
      <c r="M8876" s="425">
        <v>10</v>
      </c>
      <c r="N8876" s="425">
        <v>0.02</v>
      </c>
      <c r="O8876" s="425" t="s">
        <v>645</v>
      </c>
      <c r="P8876" s="432">
        <v>0.02</v>
      </c>
      <c r="Q8876" s="425">
        <v>30543689</v>
      </c>
      <c r="R8876" s="425" t="s">
        <v>646</v>
      </c>
      <c r="S8876" s="425">
        <v>9985235</v>
      </c>
      <c r="T8876" s="425" t="s">
        <v>3071</v>
      </c>
    </row>
    <row r="8877" spans="1:20" x14ac:dyDescent="0.25">
      <c r="A8877" s="425" t="s">
        <v>637</v>
      </c>
      <c r="B8877" s="425" t="s">
        <v>730</v>
      </c>
      <c r="C8877" s="425" t="s">
        <v>639</v>
      </c>
      <c r="D8877" s="425" t="s">
        <v>640</v>
      </c>
      <c r="E8877" s="425" t="s">
        <v>2008</v>
      </c>
      <c r="F8877" s="425">
        <v>528004120002</v>
      </c>
      <c r="G8877" s="425" t="s">
        <v>642</v>
      </c>
      <c r="H8877" s="425">
        <v>856781</v>
      </c>
      <c r="I8877" s="425" t="s">
        <v>476</v>
      </c>
      <c r="J8877" s="425">
        <v>202302</v>
      </c>
      <c r="K8877" s="425">
        <v>44830</v>
      </c>
      <c r="L8877" s="425" t="s">
        <v>644</v>
      </c>
      <c r="M8877" s="425">
        <v>2.5</v>
      </c>
      <c r="N8877" s="425">
        <v>0</v>
      </c>
      <c r="O8877" s="425" t="s">
        <v>645</v>
      </c>
      <c r="P8877" s="432">
        <v>0</v>
      </c>
      <c r="Q8877" s="425">
        <v>30543689</v>
      </c>
      <c r="R8877" s="425" t="s">
        <v>646</v>
      </c>
      <c r="S8877" s="425">
        <v>9985235</v>
      </c>
      <c r="T8877" s="425" t="s">
        <v>3076</v>
      </c>
    </row>
    <row r="8878" spans="1:20" x14ac:dyDescent="0.25">
      <c r="A8878" s="425" t="s">
        <v>637</v>
      </c>
      <c r="B8878" s="425" t="s">
        <v>730</v>
      </c>
      <c r="C8878" s="425" t="s">
        <v>639</v>
      </c>
      <c r="D8878" s="425" t="s">
        <v>640</v>
      </c>
      <c r="E8878" s="425" t="s">
        <v>2008</v>
      </c>
      <c r="F8878" s="425">
        <v>528004120002</v>
      </c>
      <c r="G8878" s="425" t="s">
        <v>642</v>
      </c>
      <c r="H8878" s="425">
        <v>583155</v>
      </c>
      <c r="I8878" s="425" t="s">
        <v>45</v>
      </c>
      <c r="J8878" s="425">
        <v>202302</v>
      </c>
      <c r="K8878" s="425">
        <v>44830</v>
      </c>
      <c r="L8878" s="425" t="s">
        <v>644</v>
      </c>
      <c r="M8878" s="425">
        <v>-2.5</v>
      </c>
      <c r="N8878" s="425">
        <v>0</v>
      </c>
      <c r="O8878" s="425" t="s">
        <v>645</v>
      </c>
      <c r="P8878" s="432">
        <v>0</v>
      </c>
      <c r="Q8878" s="425">
        <v>30543689</v>
      </c>
      <c r="R8878" s="425" t="s">
        <v>646</v>
      </c>
      <c r="S8878" s="425">
        <v>9985235</v>
      </c>
      <c r="T8878" s="425" t="s">
        <v>3076</v>
      </c>
    </row>
    <row r="8879" spans="1:20" x14ac:dyDescent="0.25">
      <c r="A8879" s="425" t="s">
        <v>637</v>
      </c>
      <c r="B8879" s="425" t="s">
        <v>638</v>
      </c>
      <c r="C8879" s="425" t="s">
        <v>639</v>
      </c>
      <c r="D8879" s="425" t="s">
        <v>640</v>
      </c>
      <c r="E8879" s="425" t="s">
        <v>2008</v>
      </c>
      <c r="F8879" s="425">
        <v>528004120002</v>
      </c>
      <c r="G8879" s="425" t="s">
        <v>642</v>
      </c>
      <c r="H8879" s="425">
        <v>583155</v>
      </c>
      <c r="I8879" s="425" t="s">
        <v>45</v>
      </c>
      <c r="J8879" s="425">
        <v>202302</v>
      </c>
      <c r="K8879" s="425">
        <v>44831</v>
      </c>
      <c r="L8879" s="425" t="s">
        <v>644</v>
      </c>
      <c r="M8879" s="425">
        <v>-294.95</v>
      </c>
      <c r="N8879" s="425">
        <v>-0.45</v>
      </c>
      <c r="O8879" s="425" t="s">
        <v>645</v>
      </c>
      <c r="P8879" s="432">
        <v>-0.44900000000000001</v>
      </c>
      <c r="Q8879" s="425">
        <v>30543689</v>
      </c>
      <c r="R8879" s="425" t="s">
        <v>646</v>
      </c>
      <c r="S8879" s="425">
        <v>9985235</v>
      </c>
      <c r="T8879" s="425" t="s">
        <v>3702</v>
      </c>
    </row>
    <row r="8880" spans="1:20" x14ac:dyDescent="0.25">
      <c r="A8880" s="425" t="s">
        <v>637</v>
      </c>
      <c r="B8880" s="425" t="s">
        <v>638</v>
      </c>
      <c r="C8880" s="425" t="s">
        <v>639</v>
      </c>
      <c r="D8880" s="425" t="s">
        <v>640</v>
      </c>
      <c r="E8880" s="425" t="s">
        <v>2008</v>
      </c>
      <c r="F8880" s="425">
        <v>528004120002</v>
      </c>
      <c r="G8880" s="425" t="s">
        <v>642</v>
      </c>
      <c r="H8880" s="425">
        <v>583155</v>
      </c>
      <c r="I8880" s="425" t="s">
        <v>45</v>
      </c>
      <c r="J8880" s="425">
        <v>202302</v>
      </c>
      <c r="K8880" s="425">
        <v>44831</v>
      </c>
      <c r="L8880" s="425" t="s">
        <v>644</v>
      </c>
      <c r="M8880" s="425">
        <v>-294.95</v>
      </c>
      <c r="N8880" s="425">
        <v>-0.45</v>
      </c>
      <c r="O8880" s="425" t="s">
        <v>645</v>
      </c>
      <c r="P8880" s="432">
        <v>-0.44900000000000001</v>
      </c>
      <c r="Q8880" s="425">
        <v>30543689</v>
      </c>
      <c r="R8880" s="425" t="s">
        <v>646</v>
      </c>
      <c r="S8880" s="425">
        <v>9985235</v>
      </c>
      <c r="T8880" s="425" t="s">
        <v>3701</v>
      </c>
    </row>
    <row r="8881" spans="1:20" x14ac:dyDescent="0.25">
      <c r="A8881" s="425" t="s">
        <v>637</v>
      </c>
      <c r="B8881" s="425" t="s">
        <v>638</v>
      </c>
      <c r="C8881" s="425" t="s">
        <v>639</v>
      </c>
      <c r="D8881" s="425" t="s">
        <v>640</v>
      </c>
      <c r="E8881" s="425" t="s">
        <v>2008</v>
      </c>
      <c r="F8881" s="425">
        <v>528004120002</v>
      </c>
      <c r="G8881" s="425" t="s">
        <v>642</v>
      </c>
      <c r="H8881" s="425">
        <v>856781</v>
      </c>
      <c r="I8881" s="425" t="s">
        <v>476</v>
      </c>
      <c r="J8881" s="425">
        <v>202302</v>
      </c>
      <c r="K8881" s="425">
        <v>44831</v>
      </c>
      <c r="L8881" s="425" t="s">
        <v>644</v>
      </c>
      <c r="M8881" s="425">
        <v>294.95</v>
      </c>
      <c r="N8881" s="425">
        <v>0.45</v>
      </c>
      <c r="O8881" s="425" t="s">
        <v>645</v>
      </c>
      <c r="P8881" s="432">
        <v>0.44900000000000001</v>
      </c>
      <c r="Q8881" s="425">
        <v>30543689</v>
      </c>
      <c r="R8881" s="425" t="s">
        <v>646</v>
      </c>
      <c r="S8881" s="425">
        <v>9985235</v>
      </c>
      <c r="T8881" s="425" t="s">
        <v>3702</v>
      </c>
    </row>
    <row r="8882" spans="1:20" x14ac:dyDescent="0.25">
      <c r="A8882" s="425" t="s">
        <v>637</v>
      </c>
      <c r="B8882" s="425" t="s">
        <v>638</v>
      </c>
      <c r="C8882" s="425" t="s">
        <v>639</v>
      </c>
      <c r="D8882" s="425" t="s">
        <v>640</v>
      </c>
      <c r="E8882" s="425" t="s">
        <v>2008</v>
      </c>
      <c r="F8882" s="425">
        <v>528004120002</v>
      </c>
      <c r="G8882" s="425" t="s">
        <v>642</v>
      </c>
      <c r="H8882" s="425">
        <v>856781</v>
      </c>
      <c r="I8882" s="425" t="s">
        <v>476</v>
      </c>
      <c r="J8882" s="425">
        <v>202302</v>
      </c>
      <c r="K8882" s="425">
        <v>44831</v>
      </c>
      <c r="L8882" s="425" t="s">
        <v>644</v>
      </c>
      <c r="M8882" s="425">
        <v>294.95</v>
      </c>
      <c r="N8882" s="425">
        <v>0.45</v>
      </c>
      <c r="O8882" s="425" t="s">
        <v>645</v>
      </c>
      <c r="P8882" s="432">
        <v>0.44900000000000001</v>
      </c>
      <c r="Q8882" s="425">
        <v>30543689</v>
      </c>
      <c r="R8882" s="425" t="s">
        <v>646</v>
      </c>
      <c r="S8882" s="425">
        <v>9985235</v>
      </c>
      <c r="T8882" s="425" t="s">
        <v>3701</v>
      </c>
    </row>
    <row r="8883" spans="1:20" x14ac:dyDescent="0.25">
      <c r="A8883" s="425" t="s">
        <v>637</v>
      </c>
      <c r="B8883" s="425" t="s">
        <v>730</v>
      </c>
      <c r="C8883" s="425" t="s">
        <v>639</v>
      </c>
      <c r="D8883" s="425" t="s">
        <v>640</v>
      </c>
      <c r="E8883" s="425" t="s">
        <v>689</v>
      </c>
      <c r="F8883" s="425">
        <v>528004120002</v>
      </c>
      <c r="G8883" s="425" t="s">
        <v>642</v>
      </c>
      <c r="H8883" s="425">
        <v>856784</v>
      </c>
      <c r="I8883" s="425" t="s">
        <v>479</v>
      </c>
      <c r="J8883" s="425">
        <v>202302</v>
      </c>
      <c r="K8883" s="425">
        <v>44832</v>
      </c>
      <c r="L8883" s="425" t="s">
        <v>644</v>
      </c>
      <c r="M8883" s="425">
        <v>1246.51</v>
      </c>
      <c r="N8883" s="425">
        <v>1.9</v>
      </c>
      <c r="O8883" s="425" t="s">
        <v>645</v>
      </c>
      <c r="P8883" s="432">
        <v>1.8959999999999999</v>
      </c>
      <c r="Q8883" s="425">
        <v>30543689</v>
      </c>
      <c r="R8883" s="425" t="s">
        <v>646</v>
      </c>
      <c r="S8883" s="425">
        <v>2032465</v>
      </c>
      <c r="T8883" s="425" t="s">
        <v>3725</v>
      </c>
    </row>
    <row r="8884" spans="1:20" x14ac:dyDescent="0.25">
      <c r="A8884" s="425" t="s">
        <v>637</v>
      </c>
      <c r="B8884" s="425" t="s">
        <v>730</v>
      </c>
      <c r="C8884" s="425" t="s">
        <v>639</v>
      </c>
      <c r="D8884" s="425" t="s">
        <v>640</v>
      </c>
      <c r="E8884" s="425" t="s">
        <v>689</v>
      </c>
      <c r="F8884" s="425">
        <v>528004120002</v>
      </c>
      <c r="G8884" s="425" t="s">
        <v>642</v>
      </c>
      <c r="H8884" s="425">
        <v>583156</v>
      </c>
      <c r="I8884" s="425" t="s">
        <v>690</v>
      </c>
      <c r="J8884" s="425">
        <v>202302</v>
      </c>
      <c r="K8884" s="425">
        <v>44832</v>
      </c>
      <c r="L8884" s="425" t="s">
        <v>644</v>
      </c>
      <c r="M8884" s="425">
        <v>-1246.51</v>
      </c>
      <c r="N8884" s="425">
        <v>-1.9</v>
      </c>
      <c r="O8884" s="425" t="s">
        <v>645</v>
      </c>
      <c r="P8884" s="432">
        <v>-1.8959999999999999</v>
      </c>
      <c r="Q8884" s="425">
        <v>30543689</v>
      </c>
      <c r="R8884" s="425" t="s">
        <v>646</v>
      </c>
      <c r="S8884" s="425">
        <v>2032465</v>
      </c>
      <c r="T8884" s="425" t="s">
        <v>3725</v>
      </c>
    </row>
    <row r="8885" spans="1:20" x14ac:dyDescent="0.25">
      <c r="A8885" s="425" t="s">
        <v>637</v>
      </c>
      <c r="B8885" s="425" t="s">
        <v>730</v>
      </c>
      <c r="C8885" s="425" t="s">
        <v>639</v>
      </c>
      <c r="D8885" s="425" t="s">
        <v>695</v>
      </c>
      <c r="E8885" s="425" t="s">
        <v>673</v>
      </c>
      <c r="F8885" s="425">
        <v>528004120002</v>
      </c>
      <c r="G8885" s="425" t="s">
        <v>642</v>
      </c>
      <c r="H8885" s="425">
        <v>583133</v>
      </c>
      <c r="I8885" s="425" t="s">
        <v>29</v>
      </c>
      <c r="J8885" s="425">
        <v>202302</v>
      </c>
      <c r="K8885" s="425">
        <v>44832</v>
      </c>
      <c r="L8885" s="425" t="s">
        <v>644</v>
      </c>
      <c r="M8885" s="425">
        <v>17792.95</v>
      </c>
      <c r="N8885" s="425">
        <v>27.19</v>
      </c>
      <c r="O8885" s="425" t="s">
        <v>645</v>
      </c>
      <c r="P8885" s="432">
        <v>27.128</v>
      </c>
      <c r="Q8885" s="425">
        <v>30543689</v>
      </c>
      <c r="R8885" s="425" t="s">
        <v>646</v>
      </c>
      <c r="S8885" s="425">
        <v>2046481</v>
      </c>
      <c r="T8885" s="425" t="s">
        <v>3743</v>
      </c>
    </row>
    <row r="8886" spans="1:20" x14ac:dyDescent="0.25">
      <c r="A8886" s="425" t="s">
        <v>637</v>
      </c>
      <c r="B8886" s="425" t="s">
        <v>730</v>
      </c>
      <c r="C8886" s="425" t="s">
        <v>639</v>
      </c>
      <c r="D8886" s="425" t="s">
        <v>651</v>
      </c>
      <c r="E8886" s="425" t="s">
        <v>673</v>
      </c>
      <c r="F8886" s="425">
        <v>528004120002</v>
      </c>
      <c r="G8886" s="425" t="s">
        <v>642</v>
      </c>
      <c r="H8886" s="425">
        <v>583133</v>
      </c>
      <c r="I8886" s="425" t="s">
        <v>29</v>
      </c>
      <c r="J8886" s="425">
        <v>202302</v>
      </c>
      <c r="K8886" s="425">
        <v>44832</v>
      </c>
      <c r="L8886" s="425" t="s">
        <v>644</v>
      </c>
      <c r="M8886" s="425">
        <v>1996.53</v>
      </c>
      <c r="N8886" s="425">
        <v>3.05</v>
      </c>
      <c r="O8886" s="425" t="s">
        <v>645</v>
      </c>
      <c r="P8886" s="432">
        <v>3.0430000000000001</v>
      </c>
      <c r="Q8886" s="425">
        <v>30543689</v>
      </c>
      <c r="R8886" s="425" t="s">
        <v>646</v>
      </c>
      <c r="S8886" s="425">
        <v>8540279</v>
      </c>
      <c r="T8886" s="425" t="s">
        <v>3730</v>
      </c>
    </row>
    <row r="8887" spans="1:20" x14ac:dyDescent="0.25">
      <c r="A8887" s="425" t="s">
        <v>637</v>
      </c>
      <c r="B8887" s="425" t="s">
        <v>730</v>
      </c>
      <c r="C8887" s="425" t="s">
        <v>639</v>
      </c>
      <c r="D8887" s="425" t="s">
        <v>651</v>
      </c>
      <c r="E8887" s="425" t="s">
        <v>673</v>
      </c>
      <c r="F8887" s="425">
        <v>528004120002</v>
      </c>
      <c r="G8887" s="425" t="s">
        <v>642</v>
      </c>
      <c r="H8887" s="425">
        <v>583133</v>
      </c>
      <c r="I8887" s="425" t="s">
        <v>29</v>
      </c>
      <c r="J8887" s="425">
        <v>202302</v>
      </c>
      <c r="K8887" s="425">
        <v>44832</v>
      </c>
      <c r="L8887" s="425" t="s">
        <v>644</v>
      </c>
      <c r="M8887" s="425">
        <v>3115.32</v>
      </c>
      <c r="N8887" s="425">
        <v>4.76</v>
      </c>
      <c r="O8887" s="425" t="s">
        <v>645</v>
      </c>
      <c r="P8887" s="432">
        <v>4.7489999999999997</v>
      </c>
      <c r="Q8887" s="425">
        <v>30543689</v>
      </c>
      <c r="R8887" s="425" t="s">
        <v>646</v>
      </c>
      <c r="S8887" s="425">
        <v>8540386</v>
      </c>
      <c r="T8887" s="425" t="s">
        <v>3745</v>
      </c>
    </row>
    <row r="8888" spans="1:20" x14ac:dyDescent="0.25">
      <c r="A8888" s="425" t="s">
        <v>637</v>
      </c>
      <c r="B8888" s="425" t="s">
        <v>861</v>
      </c>
      <c r="C8888" s="425" t="s">
        <v>639</v>
      </c>
      <c r="D8888" s="425" t="s">
        <v>640</v>
      </c>
      <c r="E8888" s="425" t="s">
        <v>689</v>
      </c>
      <c r="F8888" s="425">
        <v>528004120002</v>
      </c>
      <c r="G8888" s="425" t="s">
        <v>642</v>
      </c>
      <c r="H8888" s="425">
        <v>856784</v>
      </c>
      <c r="I8888" s="425" t="s">
        <v>479</v>
      </c>
      <c r="J8888" s="425">
        <v>202302</v>
      </c>
      <c r="K8888" s="425">
        <v>44832</v>
      </c>
      <c r="L8888" s="425" t="s">
        <v>644</v>
      </c>
      <c r="M8888" s="425">
        <v>3467.15</v>
      </c>
      <c r="N8888" s="425">
        <v>5.3</v>
      </c>
      <c r="O8888" s="425" t="s">
        <v>645</v>
      </c>
      <c r="P8888" s="432">
        <v>5.2880000000000003</v>
      </c>
      <c r="Q8888" s="425">
        <v>30543689</v>
      </c>
      <c r="R8888" s="425" t="s">
        <v>646</v>
      </c>
      <c r="S8888" s="425">
        <v>2032465</v>
      </c>
      <c r="T8888" s="425" t="s">
        <v>2813</v>
      </c>
    </row>
    <row r="8889" spans="1:20" x14ac:dyDescent="0.25">
      <c r="A8889" s="425" t="s">
        <v>637</v>
      </c>
      <c r="B8889" s="425" t="s">
        <v>861</v>
      </c>
      <c r="C8889" s="425" t="s">
        <v>639</v>
      </c>
      <c r="D8889" s="425" t="s">
        <v>651</v>
      </c>
      <c r="E8889" s="425" t="s">
        <v>667</v>
      </c>
      <c r="F8889" s="425">
        <v>528004120002</v>
      </c>
      <c r="G8889" s="425" t="s">
        <v>642</v>
      </c>
      <c r="H8889" s="425">
        <v>583135</v>
      </c>
      <c r="I8889" s="425" t="s">
        <v>31</v>
      </c>
      <c r="J8889" s="425">
        <v>202302</v>
      </c>
      <c r="K8889" s="425">
        <v>44832</v>
      </c>
      <c r="L8889" s="425" t="s">
        <v>644</v>
      </c>
      <c r="M8889" s="425">
        <v>2660.42</v>
      </c>
      <c r="N8889" s="425">
        <v>4.07</v>
      </c>
      <c r="O8889" s="425" t="s">
        <v>645</v>
      </c>
      <c r="P8889" s="432">
        <v>4.0609999999999999</v>
      </c>
      <c r="Q8889" s="425">
        <v>30543689</v>
      </c>
      <c r="R8889" s="425" t="s">
        <v>646</v>
      </c>
      <c r="S8889" s="425">
        <v>2036440</v>
      </c>
      <c r="T8889" s="425" t="s">
        <v>1113</v>
      </c>
    </row>
    <row r="8890" spans="1:20" x14ac:dyDescent="0.25">
      <c r="A8890" s="425" t="s">
        <v>637</v>
      </c>
      <c r="B8890" s="425" t="s">
        <v>861</v>
      </c>
      <c r="C8890" s="425" t="s">
        <v>639</v>
      </c>
      <c r="D8890" s="425" t="s">
        <v>695</v>
      </c>
      <c r="E8890" s="425" t="s">
        <v>667</v>
      </c>
      <c r="F8890" s="425">
        <v>528004120002</v>
      </c>
      <c r="G8890" s="425" t="s">
        <v>642</v>
      </c>
      <c r="H8890" s="425">
        <v>583135</v>
      </c>
      <c r="I8890" s="425" t="s">
        <v>31</v>
      </c>
      <c r="J8890" s="425">
        <v>202302</v>
      </c>
      <c r="K8890" s="425">
        <v>44832</v>
      </c>
      <c r="L8890" s="425" t="s">
        <v>644</v>
      </c>
      <c r="M8890" s="425">
        <v>14939</v>
      </c>
      <c r="N8890" s="425">
        <v>22.83</v>
      </c>
      <c r="O8890" s="425" t="s">
        <v>645</v>
      </c>
      <c r="P8890" s="432">
        <v>22.777999999999999</v>
      </c>
      <c r="Q8890" s="425">
        <v>30543689</v>
      </c>
      <c r="R8890" s="425" t="s">
        <v>646</v>
      </c>
      <c r="S8890" s="425">
        <v>2023596</v>
      </c>
      <c r="T8890" s="425" t="s">
        <v>896</v>
      </c>
    </row>
    <row r="8891" spans="1:20" x14ac:dyDescent="0.25">
      <c r="A8891" s="425" t="s">
        <v>637</v>
      </c>
      <c r="B8891" s="425" t="s">
        <v>861</v>
      </c>
      <c r="C8891" s="425" t="s">
        <v>639</v>
      </c>
      <c r="D8891" s="425" t="s">
        <v>640</v>
      </c>
      <c r="E8891" s="425" t="s">
        <v>689</v>
      </c>
      <c r="F8891" s="425">
        <v>528004120002</v>
      </c>
      <c r="G8891" s="425" t="s">
        <v>642</v>
      </c>
      <c r="H8891" s="425">
        <v>583156</v>
      </c>
      <c r="I8891" s="425" t="s">
        <v>690</v>
      </c>
      <c r="J8891" s="425">
        <v>202302</v>
      </c>
      <c r="K8891" s="425">
        <v>44832</v>
      </c>
      <c r="L8891" s="425" t="s">
        <v>644</v>
      </c>
      <c r="M8891" s="425">
        <v>-3467.15</v>
      </c>
      <c r="N8891" s="425">
        <v>-5.3</v>
      </c>
      <c r="O8891" s="425" t="s">
        <v>645</v>
      </c>
      <c r="P8891" s="432">
        <v>-5.2880000000000003</v>
      </c>
      <c r="Q8891" s="425">
        <v>30543689</v>
      </c>
      <c r="R8891" s="425" t="s">
        <v>646</v>
      </c>
      <c r="S8891" s="425">
        <v>2032465</v>
      </c>
      <c r="T8891" s="425" t="s">
        <v>2813</v>
      </c>
    </row>
    <row r="8892" spans="1:20" x14ac:dyDescent="0.25">
      <c r="A8892" s="425" t="s">
        <v>637</v>
      </c>
      <c r="B8892" s="425" t="s">
        <v>861</v>
      </c>
      <c r="C8892" s="425" t="s">
        <v>639</v>
      </c>
      <c r="D8892" s="425" t="s">
        <v>651</v>
      </c>
      <c r="E8892" s="425" t="s">
        <v>667</v>
      </c>
      <c r="F8892" s="425">
        <v>528004120002</v>
      </c>
      <c r="G8892" s="425" t="s">
        <v>642</v>
      </c>
      <c r="H8892" s="425">
        <v>583149</v>
      </c>
      <c r="I8892" s="425" t="s">
        <v>680</v>
      </c>
      <c r="J8892" s="425">
        <v>202302</v>
      </c>
      <c r="K8892" s="425">
        <v>44832</v>
      </c>
      <c r="L8892" s="425" t="s">
        <v>644</v>
      </c>
      <c r="M8892" s="425">
        <v>-2660.42</v>
      </c>
      <c r="N8892" s="425">
        <v>-4.07</v>
      </c>
      <c r="O8892" s="425" t="s">
        <v>645</v>
      </c>
      <c r="P8892" s="432">
        <v>-4.0609999999999999</v>
      </c>
      <c r="Q8892" s="425">
        <v>30543689</v>
      </c>
      <c r="R8892" s="425" t="s">
        <v>646</v>
      </c>
      <c r="S8892" s="425">
        <v>2036440</v>
      </c>
      <c r="T8892" s="425" t="s">
        <v>1113</v>
      </c>
    </row>
    <row r="8893" spans="1:20" x14ac:dyDescent="0.25">
      <c r="A8893" s="425" t="s">
        <v>637</v>
      </c>
      <c r="B8893" s="425" t="s">
        <v>861</v>
      </c>
      <c r="C8893" s="425" t="s">
        <v>639</v>
      </c>
      <c r="D8893" s="425" t="s">
        <v>695</v>
      </c>
      <c r="E8893" s="425" t="s">
        <v>667</v>
      </c>
      <c r="F8893" s="425">
        <v>528004120002</v>
      </c>
      <c r="G8893" s="425" t="s">
        <v>642</v>
      </c>
      <c r="H8893" s="425">
        <v>583149</v>
      </c>
      <c r="I8893" s="425" t="s">
        <v>680</v>
      </c>
      <c r="J8893" s="425">
        <v>202302</v>
      </c>
      <c r="K8893" s="425">
        <v>44832</v>
      </c>
      <c r="L8893" s="425" t="s">
        <v>644</v>
      </c>
      <c r="M8893" s="425">
        <v>-14939</v>
      </c>
      <c r="N8893" s="425">
        <v>-22.83</v>
      </c>
      <c r="O8893" s="425" t="s">
        <v>645</v>
      </c>
      <c r="P8893" s="432">
        <v>-22.777999999999999</v>
      </c>
      <c r="Q8893" s="425">
        <v>30543689</v>
      </c>
      <c r="R8893" s="425" t="s">
        <v>646</v>
      </c>
      <c r="S8893" s="425">
        <v>2023596</v>
      </c>
      <c r="T8893" s="425" t="s">
        <v>896</v>
      </c>
    </row>
    <row r="8894" spans="1:20" x14ac:dyDescent="0.25">
      <c r="A8894" s="425" t="s">
        <v>637</v>
      </c>
      <c r="B8894" s="425" t="s">
        <v>730</v>
      </c>
      <c r="C8894" s="425" t="s">
        <v>639</v>
      </c>
      <c r="D8894" s="425" t="s">
        <v>640</v>
      </c>
      <c r="E8894" s="425" t="s">
        <v>673</v>
      </c>
      <c r="F8894" s="425">
        <v>528004120002</v>
      </c>
      <c r="G8894" s="425" t="s">
        <v>642</v>
      </c>
      <c r="H8894" s="425">
        <v>583148</v>
      </c>
      <c r="I8894" s="425" t="s">
        <v>699</v>
      </c>
      <c r="J8894" s="425">
        <v>202302</v>
      </c>
      <c r="K8894" s="425">
        <v>44832</v>
      </c>
      <c r="L8894" s="425" t="s">
        <v>644</v>
      </c>
      <c r="M8894" s="425">
        <v>-1628.28</v>
      </c>
      <c r="N8894" s="425">
        <v>-2.4900000000000002</v>
      </c>
      <c r="O8894" s="425" t="s">
        <v>645</v>
      </c>
      <c r="P8894" s="432">
        <v>-2.484</v>
      </c>
      <c r="Q8894" s="425">
        <v>30543689</v>
      </c>
      <c r="R8894" s="425" t="s">
        <v>646</v>
      </c>
      <c r="S8894" s="425">
        <v>8540416</v>
      </c>
      <c r="T8894" s="425" t="s">
        <v>3722</v>
      </c>
    </row>
    <row r="8895" spans="1:20" x14ac:dyDescent="0.25">
      <c r="A8895" s="425" t="s">
        <v>637</v>
      </c>
      <c r="B8895" s="425" t="s">
        <v>730</v>
      </c>
      <c r="C8895" s="425" t="s">
        <v>639</v>
      </c>
      <c r="D8895" s="425" t="s">
        <v>640</v>
      </c>
      <c r="E8895" s="425" t="s">
        <v>673</v>
      </c>
      <c r="F8895" s="425">
        <v>528004120002</v>
      </c>
      <c r="G8895" s="425" t="s">
        <v>642</v>
      </c>
      <c r="H8895" s="425">
        <v>583148</v>
      </c>
      <c r="I8895" s="425" t="s">
        <v>699</v>
      </c>
      <c r="J8895" s="425">
        <v>202302</v>
      </c>
      <c r="K8895" s="425">
        <v>44832</v>
      </c>
      <c r="L8895" s="425" t="s">
        <v>644</v>
      </c>
      <c r="M8895" s="425">
        <v>-1929.14</v>
      </c>
      <c r="N8895" s="425">
        <v>-2.95</v>
      </c>
      <c r="O8895" s="425" t="s">
        <v>645</v>
      </c>
      <c r="P8895" s="432">
        <v>-2.9430000000000001</v>
      </c>
      <c r="Q8895" s="425">
        <v>30543689</v>
      </c>
      <c r="R8895" s="425" t="s">
        <v>646</v>
      </c>
      <c r="S8895" s="425">
        <v>2012905</v>
      </c>
      <c r="T8895" s="425" t="s">
        <v>3721</v>
      </c>
    </row>
    <row r="8896" spans="1:20" x14ac:dyDescent="0.25">
      <c r="A8896" s="425" t="s">
        <v>637</v>
      </c>
      <c r="B8896" s="425" t="s">
        <v>730</v>
      </c>
      <c r="C8896" s="425" t="s">
        <v>639</v>
      </c>
      <c r="D8896" s="425" t="s">
        <v>651</v>
      </c>
      <c r="E8896" s="425" t="s">
        <v>667</v>
      </c>
      <c r="F8896" s="425">
        <v>528004120002</v>
      </c>
      <c r="G8896" s="425" t="s">
        <v>642</v>
      </c>
      <c r="H8896" s="425">
        <v>583135</v>
      </c>
      <c r="I8896" s="425" t="s">
        <v>31</v>
      </c>
      <c r="J8896" s="425">
        <v>202302</v>
      </c>
      <c r="K8896" s="425">
        <v>44832</v>
      </c>
      <c r="L8896" s="425" t="s">
        <v>644</v>
      </c>
      <c r="M8896" s="425">
        <v>2886.64</v>
      </c>
      <c r="N8896" s="425">
        <v>4.41</v>
      </c>
      <c r="O8896" s="425" t="s">
        <v>645</v>
      </c>
      <c r="P8896" s="432">
        <v>4.4000000000000004</v>
      </c>
      <c r="Q8896" s="425">
        <v>30543689</v>
      </c>
      <c r="R8896" s="425" t="s">
        <v>646</v>
      </c>
      <c r="S8896" s="425">
        <v>2036440</v>
      </c>
      <c r="T8896" s="425" t="s">
        <v>3744</v>
      </c>
    </row>
    <row r="8897" spans="1:20" x14ac:dyDescent="0.25">
      <c r="A8897" s="425" t="s">
        <v>637</v>
      </c>
      <c r="B8897" s="425" t="s">
        <v>730</v>
      </c>
      <c r="C8897" s="425" t="s">
        <v>639</v>
      </c>
      <c r="D8897" s="425" t="s">
        <v>695</v>
      </c>
      <c r="E8897" s="425" t="s">
        <v>667</v>
      </c>
      <c r="F8897" s="425">
        <v>528004120002</v>
      </c>
      <c r="G8897" s="425" t="s">
        <v>642</v>
      </c>
      <c r="H8897" s="425">
        <v>583135</v>
      </c>
      <c r="I8897" s="425" t="s">
        <v>31</v>
      </c>
      <c r="J8897" s="425">
        <v>202302</v>
      </c>
      <c r="K8897" s="425">
        <v>44832</v>
      </c>
      <c r="L8897" s="425" t="s">
        <v>644</v>
      </c>
      <c r="M8897" s="425">
        <v>11448.17</v>
      </c>
      <c r="N8897" s="425">
        <v>17.489999999999998</v>
      </c>
      <c r="O8897" s="425" t="s">
        <v>645</v>
      </c>
      <c r="P8897" s="432">
        <v>17.45</v>
      </c>
      <c r="Q8897" s="425">
        <v>30543689</v>
      </c>
      <c r="R8897" s="425" t="s">
        <v>646</v>
      </c>
      <c r="S8897" s="425">
        <v>2023596</v>
      </c>
      <c r="T8897" s="425" t="s">
        <v>3742</v>
      </c>
    </row>
    <row r="8898" spans="1:20" x14ac:dyDescent="0.25">
      <c r="A8898" s="425" t="s">
        <v>637</v>
      </c>
      <c r="B8898" s="425" t="s">
        <v>730</v>
      </c>
      <c r="C8898" s="425" t="s">
        <v>639</v>
      </c>
      <c r="D8898" s="425" t="s">
        <v>651</v>
      </c>
      <c r="E8898" s="425" t="s">
        <v>667</v>
      </c>
      <c r="F8898" s="425">
        <v>528004120002</v>
      </c>
      <c r="G8898" s="425" t="s">
        <v>642</v>
      </c>
      <c r="H8898" s="425">
        <v>583135</v>
      </c>
      <c r="I8898" s="425" t="s">
        <v>31</v>
      </c>
      <c r="J8898" s="425">
        <v>202302</v>
      </c>
      <c r="K8898" s="425">
        <v>44832</v>
      </c>
      <c r="L8898" s="425" t="s">
        <v>644</v>
      </c>
      <c r="M8898" s="425">
        <v>13354.33</v>
      </c>
      <c r="N8898" s="425">
        <v>20.41</v>
      </c>
      <c r="O8898" s="425" t="s">
        <v>645</v>
      </c>
      <c r="P8898" s="432">
        <v>20.363</v>
      </c>
      <c r="Q8898" s="425">
        <v>30543689</v>
      </c>
      <c r="R8898" s="425" t="s">
        <v>646</v>
      </c>
      <c r="S8898" s="425">
        <v>8540399</v>
      </c>
      <c r="T8898" s="425" t="s">
        <v>3741</v>
      </c>
    </row>
    <row r="8899" spans="1:20" x14ac:dyDescent="0.25">
      <c r="A8899" s="425" t="s">
        <v>637</v>
      </c>
      <c r="B8899" s="425" t="s">
        <v>730</v>
      </c>
      <c r="C8899" s="425" t="s">
        <v>639</v>
      </c>
      <c r="D8899" s="425" t="s">
        <v>651</v>
      </c>
      <c r="E8899" s="425" t="s">
        <v>667</v>
      </c>
      <c r="F8899" s="425">
        <v>528004120002</v>
      </c>
      <c r="G8899" s="425" t="s">
        <v>642</v>
      </c>
      <c r="H8899" s="425">
        <v>583135</v>
      </c>
      <c r="I8899" s="425" t="s">
        <v>31</v>
      </c>
      <c r="J8899" s="425">
        <v>202302</v>
      </c>
      <c r="K8899" s="425">
        <v>44832</v>
      </c>
      <c r="L8899" s="425" t="s">
        <v>644</v>
      </c>
      <c r="M8899" s="425">
        <v>1920.96</v>
      </c>
      <c r="N8899" s="425">
        <v>2.94</v>
      </c>
      <c r="O8899" s="425" t="s">
        <v>645</v>
      </c>
      <c r="P8899" s="432">
        <v>2.9329999999999998</v>
      </c>
      <c r="Q8899" s="425">
        <v>30543689</v>
      </c>
      <c r="R8899" s="425" t="s">
        <v>646</v>
      </c>
      <c r="S8899" s="425">
        <v>8540358</v>
      </c>
      <c r="T8899" s="425" t="s">
        <v>3732</v>
      </c>
    </row>
    <row r="8900" spans="1:20" x14ac:dyDescent="0.25">
      <c r="A8900" s="425" t="s">
        <v>637</v>
      </c>
      <c r="B8900" s="425" t="s">
        <v>730</v>
      </c>
      <c r="C8900" s="425" t="s">
        <v>639</v>
      </c>
      <c r="D8900" s="425" t="s">
        <v>640</v>
      </c>
      <c r="E8900" s="425" t="s">
        <v>673</v>
      </c>
      <c r="F8900" s="425">
        <v>528004120002</v>
      </c>
      <c r="G8900" s="425" t="s">
        <v>642</v>
      </c>
      <c r="H8900" s="425">
        <v>583148</v>
      </c>
      <c r="I8900" s="425" t="s">
        <v>699</v>
      </c>
      <c r="J8900" s="425">
        <v>202302</v>
      </c>
      <c r="K8900" s="425">
        <v>44832</v>
      </c>
      <c r="L8900" s="425" t="s">
        <v>644</v>
      </c>
      <c r="M8900" s="425">
        <v>-2472.83</v>
      </c>
      <c r="N8900" s="425">
        <v>-3.78</v>
      </c>
      <c r="O8900" s="425" t="s">
        <v>645</v>
      </c>
      <c r="P8900" s="432">
        <v>-3.7709999999999999</v>
      </c>
      <c r="Q8900" s="425">
        <v>30543689</v>
      </c>
      <c r="R8900" s="425" t="s">
        <v>646</v>
      </c>
      <c r="S8900" s="425">
        <v>8540206</v>
      </c>
      <c r="T8900" s="425" t="s">
        <v>3740</v>
      </c>
    </row>
    <row r="8901" spans="1:20" x14ac:dyDescent="0.25">
      <c r="A8901" s="425" t="s">
        <v>637</v>
      </c>
      <c r="B8901" s="425" t="s">
        <v>730</v>
      </c>
      <c r="C8901" s="425" t="s">
        <v>639</v>
      </c>
      <c r="D8901" s="425" t="s">
        <v>640</v>
      </c>
      <c r="E8901" s="425" t="s">
        <v>673</v>
      </c>
      <c r="F8901" s="425">
        <v>528004120002</v>
      </c>
      <c r="G8901" s="425" t="s">
        <v>642</v>
      </c>
      <c r="H8901" s="425">
        <v>583148</v>
      </c>
      <c r="I8901" s="425" t="s">
        <v>699</v>
      </c>
      <c r="J8901" s="425">
        <v>202302</v>
      </c>
      <c r="K8901" s="425">
        <v>44832</v>
      </c>
      <c r="L8901" s="425" t="s">
        <v>644</v>
      </c>
      <c r="M8901" s="425">
        <v>-20968.16</v>
      </c>
      <c r="N8901" s="425">
        <v>-32.04</v>
      </c>
      <c r="O8901" s="425" t="s">
        <v>645</v>
      </c>
      <c r="P8901" s="432">
        <v>-31.966999999999999</v>
      </c>
      <c r="Q8901" s="425">
        <v>30543689</v>
      </c>
      <c r="R8901" s="425" t="s">
        <v>646</v>
      </c>
      <c r="S8901" s="425">
        <v>2029740</v>
      </c>
      <c r="T8901" s="425" t="s">
        <v>3728</v>
      </c>
    </row>
    <row r="8902" spans="1:20" x14ac:dyDescent="0.25">
      <c r="A8902" s="425" t="s">
        <v>637</v>
      </c>
      <c r="B8902" s="425" t="s">
        <v>730</v>
      </c>
      <c r="C8902" s="425" t="s">
        <v>639</v>
      </c>
      <c r="D8902" s="425" t="s">
        <v>640</v>
      </c>
      <c r="E8902" s="425" t="s">
        <v>667</v>
      </c>
      <c r="F8902" s="425">
        <v>528004120002</v>
      </c>
      <c r="G8902" s="425" t="s">
        <v>642</v>
      </c>
      <c r="H8902" s="425">
        <v>583149</v>
      </c>
      <c r="I8902" s="425" t="s">
        <v>680</v>
      </c>
      <c r="J8902" s="425">
        <v>202302</v>
      </c>
      <c r="K8902" s="425">
        <v>44832</v>
      </c>
      <c r="L8902" s="425" t="s">
        <v>644</v>
      </c>
      <c r="M8902" s="425">
        <v>-2538.88</v>
      </c>
      <c r="N8902" s="425">
        <v>-3.88</v>
      </c>
      <c r="O8902" s="425" t="s">
        <v>645</v>
      </c>
      <c r="P8902" s="432">
        <v>-3.871</v>
      </c>
      <c r="Q8902" s="425">
        <v>30543689</v>
      </c>
      <c r="R8902" s="425" t="s">
        <v>646</v>
      </c>
      <c r="S8902" s="425">
        <v>8540392</v>
      </c>
      <c r="T8902" s="425" t="s">
        <v>3737</v>
      </c>
    </row>
    <row r="8903" spans="1:20" x14ac:dyDescent="0.25">
      <c r="A8903" s="425" t="s">
        <v>637</v>
      </c>
      <c r="B8903" s="425" t="s">
        <v>730</v>
      </c>
      <c r="C8903" s="425" t="s">
        <v>639</v>
      </c>
      <c r="D8903" s="425" t="s">
        <v>651</v>
      </c>
      <c r="E8903" s="425" t="s">
        <v>673</v>
      </c>
      <c r="F8903" s="425">
        <v>528004120002</v>
      </c>
      <c r="G8903" s="425" t="s">
        <v>642</v>
      </c>
      <c r="H8903" s="425">
        <v>583148</v>
      </c>
      <c r="I8903" s="425" t="s">
        <v>699</v>
      </c>
      <c r="J8903" s="425">
        <v>202302</v>
      </c>
      <c r="K8903" s="425">
        <v>44832</v>
      </c>
      <c r="L8903" s="425" t="s">
        <v>644</v>
      </c>
      <c r="M8903" s="425">
        <v>-3115.32</v>
      </c>
      <c r="N8903" s="425">
        <v>-4.76</v>
      </c>
      <c r="O8903" s="425" t="s">
        <v>645</v>
      </c>
      <c r="P8903" s="432">
        <v>-4.7489999999999997</v>
      </c>
      <c r="Q8903" s="425">
        <v>30543689</v>
      </c>
      <c r="R8903" s="425" t="s">
        <v>646</v>
      </c>
      <c r="S8903" s="425">
        <v>8540386</v>
      </c>
      <c r="T8903" s="425" t="s">
        <v>3745</v>
      </c>
    </row>
    <row r="8904" spans="1:20" x14ac:dyDescent="0.25">
      <c r="A8904" s="425" t="s">
        <v>637</v>
      </c>
      <c r="B8904" s="425" t="s">
        <v>730</v>
      </c>
      <c r="C8904" s="425" t="s">
        <v>639</v>
      </c>
      <c r="D8904" s="425" t="s">
        <v>695</v>
      </c>
      <c r="E8904" s="425" t="s">
        <v>673</v>
      </c>
      <c r="F8904" s="425">
        <v>528004120002</v>
      </c>
      <c r="G8904" s="425" t="s">
        <v>642</v>
      </c>
      <c r="H8904" s="425">
        <v>583148</v>
      </c>
      <c r="I8904" s="425" t="s">
        <v>699</v>
      </c>
      <c r="J8904" s="425">
        <v>202302</v>
      </c>
      <c r="K8904" s="425">
        <v>44832</v>
      </c>
      <c r="L8904" s="425" t="s">
        <v>644</v>
      </c>
      <c r="M8904" s="425">
        <v>-17792.95</v>
      </c>
      <c r="N8904" s="425">
        <v>-27.19</v>
      </c>
      <c r="O8904" s="425" t="s">
        <v>645</v>
      </c>
      <c r="P8904" s="432">
        <v>-27.128</v>
      </c>
      <c r="Q8904" s="425">
        <v>30543689</v>
      </c>
      <c r="R8904" s="425" t="s">
        <v>646</v>
      </c>
      <c r="S8904" s="425">
        <v>2046481</v>
      </c>
      <c r="T8904" s="425" t="s">
        <v>3743</v>
      </c>
    </row>
    <row r="8905" spans="1:20" x14ac:dyDescent="0.25">
      <c r="A8905" s="425" t="s">
        <v>637</v>
      </c>
      <c r="B8905" s="425" t="s">
        <v>861</v>
      </c>
      <c r="C8905" s="425" t="s">
        <v>639</v>
      </c>
      <c r="D8905" s="425" t="s">
        <v>640</v>
      </c>
      <c r="E8905" s="425" t="s">
        <v>673</v>
      </c>
      <c r="F8905" s="425">
        <v>528004120002</v>
      </c>
      <c r="G8905" s="425" t="s">
        <v>642</v>
      </c>
      <c r="H8905" s="425">
        <v>583148</v>
      </c>
      <c r="I8905" s="425" t="s">
        <v>699</v>
      </c>
      <c r="J8905" s="425">
        <v>202302</v>
      </c>
      <c r="K8905" s="425">
        <v>44832</v>
      </c>
      <c r="L8905" s="425" t="s">
        <v>644</v>
      </c>
      <c r="M8905" s="425">
        <v>-5331.82</v>
      </c>
      <c r="N8905" s="425">
        <v>-8.15</v>
      </c>
      <c r="O8905" s="425" t="s">
        <v>645</v>
      </c>
      <c r="P8905" s="432">
        <v>-8.1310000000000002</v>
      </c>
      <c r="Q8905" s="425">
        <v>30543689</v>
      </c>
      <c r="R8905" s="425" t="s">
        <v>646</v>
      </c>
      <c r="S8905" s="425">
        <v>2029740</v>
      </c>
      <c r="T8905" s="425" t="s">
        <v>2019</v>
      </c>
    </row>
    <row r="8906" spans="1:20" x14ac:dyDescent="0.25">
      <c r="A8906" s="425" t="s">
        <v>637</v>
      </c>
      <c r="B8906" s="425" t="s">
        <v>730</v>
      </c>
      <c r="C8906" s="425" t="s">
        <v>639</v>
      </c>
      <c r="D8906" s="425" t="s">
        <v>651</v>
      </c>
      <c r="E8906" s="425" t="s">
        <v>673</v>
      </c>
      <c r="F8906" s="425">
        <v>528004120002</v>
      </c>
      <c r="G8906" s="425" t="s">
        <v>642</v>
      </c>
      <c r="H8906" s="425">
        <v>583148</v>
      </c>
      <c r="I8906" s="425" t="s">
        <v>699</v>
      </c>
      <c r="J8906" s="425">
        <v>202302</v>
      </c>
      <c r="K8906" s="425">
        <v>44832</v>
      </c>
      <c r="L8906" s="425" t="s">
        <v>644</v>
      </c>
      <c r="M8906" s="425">
        <v>-1996.53</v>
      </c>
      <c r="N8906" s="425">
        <v>-3.05</v>
      </c>
      <c r="O8906" s="425" t="s">
        <v>645</v>
      </c>
      <c r="P8906" s="432">
        <v>-3.0430000000000001</v>
      </c>
      <c r="Q8906" s="425">
        <v>30543689</v>
      </c>
      <c r="R8906" s="425" t="s">
        <v>646</v>
      </c>
      <c r="S8906" s="425">
        <v>8540279</v>
      </c>
      <c r="T8906" s="425" t="s">
        <v>3730</v>
      </c>
    </row>
    <row r="8907" spans="1:20" x14ac:dyDescent="0.25">
      <c r="A8907" s="425" t="s">
        <v>637</v>
      </c>
      <c r="B8907" s="425" t="s">
        <v>861</v>
      </c>
      <c r="C8907" s="425" t="s">
        <v>639</v>
      </c>
      <c r="D8907" s="425" t="s">
        <v>640</v>
      </c>
      <c r="E8907" s="425" t="s">
        <v>673</v>
      </c>
      <c r="F8907" s="425">
        <v>528004120002</v>
      </c>
      <c r="G8907" s="425" t="s">
        <v>642</v>
      </c>
      <c r="H8907" s="425">
        <v>583133</v>
      </c>
      <c r="I8907" s="425" t="s">
        <v>29</v>
      </c>
      <c r="J8907" s="425">
        <v>202302</v>
      </c>
      <c r="K8907" s="425">
        <v>44832</v>
      </c>
      <c r="L8907" s="425" t="s">
        <v>644</v>
      </c>
      <c r="M8907" s="425">
        <v>5331.82</v>
      </c>
      <c r="N8907" s="425">
        <v>8.15</v>
      </c>
      <c r="O8907" s="425" t="s">
        <v>645</v>
      </c>
      <c r="P8907" s="432">
        <v>8.1310000000000002</v>
      </c>
      <c r="Q8907" s="425">
        <v>30543689</v>
      </c>
      <c r="R8907" s="425" t="s">
        <v>646</v>
      </c>
      <c r="S8907" s="425">
        <v>2029740</v>
      </c>
      <c r="T8907" s="425" t="s">
        <v>2019</v>
      </c>
    </row>
    <row r="8908" spans="1:20" x14ac:dyDescent="0.25">
      <c r="A8908" s="425" t="s">
        <v>637</v>
      </c>
      <c r="B8908" s="425" t="s">
        <v>861</v>
      </c>
      <c r="C8908" s="425" t="s">
        <v>639</v>
      </c>
      <c r="D8908" s="425" t="s">
        <v>640</v>
      </c>
      <c r="E8908" s="425" t="s">
        <v>673</v>
      </c>
      <c r="F8908" s="425">
        <v>528004120002</v>
      </c>
      <c r="G8908" s="425" t="s">
        <v>642</v>
      </c>
      <c r="H8908" s="425">
        <v>583133</v>
      </c>
      <c r="I8908" s="425" t="s">
        <v>29</v>
      </c>
      <c r="J8908" s="425">
        <v>202302</v>
      </c>
      <c r="K8908" s="425">
        <v>44832</v>
      </c>
      <c r="L8908" s="425" t="s">
        <v>644</v>
      </c>
      <c r="M8908" s="425">
        <v>1645.97</v>
      </c>
      <c r="N8908" s="425">
        <v>2.52</v>
      </c>
      <c r="O8908" s="425" t="s">
        <v>645</v>
      </c>
      <c r="P8908" s="432">
        <v>2.5139999999999998</v>
      </c>
      <c r="Q8908" s="425">
        <v>30543689</v>
      </c>
      <c r="R8908" s="425" t="s">
        <v>646</v>
      </c>
      <c r="S8908" s="425">
        <v>2012905</v>
      </c>
      <c r="T8908" s="425" t="s">
        <v>1617</v>
      </c>
    </row>
    <row r="8909" spans="1:20" x14ac:dyDescent="0.25">
      <c r="A8909" s="425" t="s">
        <v>637</v>
      </c>
      <c r="B8909" s="425" t="s">
        <v>730</v>
      </c>
      <c r="C8909" s="425" t="s">
        <v>639</v>
      </c>
      <c r="D8909" s="425" t="s">
        <v>651</v>
      </c>
      <c r="E8909" s="425" t="s">
        <v>667</v>
      </c>
      <c r="F8909" s="425">
        <v>528004120002</v>
      </c>
      <c r="G8909" s="425" t="s">
        <v>642</v>
      </c>
      <c r="H8909" s="425">
        <v>583149</v>
      </c>
      <c r="I8909" s="425" t="s">
        <v>680</v>
      </c>
      <c r="J8909" s="425">
        <v>202302</v>
      </c>
      <c r="K8909" s="425">
        <v>44832</v>
      </c>
      <c r="L8909" s="425" t="s">
        <v>644</v>
      </c>
      <c r="M8909" s="425">
        <v>-2886.64</v>
      </c>
      <c r="N8909" s="425">
        <v>-4.41</v>
      </c>
      <c r="O8909" s="425" t="s">
        <v>645</v>
      </c>
      <c r="P8909" s="432">
        <v>-4.4000000000000004</v>
      </c>
      <c r="Q8909" s="425">
        <v>30543689</v>
      </c>
      <c r="R8909" s="425" t="s">
        <v>646</v>
      </c>
      <c r="S8909" s="425">
        <v>2036440</v>
      </c>
      <c r="T8909" s="425" t="s">
        <v>3744</v>
      </c>
    </row>
    <row r="8910" spans="1:20" x14ac:dyDescent="0.25">
      <c r="A8910" s="425" t="s">
        <v>637</v>
      </c>
      <c r="B8910" s="425" t="s">
        <v>730</v>
      </c>
      <c r="C8910" s="425" t="s">
        <v>639</v>
      </c>
      <c r="D8910" s="425" t="s">
        <v>695</v>
      </c>
      <c r="E8910" s="425" t="s">
        <v>667</v>
      </c>
      <c r="F8910" s="425">
        <v>528004120002</v>
      </c>
      <c r="G8910" s="425" t="s">
        <v>642</v>
      </c>
      <c r="H8910" s="425">
        <v>583149</v>
      </c>
      <c r="I8910" s="425" t="s">
        <v>680</v>
      </c>
      <c r="J8910" s="425">
        <v>202302</v>
      </c>
      <c r="K8910" s="425">
        <v>44832</v>
      </c>
      <c r="L8910" s="425" t="s">
        <v>644</v>
      </c>
      <c r="M8910" s="425">
        <v>-11448.17</v>
      </c>
      <c r="N8910" s="425">
        <v>-17.489999999999998</v>
      </c>
      <c r="O8910" s="425" t="s">
        <v>645</v>
      </c>
      <c r="P8910" s="432">
        <v>-17.45</v>
      </c>
      <c r="Q8910" s="425">
        <v>30543689</v>
      </c>
      <c r="R8910" s="425" t="s">
        <v>646</v>
      </c>
      <c r="S8910" s="425">
        <v>2023596</v>
      </c>
      <c r="T8910" s="425" t="s">
        <v>3742</v>
      </c>
    </row>
    <row r="8911" spans="1:20" x14ac:dyDescent="0.25">
      <c r="A8911" s="425" t="s">
        <v>637</v>
      </c>
      <c r="B8911" s="425" t="s">
        <v>730</v>
      </c>
      <c r="C8911" s="425" t="s">
        <v>639</v>
      </c>
      <c r="D8911" s="425" t="s">
        <v>651</v>
      </c>
      <c r="E8911" s="425" t="s">
        <v>667</v>
      </c>
      <c r="F8911" s="425">
        <v>528004120002</v>
      </c>
      <c r="G8911" s="425" t="s">
        <v>642</v>
      </c>
      <c r="H8911" s="425">
        <v>583149</v>
      </c>
      <c r="I8911" s="425" t="s">
        <v>680</v>
      </c>
      <c r="J8911" s="425">
        <v>202302</v>
      </c>
      <c r="K8911" s="425">
        <v>44832</v>
      </c>
      <c r="L8911" s="425" t="s">
        <v>644</v>
      </c>
      <c r="M8911" s="425">
        <v>-13354.33</v>
      </c>
      <c r="N8911" s="425">
        <v>-20.41</v>
      </c>
      <c r="O8911" s="425" t="s">
        <v>645</v>
      </c>
      <c r="P8911" s="432">
        <v>-20.363</v>
      </c>
      <c r="Q8911" s="425">
        <v>30543689</v>
      </c>
      <c r="R8911" s="425" t="s">
        <v>646</v>
      </c>
      <c r="S8911" s="425">
        <v>8540399</v>
      </c>
      <c r="T8911" s="425" t="s">
        <v>3741</v>
      </c>
    </row>
    <row r="8912" spans="1:20" x14ac:dyDescent="0.25">
      <c r="A8912" s="425" t="s">
        <v>637</v>
      </c>
      <c r="B8912" s="425" t="s">
        <v>730</v>
      </c>
      <c r="C8912" s="425" t="s">
        <v>639</v>
      </c>
      <c r="D8912" s="425" t="s">
        <v>651</v>
      </c>
      <c r="E8912" s="425" t="s">
        <v>667</v>
      </c>
      <c r="F8912" s="425">
        <v>528004120002</v>
      </c>
      <c r="G8912" s="425" t="s">
        <v>642</v>
      </c>
      <c r="H8912" s="425">
        <v>583149</v>
      </c>
      <c r="I8912" s="425" t="s">
        <v>680</v>
      </c>
      <c r="J8912" s="425">
        <v>202302</v>
      </c>
      <c r="K8912" s="425">
        <v>44832</v>
      </c>
      <c r="L8912" s="425" t="s">
        <v>644</v>
      </c>
      <c r="M8912" s="425">
        <v>-1920.96</v>
      </c>
      <c r="N8912" s="425">
        <v>-2.94</v>
      </c>
      <c r="O8912" s="425" t="s">
        <v>645</v>
      </c>
      <c r="P8912" s="432">
        <v>-2.9329999999999998</v>
      </c>
      <c r="Q8912" s="425">
        <v>30543689</v>
      </c>
      <c r="R8912" s="425" t="s">
        <v>646</v>
      </c>
      <c r="S8912" s="425">
        <v>8540358</v>
      </c>
      <c r="T8912" s="425" t="s">
        <v>3732</v>
      </c>
    </row>
    <row r="8913" spans="1:20" x14ac:dyDescent="0.25">
      <c r="A8913" s="425" t="s">
        <v>637</v>
      </c>
      <c r="B8913" s="425" t="s">
        <v>861</v>
      </c>
      <c r="C8913" s="425" t="s">
        <v>639</v>
      </c>
      <c r="D8913" s="425" t="s">
        <v>640</v>
      </c>
      <c r="E8913" s="425" t="s">
        <v>673</v>
      </c>
      <c r="F8913" s="425">
        <v>528004120002</v>
      </c>
      <c r="G8913" s="425" t="s">
        <v>642</v>
      </c>
      <c r="H8913" s="425">
        <v>583148</v>
      </c>
      <c r="I8913" s="425" t="s">
        <v>699</v>
      </c>
      <c r="J8913" s="425">
        <v>202302</v>
      </c>
      <c r="K8913" s="425">
        <v>44832</v>
      </c>
      <c r="L8913" s="425" t="s">
        <v>644</v>
      </c>
      <c r="M8913" s="425">
        <v>-1645.97</v>
      </c>
      <c r="N8913" s="425">
        <v>-2.52</v>
      </c>
      <c r="O8913" s="425" t="s">
        <v>645</v>
      </c>
      <c r="P8913" s="432">
        <v>-2.5139999999999998</v>
      </c>
      <c r="Q8913" s="425">
        <v>30543689</v>
      </c>
      <c r="R8913" s="425" t="s">
        <v>646</v>
      </c>
      <c r="S8913" s="425">
        <v>2012905</v>
      </c>
      <c r="T8913" s="425" t="s">
        <v>1617</v>
      </c>
    </row>
    <row r="8914" spans="1:20" x14ac:dyDescent="0.25">
      <c r="A8914" s="425" t="s">
        <v>637</v>
      </c>
      <c r="B8914" s="425" t="s">
        <v>730</v>
      </c>
      <c r="C8914" s="425" t="s">
        <v>639</v>
      </c>
      <c r="D8914" s="425" t="s">
        <v>640</v>
      </c>
      <c r="E8914" s="425" t="s">
        <v>673</v>
      </c>
      <c r="F8914" s="425">
        <v>528004120002</v>
      </c>
      <c r="G8914" s="425" t="s">
        <v>642</v>
      </c>
      <c r="H8914" s="425">
        <v>583133</v>
      </c>
      <c r="I8914" s="425" t="s">
        <v>29</v>
      </c>
      <c r="J8914" s="425">
        <v>202302</v>
      </c>
      <c r="K8914" s="425">
        <v>44832</v>
      </c>
      <c r="L8914" s="425" t="s">
        <v>644</v>
      </c>
      <c r="M8914" s="425">
        <v>2472.83</v>
      </c>
      <c r="N8914" s="425">
        <v>3.78</v>
      </c>
      <c r="O8914" s="425" t="s">
        <v>645</v>
      </c>
      <c r="P8914" s="432">
        <v>3.7709999999999999</v>
      </c>
      <c r="Q8914" s="425">
        <v>30543689</v>
      </c>
      <c r="R8914" s="425" t="s">
        <v>646</v>
      </c>
      <c r="S8914" s="425">
        <v>8540206</v>
      </c>
      <c r="T8914" s="425" t="s">
        <v>3740</v>
      </c>
    </row>
    <row r="8915" spans="1:20" x14ac:dyDescent="0.25">
      <c r="A8915" s="425" t="s">
        <v>637</v>
      </c>
      <c r="B8915" s="425" t="s">
        <v>730</v>
      </c>
      <c r="C8915" s="425" t="s">
        <v>639</v>
      </c>
      <c r="D8915" s="425" t="s">
        <v>640</v>
      </c>
      <c r="E8915" s="425" t="s">
        <v>673</v>
      </c>
      <c r="F8915" s="425">
        <v>528004120002</v>
      </c>
      <c r="G8915" s="425" t="s">
        <v>642</v>
      </c>
      <c r="H8915" s="425">
        <v>583133</v>
      </c>
      <c r="I8915" s="425" t="s">
        <v>29</v>
      </c>
      <c r="J8915" s="425">
        <v>202302</v>
      </c>
      <c r="K8915" s="425">
        <v>44832</v>
      </c>
      <c r="L8915" s="425" t="s">
        <v>644</v>
      </c>
      <c r="M8915" s="425">
        <v>20968.16</v>
      </c>
      <c r="N8915" s="425">
        <v>32.04</v>
      </c>
      <c r="O8915" s="425" t="s">
        <v>645</v>
      </c>
      <c r="P8915" s="432">
        <v>31.966999999999999</v>
      </c>
      <c r="Q8915" s="425">
        <v>30543689</v>
      </c>
      <c r="R8915" s="425" t="s">
        <v>646</v>
      </c>
      <c r="S8915" s="425">
        <v>2029740</v>
      </c>
      <c r="T8915" s="425" t="s">
        <v>3728</v>
      </c>
    </row>
    <row r="8916" spans="1:20" x14ac:dyDescent="0.25">
      <c r="A8916" s="425" t="s">
        <v>637</v>
      </c>
      <c r="B8916" s="425" t="s">
        <v>730</v>
      </c>
      <c r="C8916" s="425" t="s">
        <v>639</v>
      </c>
      <c r="D8916" s="425" t="s">
        <v>640</v>
      </c>
      <c r="E8916" s="425" t="s">
        <v>673</v>
      </c>
      <c r="F8916" s="425">
        <v>528004120002</v>
      </c>
      <c r="G8916" s="425" t="s">
        <v>642</v>
      </c>
      <c r="H8916" s="425">
        <v>583133</v>
      </c>
      <c r="I8916" s="425" t="s">
        <v>29</v>
      </c>
      <c r="J8916" s="425">
        <v>202302</v>
      </c>
      <c r="K8916" s="425">
        <v>44832</v>
      </c>
      <c r="L8916" s="425" t="s">
        <v>644</v>
      </c>
      <c r="M8916" s="425">
        <v>1628.28</v>
      </c>
      <c r="N8916" s="425">
        <v>2.4900000000000002</v>
      </c>
      <c r="O8916" s="425" t="s">
        <v>645</v>
      </c>
      <c r="P8916" s="432">
        <v>2.484</v>
      </c>
      <c r="Q8916" s="425">
        <v>30543689</v>
      </c>
      <c r="R8916" s="425" t="s">
        <v>646</v>
      </c>
      <c r="S8916" s="425">
        <v>8540416</v>
      </c>
      <c r="T8916" s="425" t="s">
        <v>3722</v>
      </c>
    </row>
    <row r="8917" spans="1:20" x14ac:dyDescent="0.25">
      <c r="A8917" s="425" t="s">
        <v>637</v>
      </c>
      <c r="B8917" s="425" t="s">
        <v>730</v>
      </c>
      <c r="C8917" s="425" t="s">
        <v>639</v>
      </c>
      <c r="D8917" s="425" t="s">
        <v>640</v>
      </c>
      <c r="E8917" s="425" t="s">
        <v>667</v>
      </c>
      <c r="F8917" s="425">
        <v>528004120002</v>
      </c>
      <c r="G8917" s="425" t="s">
        <v>642</v>
      </c>
      <c r="H8917" s="425">
        <v>583135</v>
      </c>
      <c r="I8917" s="425" t="s">
        <v>31</v>
      </c>
      <c r="J8917" s="425">
        <v>202302</v>
      </c>
      <c r="K8917" s="425">
        <v>44832</v>
      </c>
      <c r="L8917" s="425" t="s">
        <v>644</v>
      </c>
      <c r="M8917" s="425">
        <v>2538.88</v>
      </c>
      <c r="N8917" s="425">
        <v>3.88</v>
      </c>
      <c r="O8917" s="425" t="s">
        <v>645</v>
      </c>
      <c r="P8917" s="432">
        <v>3.871</v>
      </c>
      <c r="Q8917" s="425">
        <v>30543689</v>
      </c>
      <c r="R8917" s="425" t="s">
        <v>646</v>
      </c>
      <c r="S8917" s="425">
        <v>8540392</v>
      </c>
      <c r="T8917" s="425" t="s">
        <v>3737</v>
      </c>
    </row>
    <row r="8918" spans="1:20" x14ac:dyDescent="0.25">
      <c r="A8918" s="425" t="s">
        <v>637</v>
      </c>
      <c r="B8918" s="425" t="s">
        <v>730</v>
      </c>
      <c r="C8918" s="425" t="s">
        <v>639</v>
      </c>
      <c r="D8918" s="425" t="s">
        <v>640</v>
      </c>
      <c r="E8918" s="425" t="s">
        <v>673</v>
      </c>
      <c r="F8918" s="425">
        <v>528004120002</v>
      </c>
      <c r="G8918" s="425" t="s">
        <v>642</v>
      </c>
      <c r="H8918" s="425">
        <v>583133</v>
      </c>
      <c r="I8918" s="425" t="s">
        <v>29</v>
      </c>
      <c r="J8918" s="425">
        <v>202302</v>
      </c>
      <c r="K8918" s="425">
        <v>44832</v>
      </c>
      <c r="L8918" s="425" t="s">
        <v>644</v>
      </c>
      <c r="M8918" s="425">
        <v>1929.14</v>
      </c>
      <c r="N8918" s="425">
        <v>2.95</v>
      </c>
      <c r="O8918" s="425" t="s">
        <v>645</v>
      </c>
      <c r="P8918" s="432">
        <v>2.9430000000000001</v>
      </c>
      <c r="Q8918" s="425">
        <v>30543689</v>
      </c>
      <c r="R8918" s="425" t="s">
        <v>646</v>
      </c>
      <c r="S8918" s="425">
        <v>2012905</v>
      </c>
      <c r="T8918" s="425" t="s">
        <v>3721</v>
      </c>
    </row>
    <row r="8919" spans="1:20" x14ac:dyDescent="0.25">
      <c r="A8919" s="425" t="s">
        <v>637</v>
      </c>
      <c r="B8919" s="425" t="s">
        <v>1220</v>
      </c>
      <c r="C8919" s="425" t="s">
        <v>639</v>
      </c>
      <c r="D8919" s="425" t="s">
        <v>651</v>
      </c>
      <c r="E8919" s="425" t="s">
        <v>652</v>
      </c>
      <c r="F8919" s="425">
        <v>528004120010</v>
      </c>
      <c r="G8919" s="425" t="s">
        <v>653</v>
      </c>
      <c r="H8919" s="425">
        <v>583609</v>
      </c>
      <c r="I8919" s="425" t="s">
        <v>203</v>
      </c>
      <c r="J8919" s="425">
        <v>202302</v>
      </c>
      <c r="K8919" s="425">
        <v>44833</v>
      </c>
      <c r="L8919" s="425" t="s">
        <v>644</v>
      </c>
      <c r="M8919" s="425">
        <v>18318.400000000001</v>
      </c>
      <c r="N8919" s="425">
        <v>27.99</v>
      </c>
      <c r="O8919" s="425" t="s">
        <v>645</v>
      </c>
      <c r="P8919" s="432">
        <v>27.925999999999998</v>
      </c>
      <c r="Q8919" s="425">
        <v>30543689</v>
      </c>
      <c r="R8919" s="425"/>
      <c r="S8919" s="425"/>
      <c r="T8919" s="425" t="s">
        <v>3767</v>
      </c>
    </row>
    <row r="8920" spans="1:20" x14ac:dyDescent="0.25">
      <c r="A8920" s="425" t="s">
        <v>637</v>
      </c>
      <c r="B8920" s="425" t="s">
        <v>1220</v>
      </c>
      <c r="C8920" s="425" t="s">
        <v>639</v>
      </c>
      <c r="D8920" s="425" t="s">
        <v>2753</v>
      </c>
      <c r="E8920" s="425" t="s">
        <v>652</v>
      </c>
      <c r="F8920" s="425">
        <v>528004120010</v>
      </c>
      <c r="G8920" s="425" t="s">
        <v>653</v>
      </c>
      <c r="H8920" s="425">
        <v>583609</v>
      </c>
      <c r="I8920" s="425" t="s">
        <v>203</v>
      </c>
      <c r="J8920" s="425">
        <v>202302</v>
      </c>
      <c r="K8920" s="425">
        <v>44833</v>
      </c>
      <c r="L8920" s="425" t="s">
        <v>644</v>
      </c>
      <c r="M8920" s="425">
        <v>2308.6</v>
      </c>
      <c r="N8920" s="425">
        <v>3.53</v>
      </c>
      <c r="O8920" s="425" t="s">
        <v>645</v>
      </c>
      <c r="P8920" s="432">
        <v>3.5219999999999998</v>
      </c>
      <c r="Q8920" s="425">
        <v>30543689</v>
      </c>
      <c r="R8920" s="425"/>
      <c r="S8920" s="425"/>
      <c r="T8920" s="425" t="s">
        <v>3765</v>
      </c>
    </row>
    <row r="8921" spans="1:20" x14ac:dyDescent="0.25">
      <c r="A8921" s="425" t="s">
        <v>637</v>
      </c>
      <c r="B8921" s="425" t="s">
        <v>1220</v>
      </c>
      <c r="C8921" s="425" t="s">
        <v>639</v>
      </c>
      <c r="D8921" s="425" t="s">
        <v>651</v>
      </c>
      <c r="E8921" s="425" t="s">
        <v>652</v>
      </c>
      <c r="F8921" s="425">
        <v>528004120010</v>
      </c>
      <c r="G8921" s="425" t="s">
        <v>653</v>
      </c>
      <c r="H8921" s="425">
        <v>583609</v>
      </c>
      <c r="I8921" s="425" t="s">
        <v>203</v>
      </c>
      <c r="J8921" s="425">
        <v>202302</v>
      </c>
      <c r="K8921" s="425">
        <v>44833</v>
      </c>
      <c r="L8921" s="425" t="s">
        <v>644</v>
      </c>
      <c r="M8921" s="425">
        <v>5495.52</v>
      </c>
      <c r="N8921" s="425">
        <v>8.4</v>
      </c>
      <c r="O8921" s="425" t="s">
        <v>645</v>
      </c>
      <c r="P8921" s="432">
        <v>8.3810000000000002</v>
      </c>
      <c r="Q8921" s="425">
        <v>30543689</v>
      </c>
      <c r="R8921" s="425"/>
      <c r="S8921" s="425"/>
      <c r="T8921" s="425" t="s">
        <v>3764</v>
      </c>
    </row>
    <row r="8922" spans="1:20" x14ac:dyDescent="0.25">
      <c r="A8922" s="425" t="s">
        <v>637</v>
      </c>
      <c r="B8922" s="425" t="s">
        <v>1220</v>
      </c>
      <c r="C8922" s="425" t="s">
        <v>639</v>
      </c>
      <c r="D8922" s="425" t="s">
        <v>651</v>
      </c>
      <c r="E8922" s="425" t="s">
        <v>652</v>
      </c>
      <c r="F8922" s="425">
        <v>528004120010</v>
      </c>
      <c r="G8922" s="425" t="s">
        <v>653</v>
      </c>
      <c r="H8922" s="425">
        <v>583608</v>
      </c>
      <c r="I8922" s="425" t="s">
        <v>203</v>
      </c>
      <c r="J8922" s="425">
        <v>202302</v>
      </c>
      <c r="K8922" s="425">
        <v>44833</v>
      </c>
      <c r="L8922" s="425" t="s">
        <v>644</v>
      </c>
      <c r="M8922" s="425">
        <v>-18318.400000000001</v>
      </c>
      <c r="N8922" s="425">
        <v>-27.99</v>
      </c>
      <c r="O8922" s="425" t="s">
        <v>645</v>
      </c>
      <c r="P8922" s="432">
        <v>-27.925999999999998</v>
      </c>
      <c r="Q8922" s="425">
        <v>30543689</v>
      </c>
      <c r="R8922" s="425"/>
      <c r="S8922" s="425"/>
      <c r="T8922" s="425" t="s">
        <v>3767</v>
      </c>
    </row>
    <row r="8923" spans="1:20" x14ac:dyDescent="0.25">
      <c r="A8923" s="425" t="s">
        <v>637</v>
      </c>
      <c r="B8923" s="425" t="s">
        <v>1220</v>
      </c>
      <c r="C8923" s="425" t="s">
        <v>639</v>
      </c>
      <c r="D8923" s="425" t="s">
        <v>2753</v>
      </c>
      <c r="E8923" s="425" t="s">
        <v>652</v>
      </c>
      <c r="F8923" s="425">
        <v>528004120010</v>
      </c>
      <c r="G8923" s="425" t="s">
        <v>653</v>
      </c>
      <c r="H8923" s="425">
        <v>583608</v>
      </c>
      <c r="I8923" s="425" t="s">
        <v>203</v>
      </c>
      <c r="J8923" s="425">
        <v>202302</v>
      </c>
      <c r="K8923" s="425">
        <v>44833</v>
      </c>
      <c r="L8923" s="425" t="s">
        <v>644</v>
      </c>
      <c r="M8923" s="425">
        <v>-2308.6</v>
      </c>
      <c r="N8923" s="425">
        <v>-3.53</v>
      </c>
      <c r="O8923" s="425" t="s">
        <v>645</v>
      </c>
      <c r="P8923" s="432">
        <v>-3.5219999999999998</v>
      </c>
      <c r="Q8923" s="425">
        <v>30543689</v>
      </c>
      <c r="R8923" s="425"/>
      <c r="S8923" s="425"/>
      <c r="T8923" s="425" t="s">
        <v>3765</v>
      </c>
    </row>
    <row r="8924" spans="1:20" x14ac:dyDescent="0.25">
      <c r="A8924" s="425" t="s">
        <v>637</v>
      </c>
      <c r="B8924" s="425" t="s">
        <v>1220</v>
      </c>
      <c r="C8924" s="425" t="s">
        <v>639</v>
      </c>
      <c r="D8924" s="425" t="s">
        <v>651</v>
      </c>
      <c r="E8924" s="425" t="s">
        <v>652</v>
      </c>
      <c r="F8924" s="425">
        <v>528004120010</v>
      </c>
      <c r="G8924" s="425" t="s">
        <v>653</v>
      </c>
      <c r="H8924" s="425">
        <v>583608</v>
      </c>
      <c r="I8924" s="425" t="s">
        <v>203</v>
      </c>
      <c r="J8924" s="425">
        <v>202302</v>
      </c>
      <c r="K8924" s="425">
        <v>44833</v>
      </c>
      <c r="L8924" s="425" t="s">
        <v>644</v>
      </c>
      <c r="M8924" s="425">
        <v>-5495.52</v>
      </c>
      <c r="N8924" s="425">
        <v>-8.4</v>
      </c>
      <c r="O8924" s="425" t="s">
        <v>645</v>
      </c>
      <c r="P8924" s="432">
        <v>-8.3810000000000002</v>
      </c>
      <c r="Q8924" s="425">
        <v>30543689</v>
      </c>
      <c r="R8924" s="425"/>
      <c r="S8924" s="425"/>
      <c r="T8924" s="425" t="s">
        <v>3764</v>
      </c>
    </row>
    <row r="8925" spans="1:20" x14ac:dyDescent="0.25">
      <c r="A8925" s="425" t="s">
        <v>637</v>
      </c>
      <c r="B8925" s="425" t="s">
        <v>1220</v>
      </c>
      <c r="C8925" s="425" t="s">
        <v>639</v>
      </c>
      <c r="D8925" s="425" t="s">
        <v>2753</v>
      </c>
      <c r="E8925" s="425" t="s">
        <v>652</v>
      </c>
      <c r="F8925" s="425">
        <v>528004120010</v>
      </c>
      <c r="G8925" s="425" t="s">
        <v>653</v>
      </c>
      <c r="H8925" s="425">
        <v>583608</v>
      </c>
      <c r="I8925" s="425" t="s">
        <v>203</v>
      </c>
      <c r="J8925" s="425">
        <v>202302</v>
      </c>
      <c r="K8925" s="425">
        <v>44833</v>
      </c>
      <c r="L8925" s="425" t="s">
        <v>644</v>
      </c>
      <c r="M8925" s="425">
        <v>-857.48</v>
      </c>
      <c r="N8925" s="425">
        <v>-1.31</v>
      </c>
      <c r="O8925" s="425" t="s">
        <v>645</v>
      </c>
      <c r="P8925" s="432">
        <v>-1.3069999999999999</v>
      </c>
      <c r="Q8925" s="425">
        <v>30543689</v>
      </c>
      <c r="R8925" s="425"/>
      <c r="S8925" s="425"/>
      <c r="T8925" s="425" t="s">
        <v>3757</v>
      </c>
    </row>
    <row r="8926" spans="1:20" x14ac:dyDescent="0.25">
      <c r="A8926" s="425" t="s">
        <v>637</v>
      </c>
      <c r="B8926" s="425" t="s">
        <v>1220</v>
      </c>
      <c r="C8926" s="425" t="s">
        <v>639</v>
      </c>
      <c r="D8926" s="425" t="s">
        <v>2753</v>
      </c>
      <c r="E8926" s="425" t="s">
        <v>652</v>
      </c>
      <c r="F8926" s="425">
        <v>528004120010</v>
      </c>
      <c r="G8926" s="425" t="s">
        <v>653</v>
      </c>
      <c r="H8926" s="425">
        <v>583608</v>
      </c>
      <c r="I8926" s="425" t="s">
        <v>203</v>
      </c>
      <c r="J8926" s="425">
        <v>202302</v>
      </c>
      <c r="K8926" s="425">
        <v>44833</v>
      </c>
      <c r="L8926" s="425" t="s">
        <v>644</v>
      </c>
      <c r="M8926" s="425">
        <v>-197.88</v>
      </c>
      <c r="N8926" s="425">
        <v>-0.3</v>
      </c>
      <c r="O8926" s="425" t="s">
        <v>645</v>
      </c>
      <c r="P8926" s="432">
        <v>-0.29899999999999999</v>
      </c>
      <c r="Q8926" s="425">
        <v>30543689</v>
      </c>
      <c r="R8926" s="425"/>
      <c r="S8926" s="425"/>
      <c r="T8926" s="425" t="s">
        <v>3756</v>
      </c>
    </row>
    <row r="8927" spans="1:20" x14ac:dyDescent="0.25">
      <c r="A8927" s="425" t="s">
        <v>637</v>
      </c>
      <c r="B8927" s="425" t="s">
        <v>1220</v>
      </c>
      <c r="C8927" s="425" t="s">
        <v>639</v>
      </c>
      <c r="D8927" s="425" t="s">
        <v>2753</v>
      </c>
      <c r="E8927" s="425" t="s">
        <v>652</v>
      </c>
      <c r="F8927" s="425">
        <v>528004120010</v>
      </c>
      <c r="G8927" s="425" t="s">
        <v>653</v>
      </c>
      <c r="H8927" s="425">
        <v>583608</v>
      </c>
      <c r="I8927" s="425" t="s">
        <v>203</v>
      </c>
      <c r="J8927" s="425">
        <v>202302</v>
      </c>
      <c r="K8927" s="425">
        <v>44833</v>
      </c>
      <c r="L8927" s="425" t="s">
        <v>644</v>
      </c>
      <c r="M8927" s="425">
        <v>-3034.16</v>
      </c>
      <c r="N8927" s="425">
        <v>-4.6399999999999997</v>
      </c>
      <c r="O8927" s="425" t="s">
        <v>645</v>
      </c>
      <c r="P8927" s="432">
        <v>-4.6289999999999996</v>
      </c>
      <c r="Q8927" s="425">
        <v>30543689</v>
      </c>
      <c r="R8927" s="425"/>
      <c r="S8927" s="425"/>
      <c r="T8927" s="425" t="s">
        <v>3755</v>
      </c>
    </row>
    <row r="8928" spans="1:20" x14ac:dyDescent="0.25">
      <c r="A8928" s="425" t="s">
        <v>637</v>
      </c>
      <c r="B8928" s="425" t="s">
        <v>1220</v>
      </c>
      <c r="C8928" s="425" t="s">
        <v>639</v>
      </c>
      <c r="D8928" s="425" t="s">
        <v>718</v>
      </c>
      <c r="E8928" s="425" t="s">
        <v>652</v>
      </c>
      <c r="F8928" s="425">
        <v>528004120010</v>
      </c>
      <c r="G8928" s="425" t="s">
        <v>653</v>
      </c>
      <c r="H8928" s="425">
        <v>583609</v>
      </c>
      <c r="I8928" s="425" t="s">
        <v>203</v>
      </c>
      <c r="J8928" s="425">
        <v>202302</v>
      </c>
      <c r="K8928" s="425">
        <v>44833</v>
      </c>
      <c r="L8928" s="425" t="s">
        <v>644</v>
      </c>
      <c r="M8928" s="425">
        <v>1318.56</v>
      </c>
      <c r="N8928" s="425">
        <v>2.0099999999999998</v>
      </c>
      <c r="O8928" s="425" t="s">
        <v>645</v>
      </c>
      <c r="P8928" s="432">
        <v>2.0049999999999999</v>
      </c>
      <c r="Q8928" s="425">
        <v>30543689</v>
      </c>
      <c r="R8928" s="425"/>
      <c r="S8928" s="425"/>
      <c r="T8928" s="425" t="s">
        <v>3761</v>
      </c>
    </row>
    <row r="8929" spans="1:20" x14ac:dyDescent="0.25">
      <c r="A8929" s="425" t="s">
        <v>637</v>
      </c>
      <c r="B8929" s="425" t="s">
        <v>1220</v>
      </c>
      <c r="C8929" s="425" t="s">
        <v>639</v>
      </c>
      <c r="D8929" s="425" t="s">
        <v>718</v>
      </c>
      <c r="E8929" s="425" t="s">
        <v>652</v>
      </c>
      <c r="F8929" s="425">
        <v>528004120010</v>
      </c>
      <c r="G8929" s="425" t="s">
        <v>653</v>
      </c>
      <c r="H8929" s="425">
        <v>583609</v>
      </c>
      <c r="I8929" s="425" t="s">
        <v>203</v>
      </c>
      <c r="J8929" s="425">
        <v>202302</v>
      </c>
      <c r="K8929" s="425">
        <v>44833</v>
      </c>
      <c r="L8929" s="425" t="s">
        <v>644</v>
      </c>
      <c r="M8929" s="425">
        <v>5054.4799999999996</v>
      </c>
      <c r="N8929" s="425">
        <v>7.72</v>
      </c>
      <c r="O8929" s="425" t="s">
        <v>645</v>
      </c>
      <c r="P8929" s="432">
        <v>7.702</v>
      </c>
      <c r="Q8929" s="425">
        <v>30543689</v>
      </c>
      <c r="R8929" s="425"/>
      <c r="S8929" s="425"/>
      <c r="T8929" s="425" t="s">
        <v>3760</v>
      </c>
    </row>
    <row r="8930" spans="1:20" x14ac:dyDescent="0.25">
      <c r="A8930" s="425" t="s">
        <v>637</v>
      </c>
      <c r="B8930" s="425" t="s">
        <v>1220</v>
      </c>
      <c r="C8930" s="425" t="s">
        <v>639</v>
      </c>
      <c r="D8930" s="425" t="s">
        <v>2753</v>
      </c>
      <c r="E8930" s="425" t="s">
        <v>652</v>
      </c>
      <c r="F8930" s="425">
        <v>528004120010</v>
      </c>
      <c r="G8930" s="425" t="s">
        <v>653</v>
      </c>
      <c r="H8930" s="425">
        <v>583609</v>
      </c>
      <c r="I8930" s="425" t="s">
        <v>203</v>
      </c>
      <c r="J8930" s="425">
        <v>202302</v>
      </c>
      <c r="K8930" s="425">
        <v>44833</v>
      </c>
      <c r="L8930" s="425" t="s">
        <v>644</v>
      </c>
      <c r="M8930" s="425">
        <v>857.48</v>
      </c>
      <c r="N8930" s="425">
        <v>1.31</v>
      </c>
      <c r="O8930" s="425" t="s">
        <v>645</v>
      </c>
      <c r="P8930" s="432">
        <v>1.3069999999999999</v>
      </c>
      <c r="Q8930" s="425">
        <v>30543689</v>
      </c>
      <c r="R8930" s="425"/>
      <c r="S8930" s="425"/>
      <c r="T8930" s="425" t="s">
        <v>3757</v>
      </c>
    </row>
    <row r="8931" spans="1:20" x14ac:dyDescent="0.25">
      <c r="A8931" s="425" t="s">
        <v>637</v>
      </c>
      <c r="B8931" s="425" t="s">
        <v>1220</v>
      </c>
      <c r="C8931" s="425" t="s">
        <v>639</v>
      </c>
      <c r="D8931" s="425" t="s">
        <v>2753</v>
      </c>
      <c r="E8931" s="425" t="s">
        <v>652</v>
      </c>
      <c r="F8931" s="425">
        <v>528004120010</v>
      </c>
      <c r="G8931" s="425" t="s">
        <v>653</v>
      </c>
      <c r="H8931" s="425">
        <v>583609</v>
      </c>
      <c r="I8931" s="425" t="s">
        <v>203</v>
      </c>
      <c r="J8931" s="425">
        <v>202302</v>
      </c>
      <c r="K8931" s="425">
        <v>44833</v>
      </c>
      <c r="L8931" s="425" t="s">
        <v>644</v>
      </c>
      <c r="M8931" s="425">
        <v>197.88</v>
      </c>
      <c r="N8931" s="425">
        <v>0.3</v>
      </c>
      <c r="O8931" s="425" t="s">
        <v>645</v>
      </c>
      <c r="P8931" s="432">
        <v>0.29899999999999999</v>
      </c>
      <c r="Q8931" s="425">
        <v>30543689</v>
      </c>
      <c r="R8931" s="425"/>
      <c r="S8931" s="425"/>
      <c r="T8931" s="425" t="s">
        <v>3756</v>
      </c>
    </row>
    <row r="8932" spans="1:20" x14ac:dyDescent="0.25">
      <c r="A8932" s="425" t="s">
        <v>637</v>
      </c>
      <c r="B8932" s="425" t="s">
        <v>1220</v>
      </c>
      <c r="C8932" s="425" t="s">
        <v>639</v>
      </c>
      <c r="D8932" s="425" t="s">
        <v>2753</v>
      </c>
      <c r="E8932" s="425" t="s">
        <v>652</v>
      </c>
      <c r="F8932" s="425">
        <v>528004120010</v>
      </c>
      <c r="G8932" s="425" t="s">
        <v>653</v>
      </c>
      <c r="H8932" s="425">
        <v>583609</v>
      </c>
      <c r="I8932" s="425" t="s">
        <v>203</v>
      </c>
      <c r="J8932" s="425">
        <v>202302</v>
      </c>
      <c r="K8932" s="425">
        <v>44833</v>
      </c>
      <c r="L8932" s="425" t="s">
        <v>644</v>
      </c>
      <c r="M8932" s="425">
        <v>3034.16</v>
      </c>
      <c r="N8932" s="425">
        <v>4.6399999999999997</v>
      </c>
      <c r="O8932" s="425" t="s">
        <v>645</v>
      </c>
      <c r="P8932" s="432">
        <v>4.6289999999999996</v>
      </c>
      <c r="Q8932" s="425">
        <v>30543689</v>
      </c>
      <c r="R8932" s="425"/>
      <c r="S8932" s="425"/>
      <c r="T8932" s="425" t="s">
        <v>3755</v>
      </c>
    </row>
    <row r="8933" spans="1:20" x14ac:dyDescent="0.25">
      <c r="A8933" s="425" t="s">
        <v>637</v>
      </c>
      <c r="B8933" s="425" t="s">
        <v>1220</v>
      </c>
      <c r="C8933" s="425" t="s">
        <v>639</v>
      </c>
      <c r="D8933" s="425" t="s">
        <v>663</v>
      </c>
      <c r="E8933" s="425" t="s">
        <v>652</v>
      </c>
      <c r="F8933" s="425">
        <v>528004120010</v>
      </c>
      <c r="G8933" s="425" t="s">
        <v>653</v>
      </c>
      <c r="H8933" s="425">
        <v>583608</v>
      </c>
      <c r="I8933" s="425" t="s">
        <v>203</v>
      </c>
      <c r="J8933" s="425">
        <v>202302</v>
      </c>
      <c r="K8933" s="425">
        <v>44833</v>
      </c>
      <c r="L8933" s="425" t="s">
        <v>644</v>
      </c>
      <c r="M8933" s="425">
        <v>-52231.08</v>
      </c>
      <c r="N8933" s="425">
        <v>-79.81</v>
      </c>
      <c r="O8933" s="425" t="s">
        <v>645</v>
      </c>
      <c r="P8933" s="432">
        <v>-79.628</v>
      </c>
      <c r="Q8933" s="425">
        <v>30543689</v>
      </c>
      <c r="R8933" s="425"/>
      <c r="S8933" s="425"/>
      <c r="T8933" s="425" t="s">
        <v>3766</v>
      </c>
    </row>
    <row r="8934" spans="1:20" x14ac:dyDescent="0.25">
      <c r="A8934" s="425" t="s">
        <v>637</v>
      </c>
      <c r="B8934" s="425" t="s">
        <v>1220</v>
      </c>
      <c r="C8934" s="425" t="s">
        <v>639</v>
      </c>
      <c r="D8934" s="425" t="s">
        <v>663</v>
      </c>
      <c r="E8934" s="425" t="s">
        <v>652</v>
      </c>
      <c r="F8934" s="425">
        <v>528004120010</v>
      </c>
      <c r="G8934" s="425" t="s">
        <v>653</v>
      </c>
      <c r="H8934" s="425">
        <v>583608</v>
      </c>
      <c r="I8934" s="425" t="s">
        <v>203</v>
      </c>
      <c r="J8934" s="425">
        <v>202302</v>
      </c>
      <c r="K8934" s="425">
        <v>44833</v>
      </c>
      <c r="L8934" s="425" t="s">
        <v>644</v>
      </c>
      <c r="M8934" s="425">
        <v>-2176.3000000000002</v>
      </c>
      <c r="N8934" s="425">
        <v>-3.33</v>
      </c>
      <c r="O8934" s="425" t="s">
        <v>645</v>
      </c>
      <c r="P8934" s="432">
        <v>-3.3220000000000001</v>
      </c>
      <c r="Q8934" s="425">
        <v>30543689</v>
      </c>
      <c r="R8934" s="425"/>
      <c r="S8934" s="425"/>
      <c r="T8934" s="425" t="s">
        <v>3763</v>
      </c>
    </row>
    <row r="8935" spans="1:20" x14ac:dyDescent="0.25">
      <c r="A8935" s="425" t="s">
        <v>637</v>
      </c>
      <c r="B8935" s="425" t="s">
        <v>1220</v>
      </c>
      <c r="C8935" s="425" t="s">
        <v>639</v>
      </c>
      <c r="D8935" s="425" t="s">
        <v>663</v>
      </c>
      <c r="E8935" s="425" t="s">
        <v>652</v>
      </c>
      <c r="F8935" s="425">
        <v>528004120010</v>
      </c>
      <c r="G8935" s="425" t="s">
        <v>653</v>
      </c>
      <c r="H8935" s="425">
        <v>583608</v>
      </c>
      <c r="I8935" s="425" t="s">
        <v>203</v>
      </c>
      <c r="J8935" s="425">
        <v>202302</v>
      </c>
      <c r="K8935" s="425">
        <v>44833</v>
      </c>
      <c r="L8935" s="425" t="s">
        <v>644</v>
      </c>
      <c r="M8935" s="425">
        <v>-10881.48</v>
      </c>
      <c r="N8935" s="425">
        <v>-16.63</v>
      </c>
      <c r="O8935" s="425" t="s">
        <v>645</v>
      </c>
      <c r="P8935" s="432">
        <v>-16.591999999999999</v>
      </c>
      <c r="Q8935" s="425">
        <v>30543689</v>
      </c>
      <c r="R8935" s="425"/>
      <c r="S8935" s="425"/>
      <c r="T8935" s="425" t="s">
        <v>3762</v>
      </c>
    </row>
    <row r="8936" spans="1:20" x14ac:dyDescent="0.25">
      <c r="A8936" s="425" t="s">
        <v>637</v>
      </c>
      <c r="B8936" s="425" t="s">
        <v>1220</v>
      </c>
      <c r="C8936" s="425" t="s">
        <v>639</v>
      </c>
      <c r="D8936" s="425" t="s">
        <v>695</v>
      </c>
      <c r="E8936" s="425" t="s">
        <v>652</v>
      </c>
      <c r="F8936" s="425">
        <v>528004120010</v>
      </c>
      <c r="G8936" s="425" t="s">
        <v>653</v>
      </c>
      <c r="H8936" s="425">
        <v>583608</v>
      </c>
      <c r="I8936" s="425" t="s">
        <v>203</v>
      </c>
      <c r="J8936" s="425">
        <v>202302</v>
      </c>
      <c r="K8936" s="425">
        <v>44833</v>
      </c>
      <c r="L8936" s="425" t="s">
        <v>644</v>
      </c>
      <c r="M8936" s="425">
        <v>-7212.65</v>
      </c>
      <c r="N8936" s="425">
        <v>-11.02</v>
      </c>
      <c r="O8936" s="425" t="s">
        <v>645</v>
      </c>
      <c r="P8936" s="432">
        <v>-10.994999999999999</v>
      </c>
      <c r="Q8936" s="425">
        <v>30543689</v>
      </c>
      <c r="R8936" s="425"/>
      <c r="S8936" s="425"/>
      <c r="T8936" s="425" t="s">
        <v>3759</v>
      </c>
    </row>
    <row r="8937" spans="1:20" x14ac:dyDescent="0.25">
      <c r="A8937" s="425" t="s">
        <v>637</v>
      </c>
      <c r="B8937" s="425" t="s">
        <v>1220</v>
      </c>
      <c r="C8937" s="425" t="s">
        <v>639</v>
      </c>
      <c r="D8937" s="425" t="s">
        <v>695</v>
      </c>
      <c r="E8937" s="425" t="s">
        <v>652</v>
      </c>
      <c r="F8937" s="425">
        <v>528004120010</v>
      </c>
      <c r="G8937" s="425" t="s">
        <v>653</v>
      </c>
      <c r="H8937" s="425">
        <v>583608</v>
      </c>
      <c r="I8937" s="425" t="s">
        <v>203</v>
      </c>
      <c r="J8937" s="425">
        <v>202302</v>
      </c>
      <c r="K8937" s="425">
        <v>44833</v>
      </c>
      <c r="L8937" s="425" t="s">
        <v>644</v>
      </c>
      <c r="M8937" s="425">
        <v>-28850.58</v>
      </c>
      <c r="N8937" s="425">
        <v>-44.08</v>
      </c>
      <c r="O8937" s="425" t="s">
        <v>645</v>
      </c>
      <c r="P8937" s="432">
        <v>-43.978999999999999</v>
      </c>
      <c r="Q8937" s="425">
        <v>30543689</v>
      </c>
      <c r="R8937" s="425"/>
      <c r="S8937" s="425"/>
      <c r="T8937" s="425" t="s">
        <v>3758</v>
      </c>
    </row>
    <row r="8938" spans="1:20" x14ac:dyDescent="0.25">
      <c r="A8938" s="425" t="s">
        <v>637</v>
      </c>
      <c r="B8938" s="425" t="s">
        <v>1220</v>
      </c>
      <c r="C8938" s="425" t="s">
        <v>639</v>
      </c>
      <c r="D8938" s="425" t="s">
        <v>663</v>
      </c>
      <c r="E8938" s="425" t="s">
        <v>652</v>
      </c>
      <c r="F8938" s="425">
        <v>528004120010</v>
      </c>
      <c r="G8938" s="425" t="s">
        <v>653</v>
      </c>
      <c r="H8938" s="425">
        <v>583609</v>
      </c>
      <c r="I8938" s="425" t="s">
        <v>203</v>
      </c>
      <c r="J8938" s="425">
        <v>202302</v>
      </c>
      <c r="K8938" s="425">
        <v>44833</v>
      </c>
      <c r="L8938" s="425" t="s">
        <v>644</v>
      </c>
      <c r="M8938" s="425">
        <v>10881.48</v>
      </c>
      <c r="N8938" s="425">
        <v>16.63</v>
      </c>
      <c r="O8938" s="425" t="s">
        <v>645</v>
      </c>
      <c r="P8938" s="432">
        <v>16.591999999999999</v>
      </c>
      <c r="Q8938" s="425">
        <v>30543689</v>
      </c>
      <c r="R8938" s="425"/>
      <c r="S8938" s="425"/>
      <c r="T8938" s="425" t="s">
        <v>3762</v>
      </c>
    </row>
    <row r="8939" spans="1:20" x14ac:dyDescent="0.25">
      <c r="A8939" s="425" t="s">
        <v>637</v>
      </c>
      <c r="B8939" s="425" t="s">
        <v>1220</v>
      </c>
      <c r="C8939" s="425" t="s">
        <v>639</v>
      </c>
      <c r="D8939" s="425" t="s">
        <v>695</v>
      </c>
      <c r="E8939" s="425" t="s">
        <v>652</v>
      </c>
      <c r="F8939" s="425">
        <v>528004120010</v>
      </c>
      <c r="G8939" s="425" t="s">
        <v>653</v>
      </c>
      <c r="H8939" s="425">
        <v>583609</v>
      </c>
      <c r="I8939" s="425" t="s">
        <v>203</v>
      </c>
      <c r="J8939" s="425">
        <v>202302</v>
      </c>
      <c r="K8939" s="425">
        <v>44833</v>
      </c>
      <c r="L8939" s="425" t="s">
        <v>644</v>
      </c>
      <c r="M8939" s="425">
        <v>7212.65</v>
      </c>
      <c r="N8939" s="425">
        <v>11.02</v>
      </c>
      <c r="O8939" s="425" t="s">
        <v>645</v>
      </c>
      <c r="P8939" s="432">
        <v>10.994999999999999</v>
      </c>
      <c r="Q8939" s="425">
        <v>30543689</v>
      </c>
      <c r="R8939" s="425"/>
      <c r="S8939" s="425"/>
      <c r="T8939" s="425" t="s">
        <v>3759</v>
      </c>
    </row>
    <row r="8940" spans="1:20" x14ac:dyDescent="0.25">
      <c r="A8940" s="425" t="s">
        <v>637</v>
      </c>
      <c r="B8940" s="425" t="s">
        <v>1220</v>
      </c>
      <c r="C8940" s="425" t="s">
        <v>639</v>
      </c>
      <c r="D8940" s="425" t="s">
        <v>695</v>
      </c>
      <c r="E8940" s="425" t="s">
        <v>652</v>
      </c>
      <c r="F8940" s="425">
        <v>528004120010</v>
      </c>
      <c r="G8940" s="425" t="s">
        <v>653</v>
      </c>
      <c r="H8940" s="425">
        <v>583609</v>
      </c>
      <c r="I8940" s="425" t="s">
        <v>203</v>
      </c>
      <c r="J8940" s="425">
        <v>202302</v>
      </c>
      <c r="K8940" s="425">
        <v>44833</v>
      </c>
      <c r="L8940" s="425" t="s">
        <v>644</v>
      </c>
      <c r="M8940" s="425">
        <v>28850.58</v>
      </c>
      <c r="N8940" s="425">
        <v>44.08</v>
      </c>
      <c r="O8940" s="425" t="s">
        <v>645</v>
      </c>
      <c r="P8940" s="432">
        <v>43.978999999999999</v>
      </c>
      <c r="Q8940" s="425">
        <v>30543689</v>
      </c>
      <c r="R8940" s="425"/>
      <c r="S8940" s="425"/>
      <c r="T8940" s="425" t="s">
        <v>3758</v>
      </c>
    </row>
    <row r="8941" spans="1:20" x14ac:dyDescent="0.25">
      <c r="A8941" s="425" t="s">
        <v>637</v>
      </c>
      <c r="B8941" s="425" t="s">
        <v>1220</v>
      </c>
      <c r="C8941" s="425" t="s">
        <v>639</v>
      </c>
      <c r="D8941" s="425" t="s">
        <v>663</v>
      </c>
      <c r="E8941" s="425" t="s">
        <v>652</v>
      </c>
      <c r="F8941" s="425">
        <v>528004120010</v>
      </c>
      <c r="G8941" s="425" t="s">
        <v>653</v>
      </c>
      <c r="H8941" s="425">
        <v>583609</v>
      </c>
      <c r="I8941" s="425" t="s">
        <v>203</v>
      </c>
      <c r="J8941" s="425">
        <v>202302</v>
      </c>
      <c r="K8941" s="425">
        <v>44833</v>
      </c>
      <c r="L8941" s="425" t="s">
        <v>644</v>
      </c>
      <c r="M8941" s="425">
        <v>52231.08</v>
      </c>
      <c r="N8941" s="425">
        <v>79.81</v>
      </c>
      <c r="O8941" s="425" t="s">
        <v>645</v>
      </c>
      <c r="P8941" s="432">
        <v>79.628</v>
      </c>
      <c r="Q8941" s="425">
        <v>30543689</v>
      </c>
      <c r="R8941" s="425"/>
      <c r="S8941" s="425"/>
      <c r="T8941" s="425" t="s">
        <v>3766</v>
      </c>
    </row>
    <row r="8942" spans="1:20" x14ac:dyDescent="0.25">
      <c r="A8942" s="425" t="s">
        <v>637</v>
      </c>
      <c r="B8942" s="425" t="s">
        <v>1220</v>
      </c>
      <c r="C8942" s="425" t="s">
        <v>639</v>
      </c>
      <c r="D8942" s="425" t="s">
        <v>663</v>
      </c>
      <c r="E8942" s="425" t="s">
        <v>652</v>
      </c>
      <c r="F8942" s="425">
        <v>528004120010</v>
      </c>
      <c r="G8942" s="425" t="s">
        <v>653</v>
      </c>
      <c r="H8942" s="425">
        <v>583609</v>
      </c>
      <c r="I8942" s="425" t="s">
        <v>203</v>
      </c>
      <c r="J8942" s="425">
        <v>202302</v>
      </c>
      <c r="K8942" s="425">
        <v>44833</v>
      </c>
      <c r="L8942" s="425" t="s">
        <v>644</v>
      </c>
      <c r="M8942" s="425">
        <v>2176.3000000000002</v>
      </c>
      <c r="N8942" s="425">
        <v>3.33</v>
      </c>
      <c r="O8942" s="425" t="s">
        <v>645</v>
      </c>
      <c r="P8942" s="432">
        <v>3.3220000000000001</v>
      </c>
      <c r="Q8942" s="425">
        <v>30543689</v>
      </c>
      <c r="R8942" s="425"/>
      <c r="S8942" s="425"/>
      <c r="T8942" s="425" t="s">
        <v>3763</v>
      </c>
    </row>
    <row r="8943" spans="1:20" x14ac:dyDescent="0.25">
      <c r="A8943" s="425" t="s">
        <v>637</v>
      </c>
      <c r="B8943" s="425" t="s">
        <v>1220</v>
      </c>
      <c r="C8943" s="425" t="s">
        <v>639</v>
      </c>
      <c r="D8943" s="425" t="s">
        <v>718</v>
      </c>
      <c r="E8943" s="425" t="s">
        <v>652</v>
      </c>
      <c r="F8943" s="425">
        <v>528004120010</v>
      </c>
      <c r="G8943" s="425" t="s">
        <v>653</v>
      </c>
      <c r="H8943" s="425">
        <v>583608</v>
      </c>
      <c r="I8943" s="425" t="s">
        <v>203</v>
      </c>
      <c r="J8943" s="425">
        <v>202302</v>
      </c>
      <c r="K8943" s="425">
        <v>44833</v>
      </c>
      <c r="L8943" s="425" t="s">
        <v>644</v>
      </c>
      <c r="M8943" s="425">
        <v>-1318.56</v>
      </c>
      <c r="N8943" s="425">
        <v>-2.0099999999999998</v>
      </c>
      <c r="O8943" s="425" t="s">
        <v>645</v>
      </c>
      <c r="P8943" s="432">
        <v>-2.0049999999999999</v>
      </c>
      <c r="Q8943" s="425">
        <v>30543689</v>
      </c>
      <c r="R8943" s="425"/>
      <c r="S8943" s="425"/>
      <c r="T8943" s="425" t="s">
        <v>3761</v>
      </c>
    </row>
    <row r="8944" spans="1:20" x14ac:dyDescent="0.25">
      <c r="A8944" s="425" t="s">
        <v>637</v>
      </c>
      <c r="B8944" s="425" t="s">
        <v>1220</v>
      </c>
      <c r="C8944" s="425" t="s">
        <v>639</v>
      </c>
      <c r="D8944" s="425" t="s">
        <v>718</v>
      </c>
      <c r="E8944" s="425" t="s">
        <v>652</v>
      </c>
      <c r="F8944" s="425">
        <v>528004120010</v>
      </c>
      <c r="G8944" s="425" t="s">
        <v>653</v>
      </c>
      <c r="H8944" s="425">
        <v>583608</v>
      </c>
      <c r="I8944" s="425" t="s">
        <v>203</v>
      </c>
      <c r="J8944" s="425">
        <v>202302</v>
      </c>
      <c r="K8944" s="425">
        <v>44833</v>
      </c>
      <c r="L8944" s="425" t="s">
        <v>644</v>
      </c>
      <c r="M8944" s="425">
        <v>-5054.4799999999996</v>
      </c>
      <c r="N8944" s="425">
        <v>-7.72</v>
      </c>
      <c r="O8944" s="425" t="s">
        <v>645</v>
      </c>
      <c r="P8944" s="432">
        <v>-7.702</v>
      </c>
      <c r="Q8944" s="425">
        <v>30543689</v>
      </c>
      <c r="R8944" s="425"/>
      <c r="S8944" s="425"/>
      <c r="T8944" s="425" t="s">
        <v>3760</v>
      </c>
    </row>
    <row r="8945" spans="1:20" x14ac:dyDescent="0.25">
      <c r="A8945" s="425" t="s">
        <v>637</v>
      </c>
      <c r="B8945" s="425" t="s">
        <v>732</v>
      </c>
      <c r="C8945" s="425" t="s">
        <v>639</v>
      </c>
      <c r="D8945" s="425" t="s">
        <v>640</v>
      </c>
      <c r="E8945" s="425" t="s">
        <v>673</v>
      </c>
      <c r="F8945" s="425">
        <v>528004120002</v>
      </c>
      <c r="G8945" s="425" t="s">
        <v>642</v>
      </c>
      <c r="H8945" s="425">
        <v>583148</v>
      </c>
      <c r="I8945" s="425" t="s">
        <v>699</v>
      </c>
      <c r="J8945" s="425">
        <v>202302</v>
      </c>
      <c r="K8945" s="425">
        <v>44833</v>
      </c>
      <c r="L8945" s="425" t="s">
        <v>644</v>
      </c>
      <c r="M8945" s="425">
        <v>-8055.56</v>
      </c>
      <c r="N8945" s="425">
        <v>-12.31</v>
      </c>
      <c r="O8945" s="425" t="s">
        <v>645</v>
      </c>
      <c r="P8945" s="432">
        <v>-12.282</v>
      </c>
      <c r="Q8945" s="425">
        <v>30543689</v>
      </c>
      <c r="R8945" s="425" t="s">
        <v>646</v>
      </c>
      <c r="S8945" s="425">
        <v>8540416</v>
      </c>
      <c r="T8945" s="425" t="s">
        <v>3750</v>
      </c>
    </row>
    <row r="8946" spans="1:20" x14ac:dyDescent="0.25">
      <c r="A8946" s="425" t="s">
        <v>637</v>
      </c>
      <c r="B8946" s="425" t="s">
        <v>732</v>
      </c>
      <c r="C8946" s="425" t="s">
        <v>639</v>
      </c>
      <c r="D8946" s="425" t="s">
        <v>640</v>
      </c>
      <c r="E8946" s="425" t="s">
        <v>689</v>
      </c>
      <c r="F8946" s="425">
        <v>528004120002</v>
      </c>
      <c r="G8946" s="425" t="s">
        <v>642</v>
      </c>
      <c r="H8946" s="425">
        <v>583156</v>
      </c>
      <c r="I8946" s="425" t="s">
        <v>690</v>
      </c>
      <c r="J8946" s="425">
        <v>202302</v>
      </c>
      <c r="K8946" s="425">
        <v>44833</v>
      </c>
      <c r="L8946" s="425" t="s">
        <v>644</v>
      </c>
      <c r="M8946" s="425">
        <v>-10888.25</v>
      </c>
      <c r="N8946" s="425">
        <v>-16.64</v>
      </c>
      <c r="O8946" s="425" t="s">
        <v>645</v>
      </c>
      <c r="P8946" s="432">
        <v>-16.602</v>
      </c>
      <c r="Q8946" s="425">
        <v>30543689</v>
      </c>
      <c r="R8946" s="425" t="s">
        <v>646</v>
      </c>
      <c r="S8946" s="425">
        <v>2032465</v>
      </c>
      <c r="T8946" s="425" t="s">
        <v>3751</v>
      </c>
    </row>
    <row r="8947" spans="1:20" x14ac:dyDescent="0.25">
      <c r="A8947" s="425" t="s">
        <v>637</v>
      </c>
      <c r="B8947" s="425" t="s">
        <v>732</v>
      </c>
      <c r="C8947" s="425" t="s">
        <v>639</v>
      </c>
      <c r="D8947" s="425" t="s">
        <v>640</v>
      </c>
      <c r="E8947" s="425" t="s">
        <v>689</v>
      </c>
      <c r="F8947" s="425">
        <v>528004120002</v>
      </c>
      <c r="G8947" s="425" t="s">
        <v>642</v>
      </c>
      <c r="H8947" s="425">
        <v>856784</v>
      </c>
      <c r="I8947" s="425" t="s">
        <v>479</v>
      </c>
      <c r="J8947" s="425">
        <v>202302</v>
      </c>
      <c r="K8947" s="425">
        <v>44833</v>
      </c>
      <c r="L8947" s="425" t="s">
        <v>644</v>
      </c>
      <c r="M8947" s="425">
        <v>10888.25</v>
      </c>
      <c r="N8947" s="425">
        <v>16.64</v>
      </c>
      <c r="O8947" s="425" t="s">
        <v>645</v>
      </c>
      <c r="P8947" s="432">
        <v>16.602</v>
      </c>
      <c r="Q8947" s="425">
        <v>30543689</v>
      </c>
      <c r="R8947" s="425" t="s">
        <v>646</v>
      </c>
      <c r="S8947" s="425">
        <v>2032465</v>
      </c>
      <c r="T8947" s="425" t="s">
        <v>3751</v>
      </c>
    </row>
    <row r="8948" spans="1:20" x14ac:dyDescent="0.25">
      <c r="A8948" s="425" t="s">
        <v>637</v>
      </c>
      <c r="B8948" s="425" t="s">
        <v>732</v>
      </c>
      <c r="C8948" s="425" t="s">
        <v>639</v>
      </c>
      <c r="D8948" s="425" t="s">
        <v>640</v>
      </c>
      <c r="E8948" s="425" t="s">
        <v>673</v>
      </c>
      <c r="F8948" s="425">
        <v>528004120002</v>
      </c>
      <c r="G8948" s="425" t="s">
        <v>642</v>
      </c>
      <c r="H8948" s="425">
        <v>583133</v>
      </c>
      <c r="I8948" s="425" t="s">
        <v>29</v>
      </c>
      <c r="J8948" s="425">
        <v>202302</v>
      </c>
      <c r="K8948" s="425">
        <v>44833</v>
      </c>
      <c r="L8948" s="425" t="s">
        <v>644</v>
      </c>
      <c r="M8948" s="425">
        <v>8055.56</v>
      </c>
      <c r="N8948" s="425">
        <v>12.31</v>
      </c>
      <c r="O8948" s="425" t="s">
        <v>645</v>
      </c>
      <c r="P8948" s="432">
        <v>12.282</v>
      </c>
      <c r="Q8948" s="425">
        <v>30543689</v>
      </c>
      <c r="R8948" s="425" t="s">
        <v>646</v>
      </c>
      <c r="S8948" s="425">
        <v>8540416</v>
      </c>
      <c r="T8948" s="425" t="s">
        <v>3750</v>
      </c>
    </row>
    <row r="8949" spans="1:20" x14ac:dyDescent="0.25">
      <c r="A8949" s="425" t="s">
        <v>637</v>
      </c>
      <c r="B8949" s="425" t="s">
        <v>736</v>
      </c>
      <c r="C8949" s="425" t="s">
        <v>639</v>
      </c>
      <c r="D8949" s="425" t="s">
        <v>640</v>
      </c>
      <c r="E8949" s="425" t="s">
        <v>673</v>
      </c>
      <c r="F8949" s="425">
        <v>528004120002</v>
      </c>
      <c r="G8949" s="425" t="s">
        <v>642</v>
      </c>
      <c r="H8949" s="425">
        <v>583133</v>
      </c>
      <c r="I8949" s="425" t="s">
        <v>29</v>
      </c>
      <c r="J8949" s="425">
        <v>202302</v>
      </c>
      <c r="K8949" s="425">
        <v>44834</v>
      </c>
      <c r="L8949" s="425" t="s">
        <v>644</v>
      </c>
      <c r="M8949" s="425">
        <v>47658.34</v>
      </c>
      <c r="N8949" s="425">
        <v>72.819999999999993</v>
      </c>
      <c r="O8949" s="425" t="s">
        <v>645</v>
      </c>
      <c r="P8949" s="432">
        <v>72.653999999999996</v>
      </c>
      <c r="Q8949" s="425">
        <v>30543689</v>
      </c>
      <c r="R8949" s="425" t="s">
        <v>646</v>
      </c>
      <c r="S8949" s="425">
        <v>2029740</v>
      </c>
      <c r="T8949" s="425" t="s">
        <v>3816</v>
      </c>
    </row>
    <row r="8950" spans="1:20" x14ac:dyDescent="0.25">
      <c r="A8950" s="425" t="s">
        <v>637</v>
      </c>
      <c r="B8950" s="425" t="s">
        <v>736</v>
      </c>
      <c r="C8950" s="425" t="s">
        <v>639</v>
      </c>
      <c r="D8950" s="425" t="s">
        <v>640</v>
      </c>
      <c r="E8950" s="425" t="s">
        <v>673</v>
      </c>
      <c r="F8950" s="425">
        <v>528004120002</v>
      </c>
      <c r="G8950" s="425" t="s">
        <v>642</v>
      </c>
      <c r="H8950" s="425">
        <v>583133</v>
      </c>
      <c r="I8950" s="425" t="s">
        <v>29</v>
      </c>
      <c r="J8950" s="425">
        <v>202302</v>
      </c>
      <c r="K8950" s="425">
        <v>44834</v>
      </c>
      <c r="L8950" s="425" t="s">
        <v>644</v>
      </c>
      <c r="M8950" s="425">
        <v>8451.7199999999993</v>
      </c>
      <c r="N8950" s="425">
        <v>12.91</v>
      </c>
      <c r="O8950" s="425" t="s">
        <v>645</v>
      </c>
      <c r="P8950" s="432">
        <v>12.881</v>
      </c>
      <c r="Q8950" s="425">
        <v>30543689</v>
      </c>
      <c r="R8950" s="425" t="s">
        <v>646</v>
      </c>
      <c r="S8950" s="425">
        <v>8540206</v>
      </c>
      <c r="T8950" s="425" t="s">
        <v>3814</v>
      </c>
    </row>
    <row r="8951" spans="1:20" x14ac:dyDescent="0.25">
      <c r="A8951" s="425" t="s">
        <v>637</v>
      </c>
      <c r="B8951" s="425" t="s">
        <v>736</v>
      </c>
      <c r="C8951" s="425" t="s">
        <v>639</v>
      </c>
      <c r="D8951" s="425" t="s">
        <v>640</v>
      </c>
      <c r="E8951" s="425" t="s">
        <v>673</v>
      </c>
      <c r="F8951" s="425">
        <v>528004120002</v>
      </c>
      <c r="G8951" s="425" t="s">
        <v>642</v>
      </c>
      <c r="H8951" s="425">
        <v>583133</v>
      </c>
      <c r="I8951" s="425" t="s">
        <v>29</v>
      </c>
      <c r="J8951" s="425">
        <v>202302</v>
      </c>
      <c r="K8951" s="425">
        <v>44834</v>
      </c>
      <c r="L8951" s="425" t="s">
        <v>644</v>
      </c>
      <c r="M8951" s="425">
        <v>10391.67</v>
      </c>
      <c r="N8951" s="425">
        <v>15.88</v>
      </c>
      <c r="O8951" s="425" t="s">
        <v>645</v>
      </c>
      <c r="P8951" s="432">
        <v>15.843999999999999</v>
      </c>
      <c r="Q8951" s="425">
        <v>30543689</v>
      </c>
      <c r="R8951" s="425" t="s">
        <v>646</v>
      </c>
      <c r="S8951" s="425">
        <v>8540416</v>
      </c>
      <c r="T8951" s="425" t="s">
        <v>3811</v>
      </c>
    </row>
    <row r="8952" spans="1:20" x14ac:dyDescent="0.25">
      <c r="A8952" s="425" t="s">
        <v>637</v>
      </c>
      <c r="B8952" s="425" t="s">
        <v>736</v>
      </c>
      <c r="C8952" s="425" t="s">
        <v>639</v>
      </c>
      <c r="D8952" s="425" t="s">
        <v>640</v>
      </c>
      <c r="E8952" s="425" t="s">
        <v>673</v>
      </c>
      <c r="F8952" s="425">
        <v>528004120002</v>
      </c>
      <c r="G8952" s="425" t="s">
        <v>642</v>
      </c>
      <c r="H8952" s="425">
        <v>583133</v>
      </c>
      <c r="I8952" s="425" t="s">
        <v>29</v>
      </c>
      <c r="J8952" s="425">
        <v>202302</v>
      </c>
      <c r="K8952" s="425">
        <v>44834</v>
      </c>
      <c r="L8952" s="425" t="s">
        <v>644</v>
      </c>
      <c r="M8952" s="425">
        <v>6344.26</v>
      </c>
      <c r="N8952" s="425">
        <v>9.69</v>
      </c>
      <c r="O8952" s="425" t="s">
        <v>645</v>
      </c>
      <c r="P8952" s="432">
        <v>9.6679999999999993</v>
      </c>
      <c r="Q8952" s="425">
        <v>30543689</v>
      </c>
      <c r="R8952" s="425" t="s">
        <v>646</v>
      </c>
      <c r="S8952" s="425">
        <v>2012905</v>
      </c>
      <c r="T8952" s="425" t="s">
        <v>3808</v>
      </c>
    </row>
    <row r="8953" spans="1:20" x14ac:dyDescent="0.25">
      <c r="A8953" s="425" t="s">
        <v>637</v>
      </c>
      <c r="B8953" s="425" t="s">
        <v>831</v>
      </c>
      <c r="C8953" s="425" t="s">
        <v>639</v>
      </c>
      <c r="D8953" s="425" t="s">
        <v>640</v>
      </c>
      <c r="E8953" s="425" t="s">
        <v>667</v>
      </c>
      <c r="F8953" s="425">
        <v>528004120002</v>
      </c>
      <c r="G8953" s="425" t="s">
        <v>642</v>
      </c>
      <c r="H8953" s="425">
        <v>583149</v>
      </c>
      <c r="I8953" s="425" t="s">
        <v>680</v>
      </c>
      <c r="J8953" s="425">
        <v>202302</v>
      </c>
      <c r="K8953" s="425">
        <v>44834</v>
      </c>
      <c r="L8953" s="425" t="s">
        <v>644</v>
      </c>
      <c r="M8953" s="425">
        <v>-7640.07</v>
      </c>
      <c r="N8953" s="425">
        <v>-11.67</v>
      </c>
      <c r="O8953" s="425" t="s">
        <v>645</v>
      </c>
      <c r="P8953" s="432">
        <v>-11.643000000000001</v>
      </c>
      <c r="Q8953" s="425">
        <v>30543689</v>
      </c>
      <c r="R8953" s="425" t="s">
        <v>646</v>
      </c>
      <c r="S8953" s="425">
        <v>8540392</v>
      </c>
      <c r="T8953" s="425" t="s">
        <v>3798</v>
      </c>
    </row>
    <row r="8954" spans="1:20" x14ac:dyDescent="0.25">
      <c r="A8954" s="425" t="s">
        <v>637</v>
      </c>
      <c r="B8954" s="425" t="s">
        <v>831</v>
      </c>
      <c r="C8954" s="425" t="s">
        <v>639</v>
      </c>
      <c r="D8954" s="425" t="s">
        <v>640</v>
      </c>
      <c r="E8954" s="425" t="s">
        <v>689</v>
      </c>
      <c r="F8954" s="425">
        <v>528004120002</v>
      </c>
      <c r="G8954" s="425" t="s">
        <v>642</v>
      </c>
      <c r="H8954" s="425">
        <v>583156</v>
      </c>
      <c r="I8954" s="425" t="s">
        <v>690</v>
      </c>
      <c r="J8954" s="425">
        <v>202302</v>
      </c>
      <c r="K8954" s="425">
        <v>44834</v>
      </c>
      <c r="L8954" s="425" t="s">
        <v>644</v>
      </c>
      <c r="M8954" s="425">
        <v>-7108.7</v>
      </c>
      <c r="N8954" s="425">
        <v>-10.86</v>
      </c>
      <c r="O8954" s="425" t="s">
        <v>645</v>
      </c>
      <c r="P8954" s="432">
        <v>-10.835000000000001</v>
      </c>
      <c r="Q8954" s="425">
        <v>30543689</v>
      </c>
      <c r="R8954" s="425" t="s">
        <v>646</v>
      </c>
      <c r="S8954" s="425">
        <v>2032465</v>
      </c>
      <c r="T8954" s="425" t="s">
        <v>3867</v>
      </c>
    </row>
    <row r="8955" spans="1:20" x14ac:dyDescent="0.25">
      <c r="A8955" s="425" t="s">
        <v>637</v>
      </c>
      <c r="B8955" s="425" t="s">
        <v>831</v>
      </c>
      <c r="C8955" s="425" t="s">
        <v>639</v>
      </c>
      <c r="D8955" s="425" t="s">
        <v>651</v>
      </c>
      <c r="E8955" s="425" t="s">
        <v>673</v>
      </c>
      <c r="F8955" s="425">
        <v>528004120002</v>
      </c>
      <c r="G8955" s="425" t="s">
        <v>642</v>
      </c>
      <c r="H8955" s="425">
        <v>583148</v>
      </c>
      <c r="I8955" s="425" t="s">
        <v>699</v>
      </c>
      <c r="J8955" s="425">
        <v>202302</v>
      </c>
      <c r="K8955" s="425">
        <v>44834</v>
      </c>
      <c r="L8955" s="425" t="s">
        <v>644</v>
      </c>
      <c r="M8955" s="425">
        <v>-4946.57</v>
      </c>
      <c r="N8955" s="425">
        <v>-7.56</v>
      </c>
      <c r="O8955" s="425" t="s">
        <v>645</v>
      </c>
      <c r="P8955" s="432">
        <v>-7.5430000000000001</v>
      </c>
      <c r="Q8955" s="425">
        <v>30543689</v>
      </c>
      <c r="R8955" s="425" t="s">
        <v>646</v>
      </c>
      <c r="S8955" s="425">
        <v>8540386</v>
      </c>
      <c r="T8955" s="425" t="s">
        <v>3801</v>
      </c>
    </row>
    <row r="8956" spans="1:20" x14ac:dyDescent="0.25">
      <c r="A8956" s="425" t="s">
        <v>637</v>
      </c>
      <c r="B8956" s="425" t="s">
        <v>831</v>
      </c>
      <c r="C8956" s="425" t="s">
        <v>639</v>
      </c>
      <c r="D8956" s="425" t="s">
        <v>640</v>
      </c>
      <c r="E8956" s="425" t="s">
        <v>673</v>
      </c>
      <c r="F8956" s="425">
        <v>528004120002</v>
      </c>
      <c r="G8956" s="425" t="s">
        <v>642</v>
      </c>
      <c r="H8956" s="425">
        <v>583148</v>
      </c>
      <c r="I8956" s="425" t="s">
        <v>699</v>
      </c>
      <c r="J8956" s="425">
        <v>202302</v>
      </c>
      <c r="K8956" s="425">
        <v>44834</v>
      </c>
      <c r="L8956" s="425" t="s">
        <v>644</v>
      </c>
      <c r="M8956" s="425">
        <v>-7103.05</v>
      </c>
      <c r="N8956" s="425">
        <v>-10.85</v>
      </c>
      <c r="O8956" s="425" t="s">
        <v>645</v>
      </c>
      <c r="P8956" s="432">
        <v>-10.824999999999999</v>
      </c>
      <c r="Q8956" s="425">
        <v>30543689</v>
      </c>
      <c r="R8956" s="425" t="s">
        <v>646</v>
      </c>
      <c r="S8956" s="425">
        <v>8540206</v>
      </c>
      <c r="T8956" s="425" t="s">
        <v>3796</v>
      </c>
    </row>
    <row r="8957" spans="1:20" x14ac:dyDescent="0.25">
      <c r="A8957" s="425" t="s">
        <v>637</v>
      </c>
      <c r="B8957" s="425" t="s">
        <v>834</v>
      </c>
      <c r="C8957" s="425" t="s">
        <v>639</v>
      </c>
      <c r="D8957" s="425" t="s">
        <v>640</v>
      </c>
      <c r="E8957" s="425" t="s">
        <v>2008</v>
      </c>
      <c r="F8957" s="425">
        <v>528004120002</v>
      </c>
      <c r="G8957" s="425" t="s">
        <v>642</v>
      </c>
      <c r="H8957" s="425">
        <v>856781</v>
      </c>
      <c r="I8957" s="425" t="s">
        <v>476</v>
      </c>
      <c r="J8957" s="425">
        <v>202302</v>
      </c>
      <c r="K8957" s="425">
        <v>44834</v>
      </c>
      <c r="L8957" s="425" t="s">
        <v>644</v>
      </c>
      <c r="M8957" s="425">
        <v>11.4</v>
      </c>
      <c r="N8957" s="425">
        <v>0.02</v>
      </c>
      <c r="O8957" s="425" t="s">
        <v>645</v>
      </c>
      <c r="P8957" s="432">
        <v>0.02</v>
      </c>
      <c r="Q8957" s="425">
        <v>30543689</v>
      </c>
      <c r="R8957" s="425" t="s">
        <v>646</v>
      </c>
      <c r="S8957" s="425">
        <v>9985235</v>
      </c>
      <c r="T8957" s="425" t="s">
        <v>3865</v>
      </c>
    </row>
    <row r="8958" spans="1:20" x14ac:dyDescent="0.25">
      <c r="A8958" s="425" t="s">
        <v>637</v>
      </c>
      <c r="B8958" s="425" t="s">
        <v>831</v>
      </c>
      <c r="C8958" s="425" t="s">
        <v>639</v>
      </c>
      <c r="D8958" s="425" t="s">
        <v>640</v>
      </c>
      <c r="E8958" s="425" t="s">
        <v>689</v>
      </c>
      <c r="F8958" s="425">
        <v>528004120002</v>
      </c>
      <c r="G8958" s="425" t="s">
        <v>642</v>
      </c>
      <c r="H8958" s="425">
        <v>856784</v>
      </c>
      <c r="I8958" s="425" t="s">
        <v>479</v>
      </c>
      <c r="J8958" s="425">
        <v>202302</v>
      </c>
      <c r="K8958" s="425">
        <v>44834</v>
      </c>
      <c r="L8958" s="425" t="s">
        <v>644</v>
      </c>
      <c r="M8958" s="425">
        <v>7108.7</v>
      </c>
      <c r="N8958" s="425">
        <v>10.86</v>
      </c>
      <c r="O8958" s="425" t="s">
        <v>645</v>
      </c>
      <c r="P8958" s="432">
        <v>10.835000000000001</v>
      </c>
      <c r="Q8958" s="425">
        <v>30543689</v>
      </c>
      <c r="R8958" s="425" t="s">
        <v>646</v>
      </c>
      <c r="S8958" s="425">
        <v>2032465</v>
      </c>
      <c r="T8958" s="425" t="s">
        <v>3867</v>
      </c>
    </row>
    <row r="8959" spans="1:20" x14ac:dyDescent="0.25">
      <c r="A8959" s="425" t="s">
        <v>637</v>
      </c>
      <c r="B8959" s="425" t="s">
        <v>834</v>
      </c>
      <c r="C8959" s="425" t="s">
        <v>639</v>
      </c>
      <c r="D8959" s="425" t="s">
        <v>640</v>
      </c>
      <c r="E8959" s="425" t="s">
        <v>2008</v>
      </c>
      <c r="F8959" s="425">
        <v>528004120002</v>
      </c>
      <c r="G8959" s="425" t="s">
        <v>642</v>
      </c>
      <c r="H8959" s="425">
        <v>583155</v>
      </c>
      <c r="I8959" s="425" t="s">
        <v>45</v>
      </c>
      <c r="J8959" s="425">
        <v>202302</v>
      </c>
      <c r="K8959" s="425">
        <v>44834</v>
      </c>
      <c r="L8959" s="425" t="s">
        <v>644</v>
      </c>
      <c r="M8959" s="425">
        <v>-11.4</v>
      </c>
      <c r="N8959" s="425">
        <v>-0.02</v>
      </c>
      <c r="O8959" s="425" t="s">
        <v>645</v>
      </c>
      <c r="P8959" s="432">
        <v>-0.02</v>
      </c>
      <c r="Q8959" s="425">
        <v>30543689</v>
      </c>
      <c r="R8959" s="425" t="s">
        <v>646</v>
      </c>
      <c r="S8959" s="425">
        <v>9985235</v>
      </c>
      <c r="T8959" s="425" t="s">
        <v>3865</v>
      </c>
    </row>
    <row r="8960" spans="1:20" x14ac:dyDescent="0.25">
      <c r="A8960" s="425" t="s">
        <v>637</v>
      </c>
      <c r="B8960" s="425" t="s">
        <v>831</v>
      </c>
      <c r="C8960" s="425" t="s">
        <v>639</v>
      </c>
      <c r="D8960" s="425" t="s">
        <v>640</v>
      </c>
      <c r="E8960" s="425" t="s">
        <v>673</v>
      </c>
      <c r="F8960" s="425">
        <v>528004120002</v>
      </c>
      <c r="G8960" s="425" t="s">
        <v>642</v>
      </c>
      <c r="H8960" s="425">
        <v>583148</v>
      </c>
      <c r="I8960" s="425" t="s">
        <v>699</v>
      </c>
      <c r="J8960" s="425">
        <v>202302</v>
      </c>
      <c r="K8960" s="425">
        <v>44834</v>
      </c>
      <c r="L8960" s="425" t="s">
        <v>644</v>
      </c>
      <c r="M8960" s="425">
        <v>-16844.580000000002</v>
      </c>
      <c r="N8960" s="425">
        <v>-25.74</v>
      </c>
      <c r="O8960" s="425" t="s">
        <v>645</v>
      </c>
      <c r="P8960" s="432">
        <v>-25.681000000000001</v>
      </c>
      <c r="Q8960" s="425">
        <v>30543689</v>
      </c>
      <c r="R8960" s="425" t="s">
        <v>646</v>
      </c>
      <c r="S8960" s="425">
        <v>2029740</v>
      </c>
      <c r="T8960" s="425" t="s">
        <v>3866</v>
      </c>
    </row>
    <row r="8961" spans="1:20" x14ac:dyDescent="0.25">
      <c r="A8961" s="425" t="s">
        <v>637</v>
      </c>
      <c r="B8961" s="425" t="s">
        <v>831</v>
      </c>
      <c r="C8961" s="425" t="s">
        <v>639</v>
      </c>
      <c r="D8961" s="425" t="s">
        <v>640</v>
      </c>
      <c r="E8961" s="425" t="s">
        <v>673</v>
      </c>
      <c r="F8961" s="425">
        <v>528004120002</v>
      </c>
      <c r="G8961" s="425" t="s">
        <v>642</v>
      </c>
      <c r="H8961" s="425">
        <v>583148</v>
      </c>
      <c r="I8961" s="425" t="s">
        <v>699</v>
      </c>
      <c r="J8961" s="425">
        <v>202302</v>
      </c>
      <c r="K8961" s="425">
        <v>44834</v>
      </c>
      <c r="L8961" s="425" t="s">
        <v>644</v>
      </c>
      <c r="M8961" s="425">
        <v>-5126.8100000000004</v>
      </c>
      <c r="N8961" s="425">
        <v>-7.83</v>
      </c>
      <c r="O8961" s="425" t="s">
        <v>645</v>
      </c>
      <c r="P8961" s="432">
        <v>-7.8120000000000003</v>
      </c>
      <c r="Q8961" s="425">
        <v>30543689</v>
      </c>
      <c r="R8961" s="425" t="s">
        <v>646</v>
      </c>
      <c r="S8961" s="425">
        <v>2012905</v>
      </c>
      <c r="T8961" s="425" t="s">
        <v>3821</v>
      </c>
    </row>
    <row r="8962" spans="1:20" x14ac:dyDescent="0.25">
      <c r="A8962" s="425" t="s">
        <v>637</v>
      </c>
      <c r="B8962" s="425" t="s">
        <v>831</v>
      </c>
      <c r="C8962" s="425" t="s">
        <v>639</v>
      </c>
      <c r="D8962" s="425" t="s">
        <v>640</v>
      </c>
      <c r="E8962" s="425" t="s">
        <v>673</v>
      </c>
      <c r="F8962" s="425">
        <v>528004120002</v>
      </c>
      <c r="G8962" s="425" t="s">
        <v>642</v>
      </c>
      <c r="H8962" s="425">
        <v>583148</v>
      </c>
      <c r="I8962" s="425" t="s">
        <v>699</v>
      </c>
      <c r="J8962" s="425">
        <v>202302</v>
      </c>
      <c r="K8962" s="425">
        <v>44834</v>
      </c>
      <c r="L8962" s="425" t="s">
        <v>644</v>
      </c>
      <c r="M8962" s="425">
        <v>-5259.3</v>
      </c>
      <c r="N8962" s="425">
        <v>-8.0399999999999991</v>
      </c>
      <c r="O8962" s="425" t="s">
        <v>645</v>
      </c>
      <c r="P8962" s="432">
        <v>-8.0220000000000002</v>
      </c>
      <c r="Q8962" s="425">
        <v>30543689</v>
      </c>
      <c r="R8962" s="425" t="s">
        <v>646</v>
      </c>
      <c r="S8962" s="425">
        <v>8540416</v>
      </c>
      <c r="T8962" s="425" t="s">
        <v>3820</v>
      </c>
    </row>
    <row r="8963" spans="1:20" x14ac:dyDescent="0.25">
      <c r="A8963" s="425" t="s">
        <v>637</v>
      </c>
      <c r="B8963" s="425" t="s">
        <v>754</v>
      </c>
      <c r="C8963" s="425" t="s">
        <v>639</v>
      </c>
      <c r="D8963" s="425" t="s">
        <v>651</v>
      </c>
      <c r="E8963" s="425" t="s">
        <v>667</v>
      </c>
      <c r="F8963" s="425">
        <v>528004120002</v>
      </c>
      <c r="G8963" s="425" t="s">
        <v>642</v>
      </c>
      <c r="H8963" s="425">
        <v>583135</v>
      </c>
      <c r="I8963" s="425" t="s">
        <v>31</v>
      </c>
      <c r="J8963" s="425">
        <v>202302</v>
      </c>
      <c r="K8963" s="425">
        <v>44834</v>
      </c>
      <c r="L8963" s="425" t="s">
        <v>644</v>
      </c>
      <c r="M8963" s="425">
        <v>12764.22</v>
      </c>
      <c r="N8963" s="425">
        <v>19.5</v>
      </c>
      <c r="O8963" s="425" t="s">
        <v>645</v>
      </c>
      <c r="P8963" s="432">
        <v>19.454999999999998</v>
      </c>
      <c r="Q8963" s="425">
        <v>30543689</v>
      </c>
      <c r="R8963" s="425" t="s">
        <v>646</v>
      </c>
      <c r="S8963" s="425">
        <v>8540358</v>
      </c>
      <c r="T8963" s="425" t="s">
        <v>3894</v>
      </c>
    </row>
    <row r="8964" spans="1:20" x14ac:dyDescent="0.25">
      <c r="A8964" s="425" t="s">
        <v>637</v>
      </c>
      <c r="B8964" s="425" t="s">
        <v>754</v>
      </c>
      <c r="C8964" s="425" t="s">
        <v>639</v>
      </c>
      <c r="D8964" s="425" t="s">
        <v>651</v>
      </c>
      <c r="E8964" s="425" t="s">
        <v>667</v>
      </c>
      <c r="F8964" s="425">
        <v>528004120002</v>
      </c>
      <c r="G8964" s="425" t="s">
        <v>642</v>
      </c>
      <c r="H8964" s="425">
        <v>583135</v>
      </c>
      <c r="I8964" s="425" t="s">
        <v>31</v>
      </c>
      <c r="J8964" s="425">
        <v>202302</v>
      </c>
      <c r="K8964" s="425">
        <v>44834</v>
      </c>
      <c r="L8964" s="425" t="s">
        <v>644</v>
      </c>
      <c r="M8964" s="425">
        <v>18736.47</v>
      </c>
      <c r="N8964" s="425">
        <v>28.63</v>
      </c>
      <c r="O8964" s="425" t="s">
        <v>645</v>
      </c>
      <c r="P8964" s="432">
        <v>28.565000000000001</v>
      </c>
      <c r="Q8964" s="425">
        <v>30543689</v>
      </c>
      <c r="R8964" s="425" t="s">
        <v>646</v>
      </c>
      <c r="S8964" s="425">
        <v>8540399</v>
      </c>
      <c r="T8964" s="425" t="s">
        <v>3893</v>
      </c>
    </row>
    <row r="8965" spans="1:20" x14ac:dyDescent="0.25">
      <c r="A8965" s="425" t="s">
        <v>637</v>
      </c>
      <c r="B8965" s="425" t="s">
        <v>754</v>
      </c>
      <c r="C8965" s="425" t="s">
        <v>639</v>
      </c>
      <c r="D8965" s="425" t="s">
        <v>651</v>
      </c>
      <c r="E8965" s="425" t="s">
        <v>667</v>
      </c>
      <c r="F8965" s="425">
        <v>528004120002</v>
      </c>
      <c r="G8965" s="425" t="s">
        <v>642</v>
      </c>
      <c r="H8965" s="425">
        <v>583135</v>
      </c>
      <c r="I8965" s="425" t="s">
        <v>31</v>
      </c>
      <c r="J8965" s="425">
        <v>202302</v>
      </c>
      <c r="K8965" s="425">
        <v>44834</v>
      </c>
      <c r="L8965" s="425" t="s">
        <v>644</v>
      </c>
      <c r="M8965" s="425">
        <v>10131.35</v>
      </c>
      <c r="N8965" s="425">
        <v>15.48</v>
      </c>
      <c r="O8965" s="425" t="s">
        <v>645</v>
      </c>
      <c r="P8965" s="432">
        <v>15.445</v>
      </c>
      <c r="Q8965" s="425">
        <v>30543689</v>
      </c>
      <c r="R8965" s="425" t="s">
        <v>646</v>
      </c>
      <c r="S8965" s="425">
        <v>2036440</v>
      </c>
      <c r="T8965" s="425" t="s">
        <v>3887</v>
      </c>
    </row>
    <row r="8966" spans="1:20" x14ac:dyDescent="0.25">
      <c r="A8966" s="425" t="s">
        <v>637</v>
      </c>
      <c r="B8966" s="425" t="s">
        <v>754</v>
      </c>
      <c r="C8966" s="425" t="s">
        <v>639</v>
      </c>
      <c r="D8966" s="425" t="s">
        <v>640</v>
      </c>
      <c r="E8966" s="425" t="s">
        <v>689</v>
      </c>
      <c r="F8966" s="425">
        <v>528004120002</v>
      </c>
      <c r="G8966" s="425" t="s">
        <v>642</v>
      </c>
      <c r="H8966" s="425">
        <v>583156</v>
      </c>
      <c r="I8966" s="425" t="s">
        <v>690</v>
      </c>
      <c r="J8966" s="425">
        <v>202302</v>
      </c>
      <c r="K8966" s="425">
        <v>44834</v>
      </c>
      <c r="L8966" s="425" t="s">
        <v>644</v>
      </c>
      <c r="M8966" s="425">
        <v>-11974.9</v>
      </c>
      <c r="N8966" s="425">
        <v>-18.3</v>
      </c>
      <c r="O8966" s="425" t="s">
        <v>645</v>
      </c>
      <c r="P8966" s="432">
        <v>-18.257999999999999</v>
      </c>
      <c r="Q8966" s="425">
        <v>30543689</v>
      </c>
      <c r="R8966" s="425" t="s">
        <v>646</v>
      </c>
      <c r="S8966" s="425">
        <v>2032465</v>
      </c>
      <c r="T8966" s="425" t="s">
        <v>3832</v>
      </c>
    </row>
    <row r="8967" spans="1:20" x14ac:dyDescent="0.25">
      <c r="A8967" s="425" t="s">
        <v>637</v>
      </c>
      <c r="B8967" s="425" t="s">
        <v>754</v>
      </c>
      <c r="C8967" s="425" t="s">
        <v>639</v>
      </c>
      <c r="D8967" s="425" t="s">
        <v>695</v>
      </c>
      <c r="E8967" s="425" t="s">
        <v>673</v>
      </c>
      <c r="F8967" s="425">
        <v>528004120002</v>
      </c>
      <c r="G8967" s="425" t="s">
        <v>642</v>
      </c>
      <c r="H8967" s="425">
        <v>583133</v>
      </c>
      <c r="I8967" s="425" t="s">
        <v>29</v>
      </c>
      <c r="J8967" s="425">
        <v>202302</v>
      </c>
      <c r="K8967" s="425">
        <v>44834</v>
      </c>
      <c r="L8967" s="425" t="s">
        <v>644</v>
      </c>
      <c r="M8967" s="425">
        <v>55238.23</v>
      </c>
      <c r="N8967" s="425">
        <v>84.4</v>
      </c>
      <c r="O8967" s="425" t="s">
        <v>645</v>
      </c>
      <c r="P8967" s="432">
        <v>84.206999999999994</v>
      </c>
      <c r="Q8967" s="425">
        <v>30543689</v>
      </c>
      <c r="R8967" s="425" t="s">
        <v>646</v>
      </c>
      <c r="S8967" s="425">
        <v>2046481</v>
      </c>
      <c r="T8967" s="425" t="s">
        <v>3889</v>
      </c>
    </row>
    <row r="8968" spans="1:20" x14ac:dyDescent="0.25">
      <c r="A8968" s="425" t="s">
        <v>637</v>
      </c>
      <c r="B8968" s="425" t="s">
        <v>754</v>
      </c>
      <c r="C8968" s="425" t="s">
        <v>639</v>
      </c>
      <c r="D8968" s="425" t="s">
        <v>651</v>
      </c>
      <c r="E8968" s="425" t="s">
        <v>673</v>
      </c>
      <c r="F8968" s="425">
        <v>528004120002</v>
      </c>
      <c r="G8968" s="425" t="s">
        <v>642</v>
      </c>
      <c r="H8968" s="425">
        <v>583133</v>
      </c>
      <c r="I8968" s="425" t="s">
        <v>29</v>
      </c>
      <c r="J8968" s="425">
        <v>202302</v>
      </c>
      <c r="K8968" s="425">
        <v>44834</v>
      </c>
      <c r="L8968" s="425" t="s">
        <v>644</v>
      </c>
      <c r="M8968" s="425">
        <v>8143.98</v>
      </c>
      <c r="N8968" s="425">
        <v>12.44</v>
      </c>
      <c r="O8968" s="425" t="s">
        <v>645</v>
      </c>
      <c r="P8968" s="432">
        <v>12.412000000000001</v>
      </c>
      <c r="Q8968" s="425">
        <v>30543689</v>
      </c>
      <c r="R8968" s="425" t="s">
        <v>646</v>
      </c>
      <c r="S8968" s="425">
        <v>8540386</v>
      </c>
      <c r="T8968" s="425" t="s">
        <v>3888</v>
      </c>
    </row>
    <row r="8969" spans="1:20" x14ac:dyDescent="0.25">
      <c r="A8969" s="425" t="s">
        <v>637</v>
      </c>
      <c r="B8969" s="425" t="s">
        <v>754</v>
      </c>
      <c r="C8969" s="425" t="s">
        <v>639</v>
      </c>
      <c r="D8969" s="425" t="s">
        <v>651</v>
      </c>
      <c r="E8969" s="425" t="s">
        <v>673</v>
      </c>
      <c r="F8969" s="425">
        <v>528004120002</v>
      </c>
      <c r="G8969" s="425" t="s">
        <v>642</v>
      </c>
      <c r="H8969" s="425">
        <v>583133</v>
      </c>
      <c r="I8969" s="425" t="s">
        <v>29</v>
      </c>
      <c r="J8969" s="425">
        <v>202302</v>
      </c>
      <c r="K8969" s="425">
        <v>44834</v>
      </c>
      <c r="L8969" s="425" t="s">
        <v>644</v>
      </c>
      <c r="M8969" s="425">
        <v>5989.7</v>
      </c>
      <c r="N8969" s="425">
        <v>9.15</v>
      </c>
      <c r="O8969" s="425" t="s">
        <v>645</v>
      </c>
      <c r="P8969" s="432">
        <v>9.1289999999999996</v>
      </c>
      <c r="Q8969" s="425">
        <v>30543689</v>
      </c>
      <c r="R8969" s="425" t="s">
        <v>646</v>
      </c>
      <c r="S8969" s="425">
        <v>8540279</v>
      </c>
      <c r="T8969" s="425" t="s">
        <v>3880</v>
      </c>
    </row>
    <row r="8970" spans="1:20" x14ac:dyDescent="0.25">
      <c r="A8970" s="425" t="s">
        <v>637</v>
      </c>
      <c r="B8970" s="425" t="s">
        <v>754</v>
      </c>
      <c r="C8970" s="425" t="s">
        <v>639</v>
      </c>
      <c r="D8970" s="425" t="s">
        <v>640</v>
      </c>
      <c r="E8970" s="425" t="s">
        <v>689</v>
      </c>
      <c r="F8970" s="425">
        <v>528004120002</v>
      </c>
      <c r="G8970" s="425" t="s">
        <v>642</v>
      </c>
      <c r="H8970" s="425">
        <v>856784</v>
      </c>
      <c r="I8970" s="425" t="s">
        <v>479</v>
      </c>
      <c r="J8970" s="425">
        <v>202302</v>
      </c>
      <c r="K8970" s="425">
        <v>44834</v>
      </c>
      <c r="L8970" s="425" t="s">
        <v>644</v>
      </c>
      <c r="M8970" s="425">
        <v>11974.9</v>
      </c>
      <c r="N8970" s="425">
        <v>18.3</v>
      </c>
      <c r="O8970" s="425" t="s">
        <v>645</v>
      </c>
      <c r="P8970" s="432">
        <v>18.257999999999999</v>
      </c>
      <c r="Q8970" s="425">
        <v>30543689</v>
      </c>
      <c r="R8970" s="425" t="s">
        <v>646</v>
      </c>
      <c r="S8970" s="425">
        <v>2032465</v>
      </c>
      <c r="T8970" s="425" t="s">
        <v>3832</v>
      </c>
    </row>
    <row r="8971" spans="1:20" x14ac:dyDescent="0.25">
      <c r="A8971" s="425" t="s">
        <v>637</v>
      </c>
      <c r="B8971" s="425" t="s">
        <v>754</v>
      </c>
      <c r="C8971" s="425" t="s">
        <v>639</v>
      </c>
      <c r="D8971" s="425" t="s">
        <v>695</v>
      </c>
      <c r="E8971" s="425" t="s">
        <v>673</v>
      </c>
      <c r="F8971" s="425">
        <v>528004120002</v>
      </c>
      <c r="G8971" s="425" t="s">
        <v>642</v>
      </c>
      <c r="H8971" s="425">
        <v>583133</v>
      </c>
      <c r="I8971" s="425" t="s">
        <v>29</v>
      </c>
      <c r="J8971" s="425">
        <v>202302</v>
      </c>
      <c r="K8971" s="425">
        <v>44834</v>
      </c>
      <c r="L8971" s="425" t="s">
        <v>644</v>
      </c>
      <c r="M8971" s="425">
        <v>15288.82</v>
      </c>
      <c r="N8971" s="425">
        <v>23.36</v>
      </c>
      <c r="O8971" s="425" t="s">
        <v>645</v>
      </c>
      <c r="P8971" s="432">
        <v>23.306999999999999</v>
      </c>
      <c r="Q8971" s="425">
        <v>30543689</v>
      </c>
      <c r="R8971" s="425" t="s">
        <v>646</v>
      </c>
      <c r="S8971" s="425">
        <v>2057784</v>
      </c>
      <c r="T8971" s="425" t="s">
        <v>3876</v>
      </c>
    </row>
    <row r="8972" spans="1:20" x14ac:dyDescent="0.25">
      <c r="A8972" s="425" t="s">
        <v>637</v>
      </c>
      <c r="B8972" s="425" t="s">
        <v>736</v>
      </c>
      <c r="C8972" s="425" t="s">
        <v>639</v>
      </c>
      <c r="D8972" s="425" t="s">
        <v>640</v>
      </c>
      <c r="E8972" s="425" t="s">
        <v>689</v>
      </c>
      <c r="F8972" s="425">
        <v>528004120002</v>
      </c>
      <c r="G8972" s="425" t="s">
        <v>642</v>
      </c>
      <c r="H8972" s="425">
        <v>856784</v>
      </c>
      <c r="I8972" s="425" t="s">
        <v>479</v>
      </c>
      <c r="J8972" s="425">
        <v>202302</v>
      </c>
      <c r="K8972" s="425">
        <v>44834</v>
      </c>
      <c r="L8972" s="425" t="s">
        <v>644</v>
      </c>
      <c r="M8972" s="425">
        <v>14045.85</v>
      </c>
      <c r="N8972" s="425">
        <v>21.46</v>
      </c>
      <c r="O8972" s="425" t="s">
        <v>645</v>
      </c>
      <c r="P8972" s="432">
        <v>21.411000000000001</v>
      </c>
      <c r="Q8972" s="425">
        <v>30543689</v>
      </c>
      <c r="R8972" s="425" t="s">
        <v>646</v>
      </c>
      <c r="S8972" s="425">
        <v>2032465</v>
      </c>
      <c r="T8972" s="425" t="s">
        <v>3810</v>
      </c>
    </row>
    <row r="8973" spans="1:20" s="425" customFormat="1" x14ac:dyDescent="0.25">
      <c r="A8973" s="425" t="s">
        <v>637</v>
      </c>
      <c r="B8973" s="425" t="s">
        <v>831</v>
      </c>
      <c r="C8973" s="425" t="s">
        <v>639</v>
      </c>
      <c r="D8973" s="425" t="s">
        <v>695</v>
      </c>
      <c r="E8973" s="425" t="s">
        <v>667</v>
      </c>
      <c r="F8973" s="425">
        <v>528004120002</v>
      </c>
      <c r="G8973" s="425" t="s">
        <v>642</v>
      </c>
      <c r="H8973" s="425">
        <v>583149</v>
      </c>
      <c r="I8973" s="425" t="s">
        <v>680</v>
      </c>
      <c r="J8973" s="425">
        <v>202302</v>
      </c>
      <c r="K8973" s="425">
        <v>44834</v>
      </c>
      <c r="L8973" s="425" t="s">
        <v>644</v>
      </c>
      <c r="M8973" s="425">
        <v>-47418.11</v>
      </c>
      <c r="N8973" s="425">
        <v>-72.45</v>
      </c>
      <c r="O8973" s="425" t="s">
        <v>645</v>
      </c>
      <c r="P8973" s="432">
        <v>-72.284000000000006</v>
      </c>
      <c r="Q8973" s="425">
        <v>30543689</v>
      </c>
      <c r="R8973" s="425" t="s">
        <v>646</v>
      </c>
      <c r="S8973" s="425">
        <v>2023596</v>
      </c>
      <c r="T8973" s="425" t="s">
        <v>3825</v>
      </c>
    </row>
    <row r="8974" spans="1:20" s="425" customFormat="1" x14ac:dyDescent="0.25">
      <c r="A8974" s="425" t="s">
        <v>637</v>
      </c>
      <c r="B8974" s="425" t="s">
        <v>831</v>
      </c>
      <c r="C8974" s="425" t="s">
        <v>639</v>
      </c>
      <c r="D8974" s="425" t="s">
        <v>651</v>
      </c>
      <c r="E8974" s="425" t="s">
        <v>667</v>
      </c>
      <c r="F8974" s="425">
        <v>528004120002</v>
      </c>
      <c r="G8974" s="425" t="s">
        <v>642</v>
      </c>
      <c r="H8974" s="425">
        <v>583149</v>
      </c>
      <c r="I8974" s="425" t="s">
        <v>680</v>
      </c>
      <c r="J8974" s="425">
        <v>202302</v>
      </c>
      <c r="K8974" s="425">
        <v>44834</v>
      </c>
      <c r="L8974" s="425" t="s">
        <v>644</v>
      </c>
      <c r="M8974" s="425">
        <v>-6836.98</v>
      </c>
      <c r="N8974" s="425">
        <v>-10.45</v>
      </c>
      <c r="O8974" s="425" t="s">
        <v>645</v>
      </c>
      <c r="P8974" s="432">
        <v>-10.426</v>
      </c>
      <c r="Q8974" s="425">
        <v>30543689</v>
      </c>
      <c r="R8974" s="425" t="s">
        <v>646</v>
      </c>
      <c r="S8974" s="425">
        <v>8540358</v>
      </c>
      <c r="T8974" s="425" t="s">
        <v>3817</v>
      </c>
    </row>
    <row r="8975" spans="1:20" s="425" customFormat="1" x14ac:dyDescent="0.25">
      <c r="A8975" s="425" t="s">
        <v>637</v>
      </c>
      <c r="B8975" s="425" t="s">
        <v>831</v>
      </c>
      <c r="C8975" s="425" t="s">
        <v>639</v>
      </c>
      <c r="D8975" s="425" t="s">
        <v>651</v>
      </c>
      <c r="E8975" s="425" t="s">
        <v>667</v>
      </c>
      <c r="F8975" s="425">
        <v>528004120002</v>
      </c>
      <c r="G8975" s="425" t="s">
        <v>642</v>
      </c>
      <c r="H8975" s="425">
        <v>583149</v>
      </c>
      <c r="I8975" s="425" t="s">
        <v>680</v>
      </c>
      <c r="J8975" s="425">
        <v>202302</v>
      </c>
      <c r="K8975" s="425">
        <v>44834</v>
      </c>
      <c r="L8975" s="425" t="s">
        <v>644</v>
      </c>
      <c r="M8975" s="425">
        <v>-8094.3</v>
      </c>
      <c r="N8975" s="425">
        <v>-12.37</v>
      </c>
      <c r="O8975" s="425" t="s">
        <v>645</v>
      </c>
      <c r="P8975" s="432">
        <v>-12.342000000000001</v>
      </c>
      <c r="Q8975" s="425">
        <v>30543689</v>
      </c>
      <c r="R8975" s="425" t="s">
        <v>646</v>
      </c>
      <c r="S8975" s="425">
        <v>2036440</v>
      </c>
      <c r="T8975" s="425" t="s">
        <v>3807</v>
      </c>
    </row>
    <row r="8976" spans="1:20" s="425" customFormat="1" x14ac:dyDescent="0.25">
      <c r="A8976" s="425" t="s">
        <v>637</v>
      </c>
      <c r="B8976" s="425" t="s">
        <v>831</v>
      </c>
      <c r="C8976" s="425" t="s">
        <v>639</v>
      </c>
      <c r="D8976" s="425" t="s">
        <v>651</v>
      </c>
      <c r="E8976" s="425" t="s">
        <v>667</v>
      </c>
      <c r="F8976" s="425">
        <v>528004120002</v>
      </c>
      <c r="G8976" s="425" t="s">
        <v>642</v>
      </c>
      <c r="H8976" s="425">
        <v>583149</v>
      </c>
      <c r="I8976" s="425" t="s">
        <v>680</v>
      </c>
      <c r="J8976" s="425">
        <v>202302</v>
      </c>
      <c r="K8976" s="425">
        <v>44834</v>
      </c>
      <c r="L8976" s="425" t="s">
        <v>644</v>
      </c>
      <c r="M8976" s="425">
        <v>-11380.35</v>
      </c>
      <c r="N8976" s="425">
        <v>-17.39</v>
      </c>
      <c r="O8976" s="425" t="s">
        <v>645</v>
      </c>
      <c r="P8976" s="432">
        <v>-17.350000000000001</v>
      </c>
      <c r="Q8976" s="425">
        <v>30543689</v>
      </c>
      <c r="R8976" s="425" t="s">
        <v>646</v>
      </c>
      <c r="S8976" s="425">
        <v>8540399</v>
      </c>
      <c r="T8976" s="425" t="s">
        <v>3797</v>
      </c>
    </row>
    <row r="8977" spans="1:20" s="425" customFormat="1" x14ac:dyDescent="0.25">
      <c r="A8977" s="425" t="s">
        <v>637</v>
      </c>
      <c r="B8977" s="425" t="s">
        <v>831</v>
      </c>
      <c r="C8977" s="425" t="s">
        <v>639</v>
      </c>
      <c r="D8977" s="425" t="s">
        <v>651</v>
      </c>
      <c r="E8977" s="425" t="s">
        <v>673</v>
      </c>
      <c r="F8977" s="425">
        <v>528004120002</v>
      </c>
      <c r="G8977" s="425" t="s">
        <v>642</v>
      </c>
      <c r="H8977" s="425">
        <v>583148</v>
      </c>
      <c r="I8977" s="425" t="s">
        <v>699</v>
      </c>
      <c r="J8977" s="425">
        <v>202302</v>
      </c>
      <c r="K8977" s="425">
        <v>44834</v>
      </c>
      <c r="L8977" s="425" t="s">
        <v>644</v>
      </c>
      <c r="M8977" s="425">
        <v>-3153.26</v>
      </c>
      <c r="N8977" s="425">
        <v>-4.82</v>
      </c>
      <c r="O8977" s="425" t="s">
        <v>645</v>
      </c>
      <c r="P8977" s="432">
        <v>-4.8090000000000002</v>
      </c>
      <c r="Q8977" s="425">
        <v>30543689</v>
      </c>
      <c r="R8977" s="425" t="s">
        <v>646</v>
      </c>
      <c r="S8977" s="425">
        <v>8540279</v>
      </c>
      <c r="T8977" s="425" t="s">
        <v>3812</v>
      </c>
    </row>
    <row r="8978" spans="1:20" s="425" customFormat="1" x14ac:dyDescent="0.25">
      <c r="A8978" s="425" t="s">
        <v>637</v>
      </c>
      <c r="B8978" s="425" t="s">
        <v>831</v>
      </c>
      <c r="C8978" s="425" t="s">
        <v>639</v>
      </c>
      <c r="D8978" s="425" t="s">
        <v>695</v>
      </c>
      <c r="E8978" s="425" t="s">
        <v>673</v>
      </c>
      <c r="F8978" s="425">
        <v>528004120002</v>
      </c>
      <c r="G8978" s="425" t="s">
        <v>642</v>
      </c>
      <c r="H8978" s="425">
        <v>583148</v>
      </c>
      <c r="I8978" s="425" t="s">
        <v>699</v>
      </c>
      <c r="J8978" s="425">
        <v>202302</v>
      </c>
      <c r="K8978" s="425">
        <v>44834</v>
      </c>
      <c r="L8978" s="425" t="s">
        <v>644</v>
      </c>
      <c r="M8978" s="425">
        <v>-37392.17</v>
      </c>
      <c r="N8978" s="425">
        <v>-57.13</v>
      </c>
      <c r="O8978" s="425" t="s">
        <v>645</v>
      </c>
      <c r="P8978" s="432">
        <v>-56.999000000000002</v>
      </c>
      <c r="Q8978" s="425">
        <v>30543689</v>
      </c>
      <c r="R8978" s="425" t="s">
        <v>646</v>
      </c>
      <c r="S8978" s="425">
        <v>2046481</v>
      </c>
      <c r="T8978" s="425" t="s">
        <v>3804</v>
      </c>
    </row>
    <row r="8979" spans="1:20" s="425" customFormat="1" x14ac:dyDescent="0.25">
      <c r="A8979" s="425" t="s">
        <v>637</v>
      </c>
      <c r="B8979" s="425" t="s">
        <v>736</v>
      </c>
      <c r="C8979" s="425" t="s">
        <v>639</v>
      </c>
      <c r="D8979" s="425" t="s">
        <v>640</v>
      </c>
      <c r="E8979" s="425" t="s">
        <v>667</v>
      </c>
      <c r="F8979" s="425">
        <v>528004120002</v>
      </c>
      <c r="G8979" s="425" t="s">
        <v>642</v>
      </c>
      <c r="H8979" s="425">
        <v>583135</v>
      </c>
      <c r="I8979" s="425" t="s">
        <v>31</v>
      </c>
      <c r="J8979" s="425">
        <v>202302</v>
      </c>
      <c r="K8979" s="425">
        <v>44834</v>
      </c>
      <c r="L8979" s="425" t="s">
        <v>644</v>
      </c>
      <c r="M8979" s="425">
        <v>15095.74</v>
      </c>
      <c r="N8979" s="425">
        <v>23.07</v>
      </c>
      <c r="O8979" s="425" t="s">
        <v>645</v>
      </c>
      <c r="P8979" s="432">
        <v>23.016999999999999</v>
      </c>
      <c r="Q8979" s="425">
        <v>30543689</v>
      </c>
      <c r="R8979" s="425" t="s">
        <v>646</v>
      </c>
      <c r="S8979" s="425">
        <v>8540392</v>
      </c>
      <c r="T8979" s="425" t="s">
        <v>3802</v>
      </c>
    </row>
    <row r="8980" spans="1:20" s="425" customFormat="1" x14ac:dyDescent="0.25">
      <c r="A8980" s="425" t="s">
        <v>637</v>
      </c>
      <c r="B8980" s="425" t="s">
        <v>736</v>
      </c>
      <c r="C8980" s="425" t="s">
        <v>639</v>
      </c>
      <c r="D8980" s="425" t="s">
        <v>640</v>
      </c>
      <c r="E8980" s="425" t="s">
        <v>689</v>
      </c>
      <c r="F8980" s="425">
        <v>528004120002</v>
      </c>
      <c r="G8980" s="425" t="s">
        <v>642</v>
      </c>
      <c r="H8980" s="425">
        <v>583156</v>
      </c>
      <c r="I8980" s="425" t="s">
        <v>690</v>
      </c>
      <c r="J8980" s="425">
        <v>202302</v>
      </c>
      <c r="K8980" s="425">
        <v>44834</v>
      </c>
      <c r="L8980" s="425" t="s">
        <v>644</v>
      </c>
      <c r="M8980" s="425">
        <v>-14045.85</v>
      </c>
      <c r="N8980" s="425">
        <v>-21.46</v>
      </c>
      <c r="O8980" s="425" t="s">
        <v>645</v>
      </c>
      <c r="P8980" s="432">
        <v>-21.411000000000001</v>
      </c>
      <c r="Q8980" s="425">
        <v>30543689</v>
      </c>
      <c r="R8980" s="425" t="s">
        <v>646</v>
      </c>
      <c r="S8980" s="425">
        <v>2032465</v>
      </c>
      <c r="T8980" s="425" t="s">
        <v>3810</v>
      </c>
    </row>
    <row r="8981" spans="1:20" s="425" customFormat="1" x14ac:dyDescent="0.25">
      <c r="A8981" s="425" t="s">
        <v>637</v>
      </c>
      <c r="B8981" s="425" t="s">
        <v>736</v>
      </c>
      <c r="C8981" s="425" t="s">
        <v>639</v>
      </c>
      <c r="D8981" s="425" t="s">
        <v>651</v>
      </c>
      <c r="E8981" s="425" t="s">
        <v>667</v>
      </c>
      <c r="F8981" s="425">
        <v>528004120002</v>
      </c>
      <c r="G8981" s="425" t="s">
        <v>642</v>
      </c>
      <c r="H8981" s="425">
        <v>583135</v>
      </c>
      <c r="I8981" s="425" t="s">
        <v>31</v>
      </c>
      <c r="J8981" s="425">
        <v>202302</v>
      </c>
      <c r="K8981" s="425">
        <v>44834</v>
      </c>
      <c r="L8981" s="425" t="s">
        <v>644</v>
      </c>
      <c r="M8981" s="425">
        <v>30352.94</v>
      </c>
      <c r="N8981" s="425">
        <v>46.38</v>
      </c>
      <c r="O8981" s="425" t="s">
        <v>645</v>
      </c>
      <c r="P8981" s="432">
        <v>46.274000000000001</v>
      </c>
      <c r="Q8981" s="425">
        <v>30543689</v>
      </c>
      <c r="R8981" s="425" t="s">
        <v>646</v>
      </c>
      <c r="S8981" s="425">
        <v>8540399</v>
      </c>
      <c r="T8981" s="425" t="s">
        <v>3863</v>
      </c>
    </row>
    <row r="8982" spans="1:20" s="425" customFormat="1" x14ac:dyDescent="0.25">
      <c r="A8982" s="425" t="s">
        <v>637</v>
      </c>
      <c r="B8982" s="425" t="s">
        <v>736</v>
      </c>
      <c r="C8982" s="425" t="s">
        <v>639</v>
      </c>
      <c r="D8982" s="425" t="s">
        <v>695</v>
      </c>
      <c r="E8982" s="425" t="s">
        <v>667</v>
      </c>
      <c r="F8982" s="425">
        <v>528004120002</v>
      </c>
      <c r="G8982" s="425" t="s">
        <v>642</v>
      </c>
      <c r="H8982" s="425">
        <v>583135</v>
      </c>
      <c r="I8982" s="425" t="s">
        <v>31</v>
      </c>
      <c r="J8982" s="425">
        <v>202302</v>
      </c>
      <c r="K8982" s="425">
        <v>44834</v>
      </c>
      <c r="L8982" s="425" t="s">
        <v>644</v>
      </c>
      <c r="M8982" s="425">
        <v>129000</v>
      </c>
      <c r="N8982" s="425">
        <v>197.11</v>
      </c>
      <c r="O8982" s="425" t="s">
        <v>645</v>
      </c>
      <c r="P8982" s="432">
        <v>196.66</v>
      </c>
      <c r="Q8982" s="425">
        <v>30543689</v>
      </c>
      <c r="R8982" s="425" t="s">
        <v>646</v>
      </c>
      <c r="S8982" s="425">
        <v>2023596</v>
      </c>
      <c r="T8982" s="425" t="s">
        <v>3858</v>
      </c>
    </row>
    <row r="8983" spans="1:20" s="425" customFormat="1" x14ac:dyDescent="0.25">
      <c r="A8983" s="425" t="s">
        <v>637</v>
      </c>
      <c r="B8983" s="425" t="s">
        <v>736</v>
      </c>
      <c r="C8983" s="425" t="s">
        <v>639</v>
      </c>
      <c r="D8983" s="425" t="s">
        <v>651</v>
      </c>
      <c r="E8983" s="425" t="s">
        <v>667</v>
      </c>
      <c r="F8983" s="425">
        <v>528004120002</v>
      </c>
      <c r="G8983" s="425" t="s">
        <v>642</v>
      </c>
      <c r="H8983" s="425">
        <v>583135</v>
      </c>
      <c r="I8983" s="425" t="s">
        <v>31</v>
      </c>
      <c r="J8983" s="425">
        <v>202302</v>
      </c>
      <c r="K8983" s="425">
        <v>44834</v>
      </c>
      <c r="L8983" s="425" t="s">
        <v>644</v>
      </c>
      <c r="M8983" s="425">
        <v>24484.42</v>
      </c>
      <c r="N8983" s="425">
        <v>37.409999999999997</v>
      </c>
      <c r="O8983" s="425" t="s">
        <v>645</v>
      </c>
      <c r="P8983" s="432">
        <v>37.325000000000003</v>
      </c>
      <c r="Q8983" s="425">
        <v>30543689</v>
      </c>
      <c r="R8983" s="425" t="s">
        <v>646</v>
      </c>
      <c r="S8983" s="425">
        <v>2036440</v>
      </c>
      <c r="T8983" s="425" t="s">
        <v>3857</v>
      </c>
    </row>
    <row r="8984" spans="1:20" s="425" customFormat="1" x14ac:dyDescent="0.25">
      <c r="A8984" s="425" t="s">
        <v>637</v>
      </c>
      <c r="B8984" s="425" t="s">
        <v>736</v>
      </c>
      <c r="C8984" s="425" t="s">
        <v>639</v>
      </c>
      <c r="D8984" s="425" t="s">
        <v>651</v>
      </c>
      <c r="E8984" s="425" t="s">
        <v>667</v>
      </c>
      <c r="F8984" s="425">
        <v>528004120002</v>
      </c>
      <c r="G8984" s="425" t="s">
        <v>642</v>
      </c>
      <c r="H8984" s="425">
        <v>583135</v>
      </c>
      <c r="I8984" s="425" t="s">
        <v>31</v>
      </c>
      <c r="J8984" s="425">
        <v>202302</v>
      </c>
      <c r="K8984" s="425">
        <v>44834</v>
      </c>
      <c r="L8984" s="425" t="s">
        <v>644</v>
      </c>
      <c r="M8984" s="425">
        <v>8135.14</v>
      </c>
      <c r="N8984" s="425">
        <v>12.43</v>
      </c>
      <c r="O8984" s="425" t="s">
        <v>645</v>
      </c>
      <c r="P8984" s="432">
        <v>12.401999999999999</v>
      </c>
      <c r="Q8984" s="425">
        <v>30543689</v>
      </c>
      <c r="R8984" s="425" t="s">
        <v>646</v>
      </c>
      <c r="S8984" s="425">
        <v>8540358</v>
      </c>
      <c r="T8984" s="425" t="s">
        <v>3831</v>
      </c>
    </row>
    <row r="8985" spans="1:20" s="425" customFormat="1" x14ac:dyDescent="0.25">
      <c r="A8985" s="425" t="s">
        <v>637</v>
      </c>
      <c r="B8985" s="425" t="s">
        <v>754</v>
      </c>
      <c r="C8985" s="425" t="s">
        <v>639</v>
      </c>
      <c r="D8985" s="425" t="s">
        <v>640</v>
      </c>
      <c r="E8985" s="425" t="s">
        <v>667</v>
      </c>
      <c r="F8985" s="425">
        <v>528004120002</v>
      </c>
      <c r="G8985" s="425" t="s">
        <v>642</v>
      </c>
      <c r="H8985" s="425">
        <v>583135</v>
      </c>
      <c r="I8985" s="425" t="s">
        <v>31</v>
      </c>
      <c r="J8985" s="425">
        <v>202302</v>
      </c>
      <c r="K8985" s="425">
        <v>44834</v>
      </c>
      <c r="L8985" s="425" t="s">
        <v>644</v>
      </c>
      <c r="M8985" s="425">
        <v>12870</v>
      </c>
      <c r="N8985" s="425">
        <v>19.670000000000002</v>
      </c>
      <c r="O8985" s="425" t="s">
        <v>645</v>
      </c>
      <c r="P8985" s="432">
        <v>19.625</v>
      </c>
      <c r="Q8985" s="425">
        <v>30543689</v>
      </c>
      <c r="R8985" s="425" t="s">
        <v>646</v>
      </c>
      <c r="S8985" s="425">
        <v>8540392</v>
      </c>
      <c r="T8985" s="425" t="s">
        <v>3827</v>
      </c>
    </row>
    <row r="8986" spans="1:20" s="425" customFormat="1" x14ac:dyDescent="0.25">
      <c r="A8986" s="425" t="s">
        <v>637</v>
      </c>
      <c r="B8986" s="425" t="s">
        <v>736</v>
      </c>
      <c r="C8986" s="425" t="s">
        <v>639</v>
      </c>
      <c r="D8986" s="425" t="s">
        <v>640</v>
      </c>
      <c r="E8986" s="425" t="s">
        <v>673</v>
      </c>
      <c r="F8986" s="425">
        <v>528004120002</v>
      </c>
      <c r="G8986" s="425" t="s">
        <v>642</v>
      </c>
      <c r="H8986" s="425">
        <v>583148</v>
      </c>
      <c r="I8986" s="425" t="s">
        <v>699</v>
      </c>
      <c r="J8986" s="425">
        <v>202302</v>
      </c>
      <c r="K8986" s="425">
        <v>44834</v>
      </c>
      <c r="L8986" s="425" t="s">
        <v>644</v>
      </c>
      <c r="M8986" s="425">
        <v>-10391.67</v>
      </c>
      <c r="N8986" s="425">
        <v>-15.88</v>
      </c>
      <c r="O8986" s="425" t="s">
        <v>645</v>
      </c>
      <c r="P8986" s="432">
        <v>-15.843999999999999</v>
      </c>
      <c r="Q8986" s="425">
        <v>30543689</v>
      </c>
      <c r="R8986" s="425" t="s">
        <v>646</v>
      </c>
      <c r="S8986" s="425">
        <v>8540416</v>
      </c>
      <c r="T8986" s="425" t="s">
        <v>3811</v>
      </c>
    </row>
    <row r="8987" spans="1:20" s="425" customFormat="1" x14ac:dyDescent="0.25">
      <c r="A8987" s="425" t="s">
        <v>637</v>
      </c>
      <c r="B8987" s="425" t="s">
        <v>736</v>
      </c>
      <c r="C8987" s="425" t="s">
        <v>639</v>
      </c>
      <c r="D8987" s="425" t="s">
        <v>640</v>
      </c>
      <c r="E8987" s="425" t="s">
        <v>673</v>
      </c>
      <c r="F8987" s="425">
        <v>528004120002</v>
      </c>
      <c r="G8987" s="425" t="s">
        <v>642</v>
      </c>
      <c r="H8987" s="425">
        <v>583148</v>
      </c>
      <c r="I8987" s="425" t="s">
        <v>699</v>
      </c>
      <c r="J8987" s="425">
        <v>202302</v>
      </c>
      <c r="K8987" s="425">
        <v>44834</v>
      </c>
      <c r="L8987" s="425" t="s">
        <v>644</v>
      </c>
      <c r="M8987" s="425">
        <v>-6344.26</v>
      </c>
      <c r="N8987" s="425">
        <v>-9.69</v>
      </c>
      <c r="O8987" s="425" t="s">
        <v>645</v>
      </c>
      <c r="P8987" s="432">
        <v>-9.6679999999999993</v>
      </c>
      <c r="Q8987" s="425">
        <v>30543689</v>
      </c>
      <c r="R8987" s="425" t="s">
        <v>646</v>
      </c>
      <c r="S8987" s="425">
        <v>2012905</v>
      </c>
      <c r="T8987" s="425" t="s">
        <v>3808</v>
      </c>
    </row>
    <row r="8988" spans="1:20" s="425" customFormat="1" x14ac:dyDescent="0.25">
      <c r="A8988" s="425" t="s">
        <v>637</v>
      </c>
      <c r="B8988" s="425" t="s">
        <v>736</v>
      </c>
      <c r="C8988" s="425" t="s">
        <v>639</v>
      </c>
      <c r="D8988" s="425" t="s">
        <v>651</v>
      </c>
      <c r="E8988" s="425" t="s">
        <v>667</v>
      </c>
      <c r="F8988" s="425">
        <v>528004120002</v>
      </c>
      <c r="G8988" s="425" t="s">
        <v>642</v>
      </c>
      <c r="H8988" s="425">
        <v>583149</v>
      </c>
      <c r="I8988" s="425" t="s">
        <v>680</v>
      </c>
      <c r="J8988" s="425">
        <v>202302</v>
      </c>
      <c r="K8988" s="425">
        <v>44834</v>
      </c>
      <c r="L8988" s="425" t="s">
        <v>644</v>
      </c>
      <c r="M8988" s="425">
        <v>-30352.94</v>
      </c>
      <c r="N8988" s="425">
        <v>-46.38</v>
      </c>
      <c r="O8988" s="425" t="s">
        <v>645</v>
      </c>
      <c r="P8988" s="432">
        <v>-46.274000000000001</v>
      </c>
      <c r="Q8988" s="425">
        <v>30543689</v>
      </c>
      <c r="R8988" s="425" t="s">
        <v>646</v>
      </c>
      <c r="S8988" s="425">
        <v>8540399</v>
      </c>
      <c r="T8988" s="425" t="s">
        <v>3863</v>
      </c>
    </row>
    <row r="8989" spans="1:20" s="425" customFormat="1" x14ac:dyDescent="0.25">
      <c r="A8989" s="425" t="s">
        <v>637</v>
      </c>
      <c r="B8989" s="425" t="s">
        <v>736</v>
      </c>
      <c r="C8989" s="425" t="s">
        <v>639</v>
      </c>
      <c r="D8989" s="425" t="s">
        <v>695</v>
      </c>
      <c r="E8989" s="425" t="s">
        <v>667</v>
      </c>
      <c r="F8989" s="425">
        <v>528004120002</v>
      </c>
      <c r="G8989" s="425" t="s">
        <v>642</v>
      </c>
      <c r="H8989" s="425">
        <v>583149</v>
      </c>
      <c r="I8989" s="425" t="s">
        <v>680</v>
      </c>
      <c r="J8989" s="425">
        <v>202302</v>
      </c>
      <c r="K8989" s="425">
        <v>44834</v>
      </c>
      <c r="L8989" s="425" t="s">
        <v>644</v>
      </c>
      <c r="M8989" s="425">
        <v>-129000</v>
      </c>
      <c r="N8989" s="425">
        <v>-197.11</v>
      </c>
      <c r="O8989" s="425" t="s">
        <v>645</v>
      </c>
      <c r="P8989" s="432">
        <v>-196.66</v>
      </c>
      <c r="Q8989" s="425">
        <v>30543689</v>
      </c>
      <c r="R8989" s="425" t="s">
        <v>646</v>
      </c>
      <c r="S8989" s="425">
        <v>2023596</v>
      </c>
      <c r="T8989" s="425" t="s">
        <v>3858</v>
      </c>
    </row>
    <row r="8990" spans="1:20" s="425" customFormat="1" x14ac:dyDescent="0.25">
      <c r="A8990" s="425" t="s">
        <v>637</v>
      </c>
      <c r="B8990" s="425" t="s">
        <v>736</v>
      </c>
      <c r="C8990" s="425" t="s">
        <v>639</v>
      </c>
      <c r="D8990" s="425" t="s">
        <v>651</v>
      </c>
      <c r="E8990" s="425" t="s">
        <v>667</v>
      </c>
      <c r="F8990" s="425">
        <v>528004120002</v>
      </c>
      <c r="G8990" s="425" t="s">
        <v>642</v>
      </c>
      <c r="H8990" s="425">
        <v>583149</v>
      </c>
      <c r="I8990" s="425" t="s">
        <v>680</v>
      </c>
      <c r="J8990" s="425">
        <v>202302</v>
      </c>
      <c r="K8990" s="425">
        <v>44834</v>
      </c>
      <c r="L8990" s="425" t="s">
        <v>644</v>
      </c>
      <c r="M8990" s="425">
        <v>-24484.42</v>
      </c>
      <c r="N8990" s="425">
        <v>-37.409999999999997</v>
      </c>
      <c r="O8990" s="425" t="s">
        <v>645</v>
      </c>
      <c r="P8990" s="432">
        <v>-37.325000000000003</v>
      </c>
      <c r="Q8990" s="425">
        <v>30543689</v>
      </c>
      <c r="R8990" s="425" t="s">
        <v>646</v>
      </c>
      <c r="S8990" s="425">
        <v>2036440</v>
      </c>
      <c r="T8990" s="425" t="s">
        <v>3857</v>
      </c>
    </row>
    <row r="8991" spans="1:20" s="425" customFormat="1" x14ac:dyDescent="0.25">
      <c r="A8991" s="425" t="s">
        <v>637</v>
      </c>
      <c r="B8991" s="425" t="s">
        <v>736</v>
      </c>
      <c r="C8991" s="425" t="s">
        <v>639</v>
      </c>
      <c r="D8991" s="425" t="s">
        <v>651</v>
      </c>
      <c r="E8991" s="425" t="s">
        <v>667</v>
      </c>
      <c r="F8991" s="425">
        <v>528004120002</v>
      </c>
      <c r="G8991" s="425" t="s">
        <v>642</v>
      </c>
      <c r="H8991" s="425">
        <v>583149</v>
      </c>
      <c r="I8991" s="425" t="s">
        <v>680</v>
      </c>
      <c r="J8991" s="425">
        <v>202302</v>
      </c>
      <c r="K8991" s="425">
        <v>44834</v>
      </c>
      <c r="L8991" s="425" t="s">
        <v>644</v>
      </c>
      <c r="M8991" s="425">
        <v>-8135.14</v>
      </c>
      <c r="N8991" s="425">
        <v>-12.43</v>
      </c>
      <c r="O8991" s="425" t="s">
        <v>645</v>
      </c>
      <c r="P8991" s="432">
        <v>-12.401999999999999</v>
      </c>
      <c r="Q8991" s="425">
        <v>30543689</v>
      </c>
      <c r="R8991" s="425" t="s">
        <v>646</v>
      </c>
      <c r="S8991" s="425">
        <v>8540358</v>
      </c>
      <c r="T8991" s="425" t="s">
        <v>3831</v>
      </c>
    </row>
    <row r="8992" spans="1:20" s="425" customFormat="1" x14ac:dyDescent="0.25">
      <c r="A8992" s="425" t="s">
        <v>637</v>
      </c>
      <c r="B8992" s="425" t="s">
        <v>754</v>
      </c>
      <c r="C8992" s="425" t="s">
        <v>639</v>
      </c>
      <c r="D8992" s="425" t="s">
        <v>640</v>
      </c>
      <c r="E8992" s="425" t="s">
        <v>667</v>
      </c>
      <c r="F8992" s="425">
        <v>528004120002</v>
      </c>
      <c r="G8992" s="425" t="s">
        <v>642</v>
      </c>
      <c r="H8992" s="425">
        <v>583149</v>
      </c>
      <c r="I8992" s="425" t="s">
        <v>680</v>
      </c>
      <c r="J8992" s="425">
        <v>202302</v>
      </c>
      <c r="K8992" s="425">
        <v>44834</v>
      </c>
      <c r="L8992" s="425" t="s">
        <v>644</v>
      </c>
      <c r="M8992" s="425">
        <v>-12870</v>
      </c>
      <c r="N8992" s="425">
        <v>-19.670000000000002</v>
      </c>
      <c r="O8992" s="425" t="s">
        <v>645</v>
      </c>
      <c r="P8992" s="432">
        <v>-19.625</v>
      </c>
      <c r="Q8992" s="425">
        <v>30543689</v>
      </c>
      <c r="R8992" s="425" t="s">
        <v>646</v>
      </c>
      <c r="S8992" s="425">
        <v>8540392</v>
      </c>
      <c r="T8992" s="425" t="s">
        <v>3827</v>
      </c>
    </row>
    <row r="8993" spans="1:20" s="425" customFormat="1" x14ac:dyDescent="0.25">
      <c r="A8993" s="425" t="s">
        <v>637</v>
      </c>
      <c r="B8993" s="425" t="s">
        <v>736</v>
      </c>
      <c r="C8993" s="425" t="s">
        <v>639</v>
      </c>
      <c r="D8993" s="425" t="s">
        <v>640</v>
      </c>
      <c r="E8993" s="425" t="s">
        <v>667</v>
      </c>
      <c r="F8993" s="425">
        <v>528004120002</v>
      </c>
      <c r="G8993" s="425" t="s">
        <v>642</v>
      </c>
      <c r="H8993" s="425">
        <v>583149</v>
      </c>
      <c r="I8993" s="425" t="s">
        <v>680</v>
      </c>
      <c r="J8993" s="425">
        <v>202302</v>
      </c>
      <c r="K8993" s="425">
        <v>44834</v>
      </c>
      <c r="L8993" s="425" t="s">
        <v>644</v>
      </c>
      <c r="M8993" s="425">
        <v>-15095.74</v>
      </c>
      <c r="N8993" s="425">
        <v>-23.07</v>
      </c>
      <c r="O8993" s="425" t="s">
        <v>645</v>
      </c>
      <c r="P8993" s="432">
        <v>-23.016999999999999</v>
      </c>
      <c r="Q8993" s="425">
        <v>30543689</v>
      </c>
      <c r="R8993" s="425" t="s">
        <v>646</v>
      </c>
      <c r="S8993" s="425">
        <v>8540392</v>
      </c>
      <c r="T8993" s="425" t="s">
        <v>3802</v>
      </c>
    </row>
    <row r="8994" spans="1:20" s="425" customFormat="1" x14ac:dyDescent="0.25">
      <c r="A8994" s="425" t="s">
        <v>637</v>
      </c>
      <c r="B8994" s="425" t="s">
        <v>754</v>
      </c>
      <c r="C8994" s="425" t="s">
        <v>639</v>
      </c>
      <c r="D8994" s="425" t="s">
        <v>640</v>
      </c>
      <c r="E8994" s="425" t="s">
        <v>673</v>
      </c>
      <c r="F8994" s="425">
        <v>528004120002</v>
      </c>
      <c r="G8994" s="425" t="s">
        <v>642</v>
      </c>
      <c r="H8994" s="425">
        <v>583133</v>
      </c>
      <c r="I8994" s="425" t="s">
        <v>29</v>
      </c>
      <c r="J8994" s="425">
        <v>202302</v>
      </c>
      <c r="K8994" s="425">
        <v>44834</v>
      </c>
      <c r="L8994" s="425" t="s">
        <v>644</v>
      </c>
      <c r="M8994" s="425">
        <v>12534.5</v>
      </c>
      <c r="N8994" s="425">
        <v>19.149999999999999</v>
      </c>
      <c r="O8994" s="425" t="s">
        <v>645</v>
      </c>
      <c r="P8994" s="432">
        <v>19.106000000000002</v>
      </c>
      <c r="Q8994" s="425">
        <v>30543689</v>
      </c>
      <c r="R8994" s="425" t="s">
        <v>646</v>
      </c>
      <c r="S8994" s="425">
        <v>8540206</v>
      </c>
      <c r="T8994" s="425" t="s">
        <v>3864</v>
      </c>
    </row>
    <row r="8995" spans="1:20" s="425" customFormat="1" x14ac:dyDescent="0.25">
      <c r="A8995" s="425" t="s">
        <v>637</v>
      </c>
      <c r="B8995" s="425" t="s">
        <v>736</v>
      </c>
      <c r="C8995" s="425" t="s">
        <v>639</v>
      </c>
      <c r="D8995" s="425" t="s">
        <v>695</v>
      </c>
      <c r="E8995" s="425" t="s">
        <v>673</v>
      </c>
      <c r="F8995" s="425">
        <v>528004120002</v>
      </c>
      <c r="G8995" s="425" t="s">
        <v>642</v>
      </c>
      <c r="H8995" s="425">
        <v>583133</v>
      </c>
      <c r="I8995" s="425" t="s">
        <v>29</v>
      </c>
      <c r="J8995" s="425">
        <v>202302</v>
      </c>
      <c r="K8995" s="425">
        <v>44834</v>
      </c>
      <c r="L8995" s="425" t="s">
        <v>644</v>
      </c>
      <c r="M8995" s="425">
        <v>47580.63</v>
      </c>
      <c r="N8995" s="425">
        <v>72.7</v>
      </c>
      <c r="O8995" s="425" t="s">
        <v>645</v>
      </c>
      <c r="P8995" s="432">
        <v>72.534000000000006</v>
      </c>
      <c r="Q8995" s="425">
        <v>30543689</v>
      </c>
      <c r="R8995" s="425" t="s">
        <v>646</v>
      </c>
      <c r="S8995" s="425">
        <v>2057784</v>
      </c>
      <c r="T8995" s="425" t="s">
        <v>3862</v>
      </c>
    </row>
    <row r="8996" spans="1:20" s="425" customFormat="1" x14ac:dyDescent="0.25">
      <c r="A8996" s="425" t="s">
        <v>637</v>
      </c>
      <c r="B8996" s="425" t="s">
        <v>754</v>
      </c>
      <c r="C8996" s="425" t="s">
        <v>639</v>
      </c>
      <c r="D8996" s="425" t="s">
        <v>640</v>
      </c>
      <c r="E8996" s="425" t="s">
        <v>673</v>
      </c>
      <c r="F8996" s="425">
        <v>528004120002</v>
      </c>
      <c r="G8996" s="425" t="s">
        <v>642</v>
      </c>
      <c r="H8996" s="425">
        <v>583133</v>
      </c>
      <c r="I8996" s="425" t="s">
        <v>29</v>
      </c>
      <c r="J8996" s="425">
        <v>202302</v>
      </c>
      <c r="K8996" s="425">
        <v>44834</v>
      </c>
      <c r="L8996" s="425" t="s">
        <v>644</v>
      </c>
      <c r="M8996" s="425">
        <v>8150.69</v>
      </c>
      <c r="N8996" s="425">
        <v>12.45</v>
      </c>
      <c r="O8996" s="425" t="s">
        <v>645</v>
      </c>
      <c r="P8996" s="432">
        <v>12.422000000000001</v>
      </c>
      <c r="Q8996" s="425">
        <v>30543689</v>
      </c>
      <c r="R8996" s="425" t="s">
        <v>646</v>
      </c>
      <c r="S8996" s="425">
        <v>8540416</v>
      </c>
      <c r="T8996" s="425" t="s">
        <v>3856</v>
      </c>
    </row>
    <row r="8997" spans="1:20" s="425" customFormat="1" x14ac:dyDescent="0.25">
      <c r="A8997" s="425" t="s">
        <v>637</v>
      </c>
      <c r="B8997" s="425" t="s">
        <v>754</v>
      </c>
      <c r="C8997" s="425" t="s">
        <v>639</v>
      </c>
      <c r="D8997" s="425" t="s">
        <v>640</v>
      </c>
      <c r="E8997" s="425" t="s">
        <v>673</v>
      </c>
      <c r="F8997" s="425">
        <v>528004120002</v>
      </c>
      <c r="G8997" s="425" t="s">
        <v>642</v>
      </c>
      <c r="H8997" s="425">
        <v>583133</v>
      </c>
      <c r="I8997" s="425" t="s">
        <v>29</v>
      </c>
      <c r="J8997" s="425">
        <v>202302</v>
      </c>
      <c r="K8997" s="425">
        <v>44834</v>
      </c>
      <c r="L8997" s="425" t="s">
        <v>644</v>
      </c>
      <c r="M8997" s="425">
        <v>9099.44</v>
      </c>
      <c r="N8997" s="425">
        <v>13.9</v>
      </c>
      <c r="O8997" s="425" t="s">
        <v>645</v>
      </c>
      <c r="P8997" s="432">
        <v>13.868</v>
      </c>
      <c r="Q8997" s="425">
        <v>30543689</v>
      </c>
      <c r="R8997" s="425" t="s">
        <v>646</v>
      </c>
      <c r="S8997" s="425">
        <v>2012905</v>
      </c>
      <c r="T8997" s="425" t="s">
        <v>3854</v>
      </c>
    </row>
    <row r="8998" spans="1:20" s="425" customFormat="1" x14ac:dyDescent="0.25">
      <c r="A8998" s="425" t="s">
        <v>637</v>
      </c>
      <c r="B8998" s="425" t="s">
        <v>736</v>
      </c>
      <c r="C8998" s="425" t="s">
        <v>639</v>
      </c>
      <c r="D8998" s="425" t="s">
        <v>651</v>
      </c>
      <c r="E8998" s="425" t="s">
        <v>673</v>
      </c>
      <c r="F8998" s="425">
        <v>528004120002</v>
      </c>
      <c r="G8998" s="425" t="s">
        <v>642</v>
      </c>
      <c r="H8998" s="425">
        <v>583133</v>
      </c>
      <c r="I8998" s="425" t="s">
        <v>29</v>
      </c>
      <c r="J8998" s="425">
        <v>202302</v>
      </c>
      <c r="K8998" s="425">
        <v>44834</v>
      </c>
      <c r="L8998" s="425" t="s">
        <v>644</v>
      </c>
      <c r="M8998" s="425">
        <v>13193.18</v>
      </c>
      <c r="N8998" s="425">
        <v>20.16</v>
      </c>
      <c r="O8998" s="425" t="s">
        <v>645</v>
      </c>
      <c r="P8998" s="432">
        <v>20.114000000000001</v>
      </c>
      <c r="Q8998" s="425">
        <v>30543689</v>
      </c>
      <c r="R8998" s="425" t="s">
        <v>646</v>
      </c>
      <c r="S8998" s="425">
        <v>8540386</v>
      </c>
      <c r="T8998" s="425" t="s">
        <v>3840</v>
      </c>
    </row>
    <row r="8999" spans="1:20" s="425" customFormat="1" x14ac:dyDescent="0.25">
      <c r="A8999" s="425" t="s">
        <v>637</v>
      </c>
      <c r="B8999" s="425" t="s">
        <v>754</v>
      </c>
      <c r="C8999" s="425" t="s">
        <v>639</v>
      </c>
      <c r="D8999" s="425" t="s">
        <v>640</v>
      </c>
      <c r="E8999" s="425" t="s">
        <v>673</v>
      </c>
      <c r="F8999" s="425">
        <v>528004120002</v>
      </c>
      <c r="G8999" s="425" t="s">
        <v>642</v>
      </c>
      <c r="H8999" s="425">
        <v>583148</v>
      </c>
      <c r="I8999" s="425" t="s">
        <v>699</v>
      </c>
      <c r="J8999" s="425">
        <v>202302</v>
      </c>
      <c r="K8999" s="425">
        <v>44834</v>
      </c>
      <c r="L8999" s="425" t="s">
        <v>644</v>
      </c>
      <c r="M8999" s="425">
        <v>-12534.5</v>
      </c>
      <c r="N8999" s="425">
        <v>-19.149999999999999</v>
      </c>
      <c r="O8999" s="425" t="s">
        <v>645</v>
      </c>
      <c r="P8999" s="432">
        <v>-19.106000000000002</v>
      </c>
      <c r="Q8999" s="425">
        <v>30543689</v>
      </c>
      <c r="R8999" s="425" t="s">
        <v>646</v>
      </c>
      <c r="S8999" s="425">
        <v>8540206</v>
      </c>
      <c r="T8999" s="425" t="s">
        <v>3864</v>
      </c>
    </row>
    <row r="9000" spans="1:20" s="425" customFormat="1" x14ac:dyDescent="0.25">
      <c r="A9000" s="425" t="s">
        <v>637</v>
      </c>
      <c r="B9000" s="425" t="s">
        <v>736</v>
      </c>
      <c r="C9000" s="425" t="s">
        <v>639</v>
      </c>
      <c r="D9000" s="425" t="s">
        <v>695</v>
      </c>
      <c r="E9000" s="425" t="s">
        <v>673</v>
      </c>
      <c r="F9000" s="425">
        <v>528004120002</v>
      </c>
      <c r="G9000" s="425" t="s">
        <v>642</v>
      </c>
      <c r="H9000" s="425">
        <v>583148</v>
      </c>
      <c r="I9000" s="425" t="s">
        <v>699</v>
      </c>
      <c r="J9000" s="425">
        <v>202302</v>
      </c>
      <c r="K9000" s="425">
        <v>44834</v>
      </c>
      <c r="L9000" s="425" t="s">
        <v>644</v>
      </c>
      <c r="M9000" s="425">
        <v>-47580.63</v>
      </c>
      <c r="N9000" s="425">
        <v>-72.7</v>
      </c>
      <c r="O9000" s="425" t="s">
        <v>645</v>
      </c>
      <c r="P9000" s="432">
        <v>-72.534000000000006</v>
      </c>
      <c r="Q9000" s="425">
        <v>30543689</v>
      </c>
      <c r="R9000" s="425" t="s">
        <v>646</v>
      </c>
      <c r="S9000" s="425">
        <v>2057784</v>
      </c>
      <c r="T9000" s="425" t="s">
        <v>3862</v>
      </c>
    </row>
    <row r="9001" spans="1:20" s="425" customFormat="1" x14ac:dyDescent="0.25">
      <c r="A9001" s="425" t="s">
        <v>637</v>
      </c>
      <c r="B9001" s="425" t="s">
        <v>754</v>
      </c>
      <c r="C9001" s="425" t="s">
        <v>639</v>
      </c>
      <c r="D9001" s="425" t="s">
        <v>640</v>
      </c>
      <c r="E9001" s="425" t="s">
        <v>673</v>
      </c>
      <c r="F9001" s="425">
        <v>528004120002</v>
      </c>
      <c r="G9001" s="425" t="s">
        <v>642</v>
      </c>
      <c r="H9001" s="425">
        <v>583148</v>
      </c>
      <c r="I9001" s="425" t="s">
        <v>699</v>
      </c>
      <c r="J9001" s="425">
        <v>202302</v>
      </c>
      <c r="K9001" s="425">
        <v>44834</v>
      </c>
      <c r="L9001" s="425" t="s">
        <v>644</v>
      </c>
      <c r="M9001" s="425">
        <v>-8150.69</v>
      </c>
      <c r="N9001" s="425">
        <v>-12.45</v>
      </c>
      <c r="O9001" s="425" t="s">
        <v>645</v>
      </c>
      <c r="P9001" s="432">
        <v>-12.422000000000001</v>
      </c>
      <c r="Q9001" s="425">
        <v>30543689</v>
      </c>
      <c r="R9001" s="425" t="s">
        <v>646</v>
      </c>
      <c r="S9001" s="425">
        <v>8540416</v>
      </c>
      <c r="T9001" s="425" t="s">
        <v>3856</v>
      </c>
    </row>
    <row r="9002" spans="1:20" s="425" customFormat="1" x14ac:dyDescent="0.25">
      <c r="A9002" s="425" t="s">
        <v>637</v>
      </c>
      <c r="B9002" s="425" t="s">
        <v>754</v>
      </c>
      <c r="C9002" s="425" t="s">
        <v>639</v>
      </c>
      <c r="D9002" s="425" t="s">
        <v>640</v>
      </c>
      <c r="E9002" s="425" t="s">
        <v>673</v>
      </c>
      <c r="F9002" s="425">
        <v>528004120002</v>
      </c>
      <c r="G9002" s="425" t="s">
        <v>642</v>
      </c>
      <c r="H9002" s="425">
        <v>583148</v>
      </c>
      <c r="I9002" s="425" t="s">
        <v>699</v>
      </c>
      <c r="J9002" s="425">
        <v>202302</v>
      </c>
      <c r="K9002" s="425">
        <v>44834</v>
      </c>
      <c r="L9002" s="425" t="s">
        <v>644</v>
      </c>
      <c r="M9002" s="425">
        <v>-9099.44</v>
      </c>
      <c r="N9002" s="425">
        <v>-13.9</v>
      </c>
      <c r="O9002" s="425" t="s">
        <v>645</v>
      </c>
      <c r="P9002" s="432">
        <v>-13.868</v>
      </c>
      <c r="Q9002" s="425">
        <v>30543689</v>
      </c>
      <c r="R9002" s="425" t="s">
        <v>646</v>
      </c>
      <c r="S9002" s="425">
        <v>2012905</v>
      </c>
      <c r="T9002" s="425" t="s">
        <v>3854</v>
      </c>
    </row>
    <row r="9003" spans="1:20" s="425" customFormat="1" x14ac:dyDescent="0.25">
      <c r="A9003" s="425" t="s">
        <v>637</v>
      </c>
      <c r="B9003" s="425" t="s">
        <v>736</v>
      </c>
      <c r="C9003" s="425" t="s">
        <v>639</v>
      </c>
      <c r="D9003" s="425" t="s">
        <v>651</v>
      </c>
      <c r="E9003" s="425" t="s">
        <v>673</v>
      </c>
      <c r="F9003" s="425">
        <v>528004120002</v>
      </c>
      <c r="G9003" s="425" t="s">
        <v>642</v>
      </c>
      <c r="H9003" s="425">
        <v>583148</v>
      </c>
      <c r="I9003" s="425" t="s">
        <v>699</v>
      </c>
      <c r="J9003" s="425">
        <v>202302</v>
      </c>
      <c r="K9003" s="425">
        <v>44834</v>
      </c>
      <c r="L9003" s="425" t="s">
        <v>644</v>
      </c>
      <c r="M9003" s="425">
        <v>-13193.18</v>
      </c>
      <c r="N9003" s="425">
        <v>-20.16</v>
      </c>
      <c r="O9003" s="425" t="s">
        <v>645</v>
      </c>
      <c r="P9003" s="432">
        <v>-20.114000000000001</v>
      </c>
      <c r="Q9003" s="425">
        <v>30543689</v>
      </c>
      <c r="R9003" s="425" t="s">
        <v>646</v>
      </c>
      <c r="S9003" s="425">
        <v>8540386</v>
      </c>
      <c r="T9003" s="425" t="s">
        <v>3840</v>
      </c>
    </row>
    <row r="9004" spans="1:20" s="425" customFormat="1" x14ac:dyDescent="0.25">
      <c r="A9004" s="425" t="s">
        <v>637</v>
      </c>
      <c r="B9004" s="425" t="s">
        <v>736</v>
      </c>
      <c r="C9004" s="425" t="s">
        <v>639</v>
      </c>
      <c r="D9004" s="425" t="s">
        <v>651</v>
      </c>
      <c r="E9004" s="425" t="s">
        <v>673</v>
      </c>
      <c r="F9004" s="425">
        <v>528004120002</v>
      </c>
      <c r="G9004" s="425" t="s">
        <v>642</v>
      </c>
      <c r="H9004" s="425">
        <v>583148</v>
      </c>
      <c r="I9004" s="425" t="s">
        <v>699</v>
      </c>
      <c r="J9004" s="425">
        <v>202302</v>
      </c>
      <c r="K9004" s="425">
        <v>44834</v>
      </c>
      <c r="L9004" s="425" t="s">
        <v>644</v>
      </c>
      <c r="M9004" s="425">
        <v>-6565.87</v>
      </c>
      <c r="N9004" s="425">
        <v>-10.029999999999999</v>
      </c>
      <c r="O9004" s="425" t="s">
        <v>645</v>
      </c>
      <c r="P9004" s="432">
        <v>-10.007</v>
      </c>
      <c r="Q9004" s="425">
        <v>30543689</v>
      </c>
      <c r="R9004" s="425" t="s">
        <v>646</v>
      </c>
      <c r="S9004" s="425">
        <v>8540279</v>
      </c>
      <c r="T9004" s="425" t="s">
        <v>3838</v>
      </c>
    </row>
    <row r="9005" spans="1:20" s="425" customFormat="1" x14ac:dyDescent="0.25">
      <c r="A9005" s="425" t="s">
        <v>637</v>
      </c>
      <c r="B9005" s="425" t="s">
        <v>754</v>
      </c>
      <c r="C9005" s="425" t="s">
        <v>639</v>
      </c>
      <c r="D9005" s="425" t="s">
        <v>640</v>
      </c>
      <c r="E9005" s="425" t="s">
        <v>673</v>
      </c>
      <c r="F9005" s="425">
        <v>528004120002</v>
      </c>
      <c r="G9005" s="425" t="s">
        <v>642</v>
      </c>
      <c r="H9005" s="425">
        <v>583148</v>
      </c>
      <c r="I9005" s="425" t="s">
        <v>699</v>
      </c>
      <c r="J9005" s="425">
        <v>202302</v>
      </c>
      <c r="K9005" s="425">
        <v>44834</v>
      </c>
      <c r="L9005" s="425" t="s">
        <v>644</v>
      </c>
      <c r="M9005" s="425">
        <v>-21400.07</v>
      </c>
      <c r="N9005" s="425">
        <v>-32.700000000000003</v>
      </c>
      <c r="O9005" s="425" t="s">
        <v>645</v>
      </c>
      <c r="P9005" s="432">
        <v>-32.625</v>
      </c>
      <c r="Q9005" s="425">
        <v>30543689</v>
      </c>
      <c r="R9005" s="425" t="s">
        <v>646</v>
      </c>
      <c r="S9005" s="425">
        <v>2029740</v>
      </c>
      <c r="T9005" s="425" t="s">
        <v>3836</v>
      </c>
    </row>
    <row r="9006" spans="1:20" s="425" customFormat="1" x14ac:dyDescent="0.25">
      <c r="A9006" s="425" t="s">
        <v>637</v>
      </c>
      <c r="B9006" s="425" t="s">
        <v>736</v>
      </c>
      <c r="C9006" s="425" t="s">
        <v>639</v>
      </c>
      <c r="D9006" s="425" t="s">
        <v>695</v>
      </c>
      <c r="E9006" s="425" t="s">
        <v>673</v>
      </c>
      <c r="F9006" s="425">
        <v>528004120002</v>
      </c>
      <c r="G9006" s="425" t="s">
        <v>642</v>
      </c>
      <c r="H9006" s="425">
        <v>583148</v>
      </c>
      <c r="I9006" s="425" t="s">
        <v>699</v>
      </c>
      <c r="J9006" s="425">
        <v>202302</v>
      </c>
      <c r="K9006" s="425">
        <v>44834</v>
      </c>
      <c r="L9006" s="425" t="s">
        <v>644</v>
      </c>
      <c r="M9006" s="425">
        <v>-105793.65</v>
      </c>
      <c r="N9006" s="425">
        <v>-161.65</v>
      </c>
      <c r="O9006" s="425" t="s">
        <v>645</v>
      </c>
      <c r="P9006" s="432">
        <v>-161.28100000000001</v>
      </c>
      <c r="Q9006" s="425">
        <v>30543689</v>
      </c>
      <c r="R9006" s="425" t="s">
        <v>646</v>
      </c>
      <c r="S9006" s="425">
        <v>2046481</v>
      </c>
      <c r="T9006" s="425" t="s">
        <v>3826</v>
      </c>
    </row>
    <row r="9007" spans="1:20" s="425" customFormat="1" x14ac:dyDescent="0.25">
      <c r="A9007" s="425" t="s">
        <v>637</v>
      </c>
      <c r="B9007" s="425" t="s">
        <v>736</v>
      </c>
      <c r="C9007" s="425" t="s">
        <v>639</v>
      </c>
      <c r="D9007" s="425" t="s">
        <v>640</v>
      </c>
      <c r="E9007" s="425" t="s">
        <v>673</v>
      </c>
      <c r="F9007" s="425">
        <v>528004120002</v>
      </c>
      <c r="G9007" s="425" t="s">
        <v>642</v>
      </c>
      <c r="H9007" s="425">
        <v>583148</v>
      </c>
      <c r="I9007" s="425" t="s">
        <v>699</v>
      </c>
      <c r="J9007" s="425">
        <v>202302</v>
      </c>
      <c r="K9007" s="425">
        <v>44834</v>
      </c>
      <c r="L9007" s="425" t="s">
        <v>644</v>
      </c>
      <c r="M9007" s="425">
        <v>-47658.34</v>
      </c>
      <c r="N9007" s="425">
        <v>-72.819999999999993</v>
      </c>
      <c r="O9007" s="425" t="s">
        <v>645</v>
      </c>
      <c r="P9007" s="432">
        <v>-72.653999999999996</v>
      </c>
      <c r="Q9007" s="425">
        <v>30543689</v>
      </c>
      <c r="R9007" s="425" t="s">
        <v>646</v>
      </c>
      <c r="S9007" s="425">
        <v>2029740</v>
      </c>
      <c r="T9007" s="425" t="s">
        <v>3816</v>
      </c>
    </row>
    <row r="9008" spans="1:20" s="425" customFormat="1" x14ac:dyDescent="0.25">
      <c r="A9008" s="425" t="s">
        <v>637</v>
      </c>
      <c r="B9008" s="425" t="s">
        <v>736</v>
      </c>
      <c r="C9008" s="425" t="s">
        <v>639</v>
      </c>
      <c r="D9008" s="425" t="s">
        <v>640</v>
      </c>
      <c r="E9008" s="425" t="s">
        <v>673</v>
      </c>
      <c r="F9008" s="425">
        <v>528004120002</v>
      </c>
      <c r="G9008" s="425" t="s">
        <v>642</v>
      </c>
      <c r="H9008" s="425">
        <v>583148</v>
      </c>
      <c r="I9008" s="425" t="s">
        <v>699</v>
      </c>
      <c r="J9008" s="425">
        <v>202302</v>
      </c>
      <c r="K9008" s="425">
        <v>44834</v>
      </c>
      <c r="L9008" s="425" t="s">
        <v>644</v>
      </c>
      <c r="M9008" s="425">
        <v>-8451.7199999999993</v>
      </c>
      <c r="N9008" s="425">
        <v>-12.91</v>
      </c>
      <c r="O9008" s="425" t="s">
        <v>645</v>
      </c>
      <c r="P9008" s="432">
        <v>-12.881</v>
      </c>
      <c r="Q9008" s="425">
        <v>30543689</v>
      </c>
      <c r="R9008" s="425" t="s">
        <v>646</v>
      </c>
      <c r="S9008" s="425">
        <v>8540206</v>
      </c>
      <c r="T9008" s="425" t="s">
        <v>3814</v>
      </c>
    </row>
    <row r="9009" spans="1:20" s="425" customFormat="1" x14ac:dyDescent="0.25">
      <c r="A9009" s="425" t="s">
        <v>637</v>
      </c>
      <c r="B9009" s="425" t="s">
        <v>736</v>
      </c>
      <c r="C9009" s="425" t="s">
        <v>639</v>
      </c>
      <c r="D9009" s="425" t="s">
        <v>651</v>
      </c>
      <c r="E9009" s="425" t="s">
        <v>673</v>
      </c>
      <c r="F9009" s="425">
        <v>528004120002</v>
      </c>
      <c r="G9009" s="425" t="s">
        <v>642</v>
      </c>
      <c r="H9009" s="425">
        <v>583133</v>
      </c>
      <c r="I9009" s="425" t="s">
        <v>29</v>
      </c>
      <c r="J9009" s="425">
        <v>202302</v>
      </c>
      <c r="K9009" s="425">
        <v>44834</v>
      </c>
      <c r="L9009" s="425" t="s">
        <v>644</v>
      </c>
      <c r="M9009" s="425">
        <v>6565.87</v>
      </c>
      <c r="N9009" s="425">
        <v>10.029999999999999</v>
      </c>
      <c r="O9009" s="425" t="s">
        <v>645</v>
      </c>
      <c r="P9009" s="432">
        <v>10.007</v>
      </c>
      <c r="Q9009" s="425">
        <v>30543689</v>
      </c>
      <c r="R9009" s="425" t="s">
        <v>646</v>
      </c>
      <c r="S9009" s="425">
        <v>8540279</v>
      </c>
      <c r="T9009" s="425" t="s">
        <v>3838</v>
      </c>
    </row>
    <row r="9010" spans="1:20" s="425" customFormat="1" x14ac:dyDescent="0.25">
      <c r="A9010" s="425" t="s">
        <v>637</v>
      </c>
      <c r="B9010" s="425" t="s">
        <v>754</v>
      </c>
      <c r="C9010" s="425" t="s">
        <v>639</v>
      </c>
      <c r="D9010" s="425" t="s">
        <v>640</v>
      </c>
      <c r="E9010" s="425" t="s">
        <v>673</v>
      </c>
      <c r="F9010" s="425">
        <v>528004120002</v>
      </c>
      <c r="G9010" s="425" t="s">
        <v>642</v>
      </c>
      <c r="H9010" s="425">
        <v>583133</v>
      </c>
      <c r="I9010" s="425" t="s">
        <v>29</v>
      </c>
      <c r="J9010" s="425">
        <v>202302</v>
      </c>
      <c r="K9010" s="425">
        <v>44834</v>
      </c>
      <c r="L9010" s="425" t="s">
        <v>644</v>
      </c>
      <c r="M9010" s="425">
        <v>21400.07</v>
      </c>
      <c r="N9010" s="425">
        <v>32.700000000000003</v>
      </c>
      <c r="O9010" s="425" t="s">
        <v>645</v>
      </c>
      <c r="P9010" s="432">
        <v>32.625</v>
      </c>
      <c r="Q9010" s="425">
        <v>30543689</v>
      </c>
      <c r="R9010" s="425" t="s">
        <v>646</v>
      </c>
      <c r="S9010" s="425">
        <v>2029740</v>
      </c>
      <c r="T9010" s="425" t="s">
        <v>3836</v>
      </c>
    </row>
    <row r="9011" spans="1:20" s="425" customFormat="1" x14ac:dyDescent="0.25">
      <c r="A9011" s="425" t="s">
        <v>637</v>
      </c>
      <c r="B9011" s="425" t="s">
        <v>736</v>
      </c>
      <c r="C9011" s="425" t="s">
        <v>639</v>
      </c>
      <c r="D9011" s="425" t="s">
        <v>695</v>
      </c>
      <c r="E9011" s="425" t="s">
        <v>673</v>
      </c>
      <c r="F9011" s="425">
        <v>528004120002</v>
      </c>
      <c r="G9011" s="425" t="s">
        <v>642</v>
      </c>
      <c r="H9011" s="425">
        <v>583133</v>
      </c>
      <c r="I9011" s="425" t="s">
        <v>29</v>
      </c>
      <c r="J9011" s="425">
        <v>202302</v>
      </c>
      <c r="K9011" s="425">
        <v>44834</v>
      </c>
      <c r="L9011" s="425" t="s">
        <v>644</v>
      </c>
      <c r="M9011" s="425">
        <v>105793.65</v>
      </c>
      <c r="N9011" s="425">
        <v>161.65</v>
      </c>
      <c r="O9011" s="425" t="s">
        <v>645</v>
      </c>
      <c r="P9011" s="432">
        <v>161.28100000000001</v>
      </c>
      <c r="Q9011" s="425">
        <v>30543689</v>
      </c>
      <c r="R9011" s="425" t="s">
        <v>646</v>
      </c>
      <c r="S9011" s="425">
        <v>2046481</v>
      </c>
      <c r="T9011" s="425" t="s">
        <v>3826</v>
      </c>
    </row>
    <row r="9012" spans="1:20" s="425" customFormat="1" x14ac:dyDescent="0.25">
      <c r="A9012" s="425" t="s">
        <v>637</v>
      </c>
      <c r="B9012" s="425" t="s">
        <v>831</v>
      </c>
      <c r="C9012" s="425" t="s">
        <v>639</v>
      </c>
      <c r="D9012" s="425" t="s">
        <v>640</v>
      </c>
      <c r="E9012" s="425" t="s">
        <v>673</v>
      </c>
      <c r="F9012" s="425">
        <v>528004120002</v>
      </c>
      <c r="G9012" s="425" t="s">
        <v>642</v>
      </c>
      <c r="H9012" s="425">
        <v>583133</v>
      </c>
      <c r="I9012" s="425" t="s">
        <v>29</v>
      </c>
      <c r="J9012" s="425">
        <v>202302</v>
      </c>
      <c r="K9012" s="425">
        <v>44834</v>
      </c>
      <c r="L9012" s="425" t="s">
        <v>644</v>
      </c>
      <c r="M9012" s="425">
        <v>16844.580000000002</v>
      </c>
      <c r="N9012" s="425">
        <v>25.74</v>
      </c>
      <c r="O9012" s="425" t="s">
        <v>645</v>
      </c>
      <c r="P9012" s="432">
        <v>25.681000000000001</v>
      </c>
      <c r="Q9012" s="425">
        <v>30543689</v>
      </c>
      <c r="R9012" s="425" t="s">
        <v>646</v>
      </c>
      <c r="S9012" s="425">
        <v>2029740</v>
      </c>
      <c r="T9012" s="425" t="s">
        <v>3866</v>
      </c>
    </row>
    <row r="9013" spans="1:20" s="425" customFormat="1" x14ac:dyDescent="0.25">
      <c r="A9013" s="425" t="s">
        <v>637</v>
      </c>
      <c r="B9013" s="425" t="s">
        <v>831</v>
      </c>
      <c r="C9013" s="425" t="s">
        <v>639</v>
      </c>
      <c r="D9013" s="425" t="s">
        <v>695</v>
      </c>
      <c r="E9013" s="425" t="s">
        <v>667</v>
      </c>
      <c r="F9013" s="425">
        <v>528004120002</v>
      </c>
      <c r="G9013" s="425" t="s">
        <v>642</v>
      </c>
      <c r="H9013" s="425">
        <v>583135</v>
      </c>
      <c r="I9013" s="425" t="s">
        <v>31</v>
      </c>
      <c r="J9013" s="425">
        <v>202302</v>
      </c>
      <c r="K9013" s="425">
        <v>44834</v>
      </c>
      <c r="L9013" s="425" t="s">
        <v>644</v>
      </c>
      <c r="M9013" s="425">
        <v>47418.11</v>
      </c>
      <c r="N9013" s="425">
        <v>72.45</v>
      </c>
      <c r="O9013" s="425" t="s">
        <v>645</v>
      </c>
      <c r="P9013" s="432">
        <v>72.284000000000006</v>
      </c>
      <c r="Q9013" s="425">
        <v>30543689</v>
      </c>
      <c r="R9013" s="425" t="s">
        <v>646</v>
      </c>
      <c r="S9013" s="425">
        <v>2023596</v>
      </c>
      <c r="T9013" s="425" t="s">
        <v>3825</v>
      </c>
    </row>
    <row r="9014" spans="1:20" s="425" customFormat="1" x14ac:dyDescent="0.25">
      <c r="A9014" s="425" t="s">
        <v>637</v>
      </c>
      <c r="B9014" s="425" t="s">
        <v>831</v>
      </c>
      <c r="C9014" s="425" t="s">
        <v>639</v>
      </c>
      <c r="D9014" s="425" t="s">
        <v>651</v>
      </c>
      <c r="E9014" s="425" t="s">
        <v>667</v>
      </c>
      <c r="F9014" s="425">
        <v>528004120002</v>
      </c>
      <c r="G9014" s="425" t="s">
        <v>642</v>
      </c>
      <c r="H9014" s="425">
        <v>583135</v>
      </c>
      <c r="I9014" s="425" t="s">
        <v>31</v>
      </c>
      <c r="J9014" s="425">
        <v>202302</v>
      </c>
      <c r="K9014" s="425">
        <v>44834</v>
      </c>
      <c r="L9014" s="425" t="s">
        <v>644</v>
      </c>
      <c r="M9014" s="425">
        <v>6836.98</v>
      </c>
      <c r="N9014" s="425">
        <v>10.45</v>
      </c>
      <c r="O9014" s="425" t="s">
        <v>645</v>
      </c>
      <c r="P9014" s="432">
        <v>10.426</v>
      </c>
      <c r="Q9014" s="425">
        <v>30543689</v>
      </c>
      <c r="R9014" s="425" t="s">
        <v>646</v>
      </c>
      <c r="S9014" s="425">
        <v>8540358</v>
      </c>
      <c r="T9014" s="425" t="s">
        <v>3817</v>
      </c>
    </row>
    <row r="9015" spans="1:20" s="425" customFormat="1" x14ac:dyDescent="0.25">
      <c r="A9015" s="425" t="s">
        <v>637</v>
      </c>
      <c r="B9015" s="425" t="s">
        <v>831</v>
      </c>
      <c r="C9015" s="425" t="s">
        <v>639</v>
      </c>
      <c r="D9015" s="425" t="s">
        <v>651</v>
      </c>
      <c r="E9015" s="425" t="s">
        <v>667</v>
      </c>
      <c r="F9015" s="425">
        <v>528004120002</v>
      </c>
      <c r="G9015" s="425" t="s">
        <v>642</v>
      </c>
      <c r="H9015" s="425">
        <v>583135</v>
      </c>
      <c r="I9015" s="425" t="s">
        <v>31</v>
      </c>
      <c r="J9015" s="425">
        <v>202302</v>
      </c>
      <c r="K9015" s="425">
        <v>44834</v>
      </c>
      <c r="L9015" s="425" t="s">
        <v>644</v>
      </c>
      <c r="M9015" s="425">
        <v>8094.3</v>
      </c>
      <c r="N9015" s="425">
        <v>12.37</v>
      </c>
      <c r="O9015" s="425" t="s">
        <v>645</v>
      </c>
      <c r="P9015" s="432">
        <v>12.342000000000001</v>
      </c>
      <c r="Q9015" s="425">
        <v>30543689</v>
      </c>
      <c r="R9015" s="425" t="s">
        <v>646</v>
      </c>
      <c r="S9015" s="425">
        <v>2036440</v>
      </c>
      <c r="T9015" s="425" t="s">
        <v>3807</v>
      </c>
    </row>
    <row r="9016" spans="1:20" s="425" customFormat="1" x14ac:dyDescent="0.25">
      <c r="A9016" s="425" t="s">
        <v>637</v>
      </c>
      <c r="B9016" s="425" t="s">
        <v>831</v>
      </c>
      <c r="C9016" s="425" t="s">
        <v>639</v>
      </c>
      <c r="D9016" s="425" t="s">
        <v>640</v>
      </c>
      <c r="E9016" s="425" t="s">
        <v>667</v>
      </c>
      <c r="F9016" s="425">
        <v>528004120002</v>
      </c>
      <c r="G9016" s="425" t="s">
        <v>642</v>
      </c>
      <c r="H9016" s="425">
        <v>583135</v>
      </c>
      <c r="I9016" s="425" t="s">
        <v>31</v>
      </c>
      <c r="J9016" s="425">
        <v>202302</v>
      </c>
      <c r="K9016" s="425">
        <v>44834</v>
      </c>
      <c r="L9016" s="425" t="s">
        <v>644</v>
      </c>
      <c r="M9016" s="425">
        <v>7640.07</v>
      </c>
      <c r="N9016" s="425">
        <v>11.67</v>
      </c>
      <c r="O9016" s="425" t="s">
        <v>645</v>
      </c>
      <c r="P9016" s="432">
        <v>11.643000000000001</v>
      </c>
      <c r="Q9016" s="425">
        <v>30543689</v>
      </c>
      <c r="R9016" s="425" t="s">
        <v>646</v>
      </c>
      <c r="S9016" s="425">
        <v>8540392</v>
      </c>
      <c r="T9016" s="425" t="s">
        <v>3798</v>
      </c>
    </row>
    <row r="9017" spans="1:20" s="425" customFormat="1" x14ac:dyDescent="0.25">
      <c r="A9017" s="425" t="s">
        <v>637</v>
      </c>
      <c r="B9017" s="425" t="s">
        <v>831</v>
      </c>
      <c r="C9017" s="425" t="s">
        <v>639</v>
      </c>
      <c r="D9017" s="425" t="s">
        <v>651</v>
      </c>
      <c r="E9017" s="425" t="s">
        <v>667</v>
      </c>
      <c r="F9017" s="425">
        <v>528004120002</v>
      </c>
      <c r="G9017" s="425" t="s">
        <v>642</v>
      </c>
      <c r="H9017" s="425">
        <v>583135</v>
      </c>
      <c r="I9017" s="425" t="s">
        <v>31</v>
      </c>
      <c r="J9017" s="425">
        <v>202302</v>
      </c>
      <c r="K9017" s="425">
        <v>44834</v>
      </c>
      <c r="L9017" s="425" t="s">
        <v>644</v>
      </c>
      <c r="M9017" s="425">
        <v>11380.35</v>
      </c>
      <c r="N9017" s="425">
        <v>17.39</v>
      </c>
      <c r="O9017" s="425" t="s">
        <v>645</v>
      </c>
      <c r="P9017" s="432">
        <v>17.350000000000001</v>
      </c>
      <c r="Q9017" s="425">
        <v>30543689</v>
      </c>
      <c r="R9017" s="425" t="s">
        <v>646</v>
      </c>
      <c r="S9017" s="425">
        <v>8540399</v>
      </c>
      <c r="T9017" s="425" t="s">
        <v>3797</v>
      </c>
    </row>
    <row r="9018" spans="1:20" s="425" customFormat="1" x14ac:dyDescent="0.25">
      <c r="A9018" s="425" t="s">
        <v>637</v>
      </c>
      <c r="B9018" s="425" t="s">
        <v>754</v>
      </c>
      <c r="C9018" s="425" t="s">
        <v>639</v>
      </c>
      <c r="D9018" s="425" t="s">
        <v>695</v>
      </c>
      <c r="E9018" s="425" t="s">
        <v>667</v>
      </c>
      <c r="F9018" s="425">
        <v>528004120002</v>
      </c>
      <c r="G9018" s="425" t="s">
        <v>642</v>
      </c>
      <c r="H9018" s="425">
        <v>583135</v>
      </c>
      <c r="I9018" s="425" t="s">
        <v>31</v>
      </c>
      <c r="J9018" s="425">
        <v>202302</v>
      </c>
      <c r="K9018" s="425">
        <v>44834</v>
      </c>
      <c r="L9018" s="425" t="s">
        <v>644</v>
      </c>
      <c r="M9018" s="425">
        <v>71305</v>
      </c>
      <c r="N9018" s="425">
        <v>108.95</v>
      </c>
      <c r="O9018" s="425" t="s">
        <v>645</v>
      </c>
      <c r="P9018" s="432">
        <v>108.70099999999999</v>
      </c>
      <c r="Q9018" s="425">
        <v>30543689</v>
      </c>
      <c r="R9018" s="425" t="s">
        <v>646</v>
      </c>
      <c r="S9018" s="425">
        <v>2023596</v>
      </c>
      <c r="T9018" s="425" t="s">
        <v>3877</v>
      </c>
    </row>
    <row r="9019" spans="1:20" s="425" customFormat="1" x14ac:dyDescent="0.25">
      <c r="A9019" s="425" t="s">
        <v>637</v>
      </c>
      <c r="B9019" s="425" t="s">
        <v>754</v>
      </c>
      <c r="C9019" s="425" t="s">
        <v>639</v>
      </c>
      <c r="D9019" s="425" t="s">
        <v>695</v>
      </c>
      <c r="E9019" s="425" t="s">
        <v>673</v>
      </c>
      <c r="F9019" s="425">
        <v>528004120002</v>
      </c>
      <c r="G9019" s="425" t="s">
        <v>642</v>
      </c>
      <c r="H9019" s="425">
        <v>583148</v>
      </c>
      <c r="I9019" s="425" t="s">
        <v>699</v>
      </c>
      <c r="J9019" s="425">
        <v>202302</v>
      </c>
      <c r="K9019" s="425">
        <v>44834</v>
      </c>
      <c r="L9019" s="425" t="s">
        <v>644</v>
      </c>
      <c r="M9019" s="425">
        <v>-55238.23</v>
      </c>
      <c r="N9019" s="425">
        <v>-84.4</v>
      </c>
      <c r="O9019" s="425" t="s">
        <v>645</v>
      </c>
      <c r="P9019" s="432">
        <v>-84.206999999999994</v>
      </c>
      <c r="Q9019" s="425">
        <v>30543689</v>
      </c>
      <c r="R9019" s="425" t="s">
        <v>646</v>
      </c>
      <c r="S9019" s="425">
        <v>2046481</v>
      </c>
      <c r="T9019" s="425" t="s">
        <v>3889</v>
      </c>
    </row>
    <row r="9020" spans="1:20" s="425" customFormat="1" x14ac:dyDescent="0.25">
      <c r="A9020" s="425" t="s">
        <v>637</v>
      </c>
      <c r="B9020" s="425" t="s">
        <v>754</v>
      </c>
      <c r="C9020" s="425" t="s">
        <v>639</v>
      </c>
      <c r="D9020" s="425" t="s">
        <v>651</v>
      </c>
      <c r="E9020" s="425" t="s">
        <v>673</v>
      </c>
      <c r="F9020" s="425">
        <v>528004120002</v>
      </c>
      <c r="G9020" s="425" t="s">
        <v>642</v>
      </c>
      <c r="H9020" s="425">
        <v>583148</v>
      </c>
      <c r="I9020" s="425" t="s">
        <v>699</v>
      </c>
      <c r="J9020" s="425">
        <v>202302</v>
      </c>
      <c r="K9020" s="425">
        <v>44834</v>
      </c>
      <c r="L9020" s="425" t="s">
        <v>644</v>
      </c>
      <c r="M9020" s="425">
        <v>-8143.98</v>
      </c>
      <c r="N9020" s="425">
        <v>-12.44</v>
      </c>
      <c r="O9020" s="425" t="s">
        <v>645</v>
      </c>
      <c r="P9020" s="432">
        <v>-12.412000000000001</v>
      </c>
      <c r="Q9020" s="425">
        <v>30543689</v>
      </c>
      <c r="R9020" s="425" t="s">
        <v>646</v>
      </c>
      <c r="S9020" s="425">
        <v>8540386</v>
      </c>
      <c r="T9020" s="425" t="s">
        <v>3888</v>
      </c>
    </row>
    <row r="9021" spans="1:20" s="425" customFormat="1" x14ac:dyDescent="0.25">
      <c r="A9021" s="425" t="s">
        <v>637</v>
      </c>
      <c r="B9021" s="425" t="s">
        <v>754</v>
      </c>
      <c r="C9021" s="425" t="s">
        <v>639</v>
      </c>
      <c r="D9021" s="425" t="s">
        <v>651</v>
      </c>
      <c r="E9021" s="425" t="s">
        <v>673</v>
      </c>
      <c r="F9021" s="425">
        <v>528004120002</v>
      </c>
      <c r="G9021" s="425" t="s">
        <v>642</v>
      </c>
      <c r="H9021" s="425">
        <v>583148</v>
      </c>
      <c r="I9021" s="425" t="s">
        <v>699</v>
      </c>
      <c r="J9021" s="425">
        <v>202302</v>
      </c>
      <c r="K9021" s="425">
        <v>44834</v>
      </c>
      <c r="L9021" s="425" t="s">
        <v>644</v>
      </c>
      <c r="M9021" s="425">
        <v>-5989.7</v>
      </c>
      <c r="N9021" s="425">
        <v>-9.15</v>
      </c>
      <c r="O9021" s="425" t="s">
        <v>645</v>
      </c>
      <c r="P9021" s="432">
        <v>-9.1289999999999996</v>
      </c>
      <c r="Q9021" s="425">
        <v>30543689</v>
      </c>
      <c r="R9021" s="425" t="s">
        <v>646</v>
      </c>
      <c r="S9021" s="425">
        <v>8540279</v>
      </c>
      <c r="T9021" s="425" t="s">
        <v>3880</v>
      </c>
    </row>
    <row r="9022" spans="1:20" s="425" customFormat="1" x14ac:dyDescent="0.25">
      <c r="A9022" s="425" t="s">
        <v>637</v>
      </c>
      <c r="B9022" s="425" t="s">
        <v>754</v>
      </c>
      <c r="C9022" s="425" t="s">
        <v>639</v>
      </c>
      <c r="D9022" s="425" t="s">
        <v>695</v>
      </c>
      <c r="E9022" s="425" t="s">
        <v>673</v>
      </c>
      <c r="F9022" s="425">
        <v>528004120002</v>
      </c>
      <c r="G9022" s="425" t="s">
        <v>642</v>
      </c>
      <c r="H9022" s="425">
        <v>583148</v>
      </c>
      <c r="I9022" s="425" t="s">
        <v>699</v>
      </c>
      <c r="J9022" s="425">
        <v>202302</v>
      </c>
      <c r="K9022" s="425">
        <v>44834</v>
      </c>
      <c r="L9022" s="425" t="s">
        <v>644</v>
      </c>
      <c r="M9022" s="425">
        <v>-15288.82</v>
      </c>
      <c r="N9022" s="425">
        <v>-23.36</v>
      </c>
      <c r="O9022" s="425" t="s">
        <v>645</v>
      </c>
      <c r="P9022" s="432">
        <v>-23.306999999999999</v>
      </c>
      <c r="Q9022" s="425">
        <v>30543689</v>
      </c>
      <c r="R9022" s="425" t="s">
        <v>646</v>
      </c>
      <c r="S9022" s="425">
        <v>2057784</v>
      </c>
      <c r="T9022" s="425" t="s">
        <v>3876</v>
      </c>
    </row>
    <row r="9023" spans="1:20" s="425" customFormat="1" x14ac:dyDescent="0.25">
      <c r="A9023" s="425" t="s">
        <v>637</v>
      </c>
      <c r="B9023" s="425" t="s">
        <v>754</v>
      </c>
      <c r="C9023" s="425" t="s">
        <v>639</v>
      </c>
      <c r="D9023" s="425" t="s">
        <v>651</v>
      </c>
      <c r="E9023" s="425" t="s">
        <v>667</v>
      </c>
      <c r="F9023" s="425">
        <v>528004120002</v>
      </c>
      <c r="G9023" s="425" t="s">
        <v>642</v>
      </c>
      <c r="H9023" s="425">
        <v>583149</v>
      </c>
      <c r="I9023" s="425" t="s">
        <v>680</v>
      </c>
      <c r="J9023" s="425">
        <v>202302</v>
      </c>
      <c r="K9023" s="425">
        <v>44834</v>
      </c>
      <c r="L9023" s="425" t="s">
        <v>644</v>
      </c>
      <c r="M9023" s="425">
        <v>-12764.22</v>
      </c>
      <c r="N9023" s="425">
        <v>-19.5</v>
      </c>
      <c r="O9023" s="425" t="s">
        <v>645</v>
      </c>
      <c r="P9023" s="432">
        <v>-19.454999999999998</v>
      </c>
      <c r="Q9023" s="425">
        <v>30543689</v>
      </c>
      <c r="R9023" s="425" t="s">
        <v>646</v>
      </c>
      <c r="S9023" s="425">
        <v>8540358</v>
      </c>
      <c r="T9023" s="425" t="s">
        <v>3894</v>
      </c>
    </row>
    <row r="9024" spans="1:20" s="425" customFormat="1" x14ac:dyDescent="0.25">
      <c r="A9024" s="425" t="s">
        <v>637</v>
      </c>
      <c r="B9024" s="425" t="s">
        <v>754</v>
      </c>
      <c r="C9024" s="425" t="s">
        <v>639</v>
      </c>
      <c r="D9024" s="425" t="s">
        <v>651</v>
      </c>
      <c r="E9024" s="425" t="s">
        <v>667</v>
      </c>
      <c r="F9024" s="425">
        <v>528004120002</v>
      </c>
      <c r="G9024" s="425" t="s">
        <v>642</v>
      </c>
      <c r="H9024" s="425">
        <v>583149</v>
      </c>
      <c r="I9024" s="425" t="s">
        <v>680</v>
      </c>
      <c r="J9024" s="425">
        <v>202302</v>
      </c>
      <c r="K9024" s="425">
        <v>44834</v>
      </c>
      <c r="L9024" s="425" t="s">
        <v>644</v>
      </c>
      <c r="M9024" s="425">
        <v>-18736.47</v>
      </c>
      <c r="N9024" s="425">
        <v>-28.63</v>
      </c>
      <c r="O9024" s="425" t="s">
        <v>645</v>
      </c>
      <c r="P9024" s="432">
        <v>-28.565000000000001</v>
      </c>
      <c r="Q9024" s="425">
        <v>30543689</v>
      </c>
      <c r="R9024" s="425" t="s">
        <v>646</v>
      </c>
      <c r="S9024" s="425">
        <v>8540399</v>
      </c>
      <c r="T9024" s="425" t="s">
        <v>3893</v>
      </c>
    </row>
    <row r="9025" spans="1:20" s="425" customFormat="1" x14ac:dyDescent="0.25">
      <c r="A9025" s="425" t="s">
        <v>637</v>
      </c>
      <c r="B9025" s="425" t="s">
        <v>754</v>
      </c>
      <c r="C9025" s="425" t="s">
        <v>639</v>
      </c>
      <c r="D9025" s="425" t="s">
        <v>651</v>
      </c>
      <c r="E9025" s="425" t="s">
        <v>667</v>
      </c>
      <c r="F9025" s="425">
        <v>528004120002</v>
      </c>
      <c r="G9025" s="425" t="s">
        <v>642</v>
      </c>
      <c r="H9025" s="425">
        <v>583149</v>
      </c>
      <c r="I9025" s="425" t="s">
        <v>680</v>
      </c>
      <c r="J9025" s="425">
        <v>202302</v>
      </c>
      <c r="K9025" s="425">
        <v>44834</v>
      </c>
      <c r="L9025" s="425" t="s">
        <v>644</v>
      </c>
      <c r="M9025" s="425">
        <v>-10131.35</v>
      </c>
      <c r="N9025" s="425">
        <v>-15.48</v>
      </c>
      <c r="O9025" s="425" t="s">
        <v>645</v>
      </c>
      <c r="P9025" s="432">
        <v>-15.445</v>
      </c>
      <c r="Q9025" s="425">
        <v>30543689</v>
      </c>
      <c r="R9025" s="425" t="s">
        <v>646</v>
      </c>
      <c r="S9025" s="425">
        <v>2036440</v>
      </c>
      <c r="T9025" s="425" t="s">
        <v>3887</v>
      </c>
    </row>
    <row r="9026" spans="1:20" s="425" customFormat="1" x14ac:dyDescent="0.25">
      <c r="A9026" s="425" t="s">
        <v>637</v>
      </c>
      <c r="B9026" s="425" t="s">
        <v>754</v>
      </c>
      <c r="C9026" s="425" t="s">
        <v>639</v>
      </c>
      <c r="D9026" s="425" t="s">
        <v>695</v>
      </c>
      <c r="E9026" s="425" t="s">
        <v>667</v>
      </c>
      <c r="F9026" s="425">
        <v>528004120002</v>
      </c>
      <c r="G9026" s="425" t="s">
        <v>642</v>
      </c>
      <c r="H9026" s="425">
        <v>583149</v>
      </c>
      <c r="I9026" s="425" t="s">
        <v>680</v>
      </c>
      <c r="J9026" s="425">
        <v>202302</v>
      </c>
      <c r="K9026" s="425">
        <v>44834</v>
      </c>
      <c r="L9026" s="425" t="s">
        <v>644</v>
      </c>
      <c r="M9026" s="425">
        <v>-71305</v>
      </c>
      <c r="N9026" s="425">
        <v>-108.95</v>
      </c>
      <c r="O9026" s="425" t="s">
        <v>645</v>
      </c>
      <c r="P9026" s="432">
        <v>-108.70099999999999</v>
      </c>
      <c r="Q9026" s="425">
        <v>30543689</v>
      </c>
      <c r="R9026" s="425" t="s">
        <v>646</v>
      </c>
      <c r="S9026" s="425">
        <v>2023596</v>
      </c>
      <c r="T9026" s="425" t="s">
        <v>3877</v>
      </c>
    </row>
    <row r="9027" spans="1:20" s="425" customFormat="1" x14ac:dyDescent="0.25">
      <c r="A9027" s="425" t="s">
        <v>637</v>
      </c>
      <c r="B9027" s="425" t="s">
        <v>1220</v>
      </c>
      <c r="C9027" s="425" t="s">
        <v>639</v>
      </c>
      <c r="D9027" s="425" t="s">
        <v>718</v>
      </c>
      <c r="E9027" s="425" t="s">
        <v>652</v>
      </c>
      <c r="F9027" s="425">
        <v>528004120010</v>
      </c>
      <c r="G9027" s="425" t="s">
        <v>653</v>
      </c>
      <c r="H9027" s="425">
        <v>583608</v>
      </c>
      <c r="I9027" s="425" t="s">
        <v>203</v>
      </c>
      <c r="J9027" s="425">
        <v>202302</v>
      </c>
      <c r="K9027" s="425">
        <v>44834</v>
      </c>
      <c r="L9027" s="425" t="s">
        <v>644</v>
      </c>
      <c r="M9027" s="425">
        <v>-384.58</v>
      </c>
      <c r="N9027" s="425">
        <v>-0.59</v>
      </c>
      <c r="O9027" s="425" t="s">
        <v>645</v>
      </c>
      <c r="P9027" s="432">
        <v>-0.58899999999999997</v>
      </c>
      <c r="Q9027" s="425">
        <v>30543689</v>
      </c>
      <c r="T9027" s="425" t="s">
        <v>3768</v>
      </c>
    </row>
    <row r="9028" spans="1:20" s="425" customFormat="1" x14ac:dyDescent="0.25">
      <c r="A9028" s="425" t="s">
        <v>637</v>
      </c>
      <c r="B9028" s="425" t="s">
        <v>1220</v>
      </c>
      <c r="C9028" s="425" t="s">
        <v>639</v>
      </c>
      <c r="D9028" s="425" t="s">
        <v>718</v>
      </c>
      <c r="E9028" s="425" t="s">
        <v>652</v>
      </c>
      <c r="F9028" s="425">
        <v>528004120010</v>
      </c>
      <c r="G9028" s="425" t="s">
        <v>653</v>
      </c>
      <c r="H9028" s="425">
        <v>583609</v>
      </c>
      <c r="I9028" s="425" t="s">
        <v>203</v>
      </c>
      <c r="J9028" s="425">
        <v>202302</v>
      </c>
      <c r="K9028" s="425">
        <v>44834</v>
      </c>
      <c r="L9028" s="425" t="s">
        <v>644</v>
      </c>
      <c r="M9028" s="425">
        <v>384.58</v>
      </c>
      <c r="N9028" s="425">
        <v>0.59</v>
      </c>
      <c r="O9028" s="425" t="s">
        <v>645</v>
      </c>
      <c r="P9028" s="432">
        <v>0.58899999999999997</v>
      </c>
      <c r="Q9028" s="425">
        <v>30543689</v>
      </c>
      <c r="T9028" s="425" t="s">
        <v>3768</v>
      </c>
    </row>
    <row r="9029" spans="1:20" s="425" customFormat="1" x14ac:dyDescent="0.25">
      <c r="A9029" s="425" t="s">
        <v>637</v>
      </c>
      <c r="B9029" s="425" t="s">
        <v>831</v>
      </c>
      <c r="C9029" s="425" t="s">
        <v>639</v>
      </c>
      <c r="D9029" s="425" t="s">
        <v>640</v>
      </c>
      <c r="E9029" s="425" t="s">
        <v>673</v>
      </c>
      <c r="F9029" s="425">
        <v>528004120002</v>
      </c>
      <c r="G9029" s="425" t="s">
        <v>642</v>
      </c>
      <c r="H9029" s="425">
        <v>583133</v>
      </c>
      <c r="I9029" s="425" t="s">
        <v>29</v>
      </c>
      <c r="J9029" s="425">
        <v>202302</v>
      </c>
      <c r="K9029" s="425">
        <v>44834</v>
      </c>
      <c r="L9029" s="425" t="s">
        <v>644</v>
      </c>
      <c r="M9029" s="425">
        <v>5126.8100000000004</v>
      </c>
      <c r="N9029" s="425">
        <v>7.83</v>
      </c>
      <c r="O9029" s="425" t="s">
        <v>645</v>
      </c>
      <c r="P9029" s="432">
        <v>7.8120000000000003</v>
      </c>
      <c r="Q9029" s="425">
        <v>30543689</v>
      </c>
      <c r="R9029" s="425" t="s">
        <v>646</v>
      </c>
      <c r="S9029" s="425">
        <v>2012905</v>
      </c>
      <c r="T9029" s="425" t="s">
        <v>3821</v>
      </c>
    </row>
    <row r="9030" spans="1:20" s="425" customFormat="1" x14ac:dyDescent="0.25">
      <c r="A9030" s="425" t="s">
        <v>637</v>
      </c>
      <c r="B9030" s="425" t="s">
        <v>831</v>
      </c>
      <c r="C9030" s="425" t="s">
        <v>639</v>
      </c>
      <c r="D9030" s="425" t="s">
        <v>640</v>
      </c>
      <c r="E9030" s="425" t="s">
        <v>673</v>
      </c>
      <c r="F9030" s="425">
        <v>528004120002</v>
      </c>
      <c r="G9030" s="425" t="s">
        <v>642</v>
      </c>
      <c r="H9030" s="425">
        <v>583133</v>
      </c>
      <c r="I9030" s="425" t="s">
        <v>29</v>
      </c>
      <c r="J9030" s="425">
        <v>202302</v>
      </c>
      <c r="K9030" s="425">
        <v>44834</v>
      </c>
      <c r="L9030" s="425" t="s">
        <v>644</v>
      </c>
      <c r="M9030" s="425">
        <v>5259.3</v>
      </c>
      <c r="N9030" s="425">
        <v>8.0399999999999991</v>
      </c>
      <c r="O9030" s="425" t="s">
        <v>645</v>
      </c>
      <c r="P9030" s="432">
        <v>8.0220000000000002</v>
      </c>
      <c r="Q9030" s="425">
        <v>30543689</v>
      </c>
      <c r="R9030" s="425" t="s">
        <v>646</v>
      </c>
      <c r="S9030" s="425">
        <v>8540416</v>
      </c>
      <c r="T9030" s="425" t="s">
        <v>3820</v>
      </c>
    </row>
    <row r="9031" spans="1:20" s="425" customFormat="1" x14ac:dyDescent="0.25">
      <c r="A9031" s="425" t="s">
        <v>637</v>
      </c>
      <c r="B9031" s="425" t="s">
        <v>831</v>
      </c>
      <c r="C9031" s="425" t="s">
        <v>639</v>
      </c>
      <c r="D9031" s="425" t="s">
        <v>651</v>
      </c>
      <c r="E9031" s="425" t="s">
        <v>673</v>
      </c>
      <c r="F9031" s="425">
        <v>528004120002</v>
      </c>
      <c r="G9031" s="425" t="s">
        <v>642</v>
      </c>
      <c r="H9031" s="425">
        <v>583133</v>
      </c>
      <c r="I9031" s="425" t="s">
        <v>29</v>
      </c>
      <c r="J9031" s="425">
        <v>202302</v>
      </c>
      <c r="K9031" s="425">
        <v>44834</v>
      </c>
      <c r="L9031" s="425" t="s">
        <v>644</v>
      </c>
      <c r="M9031" s="425">
        <v>3153.26</v>
      </c>
      <c r="N9031" s="425">
        <v>4.82</v>
      </c>
      <c r="O9031" s="425" t="s">
        <v>645</v>
      </c>
      <c r="P9031" s="432">
        <v>4.8090000000000002</v>
      </c>
      <c r="Q9031" s="425">
        <v>30543689</v>
      </c>
      <c r="R9031" s="425" t="s">
        <v>646</v>
      </c>
      <c r="S9031" s="425">
        <v>8540279</v>
      </c>
      <c r="T9031" s="425" t="s">
        <v>3812</v>
      </c>
    </row>
    <row r="9032" spans="1:20" s="425" customFormat="1" x14ac:dyDescent="0.25">
      <c r="A9032" s="425" t="s">
        <v>637</v>
      </c>
      <c r="B9032" s="425" t="s">
        <v>831</v>
      </c>
      <c r="C9032" s="425" t="s">
        <v>639</v>
      </c>
      <c r="D9032" s="425" t="s">
        <v>695</v>
      </c>
      <c r="E9032" s="425" t="s">
        <v>673</v>
      </c>
      <c r="F9032" s="425">
        <v>528004120002</v>
      </c>
      <c r="G9032" s="425" t="s">
        <v>642</v>
      </c>
      <c r="H9032" s="425">
        <v>583133</v>
      </c>
      <c r="I9032" s="425" t="s">
        <v>29</v>
      </c>
      <c r="J9032" s="425">
        <v>202302</v>
      </c>
      <c r="K9032" s="425">
        <v>44834</v>
      </c>
      <c r="L9032" s="425" t="s">
        <v>644</v>
      </c>
      <c r="M9032" s="425">
        <v>37392.17</v>
      </c>
      <c r="N9032" s="425">
        <v>57.13</v>
      </c>
      <c r="O9032" s="425" t="s">
        <v>645</v>
      </c>
      <c r="P9032" s="432">
        <v>56.999000000000002</v>
      </c>
      <c r="Q9032" s="425">
        <v>30543689</v>
      </c>
      <c r="R9032" s="425" t="s">
        <v>646</v>
      </c>
      <c r="S9032" s="425">
        <v>2046481</v>
      </c>
      <c r="T9032" s="425" t="s">
        <v>3804</v>
      </c>
    </row>
    <row r="9033" spans="1:20" s="425" customFormat="1" x14ac:dyDescent="0.25">
      <c r="A9033" s="425" t="s">
        <v>637</v>
      </c>
      <c r="B9033" s="425" t="s">
        <v>831</v>
      </c>
      <c r="C9033" s="425" t="s">
        <v>639</v>
      </c>
      <c r="D9033" s="425" t="s">
        <v>651</v>
      </c>
      <c r="E9033" s="425" t="s">
        <v>673</v>
      </c>
      <c r="F9033" s="425">
        <v>528004120002</v>
      </c>
      <c r="G9033" s="425" t="s">
        <v>642</v>
      </c>
      <c r="H9033" s="425">
        <v>583133</v>
      </c>
      <c r="I9033" s="425" t="s">
        <v>29</v>
      </c>
      <c r="J9033" s="425">
        <v>202302</v>
      </c>
      <c r="K9033" s="425">
        <v>44834</v>
      </c>
      <c r="L9033" s="425" t="s">
        <v>644</v>
      </c>
      <c r="M9033" s="425">
        <v>4946.57</v>
      </c>
      <c r="N9033" s="425">
        <v>7.56</v>
      </c>
      <c r="O9033" s="425" t="s">
        <v>645</v>
      </c>
      <c r="P9033" s="432">
        <v>7.5430000000000001</v>
      </c>
      <c r="Q9033" s="425">
        <v>30543689</v>
      </c>
      <c r="R9033" s="425" t="s">
        <v>646</v>
      </c>
      <c r="S9033" s="425">
        <v>8540386</v>
      </c>
      <c r="T9033" s="425" t="s">
        <v>3801</v>
      </c>
    </row>
    <row r="9034" spans="1:20" s="425" customFormat="1" x14ac:dyDescent="0.25">
      <c r="A9034" s="425" t="s">
        <v>637</v>
      </c>
      <c r="B9034" s="425" t="s">
        <v>831</v>
      </c>
      <c r="C9034" s="425" t="s">
        <v>639</v>
      </c>
      <c r="D9034" s="425" t="s">
        <v>640</v>
      </c>
      <c r="E9034" s="425" t="s">
        <v>673</v>
      </c>
      <c r="F9034" s="425">
        <v>528004120002</v>
      </c>
      <c r="G9034" s="425" t="s">
        <v>642</v>
      </c>
      <c r="H9034" s="425">
        <v>583133</v>
      </c>
      <c r="I9034" s="425" t="s">
        <v>29</v>
      </c>
      <c r="J9034" s="425">
        <v>202302</v>
      </c>
      <c r="K9034" s="425">
        <v>44834</v>
      </c>
      <c r="L9034" s="425" t="s">
        <v>644</v>
      </c>
      <c r="M9034" s="425">
        <v>7103.05</v>
      </c>
      <c r="N9034" s="425">
        <v>10.85</v>
      </c>
      <c r="O9034" s="425" t="s">
        <v>645</v>
      </c>
      <c r="P9034" s="432">
        <v>10.824999999999999</v>
      </c>
      <c r="Q9034" s="425">
        <v>30543689</v>
      </c>
      <c r="R9034" s="425" t="s">
        <v>646</v>
      </c>
      <c r="S9034" s="425">
        <v>8540206</v>
      </c>
      <c r="T9034" s="425" t="s">
        <v>3796</v>
      </c>
    </row>
    <row r="9035" spans="1:20" s="425" customFormat="1" x14ac:dyDescent="0.25">
      <c r="A9035" s="425" t="s">
        <v>637</v>
      </c>
      <c r="B9035" s="425" t="s">
        <v>828</v>
      </c>
      <c r="C9035" s="425" t="s">
        <v>639</v>
      </c>
      <c r="D9035" s="425" t="s">
        <v>663</v>
      </c>
      <c r="E9035" s="425" t="s">
        <v>652</v>
      </c>
      <c r="F9035" s="425">
        <v>528004120010</v>
      </c>
      <c r="G9035" s="425" t="s">
        <v>653</v>
      </c>
      <c r="H9035" s="425">
        <v>583590</v>
      </c>
      <c r="I9035" s="425" t="s">
        <v>170</v>
      </c>
      <c r="J9035" s="425">
        <v>202302</v>
      </c>
      <c r="K9035" s="425">
        <v>44834</v>
      </c>
      <c r="L9035" s="425" t="s">
        <v>644</v>
      </c>
      <c r="M9035" s="425">
        <v>2176.3000000000002</v>
      </c>
      <c r="N9035" s="425">
        <v>3.33</v>
      </c>
      <c r="O9035" s="425" t="s">
        <v>645</v>
      </c>
      <c r="P9035" s="432">
        <v>3.3220000000000001</v>
      </c>
      <c r="Q9035" s="425">
        <v>30543689</v>
      </c>
      <c r="R9035" s="425" t="s">
        <v>654</v>
      </c>
      <c r="S9035" s="425" t="s">
        <v>664</v>
      </c>
      <c r="T9035" s="425" t="s">
        <v>3782</v>
      </c>
    </row>
    <row r="9036" spans="1:20" s="425" customFormat="1" x14ac:dyDescent="0.25">
      <c r="A9036" s="425" t="s">
        <v>637</v>
      </c>
      <c r="B9036" s="425" t="s">
        <v>828</v>
      </c>
      <c r="C9036" s="425" t="s">
        <v>639</v>
      </c>
      <c r="D9036" s="425" t="s">
        <v>663</v>
      </c>
      <c r="E9036" s="425" t="s">
        <v>652</v>
      </c>
      <c r="F9036" s="425">
        <v>528004120010</v>
      </c>
      <c r="G9036" s="425" t="s">
        <v>653</v>
      </c>
      <c r="H9036" s="425">
        <v>583591</v>
      </c>
      <c r="I9036" s="425" t="s">
        <v>172</v>
      </c>
      <c r="J9036" s="425">
        <v>202302</v>
      </c>
      <c r="K9036" s="425">
        <v>44834</v>
      </c>
      <c r="L9036" s="425" t="s">
        <v>644</v>
      </c>
      <c r="M9036" s="425">
        <v>-2176.3000000000002</v>
      </c>
      <c r="N9036" s="425">
        <v>-3.33</v>
      </c>
      <c r="O9036" s="425" t="s">
        <v>645</v>
      </c>
      <c r="P9036" s="432">
        <v>-3.3220000000000001</v>
      </c>
      <c r="Q9036" s="425">
        <v>30543689</v>
      </c>
      <c r="R9036" s="425" t="s">
        <v>654</v>
      </c>
      <c r="S9036" s="425" t="s">
        <v>664</v>
      </c>
      <c r="T9036" s="425" t="s">
        <v>3782</v>
      </c>
    </row>
    <row r="9037" spans="1:20" s="425" customFormat="1" x14ac:dyDescent="0.25">
      <c r="A9037" s="425" t="s">
        <v>637</v>
      </c>
      <c r="B9037" s="425" t="s">
        <v>1525</v>
      </c>
      <c r="C9037" s="425" t="s">
        <v>639</v>
      </c>
      <c r="D9037" s="425" t="s">
        <v>651</v>
      </c>
      <c r="E9037" s="425" t="s">
        <v>667</v>
      </c>
      <c r="F9037" s="425">
        <v>528004120010</v>
      </c>
      <c r="G9037" s="425" t="s">
        <v>653</v>
      </c>
      <c r="H9037" s="425">
        <v>583596</v>
      </c>
      <c r="I9037" s="425" t="s">
        <v>181</v>
      </c>
      <c r="J9037" s="425">
        <v>202302</v>
      </c>
      <c r="K9037" s="425">
        <v>44834</v>
      </c>
      <c r="L9037" s="425" t="s">
        <v>644</v>
      </c>
      <c r="M9037" s="425">
        <v>302316.67</v>
      </c>
      <c r="N9037" s="425">
        <v>461.93</v>
      </c>
      <c r="O9037" s="425" t="s">
        <v>645</v>
      </c>
      <c r="P9037" s="432">
        <v>460.875</v>
      </c>
      <c r="Q9037" s="425">
        <v>30543689</v>
      </c>
      <c r="R9037" s="425" t="s">
        <v>668</v>
      </c>
      <c r="S9037" s="425" t="s">
        <v>1547</v>
      </c>
      <c r="T9037" s="425" t="s">
        <v>1548</v>
      </c>
    </row>
    <row r="9038" spans="1:20" s="425" customFormat="1" x14ac:dyDescent="0.25">
      <c r="A9038" s="425" t="s">
        <v>637</v>
      </c>
      <c r="B9038" s="425" t="s">
        <v>1525</v>
      </c>
      <c r="C9038" s="425" t="s">
        <v>639</v>
      </c>
      <c r="D9038" s="425" t="s">
        <v>651</v>
      </c>
      <c r="E9038" s="425" t="s">
        <v>667</v>
      </c>
      <c r="F9038" s="425">
        <v>528004120010</v>
      </c>
      <c r="G9038" s="425" t="s">
        <v>653</v>
      </c>
      <c r="H9038" s="425">
        <v>583596</v>
      </c>
      <c r="I9038" s="425" t="s">
        <v>181</v>
      </c>
      <c r="J9038" s="425">
        <v>202302</v>
      </c>
      <c r="K9038" s="425">
        <v>44834</v>
      </c>
      <c r="L9038" s="425" t="s">
        <v>644</v>
      </c>
      <c r="M9038" s="425">
        <v>302316.67</v>
      </c>
      <c r="N9038" s="425">
        <v>461.93</v>
      </c>
      <c r="O9038" s="425" t="s">
        <v>645</v>
      </c>
      <c r="P9038" s="432">
        <v>460.875</v>
      </c>
      <c r="Q9038" s="425">
        <v>30543689</v>
      </c>
      <c r="R9038" s="425" t="s">
        <v>668</v>
      </c>
      <c r="S9038" s="425" t="s">
        <v>1549</v>
      </c>
      <c r="T9038" s="425" t="s">
        <v>1550</v>
      </c>
    </row>
    <row r="9039" spans="1:20" s="425" customFormat="1" x14ac:dyDescent="0.25">
      <c r="A9039" s="425" t="s">
        <v>637</v>
      </c>
      <c r="B9039" s="425" t="s">
        <v>1525</v>
      </c>
      <c r="C9039" s="425" t="s">
        <v>639</v>
      </c>
      <c r="D9039" s="425" t="s">
        <v>651</v>
      </c>
      <c r="E9039" s="425" t="s">
        <v>667</v>
      </c>
      <c r="F9039" s="425">
        <v>528004120010</v>
      </c>
      <c r="G9039" s="425" t="s">
        <v>653</v>
      </c>
      <c r="H9039" s="425">
        <v>583596</v>
      </c>
      <c r="I9039" s="425" t="s">
        <v>181</v>
      </c>
      <c r="J9039" s="425">
        <v>202302</v>
      </c>
      <c r="K9039" s="425">
        <v>44834</v>
      </c>
      <c r="L9039" s="425" t="s">
        <v>644</v>
      </c>
      <c r="M9039" s="425">
        <v>302316.67</v>
      </c>
      <c r="N9039" s="425">
        <v>461.93</v>
      </c>
      <c r="O9039" s="425" t="s">
        <v>645</v>
      </c>
      <c r="P9039" s="432">
        <v>460.875</v>
      </c>
      <c r="Q9039" s="425">
        <v>30543689</v>
      </c>
      <c r="R9039" s="425" t="s">
        <v>668</v>
      </c>
      <c r="S9039" s="425" t="s">
        <v>1545</v>
      </c>
      <c r="T9039" s="425" t="s">
        <v>1546</v>
      </c>
    </row>
    <row r="9040" spans="1:20" s="425" customFormat="1" x14ac:dyDescent="0.25">
      <c r="A9040" s="425" t="s">
        <v>637</v>
      </c>
      <c r="B9040" s="425" t="s">
        <v>1525</v>
      </c>
      <c r="C9040" s="425" t="s">
        <v>639</v>
      </c>
      <c r="D9040" s="425" t="s">
        <v>651</v>
      </c>
      <c r="E9040" s="425" t="s">
        <v>667</v>
      </c>
      <c r="F9040" s="425">
        <v>528004120010</v>
      </c>
      <c r="G9040" s="425" t="s">
        <v>653</v>
      </c>
      <c r="H9040" s="425">
        <v>583598</v>
      </c>
      <c r="I9040" s="425" t="s">
        <v>179</v>
      </c>
      <c r="J9040" s="425">
        <v>202302</v>
      </c>
      <c r="K9040" s="425">
        <v>44834</v>
      </c>
      <c r="L9040" s="425" t="s">
        <v>644</v>
      </c>
      <c r="M9040" s="425">
        <v>-302316.67</v>
      </c>
      <c r="N9040" s="425">
        <v>-461.93</v>
      </c>
      <c r="O9040" s="425" t="s">
        <v>645</v>
      </c>
      <c r="P9040" s="432">
        <v>-460.875</v>
      </c>
      <c r="Q9040" s="425">
        <v>30543689</v>
      </c>
      <c r="R9040" s="425" t="s">
        <v>668</v>
      </c>
      <c r="S9040" s="425" t="s">
        <v>1547</v>
      </c>
      <c r="T9040" s="425" t="s">
        <v>1548</v>
      </c>
    </row>
    <row r="9041" spans="1:20" s="425" customFormat="1" x14ac:dyDescent="0.25">
      <c r="A9041" s="425" t="s">
        <v>637</v>
      </c>
      <c r="B9041" s="425" t="s">
        <v>1525</v>
      </c>
      <c r="C9041" s="425" t="s">
        <v>639</v>
      </c>
      <c r="D9041" s="425" t="s">
        <v>651</v>
      </c>
      <c r="E9041" s="425" t="s">
        <v>667</v>
      </c>
      <c r="F9041" s="425">
        <v>528004120010</v>
      </c>
      <c r="G9041" s="425" t="s">
        <v>653</v>
      </c>
      <c r="H9041" s="425">
        <v>583598</v>
      </c>
      <c r="I9041" s="425" t="s">
        <v>179</v>
      </c>
      <c r="J9041" s="425">
        <v>202302</v>
      </c>
      <c r="K9041" s="425">
        <v>44834</v>
      </c>
      <c r="L9041" s="425" t="s">
        <v>644</v>
      </c>
      <c r="M9041" s="425">
        <v>-302316.67</v>
      </c>
      <c r="N9041" s="425">
        <v>-461.93</v>
      </c>
      <c r="O9041" s="425" t="s">
        <v>645</v>
      </c>
      <c r="P9041" s="432">
        <v>-460.875</v>
      </c>
      <c r="Q9041" s="425">
        <v>30543689</v>
      </c>
      <c r="R9041" s="425" t="s">
        <v>668</v>
      </c>
      <c r="S9041" s="425" t="s">
        <v>1549</v>
      </c>
      <c r="T9041" s="425" t="s">
        <v>1550</v>
      </c>
    </row>
    <row r="9042" spans="1:20" s="425" customFormat="1" x14ac:dyDescent="0.25">
      <c r="A9042" s="425" t="s">
        <v>637</v>
      </c>
      <c r="B9042" s="425" t="s">
        <v>1525</v>
      </c>
      <c r="C9042" s="425" t="s">
        <v>639</v>
      </c>
      <c r="D9042" s="425" t="s">
        <v>651</v>
      </c>
      <c r="E9042" s="425" t="s">
        <v>667</v>
      </c>
      <c r="F9042" s="425">
        <v>528004120010</v>
      </c>
      <c r="G9042" s="425" t="s">
        <v>653</v>
      </c>
      <c r="H9042" s="425">
        <v>583598</v>
      </c>
      <c r="I9042" s="425" t="s">
        <v>179</v>
      </c>
      <c r="J9042" s="425">
        <v>202302</v>
      </c>
      <c r="K9042" s="425">
        <v>44834</v>
      </c>
      <c r="L9042" s="425" t="s">
        <v>644</v>
      </c>
      <c r="M9042" s="425">
        <v>-302316.67</v>
      </c>
      <c r="N9042" s="425">
        <v>-461.93</v>
      </c>
      <c r="O9042" s="425" t="s">
        <v>645</v>
      </c>
      <c r="P9042" s="432">
        <v>-460.875</v>
      </c>
      <c r="Q9042" s="425">
        <v>30543689</v>
      </c>
      <c r="R9042" s="425" t="s">
        <v>668</v>
      </c>
      <c r="S9042" s="425" t="s">
        <v>1545</v>
      </c>
      <c r="T9042" s="425" t="s">
        <v>1546</v>
      </c>
    </row>
    <row r="9043" spans="1:20" s="425" customFormat="1" x14ac:dyDescent="0.25">
      <c r="A9043" s="425" t="s">
        <v>637</v>
      </c>
      <c r="B9043" s="425" t="s">
        <v>1525</v>
      </c>
      <c r="C9043" s="425" t="s">
        <v>639</v>
      </c>
      <c r="D9043" s="425" t="s">
        <v>651</v>
      </c>
      <c r="E9043" s="425" t="s">
        <v>667</v>
      </c>
      <c r="F9043" s="425">
        <v>528004120010</v>
      </c>
      <c r="G9043" s="425" t="s">
        <v>653</v>
      </c>
      <c r="H9043" s="425">
        <v>583598</v>
      </c>
      <c r="I9043" s="425" t="s">
        <v>179</v>
      </c>
      <c r="J9043" s="425">
        <v>202302</v>
      </c>
      <c r="K9043" s="425">
        <v>44835</v>
      </c>
      <c r="L9043" s="425" t="s">
        <v>644</v>
      </c>
      <c r="M9043" s="425">
        <v>302316.67</v>
      </c>
      <c r="N9043" s="425">
        <v>461.93</v>
      </c>
      <c r="O9043" s="425" t="s">
        <v>645</v>
      </c>
      <c r="P9043" s="432">
        <v>460.875</v>
      </c>
      <c r="Q9043" s="425">
        <v>30543689</v>
      </c>
      <c r="R9043" s="425" t="s">
        <v>668</v>
      </c>
      <c r="S9043" s="425" t="s">
        <v>1545</v>
      </c>
      <c r="T9043" s="425" t="s">
        <v>1682</v>
      </c>
    </row>
    <row r="9044" spans="1:20" s="425" customFormat="1" x14ac:dyDescent="0.25">
      <c r="A9044" s="425" t="s">
        <v>637</v>
      </c>
      <c r="B9044" s="425" t="s">
        <v>1525</v>
      </c>
      <c r="C9044" s="425" t="s">
        <v>639</v>
      </c>
      <c r="D9044" s="425" t="s">
        <v>651</v>
      </c>
      <c r="E9044" s="425" t="s">
        <v>667</v>
      </c>
      <c r="F9044" s="425">
        <v>528004120010</v>
      </c>
      <c r="G9044" s="425" t="s">
        <v>653</v>
      </c>
      <c r="H9044" s="425">
        <v>583598</v>
      </c>
      <c r="I9044" s="425" t="s">
        <v>179</v>
      </c>
      <c r="J9044" s="425">
        <v>202302</v>
      </c>
      <c r="K9044" s="425">
        <v>44835</v>
      </c>
      <c r="L9044" s="425" t="s">
        <v>644</v>
      </c>
      <c r="M9044" s="425">
        <v>302316.67</v>
      </c>
      <c r="N9044" s="425">
        <v>461.93</v>
      </c>
      <c r="O9044" s="425" t="s">
        <v>645</v>
      </c>
      <c r="P9044" s="432">
        <v>460.875</v>
      </c>
      <c r="Q9044" s="425">
        <v>30543689</v>
      </c>
      <c r="R9044" s="425" t="s">
        <v>668</v>
      </c>
      <c r="S9044" s="425" t="s">
        <v>1547</v>
      </c>
      <c r="T9044" s="425" t="s">
        <v>1683</v>
      </c>
    </row>
    <row r="9045" spans="1:20" s="425" customFormat="1" x14ac:dyDescent="0.25">
      <c r="A9045" s="425" t="s">
        <v>637</v>
      </c>
      <c r="B9045" s="425" t="s">
        <v>1525</v>
      </c>
      <c r="C9045" s="425" t="s">
        <v>639</v>
      </c>
      <c r="D9045" s="425" t="s">
        <v>651</v>
      </c>
      <c r="E9045" s="425" t="s">
        <v>667</v>
      </c>
      <c r="F9045" s="425">
        <v>528004120010</v>
      </c>
      <c r="G9045" s="425" t="s">
        <v>653</v>
      </c>
      <c r="H9045" s="425">
        <v>583598</v>
      </c>
      <c r="I9045" s="425" t="s">
        <v>179</v>
      </c>
      <c r="J9045" s="425">
        <v>202302</v>
      </c>
      <c r="K9045" s="425">
        <v>44835</v>
      </c>
      <c r="L9045" s="425" t="s">
        <v>644</v>
      </c>
      <c r="M9045" s="425">
        <v>302316.67</v>
      </c>
      <c r="N9045" s="425">
        <v>461.93</v>
      </c>
      <c r="O9045" s="425" t="s">
        <v>645</v>
      </c>
      <c r="P9045" s="432">
        <v>460.875</v>
      </c>
      <c r="Q9045" s="425">
        <v>30543689</v>
      </c>
      <c r="R9045" s="425" t="s">
        <v>668</v>
      </c>
      <c r="S9045" s="425" t="s">
        <v>1549</v>
      </c>
      <c r="T9045" s="425" t="s">
        <v>1684</v>
      </c>
    </row>
    <row r="9046" spans="1:20" s="425" customFormat="1" x14ac:dyDescent="0.25">
      <c r="A9046" s="425" t="s">
        <v>637</v>
      </c>
      <c r="B9046" s="425" t="s">
        <v>1525</v>
      </c>
      <c r="C9046" s="425" t="s">
        <v>639</v>
      </c>
      <c r="D9046" s="425" t="s">
        <v>651</v>
      </c>
      <c r="E9046" s="425" t="s">
        <v>667</v>
      </c>
      <c r="F9046" s="425">
        <v>528004120010</v>
      </c>
      <c r="G9046" s="425" t="s">
        <v>653</v>
      </c>
      <c r="H9046" s="425">
        <v>583596</v>
      </c>
      <c r="I9046" s="425" t="s">
        <v>181</v>
      </c>
      <c r="J9046" s="425">
        <v>202302</v>
      </c>
      <c r="K9046" s="425">
        <v>44835</v>
      </c>
      <c r="L9046" s="425" t="s">
        <v>644</v>
      </c>
      <c r="M9046" s="425">
        <v>-302316.67</v>
      </c>
      <c r="N9046" s="425">
        <v>-461.93</v>
      </c>
      <c r="O9046" s="425" t="s">
        <v>645</v>
      </c>
      <c r="P9046" s="432">
        <v>-460.875</v>
      </c>
      <c r="Q9046" s="425">
        <v>30543689</v>
      </c>
      <c r="R9046" s="425" t="s">
        <v>668</v>
      </c>
      <c r="S9046" s="425" t="s">
        <v>1545</v>
      </c>
      <c r="T9046" s="425" t="s">
        <v>1682</v>
      </c>
    </row>
    <row r="9047" spans="1:20" s="425" customFormat="1" x14ac:dyDescent="0.25">
      <c r="A9047" s="425" t="s">
        <v>637</v>
      </c>
      <c r="B9047" s="425" t="s">
        <v>1525</v>
      </c>
      <c r="C9047" s="425" t="s">
        <v>639</v>
      </c>
      <c r="D9047" s="425" t="s">
        <v>651</v>
      </c>
      <c r="E9047" s="425" t="s">
        <v>667</v>
      </c>
      <c r="F9047" s="425">
        <v>528004120010</v>
      </c>
      <c r="G9047" s="425" t="s">
        <v>653</v>
      </c>
      <c r="H9047" s="425">
        <v>583596</v>
      </c>
      <c r="I9047" s="425" t="s">
        <v>181</v>
      </c>
      <c r="J9047" s="425">
        <v>202302</v>
      </c>
      <c r="K9047" s="425">
        <v>44835</v>
      </c>
      <c r="L9047" s="425" t="s">
        <v>644</v>
      </c>
      <c r="M9047" s="425">
        <v>-302316.67</v>
      </c>
      <c r="N9047" s="425">
        <v>-461.93</v>
      </c>
      <c r="O9047" s="425" t="s">
        <v>645</v>
      </c>
      <c r="P9047" s="432">
        <v>-460.875</v>
      </c>
      <c r="Q9047" s="425">
        <v>30543689</v>
      </c>
      <c r="R9047" s="425" t="s">
        <v>668</v>
      </c>
      <c r="S9047" s="425" t="s">
        <v>1547</v>
      </c>
      <c r="T9047" s="425" t="s">
        <v>1683</v>
      </c>
    </row>
    <row r="9048" spans="1:20" s="425" customFormat="1" x14ac:dyDescent="0.25">
      <c r="A9048" s="425" t="s">
        <v>637</v>
      </c>
      <c r="B9048" s="425" t="s">
        <v>1525</v>
      </c>
      <c r="C9048" s="425" t="s">
        <v>639</v>
      </c>
      <c r="D9048" s="425" t="s">
        <v>651</v>
      </c>
      <c r="E9048" s="425" t="s">
        <v>667</v>
      </c>
      <c r="F9048" s="425">
        <v>528004120010</v>
      </c>
      <c r="G9048" s="425" t="s">
        <v>653</v>
      </c>
      <c r="H9048" s="425">
        <v>583596</v>
      </c>
      <c r="I9048" s="425" t="s">
        <v>181</v>
      </c>
      <c r="J9048" s="425">
        <v>202302</v>
      </c>
      <c r="K9048" s="425">
        <v>44835</v>
      </c>
      <c r="L9048" s="425" t="s">
        <v>644</v>
      </c>
      <c r="M9048" s="425">
        <v>-302316.67</v>
      </c>
      <c r="N9048" s="425">
        <v>-461.93</v>
      </c>
      <c r="O9048" s="425" t="s">
        <v>645</v>
      </c>
      <c r="P9048" s="432">
        <v>-460.875</v>
      </c>
      <c r="Q9048" s="425">
        <v>30543689</v>
      </c>
      <c r="R9048" s="425" t="s">
        <v>668</v>
      </c>
      <c r="S9048" s="425" t="s">
        <v>1549</v>
      </c>
      <c r="T9048" s="425" t="s">
        <v>1684</v>
      </c>
    </row>
    <row r="9049" spans="1:20" s="425" customFormat="1" x14ac:dyDescent="0.25">
      <c r="A9049" s="425" t="s">
        <v>637</v>
      </c>
      <c r="B9049" s="425" t="s">
        <v>657</v>
      </c>
      <c r="C9049" s="425" t="s">
        <v>639</v>
      </c>
      <c r="D9049" s="425" t="s">
        <v>663</v>
      </c>
      <c r="E9049" s="425" t="s">
        <v>652</v>
      </c>
      <c r="F9049" s="425">
        <v>528004120010</v>
      </c>
      <c r="G9049" s="425" t="s">
        <v>653</v>
      </c>
      <c r="H9049" s="425">
        <v>583591</v>
      </c>
      <c r="I9049" s="425" t="s">
        <v>172</v>
      </c>
      <c r="J9049" s="425">
        <v>202302</v>
      </c>
      <c r="K9049" s="425">
        <v>44844</v>
      </c>
      <c r="L9049" s="425" t="s">
        <v>644</v>
      </c>
      <c r="M9049" s="425">
        <v>19699.740000000002</v>
      </c>
      <c r="N9049" s="425">
        <v>28.98</v>
      </c>
      <c r="O9049" s="425" t="s">
        <v>645</v>
      </c>
      <c r="P9049" s="432">
        <v>30.032</v>
      </c>
      <c r="Q9049" s="425">
        <v>30543689</v>
      </c>
      <c r="R9049" s="425" t="s">
        <v>654</v>
      </c>
      <c r="S9049" s="425" t="s">
        <v>664</v>
      </c>
      <c r="T9049" s="425" t="s">
        <v>3932</v>
      </c>
    </row>
    <row r="9050" spans="1:20" s="425" customFormat="1" x14ac:dyDescent="0.25">
      <c r="A9050" s="425" t="s">
        <v>637</v>
      </c>
      <c r="B9050" s="425" t="s">
        <v>657</v>
      </c>
      <c r="C9050" s="425" t="s">
        <v>639</v>
      </c>
      <c r="D9050" s="425" t="s">
        <v>663</v>
      </c>
      <c r="E9050" s="425" t="s">
        <v>652</v>
      </c>
      <c r="F9050" s="425">
        <v>528004120010</v>
      </c>
      <c r="G9050" s="425" t="s">
        <v>653</v>
      </c>
      <c r="H9050" s="425">
        <v>583591</v>
      </c>
      <c r="I9050" s="425" t="s">
        <v>172</v>
      </c>
      <c r="J9050" s="425">
        <v>202302</v>
      </c>
      <c r="K9050" s="425">
        <v>44844</v>
      </c>
      <c r="L9050" s="425" t="s">
        <v>644</v>
      </c>
      <c r="M9050" s="425">
        <v>-19699.740000000002</v>
      </c>
      <c r="N9050" s="425">
        <v>-28.98</v>
      </c>
      <c r="O9050" s="425" t="s">
        <v>645</v>
      </c>
      <c r="P9050" s="432">
        <v>-30.032</v>
      </c>
      <c r="Q9050" s="425">
        <v>30543689</v>
      </c>
      <c r="R9050" s="425" t="s">
        <v>654</v>
      </c>
      <c r="S9050" s="425" t="s">
        <v>664</v>
      </c>
      <c r="T9050" s="425" t="s">
        <v>3931</v>
      </c>
    </row>
    <row r="9051" spans="1:20" s="425" customFormat="1" x14ac:dyDescent="0.25">
      <c r="A9051" s="425" t="s">
        <v>637</v>
      </c>
      <c r="B9051" s="425" t="s">
        <v>657</v>
      </c>
      <c r="C9051" s="425" t="s">
        <v>639</v>
      </c>
      <c r="D9051" s="425" t="s">
        <v>663</v>
      </c>
      <c r="E9051" s="425" t="s">
        <v>652</v>
      </c>
      <c r="F9051" s="425">
        <v>528004120010</v>
      </c>
      <c r="G9051" s="425" t="s">
        <v>653</v>
      </c>
      <c r="H9051" s="425">
        <v>583591</v>
      </c>
      <c r="I9051" s="425" t="s">
        <v>172</v>
      </c>
      <c r="J9051" s="425">
        <v>202302</v>
      </c>
      <c r="K9051" s="425">
        <v>44844</v>
      </c>
      <c r="L9051" s="425" t="s">
        <v>644</v>
      </c>
      <c r="M9051" s="425">
        <v>-19699.740000000002</v>
      </c>
      <c r="N9051" s="425">
        <v>-28.98</v>
      </c>
      <c r="O9051" s="425" t="s">
        <v>645</v>
      </c>
      <c r="P9051" s="432">
        <v>-30.032</v>
      </c>
      <c r="Q9051" s="425">
        <v>30543689</v>
      </c>
      <c r="R9051" s="425" t="s">
        <v>654</v>
      </c>
      <c r="S9051" s="425" t="s">
        <v>664</v>
      </c>
      <c r="T9051" s="425" t="s">
        <v>3930</v>
      </c>
    </row>
    <row r="9052" spans="1:20" s="425" customFormat="1" x14ac:dyDescent="0.25">
      <c r="A9052" s="425" t="s">
        <v>637</v>
      </c>
      <c r="B9052" s="425" t="s">
        <v>657</v>
      </c>
      <c r="C9052" s="425" t="s">
        <v>639</v>
      </c>
      <c r="D9052" s="425" t="s">
        <v>663</v>
      </c>
      <c r="E9052" s="425" t="s">
        <v>652</v>
      </c>
      <c r="F9052" s="425">
        <v>528004120010</v>
      </c>
      <c r="G9052" s="425" t="s">
        <v>653</v>
      </c>
      <c r="H9052" s="425">
        <v>583590</v>
      </c>
      <c r="I9052" s="425" t="s">
        <v>170</v>
      </c>
      <c r="J9052" s="425">
        <v>202302</v>
      </c>
      <c r="K9052" s="425">
        <v>44844</v>
      </c>
      <c r="L9052" s="425" t="s">
        <v>644</v>
      </c>
      <c r="M9052" s="425">
        <v>-19699.740000000002</v>
      </c>
      <c r="N9052" s="425">
        <v>-28.98</v>
      </c>
      <c r="O9052" s="425" t="s">
        <v>645</v>
      </c>
      <c r="P9052" s="432">
        <v>-30.032</v>
      </c>
      <c r="Q9052" s="425">
        <v>30543689</v>
      </c>
      <c r="R9052" s="425" t="s">
        <v>654</v>
      </c>
      <c r="S9052" s="425" t="s">
        <v>664</v>
      </c>
      <c r="T9052" s="425" t="s">
        <v>3932</v>
      </c>
    </row>
    <row r="9053" spans="1:20" s="425" customFormat="1" x14ac:dyDescent="0.25">
      <c r="A9053" s="425" t="s">
        <v>637</v>
      </c>
      <c r="B9053" s="425" t="s">
        <v>657</v>
      </c>
      <c r="C9053" s="425" t="s">
        <v>639</v>
      </c>
      <c r="D9053" s="425" t="s">
        <v>663</v>
      </c>
      <c r="E9053" s="425" t="s">
        <v>652</v>
      </c>
      <c r="F9053" s="425">
        <v>528004120010</v>
      </c>
      <c r="G9053" s="425" t="s">
        <v>653</v>
      </c>
      <c r="H9053" s="425">
        <v>583590</v>
      </c>
      <c r="I9053" s="425" t="s">
        <v>170</v>
      </c>
      <c r="J9053" s="425">
        <v>202302</v>
      </c>
      <c r="K9053" s="425">
        <v>44844</v>
      </c>
      <c r="L9053" s="425" t="s">
        <v>644</v>
      </c>
      <c r="M9053" s="425">
        <v>19699.740000000002</v>
      </c>
      <c r="N9053" s="425">
        <v>28.98</v>
      </c>
      <c r="O9053" s="425" t="s">
        <v>645</v>
      </c>
      <c r="P9053" s="432">
        <v>30.032</v>
      </c>
      <c r="Q9053" s="425">
        <v>30543689</v>
      </c>
      <c r="R9053" s="425" t="s">
        <v>654</v>
      </c>
      <c r="S9053" s="425" t="s">
        <v>664</v>
      </c>
      <c r="T9053" s="425" t="s">
        <v>3931</v>
      </c>
    </row>
    <row r="9054" spans="1:20" s="425" customFormat="1" x14ac:dyDescent="0.25">
      <c r="A9054" s="425" t="s">
        <v>637</v>
      </c>
      <c r="B9054" s="425" t="s">
        <v>657</v>
      </c>
      <c r="C9054" s="425" t="s">
        <v>639</v>
      </c>
      <c r="D9054" s="425" t="s">
        <v>663</v>
      </c>
      <c r="E9054" s="425" t="s">
        <v>652</v>
      </c>
      <c r="F9054" s="425">
        <v>528004120010</v>
      </c>
      <c r="G9054" s="425" t="s">
        <v>653</v>
      </c>
      <c r="H9054" s="425">
        <v>583590</v>
      </c>
      <c r="I9054" s="425" t="s">
        <v>170</v>
      </c>
      <c r="J9054" s="425">
        <v>202302</v>
      </c>
      <c r="K9054" s="425">
        <v>44844</v>
      </c>
      <c r="L9054" s="425" t="s">
        <v>644</v>
      </c>
      <c r="M9054" s="425">
        <v>19699.740000000002</v>
      </c>
      <c r="N9054" s="425">
        <v>28.98</v>
      </c>
      <c r="O9054" s="425" t="s">
        <v>645</v>
      </c>
      <c r="P9054" s="432">
        <v>30.032</v>
      </c>
      <c r="Q9054" s="425">
        <v>30543689</v>
      </c>
      <c r="R9054" s="425" t="s">
        <v>654</v>
      </c>
      <c r="S9054" s="425" t="s">
        <v>664</v>
      </c>
      <c r="T9054" s="425" t="s">
        <v>3930</v>
      </c>
    </row>
    <row r="9055" spans="1:20" s="425" customFormat="1" x14ac:dyDescent="0.25">
      <c r="A9055" s="425" t="s">
        <v>637</v>
      </c>
      <c r="B9055" s="425" t="s">
        <v>730</v>
      </c>
      <c r="C9055" s="425" t="s">
        <v>639</v>
      </c>
      <c r="D9055" s="425" t="s">
        <v>695</v>
      </c>
      <c r="E9055" s="425" t="s">
        <v>673</v>
      </c>
      <c r="F9055" s="425">
        <v>528004120002</v>
      </c>
      <c r="G9055" s="425" t="s">
        <v>642</v>
      </c>
      <c r="H9055" s="425">
        <v>583148</v>
      </c>
      <c r="I9055" s="425" t="s">
        <v>699</v>
      </c>
      <c r="J9055" s="425">
        <v>202302</v>
      </c>
      <c r="K9055" s="425">
        <v>44845</v>
      </c>
      <c r="L9055" s="425" t="s">
        <v>644</v>
      </c>
      <c r="M9055" s="425">
        <v>-16331.52</v>
      </c>
      <c r="N9055" s="425">
        <v>-24.03</v>
      </c>
      <c r="O9055" s="425" t="s">
        <v>645</v>
      </c>
      <c r="P9055" s="432">
        <v>-24.902000000000001</v>
      </c>
      <c r="Q9055" s="425">
        <v>30543689</v>
      </c>
      <c r="R9055" s="425" t="s">
        <v>646</v>
      </c>
      <c r="S9055" s="425">
        <v>2057784</v>
      </c>
      <c r="T9055" s="425" t="s">
        <v>3940</v>
      </c>
    </row>
    <row r="9056" spans="1:20" s="425" customFormat="1" x14ac:dyDescent="0.25">
      <c r="A9056" s="425" t="s">
        <v>637</v>
      </c>
      <c r="B9056" s="425" t="s">
        <v>730</v>
      </c>
      <c r="C9056" s="425" t="s">
        <v>639</v>
      </c>
      <c r="D9056" s="425" t="s">
        <v>695</v>
      </c>
      <c r="E9056" s="425" t="s">
        <v>673</v>
      </c>
      <c r="F9056" s="425">
        <v>528004120002</v>
      </c>
      <c r="G9056" s="425" t="s">
        <v>642</v>
      </c>
      <c r="H9056" s="425">
        <v>583133</v>
      </c>
      <c r="I9056" s="425" t="s">
        <v>29</v>
      </c>
      <c r="J9056" s="425">
        <v>202302</v>
      </c>
      <c r="K9056" s="425">
        <v>44845</v>
      </c>
      <c r="L9056" s="425" t="s">
        <v>644</v>
      </c>
      <c r="M9056" s="425">
        <v>16331.52</v>
      </c>
      <c r="N9056" s="425">
        <v>24.03</v>
      </c>
      <c r="O9056" s="425" t="s">
        <v>645</v>
      </c>
      <c r="P9056" s="432">
        <v>24.902000000000001</v>
      </c>
      <c r="Q9056" s="425">
        <v>30543689</v>
      </c>
      <c r="R9056" s="425" t="s">
        <v>646</v>
      </c>
      <c r="S9056" s="425">
        <v>2057784</v>
      </c>
      <c r="T9056" s="425" t="s">
        <v>3940</v>
      </c>
    </row>
    <row r="9057" spans="1:20" s="425" customFormat="1" x14ac:dyDescent="0.25">
      <c r="A9057" s="425" t="s">
        <v>637</v>
      </c>
      <c r="B9057" s="425" t="s">
        <v>659</v>
      </c>
      <c r="C9057" s="425" t="s">
        <v>639</v>
      </c>
      <c r="D9057" s="425" t="s">
        <v>663</v>
      </c>
      <c r="E9057" s="425" t="s">
        <v>652</v>
      </c>
      <c r="F9057" s="425">
        <v>528004120010</v>
      </c>
      <c r="G9057" s="425" t="s">
        <v>653</v>
      </c>
      <c r="H9057" s="425">
        <v>583590</v>
      </c>
      <c r="I9057" s="425" t="s">
        <v>170</v>
      </c>
      <c r="J9057" s="425">
        <v>202302</v>
      </c>
      <c r="K9057" s="425">
        <v>44846</v>
      </c>
      <c r="L9057" s="425" t="s">
        <v>644</v>
      </c>
      <c r="M9057" s="425">
        <v>7911.54</v>
      </c>
      <c r="N9057" s="425">
        <v>11.64</v>
      </c>
      <c r="O9057" s="425" t="s">
        <v>645</v>
      </c>
      <c r="P9057" s="432">
        <v>12.063000000000001</v>
      </c>
      <c r="Q9057" s="425">
        <v>30543689</v>
      </c>
      <c r="R9057" s="425" t="s">
        <v>654</v>
      </c>
      <c r="S9057" s="425" t="s">
        <v>664</v>
      </c>
      <c r="T9057" s="425" t="s">
        <v>3947</v>
      </c>
    </row>
    <row r="9058" spans="1:20" s="425" customFormat="1" x14ac:dyDescent="0.25">
      <c r="A9058" s="425" t="s">
        <v>637</v>
      </c>
      <c r="B9058" s="425" t="s">
        <v>659</v>
      </c>
      <c r="C9058" s="425" t="s">
        <v>639</v>
      </c>
      <c r="D9058" s="425" t="s">
        <v>663</v>
      </c>
      <c r="E9058" s="425" t="s">
        <v>652</v>
      </c>
      <c r="F9058" s="425">
        <v>528004120010</v>
      </c>
      <c r="G9058" s="425" t="s">
        <v>653</v>
      </c>
      <c r="H9058" s="425">
        <v>583590</v>
      </c>
      <c r="I9058" s="425" t="s">
        <v>170</v>
      </c>
      <c r="J9058" s="425">
        <v>202302</v>
      </c>
      <c r="K9058" s="425">
        <v>44846</v>
      </c>
      <c r="L9058" s="425" t="s">
        <v>644</v>
      </c>
      <c r="M9058" s="425">
        <v>-7911.54</v>
      </c>
      <c r="N9058" s="425">
        <v>-11.64</v>
      </c>
      <c r="O9058" s="425" t="s">
        <v>645</v>
      </c>
      <c r="P9058" s="432">
        <v>-12.063000000000001</v>
      </c>
      <c r="Q9058" s="425">
        <v>30543689</v>
      </c>
      <c r="R9058" s="425" t="s">
        <v>654</v>
      </c>
      <c r="S9058" s="425" t="s">
        <v>664</v>
      </c>
      <c r="T9058" s="425" t="s">
        <v>3944</v>
      </c>
    </row>
    <row r="9059" spans="1:20" s="425" customFormat="1" x14ac:dyDescent="0.25">
      <c r="A9059" s="425" t="s">
        <v>637</v>
      </c>
      <c r="B9059" s="425" t="s">
        <v>659</v>
      </c>
      <c r="C9059" s="425" t="s">
        <v>639</v>
      </c>
      <c r="D9059" s="425" t="s">
        <v>663</v>
      </c>
      <c r="E9059" s="425" t="s">
        <v>652</v>
      </c>
      <c r="F9059" s="425">
        <v>528004120010</v>
      </c>
      <c r="G9059" s="425" t="s">
        <v>653</v>
      </c>
      <c r="H9059" s="425">
        <v>583590</v>
      </c>
      <c r="I9059" s="425" t="s">
        <v>170</v>
      </c>
      <c r="J9059" s="425">
        <v>202302</v>
      </c>
      <c r="K9059" s="425">
        <v>44846</v>
      </c>
      <c r="L9059" s="425" t="s">
        <v>644</v>
      </c>
      <c r="M9059" s="425">
        <v>7911.54</v>
      </c>
      <c r="N9059" s="425">
        <v>11.64</v>
      </c>
      <c r="O9059" s="425" t="s">
        <v>645</v>
      </c>
      <c r="P9059" s="432">
        <v>12.063000000000001</v>
      </c>
      <c r="Q9059" s="425">
        <v>30543689</v>
      </c>
      <c r="R9059" s="425" t="s">
        <v>654</v>
      </c>
      <c r="S9059" s="425" t="s">
        <v>664</v>
      </c>
      <c r="T9059" s="425" t="s">
        <v>3943</v>
      </c>
    </row>
    <row r="9060" spans="1:20" s="425" customFormat="1" x14ac:dyDescent="0.25">
      <c r="A9060" s="425" t="s">
        <v>637</v>
      </c>
      <c r="B9060" s="425" t="s">
        <v>659</v>
      </c>
      <c r="C9060" s="425" t="s">
        <v>639</v>
      </c>
      <c r="D9060" s="425" t="s">
        <v>663</v>
      </c>
      <c r="E9060" s="425" t="s">
        <v>652</v>
      </c>
      <c r="F9060" s="425">
        <v>528004120010</v>
      </c>
      <c r="G9060" s="425" t="s">
        <v>653</v>
      </c>
      <c r="H9060" s="425">
        <v>583591</v>
      </c>
      <c r="I9060" s="425" t="s">
        <v>172</v>
      </c>
      <c r="J9060" s="425">
        <v>202302</v>
      </c>
      <c r="K9060" s="425">
        <v>44846</v>
      </c>
      <c r="L9060" s="425" t="s">
        <v>644</v>
      </c>
      <c r="M9060" s="425">
        <v>-7911.54</v>
      </c>
      <c r="N9060" s="425">
        <v>-11.64</v>
      </c>
      <c r="O9060" s="425" t="s">
        <v>645</v>
      </c>
      <c r="P9060" s="432">
        <v>-12.063000000000001</v>
      </c>
      <c r="Q9060" s="425">
        <v>30543689</v>
      </c>
      <c r="R9060" s="425" t="s">
        <v>654</v>
      </c>
      <c r="S9060" s="425" t="s">
        <v>664</v>
      </c>
      <c r="T9060" s="425" t="s">
        <v>3947</v>
      </c>
    </row>
    <row r="9061" spans="1:20" s="425" customFormat="1" x14ac:dyDescent="0.25">
      <c r="A9061" s="425" t="s">
        <v>637</v>
      </c>
      <c r="B9061" s="425" t="s">
        <v>659</v>
      </c>
      <c r="C9061" s="425" t="s">
        <v>639</v>
      </c>
      <c r="D9061" s="425" t="s">
        <v>663</v>
      </c>
      <c r="E9061" s="425" t="s">
        <v>652</v>
      </c>
      <c r="F9061" s="425">
        <v>528004120010</v>
      </c>
      <c r="G9061" s="425" t="s">
        <v>653</v>
      </c>
      <c r="H9061" s="425">
        <v>583591</v>
      </c>
      <c r="I9061" s="425" t="s">
        <v>172</v>
      </c>
      <c r="J9061" s="425">
        <v>202302</v>
      </c>
      <c r="K9061" s="425">
        <v>44846</v>
      </c>
      <c r="L9061" s="425" t="s">
        <v>644</v>
      </c>
      <c r="M9061" s="425">
        <v>7911.54</v>
      </c>
      <c r="N9061" s="425">
        <v>11.64</v>
      </c>
      <c r="O9061" s="425" t="s">
        <v>645</v>
      </c>
      <c r="P9061" s="432">
        <v>12.063000000000001</v>
      </c>
      <c r="Q9061" s="425">
        <v>30543689</v>
      </c>
      <c r="R9061" s="425" t="s">
        <v>654</v>
      </c>
      <c r="S9061" s="425" t="s">
        <v>664</v>
      </c>
      <c r="T9061" s="425" t="s">
        <v>3944</v>
      </c>
    </row>
    <row r="9062" spans="1:20" s="425" customFormat="1" x14ac:dyDescent="0.25">
      <c r="A9062" s="425" t="s">
        <v>637</v>
      </c>
      <c r="B9062" s="425" t="s">
        <v>659</v>
      </c>
      <c r="C9062" s="425" t="s">
        <v>639</v>
      </c>
      <c r="D9062" s="425" t="s">
        <v>663</v>
      </c>
      <c r="E9062" s="425" t="s">
        <v>652</v>
      </c>
      <c r="F9062" s="425">
        <v>528004120010</v>
      </c>
      <c r="G9062" s="425" t="s">
        <v>653</v>
      </c>
      <c r="H9062" s="425">
        <v>583591</v>
      </c>
      <c r="I9062" s="425" t="s">
        <v>172</v>
      </c>
      <c r="J9062" s="425">
        <v>202302</v>
      </c>
      <c r="K9062" s="425">
        <v>44846</v>
      </c>
      <c r="L9062" s="425" t="s">
        <v>644</v>
      </c>
      <c r="M9062" s="425">
        <v>-7911.54</v>
      </c>
      <c r="N9062" s="425">
        <v>-11.64</v>
      </c>
      <c r="O9062" s="425" t="s">
        <v>645</v>
      </c>
      <c r="P9062" s="432">
        <v>-12.063000000000001</v>
      </c>
      <c r="Q9062" s="425">
        <v>30543689</v>
      </c>
      <c r="R9062" s="425" t="s">
        <v>654</v>
      </c>
      <c r="S9062" s="425" t="s">
        <v>664</v>
      </c>
      <c r="T9062" s="425" t="s">
        <v>3943</v>
      </c>
    </row>
    <row r="9063" spans="1:20" s="425" customFormat="1" x14ac:dyDescent="0.25">
      <c r="A9063" s="425" t="s">
        <v>637</v>
      </c>
      <c r="B9063" s="425" t="s">
        <v>991</v>
      </c>
      <c r="C9063" s="425" t="s">
        <v>639</v>
      </c>
      <c r="D9063" s="425" t="s">
        <v>651</v>
      </c>
      <c r="E9063" s="425" t="s">
        <v>673</v>
      </c>
      <c r="F9063" s="425">
        <v>528004120002</v>
      </c>
      <c r="G9063" s="425" t="s">
        <v>642</v>
      </c>
      <c r="H9063" s="425">
        <v>583133</v>
      </c>
      <c r="I9063" s="425" t="s">
        <v>29</v>
      </c>
      <c r="J9063" s="425">
        <v>202302</v>
      </c>
      <c r="K9063" s="425">
        <v>44847</v>
      </c>
      <c r="L9063" s="425" t="s">
        <v>644</v>
      </c>
      <c r="M9063" s="425">
        <v>15501.52</v>
      </c>
      <c r="N9063" s="425">
        <v>22.8</v>
      </c>
      <c r="O9063" s="425" t="s">
        <v>645</v>
      </c>
      <c r="P9063" s="432">
        <v>23.628</v>
      </c>
      <c r="Q9063" s="425">
        <v>30543689</v>
      </c>
      <c r="R9063" s="425" t="s">
        <v>646</v>
      </c>
      <c r="S9063" s="425">
        <v>8540279</v>
      </c>
      <c r="T9063" s="425" t="s">
        <v>3957</v>
      </c>
    </row>
    <row r="9064" spans="1:20" s="425" customFormat="1" x14ac:dyDescent="0.25">
      <c r="A9064" s="425" t="s">
        <v>637</v>
      </c>
      <c r="B9064" s="425" t="s">
        <v>991</v>
      </c>
      <c r="C9064" s="425" t="s">
        <v>639</v>
      </c>
      <c r="D9064" s="425" t="s">
        <v>640</v>
      </c>
      <c r="E9064" s="425" t="s">
        <v>708</v>
      </c>
      <c r="F9064" s="425">
        <v>528004120002</v>
      </c>
      <c r="G9064" s="425" t="s">
        <v>642</v>
      </c>
      <c r="H9064" s="425">
        <v>856781</v>
      </c>
      <c r="I9064" s="425" t="s">
        <v>476</v>
      </c>
      <c r="J9064" s="425">
        <v>202302</v>
      </c>
      <c r="K9064" s="425">
        <v>44847</v>
      </c>
      <c r="L9064" s="425" t="s">
        <v>644</v>
      </c>
      <c r="M9064" s="425">
        <v>2857.14</v>
      </c>
      <c r="N9064" s="425">
        <v>4.2</v>
      </c>
      <c r="O9064" s="425" t="s">
        <v>645</v>
      </c>
      <c r="P9064" s="432">
        <v>4.3520000000000003</v>
      </c>
      <c r="Q9064" s="425">
        <v>30543689</v>
      </c>
      <c r="R9064" s="425" t="s">
        <v>646</v>
      </c>
      <c r="S9064" s="425">
        <v>8540039</v>
      </c>
      <c r="T9064" s="425" t="s">
        <v>3949</v>
      </c>
    </row>
    <row r="9065" spans="1:20" s="425" customFormat="1" x14ac:dyDescent="0.25">
      <c r="A9065" s="425" t="s">
        <v>637</v>
      </c>
      <c r="B9065" s="425" t="s">
        <v>991</v>
      </c>
      <c r="C9065" s="425" t="s">
        <v>639</v>
      </c>
      <c r="D9065" s="425" t="s">
        <v>640</v>
      </c>
      <c r="E9065" s="425" t="s">
        <v>708</v>
      </c>
      <c r="F9065" s="425">
        <v>528004120002</v>
      </c>
      <c r="G9065" s="425" t="s">
        <v>642</v>
      </c>
      <c r="H9065" s="425">
        <v>583155</v>
      </c>
      <c r="I9065" s="425" t="s">
        <v>45</v>
      </c>
      <c r="J9065" s="425">
        <v>202302</v>
      </c>
      <c r="K9065" s="425">
        <v>44847</v>
      </c>
      <c r="L9065" s="425" t="s">
        <v>644</v>
      </c>
      <c r="M9065" s="425">
        <v>-2857.14</v>
      </c>
      <c r="N9065" s="425">
        <v>-4.2</v>
      </c>
      <c r="O9065" s="425" t="s">
        <v>645</v>
      </c>
      <c r="P9065" s="432">
        <v>-4.3520000000000003</v>
      </c>
      <c r="Q9065" s="425">
        <v>30543689</v>
      </c>
      <c r="R9065" s="425" t="s">
        <v>646</v>
      </c>
      <c r="S9065" s="425">
        <v>8540039</v>
      </c>
      <c r="T9065" s="425" t="s">
        <v>3949</v>
      </c>
    </row>
    <row r="9066" spans="1:20" s="425" customFormat="1" x14ac:dyDescent="0.25">
      <c r="A9066" s="425" t="s">
        <v>637</v>
      </c>
      <c r="B9066" s="425" t="s">
        <v>991</v>
      </c>
      <c r="C9066" s="425" t="s">
        <v>639</v>
      </c>
      <c r="D9066" s="425" t="s">
        <v>651</v>
      </c>
      <c r="E9066" s="425" t="s">
        <v>673</v>
      </c>
      <c r="F9066" s="425">
        <v>528004120002</v>
      </c>
      <c r="G9066" s="425" t="s">
        <v>642</v>
      </c>
      <c r="H9066" s="425">
        <v>583148</v>
      </c>
      <c r="I9066" s="425" t="s">
        <v>699</v>
      </c>
      <c r="J9066" s="425">
        <v>202302</v>
      </c>
      <c r="K9066" s="425">
        <v>44847</v>
      </c>
      <c r="L9066" s="425" t="s">
        <v>644</v>
      </c>
      <c r="M9066" s="425">
        <v>-15501.52</v>
      </c>
      <c r="N9066" s="425">
        <v>-22.8</v>
      </c>
      <c r="O9066" s="425" t="s">
        <v>645</v>
      </c>
      <c r="P9066" s="432">
        <v>-23.628</v>
      </c>
      <c r="Q9066" s="425">
        <v>30543689</v>
      </c>
      <c r="R9066" s="425" t="s">
        <v>646</v>
      </c>
      <c r="S9066" s="425">
        <v>8540279</v>
      </c>
      <c r="T9066" s="425" t="s">
        <v>3957</v>
      </c>
    </row>
    <row r="9067" spans="1:20" s="425" customFormat="1" x14ac:dyDescent="0.25">
      <c r="A9067" s="425" t="s">
        <v>637</v>
      </c>
      <c r="B9067" s="425" t="s">
        <v>991</v>
      </c>
      <c r="C9067" s="425" t="s">
        <v>639</v>
      </c>
      <c r="D9067" s="425" t="s">
        <v>651</v>
      </c>
      <c r="E9067" s="425" t="s">
        <v>667</v>
      </c>
      <c r="F9067" s="425">
        <v>528004120002</v>
      </c>
      <c r="G9067" s="425" t="s">
        <v>642</v>
      </c>
      <c r="H9067" s="425">
        <v>583149</v>
      </c>
      <c r="I9067" s="425" t="s">
        <v>680</v>
      </c>
      <c r="J9067" s="425">
        <v>202302</v>
      </c>
      <c r="K9067" s="425">
        <v>44847</v>
      </c>
      <c r="L9067" s="425" t="s">
        <v>644</v>
      </c>
      <c r="M9067" s="425">
        <v>-45882.35</v>
      </c>
      <c r="N9067" s="425">
        <v>-67.5</v>
      </c>
      <c r="O9067" s="425" t="s">
        <v>645</v>
      </c>
      <c r="P9067" s="432">
        <v>-69.95</v>
      </c>
      <c r="Q9067" s="425">
        <v>30543689</v>
      </c>
      <c r="R9067" s="425" t="s">
        <v>646</v>
      </c>
      <c r="S9067" s="425">
        <v>8540399</v>
      </c>
      <c r="T9067" s="425" t="s">
        <v>3954</v>
      </c>
    </row>
    <row r="9068" spans="1:20" s="425" customFormat="1" x14ac:dyDescent="0.25">
      <c r="A9068" s="425" t="s">
        <v>637</v>
      </c>
      <c r="B9068" s="425" t="s">
        <v>991</v>
      </c>
      <c r="C9068" s="425" t="s">
        <v>639</v>
      </c>
      <c r="D9068" s="425" t="s">
        <v>651</v>
      </c>
      <c r="E9068" s="425" t="s">
        <v>667</v>
      </c>
      <c r="F9068" s="425">
        <v>528004120002</v>
      </c>
      <c r="G9068" s="425" t="s">
        <v>642</v>
      </c>
      <c r="H9068" s="425">
        <v>583135</v>
      </c>
      <c r="I9068" s="425" t="s">
        <v>31</v>
      </c>
      <c r="J9068" s="425">
        <v>202302</v>
      </c>
      <c r="K9068" s="425">
        <v>44847</v>
      </c>
      <c r="L9068" s="425" t="s">
        <v>644</v>
      </c>
      <c r="M9068" s="425">
        <v>45882.35</v>
      </c>
      <c r="N9068" s="425">
        <v>67.5</v>
      </c>
      <c r="O9068" s="425" t="s">
        <v>645</v>
      </c>
      <c r="P9068" s="432">
        <v>69.95</v>
      </c>
      <c r="Q9068" s="425">
        <v>30543689</v>
      </c>
      <c r="R9068" s="425" t="s">
        <v>646</v>
      </c>
      <c r="S9068" s="425">
        <v>8540399</v>
      </c>
      <c r="T9068" s="425" t="s">
        <v>3954</v>
      </c>
    </row>
    <row r="9069" spans="1:20" s="425" customFormat="1" x14ac:dyDescent="0.25">
      <c r="A9069" s="425" t="s">
        <v>637</v>
      </c>
      <c r="B9069" s="425" t="s">
        <v>991</v>
      </c>
      <c r="C9069" s="425" t="s">
        <v>639</v>
      </c>
      <c r="D9069" s="425" t="s">
        <v>640</v>
      </c>
      <c r="E9069" s="425" t="s">
        <v>673</v>
      </c>
      <c r="F9069" s="425">
        <v>528004120002</v>
      </c>
      <c r="G9069" s="425" t="s">
        <v>642</v>
      </c>
      <c r="H9069" s="425">
        <v>583148</v>
      </c>
      <c r="I9069" s="425" t="s">
        <v>699</v>
      </c>
      <c r="J9069" s="425">
        <v>202302</v>
      </c>
      <c r="K9069" s="425">
        <v>44847</v>
      </c>
      <c r="L9069" s="425" t="s">
        <v>644</v>
      </c>
      <c r="M9069" s="425">
        <v>-1920.84</v>
      </c>
      <c r="N9069" s="425">
        <v>-2.83</v>
      </c>
      <c r="O9069" s="425" t="s">
        <v>645</v>
      </c>
      <c r="P9069" s="432">
        <v>-2.9329999999999998</v>
      </c>
      <c r="Q9069" s="425">
        <v>30543689</v>
      </c>
      <c r="R9069" s="425" t="s">
        <v>646</v>
      </c>
      <c r="S9069" s="425">
        <v>8540206</v>
      </c>
      <c r="T9069" s="425" t="s">
        <v>3958</v>
      </c>
    </row>
    <row r="9070" spans="1:20" s="425" customFormat="1" x14ac:dyDescent="0.25">
      <c r="A9070" s="425" t="s">
        <v>637</v>
      </c>
      <c r="B9070" s="425" t="s">
        <v>991</v>
      </c>
      <c r="C9070" s="425" t="s">
        <v>639</v>
      </c>
      <c r="D9070" s="425" t="s">
        <v>640</v>
      </c>
      <c r="E9070" s="425" t="s">
        <v>673</v>
      </c>
      <c r="F9070" s="425">
        <v>528004120002</v>
      </c>
      <c r="G9070" s="425" t="s">
        <v>642</v>
      </c>
      <c r="H9070" s="425">
        <v>583148</v>
      </c>
      <c r="I9070" s="425" t="s">
        <v>699</v>
      </c>
      <c r="J9070" s="425">
        <v>202302</v>
      </c>
      <c r="K9070" s="425">
        <v>44847</v>
      </c>
      <c r="L9070" s="425" t="s">
        <v>644</v>
      </c>
      <c r="M9070" s="425">
        <v>-49681.53</v>
      </c>
      <c r="N9070" s="425">
        <v>-73.09</v>
      </c>
      <c r="O9070" s="425" t="s">
        <v>645</v>
      </c>
      <c r="P9070" s="432">
        <v>-75.742999999999995</v>
      </c>
      <c r="Q9070" s="425">
        <v>30543689</v>
      </c>
      <c r="R9070" s="425" t="s">
        <v>646</v>
      </c>
      <c r="S9070" s="425">
        <v>2029740</v>
      </c>
      <c r="T9070" s="425" t="s">
        <v>3956</v>
      </c>
    </row>
    <row r="9071" spans="1:20" s="425" customFormat="1" x14ac:dyDescent="0.25">
      <c r="A9071" s="425" t="s">
        <v>637</v>
      </c>
      <c r="B9071" s="425" t="s">
        <v>991</v>
      </c>
      <c r="C9071" s="425" t="s">
        <v>639</v>
      </c>
      <c r="D9071" s="425" t="s">
        <v>640</v>
      </c>
      <c r="E9071" s="425" t="s">
        <v>673</v>
      </c>
      <c r="F9071" s="425">
        <v>528004120002</v>
      </c>
      <c r="G9071" s="425" t="s">
        <v>642</v>
      </c>
      <c r="H9071" s="425">
        <v>583148</v>
      </c>
      <c r="I9071" s="425" t="s">
        <v>699</v>
      </c>
      <c r="J9071" s="425">
        <v>202302</v>
      </c>
      <c r="K9071" s="425">
        <v>44847</v>
      </c>
      <c r="L9071" s="425" t="s">
        <v>644</v>
      </c>
      <c r="M9071" s="425">
        <v>-5572.76</v>
      </c>
      <c r="N9071" s="425">
        <v>-8.1999999999999993</v>
      </c>
      <c r="O9071" s="425" t="s">
        <v>645</v>
      </c>
      <c r="P9071" s="432">
        <v>-8.4979999999999993</v>
      </c>
      <c r="Q9071" s="425">
        <v>30543689</v>
      </c>
      <c r="R9071" s="425" t="s">
        <v>646</v>
      </c>
      <c r="S9071" s="425">
        <v>2012905</v>
      </c>
      <c r="T9071" s="425" t="s">
        <v>3955</v>
      </c>
    </row>
    <row r="9072" spans="1:20" s="425" customFormat="1" x14ac:dyDescent="0.25">
      <c r="A9072" s="425" t="s">
        <v>637</v>
      </c>
      <c r="B9072" s="425" t="s">
        <v>991</v>
      </c>
      <c r="C9072" s="425" t="s">
        <v>639</v>
      </c>
      <c r="D9072" s="425" t="s">
        <v>640</v>
      </c>
      <c r="E9072" s="425" t="s">
        <v>673</v>
      </c>
      <c r="F9072" s="425">
        <v>528004120002</v>
      </c>
      <c r="G9072" s="425" t="s">
        <v>642</v>
      </c>
      <c r="H9072" s="425">
        <v>583133</v>
      </c>
      <c r="I9072" s="425" t="s">
        <v>29</v>
      </c>
      <c r="J9072" s="425">
        <v>202302</v>
      </c>
      <c r="K9072" s="425">
        <v>44847</v>
      </c>
      <c r="L9072" s="425" t="s">
        <v>644</v>
      </c>
      <c r="M9072" s="425">
        <v>1920.84</v>
      </c>
      <c r="N9072" s="425">
        <v>2.83</v>
      </c>
      <c r="O9072" s="425" t="s">
        <v>645</v>
      </c>
      <c r="P9072" s="432">
        <v>2.9329999999999998</v>
      </c>
      <c r="Q9072" s="425">
        <v>30543689</v>
      </c>
      <c r="R9072" s="425" t="s">
        <v>646</v>
      </c>
      <c r="S9072" s="425">
        <v>8540206</v>
      </c>
      <c r="T9072" s="425" t="s">
        <v>3958</v>
      </c>
    </row>
    <row r="9073" spans="1:20" s="425" customFormat="1" x14ac:dyDescent="0.25">
      <c r="A9073" s="425" t="s">
        <v>637</v>
      </c>
      <c r="B9073" s="425" t="s">
        <v>991</v>
      </c>
      <c r="C9073" s="425" t="s">
        <v>639</v>
      </c>
      <c r="D9073" s="425" t="s">
        <v>640</v>
      </c>
      <c r="E9073" s="425" t="s">
        <v>673</v>
      </c>
      <c r="F9073" s="425">
        <v>528004120002</v>
      </c>
      <c r="G9073" s="425" t="s">
        <v>642</v>
      </c>
      <c r="H9073" s="425">
        <v>583133</v>
      </c>
      <c r="I9073" s="425" t="s">
        <v>29</v>
      </c>
      <c r="J9073" s="425">
        <v>202302</v>
      </c>
      <c r="K9073" s="425">
        <v>44847</v>
      </c>
      <c r="L9073" s="425" t="s">
        <v>644</v>
      </c>
      <c r="M9073" s="425">
        <v>49681.53</v>
      </c>
      <c r="N9073" s="425">
        <v>73.09</v>
      </c>
      <c r="O9073" s="425" t="s">
        <v>645</v>
      </c>
      <c r="P9073" s="432">
        <v>75.742999999999995</v>
      </c>
      <c r="Q9073" s="425">
        <v>30543689</v>
      </c>
      <c r="R9073" s="425" t="s">
        <v>646</v>
      </c>
      <c r="S9073" s="425">
        <v>2029740</v>
      </c>
      <c r="T9073" s="425" t="s">
        <v>3956</v>
      </c>
    </row>
    <row r="9074" spans="1:20" s="425" customFormat="1" x14ac:dyDescent="0.25">
      <c r="A9074" s="425" t="s">
        <v>637</v>
      </c>
      <c r="B9074" s="425" t="s">
        <v>991</v>
      </c>
      <c r="C9074" s="425" t="s">
        <v>639</v>
      </c>
      <c r="D9074" s="425" t="s">
        <v>640</v>
      </c>
      <c r="E9074" s="425" t="s">
        <v>673</v>
      </c>
      <c r="F9074" s="425">
        <v>528004120002</v>
      </c>
      <c r="G9074" s="425" t="s">
        <v>642</v>
      </c>
      <c r="H9074" s="425">
        <v>583133</v>
      </c>
      <c r="I9074" s="425" t="s">
        <v>29</v>
      </c>
      <c r="J9074" s="425">
        <v>202302</v>
      </c>
      <c r="K9074" s="425">
        <v>44847</v>
      </c>
      <c r="L9074" s="425" t="s">
        <v>644</v>
      </c>
      <c r="M9074" s="425">
        <v>5572.76</v>
      </c>
      <c r="N9074" s="425">
        <v>8.1999999999999993</v>
      </c>
      <c r="O9074" s="425" t="s">
        <v>645</v>
      </c>
      <c r="P9074" s="432">
        <v>8.4979999999999993</v>
      </c>
      <c r="Q9074" s="425">
        <v>30543689</v>
      </c>
      <c r="R9074" s="425" t="s">
        <v>646</v>
      </c>
      <c r="S9074" s="425">
        <v>2012905</v>
      </c>
      <c r="T9074" s="425" t="s">
        <v>3955</v>
      </c>
    </row>
    <row r="9075" spans="1:20" s="425" customFormat="1" x14ac:dyDescent="0.25">
      <c r="A9075" s="425" t="s">
        <v>637</v>
      </c>
      <c r="B9075" s="425" t="s">
        <v>732</v>
      </c>
      <c r="C9075" s="425" t="s">
        <v>639</v>
      </c>
      <c r="D9075" s="425" t="s">
        <v>695</v>
      </c>
      <c r="E9075" s="425" t="s">
        <v>673</v>
      </c>
      <c r="F9075" s="425">
        <v>528004120002</v>
      </c>
      <c r="G9075" s="425" t="s">
        <v>642</v>
      </c>
      <c r="H9075" s="425">
        <v>583133</v>
      </c>
      <c r="I9075" s="425" t="s">
        <v>29</v>
      </c>
      <c r="J9075" s="425">
        <v>202302</v>
      </c>
      <c r="K9075" s="425">
        <v>44854</v>
      </c>
      <c r="L9075" s="425" t="s">
        <v>644</v>
      </c>
      <c r="M9075" s="425">
        <v>74062.5</v>
      </c>
      <c r="N9075" s="425">
        <v>108.95</v>
      </c>
      <c r="O9075" s="425" t="s">
        <v>645</v>
      </c>
      <c r="P9075" s="432">
        <v>112.905</v>
      </c>
      <c r="Q9075" s="425">
        <v>30543689</v>
      </c>
      <c r="R9075" s="425" t="s">
        <v>646</v>
      </c>
      <c r="S9075" s="425">
        <v>2057784</v>
      </c>
      <c r="T9075" s="425" t="s">
        <v>3976</v>
      </c>
    </row>
    <row r="9076" spans="1:20" s="425" customFormat="1" x14ac:dyDescent="0.25">
      <c r="A9076" s="425" t="s">
        <v>637</v>
      </c>
      <c r="B9076" s="425" t="s">
        <v>732</v>
      </c>
      <c r="C9076" s="425" t="s">
        <v>639</v>
      </c>
      <c r="D9076" s="425" t="s">
        <v>695</v>
      </c>
      <c r="E9076" s="425" t="s">
        <v>673</v>
      </c>
      <c r="F9076" s="425">
        <v>528004120002</v>
      </c>
      <c r="G9076" s="425" t="s">
        <v>642</v>
      </c>
      <c r="H9076" s="425">
        <v>583148</v>
      </c>
      <c r="I9076" s="425" t="s">
        <v>699</v>
      </c>
      <c r="J9076" s="425">
        <v>202302</v>
      </c>
      <c r="K9076" s="425">
        <v>44854</v>
      </c>
      <c r="L9076" s="425" t="s">
        <v>644</v>
      </c>
      <c r="M9076" s="425">
        <v>-74062.5</v>
      </c>
      <c r="N9076" s="425">
        <v>-108.95</v>
      </c>
      <c r="O9076" s="425" t="s">
        <v>645</v>
      </c>
      <c r="P9076" s="432">
        <v>-112.905</v>
      </c>
      <c r="Q9076" s="425">
        <v>30543689</v>
      </c>
      <c r="R9076" s="425" t="s">
        <v>646</v>
      </c>
      <c r="S9076" s="425">
        <v>2057784</v>
      </c>
      <c r="T9076" s="425" t="s">
        <v>3976</v>
      </c>
    </row>
    <row r="9077" spans="1:20" s="425" customFormat="1" x14ac:dyDescent="0.25">
      <c r="A9077" s="425" t="s">
        <v>637</v>
      </c>
      <c r="B9077" s="425" t="s">
        <v>662</v>
      </c>
      <c r="C9077" s="425" t="s">
        <v>639</v>
      </c>
      <c r="D9077" s="425" t="s">
        <v>663</v>
      </c>
      <c r="E9077" s="425" t="s">
        <v>652</v>
      </c>
      <c r="F9077" s="425">
        <v>528004120010</v>
      </c>
      <c r="G9077" s="425" t="s">
        <v>653</v>
      </c>
      <c r="H9077" s="425">
        <v>583591</v>
      </c>
      <c r="I9077" s="425" t="s">
        <v>172</v>
      </c>
      <c r="J9077" s="425">
        <v>202302</v>
      </c>
      <c r="K9077" s="425">
        <v>44854</v>
      </c>
      <c r="L9077" s="425" t="s">
        <v>644</v>
      </c>
      <c r="M9077" s="425">
        <v>-39557.699999999997</v>
      </c>
      <c r="N9077" s="425">
        <v>-58.19</v>
      </c>
      <c r="O9077" s="425" t="s">
        <v>645</v>
      </c>
      <c r="P9077" s="432">
        <v>-60.302</v>
      </c>
      <c r="Q9077" s="425">
        <v>30543689</v>
      </c>
      <c r="R9077" s="425" t="s">
        <v>654</v>
      </c>
      <c r="S9077" s="425" t="s">
        <v>664</v>
      </c>
      <c r="T9077" s="425" t="s">
        <v>3974</v>
      </c>
    </row>
    <row r="9078" spans="1:20" s="425" customFormat="1" x14ac:dyDescent="0.25">
      <c r="A9078" s="425" t="s">
        <v>637</v>
      </c>
      <c r="B9078" s="425" t="s">
        <v>662</v>
      </c>
      <c r="C9078" s="425" t="s">
        <v>639</v>
      </c>
      <c r="D9078" s="425" t="s">
        <v>663</v>
      </c>
      <c r="E9078" s="425" t="s">
        <v>652</v>
      </c>
      <c r="F9078" s="425">
        <v>528004120010</v>
      </c>
      <c r="G9078" s="425" t="s">
        <v>653</v>
      </c>
      <c r="H9078" s="425">
        <v>583590</v>
      </c>
      <c r="I9078" s="425" t="s">
        <v>170</v>
      </c>
      <c r="J9078" s="425">
        <v>202302</v>
      </c>
      <c r="K9078" s="425">
        <v>44854</v>
      </c>
      <c r="L9078" s="425" t="s">
        <v>644</v>
      </c>
      <c r="M9078" s="425">
        <v>39557.699999999997</v>
      </c>
      <c r="N9078" s="425">
        <v>58.19</v>
      </c>
      <c r="O9078" s="425" t="s">
        <v>645</v>
      </c>
      <c r="P9078" s="432">
        <v>60.302</v>
      </c>
      <c r="Q9078" s="425">
        <v>30543689</v>
      </c>
      <c r="R9078" s="425" t="s">
        <v>654</v>
      </c>
      <c r="S9078" s="425" t="s">
        <v>664</v>
      </c>
      <c r="T9078" s="425" t="s">
        <v>3974</v>
      </c>
    </row>
    <row r="9079" spans="1:20" s="425" customFormat="1" x14ac:dyDescent="0.25">
      <c r="A9079" s="425" t="s">
        <v>637</v>
      </c>
      <c r="B9079" s="425" t="s">
        <v>1313</v>
      </c>
      <c r="C9079" s="425" t="s">
        <v>639</v>
      </c>
      <c r="D9079" s="425" t="s">
        <v>718</v>
      </c>
      <c r="E9079" s="425" t="s">
        <v>641</v>
      </c>
      <c r="F9079" s="425">
        <v>528004120003</v>
      </c>
      <c r="G9079" s="425" t="s">
        <v>816</v>
      </c>
      <c r="H9079" s="425">
        <v>583557</v>
      </c>
      <c r="I9079" s="425" t="s">
        <v>76</v>
      </c>
      <c r="J9079" s="425">
        <v>202302</v>
      </c>
      <c r="K9079" s="425">
        <v>44858</v>
      </c>
      <c r="L9079" s="425" t="s">
        <v>644</v>
      </c>
      <c r="M9079" s="425">
        <v>10000</v>
      </c>
      <c r="N9079" s="425">
        <v>14.71</v>
      </c>
      <c r="O9079" s="425" t="s">
        <v>645</v>
      </c>
      <c r="P9079" s="432">
        <v>15.244</v>
      </c>
      <c r="Q9079" s="425">
        <v>30543689</v>
      </c>
      <c r="T9079" s="425" t="s">
        <v>4000</v>
      </c>
    </row>
    <row r="9080" spans="1:20" s="425" customFormat="1" x14ac:dyDescent="0.25">
      <c r="A9080" s="425" t="s">
        <v>637</v>
      </c>
      <c r="B9080" s="425" t="s">
        <v>1313</v>
      </c>
      <c r="C9080" s="425" t="s">
        <v>639</v>
      </c>
      <c r="D9080" s="425" t="s">
        <v>718</v>
      </c>
      <c r="E9080" s="425" t="s">
        <v>641</v>
      </c>
      <c r="F9080" s="425">
        <v>528004120003</v>
      </c>
      <c r="G9080" s="425" t="s">
        <v>816</v>
      </c>
      <c r="H9080" s="425">
        <v>583557</v>
      </c>
      <c r="I9080" s="425" t="s">
        <v>76</v>
      </c>
      <c r="J9080" s="425">
        <v>202302</v>
      </c>
      <c r="K9080" s="425">
        <v>44858</v>
      </c>
      <c r="L9080" s="425" t="s">
        <v>644</v>
      </c>
      <c r="M9080" s="425">
        <v>500000</v>
      </c>
      <c r="N9080" s="425">
        <v>735.54</v>
      </c>
      <c r="O9080" s="425" t="s">
        <v>645</v>
      </c>
      <c r="P9080" s="432">
        <v>762.24099999999999</v>
      </c>
      <c r="Q9080" s="425">
        <v>30543689</v>
      </c>
      <c r="T9080" s="425" t="s">
        <v>3999</v>
      </c>
    </row>
    <row r="9081" spans="1:20" s="425" customFormat="1" x14ac:dyDescent="0.25">
      <c r="A9081" s="425" t="s">
        <v>637</v>
      </c>
      <c r="B9081" s="425" t="s">
        <v>1313</v>
      </c>
      <c r="C9081" s="425" t="s">
        <v>639</v>
      </c>
      <c r="D9081" s="425" t="s">
        <v>718</v>
      </c>
      <c r="E9081" s="425" t="s">
        <v>641</v>
      </c>
      <c r="F9081" s="425">
        <v>528004120003</v>
      </c>
      <c r="G9081" s="425" t="s">
        <v>816</v>
      </c>
      <c r="H9081" s="425">
        <v>583561</v>
      </c>
      <c r="I9081" s="425" t="s">
        <v>982</v>
      </c>
      <c r="J9081" s="425">
        <v>202302</v>
      </c>
      <c r="K9081" s="425">
        <v>44858</v>
      </c>
      <c r="L9081" s="425" t="s">
        <v>644</v>
      </c>
      <c r="M9081" s="425">
        <v>-10000</v>
      </c>
      <c r="N9081" s="425">
        <v>-14.71</v>
      </c>
      <c r="O9081" s="425" t="s">
        <v>645</v>
      </c>
      <c r="P9081" s="432">
        <v>-15.244</v>
      </c>
      <c r="Q9081" s="425">
        <v>30543689</v>
      </c>
      <c r="T9081" s="425" t="s">
        <v>4000</v>
      </c>
    </row>
    <row r="9082" spans="1:20" s="425" customFormat="1" x14ac:dyDescent="0.25">
      <c r="A9082" s="425" t="s">
        <v>637</v>
      </c>
      <c r="B9082" s="425" t="s">
        <v>1313</v>
      </c>
      <c r="C9082" s="425" t="s">
        <v>639</v>
      </c>
      <c r="D9082" s="425" t="s">
        <v>718</v>
      </c>
      <c r="E9082" s="425" t="s">
        <v>641</v>
      </c>
      <c r="F9082" s="425">
        <v>528004120003</v>
      </c>
      <c r="G9082" s="425" t="s">
        <v>816</v>
      </c>
      <c r="H9082" s="425">
        <v>583561</v>
      </c>
      <c r="I9082" s="425" t="s">
        <v>982</v>
      </c>
      <c r="J9082" s="425">
        <v>202302</v>
      </c>
      <c r="K9082" s="425">
        <v>44858</v>
      </c>
      <c r="L9082" s="425" t="s">
        <v>644</v>
      </c>
      <c r="M9082" s="425">
        <v>-500000</v>
      </c>
      <c r="N9082" s="425">
        <v>-735.54</v>
      </c>
      <c r="O9082" s="425" t="s">
        <v>645</v>
      </c>
      <c r="P9082" s="432">
        <v>-762.24099999999999</v>
      </c>
      <c r="Q9082" s="425">
        <v>30543689</v>
      </c>
      <c r="T9082" s="425" t="s">
        <v>3999</v>
      </c>
    </row>
    <row r="9083" spans="1:20" s="425" customFormat="1" x14ac:dyDescent="0.25">
      <c r="A9083" s="425" t="s">
        <v>637</v>
      </c>
      <c r="B9083" s="425" t="s">
        <v>1313</v>
      </c>
      <c r="C9083" s="425" t="s">
        <v>639</v>
      </c>
      <c r="D9083" s="425" t="s">
        <v>718</v>
      </c>
      <c r="E9083" s="425" t="s">
        <v>641</v>
      </c>
      <c r="F9083" s="425">
        <v>528004120003</v>
      </c>
      <c r="G9083" s="425" t="s">
        <v>816</v>
      </c>
      <c r="H9083" s="425">
        <v>583561</v>
      </c>
      <c r="I9083" s="425" t="s">
        <v>982</v>
      </c>
      <c r="J9083" s="425">
        <v>202302</v>
      </c>
      <c r="K9083" s="425">
        <v>44858</v>
      </c>
      <c r="L9083" s="425" t="s">
        <v>644</v>
      </c>
      <c r="M9083" s="425">
        <v>-50000</v>
      </c>
      <c r="N9083" s="425">
        <v>-73.55</v>
      </c>
      <c r="O9083" s="425" t="s">
        <v>645</v>
      </c>
      <c r="P9083" s="432">
        <v>-76.22</v>
      </c>
      <c r="Q9083" s="425">
        <v>30543689</v>
      </c>
      <c r="T9083" s="425" t="s">
        <v>3998</v>
      </c>
    </row>
    <row r="9084" spans="1:20" s="425" customFormat="1" x14ac:dyDescent="0.25">
      <c r="A9084" s="425" t="s">
        <v>637</v>
      </c>
      <c r="B9084" s="425" t="s">
        <v>1313</v>
      </c>
      <c r="C9084" s="425" t="s">
        <v>639</v>
      </c>
      <c r="D9084" s="425" t="s">
        <v>718</v>
      </c>
      <c r="E9084" s="425" t="s">
        <v>641</v>
      </c>
      <c r="F9084" s="425">
        <v>528004120003</v>
      </c>
      <c r="G9084" s="425" t="s">
        <v>816</v>
      </c>
      <c r="H9084" s="425">
        <v>583557</v>
      </c>
      <c r="I9084" s="425" t="s">
        <v>76</v>
      </c>
      <c r="J9084" s="425">
        <v>202302</v>
      </c>
      <c r="K9084" s="425">
        <v>44858</v>
      </c>
      <c r="L9084" s="425" t="s">
        <v>644</v>
      </c>
      <c r="M9084" s="425">
        <v>50000</v>
      </c>
      <c r="N9084" s="425">
        <v>73.55</v>
      </c>
      <c r="O9084" s="425" t="s">
        <v>645</v>
      </c>
      <c r="P9084" s="432">
        <v>76.22</v>
      </c>
      <c r="Q9084" s="425">
        <v>30543689</v>
      </c>
      <c r="T9084" s="425" t="s">
        <v>3998</v>
      </c>
    </row>
    <row r="9085" spans="1:20" s="425" customFormat="1" x14ac:dyDescent="0.25">
      <c r="A9085" s="425" t="s">
        <v>637</v>
      </c>
      <c r="B9085" s="425" t="s">
        <v>1220</v>
      </c>
      <c r="C9085" s="425" t="s">
        <v>639</v>
      </c>
      <c r="D9085" s="425" t="s">
        <v>718</v>
      </c>
      <c r="E9085" s="425" t="s">
        <v>652</v>
      </c>
      <c r="F9085" s="425">
        <v>528004120010</v>
      </c>
      <c r="G9085" s="425" t="s">
        <v>653</v>
      </c>
      <c r="H9085" s="425">
        <v>583608</v>
      </c>
      <c r="I9085" s="425" t="s">
        <v>203</v>
      </c>
      <c r="J9085" s="425">
        <v>202302</v>
      </c>
      <c r="K9085" s="425">
        <v>44859</v>
      </c>
      <c r="L9085" s="425" t="s">
        <v>644</v>
      </c>
      <c r="M9085" s="425">
        <v>-1551.48</v>
      </c>
      <c r="N9085" s="425">
        <v>-2.2799999999999998</v>
      </c>
      <c r="O9085" s="425" t="s">
        <v>645</v>
      </c>
      <c r="P9085" s="432">
        <v>-2.363</v>
      </c>
      <c r="Q9085" s="425">
        <v>30543689</v>
      </c>
      <c r="T9085" s="425" t="s">
        <v>4010</v>
      </c>
    </row>
    <row r="9086" spans="1:20" s="425" customFormat="1" x14ac:dyDescent="0.25">
      <c r="A9086" s="425" t="s">
        <v>637</v>
      </c>
      <c r="B9086" s="425" t="s">
        <v>1220</v>
      </c>
      <c r="C9086" s="425" t="s">
        <v>639</v>
      </c>
      <c r="D9086" s="425" t="s">
        <v>718</v>
      </c>
      <c r="E9086" s="425" t="s">
        <v>652</v>
      </c>
      <c r="F9086" s="425">
        <v>528004120010</v>
      </c>
      <c r="G9086" s="425" t="s">
        <v>653</v>
      </c>
      <c r="H9086" s="425">
        <v>583608</v>
      </c>
      <c r="I9086" s="425" t="s">
        <v>203</v>
      </c>
      <c r="J9086" s="425">
        <v>202302</v>
      </c>
      <c r="K9086" s="425">
        <v>44859</v>
      </c>
      <c r="L9086" s="425" t="s">
        <v>644</v>
      </c>
      <c r="M9086" s="425">
        <v>-5947.34</v>
      </c>
      <c r="N9086" s="425">
        <v>-8.75</v>
      </c>
      <c r="O9086" s="425" t="s">
        <v>645</v>
      </c>
      <c r="P9086" s="432">
        <v>-9.0679999999999996</v>
      </c>
      <c r="Q9086" s="425">
        <v>30543689</v>
      </c>
      <c r="T9086" s="425" t="s">
        <v>4002</v>
      </c>
    </row>
    <row r="9087" spans="1:20" s="425" customFormat="1" x14ac:dyDescent="0.25">
      <c r="A9087" s="425" t="s">
        <v>637</v>
      </c>
      <c r="B9087" s="425" t="s">
        <v>998</v>
      </c>
      <c r="C9087" s="425" t="s">
        <v>639</v>
      </c>
      <c r="D9087" s="425" t="s">
        <v>718</v>
      </c>
      <c r="E9087" s="425" t="s">
        <v>652</v>
      </c>
      <c r="F9087" s="425">
        <v>528004120010</v>
      </c>
      <c r="G9087" s="425" t="s">
        <v>653</v>
      </c>
      <c r="H9087" s="425">
        <v>583608</v>
      </c>
      <c r="I9087" s="425" t="s">
        <v>203</v>
      </c>
      <c r="J9087" s="425">
        <v>202302</v>
      </c>
      <c r="K9087" s="425">
        <v>44859</v>
      </c>
      <c r="L9087" s="425" t="s">
        <v>644</v>
      </c>
      <c r="M9087" s="425">
        <v>-615000</v>
      </c>
      <c r="N9087" s="425">
        <v>-904.72</v>
      </c>
      <c r="O9087" s="425" t="s">
        <v>645</v>
      </c>
      <c r="P9087" s="432">
        <v>-937.56299999999999</v>
      </c>
      <c r="Q9087" s="425">
        <v>30543689</v>
      </c>
      <c r="T9087" s="425" t="s">
        <v>4012</v>
      </c>
    </row>
    <row r="9088" spans="1:20" s="425" customFormat="1" x14ac:dyDescent="0.25">
      <c r="A9088" s="425" t="s">
        <v>637</v>
      </c>
      <c r="B9088" s="425" t="s">
        <v>998</v>
      </c>
      <c r="C9088" s="425" t="s">
        <v>639</v>
      </c>
      <c r="D9088" s="425" t="s">
        <v>718</v>
      </c>
      <c r="E9088" s="425" t="s">
        <v>652</v>
      </c>
      <c r="F9088" s="425">
        <v>528004120010</v>
      </c>
      <c r="G9088" s="425" t="s">
        <v>653</v>
      </c>
      <c r="H9088" s="425">
        <v>583609</v>
      </c>
      <c r="I9088" s="425" t="s">
        <v>203</v>
      </c>
      <c r="J9088" s="425">
        <v>202302</v>
      </c>
      <c r="K9088" s="425">
        <v>44859</v>
      </c>
      <c r="L9088" s="425" t="s">
        <v>644</v>
      </c>
      <c r="M9088" s="425">
        <v>615000</v>
      </c>
      <c r="N9088" s="425">
        <v>904.72</v>
      </c>
      <c r="O9088" s="425" t="s">
        <v>645</v>
      </c>
      <c r="P9088" s="432">
        <v>937.56299999999999</v>
      </c>
      <c r="Q9088" s="425">
        <v>30543689</v>
      </c>
      <c r="T9088" s="425" t="s">
        <v>4012</v>
      </c>
    </row>
    <row r="9089" spans="1:20" s="425" customFormat="1" x14ac:dyDescent="0.25">
      <c r="A9089" s="425" t="s">
        <v>637</v>
      </c>
      <c r="B9089" s="425" t="s">
        <v>1220</v>
      </c>
      <c r="C9089" s="425" t="s">
        <v>639</v>
      </c>
      <c r="D9089" s="425" t="s">
        <v>695</v>
      </c>
      <c r="E9089" s="425" t="s">
        <v>652</v>
      </c>
      <c r="F9089" s="425">
        <v>528004120010</v>
      </c>
      <c r="G9089" s="425" t="s">
        <v>653</v>
      </c>
      <c r="H9089" s="425">
        <v>583609</v>
      </c>
      <c r="I9089" s="425" t="s">
        <v>203</v>
      </c>
      <c r="J9089" s="425">
        <v>202302</v>
      </c>
      <c r="K9089" s="425">
        <v>44859</v>
      </c>
      <c r="L9089" s="425" t="s">
        <v>644</v>
      </c>
      <c r="M9089" s="425">
        <v>6940.29</v>
      </c>
      <c r="N9089" s="425">
        <v>10.210000000000001</v>
      </c>
      <c r="O9089" s="425" t="s">
        <v>645</v>
      </c>
      <c r="P9089" s="432">
        <v>10.581</v>
      </c>
      <c r="Q9089" s="425">
        <v>30543689</v>
      </c>
      <c r="T9089" s="425" t="s">
        <v>4003</v>
      </c>
    </row>
    <row r="9090" spans="1:20" s="425" customFormat="1" x14ac:dyDescent="0.25">
      <c r="A9090" s="425" t="s">
        <v>637</v>
      </c>
      <c r="B9090" s="425" t="s">
        <v>1220</v>
      </c>
      <c r="C9090" s="425" t="s">
        <v>639</v>
      </c>
      <c r="D9090" s="425" t="s">
        <v>695</v>
      </c>
      <c r="E9090" s="425" t="s">
        <v>652</v>
      </c>
      <c r="F9090" s="425">
        <v>528004120010</v>
      </c>
      <c r="G9090" s="425" t="s">
        <v>653</v>
      </c>
      <c r="H9090" s="425">
        <v>583608</v>
      </c>
      <c r="I9090" s="425" t="s">
        <v>203</v>
      </c>
      <c r="J9090" s="425">
        <v>202302</v>
      </c>
      <c r="K9090" s="425">
        <v>44859</v>
      </c>
      <c r="L9090" s="425" t="s">
        <v>644</v>
      </c>
      <c r="M9090" s="425">
        <v>-27761.16</v>
      </c>
      <c r="N9090" s="425">
        <v>-40.840000000000003</v>
      </c>
      <c r="O9090" s="425" t="s">
        <v>645</v>
      </c>
      <c r="P9090" s="432">
        <v>-42.323</v>
      </c>
      <c r="Q9090" s="425">
        <v>30543689</v>
      </c>
      <c r="T9090" s="425" t="s">
        <v>4009</v>
      </c>
    </row>
    <row r="9091" spans="1:20" s="425" customFormat="1" x14ac:dyDescent="0.25">
      <c r="A9091" s="425" t="s">
        <v>637</v>
      </c>
      <c r="B9091" s="425" t="s">
        <v>1220</v>
      </c>
      <c r="C9091" s="425" t="s">
        <v>639</v>
      </c>
      <c r="D9091" s="425" t="s">
        <v>663</v>
      </c>
      <c r="E9091" s="425" t="s">
        <v>652</v>
      </c>
      <c r="F9091" s="425">
        <v>528004120010</v>
      </c>
      <c r="G9091" s="425" t="s">
        <v>653</v>
      </c>
      <c r="H9091" s="425">
        <v>583608</v>
      </c>
      <c r="I9091" s="425" t="s">
        <v>203</v>
      </c>
      <c r="J9091" s="425">
        <v>202302</v>
      </c>
      <c r="K9091" s="425">
        <v>44859</v>
      </c>
      <c r="L9091" s="425" t="s">
        <v>644</v>
      </c>
      <c r="M9091" s="425">
        <v>-1977.89</v>
      </c>
      <c r="N9091" s="425">
        <v>-2.91</v>
      </c>
      <c r="O9091" s="425" t="s">
        <v>645</v>
      </c>
      <c r="P9091" s="432">
        <v>-3.016</v>
      </c>
      <c r="Q9091" s="425">
        <v>30543689</v>
      </c>
      <c r="T9091" s="425" t="s">
        <v>4008</v>
      </c>
    </row>
    <row r="9092" spans="1:20" s="425" customFormat="1" x14ac:dyDescent="0.25">
      <c r="A9092" s="425" t="s">
        <v>637</v>
      </c>
      <c r="B9092" s="425" t="s">
        <v>1220</v>
      </c>
      <c r="C9092" s="425" t="s">
        <v>639</v>
      </c>
      <c r="D9092" s="425" t="s">
        <v>663</v>
      </c>
      <c r="E9092" s="425" t="s">
        <v>652</v>
      </c>
      <c r="F9092" s="425">
        <v>528004120010</v>
      </c>
      <c r="G9092" s="425" t="s">
        <v>653</v>
      </c>
      <c r="H9092" s="425">
        <v>583608</v>
      </c>
      <c r="I9092" s="425" t="s">
        <v>203</v>
      </c>
      <c r="J9092" s="425">
        <v>202302</v>
      </c>
      <c r="K9092" s="425">
        <v>44859</v>
      </c>
      <c r="L9092" s="425" t="s">
        <v>644</v>
      </c>
      <c r="M9092" s="425">
        <v>-9889.43</v>
      </c>
      <c r="N9092" s="425">
        <v>-14.55</v>
      </c>
      <c r="O9092" s="425" t="s">
        <v>645</v>
      </c>
      <c r="P9092" s="432">
        <v>-15.077999999999999</v>
      </c>
      <c r="Q9092" s="425">
        <v>30543689</v>
      </c>
      <c r="T9092" s="425" t="s">
        <v>4007</v>
      </c>
    </row>
    <row r="9093" spans="1:20" s="425" customFormat="1" x14ac:dyDescent="0.25">
      <c r="A9093" s="425" t="s">
        <v>637</v>
      </c>
      <c r="B9093" s="425" t="s">
        <v>1220</v>
      </c>
      <c r="C9093" s="425" t="s">
        <v>639</v>
      </c>
      <c r="D9093" s="425" t="s">
        <v>663</v>
      </c>
      <c r="E9093" s="425" t="s">
        <v>652</v>
      </c>
      <c r="F9093" s="425">
        <v>528004120010</v>
      </c>
      <c r="G9093" s="425" t="s">
        <v>653</v>
      </c>
      <c r="H9093" s="425">
        <v>583608</v>
      </c>
      <c r="I9093" s="425" t="s">
        <v>203</v>
      </c>
      <c r="J9093" s="425">
        <v>202302</v>
      </c>
      <c r="K9093" s="425">
        <v>44859</v>
      </c>
      <c r="L9093" s="425" t="s">
        <v>644</v>
      </c>
      <c r="M9093" s="425">
        <v>-47469.24</v>
      </c>
      <c r="N9093" s="425">
        <v>-69.83</v>
      </c>
      <c r="O9093" s="425" t="s">
        <v>645</v>
      </c>
      <c r="P9093" s="432">
        <v>-72.364999999999995</v>
      </c>
      <c r="Q9093" s="425">
        <v>30543689</v>
      </c>
      <c r="T9093" s="425" t="s">
        <v>4006</v>
      </c>
    </row>
    <row r="9094" spans="1:20" s="425" customFormat="1" x14ac:dyDescent="0.25">
      <c r="A9094" s="425" t="s">
        <v>637</v>
      </c>
      <c r="B9094" s="425" t="s">
        <v>1220</v>
      </c>
      <c r="C9094" s="425" t="s">
        <v>639</v>
      </c>
      <c r="D9094" s="425" t="s">
        <v>695</v>
      </c>
      <c r="E9094" s="425" t="s">
        <v>652</v>
      </c>
      <c r="F9094" s="425">
        <v>528004120010</v>
      </c>
      <c r="G9094" s="425" t="s">
        <v>653</v>
      </c>
      <c r="H9094" s="425">
        <v>583608</v>
      </c>
      <c r="I9094" s="425" t="s">
        <v>203</v>
      </c>
      <c r="J9094" s="425">
        <v>202302</v>
      </c>
      <c r="K9094" s="425">
        <v>44859</v>
      </c>
      <c r="L9094" s="425" t="s">
        <v>644</v>
      </c>
      <c r="M9094" s="425">
        <v>-6940.29</v>
      </c>
      <c r="N9094" s="425">
        <v>-10.210000000000001</v>
      </c>
      <c r="O9094" s="425" t="s">
        <v>645</v>
      </c>
      <c r="P9094" s="432">
        <v>-10.581</v>
      </c>
      <c r="Q9094" s="425">
        <v>30543689</v>
      </c>
      <c r="T9094" s="425" t="s">
        <v>4003</v>
      </c>
    </row>
    <row r="9095" spans="1:20" s="425" customFormat="1" x14ac:dyDescent="0.25">
      <c r="A9095" s="425" t="s">
        <v>637</v>
      </c>
      <c r="B9095" s="425" t="s">
        <v>1220</v>
      </c>
      <c r="C9095" s="425" t="s">
        <v>639</v>
      </c>
      <c r="D9095" s="425" t="s">
        <v>695</v>
      </c>
      <c r="E9095" s="425" t="s">
        <v>652</v>
      </c>
      <c r="F9095" s="425">
        <v>528004120010</v>
      </c>
      <c r="G9095" s="425" t="s">
        <v>653</v>
      </c>
      <c r="H9095" s="425">
        <v>583609</v>
      </c>
      <c r="I9095" s="425" t="s">
        <v>203</v>
      </c>
      <c r="J9095" s="425">
        <v>202302</v>
      </c>
      <c r="K9095" s="425">
        <v>44859</v>
      </c>
      <c r="L9095" s="425" t="s">
        <v>644</v>
      </c>
      <c r="M9095" s="425">
        <v>27761.16</v>
      </c>
      <c r="N9095" s="425">
        <v>40.840000000000003</v>
      </c>
      <c r="O9095" s="425" t="s">
        <v>645</v>
      </c>
      <c r="P9095" s="432">
        <v>42.323</v>
      </c>
      <c r="Q9095" s="425">
        <v>30543689</v>
      </c>
      <c r="T9095" s="425" t="s">
        <v>4009</v>
      </c>
    </row>
    <row r="9096" spans="1:20" s="425" customFormat="1" x14ac:dyDescent="0.25">
      <c r="A9096" s="425" t="s">
        <v>637</v>
      </c>
      <c r="B9096" s="425" t="s">
        <v>1220</v>
      </c>
      <c r="C9096" s="425" t="s">
        <v>639</v>
      </c>
      <c r="D9096" s="425" t="s">
        <v>663</v>
      </c>
      <c r="E9096" s="425" t="s">
        <v>652</v>
      </c>
      <c r="F9096" s="425">
        <v>528004120010</v>
      </c>
      <c r="G9096" s="425" t="s">
        <v>653</v>
      </c>
      <c r="H9096" s="425">
        <v>583609</v>
      </c>
      <c r="I9096" s="425" t="s">
        <v>203</v>
      </c>
      <c r="J9096" s="425">
        <v>202302</v>
      </c>
      <c r="K9096" s="425">
        <v>44859</v>
      </c>
      <c r="L9096" s="425" t="s">
        <v>644</v>
      </c>
      <c r="M9096" s="425">
        <v>1977.89</v>
      </c>
      <c r="N9096" s="425">
        <v>2.91</v>
      </c>
      <c r="O9096" s="425" t="s">
        <v>645</v>
      </c>
      <c r="P9096" s="432">
        <v>3.016</v>
      </c>
      <c r="Q9096" s="425">
        <v>30543689</v>
      </c>
      <c r="T9096" s="425" t="s">
        <v>4008</v>
      </c>
    </row>
    <row r="9097" spans="1:20" s="425" customFormat="1" x14ac:dyDescent="0.25">
      <c r="A9097" s="425" t="s">
        <v>637</v>
      </c>
      <c r="B9097" s="425" t="s">
        <v>1220</v>
      </c>
      <c r="C9097" s="425" t="s">
        <v>639</v>
      </c>
      <c r="D9097" s="425" t="s">
        <v>663</v>
      </c>
      <c r="E9097" s="425" t="s">
        <v>652</v>
      </c>
      <c r="F9097" s="425">
        <v>528004120010</v>
      </c>
      <c r="G9097" s="425" t="s">
        <v>653</v>
      </c>
      <c r="H9097" s="425">
        <v>583609</v>
      </c>
      <c r="I9097" s="425" t="s">
        <v>203</v>
      </c>
      <c r="J9097" s="425">
        <v>202302</v>
      </c>
      <c r="K9097" s="425">
        <v>44859</v>
      </c>
      <c r="L9097" s="425" t="s">
        <v>644</v>
      </c>
      <c r="M9097" s="425">
        <v>9889.43</v>
      </c>
      <c r="N9097" s="425">
        <v>14.55</v>
      </c>
      <c r="O9097" s="425" t="s">
        <v>645</v>
      </c>
      <c r="P9097" s="432">
        <v>15.077999999999999</v>
      </c>
      <c r="Q9097" s="425">
        <v>30543689</v>
      </c>
      <c r="T9097" s="425" t="s">
        <v>4007</v>
      </c>
    </row>
    <row r="9098" spans="1:20" s="425" customFormat="1" x14ac:dyDescent="0.25">
      <c r="A9098" s="425" t="s">
        <v>637</v>
      </c>
      <c r="B9098" s="425" t="s">
        <v>1220</v>
      </c>
      <c r="C9098" s="425" t="s">
        <v>639</v>
      </c>
      <c r="D9098" s="425" t="s">
        <v>663</v>
      </c>
      <c r="E9098" s="425" t="s">
        <v>652</v>
      </c>
      <c r="F9098" s="425">
        <v>528004120010</v>
      </c>
      <c r="G9098" s="425" t="s">
        <v>653</v>
      </c>
      <c r="H9098" s="425">
        <v>583609</v>
      </c>
      <c r="I9098" s="425" t="s">
        <v>203</v>
      </c>
      <c r="J9098" s="425">
        <v>202302</v>
      </c>
      <c r="K9098" s="425">
        <v>44859</v>
      </c>
      <c r="L9098" s="425" t="s">
        <v>644</v>
      </c>
      <c r="M9098" s="425">
        <v>47469.24</v>
      </c>
      <c r="N9098" s="425">
        <v>69.83</v>
      </c>
      <c r="O9098" s="425" t="s">
        <v>645</v>
      </c>
      <c r="P9098" s="432">
        <v>72.364999999999995</v>
      </c>
      <c r="Q9098" s="425">
        <v>30543689</v>
      </c>
      <c r="T9098" s="425" t="s">
        <v>4006</v>
      </c>
    </row>
    <row r="9099" spans="1:20" s="425" customFormat="1" x14ac:dyDescent="0.25">
      <c r="A9099" s="425" t="s">
        <v>637</v>
      </c>
      <c r="B9099" s="425" t="s">
        <v>1220</v>
      </c>
      <c r="C9099" s="425" t="s">
        <v>639</v>
      </c>
      <c r="D9099" s="425" t="s">
        <v>718</v>
      </c>
      <c r="E9099" s="425" t="s">
        <v>652</v>
      </c>
      <c r="F9099" s="425">
        <v>528004120010</v>
      </c>
      <c r="G9099" s="425" t="s">
        <v>653</v>
      </c>
      <c r="H9099" s="425">
        <v>583609</v>
      </c>
      <c r="I9099" s="425" t="s">
        <v>203</v>
      </c>
      <c r="J9099" s="425">
        <v>202302</v>
      </c>
      <c r="K9099" s="425">
        <v>44859</v>
      </c>
      <c r="L9099" s="425" t="s">
        <v>644</v>
      </c>
      <c r="M9099" s="425">
        <v>387.87</v>
      </c>
      <c r="N9099" s="425">
        <v>0.56999999999999995</v>
      </c>
      <c r="O9099" s="425" t="s">
        <v>645</v>
      </c>
      <c r="P9099" s="432">
        <v>0.59099999999999997</v>
      </c>
      <c r="Q9099" s="425">
        <v>30543689</v>
      </c>
      <c r="T9099" s="425" t="s">
        <v>4011</v>
      </c>
    </row>
    <row r="9100" spans="1:20" s="425" customFormat="1" x14ac:dyDescent="0.25">
      <c r="A9100" s="425" t="s">
        <v>637</v>
      </c>
      <c r="B9100" s="425" t="s">
        <v>1220</v>
      </c>
      <c r="C9100" s="425" t="s">
        <v>639</v>
      </c>
      <c r="D9100" s="425" t="s">
        <v>718</v>
      </c>
      <c r="E9100" s="425" t="s">
        <v>652</v>
      </c>
      <c r="F9100" s="425">
        <v>528004120010</v>
      </c>
      <c r="G9100" s="425" t="s">
        <v>653</v>
      </c>
      <c r="H9100" s="425">
        <v>583609</v>
      </c>
      <c r="I9100" s="425" t="s">
        <v>203</v>
      </c>
      <c r="J9100" s="425">
        <v>202302</v>
      </c>
      <c r="K9100" s="425">
        <v>44859</v>
      </c>
      <c r="L9100" s="425" t="s">
        <v>644</v>
      </c>
      <c r="M9100" s="425">
        <v>1551.48</v>
      </c>
      <c r="N9100" s="425">
        <v>2.2799999999999998</v>
      </c>
      <c r="O9100" s="425" t="s">
        <v>645</v>
      </c>
      <c r="P9100" s="432">
        <v>2.363</v>
      </c>
      <c r="Q9100" s="425">
        <v>30543689</v>
      </c>
      <c r="T9100" s="425" t="s">
        <v>4010</v>
      </c>
    </row>
    <row r="9101" spans="1:20" s="425" customFormat="1" x14ac:dyDescent="0.25">
      <c r="A9101" s="425" t="s">
        <v>637</v>
      </c>
      <c r="B9101" s="425" t="s">
        <v>1220</v>
      </c>
      <c r="C9101" s="425" t="s">
        <v>639</v>
      </c>
      <c r="D9101" s="425" t="s">
        <v>651</v>
      </c>
      <c r="E9101" s="425" t="s">
        <v>652</v>
      </c>
      <c r="F9101" s="425">
        <v>528004120010</v>
      </c>
      <c r="G9101" s="425" t="s">
        <v>653</v>
      </c>
      <c r="H9101" s="425">
        <v>583609</v>
      </c>
      <c r="I9101" s="425" t="s">
        <v>203</v>
      </c>
      <c r="J9101" s="425">
        <v>202302</v>
      </c>
      <c r="K9101" s="425">
        <v>44859</v>
      </c>
      <c r="L9101" s="425" t="s">
        <v>644</v>
      </c>
      <c r="M9101" s="425">
        <v>4110.42</v>
      </c>
      <c r="N9101" s="425">
        <v>6.05</v>
      </c>
      <c r="O9101" s="425" t="s">
        <v>645</v>
      </c>
      <c r="P9101" s="432">
        <v>6.27</v>
      </c>
      <c r="Q9101" s="425">
        <v>30543689</v>
      </c>
      <c r="T9101" s="425" t="s">
        <v>4005</v>
      </c>
    </row>
    <row r="9102" spans="1:20" s="425" customFormat="1" x14ac:dyDescent="0.25">
      <c r="A9102" s="425" t="s">
        <v>637</v>
      </c>
      <c r="B9102" s="425" t="s">
        <v>1220</v>
      </c>
      <c r="C9102" s="425" t="s">
        <v>639</v>
      </c>
      <c r="D9102" s="425" t="s">
        <v>651</v>
      </c>
      <c r="E9102" s="425" t="s">
        <v>652</v>
      </c>
      <c r="F9102" s="425">
        <v>528004120010</v>
      </c>
      <c r="G9102" s="425" t="s">
        <v>653</v>
      </c>
      <c r="H9102" s="425">
        <v>583609</v>
      </c>
      <c r="I9102" s="425" t="s">
        <v>203</v>
      </c>
      <c r="J9102" s="425">
        <v>202302</v>
      </c>
      <c r="K9102" s="425">
        <v>44859</v>
      </c>
      <c r="L9102" s="425" t="s">
        <v>644</v>
      </c>
      <c r="M9102" s="425">
        <v>13701.4</v>
      </c>
      <c r="N9102" s="425">
        <v>20.16</v>
      </c>
      <c r="O9102" s="425" t="s">
        <v>645</v>
      </c>
      <c r="P9102" s="432">
        <v>20.891999999999999</v>
      </c>
      <c r="Q9102" s="425">
        <v>30543689</v>
      </c>
      <c r="T9102" s="425" t="s">
        <v>4004</v>
      </c>
    </row>
    <row r="9103" spans="1:20" s="425" customFormat="1" x14ac:dyDescent="0.25">
      <c r="A9103" s="425" t="s">
        <v>637</v>
      </c>
      <c r="B9103" s="425" t="s">
        <v>1220</v>
      </c>
      <c r="C9103" s="425" t="s">
        <v>639</v>
      </c>
      <c r="D9103" s="425" t="s">
        <v>651</v>
      </c>
      <c r="E9103" s="425" t="s">
        <v>652</v>
      </c>
      <c r="F9103" s="425">
        <v>528004120010</v>
      </c>
      <c r="G9103" s="425" t="s">
        <v>653</v>
      </c>
      <c r="H9103" s="425">
        <v>583608</v>
      </c>
      <c r="I9103" s="425" t="s">
        <v>203</v>
      </c>
      <c r="J9103" s="425">
        <v>202302</v>
      </c>
      <c r="K9103" s="425">
        <v>44859</v>
      </c>
      <c r="L9103" s="425" t="s">
        <v>644</v>
      </c>
      <c r="M9103" s="425">
        <v>-13701.4</v>
      </c>
      <c r="N9103" s="425">
        <v>-20.16</v>
      </c>
      <c r="O9103" s="425" t="s">
        <v>645</v>
      </c>
      <c r="P9103" s="432">
        <v>-20.891999999999999</v>
      </c>
      <c r="Q9103" s="425">
        <v>30543689</v>
      </c>
      <c r="T9103" s="425" t="s">
        <v>4004</v>
      </c>
    </row>
    <row r="9104" spans="1:20" s="425" customFormat="1" x14ac:dyDescent="0.25">
      <c r="A9104" s="425" t="s">
        <v>637</v>
      </c>
      <c r="B9104" s="425" t="s">
        <v>1220</v>
      </c>
      <c r="C9104" s="425" t="s">
        <v>639</v>
      </c>
      <c r="D9104" s="425" t="s">
        <v>651</v>
      </c>
      <c r="E9104" s="425" t="s">
        <v>652</v>
      </c>
      <c r="F9104" s="425">
        <v>528004120010</v>
      </c>
      <c r="G9104" s="425" t="s">
        <v>653</v>
      </c>
      <c r="H9104" s="425">
        <v>583608</v>
      </c>
      <c r="I9104" s="425" t="s">
        <v>203</v>
      </c>
      <c r="J9104" s="425">
        <v>202302</v>
      </c>
      <c r="K9104" s="425">
        <v>44859</v>
      </c>
      <c r="L9104" s="425" t="s">
        <v>644</v>
      </c>
      <c r="M9104" s="425">
        <v>-4110.42</v>
      </c>
      <c r="N9104" s="425">
        <v>-6.05</v>
      </c>
      <c r="O9104" s="425" t="s">
        <v>645</v>
      </c>
      <c r="P9104" s="432">
        <v>-6.27</v>
      </c>
      <c r="Q9104" s="425">
        <v>30543689</v>
      </c>
      <c r="T9104" s="425" t="s">
        <v>4005</v>
      </c>
    </row>
    <row r="9105" spans="1:20" s="425" customFormat="1" x14ac:dyDescent="0.25">
      <c r="A9105" s="425" t="s">
        <v>637</v>
      </c>
      <c r="B9105" s="425" t="s">
        <v>1220</v>
      </c>
      <c r="C9105" s="425" t="s">
        <v>639</v>
      </c>
      <c r="D9105" s="425" t="s">
        <v>718</v>
      </c>
      <c r="E9105" s="425" t="s">
        <v>652</v>
      </c>
      <c r="F9105" s="425">
        <v>528004120010</v>
      </c>
      <c r="G9105" s="425" t="s">
        <v>653</v>
      </c>
      <c r="H9105" s="425">
        <v>583608</v>
      </c>
      <c r="I9105" s="425" t="s">
        <v>203</v>
      </c>
      <c r="J9105" s="425">
        <v>202302</v>
      </c>
      <c r="K9105" s="425">
        <v>44859</v>
      </c>
      <c r="L9105" s="425" t="s">
        <v>644</v>
      </c>
      <c r="M9105" s="425">
        <v>-387.87</v>
      </c>
      <c r="N9105" s="425">
        <v>-0.56999999999999995</v>
      </c>
      <c r="O9105" s="425" t="s">
        <v>645</v>
      </c>
      <c r="P9105" s="432">
        <v>-0.59099999999999997</v>
      </c>
      <c r="Q9105" s="425">
        <v>30543689</v>
      </c>
      <c r="T9105" s="425" t="s">
        <v>4011</v>
      </c>
    </row>
    <row r="9106" spans="1:20" s="425" customFormat="1" x14ac:dyDescent="0.25">
      <c r="A9106" s="425" t="s">
        <v>637</v>
      </c>
      <c r="B9106" s="425" t="s">
        <v>1220</v>
      </c>
      <c r="C9106" s="425" t="s">
        <v>639</v>
      </c>
      <c r="D9106" s="425" t="s">
        <v>718</v>
      </c>
      <c r="E9106" s="425" t="s">
        <v>652</v>
      </c>
      <c r="F9106" s="425">
        <v>528004120010</v>
      </c>
      <c r="G9106" s="425" t="s">
        <v>653</v>
      </c>
      <c r="H9106" s="425">
        <v>583609</v>
      </c>
      <c r="I9106" s="425" t="s">
        <v>203</v>
      </c>
      <c r="J9106" s="425">
        <v>202302</v>
      </c>
      <c r="K9106" s="425">
        <v>44859</v>
      </c>
      <c r="L9106" s="425" t="s">
        <v>644</v>
      </c>
      <c r="M9106" s="425">
        <v>5947.34</v>
      </c>
      <c r="N9106" s="425">
        <v>8.75</v>
      </c>
      <c r="O9106" s="425" t="s">
        <v>645</v>
      </c>
      <c r="P9106" s="432">
        <v>9.0679999999999996</v>
      </c>
      <c r="Q9106" s="425">
        <v>30543689</v>
      </c>
      <c r="T9106" s="425" t="s">
        <v>4002</v>
      </c>
    </row>
    <row r="9107" spans="1:20" s="425" customFormat="1" x14ac:dyDescent="0.25">
      <c r="A9107" s="425" t="s">
        <v>637</v>
      </c>
      <c r="B9107" s="425" t="s">
        <v>1229</v>
      </c>
      <c r="C9107" s="425" t="s">
        <v>639</v>
      </c>
      <c r="D9107" s="425" t="s">
        <v>695</v>
      </c>
      <c r="E9107" s="425" t="s">
        <v>704</v>
      </c>
      <c r="F9107" s="425">
        <v>528004120039</v>
      </c>
      <c r="G9107" s="425" t="s">
        <v>4753</v>
      </c>
      <c r="H9107" s="425">
        <v>583638</v>
      </c>
      <c r="I9107" s="425" t="s">
        <v>350</v>
      </c>
      <c r="J9107" s="425">
        <v>202302</v>
      </c>
      <c r="K9107" s="425">
        <v>44859</v>
      </c>
      <c r="L9107" s="425" t="s">
        <v>644</v>
      </c>
      <c r="M9107" s="425">
        <v>3600000</v>
      </c>
      <c r="N9107" s="425">
        <v>5295.91</v>
      </c>
      <c r="O9107" s="425" t="s">
        <v>645</v>
      </c>
      <c r="P9107" s="432">
        <v>5488.16</v>
      </c>
      <c r="Q9107" s="425">
        <v>30543689</v>
      </c>
      <c r="R9107" s="425" t="s">
        <v>1230</v>
      </c>
      <c r="S9107" s="425">
        <v>13485</v>
      </c>
      <c r="T9107" s="425" t="s">
        <v>5497</v>
      </c>
    </row>
    <row r="9108" spans="1:20" s="425" customFormat="1" x14ac:dyDescent="0.25">
      <c r="A9108" s="425" t="s">
        <v>637</v>
      </c>
      <c r="B9108" s="425" t="s">
        <v>1229</v>
      </c>
      <c r="C9108" s="425" t="s">
        <v>639</v>
      </c>
      <c r="D9108" s="425" t="s">
        <v>695</v>
      </c>
      <c r="E9108" s="425" t="s">
        <v>704</v>
      </c>
      <c r="F9108" s="425">
        <v>528004120024</v>
      </c>
      <c r="G9108" s="425" t="s">
        <v>2405</v>
      </c>
      <c r="H9108" s="425">
        <v>583623</v>
      </c>
      <c r="I9108" s="425" t="s">
        <v>2406</v>
      </c>
      <c r="J9108" s="425">
        <v>202302</v>
      </c>
      <c r="K9108" s="425">
        <v>44859</v>
      </c>
      <c r="L9108" s="425" t="s">
        <v>644</v>
      </c>
      <c r="M9108" s="425">
        <v>37500</v>
      </c>
      <c r="N9108" s="425">
        <v>55.17</v>
      </c>
      <c r="O9108" s="425" t="s">
        <v>645</v>
      </c>
      <c r="P9108" s="432">
        <v>57.173000000000002</v>
      </c>
      <c r="Q9108" s="425">
        <v>30543689</v>
      </c>
      <c r="R9108" s="425" t="s">
        <v>1230</v>
      </c>
      <c r="S9108" s="425">
        <v>13485</v>
      </c>
      <c r="T9108" s="425" t="s">
        <v>5494</v>
      </c>
    </row>
    <row r="9109" spans="1:20" s="425" customFormat="1" x14ac:dyDescent="0.25">
      <c r="A9109" s="425" t="s">
        <v>637</v>
      </c>
      <c r="B9109" s="425" t="s">
        <v>1229</v>
      </c>
      <c r="C9109" s="425" t="s">
        <v>639</v>
      </c>
      <c r="D9109" s="425" t="s">
        <v>695</v>
      </c>
      <c r="E9109" s="425" t="s">
        <v>704</v>
      </c>
      <c r="F9109" s="425">
        <v>528004120024</v>
      </c>
      <c r="G9109" s="425" t="s">
        <v>2405</v>
      </c>
      <c r="H9109" s="425">
        <v>583623</v>
      </c>
      <c r="I9109" s="425" t="s">
        <v>2406</v>
      </c>
      <c r="J9109" s="425">
        <v>202302</v>
      </c>
      <c r="K9109" s="425">
        <v>44859</v>
      </c>
      <c r="L9109" s="425" t="s">
        <v>644</v>
      </c>
      <c r="M9109" s="425">
        <v>712500</v>
      </c>
      <c r="N9109" s="425">
        <v>1048.1500000000001</v>
      </c>
      <c r="O9109" s="425" t="s">
        <v>645</v>
      </c>
      <c r="P9109" s="432">
        <v>1086.2</v>
      </c>
      <c r="Q9109" s="425">
        <v>30543689</v>
      </c>
      <c r="R9109" s="425" t="s">
        <v>1230</v>
      </c>
      <c r="S9109" s="425">
        <v>13485</v>
      </c>
      <c r="T9109" s="425" t="s">
        <v>5493</v>
      </c>
    </row>
    <row r="9110" spans="1:20" s="425" customFormat="1" x14ac:dyDescent="0.25">
      <c r="A9110" s="425" t="s">
        <v>637</v>
      </c>
      <c r="B9110" s="425" t="s">
        <v>1229</v>
      </c>
      <c r="C9110" s="425" t="s">
        <v>639</v>
      </c>
      <c r="D9110" s="425" t="s">
        <v>695</v>
      </c>
      <c r="E9110" s="425" t="s">
        <v>704</v>
      </c>
      <c r="F9110" s="425">
        <v>528004120024</v>
      </c>
      <c r="G9110" s="425" t="s">
        <v>2405</v>
      </c>
      <c r="H9110" s="425">
        <v>583623</v>
      </c>
      <c r="I9110" s="425" t="s">
        <v>2406</v>
      </c>
      <c r="J9110" s="425">
        <v>202302</v>
      </c>
      <c r="K9110" s="425">
        <v>44859</v>
      </c>
      <c r="L9110" s="425" t="s">
        <v>644</v>
      </c>
      <c r="M9110" s="425">
        <v>9907500</v>
      </c>
      <c r="N9110" s="425">
        <v>14574.8</v>
      </c>
      <c r="O9110" s="425" t="s">
        <v>645</v>
      </c>
      <c r="P9110" s="432">
        <v>15103.888999999999</v>
      </c>
      <c r="Q9110" s="425">
        <v>30543689</v>
      </c>
      <c r="R9110" s="425" t="s">
        <v>1230</v>
      </c>
      <c r="S9110" s="425">
        <v>13485</v>
      </c>
      <c r="T9110" s="425" t="s">
        <v>5466</v>
      </c>
    </row>
    <row r="9111" spans="1:20" s="425" customFormat="1" x14ac:dyDescent="0.25">
      <c r="A9111" s="425" t="s">
        <v>637</v>
      </c>
      <c r="B9111" s="425" t="s">
        <v>1229</v>
      </c>
      <c r="C9111" s="425" t="s">
        <v>639</v>
      </c>
      <c r="D9111" s="425" t="s">
        <v>695</v>
      </c>
      <c r="E9111" s="425" t="s">
        <v>704</v>
      </c>
      <c r="F9111" s="425">
        <v>528004120024</v>
      </c>
      <c r="G9111" s="425" t="s">
        <v>2405</v>
      </c>
      <c r="H9111" s="425">
        <v>583623</v>
      </c>
      <c r="I9111" s="425" t="s">
        <v>2406</v>
      </c>
      <c r="J9111" s="425">
        <v>202302</v>
      </c>
      <c r="K9111" s="425">
        <v>44859</v>
      </c>
      <c r="L9111" s="425" t="s">
        <v>644</v>
      </c>
      <c r="M9111" s="425">
        <v>1990000</v>
      </c>
      <c r="N9111" s="425">
        <v>2927.46</v>
      </c>
      <c r="O9111" s="425" t="s">
        <v>645</v>
      </c>
      <c r="P9111" s="432">
        <v>3033.732</v>
      </c>
      <c r="Q9111" s="425">
        <v>30543689</v>
      </c>
      <c r="R9111" s="425" t="s">
        <v>1230</v>
      </c>
      <c r="S9111" s="425">
        <v>13485</v>
      </c>
      <c r="T9111" s="425" t="s">
        <v>5466</v>
      </c>
    </row>
    <row r="9112" spans="1:20" s="425" customFormat="1" x14ac:dyDescent="0.25">
      <c r="A9112" s="425" t="s">
        <v>637</v>
      </c>
      <c r="B9112" s="425" t="s">
        <v>1229</v>
      </c>
      <c r="C9112" s="425" t="s">
        <v>639</v>
      </c>
      <c r="D9112" s="425" t="s">
        <v>695</v>
      </c>
      <c r="E9112" s="425" t="s">
        <v>704</v>
      </c>
      <c r="F9112" s="425">
        <v>528004120020</v>
      </c>
      <c r="G9112" s="425" t="s">
        <v>1631</v>
      </c>
      <c r="H9112" s="425">
        <v>583619</v>
      </c>
      <c r="I9112" s="425" t="s">
        <v>263</v>
      </c>
      <c r="J9112" s="425">
        <v>202302</v>
      </c>
      <c r="K9112" s="425">
        <v>44859</v>
      </c>
      <c r="L9112" s="425" t="s">
        <v>644</v>
      </c>
      <c r="M9112" s="425">
        <v>8020000</v>
      </c>
      <c r="N9112" s="425">
        <v>11798.12</v>
      </c>
      <c r="O9112" s="425" t="s">
        <v>645</v>
      </c>
      <c r="P9112" s="432">
        <v>12226.411</v>
      </c>
      <c r="Q9112" s="425">
        <v>30543689</v>
      </c>
      <c r="R9112" s="425" t="s">
        <v>1230</v>
      </c>
      <c r="S9112" s="425">
        <v>13485</v>
      </c>
      <c r="T9112" s="425" t="s">
        <v>5488</v>
      </c>
    </row>
    <row r="9113" spans="1:20" s="425" customFormat="1" x14ac:dyDescent="0.25">
      <c r="A9113" s="425" t="s">
        <v>637</v>
      </c>
      <c r="B9113" s="425" t="s">
        <v>1229</v>
      </c>
      <c r="C9113" s="425" t="s">
        <v>639</v>
      </c>
      <c r="D9113" s="425" t="s">
        <v>695</v>
      </c>
      <c r="E9113" s="425" t="s">
        <v>704</v>
      </c>
      <c r="F9113" s="425">
        <v>528004120020</v>
      </c>
      <c r="G9113" s="425" t="s">
        <v>1631</v>
      </c>
      <c r="H9113" s="425">
        <v>583619</v>
      </c>
      <c r="I9113" s="425" t="s">
        <v>263</v>
      </c>
      <c r="J9113" s="425">
        <v>202302</v>
      </c>
      <c r="K9113" s="425">
        <v>44859</v>
      </c>
      <c r="L9113" s="425" t="s">
        <v>644</v>
      </c>
      <c r="M9113" s="425">
        <v>88500</v>
      </c>
      <c r="N9113" s="425">
        <v>130.19</v>
      </c>
      <c r="O9113" s="425" t="s">
        <v>645</v>
      </c>
      <c r="P9113" s="432">
        <v>134.916</v>
      </c>
      <c r="Q9113" s="425">
        <v>30543689</v>
      </c>
      <c r="R9113" s="425" t="s">
        <v>1230</v>
      </c>
      <c r="S9113" s="425">
        <v>13485</v>
      </c>
      <c r="T9113" s="425" t="s">
        <v>5489</v>
      </c>
    </row>
    <row r="9114" spans="1:20" s="425" customFormat="1" x14ac:dyDescent="0.25">
      <c r="A9114" s="425" t="s">
        <v>637</v>
      </c>
      <c r="B9114" s="425" t="s">
        <v>1229</v>
      </c>
      <c r="C9114" s="425" t="s">
        <v>639</v>
      </c>
      <c r="D9114" s="425" t="s">
        <v>695</v>
      </c>
      <c r="E9114" s="425" t="s">
        <v>704</v>
      </c>
      <c r="F9114" s="425">
        <v>528004120020</v>
      </c>
      <c r="G9114" s="425" t="s">
        <v>1631</v>
      </c>
      <c r="H9114" s="425">
        <v>583619</v>
      </c>
      <c r="I9114" s="425" t="s">
        <v>263</v>
      </c>
      <c r="J9114" s="425">
        <v>202302</v>
      </c>
      <c r="K9114" s="425">
        <v>44859</v>
      </c>
      <c r="L9114" s="425" t="s">
        <v>644</v>
      </c>
      <c r="M9114" s="425">
        <v>1681500</v>
      </c>
      <c r="N9114" s="425">
        <v>2473.63</v>
      </c>
      <c r="O9114" s="425" t="s">
        <v>645</v>
      </c>
      <c r="P9114" s="432">
        <v>2563.4270000000001</v>
      </c>
      <c r="Q9114" s="425">
        <v>30543689</v>
      </c>
      <c r="R9114" s="425" t="s">
        <v>1230</v>
      </c>
      <c r="S9114" s="425">
        <v>13485</v>
      </c>
      <c r="T9114" s="425" t="s">
        <v>5488</v>
      </c>
    </row>
    <row r="9115" spans="1:20" s="425" customFormat="1" x14ac:dyDescent="0.25">
      <c r="A9115" s="425" t="s">
        <v>637</v>
      </c>
      <c r="B9115" s="425" t="s">
        <v>1229</v>
      </c>
      <c r="C9115" s="425" t="s">
        <v>639</v>
      </c>
      <c r="D9115" s="425" t="s">
        <v>695</v>
      </c>
      <c r="E9115" s="425" t="s">
        <v>704</v>
      </c>
      <c r="F9115" s="425">
        <v>528004120020</v>
      </c>
      <c r="G9115" s="425" t="s">
        <v>1631</v>
      </c>
      <c r="H9115" s="425">
        <v>583619</v>
      </c>
      <c r="I9115" s="425" t="s">
        <v>263</v>
      </c>
      <c r="J9115" s="425">
        <v>202302</v>
      </c>
      <c r="K9115" s="425">
        <v>44859</v>
      </c>
      <c r="L9115" s="425" t="s">
        <v>644</v>
      </c>
      <c r="M9115" s="425">
        <v>45000</v>
      </c>
      <c r="N9115" s="425">
        <v>66.2</v>
      </c>
      <c r="O9115" s="425" t="s">
        <v>645</v>
      </c>
      <c r="P9115" s="432">
        <v>68.602999999999994</v>
      </c>
      <c r="Q9115" s="425">
        <v>30543689</v>
      </c>
      <c r="R9115" s="425" t="s">
        <v>1230</v>
      </c>
      <c r="S9115" s="425">
        <v>13485</v>
      </c>
      <c r="T9115" s="425" t="s">
        <v>5487</v>
      </c>
    </row>
    <row r="9116" spans="1:20" s="425" customFormat="1" x14ac:dyDescent="0.25">
      <c r="A9116" s="425" t="s">
        <v>637</v>
      </c>
      <c r="B9116" s="425" t="s">
        <v>1229</v>
      </c>
      <c r="C9116" s="425" t="s">
        <v>639</v>
      </c>
      <c r="D9116" s="425" t="s">
        <v>695</v>
      </c>
      <c r="E9116" s="425" t="s">
        <v>704</v>
      </c>
      <c r="F9116" s="425">
        <v>528004120010</v>
      </c>
      <c r="G9116" s="425" t="s">
        <v>653</v>
      </c>
      <c r="H9116" s="425">
        <v>605506</v>
      </c>
      <c r="I9116" s="425" t="s">
        <v>1266</v>
      </c>
      <c r="J9116" s="425">
        <v>202302</v>
      </c>
      <c r="K9116" s="425">
        <v>44859</v>
      </c>
      <c r="L9116" s="425" t="s">
        <v>644</v>
      </c>
      <c r="M9116" s="425">
        <v>28992</v>
      </c>
      <c r="N9116" s="425">
        <v>42.65</v>
      </c>
      <c r="O9116" s="425" t="s">
        <v>645</v>
      </c>
      <c r="P9116" s="432">
        <v>44.198</v>
      </c>
      <c r="Q9116" s="425">
        <v>30543689</v>
      </c>
      <c r="R9116" s="425" t="s">
        <v>1230</v>
      </c>
      <c r="S9116" s="425">
        <v>13485</v>
      </c>
      <c r="T9116" s="425" t="s">
        <v>5496</v>
      </c>
    </row>
    <row r="9117" spans="1:20" s="425" customFormat="1" x14ac:dyDescent="0.25">
      <c r="A9117" s="425" t="s">
        <v>637</v>
      </c>
      <c r="B9117" s="425" t="s">
        <v>1229</v>
      </c>
      <c r="C9117" s="425" t="s">
        <v>639</v>
      </c>
      <c r="D9117" s="425" t="s">
        <v>695</v>
      </c>
      <c r="E9117" s="425" t="s">
        <v>704</v>
      </c>
      <c r="F9117" s="425">
        <v>528004120010</v>
      </c>
      <c r="G9117" s="425" t="s">
        <v>653</v>
      </c>
      <c r="H9117" s="425">
        <v>605506</v>
      </c>
      <c r="I9117" s="425" t="s">
        <v>1266</v>
      </c>
      <c r="J9117" s="425">
        <v>202302</v>
      </c>
      <c r="K9117" s="425">
        <v>44859</v>
      </c>
      <c r="L9117" s="425" t="s">
        <v>644</v>
      </c>
      <c r="M9117" s="425">
        <v>28992</v>
      </c>
      <c r="N9117" s="425">
        <v>42.65</v>
      </c>
      <c r="O9117" s="425" t="s">
        <v>645</v>
      </c>
      <c r="P9117" s="432">
        <v>44.198</v>
      </c>
      <c r="Q9117" s="425">
        <v>30543689</v>
      </c>
      <c r="R9117" s="425" t="s">
        <v>1230</v>
      </c>
      <c r="S9117" s="425">
        <v>13485</v>
      </c>
      <c r="T9117" s="425" t="s">
        <v>5495</v>
      </c>
    </row>
    <row r="9118" spans="1:20" s="425" customFormat="1" x14ac:dyDescent="0.25">
      <c r="A9118" s="425" t="s">
        <v>637</v>
      </c>
      <c r="B9118" s="425" t="s">
        <v>1229</v>
      </c>
      <c r="C9118" s="425" t="s">
        <v>639</v>
      </c>
      <c r="D9118" s="425" t="s">
        <v>695</v>
      </c>
      <c r="E9118" s="425" t="s">
        <v>704</v>
      </c>
      <c r="F9118" s="425">
        <v>528004120010</v>
      </c>
      <c r="G9118" s="425" t="s">
        <v>653</v>
      </c>
      <c r="H9118" s="425">
        <v>605506</v>
      </c>
      <c r="I9118" s="425" t="s">
        <v>1266</v>
      </c>
      <c r="J9118" s="425">
        <v>202302</v>
      </c>
      <c r="K9118" s="425">
        <v>44859</v>
      </c>
      <c r="L9118" s="425" t="s">
        <v>644</v>
      </c>
      <c r="M9118" s="425">
        <v>74138</v>
      </c>
      <c r="N9118" s="425">
        <v>109.06</v>
      </c>
      <c r="O9118" s="425" t="s">
        <v>645</v>
      </c>
      <c r="P9118" s="432">
        <v>113.01900000000001</v>
      </c>
      <c r="Q9118" s="425">
        <v>30543689</v>
      </c>
      <c r="R9118" s="425" t="s">
        <v>1230</v>
      </c>
      <c r="S9118" s="425">
        <v>13485</v>
      </c>
      <c r="T9118" s="425" t="s">
        <v>5504</v>
      </c>
    </row>
    <row r="9119" spans="1:20" s="425" customFormat="1" x14ac:dyDescent="0.25">
      <c r="A9119" s="425" t="s">
        <v>637</v>
      </c>
      <c r="B9119" s="425" t="s">
        <v>998</v>
      </c>
      <c r="C9119" s="425" t="s">
        <v>639</v>
      </c>
      <c r="D9119" s="425" t="s">
        <v>651</v>
      </c>
      <c r="E9119" s="425" t="s">
        <v>652</v>
      </c>
      <c r="F9119" s="425">
        <v>528004120010</v>
      </c>
      <c r="G9119" s="425" t="s">
        <v>653</v>
      </c>
      <c r="H9119" s="425">
        <v>583608</v>
      </c>
      <c r="I9119" s="425" t="s">
        <v>203</v>
      </c>
      <c r="J9119" s="425">
        <v>202302</v>
      </c>
      <c r="K9119" s="425">
        <v>44859</v>
      </c>
      <c r="L9119" s="425" t="s">
        <v>644</v>
      </c>
      <c r="M9119" s="425">
        <v>-140000</v>
      </c>
      <c r="N9119" s="425">
        <v>-205.95</v>
      </c>
      <c r="O9119" s="425" t="s">
        <v>645</v>
      </c>
      <c r="P9119" s="432">
        <v>-213.42599999999999</v>
      </c>
      <c r="Q9119" s="425">
        <v>30543689</v>
      </c>
      <c r="T9119" s="425" t="s">
        <v>4001</v>
      </c>
    </row>
    <row r="9120" spans="1:20" s="425" customFormat="1" x14ac:dyDescent="0.25">
      <c r="A9120" s="425" t="s">
        <v>637</v>
      </c>
      <c r="B9120" s="425" t="s">
        <v>998</v>
      </c>
      <c r="C9120" s="425" t="s">
        <v>639</v>
      </c>
      <c r="D9120" s="425" t="s">
        <v>651</v>
      </c>
      <c r="E9120" s="425" t="s">
        <v>652</v>
      </c>
      <c r="F9120" s="425">
        <v>528004120010</v>
      </c>
      <c r="G9120" s="425" t="s">
        <v>653</v>
      </c>
      <c r="H9120" s="425">
        <v>583609</v>
      </c>
      <c r="I9120" s="425" t="s">
        <v>203</v>
      </c>
      <c r="J9120" s="425">
        <v>202302</v>
      </c>
      <c r="K9120" s="425">
        <v>44859</v>
      </c>
      <c r="L9120" s="425" t="s">
        <v>644</v>
      </c>
      <c r="M9120" s="425">
        <v>140000</v>
      </c>
      <c r="N9120" s="425">
        <v>205.95</v>
      </c>
      <c r="O9120" s="425" t="s">
        <v>645</v>
      </c>
      <c r="P9120" s="432">
        <v>213.42599999999999</v>
      </c>
      <c r="Q9120" s="425">
        <v>30543689</v>
      </c>
      <c r="T9120" s="425" t="s">
        <v>4001</v>
      </c>
    </row>
    <row r="9121" spans="1:20" s="425" customFormat="1" x14ac:dyDescent="0.25">
      <c r="A9121" s="425" t="s">
        <v>637</v>
      </c>
      <c r="B9121" s="425" t="s">
        <v>828</v>
      </c>
      <c r="C9121" s="425" t="s">
        <v>639</v>
      </c>
      <c r="D9121" s="425" t="s">
        <v>663</v>
      </c>
      <c r="E9121" s="425" t="s">
        <v>652</v>
      </c>
      <c r="F9121" s="425">
        <v>528004120010</v>
      </c>
      <c r="G9121" s="425" t="s">
        <v>653</v>
      </c>
      <c r="H9121" s="425">
        <v>583590</v>
      </c>
      <c r="I9121" s="425" t="s">
        <v>170</v>
      </c>
      <c r="J9121" s="425">
        <v>202302</v>
      </c>
      <c r="K9121" s="425">
        <v>44859</v>
      </c>
      <c r="L9121" s="425" t="s">
        <v>644</v>
      </c>
      <c r="M9121" s="425">
        <v>140034.26</v>
      </c>
      <c r="N9121" s="425">
        <v>206</v>
      </c>
      <c r="O9121" s="425" t="s">
        <v>645</v>
      </c>
      <c r="P9121" s="432">
        <v>213.47800000000001</v>
      </c>
      <c r="Q9121" s="425">
        <v>30543689</v>
      </c>
      <c r="R9121" s="425" t="s">
        <v>654</v>
      </c>
      <c r="S9121" s="425" t="s">
        <v>664</v>
      </c>
      <c r="T9121" s="425" t="s">
        <v>4027</v>
      </c>
    </row>
    <row r="9122" spans="1:20" s="425" customFormat="1" x14ac:dyDescent="0.25">
      <c r="A9122" s="425" t="s">
        <v>637</v>
      </c>
      <c r="B9122" s="425" t="s">
        <v>677</v>
      </c>
      <c r="C9122" s="425" t="s">
        <v>639</v>
      </c>
      <c r="D9122" s="425" t="s">
        <v>651</v>
      </c>
      <c r="E9122" s="425" t="s">
        <v>667</v>
      </c>
      <c r="F9122" s="425">
        <v>528004120002</v>
      </c>
      <c r="G9122" s="425" t="s">
        <v>642</v>
      </c>
      <c r="H9122" s="425">
        <v>583149</v>
      </c>
      <c r="I9122" s="425" t="s">
        <v>680</v>
      </c>
      <c r="J9122" s="425">
        <v>202302</v>
      </c>
      <c r="K9122" s="425">
        <v>44859</v>
      </c>
      <c r="L9122" s="425" t="s">
        <v>644</v>
      </c>
      <c r="M9122" s="425">
        <v>-87110.399999999994</v>
      </c>
      <c r="N9122" s="425">
        <v>-128.15</v>
      </c>
      <c r="O9122" s="425" t="s">
        <v>645</v>
      </c>
      <c r="P9122" s="432">
        <v>-132.80199999999999</v>
      </c>
      <c r="Q9122" s="425">
        <v>30543689</v>
      </c>
      <c r="R9122" s="425" t="s">
        <v>646</v>
      </c>
      <c r="S9122" s="425">
        <v>8540399</v>
      </c>
      <c r="T9122" s="425" t="s">
        <v>4093</v>
      </c>
    </row>
    <row r="9123" spans="1:20" s="425" customFormat="1" x14ac:dyDescent="0.25">
      <c r="A9123" s="425" t="s">
        <v>637</v>
      </c>
      <c r="B9123" s="425" t="s">
        <v>677</v>
      </c>
      <c r="C9123" s="425" t="s">
        <v>639</v>
      </c>
      <c r="D9123" s="425" t="s">
        <v>651</v>
      </c>
      <c r="E9123" s="425" t="s">
        <v>667</v>
      </c>
      <c r="F9123" s="425">
        <v>528004120002</v>
      </c>
      <c r="G9123" s="425" t="s">
        <v>642</v>
      </c>
      <c r="H9123" s="425">
        <v>583149</v>
      </c>
      <c r="I9123" s="425" t="s">
        <v>680</v>
      </c>
      <c r="J9123" s="425">
        <v>202302</v>
      </c>
      <c r="K9123" s="425">
        <v>44859</v>
      </c>
      <c r="L9123" s="425" t="s">
        <v>644</v>
      </c>
      <c r="M9123" s="425">
        <v>-41514.28</v>
      </c>
      <c r="N9123" s="425">
        <v>-61.07</v>
      </c>
      <c r="O9123" s="425" t="s">
        <v>645</v>
      </c>
      <c r="P9123" s="432">
        <v>-63.286999999999999</v>
      </c>
      <c r="Q9123" s="425">
        <v>30543689</v>
      </c>
      <c r="R9123" s="425" t="s">
        <v>646</v>
      </c>
      <c r="S9123" s="425">
        <v>8540358</v>
      </c>
      <c r="T9123" s="425" t="s">
        <v>4087</v>
      </c>
    </row>
    <row r="9124" spans="1:20" s="425" customFormat="1" x14ac:dyDescent="0.25">
      <c r="A9124" s="425" t="s">
        <v>637</v>
      </c>
      <c r="B9124" s="425" t="s">
        <v>828</v>
      </c>
      <c r="C9124" s="425" t="s">
        <v>639</v>
      </c>
      <c r="D9124" s="425" t="s">
        <v>663</v>
      </c>
      <c r="E9124" s="425" t="s">
        <v>652</v>
      </c>
      <c r="F9124" s="425">
        <v>528004120010</v>
      </c>
      <c r="G9124" s="425" t="s">
        <v>653</v>
      </c>
      <c r="H9124" s="425">
        <v>583591</v>
      </c>
      <c r="I9124" s="425" t="s">
        <v>172</v>
      </c>
      <c r="J9124" s="425">
        <v>202302</v>
      </c>
      <c r="K9124" s="425">
        <v>44859</v>
      </c>
      <c r="L9124" s="425" t="s">
        <v>644</v>
      </c>
      <c r="M9124" s="425">
        <v>-140034.26</v>
      </c>
      <c r="N9124" s="425">
        <v>-206</v>
      </c>
      <c r="O9124" s="425" t="s">
        <v>645</v>
      </c>
      <c r="P9124" s="432">
        <v>-213.47800000000001</v>
      </c>
      <c r="Q9124" s="425">
        <v>30543689</v>
      </c>
      <c r="R9124" s="425" t="s">
        <v>654</v>
      </c>
      <c r="S9124" s="425" t="s">
        <v>664</v>
      </c>
      <c r="T9124" s="425" t="s">
        <v>4027</v>
      </c>
    </row>
    <row r="9125" spans="1:20" s="425" customFormat="1" x14ac:dyDescent="0.25">
      <c r="A9125" s="425" t="s">
        <v>637</v>
      </c>
      <c r="B9125" s="425" t="s">
        <v>1229</v>
      </c>
      <c r="C9125" s="425" t="s">
        <v>639</v>
      </c>
      <c r="D9125" s="425" t="s">
        <v>695</v>
      </c>
      <c r="E9125" s="425" t="s">
        <v>704</v>
      </c>
      <c r="F9125" s="425">
        <v>528004120026</v>
      </c>
      <c r="G9125" s="425" t="s">
        <v>1241</v>
      </c>
      <c r="H9125" s="425">
        <v>583625</v>
      </c>
      <c r="I9125" s="425" t="s">
        <v>303</v>
      </c>
      <c r="J9125" s="425">
        <v>202302</v>
      </c>
      <c r="K9125" s="425">
        <v>44859</v>
      </c>
      <c r="L9125" s="425" t="s">
        <v>644</v>
      </c>
      <c r="M9125" s="425">
        <v>-37500</v>
      </c>
      <c r="N9125" s="425">
        <v>-55.17</v>
      </c>
      <c r="O9125" s="425" t="s">
        <v>645</v>
      </c>
      <c r="P9125" s="432">
        <v>-57.173000000000002</v>
      </c>
      <c r="Q9125" s="425">
        <v>30543689</v>
      </c>
      <c r="R9125" s="425" t="s">
        <v>1230</v>
      </c>
      <c r="S9125" s="425">
        <v>13485</v>
      </c>
      <c r="T9125" s="425" t="s">
        <v>5494</v>
      </c>
    </row>
    <row r="9126" spans="1:20" s="425" customFormat="1" x14ac:dyDescent="0.25">
      <c r="A9126" s="425" t="s">
        <v>637</v>
      </c>
      <c r="B9126" s="425" t="s">
        <v>1229</v>
      </c>
      <c r="C9126" s="425" t="s">
        <v>639</v>
      </c>
      <c r="D9126" s="425" t="s">
        <v>695</v>
      </c>
      <c r="E9126" s="425" t="s">
        <v>704</v>
      </c>
      <c r="F9126" s="425">
        <v>528004120026</v>
      </c>
      <c r="G9126" s="425" t="s">
        <v>1241</v>
      </c>
      <c r="H9126" s="425">
        <v>583625</v>
      </c>
      <c r="I9126" s="425" t="s">
        <v>303</v>
      </c>
      <c r="J9126" s="425">
        <v>202302</v>
      </c>
      <c r="K9126" s="425">
        <v>44859</v>
      </c>
      <c r="L9126" s="425" t="s">
        <v>644</v>
      </c>
      <c r="M9126" s="425">
        <v>-712500</v>
      </c>
      <c r="N9126" s="425">
        <v>-1048.1500000000001</v>
      </c>
      <c r="O9126" s="425" t="s">
        <v>645</v>
      </c>
      <c r="P9126" s="432">
        <v>-1086.2</v>
      </c>
      <c r="Q9126" s="425">
        <v>30543689</v>
      </c>
      <c r="R9126" s="425" t="s">
        <v>1230</v>
      </c>
      <c r="S9126" s="425">
        <v>13485</v>
      </c>
      <c r="T9126" s="425" t="s">
        <v>5493</v>
      </c>
    </row>
    <row r="9127" spans="1:20" s="425" customFormat="1" x14ac:dyDescent="0.25">
      <c r="A9127" s="425" t="s">
        <v>637</v>
      </c>
      <c r="B9127" s="425" t="s">
        <v>1229</v>
      </c>
      <c r="C9127" s="425" t="s">
        <v>639</v>
      </c>
      <c r="D9127" s="425" t="s">
        <v>695</v>
      </c>
      <c r="E9127" s="425" t="s">
        <v>704</v>
      </c>
      <c r="F9127" s="425">
        <v>528004120026</v>
      </c>
      <c r="G9127" s="425" t="s">
        <v>1241</v>
      </c>
      <c r="H9127" s="425">
        <v>583625</v>
      </c>
      <c r="I9127" s="425" t="s">
        <v>303</v>
      </c>
      <c r="J9127" s="425">
        <v>202302</v>
      </c>
      <c r="K9127" s="425">
        <v>44859</v>
      </c>
      <c r="L9127" s="425" t="s">
        <v>644</v>
      </c>
      <c r="M9127" s="425">
        <v>-9907500</v>
      </c>
      <c r="N9127" s="425">
        <v>-14574.8</v>
      </c>
      <c r="O9127" s="425" t="s">
        <v>645</v>
      </c>
      <c r="P9127" s="432">
        <v>-15103.888999999999</v>
      </c>
      <c r="Q9127" s="425">
        <v>30543689</v>
      </c>
      <c r="R9127" s="425" t="s">
        <v>1230</v>
      </c>
      <c r="S9127" s="425">
        <v>13485</v>
      </c>
      <c r="T9127" s="425" t="s">
        <v>5466</v>
      </c>
    </row>
    <row r="9128" spans="1:20" s="425" customFormat="1" x14ac:dyDescent="0.25">
      <c r="A9128" s="425" t="s">
        <v>637</v>
      </c>
      <c r="B9128" s="425" t="s">
        <v>1229</v>
      </c>
      <c r="C9128" s="425" t="s">
        <v>639</v>
      </c>
      <c r="D9128" s="425" t="s">
        <v>695</v>
      </c>
      <c r="E9128" s="425" t="s">
        <v>704</v>
      </c>
      <c r="F9128" s="425">
        <v>528004120026</v>
      </c>
      <c r="G9128" s="425" t="s">
        <v>1241</v>
      </c>
      <c r="H9128" s="425">
        <v>583625</v>
      </c>
      <c r="I9128" s="425" t="s">
        <v>303</v>
      </c>
      <c r="J9128" s="425">
        <v>202302</v>
      </c>
      <c r="K9128" s="425">
        <v>44859</v>
      </c>
      <c r="L9128" s="425" t="s">
        <v>644</v>
      </c>
      <c r="M9128" s="425">
        <v>-1990000</v>
      </c>
      <c r="N9128" s="425">
        <v>-2927.46</v>
      </c>
      <c r="O9128" s="425" t="s">
        <v>645</v>
      </c>
      <c r="P9128" s="432">
        <v>-3033.732</v>
      </c>
      <c r="Q9128" s="425">
        <v>30543689</v>
      </c>
      <c r="R9128" s="425" t="s">
        <v>1230</v>
      </c>
      <c r="S9128" s="425">
        <v>13485</v>
      </c>
      <c r="T9128" s="425" t="s">
        <v>5466</v>
      </c>
    </row>
    <row r="9129" spans="1:20" s="425" customFormat="1" x14ac:dyDescent="0.25">
      <c r="A9129" s="425" t="s">
        <v>637</v>
      </c>
      <c r="B9129" s="425" t="s">
        <v>1229</v>
      </c>
      <c r="C9129" s="425" t="s">
        <v>639</v>
      </c>
      <c r="D9129" s="425" t="s">
        <v>695</v>
      </c>
      <c r="E9129" s="425" t="s">
        <v>704</v>
      </c>
      <c r="F9129" s="425">
        <v>528004120026</v>
      </c>
      <c r="G9129" s="425" t="s">
        <v>1241</v>
      </c>
      <c r="H9129" s="425">
        <v>583625</v>
      </c>
      <c r="I9129" s="425" t="s">
        <v>303</v>
      </c>
      <c r="J9129" s="425">
        <v>202302</v>
      </c>
      <c r="K9129" s="425">
        <v>44859</v>
      </c>
      <c r="L9129" s="425" t="s">
        <v>644</v>
      </c>
      <c r="M9129" s="425">
        <v>-8020000</v>
      </c>
      <c r="N9129" s="425">
        <v>-11798.12</v>
      </c>
      <c r="O9129" s="425" t="s">
        <v>645</v>
      </c>
      <c r="P9129" s="432">
        <v>-12226.411</v>
      </c>
      <c r="Q9129" s="425">
        <v>30543689</v>
      </c>
      <c r="R9129" s="425" t="s">
        <v>1230</v>
      </c>
      <c r="S9129" s="425">
        <v>13485</v>
      </c>
      <c r="T9129" s="425" t="s">
        <v>5488</v>
      </c>
    </row>
    <row r="9130" spans="1:20" s="425" customFormat="1" x14ac:dyDescent="0.25">
      <c r="A9130" s="425" t="s">
        <v>637</v>
      </c>
      <c r="B9130" s="425" t="s">
        <v>1229</v>
      </c>
      <c r="C9130" s="425" t="s">
        <v>639</v>
      </c>
      <c r="D9130" s="425" t="s">
        <v>695</v>
      </c>
      <c r="E9130" s="425" t="s">
        <v>704</v>
      </c>
      <c r="F9130" s="425">
        <v>528004120026</v>
      </c>
      <c r="G9130" s="425" t="s">
        <v>1241</v>
      </c>
      <c r="H9130" s="425">
        <v>583625</v>
      </c>
      <c r="I9130" s="425" t="s">
        <v>303</v>
      </c>
      <c r="J9130" s="425">
        <v>202302</v>
      </c>
      <c r="K9130" s="425">
        <v>44859</v>
      </c>
      <c r="L9130" s="425" t="s">
        <v>644</v>
      </c>
      <c r="M9130" s="425">
        <v>-88500</v>
      </c>
      <c r="N9130" s="425">
        <v>-130.19</v>
      </c>
      <c r="O9130" s="425" t="s">
        <v>645</v>
      </c>
      <c r="P9130" s="432">
        <v>-134.916</v>
      </c>
      <c r="Q9130" s="425">
        <v>30543689</v>
      </c>
      <c r="R9130" s="425" t="s">
        <v>1230</v>
      </c>
      <c r="S9130" s="425">
        <v>13485</v>
      </c>
      <c r="T9130" s="425" t="s">
        <v>5489</v>
      </c>
    </row>
    <row r="9131" spans="1:20" s="425" customFormat="1" x14ac:dyDescent="0.25">
      <c r="A9131" s="425" t="s">
        <v>637</v>
      </c>
      <c r="B9131" s="425" t="s">
        <v>1229</v>
      </c>
      <c r="C9131" s="425" t="s">
        <v>639</v>
      </c>
      <c r="D9131" s="425" t="s">
        <v>695</v>
      </c>
      <c r="E9131" s="425" t="s">
        <v>704</v>
      </c>
      <c r="F9131" s="425">
        <v>528004120026</v>
      </c>
      <c r="G9131" s="425" t="s">
        <v>1241</v>
      </c>
      <c r="H9131" s="425">
        <v>583625</v>
      </c>
      <c r="I9131" s="425" t="s">
        <v>303</v>
      </c>
      <c r="J9131" s="425">
        <v>202302</v>
      </c>
      <c r="K9131" s="425">
        <v>44859</v>
      </c>
      <c r="L9131" s="425" t="s">
        <v>644</v>
      </c>
      <c r="M9131" s="425">
        <v>-1681500</v>
      </c>
      <c r="N9131" s="425">
        <v>-2473.63</v>
      </c>
      <c r="O9131" s="425" t="s">
        <v>645</v>
      </c>
      <c r="P9131" s="432">
        <v>-2563.4270000000001</v>
      </c>
      <c r="Q9131" s="425">
        <v>30543689</v>
      </c>
      <c r="R9131" s="425" t="s">
        <v>1230</v>
      </c>
      <c r="S9131" s="425">
        <v>13485</v>
      </c>
      <c r="T9131" s="425" t="s">
        <v>5488</v>
      </c>
    </row>
    <row r="9132" spans="1:20" s="425" customFormat="1" x14ac:dyDescent="0.25">
      <c r="A9132" s="425" t="s">
        <v>637</v>
      </c>
      <c r="B9132" s="425" t="s">
        <v>1229</v>
      </c>
      <c r="C9132" s="425" t="s">
        <v>639</v>
      </c>
      <c r="D9132" s="425" t="s">
        <v>695</v>
      </c>
      <c r="E9132" s="425" t="s">
        <v>704</v>
      </c>
      <c r="F9132" s="425">
        <v>528004120026</v>
      </c>
      <c r="G9132" s="425" t="s">
        <v>1241</v>
      </c>
      <c r="H9132" s="425">
        <v>583625</v>
      </c>
      <c r="I9132" s="425" t="s">
        <v>303</v>
      </c>
      <c r="J9132" s="425">
        <v>202302</v>
      </c>
      <c r="K9132" s="425">
        <v>44859</v>
      </c>
      <c r="L9132" s="425" t="s">
        <v>644</v>
      </c>
      <c r="M9132" s="425">
        <v>-45000</v>
      </c>
      <c r="N9132" s="425">
        <v>-66.2</v>
      </c>
      <c r="O9132" s="425" t="s">
        <v>645</v>
      </c>
      <c r="P9132" s="432">
        <v>-68.602999999999994</v>
      </c>
      <c r="Q9132" s="425">
        <v>30543689</v>
      </c>
      <c r="R9132" s="425" t="s">
        <v>1230</v>
      </c>
      <c r="S9132" s="425">
        <v>13485</v>
      </c>
      <c r="T9132" s="425" t="s">
        <v>5487</v>
      </c>
    </row>
    <row r="9133" spans="1:20" s="425" customFormat="1" x14ac:dyDescent="0.25">
      <c r="A9133" s="425" t="s">
        <v>637</v>
      </c>
      <c r="B9133" s="425" t="s">
        <v>1229</v>
      </c>
      <c r="C9133" s="425" t="s">
        <v>639</v>
      </c>
      <c r="D9133" s="425" t="s">
        <v>695</v>
      </c>
      <c r="E9133" s="425" t="s">
        <v>704</v>
      </c>
      <c r="F9133" s="425">
        <v>528004120025</v>
      </c>
      <c r="G9133" s="425" t="s">
        <v>2453</v>
      </c>
      <c r="H9133" s="425">
        <v>583624</v>
      </c>
      <c r="I9133" s="425" t="s">
        <v>298</v>
      </c>
      <c r="J9133" s="425">
        <v>202302</v>
      </c>
      <c r="K9133" s="425">
        <v>44859</v>
      </c>
      <c r="L9133" s="425" t="s">
        <v>644</v>
      </c>
      <c r="M9133" s="425">
        <v>-3600000</v>
      </c>
      <c r="N9133" s="425">
        <v>-5295.91</v>
      </c>
      <c r="O9133" s="425" t="s">
        <v>645</v>
      </c>
      <c r="P9133" s="432">
        <v>-5488.16</v>
      </c>
      <c r="Q9133" s="425">
        <v>30543689</v>
      </c>
      <c r="R9133" s="425" t="s">
        <v>1230</v>
      </c>
      <c r="S9133" s="425">
        <v>13485</v>
      </c>
      <c r="T9133" s="425" t="s">
        <v>5497</v>
      </c>
    </row>
    <row r="9134" spans="1:20" s="425" customFormat="1" x14ac:dyDescent="0.25">
      <c r="A9134" s="425" t="s">
        <v>637</v>
      </c>
      <c r="B9134" s="425" t="s">
        <v>1229</v>
      </c>
      <c r="C9134" s="425" t="s">
        <v>639</v>
      </c>
      <c r="D9134" s="425" t="s">
        <v>695</v>
      </c>
      <c r="E9134" s="425" t="s">
        <v>704</v>
      </c>
      <c r="F9134" s="425">
        <v>528004120001</v>
      </c>
      <c r="G9134" s="425" t="s">
        <v>705</v>
      </c>
      <c r="H9134" s="425">
        <v>583131</v>
      </c>
      <c r="I9134" s="425" t="s">
        <v>1254</v>
      </c>
      <c r="J9134" s="425">
        <v>202302</v>
      </c>
      <c r="K9134" s="425">
        <v>44859</v>
      </c>
      <c r="L9134" s="425" t="s">
        <v>644</v>
      </c>
      <c r="M9134" s="425">
        <v>-28992</v>
      </c>
      <c r="N9134" s="425">
        <v>-42.65</v>
      </c>
      <c r="O9134" s="425" t="s">
        <v>645</v>
      </c>
      <c r="P9134" s="432">
        <v>-44.198</v>
      </c>
      <c r="Q9134" s="425">
        <v>30543689</v>
      </c>
      <c r="R9134" s="425" t="s">
        <v>1230</v>
      </c>
      <c r="S9134" s="425">
        <v>13485</v>
      </c>
      <c r="T9134" s="425" t="s">
        <v>5496</v>
      </c>
    </row>
    <row r="9135" spans="1:20" s="425" customFormat="1" x14ac:dyDescent="0.25">
      <c r="A9135" s="425" t="s">
        <v>637</v>
      </c>
      <c r="B9135" s="425" t="s">
        <v>1229</v>
      </c>
      <c r="C9135" s="425" t="s">
        <v>639</v>
      </c>
      <c r="D9135" s="425" t="s">
        <v>695</v>
      </c>
      <c r="E9135" s="425" t="s">
        <v>704</v>
      </c>
      <c r="F9135" s="425">
        <v>528004120001</v>
      </c>
      <c r="G9135" s="425" t="s">
        <v>705</v>
      </c>
      <c r="H9135" s="425">
        <v>583131</v>
      </c>
      <c r="I9135" s="425" t="s">
        <v>1254</v>
      </c>
      <c r="J9135" s="425">
        <v>202302</v>
      </c>
      <c r="K9135" s="425">
        <v>44859</v>
      </c>
      <c r="L9135" s="425" t="s">
        <v>644</v>
      </c>
      <c r="M9135" s="425">
        <v>-28992</v>
      </c>
      <c r="N9135" s="425">
        <v>-42.65</v>
      </c>
      <c r="O9135" s="425" t="s">
        <v>645</v>
      </c>
      <c r="P9135" s="432">
        <v>-44.198</v>
      </c>
      <c r="Q9135" s="425">
        <v>30543689</v>
      </c>
      <c r="R9135" s="425" t="s">
        <v>1230</v>
      </c>
      <c r="S9135" s="425">
        <v>13485</v>
      </c>
      <c r="T9135" s="425" t="s">
        <v>5495</v>
      </c>
    </row>
    <row r="9136" spans="1:20" s="425" customFormat="1" x14ac:dyDescent="0.25">
      <c r="A9136" s="425" t="s">
        <v>637</v>
      </c>
      <c r="B9136" s="425" t="s">
        <v>1229</v>
      </c>
      <c r="C9136" s="425" t="s">
        <v>639</v>
      </c>
      <c r="D9136" s="425" t="s">
        <v>695</v>
      </c>
      <c r="E9136" s="425" t="s">
        <v>704</v>
      </c>
      <c r="F9136" s="425">
        <v>528004120001</v>
      </c>
      <c r="G9136" s="425" t="s">
        <v>705</v>
      </c>
      <c r="H9136" s="425">
        <v>583131</v>
      </c>
      <c r="I9136" s="425" t="s">
        <v>1254</v>
      </c>
      <c r="J9136" s="425">
        <v>202302</v>
      </c>
      <c r="K9136" s="425">
        <v>44859</v>
      </c>
      <c r="L9136" s="425" t="s">
        <v>644</v>
      </c>
      <c r="M9136" s="425">
        <v>-74138</v>
      </c>
      <c r="N9136" s="425">
        <v>-109.06</v>
      </c>
      <c r="O9136" s="425" t="s">
        <v>645</v>
      </c>
      <c r="P9136" s="432">
        <v>-113.01900000000001</v>
      </c>
      <c r="Q9136" s="425">
        <v>30543689</v>
      </c>
      <c r="R9136" s="425" t="s">
        <v>1230</v>
      </c>
      <c r="S9136" s="425">
        <v>13485</v>
      </c>
      <c r="T9136" s="425" t="s">
        <v>5504</v>
      </c>
    </row>
    <row r="9137" spans="1:20" s="425" customFormat="1" x14ac:dyDescent="0.25">
      <c r="A9137" s="425" t="s">
        <v>637</v>
      </c>
      <c r="B9137" s="425" t="s">
        <v>736</v>
      </c>
      <c r="C9137" s="425" t="s">
        <v>639</v>
      </c>
      <c r="D9137" s="425" t="s">
        <v>640</v>
      </c>
      <c r="E9137" s="425" t="s">
        <v>673</v>
      </c>
      <c r="F9137" s="425">
        <v>528004120002</v>
      </c>
      <c r="G9137" s="425" t="s">
        <v>642</v>
      </c>
      <c r="H9137" s="425">
        <v>583148</v>
      </c>
      <c r="I9137" s="425" t="s">
        <v>699</v>
      </c>
      <c r="J9137" s="425">
        <v>202302</v>
      </c>
      <c r="K9137" s="425">
        <v>44859</v>
      </c>
      <c r="L9137" s="425" t="s">
        <v>644</v>
      </c>
      <c r="M9137" s="425">
        <v>-21363.06</v>
      </c>
      <c r="N9137" s="425">
        <v>-31.43</v>
      </c>
      <c r="O9137" s="425" t="s">
        <v>645</v>
      </c>
      <c r="P9137" s="432">
        <v>-32.570999999999998</v>
      </c>
      <c r="Q9137" s="425">
        <v>30543689</v>
      </c>
      <c r="R9137" s="425" t="s">
        <v>646</v>
      </c>
      <c r="S9137" s="425">
        <v>2029740</v>
      </c>
      <c r="T9137" s="425" t="s">
        <v>4041</v>
      </c>
    </row>
    <row r="9138" spans="1:20" s="425" customFormat="1" x14ac:dyDescent="0.25">
      <c r="A9138" s="425" t="s">
        <v>637</v>
      </c>
      <c r="B9138" s="425" t="s">
        <v>754</v>
      </c>
      <c r="C9138" s="425" t="s">
        <v>639</v>
      </c>
      <c r="D9138" s="425" t="s">
        <v>640</v>
      </c>
      <c r="E9138" s="425" t="s">
        <v>673</v>
      </c>
      <c r="F9138" s="425">
        <v>528004120002</v>
      </c>
      <c r="G9138" s="425" t="s">
        <v>642</v>
      </c>
      <c r="H9138" s="425">
        <v>583148</v>
      </c>
      <c r="I9138" s="425" t="s">
        <v>699</v>
      </c>
      <c r="J9138" s="425">
        <v>202302</v>
      </c>
      <c r="K9138" s="425">
        <v>44859</v>
      </c>
      <c r="L9138" s="425" t="s">
        <v>644</v>
      </c>
      <c r="M9138" s="425">
        <v>-3674.87</v>
      </c>
      <c r="N9138" s="425">
        <v>-5.41</v>
      </c>
      <c r="O9138" s="425" t="s">
        <v>645</v>
      </c>
      <c r="P9138" s="432">
        <v>-5.6059999999999999</v>
      </c>
      <c r="Q9138" s="425">
        <v>30543689</v>
      </c>
      <c r="R9138" s="425" t="s">
        <v>646</v>
      </c>
      <c r="S9138" s="425">
        <v>8540206</v>
      </c>
      <c r="T9138" s="425" t="s">
        <v>4081</v>
      </c>
    </row>
    <row r="9139" spans="1:20" s="425" customFormat="1" x14ac:dyDescent="0.25">
      <c r="A9139" s="425" t="s">
        <v>637</v>
      </c>
      <c r="B9139" s="425" t="s">
        <v>754</v>
      </c>
      <c r="C9139" s="425" t="s">
        <v>639</v>
      </c>
      <c r="D9139" s="425" t="s">
        <v>640</v>
      </c>
      <c r="E9139" s="425" t="s">
        <v>673</v>
      </c>
      <c r="F9139" s="425">
        <v>528004120002</v>
      </c>
      <c r="G9139" s="425" t="s">
        <v>642</v>
      </c>
      <c r="H9139" s="425">
        <v>583148</v>
      </c>
      <c r="I9139" s="425" t="s">
        <v>699</v>
      </c>
      <c r="J9139" s="425">
        <v>202302</v>
      </c>
      <c r="K9139" s="425">
        <v>44859</v>
      </c>
      <c r="L9139" s="425" t="s">
        <v>644</v>
      </c>
      <c r="M9139" s="425">
        <v>-9592.68</v>
      </c>
      <c r="N9139" s="425">
        <v>-14.11</v>
      </c>
      <c r="O9139" s="425" t="s">
        <v>645</v>
      </c>
      <c r="P9139" s="432">
        <v>-14.622</v>
      </c>
      <c r="Q9139" s="425">
        <v>30543689</v>
      </c>
      <c r="R9139" s="425" t="s">
        <v>646</v>
      </c>
      <c r="S9139" s="425">
        <v>2029740</v>
      </c>
      <c r="T9139" s="425" t="s">
        <v>4058</v>
      </c>
    </row>
    <row r="9140" spans="1:20" s="425" customFormat="1" x14ac:dyDescent="0.25">
      <c r="A9140" s="425" t="s">
        <v>637</v>
      </c>
      <c r="B9140" s="425" t="s">
        <v>736</v>
      </c>
      <c r="C9140" s="425" t="s">
        <v>639</v>
      </c>
      <c r="D9140" s="425" t="s">
        <v>651</v>
      </c>
      <c r="E9140" s="425" t="s">
        <v>673</v>
      </c>
      <c r="F9140" s="425">
        <v>528004120002</v>
      </c>
      <c r="G9140" s="425" t="s">
        <v>642</v>
      </c>
      <c r="H9140" s="425">
        <v>583148</v>
      </c>
      <c r="I9140" s="425" t="s">
        <v>699</v>
      </c>
      <c r="J9140" s="425">
        <v>202302</v>
      </c>
      <c r="K9140" s="425">
        <v>44859</v>
      </c>
      <c r="L9140" s="425" t="s">
        <v>644</v>
      </c>
      <c r="M9140" s="425">
        <v>-19996.96</v>
      </c>
      <c r="N9140" s="425">
        <v>-29.42</v>
      </c>
      <c r="O9140" s="425" t="s">
        <v>645</v>
      </c>
      <c r="P9140" s="432">
        <v>-30.488</v>
      </c>
      <c r="Q9140" s="425">
        <v>30543689</v>
      </c>
      <c r="R9140" s="425" t="s">
        <v>646</v>
      </c>
      <c r="S9140" s="425">
        <v>8540279</v>
      </c>
      <c r="T9140" s="425" t="s">
        <v>4056</v>
      </c>
    </row>
    <row r="9141" spans="1:20" s="425" customFormat="1" x14ac:dyDescent="0.25">
      <c r="A9141" s="425" t="s">
        <v>637</v>
      </c>
      <c r="B9141" s="425" t="s">
        <v>736</v>
      </c>
      <c r="C9141" s="425" t="s">
        <v>639</v>
      </c>
      <c r="D9141" s="425" t="s">
        <v>695</v>
      </c>
      <c r="E9141" s="425" t="s">
        <v>673</v>
      </c>
      <c r="F9141" s="425">
        <v>528004120002</v>
      </c>
      <c r="G9141" s="425" t="s">
        <v>642</v>
      </c>
      <c r="H9141" s="425">
        <v>583148</v>
      </c>
      <c r="I9141" s="425" t="s">
        <v>699</v>
      </c>
      <c r="J9141" s="425">
        <v>202302</v>
      </c>
      <c r="K9141" s="425">
        <v>44859</v>
      </c>
      <c r="L9141" s="425" t="s">
        <v>644</v>
      </c>
      <c r="M9141" s="425">
        <v>-70840</v>
      </c>
      <c r="N9141" s="425">
        <v>-104.21</v>
      </c>
      <c r="O9141" s="425" t="s">
        <v>645</v>
      </c>
      <c r="P9141" s="432">
        <v>-107.99299999999999</v>
      </c>
      <c r="Q9141" s="425">
        <v>30543689</v>
      </c>
      <c r="R9141" s="425" t="s">
        <v>646</v>
      </c>
      <c r="S9141" s="425">
        <v>2046481</v>
      </c>
      <c r="T9141" s="425" t="s">
        <v>4055</v>
      </c>
    </row>
    <row r="9142" spans="1:20" s="425" customFormat="1" x14ac:dyDescent="0.25">
      <c r="A9142" s="425" t="s">
        <v>637</v>
      </c>
      <c r="B9142" s="425" t="s">
        <v>754</v>
      </c>
      <c r="C9142" s="425" t="s">
        <v>639</v>
      </c>
      <c r="D9142" s="425" t="s">
        <v>640</v>
      </c>
      <c r="E9142" s="425" t="s">
        <v>673</v>
      </c>
      <c r="F9142" s="425">
        <v>528004120002</v>
      </c>
      <c r="G9142" s="425" t="s">
        <v>642</v>
      </c>
      <c r="H9142" s="425">
        <v>583148</v>
      </c>
      <c r="I9142" s="425" t="s">
        <v>699</v>
      </c>
      <c r="J9142" s="425">
        <v>202302</v>
      </c>
      <c r="K9142" s="425">
        <v>44859</v>
      </c>
      <c r="L9142" s="425" t="s">
        <v>644</v>
      </c>
      <c r="M9142" s="425">
        <v>-10310.82</v>
      </c>
      <c r="N9142" s="425">
        <v>-15.17</v>
      </c>
      <c r="O9142" s="425" t="s">
        <v>645</v>
      </c>
      <c r="P9142" s="432">
        <v>-15.721</v>
      </c>
      <c r="Q9142" s="425">
        <v>30543689</v>
      </c>
      <c r="R9142" s="425" t="s">
        <v>646</v>
      </c>
      <c r="S9142" s="425">
        <v>2012905</v>
      </c>
      <c r="T9142" s="425" t="s">
        <v>4052</v>
      </c>
    </row>
    <row r="9143" spans="1:20" s="425" customFormat="1" x14ac:dyDescent="0.25">
      <c r="A9143" s="425" t="s">
        <v>637</v>
      </c>
      <c r="B9143" s="425" t="s">
        <v>736</v>
      </c>
      <c r="C9143" s="425" t="s">
        <v>639</v>
      </c>
      <c r="D9143" s="425" t="s">
        <v>695</v>
      </c>
      <c r="E9143" s="425" t="s">
        <v>673</v>
      </c>
      <c r="F9143" s="425">
        <v>528004120002</v>
      </c>
      <c r="G9143" s="425" t="s">
        <v>642</v>
      </c>
      <c r="H9143" s="425">
        <v>583148</v>
      </c>
      <c r="I9143" s="425" t="s">
        <v>699</v>
      </c>
      <c r="J9143" s="425">
        <v>202302</v>
      </c>
      <c r="K9143" s="425">
        <v>44859</v>
      </c>
      <c r="L9143" s="425" t="s">
        <v>644</v>
      </c>
      <c r="M9143" s="425">
        <v>-71916.91</v>
      </c>
      <c r="N9143" s="425">
        <v>-105.8</v>
      </c>
      <c r="O9143" s="425" t="s">
        <v>645</v>
      </c>
      <c r="P9143" s="432">
        <v>-109.64100000000001</v>
      </c>
      <c r="Q9143" s="425">
        <v>30543689</v>
      </c>
      <c r="R9143" s="425" t="s">
        <v>646</v>
      </c>
      <c r="S9143" s="425">
        <v>2057784</v>
      </c>
      <c r="T9143" s="425" t="s">
        <v>4051</v>
      </c>
    </row>
    <row r="9144" spans="1:20" s="425" customFormat="1" x14ac:dyDescent="0.25">
      <c r="A9144" s="425" t="s">
        <v>637</v>
      </c>
      <c r="B9144" s="425" t="s">
        <v>736</v>
      </c>
      <c r="C9144" s="425" t="s">
        <v>639</v>
      </c>
      <c r="D9144" s="425" t="s">
        <v>651</v>
      </c>
      <c r="E9144" s="425" t="s">
        <v>673</v>
      </c>
      <c r="F9144" s="425">
        <v>528004120002</v>
      </c>
      <c r="G9144" s="425" t="s">
        <v>642</v>
      </c>
      <c r="H9144" s="425">
        <v>583148</v>
      </c>
      <c r="I9144" s="425" t="s">
        <v>699</v>
      </c>
      <c r="J9144" s="425">
        <v>202302</v>
      </c>
      <c r="K9144" s="425">
        <v>44859</v>
      </c>
      <c r="L9144" s="425" t="s">
        <v>644</v>
      </c>
      <c r="M9144" s="425">
        <v>-12067.74</v>
      </c>
      <c r="N9144" s="425">
        <v>-17.75</v>
      </c>
      <c r="O9144" s="425" t="s">
        <v>645</v>
      </c>
      <c r="P9144" s="432">
        <v>-18.393999999999998</v>
      </c>
      <c r="Q9144" s="425">
        <v>30543689</v>
      </c>
      <c r="R9144" s="425" t="s">
        <v>646</v>
      </c>
      <c r="S9144" s="425">
        <v>8540386</v>
      </c>
      <c r="T9144" s="425" t="s">
        <v>4050</v>
      </c>
    </row>
    <row r="9145" spans="1:20" s="425" customFormat="1" x14ac:dyDescent="0.25">
      <c r="A9145" s="425" t="s">
        <v>637</v>
      </c>
      <c r="B9145" s="425" t="s">
        <v>736</v>
      </c>
      <c r="C9145" s="425" t="s">
        <v>639</v>
      </c>
      <c r="D9145" s="425" t="s">
        <v>640</v>
      </c>
      <c r="E9145" s="425" t="s">
        <v>673</v>
      </c>
      <c r="F9145" s="425">
        <v>528004120002</v>
      </c>
      <c r="G9145" s="425" t="s">
        <v>642</v>
      </c>
      <c r="H9145" s="425">
        <v>583148</v>
      </c>
      <c r="I9145" s="425" t="s">
        <v>699</v>
      </c>
      <c r="J9145" s="425">
        <v>202302</v>
      </c>
      <c r="K9145" s="425">
        <v>44859</v>
      </c>
      <c r="L9145" s="425" t="s">
        <v>644</v>
      </c>
      <c r="M9145" s="425">
        <v>-7188.85</v>
      </c>
      <c r="N9145" s="425">
        <v>-10.58</v>
      </c>
      <c r="O9145" s="425" t="s">
        <v>645</v>
      </c>
      <c r="P9145" s="432">
        <v>-10.964</v>
      </c>
      <c r="Q9145" s="425">
        <v>30543689</v>
      </c>
      <c r="R9145" s="425" t="s">
        <v>646</v>
      </c>
      <c r="S9145" s="425">
        <v>2012905</v>
      </c>
      <c r="T9145" s="425" t="s">
        <v>4049</v>
      </c>
    </row>
    <row r="9146" spans="1:20" s="425" customFormat="1" x14ac:dyDescent="0.25">
      <c r="A9146" s="425" t="s">
        <v>637</v>
      </c>
      <c r="B9146" s="425" t="s">
        <v>736</v>
      </c>
      <c r="C9146" s="425" t="s">
        <v>639</v>
      </c>
      <c r="D9146" s="425" t="s">
        <v>640</v>
      </c>
      <c r="E9146" s="425" t="s">
        <v>673</v>
      </c>
      <c r="F9146" s="425">
        <v>528004120002</v>
      </c>
      <c r="G9146" s="425" t="s">
        <v>642</v>
      </c>
      <c r="H9146" s="425">
        <v>583148</v>
      </c>
      <c r="I9146" s="425" t="s">
        <v>699</v>
      </c>
      <c r="J9146" s="425">
        <v>202302</v>
      </c>
      <c r="K9146" s="425">
        <v>44859</v>
      </c>
      <c r="L9146" s="425" t="s">
        <v>644</v>
      </c>
      <c r="M9146" s="425">
        <v>-2477.88</v>
      </c>
      <c r="N9146" s="425">
        <v>-3.65</v>
      </c>
      <c r="O9146" s="425" t="s">
        <v>645</v>
      </c>
      <c r="P9146" s="432">
        <v>-3.7829999999999999</v>
      </c>
      <c r="Q9146" s="425">
        <v>30543689</v>
      </c>
      <c r="R9146" s="425" t="s">
        <v>646</v>
      </c>
      <c r="S9146" s="425">
        <v>8540206</v>
      </c>
      <c r="T9146" s="425" t="s">
        <v>4047</v>
      </c>
    </row>
    <row r="9147" spans="1:20" s="425" customFormat="1" x14ac:dyDescent="0.25">
      <c r="A9147" s="425" t="s">
        <v>637</v>
      </c>
      <c r="B9147" s="425" t="s">
        <v>736</v>
      </c>
      <c r="C9147" s="425" t="s">
        <v>639</v>
      </c>
      <c r="D9147" s="425" t="s">
        <v>651</v>
      </c>
      <c r="E9147" s="425" t="s">
        <v>667</v>
      </c>
      <c r="F9147" s="425">
        <v>528004120002</v>
      </c>
      <c r="G9147" s="425" t="s">
        <v>642</v>
      </c>
      <c r="H9147" s="425">
        <v>583149</v>
      </c>
      <c r="I9147" s="425" t="s">
        <v>680</v>
      </c>
      <c r="J9147" s="425">
        <v>202302</v>
      </c>
      <c r="K9147" s="425">
        <v>44859</v>
      </c>
      <c r="L9147" s="425" t="s">
        <v>644</v>
      </c>
      <c r="M9147" s="425">
        <v>-19729.41</v>
      </c>
      <c r="N9147" s="425">
        <v>-29.02</v>
      </c>
      <c r="O9147" s="425" t="s">
        <v>645</v>
      </c>
      <c r="P9147" s="432">
        <v>-30.073</v>
      </c>
      <c r="Q9147" s="425">
        <v>30543689</v>
      </c>
      <c r="R9147" s="425" t="s">
        <v>646</v>
      </c>
      <c r="S9147" s="425">
        <v>8540399</v>
      </c>
      <c r="T9147" s="425" t="s">
        <v>4078</v>
      </c>
    </row>
    <row r="9148" spans="1:20" s="425" customFormat="1" x14ac:dyDescent="0.25">
      <c r="A9148" s="425" t="s">
        <v>637</v>
      </c>
      <c r="B9148" s="425" t="s">
        <v>754</v>
      </c>
      <c r="C9148" s="425" t="s">
        <v>639</v>
      </c>
      <c r="D9148" s="425" t="s">
        <v>640</v>
      </c>
      <c r="E9148" s="425" t="s">
        <v>667</v>
      </c>
      <c r="F9148" s="425">
        <v>528004120002</v>
      </c>
      <c r="G9148" s="425" t="s">
        <v>642</v>
      </c>
      <c r="H9148" s="425">
        <v>583149</v>
      </c>
      <c r="I9148" s="425" t="s">
        <v>680</v>
      </c>
      <c r="J9148" s="425">
        <v>202302</v>
      </c>
      <c r="K9148" s="425">
        <v>44859</v>
      </c>
      <c r="L9148" s="425" t="s">
        <v>644</v>
      </c>
      <c r="M9148" s="425">
        <v>-14959.5</v>
      </c>
      <c r="N9148" s="425">
        <v>-22.01</v>
      </c>
      <c r="O9148" s="425" t="s">
        <v>645</v>
      </c>
      <c r="P9148" s="432">
        <v>-22.809000000000001</v>
      </c>
      <c r="Q9148" s="425">
        <v>30543689</v>
      </c>
      <c r="R9148" s="425" t="s">
        <v>646</v>
      </c>
      <c r="S9148" s="425">
        <v>8540392</v>
      </c>
      <c r="T9148" s="425" t="s">
        <v>4071</v>
      </c>
    </row>
    <row r="9149" spans="1:20" s="425" customFormat="1" x14ac:dyDescent="0.25">
      <c r="A9149" s="425" t="s">
        <v>637</v>
      </c>
      <c r="B9149" s="425" t="s">
        <v>754</v>
      </c>
      <c r="C9149" s="425" t="s">
        <v>639</v>
      </c>
      <c r="D9149" s="425" t="s">
        <v>640</v>
      </c>
      <c r="E9149" s="425" t="s">
        <v>673</v>
      </c>
      <c r="F9149" s="425">
        <v>528004120002</v>
      </c>
      <c r="G9149" s="425" t="s">
        <v>642</v>
      </c>
      <c r="H9149" s="425">
        <v>583133</v>
      </c>
      <c r="I9149" s="425" t="s">
        <v>29</v>
      </c>
      <c r="J9149" s="425">
        <v>202302</v>
      </c>
      <c r="K9149" s="425">
        <v>44859</v>
      </c>
      <c r="L9149" s="425" t="s">
        <v>644</v>
      </c>
      <c r="M9149" s="425">
        <v>3674.87</v>
      </c>
      <c r="N9149" s="425">
        <v>5.41</v>
      </c>
      <c r="O9149" s="425" t="s">
        <v>645</v>
      </c>
      <c r="P9149" s="432">
        <v>5.6059999999999999</v>
      </c>
      <c r="Q9149" s="425">
        <v>30543689</v>
      </c>
      <c r="R9149" s="425" t="s">
        <v>646</v>
      </c>
      <c r="S9149" s="425">
        <v>8540206</v>
      </c>
      <c r="T9149" s="425" t="s">
        <v>4081</v>
      </c>
    </row>
    <row r="9150" spans="1:20" s="425" customFormat="1" x14ac:dyDescent="0.25">
      <c r="A9150" s="425" t="s">
        <v>637</v>
      </c>
      <c r="B9150" s="425" t="s">
        <v>754</v>
      </c>
      <c r="C9150" s="425" t="s">
        <v>639</v>
      </c>
      <c r="D9150" s="425" t="s">
        <v>640</v>
      </c>
      <c r="E9150" s="425" t="s">
        <v>673</v>
      </c>
      <c r="F9150" s="425">
        <v>528004120002</v>
      </c>
      <c r="G9150" s="425" t="s">
        <v>642</v>
      </c>
      <c r="H9150" s="425">
        <v>583133</v>
      </c>
      <c r="I9150" s="425" t="s">
        <v>29</v>
      </c>
      <c r="J9150" s="425">
        <v>202302</v>
      </c>
      <c r="K9150" s="425">
        <v>44859</v>
      </c>
      <c r="L9150" s="425" t="s">
        <v>644</v>
      </c>
      <c r="M9150" s="425">
        <v>9592.68</v>
      </c>
      <c r="N9150" s="425">
        <v>14.11</v>
      </c>
      <c r="O9150" s="425" t="s">
        <v>645</v>
      </c>
      <c r="P9150" s="432">
        <v>14.622</v>
      </c>
      <c r="Q9150" s="425">
        <v>30543689</v>
      </c>
      <c r="R9150" s="425" t="s">
        <v>646</v>
      </c>
      <c r="S9150" s="425">
        <v>2029740</v>
      </c>
      <c r="T9150" s="425" t="s">
        <v>4058</v>
      </c>
    </row>
    <row r="9151" spans="1:20" s="425" customFormat="1" x14ac:dyDescent="0.25">
      <c r="A9151" s="425" t="s">
        <v>637</v>
      </c>
      <c r="B9151" s="425" t="s">
        <v>736</v>
      </c>
      <c r="C9151" s="425" t="s">
        <v>639</v>
      </c>
      <c r="D9151" s="425" t="s">
        <v>651</v>
      </c>
      <c r="E9151" s="425" t="s">
        <v>673</v>
      </c>
      <c r="F9151" s="425">
        <v>528004120002</v>
      </c>
      <c r="G9151" s="425" t="s">
        <v>642</v>
      </c>
      <c r="H9151" s="425">
        <v>583133</v>
      </c>
      <c r="I9151" s="425" t="s">
        <v>29</v>
      </c>
      <c r="J9151" s="425">
        <v>202302</v>
      </c>
      <c r="K9151" s="425">
        <v>44859</v>
      </c>
      <c r="L9151" s="425" t="s">
        <v>644</v>
      </c>
      <c r="M9151" s="425">
        <v>19996.96</v>
      </c>
      <c r="N9151" s="425">
        <v>29.42</v>
      </c>
      <c r="O9151" s="425" t="s">
        <v>645</v>
      </c>
      <c r="P9151" s="432">
        <v>30.488</v>
      </c>
      <c r="Q9151" s="425">
        <v>30543689</v>
      </c>
      <c r="R9151" s="425" t="s">
        <v>646</v>
      </c>
      <c r="S9151" s="425">
        <v>8540279</v>
      </c>
      <c r="T9151" s="425" t="s">
        <v>4056</v>
      </c>
    </row>
    <row r="9152" spans="1:20" s="425" customFormat="1" x14ac:dyDescent="0.25">
      <c r="A9152" s="425" t="s">
        <v>637</v>
      </c>
      <c r="B9152" s="425" t="s">
        <v>736</v>
      </c>
      <c r="C9152" s="425" t="s">
        <v>639</v>
      </c>
      <c r="D9152" s="425" t="s">
        <v>695</v>
      </c>
      <c r="E9152" s="425" t="s">
        <v>673</v>
      </c>
      <c r="F9152" s="425">
        <v>528004120002</v>
      </c>
      <c r="G9152" s="425" t="s">
        <v>642</v>
      </c>
      <c r="H9152" s="425">
        <v>583133</v>
      </c>
      <c r="I9152" s="425" t="s">
        <v>29</v>
      </c>
      <c r="J9152" s="425">
        <v>202302</v>
      </c>
      <c r="K9152" s="425">
        <v>44859</v>
      </c>
      <c r="L9152" s="425" t="s">
        <v>644</v>
      </c>
      <c r="M9152" s="425">
        <v>70840</v>
      </c>
      <c r="N9152" s="425">
        <v>104.21</v>
      </c>
      <c r="O9152" s="425" t="s">
        <v>645</v>
      </c>
      <c r="P9152" s="432">
        <v>107.99299999999999</v>
      </c>
      <c r="Q9152" s="425">
        <v>30543689</v>
      </c>
      <c r="R9152" s="425" t="s">
        <v>646</v>
      </c>
      <c r="S9152" s="425">
        <v>2046481</v>
      </c>
      <c r="T9152" s="425" t="s">
        <v>4055</v>
      </c>
    </row>
    <row r="9153" spans="1:20" s="425" customFormat="1" x14ac:dyDescent="0.25">
      <c r="A9153" s="425" t="s">
        <v>637</v>
      </c>
      <c r="B9153" s="425" t="s">
        <v>754</v>
      </c>
      <c r="C9153" s="425" t="s">
        <v>639</v>
      </c>
      <c r="D9153" s="425" t="s">
        <v>640</v>
      </c>
      <c r="E9153" s="425" t="s">
        <v>673</v>
      </c>
      <c r="F9153" s="425">
        <v>528004120002</v>
      </c>
      <c r="G9153" s="425" t="s">
        <v>642</v>
      </c>
      <c r="H9153" s="425">
        <v>583133</v>
      </c>
      <c r="I9153" s="425" t="s">
        <v>29</v>
      </c>
      <c r="J9153" s="425">
        <v>202302</v>
      </c>
      <c r="K9153" s="425">
        <v>44859</v>
      </c>
      <c r="L9153" s="425" t="s">
        <v>644</v>
      </c>
      <c r="M9153" s="425">
        <v>10310.82</v>
      </c>
      <c r="N9153" s="425">
        <v>15.17</v>
      </c>
      <c r="O9153" s="425" t="s">
        <v>645</v>
      </c>
      <c r="P9153" s="432">
        <v>15.721</v>
      </c>
      <c r="Q9153" s="425">
        <v>30543689</v>
      </c>
      <c r="R9153" s="425" t="s">
        <v>646</v>
      </c>
      <c r="S9153" s="425">
        <v>2012905</v>
      </c>
      <c r="T9153" s="425" t="s">
        <v>4052</v>
      </c>
    </row>
    <row r="9154" spans="1:20" s="425" customFormat="1" x14ac:dyDescent="0.25">
      <c r="A9154" s="425" t="s">
        <v>637</v>
      </c>
      <c r="B9154" s="425" t="s">
        <v>736</v>
      </c>
      <c r="C9154" s="425" t="s">
        <v>639</v>
      </c>
      <c r="D9154" s="425" t="s">
        <v>695</v>
      </c>
      <c r="E9154" s="425" t="s">
        <v>673</v>
      </c>
      <c r="F9154" s="425">
        <v>528004120002</v>
      </c>
      <c r="G9154" s="425" t="s">
        <v>642</v>
      </c>
      <c r="H9154" s="425">
        <v>583133</v>
      </c>
      <c r="I9154" s="425" t="s">
        <v>29</v>
      </c>
      <c r="J9154" s="425">
        <v>202302</v>
      </c>
      <c r="K9154" s="425">
        <v>44859</v>
      </c>
      <c r="L9154" s="425" t="s">
        <v>644</v>
      </c>
      <c r="M9154" s="425">
        <v>71916.91</v>
      </c>
      <c r="N9154" s="425">
        <v>105.8</v>
      </c>
      <c r="O9154" s="425" t="s">
        <v>645</v>
      </c>
      <c r="P9154" s="432">
        <v>109.64100000000001</v>
      </c>
      <c r="Q9154" s="425">
        <v>30543689</v>
      </c>
      <c r="R9154" s="425" t="s">
        <v>646</v>
      </c>
      <c r="S9154" s="425">
        <v>2057784</v>
      </c>
      <c r="T9154" s="425" t="s">
        <v>4051</v>
      </c>
    </row>
    <row r="9155" spans="1:20" s="425" customFormat="1" x14ac:dyDescent="0.25">
      <c r="A9155" s="425" t="s">
        <v>637</v>
      </c>
      <c r="B9155" s="425" t="s">
        <v>736</v>
      </c>
      <c r="C9155" s="425" t="s">
        <v>639</v>
      </c>
      <c r="D9155" s="425" t="s">
        <v>651</v>
      </c>
      <c r="E9155" s="425" t="s">
        <v>673</v>
      </c>
      <c r="F9155" s="425">
        <v>528004120002</v>
      </c>
      <c r="G9155" s="425" t="s">
        <v>642</v>
      </c>
      <c r="H9155" s="425">
        <v>583133</v>
      </c>
      <c r="I9155" s="425" t="s">
        <v>29</v>
      </c>
      <c r="J9155" s="425">
        <v>202302</v>
      </c>
      <c r="K9155" s="425">
        <v>44859</v>
      </c>
      <c r="L9155" s="425" t="s">
        <v>644</v>
      </c>
      <c r="M9155" s="425">
        <v>12067.74</v>
      </c>
      <c r="N9155" s="425">
        <v>17.75</v>
      </c>
      <c r="O9155" s="425" t="s">
        <v>645</v>
      </c>
      <c r="P9155" s="432">
        <v>18.393999999999998</v>
      </c>
      <c r="Q9155" s="425">
        <v>30543689</v>
      </c>
      <c r="R9155" s="425" t="s">
        <v>646</v>
      </c>
      <c r="S9155" s="425">
        <v>8540386</v>
      </c>
      <c r="T9155" s="425" t="s">
        <v>4050</v>
      </c>
    </row>
    <row r="9156" spans="1:20" s="425" customFormat="1" x14ac:dyDescent="0.25">
      <c r="A9156" s="425" t="s">
        <v>637</v>
      </c>
      <c r="B9156" s="425" t="s">
        <v>736</v>
      </c>
      <c r="C9156" s="425" t="s">
        <v>639</v>
      </c>
      <c r="D9156" s="425" t="s">
        <v>651</v>
      </c>
      <c r="E9156" s="425" t="s">
        <v>667</v>
      </c>
      <c r="F9156" s="425">
        <v>528004120002</v>
      </c>
      <c r="G9156" s="425" t="s">
        <v>642</v>
      </c>
      <c r="H9156" s="425">
        <v>583149</v>
      </c>
      <c r="I9156" s="425" t="s">
        <v>680</v>
      </c>
      <c r="J9156" s="425">
        <v>202302</v>
      </c>
      <c r="K9156" s="425">
        <v>44859</v>
      </c>
      <c r="L9156" s="425" t="s">
        <v>644</v>
      </c>
      <c r="M9156" s="425">
        <v>-4562.7</v>
      </c>
      <c r="N9156" s="425">
        <v>-6.71</v>
      </c>
      <c r="O9156" s="425" t="s">
        <v>645</v>
      </c>
      <c r="P9156" s="432">
        <v>-6.9539999999999997</v>
      </c>
      <c r="Q9156" s="425">
        <v>30543689</v>
      </c>
      <c r="R9156" s="425" t="s">
        <v>646</v>
      </c>
      <c r="S9156" s="425">
        <v>8540358</v>
      </c>
      <c r="T9156" s="425" t="s">
        <v>4063</v>
      </c>
    </row>
    <row r="9157" spans="1:20" s="425" customFormat="1" x14ac:dyDescent="0.25">
      <c r="A9157" s="425" t="s">
        <v>637</v>
      </c>
      <c r="B9157" s="425" t="s">
        <v>736</v>
      </c>
      <c r="C9157" s="425" t="s">
        <v>639</v>
      </c>
      <c r="D9157" s="425" t="s">
        <v>640</v>
      </c>
      <c r="E9157" s="425" t="s">
        <v>667</v>
      </c>
      <c r="F9157" s="425">
        <v>528004120002</v>
      </c>
      <c r="G9157" s="425" t="s">
        <v>642</v>
      </c>
      <c r="H9157" s="425">
        <v>583149</v>
      </c>
      <c r="I9157" s="425" t="s">
        <v>680</v>
      </c>
      <c r="J9157" s="425">
        <v>202302</v>
      </c>
      <c r="K9157" s="425">
        <v>44859</v>
      </c>
      <c r="L9157" s="425" t="s">
        <v>644</v>
      </c>
      <c r="M9157" s="425">
        <v>-17546.599999999999</v>
      </c>
      <c r="N9157" s="425">
        <v>-25.81</v>
      </c>
      <c r="O9157" s="425" t="s">
        <v>645</v>
      </c>
      <c r="P9157" s="432">
        <v>-26.747</v>
      </c>
      <c r="Q9157" s="425">
        <v>30543689</v>
      </c>
      <c r="R9157" s="425" t="s">
        <v>646</v>
      </c>
      <c r="S9157" s="425">
        <v>8540392</v>
      </c>
      <c r="T9157" s="425" t="s">
        <v>4038</v>
      </c>
    </row>
    <row r="9158" spans="1:20" s="425" customFormat="1" x14ac:dyDescent="0.25">
      <c r="A9158" s="425" t="s">
        <v>637</v>
      </c>
      <c r="B9158" s="425" t="s">
        <v>736</v>
      </c>
      <c r="C9158" s="425" t="s">
        <v>639</v>
      </c>
      <c r="D9158" s="425" t="s">
        <v>651</v>
      </c>
      <c r="E9158" s="425" t="s">
        <v>667</v>
      </c>
      <c r="F9158" s="425">
        <v>528004120002</v>
      </c>
      <c r="G9158" s="425" t="s">
        <v>642</v>
      </c>
      <c r="H9158" s="425">
        <v>583135</v>
      </c>
      <c r="I9158" s="425" t="s">
        <v>31</v>
      </c>
      <c r="J9158" s="425">
        <v>202302</v>
      </c>
      <c r="K9158" s="425">
        <v>44859</v>
      </c>
      <c r="L9158" s="425" t="s">
        <v>644</v>
      </c>
      <c r="M9158" s="425">
        <v>19729.41</v>
      </c>
      <c r="N9158" s="425">
        <v>29.02</v>
      </c>
      <c r="O9158" s="425" t="s">
        <v>645</v>
      </c>
      <c r="P9158" s="432">
        <v>30.073</v>
      </c>
      <c r="Q9158" s="425">
        <v>30543689</v>
      </c>
      <c r="R9158" s="425" t="s">
        <v>646</v>
      </c>
      <c r="S9158" s="425">
        <v>8540399</v>
      </c>
      <c r="T9158" s="425" t="s">
        <v>4078</v>
      </c>
    </row>
    <row r="9159" spans="1:20" s="425" customFormat="1" x14ac:dyDescent="0.25">
      <c r="A9159" s="425" t="s">
        <v>637</v>
      </c>
      <c r="B9159" s="425" t="s">
        <v>754</v>
      </c>
      <c r="C9159" s="425" t="s">
        <v>639</v>
      </c>
      <c r="D9159" s="425" t="s">
        <v>640</v>
      </c>
      <c r="E9159" s="425" t="s">
        <v>667</v>
      </c>
      <c r="F9159" s="425">
        <v>528004120002</v>
      </c>
      <c r="G9159" s="425" t="s">
        <v>642</v>
      </c>
      <c r="H9159" s="425">
        <v>583135</v>
      </c>
      <c r="I9159" s="425" t="s">
        <v>31</v>
      </c>
      <c r="J9159" s="425">
        <v>202302</v>
      </c>
      <c r="K9159" s="425">
        <v>44859</v>
      </c>
      <c r="L9159" s="425" t="s">
        <v>644</v>
      </c>
      <c r="M9159" s="425">
        <v>14959.5</v>
      </c>
      <c r="N9159" s="425">
        <v>22.01</v>
      </c>
      <c r="O9159" s="425" t="s">
        <v>645</v>
      </c>
      <c r="P9159" s="432">
        <v>22.809000000000001</v>
      </c>
      <c r="Q9159" s="425">
        <v>30543689</v>
      </c>
      <c r="R9159" s="425" t="s">
        <v>646</v>
      </c>
      <c r="S9159" s="425">
        <v>8540392</v>
      </c>
      <c r="T9159" s="425" t="s">
        <v>4071</v>
      </c>
    </row>
    <row r="9160" spans="1:20" s="425" customFormat="1" x14ac:dyDescent="0.25">
      <c r="A9160" s="425" t="s">
        <v>637</v>
      </c>
      <c r="B9160" s="425" t="s">
        <v>736</v>
      </c>
      <c r="C9160" s="425" t="s">
        <v>639</v>
      </c>
      <c r="D9160" s="425" t="s">
        <v>651</v>
      </c>
      <c r="E9160" s="425" t="s">
        <v>667</v>
      </c>
      <c r="F9160" s="425">
        <v>528004120002</v>
      </c>
      <c r="G9160" s="425" t="s">
        <v>642</v>
      </c>
      <c r="H9160" s="425">
        <v>583135</v>
      </c>
      <c r="I9160" s="425" t="s">
        <v>31</v>
      </c>
      <c r="J9160" s="425">
        <v>202302</v>
      </c>
      <c r="K9160" s="425">
        <v>44859</v>
      </c>
      <c r="L9160" s="425" t="s">
        <v>644</v>
      </c>
      <c r="M9160" s="425">
        <v>4562.7</v>
      </c>
      <c r="N9160" s="425">
        <v>6.71</v>
      </c>
      <c r="O9160" s="425" t="s">
        <v>645</v>
      </c>
      <c r="P9160" s="432">
        <v>6.9539999999999997</v>
      </c>
      <c r="Q9160" s="425">
        <v>30543689</v>
      </c>
      <c r="R9160" s="425" t="s">
        <v>646</v>
      </c>
      <c r="S9160" s="425">
        <v>8540358</v>
      </c>
      <c r="T9160" s="425" t="s">
        <v>4063</v>
      </c>
    </row>
    <row r="9161" spans="1:20" s="425" customFormat="1" x14ac:dyDescent="0.25">
      <c r="A9161" s="425" t="s">
        <v>637</v>
      </c>
      <c r="B9161" s="425" t="s">
        <v>677</v>
      </c>
      <c r="C9161" s="425" t="s">
        <v>639</v>
      </c>
      <c r="D9161" s="425" t="s">
        <v>640</v>
      </c>
      <c r="E9161" s="425" t="s">
        <v>667</v>
      </c>
      <c r="F9161" s="425">
        <v>528004120002</v>
      </c>
      <c r="G9161" s="425" t="s">
        <v>642</v>
      </c>
      <c r="H9161" s="425">
        <v>583135</v>
      </c>
      <c r="I9161" s="425" t="s">
        <v>31</v>
      </c>
      <c r="J9161" s="425">
        <v>202302</v>
      </c>
      <c r="K9161" s="425">
        <v>44859</v>
      </c>
      <c r="L9161" s="425" t="s">
        <v>644</v>
      </c>
      <c r="M9161" s="425">
        <v>95748.26</v>
      </c>
      <c r="N9161" s="425">
        <v>140.85</v>
      </c>
      <c r="O9161" s="425" t="s">
        <v>645</v>
      </c>
      <c r="P9161" s="432">
        <v>145.96299999999999</v>
      </c>
      <c r="Q9161" s="425">
        <v>30543689</v>
      </c>
      <c r="R9161" s="425" t="s">
        <v>646</v>
      </c>
      <c r="S9161" s="425">
        <v>8540392</v>
      </c>
      <c r="T9161" s="425" t="s">
        <v>4118</v>
      </c>
    </row>
    <row r="9162" spans="1:20" s="425" customFormat="1" x14ac:dyDescent="0.25">
      <c r="A9162" s="425" t="s">
        <v>637</v>
      </c>
      <c r="B9162" s="425" t="s">
        <v>677</v>
      </c>
      <c r="C9162" s="425" t="s">
        <v>639</v>
      </c>
      <c r="D9162" s="425" t="s">
        <v>640</v>
      </c>
      <c r="E9162" s="425" t="s">
        <v>673</v>
      </c>
      <c r="F9162" s="425">
        <v>528004120002</v>
      </c>
      <c r="G9162" s="425" t="s">
        <v>642</v>
      </c>
      <c r="H9162" s="425">
        <v>583133</v>
      </c>
      <c r="I9162" s="425" t="s">
        <v>29</v>
      </c>
      <c r="J9162" s="425">
        <v>202302</v>
      </c>
      <c r="K9162" s="425">
        <v>44859</v>
      </c>
      <c r="L9162" s="425" t="s">
        <v>644</v>
      </c>
      <c r="M9162" s="425">
        <v>62503.02</v>
      </c>
      <c r="N9162" s="425">
        <v>91.95</v>
      </c>
      <c r="O9162" s="425" t="s">
        <v>645</v>
      </c>
      <c r="P9162" s="432">
        <v>95.287999999999997</v>
      </c>
      <c r="Q9162" s="425">
        <v>30543689</v>
      </c>
      <c r="R9162" s="425" t="s">
        <v>646</v>
      </c>
      <c r="S9162" s="425">
        <v>2012905</v>
      </c>
      <c r="T9162" s="425" t="s">
        <v>4125</v>
      </c>
    </row>
    <row r="9163" spans="1:20" s="425" customFormat="1" x14ac:dyDescent="0.25">
      <c r="A9163" s="425" t="s">
        <v>637</v>
      </c>
      <c r="B9163" s="425" t="s">
        <v>677</v>
      </c>
      <c r="C9163" s="425" t="s">
        <v>639</v>
      </c>
      <c r="D9163" s="425" t="s">
        <v>640</v>
      </c>
      <c r="E9163" s="425" t="s">
        <v>673</v>
      </c>
      <c r="F9163" s="425">
        <v>528004120002</v>
      </c>
      <c r="G9163" s="425" t="s">
        <v>642</v>
      </c>
      <c r="H9163" s="425">
        <v>583133</v>
      </c>
      <c r="I9163" s="425" t="s">
        <v>29</v>
      </c>
      <c r="J9163" s="425">
        <v>202302</v>
      </c>
      <c r="K9163" s="425">
        <v>44859</v>
      </c>
      <c r="L9163" s="425" t="s">
        <v>644</v>
      </c>
      <c r="M9163" s="425">
        <v>22558.42</v>
      </c>
      <c r="N9163" s="425">
        <v>33.19</v>
      </c>
      <c r="O9163" s="425" t="s">
        <v>645</v>
      </c>
      <c r="P9163" s="432">
        <v>34.395000000000003</v>
      </c>
      <c r="Q9163" s="425">
        <v>30543689</v>
      </c>
      <c r="R9163" s="425" t="s">
        <v>646</v>
      </c>
      <c r="S9163" s="425">
        <v>8540206</v>
      </c>
      <c r="T9163" s="425" t="s">
        <v>4124</v>
      </c>
    </row>
    <row r="9164" spans="1:20" s="425" customFormat="1" x14ac:dyDescent="0.25">
      <c r="A9164" s="425" t="s">
        <v>637</v>
      </c>
      <c r="B9164" s="425" t="s">
        <v>677</v>
      </c>
      <c r="C9164" s="425" t="s">
        <v>639</v>
      </c>
      <c r="D9164" s="425" t="s">
        <v>640</v>
      </c>
      <c r="E9164" s="425" t="s">
        <v>673</v>
      </c>
      <c r="F9164" s="425">
        <v>528004120002</v>
      </c>
      <c r="G9164" s="425" t="s">
        <v>642</v>
      </c>
      <c r="H9164" s="425">
        <v>583133</v>
      </c>
      <c r="I9164" s="425" t="s">
        <v>29</v>
      </c>
      <c r="J9164" s="425">
        <v>202302</v>
      </c>
      <c r="K9164" s="425">
        <v>44859</v>
      </c>
      <c r="L9164" s="425" t="s">
        <v>644</v>
      </c>
      <c r="M9164" s="425">
        <v>87251.36</v>
      </c>
      <c r="N9164" s="425">
        <v>128.35</v>
      </c>
      <c r="O9164" s="425" t="s">
        <v>645</v>
      </c>
      <c r="P9164" s="432">
        <v>133.00899999999999</v>
      </c>
      <c r="Q9164" s="425">
        <v>30543689</v>
      </c>
      <c r="R9164" s="425" t="s">
        <v>646</v>
      </c>
      <c r="S9164" s="425">
        <v>2029740</v>
      </c>
      <c r="T9164" s="425" t="s">
        <v>4122</v>
      </c>
    </row>
    <row r="9165" spans="1:20" s="425" customFormat="1" x14ac:dyDescent="0.25">
      <c r="A9165" s="425" t="s">
        <v>637</v>
      </c>
      <c r="B9165" s="425" t="s">
        <v>736</v>
      </c>
      <c r="C9165" s="425" t="s">
        <v>639</v>
      </c>
      <c r="D9165" s="425" t="s">
        <v>640</v>
      </c>
      <c r="E9165" s="425" t="s">
        <v>708</v>
      </c>
      <c r="F9165" s="425">
        <v>528004120002</v>
      </c>
      <c r="G9165" s="425" t="s">
        <v>642</v>
      </c>
      <c r="H9165" s="425">
        <v>583155</v>
      </c>
      <c r="I9165" s="425" t="s">
        <v>45</v>
      </c>
      <c r="J9165" s="425">
        <v>202302</v>
      </c>
      <c r="K9165" s="425">
        <v>44859</v>
      </c>
      <c r="L9165" s="425" t="s">
        <v>644</v>
      </c>
      <c r="M9165" s="425">
        <v>-3685.71</v>
      </c>
      <c r="N9165" s="425">
        <v>-5.42</v>
      </c>
      <c r="O9165" s="425" t="s">
        <v>645</v>
      </c>
      <c r="P9165" s="432">
        <v>-5.617</v>
      </c>
      <c r="Q9165" s="425">
        <v>30543689</v>
      </c>
      <c r="R9165" s="425" t="s">
        <v>646</v>
      </c>
      <c r="S9165" s="425">
        <v>8540039</v>
      </c>
      <c r="T9165" s="425" t="s">
        <v>4036</v>
      </c>
    </row>
    <row r="9166" spans="1:20" s="425" customFormat="1" x14ac:dyDescent="0.25">
      <c r="A9166" s="425" t="s">
        <v>637</v>
      </c>
      <c r="B9166" s="425" t="s">
        <v>736</v>
      </c>
      <c r="C9166" s="425" t="s">
        <v>639</v>
      </c>
      <c r="D9166" s="425" t="s">
        <v>640</v>
      </c>
      <c r="E9166" s="425" t="s">
        <v>689</v>
      </c>
      <c r="F9166" s="425">
        <v>528004120002</v>
      </c>
      <c r="G9166" s="425" t="s">
        <v>642</v>
      </c>
      <c r="H9166" s="425">
        <v>856784</v>
      </c>
      <c r="I9166" s="425" t="s">
        <v>479</v>
      </c>
      <c r="J9166" s="425">
        <v>202302</v>
      </c>
      <c r="K9166" s="425">
        <v>44859</v>
      </c>
      <c r="L9166" s="425" t="s">
        <v>644</v>
      </c>
      <c r="M9166" s="425">
        <v>16178.22</v>
      </c>
      <c r="N9166" s="425">
        <v>23.8</v>
      </c>
      <c r="O9166" s="425" t="s">
        <v>645</v>
      </c>
      <c r="P9166" s="432">
        <v>24.664000000000001</v>
      </c>
      <c r="Q9166" s="425">
        <v>30543689</v>
      </c>
      <c r="R9166" s="425" t="s">
        <v>646</v>
      </c>
      <c r="S9166" s="425">
        <v>2032465</v>
      </c>
      <c r="T9166" s="425" t="s">
        <v>4042</v>
      </c>
    </row>
    <row r="9167" spans="1:20" s="425" customFormat="1" x14ac:dyDescent="0.25">
      <c r="A9167" s="425" t="s">
        <v>637</v>
      </c>
      <c r="B9167" s="425" t="s">
        <v>736</v>
      </c>
      <c r="C9167" s="425" t="s">
        <v>639</v>
      </c>
      <c r="D9167" s="425" t="s">
        <v>640</v>
      </c>
      <c r="E9167" s="425" t="s">
        <v>667</v>
      </c>
      <c r="F9167" s="425">
        <v>528004120002</v>
      </c>
      <c r="G9167" s="425" t="s">
        <v>642</v>
      </c>
      <c r="H9167" s="425">
        <v>583135</v>
      </c>
      <c r="I9167" s="425" t="s">
        <v>31</v>
      </c>
      <c r="J9167" s="425">
        <v>202302</v>
      </c>
      <c r="K9167" s="425">
        <v>44859</v>
      </c>
      <c r="L9167" s="425" t="s">
        <v>644</v>
      </c>
      <c r="M9167" s="425">
        <v>17546.599999999999</v>
      </c>
      <c r="N9167" s="425">
        <v>25.81</v>
      </c>
      <c r="O9167" s="425" t="s">
        <v>645</v>
      </c>
      <c r="P9167" s="432">
        <v>26.747</v>
      </c>
      <c r="Q9167" s="425">
        <v>30543689</v>
      </c>
      <c r="R9167" s="425" t="s">
        <v>646</v>
      </c>
      <c r="S9167" s="425">
        <v>8540392</v>
      </c>
      <c r="T9167" s="425" t="s">
        <v>4038</v>
      </c>
    </row>
    <row r="9168" spans="1:20" s="425" customFormat="1" x14ac:dyDescent="0.25">
      <c r="A9168" s="425" t="s">
        <v>637</v>
      </c>
      <c r="B9168" s="425" t="s">
        <v>736</v>
      </c>
      <c r="C9168" s="425" t="s">
        <v>639</v>
      </c>
      <c r="D9168" s="425" t="s">
        <v>640</v>
      </c>
      <c r="E9168" s="425" t="s">
        <v>689</v>
      </c>
      <c r="F9168" s="425">
        <v>528004120002</v>
      </c>
      <c r="G9168" s="425" t="s">
        <v>642</v>
      </c>
      <c r="H9168" s="425">
        <v>583156</v>
      </c>
      <c r="I9168" s="425" t="s">
        <v>690</v>
      </c>
      <c r="J9168" s="425">
        <v>202302</v>
      </c>
      <c r="K9168" s="425">
        <v>44859</v>
      </c>
      <c r="L9168" s="425" t="s">
        <v>644</v>
      </c>
      <c r="M9168" s="425">
        <v>-16178.22</v>
      </c>
      <c r="N9168" s="425">
        <v>-23.8</v>
      </c>
      <c r="O9168" s="425" t="s">
        <v>645</v>
      </c>
      <c r="P9168" s="432">
        <v>-24.664000000000001</v>
      </c>
      <c r="Q9168" s="425">
        <v>30543689</v>
      </c>
      <c r="R9168" s="425" t="s">
        <v>646</v>
      </c>
      <c r="S9168" s="425">
        <v>2032465</v>
      </c>
      <c r="T9168" s="425" t="s">
        <v>4042</v>
      </c>
    </row>
    <row r="9169" spans="1:20" s="425" customFormat="1" x14ac:dyDescent="0.25">
      <c r="A9169" s="425" t="s">
        <v>637</v>
      </c>
      <c r="B9169" s="425" t="s">
        <v>736</v>
      </c>
      <c r="C9169" s="425" t="s">
        <v>639</v>
      </c>
      <c r="D9169" s="425" t="s">
        <v>640</v>
      </c>
      <c r="E9169" s="425" t="s">
        <v>708</v>
      </c>
      <c r="F9169" s="425">
        <v>528004120002</v>
      </c>
      <c r="G9169" s="425" t="s">
        <v>642</v>
      </c>
      <c r="H9169" s="425">
        <v>856781</v>
      </c>
      <c r="I9169" s="425" t="s">
        <v>476</v>
      </c>
      <c r="J9169" s="425">
        <v>202302</v>
      </c>
      <c r="K9169" s="425">
        <v>44859</v>
      </c>
      <c r="L9169" s="425" t="s">
        <v>644</v>
      </c>
      <c r="M9169" s="425">
        <v>3685.71</v>
      </c>
      <c r="N9169" s="425">
        <v>5.42</v>
      </c>
      <c r="O9169" s="425" t="s">
        <v>645</v>
      </c>
      <c r="P9169" s="432">
        <v>5.617</v>
      </c>
      <c r="Q9169" s="425">
        <v>30543689</v>
      </c>
      <c r="R9169" s="425" t="s">
        <v>646</v>
      </c>
      <c r="S9169" s="425">
        <v>8540039</v>
      </c>
      <c r="T9169" s="425" t="s">
        <v>4036</v>
      </c>
    </row>
    <row r="9170" spans="1:20" s="425" customFormat="1" x14ac:dyDescent="0.25">
      <c r="A9170" s="425" t="s">
        <v>637</v>
      </c>
      <c r="B9170" s="425" t="s">
        <v>677</v>
      </c>
      <c r="C9170" s="425" t="s">
        <v>639</v>
      </c>
      <c r="D9170" s="425" t="s">
        <v>651</v>
      </c>
      <c r="E9170" s="425" t="s">
        <v>673</v>
      </c>
      <c r="F9170" s="425">
        <v>528004120002</v>
      </c>
      <c r="G9170" s="425" t="s">
        <v>642</v>
      </c>
      <c r="H9170" s="425">
        <v>583148</v>
      </c>
      <c r="I9170" s="425" t="s">
        <v>699</v>
      </c>
      <c r="J9170" s="425">
        <v>202302</v>
      </c>
      <c r="K9170" s="425">
        <v>44859</v>
      </c>
      <c r="L9170" s="425" t="s">
        <v>644</v>
      </c>
      <c r="M9170" s="425">
        <v>-53282.17</v>
      </c>
      <c r="N9170" s="425">
        <v>-78.38</v>
      </c>
      <c r="O9170" s="425" t="s">
        <v>645</v>
      </c>
      <c r="P9170" s="432">
        <v>-81.224999999999994</v>
      </c>
      <c r="Q9170" s="425">
        <v>30543689</v>
      </c>
      <c r="R9170" s="425" t="s">
        <v>646</v>
      </c>
      <c r="S9170" s="425">
        <v>8540386</v>
      </c>
      <c r="T9170" s="425" t="s">
        <v>4089</v>
      </c>
    </row>
    <row r="9171" spans="1:20" s="425" customFormat="1" x14ac:dyDescent="0.25">
      <c r="A9171" s="425" t="s">
        <v>637</v>
      </c>
      <c r="B9171" s="425" t="s">
        <v>677</v>
      </c>
      <c r="C9171" s="425" t="s">
        <v>639</v>
      </c>
      <c r="D9171" s="425" t="s">
        <v>695</v>
      </c>
      <c r="E9171" s="425" t="s">
        <v>673</v>
      </c>
      <c r="F9171" s="425">
        <v>528004120002</v>
      </c>
      <c r="G9171" s="425" t="s">
        <v>642</v>
      </c>
      <c r="H9171" s="425">
        <v>583148</v>
      </c>
      <c r="I9171" s="425" t="s">
        <v>699</v>
      </c>
      <c r="J9171" s="425">
        <v>202302</v>
      </c>
      <c r="K9171" s="425">
        <v>44859</v>
      </c>
      <c r="L9171" s="425" t="s">
        <v>644</v>
      </c>
      <c r="M9171" s="425">
        <v>-286341.18</v>
      </c>
      <c r="N9171" s="425">
        <v>-421.23</v>
      </c>
      <c r="O9171" s="425" t="s">
        <v>645</v>
      </c>
      <c r="P9171" s="432">
        <v>-436.52100000000002</v>
      </c>
      <c r="Q9171" s="425">
        <v>30543689</v>
      </c>
      <c r="R9171" s="425" t="s">
        <v>646</v>
      </c>
      <c r="S9171" s="425">
        <v>2057784</v>
      </c>
      <c r="T9171" s="425" t="s">
        <v>4088</v>
      </c>
    </row>
    <row r="9172" spans="1:20" s="425" customFormat="1" x14ac:dyDescent="0.25">
      <c r="A9172" s="425" t="s">
        <v>637</v>
      </c>
      <c r="B9172" s="425" t="s">
        <v>677</v>
      </c>
      <c r="C9172" s="425" t="s">
        <v>639</v>
      </c>
      <c r="D9172" s="425" t="s">
        <v>695</v>
      </c>
      <c r="E9172" s="425" t="s">
        <v>673</v>
      </c>
      <c r="F9172" s="425">
        <v>528004120002</v>
      </c>
      <c r="G9172" s="425" t="s">
        <v>642</v>
      </c>
      <c r="H9172" s="425">
        <v>583148</v>
      </c>
      <c r="I9172" s="425" t="s">
        <v>699</v>
      </c>
      <c r="J9172" s="425">
        <v>202302</v>
      </c>
      <c r="K9172" s="425">
        <v>44859</v>
      </c>
      <c r="L9172" s="425" t="s">
        <v>644</v>
      </c>
      <c r="M9172" s="425">
        <v>-148989.76000000001</v>
      </c>
      <c r="N9172" s="425">
        <v>-219.18</v>
      </c>
      <c r="O9172" s="425" t="s">
        <v>645</v>
      </c>
      <c r="P9172" s="432">
        <v>-227.137</v>
      </c>
      <c r="Q9172" s="425">
        <v>30543689</v>
      </c>
      <c r="R9172" s="425" t="s">
        <v>646</v>
      </c>
      <c r="S9172" s="425">
        <v>2046481</v>
      </c>
      <c r="T9172" s="425" t="s">
        <v>4084</v>
      </c>
    </row>
    <row r="9173" spans="1:20" s="425" customFormat="1" x14ac:dyDescent="0.25">
      <c r="A9173" s="425" t="s">
        <v>637</v>
      </c>
      <c r="B9173" s="425" t="s">
        <v>677</v>
      </c>
      <c r="C9173" s="425" t="s">
        <v>639</v>
      </c>
      <c r="D9173" s="425" t="s">
        <v>651</v>
      </c>
      <c r="E9173" s="425" t="s">
        <v>673</v>
      </c>
      <c r="F9173" s="425">
        <v>528004120002</v>
      </c>
      <c r="G9173" s="425" t="s">
        <v>642</v>
      </c>
      <c r="H9173" s="425">
        <v>583148</v>
      </c>
      <c r="I9173" s="425" t="s">
        <v>699</v>
      </c>
      <c r="J9173" s="425">
        <v>202302</v>
      </c>
      <c r="K9173" s="425">
        <v>44859</v>
      </c>
      <c r="L9173" s="425" t="s">
        <v>644</v>
      </c>
      <c r="M9173" s="425">
        <v>-113173.03</v>
      </c>
      <c r="N9173" s="425">
        <v>-166.49</v>
      </c>
      <c r="O9173" s="425" t="s">
        <v>645</v>
      </c>
      <c r="P9173" s="432">
        <v>-172.53399999999999</v>
      </c>
      <c r="Q9173" s="425">
        <v>30543689</v>
      </c>
      <c r="R9173" s="425" t="s">
        <v>646</v>
      </c>
      <c r="S9173" s="425">
        <v>8540279</v>
      </c>
      <c r="T9173" s="425" t="s">
        <v>4083</v>
      </c>
    </row>
    <row r="9174" spans="1:20" s="425" customFormat="1" x14ac:dyDescent="0.25">
      <c r="A9174" s="425" t="s">
        <v>637</v>
      </c>
      <c r="B9174" s="425" t="s">
        <v>736</v>
      </c>
      <c r="C9174" s="425" t="s">
        <v>639</v>
      </c>
      <c r="D9174" s="425" t="s">
        <v>640</v>
      </c>
      <c r="E9174" s="425" t="s">
        <v>673</v>
      </c>
      <c r="F9174" s="425">
        <v>528004120002</v>
      </c>
      <c r="G9174" s="425" t="s">
        <v>642</v>
      </c>
      <c r="H9174" s="425">
        <v>583133</v>
      </c>
      <c r="I9174" s="425" t="s">
        <v>29</v>
      </c>
      <c r="J9174" s="425">
        <v>202302</v>
      </c>
      <c r="K9174" s="425">
        <v>44859</v>
      </c>
      <c r="L9174" s="425" t="s">
        <v>644</v>
      </c>
      <c r="M9174" s="425">
        <v>7188.85</v>
      </c>
      <c r="N9174" s="425">
        <v>10.58</v>
      </c>
      <c r="O9174" s="425" t="s">
        <v>645</v>
      </c>
      <c r="P9174" s="432">
        <v>10.964</v>
      </c>
      <c r="Q9174" s="425">
        <v>30543689</v>
      </c>
      <c r="R9174" s="425" t="s">
        <v>646</v>
      </c>
      <c r="S9174" s="425">
        <v>2012905</v>
      </c>
      <c r="T9174" s="425" t="s">
        <v>4049</v>
      </c>
    </row>
    <row r="9175" spans="1:20" s="425" customFormat="1" x14ac:dyDescent="0.25">
      <c r="A9175" s="425" t="s">
        <v>637</v>
      </c>
      <c r="B9175" s="425" t="s">
        <v>736</v>
      </c>
      <c r="C9175" s="425" t="s">
        <v>639</v>
      </c>
      <c r="D9175" s="425" t="s">
        <v>640</v>
      </c>
      <c r="E9175" s="425" t="s">
        <v>673</v>
      </c>
      <c r="F9175" s="425">
        <v>528004120002</v>
      </c>
      <c r="G9175" s="425" t="s">
        <v>642</v>
      </c>
      <c r="H9175" s="425">
        <v>583133</v>
      </c>
      <c r="I9175" s="425" t="s">
        <v>29</v>
      </c>
      <c r="J9175" s="425">
        <v>202302</v>
      </c>
      <c r="K9175" s="425">
        <v>44859</v>
      </c>
      <c r="L9175" s="425" t="s">
        <v>644</v>
      </c>
      <c r="M9175" s="425">
        <v>2477.88</v>
      </c>
      <c r="N9175" s="425">
        <v>3.65</v>
      </c>
      <c r="O9175" s="425" t="s">
        <v>645</v>
      </c>
      <c r="P9175" s="432">
        <v>3.7829999999999999</v>
      </c>
      <c r="Q9175" s="425">
        <v>30543689</v>
      </c>
      <c r="R9175" s="425" t="s">
        <v>646</v>
      </c>
      <c r="S9175" s="425">
        <v>8540206</v>
      </c>
      <c r="T9175" s="425" t="s">
        <v>4047</v>
      </c>
    </row>
    <row r="9176" spans="1:20" s="425" customFormat="1" x14ac:dyDescent="0.25">
      <c r="A9176" s="425" t="s">
        <v>637</v>
      </c>
      <c r="B9176" s="425" t="s">
        <v>736</v>
      </c>
      <c r="C9176" s="425" t="s">
        <v>639</v>
      </c>
      <c r="D9176" s="425" t="s">
        <v>640</v>
      </c>
      <c r="E9176" s="425" t="s">
        <v>673</v>
      </c>
      <c r="F9176" s="425">
        <v>528004120002</v>
      </c>
      <c r="G9176" s="425" t="s">
        <v>642</v>
      </c>
      <c r="H9176" s="425">
        <v>583133</v>
      </c>
      <c r="I9176" s="425" t="s">
        <v>29</v>
      </c>
      <c r="J9176" s="425">
        <v>202302</v>
      </c>
      <c r="K9176" s="425">
        <v>44859</v>
      </c>
      <c r="L9176" s="425" t="s">
        <v>644</v>
      </c>
      <c r="M9176" s="425">
        <v>21363.06</v>
      </c>
      <c r="N9176" s="425">
        <v>31.43</v>
      </c>
      <c r="O9176" s="425" t="s">
        <v>645</v>
      </c>
      <c r="P9176" s="432">
        <v>32.570999999999998</v>
      </c>
      <c r="Q9176" s="425">
        <v>30543689</v>
      </c>
      <c r="R9176" s="425" t="s">
        <v>646</v>
      </c>
      <c r="S9176" s="425">
        <v>2029740</v>
      </c>
      <c r="T9176" s="425" t="s">
        <v>4041</v>
      </c>
    </row>
    <row r="9177" spans="1:20" s="425" customFormat="1" x14ac:dyDescent="0.25">
      <c r="A9177" s="425" t="s">
        <v>637</v>
      </c>
      <c r="B9177" s="425" t="s">
        <v>754</v>
      </c>
      <c r="C9177" s="425" t="s">
        <v>639</v>
      </c>
      <c r="D9177" s="425" t="s">
        <v>640</v>
      </c>
      <c r="E9177" s="425" t="s">
        <v>689</v>
      </c>
      <c r="F9177" s="425">
        <v>528004120002</v>
      </c>
      <c r="G9177" s="425" t="s">
        <v>642</v>
      </c>
      <c r="H9177" s="425">
        <v>856784</v>
      </c>
      <c r="I9177" s="425" t="s">
        <v>479</v>
      </c>
      <c r="J9177" s="425">
        <v>202302</v>
      </c>
      <c r="K9177" s="425">
        <v>44859</v>
      </c>
      <c r="L9177" s="425" t="s">
        <v>644</v>
      </c>
      <c r="M9177" s="425">
        <v>13792.88</v>
      </c>
      <c r="N9177" s="425">
        <v>20.29</v>
      </c>
      <c r="O9177" s="425" t="s">
        <v>645</v>
      </c>
      <c r="P9177" s="432">
        <v>21.027000000000001</v>
      </c>
      <c r="Q9177" s="425">
        <v>30543689</v>
      </c>
      <c r="R9177" s="425" t="s">
        <v>646</v>
      </c>
      <c r="S9177" s="425">
        <v>2032465</v>
      </c>
      <c r="T9177" s="425" t="s">
        <v>4070</v>
      </c>
    </row>
    <row r="9178" spans="1:20" s="425" customFormat="1" x14ac:dyDescent="0.25">
      <c r="A9178" s="425" t="s">
        <v>637</v>
      </c>
      <c r="B9178" s="425" t="s">
        <v>754</v>
      </c>
      <c r="C9178" s="425" t="s">
        <v>639</v>
      </c>
      <c r="D9178" s="425" t="s">
        <v>640</v>
      </c>
      <c r="E9178" s="425" t="s">
        <v>708</v>
      </c>
      <c r="F9178" s="425">
        <v>528004120002</v>
      </c>
      <c r="G9178" s="425" t="s">
        <v>642</v>
      </c>
      <c r="H9178" s="425">
        <v>583155</v>
      </c>
      <c r="I9178" s="425" t="s">
        <v>45</v>
      </c>
      <c r="J9178" s="425">
        <v>202302</v>
      </c>
      <c r="K9178" s="425">
        <v>44859</v>
      </c>
      <c r="L9178" s="425" t="s">
        <v>644</v>
      </c>
      <c r="M9178" s="425">
        <v>-7524.4</v>
      </c>
      <c r="N9178" s="425">
        <v>-11.07</v>
      </c>
      <c r="O9178" s="425" t="s">
        <v>645</v>
      </c>
      <c r="P9178" s="432">
        <v>-11.472</v>
      </c>
      <c r="Q9178" s="425">
        <v>30543689</v>
      </c>
      <c r="R9178" s="425" t="s">
        <v>646</v>
      </c>
      <c r="S9178" s="425">
        <v>8540039</v>
      </c>
      <c r="T9178" s="425" t="s">
        <v>4072</v>
      </c>
    </row>
    <row r="9179" spans="1:20" s="425" customFormat="1" x14ac:dyDescent="0.25">
      <c r="A9179" s="425" t="s">
        <v>637</v>
      </c>
      <c r="B9179" s="425" t="s">
        <v>754</v>
      </c>
      <c r="C9179" s="425" t="s">
        <v>639</v>
      </c>
      <c r="D9179" s="425" t="s">
        <v>695</v>
      </c>
      <c r="E9179" s="425" t="s">
        <v>673</v>
      </c>
      <c r="F9179" s="425">
        <v>528004120002</v>
      </c>
      <c r="G9179" s="425" t="s">
        <v>642</v>
      </c>
      <c r="H9179" s="425">
        <v>583133</v>
      </c>
      <c r="I9179" s="425" t="s">
        <v>29</v>
      </c>
      <c r="J9179" s="425">
        <v>202302</v>
      </c>
      <c r="K9179" s="425">
        <v>44859</v>
      </c>
      <c r="L9179" s="425" t="s">
        <v>644</v>
      </c>
      <c r="M9179" s="425">
        <v>29758.31</v>
      </c>
      <c r="N9179" s="425">
        <v>43.78</v>
      </c>
      <c r="O9179" s="425" t="s">
        <v>645</v>
      </c>
      <c r="P9179" s="432">
        <v>45.369</v>
      </c>
      <c r="Q9179" s="425">
        <v>30543689</v>
      </c>
      <c r="R9179" s="425" t="s">
        <v>646</v>
      </c>
      <c r="S9179" s="425">
        <v>2057784</v>
      </c>
      <c r="T9179" s="425" t="s">
        <v>4109</v>
      </c>
    </row>
    <row r="9180" spans="1:20" s="425" customFormat="1" x14ac:dyDescent="0.25">
      <c r="A9180" s="425" t="s">
        <v>637</v>
      </c>
      <c r="B9180" s="425" t="s">
        <v>754</v>
      </c>
      <c r="C9180" s="425" t="s">
        <v>639</v>
      </c>
      <c r="D9180" s="425" t="s">
        <v>651</v>
      </c>
      <c r="E9180" s="425" t="s">
        <v>673</v>
      </c>
      <c r="F9180" s="425">
        <v>528004120002</v>
      </c>
      <c r="G9180" s="425" t="s">
        <v>642</v>
      </c>
      <c r="H9180" s="425">
        <v>583133</v>
      </c>
      <c r="I9180" s="425" t="s">
        <v>29</v>
      </c>
      <c r="J9180" s="425">
        <v>202302</v>
      </c>
      <c r="K9180" s="425">
        <v>44859</v>
      </c>
      <c r="L9180" s="425" t="s">
        <v>644</v>
      </c>
      <c r="M9180" s="425">
        <v>7449.26</v>
      </c>
      <c r="N9180" s="425">
        <v>10.96</v>
      </c>
      <c r="O9180" s="425" t="s">
        <v>645</v>
      </c>
      <c r="P9180" s="432">
        <v>11.358000000000001</v>
      </c>
      <c r="Q9180" s="425">
        <v>30543689</v>
      </c>
      <c r="R9180" s="425" t="s">
        <v>646</v>
      </c>
      <c r="S9180" s="425">
        <v>8540386</v>
      </c>
      <c r="T9180" s="425" t="s">
        <v>4104</v>
      </c>
    </row>
    <row r="9181" spans="1:20" s="425" customFormat="1" x14ac:dyDescent="0.25">
      <c r="A9181" s="425" t="s">
        <v>637</v>
      </c>
      <c r="B9181" s="425" t="s">
        <v>754</v>
      </c>
      <c r="C9181" s="425" t="s">
        <v>639</v>
      </c>
      <c r="D9181" s="425" t="s">
        <v>651</v>
      </c>
      <c r="E9181" s="425" t="s">
        <v>673</v>
      </c>
      <c r="F9181" s="425">
        <v>528004120002</v>
      </c>
      <c r="G9181" s="425" t="s">
        <v>642</v>
      </c>
      <c r="H9181" s="425">
        <v>583133</v>
      </c>
      <c r="I9181" s="425" t="s">
        <v>29</v>
      </c>
      <c r="J9181" s="425">
        <v>202302</v>
      </c>
      <c r="K9181" s="425">
        <v>44859</v>
      </c>
      <c r="L9181" s="425" t="s">
        <v>644</v>
      </c>
      <c r="M9181" s="425">
        <v>18242.189999999999</v>
      </c>
      <c r="N9181" s="425">
        <v>26.84</v>
      </c>
      <c r="O9181" s="425" t="s">
        <v>645</v>
      </c>
      <c r="P9181" s="432">
        <v>27.814</v>
      </c>
      <c r="Q9181" s="425">
        <v>30543689</v>
      </c>
      <c r="R9181" s="425" t="s">
        <v>646</v>
      </c>
      <c r="S9181" s="425">
        <v>8540279</v>
      </c>
      <c r="T9181" s="425" t="s">
        <v>4101</v>
      </c>
    </row>
    <row r="9182" spans="1:20" s="425" customFormat="1" x14ac:dyDescent="0.25">
      <c r="A9182" s="425" t="s">
        <v>637</v>
      </c>
      <c r="B9182" s="425" t="s">
        <v>754</v>
      </c>
      <c r="C9182" s="425" t="s">
        <v>639</v>
      </c>
      <c r="D9182" s="425" t="s">
        <v>695</v>
      </c>
      <c r="E9182" s="425" t="s">
        <v>673</v>
      </c>
      <c r="F9182" s="425">
        <v>528004120002</v>
      </c>
      <c r="G9182" s="425" t="s">
        <v>642</v>
      </c>
      <c r="H9182" s="425">
        <v>583133</v>
      </c>
      <c r="I9182" s="425" t="s">
        <v>29</v>
      </c>
      <c r="J9182" s="425">
        <v>202302</v>
      </c>
      <c r="K9182" s="425">
        <v>44859</v>
      </c>
      <c r="L9182" s="425" t="s">
        <v>644</v>
      </c>
      <c r="M9182" s="425">
        <v>26930</v>
      </c>
      <c r="N9182" s="425">
        <v>39.619999999999997</v>
      </c>
      <c r="O9182" s="425" t="s">
        <v>645</v>
      </c>
      <c r="P9182" s="432">
        <v>41.058</v>
      </c>
      <c r="Q9182" s="425">
        <v>30543689</v>
      </c>
      <c r="R9182" s="425" t="s">
        <v>646</v>
      </c>
      <c r="S9182" s="425">
        <v>2046481</v>
      </c>
      <c r="T9182" s="425" t="s">
        <v>4099</v>
      </c>
    </row>
    <row r="9183" spans="1:20" s="425" customFormat="1" x14ac:dyDescent="0.25">
      <c r="A9183" s="425" t="s">
        <v>637</v>
      </c>
      <c r="B9183" s="425" t="s">
        <v>754</v>
      </c>
      <c r="C9183" s="425" t="s">
        <v>639</v>
      </c>
      <c r="D9183" s="425" t="s">
        <v>640</v>
      </c>
      <c r="E9183" s="425" t="s">
        <v>689</v>
      </c>
      <c r="F9183" s="425">
        <v>528004120002</v>
      </c>
      <c r="G9183" s="425" t="s">
        <v>642</v>
      </c>
      <c r="H9183" s="425">
        <v>583156</v>
      </c>
      <c r="I9183" s="425" t="s">
        <v>690</v>
      </c>
      <c r="J9183" s="425">
        <v>202302</v>
      </c>
      <c r="K9183" s="425">
        <v>44859</v>
      </c>
      <c r="L9183" s="425" t="s">
        <v>644</v>
      </c>
      <c r="M9183" s="425">
        <v>-13792.88</v>
      </c>
      <c r="N9183" s="425">
        <v>-20.29</v>
      </c>
      <c r="O9183" s="425" t="s">
        <v>645</v>
      </c>
      <c r="P9183" s="432">
        <v>-21.027000000000001</v>
      </c>
      <c r="Q9183" s="425">
        <v>30543689</v>
      </c>
      <c r="R9183" s="425" t="s">
        <v>646</v>
      </c>
      <c r="S9183" s="425">
        <v>2032465</v>
      </c>
      <c r="T9183" s="425" t="s">
        <v>4070</v>
      </c>
    </row>
    <row r="9184" spans="1:20" s="425" customFormat="1" x14ac:dyDescent="0.25">
      <c r="A9184" s="425" t="s">
        <v>637</v>
      </c>
      <c r="B9184" s="425" t="s">
        <v>754</v>
      </c>
      <c r="C9184" s="425" t="s">
        <v>639</v>
      </c>
      <c r="D9184" s="425" t="s">
        <v>640</v>
      </c>
      <c r="E9184" s="425" t="s">
        <v>708</v>
      </c>
      <c r="F9184" s="425">
        <v>528004120002</v>
      </c>
      <c r="G9184" s="425" t="s">
        <v>642</v>
      </c>
      <c r="H9184" s="425">
        <v>856781</v>
      </c>
      <c r="I9184" s="425" t="s">
        <v>476</v>
      </c>
      <c r="J9184" s="425">
        <v>202302</v>
      </c>
      <c r="K9184" s="425">
        <v>44859</v>
      </c>
      <c r="L9184" s="425" t="s">
        <v>644</v>
      </c>
      <c r="M9184" s="425">
        <v>7524.4</v>
      </c>
      <c r="N9184" s="425">
        <v>11.07</v>
      </c>
      <c r="O9184" s="425" t="s">
        <v>645</v>
      </c>
      <c r="P9184" s="432">
        <v>11.472</v>
      </c>
      <c r="Q9184" s="425">
        <v>30543689</v>
      </c>
      <c r="R9184" s="425" t="s">
        <v>646</v>
      </c>
      <c r="S9184" s="425">
        <v>8540039</v>
      </c>
      <c r="T9184" s="425" t="s">
        <v>4072</v>
      </c>
    </row>
    <row r="9185" spans="1:20" s="425" customFormat="1" x14ac:dyDescent="0.25">
      <c r="A9185" s="425" t="s">
        <v>637</v>
      </c>
      <c r="B9185" s="425" t="s">
        <v>754</v>
      </c>
      <c r="C9185" s="425" t="s">
        <v>639</v>
      </c>
      <c r="D9185" s="425" t="s">
        <v>651</v>
      </c>
      <c r="E9185" s="425" t="s">
        <v>667</v>
      </c>
      <c r="F9185" s="425">
        <v>528004120002</v>
      </c>
      <c r="G9185" s="425" t="s">
        <v>642</v>
      </c>
      <c r="H9185" s="425">
        <v>583135</v>
      </c>
      <c r="I9185" s="425" t="s">
        <v>31</v>
      </c>
      <c r="J9185" s="425">
        <v>202302</v>
      </c>
      <c r="K9185" s="425">
        <v>44859</v>
      </c>
      <c r="L9185" s="425" t="s">
        <v>644</v>
      </c>
      <c r="M9185" s="425">
        <v>7158.98</v>
      </c>
      <c r="N9185" s="425">
        <v>10.53</v>
      </c>
      <c r="O9185" s="425" t="s">
        <v>645</v>
      </c>
      <c r="P9185" s="432">
        <v>10.912000000000001</v>
      </c>
      <c r="Q9185" s="425">
        <v>30543689</v>
      </c>
      <c r="R9185" s="425" t="s">
        <v>646</v>
      </c>
      <c r="S9185" s="425">
        <v>8540358</v>
      </c>
      <c r="T9185" s="425" t="s">
        <v>4102</v>
      </c>
    </row>
    <row r="9186" spans="1:20" s="425" customFormat="1" x14ac:dyDescent="0.25">
      <c r="A9186" s="425" t="s">
        <v>637</v>
      </c>
      <c r="B9186" s="425" t="s">
        <v>754</v>
      </c>
      <c r="C9186" s="425" t="s">
        <v>639</v>
      </c>
      <c r="D9186" s="425" t="s">
        <v>651</v>
      </c>
      <c r="E9186" s="425" t="s">
        <v>667</v>
      </c>
      <c r="F9186" s="425">
        <v>528004120002</v>
      </c>
      <c r="G9186" s="425" t="s">
        <v>642</v>
      </c>
      <c r="H9186" s="425">
        <v>583135</v>
      </c>
      <c r="I9186" s="425" t="s">
        <v>31</v>
      </c>
      <c r="J9186" s="425">
        <v>202302</v>
      </c>
      <c r="K9186" s="425">
        <v>44859</v>
      </c>
      <c r="L9186" s="425" t="s">
        <v>644</v>
      </c>
      <c r="M9186" s="425">
        <v>12178.71</v>
      </c>
      <c r="N9186" s="425">
        <v>17.920000000000002</v>
      </c>
      <c r="O9186" s="425" t="s">
        <v>645</v>
      </c>
      <c r="P9186" s="432">
        <v>18.571000000000002</v>
      </c>
      <c r="Q9186" s="425">
        <v>30543689</v>
      </c>
      <c r="R9186" s="425" t="s">
        <v>646</v>
      </c>
      <c r="S9186" s="425">
        <v>8540399</v>
      </c>
      <c r="T9186" s="425" t="s">
        <v>4097</v>
      </c>
    </row>
    <row r="9187" spans="1:20" s="425" customFormat="1" x14ac:dyDescent="0.25">
      <c r="A9187" s="425" t="s">
        <v>637</v>
      </c>
      <c r="B9187" s="425" t="s">
        <v>677</v>
      </c>
      <c r="C9187" s="425" t="s">
        <v>639</v>
      </c>
      <c r="D9187" s="425" t="s">
        <v>651</v>
      </c>
      <c r="E9187" s="425" t="s">
        <v>673</v>
      </c>
      <c r="F9187" s="425">
        <v>528004120002</v>
      </c>
      <c r="G9187" s="425" t="s">
        <v>642</v>
      </c>
      <c r="H9187" s="425">
        <v>583133</v>
      </c>
      <c r="I9187" s="425" t="s">
        <v>29</v>
      </c>
      <c r="J9187" s="425">
        <v>202302</v>
      </c>
      <c r="K9187" s="425">
        <v>44859</v>
      </c>
      <c r="L9187" s="425" t="s">
        <v>644</v>
      </c>
      <c r="M9187" s="425">
        <v>53282.17</v>
      </c>
      <c r="N9187" s="425">
        <v>78.38</v>
      </c>
      <c r="O9187" s="425" t="s">
        <v>645</v>
      </c>
      <c r="P9187" s="432">
        <v>81.224999999999994</v>
      </c>
      <c r="Q9187" s="425">
        <v>30543689</v>
      </c>
      <c r="R9187" s="425" t="s">
        <v>646</v>
      </c>
      <c r="S9187" s="425">
        <v>8540386</v>
      </c>
      <c r="T9187" s="425" t="s">
        <v>4089</v>
      </c>
    </row>
    <row r="9188" spans="1:20" s="425" customFormat="1" x14ac:dyDescent="0.25">
      <c r="A9188" s="425" t="s">
        <v>637</v>
      </c>
      <c r="B9188" s="425" t="s">
        <v>677</v>
      </c>
      <c r="C9188" s="425" t="s">
        <v>639</v>
      </c>
      <c r="D9188" s="425" t="s">
        <v>695</v>
      </c>
      <c r="E9188" s="425" t="s">
        <v>673</v>
      </c>
      <c r="F9188" s="425">
        <v>528004120002</v>
      </c>
      <c r="G9188" s="425" t="s">
        <v>642</v>
      </c>
      <c r="H9188" s="425">
        <v>583133</v>
      </c>
      <c r="I9188" s="425" t="s">
        <v>29</v>
      </c>
      <c r="J9188" s="425">
        <v>202302</v>
      </c>
      <c r="K9188" s="425">
        <v>44859</v>
      </c>
      <c r="L9188" s="425" t="s">
        <v>644</v>
      </c>
      <c r="M9188" s="425">
        <v>286341.18</v>
      </c>
      <c r="N9188" s="425">
        <v>421.23</v>
      </c>
      <c r="O9188" s="425" t="s">
        <v>645</v>
      </c>
      <c r="P9188" s="432">
        <v>436.52100000000002</v>
      </c>
      <c r="Q9188" s="425">
        <v>30543689</v>
      </c>
      <c r="R9188" s="425" t="s">
        <v>646</v>
      </c>
      <c r="S9188" s="425">
        <v>2057784</v>
      </c>
      <c r="T9188" s="425" t="s">
        <v>4088</v>
      </c>
    </row>
    <row r="9189" spans="1:20" s="425" customFormat="1" x14ac:dyDescent="0.25">
      <c r="A9189" s="425" t="s">
        <v>637</v>
      </c>
      <c r="B9189" s="425" t="s">
        <v>677</v>
      </c>
      <c r="C9189" s="425" t="s">
        <v>639</v>
      </c>
      <c r="D9189" s="425" t="s">
        <v>695</v>
      </c>
      <c r="E9189" s="425" t="s">
        <v>673</v>
      </c>
      <c r="F9189" s="425">
        <v>528004120002</v>
      </c>
      <c r="G9189" s="425" t="s">
        <v>642</v>
      </c>
      <c r="H9189" s="425">
        <v>583133</v>
      </c>
      <c r="I9189" s="425" t="s">
        <v>29</v>
      </c>
      <c r="J9189" s="425">
        <v>202302</v>
      </c>
      <c r="K9189" s="425">
        <v>44859</v>
      </c>
      <c r="L9189" s="425" t="s">
        <v>644</v>
      </c>
      <c r="M9189" s="425">
        <v>148989.76000000001</v>
      </c>
      <c r="N9189" s="425">
        <v>219.18</v>
      </c>
      <c r="O9189" s="425" t="s">
        <v>645</v>
      </c>
      <c r="P9189" s="432">
        <v>227.137</v>
      </c>
      <c r="Q9189" s="425">
        <v>30543689</v>
      </c>
      <c r="R9189" s="425" t="s">
        <v>646</v>
      </c>
      <c r="S9189" s="425">
        <v>2046481</v>
      </c>
      <c r="T9189" s="425" t="s">
        <v>4084</v>
      </c>
    </row>
    <row r="9190" spans="1:20" s="425" customFormat="1" x14ac:dyDescent="0.25">
      <c r="A9190" s="425" t="s">
        <v>637</v>
      </c>
      <c r="B9190" s="425" t="s">
        <v>677</v>
      </c>
      <c r="C9190" s="425" t="s">
        <v>639</v>
      </c>
      <c r="D9190" s="425" t="s">
        <v>651</v>
      </c>
      <c r="E9190" s="425" t="s">
        <v>673</v>
      </c>
      <c r="F9190" s="425">
        <v>528004120002</v>
      </c>
      <c r="G9190" s="425" t="s">
        <v>642</v>
      </c>
      <c r="H9190" s="425">
        <v>583133</v>
      </c>
      <c r="I9190" s="425" t="s">
        <v>29</v>
      </c>
      <c r="J9190" s="425">
        <v>202302</v>
      </c>
      <c r="K9190" s="425">
        <v>44859</v>
      </c>
      <c r="L9190" s="425" t="s">
        <v>644</v>
      </c>
      <c r="M9190" s="425">
        <v>113173.03</v>
      </c>
      <c r="N9190" s="425">
        <v>166.49</v>
      </c>
      <c r="O9190" s="425" t="s">
        <v>645</v>
      </c>
      <c r="P9190" s="432">
        <v>172.53399999999999</v>
      </c>
      <c r="Q9190" s="425">
        <v>30543689</v>
      </c>
      <c r="R9190" s="425" t="s">
        <v>646</v>
      </c>
      <c r="S9190" s="425">
        <v>8540279</v>
      </c>
      <c r="T9190" s="425" t="s">
        <v>4083</v>
      </c>
    </row>
    <row r="9191" spans="1:20" s="425" customFormat="1" x14ac:dyDescent="0.25">
      <c r="A9191" s="425" t="s">
        <v>637</v>
      </c>
      <c r="B9191" s="425" t="s">
        <v>677</v>
      </c>
      <c r="C9191" s="425" t="s">
        <v>639</v>
      </c>
      <c r="D9191" s="425" t="s">
        <v>651</v>
      </c>
      <c r="E9191" s="425" t="s">
        <v>667</v>
      </c>
      <c r="F9191" s="425">
        <v>528004120002</v>
      </c>
      <c r="G9191" s="425" t="s">
        <v>642</v>
      </c>
      <c r="H9191" s="425">
        <v>583135</v>
      </c>
      <c r="I9191" s="425" t="s">
        <v>31</v>
      </c>
      <c r="J9191" s="425">
        <v>202302</v>
      </c>
      <c r="K9191" s="425">
        <v>44859</v>
      </c>
      <c r="L9191" s="425" t="s">
        <v>644</v>
      </c>
      <c r="M9191" s="425">
        <v>87110.399999999994</v>
      </c>
      <c r="N9191" s="425">
        <v>128.15</v>
      </c>
      <c r="O9191" s="425" t="s">
        <v>645</v>
      </c>
      <c r="P9191" s="432">
        <v>132.80199999999999</v>
      </c>
      <c r="Q9191" s="425">
        <v>30543689</v>
      </c>
      <c r="R9191" s="425" t="s">
        <v>646</v>
      </c>
      <c r="S9191" s="425">
        <v>8540399</v>
      </c>
      <c r="T9191" s="425" t="s">
        <v>4093</v>
      </c>
    </row>
    <row r="9192" spans="1:20" s="425" customFormat="1" x14ac:dyDescent="0.25">
      <c r="A9192" s="425" t="s">
        <v>637</v>
      </c>
      <c r="B9192" s="425" t="s">
        <v>677</v>
      </c>
      <c r="C9192" s="425" t="s">
        <v>639</v>
      </c>
      <c r="D9192" s="425" t="s">
        <v>651</v>
      </c>
      <c r="E9192" s="425" t="s">
        <v>667</v>
      </c>
      <c r="F9192" s="425">
        <v>528004120002</v>
      </c>
      <c r="G9192" s="425" t="s">
        <v>642</v>
      </c>
      <c r="H9192" s="425">
        <v>583135</v>
      </c>
      <c r="I9192" s="425" t="s">
        <v>31</v>
      </c>
      <c r="J9192" s="425">
        <v>202302</v>
      </c>
      <c r="K9192" s="425">
        <v>44859</v>
      </c>
      <c r="L9192" s="425" t="s">
        <v>644</v>
      </c>
      <c r="M9192" s="425">
        <v>41514.28</v>
      </c>
      <c r="N9192" s="425">
        <v>61.07</v>
      </c>
      <c r="O9192" s="425" t="s">
        <v>645</v>
      </c>
      <c r="P9192" s="432">
        <v>63.286999999999999</v>
      </c>
      <c r="Q9192" s="425">
        <v>30543689</v>
      </c>
      <c r="R9192" s="425" t="s">
        <v>646</v>
      </c>
      <c r="S9192" s="425">
        <v>8540358</v>
      </c>
      <c r="T9192" s="425" t="s">
        <v>4087</v>
      </c>
    </row>
    <row r="9193" spans="1:20" s="425" customFormat="1" x14ac:dyDescent="0.25">
      <c r="A9193" s="425" t="s">
        <v>637</v>
      </c>
      <c r="B9193" s="425" t="s">
        <v>754</v>
      </c>
      <c r="C9193" s="425" t="s">
        <v>639</v>
      </c>
      <c r="D9193" s="425" t="s">
        <v>695</v>
      </c>
      <c r="E9193" s="425" t="s">
        <v>673</v>
      </c>
      <c r="F9193" s="425">
        <v>528004120002</v>
      </c>
      <c r="G9193" s="425" t="s">
        <v>642</v>
      </c>
      <c r="H9193" s="425">
        <v>583148</v>
      </c>
      <c r="I9193" s="425" t="s">
        <v>699</v>
      </c>
      <c r="J9193" s="425">
        <v>202302</v>
      </c>
      <c r="K9193" s="425">
        <v>44859</v>
      </c>
      <c r="L9193" s="425" t="s">
        <v>644</v>
      </c>
      <c r="M9193" s="425">
        <v>-29758.31</v>
      </c>
      <c r="N9193" s="425">
        <v>-43.78</v>
      </c>
      <c r="O9193" s="425" t="s">
        <v>645</v>
      </c>
      <c r="P9193" s="432">
        <v>-45.369</v>
      </c>
      <c r="Q9193" s="425">
        <v>30543689</v>
      </c>
      <c r="R9193" s="425" t="s">
        <v>646</v>
      </c>
      <c r="S9193" s="425">
        <v>2057784</v>
      </c>
      <c r="T9193" s="425" t="s">
        <v>4109</v>
      </c>
    </row>
    <row r="9194" spans="1:20" s="425" customFormat="1" x14ac:dyDescent="0.25">
      <c r="A9194" s="425" t="s">
        <v>637</v>
      </c>
      <c r="B9194" s="425" t="s">
        <v>754</v>
      </c>
      <c r="C9194" s="425" t="s">
        <v>639</v>
      </c>
      <c r="D9194" s="425" t="s">
        <v>651</v>
      </c>
      <c r="E9194" s="425" t="s">
        <v>673</v>
      </c>
      <c r="F9194" s="425">
        <v>528004120002</v>
      </c>
      <c r="G9194" s="425" t="s">
        <v>642</v>
      </c>
      <c r="H9194" s="425">
        <v>583148</v>
      </c>
      <c r="I9194" s="425" t="s">
        <v>699</v>
      </c>
      <c r="J9194" s="425">
        <v>202302</v>
      </c>
      <c r="K9194" s="425">
        <v>44859</v>
      </c>
      <c r="L9194" s="425" t="s">
        <v>644</v>
      </c>
      <c r="M9194" s="425">
        <v>-7449.26</v>
      </c>
      <c r="N9194" s="425">
        <v>-10.96</v>
      </c>
      <c r="O9194" s="425" t="s">
        <v>645</v>
      </c>
      <c r="P9194" s="432">
        <v>-11.358000000000001</v>
      </c>
      <c r="Q9194" s="425">
        <v>30543689</v>
      </c>
      <c r="R9194" s="425" t="s">
        <v>646</v>
      </c>
      <c r="S9194" s="425">
        <v>8540386</v>
      </c>
      <c r="T9194" s="425" t="s">
        <v>4104</v>
      </c>
    </row>
    <row r="9195" spans="1:20" s="425" customFormat="1" x14ac:dyDescent="0.25">
      <c r="A9195" s="425" t="s">
        <v>637</v>
      </c>
      <c r="B9195" s="425" t="s">
        <v>754</v>
      </c>
      <c r="C9195" s="425" t="s">
        <v>639</v>
      </c>
      <c r="D9195" s="425" t="s">
        <v>651</v>
      </c>
      <c r="E9195" s="425" t="s">
        <v>673</v>
      </c>
      <c r="F9195" s="425">
        <v>528004120002</v>
      </c>
      <c r="G9195" s="425" t="s">
        <v>642</v>
      </c>
      <c r="H9195" s="425">
        <v>583148</v>
      </c>
      <c r="I9195" s="425" t="s">
        <v>699</v>
      </c>
      <c r="J9195" s="425">
        <v>202302</v>
      </c>
      <c r="K9195" s="425">
        <v>44859</v>
      </c>
      <c r="L9195" s="425" t="s">
        <v>644</v>
      </c>
      <c r="M9195" s="425">
        <v>-18242.189999999999</v>
      </c>
      <c r="N9195" s="425">
        <v>-26.84</v>
      </c>
      <c r="O9195" s="425" t="s">
        <v>645</v>
      </c>
      <c r="P9195" s="432">
        <v>-27.814</v>
      </c>
      <c r="Q9195" s="425">
        <v>30543689</v>
      </c>
      <c r="R9195" s="425" t="s">
        <v>646</v>
      </c>
      <c r="S9195" s="425">
        <v>8540279</v>
      </c>
      <c r="T9195" s="425" t="s">
        <v>4101</v>
      </c>
    </row>
    <row r="9196" spans="1:20" s="425" customFormat="1" x14ac:dyDescent="0.25">
      <c r="A9196" s="425" t="s">
        <v>637</v>
      </c>
      <c r="B9196" s="425" t="s">
        <v>754</v>
      </c>
      <c r="C9196" s="425" t="s">
        <v>639</v>
      </c>
      <c r="D9196" s="425" t="s">
        <v>695</v>
      </c>
      <c r="E9196" s="425" t="s">
        <v>673</v>
      </c>
      <c r="F9196" s="425">
        <v>528004120002</v>
      </c>
      <c r="G9196" s="425" t="s">
        <v>642</v>
      </c>
      <c r="H9196" s="425">
        <v>583148</v>
      </c>
      <c r="I9196" s="425" t="s">
        <v>699</v>
      </c>
      <c r="J9196" s="425">
        <v>202302</v>
      </c>
      <c r="K9196" s="425">
        <v>44859</v>
      </c>
      <c r="L9196" s="425" t="s">
        <v>644</v>
      </c>
      <c r="M9196" s="425">
        <v>-26930</v>
      </c>
      <c r="N9196" s="425">
        <v>-39.619999999999997</v>
      </c>
      <c r="O9196" s="425" t="s">
        <v>645</v>
      </c>
      <c r="P9196" s="432">
        <v>-41.058</v>
      </c>
      <c r="Q9196" s="425">
        <v>30543689</v>
      </c>
      <c r="R9196" s="425" t="s">
        <v>646</v>
      </c>
      <c r="S9196" s="425">
        <v>2046481</v>
      </c>
      <c r="T9196" s="425" t="s">
        <v>4099</v>
      </c>
    </row>
    <row r="9197" spans="1:20" s="425" customFormat="1" x14ac:dyDescent="0.25">
      <c r="A9197" s="425" t="s">
        <v>637</v>
      </c>
      <c r="B9197" s="425" t="s">
        <v>754</v>
      </c>
      <c r="C9197" s="425" t="s">
        <v>639</v>
      </c>
      <c r="D9197" s="425" t="s">
        <v>651</v>
      </c>
      <c r="E9197" s="425" t="s">
        <v>667</v>
      </c>
      <c r="F9197" s="425">
        <v>528004120002</v>
      </c>
      <c r="G9197" s="425" t="s">
        <v>642</v>
      </c>
      <c r="H9197" s="425">
        <v>583149</v>
      </c>
      <c r="I9197" s="425" t="s">
        <v>680</v>
      </c>
      <c r="J9197" s="425">
        <v>202302</v>
      </c>
      <c r="K9197" s="425">
        <v>44859</v>
      </c>
      <c r="L9197" s="425" t="s">
        <v>644</v>
      </c>
      <c r="M9197" s="425">
        <v>-7158.98</v>
      </c>
      <c r="N9197" s="425">
        <v>-10.53</v>
      </c>
      <c r="O9197" s="425" t="s">
        <v>645</v>
      </c>
      <c r="P9197" s="432">
        <v>-10.912000000000001</v>
      </c>
      <c r="Q9197" s="425">
        <v>30543689</v>
      </c>
      <c r="R9197" s="425" t="s">
        <v>646</v>
      </c>
      <c r="S9197" s="425">
        <v>8540358</v>
      </c>
      <c r="T9197" s="425" t="s">
        <v>4102</v>
      </c>
    </row>
    <row r="9198" spans="1:20" s="425" customFormat="1" x14ac:dyDescent="0.25">
      <c r="A9198" s="425" t="s">
        <v>637</v>
      </c>
      <c r="B9198" s="425" t="s">
        <v>754</v>
      </c>
      <c r="C9198" s="425" t="s">
        <v>639</v>
      </c>
      <c r="D9198" s="425" t="s">
        <v>651</v>
      </c>
      <c r="E9198" s="425" t="s">
        <v>667</v>
      </c>
      <c r="F9198" s="425">
        <v>528004120002</v>
      </c>
      <c r="G9198" s="425" t="s">
        <v>642</v>
      </c>
      <c r="H9198" s="425">
        <v>583149</v>
      </c>
      <c r="I9198" s="425" t="s">
        <v>680</v>
      </c>
      <c r="J9198" s="425">
        <v>202302</v>
      </c>
      <c r="K9198" s="425">
        <v>44859</v>
      </c>
      <c r="L9198" s="425" t="s">
        <v>644</v>
      </c>
      <c r="M9198" s="425">
        <v>-12178.71</v>
      </c>
      <c r="N9198" s="425">
        <v>-17.920000000000002</v>
      </c>
      <c r="O9198" s="425" t="s">
        <v>645</v>
      </c>
      <c r="P9198" s="432">
        <v>-18.571000000000002</v>
      </c>
      <c r="Q9198" s="425">
        <v>30543689</v>
      </c>
      <c r="R9198" s="425" t="s">
        <v>646</v>
      </c>
      <c r="S9198" s="425">
        <v>8540399</v>
      </c>
      <c r="T9198" s="425" t="s">
        <v>4097</v>
      </c>
    </row>
    <row r="9199" spans="1:20" s="425" customFormat="1" x14ac:dyDescent="0.25">
      <c r="A9199" s="425" t="s">
        <v>637</v>
      </c>
      <c r="B9199" s="425" t="s">
        <v>677</v>
      </c>
      <c r="C9199" s="425" t="s">
        <v>639</v>
      </c>
      <c r="D9199" s="425" t="s">
        <v>640</v>
      </c>
      <c r="E9199" s="425" t="s">
        <v>708</v>
      </c>
      <c r="F9199" s="425">
        <v>528004120002</v>
      </c>
      <c r="G9199" s="425" t="s">
        <v>642</v>
      </c>
      <c r="H9199" s="425">
        <v>583155</v>
      </c>
      <c r="I9199" s="425" t="s">
        <v>45</v>
      </c>
      <c r="J9199" s="425">
        <v>202302</v>
      </c>
      <c r="K9199" s="425">
        <v>44859</v>
      </c>
      <c r="L9199" s="425" t="s">
        <v>644</v>
      </c>
      <c r="M9199" s="425">
        <v>-39767.57</v>
      </c>
      <c r="N9199" s="425">
        <v>-58.5</v>
      </c>
      <c r="O9199" s="425" t="s">
        <v>645</v>
      </c>
      <c r="P9199" s="432">
        <v>-60.624000000000002</v>
      </c>
      <c r="Q9199" s="425">
        <v>30543689</v>
      </c>
      <c r="R9199" s="425" t="s">
        <v>646</v>
      </c>
      <c r="S9199" s="425">
        <v>8540039</v>
      </c>
      <c r="T9199" s="425" t="s">
        <v>4133</v>
      </c>
    </row>
    <row r="9200" spans="1:20" s="425" customFormat="1" x14ac:dyDescent="0.25">
      <c r="A9200" s="425" t="s">
        <v>637</v>
      </c>
      <c r="B9200" s="425" t="s">
        <v>677</v>
      </c>
      <c r="C9200" s="425" t="s">
        <v>639</v>
      </c>
      <c r="D9200" s="425" t="s">
        <v>640</v>
      </c>
      <c r="E9200" s="425" t="s">
        <v>667</v>
      </c>
      <c r="F9200" s="425">
        <v>528004120002</v>
      </c>
      <c r="G9200" s="425" t="s">
        <v>642</v>
      </c>
      <c r="H9200" s="425">
        <v>583149</v>
      </c>
      <c r="I9200" s="425" t="s">
        <v>680</v>
      </c>
      <c r="J9200" s="425">
        <v>202302</v>
      </c>
      <c r="K9200" s="425">
        <v>44859</v>
      </c>
      <c r="L9200" s="425" t="s">
        <v>644</v>
      </c>
      <c r="M9200" s="425">
        <v>-95748.26</v>
      </c>
      <c r="N9200" s="425">
        <v>-140.85</v>
      </c>
      <c r="O9200" s="425" t="s">
        <v>645</v>
      </c>
      <c r="P9200" s="432">
        <v>-145.96299999999999</v>
      </c>
      <c r="Q9200" s="425">
        <v>30543689</v>
      </c>
      <c r="R9200" s="425" t="s">
        <v>646</v>
      </c>
      <c r="S9200" s="425">
        <v>8540392</v>
      </c>
      <c r="T9200" s="425" t="s">
        <v>4118</v>
      </c>
    </row>
    <row r="9201" spans="1:20" s="425" customFormat="1" x14ac:dyDescent="0.25">
      <c r="A9201" s="425" t="s">
        <v>637</v>
      </c>
      <c r="B9201" s="425" t="s">
        <v>677</v>
      </c>
      <c r="C9201" s="425" t="s">
        <v>639</v>
      </c>
      <c r="D9201" s="425" t="s">
        <v>640</v>
      </c>
      <c r="E9201" s="425" t="s">
        <v>673</v>
      </c>
      <c r="F9201" s="425">
        <v>528004120002</v>
      </c>
      <c r="G9201" s="425" t="s">
        <v>642</v>
      </c>
      <c r="H9201" s="425">
        <v>583148</v>
      </c>
      <c r="I9201" s="425" t="s">
        <v>699</v>
      </c>
      <c r="J9201" s="425">
        <v>202302</v>
      </c>
      <c r="K9201" s="425">
        <v>44859</v>
      </c>
      <c r="L9201" s="425" t="s">
        <v>644</v>
      </c>
      <c r="M9201" s="425">
        <v>-62503.02</v>
      </c>
      <c r="N9201" s="425">
        <v>-91.95</v>
      </c>
      <c r="O9201" s="425" t="s">
        <v>645</v>
      </c>
      <c r="P9201" s="432">
        <v>-95.287999999999997</v>
      </c>
      <c r="Q9201" s="425">
        <v>30543689</v>
      </c>
      <c r="R9201" s="425" t="s">
        <v>646</v>
      </c>
      <c r="S9201" s="425">
        <v>2012905</v>
      </c>
      <c r="T9201" s="425" t="s">
        <v>4125</v>
      </c>
    </row>
    <row r="9202" spans="1:20" s="425" customFormat="1" x14ac:dyDescent="0.25">
      <c r="A9202" s="425" t="s">
        <v>637</v>
      </c>
      <c r="B9202" s="425" t="s">
        <v>677</v>
      </c>
      <c r="C9202" s="425" t="s">
        <v>639</v>
      </c>
      <c r="D9202" s="425" t="s">
        <v>640</v>
      </c>
      <c r="E9202" s="425" t="s">
        <v>673</v>
      </c>
      <c r="F9202" s="425">
        <v>528004120002</v>
      </c>
      <c r="G9202" s="425" t="s">
        <v>642</v>
      </c>
      <c r="H9202" s="425">
        <v>583148</v>
      </c>
      <c r="I9202" s="425" t="s">
        <v>699</v>
      </c>
      <c r="J9202" s="425">
        <v>202302</v>
      </c>
      <c r="K9202" s="425">
        <v>44859</v>
      </c>
      <c r="L9202" s="425" t="s">
        <v>644</v>
      </c>
      <c r="M9202" s="425">
        <v>-22558.42</v>
      </c>
      <c r="N9202" s="425">
        <v>-33.19</v>
      </c>
      <c r="O9202" s="425" t="s">
        <v>645</v>
      </c>
      <c r="P9202" s="432">
        <v>-34.395000000000003</v>
      </c>
      <c r="Q9202" s="425">
        <v>30543689</v>
      </c>
      <c r="R9202" s="425" t="s">
        <v>646</v>
      </c>
      <c r="S9202" s="425">
        <v>8540206</v>
      </c>
      <c r="T9202" s="425" t="s">
        <v>4124</v>
      </c>
    </row>
    <row r="9203" spans="1:20" s="425" customFormat="1" x14ac:dyDescent="0.25">
      <c r="A9203" s="425" t="s">
        <v>637</v>
      </c>
      <c r="B9203" s="425" t="s">
        <v>677</v>
      </c>
      <c r="C9203" s="425" t="s">
        <v>639</v>
      </c>
      <c r="D9203" s="425" t="s">
        <v>640</v>
      </c>
      <c r="E9203" s="425" t="s">
        <v>673</v>
      </c>
      <c r="F9203" s="425">
        <v>528004120002</v>
      </c>
      <c r="G9203" s="425" t="s">
        <v>642</v>
      </c>
      <c r="H9203" s="425">
        <v>583148</v>
      </c>
      <c r="I9203" s="425" t="s">
        <v>699</v>
      </c>
      <c r="J9203" s="425">
        <v>202302</v>
      </c>
      <c r="K9203" s="425">
        <v>44859</v>
      </c>
      <c r="L9203" s="425" t="s">
        <v>644</v>
      </c>
      <c r="M9203" s="425">
        <v>-87251.36</v>
      </c>
      <c r="N9203" s="425">
        <v>-128.35</v>
      </c>
      <c r="O9203" s="425" t="s">
        <v>645</v>
      </c>
      <c r="P9203" s="432">
        <v>-133.00899999999999</v>
      </c>
      <c r="Q9203" s="425">
        <v>30543689</v>
      </c>
      <c r="R9203" s="425" t="s">
        <v>646</v>
      </c>
      <c r="S9203" s="425">
        <v>2029740</v>
      </c>
      <c r="T9203" s="425" t="s">
        <v>4122</v>
      </c>
    </row>
    <row r="9204" spans="1:20" s="425" customFormat="1" x14ac:dyDescent="0.25">
      <c r="A9204" s="425" t="s">
        <v>637</v>
      </c>
      <c r="B9204" s="425" t="s">
        <v>677</v>
      </c>
      <c r="C9204" s="425" t="s">
        <v>639</v>
      </c>
      <c r="D9204" s="425" t="s">
        <v>640</v>
      </c>
      <c r="E9204" s="425" t="s">
        <v>708</v>
      </c>
      <c r="F9204" s="425">
        <v>528004120002</v>
      </c>
      <c r="G9204" s="425" t="s">
        <v>642</v>
      </c>
      <c r="H9204" s="425">
        <v>856781</v>
      </c>
      <c r="I9204" s="425" t="s">
        <v>476</v>
      </c>
      <c r="J9204" s="425">
        <v>202302</v>
      </c>
      <c r="K9204" s="425">
        <v>44859</v>
      </c>
      <c r="L9204" s="425" t="s">
        <v>644</v>
      </c>
      <c r="M9204" s="425">
        <v>39767.57</v>
      </c>
      <c r="N9204" s="425">
        <v>58.5</v>
      </c>
      <c r="O9204" s="425" t="s">
        <v>645</v>
      </c>
      <c r="P9204" s="432">
        <v>60.624000000000002</v>
      </c>
      <c r="Q9204" s="425">
        <v>30543689</v>
      </c>
      <c r="R9204" s="425" t="s">
        <v>646</v>
      </c>
      <c r="S9204" s="425">
        <v>8540039</v>
      </c>
      <c r="T9204" s="425" t="s">
        <v>4133</v>
      </c>
    </row>
    <row r="9205" spans="1:20" s="425" customFormat="1" x14ac:dyDescent="0.25">
      <c r="A9205" s="425" t="s">
        <v>637</v>
      </c>
      <c r="B9205" s="425" t="s">
        <v>677</v>
      </c>
      <c r="C9205" s="425" t="s">
        <v>639</v>
      </c>
      <c r="D9205" s="425" t="s">
        <v>640</v>
      </c>
      <c r="E9205" s="425" t="s">
        <v>689</v>
      </c>
      <c r="F9205" s="425">
        <v>528004120002</v>
      </c>
      <c r="G9205" s="425" t="s">
        <v>642</v>
      </c>
      <c r="H9205" s="425">
        <v>583156</v>
      </c>
      <c r="I9205" s="425" t="s">
        <v>690</v>
      </c>
      <c r="J9205" s="425">
        <v>202302</v>
      </c>
      <c r="K9205" s="425">
        <v>44859</v>
      </c>
      <c r="L9205" s="425" t="s">
        <v>644</v>
      </c>
      <c r="M9205" s="425">
        <v>-88281.27</v>
      </c>
      <c r="N9205" s="425">
        <v>-129.87</v>
      </c>
      <c r="O9205" s="425" t="s">
        <v>645</v>
      </c>
      <c r="P9205" s="432">
        <v>-134.584</v>
      </c>
      <c r="Q9205" s="425">
        <v>30543689</v>
      </c>
      <c r="R9205" s="425" t="s">
        <v>646</v>
      </c>
      <c r="S9205" s="425">
        <v>2032465</v>
      </c>
      <c r="T9205" s="425" t="s">
        <v>4129</v>
      </c>
    </row>
    <row r="9206" spans="1:20" s="425" customFormat="1" x14ac:dyDescent="0.25">
      <c r="A9206" s="425" t="s">
        <v>637</v>
      </c>
      <c r="B9206" s="425" t="s">
        <v>677</v>
      </c>
      <c r="C9206" s="425" t="s">
        <v>639</v>
      </c>
      <c r="D9206" s="425" t="s">
        <v>640</v>
      </c>
      <c r="E9206" s="425" t="s">
        <v>689</v>
      </c>
      <c r="F9206" s="425">
        <v>528004120002</v>
      </c>
      <c r="G9206" s="425" t="s">
        <v>642</v>
      </c>
      <c r="H9206" s="425">
        <v>856784</v>
      </c>
      <c r="I9206" s="425" t="s">
        <v>479</v>
      </c>
      <c r="J9206" s="425">
        <v>202302</v>
      </c>
      <c r="K9206" s="425">
        <v>44859</v>
      </c>
      <c r="L9206" s="425" t="s">
        <v>644</v>
      </c>
      <c r="M9206" s="425">
        <v>88281.27</v>
      </c>
      <c r="N9206" s="425">
        <v>129.87</v>
      </c>
      <c r="O9206" s="425" t="s">
        <v>645</v>
      </c>
      <c r="P9206" s="432">
        <v>134.584</v>
      </c>
      <c r="Q9206" s="425">
        <v>30543689</v>
      </c>
      <c r="R9206" s="425" t="s">
        <v>646</v>
      </c>
      <c r="S9206" s="425">
        <v>2032465</v>
      </c>
      <c r="T9206" s="425" t="s">
        <v>4129</v>
      </c>
    </row>
    <row r="9207" spans="1:20" s="425" customFormat="1" x14ac:dyDescent="0.25">
      <c r="A9207" s="425" t="s">
        <v>637</v>
      </c>
      <c r="B9207" s="425" t="s">
        <v>730</v>
      </c>
      <c r="C9207" s="425" t="s">
        <v>639</v>
      </c>
      <c r="D9207" s="425" t="s">
        <v>640</v>
      </c>
      <c r="E9207" s="425" t="s">
        <v>667</v>
      </c>
      <c r="F9207" s="425">
        <v>528004120002</v>
      </c>
      <c r="G9207" s="425" t="s">
        <v>642</v>
      </c>
      <c r="H9207" s="425">
        <v>583135</v>
      </c>
      <c r="I9207" s="425" t="s">
        <v>31</v>
      </c>
      <c r="J9207" s="425">
        <v>202302</v>
      </c>
      <c r="K9207" s="425">
        <v>44860</v>
      </c>
      <c r="L9207" s="425" t="s">
        <v>644</v>
      </c>
      <c r="M9207" s="425">
        <v>2951.08</v>
      </c>
      <c r="N9207" s="425">
        <v>4.34</v>
      </c>
      <c r="O9207" s="425" t="s">
        <v>645</v>
      </c>
      <c r="P9207" s="432">
        <v>4.4980000000000002</v>
      </c>
      <c r="Q9207" s="425">
        <v>30543689</v>
      </c>
      <c r="R9207" s="425" t="s">
        <v>646</v>
      </c>
      <c r="S9207" s="425">
        <v>8540392</v>
      </c>
      <c r="T9207" s="425" t="s">
        <v>4154</v>
      </c>
    </row>
    <row r="9208" spans="1:20" s="425" customFormat="1" x14ac:dyDescent="0.25">
      <c r="A9208" s="425" t="s">
        <v>637</v>
      </c>
      <c r="B9208" s="425" t="s">
        <v>730</v>
      </c>
      <c r="C9208" s="425" t="s">
        <v>639</v>
      </c>
      <c r="D9208" s="425" t="s">
        <v>640</v>
      </c>
      <c r="E9208" s="425" t="s">
        <v>673</v>
      </c>
      <c r="F9208" s="425">
        <v>528004120002</v>
      </c>
      <c r="G9208" s="425" t="s">
        <v>642</v>
      </c>
      <c r="H9208" s="425">
        <v>583133</v>
      </c>
      <c r="I9208" s="425" t="s">
        <v>29</v>
      </c>
      <c r="J9208" s="425">
        <v>202302</v>
      </c>
      <c r="K9208" s="425">
        <v>44860</v>
      </c>
      <c r="L9208" s="425" t="s">
        <v>644</v>
      </c>
      <c r="M9208" s="425">
        <v>724.99</v>
      </c>
      <c r="N9208" s="425">
        <v>1.07</v>
      </c>
      <c r="O9208" s="425" t="s">
        <v>645</v>
      </c>
      <c r="P9208" s="432">
        <v>1.109</v>
      </c>
      <c r="Q9208" s="425">
        <v>30543689</v>
      </c>
      <c r="R9208" s="425" t="s">
        <v>646</v>
      </c>
      <c r="S9208" s="425">
        <v>8540206</v>
      </c>
      <c r="T9208" s="425" t="s">
        <v>4155</v>
      </c>
    </row>
    <row r="9209" spans="1:20" s="425" customFormat="1" x14ac:dyDescent="0.25">
      <c r="A9209" s="425" t="s">
        <v>637</v>
      </c>
      <c r="B9209" s="425" t="s">
        <v>730</v>
      </c>
      <c r="C9209" s="425" t="s">
        <v>639</v>
      </c>
      <c r="D9209" s="425" t="s">
        <v>640</v>
      </c>
      <c r="E9209" s="425" t="s">
        <v>673</v>
      </c>
      <c r="F9209" s="425">
        <v>528004120002</v>
      </c>
      <c r="G9209" s="425" t="s">
        <v>642</v>
      </c>
      <c r="H9209" s="425">
        <v>583133</v>
      </c>
      <c r="I9209" s="425" t="s">
        <v>29</v>
      </c>
      <c r="J9209" s="425">
        <v>202302</v>
      </c>
      <c r="K9209" s="425">
        <v>44860</v>
      </c>
      <c r="L9209" s="425" t="s">
        <v>644</v>
      </c>
      <c r="M9209" s="425">
        <v>2185.96</v>
      </c>
      <c r="N9209" s="425">
        <v>3.22</v>
      </c>
      <c r="O9209" s="425" t="s">
        <v>645</v>
      </c>
      <c r="P9209" s="432">
        <v>3.3370000000000002</v>
      </c>
      <c r="Q9209" s="425">
        <v>30543689</v>
      </c>
      <c r="R9209" s="425" t="s">
        <v>646</v>
      </c>
      <c r="S9209" s="425">
        <v>2012905</v>
      </c>
      <c r="T9209" s="425" t="s">
        <v>4151</v>
      </c>
    </row>
    <row r="9210" spans="1:20" s="425" customFormat="1" x14ac:dyDescent="0.25">
      <c r="A9210" s="425" t="s">
        <v>637</v>
      </c>
      <c r="B9210" s="425" t="s">
        <v>730</v>
      </c>
      <c r="C9210" s="425" t="s">
        <v>639</v>
      </c>
      <c r="D9210" s="425" t="s">
        <v>640</v>
      </c>
      <c r="E9210" s="425" t="s">
        <v>673</v>
      </c>
      <c r="F9210" s="425">
        <v>528004120002</v>
      </c>
      <c r="G9210" s="425" t="s">
        <v>642</v>
      </c>
      <c r="H9210" s="425">
        <v>583133</v>
      </c>
      <c r="I9210" s="425" t="s">
        <v>29</v>
      </c>
      <c r="J9210" s="425">
        <v>202302</v>
      </c>
      <c r="K9210" s="425">
        <v>44860</v>
      </c>
      <c r="L9210" s="425" t="s">
        <v>644</v>
      </c>
      <c r="M9210" s="425">
        <v>9399.07</v>
      </c>
      <c r="N9210" s="425">
        <v>13.83</v>
      </c>
      <c r="O9210" s="425" t="s">
        <v>645</v>
      </c>
      <c r="P9210" s="432">
        <v>14.332000000000001</v>
      </c>
      <c r="Q9210" s="425">
        <v>30543689</v>
      </c>
      <c r="R9210" s="425" t="s">
        <v>646</v>
      </c>
      <c r="S9210" s="425">
        <v>2029740</v>
      </c>
      <c r="T9210" s="425" t="s">
        <v>4148</v>
      </c>
    </row>
    <row r="9211" spans="1:20" s="425" customFormat="1" x14ac:dyDescent="0.25">
      <c r="A9211" s="425" t="s">
        <v>637</v>
      </c>
      <c r="B9211" s="425" t="s">
        <v>861</v>
      </c>
      <c r="C9211" s="425" t="s">
        <v>639</v>
      </c>
      <c r="D9211" s="425" t="s">
        <v>640</v>
      </c>
      <c r="E9211" s="425" t="s">
        <v>689</v>
      </c>
      <c r="F9211" s="425">
        <v>528004120002</v>
      </c>
      <c r="G9211" s="425" t="s">
        <v>642</v>
      </c>
      <c r="H9211" s="425">
        <v>856784</v>
      </c>
      <c r="I9211" s="425" t="s">
        <v>479</v>
      </c>
      <c r="J9211" s="425">
        <v>202302</v>
      </c>
      <c r="K9211" s="425">
        <v>44860</v>
      </c>
      <c r="L9211" s="425" t="s">
        <v>644</v>
      </c>
      <c r="M9211" s="425">
        <v>3972.19</v>
      </c>
      <c r="N9211" s="425">
        <v>5.84</v>
      </c>
      <c r="O9211" s="425" t="s">
        <v>645</v>
      </c>
      <c r="P9211" s="432">
        <v>6.0519999999999996</v>
      </c>
      <c r="Q9211" s="425">
        <v>30543689</v>
      </c>
      <c r="R9211" s="425" t="s">
        <v>646</v>
      </c>
      <c r="S9211" s="425">
        <v>2032465</v>
      </c>
      <c r="T9211" s="425" t="s">
        <v>2813</v>
      </c>
    </row>
    <row r="9212" spans="1:20" s="425" customFormat="1" x14ac:dyDescent="0.25">
      <c r="A9212" s="425" t="s">
        <v>637</v>
      </c>
      <c r="B9212" s="425" t="s">
        <v>861</v>
      </c>
      <c r="C9212" s="425" t="s">
        <v>639</v>
      </c>
      <c r="D9212" s="425" t="s">
        <v>640</v>
      </c>
      <c r="E9212" s="425" t="s">
        <v>689</v>
      </c>
      <c r="F9212" s="425">
        <v>528004120002</v>
      </c>
      <c r="G9212" s="425" t="s">
        <v>642</v>
      </c>
      <c r="H9212" s="425">
        <v>583156</v>
      </c>
      <c r="I9212" s="425" t="s">
        <v>690</v>
      </c>
      <c r="J9212" s="425">
        <v>202302</v>
      </c>
      <c r="K9212" s="425">
        <v>44860</v>
      </c>
      <c r="L9212" s="425" t="s">
        <v>644</v>
      </c>
      <c r="M9212" s="425">
        <v>-3972.19</v>
      </c>
      <c r="N9212" s="425">
        <v>-5.84</v>
      </c>
      <c r="O9212" s="425" t="s">
        <v>645</v>
      </c>
      <c r="P9212" s="432">
        <v>-6.0519999999999996</v>
      </c>
      <c r="Q9212" s="425">
        <v>30543689</v>
      </c>
      <c r="R9212" s="425" t="s">
        <v>646</v>
      </c>
      <c r="S9212" s="425">
        <v>2032465</v>
      </c>
      <c r="T9212" s="425" t="s">
        <v>2813</v>
      </c>
    </row>
    <row r="9213" spans="1:20" s="425" customFormat="1" x14ac:dyDescent="0.25">
      <c r="A9213" s="425" t="s">
        <v>637</v>
      </c>
      <c r="B9213" s="425" t="s">
        <v>730</v>
      </c>
      <c r="C9213" s="425" t="s">
        <v>639</v>
      </c>
      <c r="D9213" s="425" t="s">
        <v>651</v>
      </c>
      <c r="E9213" s="425" t="s">
        <v>673</v>
      </c>
      <c r="F9213" s="425">
        <v>528004120002</v>
      </c>
      <c r="G9213" s="425" t="s">
        <v>642</v>
      </c>
      <c r="H9213" s="425">
        <v>583133</v>
      </c>
      <c r="I9213" s="425" t="s">
        <v>29</v>
      </c>
      <c r="J9213" s="425">
        <v>202302</v>
      </c>
      <c r="K9213" s="425">
        <v>44860</v>
      </c>
      <c r="L9213" s="425" t="s">
        <v>644</v>
      </c>
      <c r="M9213" s="425">
        <v>6080.61</v>
      </c>
      <c r="N9213" s="425">
        <v>8.9499999999999993</v>
      </c>
      <c r="O9213" s="425" t="s">
        <v>645</v>
      </c>
      <c r="P9213" s="432">
        <v>9.2750000000000004</v>
      </c>
      <c r="Q9213" s="425">
        <v>30543689</v>
      </c>
      <c r="R9213" s="425" t="s">
        <v>646</v>
      </c>
      <c r="S9213" s="425">
        <v>8540279</v>
      </c>
      <c r="T9213" s="425" t="s">
        <v>4153</v>
      </c>
    </row>
    <row r="9214" spans="1:20" s="425" customFormat="1" x14ac:dyDescent="0.25">
      <c r="A9214" s="425" t="s">
        <v>637</v>
      </c>
      <c r="B9214" s="425" t="s">
        <v>730</v>
      </c>
      <c r="C9214" s="425" t="s">
        <v>639</v>
      </c>
      <c r="D9214" s="425" t="s">
        <v>651</v>
      </c>
      <c r="E9214" s="425" t="s">
        <v>673</v>
      </c>
      <c r="F9214" s="425">
        <v>528004120002</v>
      </c>
      <c r="G9214" s="425" t="s">
        <v>642</v>
      </c>
      <c r="H9214" s="425">
        <v>583133</v>
      </c>
      <c r="I9214" s="425" t="s">
        <v>29</v>
      </c>
      <c r="J9214" s="425">
        <v>202302</v>
      </c>
      <c r="K9214" s="425">
        <v>44860</v>
      </c>
      <c r="L9214" s="425" t="s">
        <v>644</v>
      </c>
      <c r="M9214" s="425">
        <v>2849.57</v>
      </c>
      <c r="N9214" s="425">
        <v>4.1900000000000004</v>
      </c>
      <c r="O9214" s="425" t="s">
        <v>645</v>
      </c>
      <c r="P9214" s="432">
        <v>4.3419999999999996</v>
      </c>
      <c r="Q9214" s="425">
        <v>30543689</v>
      </c>
      <c r="R9214" s="425" t="s">
        <v>646</v>
      </c>
      <c r="S9214" s="425">
        <v>8540386</v>
      </c>
      <c r="T9214" s="425" t="s">
        <v>4152</v>
      </c>
    </row>
    <row r="9215" spans="1:20" s="425" customFormat="1" x14ac:dyDescent="0.25">
      <c r="A9215" s="425" t="s">
        <v>637</v>
      </c>
      <c r="B9215" s="425" t="s">
        <v>730</v>
      </c>
      <c r="C9215" s="425" t="s">
        <v>639</v>
      </c>
      <c r="D9215" s="425" t="s">
        <v>695</v>
      </c>
      <c r="E9215" s="425" t="s">
        <v>673</v>
      </c>
      <c r="F9215" s="425">
        <v>528004120002</v>
      </c>
      <c r="G9215" s="425" t="s">
        <v>642</v>
      </c>
      <c r="H9215" s="425">
        <v>583133</v>
      </c>
      <c r="I9215" s="425" t="s">
        <v>29</v>
      </c>
      <c r="J9215" s="425">
        <v>202302</v>
      </c>
      <c r="K9215" s="425">
        <v>44860</v>
      </c>
      <c r="L9215" s="425" t="s">
        <v>644</v>
      </c>
      <c r="M9215" s="425">
        <v>21695.919999999998</v>
      </c>
      <c r="N9215" s="425">
        <v>31.92</v>
      </c>
      <c r="O9215" s="425" t="s">
        <v>645</v>
      </c>
      <c r="P9215" s="432">
        <v>33.079000000000001</v>
      </c>
      <c r="Q9215" s="425">
        <v>30543689</v>
      </c>
      <c r="R9215" s="425" t="s">
        <v>646</v>
      </c>
      <c r="S9215" s="425">
        <v>2046481</v>
      </c>
      <c r="T9215" s="425" t="s">
        <v>4150</v>
      </c>
    </row>
    <row r="9216" spans="1:20" s="425" customFormat="1" x14ac:dyDescent="0.25">
      <c r="A9216" s="425" t="s">
        <v>637</v>
      </c>
      <c r="B9216" s="425" t="s">
        <v>730</v>
      </c>
      <c r="C9216" s="425" t="s">
        <v>639</v>
      </c>
      <c r="D9216" s="425" t="s">
        <v>640</v>
      </c>
      <c r="E9216" s="425" t="s">
        <v>708</v>
      </c>
      <c r="F9216" s="425">
        <v>528004120002</v>
      </c>
      <c r="G9216" s="425" t="s">
        <v>642</v>
      </c>
      <c r="H9216" s="425">
        <v>856781</v>
      </c>
      <c r="I9216" s="425" t="s">
        <v>476</v>
      </c>
      <c r="J9216" s="425">
        <v>202302</v>
      </c>
      <c r="K9216" s="425">
        <v>44860</v>
      </c>
      <c r="L9216" s="425" t="s">
        <v>644</v>
      </c>
      <c r="M9216" s="425">
        <v>870.31</v>
      </c>
      <c r="N9216" s="425">
        <v>1.28</v>
      </c>
      <c r="O9216" s="425" t="s">
        <v>645</v>
      </c>
      <c r="P9216" s="432">
        <v>1.3260000000000001</v>
      </c>
      <c r="Q9216" s="425">
        <v>30543689</v>
      </c>
      <c r="R9216" s="425" t="s">
        <v>646</v>
      </c>
      <c r="S9216" s="425">
        <v>8540039</v>
      </c>
      <c r="T9216" s="425" t="s">
        <v>4162</v>
      </c>
    </row>
    <row r="9217" spans="1:20" s="425" customFormat="1" x14ac:dyDescent="0.25">
      <c r="A9217" s="425" t="s">
        <v>637</v>
      </c>
      <c r="B9217" s="425" t="s">
        <v>730</v>
      </c>
      <c r="C9217" s="425" t="s">
        <v>639</v>
      </c>
      <c r="D9217" s="425" t="s">
        <v>640</v>
      </c>
      <c r="E9217" s="425" t="s">
        <v>708</v>
      </c>
      <c r="F9217" s="425">
        <v>528004120002</v>
      </c>
      <c r="G9217" s="425" t="s">
        <v>642</v>
      </c>
      <c r="H9217" s="425">
        <v>583155</v>
      </c>
      <c r="I9217" s="425" t="s">
        <v>45</v>
      </c>
      <c r="J9217" s="425">
        <v>202302</v>
      </c>
      <c r="K9217" s="425">
        <v>44860</v>
      </c>
      <c r="L9217" s="425" t="s">
        <v>644</v>
      </c>
      <c r="M9217" s="425">
        <v>-870.31</v>
      </c>
      <c r="N9217" s="425">
        <v>-1.28</v>
      </c>
      <c r="O9217" s="425" t="s">
        <v>645</v>
      </c>
      <c r="P9217" s="432">
        <v>-1.3260000000000001</v>
      </c>
      <c r="Q9217" s="425">
        <v>30543689</v>
      </c>
      <c r="R9217" s="425" t="s">
        <v>646</v>
      </c>
      <c r="S9217" s="425">
        <v>8540039</v>
      </c>
      <c r="T9217" s="425" t="s">
        <v>4162</v>
      </c>
    </row>
    <row r="9218" spans="1:20" s="425" customFormat="1" x14ac:dyDescent="0.25">
      <c r="A9218" s="425" t="s">
        <v>637</v>
      </c>
      <c r="B9218" s="425" t="s">
        <v>730</v>
      </c>
      <c r="C9218" s="425" t="s">
        <v>639</v>
      </c>
      <c r="D9218" s="425" t="s">
        <v>640</v>
      </c>
      <c r="E9218" s="425" t="s">
        <v>689</v>
      </c>
      <c r="F9218" s="425">
        <v>528004120002</v>
      </c>
      <c r="G9218" s="425" t="s">
        <v>642</v>
      </c>
      <c r="H9218" s="425">
        <v>856784</v>
      </c>
      <c r="I9218" s="425" t="s">
        <v>479</v>
      </c>
      <c r="J9218" s="425">
        <v>202302</v>
      </c>
      <c r="K9218" s="425">
        <v>44860</v>
      </c>
      <c r="L9218" s="425" t="s">
        <v>644</v>
      </c>
      <c r="M9218" s="425">
        <v>1435.74</v>
      </c>
      <c r="N9218" s="425">
        <v>2.11</v>
      </c>
      <c r="O9218" s="425" t="s">
        <v>645</v>
      </c>
      <c r="P9218" s="432">
        <v>2.1869999999999998</v>
      </c>
      <c r="Q9218" s="425">
        <v>30543689</v>
      </c>
      <c r="R9218" s="425" t="s">
        <v>646</v>
      </c>
      <c r="S9218" s="425">
        <v>2032465</v>
      </c>
      <c r="T9218" s="425" t="s">
        <v>4161</v>
      </c>
    </row>
    <row r="9219" spans="1:20" s="425" customFormat="1" x14ac:dyDescent="0.25">
      <c r="A9219" s="425" t="s">
        <v>637</v>
      </c>
      <c r="B9219" s="425" t="s">
        <v>730</v>
      </c>
      <c r="C9219" s="425" t="s">
        <v>639</v>
      </c>
      <c r="D9219" s="425" t="s">
        <v>640</v>
      </c>
      <c r="E9219" s="425" t="s">
        <v>689</v>
      </c>
      <c r="F9219" s="425">
        <v>528004120002</v>
      </c>
      <c r="G9219" s="425" t="s">
        <v>642</v>
      </c>
      <c r="H9219" s="425">
        <v>583156</v>
      </c>
      <c r="I9219" s="425" t="s">
        <v>690</v>
      </c>
      <c r="J9219" s="425">
        <v>202302</v>
      </c>
      <c r="K9219" s="425">
        <v>44860</v>
      </c>
      <c r="L9219" s="425" t="s">
        <v>644</v>
      </c>
      <c r="M9219" s="425">
        <v>-1435.74</v>
      </c>
      <c r="N9219" s="425">
        <v>-2.11</v>
      </c>
      <c r="O9219" s="425" t="s">
        <v>645</v>
      </c>
      <c r="P9219" s="432">
        <v>-2.1869999999999998</v>
      </c>
      <c r="Q9219" s="425">
        <v>30543689</v>
      </c>
      <c r="R9219" s="425" t="s">
        <v>646</v>
      </c>
      <c r="S9219" s="425">
        <v>2032465</v>
      </c>
      <c r="T9219" s="425" t="s">
        <v>4161</v>
      </c>
    </row>
    <row r="9220" spans="1:20" s="425" customFormat="1" x14ac:dyDescent="0.25">
      <c r="A9220" s="425" t="s">
        <v>637</v>
      </c>
      <c r="B9220" s="425" t="s">
        <v>730</v>
      </c>
      <c r="C9220" s="425" t="s">
        <v>639</v>
      </c>
      <c r="D9220" s="425" t="s">
        <v>651</v>
      </c>
      <c r="E9220" s="425" t="s">
        <v>667</v>
      </c>
      <c r="F9220" s="425">
        <v>528004120002</v>
      </c>
      <c r="G9220" s="425" t="s">
        <v>642</v>
      </c>
      <c r="H9220" s="425">
        <v>583135</v>
      </c>
      <c r="I9220" s="425" t="s">
        <v>31</v>
      </c>
      <c r="J9220" s="425">
        <v>202302</v>
      </c>
      <c r="K9220" s="425">
        <v>44860</v>
      </c>
      <c r="L9220" s="425" t="s">
        <v>644</v>
      </c>
      <c r="M9220" s="425">
        <v>8680.32</v>
      </c>
      <c r="N9220" s="425">
        <v>12.77</v>
      </c>
      <c r="O9220" s="425" t="s">
        <v>645</v>
      </c>
      <c r="P9220" s="432">
        <v>13.234</v>
      </c>
      <c r="Q9220" s="425">
        <v>30543689</v>
      </c>
      <c r="R9220" s="425" t="s">
        <v>646</v>
      </c>
      <c r="S9220" s="425">
        <v>8540399</v>
      </c>
      <c r="T9220" s="425" t="s">
        <v>4147</v>
      </c>
    </row>
    <row r="9221" spans="1:20" s="425" customFormat="1" x14ac:dyDescent="0.25">
      <c r="A9221" s="425" t="s">
        <v>637</v>
      </c>
      <c r="B9221" s="425" t="s">
        <v>730</v>
      </c>
      <c r="C9221" s="425" t="s">
        <v>639</v>
      </c>
      <c r="D9221" s="425" t="s">
        <v>651</v>
      </c>
      <c r="E9221" s="425" t="s">
        <v>667</v>
      </c>
      <c r="F9221" s="425">
        <v>528004120002</v>
      </c>
      <c r="G9221" s="425" t="s">
        <v>642</v>
      </c>
      <c r="H9221" s="425">
        <v>583135</v>
      </c>
      <c r="I9221" s="425" t="s">
        <v>31</v>
      </c>
      <c r="J9221" s="425">
        <v>202302</v>
      </c>
      <c r="K9221" s="425">
        <v>44860</v>
      </c>
      <c r="L9221" s="425" t="s">
        <v>644</v>
      </c>
      <c r="M9221" s="425">
        <v>1077.4000000000001</v>
      </c>
      <c r="N9221" s="425">
        <v>1.58</v>
      </c>
      <c r="O9221" s="425" t="s">
        <v>645</v>
      </c>
      <c r="P9221" s="432">
        <v>1.637</v>
      </c>
      <c r="Q9221" s="425">
        <v>30543689</v>
      </c>
      <c r="R9221" s="425" t="s">
        <v>646</v>
      </c>
      <c r="S9221" s="425">
        <v>8540358</v>
      </c>
      <c r="T9221" s="425" t="s">
        <v>4146</v>
      </c>
    </row>
    <row r="9222" spans="1:20" s="425" customFormat="1" x14ac:dyDescent="0.25">
      <c r="A9222" s="425" t="s">
        <v>637</v>
      </c>
      <c r="B9222" s="425" t="s">
        <v>730</v>
      </c>
      <c r="C9222" s="425" t="s">
        <v>639</v>
      </c>
      <c r="D9222" s="425" t="s">
        <v>640</v>
      </c>
      <c r="E9222" s="425" t="s">
        <v>673</v>
      </c>
      <c r="F9222" s="425">
        <v>528004120002</v>
      </c>
      <c r="G9222" s="425" t="s">
        <v>642</v>
      </c>
      <c r="H9222" s="425">
        <v>583148</v>
      </c>
      <c r="I9222" s="425" t="s">
        <v>699</v>
      </c>
      <c r="J9222" s="425">
        <v>202302</v>
      </c>
      <c r="K9222" s="425">
        <v>44860</v>
      </c>
      <c r="L9222" s="425" t="s">
        <v>644</v>
      </c>
      <c r="M9222" s="425">
        <v>-9399.07</v>
      </c>
      <c r="N9222" s="425">
        <v>-13.83</v>
      </c>
      <c r="O9222" s="425" t="s">
        <v>645</v>
      </c>
      <c r="P9222" s="432">
        <v>-14.332000000000001</v>
      </c>
      <c r="Q9222" s="425">
        <v>30543689</v>
      </c>
      <c r="R9222" s="425" t="s">
        <v>646</v>
      </c>
      <c r="S9222" s="425">
        <v>2029740</v>
      </c>
      <c r="T9222" s="425" t="s">
        <v>4148</v>
      </c>
    </row>
    <row r="9223" spans="1:20" s="425" customFormat="1" x14ac:dyDescent="0.25">
      <c r="A9223" s="425" t="s">
        <v>637</v>
      </c>
      <c r="B9223" s="425" t="s">
        <v>730</v>
      </c>
      <c r="C9223" s="425" t="s">
        <v>639</v>
      </c>
      <c r="D9223" s="425" t="s">
        <v>640</v>
      </c>
      <c r="E9223" s="425" t="s">
        <v>667</v>
      </c>
      <c r="F9223" s="425">
        <v>528004120002</v>
      </c>
      <c r="G9223" s="425" t="s">
        <v>642</v>
      </c>
      <c r="H9223" s="425">
        <v>583149</v>
      </c>
      <c r="I9223" s="425" t="s">
        <v>680</v>
      </c>
      <c r="J9223" s="425">
        <v>202302</v>
      </c>
      <c r="K9223" s="425">
        <v>44860</v>
      </c>
      <c r="L9223" s="425" t="s">
        <v>644</v>
      </c>
      <c r="M9223" s="425">
        <v>-2951.08</v>
      </c>
      <c r="N9223" s="425">
        <v>-4.34</v>
      </c>
      <c r="O9223" s="425" t="s">
        <v>645</v>
      </c>
      <c r="P9223" s="432">
        <v>-4.4980000000000002</v>
      </c>
      <c r="Q9223" s="425">
        <v>30543689</v>
      </c>
      <c r="R9223" s="425" t="s">
        <v>646</v>
      </c>
      <c r="S9223" s="425">
        <v>8540392</v>
      </c>
      <c r="T9223" s="425" t="s">
        <v>4154</v>
      </c>
    </row>
    <row r="9224" spans="1:20" s="425" customFormat="1" x14ac:dyDescent="0.25">
      <c r="A9224" s="425" t="s">
        <v>637</v>
      </c>
      <c r="B9224" s="425" t="s">
        <v>730</v>
      </c>
      <c r="C9224" s="425" t="s">
        <v>639</v>
      </c>
      <c r="D9224" s="425" t="s">
        <v>640</v>
      </c>
      <c r="E9224" s="425" t="s">
        <v>673</v>
      </c>
      <c r="F9224" s="425">
        <v>528004120002</v>
      </c>
      <c r="G9224" s="425" t="s">
        <v>642</v>
      </c>
      <c r="H9224" s="425">
        <v>583148</v>
      </c>
      <c r="I9224" s="425" t="s">
        <v>699</v>
      </c>
      <c r="J9224" s="425">
        <v>202302</v>
      </c>
      <c r="K9224" s="425">
        <v>44860</v>
      </c>
      <c r="L9224" s="425" t="s">
        <v>644</v>
      </c>
      <c r="M9224" s="425">
        <v>-724.99</v>
      </c>
      <c r="N9224" s="425">
        <v>-1.07</v>
      </c>
      <c r="O9224" s="425" t="s">
        <v>645</v>
      </c>
      <c r="P9224" s="432">
        <v>-1.109</v>
      </c>
      <c r="Q9224" s="425">
        <v>30543689</v>
      </c>
      <c r="R9224" s="425" t="s">
        <v>646</v>
      </c>
      <c r="S9224" s="425">
        <v>8540206</v>
      </c>
      <c r="T9224" s="425" t="s">
        <v>4155</v>
      </c>
    </row>
    <row r="9225" spans="1:20" s="425" customFormat="1" x14ac:dyDescent="0.25">
      <c r="A9225" s="425" t="s">
        <v>637</v>
      </c>
      <c r="B9225" s="425" t="s">
        <v>730</v>
      </c>
      <c r="C9225" s="425" t="s">
        <v>639</v>
      </c>
      <c r="D9225" s="425" t="s">
        <v>640</v>
      </c>
      <c r="E9225" s="425" t="s">
        <v>673</v>
      </c>
      <c r="F9225" s="425">
        <v>528004120002</v>
      </c>
      <c r="G9225" s="425" t="s">
        <v>642</v>
      </c>
      <c r="H9225" s="425">
        <v>583148</v>
      </c>
      <c r="I9225" s="425" t="s">
        <v>699</v>
      </c>
      <c r="J9225" s="425">
        <v>202302</v>
      </c>
      <c r="K9225" s="425">
        <v>44860</v>
      </c>
      <c r="L9225" s="425" t="s">
        <v>644</v>
      </c>
      <c r="M9225" s="425">
        <v>-2185.96</v>
      </c>
      <c r="N9225" s="425">
        <v>-3.22</v>
      </c>
      <c r="O9225" s="425" t="s">
        <v>645</v>
      </c>
      <c r="P9225" s="432">
        <v>-3.3370000000000002</v>
      </c>
      <c r="Q9225" s="425">
        <v>30543689</v>
      </c>
      <c r="R9225" s="425" t="s">
        <v>646</v>
      </c>
      <c r="S9225" s="425">
        <v>2012905</v>
      </c>
      <c r="T9225" s="425" t="s">
        <v>4151</v>
      </c>
    </row>
    <row r="9226" spans="1:20" s="425" customFormat="1" x14ac:dyDescent="0.25">
      <c r="A9226" s="425" t="s">
        <v>637</v>
      </c>
      <c r="B9226" s="425" t="s">
        <v>861</v>
      </c>
      <c r="C9226" s="425" t="s">
        <v>639</v>
      </c>
      <c r="D9226" s="425" t="s">
        <v>640</v>
      </c>
      <c r="E9226" s="425" t="s">
        <v>673</v>
      </c>
      <c r="F9226" s="425">
        <v>528004120002</v>
      </c>
      <c r="G9226" s="425" t="s">
        <v>642</v>
      </c>
      <c r="H9226" s="425">
        <v>583148</v>
      </c>
      <c r="I9226" s="425" t="s">
        <v>699</v>
      </c>
      <c r="J9226" s="425">
        <v>202302</v>
      </c>
      <c r="K9226" s="425">
        <v>44860</v>
      </c>
      <c r="L9226" s="425" t="s">
        <v>644</v>
      </c>
      <c r="M9226" s="425">
        <v>-2142.9299999999998</v>
      </c>
      <c r="N9226" s="425">
        <v>-3.15</v>
      </c>
      <c r="O9226" s="425" t="s">
        <v>645</v>
      </c>
      <c r="P9226" s="432">
        <v>-3.2639999999999998</v>
      </c>
      <c r="Q9226" s="425">
        <v>30543689</v>
      </c>
      <c r="R9226" s="425" t="s">
        <v>646</v>
      </c>
      <c r="S9226" s="425">
        <v>2029740</v>
      </c>
      <c r="T9226" s="425" t="s">
        <v>2019</v>
      </c>
    </row>
    <row r="9227" spans="1:20" s="425" customFormat="1" x14ac:dyDescent="0.25">
      <c r="A9227" s="425" t="s">
        <v>637</v>
      </c>
      <c r="B9227" s="425" t="s">
        <v>861</v>
      </c>
      <c r="C9227" s="425" t="s">
        <v>639</v>
      </c>
      <c r="D9227" s="425" t="s">
        <v>640</v>
      </c>
      <c r="E9227" s="425" t="s">
        <v>673</v>
      </c>
      <c r="F9227" s="425">
        <v>528004120002</v>
      </c>
      <c r="G9227" s="425" t="s">
        <v>642</v>
      </c>
      <c r="H9227" s="425">
        <v>583133</v>
      </c>
      <c r="I9227" s="425" t="s">
        <v>29</v>
      </c>
      <c r="J9227" s="425">
        <v>202302</v>
      </c>
      <c r="K9227" s="425">
        <v>44860</v>
      </c>
      <c r="L9227" s="425" t="s">
        <v>644</v>
      </c>
      <c r="M9227" s="425">
        <v>2142.9299999999998</v>
      </c>
      <c r="N9227" s="425">
        <v>3.15</v>
      </c>
      <c r="O9227" s="425" t="s">
        <v>645</v>
      </c>
      <c r="P9227" s="432">
        <v>3.2639999999999998</v>
      </c>
      <c r="Q9227" s="425">
        <v>30543689</v>
      </c>
      <c r="R9227" s="425" t="s">
        <v>646</v>
      </c>
      <c r="S9227" s="425">
        <v>2029740</v>
      </c>
      <c r="T9227" s="425" t="s">
        <v>2019</v>
      </c>
    </row>
    <row r="9228" spans="1:20" s="425" customFormat="1" x14ac:dyDescent="0.25">
      <c r="A9228" s="425" t="s">
        <v>637</v>
      </c>
      <c r="B9228" s="425" t="s">
        <v>861</v>
      </c>
      <c r="C9228" s="425" t="s">
        <v>639</v>
      </c>
      <c r="D9228" s="425" t="s">
        <v>640</v>
      </c>
      <c r="E9228" s="425" t="s">
        <v>673</v>
      </c>
      <c r="F9228" s="425">
        <v>528004120002</v>
      </c>
      <c r="G9228" s="425" t="s">
        <v>642</v>
      </c>
      <c r="H9228" s="425">
        <v>583133</v>
      </c>
      <c r="I9228" s="425" t="s">
        <v>29</v>
      </c>
      <c r="J9228" s="425">
        <v>202302</v>
      </c>
      <c r="K9228" s="425">
        <v>44860</v>
      </c>
      <c r="L9228" s="425" t="s">
        <v>644</v>
      </c>
      <c r="M9228" s="425">
        <v>1733.91</v>
      </c>
      <c r="N9228" s="425">
        <v>2.5499999999999998</v>
      </c>
      <c r="O9228" s="425" t="s">
        <v>645</v>
      </c>
      <c r="P9228" s="432">
        <v>2.6429999999999998</v>
      </c>
      <c r="Q9228" s="425">
        <v>30543689</v>
      </c>
      <c r="R9228" s="425" t="s">
        <v>646</v>
      </c>
      <c r="S9228" s="425">
        <v>2012905</v>
      </c>
      <c r="T9228" s="425" t="s">
        <v>1617</v>
      </c>
    </row>
    <row r="9229" spans="1:20" s="425" customFormat="1" x14ac:dyDescent="0.25">
      <c r="A9229" s="425" t="s">
        <v>637</v>
      </c>
      <c r="B9229" s="425" t="s">
        <v>730</v>
      </c>
      <c r="C9229" s="425" t="s">
        <v>639</v>
      </c>
      <c r="D9229" s="425" t="s">
        <v>651</v>
      </c>
      <c r="E9229" s="425" t="s">
        <v>667</v>
      </c>
      <c r="F9229" s="425">
        <v>528004120002</v>
      </c>
      <c r="G9229" s="425" t="s">
        <v>642</v>
      </c>
      <c r="H9229" s="425">
        <v>583149</v>
      </c>
      <c r="I9229" s="425" t="s">
        <v>680</v>
      </c>
      <c r="J9229" s="425">
        <v>202302</v>
      </c>
      <c r="K9229" s="425">
        <v>44860</v>
      </c>
      <c r="L9229" s="425" t="s">
        <v>644</v>
      </c>
      <c r="M9229" s="425">
        <v>-8680.32</v>
      </c>
      <c r="N9229" s="425">
        <v>-12.77</v>
      </c>
      <c r="O9229" s="425" t="s">
        <v>645</v>
      </c>
      <c r="P9229" s="432">
        <v>-13.234</v>
      </c>
      <c r="Q9229" s="425">
        <v>30543689</v>
      </c>
      <c r="R9229" s="425" t="s">
        <v>646</v>
      </c>
      <c r="S9229" s="425">
        <v>8540399</v>
      </c>
      <c r="T9229" s="425" t="s">
        <v>4147</v>
      </c>
    </row>
    <row r="9230" spans="1:20" s="425" customFormat="1" x14ac:dyDescent="0.25">
      <c r="A9230" s="425" t="s">
        <v>637</v>
      </c>
      <c r="B9230" s="425" t="s">
        <v>730</v>
      </c>
      <c r="C9230" s="425" t="s">
        <v>639</v>
      </c>
      <c r="D9230" s="425" t="s">
        <v>651</v>
      </c>
      <c r="E9230" s="425" t="s">
        <v>667</v>
      </c>
      <c r="F9230" s="425">
        <v>528004120002</v>
      </c>
      <c r="G9230" s="425" t="s">
        <v>642</v>
      </c>
      <c r="H9230" s="425">
        <v>583149</v>
      </c>
      <c r="I9230" s="425" t="s">
        <v>680</v>
      </c>
      <c r="J9230" s="425">
        <v>202302</v>
      </c>
      <c r="K9230" s="425">
        <v>44860</v>
      </c>
      <c r="L9230" s="425" t="s">
        <v>644</v>
      </c>
      <c r="M9230" s="425">
        <v>-1077.4000000000001</v>
      </c>
      <c r="N9230" s="425">
        <v>-1.58</v>
      </c>
      <c r="O9230" s="425" t="s">
        <v>645</v>
      </c>
      <c r="P9230" s="432">
        <v>-1.637</v>
      </c>
      <c r="Q9230" s="425">
        <v>30543689</v>
      </c>
      <c r="R9230" s="425" t="s">
        <v>646</v>
      </c>
      <c r="S9230" s="425">
        <v>8540358</v>
      </c>
      <c r="T9230" s="425" t="s">
        <v>4146</v>
      </c>
    </row>
    <row r="9231" spans="1:20" s="425" customFormat="1" x14ac:dyDescent="0.25">
      <c r="A9231" s="425" t="s">
        <v>637</v>
      </c>
      <c r="B9231" s="425" t="s">
        <v>730</v>
      </c>
      <c r="C9231" s="425" t="s">
        <v>639</v>
      </c>
      <c r="D9231" s="425" t="s">
        <v>651</v>
      </c>
      <c r="E9231" s="425" t="s">
        <v>673</v>
      </c>
      <c r="F9231" s="425">
        <v>528004120002</v>
      </c>
      <c r="G9231" s="425" t="s">
        <v>642</v>
      </c>
      <c r="H9231" s="425">
        <v>583148</v>
      </c>
      <c r="I9231" s="425" t="s">
        <v>699</v>
      </c>
      <c r="J9231" s="425">
        <v>202302</v>
      </c>
      <c r="K9231" s="425">
        <v>44860</v>
      </c>
      <c r="L9231" s="425" t="s">
        <v>644</v>
      </c>
      <c r="M9231" s="425">
        <v>-6080.61</v>
      </c>
      <c r="N9231" s="425">
        <v>-8.9499999999999993</v>
      </c>
      <c r="O9231" s="425" t="s">
        <v>645</v>
      </c>
      <c r="P9231" s="432">
        <v>-9.2750000000000004</v>
      </c>
      <c r="Q9231" s="425">
        <v>30543689</v>
      </c>
      <c r="R9231" s="425" t="s">
        <v>646</v>
      </c>
      <c r="S9231" s="425">
        <v>8540279</v>
      </c>
      <c r="T9231" s="425" t="s">
        <v>4153</v>
      </c>
    </row>
    <row r="9232" spans="1:20" s="425" customFormat="1" x14ac:dyDescent="0.25">
      <c r="A9232" s="425" t="s">
        <v>637</v>
      </c>
      <c r="B9232" s="425" t="s">
        <v>730</v>
      </c>
      <c r="C9232" s="425" t="s">
        <v>639</v>
      </c>
      <c r="D9232" s="425" t="s">
        <v>651</v>
      </c>
      <c r="E9232" s="425" t="s">
        <v>673</v>
      </c>
      <c r="F9232" s="425">
        <v>528004120002</v>
      </c>
      <c r="G9232" s="425" t="s">
        <v>642</v>
      </c>
      <c r="H9232" s="425">
        <v>583148</v>
      </c>
      <c r="I9232" s="425" t="s">
        <v>699</v>
      </c>
      <c r="J9232" s="425">
        <v>202302</v>
      </c>
      <c r="K9232" s="425">
        <v>44860</v>
      </c>
      <c r="L9232" s="425" t="s">
        <v>644</v>
      </c>
      <c r="M9232" s="425">
        <v>-2849.57</v>
      </c>
      <c r="N9232" s="425">
        <v>-4.1900000000000004</v>
      </c>
      <c r="O9232" s="425" t="s">
        <v>645</v>
      </c>
      <c r="P9232" s="432">
        <v>-4.3419999999999996</v>
      </c>
      <c r="Q9232" s="425">
        <v>30543689</v>
      </c>
      <c r="R9232" s="425" t="s">
        <v>646</v>
      </c>
      <c r="S9232" s="425">
        <v>8540386</v>
      </c>
      <c r="T9232" s="425" t="s">
        <v>4152</v>
      </c>
    </row>
    <row r="9233" spans="1:20" s="425" customFormat="1" x14ac:dyDescent="0.25">
      <c r="A9233" s="425" t="s">
        <v>637</v>
      </c>
      <c r="B9233" s="425" t="s">
        <v>861</v>
      </c>
      <c r="C9233" s="425" t="s">
        <v>639</v>
      </c>
      <c r="D9233" s="425" t="s">
        <v>640</v>
      </c>
      <c r="E9233" s="425" t="s">
        <v>673</v>
      </c>
      <c r="F9233" s="425">
        <v>528004120002</v>
      </c>
      <c r="G9233" s="425" t="s">
        <v>642</v>
      </c>
      <c r="H9233" s="425">
        <v>583148</v>
      </c>
      <c r="I9233" s="425" t="s">
        <v>699</v>
      </c>
      <c r="J9233" s="425">
        <v>202302</v>
      </c>
      <c r="K9233" s="425">
        <v>44860</v>
      </c>
      <c r="L9233" s="425" t="s">
        <v>644</v>
      </c>
      <c r="M9233" s="425">
        <v>-1733.91</v>
      </c>
      <c r="N9233" s="425">
        <v>-2.5499999999999998</v>
      </c>
      <c r="O9233" s="425" t="s">
        <v>645</v>
      </c>
      <c r="P9233" s="432">
        <v>-2.6429999999999998</v>
      </c>
      <c r="Q9233" s="425">
        <v>30543689</v>
      </c>
      <c r="R9233" s="425" t="s">
        <v>646</v>
      </c>
      <c r="S9233" s="425">
        <v>2012905</v>
      </c>
      <c r="T9233" s="425" t="s">
        <v>1617</v>
      </c>
    </row>
    <row r="9234" spans="1:20" s="425" customFormat="1" x14ac:dyDescent="0.25">
      <c r="A9234" s="425" t="s">
        <v>637</v>
      </c>
      <c r="B9234" s="425" t="s">
        <v>730</v>
      </c>
      <c r="C9234" s="425" t="s">
        <v>639</v>
      </c>
      <c r="D9234" s="425" t="s">
        <v>695</v>
      </c>
      <c r="E9234" s="425" t="s">
        <v>673</v>
      </c>
      <c r="F9234" s="425">
        <v>528004120002</v>
      </c>
      <c r="G9234" s="425" t="s">
        <v>642</v>
      </c>
      <c r="H9234" s="425">
        <v>583148</v>
      </c>
      <c r="I9234" s="425" t="s">
        <v>699</v>
      </c>
      <c r="J9234" s="425">
        <v>202302</v>
      </c>
      <c r="K9234" s="425">
        <v>44860</v>
      </c>
      <c r="L9234" s="425" t="s">
        <v>644</v>
      </c>
      <c r="M9234" s="425">
        <v>-21695.919999999998</v>
      </c>
      <c r="N9234" s="425">
        <v>-31.92</v>
      </c>
      <c r="O9234" s="425" t="s">
        <v>645</v>
      </c>
      <c r="P9234" s="432">
        <v>-33.079000000000001</v>
      </c>
      <c r="Q9234" s="425">
        <v>30543689</v>
      </c>
      <c r="R9234" s="425" t="s">
        <v>646</v>
      </c>
      <c r="S9234" s="425">
        <v>2046481</v>
      </c>
      <c r="T9234" s="425" t="s">
        <v>4150</v>
      </c>
    </row>
    <row r="9235" spans="1:20" s="425" customFormat="1" x14ac:dyDescent="0.25">
      <c r="A9235" s="425" t="s">
        <v>637</v>
      </c>
      <c r="B9235" s="425" t="s">
        <v>657</v>
      </c>
      <c r="C9235" s="425" t="s">
        <v>639</v>
      </c>
      <c r="D9235" s="425" t="s">
        <v>663</v>
      </c>
      <c r="E9235" s="425" t="s">
        <v>652</v>
      </c>
      <c r="F9235" s="425">
        <v>528004120010</v>
      </c>
      <c r="G9235" s="425" t="s">
        <v>653</v>
      </c>
      <c r="H9235" s="425">
        <v>583591</v>
      </c>
      <c r="I9235" s="425" t="s">
        <v>172</v>
      </c>
      <c r="J9235" s="425">
        <v>202302</v>
      </c>
      <c r="K9235" s="425">
        <v>44862</v>
      </c>
      <c r="L9235" s="425" t="s">
        <v>644</v>
      </c>
      <c r="M9235" s="425">
        <v>-6388.57</v>
      </c>
      <c r="N9235" s="425">
        <v>-9.4</v>
      </c>
      <c r="O9235" s="425" t="s">
        <v>645</v>
      </c>
      <c r="P9235" s="432">
        <v>-9.7409999999999997</v>
      </c>
      <c r="Q9235" s="425">
        <v>30543689</v>
      </c>
      <c r="R9235" s="425" t="s">
        <v>654</v>
      </c>
      <c r="S9235" s="425" t="s">
        <v>664</v>
      </c>
      <c r="T9235" s="425" t="s">
        <v>4190</v>
      </c>
    </row>
    <row r="9236" spans="1:20" s="425" customFormat="1" x14ac:dyDescent="0.25">
      <c r="A9236" s="425" t="s">
        <v>637</v>
      </c>
      <c r="B9236" s="425" t="s">
        <v>659</v>
      </c>
      <c r="C9236" s="425" t="s">
        <v>639</v>
      </c>
      <c r="D9236" s="425" t="s">
        <v>663</v>
      </c>
      <c r="E9236" s="425" t="s">
        <v>652</v>
      </c>
      <c r="F9236" s="425">
        <v>528004120010</v>
      </c>
      <c r="G9236" s="425" t="s">
        <v>653</v>
      </c>
      <c r="H9236" s="425">
        <v>583591</v>
      </c>
      <c r="I9236" s="425" t="s">
        <v>172</v>
      </c>
      <c r="J9236" s="425">
        <v>202302</v>
      </c>
      <c r="K9236" s="425">
        <v>44862</v>
      </c>
      <c r="L9236" s="425" t="s">
        <v>644</v>
      </c>
      <c r="M9236" s="425">
        <v>-45115.56</v>
      </c>
      <c r="N9236" s="425">
        <v>-66.37</v>
      </c>
      <c r="O9236" s="425" t="s">
        <v>645</v>
      </c>
      <c r="P9236" s="432">
        <v>-68.778999999999996</v>
      </c>
      <c r="Q9236" s="425">
        <v>30543689</v>
      </c>
      <c r="R9236" s="425" t="s">
        <v>654</v>
      </c>
      <c r="S9236" s="425" t="s">
        <v>664</v>
      </c>
      <c r="T9236" s="425" t="s">
        <v>4189</v>
      </c>
    </row>
    <row r="9237" spans="1:20" s="425" customFormat="1" x14ac:dyDescent="0.25">
      <c r="A9237" s="425" t="s">
        <v>637</v>
      </c>
      <c r="B9237" s="425" t="s">
        <v>828</v>
      </c>
      <c r="C9237" s="425" t="s">
        <v>639</v>
      </c>
      <c r="D9237" s="425" t="s">
        <v>663</v>
      </c>
      <c r="E9237" s="425" t="s">
        <v>652</v>
      </c>
      <c r="F9237" s="425">
        <v>528004120010</v>
      </c>
      <c r="G9237" s="425" t="s">
        <v>653</v>
      </c>
      <c r="H9237" s="425">
        <v>583591</v>
      </c>
      <c r="I9237" s="425" t="s">
        <v>172</v>
      </c>
      <c r="J9237" s="425">
        <v>202302</v>
      </c>
      <c r="K9237" s="425">
        <v>44862</v>
      </c>
      <c r="L9237" s="425" t="s">
        <v>644</v>
      </c>
      <c r="M9237" s="425">
        <v>-18987.7</v>
      </c>
      <c r="N9237" s="425">
        <v>-27.93</v>
      </c>
      <c r="O9237" s="425" t="s">
        <v>645</v>
      </c>
      <c r="P9237" s="432">
        <v>-28.943999999999999</v>
      </c>
      <c r="Q9237" s="425">
        <v>30543689</v>
      </c>
      <c r="R9237" s="425" t="s">
        <v>654</v>
      </c>
      <c r="S9237" s="425" t="s">
        <v>664</v>
      </c>
      <c r="T9237" s="425" t="s">
        <v>4187</v>
      </c>
    </row>
    <row r="9238" spans="1:20" s="425" customFormat="1" x14ac:dyDescent="0.25">
      <c r="A9238" s="425" t="s">
        <v>637</v>
      </c>
      <c r="B9238" s="425" t="s">
        <v>828</v>
      </c>
      <c r="C9238" s="425" t="s">
        <v>639</v>
      </c>
      <c r="D9238" s="425" t="s">
        <v>663</v>
      </c>
      <c r="E9238" s="425" t="s">
        <v>652</v>
      </c>
      <c r="F9238" s="425">
        <v>528004120010</v>
      </c>
      <c r="G9238" s="425" t="s">
        <v>653</v>
      </c>
      <c r="H9238" s="425">
        <v>583591</v>
      </c>
      <c r="I9238" s="425" t="s">
        <v>172</v>
      </c>
      <c r="J9238" s="425">
        <v>202302</v>
      </c>
      <c r="K9238" s="425">
        <v>44862</v>
      </c>
      <c r="L9238" s="425" t="s">
        <v>644</v>
      </c>
      <c r="M9238" s="425">
        <v>-140034.26</v>
      </c>
      <c r="N9238" s="425">
        <v>-206</v>
      </c>
      <c r="O9238" s="425" t="s">
        <v>645</v>
      </c>
      <c r="P9238" s="432">
        <v>-213.47800000000001</v>
      </c>
      <c r="Q9238" s="425">
        <v>30543689</v>
      </c>
      <c r="R9238" s="425" t="s">
        <v>654</v>
      </c>
      <c r="S9238" s="425" t="s">
        <v>664</v>
      </c>
      <c r="T9238" s="425" t="s">
        <v>4186</v>
      </c>
    </row>
    <row r="9239" spans="1:20" s="425" customFormat="1" x14ac:dyDescent="0.25">
      <c r="A9239" s="425" t="s">
        <v>637</v>
      </c>
      <c r="B9239" s="425" t="s">
        <v>657</v>
      </c>
      <c r="C9239" s="425" t="s">
        <v>639</v>
      </c>
      <c r="D9239" s="425" t="s">
        <v>663</v>
      </c>
      <c r="E9239" s="425" t="s">
        <v>652</v>
      </c>
      <c r="F9239" s="425">
        <v>528004120010</v>
      </c>
      <c r="G9239" s="425" t="s">
        <v>653</v>
      </c>
      <c r="H9239" s="425">
        <v>583590</v>
      </c>
      <c r="I9239" s="425" t="s">
        <v>170</v>
      </c>
      <c r="J9239" s="425">
        <v>202302</v>
      </c>
      <c r="K9239" s="425">
        <v>44862</v>
      </c>
      <c r="L9239" s="425" t="s">
        <v>644</v>
      </c>
      <c r="M9239" s="425">
        <v>6388.57</v>
      </c>
      <c r="N9239" s="425">
        <v>9.4</v>
      </c>
      <c r="O9239" s="425" t="s">
        <v>645</v>
      </c>
      <c r="P9239" s="432">
        <v>9.7409999999999997</v>
      </c>
      <c r="Q9239" s="425">
        <v>30543689</v>
      </c>
      <c r="R9239" s="425" t="s">
        <v>654</v>
      </c>
      <c r="S9239" s="425" t="s">
        <v>664</v>
      </c>
      <c r="T9239" s="425" t="s">
        <v>4190</v>
      </c>
    </row>
    <row r="9240" spans="1:20" s="425" customFormat="1" x14ac:dyDescent="0.25">
      <c r="A9240" s="425" t="s">
        <v>637</v>
      </c>
      <c r="B9240" s="425" t="s">
        <v>659</v>
      </c>
      <c r="C9240" s="425" t="s">
        <v>639</v>
      </c>
      <c r="D9240" s="425" t="s">
        <v>663</v>
      </c>
      <c r="E9240" s="425" t="s">
        <v>652</v>
      </c>
      <c r="F9240" s="425">
        <v>528004120010</v>
      </c>
      <c r="G9240" s="425" t="s">
        <v>653</v>
      </c>
      <c r="H9240" s="425">
        <v>583590</v>
      </c>
      <c r="I9240" s="425" t="s">
        <v>170</v>
      </c>
      <c r="J9240" s="425">
        <v>202302</v>
      </c>
      <c r="K9240" s="425">
        <v>44862</v>
      </c>
      <c r="L9240" s="425" t="s">
        <v>644</v>
      </c>
      <c r="M9240" s="425">
        <v>45115.56</v>
      </c>
      <c r="N9240" s="425">
        <v>66.37</v>
      </c>
      <c r="O9240" s="425" t="s">
        <v>645</v>
      </c>
      <c r="P9240" s="432">
        <v>68.778999999999996</v>
      </c>
      <c r="Q9240" s="425">
        <v>30543689</v>
      </c>
      <c r="R9240" s="425" t="s">
        <v>654</v>
      </c>
      <c r="S9240" s="425" t="s">
        <v>664</v>
      </c>
      <c r="T9240" s="425" t="s">
        <v>4189</v>
      </c>
    </row>
    <row r="9241" spans="1:20" s="425" customFormat="1" x14ac:dyDescent="0.25">
      <c r="A9241" s="425" t="s">
        <v>637</v>
      </c>
      <c r="B9241" s="425" t="s">
        <v>828</v>
      </c>
      <c r="C9241" s="425" t="s">
        <v>639</v>
      </c>
      <c r="D9241" s="425" t="s">
        <v>663</v>
      </c>
      <c r="E9241" s="425" t="s">
        <v>652</v>
      </c>
      <c r="F9241" s="425">
        <v>528004120010</v>
      </c>
      <c r="G9241" s="425" t="s">
        <v>653</v>
      </c>
      <c r="H9241" s="425">
        <v>583590</v>
      </c>
      <c r="I9241" s="425" t="s">
        <v>170</v>
      </c>
      <c r="J9241" s="425">
        <v>202302</v>
      </c>
      <c r="K9241" s="425">
        <v>44862</v>
      </c>
      <c r="L9241" s="425" t="s">
        <v>644</v>
      </c>
      <c r="M9241" s="425">
        <v>18987.7</v>
      </c>
      <c r="N9241" s="425">
        <v>27.93</v>
      </c>
      <c r="O9241" s="425" t="s">
        <v>645</v>
      </c>
      <c r="P9241" s="432">
        <v>28.943999999999999</v>
      </c>
      <c r="Q9241" s="425">
        <v>30543689</v>
      </c>
      <c r="R9241" s="425" t="s">
        <v>654</v>
      </c>
      <c r="S9241" s="425" t="s">
        <v>664</v>
      </c>
      <c r="T9241" s="425" t="s">
        <v>4187</v>
      </c>
    </row>
    <row r="9242" spans="1:20" s="425" customFormat="1" x14ac:dyDescent="0.25">
      <c r="A9242" s="425" t="s">
        <v>637</v>
      </c>
      <c r="B9242" s="425" t="s">
        <v>828</v>
      </c>
      <c r="C9242" s="425" t="s">
        <v>639</v>
      </c>
      <c r="D9242" s="425" t="s">
        <v>663</v>
      </c>
      <c r="E9242" s="425" t="s">
        <v>652</v>
      </c>
      <c r="F9242" s="425">
        <v>528004120010</v>
      </c>
      <c r="G9242" s="425" t="s">
        <v>653</v>
      </c>
      <c r="H9242" s="425">
        <v>583590</v>
      </c>
      <c r="I9242" s="425" t="s">
        <v>170</v>
      </c>
      <c r="J9242" s="425">
        <v>202302</v>
      </c>
      <c r="K9242" s="425">
        <v>44862</v>
      </c>
      <c r="L9242" s="425" t="s">
        <v>644</v>
      </c>
      <c r="M9242" s="425">
        <v>140034.26</v>
      </c>
      <c r="N9242" s="425">
        <v>206</v>
      </c>
      <c r="O9242" s="425" t="s">
        <v>645</v>
      </c>
      <c r="P9242" s="432">
        <v>213.47800000000001</v>
      </c>
      <c r="Q9242" s="425">
        <v>30543689</v>
      </c>
      <c r="R9242" s="425" t="s">
        <v>654</v>
      </c>
      <c r="S9242" s="425" t="s">
        <v>664</v>
      </c>
      <c r="T9242" s="425" t="s">
        <v>4186</v>
      </c>
    </row>
    <row r="9243" spans="1:20" s="425" customFormat="1" x14ac:dyDescent="0.25">
      <c r="A9243" s="425" t="s">
        <v>637</v>
      </c>
      <c r="B9243" s="425" t="s">
        <v>1525</v>
      </c>
      <c r="C9243" s="425" t="s">
        <v>639</v>
      </c>
      <c r="D9243" s="425" t="s">
        <v>651</v>
      </c>
      <c r="E9243" s="425" t="s">
        <v>667</v>
      </c>
      <c r="F9243" s="425">
        <v>528004120010</v>
      </c>
      <c r="G9243" s="425" t="s">
        <v>653</v>
      </c>
      <c r="H9243" s="425">
        <v>583596</v>
      </c>
      <c r="I9243" s="425" t="s">
        <v>181</v>
      </c>
      <c r="J9243" s="425">
        <v>202302</v>
      </c>
      <c r="K9243" s="425">
        <v>44865</v>
      </c>
      <c r="L9243" s="425" t="s">
        <v>644</v>
      </c>
      <c r="M9243" s="425">
        <v>-302316.67</v>
      </c>
      <c r="N9243" s="425">
        <v>-444.73</v>
      </c>
      <c r="O9243" s="425" t="s">
        <v>645</v>
      </c>
      <c r="P9243" s="432">
        <v>-460.87400000000002</v>
      </c>
      <c r="Q9243" s="425">
        <v>30543689</v>
      </c>
      <c r="R9243" s="425" t="s">
        <v>668</v>
      </c>
      <c r="S9243" s="425" t="s">
        <v>1545</v>
      </c>
      <c r="T9243" s="425" t="s">
        <v>1682</v>
      </c>
    </row>
    <row r="9244" spans="1:20" s="425" customFormat="1" x14ac:dyDescent="0.25">
      <c r="A9244" s="425" t="s">
        <v>637</v>
      </c>
      <c r="B9244" s="425" t="s">
        <v>1525</v>
      </c>
      <c r="C9244" s="425" t="s">
        <v>639</v>
      </c>
      <c r="D9244" s="425" t="s">
        <v>651</v>
      </c>
      <c r="E9244" s="425" t="s">
        <v>667</v>
      </c>
      <c r="F9244" s="425">
        <v>528004120010</v>
      </c>
      <c r="G9244" s="425" t="s">
        <v>653</v>
      </c>
      <c r="H9244" s="425">
        <v>583596</v>
      </c>
      <c r="I9244" s="425" t="s">
        <v>181</v>
      </c>
      <c r="J9244" s="425">
        <v>202302</v>
      </c>
      <c r="K9244" s="425">
        <v>44865</v>
      </c>
      <c r="L9244" s="425" t="s">
        <v>644</v>
      </c>
      <c r="M9244" s="425">
        <v>-302316.67</v>
      </c>
      <c r="N9244" s="425">
        <v>-444.73</v>
      </c>
      <c r="O9244" s="425" t="s">
        <v>645</v>
      </c>
      <c r="P9244" s="432">
        <v>-460.87400000000002</v>
      </c>
      <c r="Q9244" s="425">
        <v>30543689</v>
      </c>
      <c r="R9244" s="425" t="s">
        <v>668</v>
      </c>
      <c r="S9244" s="425" t="s">
        <v>1549</v>
      </c>
      <c r="T9244" s="425" t="s">
        <v>1684</v>
      </c>
    </row>
    <row r="9245" spans="1:20" s="425" customFormat="1" x14ac:dyDescent="0.25">
      <c r="A9245" s="425" t="s">
        <v>637</v>
      </c>
      <c r="B9245" s="425" t="s">
        <v>1525</v>
      </c>
      <c r="C9245" s="425" t="s">
        <v>639</v>
      </c>
      <c r="D9245" s="425" t="s">
        <v>651</v>
      </c>
      <c r="E9245" s="425" t="s">
        <v>667</v>
      </c>
      <c r="F9245" s="425">
        <v>528004120010</v>
      </c>
      <c r="G9245" s="425" t="s">
        <v>653</v>
      </c>
      <c r="H9245" s="425">
        <v>583596</v>
      </c>
      <c r="I9245" s="425" t="s">
        <v>181</v>
      </c>
      <c r="J9245" s="425">
        <v>202302</v>
      </c>
      <c r="K9245" s="425">
        <v>44865</v>
      </c>
      <c r="L9245" s="425" t="s">
        <v>644</v>
      </c>
      <c r="M9245" s="425">
        <v>-302316.67</v>
      </c>
      <c r="N9245" s="425">
        <v>-444.73</v>
      </c>
      <c r="O9245" s="425" t="s">
        <v>645</v>
      </c>
      <c r="P9245" s="432">
        <v>-460.87400000000002</v>
      </c>
      <c r="Q9245" s="425">
        <v>30543689</v>
      </c>
      <c r="R9245" s="425" t="s">
        <v>668</v>
      </c>
      <c r="S9245" s="425" t="s">
        <v>1547</v>
      </c>
      <c r="T9245" s="425" t="s">
        <v>1683</v>
      </c>
    </row>
    <row r="9246" spans="1:20" s="425" customFormat="1" x14ac:dyDescent="0.25">
      <c r="A9246" s="425" t="s">
        <v>637</v>
      </c>
      <c r="B9246" s="425" t="s">
        <v>1525</v>
      </c>
      <c r="C9246" s="425" t="s">
        <v>639</v>
      </c>
      <c r="D9246" s="425" t="s">
        <v>651</v>
      </c>
      <c r="E9246" s="425" t="s">
        <v>667</v>
      </c>
      <c r="F9246" s="425">
        <v>528004120010</v>
      </c>
      <c r="G9246" s="425" t="s">
        <v>653</v>
      </c>
      <c r="H9246" s="425">
        <v>583596</v>
      </c>
      <c r="I9246" s="425" t="s">
        <v>181</v>
      </c>
      <c r="J9246" s="425">
        <v>202302</v>
      </c>
      <c r="K9246" s="425">
        <v>44865</v>
      </c>
      <c r="L9246" s="425" t="s">
        <v>644</v>
      </c>
      <c r="M9246" s="425">
        <v>302316.67</v>
      </c>
      <c r="N9246" s="425">
        <v>444.73</v>
      </c>
      <c r="O9246" s="425" t="s">
        <v>645</v>
      </c>
      <c r="P9246" s="432">
        <v>460.87400000000002</v>
      </c>
      <c r="Q9246" s="425">
        <v>30543689</v>
      </c>
      <c r="R9246" s="425" t="s">
        <v>668</v>
      </c>
      <c r="S9246" s="425" t="s">
        <v>1549</v>
      </c>
      <c r="T9246" s="425" t="s">
        <v>1550</v>
      </c>
    </row>
    <row r="9247" spans="1:20" s="425" customFormat="1" x14ac:dyDescent="0.25">
      <c r="A9247" s="425" t="s">
        <v>637</v>
      </c>
      <c r="B9247" s="425" t="s">
        <v>1525</v>
      </c>
      <c r="C9247" s="425" t="s">
        <v>639</v>
      </c>
      <c r="D9247" s="425" t="s">
        <v>651</v>
      </c>
      <c r="E9247" s="425" t="s">
        <v>667</v>
      </c>
      <c r="F9247" s="425">
        <v>528004120010</v>
      </c>
      <c r="G9247" s="425" t="s">
        <v>653</v>
      </c>
      <c r="H9247" s="425">
        <v>583596</v>
      </c>
      <c r="I9247" s="425" t="s">
        <v>181</v>
      </c>
      <c r="J9247" s="425">
        <v>202302</v>
      </c>
      <c r="K9247" s="425">
        <v>44865</v>
      </c>
      <c r="L9247" s="425" t="s">
        <v>644</v>
      </c>
      <c r="M9247" s="425">
        <v>302316.67</v>
      </c>
      <c r="N9247" s="425">
        <v>444.73</v>
      </c>
      <c r="O9247" s="425" t="s">
        <v>645</v>
      </c>
      <c r="P9247" s="432">
        <v>460.87400000000002</v>
      </c>
      <c r="Q9247" s="425">
        <v>30543689</v>
      </c>
      <c r="R9247" s="425" t="s">
        <v>668</v>
      </c>
      <c r="S9247" s="425" t="s">
        <v>1547</v>
      </c>
      <c r="T9247" s="425" t="s">
        <v>1548</v>
      </c>
    </row>
    <row r="9248" spans="1:20" s="425" customFormat="1" x14ac:dyDescent="0.25">
      <c r="A9248" s="425" t="s">
        <v>637</v>
      </c>
      <c r="B9248" s="425" t="s">
        <v>1525</v>
      </c>
      <c r="C9248" s="425" t="s">
        <v>639</v>
      </c>
      <c r="D9248" s="425" t="s">
        <v>651</v>
      </c>
      <c r="E9248" s="425" t="s">
        <v>667</v>
      </c>
      <c r="F9248" s="425">
        <v>528004120010</v>
      </c>
      <c r="G9248" s="425" t="s">
        <v>653</v>
      </c>
      <c r="H9248" s="425">
        <v>583596</v>
      </c>
      <c r="I9248" s="425" t="s">
        <v>181</v>
      </c>
      <c r="J9248" s="425">
        <v>202302</v>
      </c>
      <c r="K9248" s="425">
        <v>44865</v>
      </c>
      <c r="L9248" s="425" t="s">
        <v>644</v>
      </c>
      <c r="M9248" s="425">
        <v>302316.67</v>
      </c>
      <c r="N9248" s="425">
        <v>444.73</v>
      </c>
      <c r="O9248" s="425" t="s">
        <v>645</v>
      </c>
      <c r="P9248" s="432">
        <v>460.87400000000002</v>
      </c>
      <c r="Q9248" s="425">
        <v>30543689</v>
      </c>
      <c r="R9248" s="425" t="s">
        <v>668</v>
      </c>
      <c r="S9248" s="425" t="s">
        <v>1545</v>
      </c>
      <c r="T9248" s="425" t="s">
        <v>1546</v>
      </c>
    </row>
    <row r="9249" spans="1:20" s="425" customFormat="1" x14ac:dyDescent="0.25">
      <c r="A9249" s="425" t="s">
        <v>637</v>
      </c>
      <c r="B9249" s="425" t="s">
        <v>1525</v>
      </c>
      <c r="C9249" s="425" t="s">
        <v>639</v>
      </c>
      <c r="D9249" s="425" t="s">
        <v>651</v>
      </c>
      <c r="E9249" s="425" t="s">
        <v>667</v>
      </c>
      <c r="F9249" s="425">
        <v>528004120010</v>
      </c>
      <c r="G9249" s="425" t="s">
        <v>653</v>
      </c>
      <c r="H9249" s="425">
        <v>583598</v>
      </c>
      <c r="I9249" s="425" t="s">
        <v>179</v>
      </c>
      <c r="J9249" s="425">
        <v>202302</v>
      </c>
      <c r="K9249" s="425">
        <v>44865</v>
      </c>
      <c r="L9249" s="425" t="s">
        <v>644</v>
      </c>
      <c r="M9249" s="425">
        <v>302316.67</v>
      </c>
      <c r="N9249" s="425">
        <v>444.73</v>
      </c>
      <c r="O9249" s="425" t="s">
        <v>645</v>
      </c>
      <c r="P9249" s="432">
        <v>460.87400000000002</v>
      </c>
      <c r="Q9249" s="425">
        <v>30543689</v>
      </c>
      <c r="R9249" s="425" t="s">
        <v>668</v>
      </c>
      <c r="S9249" s="425" t="s">
        <v>1545</v>
      </c>
      <c r="T9249" s="425" t="s">
        <v>1682</v>
      </c>
    </row>
    <row r="9250" spans="1:20" s="425" customFormat="1" x14ac:dyDescent="0.25">
      <c r="A9250" s="425" t="s">
        <v>637</v>
      </c>
      <c r="B9250" s="425" t="s">
        <v>1525</v>
      </c>
      <c r="C9250" s="425" t="s">
        <v>639</v>
      </c>
      <c r="D9250" s="425" t="s">
        <v>651</v>
      </c>
      <c r="E9250" s="425" t="s">
        <v>667</v>
      </c>
      <c r="F9250" s="425">
        <v>528004120010</v>
      </c>
      <c r="G9250" s="425" t="s">
        <v>653</v>
      </c>
      <c r="H9250" s="425">
        <v>583598</v>
      </c>
      <c r="I9250" s="425" t="s">
        <v>179</v>
      </c>
      <c r="J9250" s="425">
        <v>202302</v>
      </c>
      <c r="K9250" s="425">
        <v>44865</v>
      </c>
      <c r="L9250" s="425" t="s">
        <v>644</v>
      </c>
      <c r="M9250" s="425">
        <v>302316.67</v>
      </c>
      <c r="N9250" s="425">
        <v>444.73</v>
      </c>
      <c r="O9250" s="425" t="s">
        <v>645</v>
      </c>
      <c r="P9250" s="432">
        <v>460.87400000000002</v>
      </c>
      <c r="Q9250" s="425">
        <v>30543689</v>
      </c>
      <c r="R9250" s="425" t="s">
        <v>668</v>
      </c>
      <c r="S9250" s="425" t="s">
        <v>1549</v>
      </c>
      <c r="T9250" s="425" t="s">
        <v>1684</v>
      </c>
    </row>
    <row r="9251" spans="1:20" s="425" customFormat="1" x14ac:dyDescent="0.25">
      <c r="A9251" s="425" t="s">
        <v>637</v>
      </c>
      <c r="B9251" s="425" t="s">
        <v>1525</v>
      </c>
      <c r="C9251" s="425" t="s">
        <v>639</v>
      </c>
      <c r="D9251" s="425" t="s">
        <v>651</v>
      </c>
      <c r="E9251" s="425" t="s">
        <v>667</v>
      </c>
      <c r="F9251" s="425">
        <v>528004120010</v>
      </c>
      <c r="G9251" s="425" t="s">
        <v>653</v>
      </c>
      <c r="H9251" s="425">
        <v>583598</v>
      </c>
      <c r="I9251" s="425" t="s">
        <v>179</v>
      </c>
      <c r="J9251" s="425">
        <v>202302</v>
      </c>
      <c r="K9251" s="425">
        <v>44865</v>
      </c>
      <c r="L9251" s="425" t="s">
        <v>644</v>
      </c>
      <c r="M9251" s="425">
        <v>302316.67</v>
      </c>
      <c r="N9251" s="425">
        <v>444.73</v>
      </c>
      <c r="O9251" s="425" t="s">
        <v>645</v>
      </c>
      <c r="P9251" s="432">
        <v>460.87400000000002</v>
      </c>
      <c r="Q9251" s="425">
        <v>30543689</v>
      </c>
      <c r="R9251" s="425" t="s">
        <v>668</v>
      </c>
      <c r="S9251" s="425" t="s">
        <v>1547</v>
      </c>
      <c r="T9251" s="425" t="s">
        <v>1683</v>
      </c>
    </row>
    <row r="9252" spans="1:20" s="425" customFormat="1" x14ac:dyDescent="0.25">
      <c r="A9252" s="425" t="s">
        <v>637</v>
      </c>
      <c r="B9252" s="425" t="s">
        <v>1525</v>
      </c>
      <c r="C9252" s="425" t="s">
        <v>639</v>
      </c>
      <c r="D9252" s="425" t="s">
        <v>651</v>
      </c>
      <c r="E9252" s="425" t="s">
        <v>667</v>
      </c>
      <c r="F9252" s="425">
        <v>528004120010</v>
      </c>
      <c r="G9252" s="425" t="s">
        <v>653</v>
      </c>
      <c r="H9252" s="425">
        <v>583598</v>
      </c>
      <c r="I9252" s="425" t="s">
        <v>179</v>
      </c>
      <c r="J9252" s="425">
        <v>202302</v>
      </c>
      <c r="K9252" s="425">
        <v>44865</v>
      </c>
      <c r="L9252" s="425" t="s">
        <v>644</v>
      </c>
      <c r="M9252" s="425">
        <v>-302316.67</v>
      </c>
      <c r="N9252" s="425">
        <v>-444.73</v>
      </c>
      <c r="O9252" s="425" t="s">
        <v>645</v>
      </c>
      <c r="P9252" s="432">
        <v>-460.87400000000002</v>
      </c>
      <c r="Q9252" s="425">
        <v>30543689</v>
      </c>
      <c r="R9252" s="425" t="s">
        <v>668</v>
      </c>
      <c r="S9252" s="425" t="s">
        <v>1549</v>
      </c>
      <c r="T9252" s="425" t="s">
        <v>1550</v>
      </c>
    </row>
    <row r="9253" spans="1:20" s="425" customFormat="1" x14ac:dyDescent="0.25">
      <c r="A9253" s="425" t="s">
        <v>637</v>
      </c>
      <c r="B9253" s="425" t="s">
        <v>1525</v>
      </c>
      <c r="C9253" s="425" t="s">
        <v>639</v>
      </c>
      <c r="D9253" s="425" t="s">
        <v>651</v>
      </c>
      <c r="E9253" s="425" t="s">
        <v>667</v>
      </c>
      <c r="F9253" s="425">
        <v>528004120010</v>
      </c>
      <c r="G9253" s="425" t="s">
        <v>653</v>
      </c>
      <c r="H9253" s="425">
        <v>583598</v>
      </c>
      <c r="I9253" s="425" t="s">
        <v>179</v>
      </c>
      <c r="J9253" s="425">
        <v>202302</v>
      </c>
      <c r="K9253" s="425">
        <v>44865</v>
      </c>
      <c r="L9253" s="425" t="s">
        <v>644</v>
      </c>
      <c r="M9253" s="425">
        <v>-302316.67</v>
      </c>
      <c r="N9253" s="425">
        <v>-444.73</v>
      </c>
      <c r="O9253" s="425" t="s">
        <v>645</v>
      </c>
      <c r="P9253" s="432">
        <v>-460.87400000000002</v>
      </c>
      <c r="Q9253" s="425">
        <v>30543689</v>
      </c>
      <c r="R9253" s="425" t="s">
        <v>668</v>
      </c>
      <c r="S9253" s="425" t="s">
        <v>1547</v>
      </c>
      <c r="T9253" s="425" t="s">
        <v>1548</v>
      </c>
    </row>
    <row r="9254" spans="1:20" s="425" customFormat="1" x14ac:dyDescent="0.25">
      <c r="A9254" s="425" t="s">
        <v>637</v>
      </c>
      <c r="B9254" s="425" t="s">
        <v>1525</v>
      </c>
      <c r="C9254" s="425" t="s">
        <v>639</v>
      </c>
      <c r="D9254" s="425" t="s">
        <v>651</v>
      </c>
      <c r="E9254" s="425" t="s">
        <v>667</v>
      </c>
      <c r="F9254" s="425">
        <v>528004120010</v>
      </c>
      <c r="G9254" s="425" t="s">
        <v>653</v>
      </c>
      <c r="H9254" s="425">
        <v>583598</v>
      </c>
      <c r="I9254" s="425" t="s">
        <v>179</v>
      </c>
      <c r="J9254" s="425">
        <v>202302</v>
      </c>
      <c r="K9254" s="425">
        <v>44865</v>
      </c>
      <c r="L9254" s="425" t="s">
        <v>644</v>
      </c>
      <c r="M9254" s="425">
        <v>-302316.67</v>
      </c>
      <c r="N9254" s="425">
        <v>-444.73</v>
      </c>
      <c r="O9254" s="425" t="s">
        <v>645</v>
      </c>
      <c r="P9254" s="432">
        <v>-460.87400000000002</v>
      </c>
      <c r="Q9254" s="425">
        <v>30543689</v>
      </c>
      <c r="R9254" s="425" t="s">
        <v>668</v>
      </c>
      <c r="S9254" s="425" t="s">
        <v>1545</v>
      </c>
      <c r="T9254" s="425" t="s">
        <v>1546</v>
      </c>
    </row>
    <row r="9255" spans="1:20" s="425" customFormat="1" x14ac:dyDescent="0.25">
      <c r="A9255" s="425" t="s">
        <v>637</v>
      </c>
      <c r="B9255" s="425" t="s">
        <v>1313</v>
      </c>
      <c r="C9255" s="425" t="s">
        <v>639</v>
      </c>
      <c r="D9255" s="425" t="s">
        <v>718</v>
      </c>
      <c r="E9255" s="425" t="s">
        <v>641</v>
      </c>
      <c r="F9255" s="425">
        <v>528004120003</v>
      </c>
      <c r="G9255" s="425" t="s">
        <v>816</v>
      </c>
      <c r="H9255" s="425">
        <v>583557</v>
      </c>
      <c r="I9255" s="425" t="s">
        <v>76</v>
      </c>
      <c r="J9255" s="425">
        <v>202302</v>
      </c>
      <c r="K9255" s="425">
        <v>44865</v>
      </c>
      <c r="L9255" s="425" t="s">
        <v>644</v>
      </c>
      <c r="M9255" s="425">
        <v>-102717.23</v>
      </c>
      <c r="N9255" s="425">
        <v>-151.11000000000001</v>
      </c>
      <c r="O9255" s="425" t="s">
        <v>645</v>
      </c>
      <c r="P9255" s="432">
        <v>-156.596</v>
      </c>
      <c r="Q9255" s="425">
        <v>30543689</v>
      </c>
      <c r="T9255" s="425" t="s">
        <v>4802</v>
      </c>
    </row>
    <row r="9256" spans="1:20" s="425" customFormat="1" x14ac:dyDescent="0.25">
      <c r="A9256" s="425" t="s">
        <v>637</v>
      </c>
      <c r="B9256" s="425" t="s">
        <v>1313</v>
      </c>
      <c r="C9256" s="425" t="s">
        <v>639</v>
      </c>
      <c r="D9256" s="425" t="s">
        <v>718</v>
      </c>
      <c r="E9256" s="425" t="s">
        <v>641</v>
      </c>
      <c r="F9256" s="425">
        <v>528004120003</v>
      </c>
      <c r="G9256" s="425" t="s">
        <v>816</v>
      </c>
      <c r="H9256" s="425">
        <v>583557</v>
      </c>
      <c r="I9256" s="425" t="s">
        <v>76</v>
      </c>
      <c r="J9256" s="425">
        <v>202302</v>
      </c>
      <c r="K9256" s="425">
        <v>44865</v>
      </c>
      <c r="L9256" s="425" t="s">
        <v>644</v>
      </c>
      <c r="M9256" s="425">
        <v>102717.23</v>
      </c>
      <c r="N9256" s="425">
        <v>151.11000000000001</v>
      </c>
      <c r="O9256" s="425" t="s">
        <v>645</v>
      </c>
      <c r="P9256" s="432">
        <v>156.596</v>
      </c>
      <c r="Q9256" s="425">
        <v>30543689</v>
      </c>
      <c r="T9256" s="425" t="s">
        <v>4211</v>
      </c>
    </row>
    <row r="9257" spans="1:20" s="425" customFormat="1" x14ac:dyDescent="0.25">
      <c r="A9257" s="425" t="s">
        <v>637</v>
      </c>
      <c r="B9257" s="425" t="s">
        <v>1313</v>
      </c>
      <c r="C9257" s="425" t="s">
        <v>639</v>
      </c>
      <c r="D9257" s="425" t="s">
        <v>718</v>
      </c>
      <c r="E9257" s="425" t="s">
        <v>641</v>
      </c>
      <c r="F9257" s="425">
        <v>528004120003</v>
      </c>
      <c r="G9257" s="425" t="s">
        <v>816</v>
      </c>
      <c r="H9257" s="425">
        <v>583561</v>
      </c>
      <c r="I9257" s="425" t="s">
        <v>982</v>
      </c>
      <c r="J9257" s="425">
        <v>202302</v>
      </c>
      <c r="K9257" s="425">
        <v>44865</v>
      </c>
      <c r="L9257" s="425" t="s">
        <v>644</v>
      </c>
      <c r="M9257" s="425">
        <v>102717.23</v>
      </c>
      <c r="N9257" s="425">
        <v>151.11000000000001</v>
      </c>
      <c r="O9257" s="425" t="s">
        <v>645</v>
      </c>
      <c r="P9257" s="432">
        <v>156.596</v>
      </c>
      <c r="Q9257" s="425">
        <v>30543689</v>
      </c>
      <c r="T9257" s="425" t="s">
        <v>4802</v>
      </c>
    </row>
    <row r="9258" spans="1:20" s="425" customFormat="1" x14ac:dyDescent="0.25">
      <c r="A9258" s="425" t="s">
        <v>637</v>
      </c>
      <c r="B9258" s="425" t="s">
        <v>1313</v>
      </c>
      <c r="C9258" s="425" t="s">
        <v>639</v>
      </c>
      <c r="D9258" s="425" t="s">
        <v>718</v>
      </c>
      <c r="E9258" s="425" t="s">
        <v>641</v>
      </c>
      <c r="F9258" s="425">
        <v>528004120003</v>
      </c>
      <c r="G9258" s="425" t="s">
        <v>816</v>
      </c>
      <c r="H9258" s="425">
        <v>583561</v>
      </c>
      <c r="I9258" s="425" t="s">
        <v>982</v>
      </c>
      <c r="J9258" s="425">
        <v>202302</v>
      </c>
      <c r="K9258" s="425">
        <v>44865</v>
      </c>
      <c r="L9258" s="425" t="s">
        <v>644</v>
      </c>
      <c r="M9258" s="425">
        <v>-102717.23</v>
      </c>
      <c r="N9258" s="425">
        <v>-151.11000000000001</v>
      </c>
      <c r="O9258" s="425" t="s">
        <v>645</v>
      </c>
      <c r="P9258" s="432">
        <v>-156.596</v>
      </c>
      <c r="Q9258" s="425">
        <v>30543689</v>
      </c>
      <c r="T9258" s="425" t="s">
        <v>4211</v>
      </c>
    </row>
    <row r="9259" spans="1:20" s="425" customFormat="1" x14ac:dyDescent="0.25">
      <c r="A9259" s="425" t="s">
        <v>637</v>
      </c>
      <c r="B9259" s="425" t="s">
        <v>831</v>
      </c>
      <c r="C9259" s="425" t="s">
        <v>639</v>
      </c>
      <c r="D9259" s="425" t="s">
        <v>651</v>
      </c>
      <c r="E9259" s="425" t="s">
        <v>673</v>
      </c>
      <c r="F9259" s="425">
        <v>528004120002</v>
      </c>
      <c r="G9259" s="425" t="s">
        <v>642</v>
      </c>
      <c r="H9259" s="425">
        <v>583148</v>
      </c>
      <c r="I9259" s="425" t="s">
        <v>699</v>
      </c>
      <c r="J9259" s="425">
        <v>202302</v>
      </c>
      <c r="K9259" s="425">
        <v>44865</v>
      </c>
      <c r="L9259" s="425" t="s">
        <v>644</v>
      </c>
      <c r="M9259" s="425">
        <v>-9603.5400000000009</v>
      </c>
      <c r="N9259" s="425">
        <v>-14.13</v>
      </c>
      <c r="O9259" s="425" t="s">
        <v>645</v>
      </c>
      <c r="P9259" s="432">
        <v>-14.643000000000001</v>
      </c>
      <c r="Q9259" s="425">
        <v>30543689</v>
      </c>
      <c r="R9259" s="425" t="s">
        <v>646</v>
      </c>
      <c r="S9259" s="425">
        <v>8540279</v>
      </c>
      <c r="T9259" s="425" t="s">
        <v>4247</v>
      </c>
    </row>
    <row r="9260" spans="1:20" s="425" customFormat="1" x14ac:dyDescent="0.25">
      <c r="A9260" s="425" t="s">
        <v>637</v>
      </c>
      <c r="B9260" s="425" t="s">
        <v>831</v>
      </c>
      <c r="C9260" s="425" t="s">
        <v>639</v>
      </c>
      <c r="D9260" s="425" t="s">
        <v>695</v>
      </c>
      <c r="E9260" s="425" t="s">
        <v>673</v>
      </c>
      <c r="F9260" s="425">
        <v>528004120002</v>
      </c>
      <c r="G9260" s="425" t="s">
        <v>642</v>
      </c>
      <c r="H9260" s="425">
        <v>583148</v>
      </c>
      <c r="I9260" s="425" t="s">
        <v>699</v>
      </c>
      <c r="J9260" s="425">
        <v>202302</v>
      </c>
      <c r="K9260" s="425">
        <v>44865</v>
      </c>
      <c r="L9260" s="425" t="s">
        <v>644</v>
      </c>
      <c r="M9260" s="425">
        <v>-22848.69</v>
      </c>
      <c r="N9260" s="425">
        <v>-33.61</v>
      </c>
      <c r="O9260" s="425" t="s">
        <v>645</v>
      </c>
      <c r="P9260" s="432">
        <v>-34.83</v>
      </c>
      <c r="Q9260" s="425">
        <v>30543689</v>
      </c>
      <c r="R9260" s="425" t="s">
        <v>646</v>
      </c>
      <c r="S9260" s="425">
        <v>2057784</v>
      </c>
      <c r="T9260" s="425" t="s">
        <v>4243</v>
      </c>
    </row>
    <row r="9261" spans="1:20" s="425" customFormat="1" x14ac:dyDescent="0.25">
      <c r="A9261" s="425" t="s">
        <v>637</v>
      </c>
      <c r="B9261" s="425" t="s">
        <v>831</v>
      </c>
      <c r="C9261" s="425" t="s">
        <v>639</v>
      </c>
      <c r="D9261" s="425" t="s">
        <v>651</v>
      </c>
      <c r="E9261" s="425" t="s">
        <v>667</v>
      </c>
      <c r="F9261" s="425">
        <v>528004120002</v>
      </c>
      <c r="G9261" s="425" t="s">
        <v>642</v>
      </c>
      <c r="H9261" s="425">
        <v>583149</v>
      </c>
      <c r="I9261" s="425" t="s">
        <v>680</v>
      </c>
      <c r="J9261" s="425">
        <v>202302</v>
      </c>
      <c r="K9261" s="425">
        <v>44865</v>
      </c>
      <c r="L9261" s="425" t="s">
        <v>644</v>
      </c>
      <c r="M9261" s="425">
        <v>-3834.61</v>
      </c>
      <c r="N9261" s="425">
        <v>-5.64</v>
      </c>
      <c r="O9261" s="425" t="s">
        <v>645</v>
      </c>
      <c r="P9261" s="432">
        <v>-5.8449999999999998</v>
      </c>
      <c r="Q9261" s="425">
        <v>30543689</v>
      </c>
      <c r="R9261" s="425" t="s">
        <v>646</v>
      </c>
      <c r="S9261" s="425">
        <v>8540358</v>
      </c>
      <c r="T9261" s="425" t="s">
        <v>4246</v>
      </c>
    </row>
    <row r="9262" spans="1:20" s="425" customFormat="1" x14ac:dyDescent="0.25">
      <c r="A9262" s="425" t="s">
        <v>637</v>
      </c>
      <c r="B9262" s="425" t="s">
        <v>831</v>
      </c>
      <c r="C9262" s="425" t="s">
        <v>639</v>
      </c>
      <c r="D9262" s="425" t="s">
        <v>651</v>
      </c>
      <c r="E9262" s="425" t="s">
        <v>667</v>
      </c>
      <c r="F9262" s="425">
        <v>528004120002</v>
      </c>
      <c r="G9262" s="425" t="s">
        <v>642</v>
      </c>
      <c r="H9262" s="425">
        <v>583149</v>
      </c>
      <c r="I9262" s="425" t="s">
        <v>680</v>
      </c>
      <c r="J9262" s="425">
        <v>202302</v>
      </c>
      <c r="K9262" s="425">
        <v>44865</v>
      </c>
      <c r="L9262" s="425" t="s">
        <v>644</v>
      </c>
      <c r="M9262" s="425">
        <v>-7397.22</v>
      </c>
      <c r="N9262" s="425">
        <v>-10.88</v>
      </c>
      <c r="O9262" s="425" t="s">
        <v>645</v>
      </c>
      <c r="P9262" s="432">
        <v>-11.275</v>
      </c>
      <c r="Q9262" s="425">
        <v>30543689</v>
      </c>
      <c r="R9262" s="425" t="s">
        <v>646</v>
      </c>
      <c r="S9262" s="425">
        <v>8540399</v>
      </c>
      <c r="T9262" s="425" t="s">
        <v>4245</v>
      </c>
    </row>
    <row r="9263" spans="1:20" s="425" customFormat="1" x14ac:dyDescent="0.25">
      <c r="A9263" s="425" t="s">
        <v>637</v>
      </c>
      <c r="B9263" s="425" t="s">
        <v>831</v>
      </c>
      <c r="C9263" s="425" t="s">
        <v>639</v>
      </c>
      <c r="D9263" s="425" t="s">
        <v>651</v>
      </c>
      <c r="E9263" s="425" t="s">
        <v>673</v>
      </c>
      <c r="F9263" s="425">
        <v>528004120002</v>
      </c>
      <c r="G9263" s="425" t="s">
        <v>642</v>
      </c>
      <c r="H9263" s="425">
        <v>583148</v>
      </c>
      <c r="I9263" s="425" t="s">
        <v>699</v>
      </c>
      <c r="J9263" s="425">
        <v>202302</v>
      </c>
      <c r="K9263" s="425">
        <v>44865</v>
      </c>
      <c r="L9263" s="425" t="s">
        <v>644</v>
      </c>
      <c r="M9263" s="425">
        <v>-4524.6099999999997</v>
      </c>
      <c r="N9263" s="425">
        <v>-6.66</v>
      </c>
      <c r="O9263" s="425" t="s">
        <v>645</v>
      </c>
      <c r="P9263" s="432">
        <v>-6.9020000000000001</v>
      </c>
      <c r="Q9263" s="425">
        <v>30543689</v>
      </c>
      <c r="R9263" s="425" t="s">
        <v>646</v>
      </c>
      <c r="S9263" s="425">
        <v>8540386</v>
      </c>
      <c r="T9263" s="425" t="s">
        <v>4250</v>
      </c>
    </row>
    <row r="9264" spans="1:20" s="425" customFormat="1" x14ac:dyDescent="0.25">
      <c r="A9264" s="425" t="s">
        <v>637</v>
      </c>
      <c r="B9264" s="425" t="s">
        <v>831</v>
      </c>
      <c r="C9264" s="425" t="s">
        <v>639</v>
      </c>
      <c r="D9264" s="425" t="s">
        <v>695</v>
      </c>
      <c r="E9264" s="425" t="s">
        <v>673</v>
      </c>
      <c r="F9264" s="425">
        <v>528004120002</v>
      </c>
      <c r="G9264" s="425" t="s">
        <v>642</v>
      </c>
      <c r="H9264" s="425">
        <v>583148</v>
      </c>
      <c r="I9264" s="425" t="s">
        <v>699</v>
      </c>
      <c r="J9264" s="425">
        <v>202302</v>
      </c>
      <c r="K9264" s="425">
        <v>44865</v>
      </c>
      <c r="L9264" s="425" t="s">
        <v>644</v>
      </c>
      <c r="M9264" s="425">
        <v>-45594.32</v>
      </c>
      <c r="N9264" s="425">
        <v>-67.069999999999993</v>
      </c>
      <c r="O9264" s="425" t="s">
        <v>645</v>
      </c>
      <c r="P9264" s="432">
        <v>-69.504999999999995</v>
      </c>
      <c r="Q9264" s="425">
        <v>30543689</v>
      </c>
      <c r="R9264" s="425" t="s">
        <v>646</v>
      </c>
      <c r="S9264" s="425">
        <v>2046481</v>
      </c>
      <c r="T9264" s="425" t="s">
        <v>4249</v>
      </c>
    </row>
    <row r="9265" spans="1:20" s="425" customFormat="1" x14ac:dyDescent="0.25">
      <c r="A9265" s="425" t="s">
        <v>637</v>
      </c>
      <c r="B9265" s="425" t="s">
        <v>831</v>
      </c>
      <c r="C9265" s="425" t="s">
        <v>639</v>
      </c>
      <c r="D9265" s="425" t="s">
        <v>640</v>
      </c>
      <c r="E9265" s="425" t="s">
        <v>667</v>
      </c>
      <c r="F9265" s="425">
        <v>528004120002</v>
      </c>
      <c r="G9265" s="425" t="s">
        <v>642</v>
      </c>
      <c r="H9265" s="425">
        <v>583149</v>
      </c>
      <c r="I9265" s="425" t="s">
        <v>680</v>
      </c>
      <c r="J9265" s="425">
        <v>202302</v>
      </c>
      <c r="K9265" s="425">
        <v>44865</v>
      </c>
      <c r="L9265" s="425" t="s">
        <v>644</v>
      </c>
      <c r="M9265" s="425">
        <v>-8880.4599999999991</v>
      </c>
      <c r="N9265" s="425">
        <v>-13.06</v>
      </c>
      <c r="O9265" s="425" t="s">
        <v>645</v>
      </c>
      <c r="P9265" s="432">
        <v>-13.534000000000001</v>
      </c>
      <c r="Q9265" s="425">
        <v>30543689</v>
      </c>
      <c r="R9265" s="425" t="s">
        <v>646</v>
      </c>
      <c r="S9265" s="425">
        <v>8540392</v>
      </c>
      <c r="T9265" s="425" t="s">
        <v>4233</v>
      </c>
    </row>
    <row r="9266" spans="1:20" s="425" customFormat="1" x14ac:dyDescent="0.25">
      <c r="A9266" s="425" t="s">
        <v>637</v>
      </c>
      <c r="B9266" s="425" t="s">
        <v>831</v>
      </c>
      <c r="C9266" s="425" t="s">
        <v>639</v>
      </c>
      <c r="D9266" s="425" t="s">
        <v>640</v>
      </c>
      <c r="E9266" s="425" t="s">
        <v>673</v>
      </c>
      <c r="F9266" s="425">
        <v>528004120002</v>
      </c>
      <c r="G9266" s="425" t="s">
        <v>642</v>
      </c>
      <c r="H9266" s="425">
        <v>583148</v>
      </c>
      <c r="I9266" s="425" t="s">
        <v>699</v>
      </c>
      <c r="J9266" s="425">
        <v>202302</v>
      </c>
      <c r="K9266" s="425">
        <v>44865</v>
      </c>
      <c r="L9266" s="425" t="s">
        <v>644</v>
      </c>
      <c r="M9266" s="425">
        <v>-7550.66</v>
      </c>
      <c r="N9266" s="425">
        <v>-11.11</v>
      </c>
      <c r="O9266" s="425" t="s">
        <v>645</v>
      </c>
      <c r="P9266" s="432">
        <v>-11.513</v>
      </c>
      <c r="Q9266" s="425">
        <v>30543689</v>
      </c>
      <c r="R9266" s="425" t="s">
        <v>646</v>
      </c>
      <c r="S9266" s="425">
        <v>2029740</v>
      </c>
      <c r="T9266" s="425" t="s">
        <v>4235</v>
      </c>
    </row>
    <row r="9267" spans="1:20" s="425" customFormat="1" x14ac:dyDescent="0.25">
      <c r="A9267" s="425" t="s">
        <v>637</v>
      </c>
      <c r="B9267" s="425" t="s">
        <v>831</v>
      </c>
      <c r="C9267" s="425" t="s">
        <v>639</v>
      </c>
      <c r="D9267" s="425" t="s">
        <v>640</v>
      </c>
      <c r="E9267" s="425" t="s">
        <v>673</v>
      </c>
      <c r="F9267" s="425">
        <v>528004120002</v>
      </c>
      <c r="G9267" s="425" t="s">
        <v>642</v>
      </c>
      <c r="H9267" s="425">
        <v>583148</v>
      </c>
      <c r="I9267" s="425" t="s">
        <v>699</v>
      </c>
      <c r="J9267" s="425">
        <v>202302</v>
      </c>
      <c r="K9267" s="425">
        <v>44865</v>
      </c>
      <c r="L9267" s="425" t="s">
        <v>644</v>
      </c>
      <c r="M9267" s="425">
        <v>-5809.33</v>
      </c>
      <c r="N9267" s="425">
        <v>-8.5500000000000007</v>
      </c>
      <c r="O9267" s="425" t="s">
        <v>645</v>
      </c>
      <c r="P9267" s="432">
        <v>-8.86</v>
      </c>
      <c r="Q9267" s="425">
        <v>30543689</v>
      </c>
      <c r="R9267" s="425" t="s">
        <v>646</v>
      </c>
      <c r="S9267" s="425">
        <v>2012905</v>
      </c>
      <c r="T9267" s="425" t="s">
        <v>4234</v>
      </c>
    </row>
    <row r="9268" spans="1:20" s="425" customFormat="1" x14ac:dyDescent="0.25">
      <c r="A9268" s="425" t="s">
        <v>637</v>
      </c>
      <c r="B9268" s="425" t="s">
        <v>831</v>
      </c>
      <c r="C9268" s="425" t="s">
        <v>639</v>
      </c>
      <c r="D9268" s="425" t="s">
        <v>640</v>
      </c>
      <c r="E9268" s="425" t="s">
        <v>673</v>
      </c>
      <c r="F9268" s="425">
        <v>528004120002</v>
      </c>
      <c r="G9268" s="425" t="s">
        <v>642</v>
      </c>
      <c r="H9268" s="425">
        <v>583148</v>
      </c>
      <c r="I9268" s="425" t="s">
        <v>699</v>
      </c>
      <c r="J9268" s="425">
        <v>202302</v>
      </c>
      <c r="K9268" s="425">
        <v>44865</v>
      </c>
      <c r="L9268" s="425" t="s">
        <v>644</v>
      </c>
      <c r="M9268" s="425">
        <v>-2082.48</v>
      </c>
      <c r="N9268" s="425">
        <v>-3.06</v>
      </c>
      <c r="O9268" s="425" t="s">
        <v>645</v>
      </c>
      <c r="P9268" s="432">
        <v>-3.1709999999999998</v>
      </c>
      <c r="Q9268" s="425">
        <v>30543689</v>
      </c>
      <c r="R9268" s="425" t="s">
        <v>646</v>
      </c>
      <c r="S9268" s="425">
        <v>8540206</v>
      </c>
      <c r="T9268" s="425" t="s">
        <v>4229</v>
      </c>
    </row>
    <row r="9269" spans="1:20" s="425" customFormat="1" x14ac:dyDescent="0.25">
      <c r="A9269" s="425" t="s">
        <v>637</v>
      </c>
      <c r="B9269" s="425" t="s">
        <v>831</v>
      </c>
      <c r="C9269" s="425" t="s">
        <v>639</v>
      </c>
      <c r="D9269" s="425" t="s">
        <v>640</v>
      </c>
      <c r="E9269" s="425" t="s">
        <v>689</v>
      </c>
      <c r="F9269" s="425">
        <v>528004120002</v>
      </c>
      <c r="G9269" s="425" t="s">
        <v>642</v>
      </c>
      <c r="H9269" s="425">
        <v>583156</v>
      </c>
      <c r="I9269" s="425" t="s">
        <v>690</v>
      </c>
      <c r="J9269" s="425">
        <v>202302</v>
      </c>
      <c r="K9269" s="425">
        <v>44865</v>
      </c>
      <c r="L9269" s="425" t="s">
        <v>644</v>
      </c>
      <c r="M9269" s="425">
        <v>-7124.55</v>
      </c>
      <c r="N9269" s="425">
        <v>-10.48</v>
      </c>
      <c r="O9269" s="425" t="s">
        <v>645</v>
      </c>
      <c r="P9269" s="432">
        <v>-10.86</v>
      </c>
      <c r="Q9269" s="425">
        <v>30543689</v>
      </c>
      <c r="R9269" s="425" t="s">
        <v>646</v>
      </c>
      <c r="S9269" s="425">
        <v>2032465</v>
      </c>
      <c r="T9269" s="425" t="s">
        <v>4230</v>
      </c>
    </row>
    <row r="9270" spans="1:20" s="425" customFormat="1" x14ac:dyDescent="0.25">
      <c r="A9270" s="425" t="s">
        <v>637</v>
      </c>
      <c r="B9270" s="425" t="s">
        <v>831</v>
      </c>
      <c r="C9270" s="425" t="s">
        <v>639</v>
      </c>
      <c r="D9270" s="425" t="s">
        <v>640</v>
      </c>
      <c r="E9270" s="425" t="s">
        <v>689</v>
      </c>
      <c r="F9270" s="425">
        <v>528004120002</v>
      </c>
      <c r="G9270" s="425" t="s">
        <v>642</v>
      </c>
      <c r="H9270" s="425">
        <v>856784</v>
      </c>
      <c r="I9270" s="425" t="s">
        <v>479</v>
      </c>
      <c r="J9270" s="425">
        <v>202302</v>
      </c>
      <c r="K9270" s="425">
        <v>44865</v>
      </c>
      <c r="L9270" s="425" t="s">
        <v>644</v>
      </c>
      <c r="M9270" s="425">
        <v>7124.55</v>
      </c>
      <c r="N9270" s="425">
        <v>10.48</v>
      </c>
      <c r="O9270" s="425" t="s">
        <v>645</v>
      </c>
      <c r="P9270" s="432">
        <v>10.86</v>
      </c>
      <c r="Q9270" s="425">
        <v>30543689</v>
      </c>
      <c r="R9270" s="425" t="s">
        <v>646</v>
      </c>
      <c r="S9270" s="425">
        <v>2032465</v>
      </c>
      <c r="T9270" s="425" t="s">
        <v>4230</v>
      </c>
    </row>
    <row r="9271" spans="1:20" s="425" customFormat="1" x14ac:dyDescent="0.25">
      <c r="A9271" s="425" t="s">
        <v>637</v>
      </c>
      <c r="B9271" s="425" t="s">
        <v>831</v>
      </c>
      <c r="C9271" s="425" t="s">
        <v>639</v>
      </c>
      <c r="D9271" s="425" t="s">
        <v>640</v>
      </c>
      <c r="E9271" s="425" t="s">
        <v>708</v>
      </c>
      <c r="F9271" s="425">
        <v>528004120002</v>
      </c>
      <c r="G9271" s="425" t="s">
        <v>642</v>
      </c>
      <c r="H9271" s="425">
        <v>583155</v>
      </c>
      <c r="I9271" s="425" t="s">
        <v>45</v>
      </c>
      <c r="J9271" s="425">
        <v>202302</v>
      </c>
      <c r="K9271" s="425">
        <v>44865</v>
      </c>
      <c r="L9271" s="425" t="s">
        <v>644</v>
      </c>
      <c r="M9271" s="425">
        <v>-3097.57</v>
      </c>
      <c r="N9271" s="425">
        <v>-4.5599999999999996</v>
      </c>
      <c r="O9271" s="425" t="s">
        <v>645</v>
      </c>
      <c r="P9271" s="432">
        <v>-4.726</v>
      </c>
      <c r="Q9271" s="425">
        <v>30543689</v>
      </c>
      <c r="R9271" s="425" t="s">
        <v>646</v>
      </c>
      <c r="S9271" s="425">
        <v>8540039</v>
      </c>
      <c r="T9271" s="425" t="s">
        <v>4236</v>
      </c>
    </row>
    <row r="9272" spans="1:20" s="425" customFormat="1" x14ac:dyDescent="0.25">
      <c r="A9272" s="425" t="s">
        <v>637</v>
      </c>
      <c r="B9272" s="425" t="s">
        <v>831</v>
      </c>
      <c r="C9272" s="425" t="s">
        <v>639</v>
      </c>
      <c r="D9272" s="425" t="s">
        <v>640</v>
      </c>
      <c r="E9272" s="425" t="s">
        <v>708</v>
      </c>
      <c r="F9272" s="425">
        <v>528004120002</v>
      </c>
      <c r="G9272" s="425" t="s">
        <v>642</v>
      </c>
      <c r="H9272" s="425">
        <v>856781</v>
      </c>
      <c r="I9272" s="425" t="s">
        <v>476</v>
      </c>
      <c r="J9272" s="425">
        <v>202302</v>
      </c>
      <c r="K9272" s="425">
        <v>44865</v>
      </c>
      <c r="L9272" s="425" t="s">
        <v>644</v>
      </c>
      <c r="M9272" s="425">
        <v>3097.57</v>
      </c>
      <c r="N9272" s="425">
        <v>4.5599999999999996</v>
      </c>
      <c r="O9272" s="425" t="s">
        <v>645</v>
      </c>
      <c r="P9272" s="432">
        <v>4.726</v>
      </c>
      <c r="Q9272" s="425">
        <v>30543689</v>
      </c>
      <c r="R9272" s="425" t="s">
        <v>646</v>
      </c>
      <c r="S9272" s="425">
        <v>8540039</v>
      </c>
      <c r="T9272" s="425" t="s">
        <v>4236</v>
      </c>
    </row>
    <row r="9273" spans="1:20" s="425" customFormat="1" x14ac:dyDescent="0.25">
      <c r="A9273" s="425" t="s">
        <v>637</v>
      </c>
      <c r="B9273" s="425" t="s">
        <v>831</v>
      </c>
      <c r="C9273" s="425" t="s">
        <v>639</v>
      </c>
      <c r="D9273" s="425" t="s">
        <v>651</v>
      </c>
      <c r="E9273" s="425" t="s">
        <v>673</v>
      </c>
      <c r="F9273" s="425">
        <v>528004120002</v>
      </c>
      <c r="G9273" s="425" t="s">
        <v>642</v>
      </c>
      <c r="H9273" s="425">
        <v>583133</v>
      </c>
      <c r="I9273" s="425" t="s">
        <v>29</v>
      </c>
      <c r="J9273" s="425">
        <v>202302</v>
      </c>
      <c r="K9273" s="425">
        <v>44865</v>
      </c>
      <c r="L9273" s="425" t="s">
        <v>644</v>
      </c>
      <c r="M9273" s="425">
        <v>4524.6099999999997</v>
      </c>
      <c r="N9273" s="425">
        <v>6.66</v>
      </c>
      <c r="O9273" s="425" t="s">
        <v>645</v>
      </c>
      <c r="P9273" s="432">
        <v>6.9020000000000001</v>
      </c>
      <c r="Q9273" s="425">
        <v>30543689</v>
      </c>
      <c r="R9273" s="425" t="s">
        <v>646</v>
      </c>
      <c r="S9273" s="425">
        <v>8540386</v>
      </c>
      <c r="T9273" s="425" t="s">
        <v>4250</v>
      </c>
    </row>
    <row r="9274" spans="1:20" s="425" customFormat="1" x14ac:dyDescent="0.25">
      <c r="A9274" s="425" t="s">
        <v>637</v>
      </c>
      <c r="B9274" s="425" t="s">
        <v>831</v>
      </c>
      <c r="C9274" s="425" t="s">
        <v>639</v>
      </c>
      <c r="D9274" s="425" t="s">
        <v>695</v>
      </c>
      <c r="E9274" s="425" t="s">
        <v>673</v>
      </c>
      <c r="F9274" s="425">
        <v>528004120002</v>
      </c>
      <c r="G9274" s="425" t="s">
        <v>642</v>
      </c>
      <c r="H9274" s="425">
        <v>583133</v>
      </c>
      <c r="I9274" s="425" t="s">
        <v>29</v>
      </c>
      <c r="J9274" s="425">
        <v>202302</v>
      </c>
      <c r="K9274" s="425">
        <v>44865</v>
      </c>
      <c r="L9274" s="425" t="s">
        <v>644</v>
      </c>
      <c r="M9274" s="425">
        <v>45594.32</v>
      </c>
      <c r="N9274" s="425">
        <v>67.069999999999993</v>
      </c>
      <c r="O9274" s="425" t="s">
        <v>645</v>
      </c>
      <c r="P9274" s="432">
        <v>69.504999999999995</v>
      </c>
      <c r="Q9274" s="425">
        <v>30543689</v>
      </c>
      <c r="R9274" s="425" t="s">
        <v>646</v>
      </c>
      <c r="S9274" s="425">
        <v>2046481</v>
      </c>
      <c r="T9274" s="425" t="s">
        <v>4249</v>
      </c>
    </row>
    <row r="9275" spans="1:20" s="425" customFormat="1" x14ac:dyDescent="0.25">
      <c r="A9275" s="425" t="s">
        <v>637</v>
      </c>
      <c r="B9275" s="425" t="s">
        <v>831</v>
      </c>
      <c r="C9275" s="425" t="s">
        <v>639</v>
      </c>
      <c r="D9275" s="425" t="s">
        <v>651</v>
      </c>
      <c r="E9275" s="425" t="s">
        <v>673</v>
      </c>
      <c r="F9275" s="425">
        <v>528004120002</v>
      </c>
      <c r="G9275" s="425" t="s">
        <v>642</v>
      </c>
      <c r="H9275" s="425">
        <v>583133</v>
      </c>
      <c r="I9275" s="425" t="s">
        <v>29</v>
      </c>
      <c r="J9275" s="425">
        <v>202302</v>
      </c>
      <c r="K9275" s="425">
        <v>44865</v>
      </c>
      <c r="L9275" s="425" t="s">
        <v>644</v>
      </c>
      <c r="M9275" s="425">
        <v>9603.5400000000009</v>
      </c>
      <c r="N9275" s="425">
        <v>14.13</v>
      </c>
      <c r="O9275" s="425" t="s">
        <v>645</v>
      </c>
      <c r="P9275" s="432">
        <v>14.643000000000001</v>
      </c>
      <c r="Q9275" s="425">
        <v>30543689</v>
      </c>
      <c r="R9275" s="425" t="s">
        <v>646</v>
      </c>
      <c r="S9275" s="425">
        <v>8540279</v>
      </c>
      <c r="T9275" s="425" t="s">
        <v>4247</v>
      </c>
    </row>
    <row r="9276" spans="1:20" s="425" customFormat="1" x14ac:dyDescent="0.25">
      <c r="A9276" s="425" t="s">
        <v>637</v>
      </c>
      <c r="B9276" s="425" t="s">
        <v>831</v>
      </c>
      <c r="C9276" s="425" t="s">
        <v>639</v>
      </c>
      <c r="D9276" s="425" t="s">
        <v>695</v>
      </c>
      <c r="E9276" s="425" t="s">
        <v>673</v>
      </c>
      <c r="F9276" s="425">
        <v>528004120002</v>
      </c>
      <c r="G9276" s="425" t="s">
        <v>642</v>
      </c>
      <c r="H9276" s="425">
        <v>583133</v>
      </c>
      <c r="I9276" s="425" t="s">
        <v>29</v>
      </c>
      <c r="J9276" s="425">
        <v>202302</v>
      </c>
      <c r="K9276" s="425">
        <v>44865</v>
      </c>
      <c r="L9276" s="425" t="s">
        <v>644</v>
      </c>
      <c r="M9276" s="425">
        <v>22848.69</v>
      </c>
      <c r="N9276" s="425">
        <v>33.61</v>
      </c>
      <c r="O9276" s="425" t="s">
        <v>645</v>
      </c>
      <c r="P9276" s="432">
        <v>34.83</v>
      </c>
      <c r="Q9276" s="425">
        <v>30543689</v>
      </c>
      <c r="R9276" s="425" t="s">
        <v>646</v>
      </c>
      <c r="S9276" s="425">
        <v>2057784</v>
      </c>
      <c r="T9276" s="425" t="s">
        <v>4243</v>
      </c>
    </row>
    <row r="9277" spans="1:20" s="425" customFormat="1" x14ac:dyDescent="0.25">
      <c r="A9277" s="425" t="s">
        <v>637</v>
      </c>
      <c r="B9277" s="425" t="s">
        <v>831</v>
      </c>
      <c r="C9277" s="425" t="s">
        <v>639</v>
      </c>
      <c r="D9277" s="425" t="s">
        <v>640</v>
      </c>
      <c r="E9277" s="425" t="s">
        <v>673</v>
      </c>
      <c r="F9277" s="425">
        <v>528004120002</v>
      </c>
      <c r="G9277" s="425" t="s">
        <v>642</v>
      </c>
      <c r="H9277" s="425">
        <v>583133</v>
      </c>
      <c r="I9277" s="425" t="s">
        <v>29</v>
      </c>
      <c r="J9277" s="425">
        <v>202302</v>
      </c>
      <c r="K9277" s="425">
        <v>44865</v>
      </c>
      <c r="L9277" s="425" t="s">
        <v>644</v>
      </c>
      <c r="M9277" s="425">
        <v>7550.66</v>
      </c>
      <c r="N9277" s="425">
        <v>11.11</v>
      </c>
      <c r="O9277" s="425" t="s">
        <v>645</v>
      </c>
      <c r="P9277" s="432">
        <v>11.513</v>
      </c>
      <c r="Q9277" s="425">
        <v>30543689</v>
      </c>
      <c r="R9277" s="425" t="s">
        <v>646</v>
      </c>
      <c r="S9277" s="425">
        <v>2029740</v>
      </c>
      <c r="T9277" s="425" t="s">
        <v>4235</v>
      </c>
    </row>
    <row r="9278" spans="1:20" s="425" customFormat="1" x14ac:dyDescent="0.25">
      <c r="A9278" s="425" t="s">
        <v>637</v>
      </c>
      <c r="B9278" s="425" t="s">
        <v>831</v>
      </c>
      <c r="C9278" s="425" t="s">
        <v>639</v>
      </c>
      <c r="D9278" s="425" t="s">
        <v>640</v>
      </c>
      <c r="E9278" s="425" t="s">
        <v>673</v>
      </c>
      <c r="F9278" s="425">
        <v>528004120002</v>
      </c>
      <c r="G9278" s="425" t="s">
        <v>642</v>
      </c>
      <c r="H9278" s="425">
        <v>583133</v>
      </c>
      <c r="I9278" s="425" t="s">
        <v>29</v>
      </c>
      <c r="J9278" s="425">
        <v>202302</v>
      </c>
      <c r="K9278" s="425">
        <v>44865</v>
      </c>
      <c r="L9278" s="425" t="s">
        <v>644</v>
      </c>
      <c r="M9278" s="425">
        <v>5809.33</v>
      </c>
      <c r="N9278" s="425">
        <v>8.5500000000000007</v>
      </c>
      <c r="O9278" s="425" t="s">
        <v>645</v>
      </c>
      <c r="P9278" s="432">
        <v>8.86</v>
      </c>
      <c r="Q9278" s="425">
        <v>30543689</v>
      </c>
      <c r="R9278" s="425" t="s">
        <v>646</v>
      </c>
      <c r="S9278" s="425">
        <v>2012905</v>
      </c>
      <c r="T9278" s="425" t="s">
        <v>4234</v>
      </c>
    </row>
    <row r="9279" spans="1:20" s="425" customFormat="1" x14ac:dyDescent="0.25">
      <c r="A9279" s="425" t="s">
        <v>637</v>
      </c>
      <c r="B9279" s="425" t="s">
        <v>831</v>
      </c>
      <c r="C9279" s="425" t="s">
        <v>639</v>
      </c>
      <c r="D9279" s="425" t="s">
        <v>640</v>
      </c>
      <c r="E9279" s="425" t="s">
        <v>673</v>
      </c>
      <c r="F9279" s="425">
        <v>528004120002</v>
      </c>
      <c r="G9279" s="425" t="s">
        <v>642</v>
      </c>
      <c r="H9279" s="425">
        <v>583133</v>
      </c>
      <c r="I9279" s="425" t="s">
        <v>29</v>
      </c>
      <c r="J9279" s="425">
        <v>202302</v>
      </c>
      <c r="K9279" s="425">
        <v>44865</v>
      </c>
      <c r="L9279" s="425" t="s">
        <v>644</v>
      </c>
      <c r="M9279" s="425">
        <v>2082.48</v>
      </c>
      <c r="N9279" s="425">
        <v>3.06</v>
      </c>
      <c r="O9279" s="425" t="s">
        <v>645</v>
      </c>
      <c r="P9279" s="432">
        <v>3.1709999999999998</v>
      </c>
      <c r="Q9279" s="425">
        <v>30543689</v>
      </c>
      <c r="R9279" s="425" t="s">
        <v>646</v>
      </c>
      <c r="S9279" s="425">
        <v>8540206</v>
      </c>
      <c r="T9279" s="425" t="s">
        <v>4229</v>
      </c>
    </row>
    <row r="9280" spans="1:20" s="425" customFormat="1" x14ac:dyDescent="0.25">
      <c r="A9280" s="425" t="s">
        <v>637</v>
      </c>
      <c r="B9280" s="425" t="s">
        <v>831</v>
      </c>
      <c r="C9280" s="425" t="s">
        <v>639</v>
      </c>
      <c r="D9280" s="425" t="s">
        <v>651</v>
      </c>
      <c r="E9280" s="425" t="s">
        <v>667</v>
      </c>
      <c r="F9280" s="425">
        <v>528004120002</v>
      </c>
      <c r="G9280" s="425" t="s">
        <v>642</v>
      </c>
      <c r="H9280" s="425">
        <v>583135</v>
      </c>
      <c r="I9280" s="425" t="s">
        <v>31</v>
      </c>
      <c r="J9280" s="425">
        <v>202302</v>
      </c>
      <c r="K9280" s="425">
        <v>44865</v>
      </c>
      <c r="L9280" s="425" t="s">
        <v>644</v>
      </c>
      <c r="M9280" s="425">
        <v>3834.61</v>
      </c>
      <c r="N9280" s="425">
        <v>5.64</v>
      </c>
      <c r="O9280" s="425" t="s">
        <v>645</v>
      </c>
      <c r="P9280" s="432">
        <v>5.8449999999999998</v>
      </c>
      <c r="Q9280" s="425">
        <v>30543689</v>
      </c>
      <c r="R9280" s="425" t="s">
        <v>646</v>
      </c>
      <c r="S9280" s="425">
        <v>8540358</v>
      </c>
      <c r="T9280" s="425" t="s">
        <v>4246</v>
      </c>
    </row>
    <row r="9281" spans="1:20" s="425" customFormat="1" x14ac:dyDescent="0.25">
      <c r="A9281" s="425" t="s">
        <v>637</v>
      </c>
      <c r="B9281" s="425" t="s">
        <v>831</v>
      </c>
      <c r="C9281" s="425" t="s">
        <v>639</v>
      </c>
      <c r="D9281" s="425" t="s">
        <v>651</v>
      </c>
      <c r="E9281" s="425" t="s">
        <v>667</v>
      </c>
      <c r="F9281" s="425">
        <v>528004120002</v>
      </c>
      <c r="G9281" s="425" t="s">
        <v>642</v>
      </c>
      <c r="H9281" s="425">
        <v>583135</v>
      </c>
      <c r="I9281" s="425" t="s">
        <v>31</v>
      </c>
      <c r="J9281" s="425">
        <v>202302</v>
      </c>
      <c r="K9281" s="425">
        <v>44865</v>
      </c>
      <c r="L9281" s="425" t="s">
        <v>644</v>
      </c>
      <c r="M9281" s="425">
        <v>7397.22</v>
      </c>
      <c r="N9281" s="425">
        <v>10.88</v>
      </c>
      <c r="O9281" s="425" t="s">
        <v>645</v>
      </c>
      <c r="P9281" s="432">
        <v>11.275</v>
      </c>
      <c r="Q9281" s="425">
        <v>30543689</v>
      </c>
      <c r="R9281" s="425" t="s">
        <v>646</v>
      </c>
      <c r="S9281" s="425">
        <v>8540399</v>
      </c>
      <c r="T9281" s="425" t="s">
        <v>4245</v>
      </c>
    </row>
    <row r="9282" spans="1:20" s="425" customFormat="1" x14ac:dyDescent="0.25">
      <c r="A9282" s="425" t="s">
        <v>637</v>
      </c>
      <c r="B9282" s="425" t="s">
        <v>831</v>
      </c>
      <c r="C9282" s="425" t="s">
        <v>639</v>
      </c>
      <c r="D9282" s="425" t="s">
        <v>640</v>
      </c>
      <c r="E9282" s="425" t="s">
        <v>667</v>
      </c>
      <c r="F9282" s="425">
        <v>528004120002</v>
      </c>
      <c r="G9282" s="425" t="s">
        <v>642</v>
      </c>
      <c r="H9282" s="425">
        <v>583135</v>
      </c>
      <c r="I9282" s="425" t="s">
        <v>31</v>
      </c>
      <c r="J9282" s="425">
        <v>202302</v>
      </c>
      <c r="K9282" s="425">
        <v>44865</v>
      </c>
      <c r="L9282" s="425" t="s">
        <v>644</v>
      </c>
      <c r="M9282" s="425">
        <v>8880.4599999999991</v>
      </c>
      <c r="N9282" s="425">
        <v>13.06</v>
      </c>
      <c r="O9282" s="425" t="s">
        <v>645</v>
      </c>
      <c r="P9282" s="432">
        <v>13.534000000000001</v>
      </c>
      <c r="Q9282" s="425">
        <v>30543689</v>
      </c>
      <c r="R9282" s="425" t="s">
        <v>646</v>
      </c>
      <c r="S9282" s="425">
        <v>8540392</v>
      </c>
      <c r="T9282" s="425" t="s">
        <v>4233</v>
      </c>
    </row>
    <row r="9283" spans="1:20" s="425" customFormat="1" x14ac:dyDescent="0.25">
      <c r="A9283" s="425" t="s">
        <v>637</v>
      </c>
      <c r="B9283" s="425" t="s">
        <v>1213</v>
      </c>
      <c r="C9283" s="425" t="s">
        <v>639</v>
      </c>
      <c r="D9283" s="425" t="s">
        <v>651</v>
      </c>
      <c r="E9283" s="425" t="s">
        <v>667</v>
      </c>
      <c r="F9283" s="425">
        <v>528004120010</v>
      </c>
      <c r="G9283" s="425" t="s">
        <v>653</v>
      </c>
      <c r="H9283" s="425">
        <v>583609</v>
      </c>
      <c r="I9283" s="425" t="s">
        <v>203</v>
      </c>
      <c r="J9283" s="425">
        <v>202302</v>
      </c>
      <c r="K9283" s="425">
        <v>44869</v>
      </c>
      <c r="L9283" s="425" t="s">
        <v>644</v>
      </c>
      <c r="M9283" s="425">
        <v>6637.98</v>
      </c>
      <c r="N9283" s="425">
        <v>10.050000000000001</v>
      </c>
      <c r="O9283" s="425" t="s">
        <v>645</v>
      </c>
      <c r="P9283" s="432">
        <v>10.122</v>
      </c>
      <c r="Q9283" s="425">
        <v>30543689</v>
      </c>
      <c r="T9283" s="425" t="s">
        <v>4805</v>
      </c>
    </row>
    <row r="9284" spans="1:20" s="425" customFormat="1" x14ac:dyDescent="0.25">
      <c r="A9284" s="425" t="s">
        <v>637</v>
      </c>
      <c r="B9284" s="425" t="s">
        <v>1213</v>
      </c>
      <c r="C9284" s="425" t="s">
        <v>639</v>
      </c>
      <c r="D9284" s="425" t="s">
        <v>651</v>
      </c>
      <c r="E9284" s="425" t="s">
        <v>667</v>
      </c>
      <c r="F9284" s="425">
        <v>528004120010</v>
      </c>
      <c r="G9284" s="425" t="s">
        <v>653</v>
      </c>
      <c r="H9284" s="425">
        <v>583609</v>
      </c>
      <c r="I9284" s="425" t="s">
        <v>203</v>
      </c>
      <c r="J9284" s="425">
        <v>202302</v>
      </c>
      <c r="K9284" s="425">
        <v>44869</v>
      </c>
      <c r="L9284" s="425" t="s">
        <v>644</v>
      </c>
      <c r="M9284" s="425">
        <v>36877.68</v>
      </c>
      <c r="N9284" s="425">
        <v>55.82</v>
      </c>
      <c r="O9284" s="425" t="s">
        <v>645</v>
      </c>
      <c r="P9284" s="432">
        <v>56.22</v>
      </c>
      <c r="Q9284" s="425">
        <v>30543689</v>
      </c>
      <c r="T9284" s="425" t="s">
        <v>4808</v>
      </c>
    </row>
    <row r="9285" spans="1:20" s="425" customFormat="1" x14ac:dyDescent="0.25">
      <c r="A9285" s="425" t="s">
        <v>637</v>
      </c>
      <c r="B9285" s="425" t="s">
        <v>1213</v>
      </c>
      <c r="C9285" s="425" t="s">
        <v>639</v>
      </c>
      <c r="D9285" s="425" t="s">
        <v>695</v>
      </c>
      <c r="E9285" s="425" t="s">
        <v>667</v>
      </c>
      <c r="F9285" s="425">
        <v>528004120010</v>
      </c>
      <c r="G9285" s="425" t="s">
        <v>653</v>
      </c>
      <c r="H9285" s="425">
        <v>583609</v>
      </c>
      <c r="I9285" s="425" t="s">
        <v>203</v>
      </c>
      <c r="J9285" s="425">
        <v>202302</v>
      </c>
      <c r="K9285" s="425">
        <v>44869</v>
      </c>
      <c r="L9285" s="425" t="s">
        <v>644</v>
      </c>
      <c r="M9285" s="425">
        <v>148791.5</v>
      </c>
      <c r="N9285" s="425">
        <v>225.22</v>
      </c>
      <c r="O9285" s="425" t="s">
        <v>645</v>
      </c>
      <c r="P9285" s="432">
        <v>226.833</v>
      </c>
      <c r="Q9285" s="425">
        <v>30543689</v>
      </c>
      <c r="T9285" s="425" t="s">
        <v>4807</v>
      </c>
    </row>
    <row r="9286" spans="1:20" s="425" customFormat="1" x14ac:dyDescent="0.25">
      <c r="A9286" s="425" t="s">
        <v>637</v>
      </c>
      <c r="B9286" s="425" t="s">
        <v>1213</v>
      </c>
      <c r="C9286" s="425" t="s">
        <v>639</v>
      </c>
      <c r="D9286" s="425" t="s">
        <v>695</v>
      </c>
      <c r="E9286" s="425" t="s">
        <v>667</v>
      </c>
      <c r="F9286" s="425">
        <v>528004120010</v>
      </c>
      <c r="G9286" s="425" t="s">
        <v>653</v>
      </c>
      <c r="H9286" s="425">
        <v>583609</v>
      </c>
      <c r="I9286" s="425" t="s">
        <v>203</v>
      </c>
      <c r="J9286" s="425">
        <v>202302</v>
      </c>
      <c r="K9286" s="425">
        <v>44869</v>
      </c>
      <c r="L9286" s="425" t="s">
        <v>644</v>
      </c>
      <c r="M9286" s="425">
        <v>26782.47</v>
      </c>
      <c r="N9286" s="425">
        <v>40.54</v>
      </c>
      <c r="O9286" s="425" t="s">
        <v>645</v>
      </c>
      <c r="P9286" s="432">
        <v>40.83</v>
      </c>
      <c r="Q9286" s="425">
        <v>30543689</v>
      </c>
      <c r="T9286" s="425" t="s">
        <v>4806</v>
      </c>
    </row>
    <row r="9287" spans="1:20" s="425" customFormat="1" x14ac:dyDescent="0.25">
      <c r="A9287" s="425" t="s">
        <v>637</v>
      </c>
      <c r="B9287" s="425" t="s">
        <v>1213</v>
      </c>
      <c r="C9287" s="425" t="s">
        <v>639</v>
      </c>
      <c r="D9287" s="425" t="s">
        <v>695</v>
      </c>
      <c r="E9287" s="425" t="s">
        <v>667</v>
      </c>
      <c r="F9287" s="425">
        <v>528004120010</v>
      </c>
      <c r="G9287" s="425" t="s">
        <v>653</v>
      </c>
      <c r="H9287" s="425">
        <v>583608</v>
      </c>
      <c r="I9287" s="425" t="s">
        <v>203</v>
      </c>
      <c r="J9287" s="425">
        <v>202302</v>
      </c>
      <c r="K9287" s="425">
        <v>44869</v>
      </c>
      <c r="L9287" s="425" t="s">
        <v>644</v>
      </c>
      <c r="M9287" s="425">
        <v>-148791.5</v>
      </c>
      <c r="N9287" s="425">
        <v>-225.22</v>
      </c>
      <c r="O9287" s="425" t="s">
        <v>645</v>
      </c>
      <c r="P9287" s="432">
        <v>-226.833</v>
      </c>
      <c r="Q9287" s="425">
        <v>30543689</v>
      </c>
      <c r="T9287" s="425" t="s">
        <v>4807</v>
      </c>
    </row>
    <row r="9288" spans="1:20" s="425" customFormat="1" x14ac:dyDescent="0.25">
      <c r="A9288" s="425" t="s">
        <v>637</v>
      </c>
      <c r="B9288" s="425" t="s">
        <v>1213</v>
      </c>
      <c r="C9288" s="425" t="s">
        <v>639</v>
      </c>
      <c r="D9288" s="425" t="s">
        <v>695</v>
      </c>
      <c r="E9288" s="425" t="s">
        <v>667</v>
      </c>
      <c r="F9288" s="425">
        <v>528004120010</v>
      </c>
      <c r="G9288" s="425" t="s">
        <v>653</v>
      </c>
      <c r="H9288" s="425">
        <v>583608</v>
      </c>
      <c r="I9288" s="425" t="s">
        <v>203</v>
      </c>
      <c r="J9288" s="425">
        <v>202302</v>
      </c>
      <c r="K9288" s="425">
        <v>44869</v>
      </c>
      <c r="L9288" s="425" t="s">
        <v>644</v>
      </c>
      <c r="M9288" s="425">
        <v>-26782.47</v>
      </c>
      <c r="N9288" s="425">
        <v>-40.54</v>
      </c>
      <c r="O9288" s="425" t="s">
        <v>645</v>
      </c>
      <c r="P9288" s="432">
        <v>-40.83</v>
      </c>
      <c r="Q9288" s="425">
        <v>30543689</v>
      </c>
      <c r="T9288" s="425" t="s">
        <v>4806</v>
      </c>
    </row>
    <row r="9289" spans="1:20" s="425" customFormat="1" x14ac:dyDescent="0.25">
      <c r="A9289" s="425" t="s">
        <v>637</v>
      </c>
      <c r="B9289" s="425" t="s">
        <v>1213</v>
      </c>
      <c r="C9289" s="425" t="s">
        <v>639</v>
      </c>
      <c r="D9289" s="425" t="s">
        <v>651</v>
      </c>
      <c r="E9289" s="425" t="s">
        <v>667</v>
      </c>
      <c r="F9289" s="425">
        <v>528004120010</v>
      </c>
      <c r="G9289" s="425" t="s">
        <v>653</v>
      </c>
      <c r="H9289" s="425">
        <v>583608</v>
      </c>
      <c r="I9289" s="425" t="s">
        <v>203</v>
      </c>
      <c r="J9289" s="425">
        <v>202302</v>
      </c>
      <c r="K9289" s="425">
        <v>44869</v>
      </c>
      <c r="L9289" s="425" t="s">
        <v>644</v>
      </c>
      <c r="M9289" s="425">
        <v>-36877.68</v>
      </c>
      <c r="N9289" s="425">
        <v>-55.82</v>
      </c>
      <c r="O9289" s="425" t="s">
        <v>645</v>
      </c>
      <c r="P9289" s="432">
        <v>-56.22</v>
      </c>
      <c r="Q9289" s="425">
        <v>30543689</v>
      </c>
      <c r="T9289" s="425" t="s">
        <v>4808</v>
      </c>
    </row>
    <row r="9290" spans="1:20" s="425" customFormat="1" x14ac:dyDescent="0.25">
      <c r="A9290" s="425" t="s">
        <v>637</v>
      </c>
      <c r="B9290" s="425" t="s">
        <v>1213</v>
      </c>
      <c r="C9290" s="425" t="s">
        <v>639</v>
      </c>
      <c r="D9290" s="425" t="s">
        <v>651</v>
      </c>
      <c r="E9290" s="425" t="s">
        <v>667</v>
      </c>
      <c r="F9290" s="425">
        <v>528004120010</v>
      </c>
      <c r="G9290" s="425" t="s">
        <v>653</v>
      </c>
      <c r="H9290" s="425">
        <v>583608</v>
      </c>
      <c r="I9290" s="425" t="s">
        <v>203</v>
      </c>
      <c r="J9290" s="425">
        <v>202302</v>
      </c>
      <c r="K9290" s="425">
        <v>44869</v>
      </c>
      <c r="L9290" s="425" t="s">
        <v>644</v>
      </c>
      <c r="M9290" s="425">
        <v>-6637.98</v>
      </c>
      <c r="N9290" s="425">
        <v>-10.050000000000001</v>
      </c>
      <c r="O9290" s="425" t="s">
        <v>645</v>
      </c>
      <c r="P9290" s="432">
        <v>-10.122</v>
      </c>
      <c r="Q9290" s="425">
        <v>30543689</v>
      </c>
      <c r="T9290" s="425" t="s">
        <v>4805</v>
      </c>
    </row>
    <row r="9291" spans="1:20" s="425" customFormat="1" x14ac:dyDescent="0.25">
      <c r="A9291" s="425" t="s">
        <v>637</v>
      </c>
      <c r="B9291" s="425" t="s">
        <v>828</v>
      </c>
      <c r="C9291" s="425" t="s">
        <v>639</v>
      </c>
      <c r="D9291" s="425" t="s">
        <v>663</v>
      </c>
      <c r="E9291" s="425" t="s">
        <v>652</v>
      </c>
      <c r="F9291" s="425">
        <v>528004120010</v>
      </c>
      <c r="G9291" s="425" t="s">
        <v>653</v>
      </c>
      <c r="H9291" s="425">
        <v>583590</v>
      </c>
      <c r="I9291" s="425" t="s">
        <v>170</v>
      </c>
      <c r="J9291" s="425">
        <v>202302</v>
      </c>
      <c r="K9291" s="425">
        <v>44872</v>
      </c>
      <c r="L9291" s="425" t="s">
        <v>644</v>
      </c>
      <c r="M9291" s="425">
        <v>379.64</v>
      </c>
      <c r="N9291" s="425">
        <v>0.56999999999999995</v>
      </c>
      <c r="O9291" s="425" t="s">
        <v>645</v>
      </c>
      <c r="P9291" s="432">
        <v>0.57399999999999995</v>
      </c>
      <c r="Q9291" s="425">
        <v>30543689</v>
      </c>
      <c r="R9291" s="425" t="s">
        <v>654</v>
      </c>
      <c r="S9291" s="425" t="s">
        <v>664</v>
      </c>
      <c r="T9291" s="425" t="s">
        <v>4809</v>
      </c>
    </row>
    <row r="9292" spans="1:20" s="425" customFormat="1" x14ac:dyDescent="0.25">
      <c r="A9292" s="425" t="s">
        <v>637</v>
      </c>
      <c r="B9292" s="425" t="s">
        <v>828</v>
      </c>
      <c r="C9292" s="425" t="s">
        <v>639</v>
      </c>
      <c r="D9292" s="425" t="s">
        <v>663</v>
      </c>
      <c r="E9292" s="425" t="s">
        <v>652</v>
      </c>
      <c r="F9292" s="425">
        <v>528004120010</v>
      </c>
      <c r="G9292" s="425" t="s">
        <v>653</v>
      </c>
      <c r="H9292" s="425">
        <v>583591</v>
      </c>
      <c r="I9292" s="425" t="s">
        <v>172</v>
      </c>
      <c r="J9292" s="425">
        <v>202302</v>
      </c>
      <c r="K9292" s="425">
        <v>44872</v>
      </c>
      <c r="L9292" s="425" t="s">
        <v>644</v>
      </c>
      <c r="M9292" s="425">
        <v>-379.64</v>
      </c>
      <c r="N9292" s="425">
        <v>-0.56999999999999995</v>
      </c>
      <c r="O9292" s="425" t="s">
        <v>645</v>
      </c>
      <c r="P9292" s="432">
        <v>-0.57399999999999995</v>
      </c>
      <c r="Q9292" s="425">
        <v>30543689</v>
      </c>
      <c r="R9292" s="425" t="s">
        <v>654</v>
      </c>
      <c r="S9292" s="425" t="s">
        <v>664</v>
      </c>
      <c r="T9292" s="425" t="s">
        <v>4809</v>
      </c>
    </row>
    <row r="9293" spans="1:20" s="425" customFormat="1" x14ac:dyDescent="0.25">
      <c r="A9293" s="425" t="s">
        <v>637</v>
      </c>
      <c r="B9293" s="425" t="s">
        <v>730</v>
      </c>
      <c r="C9293" s="425" t="s">
        <v>639</v>
      </c>
      <c r="D9293" s="425" t="s">
        <v>640</v>
      </c>
      <c r="E9293" s="425" t="s">
        <v>667</v>
      </c>
      <c r="F9293" s="425">
        <v>528004120002</v>
      </c>
      <c r="G9293" s="425" t="s">
        <v>642</v>
      </c>
      <c r="H9293" s="425">
        <v>583135</v>
      </c>
      <c r="I9293" s="425" t="s">
        <v>31</v>
      </c>
      <c r="J9293" s="425">
        <v>202302</v>
      </c>
      <c r="K9293" s="425">
        <v>44872</v>
      </c>
      <c r="L9293" s="425" t="s">
        <v>644</v>
      </c>
      <c r="M9293" s="425">
        <v>555.55999999999995</v>
      </c>
      <c r="N9293" s="425">
        <v>0.84</v>
      </c>
      <c r="O9293" s="425" t="s">
        <v>645</v>
      </c>
      <c r="P9293" s="432">
        <v>0.84599999999999997</v>
      </c>
      <c r="Q9293" s="425">
        <v>30543689</v>
      </c>
      <c r="R9293" s="425" t="s">
        <v>646</v>
      </c>
      <c r="S9293" s="425">
        <v>8540392</v>
      </c>
      <c r="T9293" s="425" t="s">
        <v>4826</v>
      </c>
    </row>
    <row r="9294" spans="1:20" s="425" customFormat="1" x14ac:dyDescent="0.25">
      <c r="A9294" s="425" t="s">
        <v>637</v>
      </c>
      <c r="B9294" s="425" t="s">
        <v>730</v>
      </c>
      <c r="C9294" s="425" t="s">
        <v>639</v>
      </c>
      <c r="D9294" s="425" t="s">
        <v>640</v>
      </c>
      <c r="E9294" s="425" t="s">
        <v>667</v>
      </c>
      <c r="F9294" s="425">
        <v>528004120002</v>
      </c>
      <c r="G9294" s="425" t="s">
        <v>642</v>
      </c>
      <c r="H9294" s="425">
        <v>583135</v>
      </c>
      <c r="I9294" s="425" t="s">
        <v>31</v>
      </c>
      <c r="J9294" s="425">
        <v>202302</v>
      </c>
      <c r="K9294" s="425">
        <v>44872</v>
      </c>
      <c r="L9294" s="425" t="s">
        <v>644</v>
      </c>
      <c r="M9294" s="425">
        <v>1277.78</v>
      </c>
      <c r="N9294" s="425">
        <v>1.93</v>
      </c>
      <c r="O9294" s="425" t="s">
        <v>645</v>
      </c>
      <c r="P9294" s="432">
        <v>1.944</v>
      </c>
      <c r="Q9294" s="425">
        <v>30543689</v>
      </c>
      <c r="R9294" s="425" t="s">
        <v>646</v>
      </c>
      <c r="S9294" s="425">
        <v>8540392</v>
      </c>
      <c r="T9294" s="425" t="s">
        <v>4836</v>
      </c>
    </row>
    <row r="9295" spans="1:20" s="425" customFormat="1" x14ac:dyDescent="0.25">
      <c r="A9295" s="425" t="s">
        <v>637</v>
      </c>
      <c r="B9295" s="425" t="s">
        <v>730</v>
      </c>
      <c r="C9295" s="425" t="s">
        <v>639</v>
      </c>
      <c r="D9295" s="425" t="s">
        <v>640</v>
      </c>
      <c r="E9295" s="425" t="s">
        <v>673</v>
      </c>
      <c r="F9295" s="425">
        <v>528004120002</v>
      </c>
      <c r="G9295" s="425" t="s">
        <v>642</v>
      </c>
      <c r="H9295" s="425">
        <v>583133</v>
      </c>
      <c r="I9295" s="425" t="s">
        <v>29</v>
      </c>
      <c r="J9295" s="425">
        <v>202302</v>
      </c>
      <c r="K9295" s="425">
        <v>44872</v>
      </c>
      <c r="L9295" s="425" t="s">
        <v>644</v>
      </c>
      <c r="M9295" s="425">
        <v>84.27</v>
      </c>
      <c r="N9295" s="425">
        <v>0.13</v>
      </c>
      <c r="O9295" s="425" t="s">
        <v>645</v>
      </c>
      <c r="P9295" s="432">
        <v>0.13100000000000001</v>
      </c>
      <c r="Q9295" s="425">
        <v>30543689</v>
      </c>
      <c r="R9295" s="425" t="s">
        <v>646</v>
      </c>
      <c r="S9295" s="425">
        <v>2012905</v>
      </c>
      <c r="T9295" s="425" t="s">
        <v>4838</v>
      </c>
    </row>
    <row r="9296" spans="1:20" s="425" customFormat="1" x14ac:dyDescent="0.25">
      <c r="A9296" s="425" t="s">
        <v>637</v>
      </c>
      <c r="B9296" s="425" t="s">
        <v>730</v>
      </c>
      <c r="C9296" s="425" t="s">
        <v>639</v>
      </c>
      <c r="D9296" s="425" t="s">
        <v>640</v>
      </c>
      <c r="E9296" s="425" t="s">
        <v>673</v>
      </c>
      <c r="F9296" s="425">
        <v>528004120002</v>
      </c>
      <c r="G9296" s="425" t="s">
        <v>642</v>
      </c>
      <c r="H9296" s="425">
        <v>583133</v>
      </c>
      <c r="I9296" s="425" t="s">
        <v>29</v>
      </c>
      <c r="J9296" s="425">
        <v>202302</v>
      </c>
      <c r="K9296" s="425">
        <v>44872</v>
      </c>
      <c r="L9296" s="425" t="s">
        <v>644</v>
      </c>
      <c r="M9296" s="425">
        <v>474.23</v>
      </c>
      <c r="N9296" s="425">
        <v>0.72</v>
      </c>
      <c r="O9296" s="425" t="s">
        <v>645</v>
      </c>
      <c r="P9296" s="432">
        <v>0.72499999999999998</v>
      </c>
      <c r="Q9296" s="425">
        <v>30543689</v>
      </c>
      <c r="R9296" s="425" t="s">
        <v>646</v>
      </c>
      <c r="S9296" s="425">
        <v>8540206</v>
      </c>
      <c r="T9296" s="425" t="s">
        <v>4837</v>
      </c>
    </row>
    <row r="9297" spans="1:20" s="425" customFormat="1" x14ac:dyDescent="0.25">
      <c r="A9297" s="425" t="s">
        <v>637</v>
      </c>
      <c r="B9297" s="425" t="s">
        <v>730</v>
      </c>
      <c r="C9297" s="425" t="s">
        <v>639</v>
      </c>
      <c r="D9297" s="425" t="s">
        <v>640</v>
      </c>
      <c r="E9297" s="425" t="s">
        <v>673</v>
      </c>
      <c r="F9297" s="425">
        <v>528004120002</v>
      </c>
      <c r="G9297" s="425" t="s">
        <v>642</v>
      </c>
      <c r="H9297" s="425">
        <v>583133</v>
      </c>
      <c r="I9297" s="425" t="s">
        <v>29</v>
      </c>
      <c r="J9297" s="425">
        <v>202302</v>
      </c>
      <c r="K9297" s="425">
        <v>44872</v>
      </c>
      <c r="L9297" s="425" t="s">
        <v>644</v>
      </c>
      <c r="M9297" s="425">
        <v>193.82</v>
      </c>
      <c r="N9297" s="425">
        <v>0.28999999999999998</v>
      </c>
      <c r="O9297" s="425" t="s">
        <v>645</v>
      </c>
      <c r="P9297" s="432">
        <v>0.29199999999999998</v>
      </c>
      <c r="Q9297" s="425">
        <v>30543689</v>
      </c>
      <c r="R9297" s="425" t="s">
        <v>646</v>
      </c>
      <c r="S9297" s="425">
        <v>2012905</v>
      </c>
      <c r="T9297" s="425" t="s">
        <v>4823</v>
      </c>
    </row>
    <row r="9298" spans="1:20" s="425" customFormat="1" x14ac:dyDescent="0.25">
      <c r="A9298" s="425" t="s">
        <v>637</v>
      </c>
      <c r="B9298" s="425" t="s">
        <v>730</v>
      </c>
      <c r="C9298" s="425" t="s">
        <v>639</v>
      </c>
      <c r="D9298" s="425" t="s">
        <v>640</v>
      </c>
      <c r="E9298" s="425" t="s">
        <v>673</v>
      </c>
      <c r="F9298" s="425">
        <v>528004120002</v>
      </c>
      <c r="G9298" s="425" t="s">
        <v>642</v>
      </c>
      <c r="H9298" s="425">
        <v>583133</v>
      </c>
      <c r="I9298" s="425" t="s">
        <v>29</v>
      </c>
      <c r="J9298" s="425">
        <v>202302</v>
      </c>
      <c r="K9298" s="425">
        <v>44872</v>
      </c>
      <c r="L9298" s="425" t="s">
        <v>644</v>
      </c>
      <c r="M9298" s="425">
        <v>206.19</v>
      </c>
      <c r="N9298" s="425">
        <v>0.31</v>
      </c>
      <c r="O9298" s="425" t="s">
        <v>645</v>
      </c>
      <c r="P9298" s="432">
        <v>0.312</v>
      </c>
      <c r="Q9298" s="425">
        <v>30543689</v>
      </c>
      <c r="R9298" s="425" t="s">
        <v>646</v>
      </c>
      <c r="S9298" s="425">
        <v>8540206</v>
      </c>
      <c r="T9298" s="425" t="s">
        <v>4821</v>
      </c>
    </row>
    <row r="9299" spans="1:20" s="425" customFormat="1" x14ac:dyDescent="0.25">
      <c r="A9299" s="425" t="s">
        <v>637</v>
      </c>
      <c r="B9299" s="425" t="s">
        <v>730</v>
      </c>
      <c r="C9299" s="425" t="s">
        <v>639</v>
      </c>
      <c r="D9299" s="425" t="s">
        <v>640</v>
      </c>
      <c r="E9299" s="425" t="s">
        <v>708</v>
      </c>
      <c r="F9299" s="425">
        <v>528004120002</v>
      </c>
      <c r="G9299" s="425" t="s">
        <v>642</v>
      </c>
      <c r="H9299" s="425">
        <v>856781</v>
      </c>
      <c r="I9299" s="425" t="s">
        <v>476</v>
      </c>
      <c r="J9299" s="425">
        <v>202302</v>
      </c>
      <c r="K9299" s="425">
        <v>44872</v>
      </c>
      <c r="L9299" s="425" t="s">
        <v>644</v>
      </c>
      <c r="M9299" s="425">
        <v>99.15</v>
      </c>
      <c r="N9299" s="425">
        <v>0.15</v>
      </c>
      <c r="O9299" s="425" t="s">
        <v>645</v>
      </c>
      <c r="P9299" s="432">
        <v>0.151</v>
      </c>
      <c r="Q9299" s="425">
        <v>30543689</v>
      </c>
      <c r="R9299" s="425" t="s">
        <v>646</v>
      </c>
      <c r="S9299" s="425">
        <v>8540039</v>
      </c>
      <c r="T9299" s="425" t="s">
        <v>4820</v>
      </c>
    </row>
    <row r="9300" spans="1:20" s="425" customFormat="1" x14ac:dyDescent="0.25">
      <c r="A9300" s="425" t="s">
        <v>637</v>
      </c>
      <c r="B9300" s="425" t="s">
        <v>730</v>
      </c>
      <c r="C9300" s="425" t="s">
        <v>639</v>
      </c>
      <c r="D9300" s="425" t="s">
        <v>640</v>
      </c>
      <c r="E9300" s="425" t="s">
        <v>708</v>
      </c>
      <c r="F9300" s="425">
        <v>528004120002</v>
      </c>
      <c r="G9300" s="425" t="s">
        <v>642</v>
      </c>
      <c r="H9300" s="425">
        <v>856781</v>
      </c>
      <c r="I9300" s="425" t="s">
        <v>476</v>
      </c>
      <c r="J9300" s="425">
        <v>202302</v>
      </c>
      <c r="K9300" s="425">
        <v>44872</v>
      </c>
      <c r="L9300" s="425" t="s">
        <v>644</v>
      </c>
      <c r="M9300" s="425">
        <v>228.06</v>
      </c>
      <c r="N9300" s="425">
        <v>0.35</v>
      </c>
      <c r="O9300" s="425" t="s">
        <v>645</v>
      </c>
      <c r="P9300" s="432">
        <v>0.35299999999999998</v>
      </c>
      <c r="Q9300" s="425">
        <v>30543689</v>
      </c>
      <c r="R9300" s="425" t="s">
        <v>646</v>
      </c>
      <c r="S9300" s="425">
        <v>8540039</v>
      </c>
      <c r="T9300" s="425" t="s">
        <v>4819</v>
      </c>
    </row>
    <row r="9301" spans="1:20" s="425" customFormat="1" x14ac:dyDescent="0.25">
      <c r="A9301" s="425" t="s">
        <v>637</v>
      </c>
      <c r="B9301" s="425" t="s">
        <v>730</v>
      </c>
      <c r="C9301" s="425" t="s">
        <v>639</v>
      </c>
      <c r="D9301" s="425" t="s">
        <v>651</v>
      </c>
      <c r="E9301" s="425" t="s">
        <v>673</v>
      </c>
      <c r="F9301" s="425">
        <v>528004120002</v>
      </c>
      <c r="G9301" s="425" t="s">
        <v>642</v>
      </c>
      <c r="H9301" s="425">
        <v>583133</v>
      </c>
      <c r="I9301" s="425" t="s">
        <v>29</v>
      </c>
      <c r="J9301" s="425">
        <v>202302</v>
      </c>
      <c r="K9301" s="425">
        <v>44872</v>
      </c>
      <c r="L9301" s="425" t="s">
        <v>644</v>
      </c>
      <c r="M9301" s="425">
        <v>501.62</v>
      </c>
      <c r="N9301" s="425">
        <v>0.76</v>
      </c>
      <c r="O9301" s="425" t="s">
        <v>645</v>
      </c>
      <c r="P9301" s="432">
        <v>0.76500000000000001</v>
      </c>
      <c r="Q9301" s="425">
        <v>30543689</v>
      </c>
      <c r="R9301" s="425" t="s">
        <v>646</v>
      </c>
      <c r="S9301" s="425">
        <v>8540386</v>
      </c>
      <c r="T9301" s="425" t="s">
        <v>4845</v>
      </c>
    </row>
    <row r="9302" spans="1:20" s="425" customFormat="1" x14ac:dyDescent="0.25">
      <c r="A9302" s="425" t="s">
        <v>637</v>
      </c>
      <c r="B9302" s="425" t="s">
        <v>730</v>
      </c>
      <c r="C9302" s="425" t="s">
        <v>639</v>
      </c>
      <c r="D9302" s="425" t="s">
        <v>651</v>
      </c>
      <c r="E9302" s="425" t="s">
        <v>673</v>
      </c>
      <c r="F9302" s="425">
        <v>528004120002</v>
      </c>
      <c r="G9302" s="425" t="s">
        <v>642</v>
      </c>
      <c r="H9302" s="425">
        <v>583133</v>
      </c>
      <c r="I9302" s="425" t="s">
        <v>29</v>
      </c>
      <c r="J9302" s="425">
        <v>202302</v>
      </c>
      <c r="K9302" s="425">
        <v>44872</v>
      </c>
      <c r="L9302" s="425" t="s">
        <v>644</v>
      </c>
      <c r="M9302" s="425">
        <v>345.82</v>
      </c>
      <c r="N9302" s="425">
        <v>0.52</v>
      </c>
      <c r="O9302" s="425" t="s">
        <v>645</v>
      </c>
      <c r="P9302" s="432">
        <v>0.52400000000000002</v>
      </c>
      <c r="Q9302" s="425">
        <v>30543689</v>
      </c>
      <c r="R9302" s="425" t="s">
        <v>646</v>
      </c>
      <c r="S9302" s="425">
        <v>8540279</v>
      </c>
      <c r="T9302" s="425" t="s">
        <v>4844</v>
      </c>
    </row>
    <row r="9303" spans="1:20" s="425" customFormat="1" x14ac:dyDescent="0.25">
      <c r="A9303" s="425" t="s">
        <v>637</v>
      </c>
      <c r="B9303" s="425" t="s">
        <v>730</v>
      </c>
      <c r="C9303" s="425" t="s">
        <v>639</v>
      </c>
      <c r="D9303" s="425" t="s">
        <v>651</v>
      </c>
      <c r="E9303" s="425" t="s">
        <v>673</v>
      </c>
      <c r="F9303" s="425">
        <v>528004120002</v>
      </c>
      <c r="G9303" s="425" t="s">
        <v>642</v>
      </c>
      <c r="H9303" s="425">
        <v>583133</v>
      </c>
      <c r="I9303" s="425" t="s">
        <v>29</v>
      </c>
      <c r="J9303" s="425">
        <v>202302</v>
      </c>
      <c r="K9303" s="425">
        <v>44872</v>
      </c>
      <c r="L9303" s="425" t="s">
        <v>644</v>
      </c>
      <c r="M9303" s="425">
        <v>1153.72</v>
      </c>
      <c r="N9303" s="425">
        <v>1.75</v>
      </c>
      <c r="O9303" s="425" t="s">
        <v>645</v>
      </c>
      <c r="P9303" s="432">
        <v>1.7629999999999999</v>
      </c>
      <c r="Q9303" s="425">
        <v>30543689</v>
      </c>
      <c r="R9303" s="425" t="s">
        <v>646</v>
      </c>
      <c r="S9303" s="425">
        <v>8540386</v>
      </c>
      <c r="T9303" s="425" t="s">
        <v>4840</v>
      </c>
    </row>
    <row r="9304" spans="1:20" s="425" customFormat="1" x14ac:dyDescent="0.25">
      <c r="A9304" s="425" t="s">
        <v>637</v>
      </c>
      <c r="B9304" s="425" t="s">
        <v>730</v>
      </c>
      <c r="C9304" s="425" t="s">
        <v>639</v>
      </c>
      <c r="D9304" s="425" t="s">
        <v>651</v>
      </c>
      <c r="E9304" s="425" t="s">
        <v>673</v>
      </c>
      <c r="F9304" s="425">
        <v>528004120002</v>
      </c>
      <c r="G9304" s="425" t="s">
        <v>642</v>
      </c>
      <c r="H9304" s="425">
        <v>583133</v>
      </c>
      <c r="I9304" s="425" t="s">
        <v>29</v>
      </c>
      <c r="J9304" s="425">
        <v>202302</v>
      </c>
      <c r="K9304" s="425">
        <v>44872</v>
      </c>
      <c r="L9304" s="425" t="s">
        <v>644</v>
      </c>
      <c r="M9304" s="425">
        <v>795.39</v>
      </c>
      <c r="N9304" s="425">
        <v>1.2</v>
      </c>
      <c r="O9304" s="425" t="s">
        <v>645</v>
      </c>
      <c r="P9304" s="432">
        <v>1.2090000000000001</v>
      </c>
      <c r="Q9304" s="425">
        <v>30543689</v>
      </c>
      <c r="R9304" s="425" t="s">
        <v>646</v>
      </c>
      <c r="S9304" s="425">
        <v>8540279</v>
      </c>
      <c r="T9304" s="425" t="s">
        <v>4839</v>
      </c>
    </row>
    <row r="9305" spans="1:20" s="425" customFormat="1" x14ac:dyDescent="0.25">
      <c r="A9305" s="425" t="s">
        <v>637</v>
      </c>
      <c r="B9305" s="425" t="s">
        <v>730</v>
      </c>
      <c r="C9305" s="425" t="s">
        <v>639</v>
      </c>
      <c r="D9305" s="425" t="s">
        <v>640</v>
      </c>
      <c r="E9305" s="425" t="s">
        <v>708</v>
      </c>
      <c r="F9305" s="425">
        <v>528004120002</v>
      </c>
      <c r="G9305" s="425" t="s">
        <v>642</v>
      </c>
      <c r="H9305" s="425">
        <v>583155</v>
      </c>
      <c r="I9305" s="425" t="s">
        <v>45</v>
      </c>
      <c r="J9305" s="425">
        <v>202302</v>
      </c>
      <c r="K9305" s="425">
        <v>44872</v>
      </c>
      <c r="L9305" s="425" t="s">
        <v>644</v>
      </c>
      <c r="M9305" s="425">
        <v>-99.15</v>
      </c>
      <c r="N9305" s="425">
        <v>-0.15</v>
      </c>
      <c r="O9305" s="425" t="s">
        <v>645</v>
      </c>
      <c r="P9305" s="432">
        <v>-0.151</v>
      </c>
      <c r="Q9305" s="425">
        <v>30543689</v>
      </c>
      <c r="R9305" s="425" t="s">
        <v>646</v>
      </c>
      <c r="S9305" s="425">
        <v>8540039</v>
      </c>
      <c r="T9305" s="425" t="s">
        <v>4820</v>
      </c>
    </row>
    <row r="9306" spans="1:20" s="425" customFormat="1" x14ac:dyDescent="0.25">
      <c r="A9306" s="425" t="s">
        <v>637</v>
      </c>
      <c r="B9306" s="425" t="s">
        <v>730</v>
      </c>
      <c r="C9306" s="425" t="s">
        <v>639</v>
      </c>
      <c r="D9306" s="425" t="s">
        <v>640</v>
      </c>
      <c r="E9306" s="425" t="s">
        <v>708</v>
      </c>
      <c r="F9306" s="425">
        <v>528004120002</v>
      </c>
      <c r="G9306" s="425" t="s">
        <v>642</v>
      </c>
      <c r="H9306" s="425">
        <v>583155</v>
      </c>
      <c r="I9306" s="425" t="s">
        <v>45</v>
      </c>
      <c r="J9306" s="425">
        <v>202302</v>
      </c>
      <c r="K9306" s="425">
        <v>44872</v>
      </c>
      <c r="L9306" s="425" t="s">
        <v>644</v>
      </c>
      <c r="M9306" s="425">
        <v>-228.06</v>
      </c>
      <c r="N9306" s="425">
        <v>-0.35</v>
      </c>
      <c r="O9306" s="425" t="s">
        <v>645</v>
      </c>
      <c r="P9306" s="432">
        <v>-0.35299999999999998</v>
      </c>
      <c r="Q9306" s="425">
        <v>30543689</v>
      </c>
      <c r="R9306" s="425" t="s">
        <v>646</v>
      </c>
      <c r="S9306" s="425">
        <v>8540039</v>
      </c>
      <c r="T9306" s="425" t="s">
        <v>4819</v>
      </c>
    </row>
    <row r="9307" spans="1:20" s="425" customFormat="1" x14ac:dyDescent="0.25">
      <c r="A9307" s="425" t="s">
        <v>637</v>
      </c>
      <c r="B9307" s="425" t="s">
        <v>730</v>
      </c>
      <c r="C9307" s="425" t="s">
        <v>639</v>
      </c>
      <c r="D9307" s="425" t="s">
        <v>640</v>
      </c>
      <c r="E9307" s="425" t="s">
        <v>689</v>
      </c>
      <c r="F9307" s="425">
        <v>528004120002</v>
      </c>
      <c r="G9307" s="425" t="s">
        <v>642</v>
      </c>
      <c r="H9307" s="425">
        <v>856784</v>
      </c>
      <c r="I9307" s="425" t="s">
        <v>479</v>
      </c>
      <c r="J9307" s="425">
        <v>202302</v>
      </c>
      <c r="K9307" s="425">
        <v>44872</v>
      </c>
      <c r="L9307" s="425" t="s">
        <v>644</v>
      </c>
      <c r="M9307" s="425">
        <v>608.30999999999995</v>
      </c>
      <c r="N9307" s="425">
        <v>0.92</v>
      </c>
      <c r="O9307" s="425" t="s">
        <v>645</v>
      </c>
      <c r="P9307" s="432">
        <v>0.92700000000000005</v>
      </c>
      <c r="Q9307" s="425">
        <v>30543689</v>
      </c>
      <c r="R9307" s="425" t="s">
        <v>646</v>
      </c>
      <c r="S9307" s="425">
        <v>2032465</v>
      </c>
      <c r="T9307" s="425" t="s">
        <v>4816</v>
      </c>
    </row>
    <row r="9308" spans="1:20" s="425" customFormat="1" x14ac:dyDescent="0.25">
      <c r="A9308" s="425" t="s">
        <v>637</v>
      </c>
      <c r="B9308" s="425" t="s">
        <v>730</v>
      </c>
      <c r="C9308" s="425" t="s">
        <v>639</v>
      </c>
      <c r="D9308" s="425" t="s">
        <v>640</v>
      </c>
      <c r="E9308" s="425" t="s">
        <v>689</v>
      </c>
      <c r="F9308" s="425">
        <v>528004120002</v>
      </c>
      <c r="G9308" s="425" t="s">
        <v>642</v>
      </c>
      <c r="H9308" s="425">
        <v>856784</v>
      </c>
      <c r="I9308" s="425" t="s">
        <v>479</v>
      </c>
      <c r="J9308" s="425">
        <v>202302</v>
      </c>
      <c r="K9308" s="425">
        <v>44872</v>
      </c>
      <c r="L9308" s="425" t="s">
        <v>644</v>
      </c>
      <c r="M9308" s="425">
        <v>1399.11</v>
      </c>
      <c r="N9308" s="425">
        <v>2.12</v>
      </c>
      <c r="O9308" s="425" t="s">
        <v>645</v>
      </c>
      <c r="P9308" s="432">
        <v>2.1349999999999998</v>
      </c>
      <c r="Q9308" s="425">
        <v>30543689</v>
      </c>
      <c r="R9308" s="425" t="s">
        <v>646</v>
      </c>
      <c r="S9308" s="425">
        <v>2032465</v>
      </c>
      <c r="T9308" s="425" t="s">
        <v>4810</v>
      </c>
    </row>
    <row r="9309" spans="1:20" s="425" customFormat="1" x14ac:dyDescent="0.25">
      <c r="A9309" s="425" t="s">
        <v>637</v>
      </c>
      <c r="B9309" s="425" t="s">
        <v>730</v>
      </c>
      <c r="C9309" s="425" t="s">
        <v>639</v>
      </c>
      <c r="D9309" s="425" t="s">
        <v>640</v>
      </c>
      <c r="E9309" s="425" t="s">
        <v>689</v>
      </c>
      <c r="F9309" s="425">
        <v>528004120002</v>
      </c>
      <c r="G9309" s="425" t="s">
        <v>642</v>
      </c>
      <c r="H9309" s="425">
        <v>583156</v>
      </c>
      <c r="I9309" s="425" t="s">
        <v>690</v>
      </c>
      <c r="J9309" s="425">
        <v>202302</v>
      </c>
      <c r="K9309" s="425">
        <v>44872</v>
      </c>
      <c r="L9309" s="425" t="s">
        <v>644</v>
      </c>
      <c r="M9309" s="425">
        <v>-608.30999999999995</v>
      </c>
      <c r="N9309" s="425">
        <v>-0.92</v>
      </c>
      <c r="O9309" s="425" t="s">
        <v>645</v>
      </c>
      <c r="P9309" s="432">
        <v>-0.92700000000000005</v>
      </c>
      <c r="Q9309" s="425">
        <v>30543689</v>
      </c>
      <c r="R9309" s="425" t="s">
        <v>646</v>
      </c>
      <c r="S9309" s="425">
        <v>2032465</v>
      </c>
      <c r="T9309" s="425" t="s">
        <v>4816</v>
      </c>
    </row>
    <row r="9310" spans="1:20" s="425" customFormat="1" x14ac:dyDescent="0.25">
      <c r="A9310" s="425" t="s">
        <v>637</v>
      </c>
      <c r="B9310" s="425" t="s">
        <v>730</v>
      </c>
      <c r="C9310" s="425" t="s">
        <v>639</v>
      </c>
      <c r="D9310" s="425" t="s">
        <v>640</v>
      </c>
      <c r="E9310" s="425" t="s">
        <v>689</v>
      </c>
      <c r="F9310" s="425">
        <v>528004120002</v>
      </c>
      <c r="G9310" s="425" t="s">
        <v>642</v>
      </c>
      <c r="H9310" s="425">
        <v>583156</v>
      </c>
      <c r="I9310" s="425" t="s">
        <v>690</v>
      </c>
      <c r="J9310" s="425">
        <v>202302</v>
      </c>
      <c r="K9310" s="425">
        <v>44872</v>
      </c>
      <c r="L9310" s="425" t="s">
        <v>644</v>
      </c>
      <c r="M9310" s="425">
        <v>-1399.11</v>
      </c>
      <c r="N9310" s="425">
        <v>-2.12</v>
      </c>
      <c r="O9310" s="425" t="s">
        <v>645</v>
      </c>
      <c r="P9310" s="432">
        <v>-2.1349999999999998</v>
      </c>
      <c r="Q9310" s="425">
        <v>30543689</v>
      </c>
      <c r="R9310" s="425" t="s">
        <v>646</v>
      </c>
      <c r="S9310" s="425">
        <v>2032465</v>
      </c>
      <c r="T9310" s="425" t="s">
        <v>4810</v>
      </c>
    </row>
    <row r="9311" spans="1:20" s="425" customFormat="1" x14ac:dyDescent="0.25">
      <c r="A9311" s="425" t="s">
        <v>637</v>
      </c>
      <c r="B9311" s="425" t="s">
        <v>730</v>
      </c>
      <c r="C9311" s="425" t="s">
        <v>639</v>
      </c>
      <c r="D9311" s="425" t="s">
        <v>640</v>
      </c>
      <c r="E9311" s="425" t="s">
        <v>667</v>
      </c>
      <c r="F9311" s="425">
        <v>528004120002</v>
      </c>
      <c r="G9311" s="425" t="s">
        <v>642</v>
      </c>
      <c r="H9311" s="425">
        <v>583149</v>
      </c>
      <c r="I9311" s="425" t="s">
        <v>680</v>
      </c>
      <c r="J9311" s="425">
        <v>202302</v>
      </c>
      <c r="K9311" s="425">
        <v>44872</v>
      </c>
      <c r="L9311" s="425" t="s">
        <v>644</v>
      </c>
      <c r="M9311" s="425">
        <v>-1277.78</v>
      </c>
      <c r="N9311" s="425">
        <v>-1.93</v>
      </c>
      <c r="O9311" s="425" t="s">
        <v>645</v>
      </c>
      <c r="P9311" s="432">
        <v>-1.944</v>
      </c>
      <c r="Q9311" s="425">
        <v>30543689</v>
      </c>
      <c r="R9311" s="425" t="s">
        <v>646</v>
      </c>
      <c r="S9311" s="425">
        <v>8540392</v>
      </c>
      <c r="T9311" s="425" t="s">
        <v>4836</v>
      </c>
    </row>
    <row r="9312" spans="1:20" s="425" customFormat="1" x14ac:dyDescent="0.25">
      <c r="A9312" s="425" t="s">
        <v>637</v>
      </c>
      <c r="B9312" s="425" t="s">
        <v>730</v>
      </c>
      <c r="C9312" s="425" t="s">
        <v>639</v>
      </c>
      <c r="D9312" s="425" t="s">
        <v>640</v>
      </c>
      <c r="E9312" s="425" t="s">
        <v>667</v>
      </c>
      <c r="F9312" s="425">
        <v>528004120002</v>
      </c>
      <c r="G9312" s="425" t="s">
        <v>642</v>
      </c>
      <c r="H9312" s="425">
        <v>583149</v>
      </c>
      <c r="I9312" s="425" t="s">
        <v>680</v>
      </c>
      <c r="J9312" s="425">
        <v>202302</v>
      </c>
      <c r="K9312" s="425">
        <v>44872</v>
      </c>
      <c r="L9312" s="425" t="s">
        <v>644</v>
      </c>
      <c r="M9312" s="425">
        <v>-555.55999999999995</v>
      </c>
      <c r="N9312" s="425">
        <v>-0.84</v>
      </c>
      <c r="O9312" s="425" t="s">
        <v>645</v>
      </c>
      <c r="P9312" s="432">
        <v>-0.84599999999999997</v>
      </c>
      <c r="Q9312" s="425">
        <v>30543689</v>
      </c>
      <c r="R9312" s="425" t="s">
        <v>646</v>
      </c>
      <c r="S9312" s="425">
        <v>8540392</v>
      </c>
      <c r="T9312" s="425" t="s">
        <v>4826</v>
      </c>
    </row>
    <row r="9313" spans="1:20" s="425" customFormat="1" x14ac:dyDescent="0.25">
      <c r="A9313" s="425" t="s">
        <v>637</v>
      </c>
      <c r="B9313" s="425" t="s">
        <v>730</v>
      </c>
      <c r="C9313" s="425" t="s">
        <v>639</v>
      </c>
      <c r="D9313" s="425" t="s">
        <v>640</v>
      </c>
      <c r="E9313" s="425" t="s">
        <v>673</v>
      </c>
      <c r="F9313" s="425">
        <v>528004120002</v>
      </c>
      <c r="G9313" s="425" t="s">
        <v>642</v>
      </c>
      <c r="H9313" s="425">
        <v>583148</v>
      </c>
      <c r="I9313" s="425" t="s">
        <v>699</v>
      </c>
      <c r="J9313" s="425">
        <v>202302</v>
      </c>
      <c r="K9313" s="425">
        <v>44872</v>
      </c>
      <c r="L9313" s="425" t="s">
        <v>644</v>
      </c>
      <c r="M9313" s="425">
        <v>-84.27</v>
      </c>
      <c r="N9313" s="425">
        <v>-0.13</v>
      </c>
      <c r="O9313" s="425" t="s">
        <v>645</v>
      </c>
      <c r="P9313" s="432">
        <v>-0.13100000000000001</v>
      </c>
      <c r="Q9313" s="425">
        <v>30543689</v>
      </c>
      <c r="R9313" s="425" t="s">
        <v>646</v>
      </c>
      <c r="S9313" s="425">
        <v>2012905</v>
      </c>
      <c r="T9313" s="425" t="s">
        <v>4838</v>
      </c>
    </row>
    <row r="9314" spans="1:20" s="425" customFormat="1" x14ac:dyDescent="0.25">
      <c r="A9314" s="425" t="s">
        <v>637</v>
      </c>
      <c r="B9314" s="425" t="s">
        <v>730</v>
      </c>
      <c r="C9314" s="425" t="s">
        <v>639</v>
      </c>
      <c r="D9314" s="425" t="s">
        <v>640</v>
      </c>
      <c r="E9314" s="425" t="s">
        <v>673</v>
      </c>
      <c r="F9314" s="425">
        <v>528004120002</v>
      </c>
      <c r="G9314" s="425" t="s">
        <v>642</v>
      </c>
      <c r="H9314" s="425">
        <v>583148</v>
      </c>
      <c r="I9314" s="425" t="s">
        <v>699</v>
      </c>
      <c r="J9314" s="425">
        <v>202302</v>
      </c>
      <c r="K9314" s="425">
        <v>44872</v>
      </c>
      <c r="L9314" s="425" t="s">
        <v>644</v>
      </c>
      <c r="M9314" s="425">
        <v>-474.23</v>
      </c>
      <c r="N9314" s="425">
        <v>-0.72</v>
      </c>
      <c r="O9314" s="425" t="s">
        <v>645</v>
      </c>
      <c r="P9314" s="432">
        <v>-0.72499999999999998</v>
      </c>
      <c r="Q9314" s="425">
        <v>30543689</v>
      </c>
      <c r="R9314" s="425" t="s">
        <v>646</v>
      </c>
      <c r="S9314" s="425">
        <v>8540206</v>
      </c>
      <c r="T9314" s="425" t="s">
        <v>4837</v>
      </c>
    </row>
    <row r="9315" spans="1:20" s="425" customFormat="1" x14ac:dyDescent="0.25">
      <c r="A9315" s="425" t="s">
        <v>637</v>
      </c>
      <c r="B9315" s="425" t="s">
        <v>730</v>
      </c>
      <c r="C9315" s="425" t="s">
        <v>639</v>
      </c>
      <c r="D9315" s="425" t="s">
        <v>640</v>
      </c>
      <c r="E9315" s="425" t="s">
        <v>673</v>
      </c>
      <c r="F9315" s="425">
        <v>528004120002</v>
      </c>
      <c r="G9315" s="425" t="s">
        <v>642</v>
      </c>
      <c r="H9315" s="425">
        <v>583148</v>
      </c>
      <c r="I9315" s="425" t="s">
        <v>699</v>
      </c>
      <c r="J9315" s="425">
        <v>202302</v>
      </c>
      <c r="K9315" s="425">
        <v>44872</v>
      </c>
      <c r="L9315" s="425" t="s">
        <v>644</v>
      </c>
      <c r="M9315" s="425">
        <v>-193.82</v>
      </c>
      <c r="N9315" s="425">
        <v>-0.28999999999999998</v>
      </c>
      <c r="O9315" s="425" t="s">
        <v>645</v>
      </c>
      <c r="P9315" s="432">
        <v>-0.29199999999999998</v>
      </c>
      <c r="Q9315" s="425">
        <v>30543689</v>
      </c>
      <c r="R9315" s="425" t="s">
        <v>646</v>
      </c>
      <c r="S9315" s="425">
        <v>2012905</v>
      </c>
      <c r="T9315" s="425" t="s">
        <v>4823</v>
      </c>
    </row>
    <row r="9316" spans="1:20" s="425" customFormat="1" x14ac:dyDescent="0.25">
      <c r="A9316" s="425" t="s">
        <v>637</v>
      </c>
      <c r="B9316" s="425" t="s">
        <v>730</v>
      </c>
      <c r="C9316" s="425" t="s">
        <v>639</v>
      </c>
      <c r="D9316" s="425" t="s">
        <v>640</v>
      </c>
      <c r="E9316" s="425" t="s">
        <v>673</v>
      </c>
      <c r="F9316" s="425">
        <v>528004120002</v>
      </c>
      <c r="G9316" s="425" t="s">
        <v>642</v>
      </c>
      <c r="H9316" s="425">
        <v>583148</v>
      </c>
      <c r="I9316" s="425" t="s">
        <v>699</v>
      </c>
      <c r="J9316" s="425">
        <v>202302</v>
      </c>
      <c r="K9316" s="425">
        <v>44872</v>
      </c>
      <c r="L9316" s="425" t="s">
        <v>644</v>
      </c>
      <c r="M9316" s="425">
        <v>-206.19</v>
      </c>
      <c r="N9316" s="425">
        <v>-0.31</v>
      </c>
      <c r="O9316" s="425" t="s">
        <v>645</v>
      </c>
      <c r="P9316" s="432">
        <v>-0.312</v>
      </c>
      <c r="Q9316" s="425">
        <v>30543689</v>
      </c>
      <c r="R9316" s="425" t="s">
        <v>646</v>
      </c>
      <c r="S9316" s="425">
        <v>8540206</v>
      </c>
      <c r="T9316" s="425" t="s">
        <v>4821</v>
      </c>
    </row>
    <row r="9317" spans="1:20" s="425" customFormat="1" x14ac:dyDescent="0.25">
      <c r="A9317" s="425" t="s">
        <v>637</v>
      </c>
      <c r="B9317" s="425" t="s">
        <v>730</v>
      </c>
      <c r="C9317" s="425" t="s">
        <v>639</v>
      </c>
      <c r="D9317" s="425" t="s">
        <v>651</v>
      </c>
      <c r="E9317" s="425" t="s">
        <v>667</v>
      </c>
      <c r="F9317" s="425">
        <v>528004120002</v>
      </c>
      <c r="G9317" s="425" t="s">
        <v>642</v>
      </c>
      <c r="H9317" s="425">
        <v>583135</v>
      </c>
      <c r="I9317" s="425" t="s">
        <v>31</v>
      </c>
      <c r="J9317" s="425">
        <v>202302</v>
      </c>
      <c r="K9317" s="425">
        <v>44872</v>
      </c>
      <c r="L9317" s="425" t="s">
        <v>644</v>
      </c>
      <c r="M9317" s="425">
        <v>465.73</v>
      </c>
      <c r="N9317" s="425">
        <v>0.7</v>
      </c>
      <c r="O9317" s="425" t="s">
        <v>645</v>
      </c>
      <c r="P9317" s="432">
        <v>0.70499999999999996</v>
      </c>
      <c r="Q9317" s="425">
        <v>30543689</v>
      </c>
      <c r="R9317" s="425" t="s">
        <v>646</v>
      </c>
      <c r="S9317" s="425">
        <v>8540358</v>
      </c>
      <c r="T9317" s="425" t="s">
        <v>4847</v>
      </c>
    </row>
    <row r="9318" spans="1:20" s="425" customFormat="1" x14ac:dyDescent="0.25">
      <c r="A9318" s="425" t="s">
        <v>637</v>
      </c>
      <c r="B9318" s="425" t="s">
        <v>730</v>
      </c>
      <c r="C9318" s="425" t="s">
        <v>639</v>
      </c>
      <c r="D9318" s="425" t="s">
        <v>651</v>
      </c>
      <c r="E9318" s="425" t="s">
        <v>667</v>
      </c>
      <c r="F9318" s="425">
        <v>528004120002</v>
      </c>
      <c r="G9318" s="425" t="s">
        <v>642</v>
      </c>
      <c r="H9318" s="425">
        <v>583135</v>
      </c>
      <c r="I9318" s="425" t="s">
        <v>31</v>
      </c>
      <c r="J9318" s="425">
        <v>202302</v>
      </c>
      <c r="K9318" s="425">
        <v>44872</v>
      </c>
      <c r="L9318" s="425" t="s">
        <v>644</v>
      </c>
      <c r="M9318" s="425">
        <v>1174.79</v>
      </c>
      <c r="N9318" s="425">
        <v>1.78</v>
      </c>
      <c r="O9318" s="425" t="s">
        <v>645</v>
      </c>
      <c r="P9318" s="432">
        <v>1.7929999999999999</v>
      </c>
      <c r="Q9318" s="425">
        <v>30543689</v>
      </c>
      <c r="R9318" s="425" t="s">
        <v>646</v>
      </c>
      <c r="S9318" s="425">
        <v>8540399</v>
      </c>
      <c r="T9318" s="425" t="s">
        <v>4846</v>
      </c>
    </row>
    <row r="9319" spans="1:20" s="425" customFormat="1" x14ac:dyDescent="0.25">
      <c r="A9319" s="425" t="s">
        <v>637</v>
      </c>
      <c r="B9319" s="425" t="s">
        <v>730</v>
      </c>
      <c r="C9319" s="425" t="s">
        <v>639</v>
      </c>
      <c r="D9319" s="425" t="s">
        <v>651</v>
      </c>
      <c r="E9319" s="425" t="s">
        <v>667</v>
      </c>
      <c r="F9319" s="425">
        <v>528004120002</v>
      </c>
      <c r="G9319" s="425" t="s">
        <v>642</v>
      </c>
      <c r="H9319" s="425">
        <v>583135</v>
      </c>
      <c r="I9319" s="425" t="s">
        <v>31</v>
      </c>
      <c r="J9319" s="425">
        <v>202302</v>
      </c>
      <c r="K9319" s="425">
        <v>44872</v>
      </c>
      <c r="L9319" s="425" t="s">
        <v>644</v>
      </c>
      <c r="M9319" s="425">
        <v>2702.01</v>
      </c>
      <c r="N9319" s="425">
        <v>4.09</v>
      </c>
      <c r="O9319" s="425" t="s">
        <v>645</v>
      </c>
      <c r="P9319" s="432">
        <v>4.1189999999999998</v>
      </c>
      <c r="Q9319" s="425">
        <v>30543689</v>
      </c>
      <c r="R9319" s="425" t="s">
        <v>646</v>
      </c>
      <c r="S9319" s="425">
        <v>8540399</v>
      </c>
      <c r="T9319" s="425" t="s">
        <v>4843</v>
      </c>
    </row>
    <row r="9320" spans="1:20" s="425" customFormat="1" x14ac:dyDescent="0.25">
      <c r="A9320" s="425" t="s">
        <v>637</v>
      </c>
      <c r="B9320" s="425" t="s">
        <v>730</v>
      </c>
      <c r="C9320" s="425" t="s">
        <v>639</v>
      </c>
      <c r="D9320" s="425" t="s">
        <v>651</v>
      </c>
      <c r="E9320" s="425" t="s">
        <v>667</v>
      </c>
      <c r="F9320" s="425">
        <v>528004120002</v>
      </c>
      <c r="G9320" s="425" t="s">
        <v>642</v>
      </c>
      <c r="H9320" s="425">
        <v>583135</v>
      </c>
      <c r="I9320" s="425" t="s">
        <v>31</v>
      </c>
      <c r="J9320" s="425">
        <v>202302</v>
      </c>
      <c r="K9320" s="425">
        <v>44872</v>
      </c>
      <c r="L9320" s="425" t="s">
        <v>644</v>
      </c>
      <c r="M9320" s="425">
        <v>202.49</v>
      </c>
      <c r="N9320" s="425">
        <v>0.31</v>
      </c>
      <c r="O9320" s="425" t="s">
        <v>645</v>
      </c>
      <c r="P9320" s="432">
        <v>0.312</v>
      </c>
      <c r="Q9320" s="425">
        <v>30543689</v>
      </c>
      <c r="R9320" s="425" t="s">
        <v>646</v>
      </c>
      <c r="S9320" s="425">
        <v>8540358</v>
      </c>
      <c r="T9320" s="425" t="s">
        <v>4842</v>
      </c>
    </row>
    <row r="9321" spans="1:20" s="425" customFormat="1" x14ac:dyDescent="0.25">
      <c r="A9321" s="425" t="s">
        <v>637</v>
      </c>
      <c r="B9321" s="425" t="s">
        <v>730</v>
      </c>
      <c r="C9321" s="425" t="s">
        <v>639</v>
      </c>
      <c r="D9321" s="425" t="s">
        <v>651</v>
      </c>
      <c r="E9321" s="425" t="s">
        <v>667</v>
      </c>
      <c r="F9321" s="425">
        <v>528004120002</v>
      </c>
      <c r="G9321" s="425" t="s">
        <v>642</v>
      </c>
      <c r="H9321" s="425">
        <v>583135</v>
      </c>
      <c r="I9321" s="425" t="s">
        <v>31</v>
      </c>
      <c r="J9321" s="425">
        <v>202302</v>
      </c>
      <c r="K9321" s="425">
        <v>44872</v>
      </c>
      <c r="L9321" s="425" t="s">
        <v>644</v>
      </c>
      <c r="M9321" s="425">
        <v>1546.55</v>
      </c>
      <c r="N9321" s="425">
        <v>2.34</v>
      </c>
      <c r="O9321" s="425" t="s">
        <v>645</v>
      </c>
      <c r="P9321" s="432">
        <v>2.3570000000000002</v>
      </c>
      <c r="Q9321" s="425">
        <v>30543689</v>
      </c>
      <c r="R9321" s="425" t="s">
        <v>646</v>
      </c>
      <c r="S9321" s="425">
        <v>2036440</v>
      </c>
      <c r="T9321" s="425" t="s">
        <v>4841</v>
      </c>
    </row>
    <row r="9322" spans="1:20" s="425" customFormat="1" x14ac:dyDescent="0.25">
      <c r="A9322" s="425" t="s">
        <v>637</v>
      </c>
      <c r="B9322" s="425" t="s">
        <v>730</v>
      </c>
      <c r="C9322" s="425" t="s">
        <v>639</v>
      </c>
      <c r="D9322" s="425" t="s">
        <v>651</v>
      </c>
      <c r="E9322" s="425" t="s">
        <v>667</v>
      </c>
      <c r="F9322" s="425">
        <v>528004120002</v>
      </c>
      <c r="G9322" s="425" t="s">
        <v>642</v>
      </c>
      <c r="H9322" s="425">
        <v>583149</v>
      </c>
      <c r="I9322" s="425" t="s">
        <v>680</v>
      </c>
      <c r="J9322" s="425">
        <v>202302</v>
      </c>
      <c r="K9322" s="425">
        <v>44872</v>
      </c>
      <c r="L9322" s="425" t="s">
        <v>644</v>
      </c>
      <c r="M9322" s="425">
        <v>-465.73</v>
      </c>
      <c r="N9322" s="425">
        <v>-0.7</v>
      </c>
      <c r="O9322" s="425" t="s">
        <v>645</v>
      </c>
      <c r="P9322" s="432">
        <v>-0.70499999999999996</v>
      </c>
      <c r="Q9322" s="425">
        <v>30543689</v>
      </c>
      <c r="R9322" s="425" t="s">
        <v>646</v>
      </c>
      <c r="S9322" s="425">
        <v>8540358</v>
      </c>
      <c r="T9322" s="425" t="s">
        <v>4847</v>
      </c>
    </row>
    <row r="9323" spans="1:20" s="425" customFormat="1" x14ac:dyDescent="0.25">
      <c r="A9323" s="425" t="s">
        <v>637</v>
      </c>
      <c r="B9323" s="425" t="s">
        <v>730</v>
      </c>
      <c r="C9323" s="425" t="s">
        <v>639</v>
      </c>
      <c r="D9323" s="425" t="s">
        <v>651</v>
      </c>
      <c r="E9323" s="425" t="s">
        <v>667</v>
      </c>
      <c r="F9323" s="425">
        <v>528004120002</v>
      </c>
      <c r="G9323" s="425" t="s">
        <v>642</v>
      </c>
      <c r="H9323" s="425">
        <v>583149</v>
      </c>
      <c r="I9323" s="425" t="s">
        <v>680</v>
      </c>
      <c r="J9323" s="425">
        <v>202302</v>
      </c>
      <c r="K9323" s="425">
        <v>44872</v>
      </c>
      <c r="L9323" s="425" t="s">
        <v>644</v>
      </c>
      <c r="M9323" s="425">
        <v>-1174.79</v>
      </c>
      <c r="N9323" s="425">
        <v>-1.78</v>
      </c>
      <c r="O9323" s="425" t="s">
        <v>645</v>
      </c>
      <c r="P9323" s="432">
        <v>-1.7929999999999999</v>
      </c>
      <c r="Q9323" s="425">
        <v>30543689</v>
      </c>
      <c r="R9323" s="425" t="s">
        <v>646</v>
      </c>
      <c r="S9323" s="425">
        <v>8540399</v>
      </c>
      <c r="T9323" s="425" t="s">
        <v>4846</v>
      </c>
    </row>
    <row r="9324" spans="1:20" s="425" customFormat="1" x14ac:dyDescent="0.25">
      <c r="A9324" s="425" t="s">
        <v>637</v>
      </c>
      <c r="B9324" s="425" t="s">
        <v>730</v>
      </c>
      <c r="C9324" s="425" t="s">
        <v>639</v>
      </c>
      <c r="D9324" s="425" t="s">
        <v>651</v>
      </c>
      <c r="E9324" s="425" t="s">
        <v>667</v>
      </c>
      <c r="F9324" s="425">
        <v>528004120002</v>
      </c>
      <c r="G9324" s="425" t="s">
        <v>642</v>
      </c>
      <c r="H9324" s="425">
        <v>583149</v>
      </c>
      <c r="I9324" s="425" t="s">
        <v>680</v>
      </c>
      <c r="J9324" s="425">
        <v>202302</v>
      </c>
      <c r="K9324" s="425">
        <v>44872</v>
      </c>
      <c r="L9324" s="425" t="s">
        <v>644</v>
      </c>
      <c r="M9324" s="425">
        <v>-2702.01</v>
      </c>
      <c r="N9324" s="425">
        <v>-4.09</v>
      </c>
      <c r="O9324" s="425" t="s">
        <v>645</v>
      </c>
      <c r="P9324" s="432">
        <v>-4.1189999999999998</v>
      </c>
      <c r="Q9324" s="425">
        <v>30543689</v>
      </c>
      <c r="R9324" s="425" t="s">
        <v>646</v>
      </c>
      <c r="S9324" s="425">
        <v>8540399</v>
      </c>
      <c r="T9324" s="425" t="s">
        <v>4843</v>
      </c>
    </row>
    <row r="9325" spans="1:20" s="425" customFormat="1" x14ac:dyDescent="0.25">
      <c r="A9325" s="425" t="s">
        <v>637</v>
      </c>
      <c r="B9325" s="425" t="s">
        <v>730</v>
      </c>
      <c r="C9325" s="425" t="s">
        <v>639</v>
      </c>
      <c r="D9325" s="425" t="s">
        <v>651</v>
      </c>
      <c r="E9325" s="425" t="s">
        <v>667</v>
      </c>
      <c r="F9325" s="425">
        <v>528004120002</v>
      </c>
      <c r="G9325" s="425" t="s">
        <v>642</v>
      </c>
      <c r="H9325" s="425">
        <v>583149</v>
      </c>
      <c r="I9325" s="425" t="s">
        <v>680</v>
      </c>
      <c r="J9325" s="425">
        <v>202302</v>
      </c>
      <c r="K9325" s="425">
        <v>44872</v>
      </c>
      <c r="L9325" s="425" t="s">
        <v>644</v>
      </c>
      <c r="M9325" s="425">
        <v>-202.49</v>
      </c>
      <c r="N9325" s="425">
        <v>-0.31</v>
      </c>
      <c r="O9325" s="425" t="s">
        <v>645</v>
      </c>
      <c r="P9325" s="432">
        <v>-0.312</v>
      </c>
      <c r="Q9325" s="425">
        <v>30543689</v>
      </c>
      <c r="R9325" s="425" t="s">
        <v>646</v>
      </c>
      <c r="S9325" s="425">
        <v>8540358</v>
      </c>
      <c r="T9325" s="425" t="s">
        <v>4842</v>
      </c>
    </row>
    <row r="9326" spans="1:20" s="425" customFormat="1" x14ac:dyDescent="0.25">
      <c r="A9326" s="425" t="s">
        <v>637</v>
      </c>
      <c r="B9326" s="425" t="s">
        <v>730</v>
      </c>
      <c r="C9326" s="425" t="s">
        <v>639</v>
      </c>
      <c r="D9326" s="425" t="s">
        <v>651</v>
      </c>
      <c r="E9326" s="425" t="s">
        <v>667</v>
      </c>
      <c r="F9326" s="425">
        <v>528004120002</v>
      </c>
      <c r="G9326" s="425" t="s">
        <v>642</v>
      </c>
      <c r="H9326" s="425">
        <v>583149</v>
      </c>
      <c r="I9326" s="425" t="s">
        <v>680</v>
      </c>
      <c r="J9326" s="425">
        <v>202302</v>
      </c>
      <c r="K9326" s="425">
        <v>44872</v>
      </c>
      <c r="L9326" s="425" t="s">
        <v>644</v>
      </c>
      <c r="M9326" s="425">
        <v>-1546.55</v>
      </c>
      <c r="N9326" s="425">
        <v>-2.34</v>
      </c>
      <c r="O9326" s="425" t="s">
        <v>645</v>
      </c>
      <c r="P9326" s="432">
        <v>-2.3570000000000002</v>
      </c>
      <c r="Q9326" s="425">
        <v>30543689</v>
      </c>
      <c r="R9326" s="425" t="s">
        <v>646</v>
      </c>
      <c r="S9326" s="425">
        <v>2036440</v>
      </c>
      <c r="T9326" s="425" t="s">
        <v>4841</v>
      </c>
    </row>
    <row r="9327" spans="1:20" s="425" customFormat="1" x14ac:dyDescent="0.25">
      <c r="A9327" s="425" t="s">
        <v>637</v>
      </c>
      <c r="B9327" s="425" t="s">
        <v>730</v>
      </c>
      <c r="C9327" s="425" t="s">
        <v>639</v>
      </c>
      <c r="D9327" s="425" t="s">
        <v>651</v>
      </c>
      <c r="E9327" s="425" t="s">
        <v>673</v>
      </c>
      <c r="F9327" s="425">
        <v>528004120002</v>
      </c>
      <c r="G9327" s="425" t="s">
        <v>642</v>
      </c>
      <c r="H9327" s="425">
        <v>583148</v>
      </c>
      <c r="I9327" s="425" t="s">
        <v>699</v>
      </c>
      <c r="J9327" s="425">
        <v>202302</v>
      </c>
      <c r="K9327" s="425">
        <v>44872</v>
      </c>
      <c r="L9327" s="425" t="s">
        <v>644</v>
      </c>
      <c r="M9327" s="425">
        <v>-1153.72</v>
      </c>
      <c r="N9327" s="425">
        <v>-1.75</v>
      </c>
      <c r="O9327" s="425" t="s">
        <v>645</v>
      </c>
      <c r="P9327" s="432">
        <v>-1.7629999999999999</v>
      </c>
      <c r="Q9327" s="425">
        <v>30543689</v>
      </c>
      <c r="R9327" s="425" t="s">
        <v>646</v>
      </c>
      <c r="S9327" s="425">
        <v>8540386</v>
      </c>
      <c r="T9327" s="425" t="s">
        <v>4840</v>
      </c>
    </row>
    <row r="9328" spans="1:20" s="425" customFormat="1" x14ac:dyDescent="0.25">
      <c r="A9328" s="425" t="s">
        <v>637</v>
      </c>
      <c r="B9328" s="425" t="s">
        <v>730</v>
      </c>
      <c r="C9328" s="425" t="s">
        <v>639</v>
      </c>
      <c r="D9328" s="425" t="s">
        <v>651</v>
      </c>
      <c r="E9328" s="425" t="s">
        <v>673</v>
      </c>
      <c r="F9328" s="425">
        <v>528004120002</v>
      </c>
      <c r="G9328" s="425" t="s">
        <v>642</v>
      </c>
      <c r="H9328" s="425">
        <v>583148</v>
      </c>
      <c r="I9328" s="425" t="s">
        <v>699</v>
      </c>
      <c r="J9328" s="425">
        <v>202302</v>
      </c>
      <c r="K9328" s="425">
        <v>44872</v>
      </c>
      <c r="L9328" s="425" t="s">
        <v>644</v>
      </c>
      <c r="M9328" s="425">
        <v>-795.39</v>
      </c>
      <c r="N9328" s="425">
        <v>-1.2</v>
      </c>
      <c r="O9328" s="425" t="s">
        <v>645</v>
      </c>
      <c r="P9328" s="432">
        <v>-1.2090000000000001</v>
      </c>
      <c r="Q9328" s="425">
        <v>30543689</v>
      </c>
      <c r="R9328" s="425" t="s">
        <v>646</v>
      </c>
      <c r="S9328" s="425">
        <v>8540279</v>
      </c>
      <c r="T9328" s="425" t="s">
        <v>4839</v>
      </c>
    </row>
    <row r="9329" spans="1:20" s="425" customFormat="1" x14ac:dyDescent="0.25">
      <c r="A9329" s="425" t="s">
        <v>637</v>
      </c>
      <c r="B9329" s="425" t="s">
        <v>730</v>
      </c>
      <c r="C9329" s="425" t="s">
        <v>639</v>
      </c>
      <c r="D9329" s="425" t="s">
        <v>651</v>
      </c>
      <c r="E9329" s="425" t="s">
        <v>673</v>
      </c>
      <c r="F9329" s="425">
        <v>528004120002</v>
      </c>
      <c r="G9329" s="425" t="s">
        <v>642</v>
      </c>
      <c r="H9329" s="425">
        <v>583148</v>
      </c>
      <c r="I9329" s="425" t="s">
        <v>699</v>
      </c>
      <c r="J9329" s="425">
        <v>202302</v>
      </c>
      <c r="K9329" s="425">
        <v>44872</v>
      </c>
      <c r="L9329" s="425" t="s">
        <v>644</v>
      </c>
      <c r="M9329" s="425">
        <v>-501.62</v>
      </c>
      <c r="N9329" s="425">
        <v>-0.76</v>
      </c>
      <c r="O9329" s="425" t="s">
        <v>645</v>
      </c>
      <c r="P9329" s="432">
        <v>-0.76500000000000001</v>
      </c>
      <c r="Q9329" s="425">
        <v>30543689</v>
      </c>
      <c r="R9329" s="425" t="s">
        <v>646</v>
      </c>
      <c r="S9329" s="425">
        <v>8540386</v>
      </c>
      <c r="T9329" s="425" t="s">
        <v>4845</v>
      </c>
    </row>
    <row r="9330" spans="1:20" s="425" customFormat="1" x14ac:dyDescent="0.25">
      <c r="A9330" s="425" t="s">
        <v>637</v>
      </c>
      <c r="B9330" s="425" t="s">
        <v>730</v>
      </c>
      <c r="C9330" s="425" t="s">
        <v>639</v>
      </c>
      <c r="D9330" s="425" t="s">
        <v>651</v>
      </c>
      <c r="E9330" s="425" t="s">
        <v>673</v>
      </c>
      <c r="F9330" s="425">
        <v>528004120002</v>
      </c>
      <c r="G9330" s="425" t="s">
        <v>642</v>
      </c>
      <c r="H9330" s="425">
        <v>583148</v>
      </c>
      <c r="I9330" s="425" t="s">
        <v>699</v>
      </c>
      <c r="J9330" s="425">
        <v>202302</v>
      </c>
      <c r="K9330" s="425">
        <v>44872</v>
      </c>
      <c r="L9330" s="425" t="s">
        <v>644</v>
      </c>
      <c r="M9330" s="425">
        <v>-345.82</v>
      </c>
      <c r="N9330" s="425">
        <v>-0.52</v>
      </c>
      <c r="O9330" s="425" t="s">
        <v>645</v>
      </c>
      <c r="P9330" s="432">
        <v>-0.52400000000000002</v>
      </c>
      <c r="Q9330" s="425">
        <v>30543689</v>
      </c>
      <c r="R9330" s="425" t="s">
        <v>646</v>
      </c>
      <c r="S9330" s="425">
        <v>8540279</v>
      </c>
      <c r="T9330" s="425" t="s">
        <v>4844</v>
      </c>
    </row>
    <row r="9331" spans="1:20" s="425" customFormat="1" x14ac:dyDescent="0.25">
      <c r="A9331" s="425" t="s">
        <v>637</v>
      </c>
      <c r="B9331" s="425" t="s">
        <v>998</v>
      </c>
      <c r="C9331" s="425" t="s">
        <v>639</v>
      </c>
      <c r="D9331" s="425" t="s">
        <v>663</v>
      </c>
      <c r="E9331" s="425" t="s">
        <v>673</v>
      </c>
      <c r="F9331" s="425">
        <v>528004120010</v>
      </c>
      <c r="G9331" s="425" t="s">
        <v>653</v>
      </c>
      <c r="H9331" s="425">
        <v>583590</v>
      </c>
      <c r="I9331" s="425" t="s">
        <v>170</v>
      </c>
      <c r="J9331" s="425">
        <v>202302</v>
      </c>
      <c r="K9331" s="425">
        <v>44873</v>
      </c>
      <c r="L9331" s="425" t="s">
        <v>644</v>
      </c>
      <c r="M9331" s="425">
        <v>13250</v>
      </c>
      <c r="N9331" s="425">
        <v>20.059999999999999</v>
      </c>
      <c r="O9331" s="425" t="s">
        <v>645</v>
      </c>
      <c r="P9331" s="432">
        <v>20.204000000000001</v>
      </c>
      <c r="Q9331" s="425">
        <v>30543689</v>
      </c>
      <c r="T9331" s="425" t="s">
        <v>4853</v>
      </c>
    </row>
    <row r="9332" spans="1:20" s="425" customFormat="1" x14ac:dyDescent="0.25">
      <c r="A9332" s="425" t="s">
        <v>637</v>
      </c>
      <c r="B9332" s="425" t="s">
        <v>998</v>
      </c>
      <c r="C9332" s="425" t="s">
        <v>639</v>
      </c>
      <c r="D9332" s="425" t="s">
        <v>663</v>
      </c>
      <c r="E9332" s="425" t="s">
        <v>673</v>
      </c>
      <c r="F9332" s="425">
        <v>528004120010</v>
      </c>
      <c r="G9332" s="425" t="s">
        <v>653</v>
      </c>
      <c r="H9332" s="425">
        <v>583591</v>
      </c>
      <c r="I9332" s="425" t="s">
        <v>172</v>
      </c>
      <c r="J9332" s="425">
        <v>202302</v>
      </c>
      <c r="K9332" s="425">
        <v>44873</v>
      </c>
      <c r="L9332" s="425" t="s">
        <v>644</v>
      </c>
      <c r="M9332" s="425">
        <v>-13250</v>
      </c>
      <c r="N9332" s="425">
        <v>-20.059999999999999</v>
      </c>
      <c r="O9332" s="425" t="s">
        <v>645</v>
      </c>
      <c r="P9332" s="432">
        <v>-20.204000000000001</v>
      </c>
      <c r="Q9332" s="425">
        <v>30543689</v>
      </c>
      <c r="T9332" s="425" t="s">
        <v>4853</v>
      </c>
    </row>
    <row r="9333" spans="1:20" s="425" customFormat="1" x14ac:dyDescent="0.25">
      <c r="A9333" s="425" t="s">
        <v>637</v>
      </c>
      <c r="B9333" s="425" t="s">
        <v>638</v>
      </c>
      <c r="C9333" s="425" t="s">
        <v>639</v>
      </c>
      <c r="D9333" s="425" t="s">
        <v>640</v>
      </c>
      <c r="E9333" s="425" t="s">
        <v>648</v>
      </c>
      <c r="F9333" s="425">
        <v>528004120002</v>
      </c>
      <c r="G9333" s="425" t="s">
        <v>642</v>
      </c>
      <c r="H9333" s="425">
        <v>583144</v>
      </c>
      <c r="I9333" s="425" t="s">
        <v>40</v>
      </c>
      <c r="J9333" s="425">
        <v>202302</v>
      </c>
      <c r="K9333" s="425">
        <v>44874</v>
      </c>
      <c r="L9333" s="425" t="s">
        <v>644</v>
      </c>
      <c r="M9333" s="425">
        <v>-44802.63</v>
      </c>
      <c r="N9333" s="425">
        <v>-67.819999999999993</v>
      </c>
      <c r="O9333" s="425" t="s">
        <v>645</v>
      </c>
      <c r="P9333" s="432">
        <v>-68.305999999999997</v>
      </c>
      <c r="Q9333" s="425">
        <v>30543689</v>
      </c>
      <c r="R9333" s="425" t="s">
        <v>646</v>
      </c>
      <c r="S9333" s="425">
        <v>9985201</v>
      </c>
      <c r="T9333" s="425" t="s">
        <v>5513</v>
      </c>
    </row>
    <row r="9334" spans="1:20" s="425" customFormat="1" x14ac:dyDescent="0.25">
      <c r="A9334" s="425" t="s">
        <v>637</v>
      </c>
      <c r="B9334" s="425" t="s">
        <v>638</v>
      </c>
      <c r="C9334" s="425" t="s">
        <v>639</v>
      </c>
      <c r="D9334" s="425" t="s">
        <v>640</v>
      </c>
      <c r="E9334" s="425" t="s">
        <v>648</v>
      </c>
      <c r="F9334" s="425">
        <v>528004120002</v>
      </c>
      <c r="G9334" s="425" t="s">
        <v>642</v>
      </c>
      <c r="H9334" s="425">
        <v>583144</v>
      </c>
      <c r="I9334" s="425" t="s">
        <v>40</v>
      </c>
      <c r="J9334" s="425">
        <v>202302</v>
      </c>
      <c r="K9334" s="425">
        <v>44874</v>
      </c>
      <c r="L9334" s="425" t="s">
        <v>644</v>
      </c>
      <c r="M9334" s="425">
        <v>-25657.89</v>
      </c>
      <c r="N9334" s="425">
        <v>-38.840000000000003</v>
      </c>
      <c r="O9334" s="425" t="s">
        <v>645</v>
      </c>
      <c r="P9334" s="432">
        <v>-39.118000000000002</v>
      </c>
      <c r="Q9334" s="425">
        <v>30543689</v>
      </c>
      <c r="R9334" s="425" t="s">
        <v>646</v>
      </c>
      <c r="S9334" s="425">
        <v>9985201</v>
      </c>
      <c r="T9334" s="425" t="s">
        <v>5514</v>
      </c>
    </row>
    <row r="9335" spans="1:20" s="425" customFormat="1" x14ac:dyDescent="0.25">
      <c r="A9335" s="425" t="s">
        <v>637</v>
      </c>
      <c r="B9335" s="425" t="s">
        <v>638</v>
      </c>
      <c r="C9335" s="425" t="s">
        <v>639</v>
      </c>
      <c r="D9335" s="425" t="s">
        <v>640</v>
      </c>
      <c r="E9335" s="425" t="s">
        <v>648</v>
      </c>
      <c r="F9335" s="425">
        <v>528004120002</v>
      </c>
      <c r="G9335" s="425" t="s">
        <v>642</v>
      </c>
      <c r="H9335" s="425">
        <v>583146</v>
      </c>
      <c r="I9335" s="425" t="s">
        <v>683</v>
      </c>
      <c r="J9335" s="425">
        <v>202302</v>
      </c>
      <c r="K9335" s="425">
        <v>44874</v>
      </c>
      <c r="L9335" s="425" t="s">
        <v>644</v>
      </c>
      <c r="M9335" s="425">
        <v>25657.89</v>
      </c>
      <c r="N9335" s="425">
        <v>38.840000000000003</v>
      </c>
      <c r="O9335" s="425" t="s">
        <v>645</v>
      </c>
      <c r="P9335" s="432">
        <v>39.118000000000002</v>
      </c>
      <c r="Q9335" s="425">
        <v>30543689</v>
      </c>
      <c r="R9335" s="425" t="s">
        <v>646</v>
      </c>
      <c r="S9335" s="425">
        <v>9985201</v>
      </c>
      <c r="T9335" s="425" t="s">
        <v>5514</v>
      </c>
    </row>
    <row r="9336" spans="1:20" s="425" customFormat="1" x14ac:dyDescent="0.25">
      <c r="A9336" s="425" t="s">
        <v>637</v>
      </c>
      <c r="B9336" s="425" t="s">
        <v>638</v>
      </c>
      <c r="C9336" s="425" t="s">
        <v>639</v>
      </c>
      <c r="D9336" s="425" t="s">
        <v>640</v>
      </c>
      <c r="E9336" s="425" t="s">
        <v>648</v>
      </c>
      <c r="F9336" s="425">
        <v>528004120002</v>
      </c>
      <c r="G9336" s="425" t="s">
        <v>642</v>
      </c>
      <c r="H9336" s="425">
        <v>583146</v>
      </c>
      <c r="I9336" s="425" t="s">
        <v>683</v>
      </c>
      <c r="J9336" s="425">
        <v>202302</v>
      </c>
      <c r="K9336" s="425">
        <v>44874</v>
      </c>
      <c r="L9336" s="425" t="s">
        <v>644</v>
      </c>
      <c r="M9336" s="425">
        <v>44802.63</v>
      </c>
      <c r="N9336" s="425">
        <v>67.819999999999993</v>
      </c>
      <c r="O9336" s="425" t="s">
        <v>645</v>
      </c>
      <c r="P9336" s="432">
        <v>68.305999999999997</v>
      </c>
      <c r="Q9336" s="425">
        <v>30543689</v>
      </c>
      <c r="R9336" s="425" t="s">
        <v>646</v>
      </c>
      <c r="S9336" s="425">
        <v>9985201</v>
      </c>
      <c r="T9336" s="425" t="s">
        <v>5513</v>
      </c>
    </row>
    <row r="9337" spans="1:20" s="425" customFormat="1" x14ac:dyDescent="0.25">
      <c r="A9337" s="425" t="s">
        <v>637</v>
      </c>
      <c r="B9337" s="425" t="s">
        <v>662</v>
      </c>
      <c r="C9337" s="425" t="s">
        <v>639</v>
      </c>
      <c r="D9337" s="425" t="s">
        <v>663</v>
      </c>
      <c r="E9337" s="425" t="s">
        <v>652</v>
      </c>
      <c r="F9337" s="425">
        <v>528004120010</v>
      </c>
      <c r="G9337" s="425" t="s">
        <v>653</v>
      </c>
      <c r="H9337" s="425">
        <v>583591</v>
      </c>
      <c r="I9337" s="425" t="s">
        <v>172</v>
      </c>
      <c r="J9337" s="425">
        <v>202302</v>
      </c>
      <c r="K9337" s="425">
        <v>44880</v>
      </c>
      <c r="L9337" s="425" t="s">
        <v>644</v>
      </c>
      <c r="M9337" s="425">
        <v>-37963.699999999997</v>
      </c>
      <c r="N9337" s="425">
        <v>-57.46</v>
      </c>
      <c r="O9337" s="425" t="s">
        <v>645</v>
      </c>
      <c r="P9337" s="432">
        <v>-57.871000000000002</v>
      </c>
      <c r="Q9337" s="425">
        <v>30543689</v>
      </c>
      <c r="R9337" s="425" t="s">
        <v>654</v>
      </c>
      <c r="S9337" s="425" t="s">
        <v>664</v>
      </c>
      <c r="T9337" s="425" t="s">
        <v>4869</v>
      </c>
    </row>
    <row r="9338" spans="1:20" s="425" customFormat="1" x14ac:dyDescent="0.25">
      <c r="A9338" s="425" t="s">
        <v>637</v>
      </c>
      <c r="B9338" s="425" t="s">
        <v>662</v>
      </c>
      <c r="C9338" s="425" t="s">
        <v>639</v>
      </c>
      <c r="D9338" s="425" t="s">
        <v>663</v>
      </c>
      <c r="E9338" s="425" t="s">
        <v>652</v>
      </c>
      <c r="F9338" s="425">
        <v>528004120010</v>
      </c>
      <c r="G9338" s="425" t="s">
        <v>653</v>
      </c>
      <c r="H9338" s="425">
        <v>583590</v>
      </c>
      <c r="I9338" s="425" t="s">
        <v>170</v>
      </c>
      <c r="J9338" s="425">
        <v>202302</v>
      </c>
      <c r="K9338" s="425">
        <v>44880</v>
      </c>
      <c r="L9338" s="425" t="s">
        <v>644</v>
      </c>
      <c r="M9338" s="425">
        <v>37963.699999999997</v>
      </c>
      <c r="N9338" s="425">
        <v>57.46</v>
      </c>
      <c r="O9338" s="425" t="s">
        <v>645</v>
      </c>
      <c r="P9338" s="432">
        <v>57.871000000000002</v>
      </c>
      <c r="Q9338" s="425">
        <v>30543689</v>
      </c>
      <c r="R9338" s="425" t="s">
        <v>654</v>
      </c>
      <c r="S9338" s="425" t="s">
        <v>664</v>
      </c>
      <c r="T9338" s="425" t="s">
        <v>4869</v>
      </c>
    </row>
    <row r="9339" spans="1:20" s="425" customFormat="1" x14ac:dyDescent="0.25">
      <c r="A9339" s="425" t="s">
        <v>637</v>
      </c>
      <c r="B9339" s="425" t="s">
        <v>659</v>
      </c>
      <c r="C9339" s="425" t="s">
        <v>639</v>
      </c>
      <c r="D9339" s="425" t="s">
        <v>663</v>
      </c>
      <c r="E9339" s="425" t="s">
        <v>652</v>
      </c>
      <c r="F9339" s="425">
        <v>528004120010</v>
      </c>
      <c r="G9339" s="425" t="s">
        <v>653</v>
      </c>
      <c r="H9339" s="425">
        <v>583590</v>
      </c>
      <c r="I9339" s="425" t="s">
        <v>170</v>
      </c>
      <c r="J9339" s="425">
        <v>202302</v>
      </c>
      <c r="K9339" s="425">
        <v>44881</v>
      </c>
      <c r="L9339" s="425" t="s">
        <v>644</v>
      </c>
      <c r="M9339" s="425">
        <v>66692.73</v>
      </c>
      <c r="N9339" s="425">
        <v>100.95</v>
      </c>
      <c r="O9339" s="425" t="s">
        <v>645</v>
      </c>
      <c r="P9339" s="432">
        <v>101.673</v>
      </c>
      <c r="Q9339" s="425">
        <v>30543689</v>
      </c>
      <c r="R9339" s="425" t="s">
        <v>654</v>
      </c>
      <c r="S9339" s="425" t="s">
        <v>664</v>
      </c>
      <c r="T9339" s="425" t="s">
        <v>4870</v>
      </c>
    </row>
    <row r="9340" spans="1:20" s="425" customFormat="1" x14ac:dyDescent="0.25">
      <c r="A9340" s="425" t="s">
        <v>637</v>
      </c>
      <c r="B9340" s="425" t="s">
        <v>659</v>
      </c>
      <c r="C9340" s="425" t="s">
        <v>639</v>
      </c>
      <c r="D9340" s="425" t="s">
        <v>663</v>
      </c>
      <c r="E9340" s="425" t="s">
        <v>652</v>
      </c>
      <c r="F9340" s="425">
        <v>528004120010</v>
      </c>
      <c r="G9340" s="425" t="s">
        <v>653</v>
      </c>
      <c r="H9340" s="425">
        <v>583591</v>
      </c>
      <c r="I9340" s="425" t="s">
        <v>172</v>
      </c>
      <c r="J9340" s="425">
        <v>202302</v>
      </c>
      <c r="K9340" s="425">
        <v>44881</v>
      </c>
      <c r="L9340" s="425" t="s">
        <v>644</v>
      </c>
      <c r="M9340" s="425">
        <v>-66692.73</v>
      </c>
      <c r="N9340" s="425">
        <v>-100.95</v>
      </c>
      <c r="O9340" s="425" t="s">
        <v>645</v>
      </c>
      <c r="P9340" s="432">
        <v>-101.673</v>
      </c>
      <c r="Q9340" s="425">
        <v>30543689</v>
      </c>
      <c r="R9340" s="425" t="s">
        <v>654</v>
      </c>
      <c r="S9340" s="425" t="s">
        <v>664</v>
      </c>
      <c r="T9340" s="425" t="s">
        <v>4870</v>
      </c>
    </row>
    <row r="9341" spans="1:20" s="425" customFormat="1" x14ac:dyDescent="0.25">
      <c r="A9341" s="425" t="s">
        <v>637</v>
      </c>
      <c r="B9341" s="425" t="s">
        <v>726</v>
      </c>
      <c r="C9341" s="425" t="s">
        <v>639</v>
      </c>
      <c r="D9341" s="425" t="s">
        <v>640</v>
      </c>
      <c r="E9341" s="425" t="s">
        <v>648</v>
      </c>
      <c r="F9341" s="425">
        <v>528004120002</v>
      </c>
      <c r="G9341" s="425" t="s">
        <v>642</v>
      </c>
      <c r="H9341" s="425">
        <v>583146</v>
      </c>
      <c r="I9341" s="425" t="s">
        <v>683</v>
      </c>
      <c r="J9341" s="425">
        <v>202302</v>
      </c>
      <c r="K9341" s="425">
        <v>44881</v>
      </c>
      <c r="L9341" s="425" t="s">
        <v>644</v>
      </c>
      <c r="M9341" s="425">
        <v>34.5</v>
      </c>
      <c r="N9341" s="425">
        <v>0.05</v>
      </c>
      <c r="O9341" s="425" t="s">
        <v>645</v>
      </c>
      <c r="P9341" s="432">
        <v>0.05</v>
      </c>
      <c r="Q9341" s="425">
        <v>30543689</v>
      </c>
      <c r="R9341" s="425" t="s">
        <v>646</v>
      </c>
      <c r="S9341" s="425">
        <v>9985201</v>
      </c>
      <c r="T9341" s="425" t="s">
        <v>5515</v>
      </c>
    </row>
    <row r="9342" spans="1:20" s="425" customFormat="1" x14ac:dyDescent="0.25">
      <c r="A9342" s="425" t="s">
        <v>637</v>
      </c>
      <c r="B9342" s="425" t="s">
        <v>726</v>
      </c>
      <c r="C9342" s="425" t="s">
        <v>639</v>
      </c>
      <c r="D9342" s="425" t="s">
        <v>640</v>
      </c>
      <c r="E9342" s="425" t="s">
        <v>648</v>
      </c>
      <c r="F9342" s="425">
        <v>528004120002</v>
      </c>
      <c r="G9342" s="425" t="s">
        <v>642</v>
      </c>
      <c r="H9342" s="425">
        <v>583144</v>
      </c>
      <c r="I9342" s="425" t="s">
        <v>40</v>
      </c>
      <c r="J9342" s="425">
        <v>202302</v>
      </c>
      <c r="K9342" s="425">
        <v>44881</v>
      </c>
      <c r="L9342" s="425" t="s">
        <v>644</v>
      </c>
      <c r="M9342" s="425">
        <v>-34.5</v>
      </c>
      <c r="N9342" s="425">
        <v>-0.05</v>
      </c>
      <c r="O9342" s="425" t="s">
        <v>645</v>
      </c>
      <c r="P9342" s="432">
        <v>-0.05</v>
      </c>
      <c r="Q9342" s="425">
        <v>30543689</v>
      </c>
      <c r="R9342" s="425" t="s">
        <v>646</v>
      </c>
      <c r="S9342" s="425">
        <v>9985201</v>
      </c>
      <c r="T9342" s="425" t="s">
        <v>5515</v>
      </c>
    </row>
    <row r="9343" spans="1:20" s="425" customFormat="1" x14ac:dyDescent="0.25">
      <c r="A9343" s="425" t="s">
        <v>637</v>
      </c>
      <c r="B9343" s="425" t="s">
        <v>730</v>
      </c>
      <c r="C9343" s="425" t="s">
        <v>639</v>
      </c>
      <c r="D9343" s="425" t="s">
        <v>695</v>
      </c>
      <c r="E9343" s="425" t="s">
        <v>673</v>
      </c>
      <c r="F9343" s="425">
        <v>528004120002</v>
      </c>
      <c r="G9343" s="425" t="s">
        <v>642</v>
      </c>
      <c r="H9343" s="425">
        <v>583148</v>
      </c>
      <c r="I9343" s="425" t="s">
        <v>699</v>
      </c>
      <c r="J9343" s="425">
        <v>202302</v>
      </c>
      <c r="K9343" s="425">
        <v>44883</v>
      </c>
      <c r="L9343" s="425" t="s">
        <v>644</v>
      </c>
      <c r="M9343" s="425">
        <v>-21695.919999999998</v>
      </c>
      <c r="N9343" s="425">
        <v>-32.840000000000003</v>
      </c>
      <c r="O9343" s="425" t="s">
        <v>645</v>
      </c>
      <c r="P9343" s="432">
        <v>-33.075000000000003</v>
      </c>
      <c r="Q9343" s="425">
        <v>30543689</v>
      </c>
      <c r="R9343" s="425" t="s">
        <v>646</v>
      </c>
      <c r="S9343" s="425">
        <v>2046481</v>
      </c>
      <c r="T9343" s="425" t="s">
        <v>4912</v>
      </c>
    </row>
    <row r="9344" spans="1:20" s="425" customFormat="1" x14ac:dyDescent="0.25">
      <c r="A9344" s="425" t="s">
        <v>637</v>
      </c>
      <c r="B9344" s="425" t="s">
        <v>730</v>
      </c>
      <c r="C9344" s="425" t="s">
        <v>639</v>
      </c>
      <c r="D9344" s="425" t="s">
        <v>651</v>
      </c>
      <c r="E9344" s="425" t="s">
        <v>673</v>
      </c>
      <c r="F9344" s="425">
        <v>528004120002</v>
      </c>
      <c r="G9344" s="425" t="s">
        <v>642</v>
      </c>
      <c r="H9344" s="425">
        <v>583148</v>
      </c>
      <c r="I9344" s="425" t="s">
        <v>699</v>
      </c>
      <c r="J9344" s="425">
        <v>202302</v>
      </c>
      <c r="K9344" s="425">
        <v>44883</v>
      </c>
      <c r="L9344" s="425" t="s">
        <v>644</v>
      </c>
      <c r="M9344" s="425">
        <v>-2713.03</v>
      </c>
      <c r="N9344" s="425">
        <v>-4.1100000000000003</v>
      </c>
      <c r="O9344" s="425" t="s">
        <v>645</v>
      </c>
      <c r="P9344" s="432">
        <v>-4.1390000000000002</v>
      </c>
      <c r="Q9344" s="425">
        <v>30543689</v>
      </c>
      <c r="R9344" s="425" t="s">
        <v>646</v>
      </c>
      <c r="S9344" s="425">
        <v>8540279</v>
      </c>
      <c r="T9344" s="425" t="s">
        <v>4911</v>
      </c>
    </row>
    <row r="9345" spans="1:20" s="425" customFormat="1" x14ac:dyDescent="0.25">
      <c r="A9345" s="425" t="s">
        <v>637</v>
      </c>
      <c r="B9345" s="425" t="s">
        <v>730</v>
      </c>
      <c r="C9345" s="425" t="s">
        <v>639</v>
      </c>
      <c r="D9345" s="425" t="s">
        <v>651</v>
      </c>
      <c r="E9345" s="425" t="s">
        <v>673</v>
      </c>
      <c r="F9345" s="425">
        <v>528004120002</v>
      </c>
      <c r="G9345" s="425" t="s">
        <v>642</v>
      </c>
      <c r="H9345" s="425">
        <v>583148</v>
      </c>
      <c r="I9345" s="425" t="s">
        <v>699</v>
      </c>
      <c r="J9345" s="425">
        <v>202302</v>
      </c>
      <c r="K9345" s="425">
        <v>44883</v>
      </c>
      <c r="L9345" s="425" t="s">
        <v>644</v>
      </c>
      <c r="M9345" s="425">
        <v>-3055.95</v>
      </c>
      <c r="N9345" s="425">
        <v>-4.63</v>
      </c>
      <c r="O9345" s="425" t="s">
        <v>645</v>
      </c>
      <c r="P9345" s="432">
        <v>-4.6630000000000003</v>
      </c>
      <c r="Q9345" s="425">
        <v>30543689</v>
      </c>
      <c r="R9345" s="425" t="s">
        <v>646</v>
      </c>
      <c r="S9345" s="425">
        <v>8540386</v>
      </c>
      <c r="T9345" s="425" t="s">
        <v>4908</v>
      </c>
    </row>
    <row r="9346" spans="1:20" s="425" customFormat="1" x14ac:dyDescent="0.25">
      <c r="A9346" s="425" t="s">
        <v>637</v>
      </c>
      <c r="B9346" s="425" t="s">
        <v>730</v>
      </c>
      <c r="C9346" s="425" t="s">
        <v>639</v>
      </c>
      <c r="D9346" s="425" t="s">
        <v>651</v>
      </c>
      <c r="E9346" s="425" t="s">
        <v>667</v>
      </c>
      <c r="F9346" s="425">
        <v>528004120002</v>
      </c>
      <c r="G9346" s="425" t="s">
        <v>642</v>
      </c>
      <c r="H9346" s="425">
        <v>583149</v>
      </c>
      <c r="I9346" s="425" t="s">
        <v>680</v>
      </c>
      <c r="J9346" s="425">
        <v>202302</v>
      </c>
      <c r="K9346" s="425">
        <v>44883</v>
      </c>
      <c r="L9346" s="425" t="s">
        <v>644</v>
      </c>
      <c r="M9346" s="425">
        <v>-1233.6199999999999</v>
      </c>
      <c r="N9346" s="425">
        <v>-1.87</v>
      </c>
      <c r="O9346" s="425" t="s">
        <v>645</v>
      </c>
      <c r="P9346" s="432">
        <v>-1.883</v>
      </c>
      <c r="Q9346" s="425">
        <v>30543689</v>
      </c>
      <c r="R9346" s="425" t="s">
        <v>646</v>
      </c>
      <c r="S9346" s="425">
        <v>8540358</v>
      </c>
      <c r="T9346" s="425" t="s">
        <v>4910</v>
      </c>
    </row>
    <row r="9347" spans="1:20" s="425" customFormat="1" x14ac:dyDescent="0.25">
      <c r="A9347" s="425" t="s">
        <v>637</v>
      </c>
      <c r="B9347" s="425" t="s">
        <v>730</v>
      </c>
      <c r="C9347" s="425" t="s">
        <v>639</v>
      </c>
      <c r="D9347" s="425" t="s">
        <v>651</v>
      </c>
      <c r="E9347" s="425" t="s">
        <v>667</v>
      </c>
      <c r="F9347" s="425">
        <v>528004120002</v>
      </c>
      <c r="G9347" s="425" t="s">
        <v>642</v>
      </c>
      <c r="H9347" s="425">
        <v>583149</v>
      </c>
      <c r="I9347" s="425" t="s">
        <v>680</v>
      </c>
      <c r="J9347" s="425">
        <v>202302</v>
      </c>
      <c r="K9347" s="425">
        <v>44883</v>
      </c>
      <c r="L9347" s="425" t="s">
        <v>644</v>
      </c>
      <c r="M9347" s="425">
        <v>-13335.2</v>
      </c>
      <c r="N9347" s="425">
        <v>-20.18</v>
      </c>
      <c r="O9347" s="425" t="s">
        <v>645</v>
      </c>
      <c r="P9347" s="432">
        <v>-20.324999999999999</v>
      </c>
      <c r="Q9347" s="425">
        <v>30543689</v>
      </c>
      <c r="R9347" s="425" t="s">
        <v>646</v>
      </c>
      <c r="S9347" s="425">
        <v>8540399</v>
      </c>
      <c r="T9347" s="425" t="s">
        <v>4909</v>
      </c>
    </row>
    <row r="9348" spans="1:20" s="425" customFormat="1" x14ac:dyDescent="0.25">
      <c r="A9348" s="425" t="s">
        <v>637</v>
      </c>
      <c r="B9348" s="425" t="s">
        <v>730</v>
      </c>
      <c r="C9348" s="425" t="s">
        <v>639</v>
      </c>
      <c r="D9348" s="425" t="s">
        <v>651</v>
      </c>
      <c r="E9348" s="425" t="s">
        <v>667</v>
      </c>
      <c r="F9348" s="425">
        <v>528004120002</v>
      </c>
      <c r="G9348" s="425" t="s">
        <v>642</v>
      </c>
      <c r="H9348" s="425">
        <v>583149</v>
      </c>
      <c r="I9348" s="425" t="s">
        <v>680</v>
      </c>
      <c r="J9348" s="425">
        <v>202302</v>
      </c>
      <c r="K9348" s="425">
        <v>44883</v>
      </c>
      <c r="L9348" s="425" t="s">
        <v>644</v>
      </c>
      <c r="M9348" s="425">
        <v>-1539.58</v>
      </c>
      <c r="N9348" s="425">
        <v>-2.33</v>
      </c>
      <c r="O9348" s="425" t="s">
        <v>645</v>
      </c>
      <c r="P9348" s="432">
        <v>-2.347</v>
      </c>
      <c r="Q9348" s="425">
        <v>30543689</v>
      </c>
      <c r="R9348" s="425" t="s">
        <v>646</v>
      </c>
      <c r="S9348" s="425">
        <v>2036440</v>
      </c>
      <c r="T9348" s="425" t="s">
        <v>4907</v>
      </c>
    </row>
    <row r="9349" spans="1:20" s="425" customFormat="1" x14ac:dyDescent="0.25">
      <c r="A9349" s="425" t="s">
        <v>637</v>
      </c>
      <c r="B9349" s="425" t="s">
        <v>730</v>
      </c>
      <c r="C9349" s="425" t="s">
        <v>639</v>
      </c>
      <c r="D9349" s="425" t="s">
        <v>640</v>
      </c>
      <c r="E9349" s="425" t="s">
        <v>667</v>
      </c>
      <c r="F9349" s="425">
        <v>528004120002</v>
      </c>
      <c r="G9349" s="425" t="s">
        <v>642</v>
      </c>
      <c r="H9349" s="425">
        <v>583149</v>
      </c>
      <c r="I9349" s="425" t="s">
        <v>680</v>
      </c>
      <c r="J9349" s="425">
        <v>202302</v>
      </c>
      <c r="K9349" s="425">
        <v>44883</v>
      </c>
      <c r="L9349" s="425" t="s">
        <v>644</v>
      </c>
      <c r="M9349" s="425">
        <v>-2410.66</v>
      </c>
      <c r="N9349" s="425">
        <v>-3.65</v>
      </c>
      <c r="O9349" s="425" t="s">
        <v>645</v>
      </c>
      <c r="P9349" s="432">
        <v>-3.6760000000000002</v>
      </c>
      <c r="Q9349" s="425">
        <v>30543689</v>
      </c>
      <c r="R9349" s="425" t="s">
        <v>646</v>
      </c>
      <c r="S9349" s="425">
        <v>8540392</v>
      </c>
      <c r="T9349" s="425" t="s">
        <v>4919</v>
      </c>
    </row>
    <row r="9350" spans="1:20" s="425" customFormat="1" x14ac:dyDescent="0.25">
      <c r="A9350" s="425" t="s">
        <v>637</v>
      </c>
      <c r="B9350" s="425" t="s">
        <v>730</v>
      </c>
      <c r="C9350" s="425" t="s">
        <v>639</v>
      </c>
      <c r="D9350" s="425" t="s">
        <v>640</v>
      </c>
      <c r="E9350" s="425" t="s">
        <v>673</v>
      </c>
      <c r="F9350" s="425">
        <v>528004120002</v>
      </c>
      <c r="G9350" s="425" t="s">
        <v>642</v>
      </c>
      <c r="H9350" s="425">
        <v>583148</v>
      </c>
      <c r="I9350" s="425" t="s">
        <v>699</v>
      </c>
      <c r="J9350" s="425">
        <v>202302</v>
      </c>
      <c r="K9350" s="425">
        <v>44883</v>
      </c>
      <c r="L9350" s="425" t="s">
        <v>644</v>
      </c>
      <c r="M9350" s="425">
        <v>-1556.42</v>
      </c>
      <c r="N9350" s="425">
        <v>-2.36</v>
      </c>
      <c r="O9350" s="425" t="s">
        <v>645</v>
      </c>
      <c r="P9350" s="432">
        <v>-2.3769999999999998</v>
      </c>
      <c r="Q9350" s="425">
        <v>30543689</v>
      </c>
      <c r="R9350" s="425" t="s">
        <v>646</v>
      </c>
      <c r="S9350" s="425">
        <v>8540206</v>
      </c>
      <c r="T9350" s="425" t="s">
        <v>4918</v>
      </c>
    </row>
    <row r="9351" spans="1:20" s="425" customFormat="1" x14ac:dyDescent="0.25">
      <c r="A9351" s="425" t="s">
        <v>637</v>
      </c>
      <c r="B9351" s="425" t="s">
        <v>730</v>
      </c>
      <c r="C9351" s="425" t="s">
        <v>639</v>
      </c>
      <c r="D9351" s="425" t="s">
        <v>640</v>
      </c>
      <c r="E9351" s="425" t="s">
        <v>673</v>
      </c>
      <c r="F9351" s="425">
        <v>528004120002</v>
      </c>
      <c r="G9351" s="425" t="s">
        <v>642</v>
      </c>
      <c r="H9351" s="425">
        <v>583148</v>
      </c>
      <c r="I9351" s="425" t="s">
        <v>699</v>
      </c>
      <c r="J9351" s="425">
        <v>202302</v>
      </c>
      <c r="K9351" s="425">
        <v>44883</v>
      </c>
      <c r="L9351" s="425" t="s">
        <v>644</v>
      </c>
      <c r="M9351" s="425">
        <v>-661.11</v>
      </c>
      <c r="N9351" s="425">
        <v>-1</v>
      </c>
      <c r="O9351" s="425" t="s">
        <v>645</v>
      </c>
      <c r="P9351" s="432">
        <v>-1.0069999999999999</v>
      </c>
      <c r="Q9351" s="425">
        <v>30543689</v>
      </c>
      <c r="R9351" s="425" t="s">
        <v>646</v>
      </c>
      <c r="S9351" s="425">
        <v>2012905</v>
      </c>
      <c r="T9351" s="425" t="s">
        <v>4916</v>
      </c>
    </row>
    <row r="9352" spans="1:20" s="425" customFormat="1" x14ac:dyDescent="0.25">
      <c r="A9352" s="425" t="s">
        <v>637</v>
      </c>
      <c r="B9352" s="425" t="s">
        <v>730</v>
      </c>
      <c r="C9352" s="425" t="s">
        <v>639</v>
      </c>
      <c r="D9352" s="425" t="s">
        <v>651</v>
      </c>
      <c r="E9352" s="425" t="s">
        <v>667</v>
      </c>
      <c r="F9352" s="425">
        <v>528004120002</v>
      </c>
      <c r="G9352" s="425" t="s">
        <v>642</v>
      </c>
      <c r="H9352" s="425">
        <v>583135</v>
      </c>
      <c r="I9352" s="425" t="s">
        <v>31</v>
      </c>
      <c r="J9352" s="425">
        <v>202302</v>
      </c>
      <c r="K9352" s="425">
        <v>44883</v>
      </c>
      <c r="L9352" s="425" t="s">
        <v>644</v>
      </c>
      <c r="M9352" s="425">
        <v>1233.6199999999999</v>
      </c>
      <c r="N9352" s="425">
        <v>1.87</v>
      </c>
      <c r="O9352" s="425" t="s">
        <v>645</v>
      </c>
      <c r="P9352" s="432">
        <v>1.883</v>
      </c>
      <c r="Q9352" s="425">
        <v>30543689</v>
      </c>
      <c r="R9352" s="425" t="s">
        <v>646</v>
      </c>
      <c r="S9352" s="425">
        <v>8540358</v>
      </c>
      <c r="T9352" s="425" t="s">
        <v>4910</v>
      </c>
    </row>
    <row r="9353" spans="1:20" s="425" customFormat="1" x14ac:dyDescent="0.25">
      <c r="A9353" s="425" t="s">
        <v>637</v>
      </c>
      <c r="B9353" s="425" t="s">
        <v>730</v>
      </c>
      <c r="C9353" s="425" t="s">
        <v>639</v>
      </c>
      <c r="D9353" s="425" t="s">
        <v>651</v>
      </c>
      <c r="E9353" s="425" t="s">
        <v>667</v>
      </c>
      <c r="F9353" s="425">
        <v>528004120002</v>
      </c>
      <c r="G9353" s="425" t="s">
        <v>642</v>
      </c>
      <c r="H9353" s="425">
        <v>583135</v>
      </c>
      <c r="I9353" s="425" t="s">
        <v>31</v>
      </c>
      <c r="J9353" s="425">
        <v>202302</v>
      </c>
      <c r="K9353" s="425">
        <v>44883</v>
      </c>
      <c r="L9353" s="425" t="s">
        <v>644</v>
      </c>
      <c r="M9353" s="425">
        <v>13335.2</v>
      </c>
      <c r="N9353" s="425">
        <v>20.18</v>
      </c>
      <c r="O9353" s="425" t="s">
        <v>645</v>
      </c>
      <c r="P9353" s="432">
        <v>20.324999999999999</v>
      </c>
      <c r="Q9353" s="425">
        <v>30543689</v>
      </c>
      <c r="R9353" s="425" t="s">
        <v>646</v>
      </c>
      <c r="S9353" s="425">
        <v>8540399</v>
      </c>
      <c r="T9353" s="425" t="s">
        <v>4909</v>
      </c>
    </row>
    <row r="9354" spans="1:20" s="425" customFormat="1" x14ac:dyDescent="0.25">
      <c r="A9354" s="425" t="s">
        <v>637</v>
      </c>
      <c r="B9354" s="425" t="s">
        <v>730</v>
      </c>
      <c r="C9354" s="425" t="s">
        <v>639</v>
      </c>
      <c r="D9354" s="425" t="s">
        <v>651</v>
      </c>
      <c r="E9354" s="425" t="s">
        <v>667</v>
      </c>
      <c r="F9354" s="425">
        <v>528004120002</v>
      </c>
      <c r="G9354" s="425" t="s">
        <v>642</v>
      </c>
      <c r="H9354" s="425">
        <v>583135</v>
      </c>
      <c r="I9354" s="425" t="s">
        <v>31</v>
      </c>
      <c r="J9354" s="425">
        <v>202302</v>
      </c>
      <c r="K9354" s="425">
        <v>44883</v>
      </c>
      <c r="L9354" s="425" t="s">
        <v>644</v>
      </c>
      <c r="M9354" s="425">
        <v>1539.58</v>
      </c>
      <c r="N9354" s="425">
        <v>2.33</v>
      </c>
      <c r="O9354" s="425" t="s">
        <v>645</v>
      </c>
      <c r="P9354" s="432">
        <v>2.347</v>
      </c>
      <c r="Q9354" s="425">
        <v>30543689</v>
      </c>
      <c r="R9354" s="425" t="s">
        <v>646</v>
      </c>
      <c r="S9354" s="425">
        <v>2036440</v>
      </c>
      <c r="T9354" s="425" t="s">
        <v>4907</v>
      </c>
    </row>
    <row r="9355" spans="1:20" s="425" customFormat="1" x14ac:dyDescent="0.25">
      <c r="A9355" s="425" t="s">
        <v>637</v>
      </c>
      <c r="B9355" s="425" t="s">
        <v>730</v>
      </c>
      <c r="C9355" s="425" t="s">
        <v>639</v>
      </c>
      <c r="D9355" s="425" t="s">
        <v>640</v>
      </c>
      <c r="E9355" s="425" t="s">
        <v>689</v>
      </c>
      <c r="F9355" s="425">
        <v>528004120002</v>
      </c>
      <c r="G9355" s="425" t="s">
        <v>642</v>
      </c>
      <c r="H9355" s="425">
        <v>583156</v>
      </c>
      <c r="I9355" s="425" t="s">
        <v>690</v>
      </c>
      <c r="J9355" s="425">
        <v>202302</v>
      </c>
      <c r="K9355" s="425">
        <v>44883</v>
      </c>
      <c r="L9355" s="425" t="s">
        <v>644</v>
      </c>
      <c r="M9355" s="425">
        <v>-1392.8</v>
      </c>
      <c r="N9355" s="425">
        <v>-2.11</v>
      </c>
      <c r="O9355" s="425" t="s">
        <v>645</v>
      </c>
      <c r="P9355" s="432">
        <v>-2.125</v>
      </c>
      <c r="Q9355" s="425">
        <v>30543689</v>
      </c>
      <c r="R9355" s="425" t="s">
        <v>646</v>
      </c>
      <c r="S9355" s="425">
        <v>2032465</v>
      </c>
      <c r="T9355" s="425" t="s">
        <v>4891</v>
      </c>
    </row>
    <row r="9356" spans="1:20" s="425" customFormat="1" x14ac:dyDescent="0.25">
      <c r="A9356" s="425" t="s">
        <v>637</v>
      </c>
      <c r="B9356" s="425" t="s">
        <v>730</v>
      </c>
      <c r="C9356" s="425" t="s">
        <v>639</v>
      </c>
      <c r="D9356" s="425" t="s">
        <v>640</v>
      </c>
      <c r="E9356" s="425" t="s">
        <v>689</v>
      </c>
      <c r="F9356" s="425">
        <v>528004120002</v>
      </c>
      <c r="G9356" s="425" t="s">
        <v>642</v>
      </c>
      <c r="H9356" s="425">
        <v>856784</v>
      </c>
      <c r="I9356" s="425" t="s">
        <v>479</v>
      </c>
      <c r="J9356" s="425">
        <v>202302</v>
      </c>
      <c r="K9356" s="425">
        <v>44883</v>
      </c>
      <c r="L9356" s="425" t="s">
        <v>644</v>
      </c>
      <c r="M9356" s="425">
        <v>1392.8</v>
      </c>
      <c r="N9356" s="425">
        <v>2.11</v>
      </c>
      <c r="O9356" s="425" t="s">
        <v>645</v>
      </c>
      <c r="P9356" s="432">
        <v>2.125</v>
      </c>
      <c r="Q9356" s="425">
        <v>30543689</v>
      </c>
      <c r="R9356" s="425" t="s">
        <v>646</v>
      </c>
      <c r="S9356" s="425">
        <v>2032465</v>
      </c>
      <c r="T9356" s="425" t="s">
        <v>4891</v>
      </c>
    </row>
    <row r="9357" spans="1:20" s="425" customFormat="1" x14ac:dyDescent="0.25">
      <c r="A9357" s="425" t="s">
        <v>637</v>
      </c>
      <c r="B9357" s="425" t="s">
        <v>730</v>
      </c>
      <c r="C9357" s="425" t="s">
        <v>639</v>
      </c>
      <c r="D9357" s="425" t="s">
        <v>640</v>
      </c>
      <c r="E9357" s="425" t="s">
        <v>708</v>
      </c>
      <c r="F9357" s="425">
        <v>528004120002</v>
      </c>
      <c r="G9357" s="425" t="s">
        <v>642</v>
      </c>
      <c r="H9357" s="425">
        <v>583155</v>
      </c>
      <c r="I9357" s="425" t="s">
        <v>45</v>
      </c>
      <c r="J9357" s="425">
        <v>202302</v>
      </c>
      <c r="K9357" s="425">
        <v>44883</v>
      </c>
      <c r="L9357" s="425" t="s">
        <v>644</v>
      </c>
      <c r="M9357" s="425">
        <v>-604.04</v>
      </c>
      <c r="N9357" s="425">
        <v>-0.91</v>
      </c>
      <c r="O9357" s="425" t="s">
        <v>645</v>
      </c>
      <c r="P9357" s="432">
        <v>-0.91700000000000004</v>
      </c>
      <c r="Q9357" s="425">
        <v>30543689</v>
      </c>
      <c r="R9357" s="425" t="s">
        <v>646</v>
      </c>
      <c r="S9357" s="425">
        <v>8540039</v>
      </c>
      <c r="T9357" s="425" t="s">
        <v>4897</v>
      </c>
    </row>
    <row r="9358" spans="1:20" s="425" customFormat="1" x14ac:dyDescent="0.25">
      <c r="A9358" s="425" t="s">
        <v>637</v>
      </c>
      <c r="B9358" s="425" t="s">
        <v>730</v>
      </c>
      <c r="C9358" s="425" t="s">
        <v>639</v>
      </c>
      <c r="D9358" s="425" t="s">
        <v>695</v>
      </c>
      <c r="E9358" s="425" t="s">
        <v>673</v>
      </c>
      <c r="F9358" s="425">
        <v>528004120002</v>
      </c>
      <c r="G9358" s="425" t="s">
        <v>642</v>
      </c>
      <c r="H9358" s="425">
        <v>583133</v>
      </c>
      <c r="I9358" s="425" t="s">
        <v>29</v>
      </c>
      <c r="J9358" s="425">
        <v>202302</v>
      </c>
      <c r="K9358" s="425">
        <v>44883</v>
      </c>
      <c r="L9358" s="425" t="s">
        <v>644</v>
      </c>
      <c r="M9358" s="425">
        <v>21695.919999999998</v>
      </c>
      <c r="N9358" s="425">
        <v>32.840000000000003</v>
      </c>
      <c r="O9358" s="425" t="s">
        <v>645</v>
      </c>
      <c r="P9358" s="432">
        <v>33.075000000000003</v>
      </c>
      <c r="Q9358" s="425">
        <v>30543689</v>
      </c>
      <c r="R9358" s="425" t="s">
        <v>646</v>
      </c>
      <c r="S9358" s="425">
        <v>2046481</v>
      </c>
      <c r="T9358" s="425" t="s">
        <v>4912</v>
      </c>
    </row>
    <row r="9359" spans="1:20" s="425" customFormat="1" x14ac:dyDescent="0.25">
      <c r="A9359" s="425" t="s">
        <v>637</v>
      </c>
      <c r="B9359" s="425" t="s">
        <v>730</v>
      </c>
      <c r="C9359" s="425" t="s">
        <v>639</v>
      </c>
      <c r="D9359" s="425" t="s">
        <v>651</v>
      </c>
      <c r="E9359" s="425" t="s">
        <v>673</v>
      </c>
      <c r="F9359" s="425">
        <v>528004120002</v>
      </c>
      <c r="G9359" s="425" t="s">
        <v>642</v>
      </c>
      <c r="H9359" s="425">
        <v>583133</v>
      </c>
      <c r="I9359" s="425" t="s">
        <v>29</v>
      </c>
      <c r="J9359" s="425">
        <v>202302</v>
      </c>
      <c r="K9359" s="425">
        <v>44883</v>
      </c>
      <c r="L9359" s="425" t="s">
        <v>644</v>
      </c>
      <c r="M9359" s="425">
        <v>2713.03</v>
      </c>
      <c r="N9359" s="425">
        <v>4.1100000000000003</v>
      </c>
      <c r="O9359" s="425" t="s">
        <v>645</v>
      </c>
      <c r="P9359" s="432">
        <v>4.1390000000000002</v>
      </c>
      <c r="Q9359" s="425">
        <v>30543689</v>
      </c>
      <c r="R9359" s="425" t="s">
        <v>646</v>
      </c>
      <c r="S9359" s="425">
        <v>8540279</v>
      </c>
      <c r="T9359" s="425" t="s">
        <v>4911</v>
      </c>
    </row>
    <row r="9360" spans="1:20" s="425" customFormat="1" x14ac:dyDescent="0.25">
      <c r="A9360" s="425" t="s">
        <v>637</v>
      </c>
      <c r="B9360" s="425" t="s">
        <v>730</v>
      </c>
      <c r="C9360" s="425" t="s">
        <v>639</v>
      </c>
      <c r="D9360" s="425" t="s">
        <v>651</v>
      </c>
      <c r="E9360" s="425" t="s">
        <v>673</v>
      </c>
      <c r="F9360" s="425">
        <v>528004120002</v>
      </c>
      <c r="G9360" s="425" t="s">
        <v>642</v>
      </c>
      <c r="H9360" s="425">
        <v>583133</v>
      </c>
      <c r="I9360" s="425" t="s">
        <v>29</v>
      </c>
      <c r="J9360" s="425">
        <v>202302</v>
      </c>
      <c r="K9360" s="425">
        <v>44883</v>
      </c>
      <c r="L9360" s="425" t="s">
        <v>644</v>
      </c>
      <c r="M9360" s="425">
        <v>3055.95</v>
      </c>
      <c r="N9360" s="425">
        <v>4.63</v>
      </c>
      <c r="O9360" s="425" t="s">
        <v>645</v>
      </c>
      <c r="P9360" s="432">
        <v>4.6630000000000003</v>
      </c>
      <c r="Q9360" s="425">
        <v>30543689</v>
      </c>
      <c r="R9360" s="425" t="s">
        <v>646</v>
      </c>
      <c r="S9360" s="425">
        <v>8540386</v>
      </c>
      <c r="T9360" s="425" t="s">
        <v>4908</v>
      </c>
    </row>
    <row r="9361" spans="1:20" s="425" customFormat="1" x14ac:dyDescent="0.25">
      <c r="A9361" s="425" t="s">
        <v>637</v>
      </c>
      <c r="B9361" s="425" t="s">
        <v>730</v>
      </c>
      <c r="C9361" s="425" t="s">
        <v>639</v>
      </c>
      <c r="D9361" s="425" t="s">
        <v>640</v>
      </c>
      <c r="E9361" s="425" t="s">
        <v>708</v>
      </c>
      <c r="F9361" s="425">
        <v>528004120002</v>
      </c>
      <c r="G9361" s="425" t="s">
        <v>642</v>
      </c>
      <c r="H9361" s="425">
        <v>856781</v>
      </c>
      <c r="I9361" s="425" t="s">
        <v>476</v>
      </c>
      <c r="J9361" s="425">
        <v>202302</v>
      </c>
      <c r="K9361" s="425">
        <v>44883</v>
      </c>
      <c r="L9361" s="425" t="s">
        <v>644</v>
      </c>
      <c r="M9361" s="425">
        <v>604.04</v>
      </c>
      <c r="N9361" s="425">
        <v>0.91</v>
      </c>
      <c r="O9361" s="425" t="s">
        <v>645</v>
      </c>
      <c r="P9361" s="432">
        <v>0.91700000000000004</v>
      </c>
      <c r="Q9361" s="425">
        <v>30543689</v>
      </c>
      <c r="R9361" s="425" t="s">
        <v>646</v>
      </c>
      <c r="S9361" s="425">
        <v>8540039</v>
      </c>
      <c r="T9361" s="425" t="s">
        <v>4897</v>
      </c>
    </row>
    <row r="9362" spans="1:20" s="425" customFormat="1" x14ac:dyDescent="0.25">
      <c r="A9362" s="425" t="s">
        <v>637</v>
      </c>
      <c r="B9362" s="425" t="s">
        <v>730</v>
      </c>
      <c r="C9362" s="425" t="s">
        <v>639</v>
      </c>
      <c r="D9362" s="425" t="s">
        <v>640</v>
      </c>
      <c r="E9362" s="425" t="s">
        <v>673</v>
      </c>
      <c r="F9362" s="425">
        <v>528004120002</v>
      </c>
      <c r="G9362" s="425" t="s">
        <v>642</v>
      </c>
      <c r="H9362" s="425">
        <v>583133</v>
      </c>
      <c r="I9362" s="425" t="s">
        <v>29</v>
      </c>
      <c r="J9362" s="425">
        <v>202302</v>
      </c>
      <c r="K9362" s="425">
        <v>44883</v>
      </c>
      <c r="L9362" s="425" t="s">
        <v>644</v>
      </c>
      <c r="M9362" s="425">
        <v>661.11</v>
      </c>
      <c r="N9362" s="425">
        <v>1</v>
      </c>
      <c r="O9362" s="425" t="s">
        <v>645</v>
      </c>
      <c r="P9362" s="432">
        <v>1.0069999999999999</v>
      </c>
      <c r="Q9362" s="425">
        <v>30543689</v>
      </c>
      <c r="R9362" s="425" t="s">
        <v>646</v>
      </c>
      <c r="S9362" s="425">
        <v>2012905</v>
      </c>
      <c r="T9362" s="425" t="s">
        <v>4916</v>
      </c>
    </row>
    <row r="9363" spans="1:20" s="425" customFormat="1" x14ac:dyDescent="0.25">
      <c r="A9363" s="425" t="s">
        <v>637</v>
      </c>
      <c r="B9363" s="425" t="s">
        <v>730</v>
      </c>
      <c r="C9363" s="425" t="s">
        <v>639</v>
      </c>
      <c r="D9363" s="425" t="s">
        <v>640</v>
      </c>
      <c r="E9363" s="425" t="s">
        <v>667</v>
      </c>
      <c r="F9363" s="425">
        <v>528004120002</v>
      </c>
      <c r="G9363" s="425" t="s">
        <v>642</v>
      </c>
      <c r="H9363" s="425">
        <v>583135</v>
      </c>
      <c r="I9363" s="425" t="s">
        <v>31</v>
      </c>
      <c r="J9363" s="425">
        <v>202302</v>
      </c>
      <c r="K9363" s="425">
        <v>44883</v>
      </c>
      <c r="L9363" s="425" t="s">
        <v>644</v>
      </c>
      <c r="M9363" s="425">
        <v>2410.66</v>
      </c>
      <c r="N9363" s="425">
        <v>3.65</v>
      </c>
      <c r="O9363" s="425" t="s">
        <v>645</v>
      </c>
      <c r="P9363" s="432">
        <v>3.6760000000000002</v>
      </c>
      <c r="Q9363" s="425">
        <v>30543689</v>
      </c>
      <c r="R9363" s="425" t="s">
        <v>646</v>
      </c>
      <c r="S9363" s="425">
        <v>8540392</v>
      </c>
      <c r="T9363" s="425" t="s">
        <v>4919</v>
      </c>
    </row>
    <row r="9364" spans="1:20" s="425" customFormat="1" x14ac:dyDescent="0.25">
      <c r="A9364" s="425" t="s">
        <v>637</v>
      </c>
      <c r="B9364" s="425" t="s">
        <v>730</v>
      </c>
      <c r="C9364" s="425" t="s">
        <v>639</v>
      </c>
      <c r="D9364" s="425" t="s">
        <v>640</v>
      </c>
      <c r="E9364" s="425" t="s">
        <v>673</v>
      </c>
      <c r="F9364" s="425">
        <v>528004120002</v>
      </c>
      <c r="G9364" s="425" t="s">
        <v>642</v>
      </c>
      <c r="H9364" s="425">
        <v>583133</v>
      </c>
      <c r="I9364" s="425" t="s">
        <v>29</v>
      </c>
      <c r="J9364" s="425">
        <v>202302</v>
      </c>
      <c r="K9364" s="425">
        <v>44883</v>
      </c>
      <c r="L9364" s="425" t="s">
        <v>644</v>
      </c>
      <c r="M9364" s="425">
        <v>1556.42</v>
      </c>
      <c r="N9364" s="425">
        <v>2.36</v>
      </c>
      <c r="O9364" s="425" t="s">
        <v>645</v>
      </c>
      <c r="P9364" s="432">
        <v>2.3769999999999998</v>
      </c>
      <c r="Q9364" s="425">
        <v>30543689</v>
      </c>
      <c r="R9364" s="425" t="s">
        <v>646</v>
      </c>
      <c r="S9364" s="425">
        <v>8540206</v>
      </c>
      <c r="T9364" s="425" t="s">
        <v>4918</v>
      </c>
    </row>
    <row r="9365" spans="1:20" s="425" customFormat="1" x14ac:dyDescent="0.25">
      <c r="A9365" s="425" t="s">
        <v>637</v>
      </c>
      <c r="B9365" s="425" t="s">
        <v>828</v>
      </c>
      <c r="C9365" s="425" t="s">
        <v>639</v>
      </c>
      <c r="D9365" s="425" t="s">
        <v>663</v>
      </c>
      <c r="E9365" s="425" t="s">
        <v>652</v>
      </c>
      <c r="F9365" s="425">
        <v>528004120010</v>
      </c>
      <c r="G9365" s="425" t="s">
        <v>653</v>
      </c>
      <c r="H9365" s="425">
        <v>583591</v>
      </c>
      <c r="I9365" s="425" t="s">
        <v>172</v>
      </c>
      <c r="J9365" s="425">
        <v>202302</v>
      </c>
      <c r="K9365" s="425">
        <v>44883</v>
      </c>
      <c r="L9365" s="425" t="s">
        <v>644</v>
      </c>
      <c r="M9365" s="425">
        <v>-152310.35999999999</v>
      </c>
      <c r="N9365" s="425">
        <v>-230.54</v>
      </c>
      <c r="O9365" s="425" t="s">
        <v>645</v>
      </c>
      <c r="P9365" s="432">
        <v>-232.191</v>
      </c>
      <c r="Q9365" s="425">
        <v>30543689</v>
      </c>
      <c r="R9365" s="425" t="s">
        <v>654</v>
      </c>
      <c r="S9365" s="425" t="s">
        <v>664</v>
      </c>
      <c r="T9365" s="425" t="s">
        <v>4887</v>
      </c>
    </row>
    <row r="9366" spans="1:20" s="425" customFormat="1" x14ac:dyDescent="0.25">
      <c r="A9366" s="425" t="s">
        <v>637</v>
      </c>
      <c r="B9366" s="425" t="s">
        <v>828</v>
      </c>
      <c r="C9366" s="425" t="s">
        <v>639</v>
      </c>
      <c r="D9366" s="425" t="s">
        <v>663</v>
      </c>
      <c r="E9366" s="425" t="s">
        <v>652</v>
      </c>
      <c r="F9366" s="425">
        <v>528004120010</v>
      </c>
      <c r="G9366" s="425" t="s">
        <v>653</v>
      </c>
      <c r="H9366" s="425">
        <v>583590</v>
      </c>
      <c r="I9366" s="425" t="s">
        <v>170</v>
      </c>
      <c r="J9366" s="425">
        <v>202302</v>
      </c>
      <c r="K9366" s="425">
        <v>44883</v>
      </c>
      <c r="L9366" s="425" t="s">
        <v>644</v>
      </c>
      <c r="M9366" s="425">
        <v>152310.35999999999</v>
      </c>
      <c r="N9366" s="425">
        <v>230.54</v>
      </c>
      <c r="O9366" s="425" t="s">
        <v>645</v>
      </c>
      <c r="P9366" s="432">
        <v>232.191</v>
      </c>
      <c r="Q9366" s="425">
        <v>30543689</v>
      </c>
      <c r="R9366" s="425" t="s">
        <v>654</v>
      </c>
      <c r="S9366" s="425" t="s">
        <v>664</v>
      </c>
      <c r="T9366" s="425" t="s">
        <v>4887</v>
      </c>
    </row>
    <row r="9367" spans="1:20" s="425" customFormat="1" x14ac:dyDescent="0.25">
      <c r="A9367" s="425" t="s">
        <v>637</v>
      </c>
      <c r="B9367" s="425" t="s">
        <v>1313</v>
      </c>
      <c r="C9367" s="425" t="s">
        <v>639</v>
      </c>
      <c r="D9367" s="425" t="s">
        <v>651</v>
      </c>
      <c r="E9367" s="425" t="s">
        <v>704</v>
      </c>
      <c r="F9367" s="425">
        <v>528004120003</v>
      </c>
      <c r="G9367" s="425" t="s">
        <v>816</v>
      </c>
      <c r="H9367" s="425">
        <v>583561</v>
      </c>
      <c r="I9367" s="425" t="s">
        <v>982</v>
      </c>
      <c r="J9367" s="425">
        <v>202302</v>
      </c>
      <c r="K9367" s="425">
        <v>44883</v>
      </c>
      <c r="L9367" s="425" t="s">
        <v>644</v>
      </c>
      <c r="M9367" s="425">
        <v>-69300</v>
      </c>
      <c r="N9367" s="425">
        <v>-104.9</v>
      </c>
      <c r="O9367" s="425" t="s">
        <v>645</v>
      </c>
      <c r="P9367" s="432">
        <v>-105.651</v>
      </c>
      <c r="Q9367" s="425">
        <v>30543689</v>
      </c>
      <c r="T9367" s="425" t="s">
        <v>4884</v>
      </c>
    </row>
    <row r="9368" spans="1:20" s="425" customFormat="1" x14ac:dyDescent="0.25">
      <c r="A9368" s="425" t="s">
        <v>637</v>
      </c>
      <c r="B9368" s="425" t="s">
        <v>1313</v>
      </c>
      <c r="C9368" s="425" t="s">
        <v>639</v>
      </c>
      <c r="D9368" s="425" t="s">
        <v>651</v>
      </c>
      <c r="E9368" s="425" t="s">
        <v>704</v>
      </c>
      <c r="F9368" s="425">
        <v>528004120003</v>
      </c>
      <c r="G9368" s="425" t="s">
        <v>816</v>
      </c>
      <c r="H9368" s="425">
        <v>583557</v>
      </c>
      <c r="I9368" s="425" t="s">
        <v>76</v>
      </c>
      <c r="J9368" s="425">
        <v>202302</v>
      </c>
      <c r="K9368" s="425">
        <v>44883</v>
      </c>
      <c r="L9368" s="425" t="s">
        <v>644</v>
      </c>
      <c r="M9368" s="425">
        <v>69300</v>
      </c>
      <c r="N9368" s="425">
        <v>104.9</v>
      </c>
      <c r="O9368" s="425" t="s">
        <v>645</v>
      </c>
      <c r="P9368" s="432">
        <v>105.651</v>
      </c>
      <c r="Q9368" s="425">
        <v>30543689</v>
      </c>
      <c r="T9368" s="425" t="s">
        <v>4884</v>
      </c>
    </row>
    <row r="9369" spans="1:20" s="425" customFormat="1" x14ac:dyDescent="0.25">
      <c r="A9369" s="425" t="s">
        <v>637</v>
      </c>
      <c r="B9369" s="425" t="s">
        <v>677</v>
      </c>
      <c r="C9369" s="425" t="s">
        <v>639</v>
      </c>
      <c r="D9369" s="425" t="s">
        <v>651</v>
      </c>
      <c r="E9369" s="425" t="s">
        <v>667</v>
      </c>
      <c r="F9369" s="425">
        <v>528004120002</v>
      </c>
      <c r="G9369" s="425" t="s">
        <v>642</v>
      </c>
      <c r="H9369" s="425">
        <v>583149</v>
      </c>
      <c r="I9369" s="425" t="s">
        <v>680</v>
      </c>
      <c r="J9369" s="425">
        <v>202302</v>
      </c>
      <c r="K9369" s="425">
        <v>44889</v>
      </c>
      <c r="L9369" s="425" t="s">
        <v>644</v>
      </c>
      <c r="M9369" s="425">
        <v>-44610.12</v>
      </c>
      <c r="N9369" s="425">
        <v>-67.52</v>
      </c>
      <c r="O9369" s="425" t="s">
        <v>645</v>
      </c>
      <c r="P9369" s="432">
        <v>-68.004000000000005</v>
      </c>
      <c r="Q9369" s="425">
        <v>30543689</v>
      </c>
      <c r="R9369" s="425" t="s">
        <v>646</v>
      </c>
      <c r="S9369" s="425">
        <v>2036440</v>
      </c>
      <c r="T9369" s="425" t="s">
        <v>4943</v>
      </c>
    </row>
    <row r="9370" spans="1:20" s="425" customFormat="1" x14ac:dyDescent="0.25">
      <c r="A9370" s="425" t="s">
        <v>637</v>
      </c>
      <c r="B9370" s="425" t="s">
        <v>677</v>
      </c>
      <c r="C9370" s="425" t="s">
        <v>639</v>
      </c>
      <c r="D9370" s="425" t="s">
        <v>651</v>
      </c>
      <c r="E9370" s="425" t="s">
        <v>667</v>
      </c>
      <c r="F9370" s="425">
        <v>528004120002</v>
      </c>
      <c r="G9370" s="425" t="s">
        <v>642</v>
      </c>
      <c r="H9370" s="425">
        <v>583149</v>
      </c>
      <c r="I9370" s="425" t="s">
        <v>680</v>
      </c>
      <c r="J9370" s="425">
        <v>202302</v>
      </c>
      <c r="K9370" s="425">
        <v>44889</v>
      </c>
      <c r="L9370" s="425" t="s">
        <v>644</v>
      </c>
      <c r="M9370" s="425">
        <v>-133824</v>
      </c>
      <c r="N9370" s="425">
        <v>-202.56</v>
      </c>
      <c r="O9370" s="425" t="s">
        <v>645</v>
      </c>
      <c r="P9370" s="432">
        <v>-204.011</v>
      </c>
      <c r="Q9370" s="425">
        <v>30543689</v>
      </c>
      <c r="R9370" s="425" t="s">
        <v>646</v>
      </c>
      <c r="S9370" s="425">
        <v>8540399</v>
      </c>
      <c r="T9370" s="425" t="s">
        <v>4940</v>
      </c>
    </row>
    <row r="9371" spans="1:20" s="425" customFormat="1" x14ac:dyDescent="0.25">
      <c r="A9371" s="425" t="s">
        <v>637</v>
      </c>
      <c r="B9371" s="425" t="s">
        <v>677</v>
      </c>
      <c r="C9371" s="425" t="s">
        <v>639</v>
      </c>
      <c r="D9371" s="425" t="s">
        <v>651</v>
      </c>
      <c r="E9371" s="425" t="s">
        <v>667</v>
      </c>
      <c r="F9371" s="425">
        <v>528004120002</v>
      </c>
      <c r="G9371" s="425" t="s">
        <v>642</v>
      </c>
      <c r="H9371" s="425">
        <v>583149</v>
      </c>
      <c r="I9371" s="425" t="s">
        <v>680</v>
      </c>
      <c r="J9371" s="425">
        <v>202302</v>
      </c>
      <c r="K9371" s="425">
        <v>44889</v>
      </c>
      <c r="L9371" s="425" t="s">
        <v>644</v>
      </c>
      <c r="M9371" s="425">
        <v>-45683.79</v>
      </c>
      <c r="N9371" s="425">
        <v>-69.150000000000006</v>
      </c>
      <c r="O9371" s="425" t="s">
        <v>645</v>
      </c>
      <c r="P9371" s="432">
        <v>-69.644999999999996</v>
      </c>
      <c r="Q9371" s="425">
        <v>30543689</v>
      </c>
      <c r="R9371" s="425" t="s">
        <v>646</v>
      </c>
      <c r="S9371" s="425">
        <v>8540358</v>
      </c>
      <c r="T9371" s="425" t="s">
        <v>4939</v>
      </c>
    </row>
    <row r="9372" spans="1:20" s="425" customFormat="1" x14ac:dyDescent="0.25">
      <c r="A9372" s="425" t="s">
        <v>637</v>
      </c>
      <c r="B9372" s="425" t="s">
        <v>677</v>
      </c>
      <c r="C9372" s="425" t="s">
        <v>639</v>
      </c>
      <c r="D9372" s="425" t="s">
        <v>651</v>
      </c>
      <c r="E9372" s="425" t="s">
        <v>673</v>
      </c>
      <c r="F9372" s="425">
        <v>528004120002</v>
      </c>
      <c r="G9372" s="425" t="s">
        <v>642</v>
      </c>
      <c r="H9372" s="425">
        <v>583133</v>
      </c>
      <c r="I9372" s="425" t="s">
        <v>29</v>
      </c>
      <c r="J9372" s="425">
        <v>202302</v>
      </c>
      <c r="K9372" s="425">
        <v>44889</v>
      </c>
      <c r="L9372" s="425" t="s">
        <v>644</v>
      </c>
      <c r="M9372" s="425">
        <v>51778.91</v>
      </c>
      <c r="N9372" s="425">
        <v>78.38</v>
      </c>
      <c r="O9372" s="425" t="s">
        <v>645</v>
      </c>
      <c r="P9372" s="432">
        <v>78.941000000000003</v>
      </c>
      <c r="Q9372" s="425">
        <v>30543689</v>
      </c>
      <c r="R9372" s="425" t="s">
        <v>646</v>
      </c>
      <c r="S9372" s="425">
        <v>8540386</v>
      </c>
      <c r="T9372" s="425" t="s">
        <v>4944</v>
      </c>
    </row>
    <row r="9373" spans="1:20" s="425" customFormat="1" x14ac:dyDescent="0.25">
      <c r="A9373" s="425" t="s">
        <v>637</v>
      </c>
      <c r="B9373" s="425" t="s">
        <v>677</v>
      </c>
      <c r="C9373" s="425" t="s">
        <v>639</v>
      </c>
      <c r="D9373" s="425" t="s">
        <v>695</v>
      </c>
      <c r="E9373" s="425" t="s">
        <v>673</v>
      </c>
      <c r="F9373" s="425">
        <v>528004120002</v>
      </c>
      <c r="G9373" s="425" t="s">
        <v>642</v>
      </c>
      <c r="H9373" s="425">
        <v>583133</v>
      </c>
      <c r="I9373" s="425" t="s">
        <v>29</v>
      </c>
      <c r="J9373" s="425">
        <v>202302</v>
      </c>
      <c r="K9373" s="425">
        <v>44889</v>
      </c>
      <c r="L9373" s="425" t="s">
        <v>644</v>
      </c>
      <c r="M9373" s="425">
        <v>316326.27</v>
      </c>
      <c r="N9373" s="425">
        <v>478.81</v>
      </c>
      <c r="O9373" s="425" t="s">
        <v>645</v>
      </c>
      <c r="P9373" s="432">
        <v>482.23899999999998</v>
      </c>
      <c r="Q9373" s="425">
        <v>30543689</v>
      </c>
      <c r="R9373" s="425" t="s">
        <v>646</v>
      </c>
      <c r="S9373" s="425">
        <v>2057784</v>
      </c>
      <c r="T9373" s="425" t="s">
        <v>4942</v>
      </c>
    </row>
    <row r="9374" spans="1:20" s="425" customFormat="1" x14ac:dyDescent="0.25">
      <c r="A9374" s="425" t="s">
        <v>637</v>
      </c>
      <c r="B9374" s="425" t="s">
        <v>677</v>
      </c>
      <c r="C9374" s="425" t="s">
        <v>639</v>
      </c>
      <c r="D9374" s="425" t="s">
        <v>651</v>
      </c>
      <c r="E9374" s="425" t="s">
        <v>673</v>
      </c>
      <c r="F9374" s="425">
        <v>528004120002</v>
      </c>
      <c r="G9374" s="425" t="s">
        <v>642</v>
      </c>
      <c r="H9374" s="425">
        <v>583133</v>
      </c>
      <c r="I9374" s="425" t="s">
        <v>29</v>
      </c>
      <c r="J9374" s="425">
        <v>202302</v>
      </c>
      <c r="K9374" s="425">
        <v>44889</v>
      </c>
      <c r="L9374" s="425" t="s">
        <v>644</v>
      </c>
      <c r="M9374" s="425">
        <v>50495.24</v>
      </c>
      <c r="N9374" s="425">
        <v>76.430000000000007</v>
      </c>
      <c r="O9374" s="425" t="s">
        <v>645</v>
      </c>
      <c r="P9374" s="432">
        <v>76.977000000000004</v>
      </c>
      <c r="Q9374" s="425">
        <v>30543689</v>
      </c>
      <c r="R9374" s="425" t="s">
        <v>646</v>
      </c>
      <c r="S9374" s="425">
        <v>8540279</v>
      </c>
      <c r="T9374" s="425" t="s">
        <v>4941</v>
      </c>
    </row>
    <row r="9375" spans="1:20" s="425" customFormat="1" x14ac:dyDescent="0.25">
      <c r="A9375" s="425" t="s">
        <v>637</v>
      </c>
      <c r="B9375" s="425" t="s">
        <v>677</v>
      </c>
      <c r="C9375" s="425" t="s">
        <v>639</v>
      </c>
      <c r="D9375" s="425" t="s">
        <v>651</v>
      </c>
      <c r="E9375" s="425" t="s">
        <v>667</v>
      </c>
      <c r="F9375" s="425">
        <v>528004120002</v>
      </c>
      <c r="G9375" s="425" t="s">
        <v>642</v>
      </c>
      <c r="H9375" s="425">
        <v>583135</v>
      </c>
      <c r="I9375" s="425" t="s">
        <v>31</v>
      </c>
      <c r="J9375" s="425">
        <v>202302</v>
      </c>
      <c r="K9375" s="425">
        <v>44889</v>
      </c>
      <c r="L9375" s="425" t="s">
        <v>644</v>
      </c>
      <c r="M9375" s="425">
        <v>44610.12</v>
      </c>
      <c r="N9375" s="425">
        <v>67.52</v>
      </c>
      <c r="O9375" s="425" t="s">
        <v>645</v>
      </c>
      <c r="P9375" s="432">
        <v>68.004000000000005</v>
      </c>
      <c r="Q9375" s="425">
        <v>30543689</v>
      </c>
      <c r="R9375" s="425" t="s">
        <v>646</v>
      </c>
      <c r="S9375" s="425">
        <v>2036440</v>
      </c>
      <c r="T9375" s="425" t="s">
        <v>4943</v>
      </c>
    </row>
    <row r="9376" spans="1:20" s="425" customFormat="1" x14ac:dyDescent="0.25">
      <c r="A9376" s="425" t="s">
        <v>637</v>
      </c>
      <c r="B9376" s="425" t="s">
        <v>677</v>
      </c>
      <c r="C9376" s="425" t="s">
        <v>639</v>
      </c>
      <c r="D9376" s="425" t="s">
        <v>651</v>
      </c>
      <c r="E9376" s="425" t="s">
        <v>667</v>
      </c>
      <c r="F9376" s="425">
        <v>528004120002</v>
      </c>
      <c r="G9376" s="425" t="s">
        <v>642</v>
      </c>
      <c r="H9376" s="425">
        <v>583135</v>
      </c>
      <c r="I9376" s="425" t="s">
        <v>31</v>
      </c>
      <c r="J9376" s="425">
        <v>202302</v>
      </c>
      <c r="K9376" s="425">
        <v>44889</v>
      </c>
      <c r="L9376" s="425" t="s">
        <v>644</v>
      </c>
      <c r="M9376" s="425">
        <v>133824</v>
      </c>
      <c r="N9376" s="425">
        <v>202.56</v>
      </c>
      <c r="O9376" s="425" t="s">
        <v>645</v>
      </c>
      <c r="P9376" s="432">
        <v>204.011</v>
      </c>
      <c r="Q9376" s="425">
        <v>30543689</v>
      </c>
      <c r="R9376" s="425" t="s">
        <v>646</v>
      </c>
      <c r="S9376" s="425">
        <v>8540399</v>
      </c>
      <c r="T9376" s="425" t="s">
        <v>4940</v>
      </c>
    </row>
    <row r="9377" spans="1:20" s="425" customFormat="1" x14ac:dyDescent="0.25">
      <c r="A9377" s="425" t="s">
        <v>637</v>
      </c>
      <c r="B9377" s="425" t="s">
        <v>677</v>
      </c>
      <c r="C9377" s="425" t="s">
        <v>639</v>
      </c>
      <c r="D9377" s="425" t="s">
        <v>651</v>
      </c>
      <c r="E9377" s="425" t="s">
        <v>667</v>
      </c>
      <c r="F9377" s="425">
        <v>528004120002</v>
      </c>
      <c r="G9377" s="425" t="s">
        <v>642</v>
      </c>
      <c r="H9377" s="425">
        <v>583135</v>
      </c>
      <c r="I9377" s="425" t="s">
        <v>31</v>
      </c>
      <c r="J9377" s="425">
        <v>202302</v>
      </c>
      <c r="K9377" s="425">
        <v>44889</v>
      </c>
      <c r="L9377" s="425" t="s">
        <v>644</v>
      </c>
      <c r="M9377" s="425">
        <v>45683.79</v>
      </c>
      <c r="N9377" s="425">
        <v>69.150000000000006</v>
      </c>
      <c r="O9377" s="425" t="s">
        <v>645</v>
      </c>
      <c r="P9377" s="432">
        <v>69.644999999999996</v>
      </c>
      <c r="Q9377" s="425">
        <v>30543689</v>
      </c>
      <c r="R9377" s="425" t="s">
        <v>646</v>
      </c>
      <c r="S9377" s="425">
        <v>8540358</v>
      </c>
      <c r="T9377" s="425" t="s">
        <v>4939</v>
      </c>
    </row>
    <row r="9378" spans="1:20" s="425" customFormat="1" x14ac:dyDescent="0.25">
      <c r="A9378" s="425" t="s">
        <v>637</v>
      </c>
      <c r="B9378" s="425" t="s">
        <v>677</v>
      </c>
      <c r="C9378" s="425" t="s">
        <v>639</v>
      </c>
      <c r="D9378" s="425" t="s">
        <v>651</v>
      </c>
      <c r="E9378" s="425" t="s">
        <v>673</v>
      </c>
      <c r="F9378" s="425">
        <v>528004120002</v>
      </c>
      <c r="G9378" s="425" t="s">
        <v>642</v>
      </c>
      <c r="H9378" s="425">
        <v>583148</v>
      </c>
      <c r="I9378" s="425" t="s">
        <v>699</v>
      </c>
      <c r="J9378" s="425">
        <v>202302</v>
      </c>
      <c r="K9378" s="425">
        <v>44889</v>
      </c>
      <c r="L9378" s="425" t="s">
        <v>644</v>
      </c>
      <c r="M9378" s="425">
        <v>-51778.91</v>
      </c>
      <c r="N9378" s="425">
        <v>-78.38</v>
      </c>
      <c r="O9378" s="425" t="s">
        <v>645</v>
      </c>
      <c r="P9378" s="432">
        <v>-78.941000000000003</v>
      </c>
      <c r="Q9378" s="425">
        <v>30543689</v>
      </c>
      <c r="R9378" s="425" t="s">
        <v>646</v>
      </c>
      <c r="S9378" s="425">
        <v>8540386</v>
      </c>
      <c r="T9378" s="425" t="s">
        <v>4944</v>
      </c>
    </row>
    <row r="9379" spans="1:20" s="425" customFormat="1" x14ac:dyDescent="0.25">
      <c r="A9379" s="425" t="s">
        <v>637</v>
      </c>
      <c r="B9379" s="425" t="s">
        <v>677</v>
      </c>
      <c r="C9379" s="425" t="s">
        <v>639</v>
      </c>
      <c r="D9379" s="425" t="s">
        <v>695</v>
      </c>
      <c r="E9379" s="425" t="s">
        <v>673</v>
      </c>
      <c r="F9379" s="425">
        <v>528004120002</v>
      </c>
      <c r="G9379" s="425" t="s">
        <v>642</v>
      </c>
      <c r="H9379" s="425">
        <v>583148</v>
      </c>
      <c r="I9379" s="425" t="s">
        <v>699</v>
      </c>
      <c r="J9379" s="425">
        <v>202302</v>
      </c>
      <c r="K9379" s="425">
        <v>44889</v>
      </c>
      <c r="L9379" s="425" t="s">
        <v>644</v>
      </c>
      <c r="M9379" s="425">
        <v>-316326.27</v>
      </c>
      <c r="N9379" s="425">
        <v>-478.81</v>
      </c>
      <c r="O9379" s="425" t="s">
        <v>645</v>
      </c>
      <c r="P9379" s="432">
        <v>-482.23899999999998</v>
      </c>
      <c r="Q9379" s="425">
        <v>30543689</v>
      </c>
      <c r="R9379" s="425" t="s">
        <v>646</v>
      </c>
      <c r="S9379" s="425">
        <v>2057784</v>
      </c>
      <c r="T9379" s="425" t="s">
        <v>4942</v>
      </c>
    </row>
    <row r="9380" spans="1:20" s="425" customFormat="1" x14ac:dyDescent="0.25">
      <c r="A9380" s="425" t="s">
        <v>637</v>
      </c>
      <c r="B9380" s="425" t="s">
        <v>677</v>
      </c>
      <c r="C9380" s="425" t="s">
        <v>639</v>
      </c>
      <c r="D9380" s="425" t="s">
        <v>651</v>
      </c>
      <c r="E9380" s="425" t="s">
        <v>673</v>
      </c>
      <c r="F9380" s="425">
        <v>528004120002</v>
      </c>
      <c r="G9380" s="425" t="s">
        <v>642</v>
      </c>
      <c r="H9380" s="425">
        <v>583148</v>
      </c>
      <c r="I9380" s="425" t="s">
        <v>699</v>
      </c>
      <c r="J9380" s="425">
        <v>202302</v>
      </c>
      <c r="K9380" s="425">
        <v>44889</v>
      </c>
      <c r="L9380" s="425" t="s">
        <v>644</v>
      </c>
      <c r="M9380" s="425">
        <v>-50495.24</v>
      </c>
      <c r="N9380" s="425">
        <v>-76.430000000000007</v>
      </c>
      <c r="O9380" s="425" t="s">
        <v>645</v>
      </c>
      <c r="P9380" s="432">
        <v>-76.977000000000004</v>
      </c>
      <c r="Q9380" s="425">
        <v>30543689</v>
      </c>
      <c r="R9380" s="425" t="s">
        <v>646</v>
      </c>
      <c r="S9380" s="425">
        <v>8540279</v>
      </c>
      <c r="T9380" s="425" t="s">
        <v>4941</v>
      </c>
    </row>
    <row r="9381" spans="1:20" s="425" customFormat="1" x14ac:dyDescent="0.25">
      <c r="A9381" s="425" t="s">
        <v>637</v>
      </c>
      <c r="B9381" s="425" t="s">
        <v>677</v>
      </c>
      <c r="C9381" s="425" t="s">
        <v>639</v>
      </c>
      <c r="D9381" s="425" t="s">
        <v>640</v>
      </c>
      <c r="E9381" s="425" t="s">
        <v>673</v>
      </c>
      <c r="F9381" s="425">
        <v>528004120002</v>
      </c>
      <c r="G9381" s="425" t="s">
        <v>642</v>
      </c>
      <c r="H9381" s="425">
        <v>583133</v>
      </c>
      <c r="I9381" s="425" t="s">
        <v>29</v>
      </c>
      <c r="J9381" s="425">
        <v>202302</v>
      </c>
      <c r="K9381" s="425">
        <v>44889</v>
      </c>
      <c r="L9381" s="425" t="s">
        <v>644</v>
      </c>
      <c r="M9381" s="425">
        <v>18903.07</v>
      </c>
      <c r="N9381" s="425">
        <v>28.61</v>
      </c>
      <c r="O9381" s="425" t="s">
        <v>645</v>
      </c>
      <c r="P9381" s="432">
        <v>28.815000000000001</v>
      </c>
      <c r="Q9381" s="425">
        <v>30543689</v>
      </c>
      <c r="R9381" s="425" t="s">
        <v>646</v>
      </c>
      <c r="S9381" s="425">
        <v>2012905</v>
      </c>
      <c r="T9381" s="425" t="s">
        <v>4966</v>
      </c>
    </row>
    <row r="9382" spans="1:20" s="425" customFormat="1" x14ac:dyDescent="0.25">
      <c r="A9382" s="425" t="s">
        <v>637</v>
      </c>
      <c r="B9382" s="425" t="s">
        <v>677</v>
      </c>
      <c r="C9382" s="425" t="s">
        <v>639</v>
      </c>
      <c r="D9382" s="425" t="s">
        <v>640</v>
      </c>
      <c r="E9382" s="425" t="s">
        <v>667</v>
      </c>
      <c r="F9382" s="425">
        <v>528004120002</v>
      </c>
      <c r="G9382" s="425" t="s">
        <v>642</v>
      </c>
      <c r="H9382" s="425">
        <v>583135</v>
      </c>
      <c r="I9382" s="425" t="s">
        <v>31</v>
      </c>
      <c r="J9382" s="425">
        <v>202302</v>
      </c>
      <c r="K9382" s="425">
        <v>44889</v>
      </c>
      <c r="L9382" s="425" t="s">
        <v>644</v>
      </c>
      <c r="M9382" s="425">
        <v>79191.78</v>
      </c>
      <c r="N9382" s="425">
        <v>119.87</v>
      </c>
      <c r="O9382" s="425" t="s">
        <v>645</v>
      </c>
      <c r="P9382" s="432">
        <v>120.72799999999999</v>
      </c>
      <c r="Q9382" s="425">
        <v>30543689</v>
      </c>
      <c r="R9382" s="425" t="s">
        <v>646</v>
      </c>
      <c r="S9382" s="425">
        <v>8540392</v>
      </c>
      <c r="T9382" s="425" t="s">
        <v>4964</v>
      </c>
    </row>
    <row r="9383" spans="1:20" s="425" customFormat="1" x14ac:dyDescent="0.25">
      <c r="A9383" s="425" t="s">
        <v>637</v>
      </c>
      <c r="B9383" s="425" t="s">
        <v>677</v>
      </c>
      <c r="C9383" s="425" t="s">
        <v>639</v>
      </c>
      <c r="D9383" s="425" t="s">
        <v>640</v>
      </c>
      <c r="E9383" s="425" t="s">
        <v>673</v>
      </c>
      <c r="F9383" s="425">
        <v>528004120002</v>
      </c>
      <c r="G9383" s="425" t="s">
        <v>642</v>
      </c>
      <c r="H9383" s="425">
        <v>583133</v>
      </c>
      <c r="I9383" s="425" t="s">
        <v>29</v>
      </c>
      <c r="J9383" s="425">
        <v>202302</v>
      </c>
      <c r="K9383" s="425">
        <v>44889</v>
      </c>
      <c r="L9383" s="425" t="s">
        <v>644</v>
      </c>
      <c r="M9383" s="425">
        <v>48429.07</v>
      </c>
      <c r="N9383" s="425">
        <v>73.3</v>
      </c>
      <c r="O9383" s="425" t="s">
        <v>645</v>
      </c>
      <c r="P9383" s="432">
        <v>73.825000000000003</v>
      </c>
      <c r="Q9383" s="425">
        <v>30543689</v>
      </c>
      <c r="R9383" s="425" t="s">
        <v>646</v>
      </c>
      <c r="S9383" s="425">
        <v>8540206</v>
      </c>
      <c r="T9383" s="425" t="s">
        <v>4962</v>
      </c>
    </row>
    <row r="9384" spans="1:20" s="425" customFormat="1" x14ac:dyDescent="0.25">
      <c r="A9384" s="425" t="s">
        <v>637</v>
      </c>
      <c r="B9384" s="425" t="s">
        <v>677</v>
      </c>
      <c r="C9384" s="425" t="s">
        <v>639</v>
      </c>
      <c r="D9384" s="425" t="s">
        <v>640</v>
      </c>
      <c r="E9384" s="425" t="s">
        <v>689</v>
      </c>
      <c r="F9384" s="425">
        <v>528004120002</v>
      </c>
      <c r="G9384" s="425" t="s">
        <v>642</v>
      </c>
      <c r="H9384" s="425">
        <v>856784</v>
      </c>
      <c r="I9384" s="425" t="s">
        <v>479</v>
      </c>
      <c r="J9384" s="425">
        <v>202302</v>
      </c>
      <c r="K9384" s="425">
        <v>44889</v>
      </c>
      <c r="L9384" s="425" t="s">
        <v>644</v>
      </c>
      <c r="M9384" s="425">
        <v>85640.97</v>
      </c>
      <c r="N9384" s="425">
        <v>129.63</v>
      </c>
      <c r="O9384" s="425" t="s">
        <v>645</v>
      </c>
      <c r="P9384" s="432">
        <v>130.55799999999999</v>
      </c>
      <c r="Q9384" s="425">
        <v>30543689</v>
      </c>
      <c r="R9384" s="425" t="s">
        <v>646</v>
      </c>
      <c r="S9384" s="425">
        <v>2032465</v>
      </c>
      <c r="T9384" s="425" t="s">
        <v>4954</v>
      </c>
    </row>
    <row r="9385" spans="1:20" s="425" customFormat="1" x14ac:dyDescent="0.25">
      <c r="A9385" s="425" t="s">
        <v>637</v>
      </c>
      <c r="B9385" s="425" t="s">
        <v>677</v>
      </c>
      <c r="C9385" s="425" t="s">
        <v>639</v>
      </c>
      <c r="D9385" s="425" t="s">
        <v>640</v>
      </c>
      <c r="E9385" s="425" t="s">
        <v>689</v>
      </c>
      <c r="F9385" s="425">
        <v>528004120002</v>
      </c>
      <c r="G9385" s="425" t="s">
        <v>642</v>
      </c>
      <c r="H9385" s="425">
        <v>583156</v>
      </c>
      <c r="I9385" s="425" t="s">
        <v>690</v>
      </c>
      <c r="J9385" s="425">
        <v>202302</v>
      </c>
      <c r="K9385" s="425">
        <v>44889</v>
      </c>
      <c r="L9385" s="425" t="s">
        <v>644</v>
      </c>
      <c r="M9385" s="425">
        <v>-85640.97</v>
      </c>
      <c r="N9385" s="425">
        <v>-129.63</v>
      </c>
      <c r="O9385" s="425" t="s">
        <v>645</v>
      </c>
      <c r="P9385" s="432">
        <v>-130.55799999999999</v>
      </c>
      <c r="Q9385" s="425">
        <v>30543689</v>
      </c>
      <c r="R9385" s="425" t="s">
        <v>646</v>
      </c>
      <c r="S9385" s="425">
        <v>2032465</v>
      </c>
      <c r="T9385" s="425" t="s">
        <v>4954</v>
      </c>
    </row>
    <row r="9386" spans="1:20" s="425" customFormat="1" x14ac:dyDescent="0.25">
      <c r="A9386" s="425" t="s">
        <v>637</v>
      </c>
      <c r="B9386" s="425" t="s">
        <v>677</v>
      </c>
      <c r="C9386" s="425" t="s">
        <v>639</v>
      </c>
      <c r="D9386" s="425" t="s">
        <v>640</v>
      </c>
      <c r="E9386" s="425" t="s">
        <v>673</v>
      </c>
      <c r="F9386" s="425">
        <v>528004120002</v>
      </c>
      <c r="G9386" s="425" t="s">
        <v>642</v>
      </c>
      <c r="H9386" s="425">
        <v>583148</v>
      </c>
      <c r="I9386" s="425" t="s">
        <v>699</v>
      </c>
      <c r="J9386" s="425">
        <v>202302</v>
      </c>
      <c r="K9386" s="425">
        <v>44889</v>
      </c>
      <c r="L9386" s="425" t="s">
        <v>644</v>
      </c>
      <c r="M9386" s="425">
        <v>-18903.07</v>
      </c>
      <c r="N9386" s="425">
        <v>-28.61</v>
      </c>
      <c r="O9386" s="425" t="s">
        <v>645</v>
      </c>
      <c r="P9386" s="432">
        <v>-28.815000000000001</v>
      </c>
      <c r="Q9386" s="425">
        <v>30543689</v>
      </c>
      <c r="R9386" s="425" t="s">
        <v>646</v>
      </c>
      <c r="S9386" s="425">
        <v>2012905</v>
      </c>
      <c r="T9386" s="425" t="s">
        <v>4966</v>
      </c>
    </row>
    <row r="9387" spans="1:20" s="425" customFormat="1" x14ac:dyDescent="0.25">
      <c r="A9387" s="425" t="s">
        <v>637</v>
      </c>
      <c r="B9387" s="425" t="s">
        <v>677</v>
      </c>
      <c r="C9387" s="425" t="s">
        <v>639</v>
      </c>
      <c r="D9387" s="425" t="s">
        <v>640</v>
      </c>
      <c r="E9387" s="425" t="s">
        <v>673</v>
      </c>
      <c r="F9387" s="425">
        <v>528004120002</v>
      </c>
      <c r="G9387" s="425" t="s">
        <v>642</v>
      </c>
      <c r="H9387" s="425">
        <v>583148</v>
      </c>
      <c r="I9387" s="425" t="s">
        <v>699</v>
      </c>
      <c r="J9387" s="425">
        <v>202302</v>
      </c>
      <c r="K9387" s="425">
        <v>44889</v>
      </c>
      <c r="L9387" s="425" t="s">
        <v>644</v>
      </c>
      <c r="M9387" s="425">
        <v>-48429.07</v>
      </c>
      <c r="N9387" s="425">
        <v>-73.3</v>
      </c>
      <c r="O9387" s="425" t="s">
        <v>645</v>
      </c>
      <c r="P9387" s="432">
        <v>-73.825000000000003</v>
      </c>
      <c r="Q9387" s="425">
        <v>30543689</v>
      </c>
      <c r="R9387" s="425" t="s">
        <v>646</v>
      </c>
      <c r="S9387" s="425">
        <v>8540206</v>
      </c>
      <c r="T9387" s="425" t="s">
        <v>4962</v>
      </c>
    </row>
    <row r="9388" spans="1:20" s="425" customFormat="1" x14ac:dyDescent="0.25">
      <c r="A9388" s="425" t="s">
        <v>637</v>
      </c>
      <c r="B9388" s="425" t="s">
        <v>677</v>
      </c>
      <c r="C9388" s="425" t="s">
        <v>639</v>
      </c>
      <c r="D9388" s="425" t="s">
        <v>640</v>
      </c>
      <c r="E9388" s="425" t="s">
        <v>708</v>
      </c>
      <c r="F9388" s="425">
        <v>528004120002</v>
      </c>
      <c r="G9388" s="425" t="s">
        <v>642</v>
      </c>
      <c r="H9388" s="425">
        <v>856781</v>
      </c>
      <c r="I9388" s="425" t="s">
        <v>476</v>
      </c>
      <c r="J9388" s="425">
        <v>202302</v>
      </c>
      <c r="K9388" s="425">
        <v>44889</v>
      </c>
      <c r="L9388" s="425" t="s">
        <v>644</v>
      </c>
      <c r="M9388" s="425">
        <v>27600.720000000001</v>
      </c>
      <c r="N9388" s="425">
        <v>41.78</v>
      </c>
      <c r="O9388" s="425" t="s">
        <v>645</v>
      </c>
      <c r="P9388" s="432">
        <v>42.079000000000001</v>
      </c>
      <c r="Q9388" s="425">
        <v>30543689</v>
      </c>
      <c r="R9388" s="425" t="s">
        <v>646</v>
      </c>
      <c r="S9388" s="425">
        <v>8540039</v>
      </c>
      <c r="T9388" s="425" t="s">
        <v>4945</v>
      </c>
    </row>
    <row r="9389" spans="1:20" s="425" customFormat="1" x14ac:dyDescent="0.25">
      <c r="A9389" s="425" t="s">
        <v>637</v>
      </c>
      <c r="B9389" s="425" t="s">
        <v>677</v>
      </c>
      <c r="C9389" s="425" t="s">
        <v>639</v>
      </c>
      <c r="D9389" s="425" t="s">
        <v>640</v>
      </c>
      <c r="E9389" s="425" t="s">
        <v>667</v>
      </c>
      <c r="F9389" s="425">
        <v>528004120002</v>
      </c>
      <c r="G9389" s="425" t="s">
        <v>642</v>
      </c>
      <c r="H9389" s="425">
        <v>583149</v>
      </c>
      <c r="I9389" s="425" t="s">
        <v>680</v>
      </c>
      <c r="J9389" s="425">
        <v>202302</v>
      </c>
      <c r="K9389" s="425">
        <v>44889</v>
      </c>
      <c r="L9389" s="425" t="s">
        <v>644</v>
      </c>
      <c r="M9389" s="425">
        <v>-79191.78</v>
      </c>
      <c r="N9389" s="425">
        <v>-119.87</v>
      </c>
      <c r="O9389" s="425" t="s">
        <v>645</v>
      </c>
      <c r="P9389" s="432">
        <v>-120.72799999999999</v>
      </c>
      <c r="Q9389" s="425">
        <v>30543689</v>
      </c>
      <c r="R9389" s="425" t="s">
        <v>646</v>
      </c>
      <c r="S9389" s="425">
        <v>8540392</v>
      </c>
      <c r="T9389" s="425" t="s">
        <v>4964</v>
      </c>
    </row>
    <row r="9390" spans="1:20" s="425" customFormat="1" x14ac:dyDescent="0.25">
      <c r="A9390" s="425" t="s">
        <v>637</v>
      </c>
      <c r="B9390" s="425" t="s">
        <v>677</v>
      </c>
      <c r="C9390" s="425" t="s">
        <v>639</v>
      </c>
      <c r="D9390" s="425" t="s">
        <v>640</v>
      </c>
      <c r="E9390" s="425" t="s">
        <v>708</v>
      </c>
      <c r="F9390" s="425">
        <v>528004120002</v>
      </c>
      <c r="G9390" s="425" t="s">
        <v>642</v>
      </c>
      <c r="H9390" s="425">
        <v>583155</v>
      </c>
      <c r="I9390" s="425" t="s">
        <v>45</v>
      </c>
      <c r="J9390" s="425">
        <v>202302</v>
      </c>
      <c r="K9390" s="425">
        <v>44889</v>
      </c>
      <c r="L9390" s="425" t="s">
        <v>644</v>
      </c>
      <c r="M9390" s="425">
        <v>-27600.720000000001</v>
      </c>
      <c r="N9390" s="425">
        <v>-41.78</v>
      </c>
      <c r="O9390" s="425" t="s">
        <v>645</v>
      </c>
      <c r="P9390" s="432">
        <v>-42.079000000000001</v>
      </c>
      <c r="Q9390" s="425">
        <v>30543689</v>
      </c>
      <c r="R9390" s="425" t="s">
        <v>646</v>
      </c>
      <c r="S9390" s="425">
        <v>8540039</v>
      </c>
      <c r="T9390" s="425" t="s">
        <v>4945</v>
      </c>
    </row>
    <row r="9391" spans="1:20" s="425" customFormat="1" x14ac:dyDescent="0.25">
      <c r="A9391" s="425" t="s">
        <v>637</v>
      </c>
      <c r="B9391" s="425" t="s">
        <v>736</v>
      </c>
      <c r="C9391" s="425" t="s">
        <v>639</v>
      </c>
      <c r="D9391" s="425" t="s">
        <v>640</v>
      </c>
      <c r="E9391" s="425" t="s">
        <v>648</v>
      </c>
      <c r="F9391" s="425">
        <v>528004120002</v>
      </c>
      <c r="G9391" s="425" t="s">
        <v>642</v>
      </c>
      <c r="H9391" s="425">
        <v>583146</v>
      </c>
      <c r="I9391" s="425" t="s">
        <v>683</v>
      </c>
      <c r="J9391" s="425">
        <v>202302</v>
      </c>
      <c r="K9391" s="425">
        <v>44890</v>
      </c>
      <c r="L9391" s="425" t="s">
        <v>644</v>
      </c>
      <c r="M9391" s="425">
        <v>19.12</v>
      </c>
      <c r="N9391" s="425">
        <v>0.03</v>
      </c>
      <c r="O9391" s="425" t="s">
        <v>645</v>
      </c>
      <c r="P9391" s="432">
        <v>0.03</v>
      </c>
      <c r="Q9391" s="425">
        <v>30543689</v>
      </c>
      <c r="R9391" s="425" t="s">
        <v>646</v>
      </c>
      <c r="S9391" s="425">
        <v>9985201</v>
      </c>
      <c r="T9391" s="425" t="s">
        <v>741</v>
      </c>
    </row>
    <row r="9392" spans="1:20" s="425" customFormat="1" x14ac:dyDescent="0.25">
      <c r="A9392" s="425" t="s">
        <v>637</v>
      </c>
      <c r="B9392" s="425" t="s">
        <v>730</v>
      </c>
      <c r="C9392" s="425" t="s">
        <v>639</v>
      </c>
      <c r="D9392" s="425" t="s">
        <v>640</v>
      </c>
      <c r="E9392" s="425" t="s">
        <v>648</v>
      </c>
      <c r="F9392" s="425">
        <v>528004120002</v>
      </c>
      <c r="G9392" s="425" t="s">
        <v>642</v>
      </c>
      <c r="H9392" s="425">
        <v>583146</v>
      </c>
      <c r="I9392" s="425" t="s">
        <v>683</v>
      </c>
      <c r="J9392" s="425">
        <v>202302</v>
      </c>
      <c r="K9392" s="425">
        <v>44890</v>
      </c>
      <c r="L9392" s="425" t="s">
        <v>644</v>
      </c>
      <c r="M9392" s="425">
        <v>4.78</v>
      </c>
      <c r="N9392" s="425">
        <v>0.01</v>
      </c>
      <c r="O9392" s="425" t="s">
        <v>645</v>
      </c>
      <c r="P9392" s="432">
        <v>0.01</v>
      </c>
      <c r="Q9392" s="425">
        <v>30543689</v>
      </c>
      <c r="R9392" s="425" t="s">
        <v>646</v>
      </c>
      <c r="S9392" s="425">
        <v>9985201</v>
      </c>
      <c r="T9392" s="425" t="s">
        <v>735</v>
      </c>
    </row>
    <row r="9393" spans="1:20" s="425" customFormat="1" x14ac:dyDescent="0.25">
      <c r="A9393" s="425" t="s">
        <v>637</v>
      </c>
      <c r="B9393" s="425" t="s">
        <v>732</v>
      </c>
      <c r="C9393" s="425" t="s">
        <v>639</v>
      </c>
      <c r="D9393" s="425" t="s">
        <v>640</v>
      </c>
      <c r="E9393" s="425" t="s">
        <v>648</v>
      </c>
      <c r="F9393" s="425">
        <v>528004120002</v>
      </c>
      <c r="G9393" s="425" t="s">
        <v>642</v>
      </c>
      <c r="H9393" s="425">
        <v>583144</v>
      </c>
      <c r="I9393" s="425" t="s">
        <v>40</v>
      </c>
      <c r="J9393" s="425">
        <v>202302</v>
      </c>
      <c r="K9393" s="425">
        <v>44890</v>
      </c>
      <c r="L9393" s="425" t="s">
        <v>644</v>
      </c>
      <c r="M9393" s="425">
        <v>-74.260000000000005</v>
      </c>
      <c r="N9393" s="425">
        <v>-0.11</v>
      </c>
      <c r="O9393" s="425" t="s">
        <v>645</v>
      </c>
      <c r="P9393" s="432">
        <v>-0.111</v>
      </c>
      <c r="Q9393" s="425">
        <v>30543689</v>
      </c>
      <c r="R9393" s="425" t="s">
        <v>646</v>
      </c>
      <c r="S9393" s="425">
        <v>9985201</v>
      </c>
      <c r="T9393" s="425" t="s">
        <v>740</v>
      </c>
    </row>
    <row r="9394" spans="1:20" s="425" customFormat="1" x14ac:dyDescent="0.25">
      <c r="A9394" s="425" t="s">
        <v>637</v>
      </c>
      <c r="B9394" s="425" t="s">
        <v>736</v>
      </c>
      <c r="C9394" s="425" t="s">
        <v>639</v>
      </c>
      <c r="D9394" s="425" t="s">
        <v>640</v>
      </c>
      <c r="E9394" s="425" t="s">
        <v>648</v>
      </c>
      <c r="F9394" s="425">
        <v>528004120002</v>
      </c>
      <c r="G9394" s="425" t="s">
        <v>642</v>
      </c>
      <c r="H9394" s="425">
        <v>583144</v>
      </c>
      <c r="I9394" s="425" t="s">
        <v>40</v>
      </c>
      <c r="J9394" s="425">
        <v>202302</v>
      </c>
      <c r="K9394" s="425">
        <v>44890</v>
      </c>
      <c r="L9394" s="425" t="s">
        <v>644</v>
      </c>
      <c r="M9394" s="425">
        <v>-19.12</v>
      </c>
      <c r="N9394" s="425">
        <v>-0.03</v>
      </c>
      <c r="O9394" s="425" t="s">
        <v>645</v>
      </c>
      <c r="P9394" s="432">
        <v>-0.03</v>
      </c>
      <c r="Q9394" s="425">
        <v>30543689</v>
      </c>
      <c r="R9394" s="425" t="s">
        <v>646</v>
      </c>
      <c r="S9394" s="425">
        <v>9985201</v>
      </c>
      <c r="T9394" s="425" t="s">
        <v>741</v>
      </c>
    </row>
    <row r="9395" spans="1:20" s="425" customFormat="1" x14ac:dyDescent="0.25">
      <c r="A9395" s="425" t="s">
        <v>637</v>
      </c>
      <c r="B9395" s="425" t="s">
        <v>730</v>
      </c>
      <c r="C9395" s="425" t="s">
        <v>639</v>
      </c>
      <c r="D9395" s="425" t="s">
        <v>640</v>
      </c>
      <c r="E9395" s="425" t="s">
        <v>648</v>
      </c>
      <c r="F9395" s="425">
        <v>528004120002</v>
      </c>
      <c r="G9395" s="425" t="s">
        <v>642</v>
      </c>
      <c r="H9395" s="425">
        <v>583144</v>
      </c>
      <c r="I9395" s="425" t="s">
        <v>40</v>
      </c>
      <c r="J9395" s="425">
        <v>202302</v>
      </c>
      <c r="K9395" s="425">
        <v>44890</v>
      </c>
      <c r="L9395" s="425" t="s">
        <v>644</v>
      </c>
      <c r="M9395" s="425">
        <v>-4.78</v>
      </c>
      <c r="N9395" s="425">
        <v>-0.01</v>
      </c>
      <c r="O9395" s="425" t="s">
        <v>645</v>
      </c>
      <c r="P9395" s="432">
        <v>-0.01</v>
      </c>
      <c r="Q9395" s="425">
        <v>30543689</v>
      </c>
      <c r="R9395" s="425" t="s">
        <v>646</v>
      </c>
      <c r="S9395" s="425">
        <v>9985201</v>
      </c>
      <c r="T9395" s="425" t="s">
        <v>735</v>
      </c>
    </row>
    <row r="9396" spans="1:20" s="425" customFormat="1" x14ac:dyDescent="0.25">
      <c r="A9396" s="425" t="s">
        <v>637</v>
      </c>
      <c r="B9396" s="425" t="s">
        <v>732</v>
      </c>
      <c r="C9396" s="425" t="s">
        <v>639</v>
      </c>
      <c r="D9396" s="425" t="s">
        <v>640</v>
      </c>
      <c r="E9396" s="425" t="s">
        <v>648</v>
      </c>
      <c r="F9396" s="425">
        <v>528004120002</v>
      </c>
      <c r="G9396" s="425" t="s">
        <v>642</v>
      </c>
      <c r="H9396" s="425">
        <v>583146</v>
      </c>
      <c r="I9396" s="425" t="s">
        <v>683</v>
      </c>
      <c r="J9396" s="425">
        <v>202302</v>
      </c>
      <c r="K9396" s="425">
        <v>44890</v>
      </c>
      <c r="L9396" s="425" t="s">
        <v>644</v>
      </c>
      <c r="M9396" s="425">
        <v>74.260000000000005</v>
      </c>
      <c r="N9396" s="425">
        <v>0.11</v>
      </c>
      <c r="O9396" s="425" t="s">
        <v>645</v>
      </c>
      <c r="P9396" s="432">
        <v>0.111</v>
      </c>
      <c r="Q9396" s="425">
        <v>30543689</v>
      </c>
      <c r="R9396" s="425" t="s">
        <v>646</v>
      </c>
      <c r="S9396" s="425">
        <v>9985201</v>
      </c>
      <c r="T9396" s="425" t="s">
        <v>740</v>
      </c>
    </row>
    <row r="9397" spans="1:20" s="425" customFormat="1" x14ac:dyDescent="0.25">
      <c r="A9397" s="425" t="s">
        <v>637</v>
      </c>
      <c r="B9397" s="425" t="s">
        <v>1220</v>
      </c>
      <c r="C9397" s="425" t="s">
        <v>639</v>
      </c>
      <c r="D9397" s="425" t="s">
        <v>651</v>
      </c>
      <c r="E9397" s="425" t="s">
        <v>652</v>
      </c>
      <c r="F9397" s="425">
        <v>528004120010</v>
      </c>
      <c r="G9397" s="425" t="s">
        <v>653</v>
      </c>
      <c r="H9397" s="425">
        <v>583608</v>
      </c>
      <c r="I9397" s="425" t="s">
        <v>203</v>
      </c>
      <c r="J9397" s="425">
        <v>202302</v>
      </c>
      <c r="K9397" s="425">
        <v>44890</v>
      </c>
      <c r="L9397" s="425" t="s">
        <v>644</v>
      </c>
      <c r="M9397" s="425">
        <v>-5463.36</v>
      </c>
      <c r="N9397" s="425">
        <v>-8.27</v>
      </c>
      <c r="O9397" s="425" t="s">
        <v>645</v>
      </c>
      <c r="P9397" s="432">
        <v>-8.3290000000000006</v>
      </c>
      <c r="Q9397" s="425">
        <v>30543689</v>
      </c>
      <c r="T9397" s="425" t="s">
        <v>4975</v>
      </c>
    </row>
    <row r="9398" spans="1:20" s="425" customFormat="1" x14ac:dyDescent="0.25">
      <c r="A9398" s="425" t="s">
        <v>637</v>
      </c>
      <c r="B9398" s="425" t="s">
        <v>4970</v>
      </c>
      <c r="C9398" s="425" t="s">
        <v>639</v>
      </c>
      <c r="D9398" s="425" t="s">
        <v>695</v>
      </c>
      <c r="E9398" s="425" t="s">
        <v>641</v>
      </c>
      <c r="F9398" s="425">
        <v>528004120004</v>
      </c>
      <c r="G9398" s="425" t="s">
        <v>2068</v>
      </c>
      <c r="H9398" s="425">
        <v>583566</v>
      </c>
      <c r="I9398" s="425" t="s">
        <v>100</v>
      </c>
      <c r="J9398" s="425">
        <v>202302</v>
      </c>
      <c r="K9398" s="425">
        <v>44890</v>
      </c>
      <c r="L9398" s="425" t="s">
        <v>644</v>
      </c>
      <c r="M9398" s="425">
        <v>-36000</v>
      </c>
      <c r="N9398" s="425">
        <v>-54.49</v>
      </c>
      <c r="O9398" s="425" t="s">
        <v>645</v>
      </c>
      <c r="P9398" s="432">
        <v>-54.88</v>
      </c>
      <c r="Q9398" s="425">
        <v>30543689</v>
      </c>
      <c r="T9398" s="425" t="s">
        <v>4971</v>
      </c>
    </row>
    <row r="9399" spans="1:20" s="425" customFormat="1" x14ac:dyDescent="0.25">
      <c r="A9399" s="425" t="s">
        <v>637</v>
      </c>
      <c r="B9399" s="425" t="s">
        <v>4970</v>
      </c>
      <c r="C9399" s="425" t="s">
        <v>639</v>
      </c>
      <c r="D9399" s="425" t="s">
        <v>695</v>
      </c>
      <c r="E9399" s="425" t="s">
        <v>641</v>
      </c>
      <c r="F9399" s="425">
        <v>528004120010</v>
      </c>
      <c r="G9399" s="425" t="s">
        <v>653</v>
      </c>
      <c r="H9399" s="425">
        <v>583590</v>
      </c>
      <c r="I9399" s="425" t="s">
        <v>170</v>
      </c>
      <c r="J9399" s="425">
        <v>202302</v>
      </c>
      <c r="K9399" s="425">
        <v>44890</v>
      </c>
      <c r="L9399" s="425" t="s">
        <v>644</v>
      </c>
      <c r="M9399" s="425">
        <v>36000</v>
      </c>
      <c r="N9399" s="425">
        <v>54.49</v>
      </c>
      <c r="O9399" s="425" t="s">
        <v>645</v>
      </c>
      <c r="P9399" s="432">
        <v>54.88</v>
      </c>
      <c r="Q9399" s="425">
        <v>30543689</v>
      </c>
      <c r="T9399" s="425" t="s">
        <v>4971</v>
      </c>
    </row>
    <row r="9400" spans="1:20" s="425" customFormat="1" x14ac:dyDescent="0.25">
      <c r="A9400" s="425" t="s">
        <v>637</v>
      </c>
      <c r="B9400" s="425" t="s">
        <v>1220</v>
      </c>
      <c r="C9400" s="425" t="s">
        <v>639</v>
      </c>
      <c r="D9400" s="425" t="s">
        <v>718</v>
      </c>
      <c r="E9400" s="425" t="s">
        <v>652</v>
      </c>
      <c r="F9400" s="425">
        <v>528004120010</v>
      </c>
      <c r="G9400" s="425" t="s">
        <v>653</v>
      </c>
      <c r="H9400" s="425">
        <v>583608</v>
      </c>
      <c r="I9400" s="425" t="s">
        <v>203</v>
      </c>
      <c r="J9400" s="425">
        <v>202302</v>
      </c>
      <c r="K9400" s="425">
        <v>44890</v>
      </c>
      <c r="L9400" s="425" t="s">
        <v>644</v>
      </c>
      <c r="M9400" s="425">
        <v>-488.98</v>
      </c>
      <c r="N9400" s="425">
        <v>-0.74</v>
      </c>
      <c r="O9400" s="425" t="s">
        <v>645</v>
      </c>
      <c r="P9400" s="432">
        <v>-0.745</v>
      </c>
      <c r="Q9400" s="425">
        <v>30543689</v>
      </c>
      <c r="T9400" s="425" t="s">
        <v>4973</v>
      </c>
    </row>
    <row r="9401" spans="1:20" s="425" customFormat="1" x14ac:dyDescent="0.25">
      <c r="A9401" s="425" t="s">
        <v>637</v>
      </c>
      <c r="B9401" s="425" t="s">
        <v>1220</v>
      </c>
      <c r="C9401" s="425" t="s">
        <v>639</v>
      </c>
      <c r="D9401" s="425" t="s">
        <v>718</v>
      </c>
      <c r="E9401" s="425" t="s">
        <v>652</v>
      </c>
      <c r="F9401" s="425">
        <v>528004120010</v>
      </c>
      <c r="G9401" s="425" t="s">
        <v>653</v>
      </c>
      <c r="H9401" s="425">
        <v>583608</v>
      </c>
      <c r="I9401" s="425" t="s">
        <v>203</v>
      </c>
      <c r="J9401" s="425">
        <v>202302</v>
      </c>
      <c r="K9401" s="425">
        <v>44890</v>
      </c>
      <c r="L9401" s="425" t="s">
        <v>644</v>
      </c>
      <c r="M9401" s="425">
        <v>-18336.75</v>
      </c>
      <c r="N9401" s="425">
        <v>-27.76</v>
      </c>
      <c r="O9401" s="425" t="s">
        <v>645</v>
      </c>
      <c r="P9401" s="432">
        <v>-27.959</v>
      </c>
      <c r="Q9401" s="425">
        <v>30543689</v>
      </c>
      <c r="T9401" s="425" t="s">
        <v>4972</v>
      </c>
    </row>
    <row r="9402" spans="1:20" s="425" customFormat="1" x14ac:dyDescent="0.25">
      <c r="A9402" s="425" t="s">
        <v>637</v>
      </c>
      <c r="B9402" s="425" t="s">
        <v>998</v>
      </c>
      <c r="C9402" s="425" t="s">
        <v>639</v>
      </c>
      <c r="D9402" s="425" t="s">
        <v>651</v>
      </c>
      <c r="E9402" s="425" t="s">
        <v>652</v>
      </c>
      <c r="F9402" s="425">
        <v>528004120010</v>
      </c>
      <c r="G9402" s="425" t="s">
        <v>653</v>
      </c>
      <c r="H9402" s="425">
        <v>583609</v>
      </c>
      <c r="I9402" s="425" t="s">
        <v>203</v>
      </c>
      <c r="J9402" s="425">
        <v>202302</v>
      </c>
      <c r="K9402" s="425">
        <v>44890</v>
      </c>
      <c r="L9402" s="425" t="s">
        <v>644</v>
      </c>
      <c r="M9402" s="425">
        <v>140000</v>
      </c>
      <c r="N9402" s="425">
        <v>211.91</v>
      </c>
      <c r="O9402" s="425" t="s">
        <v>645</v>
      </c>
      <c r="P9402" s="432">
        <v>213.42699999999999</v>
      </c>
      <c r="Q9402" s="425">
        <v>30543689</v>
      </c>
      <c r="T9402" s="425" t="s">
        <v>4969</v>
      </c>
    </row>
    <row r="9403" spans="1:20" s="425" customFormat="1" x14ac:dyDescent="0.25">
      <c r="A9403" s="425" t="s">
        <v>637</v>
      </c>
      <c r="B9403" s="425" t="s">
        <v>998</v>
      </c>
      <c r="C9403" s="425" t="s">
        <v>639</v>
      </c>
      <c r="D9403" s="425" t="s">
        <v>651</v>
      </c>
      <c r="E9403" s="425" t="s">
        <v>652</v>
      </c>
      <c r="F9403" s="425">
        <v>528004120010</v>
      </c>
      <c r="G9403" s="425" t="s">
        <v>653</v>
      </c>
      <c r="H9403" s="425">
        <v>583608</v>
      </c>
      <c r="I9403" s="425" t="s">
        <v>203</v>
      </c>
      <c r="J9403" s="425">
        <v>202302</v>
      </c>
      <c r="K9403" s="425">
        <v>44890</v>
      </c>
      <c r="L9403" s="425" t="s">
        <v>644</v>
      </c>
      <c r="M9403" s="425">
        <v>-140000</v>
      </c>
      <c r="N9403" s="425">
        <v>-211.91</v>
      </c>
      <c r="O9403" s="425" t="s">
        <v>645</v>
      </c>
      <c r="P9403" s="432">
        <v>-213.42699999999999</v>
      </c>
      <c r="Q9403" s="425">
        <v>30543689</v>
      </c>
      <c r="T9403" s="425" t="s">
        <v>4969</v>
      </c>
    </row>
    <row r="9404" spans="1:20" s="425" customFormat="1" x14ac:dyDescent="0.25">
      <c r="A9404" s="425" t="s">
        <v>637</v>
      </c>
      <c r="B9404" s="425" t="s">
        <v>1220</v>
      </c>
      <c r="C9404" s="425" t="s">
        <v>639</v>
      </c>
      <c r="D9404" s="425" t="s">
        <v>651</v>
      </c>
      <c r="E9404" s="425" t="s">
        <v>652</v>
      </c>
      <c r="F9404" s="425">
        <v>528004120010</v>
      </c>
      <c r="G9404" s="425" t="s">
        <v>653</v>
      </c>
      <c r="H9404" s="425">
        <v>583609</v>
      </c>
      <c r="I9404" s="425" t="s">
        <v>203</v>
      </c>
      <c r="J9404" s="425">
        <v>202302</v>
      </c>
      <c r="K9404" s="425">
        <v>44890</v>
      </c>
      <c r="L9404" s="425" t="s">
        <v>644</v>
      </c>
      <c r="M9404" s="425">
        <v>5463.36</v>
      </c>
      <c r="N9404" s="425">
        <v>8.27</v>
      </c>
      <c r="O9404" s="425" t="s">
        <v>645</v>
      </c>
      <c r="P9404" s="432">
        <v>8.3290000000000006</v>
      </c>
      <c r="Q9404" s="425">
        <v>30543689</v>
      </c>
      <c r="T9404" s="425" t="s">
        <v>4975</v>
      </c>
    </row>
    <row r="9405" spans="1:20" s="425" customFormat="1" x14ac:dyDescent="0.25">
      <c r="A9405" s="425" t="s">
        <v>637</v>
      </c>
      <c r="B9405" s="425" t="s">
        <v>1220</v>
      </c>
      <c r="C9405" s="425" t="s">
        <v>639</v>
      </c>
      <c r="D9405" s="425" t="s">
        <v>718</v>
      </c>
      <c r="E9405" s="425" t="s">
        <v>652</v>
      </c>
      <c r="F9405" s="425">
        <v>528004120010</v>
      </c>
      <c r="G9405" s="425" t="s">
        <v>653</v>
      </c>
      <c r="H9405" s="425">
        <v>583609</v>
      </c>
      <c r="I9405" s="425" t="s">
        <v>203</v>
      </c>
      <c r="J9405" s="425">
        <v>202302</v>
      </c>
      <c r="K9405" s="425">
        <v>44890</v>
      </c>
      <c r="L9405" s="425" t="s">
        <v>644</v>
      </c>
      <c r="M9405" s="425">
        <v>488.98</v>
      </c>
      <c r="N9405" s="425">
        <v>0.74</v>
      </c>
      <c r="O9405" s="425" t="s">
        <v>645</v>
      </c>
      <c r="P9405" s="432">
        <v>0.745</v>
      </c>
      <c r="Q9405" s="425">
        <v>30543689</v>
      </c>
      <c r="T9405" s="425" t="s">
        <v>4973</v>
      </c>
    </row>
    <row r="9406" spans="1:20" s="425" customFormat="1" x14ac:dyDescent="0.25">
      <c r="A9406" s="425" t="s">
        <v>637</v>
      </c>
      <c r="B9406" s="425" t="s">
        <v>1220</v>
      </c>
      <c r="C9406" s="425" t="s">
        <v>639</v>
      </c>
      <c r="D9406" s="425" t="s">
        <v>718</v>
      </c>
      <c r="E9406" s="425" t="s">
        <v>652</v>
      </c>
      <c r="F9406" s="425">
        <v>528004120010</v>
      </c>
      <c r="G9406" s="425" t="s">
        <v>653</v>
      </c>
      <c r="H9406" s="425">
        <v>583609</v>
      </c>
      <c r="I9406" s="425" t="s">
        <v>203</v>
      </c>
      <c r="J9406" s="425">
        <v>202302</v>
      </c>
      <c r="K9406" s="425">
        <v>44890</v>
      </c>
      <c r="L9406" s="425" t="s">
        <v>644</v>
      </c>
      <c r="M9406" s="425">
        <v>18336.75</v>
      </c>
      <c r="N9406" s="425">
        <v>27.76</v>
      </c>
      <c r="O9406" s="425" t="s">
        <v>645</v>
      </c>
      <c r="P9406" s="432">
        <v>27.959</v>
      </c>
      <c r="Q9406" s="425">
        <v>30543689</v>
      </c>
      <c r="T9406" s="425" t="s">
        <v>4972</v>
      </c>
    </row>
    <row r="9407" spans="1:20" s="425" customFormat="1" x14ac:dyDescent="0.25">
      <c r="A9407" s="425" t="s">
        <v>637</v>
      </c>
      <c r="B9407" s="425" t="s">
        <v>1220</v>
      </c>
      <c r="C9407" s="425" t="s">
        <v>639</v>
      </c>
      <c r="D9407" s="425" t="s">
        <v>663</v>
      </c>
      <c r="E9407" s="425" t="s">
        <v>652</v>
      </c>
      <c r="F9407" s="425">
        <v>528004120010</v>
      </c>
      <c r="G9407" s="425" t="s">
        <v>653</v>
      </c>
      <c r="H9407" s="425">
        <v>583608</v>
      </c>
      <c r="I9407" s="425" t="s">
        <v>203</v>
      </c>
      <c r="J9407" s="425">
        <v>202302</v>
      </c>
      <c r="K9407" s="425">
        <v>44890</v>
      </c>
      <c r="L9407" s="425" t="s">
        <v>644</v>
      </c>
      <c r="M9407" s="425">
        <v>-3796.37</v>
      </c>
      <c r="N9407" s="425">
        <v>-5.75</v>
      </c>
      <c r="O9407" s="425" t="s">
        <v>645</v>
      </c>
      <c r="P9407" s="432">
        <v>-5.7910000000000004</v>
      </c>
      <c r="Q9407" s="425">
        <v>30543689</v>
      </c>
      <c r="T9407" s="425" t="s">
        <v>4977</v>
      </c>
    </row>
    <row r="9408" spans="1:20" s="425" customFormat="1" x14ac:dyDescent="0.25">
      <c r="A9408" s="425" t="s">
        <v>637</v>
      </c>
      <c r="B9408" s="425" t="s">
        <v>1220</v>
      </c>
      <c r="C9408" s="425" t="s">
        <v>639</v>
      </c>
      <c r="D9408" s="425" t="s">
        <v>663</v>
      </c>
      <c r="E9408" s="425" t="s">
        <v>652</v>
      </c>
      <c r="F9408" s="425">
        <v>528004120010</v>
      </c>
      <c r="G9408" s="425" t="s">
        <v>653</v>
      </c>
      <c r="H9408" s="425">
        <v>583608</v>
      </c>
      <c r="I9408" s="425" t="s">
        <v>203</v>
      </c>
      <c r="J9408" s="425">
        <v>202302</v>
      </c>
      <c r="K9408" s="425">
        <v>44890</v>
      </c>
      <c r="L9408" s="425" t="s">
        <v>644</v>
      </c>
      <c r="M9408" s="425">
        <v>-45556.44</v>
      </c>
      <c r="N9408" s="425">
        <v>-68.959999999999994</v>
      </c>
      <c r="O9408" s="425" t="s">
        <v>645</v>
      </c>
      <c r="P9408" s="432">
        <v>-69.453999999999994</v>
      </c>
      <c r="Q9408" s="425">
        <v>30543689</v>
      </c>
      <c r="T9408" s="425" t="s">
        <v>4976</v>
      </c>
    </row>
    <row r="9409" spans="1:20" s="425" customFormat="1" x14ac:dyDescent="0.25">
      <c r="A9409" s="425" t="s">
        <v>637</v>
      </c>
      <c r="B9409" s="425" t="s">
        <v>1220</v>
      </c>
      <c r="C9409" s="425" t="s">
        <v>639</v>
      </c>
      <c r="D9409" s="425" t="s">
        <v>695</v>
      </c>
      <c r="E9409" s="425" t="s">
        <v>652</v>
      </c>
      <c r="F9409" s="425">
        <v>528004120010</v>
      </c>
      <c r="G9409" s="425" t="s">
        <v>653</v>
      </c>
      <c r="H9409" s="425">
        <v>583608</v>
      </c>
      <c r="I9409" s="425" t="s">
        <v>203</v>
      </c>
      <c r="J9409" s="425">
        <v>202302</v>
      </c>
      <c r="K9409" s="425">
        <v>44890</v>
      </c>
      <c r="L9409" s="425" t="s">
        <v>644</v>
      </c>
      <c r="M9409" s="425">
        <v>-10821.2</v>
      </c>
      <c r="N9409" s="425">
        <v>-16.38</v>
      </c>
      <c r="O9409" s="425" t="s">
        <v>645</v>
      </c>
      <c r="P9409" s="432">
        <v>-16.497</v>
      </c>
      <c r="Q9409" s="425">
        <v>30543689</v>
      </c>
      <c r="T9409" s="425" t="s">
        <v>4974</v>
      </c>
    </row>
    <row r="9410" spans="1:20" s="425" customFormat="1" x14ac:dyDescent="0.25">
      <c r="A9410" s="425" t="s">
        <v>637</v>
      </c>
      <c r="B9410" s="425" t="s">
        <v>1220</v>
      </c>
      <c r="C9410" s="425" t="s">
        <v>639</v>
      </c>
      <c r="D9410" s="425" t="s">
        <v>663</v>
      </c>
      <c r="E9410" s="425" t="s">
        <v>652</v>
      </c>
      <c r="F9410" s="425">
        <v>528004120010</v>
      </c>
      <c r="G9410" s="425" t="s">
        <v>653</v>
      </c>
      <c r="H9410" s="425">
        <v>583609</v>
      </c>
      <c r="I9410" s="425" t="s">
        <v>203</v>
      </c>
      <c r="J9410" s="425">
        <v>202302</v>
      </c>
      <c r="K9410" s="425">
        <v>44890</v>
      </c>
      <c r="L9410" s="425" t="s">
        <v>644</v>
      </c>
      <c r="M9410" s="425">
        <v>3796.37</v>
      </c>
      <c r="N9410" s="425">
        <v>5.75</v>
      </c>
      <c r="O9410" s="425" t="s">
        <v>645</v>
      </c>
      <c r="P9410" s="432">
        <v>5.7910000000000004</v>
      </c>
      <c r="Q9410" s="425">
        <v>30543689</v>
      </c>
      <c r="T9410" s="425" t="s">
        <v>4977</v>
      </c>
    </row>
    <row r="9411" spans="1:20" s="425" customFormat="1" x14ac:dyDescent="0.25">
      <c r="A9411" s="425" t="s">
        <v>637</v>
      </c>
      <c r="B9411" s="425" t="s">
        <v>1220</v>
      </c>
      <c r="C9411" s="425" t="s">
        <v>639</v>
      </c>
      <c r="D9411" s="425" t="s">
        <v>663</v>
      </c>
      <c r="E9411" s="425" t="s">
        <v>652</v>
      </c>
      <c r="F9411" s="425">
        <v>528004120010</v>
      </c>
      <c r="G9411" s="425" t="s">
        <v>653</v>
      </c>
      <c r="H9411" s="425">
        <v>583609</v>
      </c>
      <c r="I9411" s="425" t="s">
        <v>203</v>
      </c>
      <c r="J9411" s="425">
        <v>202302</v>
      </c>
      <c r="K9411" s="425">
        <v>44890</v>
      </c>
      <c r="L9411" s="425" t="s">
        <v>644</v>
      </c>
      <c r="M9411" s="425">
        <v>45556.44</v>
      </c>
      <c r="N9411" s="425">
        <v>68.959999999999994</v>
      </c>
      <c r="O9411" s="425" t="s">
        <v>645</v>
      </c>
      <c r="P9411" s="432">
        <v>69.453999999999994</v>
      </c>
      <c r="Q9411" s="425">
        <v>30543689</v>
      </c>
      <c r="T9411" s="425" t="s">
        <v>4976</v>
      </c>
    </row>
    <row r="9412" spans="1:20" s="425" customFormat="1" x14ac:dyDescent="0.25">
      <c r="A9412" s="425" t="s">
        <v>637</v>
      </c>
      <c r="B9412" s="425" t="s">
        <v>1220</v>
      </c>
      <c r="C9412" s="425" t="s">
        <v>639</v>
      </c>
      <c r="D9412" s="425" t="s">
        <v>695</v>
      </c>
      <c r="E9412" s="425" t="s">
        <v>652</v>
      </c>
      <c r="F9412" s="425">
        <v>528004120010</v>
      </c>
      <c r="G9412" s="425" t="s">
        <v>653</v>
      </c>
      <c r="H9412" s="425">
        <v>583609</v>
      </c>
      <c r="I9412" s="425" t="s">
        <v>203</v>
      </c>
      <c r="J9412" s="425">
        <v>202302</v>
      </c>
      <c r="K9412" s="425">
        <v>44890</v>
      </c>
      <c r="L9412" s="425" t="s">
        <v>644</v>
      </c>
      <c r="M9412" s="425">
        <v>10821.2</v>
      </c>
      <c r="N9412" s="425">
        <v>16.38</v>
      </c>
      <c r="O9412" s="425" t="s">
        <v>645</v>
      </c>
      <c r="P9412" s="432">
        <v>16.497</v>
      </c>
      <c r="Q9412" s="425">
        <v>30543689</v>
      </c>
      <c r="T9412" s="425" t="s">
        <v>4974</v>
      </c>
    </row>
    <row r="9413" spans="1:20" s="425" customFormat="1" x14ac:dyDescent="0.25">
      <c r="A9413" s="425" t="s">
        <v>637</v>
      </c>
      <c r="B9413" s="425" t="s">
        <v>1220</v>
      </c>
      <c r="C9413" s="425" t="s">
        <v>639</v>
      </c>
      <c r="D9413" s="425" t="s">
        <v>663</v>
      </c>
      <c r="E9413" s="425" t="s">
        <v>652</v>
      </c>
      <c r="F9413" s="425">
        <v>528004120010</v>
      </c>
      <c r="G9413" s="425" t="s">
        <v>653</v>
      </c>
      <c r="H9413" s="425">
        <v>583609</v>
      </c>
      <c r="I9413" s="425" t="s">
        <v>203</v>
      </c>
      <c r="J9413" s="425">
        <v>202302</v>
      </c>
      <c r="K9413" s="425">
        <v>44893</v>
      </c>
      <c r="L9413" s="425" t="s">
        <v>644</v>
      </c>
      <c r="M9413" s="425">
        <v>13287.3</v>
      </c>
      <c r="N9413" s="425">
        <v>20.11</v>
      </c>
      <c r="O9413" s="425" t="s">
        <v>645</v>
      </c>
      <c r="P9413" s="432">
        <v>20.254000000000001</v>
      </c>
      <c r="Q9413" s="425">
        <v>30543689</v>
      </c>
      <c r="T9413" s="425" t="s">
        <v>4979</v>
      </c>
    </row>
    <row r="9414" spans="1:20" s="425" customFormat="1" x14ac:dyDescent="0.25">
      <c r="A9414" s="425" t="s">
        <v>637</v>
      </c>
      <c r="B9414" s="425" t="s">
        <v>1220</v>
      </c>
      <c r="C9414" s="425" t="s">
        <v>639</v>
      </c>
      <c r="D9414" s="425" t="s">
        <v>695</v>
      </c>
      <c r="E9414" s="425" t="s">
        <v>652</v>
      </c>
      <c r="F9414" s="425">
        <v>528004120010</v>
      </c>
      <c r="G9414" s="425" t="s">
        <v>653</v>
      </c>
      <c r="H9414" s="425">
        <v>583609</v>
      </c>
      <c r="I9414" s="425" t="s">
        <v>203</v>
      </c>
      <c r="J9414" s="425">
        <v>202302</v>
      </c>
      <c r="K9414" s="425">
        <v>44893</v>
      </c>
      <c r="L9414" s="425" t="s">
        <v>644</v>
      </c>
      <c r="M9414" s="425">
        <v>48695.4</v>
      </c>
      <c r="N9414" s="425">
        <v>73.709999999999994</v>
      </c>
      <c r="O9414" s="425" t="s">
        <v>645</v>
      </c>
      <c r="P9414" s="432">
        <v>74.238</v>
      </c>
      <c r="Q9414" s="425">
        <v>30543689</v>
      </c>
      <c r="T9414" s="425" t="s">
        <v>4978</v>
      </c>
    </row>
    <row r="9415" spans="1:20" s="425" customFormat="1" x14ac:dyDescent="0.25">
      <c r="A9415" s="425" t="s">
        <v>637</v>
      </c>
      <c r="B9415" s="425" t="s">
        <v>1220</v>
      </c>
      <c r="C9415" s="425" t="s">
        <v>639</v>
      </c>
      <c r="D9415" s="425" t="s">
        <v>695</v>
      </c>
      <c r="E9415" s="425" t="s">
        <v>652</v>
      </c>
      <c r="F9415" s="425">
        <v>528004120010</v>
      </c>
      <c r="G9415" s="425" t="s">
        <v>653</v>
      </c>
      <c r="H9415" s="425">
        <v>583608</v>
      </c>
      <c r="I9415" s="425" t="s">
        <v>203</v>
      </c>
      <c r="J9415" s="425">
        <v>202302</v>
      </c>
      <c r="K9415" s="425">
        <v>44893</v>
      </c>
      <c r="L9415" s="425" t="s">
        <v>644</v>
      </c>
      <c r="M9415" s="425">
        <v>-48695.4</v>
      </c>
      <c r="N9415" s="425">
        <v>-73.709999999999994</v>
      </c>
      <c r="O9415" s="425" t="s">
        <v>645</v>
      </c>
      <c r="P9415" s="432">
        <v>-74.238</v>
      </c>
      <c r="Q9415" s="425">
        <v>30543689</v>
      </c>
      <c r="T9415" s="425" t="s">
        <v>4978</v>
      </c>
    </row>
    <row r="9416" spans="1:20" s="425" customFormat="1" x14ac:dyDescent="0.25">
      <c r="A9416" s="425" t="s">
        <v>637</v>
      </c>
      <c r="B9416" s="425" t="s">
        <v>1220</v>
      </c>
      <c r="C9416" s="425" t="s">
        <v>639</v>
      </c>
      <c r="D9416" s="425" t="s">
        <v>663</v>
      </c>
      <c r="E9416" s="425" t="s">
        <v>652</v>
      </c>
      <c r="F9416" s="425">
        <v>528004120010</v>
      </c>
      <c r="G9416" s="425" t="s">
        <v>653</v>
      </c>
      <c r="H9416" s="425">
        <v>583608</v>
      </c>
      <c r="I9416" s="425" t="s">
        <v>203</v>
      </c>
      <c r="J9416" s="425">
        <v>202302</v>
      </c>
      <c r="K9416" s="425">
        <v>44893</v>
      </c>
      <c r="L9416" s="425" t="s">
        <v>644</v>
      </c>
      <c r="M9416" s="425">
        <v>-13287.3</v>
      </c>
      <c r="N9416" s="425">
        <v>-20.11</v>
      </c>
      <c r="O9416" s="425" t="s">
        <v>645</v>
      </c>
      <c r="P9416" s="432">
        <v>-20.254000000000001</v>
      </c>
      <c r="Q9416" s="425">
        <v>30543689</v>
      </c>
      <c r="T9416" s="425" t="s">
        <v>4979</v>
      </c>
    </row>
    <row r="9417" spans="1:20" s="425" customFormat="1" x14ac:dyDescent="0.25">
      <c r="A9417" s="425" t="s">
        <v>637</v>
      </c>
      <c r="B9417" s="425" t="s">
        <v>1220</v>
      </c>
      <c r="C9417" s="425" t="s">
        <v>639</v>
      </c>
      <c r="D9417" s="425" t="s">
        <v>718</v>
      </c>
      <c r="E9417" s="425" t="s">
        <v>652</v>
      </c>
      <c r="F9417" s="425">
        <v>528004120010</v>
      </c>
      <c r="G9417" s="425" t="s">
        <v>653</v>
      </c>
      <c r="H9417" s="425">
        <v>583609</v>
      </c>
      <c r="I9417" s="425" t="s">
        <v>203</v>
      </c>
      <c r="J9417" s="425">
        <v>202302</v>
      </c>
      <c r="K9417" s="425">
        <v>44893</v>
      </c>
      <c r="L9417" s="425" t="s">
        <v>644</v>
      </c>
      <c r="M9417" s="425">
        <v>1589.19</v>
      </c>
      <c r="N9417" s="425">
        <v>2.41</v>
      </c>
      <c r="O9417" s="425" t="s">
        <v>645</v>
      </c>
      <c r="P9417" s="432">
        <v>2.427</v>
      </c>
      <c r="Q9417" s="425">
        <v>30543689</v>
      </c>
      <c r="T9417" s="425" t="s">
        <v>4981</v>
      </c>
    </row>
    <row r="9418" spans="1:20" s="425" customFormat="1" x14ac:dyDescent="0.25">
      <c r="A9418" s="425" t="s">
        <v>637</v>
      </c>
      <c r="B9418" s="425" t="s">
        <v>1220</v>
      </c>
      <c r="C9418" s="425" t="s">
        <v>639</v>
      </c>
      <c r="D9418" s="425" t="s">
        <v>651</v>
      </c>
      <c r="E9418" s="425" t="s">
        <v>652</v>
      </c>
      <c r="F9418" s="425">
        <v>528004120010</v>
      </c>
      <c r="G9418" s="425" t="s">
        <v>653</v>
      </c>
      <c r="H9418" s="425">
        <v>583609</v>
      </c>
      <c r="I9418" s="425" t="s">
        <v>203</v>
      </c>
      <c r="J9418" s="425">
        <v>202302</v>
      </c>
      <c r="K9418" s="425">
        <v>44893</v>
      </c>
      <c r="L9418" s="425" t="s">
        <v>644</v>
      </c>
      <c r="M9418" s="425">
        <v>18211.2</v>
      </c>
      <c r="N9418" s="425">
        <v>27.57</v>
      </c>
      <c r="O9418" s="425" t="s">
        <v>645</v>
      </c>
      <c r="P9418" s="432">
        <v>27.766999999999999</v>
      </c>
      <c r="Q9418" s="425">
        <v>30543689</v>
      </c>
      <c r="T9418" s="425" t="s">
        <v>4980</v>
      </c>
    </row>
    <row r="9419" spans="1:20" s="425" customFormat="1" x14ac:dyDescent="0.25">
      <c r="A9419" s="425" t="s">
        <v>637</v>
      </c>
      <c r="B9419" s="425" t="s">
        <v>1220</v>
      </c>
      <c r="C9419" s="425" t="s">
        <v>639</v>
      </c>
      <c r="D9419" s="425" t="s">
        <v>651</v>
      </c>
      <c r="E9419" s="425" t="s">
        <v>652</v>
      </c>
      <c r="F9419" s="425">
        <v>528004120010</v>
      </c>
      <c r="G9419" s="425" t="s">
        <v>653</v>
      </c>
      <c r="H9419" s="425">
        <v>583608</v>
      </c>
      <c r="I9419" s="425" t="s">
        <v>203</v>
      </c>
      <c r="J9419" s="425">
        <v>202302</v>
      </c>
      <c r="K9419" s="425">
        <v>44893</v>
      </c>
      <c r="L9419" s="425" t="s">
        <v>644</v>
      </c>
      <c r="M9419" s="425">
        <v>-18211.2</v>
      </c>
      <c r="N9419" s="425">
        <v>-27.57</v>
      </c>
      <c r="O9419" s="425" t="s">
        <v>645</v>
      </c>
      <c r="P9419" s="432">
        <v>-27.766999999999999</v>
      </c>
      <c r="Q9419" s="425">
        <v>30543689</v>
      </c>
      <c r="T9419" s="425" t="s">
        <v>4980</v>
      </c>
    </row>
    <row r="9420" spans="1:20" s="425" customFormat="1" x14ac:dyDescent="0.25">
      <c r="A9420" s="425" t="s">
        <v>637</v>
      </c>
      <c r="B9420" s="425" t="s">
        <v>998</v>
      </c>
      <c r="C9420" s="425" t="s">
        <v>639</v>
      </c>
      <c r="D9420" s="425" t="s">
        <v>718</v>
      </c>
      <c r="E9420" s="425" t="s">
        <v>652</v>
      </c>
      <c r="F9420" s="425">
        <v>528004120010</v>
      </c>
      <c r="G9420" s="425" t="s">
        <v>653</v>
      </c>
      <c r="H9420" s="425">
        <v>583609</v>
      </c>
      <c r="I9420" s="425" t="s">
        <v>203</v>
      </c>
      <c r="J9420" s="425">
        <v>202302</v>
      </c>
      <c r="K9420" s="425">
        <v>44893</v>
      </c>
      <c r="L9420" s="425" t="s">
        <v>644</v>
      </c>
      <c r="M9420" s="425">
        <v>600000</v>
      </c>
      <c r="N9420" s="425">
        <v>908.19</v>
      </c>
      <c r="O9420" s="425" t="s">
        <v>645</v>
      </c>
      <c r="P9420" s="432">
        <v>914.69299999999998</v>
      </c>
      <c r="Q9420" s="425">
        <v>30543689</v>
      </c>
      <c r="T9420" s="425" t="s">
        <v>4982</v>
      </c>
    </row>
    <row r="9421" spans="1:20" s="425" customFormat="1" x14ac:dyDescent="0.25">
      <c r="A9421" s="425" t="s">
        <v>637</v>
      </c>
      <c r="B9421" s="425" t="s">
        <v>998</v>
      </c>
      <c r="C9421" s="425" t="s">
        <v>639</v>
      </c>
      <c r="D9421" s="425" t="s">
        <v>718</v>
      </c>
      <c r="E9421" s="425" t="s">
        <v>652</v>
      </c>
      <c r="F9421" s="425">
        <v>528004120010</v>
      </c>
      <c r="G9421" s="425" t="s">
        <v>653</v>
      </c>
      <c r="H9421" s="425">
        <v>583608</v>
      </c>
      <c r="I9421" s="425" t="s">
        <v>203</v>
      </c>
      <c r="J9421" s="425">
        <v>202302</v>
      </c>
      <c r="K9421" s="425">
        <v>44893</v>
      </c>
      <c r="L9421" s="425" t="s">
        <v>644</v>
      </c>
      <c r="M9421" s="425">
        <v>-600000</v>
      </c>
      <c r="N9421" s="425">
        <v>-908.19</v>
      </c>
      <c r="O9421" s="425" t="s">
        <v>645</v>
      </c>
      <c r="P9421" s="432">
        <v>-914.69299999999998</v>
      </c>
      <c r="Q9421" s="425">
        <v>30543689</v>
      </c>
      <c r="T9421" s="425" t="s">
        <v>4982</v>
      </c>
    </row>
    <row r="9422" spans="1:20" s="425" customFormat="1" x14ac:dyDescent="0.25">
      <c r="A9422" s="425" t="s">
        <v>637</v>
      </c>
      <c r="B9422" s="425" t="s">
        <v>1220</v>
      </c>
      <c r="C9422" s="425" t="s">
        <v>639</v>
      </c>
      <c r="D9422" s="425" t="s">
        <v>718</v>
      </c>
      <c r="E9422" s="425" t="s">
        <v>652</v>
      </c>
      <c r="F9422" s="425">
        <v>528004120010</v>
      </c>
      <c r="G9422" s="425" t="s">
        <v>653</v>
      </c>
      <c r="H9422" s="425">
        <v>583608</v>
      </c>
      <c r="I9422" s="425" t="s">
        <v>203</v>
      </c>
      <c r="J9422" s="425">
        <v>202302</v>
      </c>
      <c r="K9422" s="425">
        <v>44893</v>
      </c>
      <c r="L9422" s="425" t="s">
        <v>644</v>
      </c>
      <c r="M9422" s="425">
        <v>-1589.19</v>
      </c>
      <c r="N9422" s="425">
        <v>-2.41</v>
      </c>
      <c r="O9422" s="425" t="s">
        <v>645</v>
      </c>
      <c r="P9422" s="432">
        <v>-2.427</v>
      </c>
      <c r="Q9422" s="425">
        <v>30543689</v>
      </c>
      <c r="T9422" s="425" t="s">
        <v>4981</v>
      </c>
    </row>
    <row r="9423" spans="1:20" s="425" customFormat="1" x14ac:dyDescent="0.25">
      <c r="A9423" s="425" t="s">
        <v>637</v>
      </c>
      <c r="B9423" s="425" t="s">
        <v>638</v>
      </c>
      <c r="C9423" s="425" t="s">
        <v>639</v>
      </c>
      <c r="D9423" s="425" t="s">
        <v>640</v>
      </c>
      <c r="E9423" s="425" t="s">
        <v>648</v>
      </c>
      <c r="F9423" s="425">
        <v>528004120002</v>
      </c>
      <c r="G9423" s="425" t="s">
        <v>642</v>
      </c>
      <c r="H9423" s="425">
        <v>583146</v>
      </c>
      <c r="I9423" s="425" t="s">
        <v>683</v>
      </c>
      <c r="J9423" s="425">
        <v>202302</v>
      </c>
      <c r="K9423" s="425">
        <v>44893</v>
      </c>
      <c r="L9423" s="425" t="s">
        <v>644</v>
      </c>
      <c r="M9423" s="425">
        <v>143.55000000000001</v>
      </c>
      <c r="N9423" s="425">
        <v>0.22</v>
      </c>
      <c r="O9423" s="425" t="s">
        <v>645</v>
      </c>
      <c r="P9423" s="432">
        <v>0.222</v>
      </c>
      <c r="Q9423" s="425">
        <v>30543689</v>
      </c>
      <c r="R9423" s="425" t="s">
        <v>646</v>
      </c>
      <c r="S9423" s="425">
        <v>9985201</v>
      </c>
      <c r="T9423" s="425" t="s">
        <v>4985</v>
      </c>
    </row>
    <row r="9424" spans="1:20" s="425" customFormat="1" x14ac:dyDescent="0.25">
      <c r="A9424" s="425" t="s">
        <v>637</v>
      </c>
      <c r="B9424" s="425" t="s">
        <v>638</v>
      </c>
      <c r="C9424" s="425" t="s">
        <v>639</v>
      </c>
      <c r="D9424" s="425" t="s">
        <v>640</v>
      </c>
      <c r="E9424" s="425" t="s">
        <v>648</v>
      </c>
      <c r="F9424" s="425">
        <v>528004120002</v>
      </c>
      <c r="G9424" s="425" t="s">
        <v>642</v>
      </c>
      <c r="H9424" s="425">
        <v>583146</v>
      </c>
      <c r="I9424" s="425" t="s">
        <v>683</v>
      </c>
      <c r="J9424" s="425">
        <v>202302</v>
      </c>
      <c r="K9424" s="425">
        <v>44893</v>
      </c>
      <c r="L9424" s="425" t="s">
        <v>644</v>
      </c>
      <c r="M9424" s="425">
        <v>143.55000000000001</v>
      </c>
      <c r="N9424" s="425">
        <v>0.22</v>
      </c>
      <c r="O9424" s="425" t="s">
        <v>645</v>
      </c>
      <c r="P9424" s="432">
        <v>0.222</v>
      </c>
      <c r="Q9424" s="425">
        <v>30543689</v>
      </c>
      <c r="R9424" s="425" t="s">
        <v>646</v>
      </c>
      <c r="S9424" s="425">
        <v>9985201</v>
      </c>
      <c r="T9424" s="425" t="s">
        <v>4984</v>
      </c>
    </row>
    <row r="9425" spans="1:20" s="425" customFormat="1" x14ac:dyDescent="0.25">
      <c r="A9425" s="425" t="s">
        <v>637</v>
      </c>
      <c r="B9425" s="425" t="s">
        <v>638</v>
      </c>
      <c r="C9425" s="425" t="s">
        <v>639</v>
      </c>
      <c r="D9425" s="425" t="s">
        <v>640</v>
      </c>
      <c r="E9425" s="425" t="s">
        <v>648</v>
      </c>
      <c r="F9425" s="425">
        <v>528004120002</v>
      </c>
      <c r="G9425" s="425" t="s">
        <v>642</v>
      </c>
      <c r="H9425" s="425">
        <v>583146</v>
      </c>
      <c r="I9425" s="425" t="s">
        <v>683</v>
      </c>
      <c r="J9425" s="425">
        <v>202302</v>
      </c>
      <c r="K9425" s="425">
        <v>44893</v>
      </c>
      <c r="L9425" s="425" t="s">
        <v>644</v>
      </c>
      <c r="M9425" s="425">
        <v>9152.61</v>
      </c>
      <c r="N9425" s="425">
        <v>13.85</v>
      </c>
      <c r="O9425" s="425" t="s">
        <v>645</v>
      </c>
      <c r="P9425" s="432">
        <v>13.949</v>
      </c>
      <c r="Q9425" s="425">
        <v>30543689</v>
      </c>
      <c r="R9425" s="425" t="s">
        <v>646</v>
      </c>
      <c r="S9425" s="425">
        <v>9985201</v>
      </c>
      <c r="T9425" s="425" t="s">
        <v>4983</v>
      </c>
    </row>
    <row r="9426" spans="1:20" s="425" customFormat="1" x14ac:dyDescent="0.25">
      <c r="A9426" s="425" t="s">
        <v>637</v>
      </c>
      <c r="B9426" s="425" t="s">
        <v>638</v>
      </c>
      <c r="C9426" s="425" t="s">
        <v>639</v>
      </c>
      <c r="D9426" s="425" t="s">
        <v>640</v>
      </c>
      <c r="E9426" s="425" t="s">
        <v>648</v>
      </c>
      <c r="F9426" s="425">
        <v>528004120002</v>
      </c>
      <c r="G9426" s="425" t="s">
        <v>642</v>
      </c>
      <c r="H9426" s="425">
        <v>583144</v>
      </c>
      <c r="I9426" s="425" t="s">
        <v>40</v>
      </c>
      <c r="J9426" s="425">
        <v>202302</v>
      </c>
      <c r="K9426" s="425">
        <v>44893</v>
      </c>
      <c r="L9426" s="425" t="s">
        <v>644</v>
      </c>
      <c r="M9426" s="425">
        <v>-143.55000000000001</v>
      </c>
      <c r="N9426" s="425">
        <v>-0.22</v>
      </c>
      <c r="O9426" s="425" t="s">
        <v>645</v>
      </c>
      <c r="P9426" s="432">
        <v>-0.222</v>
      </c>
      <c r="Q9426" s="425">
        <v>30543689</v>
      </c>
      <c r="R9426" s="425" t="s">
        <v>646</v>
      </c>
      <c r="S9426" s="425">
        <v>9985201</v>
      </c>
      <c r="T9426" s="425" t="s">
        <v>4985</v>
      </c>
    </row>
    <row r="9427" spans="1:20" s="425" customFormat="1" x14ac:dyDescent="0.25">
      <c r="A9427" s="425" t="s">
        <v>637</v>
      </c>
      <c r="B9427" s="425" t="s">
        <v>638</v>
      </c>
      <c r="C9427" s="425" t="s">
        <v>639</v>
      </c>
      <c r="D9427" s="425" t="s">
        <v>640</v>
      </c>
      <c r="E9427" s="425" t="s">
        <v>648</v>
      </c>
      <c r="F9427" s="425">
        <v>528004120002</v>
      </c>
      <c r="G9427" s="425" t="s">
        <v>642</v>
      </c>
      <c r="H9427" s="425">
        <v>583144</v>
      </c>
      <c r="I9427" s="425" t="s">
        <v>40</v>
      </c>
      <c r="J9427" s="425">
        <v>202302</v>
      </c>
      <c r="K9427" s="425">
        <v>44893</v>
      </c>
      <c r="L9427" s="425" t="s">
        <v>644</v>
      </c>
      <c r="M9427" s="425">
        <v>-143.55000000000001</v>
      </c>
      <c r="N9427" s="425">
        <v>-0.22</v>
      </c>
      <c r="O9427" s="425" t="s">
        <v>645</v>
      </c>
      <c r="P9427" s="432">
        <v>-0.222</v>
      </c>
      <c r="Q9427" s="425">
        <v>30543689</v>
      </c>
      <c r="R9427" s="425" t="s">
        <v>646</v>
      </c>
      <c r="S9427" s="425">
        <v>9985201</v>
      </c>
      <c r="T9427" s="425" t="s">
        <v>4984</v>
      </c>
    </row>
    <row r="9428" spans="1:20" s="425" customFormat="1" x14ac:dyDescent="0.25">
      <c r="A9428" s="425" t="s">
        <v>637</v>
      </c>
      <c r="B9428" s="425" t="s">
        <v>638</v>
      </c>
      <c r="C9428" s="425" t="s">
        <v>639</v>
      </c>
      <c r="D9428" s="425" t="s">
        <v>640</v>
      </c>
      <c r="E9428" s="425" t="s">
        <v>648</v>
      </c>
      <c r="F9428" s="425">
        <v>528004120002</v>
      </c>
      <c r="G9428" s="425" t="s">
        <v>642</v>
      </c>
      <c r="H9428" s="425">
        <v>583144</v>
      </c>
      <c r="I9428" s="425" t="s">
        <v>40</v>
      </c>
      <c r="J9428" s="425">
        <v>202302</v>
      </c>
      <c r="K9428" s="425">
        <v>44893</v>
      </c>
      <c r="L9428" s="425" t="s">
        <v>644</v>
      </c>
      <c r="M9428" s="425">
        <v>-9152.61</v>
      </c>
      <c r="N9428" s="425">
        <v>-13.85</v>
      </c>
      <c r="O9428" s="425" t="s">
        <v>645</v>
      </c>
      <c r="P9428" s="432">
        <v>-13.949</v>
      </c>
      <c r="Q9428" s="425">
        <v>30543689</v>
      </c>
      <c r="R9428" s="425" t="s">
        <v>646</v>
      </c>
      <c r="S9428" s="425">
        <v>9985201</v>
      </c>
      <c r="T9428" s="425" t="s">
        <v>4983</v>
      </c>
    </row>
    <row r="9429" spans="1:20" s="425" customFormat="1" x14ac:dyDescent="0.25">
      <c r="A9429" s="425" t="s">
        <v>637</v>
      </c>
      <c r="B9429" s="425" t="s">
        <v>1220</v>
      </c>
      <c r="C9429" s="425" t="s">
        <v>639</v>
      </c>
      <c r="D9429" s="425" t="s">
        <v>718</v>
      </c>
      <c r="E9429" s="425" t="s">
        <v>652</v>
      </c>
      <c r="F9429" s="425">
        <v>528004120010</v>
      </c>
      <c r="G9429" s="425" t="s">
        <v>653</v>
      </c>
      <c r="H9429" s="425">
        <v>583608</v>
      </c>
      <c r="I9429" s="425" t="s">
        <v>203</v>
      </c>
      <c r="J9429" s="425">
        <v>202302</v>
      </c>
      <c r="K9429" s="425">
        <v>44894</v>
      </c>
      <c r="L9429" s="425" t="s">
        <v>644</v>
      </c>
      <c r="M9429" s="425">
        <v>-427.86</v>
      </c>
      <c r="N9429" s="425">
        <v>-0.65</v>
      </c>
      <c r="O9429" s="425" t="s">
        <v>645</v>
      </c>
      <c r="P9429" s="432">
        <v>-0.65500000000000003</v>
      </c>
      <c r="Q9429" s="425">
        <v>30543689</v>
      </c>
      <c r="T9429" s="425" t="s">
        <v>4987</v>
      </c>
    </row>
    <row r="9430" spans="1:20" s="425" customFormat="1" x14ac:dyDescent="0.25">
      <c r="A9430" s="425" t="s">
        <v>637</v>
      </c>
      <c r="B9430" s="425" t="s">
        <v>1220</v>
      </c>
      <c r="C9430" s="425" t="s">
        <v>639</v>
      </c>
      <c r="D9430" s="425" t="s">
        <v>718</v>
      </c>
      <c r="E9430" s="425" t="s">
        <v>652</v>
      </c>
      <c r="F9430" s="425">
        <v>528004120010</v>
      </c>
      <c r="G9430" s="425" t="s">
        <v>653</v>
      </c>
      <c r="H9430" s="425">
        <v>583609</v>
      </c>
      <c r="I9430" s="425" t="s">
        <v>203</v>
      </c>
      <c r="J9430" s="425">
        <v>202302</v>
      </c>
      <c r="K9430" s="425">
        <v>44894</v>
      </c>
      <c r="L9430" s="425" t="s">
        <v>644</v>
      </c>
      <c r="M9430" s="425">
        <v>427.86</v>
      </c>
      <c r="N9430" s="425">
        <v>0.65</v>
      </c>
      <c r="O9430" s="425" t="s">
        <v>645</v>
      </c>
      <c r="P9430" s="432">
        <v>0.65500000000000003</v>
      </c>
      <c r="Q9430" s="425">
        <v>30543689</v>
      </c>
      <c r="T9430" s="425" t="s">
        <v>4987</v>
      </c>
    </row>
    <row r="9431" spans="1:20" s="425" customFormat="1" x14ac:dyDescent="0.25">
      <c r="A9431" s="425" t="s">
        <v>637</v>
      </c>
      <c r="B9431" s="425" t="s">
        <v>1213</v>
      </c>
      <c r="C9431" s="425" t="s">
        <v>639</v>
      </c>
      <c r="D9431" s="425" t="s">
        <v>663</v>
      </c>
      <c r="E9431" s="425" t="s">
        <v>652</v>
      </c>
      <c r="F9431" s="425">
        <v>528004120010</v>
      </c>
      <c r="G9431" s="425" t="s">
        <v>653</v>
      </c>
      <c r="H9431" s="425">
        <v>583608</v>
      </c>
      <c r="I9431" s="425" t="s">
        <v>203</v>
      </c>
      <c r="J9431" s="425">
        <v>202302</v>
      </c>
      <c r="K9431" s="425">
        <v>44894</v>
      </c>
      <c r="L9431" s="425" t="s">
        <v>644</v>
      </c>
      <c r="M9431" s="425">
        <v>10342.969999999999</v>
      </c>
      <c r="N9431" s="425">
        <v>15.66</v>
      </c>
      <c r="O9431" s="425" t="s">
        <v>645</v>
      </c>
      <c r="P9431" s="432">
        <v>15.772</v>
      </c>
      <c r="Q9431" s="425">
        <v>30543689</v>
      </c>
      <c r="T9431" s="425" t="s">
        <v>5530</v>
      </c>
    </row>
    <row r="9432" spans="1:20" s="425" customFormat="1" x14ac:dyDescent="0.25">
      <c r="A9432" s="425" t="s">
        <v>637</v>
      </c>
      <c r="B9432" s="425" t="s">
        <v>1213</v>
      </c>
      <c r="C9432" s="425" t="s">
        <v>639</v>
      </c>
      <c r="D9432" s="425" t="s">
        <v>663</v>
      </c>
      <c r="E9432" s="425" t="s">
        <v>652</v>
      </c>
      <c r="F9432" s="425">
        <v>528004120010</v>
      </c>
      <c r="G9432" s="425" t="s">
        <v>653</v>
      </c>
      <c r="H9432" s="425">
        <v>583609</v>
      </c>
      <c r="I9432" s="425" t="s">
        <v>203</v>
      </c>
      <c r="J9432" s="425">
        <v>202302</v>
      </c>
      <c r="K9432" s="425">
        <v>44894</v>
      </c>
      <c r="L9432" s="425" t="s">
        <v>644</v>
      </c>
      <c r="M9432" s="425">
        <v>-10342.969999999999</v>
      </c>
      <c r="N9432" s="425">
        <v>-15.66</v>
      </c>
      <c r="O9432" s="425" t="s">
        <v>645</v>
      </c>
      <c r="P9432" s="432">
        <v>-15.772</v>
      </c>
      <c r="Q9432" s="425">
        <v>30543689</v>
      </c>
      <c r="T9432" s="425" t="s">
        <v>5530</v>
      </c>
    </row>
    <row r="9433" spans="1:20" s="425" customFormat="1" x14ac:dyDescent="0.25">
      <c r="A9433" s="425" t="s">
        <v>637</v>
      </c>
      <c r="B9433" s="425" t="s">
        <v>828</v>
      </c>
      <c r="C9433" s="425" t="s">
        <v>639</v>
      </c>
      <c r="D9433" s="425" t="s">
        <v>663</v>
      </c>
      <c r="E9433" s="425" t="s">
        <v>652</v>
      </c>
      <c r="F9433" s="425">
        <v>528004120010</v>
      </c>
      <c r="G9433" s="425" t="s">
        <v>653</v>
      </c>
      <c r="H9433" s="425">
        <v>583591</v>
      </c>
      <c r="I9433" s="425" t="s">
        <v>172</v>
      </c>
      <c r="J9433" s="425">
        <v>202302</v>
      </c>
      <c r="K9433" s="425">
        <v>44894</v>
      </c>
      <c r="L9433" s="425" t="s">
        <v>644</v>
      </c>
      <c r="M9433" s="425">
        <v>-114921.9</v>
      </c>
      <c r="N9433" s="425">
        <v>-173.95</v>
      </c>
      <c r="O9433" s="425" t="s">
        <v>645</v>
      </c>
      <c r="P9433" s="432">
        <v>-175.196</v>
      </c>
      <c r="Q9433" s="425">
        <v>30543689</v>
      </c>
      <c r="R9433" s="425" t="s">
        <v>654</v>
      </c>
      <c r="S9433" s="425" t="s">
        <v>664</v>
      </c>
      <c r="T9433" s="425" t="s">
        <v>5531</v>
      </c>
    </row>
    <row r="9434" spans="1:20" s="425" customFormat="1" x14ac:dyDescent="0.25">
      <c r="A9434" s="425" t="s">
        <v>637</v>
      </c>
      <c r="B9434" s="425" t="s">
        <v>828</v>
      </c>
      <c r="C9434" s="425" t="s">
        <v>639</v>
      </c>
      <c r="D9434" s="425" t="s">
        <v>663</v>
      </c>
      <c r="E9434" s="425" t="s">
        <v>652</v>
      </c>
      <c r="F9434" s="425">
        <v>528004120010</v>
      </c>
      <c r="G9434" s="425" t="s">
        <v>653</v>
      </c>
      <c r="H9434" s="425">
        <v>583590</v>
      </c>
      <c r="I9434" s="425" t="s">
        <v>170</v>
      </c>
      <c r="J9434" s="425">
        <v>202302</v>
      </c>
      <c r="K9434" s="425">
        <v>44894</v>
      </c>
      <c r="L9434" s="425" t="s">
        <v>644</v>
      </c>
      <c r="M9434" s="425">
        <v>114921.9</v>
      </c>
      <c r="N9434" s="425">
        <v>173.95</v>
      </c>
      <c r="O9434" s="425" t="s">
        <v>645</v>
      </c>
      <c r="P9434" s="432">
        <v>175.196</v>
      </c>
      <c r="Q9434" s="425">
        <v>30543689</v>
      </c>
      <c r="R9434" s="425" t="s">
        <v>654</v>
      </c>
      <c r="S9434" s="425" t="s">
        <v>664</v>
      </c>
      <c r="T9434" s="425" t="s">
        <v>5531</v>
      </c>
    </row>
    <row r="9435" spans="1:20" s="425" customFormat="1" x14ac:dyDescent="0.25">
      <c r="A9435" s="425" t="s">
        <v>637</v>
      </c>
      <c r="B9435" s="425" t="s">
        <v>831</v>
      </c>
      <c r="C9435" s="425" t="s">
        <v>639</v>
      </c>
      <c r="D9435" s="425" t="s">
        <v>695</v>
      </c>
      <c r="E9435" s="425" t="s">
        <v>673</v>
      </c>
      <c r="F9435" s="425">
        <v>528004120002</v>
      </c>
      <c r="G9435" s="425" t="s">
        <v>642</v>
      </c>
      <c r="H9435" s="425">
        <v>583133</v>
      </c>
      <c r="I9435" s="425" t="s">
        <v>29</v>
      </c>
      <c r="J9435" s="425">
        <v>202302</v>
      </c>
      <c r="K9435" s="425">
        <v>44895</v>
      </c>
      <c r="L9435" s="425" t="s">
        <v>644</v>
      </c>
      <c r="M9435" s="425">
        <v>45594.32</v>
      </c>
      <c r="N9435" s="425">
        <v>69.010000000000005</v>
      </c>
      <c r="O9435" s="425" t="s">
        <v>645</v>
      </c>
      <c r="P9435" s="432">
        <v>69.504000000000005</v>
      </c>
      <c r="Q9435" s="425">
        <v>30543689</v>
      </c>
      <c r="R9435" s="425" t="s">
        <v>646</v>
      </c>
      <c r="S9435" s="425">
        <v>2046481</v>
      </c>
      <c r="T9435" s="425" t="s">
        <v>5108</v>
      </c>
    </row>
    <row r="9436" spans="1:20" s="425" customFormat="1" x14ac:dyDescent="0.25">
      <c r="A9436" s="425" t="s">
        <v>637</v>
      </c>
      <c r="B9436" s="425" t="s">
        <v>831</v>
      </c>
      <c r="C9436" s="425" t="s">
        <v>639</v>
      </c>
      <c r="D9436" s="425" t="s">
        <v>640</v>
      </c>
      <c r="E9436" s="425" t="s">
        <v>673</v>
      </c>
      <c r="F9436" s="425">
        <v>528004120002</v>
      </c>
      <c r="G9436" s="425" t="s">
        <v>642</v>
      </c>
      <c r="H9436" s="425">
        <v>583133</v>
      </c>
      <c r="I9436" s="425" t="s">
        <v>29</v>
      </c>
      <c r="J9436" s="425">
        <v>202302</v>
      </c>
      <c r="K9436" s="425">
        <v>44895</v>
      </c>
      <c r="L9436" s="425" t="s">
        <v>644</v>
      </c>
      <c r="M9436" s="425">
        <v>1756.94</v>
      </c>
      <c r="N9436" s="425">
        <v>2.66</v>
      </c>
      <c r="O9436" s="425" t="s">
        <v>645</v>
      </c>
      <c r="P9436" s="432">
        <v>2.6789999999999998</v>
      </c>
      <c r="Q9436" s="425">
        <v>30543689</v>
      </c>
      <c r="R9436" s="425" t="s">
        <v>646</v>
      </c>
      <c r="S9436" s="425">
        <v>2012905</v>
      </c>
      <c r="T9436" s="425" t="s">
        <v>5017</v>
      </c>
    </row>
    <row r="9437" spans="1:20" s="425" customFormat="1" x14ac:dyDescent="0.25">
      <c r="A9437" s="425" t="s">
        <v>637</v>
      </c>
      <c r="B9437" s="425" t="s">
        <v>1525</v>
      </c>
      <c r="C9437" s="425" t="s">
        <v>639</v>
      </c>
      <c r="D9437" s="425" t="s">
        <v>651</v>
      </c>
      <c r="E9437" s="425" t="s">
        <v>667</v>
      </c>
      <c r="F9437" s="425">
        <v>528004120010</v>
      </c>
      <c r="G9437" s="425" t="s">
        <v>653</v>
      </c>
      <c r="H9437" s="425">
        <v>583598</v>
      </c>
      <c r="I9437" s="425" t="s">
        <v>179</v>
      </c>
      <c r="J9437" s="425">
        <v>202302</v>
      </c>
      <c r="K9437" s="425">
        <v>44895</v>
      </c>
      <c r="L9437" s="425" t="s">
        <v>644</v>
      </c>
      <c r="M9437" s="425">
        <v>-302316.67</v>
      </c>
      <c r="N9437" s="425">
        <v>-457.6</v>
      </c>
      <c r="O9437" s="425" t="s">
        <v>645</v>
      </c>
      <c r="P9437" s="432">
        <v>-460.87700000000001</v>
      </c>
      <c r="Q9437" s="425">
        <v>30543689</v>
      </c>
      <c r="R9437" s="425" t="s">
        <v>668</v>
      </c>
      <c r="S9437" s="425" t="s">
        <v>1547</v>
      </c>
      <c r="T9437" s="425" t="s">
        <v>1548</v>
      </c>
    </row>
    <row r="9438" spans="1:20" s="425" customFormat="1" x14ac:dyDescent="0.25">
      <c r="A9438" s="425" t="s">
        <v>637</v>
      </c>
      <c r="B9438" s="425" t="s">
        <v>1525</v>
      </c>
      <c r="C9438" s="425" t="s">
        <v>639</v>
      </c>
      <c r="D9438" s="425" t="s">
        <v>651</v>
      </c>
      <c r="E9438" s="425" t="s">
        <v>667</v>
      </c>
      <c r="F9438" s="425">
        <v>528004120010</v>
      </c>
      <c r="G9438" s="425" t="s">
        <v>653</v>
      </c>
      <c r="H9438" s="425">
        <v>583598</v>
      </c>
      <c r="I9438" s="425" t="s">
        <v>179</v>
      </c>
      <c r="J9438" s="425">
        <v>202302</v>
      </c>
      <c r="K9438" s="425">
        <v>44895</v>
      </c>
      <c r="L9438" s="425" t="s">
        <v>644</v>
      </c>
      <c r="M9438" s="425">
        <v>-302316.67</v>
      </c>
      <c r="N9438" s="425">
        <v>-457.6</v>
      </c>
      <c r="O9438" s="425" t="s">
        <v>645</v>
      </c>
      <c r="P9438" s="432">
        <v>-460.87700000000001</v>
      </c>
      <c r="Q9438" s="425">
        <v>30543689</v>
      </c>
      <c r="R9438" s="425" t="s">
        <v>668</v>
      </c>
      <c r="S9438" s="425" t="s">
        <v>1545</v>
      </c>
      <c r="T9438" s="425" t="s">
        <v>1546</v>
      </c>
    </row>
    <row r="9439" spans="1:20" s="425" customFormat="1" x14ac:dyDescent="0.25">
      <c r="A9439" s="425" t="s">
        <v>637</v>
      </c>
      <c r="B9439" s="425" t="s">
        <v>1525</v>
      </c>
      <c r="C9439" s="425" t="s">
        <v>639</v>
      </c>
      <c r="D9439" s="425" t="s">
        <v>651</v>
      </c>
      <c r="E9439" s="425" t="s">
        <v>667</v>
      </c>
      <c r="F9439" s="425">
        <v>528004120010</v>
      </c>
      <c r="G9439" s="425" t="s">
        <v>653</v>
      </c>
      <c r="H9439" s="425">
        <v>583598</v>
      </c>
      <c r="I9439" s="425" t="s">
        <v>179</v>
      </c>
      <c r="J9439" s="425">
        <v>202302</v>
      </c>
      <c r="K9439" s="425">
        <v>44895</v>
      </c>
      <c r="L9439" s="425" t="s">
        <v>644</v>
      </c>
      <c r="M9439" s="425">
        <v>-302316.67</v>
      </c>
      <c r="N9439" s="425">
        <v>-457.6</v>
      </c>
      <c r="O9439" s="425" t="s">
        <v>645</v>
      </c>
      <c r="P9439" s="432">
        <v>-460.87700000000001</v>
      </c>
      <c r="Q9439" s="425">
        <v>30543689</v>
      </c>
      <c r="R9439" s="425" t="s">
        <v>668</v>
      </c>
      <c r="S9439" s="425" t="s">
        <v>1549</v>
      </c>
      <c r="T9439" s="425" t="s">
        <v>1550</v>
      </c>
    </row>
    <row r="9440" spans="1:20" s="425" customFormat="1" x14ac:dyDescent="0.25">
      <c r="A9440" s="425" t="s">
        <v>637</v>
      </c>
      <c r="B9440" s="425" t="s">
        <v>1525</v>
      </c>
      <c r="C9440" s="425" t="s">
        <v>639</v>
      </c>
      <c r="D9440" s="425" t="s">
        <v>651</v>
      </c>
      <c r="E9440" s="425" t="s">
        <v>667</v>
      </c>
      <c r="F9440" s="425">
        <v>528004120010</v>
      </c>
      <c r="G9440" s="425" t="s">
        <v>653</v>
      </c>
      <c r="H9440" s="425">
        <v>583596</v>
      </c>
      <c r="I9440" s="425" t="s">
        <v>181</v>
      </c>
      <c r="J9440" s="425">
        <v>202302</v>
      </c>
      <c r="K9440" s="425">
        <v>44895</v>
      </c>
      <c r="L9440" s="425" t="s">
        <v>644</v>
      </c>
      <c r="M9440" s="425">
        <v>-302316.67</v>
      </c>
      <c r="N9440" s="425">
        <v>-457.6</v>
      </c>
      <c r="O9440" s="425" t="s">
        <v>645</v>
      </c>
      <c r="P9440" s="432">
        <v>-460.87700000000001</v>
      </c>
      <c r="Q9440" s="425">
        <v>30543689</v>
      </c>
      <c r="R9440" s="425" t="s">
        <v>668</v>
      </c>
      <c r="S9440" s="425" t="s">
        <v>1549</v>
      </c>
      <c r="T9440" s="425" t="s">
        <v>1684</v>
      </c>
    </row>
    <row r="9441" spans="1:20" s="425" customFormat="1" x14ac:dyDescent="0.25">
      <c r="A9441" s="425" t="s">
        <v>637</v>
      </c>
      <c r="B9441" s="425" t="s">
        <v>1525</v>
      </c>
      <c r="C9441" s="425" t="s">
        <v>639</v>
      </c>
      <c r="D9441" s="425" t="s">
        <v>651</v>
      </c>
      <c r="E9441" s="425" t="s">
        <v>667</v>
      </c>
      <c r="F9441" s="425">
        <v>528004120010</v>
      </c>
      <c r="G9441" s="425" t="s">
        <v>653</v>
      </c>
      <c r="H9441" s="425">
        <v>583596</v>
      </c>
      <c r="I9441" s="425" t="s">
        <v>181</v>
      </c>
      <c r="J9441" s="425">
        <v>202302</v>
      </c>
      <c r="K9441" s="425">
        <v>44895</v>
      </c>
      <c r="L9441" s="425" t="s">
        <v>644</v>
      </c>
      <c r="M9441" s="425">
        <v>-302316.67</v>
      </c>
      <c r="N9441" s="425">
        <v>-457.6</v>
      </c>
      <c r="O9441" s="425" t="s">
        <v>645</v>
      </c>
      <c r="P9441" s="432">
        <v>-460.87700000000001</v>
      </c>
      <c r="Q9441" s="425">
        <v>30543689</v>
      </c>
      <c r="R9441" s="425" t="s">
        <v>668</v>
      </c>
      <c r="S9441" s="425" t="s">
        <v>1547</v>
      </c>
      <c r="T9441" s="425" t="s">
        <v>1683</v>
      </c>
    </row>
    <row r="9442" spans="1:20" s="425" customFormat="1" x14ac:dyDescent="0.25">
      <c r="A9442" s="425" t="s">
        <v>637</v>
      </c>
      <c r="B9442" s="425" t="s">
        <v>1525</v>
      </c>
      <c r="C9442" s="425" t="s">
        <v>639</v>
      </c>
      <c r="D9442" s="425" t="s">
        <v>651</v>
      </c>
      <c r="E9442" s="425" t="s">
        <v>667</v>
      </c>
      <c r="F9442" s="425">
        <v>528004120010</v>
      </c>
      <c r="G9442" s="425" t="s">
        <v>653</v>
      </c>
      <c r="H9442" s="425">
        <v>583596</v>
      </c>
      <c r="I9442" s="425" t="s">
        <v>181</v>
      </c>
      <c r="J9442" s="425">
        <v>202302</v>
      </c>
      <c r="K9442" s="425">
        <v>44895</v>
      </c>
      <c r="L9442" s="425" t="s">
        <v>644</v>
      </c>
      <c r="M9442" s="425">
        <v>-302316.67</v>
      </c>
      <c r="N9442" s="425">
        <v>-457.6</v>
      </c>
      <c r="O9442" s="425" t="s">
        <v>645</v>
      </c>
      <c r="P9442" s="432">
        <v>-460.87700000000001</v>
      </c>
      <c r="Q9442" s="425">
        <v>30543689</v>
      </c>
      <c r="R9442" s="425" t="s">
        <v>668</v>
      </c>
      <c r="S9442" s="425" t="s">
        <v>1545</v>
      </c>
      <c r="T9442" s="425" t="s">
        <v>1682</v>
      </c>
    </row>
    <row r="9443" spans="1:20" s="425" customFormat="1" x14ac:dyDescent="0.25">
      <c r="A9443" s="425" t="s">
        <v>637</v>
      </c>
      <c r="B9443" s="425" t="s">
        <v>1525</v>
      </c>
      <c r="C9443" s="425" t="s">
        <v>639</v>
      </c>
      <c r="D9443" s="425" t="s">
        <v>651</v>
      </c>
      <c r="E9443" s="425" t="s">
        <v>667</v>
      </c>
      <c r="F9443" s="425">
        <v>528004120010</v>
      </c>
      <c r="G9443" s="425" t="s">
        <v>653</v>
      </c>
      <c r="H9443" s="425">
        <v>583596</v>
      </c>
      <c r="I9443" s="425" t="s">
        <v>181</v>
      </c>
      <c r="J9443" s="425">
        <v>202302</v>
      </c>
      <c r="K9443" s="425">
        <v>44895</v>
      </c>
      <c r="L9443" s="425" t="s">
        <v>644</v>
      </c>
      <c r="M9443" s="425">
        <v>302316.67</v>
      </c>
      <c r="N9443" s="425">
        <v>457.6</v>
      </c>
      <c r="O9443" s="425" t="s">
        <v>645</v>
      </c>
      <c r="P9443" s="432">
        <v>460.87700000000001</v>
      </c>
      <c r="Q9443" s="425">
        <v>30543689</v>
      </c>
      <c r="R9443" s="425" t="s">
        <v>668</v>
      </c>
      <c r="S9443" s="425" t="s">
        <v>1547</v>
      </c>
      <c r="T9443" s="425" t="s">
        <v>1548</v>
      </c>
    </row>
    <row r="9444" spans="1:20" s="425" customFormat="1" x14ac:dyDescent="0.25">
      <c r="A9444" s="425" t="s">
        <v>637</v>
      </c>
      <c r="B9444" s="425" t="s">
        <v>1525</v>
      </c>
      <c r="C9444" s="425" t="s">
        <v>639</v>
      </c>
      <c r="D9444" s="425" t="s">
        <v>651</v>
      </c>
      <c r="E9444" s="425" t="s">
        <v>667</v>
      </c>
      <c r="F9444" s="425">
        <v>528004120010</v>
      </c>
      <c r="G9444" s="425" t="s">
        <v>653</v>
      </c>
      <c r="H9444" s="425">
        <v>583596</v>
      </c>
      <c r="I9444" s="425" t="s">
        <v>181</v>
      </c>
      <c r="J9444" s="425">
        <v>202302</v>
      </c>
      <c r="K9444" s="425">
        <v>44895</v>
      </c>
      <c r="L9444" s="425" t="s">
        <v>644</v>
      </c>
      <c r="M9444" s="425">
        <v>302316.67</v>
      </c>
      <c r="N9444" s="425">
        <v>457.6</v>
      </c>
      <c r="O9444" s="425" t="s">
        <v>645</v>
      </c>
      <c r="P9444" s="432">
        <v>460.87700000000001</v>
      </c>
      <c r="Q9444" s="425">
        <v>30543689</v>
      </c>
      <c r="R9444" s="425" t="s">
        <v>668</v>
      </c>
      <c r="S9444" s="425" t="s">
        <v>1545</v>
      </c>
      <c r="T9444" s="425" t="s">
        <v>1546</v>
      </c>
    </row>
    <row r="9445" spans="1:20" s="425" customFormat="1" x14ac:dyDescent="0.25">
      <c r="A9445" s="425" t="s">
        <v>637</v>
      </c>
      <c r="B9445" s="425" t="s">
        <v>1525</v>
      </c>
      <c r="C9445" s="425" t="s">
        <v>639</v>
      </c>
      <c r="D9445" s="425" t="s">
        <v>651</v>
      </c>
      <c r="E9445" s="425" t="s">
        <v>667</v>
      </c>
      <c r="F9445" s="425">
        <v>528004120010</v>
      </c>
      <c r="G9445" s="425" t="s">
        <v>653</v>
      </c>
      <c r="H9445" s="425">
        <v>583596</v>
      </c>
      <c r="I9445" s="425" t="s">
        <v>181</v>
      </c>
      <c r="J9445" s="425">
        <v>202302</v>
      </c>
      <c r="K9445" s="425">
        <v>44895</v>
      </c>
      <c r="L9445" s="425" t="s">
        <v>644</v>
      </c>
      <c r="M9445" s="425">
        <v>302316.67</v>
      </c>
      <c r="N9445" s="425">
        <v>457.6</v>
      </c>
      <c r="O9445" s="425" t="s">
        <v>645</v>
      </c>
      <c r="P9445" s="432">
        <v>460.87700000000001</v>
      </c>
      <c r="Q9445" s="425">
        <v>30543689</v>
      </c>
      <c r="R9445" s="425" t="s">
        <v>668</v>
      </c>
      <c r="S9445" s="425" t="s">
        <v>1549</v>
      </c>
      <c r="T9445" s="425" t="s">
        <v>1550</v>
      </c>
    </row>
    <row r="9446" spans="1:20" s="425" customFormat="1" x14ac:dyDescent="0.25">
      <c r="A9446" s="425" t="s">
        <v>637</v>
      </c>
      <c r="B9446" s="425" t="s">
        <v>1525</v>
      </c>
      <c r="C9446" s="425" t="s">
        <v>639</v>
      </c>
      <c r="D9446" s="425" t="s">
        <v>651</v>
      </c>
      <c r="E9446" s="425" t="s">
        <v>667</v>
      </c>
      <c r="F9446" s="425">
        <v>528004120010</v>
      </c>
      <c r="G9446" s="425" t="s">
        <v>653</v>
      </c>
      <c r="H9446" s="425">
        <v>583598</v>
      </c>
      <c r="I9446" s="425" t="s">
        <v>179</v>
      </c>
      <c r="J9446" s="425">
        <v>202302</v>
      </c>
      <c r="K9446" s="425">
        <v>44895</v>
      </c>
      <c r="L9446" s="425" t="s">
        <v>644</v>
      </c>
      <c r="M9446" s="425">
        <v>302316.67</v>
      </c>
      <c r="N9446" s="425">
        <v>457.6</v>
      </c>
      <c r="O9446" s="425" t="s">
        <v>645</v>
      </c>
      <c r="P9446" s="432">
        <v>460.87700000000001</v>
      </c>
      <c r="Q9446" s="425">
        <v>30543689</v>
      </c>
      <c r="R9446" s="425" t="s">
        <v>668</v>
      </c>
      <c r="S9446" s="425" t="s">
        <v>1549</v>
      </c>
      <c r="T9446" s="425" t="s">
        <v>1684</v>
      </c>
    </row>
    <row r="9447" spans="1:20" s="425" customFormat="1" x14ac:dyDescent="0.25">
      <c r="A9447" s="425" t="s">
        <v>637</v>
      </c>
      <c r="B9447" s="425" t="s">
        <v>1525</v>
      </c>
      <c r="C9447" s="425" t="s">
        <v>639</v>
      </c>
      <c r="D9447" s="425" t="s">
        <v>651</v>
      </c>
      <c r="E9447" s="425" t="s">
        <v>667</v>
      </c>
      <c r="F9447" s="425">
        <v>528004120010</v>
      </c>
      <c r="G9447" s="425" t="s">
        <v>653</v>
      </c>
      <c r="H9447" s="425">
        <v>583598</v>
      </c>
      <c r="I9447" s="425" t="s">
        <v>179</v>
      </c>
      <c r="J9447" s="425">
        <v>202302</v>
      </c>
      <c r="K9447" s="425">
        <v>44895</v>
      </c>
      <c r="L9447" s="425" t="s">
        <v>644</v>
      </c>
      <c r="M9447" s="425">
        <v>302316.67</v>
      </c>
      <c r="N9447" s="425">
        <v>457.6</v>
      </c>
      <c r="O9447" s="425" t="s">
        <v>645</v>
      </c>
      <c r="P9447" s="432">
        <v>460.87700000000001</v>
      </c>
      <c r="Q9447" s="425">
        <v>30543689</v>
      </c>
      <c r="R9447" s="425" t="s">
        <v>668</v>
      </c>
      <c r="S9447" s="425" t="s">
        <v>1547</v>
      </c>
      <c r="T9447" s="425" t="s">
        <v>1683</v>
      </c>
    </row>
    <row r="9448" spans="1:20" s="425" customFormat="1" x14ac:dyDescent="0.25">
      <c r="A9448" s="425" t="s">
        <v>637</v>
      </c>
      <c r="B9448" s="425" t="s">
        <v>1525</v>
      </c>
      <c r="C9448" s="425" t="s">
        <v>639</v>
      </c>
      <c r="D9448" s="425" t="s">
        <v>651</v>
      </c>
      <c r="E9448" s="425" t="s">
        <v>667</v>
      </c>
      <c r="F9448" s="425">
        <v>528004120010</v>
      </c>
      <c r="G9448" s="425" t="s">
        <v>653</v>
      </c>
      <c r="H9448" s="425">
        <v>583598</v>
      </c>
      <c r="I9448" s="425" t="s">
        <v>179</v>
      </c>
      <c r="J9448" s="425">
        <v>202302</v>
      </c>
      <c r="K9448" s="425">
        <v>44895</v>
      </c>
      <c r="L9448" s="425" t="s">
        <v>644</v>
      </c>
      <c r="M9448" s="425">
        <v>302316.67</v>
      </c>
      <c r="N9448" s="425">
        <v>457.6</v>
      </c>
      <c r="O9448" s="425" t="s">
        <v>645</v>
      </c>
      <c r="P9448" s="432">
        <v>460.87700000000001</v>
      </c>
      <c r="Q9448" s="425">
        <v>30543689</v>
      </c>
      <c r="R9448" s="425" t="s">
        <v>668</v>
      </c>
      <c r="S9448" s="425" t="s">
        <v>1545</v>
      </c>
      <c r="T9448" s="425" t="s">
        <v>1682</v>
      </c>
    </row>
    <row r="9449" spans="1:20" s="425" customFormat="1" x14ac:dyDescent="0.25">
      <c r="A9449" s="425" t="s">
        <v>637</v>
      </c>
      <c r="B9449" s="425" t="s">
        <v>1313</v>
      </c>
      <c r="C9449" s="425" t="s">
        <v>639</v>
      </c>
      <c r="D9449" s="425" t="s">
        <v>718</v>
      </c>
      <c r="E9449" s="425" t="s">
        <v>641</v>
      </c>
      <c r="F9449" s="425">
        <v>528004120003</v>
      </c>
      <c r="G9449" s="425" t="s">
        <v>816</v>
      </c>
      <c r="H9449" s="425">
        <v>583561</v>
      </c>
      <c r="I9449" s="425" t="s">
        <v>982</v>
      </c>
      <c r="J9449" s="425">
        <v>202302</v>
      </c>
      <c r="K9449" s="425">
        <v>44895</v>
      </c>
      <c r="L9449" s="425" t="s">
        <v>644</v>
      </c>
      <c r="M9449" s="425">
        <v>102717.23</v>
      </c>
      <c r="N9449" s="425">
        <v>155.47999999999999</v>
      </c>
      <c r="O9449" s="425" t="s">
        <v>645</v>
      </c>
      <c r="P9449" s="432">
        <v>156.59299999999999</v>
      </c>
      <c r="Q9449" s="425">
        <v>30543689</v>
      </c>
      <c r="T9449" s="425" t="s">
        <v>4802</v>
      </c>
    </row>
    <row r="9450" spans="1:20" s="425" customFormat="1" x14ac:dyDescent="0.25">
      <c r="A9450" s="425" t="s">
        <v>637</v>
      </c>
      <c r="B9450" s="425" t="s">
        <v>1313</v>
      </c>
      <c r="C9450" s="425" t="s">
        <v>639</v>
      </c>
      <c r="D9450" s="425" t="s">
        <v>718</v>
      </c>
      <c r="E9450" s="425" t="s">
        <v>641</v>
      </c>
      <c r="F9450" s="425">
        <v>528004120003</v>
      </c>
      <c r="G9450" s="425" t="s">
        <v>816</v>
      </c>
      <c r="H9450" s="425">
        <v>583561</v>
      </c>
      <c r="I9450" s="425" t="s">
        <v>982</v>
      </c>
      <c r="J9450" s="425">
        <v>202302</v>
      </c>
      <c r="K9450" s="425">
        <v>44895</v>
      </c>
      <c r="L9450" s="425" t="s">
        <v>644</v>
      </c>
      <c r="M9450" s="425">
        <v>-102717.23</v>
      </c>
      <c r="N9450" s="425">
        <v>-155.47999999999999</v>
      </c>
      <c r="O9450" s="425" t="s">
        <v>645</v>
      </c>
      <c r="P9450" s="432">
        <v>-156.59299999999999</v>
      </c>
      <c r="Q9450" s="425">
        <v>30543689</v>
      </c>
      <c r="T9450" s="425" t="s">
        <v>4211</v>
      </c>
    </row>
    <row r="9451" spans="1:20" s="425" customFormat="1" x14ac:dyDescent="0.25">
      <c r="A9451" s="425" t="s">
        <v>637</v>
      </c>
      <c r="B9451" s="425" t="s">
        <v>1741</v>
      </c>
      <c r="C9451" s="425" t="s">
        <v>639</v>
      </c>
      <c r="D9451" s="425" t="s">
        <v>718</v>
      </c>
      <c r="E9451" s="425" t="s">
        <v>667</v>
      </c>
      <c r="F9451" s="425">
        <v>528004120003</v>
      </c>
      <c r="G9451" s="425" t="s">
        <v>816</v>
      </c>
      <c r="H9451" s="425">
        <v>583559</v>
      </c>
      <c r="I9451" s="425" t="s">
        <v>81</v>
      </c>
      <c r="J9451" s="425">
        <v>202302</v>
      </c>
      <c r="K9451" s="425">
        <v>44895</v>
      </c>
      <c r="L9451" s="425" t="s">
        <v>644</v>
      </c>
      <c r="M9451" s="425">
        <v>-15000</v>
      </c>
      <c r="N9451" s="425">
        <v>-22.7</v>
      </c>
      <c r="O9451" s="425" t="s">
        <v>645</v>
      </c>
      <c r="P9451" s="432">
        <v>-22.863</v>
      </c>
      <c r="Q9451" s="425">
        <v>30543689</v>
      </c>
      <c r="T9451" s="425" t="s">
        <v>5540</v>
      </c>
    </row>
    <row r="9452" spans="1:20" s="425" customFormat="1" x14ac:dyDescent="0.25">
      <c r="A9452" s="425" t="s">
        <v>637</v>
      </c>
      <c r="B9452" s="425" t="s">
        <v>1741</v>
      </c>
      <c r="C9452" s="425" t="s">
        <v>639</v>
      </c>
      <c r="D9452" s="425" t="s">
        <v>718</v>
      </c>
      <c r="E9452" s="425" t="s">
        <v>667</v>
      </c>
      <c r="F9452" s="425">
        <v>528004120003</v>
      </c>
      <c r="G9452" s="425" t="s">
        <v>816</v>
      </c>
      <c r="H9452" s="425">
        <v>583557</v>
      </c>
      <c r="I9452" s="425" t="s">
        <v>76</v>
      </c>
      <c r="J9452" s="425">
        <v>202302</v>
      </c>
      <c r="K9452" s="425">
        <v>44895</v>
      </c>
      <c r="L9452" s="425" t="s">
        <v>644</v>
      </c>
      <c r="M9452" s="425">
        <v>15000</v>
      </c>
      <c r="N9452" s="425">
        <v>22.7</v>
      </c>
      <c r="O9452" s="425" t="s">
        <v>645</v>
      </c>
      <c r="P9452" s="432">
        <v>22.863</v>
      </c>
      <c r="Q9452" s="425">
        <v>30543689</v>
      </c>
      <c r="T9452" s="425" t="s">
        <v>5540</v>
      </c>
    </row>
    <row r="9453" spans="1:20" s="425" customFormat="1" x14ac:dyDescent="0.25">
      <c r="A9453" s="425" t="s">
        <v>637</v>
      </c>
      <c r="B9453" s="425" t="s">
        <v>1313</v>
      </c>
      <c r="C9453" s="425" t="s">
        <v>639</v>
      </c>
      <c r="D9453" s="425" t="s">
        <v>718</v>
      </c>
      <c r="E9453" s="425" t="s">
        <v>641</v>
      </c>
      <c r="F9453" s="425">
        <v>528004120003</v>
      </c>
      <c r="G9453" s="425" t="s">
        <v>816</v>
      </c>
      <c r="H9453" s="425">
        <v>583557</v>
      </c>
      <c r="I9453" s="425" t="s">
        <v>76</v>
      </c>
      <c r="J9453" s="425">
        <v>202302</v>
      </c>
      <c r="K9453" s="425">
        <v>44895</v>
      </c>
      <c r="L9453" s="425" t="s">
        <v>644</v>
      </c>
      <c r="M9453" s="425">
        <v>102717.23</v>
      </c>
      <c r="N9453" s="425">
        <v>155.47999999999999</v>
      </c>
      <c r="O9453" s="425" t="s">
        <v>645</v>
      </c>
      <c r="P9453" s="432">
        <v>156.59299999999999</v>
      </c>
      <c r="Q9453" s="425">
        <v>30543689</v>
      </c>
      <c r="T9453" s="425" t="s">
        <v>4211</v>
      </c>
    </row>
    <row r="9454" spans="1:20" s="425" customFormat="1" x14ac:dyDescent="0.25">
      <c r="A9454" s="425" t="s">
        <v>637</v>
      </c>
      <c r="B9454" s="425" t="s">
        <v>1313</v>
      </c>
      <c r="C9454" s="425" t="s">
        <v>639</v>
      </c>
      <c r="D9454" s="425" t="s">
        <v>718</v>
      </c>
      <c r="E9454" s="425" t="s">
        <v>641</v>
      </c>
      <c r="F9454" s="425">
        <v>528004120003</v>
      </c>
      <c r="G9454" s="425" t="s">
        <v>816</v>
      </c>
      <c r="H9454" s="425">
        <v>583557</v>
      </c>
      <c r="I9454" s="425" t="s">
        <v>76</v>
      </c>
      <c r="J9454" s="425">
        <v>202302</v>
      </c>
      <c r="K9454" s="425">
        <v>44895</v>
      </c>
      <c r="L9454" s="425" t="s">
        <v>644</v>
      </c>
      <c r="M9454" s="425">
        <v>-102717.23</v>
      </c>
      <c r="N9454" s="425">
        <v>-155.47999999999999</v>
      </c>
      <c r="O9454" s="425" t="s">
        <v>645</v>
      </c>
      <c r="P9454" s="432">
        <v>-156.59299999999999</v>
      </c>
      <c r="Q9454" s="425">
        <v>30543689</v>
      </c>
      <c r="T9454" s="425" t="s">
        <v>4802</v>
      </c>
    </row>
    <row r="9455" spans="1:20" s="425" customFormat="1" x14ac:dyDescent="0.25">
      <c r="A9455" s="425" t="s">
        <v>637</v>
      </c>
      <c r="B9455" s="425" t="s">
        <v>831</v>
      </c>
      <c r="C9455" s="425" t="s">
        <v>639</v>
      </c>
      <c r="D9455" s="425" t="s">
        <v>695</v>
      </c>
      <c r="E9455" s="425" t="s">
        <v>673</v>
      </c>
      <c r="F9455" s="425">
        <v>528004120002</v>
      </c>
      <c r="G9455" s="425" t="s">
        <v>642</v>
      </c>
      <c r="H9455" s="425">
        <v>583148</v>
      </c>
      <c r="I9455" s="425" t="s">
        <v>699</v>
      </c>
      <c r="J9455" s="425">
        <v>202302</v>
      </c>
      <c r="K9455" s="425">
        <v>44895</v>
      </c>
      <c r="L9455" s="425" t="s">
        <v>644</v>
      </c>
      <c r="M9455" s="425">
        <v>-45594.32</v>
      </c>
      <c r="N9455" s="425">
        <v>-69.010000000000005</v>
      </c>
      <c r="O9455" s="425" t="s">
        <v>645</v>
      </c>
      <c r="P9455" s="432">
        <v>-69.504000000000005</v>
      </c>
      <c r="Q9455" s="425">
        <v>30543689</v>
      </c>
      <c r="R9455" s="425" t="s">
        <v>646</v>
      </c>
      <c r="S9455" s="425">
        <v>2046481</v>
      </c>
      <c r="T9455" s="425" t="s">
        <v>5108</v>
      </c>
    </row>
    <row r="9456" spans="1:20" s="425" customFormat="1" x14ac:dyDescent="0.25">
      <c r="A9456" s="425" t="s">
        <v>637</v>
      </c>
      <c r="B9456" s="425" t="s">
        <v>736</v>
      </c>
      <c r="C9456" s="425" t="s">
        <v>639</v>
      </c>
      <c r="D9456" s="425" t="s">
        <v>640</v>
      </c>
      <c r="E9456" s="425" t="s">
        <v>708</v>
      </c>
      <c r="F9456" s="425">
        <v>528004120002</v>
      </c>
      <c r="G9456" s="425" t="s">
        <v>642</v>
      </c>
      <c r="H9456" s="425">
        <v>856781</v>
      </c>
      <c r="I9456" s="425" t="s">
        <v>476</v>
      </c>
      <c r="J9456" s="425">
        <v>202302</v>
      </c>
      <c r="K9456" s="425">
        <v>44895</v>
      </c>
      <c r="L9456" s="425" t="s">
        <v>644</v>
      </c>
      <c r="M9456" s="425">
        <v>2558.0700000000002</v>
      </c>
      <c r="N9456" s="425">
        <v>3.87</v>
      </c>
      <c r="O9456" s="425" t="s">
        <v>645</v>
      </c>
      <c r="P9456" s="432">
        <v>3.8980000000000001</v>
      </c>
      <c r="Q9456" s="425">
        <v>30543689</v>
      </c>
      <c r="R9456" s="425" t="s">
        <v>646</v>
      </c>
      <c r="S9456" s="425">
        <v>8540039</v>
      </c>
      <c r="T9456" s="425" t="s">
        <v>5020</v>
      </c>
    </row>
    <row r="9457" spans="1:20" s="425" customFormat="1" x14ac:dyDescent="0.25">
      <c r="A9457" s="425" t="s">
        <v>637</v>
      </c>
      <c r="B9457" s="425" t="s">
        <v>736</v>
      </c>
      <c r="C9457" s="425" t="s">
        <v>639</v>
      </c>
      <c r="D9457" s="425" t="s">
        <v>640</v>
      </c>
      <c r="E9457" s="425" t="s">
        <v>667</v>
      </c>
      <c r="F9457" s="425">
        <v>528004120002</v>
      </c>
      <c r="G9457" s="425" t="s">
        <v>642</v>
      </c>
      <c r="H9457" s="425">
        <v>583135</v>
      </c>
      <c r="I9457" s="425" t="s">
        <v>31</v>
      </c>
      <c r="J9457" s="425">
        <v>202302</v>
      </c>
      <c r="K9457" s="425">
        <v>44895</v>
      </c>
      <c r="L9457" s="425" t="s">
        <v>644</v>
      </c>
      <c r="M9457" s="425">
        <v>14333.33</v>
      </c>
      <c r="N9457" s="425">
        <v>21.7</v>
      </c>
      <c r="O9457" s="425" t="s">
        <v>645</v>
      </c>
      <c r="P9457" s="432">
        <v>21.855</v>
      </c>
      <c r="Q9457" s="425">
        <v>30543689</v>
      </c>
      <c r="R9457" s="425" t="s">
        <v>646</v>
      </c>
      <c r="S9457" s="425">
        <v>8540392</v>
      </c>
      <c r="T9457" s="425" t="s">
        <v>5054</v>
      </c>
    </row>
    <row r="9458" spans="1:20" s="425" customFormat="1" x14ac:dyDescent="0.25">
      <c r="A9458" s="425" t="s">
        <v>637</v>
      </c>
      <c r="B9458" s="425" t="s">
        <v>736</v>
      </c>
      <c r="C9458" s="425" t="s">
        <v>639</v>
      </c>
      <c r="D9458" s="425" t="s">
        <v>640</v>
      </c>
      <c r="E9458" s="425" t="s">
        <v>689</v>
      </c>
      <c r="F9458" s="425">
        <v>528004120002</v>
      </c>
      <c r="G9458" s="425" t="s">
        <v>642</v>
      </c>
      <c r="H9458" s="425">
        <v>856784</v>
      </c>
      <c r="I9458" s="425" t="s">
        <v>479</v>
      </c>
      <c r="J9458" s="425">
        <v>202302</v>
      </c>
      <c r="K9458" s="425">
        <v>44895</v>
      </c>
      <c r="L9458" s="425" t="s">
        <v>644</v>
      </c>
      <c r="M9458" s="425">
        <v>15694.36</v>
      </c>
      <c r="N9458" s="425">
        <v>23.76</v>
      </c>
      <c r="O9458" s="425" t="s">
        <v>645</v>
      </c>
      <c r="P9458" s="432">
        <v>23.93</v>
      </c>
      <c r="Q9458" s="425">
        <v>30543689</v>
      </c>
      <c r="R9458" s="425" t="s">
        <v>646</v>
      </c>
      <c r="S9458" s="425">
        <v>2032465</v>
      </c>
      <c r="T9458" s="425" t="s">
        <v>5057</v>
      </c>
    </row>
    <row r="9459" spans="1:20" s="425" customFormat="1" x14ac:dyDescent="0.25">
      <c r="A9459" s="425" t="s">
        <v>637</v>
      </c>
      <c r="B9459" s="425" t="s">
        <v>736</v>
      </c>
      <c r="C9459" s="425" t="s">
        <v>639</v>
      </c>
      <c r="D9459" s="425" t="s">
        <v>640</v>
      </c>
      <c r="E9459" s="425" t="s">
        <v>708</v>
      </c>
      <c r="F9459" s="425">
        <v>528004120002</v>
      </c>
      <c r="G9459" s="425" t="s">
        <v>642</v>
      </c>
      <c r="H9459" s="425">
        <v>583155</v>
      </c>
      <c r="I9459" s="425" t="s">
        <v>45</v>
      </c>
      <c r="J9459" s="425">
        <v>202302</v>
      </c>
      <c r="K9459" s="425">
        <v>44895</v>
      </c>
      <c r="L9459" s="425" t="s">
        <v>644</v>
      </c>
      <c r="M9459" s="425">
        <v>-2558.0700000000002</v>
      </c>
      <c r="N9459" s="425">
        <v>-3.87</v>
      </c>
      <c r="O9459" s="425" t="s">
        <v>645</v>
      </c>
      <c r="P9459" s="432">
        <v>-3.8980000000000001</v>
      </c>
      <c r="Q9459" s="425">
        <v>30543689</v>
      </c>
      <c r="R9459" s="425" t="s">
        <v>646</v>
      </c>
      <c r="S9459" s="425">
        <v>8540039</v>
      </c>
      <c r="T9459" s="425" t="s">
        <v>5020</v>
      </c>
    </row>
    <row r="9460" spans="1:20" s="425" customFormat="1" x14ac:dyDescent="0.25">
      <c r="A9460" s="425" t="s">
        <v>637</v>
      </c>
      <c r="B9460" s="425" t="s">
        <v>831</v>
      </c>
      <c r="C9460" s="425" t="s">
        <v>639</v>
      </c>
      <c r="D9460" s="425" t="s">
        <v>651</v>
      </c>
      <c r="E9460" s="425" t="s">
        <v>667</v>
      </c>
      <c r="F9460" s="425">
        <v>528004120002</v>
      </c>
      <c r="G9460" s="425" t="s">
        <v>642</v>
      </c>
      <c r="H9460" s="425">
        <v>583149</v>
      </c>
      <c r="I9460" s="425" t="s">
        <v>680</v>
      </c>
      <c r="J9460" s="425">
        <v>202302</v>
      </c>
      <c r="K9460" s="425">
        <v>44895</v>
      </c>
      <c r="L9460" s="425" t="s">
        <v>644</v>
      </c>
      <c r="M9460" s="425">
        <v>-11364.04</v>
      </c>
      <c r="N9460" s="425">
        <v>-17.2</v>
      </c>
      <c r="O9460" s="425" t="s">
        <v>645</v>
      </c>
      <c r="P9460" s="432">
        <v>-17.323</v>
      </c>
      <c r="Q9460" s="425">
        <v>30543689</v>
      </c>
      <c r="R9460" s="425" t="s">
        <v>646</v>
      </c>
      <c r="S9460" s="425">
        <v>8540399</v>
      </c>
      <c r="T9460" s="425" t="s">
        <v>5064</v>
      </c>
    </row>
    <row r="9461" spans="1:20" s="425" customFormat="1" x14ac:dyDescent="0.25">
      <c r="A9461" s="425" t="s">
        <v>637</v>
      </c>
      <c r="B9461" s="425" t="s">
        <v>831</v>
      </c>
      <c r="C9461" s="425" t="s">
        <v>639</v>
      </c>
      <c r="D9461" s="425" t="s">
        <v>651</v>
      </c>
      <c r="E9461" s="425" t="s">
        <v>667</v>
      </c>
      <c r="F9461" s="425">
        <v>528004120002</v>
      </c>
      <c r="G9461" s="425" t="s">
        <v>642</v>
      </c>
      <c r="H9461" s="425">
        <v>583149</v>
      </c>
      <c r="I9461" s="425" t="s">
        <v>680</v>
      </c>
      <c r="J9461" s="425">
        <v>202302</v>
      </c>
      <c r="K9461" s="425">
        <v>44895</v>
      </c>
      <c r="L9461" s="425" t="s">
        <v>644</v>
      </c>
      <c r="M9461" s="425">
        <v>-4390.6400000000003</v>
      </c>
      <c r="N9461" s="425">
        <v>-6.65</v>
      </c>
      <c r="O9461" s="425" t="s">
        <v>645</v>
      </c>
      <c r="P9461" s="432">
        <v>-6.6980000000000004</v>
      </c>
      <c r="Q9461" s="425">
        <v>30543689</v>
      </c>
      <c r="R9461" s="425" t="s">
        <v>646</v>
      </c>
      <c r="S9461" s="425">
        <v>8540358</v>
      </c>
      <c r="T9461" s="425" t="s">
        <v>5062</v>
      </c>
    </row>
    <row r="9462" spans="1:20" s="425" customFormat="1" x14ac:dyDescent="0.25">
      <c r="A9462" s="425" t="s">
        <v>637</v>
      </c>
      <c r="B9462" s="425" t="s">
        <v>831</v>
      </c>
      <c r="C9462" s="425" t="s">
        <v>639</v>
      </c>
      <c r="D9462" s="425" t="s">
        <v>651</v>
      </c>
      <c r="E9462" s="425" t="s">
        <v>667</v>
      </c>
      <c r="F9462" s="425">
        <v>528004120002</v>
      </c>
      <c r="G9462" s="425" t="s">
        <v>642</v>
      </c>
      <c r="H9462" s="425">
        <v>583149</v>
      </c>
      <c r="I9462" s="425" t="s">
        <v>680</v>
      </c>
      <c r="J9462" s="425">
        <v>202302</v>
      </c>
      <c r="K9462" s="425">
        <v>44895</v>
      </c>
      <c r="L9462" s="425" t="s">
        <v>644</v>
      </c>
      <c r="M9462" s="425">
        <v>-2410.83</v>
      </c>
      <c r="N9462" s="425">
        <v>-3.65</v>
      </c>
      <c r="O9462" s="425" t="s">
        <v>645</v>
      </c>
      <c r="P9462" s="432">
        <v>-3.6760000000000002</v>
      </c>
      <c r="Q9462" s="425">
        <v>30543689</v>
      </c>
      <c r="R9462" s="425" t="s">
        <v>646</v>
      </c>
      <c r="S9462" s="425">
        <v>2036440</v>
      </c>
      <c r="T9462" s="425" t="s">
        <v>5058</v>
      </c>
    </row>
    <row r="9463" spans="1:20" s="425" customFormat="1" x14ac:dyDescent="0.25">
      <c r="A9463" s="425" t="s">
        <v>637</v>
      </c>
      <c r="B9463" s="425" t="s">
        <v>831</v>
      </c>
      <c r="C9463" s="425" t="s">
        <v>639</v>
      </c>
      <c r="D9463" s="425" t="s">
        <v>651</v>
      </c>
      <c r="E9463" s="425" t="s">
        <v>673</v>
      </c>
      <c r="F9463" s="425">
        <v>528004120002</v>
      </c>
      <c r="G9463" s="425" t="s">
        <v>642</v>
      </c>
      <c r="H9463" s="425">
        <v>583148</v>
      </c>
      <c r="I9463" s="425" t="s">
        <v>699</v>
      </c>
      <c r="J9463" s="425">
        <v>202302</v>
      </c>
      <c r="K9463" s="425">
        <v>44895</v>
      </c>
      <c r="L9463" s="425" t="s">
        <v>644</v>
      </c>
      <c r="M9463" s="425">
        <v>-4284.88</v>
      </c>
      <c r="N9463" s="425">
        <v>-6.49</v>
      </c>
      <c r="O9463" s="425" t="s">
        <v>645</v>
      </c>
      <c r="P9463" s="432">
        <v>-6.5359999999999996</v>
      </c>
      <c r="Q9463" s="425">
        <v>30543689</v>
      </c>
      <c r="R9463" s="425" t="s">
        <v>646</v>
      </c>
      <c r="S9463" s="425">
        <v>8540279</v>
      </c>
      <c r="T9463" s="425" t="s">
        <v>5069</v>
      </c>
    </row>
    <row r="9464" spans="1:20" s="425" customFormat="1" x14ac:dyDescent="0.25">
      <c r="A9464" s="425" t="s">
        <v>637</v>
      </c>
      <c r="B9464" s="425" t="s">
        <v>831</v>
      </c>
      <c r="C9464" s="425" t="s">
        <v>639</v>
      </c>
      <c r="D9464" s="425" t="s">
        <v>695</v>
      </c>
      <c r="E9464" s="425" t="s">
        <v>673</v>
      </c>
      <c r="F9464" s="425">
        <v>528004120002</v>
      </c>
      <c r="G9464" s="425" t="s">
        <v>642</v>
      </c>
      <c r="H9464" s="425">
        <v>583148</v>
      </c>
      <c r="I9464" s="425" t="s">
        <v>699</v>
      </c>
      <c r="J9464" s="425">
        <v>202302</v>
      </c>
      <c r="K9464" s="425">
        <v>44895</v>
      </c>
      <c r="L9464" s="425" t="s">
        <v>644</v>
      </c>
      <c r="M9464" s="425">
        <v>-25241.360000000001</v>
      </c>
      <c r="N9464" s="425">
        <v>-38.21</v>
      </c>
      <c r="O9464" s="425" t="s">
        <v>645</v>
      </c>
      <c r="P9464" s="432">
        <v>-38.484000000000002</v>
      </c>
      <c r="Q9464" s="425">
        <v>30543689</v>
      </c>
      <c r="R9464" s="425" t="s">
        <v>646</v>
      </c>
      <c r="S9464" s="425">
        <v>2057784</v>
      </c>
      <c r="T9464" s="425" t="s">
        <v>5065</v>
      </c>
    </row>
    <row r="9465" spans="1:20" s="425" customFormat="1" x14ac:dyDescent="0.25">
      <c r="A9465" s="425" t="s">
        <v>637</v>
      </c>
      <c r="B9465" s="425" t="s">
        <v>831</v>
      </c>
      <c r="C9465" s="425" t="s">
        <v>639</v>
      </c>
      <c r="D9465" s="425" t="s">
        <v>651</v>
      </c>
      <c r="E9465" s="425" t="s">
        <v>673</v>
      </c>
      <c r="F9465" s="425">
        <v>528004120002</v>
      </c>
      <c r="G9465" s="425" t="s">
        <v>642</v>
      </c>
      <c r="H9465" s="425">
        <v>583148</v>
      </c>
      <c r="I9465" s="425" t="s">
        <v>699</v>
      </c>
      <c r="J9465" s="425">
        <v>202302</v>
      </c>
      <c r="K9465" s="425">
        <v>44895</v>
      </c>
      <c r="L9465" s="425" t="s">
        <v>644</v>
      </c>
      <c r="M9465" s="425">
        <v>-4852.3</v>
      </c>
      <c r="N9465" s="425">
        <v>-7.34</v>
      </c>
      <c r="O9465" s="425" t="s">
        <v>645</v>
      </c>
      <c r="P9465" s="432">
        <v>-7.3929999999999998</v>
      </c>
      <c r="Q9465" s="425">
        <v>30543689</v>
      </c>
      <c r="R9465" s="425" t="s">
        <v>646</v>
      </c>
      <c r="S9465" s="425">
        <v>8540386</v>
      </c>
      <c r="T9465" s="425" t="s">
        <v>5071</v>
      </c>
    </row>
    <row r="9466" spans="1:20" s="425" customFormat="1" x14ac:dyDescent="0.25">
      <c r="A9466" s="425" t="s">
        <v>637</v>
      </c>
      <c r="B9466" s="425" t="s">
        <v>736</v>
      </c>
      <c r="C9466" s="425" t="s">
        <v>639</v>
      </c>
      <c r="D9466" s="425" t="s">
        <v>640</v>
      </c>
      <c r="E9466" s="425" t="s">
        <v>689</v>
      </c>
      <c r="F9466" s="425">
        <v>528004120002</v>
      </c>
      <c r="G9466" s="425" t="s">
        <v>642</v>
      </c>
      <c r="H9466" s="425">
        <v>583156</v>
      </c>
      <c r="I9466" s="425" t="s">
        <v>690</v>
      </c>
      <c r="J9466" s="425">
        <v>202302</v>
      </c>
      <c r="K9466" s="425">
        <v>44895</v>
      </c>
      <c r="L9466" s="425" t="s">
        <v>644</v>
      </c>
      <c r="M9466" s="425">
        <v>-15694.36</v>
      </c>
      <c r="N9466" s="425">
        <v>-23.76</v>
      </c>
      <c r="O9466" s="425" t="s">
        <v>645</v>
      </c>
      <c r="P9466" s="432">
        <v>-23.93</v>
      </c>
      <c r="Q9466" s="425">
        <v>30543689</v>
      </c>
      <c r="R9466" s="425" t="s">
        <v>646</v>
      </c>
      <c r="S9466" s="425">
        <v>2032465</v>
      </c>
      <c r="T9466" s="425" t="s">
        <v>5057</v>
      </c>
    </row>
    <row r="9467" spans="1:20" s="425" customFormat="1" x14ac:dyDescent="0.25">
      <c r="A9467" s="425" t="s">
        <v>637</v>
      </c>
      <c r="B9467" s="425" t="s">
        <v>736</v>
      </c>
      <c r="C9467" s="425" t="s">
        <v>639</v>
      </c>
      <c r="D9467" s="425" t="s">
        <v>651</v>
      </c>
      <c r="E9467" s="425" t="s">
        <v>667</v>
      </c>
      <c r="F9467" s="425">
        <v>528004120002</v>
      </c>
      <c r="G9467" s="425" t="s">
        <v>642</v>
      </c>
      <c r="H9467" s="425">
        <v>583135</v>
      </c>
      <c r="I9467" s="425" t="s">
        <v>31</v>
      </c>
      <c r="J9467" s="425">
        <v>202302</v>
      </c>
      <c r="K9467" s="425">
        <v>44895</v>
      </c>
      <c r="L9467" s="425" t="s">
        <v>644</v>
      </c>
      <c r="M9467" s="425">
        <v>30309.46</v>
      </c>
      <c r="N9467" s="425">
        <v>45.88</v>
      </c>
      <c r="O9467" s="425" t="s">
        <v>645</v>
      </c>
      <c r="P9467" s="432">
        <v>46.209000000000003</v>
      </c>
      <c r="Q9467" s="425">
        <v>30543689</v>
      </c>
      <c r="R9467" s="425" t="s">
        <v>646</v>
      </c>
      <c r="S9467" s="425">
        <v>8540399</v>
      </c>
      <c r="T9467" s="425" t="s">
        <v>5099</v>
      </c>
    </row>
    <row r="9468" spans="1:20" s="425" customFormat="1" x14ac:dyDescent="0.25">
      <c r="A9468" s="425" t="s">
        <v>637</v>
      </c>
      <c r="B9468" s="425" t="s">
        <v>754</v>
      </c>
      <c r="C9468" s="425" t="s">
        <v>639</v>
      </c>
      <c r="D9468" s="425" t="s">
        <v>640</v>
      </c>
      <c r="E9468" s="425" t="s">
        <v>667</v>
      </c>
      <c r="F9468" s="425">
        <v>528004120002</v>
      </c>
      <c r="G9468" s="425" t="s">
        <v>642</v>
      </c>
      <c r="H9468" s="425">
        <v>583135</v>
      </c>
      <c r="I9468" s="425" t="s">
        <v>31</v>
      </c>
      <c r="J9468" s="425">
        <v>202302</v>
      </c>
      <c r="K9468" s="425">
        <v>44895</v>
      </c>
      <c r="L9468" s="425" t="s">
        <v>644</v>
      </c>
      <c r="M9468" s="425">
        <v>11242.33</v>
      </c>
      <c r="N9468" s="425">
        <v>17.02</v>
      </c>
      <c r="O9468" s="425" t="s">
        <v>645</v>
      </c>
      <c r="P9468" s="432">
        <v>17.141999999999999</v>
      </c>
      <c r="Q9468" s="425">
        <v>30543689</v>
      </c>
      <c r="R9468" s="425" t="s">
        <v>646</v>
      </c>
      <c r="S9468" s="425">
        <v>8540392</v>
      </c>
      <c r="T9468" s="425" t="s">
        <v>5098</v>
      </c>
    </row>
    <row r="9469" spans="1:20" s="425" customFormat="1" x14ac:dyDescent="0.25">
      <c r="A9469" s="425" t="s">
        <v>637</v>
      </c>
      <c r="B9469" s="425" t="s">
        <v>736</v>
      </c>
      <c r="C9469" s="425" t="s">
        <v>639</v>
      </c>
      <c r="D9469" s="425" t="s">
        <v>651</v>
      </c>
      <c r="E9469" s="425" t="s">
        <v>667</v>
      </c>
      <c r="F9469" s="425">
        <v>528004120002</v>
      </c>
      <c r="G9469" s="425" t="s">
        <v>642</v>
      </c>
      <c r="H9469" s="425">
        <v>583135</v>
      </c>
      <c r="I9469" s="425" t="s">
        <v>31</v>
      </c>
      <c r="J9469" s="425">
        <v>202302</v>
      </c>
      <c r="K9469" s="425">
        <v>44895</v>
      </c>
      <c r="L9469" s="425" t="s">
        <v>644</v>
      </c>
      <c r="M9469" s="425">
        <v>13058.68</v>
      </c>
      <c r="N9469" s="425">
        <v>19.77</v>
      </c>
      <c r="O9469" s="425" t="s">
        <v>645</v>
      </c>
      <c r="P9469" s="432">
        <v>19.911999999999999</v>
      </c>
      <c r="Q9469" s="425">
        <v>30543689</v>
      </c>
      <c r="R9469" s="425" t="s">
        <v>646</v>
      </c>
      <c r="S9469" s="425">
        <v>2036440</v>
      </c>
      <c r="T9469" s="425" t="s">
        <v>5086</v>
      </c>
    </row>
    <row r="9470" spans="1:20" s="425" customFormat="1" x14ac:dyDescent="0.25">
      <c r="A9470" s="425" t="s">
        <v>637</v>
      </c>
      <c r="B9470" s="425" t="s">
        <v>736</v>
      </c>
      <c r="C9470" s="425" t="s">
        <v>639</v>
      </c>
      <c r="D9470" s="425" t="s">
        <v>651</v>
      </c>
      <c r="E9470" s="425" t="s">
        <v>667</v>
      </c>
      <c r="F9470" s="425">
        <v>528004120002</v>
      </c>
      <c r="G9470" s="425" t="s">
        <v>642</v>
      </c>
      <c r="H9470" s="425">
        <v>583135</v>
      </c>
      <c r="I9470" s="425" t="s">
        <v>31</v>
      </c>
      <c r="J9470" s="425">
        <v>202302</v>
      </c>
      <c r="K9470" s="425">
        <v>44895</v>
      </c>
      <c r="L9470" s="425" t="s">
        <v>644</v>
      </c>
      <c r="M9470" s="425">
        <v>5224.3</v>
      </c>
      <c r="N9470" s="425">
        <v>7.91</v>
      </c>
      <c r="O9470" s="425" t="s">
        <v>645</v>
      </c>
      <c r="P9470" s="432">
        <v>7.9669999999999996</v>
      </c>
      <c r="Q9470" s="425">
        <v>30543689</v>
      </c>
      <c r="R9470" s="425" t="s">
        <v>646</v>
      </c>
      <c r="S9470" s="425">
        <v>8540358</v>
      </c>
      <c r="T9470" s="425" t="s">
        <v>5074</v>
      </c>
    </row>
    <row r="9471" spans="1:20" s="425" customFormat="1" x14ac:dyDescent="0.25">
      <c r="A9471" s="425" t="s">
        <v>637</v>
      </c>
      <c r="B9471" s="425" t="s">
        <v>861</v>
      </c>
      <c r="C9471" s="425" t="s">
        <v>639</v>
      </c>
      <c r="D9471" s="425" t="s">
        <v>640</v>
      </c>
      <c r="E9471" s="425" t="s">
        <v>673</v>
      </c>
      <c r="F9471" s="425">
        <v>528004120002</v>
      </c>
      <c r="G9471" s="425" t="s">
        <v>642</v>
      </c>
      <c r="H9471" s="425">
        <v>583148</v>
      </c>
      <c r="I9471" s="425" t="s">
        <v>699</v>
      </c>
      <c r="J9471" s="425">
        <v>202302</v>
      </c>
      <c r="K9471" s="425">
        <v>44895</v>
      </c>
      <c r="L9471" s="425" t="s">
        <v>644</v>
      </c>
      <c r="M9471" s="425">
        <v>-9876.8700000000008</v>
      </c>
      <c r="N9471" s="425">
        <v>-14.95</v>
      </c>
      <c r="O9471" s="425" t="s">
        <v>645</v>
      </c>
      <c r="P9471" s="432">
        <v>-15.057</v>
      </c>
      <c r="Q9471" s="425">
        <v>30543689</v>
      </c>
      <c r="R9471" s="425" t="s">
        <v>646</v>
      </c>
      <c r="S9471" s="425">
        <v>8540206</v>
      </c>
      <c r="T9471" s="425" t="s">
        <v>927</v>
      </c>
    </row>
    <row r="9472" spans="1:20" s="425" customFormat="1" x14ac:dyDescent="0.25">
      <c r="A9472" s="425" t="s">
        <v>637</v>
      </c>
      <c r="B9472" s="425" t="s">
        <v>736</v>
      </c>
      <c r="C9472" s="425" t="s">
        <v>639</v>
      </c>
      <c r="D9472" s="425" t="s">
        <v>640</v>
      </c>
      <c r="E9472" s="425" t="s">
        <v>673</v>
      </c>
      <c r="F9472" s="425">
        <v>528004120002</v>
      </c>
      <c r="G9472" s="425" t="s">
        <v>642</v>
      </c>
      <c r="H9472" s="425">
        <v>583148</v>
      </c>
      <c r="I9472" s="425" t="s">
        <v>699</v>
      </c>
      <c r="J9472" s="425">
        <v>202302</v>
      </c>
      <c r="K9472" s="425">
        <v>44895</v>
      </c>
      <c r="L9472" s="425" t="s">
        <v>644</v>
      </c>
      <c r="M9472" s="425">
        <v>-2174.16</v>
      </c>
      <c r="N9472" s="425">
        <v>-3.29</v>
      </c>
      <c r="O9472" s="425" t="s">
        <v>645</v>
      </c>
      <c r="P9472" s="432">
        <v>-3.3140000000000001</v>
      </c>
      <c r="Q9472" s="425">
        <v>30543689</v>
      </c>
      <c r="R9472" s="425" t="s">
        <v>646</v>
      </c>
      <c r="S9472" s="425">
        <v>2012905</v>
      </c>
      <c r="T9472" s="425" t="s">
        <v>5104</v>
      </c>
    </row>
    <row r="9473" spans="1:20" s="425" customFormat="1" x14ac:dyDescent="0.25">
      <c r="A9473" s="425" t="s">
        <v>637</v>
      </c>
      <c r="B9473" s="425" t="s">
        <v>754</v>
      </c>
      <c r="C9473" s="425" t="s">
        <v>639</v>
      </c>
      <c r="D9473" s="425" t="s">
        <v>640</v>
      </c>
      <c r="E9473" s="425" t="s">
        <v>673</v>
      </c>
      <c r="F9473" s="425">
        <v>528004120002</v>
      </c>
      <c r="G9473" s="425" t="s">
        <v>642</v>
      </c>
      <c r="H9473" s="425">
        <v>583148</v>
      </c>
      <c r="I9473" s="425" t="s">
        <v>699</v>
      </c>
      <c r="J9473" s="425">
        <v>202302</v>
      </c>
      <c r="K9473" s="425">
        <v>44895</v>
      </c>
      <c r="L9473" s="425" t="s">
        <v>644</v>
      </c>
      <c r="M9473" s="425">
        <v>-3118.35</v>
      </c>
      <c r="N9473" s="425">
        <v>-4.72</v>
      </c>
      <c r="O9473" s="425" t="s">
        <v>645</v>
      </c>
      <c r="P9473" s="432">
        <v>-4.7539999999999996</v>
      </c>
      <c r="Q9473" s="425">
        <v>30543689</v>
      </c>
      <c r="R9473" s="425" t="s">
        <v>646</v>
      </c>
      <c r="S9473" s="425">
        <v>2012905</v>
      </c>
      <c r="T9473" s="425" t="s">
        <v>5101</v>
      </c>
    </row>
    <row r="9474" spans="1:20" s="425" customFormat="1" x14ac:dyDescent="0.25">
      <c r="A9474" s="425" t="s">
        <v>637</v>
      </c>
      <c r="B9474" s="425" t="s">
        <v>736</v>
      </c>
      <c r="C9474" s="425" t="s">
        <v>639</v>
      </c>
      <c r="D9474" s="425" t="s">
        <v>640</v>
      </c>
      <c r="E9474" s="425" t="s">
        <v>673</v>
      </c>
      <c r="F9474" s="425">
        <v>528004120002</v>
      </c>
      <c r="G9474" s="425" t="s">
        <v>642</v>
      </c>
      <c r="H9474" s="425">
        <v>583148</v>
      </c>
      <c r="I9474" s="425" t="s">
        <v>699</v>
      </c>
      <c r="J9474" s="425">
        <v>202302</v>
      </c>
      <c r="K9474" s="425">
        <v>44895</v>
      </c>
      <c r="L9474" s="425" t="s">
        <v>644</v>
      </c>
      <c r="M9474" s="425">
        <v>-5319.59</v>
      </c>
      <c r="N9474" s="425">
        <v>-8.0500000000000007</v>
      </c>
      <c r="O9474" s="425" t="s">
        <v>645</v>
      </c>
      <c r="P9474" s="432">
        <v>-8.1080000000000005</v>
      </c>
      <c r="Q9474" s="425">
        <v>30543689</v>
      </c>
      <c r="R9474" s="425" t="s">
        <v>646</v>
      </c>
      <c r="S9474" s="425">
        <v>8540206</v>
      </c>
      <c r="T9474" s="425" t="s">
        <v>5100</v>
      </c>
    </row>
    <row r="9475" spans="1:20" s="425" customFormat="1" x14ac:dyDescent="0.25">
      <c r="A9475" s="425" t="s">
        <v>637</v>
      </c>
      <c r="B9475" s="425" t="s">
        <v>754</v>
      </c>
      <c r="C9475" s="425" t="s">
        <v>639</v>
      </c>
      <c r="D9475" s="425" t="s">
        <v>640</v>
      </c>
      <c r="E9475" s="425" t="s">
        <v>673</v>
      </c>
      <c r="F9475" s="425">
        <v>528004120002</v>
      </c>
      <c r="G9475" s="425" t="s">
        <v>642</v>
      </c>
      <c r="H9475" s="425">
        <v>583148</v>
      </c>
      <c r="I9475" s="425" t="s">
        <v>699</v>
      </c>
      <c r="J9475" s="425">
        <v>202302</v>
      </c>
      <c r="K9475" s="425">
        <v>44895</v>
      </c>
      <c r="L9475" s="425" t="s">
        <v>644</v>
      </c>
      <c r="M9475" s="425">
        <v>-7889.32</v>
      </c>
      <c r="N9475" s="425">
        <v>-11.94</v>
      </c>
      <c r="O9475" s="425" t="s">
        <v>645</v>
      </c>
      <c r="P9475" s="432">
        <v>-12.026</v>
      </c>
      <c r="Q9475" s="425">
        <v>30543689</v>
      </c>
      <c r="R9475" s="425" t="s">
        <v>646</v>
      </c>
      <c r="S9475" s="425">
        <v>8540206</v>
      </c>
      <c r="T9475" s="425" t="s">
        <v>5096</v>
      </c>
    </row>
    <row r="9476" spans="1:20" s="425" customFormat="1" x14ac:dyDescent="0.25">
      <c r="A9476" s="425" t="s">
        <v>637</v>
      </c>
      <c r="B9476" s="425" t="s">
        <v>736</v>
      </c>
      <c r="C9476" s="425" t="s">
        <v>639</v>
      </c>
      <c r="D9476" s="425" t="s">
        <v>651</v>
      </c>
      <c r="E9476" s="425" t="s">
        <v>673</v>
      </c>
      <c r="F9476" s="425">
        <v>528004120002</v>
      </c>
      <c r="G9476" s="425" t="s">
        <v>642</v>
      </c>
      <c r="H9476" s="425">
        <v>583148</v>
      </c>
      <c r="I9476" s="425" t="s">
        <v>699</v>
      </c>
      <c r="J9476" s="425">
        <v>202302</v>
      </c>
      <c r="K9476" s="425">
        <v>44895</v>
      </c>
      <c r="L9476" s="425" t="s">
        <v>644</v>
      </c>
      <c r="M9476" s="425">
        <v>-12941.75</v>
      </c>
      <c r="N9476" s="425">
        <v>-19.59</v>
      </c>
      <c r="O9476" s="425" t="s">
        <v>645</v>
      </c>
      <c r="P9476" s="432">
        <v>-19.73</v>
      </c>
      <c r="Q9476" s="425">
        <v>30543689</v>
      </c>
      <c r="R9476" s="425" t="s">
        <v>646</v>
      </c>
      <c r="S9476" s="425">
        <v>8540386</v>
      </c>
      <c r="T9476" s="425" t="s">
        <v>5087</v>
      </c>
    </row>
    <row r="9477" spans="1:20" s="425" customFormat="1" x14ac:dyDescent="0.25">
      <c r="A9477" s="425" t="s">
        <v>637</v>
      </c>
      <c r="B9477" s="425" t="s">
        <v>861</v>
      </c>
      <c r="C9477" s="425" t="s">
        <v>639</v>
      </c>
      <c r="D9477" s="425" t="s">
        <v>640</v>
      </c>
      <c r="E9477" s="425" t="s">
        <v>673</v>
      </c>
      <c r="F9477" s="425">
        <v>528004120002</v>
      </c>
      <c r="G9477" s="425" t="s">
        <v>642</v>
      </c>
      <c r="H9477" s="425">
        <v>583148</v>
      </c>
      <c r="I9477" s="425" t="s">
        <v>699</v>
      </c>
      <c r="J9477" s="425">
        <v>202302</v>
      </c>
      <c r="K9477" s="425">
        <v>44895</v>
      </c>
      <c r="L9477" s="425" t="s">
        <v>644</v>
      </c>
      <c r="M9477" s="425">
        <v>-653.79999999999995</v>
      </c>
      <c r="N9477" s="425">
        <v>-0.99</v>
      </c>
      <c r="O9477" s="425" t="s">
        <v>645</v>
      </c>
      <c r="P9477" s="432">
        <v>-0.997</v>
      </c>
      <c r="Q9477" s="425">
        <v>30543689</v>
      </c>
      <c r="R9477" s="425" t="s">
        <v>646</v>
      </c>
      <c r="S9477" s="425">
        <v>2012905</v>
      </c>
      <c r="T9477" s="425" t="s">
        <v>1617</v>
      </c>
    </row>
    <row r="9478" spans="1:20" s="425" customFormat="1" x14ac:dyDescent="0.25">
      <c r="A9478" s="425" t="s">
        <v>637</v>
      </c>
      <c r="B9478" s="425" t="s">
        <v>736</v>
      </c>
      <c r="C9478" s="425" t="s">
        <v>639</v>
      </c>
      <c r="D9478" s="425" t="s">
        <v>695</v>
      </c>
      <c r="E9478" s="425" t="s">
        <v>673</v>
      </c>
      <c r="F9478" s="425">
        <v>528004120002</v>
      </c>
      <c r="G9478" s="425" t="s">
        <v>642</v>
      </c>
      <c r="H9478" s="425">
        <v>583148</v>
      </c>
      <c r="I9478" s="425" t="s">
        <v>699</v>
      </c>
      <c r="J9478" s="425">
        <v>202302</v>
      </c>
      <c r="K9478" s="425">
        <v>44895</v>
      </c>
      <c r="L9478" s="425" t="s">
        <v>644</v>
      </c>
      <c r="M9478" s="425">
        <v>-79447.91</v>
      </c>
      <c r="N9478" s="425">
        <v>-120.26</v>
      </c>
      <c r="O9478" s="425" t="s">
        <v>645</v>
      </c>
      <c r="P9478" s="432">
        <v>-121.121</v>
      </c>
      <c r="Q9478" s="425">
        <v>30543689</v>
      </c>
      <c r="R9478" s="425" t="s">
        <v>646</v>
      </c>
      <c r="S9478" s="425">
        <v>2057784</v>
      </c>
      <c r="T9478" s="425" t="s">
        <v>5076</v>
      </c>
    </row>
    <row r="9479" spans="1:20" s="425" customFormat="1" x14ac:dyDescent="0.25">
      <c r="A9479" s="425" t="s">
        <v>637</v>
      </c>
      <c r="B9479" s="425" t="s">
        <v>736</v>
      </c>
      <c r="C9479" s="425" t="s">
        <v>639</v>
      </c>
      <c r="D9479" s="425" t="s">
        <v>651</v>
      </c>
      <c r="E9479" s="425" t="s">
        <v>673</v>
      </c>
      <c r="F9479" s="425">
        <v>528004120002</v>
      </c>
      <c r="G9479" s="425" t="s">
        <v>642</v>
      </c>
      <c r="H9479" s="425">
        <v>583148</v>
      </c>
      <c r="I9479" s="425" t="s">
        <v>699</v>
      </c>
      <c r="J9479" s="425">
        <v>202302</v>
      </c>
      <c r="K9479" s="425">
        <v>44895</v>
      </c>
      <c r="L9479" s="425" t="s">
        <v>644</v>
      </c>
      <c r="M9479" s="425">
        <v>-8922.19</v>
      </c>
      <c r="N9479" s="425">
        <v>-13.51</v>
      </c>
      <c r="O9479" s="425" t="s">
        <v>645</v>
      </c>
      <c r="P9479" s="432">
        <v>-13.606999999999999</v>
      </c>
      <c r="Q9479" s="425">
        <v>30543689</v>
      </c>
      <c r="R9479" s="425" t="s">
        <v>646</v>
      </c>
      <c r="S9479" s="425">
        <v>8540279</v>
      </c>
      <c r="T9479" s="425" t="s">
        <v>5072</v>
      </c>
    </row>
    <row r="9480" spans="1:20" s="425" customFormat="1" x14ac:dyDescent="0.25">
      <c r="A9480" s="425" t="s">
        <v>637</v>
      </c>
      <c r="B9480" s="425" t="s">
        <v>861</v>
      </c>
      <c r="C9480" s="425" t="s">
        <v>639</v>
      </c>
      <c r="D9480" s="425" t="s">
        <v>640</v>
      </c>
      <c r="E9480" s="425" t="s">
        <v>673</v>
      </c>
      <c r="F9480" s="425">
        <v>528004120002</v>
      </c>
      <c r="G9480" s="425" t="s">
        <v>642</v>
      </c>
      <c r="H9480" s="425">
        <v>583133</v>
      </c>
      <c r="I9480" s="425" t="s">
        <v>29</v>
      </c>
      <c r="J9480" s="425">
        <v>202302</v>
      </c>
      <c r="K9480" s="425">
        <v>44895</v>
      </c>
      <c r="L9480" s="425" t="s">
        <v>644</v>
      </c>
      <c r="M9480" s="425">
        <v>9876.8700000000008</v>
      </c>
      <c r="N9480" s="425">
        <v>14.95</v>
      </c>
      <c r="O9480" s="425" t="s">
        <v>645</v>
      </c>
      <c r="P9480" s="432">
        <v>15.057</v>
      </c>
      <c r="Q9480" s="425">
        <v>30543689</v>
      </c>
      <c r="R9480" s="425" t="s">
        <v>646</v>
      </c>
      <c r="S9480" s="425">
        <v>8540206</v>
      </c>
      <c r="T9480" s="425" t="s">
        <v>927</v>
      </c>
    </row>
    <row r="9481" spans="1:20" s="425" customFormat="1" x14ac:dyDescent="0.25">
      <c r="A9481" s="425" t="s">
        <v>637</v>
      </c>
      <c r="B9481" s="425" t="s">
        <v>754</v>
      </c>
      <c r="C9481" s="425" t="s">
        <v>639</v>
      </c>
      <c r="D9481" s="425" t="s">
        <v>640</v>
      </c>
      <c r="E9481" s="425" t="s">
        <v>673</v>
      </c>
      <c r="F9481" s="425">
        <v>528004120002</v>
      </c>
      <c r="G9481" s="425" t="s">
        <v>642</v>
      </c>
      <c r="H9481" s="425">
        <v>583133</v>
      </c>
      <c r="I9481" s="425" t="s">
        <v>29</v>
      </c>
      <c r="J9481" s="425">
        <v>202302</v>
      </c>
      <c r="K9481" s="425">
        <v>44895</v>
      </c>
      <c r="L9481" s="425" t="s">
        <v>644</v>
      </c>
      <c r="M9481" s="425">
        <v>3118.35</v>
      </c>
      <c r="N9481" s="425">
        <v>4.72</v>
      </c>
      <c r="O9481" s="425" t="s">
        <v>645</v>
      </c>
      <c r="P9481" s="432">
        <v>4.7539999999999996</v>
      </c>
      <c r="Q9481" s="425">
        <v>30543689</v>
      </c>
      <c r="R9481" s="425" t="s">
        <v>646</v>
      </c>
      <c r="S9481" s="425">
        <v>2012905</v>
      </c>
      <c r="T9481" s="425" t="s">
        <v>5101</v>
      </c>
    </row>
    <row r="9482" spans="1:20" s="425" customFormat="1" x14ac:dyDescent="0.25">
      <c r="A9482" s="425" t="s">
        <v>637</v>
      </c>
      <c r="B9482" s="425" t="s">
        <v>754</v>
      </c>
      <c r="C9482" s="425" t="s">
        <v>639</v>
      </c>
      <c r="D9482" s="425" t="s">
        <v>640</v>
      </c>
      <c r="E9482" s="425" t="s">
        <v>673</v>
      </c>
      <c r="F9482" s="425">
        <v>528004120002</v>
      </c>
      <c r="G9482" s="425" t="s">
        <v>642</v>
      </c>
      <c r="H9482" s="425">
        <v>583133</v>
      </c>
      <c r="I9482" s="425" t="s">
        <v>29</v>
      </c>
      <c r="J9482" s="425">
        <v>202302</v>
      </c>
      <c r="K9482" s="425">
        <v>44895</v>
      </c>
      <c r="L9482" s="425" t="s">
        <v>644</v>
      </c>
      <c r="M9482" s="425">
        <v>7889.32</v>
      </c>
      <c r="N9482" s="425">
        <v>11.94</v>
      </c>
      <c r="O9482" s="425" t="s">
        <v>645</v>
      </c>
      <c r="P9482" s="432">
        <v>12.026</v>
      </c>
      <c r="Q9482" s="425">
        <v>30543689</v>
      </c>
      <c r="R9482" s="425" t="s">
        <v>646</v>
      </c>
      <c r="S9482" s="425">
        <v>8540206</v>
      </c>
      <c r="T9482" s="425" t="s">
        <v>5096</v>
      </c>
    </row>
    <row r="9483" spans="1:20" s="425" customFormat="1" x14ac:dyDescent="0.25">
      <c r="A9483" s="425" t="s">
        <v>637</v>
      </c>
      <c r="B9483" s="425" t="s">
        <v>736</v>
      </c>
      <c r="C9483" s="425" t="s">
        <v>639</v>
      </c>
      <c r="D9483" s="425" t="s">
        <v>651</v>
      </c>
      <c r="E9483" s="425" t="s">
        <v>673</v>
      </c>
      <c r="F9483" s="425">
        <v>528004120002</v>
      </c>
      <c r="G9483" s="425" t="s">
        <v>642</v>
      </c>
      <c r="H9483" s="425">
        <v>583133</v>
      </c>
      <c r="I9483" s="425" t="s">
        <v>29</v>
      </c>
      <c r="J9483" s="425">
        <v>202302</v>
      </c>
      <c r="K9483" s="425">
        <v>44895</v>
      </c>
      <c r="L9483" s="425" t="s">
        <v>644</v>
      </c>
      <c r="M9483" s="425">
        <v>12941.75</v>
      </c>
      <c r="N9483" s="425">
        <v>19.59</v>
      </c>
      <c r="O9483" s="425" t="s">
        <v>645</v>
      </c>
      <c r="P9483" s="432">
        <v>19.73</v>
      </c>
      <c r="Q9483" s="425">
        <v>30543689</v>
      </c>
      <c r="R9483" s="425" t="s">
        <v>646</v>
      </c>
      <c r="S9483" s="425">
        <v>8540386</v>
      </c>
      <c r="T9483" s="425" t="s">
        <v>5087</v>
      </c>
    </row>
    <row r="9484" spans="1:20" s="425" customFormat="1" x14ac:dyDescent="0.25">
      <c r="A9484" s="425" t="s">
        <v>637</v>
      </c>
      <c r="B9484" s="425" t="s">
        <v>861</v>
      </c>
      <c r="C9484" s="425" t="s">
        <v>639</v>
      </c>
      <c r="D9484" s="425" t="s">
        <v>640</v>
      </c>
      <c r="E9484" s="425" t="s">
        <v>673</v>
      </c>
      <c r="F9484" s="425">
        <v>528004120002</v>
      </c>
      <c r="G9484" s="425" t="s">
        <v>642</v>
      </c>
      <c r="H9484" s="425">
        <v>583133</v>
      </c>
      <c r="I9484" s="425" t="s">
        <v>29</v>
      </c>
      <c r="J9484" s="425">
        <v>202302</v>
      </c>
      <c r="K9484" s="425">
        <v>44895</v>
      </c>
      <c r="L9484" s="425" t="s">
        <v>644</v>
      </c>
      <c r="M9484" s="425">
        <v>653.79999999999995</v>
      </c>
      <c r="N9484" s="425">
        <v>0.99</v>
      </c>
      <c r="O9484" s="425" t="s">
        <v>645</v>
      </c>
      <c r="P9484" s="432">
        <v>0.997</v>
      </c>
      <c r="Q9484" s="425">
        <v>30543689</v>
      </c>
      <c r="R9484" s="425" t="s">
        <v>646</v>
      </c>
      <c r="S9484" s="425">
        <v>2012905</v>
      </c>
      <c r="T9484" s="425" t="s">
        <v>1617</v>
      </c>
    </row>
    <row r="9485" spans="1:20" s="425" customFormat="1" x14ac:dyDescent="0.25">
      <c r="A9485" s="425" t="s">
        <v>637</v>
      </c>
      <c r="B9485" s="425" t="s">
        <v>736</v>
      </c>
      <c r="C9485" s="425" t="s">
        <v>639</v>
      </c>
      <c r="D9485" s="425" t="s">
        <v>695</v>
      </c>
      <c r="E9485" s="425" t="s">
        <v>673</v>
      </c>
      <c r="F9485" s="425">
        <v>528004120002</v>
      </c>
      <c r="G9485" s="425" t="s">
        <v>642</v>
      </c>
      <c r="H9485" s="425">
        <v>583133</v>
      </c>
      <c r="I9485" s="425" t="s">
        <v>29</v>
      </c>
      <c r="J9485" s="425">
        <v>202302</v>
      </c>
      <c r="K9485" s="425">
        <v>44895</v>
      </c>
      <c r="L9485" s="425" t="s">
        <v>644</v>
      </c>
      <c r="M9485" s="425">
        <v>79447.91</v>
      </c>
      <c r="N9485" s="425">
        <v>120.26</v>
      </c>
      <c r="O9485" s="425" t="s">
        <v>645</v>
      </c>
      <c r="P9485" s="432">
        <v>121.121</v>
      </c>
      <c r="Q9485" s="425">
        <v>30543689</v>
      </c>
      <c r="R9485" s="425" t="s">
        <v>646</v>
      </c>
      <c r="S9485" s="425">
        <v>2057784</v>
      </c>
      <c r="T9485" s="425" t="s">
        <v>5076</v>
      </c>
    </row>
    <row r="9486" spans="1:20" s="425" customFormat="1" x14ac:dyDescent="0.25">
      <c r="A9486" s="425" t="s">
        <v>637</v>
      </c>
      <c r="B9486" s="425" t="s">
        <v>736</v>
      </c>
      <c r="C9486" s="425" t="s">
        <v>639</v>
      </c>
      <c r="D9486" s="425" t="s">
        <v>651</v>
      </c>
      <c r="E9486" s="425" t="s">
        <v>673</v>
      </c>
      <c r="F9486" s="425">
        <v>528004120002</v>
      </c>
      <c r="G9486" s="425" t="s">
        <v>642</v>
      </c>
      <c r="H9486" s="425">
        <v>583133</v>
      </c>
      <c r="I9486" s="425" t="s">
        <v>29</v>
      </c>
      <c r="J9486" s="425">
        <v>202302</v>
      </c>
      <c r="K9486" s="425">
        <v>44895</v>
      </c>
      <c r="L9486" s="425" t="s">
        <v>644</v>
      </c>
      <c r="M9486" s="425">
        <v>8922.19</v>
      </c>
      <c r="N9486" s="425">
        <v>13.51</v>
      </c>
      <c r="O9486" s="425" t="s">
        <v>645</v>
      </c>
      <c r="P9486" s="432">
        <v>13.606999999999999</v>
      </c>
      <c r="Q9486" s="425">
        <v>30543689</v>
      </c>
      <c r="R9486" s="425" t="s">
        <v>646</v>
      </c>
      <c r="S9486" s="425">
        <v>8540279</v>
      </c>
      <c r="T9486" s="425" t="s">
        <v>5072</v>
      </c>
    </row>
    <row r="9487" spans="1:20" s="425" customFormat="1" x14ac:dyDescent="0.25">
      <c r="A9487" s="425" t="s">
        <v>637</v>
      </c>
      <c r="B9487" s="425" t="s">
        <v>736</v>
      </c>
      <c r="C9487" s="425" t="s">
        <v>639</v>
      </c>
      <c r="D9487" s="425" t="s">
        <v>651</v>
      </c>
      <c r="E9487" s="425" t="s">
        <v>667</v>
      </c>
      <c r="F9487" s="425">
        <v>528004120002</v>
      </c>
      <c r="G9487" s="425" t="s">
        <v>642</v>
      </c>
      <c r="H9487" s="425">
        <v>583149</v>
      </c>
      <c r="I9487" s="425" t="s">
        <v>680</v>
      </c>
      <c r="J9487" s="425">
        <v>202302</v>
      </c>
      <c r="K9487" s="425">
        <v>44895</v>
      </c>
      <c r="L9487" s="425" t="s">
        <v>644</v>
      </c>
      <c r="M9487" s="425">
        <v>-30309.46</v>
      </c>
      <c r="N9487" s="425">
        <v>-45.88</v>
      </c>
      <c r="O9487" s="425" t="s">
        <v>645</v>
      </c>
      <c r="P9487" s="432">
        <v>-46.209000000000003</v>
      </c>
      <c r="Q9487" s="425">
        <v>30543689</v>
      </c>
      <c r="R9487" s="425" t="s">
        <v>646</v>
      </c>
      <c r="S9487" s="425">
        <v>8540399</v>
      </c>
      <c r="T9487" s="425" t="s">
        <v>5099</v>
      </c>
    </row>
    <row r="9488" spans="1:20" s="425" customFormat="1" x14ac:dyDescent="0.25">
      <c r="A9488" s="425" t="s">
        <v>637</v>
      </c>
      <c r="B9488" s="425" t="s">
        <v>754</v>
      </c>
      <c r="C9488" s="425" t="s">
        <v>639</v>
      </c>
      <c r="D9488" s="425" t="s">
        <v>640</v>
      </c>
      <c r="E9488" s="425" t="s">
        <v>667</v>
      </c>
      <c r="F9488" s="425">
        <v>528004120002</v>
      </c>
      <c r="G9488" s="425" t="s">
        <v>642</v>
      </c>
      <c r="H9488" s="425">
        <v>583149</v>
      </c>
      <c r="I9488" s="425" t="s">
        <v>680</v>
      </c>
      <c r="J9488" s="425">
        <v>202302</v>
      </c>
      <c r="K9488" s="425">
        <v>44895</v>
      </c>
      <c r="L9488" s="425" t="s">
        <v>644</v>
      </c>
      <c r="M9488" s="425">
        <v>-11242.33</v>
      </c>
      <c r="N9488" s="425">
        <v>-17.02</v>
      </c>
      <c r="O9488" s="425" t="s">
        <v>645</v>
      </c>
      <c r="P9488" s="432">
        <v>-17.141999999999999</v>
      </c>
      <c r="Q9488" s="425">
        <v>30543689</v>
      </c>
      <c r="R9488" s="425" t="s">
        <v>646</v>
      </c>
      <c r="S9488" s="425">
        <v>8540392</v>
      </c>
      <c r="T9488" s="425" t="s">
        <v>5098</v>
      </c>
    </row>
    <row r="9489" spans="1:20" s="425" customFormat="1" x14ac:dyDescent="0.25">
      <c r="A9489" s="425" t="s">
        <v>637</v>
      </c>
      <c r="B9489" s="425" t="s">
        <v>736</v>
      </c>
      <c r="C9489" s="425" t="s">
        <v>639</v>
      </c>
      <c r="D9489" s="425" t="s">
        <v>651</v>
      </c>
      <c r="E9489" s="425" t="s">
        <v>667</v>
      </c>
      <c r="F9489" s="425">
        <v>528004120002</v>
      </c>
      <c r="G9489" s="425" t="s">
        <v>642</v>
      </c>
      <c r="H9489" s="425">
        <v>583149</v>
      </c>
      <c r="I9489" s="425" t="s">
        <v>680</v>
      </c>
      <c r="J9489" s="425">
        <v>202302</v>
      </c>
      <c r="K9489" s="425">
        <v>44895</v>
      </c>
      <c r="L9489" s="425" t="s">
        <v>644</v>
      </c>
      <c r="M9489" s="425">
        <v>-13058.68</v>
      </c>
      <c r="N9489" s="425">
        <v>-19.77</v>
      </c>
      <c r="O9489" s="425" t="s">
        <v>645</v>
      </c>
      <c r="P9489" s="432">
        <v>-19.911999999999999</v>
      </c>
      <c r="Q9489" s="425">
        <v>30543689</v>
      </c>
      <c r="R9489" s="425" t="s">
        <v>646</v>
      </c>
      <c r="S9489" s="425">
        <v>2036440</v>
      </c>
      <c r="T9489" s="425" t="s">
        <v>5086</v>
      </c>
    </row>
    <row r="9490" spans="1:20" s="425" customFormat="1" x14ac:dyDescent="0.25">
      <c r="A9490" s="425" t="s">
        <v>637</v>
      </c>
      <c r="B9490" s="425" t="s">
        <v>736</v>
      </c>
      <c r="C9490" s="425" t="s">
        <v>639</v>
      </c>
      <c r="D9490" s="425" t="s">
        <v>651</v>
      </c>
      <c r="E9490" s="425" t="s">
        <v>667</v>
      </c>
      <c r="F9490" s="425">
        <v>528004120002</v>
      </c>
      <c r="G9490" s="425" t="s">
        <v>642</v>
      </c>
      <c r="H9490" s="425">
        <v>583149</v>
      </c>
      <c r="I9490" s="425" t="s">
        <v>680</v>
      </c>
      <c r="J9490" s="425">
        <v>202302</v>
      </c>
      <c r="K9490" s="425">
        <v>44895</v>
      </c>
      <c r="L9490" s="425" t="s">
        <v>644</v>
      </c>
      <c r="M9490" s="425">
        <v>-5224.3</v>
      </c>
      <c r="N9490" s="425">
        <v>-7.91</v>
      </c>
      <c r="O9490" s="425" t="s">
        <v>645</v>
      </c>
      <c r="P9490" s="432">
        <v>-7.9669999999999996</v>
      </c>
      <c r="Q9490" s="425">
        <v>30543689</v>
      </c>
      <c r="R9490" s="425" t="s">
        <v>646</v>
      </c>
      <c r="S9490" s="425">
        <v>8540358</v>
      </c>
      <c r="T9490" s="425" t="s">
        <v>5074</v>
      </c>
    </row>
    <row r="9491" spans="1:20" s="425" customFormat="1" x14ac:dyDescent="0.25">
      <c r="A9491" s="425" t="s">
        <v>637</v>
      </c>
      <c r="B9491" s="425" t="s">
        <v>736</v>
      </c>
      <c r="C9491" s="425" t="s">
        <v>639</v>
      </c>
      <c r="D9491" s="425" t="s">
        <v>640</v>
      </c>
      <c r="E9491" s="425" t="s">
        <v>667</v>
      </c>
      <c r="F9491" s="425">
        <v>528004120002</v>
      </c>
      <c r="G9491" s="425" t="s">
        <v>642</v>
      </c>
      <c r="H9491" s="425">
        <v>583149</v>
      </c>
      <c r="I9491" s="425" t="s">
        <v>680</v>
      </c>
      <c r="J9491" s="425">
        <v>202302</v>
      </c>
      <c r="K9491" s="425">
        <v>44895</v>
      </c>
      <c r="L9491" s="425" t="s">
        <v>644</v>
      </c>
      <c r="M9491" s="425">
        <v>-14333.33</v>
      </c>
      <c r="N9491" s="425">
        <v>-21.7</v>
      </c>
      <c r="O9491" s="425" t="s">
        <v>645</v>
      </c>
      <c r="P9491" s="432">
        <v>-21.855</v>
      </c>
      <c r="Q9491" s="425">
        <v>30543689</v>
      </c>
      <c r="R9491" s="425" t="s">
        <v>646</v>
      </c>
      <c r="S9491" s="425">
        <v>8540392</v>
      </c>
      <c r="T9491" s="425" t="s">
        <v>5054</v>
      </c>
    </row>
    <row r="9492" spans="1:20" s="425" customFormat="1" x14ac:dyDescent="0.25">
      <c r="A9492" s="425" t="s">
        <v>637</v>
      </c>
      <c r="B9492" s="425" t="s">
        <v>831</v>
      </c>
      <c r="C9492" s="425" t="s">
        <v>639</v>
      </c>
      <c r="D9492" s="425" t="s">
        <v>640</v>
      </c>
      <c r="E9492" s="425" t="s">
        <v>673</v>
      </c>
      <c r="F9492" s="425">
        <v>528004120002</v>
      </c>
      <c r="G9492" s="425" t="s">
        <v>642</v>
      </c>
      <c r="H9492" s="425">
        <v>583148</v>
      </c>
      <c r="I9492" s="425" t="s">
        <v>699</v>
      </c>
      <c r="J9492" s="425">
        <v>202302</v>
      </c>
      <c r="K9492" s="425">
        <v>44895</v>
      </c>
      <c r="L9492" s="425" t="s">
        <v>644</v>
      </c>
      <c r="M9492" s="425">
        <v>-4470.72</v>
      </c>
      <c r="N9492" s="425">
        <v>-6.77</v>
      </c>
      <c r="O9492" s="425" t="s">
        <v>645</v>
      </c>
      <c r="P9492" s="432">
        <v>-6.8179999999999996</v>
      </c>
      <c r="Q9492" s="425">
        <v>30543689</v>
      </c>
      <c r="R9492" s="425" t="s">
        <v>646</v>
      </c>
      <c r="S9492" s="425">
        <v>8540206</v>
      </c>
      <c r="T9492" s="425" t="s">
        <v>5027</v>
      </c>
    </row>
    <row r="9493" spans="1:20" s="425" customFormat="1" x14ac:dyDescent="0.25">
      <c r="A9493" s="425" t="s">
        <v>637</v>
      </c>
      <c r="B9493" s="425" t="s">
        <v>831</v>
      </c>
      <c r="C9493" s="425" t="s">
        <v>639</v>
      </c>
      <c r="D9493" s="425" t="s">
        <v>640</v>
      </c>
      <c r="E9493" s="425" t="s">
        <v>673</v>
      </c>
      <c r="F9493" s="425">
        <v>528004120002</v>
      </c>
      <c r="G9493" s="425" t="s">
        <v>642</v>
      </c>
      <c r="H9493" s="425">
        <v>583148</v>
      </c>
      <c r="I9493" s="425" t="s">
        <v>699</v>
      </c>
      <c r="J9493" s="425">
        <v>202302</v>
      </c>
      <c r="K9493" s="425">
        <v>44895</v>
      </c>
      <c r="L9493" s="425" t="s">
        <v>644</v>
      </c>
      <c r="M9493" s="425">
        <v>-1756.94</v>
      </c>
      <c r="N9493" s="425">
        <v>-2.66</v>
      </c>
      <c r="O9493" s="425" t="s">
        <v>645</v>
      </c>
      <c r="P9493" s="432">
        <v>-2.6789999999999998</v>
      </c>
      <c r="Q9493" s="425">
        <v>30543689</v>
      </c>
      <c r="R9493" s="425" t="s">
        <v>646</v>
      </c>
      <c r="S9493" s="425">
        <v>2012905</v>
      </c>
      <c r="T9493" s="425" t="s">
        <v>5017</v>
      </c>
    </row>
    <row r="9494" spans="1:20" s="425" customFormat="1" x14ac:dyDescent="0.25">
      <c r="A9494" s="425" t="s">
        <v>637</v>
      </c>
      <c r="B9494" s="425" t="s">
        <v>736</v>
      </c>
      <c r="C9494" s="425" t="s">
        <v>639</v>
      </c>
      <c r="D9494" s="425" t="s">
        <v>640</v>
      </c>
      <c r="E9494" s="425" t="s">
        <v>673</v>
      </c>
      <c r="F9494" s="425">
        <v>528004120002</v>
      </c>
      <c r="G9494" s="425" t="s">
        <v>642</v>
      </c>
      <c r="H9494" s="425">
        <v>583133</v>
      </c>
      <c r="I9494" s="425" t="s">
        <v>29</v>
      </c>
      <c r="J9494" s="425">
        <v>202302</v>
      </c>
      <c r="K9494" s="425">
        <v>44895</v>
      </c>
      <c r="L9494" s="425" t="s">
        <v>644</v>
      </c>
      <c r="M9494" s="425">
        <v>2174.16</v>
      </c>
      <c r="N9494" s="425">
        <v>3.29</v>
      </c>
      <c r="O9494" s="425" t="s">
        <v>645</v>
      </c>
      <c r="P9494" s="432">
        <v>3.3140000000000001</v>
      </c>
      <c r="Q9494" s="425">
        <v>30543689</v>
      </c>
      <c r="R9494" s="425" t="s">
        <v>646</v>
      </c>
      <c r="S9494" s="425">
        <v>2012905</v>
      </c>
      <c r="T9494" s="425" t="s">
        <v>5104</v>
      </c>
    </row>
    <row r="9495" spans="1:20" s="425" customFormat="1" x14ac:dyDescent="0.25">
      <c r="A9495" s="425" t="s">
        <v>637</v>
      </c>
      <c r="B9495" s="425" t="s">
        <v>736</v>
      </c>
      <c r="C9495" s="425" t="s">
        <v>639</v>
      </c>
      <c r="D9495" s="425" t="s">
        <v>640</v>
      </c>
      <c r="E9495" s="425" t="s">
        <v>673</v>
      </c>
      <c r="F9495" s="425">
        <v>528004120002</v>
      </c>
      <c r="G9495" s="425" t="s">
        <v>642</v>
      </c>
      <c r="H9495" s="425">
        <v>583133</v>
      </c>
      <c r="I9495" s="425" t="s">
        <v>29</v>
      </c>
      <c r="J9495" s="425">
        <v>202302</v>
      </c>
      <c r="K9495" s="425">
        <v>44895</v>
      </c>
      <c r="L9495" s="425" t="s">
        <v>644</v>
      </c>
      <c r="M9495" s="425">
        <v>5319.59</v>
      </c>
      <c r="N9495" s="425">
        <v>8.0500000000000007</v>
      </c>
      <c r="O9495" s="425" t="s">
        <v>645</v>
      </c>
      <c r="P9495" s="432">
        <v>8.1080000000000005</v>
      </c>
      <c r="Q9495" s="425">
        <v>30543689</v>
      </c>
      <c r="R9495" s="425" t="s">
        <v>646</v>
      </c>
      <c r="S9495" s="425">
        <v>8540206</v>
      </c>
      <c r="T9495" s="425" t="s">
        <v>5100</v>
      </c>
    </row>
    <row r="9496" spans="1:20" s="425" customFormat="1" x14ac:dyDescent="0.25">
      <c r="A9496" s="425" t="s">
        <v>637</v>
      </c>
      <c r="B9496" s="425" t="s">
        <v>831</v>
      </c>
      <c r="C9496" s="425" t="s">
        <v>639</v>
      </c>
      <c r="D9496" s="425" t="s">
        <v>640</v>
      </c>
      <c r="E9496" s="425" t="s">
        <v>708</v>
      </c>
      <c r="F9496" s="425">
        <v>528004120002</v>
      </c>
      <c r="G9496" s="425" t="s">
        <v>642</v>
      </c>
      <c r="H9496" s="425">
        <v>583155</v>
      </c>
      <c r="I9496" s="425" t="s">
        <v>45</v>
      </c>
      <c r="J9496" s="425">
        <v>202302</v>
      </c>
      <c r="K9496" s="425">
        <v>44895</v>
      </c>
      <c r="L9496" s="425" t="s">
        <v>644</v>
      </c>
      <c r="M9496" s="425">
        <v>-2149.86</v>
      </c>
      <c r="N9496" s="425">
        <v>-3.25</v>
      </c>
      <c r="O9496" s="425" t="s">
        <v>645</v>
      </c>
      <c r="P9496" s="432">
        <v>-3.2730000000000001</v>
      </c>
      <c r="Q9496" s="425">
        <v>30543689</v>
      </c>
      <c r="R9496" s="425" t="s">
        <v>646</v>
      </c>
      <c r="S9496" s="425">
        <v>8540039</v>
      </c>
      <c r="T9496" s="425" t="s">
        <v>5016</v>
      </c>
    </row>
    <row r="9497" spans="1:20" s="425" customFormat="1" x14ac:dyDescent="0.25">
      <c r="A9497" s="425" t="s">
        <v>637</v>
      </c>
      <c r="B9497" s="425" t="s">
        <v>831</v>
      </c>
      <c r="C9497" s="425" t="s">
        <v>639</v>
      </c>
      <c r="D9497" s="425" t="s">
        <v>640</v>
      </c>
      <c r="E9497" s="425" t="s">
        <v>667</v>
      </c>
      <c r="F9497" s="425">
        <v>528004120002</v>
      </c>
      <c r="G9497" s="425" t="s">
        <v>642</v>
      </c>
      <c r="H9497" s="425">
        <v>583149</v>
      </c>
      <c r="I9497" s="425" t="s">
        <v>680</v>
      </c>
      <c r="J9497" s="425">
        <v>202302</v>
      </c>
      <c r="K9497" s="425">
        <v>44895</v>
      </c>
      <c r="L9497" s="425" t="s">
        <v>644</v>
      </c>
      <c r="M9497" s="425">
        <v>-7254.21</v>
      </c>
      <c r="N9497" s="425">
        <v>-10.98</v>
      </c>
      <c r="O9497" s="425" t="s">
        <v>645</v>
      </c>
      <c r="P9497" s="432">
        <v>-11.058999999999999</v>
      </c>
      <c r="Q9497" s="425">
        <v>30543689</v>
      </c>
      <c r="R9497" s="425" t="s">
        <v>646</v>
      </c>
      <c r="S9497" s="425">
        <v>8540392</v>
      </c>
      <c r="T9497" s="425" t="s">
        <v>5029</v>
      </c>
    </row>
    <row r="9498" spans="1:20" s="425" customFormat="1" x14ac:dyDescent="0.25">
      <c r="A9498" s="425" t="s">
        <v>637</v>
      </c>
      <c r="B9498" s="425" t="s">
        <v>831</v>
      </c>
      <c r="C9498" s="425" t="s">
        <v>639</v>
      </c>
      <c r="D9498" s="425" t="s">
        <v>640</v>
      </c>
      <c r="E9498" s="425" t="s">
        <v>689</v>
      </c>
      <c r="F9498" s="425">
        <v>528004120002</v>
      </c>
      <c r="G9498" s="425" t="s">
        <v>642</v>
      </c>
      <c r="H9498" s="425">
        <v>856784</v>
      </c>
      <c r="I9498" s="425" t="s">
        <v>479</v>
      </c>
      <c r="J9498" s="425">
        <v>202302</v>
      </c>
      <c r="K9498" s="425">
        <v>44895</v>
      </c>
      <c r="L9498" s="425" t="s">
        <v>644</v>
      </c>
      <c r="M9498" s="425">
        <v>6911.46</v>
      </c>
      <c r="N9498" s="425">
        <v>10.46</v>
      </c>
      <c r="O9498" s="425" t="s">
        <v>645</v>
      </c>
      <c r="P9498" s="432">
        <v>10.535</v>
      </c>
      <c r="Q9498" s="425">
        <v>30543689</v>
      </c>
      <c r="R9498" s="425" t="s">
        <v>646</v>
      </c>
      <c r="S9498" s="425">
        <v>2032465</v>
      </c>
      <c r="T9498" s="425" t="s">
        <v>5028</v>
      </c>
    </row>
    <row r="9499" spans="1:20" s="425" customFormat="1" x14ac:dyDescent="0.25">
      <c r="A9499" s="425" t="s">
        <v>637</v>
      </c>
      <c r="B9499" s="425" t="s">
        <v>831</v>
      </c>
      <c r="C9499" s="425" t="s">
        <v>639</v>
      </c>
      <c r="D9499" s="425" t="s">
        <v>640</v>
      </c>
      <c r="E9499" s="425" t="s">
        <v>689</v>
      </c>
      <c r="F9499" s="425">
        <v>528004120002</v>
      </c>
      <c r="G9499" s="425" t="s">
        <v>642</v>
      </c>
      <c r="H9499" s="425">
        <v>583156</v>
      </c>
      <c r="I9499" s="425" t="s">
        <v>690</v>
      </c>
      <c r="J9499" s="425">
        <v>202302</v>
      </c>
      <c r="K9499" s="425">
        <v>44895</v>
      </c>
      <c r="L9499" s="425" t="s">
        <v>644</v>
      </c>
      <c r="M9499" s="425">
        <v>-6911.46</v>
      </c>
      <c r="N9499" s="425">
        <v>-10.46</v>
      </c>
      <c r="O9499" s="425" t="s">
        <v>645</v>
      </c>
      <c r="P9499" s="432">
        <v>-10.535</v>
      </c>
      <c r="Q9499" s="425">
        <v>30543689</v>
      </c>
      <c r="R9499" s="425" t="s">
        <v>646</v>
      </c>
      <c r="S9499" s="425">
        <v>2032465</v>
      </c>
      <c r="T9499" s="425" t="s">
        <v>5028</v>
      </c>
    </row>
    <row r="9500" spans="1:20" s="425" customFormat="1" x14ac:dyDescent="0.25">
      <c r="A9500" s="425" t="s">
        <v>637</v>
      </c>
      <c r="B9500" s="425" t="s">
        <v>834</v>
      </c>
      <c r="C9500" s="425" t="s">
        <v>639</v>
      </c>
      <c r="D9500" s="425" t="s">
        <v>640</v>
      </c>
      <c r="E9500" s="425" t="s">
        <v>648</v>
      </c>
      <c r="F9500" s="425">
        <v>528004120002</v>
      </c>
      <c r="G9500" s="425" t="s">
        <v>642</v>
      </c>
      <c r="H9500" s="425">
        <v>583146</v>
      </c>
      <c r="I9500" s="425" t="s">
        <v>683</v>
      </c>
      <c r="J9500" s="425">
        <v>202302</v>
      </c>
      <c r="K9500" s="425">
        <v>44895</v>
      </c>
      <c r="L9500" s="425" t="s">
        <v>644</v>
      </c>
      <c r="M9500" s="425">
        <v>1.1499999999999999</v>
      </c>
      <c r="N9500" s="425">
        <v>0</v>
      </c>
      <c r="O9500" s="425" t="s">
        <v>645</v>
      </c>
      <c r="P9500" s="432">
        <v>0</v>
      </c>
      <c r="Q9500" s="425">
        <v>30543689</v>
      </c>
      <c r="R9500" s="425" t="s">
        <v>646</v>
      </c>
      <c r="S9500" s="425">
        <v>9985201</v>
      </c>
      <c r="T9500" s="425" t="s">
        <v>5011</v>
      </c>
    </row>
    <row r="9501" spans="1:20" s="425" customFormat="1" x14ac:dyDescent="0.25">
      <c r="A9501" s="425" t="s">
        <v>637</v>
      </c>
      <c r="B9501" s="425" t="s">
        <v>831</v>
      </c>
      <c r="C9501" s="425" t="s">
        <v>639</v>
      </c>
      <c r="D9501" s="425" t="s">
        <v>640</v>
      </c>
      <c r="E9501" s="425" t="s">
        <v>708</v>
      </c>
      <c r="F9501" s="425">
        <v>528004120002</v>
      </c>
      <c r="G9501" s="425" t="s">
        <v>642</v>
      </c>
      <c r="H9501" s="425">
        <v>856781</v>
      </c>
      <c r="I9501" s="425" t="s">
        <v>476</v>
      </c>
      <c r="J9501" s="425">
        <v>202302</v>
      </c>
      <c r="K9501" s="425">
        <v>44895</v>
      </c>
      <c r="L9501" s="425" t="s">
        <v>644</v>
      </c>
      <c r="M9501" s="425">
        <v>2149.86</v>
      </c>
      <c r="N9501" s="425">
        <v>3.25</v>
      </c>
      <c r="O9501" s="425" t="s">
        <v>645</v>
      </c>
      <c r="P9501" s="432">
        <v>3.2730000000000001</v>
      </c>
      <c r="Q9501" s="425">
        <v>30543689</v>
      </c>
      <c r="R9501" s="425" t="s">
        <v>646</v>
      </c>
      <c r="S9501" s="425">
        <v>8540039</v>
      </c>
      <c r="T9501" s="425" t="s">
        <v>5016</v>
      </c>
    </row>
    <row r="9502" spans="1:20" s="425" customFormat="1" x14ac:dyDescent="0.25">
      <c r="A9502" s="425" t="s">
        <v>637</v>
      </c>
      <c r="B9502" s="425" t="s">
        <v>834</v>
      </c>
      <c r="C9502" s="425" t="s">
        <v>639</v>
      </c>
      <c r="D9502" s="425" t="s">
        <v>640</v>
      </c>
      <c r="E9502" s="425" t="s">
        <v>648</v>
      </c>
      <c r="F9502" s="425">
        <v>528004120002</v>
      </c>
      <c r="G9502" s="425" t="s">
        <v>642</v>
      </c>
      <c r="H9502" s="425">
        <v>583144</v>
      </c>
      <c r="I9502" s="425" t="s">
        <v>40</v>
      </c>
      <c r="J9502" s="425">
        <v>202302</v>
      </c>
      <c r="K9502" s="425">
        <v>44895</v>
      </c>
      <c r="L9502" s="425" t="s">
        <v>644</v>
      </c>
      <c r="M9502" s="425">
        <v>-1.1499999999999999</v>
      </c>
      <c r="N9502" s="425">
        <v>0</v>
      </c>
      <c r="O9502" s="425" t="s">
        <v>645</v>
      </c>
      <c r="P9502" s="432">
        <v>0</v>
      </c>
      <c r="Q9502" s="425">
        <v>30543689</v>
      </c>
      <c r="R9502" s="425" t="s">
        <v>646</v>
      </c>
      <c r="S9502" s="425">
        <v>9985201</v>
      </c>
      <c r="T9502" s="425" t="s">
        <v>5011</v>
      </c>
    </row>
    <row r="9503" spans="1:20" s="425" customFormat="1" x14ac:dyDescent="0.25">
      <c r="A9503" s="425" t="s">
        <v>637</v>
      </c>
      <c r="B9503" s="425" t="s">
        <v>754</v>
      </c>
      <c r="C9503" s="425" t="s">
        <v>639</v>
      </c>
      <c r="D9503" s="425" t="s">
        <v>640</v>
      </c>
      <c r="E9503" s="425" t="s">
        <v>689</v>
      </c>
      <c r="F9503" s="425">
        <v>528004120002</v>
      </c>
      <c r="G9503" s="425" t="s">
        <v>642</v>
      </c>
      <c r="H9503" s="425">
        <v>583156</v>
      </c>
      <c r="I9503" s="425" t="s">
        <v>690</v>
      </c>
      <c r="J9503" s="425">
        <v>202302</v>
      </c>
      <c r="K9503" s="425">
        <v>44895</v>
      </c>
      <c r="L9503" s="425" t="s">
        <v>644</v>
      </c>
      <c r="M9503" s="425">
        <v>-13380.36</v>
      </c>
      <c r="N9503" s="425">
        <v>-20.25</v>
      </c>
      <c r="O9503" s="425" t="s">
        <v>645</v>
      </c>
      <c r="P9503" s="432">
        <v>-20.395</v>
      </c>
      <c r="Q9503" s="425">
        <v>30543689</v>
      </c>
      <c r="R9503" s="425" t="s">
        <v>646</v>
      </c>
      <c r="S9503" s="425">
        <v>2032465</v>
      </c>
      <c r="T9503" s="425" t="s">
        <v>5107</v>
      </c>
    </row>
    <row r="9504" spans="1:20" s="425" customFormat="1" x14ac:dyDescent="0.25">
      <c r="A9504" s="425" t="s">
        <v>637</v>
      </c>
      <c r="B9504" s="425" t="s">
        <v>861</v>
      </c>
      <c r="C9504" s="425" t="s">
        <v>639</v>
      </c>
      <c r="D9504" s="425" t="s">
        <v>640</v>
      </c>
      <c r="E9504" s="425" t="s">
        <v>689</v>
      </c>
      <c r="F9504" s="425">
        <v>528004120002</v>
      </c>
      <c r="G9504" s="425" t="s">
        <v>642</v>
      </c>
      <c r="H9504" s="425">
        <v>583156</v>
      </c>
      <c r="I9504" s="425" t="s">
        <v>690</v>
      </c>
      <c r="J9504" s="425">
        <v>202302</v>
      </c>
      <c r="K9504" s="425">
        <v>44895</v>
      </c>
      <c r="L9504" s="425" t="s">
        <v>644</v>
      </c>
      <c r="M9504" s="425">
        <v>-4711.96</v>
      </c>
      <c r="N9504" s="425">
        <v>-7.13</v>
      </c>
      <c r="O9504" s="425" t="s">
        <v>645</v>
      </c>
      <c r="P9504" s="432">
        <v>-7.181</v>
      </c>
      <c r="Q9504" s="425">
        <v>30543689</v>
      </c>
      <c r="R9504" s="425" t="s">
        <v>646</v>
      </c>
      <c r="S9504" s="425">
        <v>2032465</v>
      </c>
      <c r="T9504" s="425" t="s">
        <v>2813</v>
      </c>
    </row>
    <row r="9505" spans="1:20" s="425" customFormat="1" x14ac:dyDescent="0.25">
      <c r="A9505" s="425" t="s">
        <v>637</v>
      </c>
      <c r="B9505" s="425" t="s">
        <v>861</v>
      </c>
      <c r="C9505" s="425" t="s">
        <v>639</v>
      </c>
      <c r="D9505" s="425" t="s">
        <v>651</v>
      </c>
      <c r="E9505" s="425" t="s">
        <v>667</v>
      </c>
      <c r="F9505" s="425">
        <v>528004120002</v>
      </c>
      <c r="G9505" s="425" t="s">
        <v>642</v>
      </c>
      <c r="H9505" s="425">
        <v>583149</v>
      </c>
      <c r="I9505" s="425" t="s">
        <v>680</v>
      </c>
      <c r="J9505" s="425">
        <v>202302</v>
      </c>
      <c r="K9505" s="425">
        <v>44895</v>
      </c>
      <c r="L9505" s="425" t="s">
        <v>644</v>
      </c>
      <c r="M9505" s="425">
        <v>-1663.55</v>
      </c>
      <c r="N9505" s="425">
        <v>-2.52</v>
      </c>
      <c r="O9505" s="425" t="s">
        <v>645</v>
      </c>
      <c r="P9505" s="432">
        <v>-2.5379999999999998</v>
      </c>
      <c r="Q9505" s="425">
        <v>30543689</v>
      </c>
      <c r="R9505" s="425" t="s">
        <v>646</v>
      </c>
      <c r="S9505" s="425">
        <v>2036440</v>
      </c>
      <c r="T9505" s="425" t="s">
        <v>1113</v>
      </c>
    </row>
    <row r="9506" spans="1:20" s="425" customFormat="1" x14ac:dyDescent="0.25">
      <c r="A9506" s="425" t="s">
        <v>637</v>
      </c>
      <c r="B9506" s="425" t="s">
        <v>754</v>
      </c>
      <c r="C9506" s="425" t="s">
        <v>639</v>
      </c>
      <c r="D9506" s="425" t="s">
        <v>640</v>
      </c>
      <c r="E9506" s="425" t="s">
        <v>708</v>
      </c>
      <c r="F9506" s="425">
        <v>528004120002</v>
      </c>
      <c r="G9506" s="425" t="s">
        <v>642</v>
      </c>
      <c r="H9506" s="425">
        <v>583155</v>
      </c>
      <c r="I9506" s="425" t="s">
        <v>45</v>
      </c>
      <c r="J9506" s="425">
        <v>202302</v>
      </c>
      <c r="K9506" s="425">
        <v>44895</v>
      </c>
      <c r="L9506" s="425" t="s">
        <v>644</v>
      </c>
      <c r="M9506" s="425">
        <v>-5222.3100000000004</v>
      </c>
      <c r="N9506" s="425">
        <v>-7.9</v>
      </c>
      <c r="O9506" s="425" t="s">
        <v>645</v>
      </c>
      <c r="P9506" s="432">
        <v>-7.9569999999999999</v>
      </c>
      <c r="Q9506" s="425">
        <v>30543689</v>
      </c>
      <c r="R9506" s="425" t="s">
        <v>646</v>
      </c>
      <c r="S9506" s="425">
        <v>8540039</v>
      </c>
      <c r="T9506" s="425" t="s">
        <v>5097</v>
      </c>
    </row>
    <row r="9507" spans="1:20" s="425" customFormat="1" x14ac:dyDescent="0.25">
      <c r="A9507" s="425" t="s">
        <v>637</v>
      </c>
      <c r="B9507" s="425" t="s">
        <v>754</v>
      </c>
      <c r="C9507" s="425" t="s">
        <v>639</v>
      </c>
      <c r="D9507" s="425" t="s">
        <v>640</v>
      </c>
      <c r="E9507" s="425" t="s">
        <v>689</v>
      </c>
      <c r="F9507" s="425">
        <v>528004120002</v>
      </c>
      <c r="G9507" s="425" t="s">
        <v>642</v>
      </c>
      <c r="H9507" s="425">
        <v>856784</v>
      </c>
      <c r="I9507" s="425" t="s">
        <v>479</v>
      </c>
      <c r="J9507" s="425">
        <v>202302</v>
      </c>
      <c r="K9507" s="425">
        <v>44895</v>
      </c>
      <c r="L9507" s="425" t="s">
        <v>644</v>
      </c>
      <c r="M9507" s="425">
        <v>13380.36</v>
      </c>
      <c r="N9507" s="425">
        <v>20.25</v>
      </c>
      <c r="O9507" s="425" t="s">
        <v>645</v>
      </c>
      <c r="P9507" s="432">
        <v>20.395</v>
      </c>
      <c r="Q9507" s="425">
        <v>30543689</v>
      </c>
      <c r="R9507" s="425" t="s">
        <v>646</v>
      </c>
      <c r="S9507" s="425">
        <v>2032465</v>
      </c>
      <c r="T9507" s="425" t="s">
        <v>5107</v>
      </c>
    </row>
    <row r="9508" spans="1:20" s="425" customFormat="1" x14ac:dyDescent="0.25">
      <c r="A9508" s="425" t="s">
        <v>637</v>
      </c>
      <c r="B9508" s="425" t="s">
        <v>861</v>
      </c>
      <c r="C9508" s="425" t="s">
        <v>639</v>
      </c>
      <c r="D9508" s="425" t="s">
        <v>640</v>
      </c>
      <c r="E9508" s="425" t="s">
        <v>689</v>
      </c>
      <c r="F9508" s="425">
        <v>528004120002</v>
      </c>
      <c r="G9508" s="425" t="s">
        <v>642</v>
      </c>
      <c r="H9508" s="425">
        <v>856784</v>
      </c>
      <c r="I9508" s="425" t="s">
        <v>479</v>
      </c>
      <c r="J9508" s="425">
        <v>202302</v>
      </c>
      <c r="K9508" s="425">
        <v>44895</v>
      </c>
      <c r="L9508" s="425" t="s">
        <v>644</v>
      </c>
      <c r="M9508" s="425">
        <v>4711.96</v>
      </c>
      <c r="N9508" s="425">
        <v>7.13</v>
      </c>
      <c r="O9508" s="425" t="s">
        <v>645</v>
      </c>
      <c r="P9508" s="432">
        <v>7.181</v>
      </c>
      <c r="Q9508" s="425">
        <v>30543689</v>
      </c>
      <c r="R9508" s="425" t="s">
        <v>646</v>
      </c>
      <c r="S9508" s="425">
        <v>2032465</v>
      </c>
      <c r="T9508" s="425" t="s">
        <v>2813</v>
      </c>
    </row>
    <row r="9509" spans="1:20" s="425" customFormat="1" x14ac:dyDescent="0.25">
      <c r="A9509" s="425" t="s">
        <v>637</v>
      </c>
      <c r="B9509" s="425" t="s">
        <v>861</v>
      </c>
      <c r="C9509" s="425" t="s">
        <v>639</v>
      </c>
      <c r="D9509" s="425" t="s">
        <v>651</v>
      </c>
      <c r="E9509" s="425" t="s">
        <v>673</v>
      </c>
      <c r="F9509" s="425">
        <v>528004120002</v>
      </c>
      <c r="G9509" s="425" t="s">
        <v>642</v>
      </c>
      <c r="H9509" s="425">
        <v>583133</v>
      </c>
      <c r="I9509" s="425" t="s">
        <v>29</v>
      </c>
      <c r="J9509" s="425">
        <v>202302</v>
      </c>
      <c r="K9509" s="425">
        <v>44895</v>
      </c>
      <c r="L9509" s="425" t="s">
        <v>644</v>
      </c>
      <c r="M9509" s="425">
        <v>12468.38</v>
      </c>
      <c r="N9509" s="425">
        <v>18.87</v>
      </c>
      <c r="O9509" s="425" t="s">
        <v>645</v>
      </c>
      <c r="P9509" s="432">
        <v>19.004999999999999</v>
      </c>
      <c r="Q9509" s="425">
        <v>30543689</v>
      </c>
      <c r="R9509" s="425" t="s">
        <v>646</v>
      </c>
      <c r="S9509" s="425">
        <v>8540279</v>
      </c>
      <c r="T9509" s="425" t="s">
        <v>888</v>
      </c>
    </row>
    <row r="9510" spans="1:20" s="425" customFormat="1" x14ac:dyDescent="0.25">
      <c r="A9510" s="425" t="s">
        <v>637</v>
      </c>
      <c r="B9510" s="425" t="s">
        <v>754</v>
      </c>
      <c r="C9510" s="425" t="s">
        <v>639</v>
      </c>
      <c r="D9510" s="425" t="s">
        <v>640</v>
      </c>
      <c r="E9510" s="425" t="s">
        <v>708</v>
      </c>
      <c r="F9510" s="425">
        <v>528004120002</v>
      </c>
      <c r="G9510" s="425" t="s">
        <v>642</v>
      </c>
      <c r="H9510" s="425">
        <v>856781</v>
      </c>
      <c r="I9510" s="425" t="s">
        <v>476</v>
      </c>
      <c r="J9510" s="425">
        <v>202302</v>
      </c>
      <c r="K9510" s="425">
        <v>44895</v>
      </c>
      <c r="L9510" s="425" t="s">
        <v>644</v>
      </c>
      <c r="M9510" s="425">
        <v>5222.3100000000004</v>
      </c>
      <c r="N9510" s="425">
        <v>7.9</v>
      </c>
      <c r="O9510" s="425" t="s">
        <v>645</v>
      </c>
      <c r="P9510" s="432">
        <v>7.9569999999999999</v>
      </c>
      <c r="Q9510" s="425">
        <v>30543689</v>
      </c>
      <c r="R9510" s="425" t="s">
        <v>646</v>
      </c>
      <c r="S9510" s="425">
        <v>8540039</v>
      </c>
      <c r="T9510" s="425" t="s">
        <v>5097</v>
      </c>
    </row>
    <row r="9511" spans="1:20" s="425" customFormat="1" x14ac:dyDescent="0.25">
      <c r="A9511" s="425" t="s">
        <v>637</v>
      </c>
      <c r="B9511" s="425" t="s">
        <v>754</v>
      </c>
      <c r="C9511" s="425" t="s">
        <v>639</v>
      </c>
      <c r="D9511" s="425" t="s">
        <v>651</v>
      </c>
      <c r="E9511" s="425" t="s">
        <v>673</v>
      </c>
      <c r="F9511" s="425">
        <v>528004120002</v>
      </c>
      <c r="G9511" s="425" t="s">
        <v>642</v>
      </c>
      <c r="H9511" s="425">
        <v>583133</v>
      </c>
      <c r="I9511" s="425" t="s">
        <v>29</v>
      </c>
      <c r="J9511" s="425">
        <v>202302</v>
      </c>
      <c r="K9511" s="425">
        <v>44895</v>
      </c>
      <c r="L9511" s="425" t="s">
        <v>644</v>
      </c>
      <c r="M9511" s="425">
        <v>8139.25</v>
      </c>
      <c r="N9511" s="425">
        <v>12.32</v>
      </c>
      <c r="O9511" s="425" t="s">
        <v>645</v>
      </c>
      <c r="P9511" s="432">
        <v>12.407999999999999</v>
      </c>
      <c r="Q9511" s="425">
        <v>30543689</v>
      </c>
      <c r="R9511" s="425" t="s">
        <v>646</v>
      </c>
      <c r="S9511" s="425">
        <v>8540279</v>
      </c>
      <c r="T9511" s="425" t="s">
        <v>5045</v>
      </c>
    </row>
    <row r="9512" spans="1:20" s="425" customFormat="1" x14ac:dyDescent="0.25">
      <c r="A9512" s="425" t="s">
        <v>637</v>
      </c>
      <c r="B9512" s="425" t="s">
        <v>754</v>
      </c>
      <c r="C9512" s="425" t="s">
        <v>639</v>
      </c>
      <c r="D9512" s="425" t="s">
        <v>651</v>
      </c>
      <c r="E9512" s="425" t="s">
        <v>673</v>
      </c>
      <c r="F9512" s="425">
        <v>528004120002</v>
      </c>
      <c r="G9512" s="425" t="s">
        <v>642</v>
      </c>
      <c r="H9512" s="425">
        <v>583133</v>
      </c>
      <c r="I9512" s="425" t="s">
        <v>29</v>
      </c>
      <c r="J9512" s="425">
        <v>202302</v>
      </c>
      <c r="K9512" s="425">
        <v>44895</v>
      </c>
      <c r="L9512" s="425" t="s">
        <v>644</v>
      </c>
      <c r="M9512" s="425">
        <v>7988.77</v>
      </c>
      <c r="N9512" s="425">
        <v>12.09</v>
      </c>
      <c r="O9512" s="425" t="s">
        <v>645</v>
      </c>
      <c r="P9512" s="432">
        <v>12.177</v>
      </c>
      <c r="Q9512" s="425">
        <v>30543689</v>
      </c>
      <c r="R9512" s="425" t="s">
        <v>646</v>
      </c>
      <c r="S9512" s="425">
        <v>8540386</v>
      </c>
      <c r="T9512" s="425" t="s">
        <v>5042</v>
      </c>
    </row>
    <row r="9513" spans="1:20" s="425" customFormat="1" x14ac:dyDescent="0.25">
      <c r="A9513" s="425" t="s">
        <v>637</v>
      </c>
      <c r="B9513" s="425" t="s">
        <v>754</v>
      </c>
      <c r="C9513" s="425" t="s">
        <v>639</v>
      </c>
      <c r="D9513" s="425" t="s">
        <v>695</v>
      </c>
      <c r="E9513" s="425" t="s">
        <v>673</v>
      </c>
      <c r="F9513" s="425">
        <v>528004120002</v>
      </c>
      <c r="G9513" s="425" t="s">
        <v>642</v>
      </c>
      <c r="H9513" s="425">
        <v>583133</v>
      </c>
      <c r="I9513" s="425" t="s">
        <v>29</v>
      </c>
      <c r="J9513" s="425">
        <v>202302</v>
      </c>
      <c r="K9513" s="425">
        <v>44895</v>
      </c>
      <c r="L9513" s="425" t="s">
        <v>644</v>
      </c>
      <c r="M9513" s="425">
        <v>32874.550000000003</v>
      </c>
      <c r="N9513" s="425">
        <v>49.76</v>
      </c>
      <c r="O9513" s="425" t="s">
        <v>645</v>
      </c>
      <c r="P9513" s="432">
        <v>50.116</v>
      </c>
      <c r="Q9513" s="425">
        <v>30543689</v>
      </c>
      <c r="R9513" s="425" t="s">
        <v>646</v>
      </c>
      <c r="S9513" s="425">
        <v>2057784</v>
      </c>
      <c r="T9513" s="425" t="s">
        <v>5030</v>
      </c>
    </row>
    <row r="9514" spans="1:20" s="425" customFormat="1" x14ac:dyDescent="0.25">
      <c r="A9514" s="425" t="s">
        <v>637</v>
      </c>
      <c r="B9514" s="425" t="s">
        <v>861</v>
      </c>
      <c r="C9514" s="425" t="s">
        <v>639</v>
      </c>
      <c r="D9514" s="425" t="s">
        <v>651</v>
      </c>
      <c r="E9514" s="425" t="s">
        <v>667</v>
      </c>
      <c r="F9514" s="425">
        <v>528004120002</v>
      </c>
      <c r="G9514" s="425" t="s">
        <v>642</v>
      </c>
      <c r="H9514" s="425">
        <v>583135</v>
      </c>
      <c r="I9514" s="425" t="s">
        <v>31</v>
      </c>
      <c r="J9514" s="425">
        <v>202302</v>
      </c>
      <c r="K9514" s="425">
        <v>44895</v>
      </c>
      <c r="L9514" s="425" t="s">
        <v>644</v>
      </c>
      <c r="M9514" s="425">
        <v>1663.55</v>
      </c>
      <c r="N9514" s="425">
        <v>2.52</v>
      </c>
      <c r="O9514" s="425" t="s">
        <v>645</v>
      </c>
      <c r="P9514" s="432">
        <v>2.5379999999999998</v>
      </c>
      <c r="Q9514" s="425">
        <v>30543689</v>
      </c>
      <c r="R9514" s="425" t="s">
        <v>646</v>
      </c>
      <c r="S9514" s="425">
        <v>2036440</v>
      </c>
      <c r="T9514" s="425" t="s">
        <v>1113</v>
      </c>
    </row>
    <row r="9515" spans="1:20" s="425" customFormat="1" x14ac:dyDescent="0.25">
      <c r="A9515" s="425" t="s">
        <v>637</v>
      </c>
      <c r="B9515" s="425" t="s">
        <v>754</v>
      </c>
      <c r="C9515" s="425" t="s">
        <v>639</v>
      </c>
      <c r="D9515" s="425" t="s">
        <v>651</v>
      </c>
      <c r="E9515" s="425" t="s">
        <v>667</v>
      </c>
      <c r="F9515" s="425">
        <v>528004120002</v>
      </c>
      <c r="G9515" s="425" t="s">
        <v>642</v>
      </c>
      <c r="H9515" s="425">
        <v>583135</v>
      </c>
      <c r="I9515" s="425" t="s">
        <v>31</v>
      </c>
      <c r="J9515" s="425">
        <v>202302</v>
      </c>
      <c r="K9515" s="425">
        <v>44895</v>
      </c>
      <c r="L9515" s="425" t="s">
        <v>644</v>
      </c>
      <c r="M9515" s="425">
        <v>18709.63</v>
      </c>
      <c r="N9515" s="425">
        <v>28.32</v>
      </c>
      <c r="O9515" s="425" t="s">
        <v>645</v>
      </c>
      <c r="P9515" s="432">
        <v>28.523</v>
      </c>
      <c r="Q9515" s="425">
        <v>30543689</v>
      </c>
      <c r="R9515" s="425" t="s">
        <v>646</v>
      </c>
      <c r="S9515" s="425">
        <v>8540399</v>
      </c>
      <c r="T9515" s="425" t="s">
        <v>5053</v>
      </c>
    </row>
    <row r="9516" spans="1:20" s="425" customFormat="1" x14ac:dyDescent="0.25">
      <c r="A9516" s="425" t="s">
        <v>637</v>
      </c>
      <c r="B9516" s="425" t="s">
        <v>754</v>
      </c>
      <c r="C9516" s="425" t="s">
        <v>639</v>
      </c>
      <c r="D9516" s="425" t="s">
        <v>651</v>
      </c>
      <c r="E9516" s="425" t="s">
        <v>667</v>
      </c>
      <c r="F9516" s="425">
        <v>528004120002</v>
      </c>
      <c r="G9516" s="425" t="s">
        <v>642</v>
      </c>
      <c r="H9516" s="425">
        <v>583135</v>
      </c>
      <c r="I9516" s="425" t="s">
        <v>31</v>
      </c>
      <c r="J9516" s="425">
        <v>202302</v>
      </c>
      <c r="K9516" s="425">
        <v>44895</v>
      </c>
      <c r="L9516" s="425" t="s">
        <v>644</v>
      </c>
      <c r="M9516" s="425">
        <v>8197.0499999999993</v>
      </c>
      <c r="N9516" s="425">
        <v>12.41</v>
      </c>
      <c r="O9516" s="425" t="s">
        <v>645</v>
      </c>
      <c r="P9516" s="432">
        <v>12.499000000000001</v>
      </c>
      <c r="Q9516" s="425">
        <v>30543689</v>
      </c>
      <c r="R9516" s="425" t="s">
        <v>646</v>
      </c>
      <c r="S9516" s="425">
        <v>8540358</v>
      </c>
      <c r="T9516" s="425" t="s">
        <v>5048</v>
      </c>
    </row>
    <row r="9517" spans="1:20" s="425" customFormat="1" x14ac:dyDescent="0.25">
      <c r="A9517" s="425" t="s">
        <v>637</v>
      </c>
      <c r="B9517" s="425" t="s">
        <v>754</v>
      </c>
      <c r="C9517" s="425" t="s">
        <v>639</v>
      </c>
      <c r="D9517" s="425" t="s">
        <v>651</v>
      </c>
      <c r="E9517" s="425" t="s">
        <v>667</v>
      </c>
      <c r="F9517" s="425">
        <v>528004120002</v>
      </c>
      <c r="G9517" s="425" t="s">
        <v>642</v>
      </c>
      <c r="H9517" s="425">
        <v>583135</v>
      </c>
      <c r="I9517" s="425" t="s">
        <v>31</v>
      </c>
      <c r="J9517" s="425">
        <v>202302</v>
      </c>
      <c r="K9517" s="425">
        <v>44895</v>
      </c>
      <c r="L9517" s="425" t="s">
        <v>644</v>
      </c>
      <c r="M9517" s="425">
        <v>5403.52</v>
      </c>
      <c r="N9517" s="425">
        <v>8.18</v>
      </c>
      <c r="O9517" s="425" t="s">
        <v>645</v>
      </c>
      <c r="P9517" s="432">
        <v>8.2390000000000008</v>
      </c>
      <c r="Q9517" s="425">
        <v>30543689</v>
      </c>
      <c r="R9517" s="425" t="s">
        <v>646</v>
      </c>
      <c r="S9517" s="425">
        <v>2036440</v>
      </c>
      <c r="T9517" s="425" t="s">
        <v>5041</v>
      </c>
    </row>
    <row r="9518" spans="1:20" s="425" customFormat="1" x14ac:dyDescent="0.25">
      <c r="A9518" s="425" t="s">
        <v>637</v>
      </c>
      <c r="B9518" s="425" t="s">
        <v>861</v>
      </c>
      <c r="C9518" s="425" t="s">
        <v>639</v>
      </c>
      <c r="D9518" s="425" t="s">
        <v>651</v>
      </c>
      <c r="E9518" s="425" t="s">
        <v>673</v>
      </c>
      <c r="F9518" s="425">
        <v>528004120002</v>
      </c>
      <c r="G9518" s="425" t="s">
        <v>642</v>
      </c>
      <c r="H9518" s="425">
        <v>583148</v>
      </c>
      <c r="I9518" s="425" t="s">
        <v>699</v>
      </c>
      <c r="J9518" s="425">
        <v>202302</v>
      </c>
      <c r="K9518" s="425">
        <v>44895</v>
      </c>
      <c r="L9518" s="425" t="s">
        <v>644</v>
      </c>
      <c r="M9518" s="425">
        <v>-12468.38</v>
      </c>
      <c r="N9518" s="425">
        <v>-18.87</v>
      </c>
      <c r="O9518" s="425" t="s">
        <v>645</v>
      </c>
      <c r="P9518" s="432">
        <v>-19.004999999999999</v>
      </c>
      <c r="Q9518" s="425">
        <v>30543689</v>
      </c>
      <c r="R9518" s="425" t="s">
        <v>646</v>
      </c>
      <c r="S9518" s="425">
        <v>8540279</v>
      </c>
      <c r="T9518" s="425" t="s">
        <v>888</v>
      </c>
    </row>
    <row r="9519" spans="1:20" s="425" customFormat="1" x14ac:dyDescent="0.25">
      <c r="A9519" s="425" t="s">
        <v>637</v>
      </c>
      <c r="B9519" s="425" t="s">
        <v>831</v>
      </c>
      <c r="C9519" s="425" t="s">
        <v>639</v>
      </c>
      <c r="D9519" s="425" t="s">
        <v>640</v>
      </c>
      <c r="E9519" s="425" t="s">
        <v>667</v>
      </c>
      <c r="F9519" s="425">
        <v>528004120002</v>
      </c>
      <c r="G9519" s="425" t="s">
        <v>642</v>
      </c>
      <c r="H9519" s="425">
        <v>583135</v>
      </c>
      <c r="I9519" s="425" t="s">
        <v>31</v>
      </c>
      <c r="J9519" s="425">
        <v>202302</v>
      </c>
      <c r="K9519" s="425">
        <v>44895</v>
      </c>
      <c r="L9519" s="425" t="s">
        <v>644</v>
      </c>
      <c r="M9519" s="425">
        <v>7254.21</v>
      </c>
      <c r="N9519" s="425">
        <v>10.98</v>
      </c>
      <c r="O9519" s="425" t="s">
        <v>645</v>
      </c>
      <c r="P9519" s="432">
        <v>11.058999999999999</v>
      </c>
      <c r="Q9519" s="425">
        <v>30543689</v>
      </c>
      <c r="R9519" s="425" t="s">
        <v>646</v>
      </c>
      <c r="S9519" s="425">
        <v>8540392</v>
      </c>
      <c r="T9519" s="425" t="s">
        <v>5029</v>
      </c>
    </row>
    <row r="9520" spans="1:20" s="425" customFormat="1" x14ac:dyDescent="0.25">
      <c r="A9520" s="425" t="s">
        <v>637</v>
      </c>
      <c r="B9520" s="425" t="s">
        <v>831</v>
      </c>
      <c r="C9520" s="425" t="s">
        <v>639</v>
      </c>
      <c r="D9520" s="425" t="s">
        <v>651</v>
      </c>
      <c r="E9520" s="425" t="s">
        <v>673</v>
      </c>
      <c r="F9520" s="425">
        <v>528004120002</v>
      </c>
      <c r="G9520" s="425" t="s">
        <v>642</v>
      </c>
      <c r="H9520" s="425">
        <v>583133</v>
      </c>
      <c r="I9520" s="425" t="s">
        <v>29</v>
      </c>
      <c r="J9520" s="425">
        <v>202302</v>
      </c>
      <c r="K9520" s="425">
        <v>44895</v>
      </c>
      <c r="L9520" s="425" t="s">
        <v>644</v>
      </c>
      <c r="M9520" s="425">
        <v>4852.3</v>
      </c>
      <c r="N9520" s="425">
        <v>7.34</v>
      </c>
      <c r="O9520" s="425" t="s">
        <v>645</v>
      </c>
      <c r="P9520" s="432">
        <v>7.3929999999999998</v>
      </c>
      <c r="Q9520" s="425">
        <v>30543689</v>
      </c>
      <c r="R9520" s="425" t="s">
        <v>646</v>
      </c>
      <c r="S9520" s="425">
        <v>8540386</v>
      </c>
      <c r="T9520" s="425" t="s">
        <v>5071</v>
      </c>
    </row>
    <row r="9521" spans="1:20" s="425" customFormat="1" x14ac:dyDescent="0.25">
      <c r="A9521" s="425" t="s">
        <v>637</v>
      </c>
      <c r="B9521" s="425" t="s">
        <v>831</v>
      </c>
      <c r="C9521" s="425" t="s">
        <v>639</v>
      </c>
      <c r="D9521" s="425" t="s">
        <v>651</v>
      </c>
      <c r="E9521" s="425" t="s">
        <v>673</v>
      </c>
      <c r="F9521" s="425">
        <v>528004120002</v>
      </c>
      <c r="G9521" s="425" t="s">
        <v>642</v>
      </c>
      <c r="H9521" s="425">
        <v>583133</v>
      </c>
      <c r="I9521" s="425" t="s">
        <v>29</v>
      </c>
      <c r="J9521" s="425">
        <v>202302</v>
      </c>
      <c r="K9521" s="425">
        <v>44895</v>
      </c>
      <c r="L9521" s="425" t="s">
        <v>644</v>
      </c>
      <c r="M9521" s="425">
        <v>4284.88</v>
      </c>
      <c r="N9521" s="425">
        <v>6.49</v>
      </c>
      <c r="O9521" s="425" t="s">
        <v>645</v>
      </c>
      <c r="P9521" s="432">
        <v>6.5359999999999996</v>
      </c>
      <c r="Q9521" s="425">
        <v>30543689</v>
      </c>
      <c r="R9521" s="425" t="s">
        <v>646</v>
      </c>
      <c r="S9521" s="425">
        <v>8540279</v>
      </c>
      <c r="T9521" s="425" t="s">
        <v>5069</v>
      </c>
    </row>
    <row r="9522" spans="1:20" s="425" customFormat="1" x14ac:dyDescent="0.25">
      <c r="A9522" s="425" t="s">
        <v>637</v>
      </c>
      <c r="B9522" s="425" t="s">
        <v>831</v>
      </c>
      <c r="C9522" s="425" t="s">
        <v>639</v>
      </c>
      <c r="D9522" s="425" t="s">
        <v>695</v>
      </c>
      <c r="E9522" s="425" t="s">
        <v>673</v>
      </c>
      <c r="F9522" s="425">
        <v>528004120002</v>
      </c>
      <c r="G9522" s="425" t="s">
        <v>642</v>
      </c>
      <c r="H9522" s="425">
        <v>583133</v>
      </c>
      <c r="I9522" s="425" t="s">
        <v>29</v>
      </c>
      <c r="J9522" s="425">
        <v>202302</v>
      </c>
      <c r="K9522" s="425">
        <v>44895</v>
      </c>
      <c r="L9522" s="425" t="s">
        <v>644</v>
      </c>
      <c r="M9522" s="425">
        <v>25241.360000000001</v>
      </c>
      <c r="N9522" s="425">
        <v>38.21</v>
      </c>
      <c r="O9522" s="425" t="s">
        <v>645</v>
      </c>
      <c r="P9522" s="432">
        <v>38.484000000000002</v>
      </c>
      <c r="Q9522" s="425">
        <v>30543689</v>
      </c>
      <c r="R9522" s="425" t="s">
        <v>646</v>
      </c>
      <c r="S9522" s="425">
        <v>2057784</v>
      </c>
      <c r="T9522" s="425" t="s">
        <v>5065</v>
      </c>
    </row>
    <row r="9523" spans="1:20" s="425" customFormat="1" x14ac:dyDescent="0.25">
      <c r="A9523" s="425" t="s">
        <v>637</v>
      </c>
      <c r="B9523" s="425" t="s">
        <v>831</v>
      </c>
      <c r="C9523" s="425" t="s">
        <v>639</v>
      </c>
      <c r="D9523" s="425" t="s">
        <v>640</v>
      </c>
      <c r="E9523" s="425" t="s">
        <v>673</v>
      </c>
      <c r="F9523" s="425">
        <v>528004120002</v>
      </c>
      <c r="G9523" s="425" t="s">
        <v>642</v>
      </c>
      <c r="H9523" s="425">
        <v>583133</v>
      </c>
      <c r="I9523" s="425" t="s">
        <v>29</v>
      </c>
      <c r="J9523" s="425">
        <v>202302</v>
      </c>
      <c r="K9523" s="425">
        <v>44895</v>
      </c>
      <c r="L9523" s="425" t="s">
        <v>644</v>
      </c>
      <c r="M9523" s="425">
        <v>4470.72</v>
      </c>
      <c r="N9523" s="425">
        <v>6.77</v>
      </c>
      <c r="O9523" s="425" t="s">
        <v>645</v>
      </c>
      <c r="P9523" s="432">
        <v>6.8179999999999996</v>
      </c>
      <c r="Q9523" s="425">
        <v>30543689</v>
      </c>
      <c r="R9523" s="425" t="s">
        <v>646</v>
      </c>
      <c r="S9523" s="425">
        <v>8540206</v>
      </c>
      <c r="T9523" s="425" t="s">
        <v>5027</v>
      </c>
    </row>
    <row r="9524" spans="1:20" s="425" customFormat="1" x14ac:dyDescent="0.25">
      <c r="A9524" s="425" t="s">
        <v>637</v>
      </c>
      <c r="B9524" s="425" t="s">
        <v>831</v>
      </c>
      <c r="C9524" s="425" t="s">
        <v>639</v>
      </c>
      <c r="D9524" s="425" t="s">
        <v>651</v>
      </c>
      <c r="E9524" s="425" t="s">
        <v>667</v>
      </c>
      <c r="F9524" s="425">
        <v>528004120002</v>
      </c>
      <c r="G9524" s="425" t="s">
        <v>642</v>
      </c>
      <c r="H9524" s="425">
        <v>583135</v>
      </c>
      <c r="I9524" s="425" t="s">
        <v>31</v>
      </c>
      <c r="J9524" s="425">
        <v>202302</v>
      </c>
      <c r="K9524" s="425">
        <v>44895</v>
      </c>
      <c r="L9524" s="425" t="s">
        <v>644</v>
      </c>
      <c r="M9524" s="425">
        <v>11364.04</v>
      </c>
      <c r="N9524" s="425">
        <v>17.2</v>
      </c>
      <c r="O9524" s="425" t="s">
        <v>645</v>
      </c>
      <c r="P9524" s="432">
        <v>17.323</v>
      </c>
      <c r="Q9524" s="425">
        <v>30543689</v>
      </c>
      <c r="R9524" s="425" t="s">
        <v>646</v>
      </c>
      <c r="S9524" s="425">
        <v>8540399</v>
      </c>
      <c r="T9524" s="425" t="s">
        <v>5064</v>
      </c>
    </row>
    <row r="9525" spans="1:20" s="425" customFormat="1" x14ac:dyDescent="0.25">
      <c r="A9525" s="425" t="s">
        <v>637</v>
      </c>
      <c r="B9525" s="425" t="s">
        <v>831</v>
      </c>
      <c r="C9525" s="425" t="s">
        <v>639</v>
      </c>
      <c r="D9525" s="425" t="s">
        <v>651</v>
      </c>
      <c r="E9525" s="425" t="s">
        <v>667</v>
      </c>
      <c r="F9525" s="425">
        <v>528004120002</v>
      </c>
      <c r="G9525" s="425" t="s">
        <v>642</v>
      </c>
      <c r="H9525" s="425">
        <v>583135</v>
      </c>
      <c r="I9525" s="425" t="s">
        <v>31</v>
      </c>
      <c r="J9525" s="425">
        <v>202302</v>
      </c>
      <c r="K9525" s="425">
        <v>44895</v>
      </c>
      <c r="L9525" s="425" t="s">
        <v>644</v>
      </c>
      <c r="M9525" s="425">
        <v>4390.6400000000003</v>
      </c>
      <c r="N9525" s="425">
        <v>6.65</v>
      </c>
      <c r="O9525" s="425" t="s">
        <v>645</v>
      </c>
      <c r="P9525" s="432">
        <v>6.6980000000000004</v>
      </c>
      <c r="Q9525" s="425">
        <v>30543689</v>
      </c>
      <c r="R9525" s="425" t="s">
        <v>646</v>
      </c>
      <c r="S9525" s="425">
        <v>8540358</v>
      </c>
      <c r="T9525" s="425" t="s">
        <v>5062</v>
      </c>
    </row>
    <row r="9526" spans="1:20" s="425" customFormat="1" x14ac:dyDescent="0.25">
      <c r="A9526" s="425" t="s">
        <v>637</v>
      </c>
      <c r="B9526" s="425" t="s">
        <v>831</v>
      </c>
      <c r="C9526" s="425" t="s">
        <v>639</v>
      </c>
      <c r="D9526" s="425" t="s">
        <v>651</v>
      </c>
      <c r="E9526" s="425" t="s">
        <v>667</v>
      </c>
      <c r="F9526" s="425">
        <v>528004120002</v>
      </c>
      <c r="G9526" s="425" t="s">
        <v>642</v>
      </c>
      <c r="H9526" s="425">
        <v>583135</v>
      </c>
      <c r="I9526" s="425" t="s">
        <v>31</v>
      </c>
      <c r="J9526" s="425">
        <v>202302</v>
      </c>
      <c r="K9526" s="425">
        <v>44895</v>
      </c>
      <c r="L9526" s="425" t="s">
        <v>644</v>
      </c>
      <c r="M9526" s="425">
        <v>2410.83</v>
      </c>
      <c r="N9526" s="425">
        <v>3.65</v>
      </c>
      <c r="O9526" s="425" t="s">
        <v>645</v>
      </c>
      <c r="P9526" s="432">
        <v>3.6760000000000002</v>
      </c>
      <c r="Q9526" s="425">
        <v>30543689</v>
      </c>
      <c r="R9526" s="425" t="s">
        <v>646</v>
      </c>
      <c r="S9526" s="425">
        <v>2036440</v>
      </c>
      <c r="T9526" s="425" t="s">
        <v>5058</v>
      </c>
    </row>
    <row r="9527" spans="1:20" s="425" customFormat="1" x14ac:dyDescent="0.25">
      <c r="A9527" s="425" t="s">
        <v>637</v>
      </c>
      <c r="B9527" s="425" t="s">
        <v>754</v>
      </c>
      <c r="C9527" s="425" t="s">
        <v>639</v>
      </c>
      <c r="D9527" s="425" t="s">
        <v>651</v>
      </c>
      <c r="E9527" s="425" t="s">
        <v>667</v>
      </c>
      <c r="F9527" s="425">
        <v>528004120002</v>
      </c>
      <c r="G9527" s="425" t="s">
        <v>642</v>
      </c>
      <c r="H9527" s="425">
        <v>583149</v>
      </c>
      <c r="I9527" s="425" t="s">
        <v>680</v>
      </c>
      <c r="J9527" s="425">
        <v>202302</v>
      </c>
      <c r="K9527" s="425">
        <v>44895</v>
      </c>
      <c r="L9527" s="425" t="s">
        <v>644</v>
      </c>
      <c r="M9527" s="425">
        <v>-18709.63</v>
      </c>
      <c r="N9527" s="425">
        <v>-28.32</v>
      </c>
      <c r="O9527" s="425" t="s">
        <v>645</v>
      </c>
      <c r="P9527" s="432">
        <v>-28.523</v>
      </c>
      <c r="Q9527" s="425">
        <v>30543689</v>
      </c>
      <c r="R9527" s="425" t="s">
        <v>646</v>
      </c>
      <c r="S9527" s="425">
        <v>8540399</v>
      </c>
      <c r="T9527" s="425" t="s">
        <v>5053</v>
      </c>
    </row>
    <row r="9528" spans="1:20" s="425" customFormat="1" x14ac:dyDescent="0.25">
      <c r="A9528" s="425" t="s">
        <v>637</v>
      </c>
      <c r="B9528" s="425" t="s">
        <v>754</v>
      </c>
      <c r="C9528" s="425" t="s">
        <v>639</v>
      </c>
      <c r="D9528" s="425" t="s">
        <v>651</v>
      </c>
      <c r="E9528" s="425" t="s">
        <v>667</v>
      </c>
      <c r="F9528" s="425">
        <v>528004120002</v>
      </c>
      <c r="G9528" s="425" t="s">
        <v>642</v>
      </c>
      <c r="H9528" s="425">
        <v>583149</v>
      </c>
      <c r="I9528" s="425" t="s">
        <v>680</v>
      </c>
      <c r="J9528" s="425">
        <v>202302</v>
      </c>
      <c r="K9528" s="425">
        <v>44895</v>
      </c>
      <c r="L9528" s="425" t="s">
        <v>644</v>
      </c>
      <c r="M9528" s="425">
        <v>-8197.0499999999993</v>
      </c>
      <c r="N9528" s="425">
        <v>-12.41</v>
      </c>
      <c r="O9528" s="425" t="s">
        <v>645</v>
      </c>
      <c r="P9528" s="432">
        <v>-12.499000000000001</v>
      </c>
      <c r="Q9528" s="425">
        <v>30543689</v>
      </c>
      <c r="R9528" s="425" t="s">
        <v>646</v>
      </c>
      <c r="S9528" s="425">
        <v>8540358</v>
      </c>
      <c r="T9528" s="425" t="s">
        <v>5048</v>
      </c>
    </row>
    <row r="9529" spans="1:20" s="425" customFormat="1" x14ac:dyDescent="0.25">
      <c r="A9529" s="425" t="s">
        <v>637</v>
      </c>
      <c r="B9529" s="425" t="s">
        <v>754</v>
      </c>
      <c r="C9529" s="425" t="s">
        <v>639</v>
      </c>
      <c r="D9529" s="425" t="s">
        <v>651</v>
      </c>
      <c r="E9529" s="425" t="s">
        <v>667</v>
      </c>
      <c r="F9529" s="425">
        <v>528004120002</v>
      </c>
      <c r="G9529" s="425" t="s">
        <v>642</v>
      </c>
      <c r="H9529" s="425">
        <v>583149</v>
      </c>
      <c r="I9529" s="425" t="s">
        <v>680</v>
      </c>
      <c r="J9529" s="425">
        <v>202302</v>
      </c>
      <c r="K9529" s="425">
        <v>44895</v>
      </c>
      <c r="L9529" s="425" t="s">
        <v>644</v>
      </c>
      <c r="M9529" s="425">
        <v>-5403.52</v>
      </c>
      <c r="N9529" s="425">
        <v>-8.18</v>
      </c>
      <c r="O9529" s="425" t="s">
        <v>645</v>
      </c>
      <c r="P9529" s="432">
        <v>-8.2390000000000008</v>
      </c>
      <c r="Q9529" s="425">
        <v>30543689</v>
      </c>
      <c r="R9529" s="425" t="s">
        <v>646</v>
      </c>
      <c r="S9529" s="425">
        <v>2036440</v>
      </c>
      <c r="T9529" s="425" t="s">
        <v>5041</v>
      </c>
    </row>
    <row r="9530" spans="1:20" s="425" customFormat="1" x14ac:dyDescent="0.25">
      <c r="A9530" s="425" t="s">
        <v>637</v>
      </c>
      <c r="B9530" s="425" t="s">
        <v>754</v>
      </c>
      <c r="C9530" s="425" t="s">
        <v>639</v>
      </c>
      <c r="D9530" s="425" t="s">
        <v>651</v>
      </c>
      <c r="E9530" s="425" t="s">
        <v>673</v>
      </c>
      <c r="F9530" s="425">
        <v>528004120002</v>
      </c>
      <c r="G9530" s="425" t="s">
        <v>642</v>
      </c>
      <c r="H9530" s="425">
        <v>583148</v>
      </c>
      <c r="I9530" s="425" t="s">
        <v>699</v>
      </c>
      <c r="J9530" s="425">
        <v>202302</v>
      </c>
      <c r="K9530" s="425">
        <v>44895</v>
      </c>
      <c r="L9530" s="425" t="s">
        <v>644</v>
      </c>
      <c r="M9530" s="425">
        <v>-8139.25</v>
      </c>
      <c r="N9530" s="425">
        <v>-12.32</v>
      </c>
      <c r="O9530" s="425" t="s">
        <v>645</v>
      </c>
      <c r="P9530" s="432">
        <v>-12.407999999999999</v>
      </c>
      <c r="Q9530" s="425">
        <v>30543689</v>
      </c>
      <c r="R9530" s="425" t="s">
        <v>646</v>
      </c>
      <c r="S9530" s="425">
        <v>8540279</v>
      </c>
      <c r="T9530" s="425" t="s">
        <v>5045</v>
      </c>
    </row>
    <row r="9531" spans="1:20" s="425" customFormat="1" x14ac:dyDescent="0.25">
      <c r="A9531" s="425" t="s">
        <v>637</v>
      </c>
      <c r="B9531" s="425" t="s">
        <v>754</v>
      </c>
      <c r="C9531" s="425" t="s">
        <v>639</v>
      </c>
      <c r="D9531" s="425" t="s">
        <v>651</v>
      </c>
      <c r="E9531" s="425" t="s">
        <v>673</v>
      </c>
      <c r="F9531" s="425">
        <v>528004120002</v>
      </c>
      <c r="G9531" s="425" t="s">
        <v>642</v>
      </c>
      <c r="H9531" s="425">
        <v>583148</v>
      </c>
      <c r="I9531" s="425" t="s">
        <v>699</v>
      </c>
      <c r="J9531" s="425">
        <v>202302</v>
      </c>
      <c r="K9531" s="425">
        <v>44895</v>
      </c>
      <c r="L9531" s="425" t="s">
        <v>644</v>
      </c>
      <c r="M9531" s="425">
        <v>-7988.77</v>
      </c>
      <c r="N9531" s="425">
        <v>-12.09</v>
      </c>
      <c r="O9531" s="425" t="s">
        <v>645</v>
      </c>
      <c r="P9531" s="432">
        <v>-12.177</v>
      </c>
      <c r="Q9531" s="425">
        <v>30543689</v>
      </c>
      <c r="R9531" s="425" t="s">
        <v>646</v>
      </c>
      <c r="S9531" s="425">
        <v>8540386</v>
      </c>
      <c r="T9531" s="425" t="s">
        <v>5042</v>
      </c>
    </row>
    <row r="9532" spans="1:20" s="425" customFormat="1" x14ac:dyDescent="0.25">
      <c r="A9532" s="425" t="s">
        <v>637</v>
      </c>
      <c r="B9532" s="425" t="s">
        <v>754</v>
      </c>
      <c r="C9532" s="425" t="s">
        <v>639</v>
      </c>
      <c r="D9532" s="425" t="s">
        <v>695</v>
      </c>
      <c r="E9532" s="425" t="s">
        <v>673</v>
      </c>
      <c r="F9532" s="425">
        <v>528004120002</v>
      </c>
      <c r="G9532" s="425" t="s">
        <v>642</v>
      </c>
      <c r="H9532" s="425">
        <v>583148</v>
      </c>
      <c r="I9532" s="425" t="s">
        <v>699</v>
      </c>
      <c r="J9532" s="425">
        <v>202302</v>
      </c>
      <c r="K9532" s="425">
        <v>44895</v>
      </c>
      <c r="L9532" s="425" t="s">
        <v>644</v>
      </c>
      <c r="M9532" s="425">
        <v>-32874.550000000003</v>
      </c>
      <c r="N9532" s="425">
        <v>-49.76</v>
      </c>
      <c r="O9532" s="425" t="s">
        <v>645</v>
      </c>
      <c r="P9532" s="432">
        <v>-50.116</v>
      </c>
      <c r="Q9532" s="425">
        <v>30543689</v>
      </c>
      <c r="R9532" s="425" t="s">
        <v>646</v>
      </c>
      <c r="S9532" s="425">
        <v>2057784</v>
      </c>
      <c r="T9532" s="425" t="s">
        <v>5030</v>
      </c>
    </row>
    <row r="9533" spans="1:20" s="425" customFormat="1" x14ac:dyDescent="0.25">
      <c r="A9533" s="425" t="s">
        <v>637</v>
      </c>
      <c r="B9533" s="425" t="s">
        <v>726</v>
      </c>
      <c r="C9533" s="425" t="s">
        <v>639</v>
      </c>
      <c r="D9533" s="425" t="s">
        <v>640</v>
      </c>
      <c r="E9533" s="425" t="s">
        <v>648</v>
      </c>
      <c r="F9533" s="425">
        <v>528004120002</v>
      </c>
      <c r="G9533" s="425" t="s">
        <v>642</v>
      </c>
      <c r="H9533" s="425">
        <v>583144</v>
      </c>
      <c r="I9533" s="425" t="s">
        <v>40</v>
      </c>
      <c r="J9533" s="425">
        <v>202302</v>
      </c>
      <c r="K9533" s="425">
        <v>44896</v>
      </c>
      <c r="L9533" s="425" t="s">
        <v>644</v>
      </c>
      <c r="M9533" s="425">
        <v>-66.86</v>
      </c>
      <c r="N9533" s="425">
        <v>-0.11</v>
      </c>
      <c r="O9533" s="425" t="s">
        <v>645</v>
      </c>
      <c r="P9533" s="432">
        <v>-0.106</v>
      </c>
      <c r="Q9533" s="425">
        <v>30543689</v>
      </c>
      <c r="R9533" s="425" t="s">
        <v>646</v>
      </c>
      <c r="S9533" s="425">
        <v>9985201</v>
      </c>
      <c r="T9533" s="425" t="s">
        <v>5561</v>
      </c>
    </row>
    <row r="9534" spans="1:20" s="425" customFormat="1" x14ac:dyDescent="0.25">
      <c r="A9534" s="425" t="s">
        <v>637</v>
      </c>
      <c r="B9534" s="425" t="s">
        <v>726</v>
      </c>
      <c r="C9534" s="425" t="s">
        <v>639</v>
      </c>
      <c r="D9534" s="425" t="s">
        <v>640</v>
      </c>
      <c r="E9534" s="425" t="s">
        <v>648</v>
      </c>
      <c r="F9534" s="425">
        <v>528004120002</v>
      </c>
      <c r="G9534" s="425" t="s">
        <v>642</v>
      </c>
      <c r="H9534" s="425">
        <v>583146</v>
      </c>
      <c r="I9534" s="425" t="s">
        <v>683</v>
      </c>
      <c r="J9534" s="425">
        <v>202302</v>
      </c>
      <c r="K9534" s="425">
        <v>44896</v>
      </c>
      <c r="L9534" s="425" t="s">
        <v>644</v>
      </c>
      <c r="M9534" s="425">
        <v>66.86</v>
      </c>
      <c r="N9534" s="425">
        <v>0.11</v>
      </c>
      <c r="O9534" s="425" t="s">
        <v>645</v>
      </c>
      <c r="P9534" s="432">
        <v>0.106</v>
      </c>
      <c r="Q9534" s="425">
        <v>30543689</v>
      </c>
      <c r="R9534" s="425" t="s">
        <v>646</v>
      </c>
      <c r="S9534" s="425">
        <v>9985201</v>
      </c>
      <c r="T9534" s="425" t="s">
        <v>5561</v>
      </c>
    </row>
    <row r="9535" spans="1:20" s="425" customFormat="1" x14ac:dyDescent="0.25">
      <c r="A9535" s="425" t="s">
        <v>637</v>
      </c>
      <c r="B9535" s="425" t="s">
        <v>677</v>
      </c>
      <c r="C9535" s="425" t="s">
        <v>639</v>
      </c>
      <c r="D9535" s="425" t="s">
        <v>695</v>
      </c>
      <c r="E9535" s="425" t="s">
        <v>673</v>
      </c>
      <c r="F9535" s="425">
        <v>528004120002</v>
      </c>
      <c r="G9535" s="425" t="s">
        <v>642</v>
      </c>
      <c r="H9535" s="425">
        <v>583148</v>
      </c>
      <c r="I9535" s="425" t="s">
        <v>699</v>
      </c>
      <c r="J9535" s="425">
        <v>202302</v>
      </c>
      <c r="K9535" s="425">
        <v>44897</v>
      </c>
      <c r="L9535" s="425" t="s">
        <v>644</v>
      </c>
      <c r="M9535" s="425">
        <v>-26091</v>
      </c>
      <c r="N9535" s="425">
        <v>-41.28</v>
      </c>
      <c r="O9535" s="425" t="s">
        <v>645</v>
      </c>
      <c r="P9535" s="432">
        <v>-39.78</v>
      </c>
      <c r="Q9535" s="425">
        <v>30543689</v>
      </c>
      <c r="R9535" s="425" t="s">
        <v>646</v>
      </c>
      <c r="S9535" s="425">
        <v>2046481</v>
      </c>
      <c r="T9535" s="425" t="s">
        <v>5563</v>
      </c>
    </row>
    <row r="9536" spans="1:20" s="425" customFormat="1" x14ac:dyDescent="0.25">
      <c r="A9536" s="425" t="s">
        <v>637</v>
      </c>
      <c r="B9536" s="425" t="s">
        <v>677</v>
      </c>
      <c r="C9536" s="425" t="s">
        <v>639</v>
      </c>
      <c r="D9536" s="425" t="s">
        <v>695</v>
      </c>
      <c r="E9536" s="425" t="s">
        <v>673</v>
      </c>
      <c r="F9536" s="425">
        <v>528004120002</v>
      </c>
      <c r="G9536" s="425" t="s">
        <v>642</v>
      </c>
      <c r="H9536" s="425">
        <v>583133</v>
      </c>
      <c r="I9536" s="425" t="s">
        <v>29</v>
      </c>
      <c r="J9536" s="425">
        <v>202302</v>
      </c>
      <c r="K9536" s="425">
        <v>44897</v>
      </c>
      <c r="L9536" s="425" t="s">
        <v>644</v>
      </c>
      <c r="M9536" s="425">
        <v>26091</v>
      </c>
      <c r="N9536" s="425">
        <v>41.28</v>
      </c>
      <c r="O9536" s="425" t="s">
        <v>645</v>
      </c>
      <c r="P9536" s="432">
        <v>39.78</v>
      </c>
      <c r="Q9536" s="425">
        <v>30543689</v>
      </c>
      <c r="R9536" s="425" t="s">
        <v>646</v>
      </c>
      <c r="S9536" s="425">
        <v>2046481</v>
      </c>
      <c r="T9536" s="425" t="s">
        <v>5563</v>
      </c>
    </row>
    <row r="9537" spans="1:20" s="425" customFormat="1" x14ac:dyDescent="0.25">
      <c r="A9537" s="425" t="s">
        <v>637</v>
      </c>
      <c r="B9537" s="425" t="s">
        <v>3283</v>
      </c>
      <c r="C9537" s="425" t="s">
        <v>639</v>
      </c>
      <c r="D9537" s="425" t="s">
        <v>718</v>
      </c>
      <c r="E9537" s="425" t="s">
        <v>652</v>
      </c>
      <c r="F9537" s="425">
        <v>528004120010</v>
      </c>
      <c r="G9537" s="425" t="s">
        <v>653</v>
      </c>
      <c r="H9537" s="425">
        <v>583608</v>
      </c>
      <c r="I9537" s="425" t="s">
        <v>203</v>
      </c>
      <c r="J9537" s="425">
        <v>202302</v>
      </c>
      <c r="K9537" s="425">
        <v>44900</v>
      </c>
      <c r="L9537" s="425" t="s">
        <v>644</v>
      </c>
      <c r="M9537" s="425">
        <v>-20.43</v>
      </c>
      <c r="N9537" s="425">
        <v>-0.03</v>
      </c>
      <c r="O9537" s="425" t="s">
        <v>645</v>
      </c>
      <c r="P9537" s="432">
        <v>-2.9000000000000001E-2</v>
      </c>
      <c r="Q9537" s="425">
        <v>30543689</v>
      </c>
      <c r="T9537" s="425" t="s">
        <v>5569</v>
      </c>
    </row>
    <row r="9538" spans="1:20" s="425" customFormat="1" x14ac:dyDescent="0.25">
      <c r="A9538" s="425" t="s">
        <v>637</v>
      </c>
      <c r="B9538" s="425" t="s">
        <v>3283</v>
      </c>
      <c r="C9538" s="425" t="s">
        <v>639</v>
      </c>
      <c r="D9538" s="425" t="s">
        <v>718</v>
      </c>
      <c r="E9538" s="425" t="s">
        <v>652</v>
      </c>
      <c r="F9538" s="425">
        <v>528004120010</v>
      </c>
      <c r="G9538" s="425" t="s">
        <v>653</v>
      </c>
      <c r="H9538" s="425">
        <v>583609</v>
      </c>
      <c r="I9538" s="425" t="s">
        <v>203</v>
      </c>
      <c r="J9538" s="425">
        <v>202302</v>
      </c>
      <c r="K9538" s="425">
        <v>44900</v>
      </c>
      <c r="L9538" s="425" t="s">
        <v>644</v>
      </c>
      <c r="M9538" s="425">
        <v>20.43</v>
      </c>
      <c r="N9538" s="425">
        <v>0.03</v>
      </c>
      <c r="O9538" s="425" t="s">
        <v>645</v>
      </c>
      <c r="P9538" s="432">
        <v>2.9000000000000001E-2</v>
      </c>
      <c r="Q9538" s="425">
        <v>30543689</v>
      </c>
      <c r="T9538" s="425" t="s">
        <v>5569</v>
      </c>
    </row>
    <row r="9539" spans="1:20" s="425" customFormat="1" x14ac:dyDescent="0.25">
      <c r="A9539" s="425" t="s">
        <v>637</v>
      </c>
      <c r="B9539" s="425" t="s">
        <v>821</v>
      </c>
      <c r="C9539" s="425" t="s">
        <v>639</v>
      </c>
      <c r="D9539" s="425" t="s">
        <v>718</v>
      </c>
      <c r="E9539" s="425" t="s">
        <v>704</v>
      </c>
      <c r="F9539" s="425">
        <v>528004120024</v>
      </c>
      <c r="G9539" s="425" t="s">
        <v>2405</v>
      </c>
      <c r="H9539" s="425">
        <v>583623</v>
      </c>
      <c r="I9539" s="425" t="s">
        <v>2406</v>
      </c>
      <c r="J9539" s="425">
        <v>202302</v>
      </c>
      <c r="K9539" s="425">
        <v>44902</v>
      </c>
      <c r="L9539" s="425" t="s">
        <v>644</v>
      </c>
      <c r="M9539" s="425">
        <v>1890000</v>
      </c>
      <c r="N9539" s="425">
        <v>2989.94</v>
      </c>
      <c r="O9539" s="425" t="s">
        <v>645</v>
      </c>
      <c r="P9539" s="432">
        <v>2881.2869999999998</v>
      </c>
      <c r="Q9539" s="425">
        <v>30543689</v>
      </c>
      <c r="T9539" s="425" t="s">
        <v>5583</v>
      </c>
    </row>
    <row r="9540" spans="1:20" s="425" customFormat="1" x14ac:dyDescent="0.25">
      <c r="A9540" s="425" t="s">
        <v>637</v>
      </c>
      <c r="B9540" s="425" t="s">
        <v>821</v>
      </c>
      <c r="C9540" s="425" t="s">
        <v>639</v>
      </c>
      <c r="D9540" s="425" t="s">
        <v>718</v>
      </c>
      <c r="E9540" s="425" t="s">
        <v>704</v>
      </c>
      <c r="F9540" s="425">
        <v>528004120026</v>
      </c>
      <c r="G9540" s="425" t="s">
        <v>1241</v>
      </c>
      <c r="H9540" s="425">
        <v>583625</v>
      </c>
      <c r="I9540" s="425" t="s">
        <v>303</v>
      </c>
      <c r="J9540" s="425">
        <v>202302</v>
      </c>
      <c r="K9540" s="425">
        <v>44902</v>
      </c>
      <c r="L9540" s="425" t="s">
        <v>644</v>
      </c>
      <c r="M9540" s="425">
        <v>-1890000</v>
      </c>
      <c r="N9540" s="425">
        <v>-2989.94</v>
      </c>
      <c r="O9540" s="425" t="s">
        <v>645</v>
      </c>
      <c r="P9540" s="432">
        <v>-2881.2869999999998</v>
      </c>
      <c r="Q9540" s="425">
        <v>30543689</v>
      </c>
      <c r="T9540" s="425" t="s">
        <v>5583</v>
      </c>
    </row>
    <row r="9541" spans="1:20" s="425" customFormat="1" x14ac:dyDescent="0.25">
      <c r="A9541" s="425" t="s">
        <v>637</v>
      </c>
      <c r="B9541" s="425" t="s">
        <v>821</v>
      </c>
      <c r="C9541" s="425" t="s">
        <v>639</v>
      </c>
      <c r="D9541" s="425" t="s">
        <v>718</v>
      </c>
      <c r="E9541" s="425" t="s">
        <v>704</v>
      </c>
      <c r="F9541" s="425">
        <v>528004120024</v>
      </c>
      <c r="G9541" s="425" t="s">
        <v>2405</v>
      </c>
      <c r="H9541" s="425">
        <v>583623</v>
      </c>
      <c r="I9541" s="425" t="s">
        <v>2406</v>
      </c>
      <c r="J9541" s="425">
        <v>202302</v>
      </c>
      <c r="K9541" s="425">
        <v>44903</v>
      </c>
      <c r="L9541" s="425" t="s">
        <v>644</v>
      </c>
      <c r="M9541" s="425">
        <v>2880000</v>
      </c>
      <c r="N9541" s="425">
        <v>4556.1000000000004</v>
      </c>
      <c r="O9541" s="425" t="s">
        <v>645</v>
      </c>
      <c r="P9541" s="432">
        <v>4390.5330000000004</v>
      </c>
      <c r="Q9541" s="425">
        <v>30543689</v>
      </c>
      <c r="T9541" s="425" t="s">
        <v>5588</v>
      </c>
    </row>
    <row r="9542" spans="1:20" s="425" customFormat="1" x14ac:dyDescent="0.25">
      <c r="A9542" s="425" t="s">
        <v>637</v>
      </c>
      <c r="B9542" s="425" t="s">
        <v>821</v>
      </c>
      <c r="C9542" s="425" t="s">
        <v>639</v>
      </c>
      <c r="D9542" s="425" t="s">
        <v>718</v>
      </c>
      <c r="E9542" s="425" t="s">
        <v>704</v>
      </c>
      <c r="F9542" s="425">
        <v>528004120026</v>
      </c>
      <c r="G9542" s="425" t="s">
        <v>1241</v>
      </c>
      <c r="H9542" s="425">
        <v>583625</v>
      </c>
      <c r="I9542" s="425" t="s">
        <v>303</v>
      </c>
      <c r="J9542" s="425">
        <v>202302</v>
      </c>
      <c r="K9542" s="425">
        <v>44903</v>
      </c>
      <c r="L9542" s="425" t="s">
        <v>644</v>
      </c>
      <c r="M9542" s="425">
        <v>-2880000</v>
      </c>
      <c r="N9542" s="425">
        <v>-4556.1000000000004</v>
      </c>
      <c r="O9542" s="425" t="s">
        <v>645</v>
      </c>
      <c r="P9542" s="432">
        <v>-4390.5330000000004</v>
      </c>
      <c r="Q9542" s="425">
        <v>30543689</v>
      </c>
      <c r="T9542" s="425" t="s">
        <v>5588</v>
      </c>
    </row>
    <row r="9543" spans="1:20" s="425" customFormat="1" x14ac:dyDescent="0.25">
      <c r="A9543" s="425" t="s">
        <v>637</v>
      </c>
      <c r="B9543" s="425" t="s">
        <v>1213</v>
      </c>
      <c r="C9543" s="425" t="s">
        <v>639</v>
      </c>
      <c r="D9543" s="425" t="s">
        <v>651</v>
      </c>
      <c r="E9543" s="425" t="s">
        <v>708</v>
      </c>
      <c r="F9543" s="425">
        <v>528004120010</v>
      </c>
      <c r="G9543" s="425" t="s">
        <v>653</v>
      </c>
      <c r="H9543" s="425">
        <v>583609</v>
      </c>
      <c r="I9543" s="425" t="s">
        <v>203</v>
      </c>
      <c r="J9543" s="425">
        <v>202302</v>
      </c>
      <c r="K9543" s="425">
        <v>44904</v>
      </c>
      <c r="L9543" s="425" t="s">
        <v>644</v>
      </c>
      <c r="M9543" s="425">
        <v>45867.39</v>
      </c>
      <c r="N9543" s="425">
        <v>72.56</v>
      </c>
      <c r="O9543" s="425" t="s">
        <v>645</v>
      </c>
      <c r="P9543" s="432">
        <v>69.923000000000002</v>
      </c>
      <c r="Q9543" s="425">
        <v>30543689</v>
      </c>
      <c r="T9543" s="425" t="s">
        <v>5594</v>
      </c>
    </row>
    <row r="9544" spans="1:20" s="425" customFormat="1" x14ac:dyDescent="0.25">
      <c r="A9544" s="425" t="s">
        <v>637</v>
      </c>
      <c r="B9544" s="425" t="s">
        <v>1213</v>
      </c>
      <c r="C9544" s="425" t="s">
        <v>639</v>
      </c>
      <c r="D9544" s="425" t="s">
        <v>651</v>
      </c>
      <c r="E9544" s="425" t="s">
        <v>708</v>
      </c>
      <c r="F9544" s="425">
        <v>528004120010</v>
      </c>
      <c r="G9544" s="425" t="s">
        <v>653</v>
      </c>
      <c r="H9544" s="425">
        <v>583609</v>
      </c>
      <c r="I9544" s="425" t="s">
        <v>203</v>
      </c>
      <c r="J9544" s="425">
        <v>202302</v>
      </c>
      <c r="K9544" s="425">
        <v>44904</v>
      </c>
      <c r="L9544" s="425" t="s">
        <v>644</v>
      </c>
      <c r="M9544" s="425">
        <v>254818.76</v>
      </c>
      <c r="N9544" s="425">
        <v>403.12</v>
      </c>
      <c r="O9544" s="425" t="s">
        <v>645</v>
      </c>
      <c r="P9544" s="432">
        <v>388.471</v>
      </c>
      <c r="Q9544" s="425">
        <v>30543689</v>
      </c>
      <c r="T9544" s="425" t="s">
        <v>5593</v>
      </c>
    </row>
    <row r="9545" spans="1:20" s="425" customFormat="1" x14ac:dyDescent="0.25">
      <c r="A9545" s="425" t="s">
        <v>637</v>
      </c>
      <c r="B9545" s="425" t="s">
        <v>1213</v>
      </c>
      <c r="C9545" s="425" t="s">
        <v>639</v>
      </c>
      <c r="D9545" s="425" t="s">
        <v>651</v>
      </c>
      <c r="E9545" s="425" t="s">
        <v>708</v>
      </c>
      <c r="F9545" s="425">
        <v>528004120010</v>
      </c>
      <c r="G9545" s="425" t="s">
        <v>653</v>
      </c>
      <c r="H9545" s="425">
        <v>583608</v>
      </c>
      <c r="I9545" s="425" t="s">
        <v>203</v>
      </c>
      <c r="J9545" s="425">
        <v>202302</v>
      </c>
      <c r="K9545" s="425">
        <v>44904</v>
      </c>
      <c r="L9545" s="425" t="s">
        <v>644</v>
      </c>
      <c r="M9545" s="425">
        <v>-45867.39</v>
      </c>
      <c r="N9545" s="425">
        <v>-72.56</v>
      </c>
      <c r="O9545" s="425" t="s">
        <v>645</v>
      </c>
      <c r="P9545" s="432">
        <v>-69.923000000000002</v>
      </c>
      <c r="Q9545" s="425">
        <v>30543689</v>
      </c>
      <c r="T9545" s="425" t="s">
        <v>5594</v>
      </c>
    </row>
    <row r="9546" spans="1:20" s="425" customFormat="1" x14ac:dyDescent="0.25">
      <c r="A9546" s="425" t="s">
        <v>637</v>
      </c>
      <c r="B9546" s="425" t="s">
        <v>1213</v>
      </c>
      <c r="C9546" s="425" t="s">
        <v>639</v>
      </c>
      <c r="D9546" s="425" t="s">
        <v>651</v>
      </c>
      <c r="E9546" s="425" t="s">
        <v>708</v>
      </c>
      <c r="F9546" s="425">
        <v>528004120010</v>
      </c>
      <c r="G9546" s="425" t="s">
        <v>653</v>
      </c>
      <c r="H9546" s="425">
        <v>583608</v>
      </c>
      <c r="I9546" s="425" t="s">
        <v>203</v>
      </c>
      <c r="J9546" s="425">
        <v>202302</v>
      </c>
      <c r="K9546" s="425">
        <v>44904</v>
      </c>
      <c r="L9546" s="425" t="s">
        <v>644</v>
      </c>
      <c r="M9546" s="425">
        <v>-254818.76</v>
      </c>
      <c r="N9546" s="425">
        <v>-403.12</v>
      </c>
      <c r="O9546" s="425" t="s">
        <v>645</v>
      </c>
      <c r="P9546" s="432">
        <v>-388.471</v>
      </c>
      <c r="Q9546" s="425">
        <v>30543689</v>
      </c>
      <c r="T9546" s="425" t="s">
        <v>5593</v>
      </c>
    </row>
    <row r="9547" spans="1:20" s="425" customFormat="1" x14ac:dyDescent="0.25">
      <c r="A9547" s="425" t="s">
        <v>637</v>
      </c>
      <c r="B9547" s="425" t="s">
        <v>1213</v>
      </c>
      <c r="C9547" s="425" t="s">
        <v>639</v>
      </c>
      <c r="D9547" s="425" t="s">
        <v>695</v>
      </c>
      <c r="E9547" s="425" t="s">
        <v>708</v>
      </c>
      <c r="F9547" s="425">
        <v>528004120010</v>
      </c>
      <c r="G9547" s="425" t="s">
        <v>653</v>
      </c>
      <c r="H9547" s="425">
        <v>583608</v>
      </c>
      <c r="I9547" s="425" t="s">
        <v>203</v>
      </c>
      <c r="J9547" s="425">
        <v>202302</v>
      </c>
      <c r="K9547" s="425">
        <v>44904</v>
      </c>
      <c r="L9547" s="425" t="s">
        <v>644</v>
      </c>
      <c r="M9547" s="425">
        <v>-102306.09</v>
      </c>
      <c r="N9547" s="425">
        <v>-161.85</v>
      </c>
      <c r="O9547" s="425" t="s">
        <v>645</v>
      </c>
      <c r="P9547" s="432">
        <v>-155.96799999999999</v>
      </c>
      <c r="Q9547" s="425">
        <v>30543689</v>
      </c>
      <c r="T9547" s="425" t="s">
        <v>5592</v>
      </c>
    </row>
    <row r="9548" spans="1:20" s="425" customFormat="1" x14ac:dyDescent="0.25">
      <c r="A9548" s="425" t="s">
        <v>637</v>
      </c>
      <c r="B9548" s="425" t="s">
        <v>1213</v>
      </c>
      <c r="C9548" s="425" t="s">
        <v>639</v>
      </c>
      <c r="D9548" s="425" t="s">
        <v>695</v>
      </c>
      <c r="E9548" s="425" t="s">
        <v>708</v>
      </c>
      <c r="F9548" s="425">
        <v>528004120010</v>
      </c>
      <c r="G9548" s="425" t="s">
        <v>653</v>
      </c>
      <c r="H9548" s="425">
        <v>583609</v>
      </c>
      <c r="I9548" s="425" t="s">
        <v>203</v>
      </c>
      <c r="J9548" s="425">
        <v>202302</v>
      </c>
      <c r="K9548" s="425">
        <v>44904</v>
      </c>
      <c r="L9548" s="425" t="s">
        <v>644</v>
      </c>
      <c r="M9548" s="425">
        <v>102306.09</v>
      </c>
      <c r="N9548" s="425">
        <v>161.85</v>
      </c>
      <c r="O9548" s="425" t="s">
        <v>645</v>
      </c>
      <c r="P9548" s="432">
        <v>155.96799999999999</v>
      </c>
      <c r="Q9548" s="425">
        <v>30543689</v>
      </c>
      <c r="T9548" s="425" t="s">
        <v>5592</v>
      </c>
    </row>
    <row r="9549" spans="1:20" s="425" customFormat="1" x14ac:dyDescent="0.25">
      <c r="A9549" s="425" t="s">
        <v>637</v>
      </c>
      <c r="B9549" s="425" t="s">
        <v>638</v>
      </c>
      <c r="C9549" s="425" t="s">
        <v>639</v>
      </c>
      <c r="D9549" s="425" t="s">
        <v>640</v>
      </c>
      <c r="E9549" s="425" t="s">
        <v>648</v>
      </c>
      <c r="F9549" s="425">
        <v>528004120002</v>
      </c>
      <c r="G9549" s="425" t="s">
        <v>642</v>
      </c>
      <c r="H9549" s="425">
        <v>583146</v>
      </c>
      <c r="I9549" s="425" t="s">
        <v>683</v>
      </c>
      <c r="J9549" s="425">
        <v>202302</v>
      </c>
      <c r="K9549" s="425">
        <v>44904</v>
      </c>
      <c r="L9549" s="425" t="s">
        <v>644</v>
      </c>
      <c r="M9549" s="425">
        <v>2173.66</v>
      </c>
      <c r="N9549" s="425">
        <v>3.44</v>
      </c>
      <c r="O9549" s="425" t="s">
        <v>645</v>
      </c>
      <c r="P9549" s="432">
        <v>3.3149999999999999</v>
      </c>
      <c r="Q9549" s="425">
        <v>30543689</v>
      </c>
      <c r="R9549" s="425" t="s">
        <v>646</v>
      </c>
      <c r="S9549" s="425">
        <v>9985201</v>
      </c>
      <c r="T9549" s="425" t="s">
        <v>5590</v>
      </c>
    </row>
    <row r="9550" spans="1:20" s="425" customFormat="1" x14ac:dyDescent="0.25">
      <c r="A9550" s="425" t="s">
        <v>637</v>
      </c>
      <c r="B9550" s="425" t="s">
        <v>638</v>
      </c>
      <c r="C9550" s="425" t="s">
        <v>639</v>
      </c>
      <c r="D9550" s="425" t="s">
        <v>640</v>
      </c>
      <c r="E9550" s="425" t="s">
        <v>648</v>
      </c>
      <c r="F9550" s="425">
        <v>528004120002</v>
      </c>
      <c r="G9550" s="425" t="s">
        <v>642</v>
      </c>
      <c r="H9550" s="425">
        <v>583144</v>
      </c>
      <c r="I9550" s="425" t="s">
        <v>40</v>
      </c>
      <c r="J9550" s="425">
        <v>202302</v>
      </c>
      <c r="K9550" s="425">
        <v>44904</v>
      </c>
      <c r="L9550" s="425" t="s">
        <v>644</v>
      </c>
      <c r="M9550" s="425">
        <v>-2173.66</v>
      </c>
      <c r="N9550" s="425">
        <v>-3.44</v>
      </c>
      <c r="O9550" s="425" t="s">
        <v>645</v>
      </c>
      <c r="P9550" s="432">
        <v>-3.3149999999999999</v>
      </c>
      <c r="Q9550" s="425">
        <v>30543689</v>
      </c>
      <c r="R9550" s="425" t="s">
        <v>646</v>
      </c>
      <c r="S9550" s="425">
        <v>9985201</v>
      </c>
      <c r="T9550" s="425" t="s">
        <v>5590</v>
      </c>
    </row>
    <row r="9551" spans="1:20" s="425" customFormat="1" x14ac:dyDescent="0.25">
      <c r="A9551" s="425" t="s">
        <v>637</v>
      </c>
      <c r="B9551" s="425" t="s">
        <v>650</v>
      </c>
      <c r="C9551" s="425" t="s">
        <v>639</v>
      </c>
      <c r="D9551" s="425" t="s">
        <v>663</v>
      </c>
      <c r="E9551" s="425" t="s">
        <v>667</v>
      </c>
      <c r="F9551" s="425">
        <v>528004120010</v>
      </c>
      <c r="G9551" s="425" t="s">
        <v>653</v>
      </c>
      <c r="H9551" s="425">
        <v>583591</v>
      </c>
      <c r="I9551" s="425" t="s">
        <v>172</v>
      </c>
      <c r="J9551" s="425">
        <v>202302</v>
      </c>
      <c r="K9551" s="425">
        <v>44908</v>
      </c>
      <c r="L9551" s="425" t="s">
        <v>644</v>
      </c>
      <c r="M9551" s="425">
        <v>-114921.9</v>
      </c>
      <c r="N9551" s="425">
        <v>-181.8</v>
      </c>
      <c r="O9551" s="425" t="s">
        <v>645</v>
      </c>
      <c r="P9551" s="432">
        <v>-175.19300000000001</v>
      </c>
      <c r="Q9551" s="425">
        <v>30543689</v>
      </c>
      <c r="R9551" s="425" t="s">
        <v>654</v>
      </c>
      <c r="S9551" s="425" t="s">
        <v>664</v>
      </c>
      <c r="T9551" s="425" t="s">
        <v>5600</v>
      </c>
    </row>
    <row r="9552" spans="1:20" s="425" customFormat="1" x14ac:dyDescent="0.25">
      <c r="A9552" s="425" t="s">
        <v>637</v>
      </c>
      <c r="B9552" s="425" t="s">
        <v>650</v>
      </c>
      <c r="C9552" s="425" t="s">
        <v>639</v>
      </c>
      <c r="D9552" s="425" t="s">
        <v>663</v>
      </c>
      <c r="E9552" s="425" t="s">
        <v>667</v>
      </c>
      <c r="F9552" s="425">
        <v>528004120010</v>
      </c>
      <c r="G9552" s="425" t="s">
        <v>653</v>
      </c>
      <c r="H9552" s="425">
        <v>583590</v>
      </c>
      <c r="I9552" s="425" t="s">
        <v>170</v>
      </c>
      <c r="J9552" s="425">
        <v>202302</v>
      </c>
      <c r="K9552" s="425">
        <v>44908</v>
      </c>
      <c r="L9552" s="425" t="s">
        <v>644</v>
      </c>
      <c r="M9552" s="425">
        <v>114921.9</v>
      </c>
      <c r="N9552" s="425">
        <v>181.8</v>
      </c>
      <c r="O9552" s="425" t="s">
        <v>645</v>
      </c>
      <c r="P9552" s="432">
        <v>175.19300000000001</v>
      </c>
      <c r="Q9552" s="425">
        <v>30543689</v>
      </c>
      <c r="R9552" s="425" t="s">
        <v>654</v>
      </c>
      <c r="S9552" s="425" t="s">
        <v>664</v>
      </c>
      <c r="T9552" s="425" t="s">
        <v>5600</v>
      </c>
    </row>
    <row r="9553" spans="1:20" s="425" customFormat="1" x14ac:dyDescent="0.25">
      <c r="A9553" s="425" t="s">
        <v>637</v>
      </c>
      <c r="B9553" s="425" t="s">
        <v>814</v>
      </c>
      <c r="C9553" s="425" t="s">
        <v>639</v>
      </c>
      <c r="D9553" s="425" t="s">
        <v>718</v>
      </c>
      <c r="E9553" s="425" t="s">
        <v>2995</v>
      </c>
      <c r="F9553" s="425">
        <v>528004120026</v>
      </c>
      <c r="G9553" s="425" t="s">
        <v>1241</v>
      </c>
      <c r="H9553" s="425">
        <v>583625</v>
      </c>
      <c r="I9553" s="425" t="s">
        <v>303</v>
      </c>
      <c r="J9553" s="425">
        <v>202302</v>
      </c>
      <c r="K9553" s="425">
        <v>44910</v>
      </c>
      <c r="L9553" s="425" t="s">
        <v>644</v>
      </c>
      <c r="M9553" s="425">
        <v>-220000</v>
      </c>
      <c r="N9553" s="425">
        <v>-348.04</v>
      </c>
      <c r="O9553" s="425" t="s">
        <v>645</v>
      </c>
      <c r="P9553" s="432">
        <v>-335.392</v>
      </c>
      <c r="Q9553" s="425">
        <v>30543689</v>
      </c>
      <c r="T9553" s="425" t="s">
        <v>5608</v>
      </c>
    </row>
    <row r="9554" spans="1:20" s="425" customFormat="1" x14ac:dyDescent="0.25">
      <c r="A9554" s="425" t="s">
        <v>637</v>
      </c>
      <c r="B9554" s="425" t="s">
        <v>1741</v>
      </c>
      <c r="C9554" s="425" t="s">
        <v>639</v>
      </c>
      <c r="D9554" s="425" t="s">
        <v>718</v>
      </c>
      <c r="E9554" s="425" t="s">
        <v>2995</v>
      </c>
      <c r="F9554" s="425">
        <v>528004120026</v>
      </c>
      <c r="G9554" s="425" t="s">
        <v>1241</v>
      </c>
      <c r="H9554" s="425">
        <v>583625</v>
      </c>
      <c r="I9554" s="425" t="s">
        <v>303</v>
      </c>
      <c r="J9554" s="425">
        <v>202302</v>
      </c>
      <c r="K9554" s="425">
        <v>44910</v>
      </c>
      <c r="L9554" s="425" t="s">
        <v>644</v>
      </c>
      <c r="M9554" s="425">
        <v>-43500</v>
      </c>
      <c r="N9554" s="425">
        <v>-68.819999999999993</v>
      </c>
      <c r="O9554" s="425" t="s">
        <v>645</v>
      </c>
      <c r="P9554" s="432">
        <v>-66.319000000000003</v>
      </c>
      <c r="Q9554" s="425">
        <v>30543689</v>
      </c>
      <c r="T9554" s="425" t="s">
        <v>5607</v>
      </c>
    </row>
    <row r="9555" spans="1:20" s="425" customFormat="1" x14ac:dyDescent="0.25">
      <c r="A9555" s="425" t="s">
        <v>637</v>
      </c>
      <c r="B9555" s="425" t="s">
        <v>1741</v>
      </c>
      <c r="C9555" s="425" t="s">
        <v>639</v>
      </c>
      <c r="D9555" s="425" t="s">
        <v>718</v>
      </c>
      <c r="E9555" s="425" t="s">
        <v>2995</v>
      </c>
      <c r="F9555" s="425">
        <v>528004120026</v>
      </c>
      <c r="G9555" s="425" t="s">
        <v>1241</v>
      </c>
      <c r="H9555" s="425">
        <v>583625</v>
      </c>
      <c r="I9555" s="425" t="s">
        <v>303</v>
      </c>
      <c r="J9555" s="425">
        <v>202302</v>
      </c>
      <c r="K9555" s="425">
        <v>44910</v>
      </c>
      <c r="L9555" s="425" t="s">
        <v>644</v>
      </c>
      <c r="M9555" s="425">
        <v>-45000</v>
      </c>
      <c r="N9555" s="425">
        <v>-71.19</v>
      </c>
      <c r="O9555" s="425" t="s">
        <v>645</v>
      </c>
      <c r="P9555" s="432">
        <v>-68.602999999999994</v>
      </c>
      <c r="Q9555" s="425">
        <v>30543689</v>
      </c>
      <c r="T9555" s="425" t="s">
        <v>5606</v>
      </c>
    </row>
    <row r="9556" spans="1:20" s="425" customFormat="1" x14ac:dyDescent="0.25">
      <c r="A9556" s="425" t="s">
        <v>637</v>
      </c>
      <c r="B9556" s="425" t="s">
        <v>1741</v>
      </c>
      <c r="C9556" s="425" t="s">
        <v>639</v>
      </c>
      <c r="D9556" s="425" t="s">
        <v>718</v>
      </c>
      <c r="E9556" s="425" t="s">
        <v>2995</v>
      </c>
      <c r="F9556" s="425">
        <v>528004120026</v>
      </c>
      <c r="G9556" s="425" t="s">
        <v>1241</v>
      </c>
      <c r="H9556" s="425">
        <v>583625</v>
      </c>
      <c r="I9556" s="425" t="s">
        <v>303</v>
      </c>
      <c r="J9556" s="425">
        <v>202302</v>
      </c>
      <c r="K9556" s="425">
        <v>44910</v>
      </c>
      <c r="L9556" s="425" t="s">
        <v>644</v>
      </c>
      <c r="M9556" s="425">
        <v>-43500</v>
      </c>
      <c r="N9556" s="425">
        <v>-68.819999999999993</v>
      </c>
      <c r="O9556" s="425" t="s">
        <v>645</v>
      </c>
      <c r="P9556" s="432">
        <v>-66.319000000000003</v>
      </c>
      <c r="Q9556" s="425">
        <v>30543689</v>
      </c>
      <c r="T9556" s="425" t="s">
        <v>5605</v>
      </c>
    </row>
    <row r="9557" spans="1:20" s="425" customFormat="1" x14ac:dyDescent="0.25">
      <c r="A9557" s="425" t="s">
        <v>637</v>
      </c>
      <c r="B9557" s="425" t="s">
        <v>1741</v>
      </c>
      <c r="C9557" s="425" t="s">
        <v>639</v>
      </c>
      <c r="D9557" s="425" t="s">
        <v>718</v>
      </c>
      <c r="E9557" s="425" t="s">
        <v>2995</v>
      </c>
      <c r="F9557" s="425">
        <v>528004120026</v>
      </c>
      <c r="G9557" s="425" t="s">
        <v>1241</v>
      </c>
      <c r="H9557" s="425">
        <v>583625</v>
      </c>
      <c r="I9557" s="425" t="s">
        <v>303</v>
      </c>
      <c r="J9557" s="425">
        <v>202302</v>
      </c>
      <c r="K9557" s="425">
        <v>44910</v>
      </c>
      <c r="L9557" s="425" t="s">
        <v>644</v>
      </c>
      <c r="M9557" s="425">
        <v>-90000</v>
      </c>
      <c r="N9557" s="425">
        <v>-142.38</v>
      </c>
      <c r="O9557" s="425" t="s">
        <v>645</v>
      </c>
      <c r="P9557" s="432">
        <v>-137.20599999999999</v>
      </c>
      <c r="Q9557" s="425">
        <v>30543689</v>
      </c>
      <c r="T9557" s="425" t="s">
        <v>5604</v>
      </c>
    </row>
    <row r="9558" spans="1:20" s="425" customFormat="1" x14ac:dyDescent="0.25">
      <c r="A9558" s="425" t="s">
        <v>637</v>
      </c>
      <c r="B9558" s="425" t="s">
        <v>821</v>
      </c>
      <c r="C9558" s="425" t="s">
        <v>639</v>
      </c>
      <c r="D9558" s="425" t="s">
        <v>718</v>
      </c>
      <c r="E9558" s="425" t="s">
        <v>2995</v>
      </c>
      <c r="F9558" s="425">
        <v>528004120024</v>
      </c>
      <c r="G9558" s="425" t="s">
        <v>2405</v>
      </c>
      <c r="H9558" s="425">
        <v>583623</v>
      </c>
      <c r="I9558" s="425" t="s">
        <v>2406</v>
      </c>
      <c r="J9558" s="425">
        <v>202302</v>
      </c>
      <c r="K9558" s="425">
        <v>44910</v>
      </c>
      <c r="L9558" s="425" t="s">
        <v>644</v>
      </c>
      <c r="M9558" s="425">
        <v>3000</v>
      </c>
      <c r="N9558" s="425">
        <v>4.75</v>
      </c>
      <c r="O9558" s="425" t="s">
        <v>645</v>
      </c>
      <c r="P9558" s="432">
        <v>4.577</v>
      </c>
      <c r="Q9558" s="425">
        <v>30543689</v>
      </c>
      <c r="T9558" s="425" t="s">
        <v>5603</v>
      </c>
    </row>
    <row r="9559" spans="1:20" s="425" customFormat="1" x14ac:dyDescent="0.25">
      <c r="A9559" s="425" t="s">
        <v>637</v>
      </c>
      <c r="B9559" s="425" t="s">
        <v>821</v>
      </c>
      <c r="C9559" s="425" t="s">
        <v>639</v>
      </c>
      <c r="D9559" s="425" t="s">
        <v>718</v>
      </c>
      <c r="E9559" s="425" t="s">
        <v>2995</v>
      </c>
      <c r="F9559" s="425">
        <v>528004120026</v>
      </c>
      <c r="G9559" s="425" t="s">
        <v>1241</v>
      </c>
      <c r="H9559" s="425">
        <v>583625</v>
      </c>
      <c r="I9559" s="425" t="s">
        <v>303</v>
      </c>
      <c r="J9559" s="425">
        <v>202302</v>
      </c>
      <c r="K9559" s="425">
        <v>44910</v>
      </c>
      <c r="L9559" s="425" t="s">
        <v>644</v>
      </c>
      <c r="M9559" s="425">
        <v>-3000</v>
      </c>
      <c r="N9559" s="425">
        <v>-4.75</v>
      </c>
      <c r="O9559" s="425" t="s">
        <v>645</v>
      </c>
      <c r="P9559" s="432">
        <v>-4.577</v>
      </c>
      <c r="Q9559" s="425">
        <v>30543689</v>
      </c>
      <c r="T9559" s="425" t="s">
        <v>5603</v>
      </c>
    </row>
    <row r="9560" spans="1:20" s="425" customFormat="1" x14ac:dyDescent="0.25">
      <c r="A9560" s="425" t="s">
        <v>637</v>
      </c>
      <c r="B9560" s="425" t="s">
        <v>814</v>
      </c>
      <c r="C9560" s="425" t="s">
        <v>639</v>
      </c>
      <c r="D9560" s="425" t="s">
        <v>718</v>
      </c>
      <c r="E9560" s="425" t="s">
        <v>2995</v>
      </c>
      <c r="F9560" s="425">
        <v>528004120024</v>
      </c>
      <c r="G9560" s="425" t="s">
        <v>2405</v>
      </c>
      <c r="H9560" s="425">
        <v>583623</v>
      </c>
      <c r="I9560" s="425" t="s">
        <v>2406</v>
      </c>
      <c r="J9560" s="425">
        <v>202302</v>
      </c>
      <c r="K9560" s="425">
        <v>44910</v>
      </c>
      <c r="L9560" s="425" t="s">
        <v>644</v>
      </c>
      <c r="M9560" s="425">
        <v>220000</v>
      </c>
      <c r="N9560" s="425">
        <v>348.04</v>
      </c>
      <c r="O9560" s="425" t="s">
        <v>645</v>
      </c>
      <c r="P9560" s="432">
        <v>335.392</v>
      </c>
      <c r="Q9560" s="425">
        <v>30543689</v>
      </c>
      <c r="T9560" s="425" t="s">
        <v>5608</v>
      </c>
    </row>
    <row r="9561" spans="1:20" s="425" customFormat="1" x14ac:dyDescent="0.25">
      <c r="A9561" s="425" t="s">
        <v>637</v>
      </c>
      <c r="B9561" s="425" t="s">
        <v>1741</v>
      </c>
      <c r="C9561" s="425" t="s">
        <v>639</v>
      </c>
      <c r="D9561" s="425" t="s">
        <v>718</v>
      </c>
      <c r="E9561" s="425" t="s">
        <v>2995</v>
      </c>
      <c r="F9561" s="425">
        <v>528004120024</v>
      </c>
      <c r="G9561" s="425" t="s">
        <v>2405</v>
      </c>
      <c r="H9561" s="425">
        <v>583623</v>
      </c>
      <c r="I9561" s="425" t="s">
        <v>2406</v>
      </c>
      <c r="J9561" s="425">
        <v>202302</v>
      </c>
      <c r="K9561" s="425">
        <v>44910</v>
      </c>
      <c r="L9561" s="425" t="s">
        <v>644</v>
      </c>
      <c r="M9561" s="425">
        <v>43500</v>
      </c>
      <c r="N9561" s="425">
        <v>68.819999999999993</v>
      </c>
      <c r="O9561" s="425" t="s">
        <v>645</v>
      </c>
      <c r="P9561" s="432">
        <v>66.319000000000003</v>
      </c>
      <c r="Q9561" s="425">
        <v>30543689</v>
      </c>
      <c r="T9561" s="425" t="s">
        <v>5607</v>
      </c>
    </row>
    <row r="9562" spans="1:20" s="425" customFormat="1" x14ac:dyDescent="0.25">
      <c r="A9562" s="425" t="s">
        <v>637</v>
      </c>
      <c r="B9562" s="425" t="s">
        <v>1741</v>
      </c>
      <c r="C9562" s="425" t="s">
        <v>639</v>
      </c>
      <c r="D9562" s="425" t="s">
        <v>718</v>
      </c>
      <c r="E9562" s="425" t="s">
        <v>2995</v>
      </c>
      <c r="F9562" s="425">
        <v>528004120024</v>
      </c>
      <c r="G9562" s="425" t="s">
        <v>2405</v>
      </c>
      <c r="H9562" s="425">
        <v>583623</v>
      </c>
      <c r="I9562" s="425" t="s">
        <v>2406</v>
      </c>
      <c r="J9562" s="425">
        <v>202302</v>
      </c>
      <c r="K9562" s="425">
        <v>44910</v>
      </c>
      <c r="L9562" s="425" t="s">
        <v>644</v>
      </c>
      <c r="M9562" s="425">
        <v>45000</v>
      </c>
      <c r="N9562" s="425">
        <v>71.19</v>
      </c>
      <c r="O9562" s="425" t="s">
        <v>645</v>
      </c>
      <c r="P9562" s="432">
        <v>68.602999999999994</v>
      </c>
      <c r="Q9562" s="425">
        <v>30543689</v>
      </c>
      <c r="T9562" s="425" t="s">
        <v>5606</v>
      </c>
    </row>
    <row r="9563" spans="1:20" s="425" customFormat="1" x14ac:dyDescent="0.25">
      <c r="A9563" s="425" t="s">
        <v>637</v>
      </c>
      <c r="B9563" s="425" t="s">
        <v>1741</v>
      </c>
      <c r="C9563" s="425" t="s">
        <v>639</v>
      </c>
      <c r="D9563" s="425" t="s">
        <v>718</v>
      </c>
      <c r="E9563" s="425" t="s">
        <v>2995</v>
      </c>
      <c r="F9563" s="425">
        <v>528004120024</v>
      </c>
      <c r="G9563" s="425" t="s">
        <v>2405</v>
      </c>
      <c r="H9563" s="425">
        <v>583623</v>
      </c>
      <c r="I9563" s="425" t="s">
        <v>2406</v>
      </c>
      <c r="J9563" s="425">
        <v>202302</v>
      </c>
      <c r="K9563" s="425">
        <v>44910</v>
      </c>
      <c r="L9563" s="425" t="s">
        <v>644</v>
      </c>
      <c r="M9563" s="425">
        <v>43500</v>
      </c>
      <c r="N9563" s="425">
        <v>68.819999999999993</v>
      </c>
      <c r="O9563" s="425" t="s">
        <v>645</v>
      </c>
      <c r="P9563" s="432">
        <v>66.319000000000003</v>
      </c>
      <c r="Q9563" s="425">
        <v>30543689</v>
      </c>
      <c r="T9563" s="425" t="s">
        <v>5605</v>
      </c>
    </row>
    <row r="9564" spans="1:20" s="425" customFormat="1" x14ac:dyDescent="0.25">
      <c r="A9564" s="425" t="s">
        <v>637</v>
      </c>
      <c r="B9564" s="425" t="s">
        <v>1741</v>
      </c>
      <c r="C9564" s="425" t="s">
        <v>639</v>
      </c>
      <c r="D9564" s="425" t="s">
        <v>718</v>
      </c>
      <c r="E9564" s="425" t="s">
        <v>2995</v>
      </c>
      <c r="F9564" s="425">
        <v>528004120024</v>
      </c>
      <c r="G9564" s="425" t="s">
        <v>2405</v>
      </c>
      <c r="H9564" s="425">
        <v>583623</v>
      </c>
      <c r="I9564" s="425" t="s">
        <v>2406</v>
      </c>
      <c r="J9564" s="425">
        <v>202302</v>
      </c>
      <c r="K9564" s="425">
        <v>44910</v>
      </c>
      <c r="L9564" s="425" t="s">
        <v>644</v>
      </c>
      <c r="M9564" s="425">
        <v>90000</v>
      </c>
      <c r="N9564" s="425">
        <v>142.38</v>
      </c>
      <c r="O9564" s="425" t="s">
        <v>645</v>
      </c>
      <c r="P9564" s="432">
        <v>137.20599999999999</v>
      </c>
      <c r="Q9564" s="425">
        <v>30543689</v>
      </c>
      <c r="T9564" s="425" t="s">
        <v>5604</v>
      </c>
    </row>
    <row r="9565" spans="1:20" s="425" customFormat="1" x14ac:dyDescent="0.25">
      <c r="A9565" s="425" t="s">
        <v>637</v>
      </c>
      <c r="B9565" s="425" t="s">
        <v>662</v>
      </c>
      <c r="C9565" s="425" t="s">
        <v>639</v>
      </c>
      <c r="D9565" s="425" t="s">
        <v>663</v>
      </c>
      <c r="E9565" s="425" t="s">
        <v>652</v>
      </c>
      <c r="F9565" s="425">
        <v>528004120010</v>
      </c>
      <c r="G9565" s="425" t="s">
        <v>653</v>
      </c>
      <c r="H9565" s="425">
        <v>583590</v>
      </c>
      <c r="I9565" s="425" t="s">
        <v>170</v>
      </c>
      <c r="J9565" s="425">
        <v>202302</v>
      </c>
      <c r="K9565" s="425">
        <v>44912</v>
      </c>
      <c r="L9565" s="425" t="s">
        <v>644</v>
      </c>
      <c r="M9565" s="425">
        <v>25538.2</v>
      </c>
      <c r="N9565" s="425">
        <v>40.4</v>
      </c>
      <c r="O9565" s="425" t="s">
        <v>645</v>
      </c>
      <c r="P9565" s="432">
        <v>38.932000000000002</v>
      </c>
      <c r="Q9565" s="425">
        <v>30543689</v>
      </c>
      <c r="R9565" s="425" t="s">
        <v>654</v>
      </c>
      <c r="S9565" s="425" t="s">
        <v>664</v>
      </c>
      <c r="T9565" s="425" t="s">
        <v>5609</v>
      </c>
    </row>
    <row r="9566" spans="1:20" s="425" customFormat="1" x14ac:dyDescent="0.25">
      <c r="A9566" s="425" t="s">
        <v>637</v>
      </c>
      <c r="B9566" s="425" t="s">
        <v>662</v>
      </c>
      <c r="C9566" s="425" t="s">
        <v>639</v>
      </c>
      <c r="D9566" s="425" t="s">
        <v>663</v>
      </c>
      <c r="E9566" s="425" t="s">
        <v>652</v>
      </c>
      <c r="F9566" s="425">
        <v>528004120010</v>
      </c>
      <c r="G9566" s="425" t="s">
        <v>653</v>
      </c>
      <c r="H9566" s="425">
        <v>583591</v>
      </c>
      <c r="I9566" s="425" t="s">
        <v>172</v>
      </c>
      <c r="J9566" s="425">
        <v>202302</v>
      </c>
      <c r="K9566" s="425">
        <v>44912</v>
      </c>
      <c r="L9566" s="425" t="s">
        <v>644</v>
      </c>
      <c r="M9566" s="425">
        <v>-25538.2</v>
      </c>
      <c r="N9566" s="425">
        <v>-40.4</v>
      </c>
      <c r="O9566" s="425" t="s">
        <v>645</v>
      </c>
      <c r="P9566" s="432">
        <v>-38.932000000000002</v>
      </c>
      <c r="Q9566" s="425">
        <v>30543689</v>
      </c>
      <c r="R9566" s="425" t="s">
        <v>654</v>
      </c>
      <c r="S9566" s="425" t="s">
        <v>664</v>
      </c>
      <c r="T9566" s="425" t="s">
        <v>5609</v>
      </c>
    </row>
    <row r="9567" spans="1:20" s="425" customFormat="1" x14ac:dyDescent="0.25">
      <c r="A9567" s="425" t="s">
        <v>637</v>
      </c>
      <c r="B9567" s="425" t="s">
        <v>730</v>
      </c>
      <c r="C9567" s="425" t="s">
        <v>639</v>
      </c>
      <c r="D9567" s="425" t="s">
        <v>651</v>
      </c>
      <c r="E9567" s="425" t="s">
        <v>667</v>
      </c>
      <c r="F9567" s="425">
        <v>528004120002</v>
      </c>
      <c r="G9567" s="425" t="s">
        <v>642</v>
      </c>
      <c r="H9567" s="425">
        <v>583135</v>
      </c>
      <c r="I9567" s="425" t="s">
        <v>31</v>
      </c>
      <c r="J9567" s="425">
        <v>202302</v>
      </c>
      <c r="K9567" s="425">
        <v>44914</v>
      </c>
      <c r="L9567" s="425" t="s">
        <v>644</v>
      </c>
      <c r="M9567" s="425">
        <v>1874.52</v>
      </c>
      <c r="N9567" s="425">
        <v>2.97</v>
      </c>
      <c r="O9567" s="425" t="s">
        <v>645</v>
      </c>
      <c r="P9567" s="432">
        <v>2.8620000000000001</v>
      </c>
      <c r="Q9567" s="425">
        <v>30543689</v>
      </c>
      <c r="R9567" s="425" t="s">
        <v>646</v>
      </c>
      <c r="S9567" s="425">
        <v>8540358</v>
      </c>
      <c r="T9567" s="425" t="s">
        <v>5641</v>
      </c>
    </row>
    <row r="9568" spans="1:20" s="425" customFormat="1" x14ac:dyDescent="0.25">
      <c r="A9568" s="425" t="s">
        <v>637</v>
      </c>
      <c r="B9568" s="425" t="s">
        <v>730</v>
      </c>
      <c r="C9568" s="425" t="s">
        <v>639</v>
      </c>
      <c r="D9568" s="425" t="s">
        <v>651</v>
      </c>
      <c r="E9568" s="425" t="s">
        <v>667</v>
      </c>
      <c r="F9568" s="425">
        <v>528004120002</v>
      </c>
      <c r="G9568" s="425" t="s">
        <v>642</v>
      </c>
      <c r="H9568" s="425">
        <v>583135</v>
      </c>
      <c r="I9568" s="425" t="s">
        <v>31</v>
      </c>
      <c r="J9568" s="425">
        <v>202302</v>
      </c>
      <c r="K9568" s="425">
        <v>44914</v>
      </c>
      <c r="L9568" s="425" t="s">
        <v>644</v>
      </c>
      <c r="M9568" s="425">
        <v>10319.26</v>
      </c>
      <c r="N9568" s="425">
        <v>16.32</v>
      </c>
      <c r="O9568" s="425" t="s">
        <v>645</v>
      </c>
      <c r="P9568" s="432">
        <v>15.727</v>
      </c>
      <c r="Q9568" s="425">
        <v>30543689</v>
      </c>
      <c r="R9568" s="425" t="s">
        <v>646</v>
      </c>
      <c r="S9568" s="425">
        <v>8540399</v>
      </c>
      <c r="T9568" s="425" t="s">
        <v>5638</v>
      </c>
    </row>
    <row r="9569" spans="1:20" s="425" customFormat="1" x14ac:dyDescent="0.25">
      <c r="A9569" s="425" t="s">
        <v>637</v>
      </c>
      <c r="B9569" s="425" t="s">
        <v>730</v>
      </c>
      <c r="C9569" s="425" t="s">
        <v>639</v>
      </c>
      <c r="D9569" s="425" t="s">
        <v>640</v>
      </c>
      <c r="E9569" s="425" t="s">
        <v>667</v>
      </c>
      <c r="F9569" s="425">
        <v>528004120002</v>
      </c>
      <c r="G9569" s="425" t="s">
        <v>642</v>
      </c>
      <c r="H9569" s="425">
        <v>583149</v>
      </c>
      <c r="I9569" s="425" t="s">
        <v>680</v>
      </c>
      <c r="J9569" s="425">
        <v>202302</v>
      </c>
      <c r="K9569" s="425">
        <v>44914</v>
      </c>
      <c r="L9569" s="425" t="s">
        <v>644</v>
      </c>
      <c r="M9569" s="425">
        <v>-2484.27</v>
      </c>
      <c r="N9569" s="425">
        <v>-3.93</v>
      </c>
      <c r="O9569" s="425" t="s">
        <v>645</v>
      </c>
      <c r="P9569" s="432">
        <v>-3.7869999999999999</v>
      </c>
      <c r="Q9569" s="425">
        <v>30543689</v>
      </c>
      <c r="R9569" s="425" t="s">
        <v>646</v>
      </c>
      <c r="S9569" s="425">
        <v>8540392</v>
      </c>
      <c r="T9569" s="425" t="s">
        <v>5646</v>
      </c>
    </row>
    <row r="9570" spans="1:20" s="425" customFormat="1" x14ac:dyDescent="0.25">
      <c r="A9570" s="425" t="s">
        <v>637</v>
      </c>
      <c r="B9570" s="425" t="s">
        <v>730</v>
      </c>
      <c r="C9570" s="425" t="s">
        <v>639</v>
      </c>
      <c r="D9570" s="425" t="s">
        <v>651</v>
      </c>
      <c r="E9570" s="425" t="s">
        <v>673</v>
      </c>
      <c r="F9570" s="425">
        <v>528004120002</v>
      </c>
      <c r="G9570" s="425" t="s">
        <v>642</v>
      </c>
      <c r="H9570" s="425">
        <v>583148</v>
      </c>
      <c r="I9570" s="425" t="s">
        <v>699</v>
      </c>
      <c r="J9570" s="425">
        <v>202302</v>
      </c>
      <c r="K9570" s="425">
        <v>44914</v>
      </c>
      <c r="L9570" s="425" t="s">
        <v>644</v>
      </c>
      <c r="M9570" s="425">
        <v>-3944.51</v>
      </c>
      <c r="N9570" s="425">
        <v>-6.24</v>
      </c>
      <c r="O9570" s="425" t="s">
        <v>645</v>
      </c>
      <c r="P9570" s="432">
        <v>-6.0129999999999999</v>
      </c>
      <c r="Q9570" s="425">
        <v>30543689</v>
      </c>
      <c r="R9570" s="425" t="s">
        <v>646</v>
      </c>
      <c r="S9570" s="425">
        <v>8540279</v>
      </c>
      <c r="T9570" s="425" t="s">
        <v>5640</v>
      </c>
    </row>
    <row r="9571" spans="1:20" s="425" customFormat="1" x14ac:dyDescent="0.25">
      <c r="A9571" s="425" t="s">
        <v>637</v>
      </c>
      <c r="B9571" s="425" t="s">
        <v>730</v>
      </c>
      <c r="C9571" s="425" t="s">
        <v>639</v>
      </c>
      <c r="D9571" s="425" t="s">
        <v>695</v>
      </c>
      <c r="E9571" s="425" t="s">
        <v>673</v>
      </c>
      <c r="F9571" s="425">
        <v>528004120002</v>
      </c>
      <c r="G9571" s="425" t="s">
        <v>642</v>
      </c>
      <c r="H9571" s="425">
        <v>583148</v>
      </c>
      <c r="I9571" s="425" t="s">
        <v>699</v>
      </c>
      <c r="J9571" s="425">
        <v>202302</v>
      </c>
      <c r="K9571" s="425">
        <v>44914</v>
      </c>
      <c r="L9571" s="425" t="s">
        <v>644</v>
      </c>
      <c r="M9571" s="425">
        <v>-21695.919999999998</v>
      </c>
      <c r="N9571" s="425">
        <v>-34.32</v>
      </c>
      <c r="O9571" s="425" t="s">
        <v>645</v>
      </c>
      <c r="P9571" s="432">
        <v>-33.073</v>
      </c>
      <c r="Q9571" s="425">
        <v>30543689</v>
      </c>
      <c r="R9571" s="425" t="s">
        <v>646</v>
      </c>
      <c r="S9571" s="425">
        <v>2046481</v>
      </c>
      <c r="T9571" s="425" t="s">
        <v>5639</v>
      </c>
    </row>
    <row r="9572" spans="1:20" s="425" customFormat="1" x14ac:dyDescent="0.25">
      <c r="A9572" s="425" t="s">
        <v>637</v>
      </c>
      <c r="B9572" s="425" t="s">
        <v>730</v>
      </c>
      <c r="C9572" s="425" t="s">
        <v>639</v>
      </c>
      <c r="D9572" s="425" t="s">
        <v>651</v>
      </c>
      <c r="E9572" s="425" t="s">
        <v>673</v>
      </c>
      <c r="F9572" s="425">
        <v>528004120002</v>
      </c>
      <c r="G9572" s="425" t="s">
        <v>642</v>
      </c>
      <c r="H9572" s="425">
        <v>583148</v>
      </c>
      <c r="I9572" s="425" t="s">
        <v>699</v>
      </c>
      <c r="J9572" s="425">
        <v>202302</v>
      </c>
      <c r="K9572" s="425">
        <v>44914</v>
      </c>
      <c r="L9572" s="425" t="s">
        <v>644</v>
      </c>
      <c r="M9572" s="425">
        <v>-2672.01</v>
      </c>
      <c r="N9572" s="425">
        <v>-4.2300000000000004</v>
      </c>
      <c r="O9572" s="425" t="s">
        <v>645</v>
      </c>
      <c r="P9572" s="432">
        <v>-4.0759999999999996</v>
      </c>
      <c r="Q9572" s="425">
        <v>30543689</v>
      </c>
      <c r="R9572" s="425" t="s">
        <v>646</v>
      </c>
      <c r="S9572" s="425">
        <v>8540386</v>
      </c>
      <c r="T9572" s="425" t="s">
        <v>5637</v>
      </c>
    </row>
    <row r="9573" spans="1:20" s="425" customFormat="1" x14ac:dyDescent="0.25">
      <c r="A9573" s="425" t="s">
        <v>637</v>
      </c>
      <c r="B9573" s="425" t="s">
        <v>730</v>
      </c>
      <c r="C9573" s="425" t="s">
        <v>639</v>
      </c>
      <c r="D9573" s="425" t="s">
        <v>651</v>
      </c>
      <c r="E9573" s="425" t="s">
        <v>667</v>
      </c>
      <c r="F9573" s="425">
        <v>528004120002</v>
      </c>
      <c r="G9573" s="425" t="s">
        <v>642</v>
      </c>
      <c r="H9573" s="425">
        <v>583149</v>
      </c>
      <c r="I9573" s="425" t="s">
        <v>680</v>
      </c>
      <c r="J9573" s="425">
        <v>202302</v>
      </c>
      <c r="K9573" s="425">
        <v>44914</v>
      </c>
      <c r="L9573" s="425" t="s">
        <v>644</v>
      </c>
      <c r="M9573" s="425">
        <v>-1874.52</v>
      </c>
      <c r="N9573" s="425">
        <v>-2.97</v>
      </c>
      <c r="O9573" s="425" t="s">
        <v>645</v>
      </c>
      <c r="P9573" s="432">
        <v>-2.8620000000000001</v>
      </c>
      <c r="Q9573" s="425">
        <v>30543689</v>
      </c>
      <c r="R9573" s="425" t="s">
        <v>646</v>
      </c>
      <c r="S9573" s="425">
        <v>8540358</v>
      </c>
      <c r="T9573" s="425" t="s">
        <v>5641</v>
      </c>
    </row>
    <row r="9574" spans="1:20" s="425" customFormat="1" x14ac:dyDescent="0.25">
      <c r="A9574" s="425" t="s">
        <v>637</v>
      </c>
      <c r="B9574" s="425" t="s">
        <v>730</v>
      </c>
      <c r="C9574" s="425" t="s">
        <v>639</v>
      </c>
      <c r="D9574" s="425" t="s">
        <v>651</v>
      </c>
      <c r="E9574" s="425" t="s">
        <v>667</v>
      </c>
      <c r="F9574" s="425">
        <v>528004120002</v>
      </c>
      <c r="G9574" s="425" t="s">
        <v>642</v>
      </c>
      <c r="H9574" s="425">
        <v>583149</v>
      </c>
      <c r="I9574" s="425" t="s">
        <v>680</v>
      </c>
      <c r="J9574" s="425">
        <v>202302</v>
      </c>
      <c r="K9574" s="425">
        <v>44914</v>
      </c>
      <c r="L9574" s="425" t="s">
        <v>644</v>
      </c>
      <c r="M9574" s="425">
        <v>-10319.26</v>
      </c>
      <c r="N9574" s="425">
        <v>-16.32</v>
      </c>
      <c r="O9574" s="425" t="s">
        <v>645</v>
      </c>
      <c r="P9574" s="432">
        <v>-15.727</v>
      </c>
      <c r="Q9574" s="425">
        <v>30543689</v>
      </c>
      <c r="R9574" s="425" t="s">
        <v>646</v>
      </c>
      <c r="S9574" s="425">
        <v>8540399</v>
      </c>
      <c r="T9574" s="425" t="s">
        <v>5638</v>
      </c>
    </row>
    <row r="9575" spans="1:20" s="425" customFormat="1" x14ac:dyDescent="0.25">
      <c r="A9575" s="425" t="s">
        <v>637</v>
      </c>
      <c r="B9575" s="425" t="s">
        <v>730</v>
      </c>
      <c r="C9575" s="425" t="s">
        <v>639</v>
      </c>
      <c r="D9575" s="425" t="s">
        <v>640</v>
      </c>
      <c r="E9575" s="425" t="s">
        <v>689</v>
      </c>
      <c r="F9575" s="425">
        <v>528004120002</v>
      </c>
      <c r="G9575" s="425" t="s">
        <v>642</v>
      </c>
      <c r="H9575" s="425">
        <v>583156</v>
      </c>
      <c r="I9575" s="425" t="s">
        <v>690</v>
      </c>
      <c r="J9575" s="425">
        <v>202302</v>
      </c>
      <c r="K9575" s="425">
        <v>44914</v>
      </c>
      <c r="L9575" s="425" t="s">
        <v>644</v>
      </c>
      <c r="M9575" s="425">
        <v>-1665.19</v>
      </c>
      <c r="N9575" s="425">
        <v>-2.63</v>
      </c>
      <c r="O9575" s="425" t="s">
        <v>645</v>
      </c>
      <c r="P9575" s="432">
        <v>-2.5339999999999998</v>
      </c>
      <c r="Q9575" s="425">
        <v>30543689</v>
      </c>
      <c r="R9575" s="425" t="s">
        <v>646</v>
      </c>
      <c r="S9575" s="425">
        <v>2032465</v>
      </c>
      <c r="T9575" s="425" t="s">
        <v>5630</v>
      </c>
    </row>
    <row r="9576" spans="1:20" s="425" customFormat="1" x14ac:dyDescent="0.25">
      <c r="A9576" s="425" t="s">
        <v>637</v>
      </c>
      <c r="B9576" s="425" t="s">
        <v>730</v>
      </c>
      <c r="C9576" s="425" t="s">
        <v>639</v>
      </c>
      <c r="D9576" s="425" t="s">
        <v>640</v>
      </c>
      <c r="E9576" s="425" t="s">
        <v>689</v>
      </c>
      <c r="F9576" s="425">
        <v>528004120002</v>
      </c>
      <c r="G9576" s="425" t="s">
        <v>642</v>
      </c>
      <c r="H9576" s="425">
        <v>856784</v>
      </c>
      <c r="I9576" s="425" t="s">
        <v>479</v>
      </c>
      <c r="J9576" s="425">
        <v>202302</v>
      </c>
      <c r="K9576" s="425">
        <v>44914</v>
      </c>
      <c r="L9576" s="425" t="s">
        <v>644</v>
      </c>
      <c r="M9576" s="425">
        <v>1665.19</v>
      </c>
      <c r="N9576" s="425">
        <v>2.63</v>
      </c>
      <c r="O9576" s="425" t="s">
        <v>645</v>
      </c>
      <c r="P9576" s="432">
        <v>2.5339999999999998</v>
      </c>
      <c r="Q9576" s="425">
        <v>30543689</v>
      </c>
      <c r="R9576" s="425" t="s">
        <v>646</v>
      </c>
      <c r="S9576" s="425">
        <v>2032465</v>
      </c>
      <c r="T9576" s="425" t="s">
        <v>5630</v>
      </c>
    </row>
    <row r="9577" spans="1:20" s="425" customFormat="1" x14ac:dyDescent="0.25">
      <c r="A9577" s="425" t="s">
        <v>637</v>
      </c>
      <c r="B9577" s="425" t="s">
        <v>730</v>
      </c>
      <c r="C9577" s="425" t="s">
        <v>639</v>
      </c>
      <c r="D9577" s="425" t="s">
        <v>651</v>
      </c>
      <c r="E9577" s="425" t="s">
        <v>673</v>
      </c>
      <c r="F9577" s="425">
        <v>528004120002</v>
      </c>
      <c r="G9577" s="425" t="s">
        <v>642</v>
      </c>
      <c r="H9577" s="425">
        <v>583133</v>
      </c>
      <c r="I9577" s="425" t="s">
        <v>29</v>
      </c>
      <c r="J9577" s="425">
        <v>202302</v>
      </c>
      <c r="K9577" s="425">
        <v>44914</v>
      </c>
      <c r="L9577" s="425" t="s">
        <v>644</v>
      </c>
      <c r="M9577" s="425">
        <v>3944.51</v>
      </c>
      <c r="N9577" s="425">
        <v>6.24</v>
      </c>
      <c r="O9577" s="425" t="s">
        <v>645</v>
      </c>
      <c r="P9577" s="432">
        <v>6.0129999999999999</v>
      </c>
      <c r="Q9577" s="425">
        <v>30543689</v>
      </c>
      <c r="R9577" s="425" t="s">
        <v>646</v>
      </c>
      <c r="S9577" s="425">
        <v>8540279</v>
      </c>
      <c r="T9577" s="425" t="s">
        <v>5640</v>
      </c>
    </row>
    <row r="9578" spans="1:20" s="425" customFormat="1" x14ac:dyDescent="0.25">
      <c r="A9578" s="425" t="s">
        <v>637</v>
      </c>
      <c r="B9578" s="425" t="s">
        <v>730</v>
      </c>
      <c r="C9578" s="425" t="s">
        <v>639</v>
      </c>
      <c r="D9578" s="425" t="s">
        <v>695</v>
      </c>
      <c r="E9578" s="425" t="s">
        <v>673</v>
      </c>
      <c r="F9578" s="425">
        <v>528004120002</v>
      </c>
      <c r="G9578" s="425" t="s">
        <v>642</v>
      </c>
      <c r="H9578" s="425">
        <v>583133</v>
      </c>
      <c r="I9578" s="425" t="s">
        <v>29</v>
      </c>
      <c r="J9578" s="425">
        <v>202302</v>
      </c>
      <c r="K9578" s="425">
        <v>44914</v>
      </c>
      <c r="L9578" s="425" t="s">
        <v>644</v>
      </c>
      <c r="M9578" s="425">
        <v>21695.919999999998</v>
      </c>
      <c r="N9578" s="425">
        <v>34.32</v>
      </c>
      <c r="O9578" s="425" t="s">
        <v>645</v>
      </c>
      <c r="P9578" s="432">
        <v>33.073</v>
      </c>
      <c r="Q9578" s="425">
        <v>30543689</v>
      </c>
      <c r="R9578" s="425" t="s">
        <v>646</v>
      </c>
      <c r="S9578" s="425">
        <v>2046481</v>
      </c>
      <c r="T9578" s="425" t="s">
        <v>5639</v>
      </c>
    </row>
    <row r="9579" spans="1:20" s="425" customFormat="1" x14ac:dyDescent="0.25">
      <c r="A9579" s="425" t="s">
        <v>637</v>
      </c>
      <c r="B9579" s="425" t="s">
        <v>730</v>
      </c>
      <c r="C9579" s="425" t="s">
        <v>639</v>
      </c>
      <c r="D9579" s="425" t="s">
        <v>651</v>
      </c>
      <c r="E9579" s="425" t="s">
        <v>673</v>
      </c>
      <c r="F9579" s="425">
        <v>528004120002</v>
      </c>
      <c r="G9579" s="425" t="s">
        <v>642</v>
      </c>
      <c r="H9579" s="425">
        <v>583133</v>
      </c>
      <c r="I9579" s="425" t="s">
        <v>29</v>
      </c>
      <c r="J9579" s="425">
        <v>202302</v>
      </c>
      <c r="K9579" s="425">
        <v>44914</v>
      </c>
      <c r="L9579" s="425" t="s">
        <v>644</v>
      </c>
      <c r="M9579" s="425">
        <v>2672.01</v>
      </c>
      <c r="N9579" s="425">
        <v>4.2300000000000004</v>
      </c>
      <c r="O9579" s="425" t="s">
        <v>645</v>
      </c>
      <c r="P9579" s="432">
        <v>4.0759999999999996</v>
      </c>
      <c r="Q9579" s="425">
        <v>30543689</v>
      </c>
      <c r="R9579" s="425" t="s">
        <v>646</v>
      </c>
      <c r="S9579" s="425">
        <v>8540386</v>
      </c>
      <c r="T9579" s="425" t="s">
        <v>5637</v>
      </c>
    </row>
    <row r="9580" spans="1:20" s="425" customFormat="1" x14ac:dyDescent="0.25">
      <c r="A9580" s="425" t="s">
        <v>637</v>
      </c>
      <c r="B9580" s="425" t="s">
        <v>730</v>
      </c>
      <c r="C9580" s="425" t="s">
        <v>639</v>
      </c>
      <c r="D9580" s="425" t="s">
        <v>640</v>
      </c>
      <c r="E9580" s="425" t="s">
        <v>667</v>
      </c>
      <c r="F9580" s="425">
        <v>528004120002</v>
      </c>
      <c r="G9580" s="425" t="s">
        <v>642</v>
      </c>
      <c r="H9580" s="425">
        <v>583135</v>
      </c>
      <c r="I9580" s="425" t="s">
        <v>31</v>
      </c>
      <c r="J9580" s="425">
        <v>202302</v>
      </c>
      <c r="K9580" s="425">
        <v>44914</v>
      </c>
      <c r="L9580" s="425" t="s">
        <v>644</v>
      </c>
      <c r="M9580" s="425">
        <v>2484.27</v>
      </c>
      <c r="N9580" s="425">
        <v>3.93</v>
      </c>
      <c r="O9580" s="425" t="s">
        <v>645</v>
      </c>
      <c r="P9580" s="432">
        <v>3.7869999999999999</v>
      </c>
      <c r="Q9580" s="425">
        <v>30543689</v>
      </c>
      <c r="R9580" s="425" t="s">
        <v>646</v>
      </c>
      <c r="S9580" s="425">
        <v>8540392</v>
      </c>
      <c r="T9580" s="425" t="s">
        <v>5646</v>
      </c>
    </row>
    <row r="9581" spans="1:20" s="425" customFormat="1" x14ac:dyDescent="0.25">
      <c r="A9581" s="425" t="s">
        <v>637</v>
      </c>
      <c r="B9581" s="425" t="s">
        <v>677</v>
      </c>
      <c r="C9581" s="425" t="s">
        <v>639</v>
      </c>
      <c r="D9581" s="425" t="s">
        <v>651</v>
      </c>
      <c r="E9581" s="425" t="s">
        <v>667</v>
      </c>
      <c r="F9581" s="425">
        <v>528004120002</v>
      </c>
      <c r="G9581" s="425" t="s">
        <v>642</v>
      </c>
      <c r="H9581" s="425">
        <v>583135</v>
      </c>
      <c r="I9581" s="425" t="s">
        <v>31</v>
      </c>
      <c r="J9581" s="425">
        <v>202302</v>
      </c>
      <c r="K9581" s="425">
        <v>44915</v>
      </c>
      <c r="L9581" s="425" t="s">
        <v>644</v>
      </c>
      <c r="M9581" s="425">
        <v>83351.41</v>
      </c>
      <c r="N9581" s="425">
        <v>131.86000000000001</v>
      </c>
      <c r="O9581" s="425" t="s">
        <v>645</v>
      </c>
      <c r="P9581" s="432">
        <v>127.068</v>
      </c>
      <c r="Q9581" s="425">
        <v>30543689</v>
      </c>
      <c r="R9581" s="425" t="s">
        <v>646</v>
      </c>
      <c r="S9581" s="425">
        <v>8540399</v>
      </c>
      <c r="T9581" s="425" t="s">
        <v>5659</v>
      </c>
    </row>
    <row r="9582" spans="1:20" s="425" customFormat="1" x14ac:dyDescent="0.25">
      <c r="A9582" s="425" t="s">
        <v>637</v>
      </c>
      <c r="B9582" s="425" t="s">
        <v>677</v>
      </c>
      <c r="C9582" s="425" t="s">
        <v>639</v>
      </c>
      <c r="D9582" s="425" t="s">
        <v>651</v>
      </c>
      <c r="E9582" s="425" t="s">
        <v>667</v>
      </c>
      <c r="F9582" s="425">
        <v>528004120002</v>
      </c>
      <c r="G9582" s="425" t="s">
        <v>642</v>
      </c>
      <c r="H9582" s="425">
        <v>583135</v>
      </c>
      <c r="I9582" s="425" t="s">
        <v>31</v>
      </c>
      <c r="J9582" s="425">
        <v>202302</v>
      </c>
      <c r="K9582" s="425">
        <v>44915</v>
      </c>
      <c r="L9582" s="425" t="s">
        <v>644</v>
      </c>
      <c r="M9582" s="425">
        <v>57961.58</v>
      </c>
      <c r="N9582" s="425">
        <v>91.69</v>
      </c>
      <c r="O9582" s="425" t="s">
        <v>645</v>
      </c>
      <c r="P9582" s="432">
        <v>88.358000000000004</v>
      </c>
      <c r="Q9582" s="425">
        <v>30543689</v>
      </c>
      <c r="R9582" s="425" t="s">
        <v>646</v>
      </c>
      <c r="S9582" s="425">
        <v>8540358</v>
      </c>
      <c r="T9582" s="425" t="s">
        <v>5656</v>
      </c>
    </row>
    <row r="9583" spans="1:20" s="425" customFormat="1" x14ac:dyDescent="0.25">
      <c r="A9583" s="425" t="s">
        <v>637</v>
      </c>
      <c r="B9583" s="425" t="s">
        <v>677</v>
      </c>
      <c r="C9583" s="425" t="s">
        <v>639</v>
      </c>
      <c r="D9583" s="425" t="s">
        <v>651</v>
      </c>
      <c r="E9583" s="425" t="s">
        <v>673</v>
      </c>
      <c r="F9583" s="425">
        <v>528004120002</v>
      </c>
      <c r="G9583" s="425" t="s">
        <v>642</v>
      </c>
      <c r="H9583" s="425">
        <v>583148</v>
      </c>
      <c r="I9583" s="425" t="s">
        <v>699</v>
      </c>
      <c r="J9583" s="425">
        <v>202302</v>
      </c>
      <c r="K9583" s="425">
        <v>44915</v>
      </c>
      <c r="L9583" s="425" t="s">
        <v>644</v>
      </c>
      <c r="M9583" s="425">
        <v>-49962.11</v>
      </c>
      <c r="N9583" s="425">
        <v>-79.040000000000006</v>
      </c>
      <c r="O9583" s="425" t="s">
        <v>645</v>
      </c>
      <c r="P9583" s="432">
        <v>-76.168000000000006</v>
      </c>
      <c r="Q9583" s="425">
        <v>30543689</v>
      </c>
      <c r="R9583" s="425" t="s">
        <v>646</v>
      </c>
      <c r="S9583" s="425">
        <v>8540386</v>
      </c>
      <c r="T9583" s="425" t="s">
        <v>5658</v>
      </c>
    </row>
    <row r="9584" spans="1:20" s="425" customFormat="1" x14ac:dyDescent="0.25">
      <c r="A9584" s="425" t="s">
        <v>637</v>
      </c>
      <c r="B9584" s="425" t="s">
        <v>677</v>
      </c>
      <c r="C9584" s="425" t="s">
        <v>639</v>
      </c>
      <c r="D9584" s="425" t="s">
        <v>651</v>
      </c>
      <c r="E9584" s="425" t="s">
        <v>673</v>
      </c>
      <c r="F9584" s="425">
        <v>528004120002</v>
      </c>
      <c r="G9584" s="425" t="s">
        <v>642</v>
      </c>
      <c r="H9584" s="425">
        <v>583148</v>
      </c>
      <c r="I9584" s="425" t="s">
        <v>699</v>
      </c>
      <c r="J9584" s="425">
        <v>202302</v>
      </c>
      <c r="K9584" s="425">
        <v>44915</v>
      </c>
      <c r="L9584" s="425" t="s">
        <v>644</v>
      </c>
      <c r="M9584" s="425">
        <v>-73415.56</v>
      </c>
      <c r="N9584" s="425">
        <v>-116.14</v>
      </c>
      <c r="O9584" s="425" t="s">
        <v>645</v>
      </c>
      <c r="P9584" s="432">
        <v>-111.92</v>
      </c>
      <c r="Q9584" s="425">
        <v>30543689</v>
      </c>
      <c r="R9584" s="425" t="s">
        <v>646</v>
      </c>
      <c r="S9584" s="425">
        <v>8540279</v>
      </c>
      <c r="T9584" s="425" t="s">
        <v>5657</v>
      </c>
    </row>
    <row r="9585" spans="1:20" s="425" customFormat="1" x14ac:dyDescent="0.25">
      <c r="A9585" s="425" t="s">
        <v>637</v>
      </c>
      <c r="B9585" s="425" t="s">
        <v>677</v>
      </c>
      <c r="C9585" s="425" t="s">
        <v>639</v>
      </c>
      <c r="D9585" s="425" t="s">
        <v>640</v>
      </c>
      <c r="E9585" s="425" t="s">
        <v>667</v>
      </c>
      <c r="F9585" s="425">
        <v>528004120002</v>
      </c>
      <c r="G9585" s="425" t="s">
        <v>642</v>
      </c>
      <c r="H9585" s="425">
        <v>583135</v>
      </c>
      <c r="I9585" s="425" t="s">
        <v>31</v>
      </c>
      <c r="J9585" s="425">
        <v>202302</v>
      </c>
      <c r="K9585" s="425">
        <v>44915</v>
      </c>
      <c r="L9585" s="425" t="s">
        <v>644</v>
      </c>
      <c r="M9585" s="425">
        <v>65588.28</v>
      </c>
      <c r="N9585" s="425">
        <v>103.76</v>
      </c>
      <c r="O9585" s="425" t="s">
        <v>645</v>
      </c>
      <c r="P9585" s="432">
        <v>99.989000000000004</v>
      </c>
      <c r="Q9585" s="425">
        <v>30543689</v>
      </c>
      <c r="R9585" s="425" t="s">
        <v>646</v>
      </c>
      <c r="S9585" s="425">
        <v>8540392</v>
      </c>
      <c r="T9585" s="425" t="s">
        <v>5673</v>
      </c>
    </row>
    <row r="9586" spans="1:20" s="425" customFormat="1" x14ac:dyDescent="0.25">
      <c r="A9586" s="425" t="s">
        <v>637</v>
      </c>
      <c r="B9586" s="425" t="s">
        <v>638</v>
      </c>
      <c r="C9586" s="425" t="s">
        <v>639</v>
      </c>
      <c r="D9586" s="425" t="s">
        <v>640</v>
      </c>
      <c r="E9586" s="425" t="s">
        <v>648</v>
      </c>
      <c r="F9586" s="425">
        <v>528004120002</v>
      </c>
      <c r="G9586" s="425" t="s">
        <v>642</v>
      </c>
      <c r="H9586" s="425">
        <v>583146</v>
      </c>
      <c r="I9586" s="425" t="s">
        <v>683</v>
      </c>
      <c r="J9586" s="425">
        <v>202302</v>
      </c>
      <c r="K9586" s="425">
        <v>44915</v>
      </c>
      <c r="L9586" s="425" t="s">
        <v>644</v>
      </c>
      <c r="M9586" s="425">
        <v>18659.61</v>
      </c>
      <c r="N9586" s="425">
        <v>29.52</v>
      </c>
      <c r="O9586" s="425" t="s">
        <v>645</v>
      </c>
      <c r="P9586" s="432">
        <v>28.446999999999999</v>
      </c>
      <c r="Q9586" s="425">
        <v>30543689</v>
      </c>
      <c r="R9586" s="425" t="s">
        <v>646</v>
      </c>
      <c r="S9586" s="425">
        <v>9985201</v>
      </c>
      <c r="T9586" s="425" t="s">
        <v>5655</v>
      </c>
    </row>
    <row r="9587" spans="1:20" s="425" customFormat="1" x14ac:dyDescent="0.25">
      <c r="A9587" s="425" t="s">
        <v>637</v>
      </c>
      <c r="B9587" s="425" t="s">
        <v>638</v>
      </c>
      <c r="C9587" s="425" t="s">
        <v>639</v>
      </c>
      <c r="D9587" s="425" t="s">
        <v>640</v>
      </c>
      <c r="E9587" s="425" t="s">
        <v>648</v>
      </c>
      <c r="F9587" s="425">
        <v>528004120002</v>
      </c>
      <c r="G9587" s="425" t="s">
        <v>642</v>
      </c>
      <c r="H9587" s="425">
        <v>583144</v>
      </c>
      <c r="I9587" s="425" t="s">
        <v>40</v>
      </c>
      <c r="J9587" s="425">
        <v>202302</v>
      </c>
      <c r="K9587" s="425">
        <v>44915</v>
      </c>
      <c r="L9587" s="425" t="s">
        <v>644</v>
      </c>
      <c r="M9587" s="425">
        <v>-18659.61</v>
      </c>
      <c r="N9587" s="425">
        <v>-29.52</v>
      </c>
      <c r="O9587" s="425" t="s">
        <v>645</v>
      </c>
      <c r="P9587" s="432">
        <v>-28.446999999999999</v>
      </c>
      <c r="Q9587" s="425">
        <v>30543689</v>
      </c>
      <c r="R9587" s="425" t="s">
        <v>646</v>
      </c>
      <c r="S9587" s="425">
        <v>9985201</v>
      </c>
      <c r="T9587" s="425" t="s">
        <v>5655</v>
      </c>
    </row>
    <row r="9588" spans="1:20" s="425" customFormat="1" x14ac:dyDescent="0.25">
      <c r="A9588" s="425" t="s">
        <v>637</v>
      </c>
      <c r="B9588" s="425" t="s">
        <v>677</v>
      </c>
      <c r="C9588" s="425" t="s">
        <v>639</v>
      </c>
      <c r="D9588" s="425" t="s">
        <v>651</v>
      </c>
      <c r="E9588" s="425" t="s">
        <v>673</v>
      </c>
      <c r="F9588" s="425">
        <v>528004120002</v>
      </c>
      <c r="G9588" s="425" t="s">
        <v>642</v>
      </c>
      <c r="H9588" s="425">
        <v>583133</v>
      </c>
      <c r="I9588" s="425" t="s">
        <v>29</v>
      </c>
      <c r="J9588" s="425">
        <v>202302</v>
      </c>
      <c r="K9588" s="425">
        <v>44915</v>
      </c>
      <c r="L9588" s="425" t="s">
        <v>644</v>
      </c>
      <c r="M9588" s="425">
        <v>49962.11</v>
      </c>
      <c r="N9588" s="425">
        <v>79.040000000000006</v>
      </c>
      <c r="O9588" s="425" t="s">
        <v>645</v>
      </c>
      <c r="P9588" s="432">
        <v>76.168000000000006</v>
      </c>
      <c r="Q9588" s="425">
        <v>30543689</v>
      </c>
      <c r="R9588" s="425" t="s">
        <v>646</v>
      </c>
      <c r="S9588" s="425">
        <v>8540386</v>
      </c>
      <c r="T9588" s="425" t="s">
        <v>5658</v>
      </c>
    </row>
    <row r="9589" spans="1:20" s="425" customFormat="1" x14ac:dyDescent="0.25">
      <c r="A9589" s="425" t="s">
        <v>637</v>
      </c>
      <c r="B9589" s="425" t="s">
        <v>677</v>
      </c>
      <c r="C9589" s="425" t="s">
        <v>639</v>
      </c>
      <c r="D9589" s="425" t="s">
        <v>651</v>
      </c>
      <c r="E9589" s="425" t="s">
        <v>673</v>
      </c>
      <c r="F9589" s="425">
        <v>528004120002</v>
      </c>
      <c r="G9589" s="425" t="s">
        <v>642</v>
      </c>
      <c r="H9589" s="425">
        <v>583133</v>
      </c>
      <c r="I9589" s="425" t="s">
        <v>29</v>
      </c>
      <c r="J9589" s="425">
        <v>202302</v>
      </c>
      <c r="K9589" s="425">
        <v>44915</v>
      </c>
      <c r="L9589" s="425" t="s">
        <v>644</v>
      </c>
      <c r="M9589" s="425">
        <v>73415.56</v>
      </c>
      <c r="N9589" s="425">
        <v>116.14</v>
      </c>
      <c r="O9589" s="425" t="s">
        <v>645</v>
      </c>
      <c r="P9589" s="432">
        <v>111.92</v>
      </c>
      <c r="Q9589" s="425">
        <v>30543689</v>
      </c>
      <c r="R9589" s="425" t="s">
        <v>646</v>
      </c>
      <c r="S9589" s="425">
        <v>8540279</v>
      </c>
      <c r="T9589" s="425" t="s">
        <v>5657</v>
      </c>
    </row>
    <row r="9590" spans="1:20" s="425" customFormat="1" x14ac:dyDescent="0.25">
      <c r="A9590" s="425" t="s">
        <v>637</v>
      </c>
      <c r="B9590" s="425" t="s">
        <v>677</v>
      </c>
      <c r="C9590" s="425" t="s">
        <v>639</v>
      </c>
      <c r="D9590" s="425" t="s">
        <v>651</v>
      </c>
      <c r="E9590" s="425" t="s">
        <v>667</v>
      </c>
      <c r="F9590" s="425">
        <v>528004120002</v>
      </c>
      <c r="G9590" s="425" t="s">
        <v>642</v>
      </c>
      <c r="H9590" s="425">
        <v>583149</v>
      </c>
      <c r="I9590" s="425" t="s">
        <v>680</v>
      </c>
      <c r="J9590" s="425">
        <v>202302</v>
      </c>
      <c r="K9590" s="425">
        <v>44915</v>
      </c>
      <c r="L9590" s="425" t="s">
        <v>644</v>
      </c>
      <c r="M9590" s="425">
        <v>-83351.41</v>
      </c>
      <c r="N9590" s="425">
        <v>-131.86000000000001</v>
      </c>
      <c r="O9590" s="425" t="s">
        <v>645</v>
      </c>
      <c r="P9590" s="432">
        <v>-127.068</v>
      </c>
      <c r="Q9590" s="425">
        <v>30543689</v>
      </c>
      <c r="R9590" s="425" t="s">
        <v>646</v>
      </c>
      <c r="S9590" s="425">
        <v>8540399</v>
      </c>
      <c r="T9590" s="425" t="s">
        <v>5659</v>
      </c>
    </row>
    <row r="9591" spans="1:20" s="425" customFormat="1" x14ac:dyDescent="0.25">
      <c r="A9591" s="425" t="s">
        <v>637</v>
      </c>
      <c r="B9591" s="425" t="s">
        <v>677</v>
      </c>
      <c r="C9591" s="425" t="s">
        <v>639</v>
      </c>
      <c r="D9591" s="425" t="s">
        <v>651</v>
      </c>
      <c r="E9591" s="425" t="s">
        <v>667</v>
      </c>
      <c r="F9591" s="425">
        <v>528004120002</v>
      </c>
      <c r="G9591" s="425" t="s">
        <v>642</v>
      </c>
      <c r="H9591" s="425">
        <v>583149</v>
      </c>
      <c r="I9591" s="425" t="s">
        <v>680</v>
      </c>
      <c r="J9591" s="425">
        <v>202302</v>
      </c>
      <c r="K9591" s="425">
        <v>44915</v>
      </c>
      <c r="L9591" s="425" t="s">
        <v>644</v>
      </c>
      <c r="M9591" s="425">
        <v>-57961.58</v>
      </c>
      <c r="N9591" s="425">
        <v>-91.69</v>
      </c>
      <c r="O9591" s="425" t="s">
        <v>645</v>
      </c>
      <c r="P9591" s="432">
        <v>-88.358000000000004</v>
      </c>
      <c r="Q9591" s="425">
        <v>30543689</v>
      </c>
      <c r="R9591" s="425" t="s">
        <v>646</v>
      </c>
      <c r="S9591" s="425">
        <v>8540358</v>
      </c>
      <c r="T9591" s="425" t="s">
        <v>5656</v>
      </c>
    </row>
    <row r="9592" spans="1:20" s="425" customFormat="1" x14ac:dyDescent="0.25">
      <c r="A9592" s="425" t="s">
        <v>637</v>
      </c>
      <c r="B9592" s="425" t="s">
        <v>677</v>
      </c>
      <c r="C9592" s="425" t="s">
        <v>639</v>
      </c>
      <c r="D9592" s="425" t="s">
        <v>640</v>
      </c>
      <c r="E9592" s="425" t="s">
        <v>667</v>
      </c>
      <c r="F9592" s="425">
        <v>528004120002</v>
      </c>
      <c r="G9592" s="425" t="s">
        <v>642</v>
      </c>
      <c r="H9592" s="425">
        <v>583149</v>
      </c>
      <c r="I9592" s="425" t="s">
        <v>680</v>
      </c>
      <c r="J9592" s="425">
        <v>202302</v>
      </c>
      <c r="K9592" s="425">
        <v>44915</v>
      </c>
      <c r="L9592" s="425" t="s">
        <v>644</v>
      </c>
      <c r="M9592" s="425">
        <v>-65588.28</v>
      </c>
      <c r="N9592" s="425">
        <v>-103.76</v>
      </c>
      <c r="O9592" s="425" t="s">
        <v>645</v>
      </c>
      <c r="P9592" s="432">
        <v>-99.989000000000004</v>
      </c>
      <c r="Q9592" s="425">
        <v>30543689</v>
      </c>
      <c r="R9592" s="425" t="s">
        <v>646</v>
      </c>
      <c r="S9592" s="425">
        <v>8540392</v>
      </c>
      <c r="T9592" s="425" t="s">
        <v>5673</v>
      </c>
    </row>
    <row r="9593" spans="1:20" s="425" customFormat="1" x14ac:dyDescent="0.25">
      <c r="A9593" s="425" t="s">
        <v>637</v>
      </c>
      <c r="B9593" s="425" t="s">
        <v>677</v>
      </c>
      <c r="C9593" s="425" t="s">
        <v>639</v>
      </c>
      <c r="D9593" s="425" t="s">
        <v>640</v>
      </c>
      <c r="E9593" s="425" t="s">
        <v>689</v>
      </c>
      <c r="F9593" s="425">
        <v>528004120002</v>
      </c>
      <c r="G9593" s="425" t="s">
        <v>642</v>
      </c>
      <c r="H9593" s="425">
        <v>856784</v>
      </c>
      <c r="I9593" s="425" t="s">
        <v>479</v>
      </c>
      <c r="J9593" s="425">
        <v>202302</v>
      </c>
      <c r="K9593" s="425">
        <v>44915</v>
      </c>
      <c r="L9593" s="425" t="s">
        <v>644</v>
      </c>
      <c r="M9593" s="425">
        <v>71283.75</v>
      </c>
      <c r="N9593" s="425">
        <v>112.77</v>
      </c>
      <c r="O9593" s="425" t="s">
        <v>645</v>
      </c>
      <c r="P9593" s="432">
        <v>108.672</v>
      </c>
      <c r="Q9593" s="425">
        <v>30543689</v>
      </c>
      <c r="R9593" s="425" t="s">
        <v>646</v>
      </c>
      <c r="S9593" s="425">
        <v>2032465</v>
      </c>
      <c r="T9593" s="425" t="s">
        <v>5667</v>
      </c>
    </row>
    <row r="9594" spans="1:20" s="425" customFormat="1" x14ac:dyDescent="0.25">
      <c r="A9594" s="425" t="s">
        <v>637</v>
      </c>
      <c r="B9594" s="425" t="s">
        <v>677</v>
      </c>
      <c r="C9594" s="425" t="s">
        <v>639</v>
      </c>
      <c r="D9594" s="425" t="s">
        <v>640</v>
      </c>
      <c r="E9594" s="425" t="s">
        <v>689</v>
      </c>
      <c r="F9594" s="425">
        <v>528004120002</v>
      </c>
      <c r="G9594" s="425" t="s">
        <v>642</v>
      </c>
      <c r="H9594" s="425">
        <v>583156</v>
      </c>
      <c r="I9594" s="425" t="s">
        <v>690</v>
      </c>
      <c r="J9594" s="425">
        <v>202302</v>
      </c>
      <c r="K9594" s="425">
        <v>44915</v>
      </c>
      <c r="L9594" s="425" t="s">
        <v>644</v>
      </c>
      <c r="M9594" s="425">
        <v>-71283.75</v>
      </c>
      <c r="N9594" s="425">
        <v>-112.77</v>
      </c>
      <c r="O9594" s="425" t="s">
        <v>645</v>
      </c>
      <c r="P9594" s="432">
        <v>-108.672</v>
      </c>
      <c r="Q9594" s="425">
        <v>30543689</v>
      </c>
      <c r="R9594" s="425" t="s">
        <v>646</v>
      </c>
      <c r="S9594" s="425">
        <v>2032465</v>
      </c>
      <c r="T9594" s="425" t="s">
        <v>5667</v>
      </c>
    </row>
    <row r="9595" spans="1:20" s="425" customFormat="1" x14ac:dyDescent="0.25">
      <c r="A9595" s="425" t="s">
        <v>637</v>
      </c>
      <c r="B9595" s="425" t="s">
        <v>1220</v>
      </c>
      <c r="C9595" s="425" t="s">
        <v>639</v>
      </c>
      <c r="D9595" s="425" t="s">
        <v>718</v>
      </c>
      <c r="E9595" s="425" t="s">
        <v>652</v>
      </c>
      <c r="F9595" s="425">
        <v>528004120010</v>
      </c>
      <c r="G9595" s="425" t="s">
        <v>653</v>
      </c>
      <c r="H9595" s="425">
        <v>583608</v>
      </c>
      <c r="I9595" s="425" t="s">
        <v>203</v>
      </c>
      <c r="J9595" s="425">
        <v>202302</v>
      </c>
      <c r="K9595" s="425">
        <v>44916</v>
      </c>
      <c r="L9595" s="425" t="s">
        <v>644</v>
      </c>
      <c r="M9595" s="425">
        <v>-18793.3</v>
      </c>
      <c r="N9595" s="425">
        <v>-29.73</v>
      </c>
      <c r="O9595" s="425" t="s">
        <v>645</v>
      </c>
      <c r="P9595" s="432">
        <v>-28.65</v>
      </c>
      <c r="Q9595" s="425">
        <v>30543689</v>
      </c>
      <c r="T9595" s="425" t="s">
        <v>5702</v>
      </c>
    </row>
    <row r="9596" spans="1:20" s="425" customFormat="1" x14ac:dyDescent="0.25">
      <c r="A9596" s="425" t="s">
        <v>637</v>
      </c>
      <c r="B9596" s="425" t="s">
        <v>1220</v>
      </c>
      <c r="C9596" s="425" t="s">
        <v>639</v>
      </c>
      <c r="D9596" s="425" t="s">
        <v>718</v>
      </c>
      <c r="E9596" s="425" t="s">
        <v>652</v>
      </c>
      <c r="F9596" s="425">
        <v>528004120010</v>
      </c>
      <c r="G9596" s="425" t="s">
        <v>653</v>
      </c>
      <c r="H9596" s="425">
        <v>583608</v>
      </c>
      <c r="I9596" s="425" t="s">
        <v>203</v>
      </c>
      <c r="J9596" s="425">
        <v>202302</v>
      </c>
      <c r="K9596" s="425">
        <v>44916</v>
      </c>
      <c r="L9596" s="425" t="s">
        <v>644</v>
      </c>
      <c r="M9596" s="425">
        <v>-817.1</v>
      </c>
      <c r="N9596" s="425">
        <v>-1.29</v>
      </c>
      <c r="O9596" s="425" t="s">
        <v>645</v>
      </c>
      <c r="P9596" s="432">
        <v>-1.2430000000000001</v>
      </c>
      <c r="Q9596" s="425">
        <v>30543689</v>
      </c>
      <c r="T9596" s="425" t="s">
        <v>5700</v>
      </c>
    </row>
    <row r="9597" spans="1:20" s="425" customFormat="1" x14ac:dyDescent="0.25">
      <c r="A9597" s="425" t="s">
        <v>637</v>
      </c>
      <c r="B9597" s="425" t="s">
        <v>998</v>
      </c>
      <c r="C9597" s="425" t="s">
        <v>639</v>
      </c>
      <c r="D9597" s="425" t="s">
        <v>651</v>
      </c>
      <c r="E9597" s="425" t="s">
        <v>652</v>
      </c>
      <c r="F9597" s="425">
        <v>528004120010</v>
      </c>
      <c r="G9597" s="425" t="s">
        <v>653</v>
      </c>
      <c r="H9597" s="425">
        <v>583608</v>
      </c>
      <c r="I9597" s="425" t="s">
        <v>203</v>
      </c>
      <c r="J9597" s="425">
        <v>202302</v>
      </c>
      <c r="K9597" s="425">
        <v>44916</v>
      </c>
      <c r="L9597" s="425" t="s">
        <v>644</v>
      </c>
      <c r="M9597" s="425">
        <v>-140000</v>
      </c>
      <c r="N9597" s="425">
        <v>-221.48</v>
      </c>
      <c r="O9597" s="425" t="s">
        <v>645</v>
      </c>
      <c r="P9597" s="432">
        <v>-213.43100000000001</v>
      </c>
      <c r="Q9597" s="425">
        <v>30543689</v>
      </c>
      <c r="T9597" s="425" t="s">
        <v>5698</v>
      </c>
    </row>
    <row r="9598" spans="1:20" s="425" customFormat="1" x14ac:dyDescent="0.25">
      <c r="A9598" s="425" t="s">
        <v>637</v>
      </c>
      <c r="B9598" s="425" t="s">
        <v>998</v>
      </c>
      <c r="C9598" s="425" t="s">
        <v>639</v>
      </c>
      <c r="D9598" s="425" t="s">
        <v>651</v>
      </c>
      <c r="E9598" s="425" t="s">
        <v>652</v>
      </c>
      <c r="F9598" s="425">
        <v>528004120010</v>
      </c>
      <c r="G9598" s="425" t="s">
        <v>653</v>
      </c>
      <c r="H9598" s="425">
        <v>583609</v>
      </c>
      <c r="I9598" s="425" t="s">
        <v>203</v>
      </c>
      <c r="J9598" s="425">
        <v>202302</v>
      </c>
      <c r="K9598" s="425">
        <v>44916</v>
      </c>
      <c r="L9598" s="425" t="s">
        <v>644</v>
      </c>
      <c r="M9598" s="425">
        <v>140000</v>
      </c>
      <c r="N9598" s="425">
        <v>221.48</v>
      </c>
      <c r="O9598" s="425" t="s">
        <v>645</v>
      </c>
      <c r="P9598" s="432">
        <v>213.43100000000001</v>
      </c>
      <c r="Q9598" s="425">
        <v>30543689</v>
      </c>
      <c r="T9598" s="425" t="s">
        <v>5698</v>
      </c>
    </row>
    <row r="9599" spans="1:20" s="425" customFormat="1" x14ac:dyDescent="0.25">
      <c r="A9599" s="425" t="s">
        <v>637</v>
      </c>
      <c r="B9599" s="425" t="s">
        <v>1220</v>
      </c>
      <c r="C9599" s="425" t="s">
        <v>639</v>
      </c>
      <c r="D9599" s="425" t="s">
        <v>651</v>
      </c>
      <c r="E9599" s="425" t="s">
        <v>652</v>
      </c>
      <c r="F9599" s="425">
        <v>528004120010</v>
      </c>
      <c r="G9599" s="425" t="s">
        <v>653</v>
      </c>
      <c r="H9599" s="425">
        <v>583608</v>
      </c>
      <c r="I9599" s="425" t="s">
        <v>203</v>
      </c>
      <c r="J9599" s="425">
        <v>202302</v>
      </c>
      <c r="K9599" s="425">
        <v>44916</v>
      </c>
      <c r="L9599" s="425" t="s">
        <v>644</v>
      </c>
      <c r="M9599" s="425">
        <v>-4510.29</v>
      </c>
      <c r="N9599" s="425">
        <v>-7.14</v>
      </c>
      <c r="O9599" s="425" t="s">
        <v>645</v>
      </c>
      <c r="P9599" s="432">
        <v>-6.8810000000000002</v>
      </c>
      <c r="Q9599" s="425">
        <v>30543689</v>
      </c>
      <c r="T9599" s="425" t="s">
        <v>5701</v>
      </c>
    </row>
    <row r="9600" spans="1:20" s="425" customFormat="1" x14ac:dyDescent="0.25">
      <c r="A9600" s="425" t="s">
        <v>637</v>
      </c>
      <c r="B9600" s="425" t="s">
        <v>1220</v>
      </c>
      <c r="C9600" s="425" t="s">
        <v>639</v>
      </c>
      <c r="D9600" s="425" t="s">
        <v>718</v>
      </c>
      <c r="E9600" s="425" t="s">
        <v>652</v>
      </c>
      <c r="F9600" s="425">
        <v>528004120010</v>
      </c>
      <c r="G9600" s="425" t="s">
        <v>653</v>
      </c>
      <c r="H9600" s="425">
        <v>583609</v>
      </c>
      <c r="I9600" s="425" t="s">
        <v>203</v>
      </c>
      <c r="J9600" s="425">
        <v>202302</v>
      </c>
      <c r="K9600" s="425">
        <v>44916</v>
      </c>
      <c r="L9600" s="425" t="s">
        <v>644</v>
      </c>
      <c r="M9600" s="425">
        <v>18793.3</v>
      </c>
      <c r="N9600" s="425">
        <v>29.73</v>
      </c>
      <c r="O9600" s="425" t="s">
        <v>645</v>
      </c>
      <c r="P9600" s="432">
        <v>28.65</v>
      </c>
      <c r="Q9600" s="425">
        <v>30543689</v>
      </c>
      <c r="T9600" s="425" t="s">
        <v>5702</v>
      </c>
    </row>
    <row r="9601" spans="1:20" s="425" customFormat="1" x14ac:dyDescent="0.25">
      <c r="A9601" s="425" t="s">
        <v>637</v>
      </c>
      <c r="B9601" s="425" t="s">
        <v>1220</v>
      </c>
      <c r="C9601" s="425" t="s">
        <v>639</v>
      </c>
      <c r="D9601" s="425" t="s">
        <v>651</v>
      </c>
      <c r="E9601" s="425" t="s">
        <v>652</v>
      </c>
      <c r="F9601" s="425">
        <v>528004120010</v>
      </c>
      <c r="G9601" s="425" t="s">
        <v>653</v>
      </c>
      <c r="H9601" s="425">
        <v>583609</v>
      </c>
      <c r="I9601" s="425" t="s">
        <v>203</v>
      </c>
      <c r="J9601" s="425">
        <v>202302</v>
      </c>
      <c r="K9601" s="425">
        <v>44916</v>
      </c>
      <c r="L9601" s="425" t="s">
        <v>644</v>
      </c>
      <c r="M9601" s="425">
        <v>4510.29</v>
      </c>
      <c r="N9601" s="425">
        <v>7.14</v>
      </c>
      <c r="O9601" s="425" t="s">
        <v>645</v>
      </c>
      <c r="P9601" s="432">
        <v>6.8810000000000002</v>
      </c>
      <c r="Q9601" s="425">
        <v>30543689</v>
      </c>
      <c r="T9601" s="425" t="s">
        <v>5701</v>
      </c>
    </row>
    <row r="9602" spans="1:20" s="425" customFormat="1" x14ac:dyDescent="0.25">
      <c r="A9602" s="425" t="s">
        <v>637</v>
      </c>
      <c r="B9602" s="425" t="s">
        <v>1220</v>
      </c>
      <c r="C9602" s="425" t="s">
        <v>639</v>
      </c>
      <c r="D9602" s="425" t="s">
        <v>718</v>
      </c>
      <c r="E9602" s="425" t="s">
        <v>652</v>
      </c>
      <c r="F9602" s="425">
        <v>528004120010</v>
      </c>
      <c r="G9602" s="425" t="s">
        <v>653</v>
      </c>
      <c r="H9602" s="425">
        <v>583609</v>
      </c>
      <c r="I9602" s="425" t="s">
        <v>203</v>
      </c>
      <c r="J9602" s="425">
        <v>202302</v>
      </c>
      <c r="K9602" s="425">
        <v>44916</v>
      </c>
      <c r="L9602" s="425" t="s">
        <v>644</v>
      </c>
      <c r="M9602" s="425">
        <v>817.1</v>
      </c>
      <c r="N9602" s="425">
        <v>1.29</v>
      </c>
      <c r="O9602" s="425" t="s">
        <v>645</v>
      </c>
      <c r="P9602" s="432">
        <v>1.2430000000000001</v>
      </c>
      <c r="Q9602" s="425">
        <v>30543689</v>
      </c>
      <c r="T9602" s="425" t="s">
        <v>5700</v>
      </c>
    </row>
    <row r="9603" spans="1:20" s="425" customFormat="1" x14ac:dyDescent="0.25">
      <c r="A9603" s="425" t="s">
        <v>637</v>
      </c>
      <c r="B9603" s="425" t="s">
        <v>1213</v>
      </c>
      <c r="C9603" s="425" t="s">
        <v>639</v>
      </c>
      <c r="D9603" s="425" t="s">
        <v>695</v>
      </c>
      <c r="E9603" s="425" t="s">
        <v>708</v>
      </c>
      <c r="F9603" s="425">
        <v>528004120010</v>
      </c>
      <c r="G9603" s="425" t="s">
        <v>653</v>
      </c>
      <c r="H9603" s="425">
        <v>583608</v>
      </c>
      <c r="I9603" s="425" t="s">
        <v>203</v>
      </c>
      <c r="J9603" s="425">
        <v>202302</v>
      </c>
      <c r="K9603" s="425">
        <v>44916</v>
      </c>
      <c r="L9603" s="425" t="s">
        <v>644</v>
      </c>
      <c r="M9603" s="425">
        <v>-102306.09</v>
      </c>
      <c r="N9603" s="425">
        <v>-161.85</v>
      </c>
      <c r="O9603" s="425" t="s">
        <v>645</v>
      </c>
      <c r="P9603" s="432">
        <v>-155.96799999999999</v>
      </c>
      <c r="Q9603" s="425">
        <v>30543689</v>
      </c>
      <c r="T9603" s="425" t="s">
        <v>5713</v>
      </c>
    </row>
    <row r="9604" spans="1:20" s="425" customFormat="1" x14ac:dyDescent="0.25">
      <c r="A9604" s="425" t="s">
        <v>637</v>
      </c>
      <c r="B9604" s="425" t="s">
        <v>1220</v>
      </c>
      <c r="C9604" s="425" t="s">
        <v>639</v>
      </c>
      <c r="D9604" s="425" t="s">
        <v>695</v>
      </c>
      <c r="E9604" s="425" t="s">
        <v>652</v>
      </c>
      <c r="F9604" s="425">
        <v>528004120010</v>
      </c>
      <c r="G9604" s="425" t="s">
        <v>653</v>
      </c>
      <c r="H9604" s="425">
        <v>583608</v>
      </c>
      <c r="I9604" s="425" t="s">
        <v>203</v>
      </c>
      <c r="J9604" s="425">
        <v>202302</v>
      </c>
      <c r="K9604" s="425">
        <v>44916</v>
      </c>
      <c r="L9604" s="425" t="s">
        <v>644</v>
      </c>
      <c r="M9604" s="425">
        <v>-6305.46</v>
      </c>
      <c r="N9604" s="425">
        <v>-9.98</v>
      </c>
      <c r="O9604" s="425" t="s">
        <v>645</v>
      </c>
      <c r="P9604" s="432">
        <v>-9.6170000000000009</v>
      </c>
      <c r="Q9604" s="425">
        <v>30543689</v>
      </c>
      <c r="T9604" s="425" t="s">
        <v>5712</v>
      </c>
    </row>
    <row r="9605" spans="1:20" s="425" customFormat="1" x14ac:dyDescent="0.25">
      <c r="A9605" s="425" t="s">
        <v>637</v>
      </c>
      <c r="B9605" s="425" t="s">
        <v>1220</v>
      </c>
      <c r="C9605" s="425" t="s">
        <v>639</v>
      </c>
      <c r="D9605" s="425" t="s">
        <v>663</v>
      </c>
      <c r="E9605" s="425" t="s">
        <v>652</v>
      </c>
      <c r="F9605" s="425">
        <v>528004120010</v>
      </c>
      <c r="G9605" s="425" t="s">
        <v>653</v>
      </c>
      <c r="H9605" s="425">
        <v>583608</v>
      </c>
      <c r="I9605" s="425" t="s">
        <v>203</v>
      </c>
      <c r="J9605" s="425">
        <v>202302</v>
      </c>
      <c r="K9605" s="425">
        <v>44916</v>
      </c>
      <c r="L9605" s="425" t="s">
        <v>644</v>
      </c>
      <c r="M9605" s="425">
        <v>-2553.8200000000002</v>
      </c>
      <c r="N9605" s="425">
        <v>-4.04</v>
      </c>
      <c r="O9605" s="425" t="s">
        <v>645</v>
      </c>
      <c r="P9605" s="432">
        <v>-3.8929999999999998</v>
      </c>
      <c r="Q9605" s="425">
        <v>30543689</v>
      </c>
      <c r="T9605" s="425" t="s">
        <v>5711</v>
      </c>
    </row>
    <row r="9606" spans="1:20" s="425" customFormat="1" x14ac:dyDescent="0.25">
      <c r="A9606" s="425" t="s">
        <v>637</v>
      </c>
      <c r="B9606" s="425" t="s">
        <v>1220</v>
      </c>
      <c r="C9606" s="425" t="s">
        <v>639</v>
      </c>
      <c r="D9606" s="425" t="s">
        <v>663</v>
      </c>
      <c r="E9606" s="425" t="s">
        <v>652</v>
      </c>
      <c r="F9606" s="425">
        <v>528004120010</v>
      </c>
      <c r="G9606" s="425" t="s">
        <v>653</v>
      </c>
      <c r="H9606" s="425">
        <v>583608</v>
      </c>
      <c r="I9606" s="425" t="s">
        <v>203</v>
      </c>
      <c r="J9606" s="425">
        <v>202302</v>
      </c>
      <c r="K9606" s="425">
        <v>44916</v>
      </c>
      <c r="L9606" s="425" t="s">
        <v>644</v>
      </c>
      <c r="M9606" s="425">
        <v>-30645.84</v>
      </c>
      <c r="N9606" s="425">
        <v>-48.48</v>
      </c>
      <c r="O9606" s="425" t="s">
        <v>645</v>
      </c>
      <c r="P9606" s="432">
        <v>-46.718000000000004</v>
      </c>
      <c r="Q9606" s="425">
        <v>30543689</v>
      </c>
      <c r="T9606" s="425" t="s">
        <v>5710</v>
      </c>
    </row>
    <row r="9607" spans="1:20" s="425" customFormat="1" x14ac:dyDescent="0.25">
      <c r="A9607" s="425" t="s">
        <v>637</v>
      </c>
      <c r="B9607" s="425" t="s">
        <v>1213</v>
      </c>
      <c r="C9607" s="425" t="s">
        <v>639</v>
      </c>
      <c r="D9607" s="425" t="s">
        <v>695</v>
      </c>
      <c r="E9607" s="425" t="s">
        <v>708</v>
      </c>
      <c r="F9607" s="425">
        <v>528004120010</v>
      </c>
      <c r="G9607" s="425" t="s">
        <v>653</v>
      </c>
      <c r="H9607" s="425">
        <v>583609</v>
      </c>
      <c r="I9607" s="425" t="s">
        <v>203</v>
      </c>
      <c r="J9607" s="425">
        <v>202302</v>
      </c>
      <c r="K9607" s="425">
        <v>44916</v>
      </c>
      <c r="L9607" s="425" t="s">
        <v>644</v>
      </c>
      <c r="M9607" s="425">
        <v>102306.09</v>
      </c>
      <c r="N9607" s="425">
        <v>161.85</v>
      </c>
      <c r="O9607" s="425" t="s">
        <v>645</v>
      </c>
      <c r="P9607" s="432">
        <v>155.96799999999999</v>
      </c>
      <c r="Q9607" s="425">
        <v>30543689</v>
      </c>
      <c r="T9607" s="425" t="s">
        <v>5713</v>
      </c>
    </row>
    <row r="9608" spans="1:20" s="425" customFormat="1" x14ac:dyDescent="0.25">
      <c r="A9608" s="425" t="s">
        <v>637</v>
      </c>
      <c r="B9608" s="425" t="s">
        <v>1220</v>
      </c>
      <c r="C9608" s="425" t="s">
        <v>639</v>
      </c>
      <c r="D9608" s="425" t="s">
        <v>695</v>
      </c>
      <c r="E9608" s="425" t="s">
        <v>652</v>
      </c>
      <c r="F9608" s="425">
        <v>528004120010</v>
      </c>
      <c r="G9608" s="425" t="s">
        <v>653</v>
      </c>
      <c r="H9608" s="425">
        <v>583609</v>
      </c>
      <c r="I9608" s="425" t="s">
        <v>203</v>
      </c>
      <c r="J9608" s="425">
        <v>202302</v>
      </c>
      <c r="K9608" s="425">
        <v>44916</v>
      </c>
      <c r="L9608" s="425" t="s">
        <v>644</v>
      </c>
      <c r="M9608" s="425">
        <v>6305.46</v>
      </c>
      <c r="N9608" s="425">
        <v>9.98</v>
      </c>
      <c r="O9608" s="425" t="s">
        <v>645</v>
      </c>
      <c r="P9608" s="432">
        <v>9.6170000000000009</v>
      </c>
      <c r="Q9608" s="425">
        <v>30543689</v>
      </c>
      <c r="T9608" s="425" t="s">
        <v>5712</v>
      </c>
    </row>
    <row r="9609" spans="1:20" s="425" customFormat="1" x14ac:dyDescent="0.25">
      <c r="A9609" s="425" t="s">
        <v>637</v>
      </c>
      <c r="B9609" s="425" t="s">
        <v>1220</v>
      </c>
      <c r="C9609" s="425" t="s">
        <v>639</v>
      </c>
      <c r="D9609" s="425" t="s">
        <v>663</v>
      </c>
      <c r="E9609" s="425" t="s">
        <v>652</v>
      </c>
      <c r="F9609" s="425">
        <v>528004120010</v>
      </c>
      <c r="G9609" s="425" t="s">
        <v>653</v>
      </c>
      <c r="H9609" s="425">
        <v>583609</v>
      </c>
      <c r="I9609" s="425" t="s">
        <v>203</v>
      </c>
      <c r="J9609" s="425">
        <v>202302</v>
      </c>
      <c r="K9609" s="425">
        <v>44916</v>
      </c>
      <c r="L9609" s="425" t="s">
        <v>644</v>
      </c>
      <c r="M9609" s="425">
        <v>2553.8200000000002</v>
      </c>
      <c r="N9609" s="425">
        <v>4.04</v>
      </c>
      <c r="O9609" s="425" t="s">
        <v>645</v>
      </c>
      <c r="P9609" s="432">
        <v>3.8929999999999998</v>
      </c>
      <c r="Q9609" s="425">
        <v>30543689</v>
      </c>
      <c r="T9609" s="425" t="s">
        <v>5711</v>
      </c>
    </row>
    <row r="9610" spans="1:20" s="425" customFormat="1" x14ac:dyDescent="0.25">
      <c r="A9610" s="425" t="s">
        <v>637</v>
      </c>
      <c r="B9610" s="425" t="s">
        <v>1220</v>
      </c>
      <c r="C9610" s="425" t="s">
        <v>639</v>
      </c>
      <c r="D9610" s="425" t="s">
        <v>663</v>
      </c>
      <c r="E9610" s="425" t="s">
        <v>652</v>
      </c>
      <c r="F9610" s="425">
        <v>528004120010</v>
      </c>
      <c r="G9610" s="425" t="s">
        <v>653</v>
      </c>
      <c r="H9610" s="425">
        <v>583609</v>
      </c>
      <c r="I9610" s="425" t="s">
        <v>203</v>
      </c>
      <c r="J9610" s="425">
        <v>202302</v>
      </c>
      <c r="K9610" s="425">
        <v>44916</v>
      </c>
      <c r="L9610" s="425" t="s">
        <v>644</v>
      </c>
      <c r="M9610" s="425">
        <v>30645.84</v>
      </c>
      <c r="N9610" s="425">
        <v>48.48</v>
      </c>
      <c r="O9610" s="425" t="s">
        <v>645</v>
      </c>
      <c r="P9610" s="432">
        <v>46.718000000000004</v>
      </c>
      <c r="Q9610" s="425">
        <v>30543689</v>
      </c>
      <c r="T9610" s="425" t="s">
        <v>5710</v>
      </c>
    </row>
    <row r="9611" spans="1:20" s="425" customFormat="1" x14ac:dyDescent="0.25">
      <c r="A9611" s="425" t="s">
        <v>637</v>
      </c>
      <c r="B9611" s="425" t="s">
        <v>638</v>
      </c>
      <c r="C9611" s="425" t="s">
        <v>639</v>
      </c>
      <c r="D9611" s="425" t="s">
        <v>640</v>
      </c>
      <c r="E9611" s="425" t="s">
        <v>648</v>
      </c>
      <c r="F9611" s="425">
        <v>528004120002</v>
      </c>
      <c r="G9611" s="425" t="s">
        <v>642</v>
      </c>
      <c r="H9611" s="425">
        <v>583144</v>
      </c>
      <c r="I9611" s="425" t="s">
        <v>40</v>
      </c>
      <c r="J9611" s="425">
        <v>202302</v>
      </c>
      <c r="K9611" s="425">
        <v>44916</v>
      </c>
      <c r="L9611" s="425" t="s">
        <v>644</v>
      </c>
      <c r="M9611" s="425">
        <v>-15631.58</v>
      </c>
      <c r="N9611" s="425">
        <v>-24.73</v>
      </c>
      <c r="O9611" s="425" t="s">
        <v>645</v>
      </c>
      <c r="P9611" s="432">
        <v>-23.831</v>
      </c>
      <c r="Q9611" s="425">
        <v>30543689</v>
      </c>
      <c r="R9611" s="425" t="s">
        <v>646</v>
      </c>
      <c r="S9611" s="425">
        <v>9985201</v>
      </c>
      <c r="T9611" s="425" t="s">
        <v>5714</v>
      </c>
    </row>
    <row r="9612" spans="1:20" s="425" customFormat="1" x14ac:dyDescent="0.25">
      <c r="A9612" s="425" t="s">
        <v>637</v>
      </c>
      <c r="B9612" s="425" t="s">
        <v>638</v>
      </c>
      <c r="C9612" s="425" t="s">
        <v>639</v>
      </c>
      <c r="D9612" s="425" t="s">
        <v>640</v>
      </c>
      <c r="E9612" s="425" t="s">
        <v>648</v>
      </c>
      <c r="F9612" s="425">
        <v>528004120002</v>
      </c>
      <c r="G9612" s="425" t="s">
        <v>642</v>
      </c>
      <c r="H9612" s="425">
        <v>583144</v>
      </c>
      <c r="I9612" s="425" t="s">
        <v>40</v>
      </c>
      <c r="J9612" s="425">
        <v>202302</v>
      </c>
      <c r="K9612" s="425">
        <v>44916</v>
      </c>
      <c r="L9612" s="425" t="s">
        <v>644</v>
      </c>
      <c r="M9612" s="425">
        <v>-2173.66</v>
      </c>
      <c r="N9612" s="425">
        <v>-3.44</v>
      </c>
      <c r="O9612" s="425" t="s">
        <v>645</v>
      </c>
      <c r="P9612" s="432">
        <v>-3.3149999999999999</v>
      </c>
      <c r="Q9612" s="425">
        <v>30543689</v>
      </c>
      <c r="R9612" s="425" t="s">
        <v>646</v>
      </c>
      <c r="S9612" s="425">
        <v>9985201</v>
      </c>
      <c r="T9612" s="425" t="s">
        <v>5688</v>
      </c>
    </row>
    <row r="9613" spans="1:20" s="425" customFormat="1" x14ac:dyDescent="0.25">
      <c r="A9613" s="425" t="s">
        <v>637</v>
      </c>
      <c r="B9613" s="425" t="s">
        <v>638</v>
      </c>
      <c r="C9613" s="425" t="s">
        <v>639</v>
      </c>
      <c r="D9613" s="425" t="s">
        <v>640</v>
      </c>
      <c r="E9613" s="425" t="s">
        <v>648</v>
      </c>
      <c r="F9613" s="425">
        <v>528004120002</v>
      </c>
      <c r="G9613" s="425" t="s">
        <v>642</v>
      </c>
      <c r="H9613" s="425">
        <v>583146</v>
      </c>
      <c r="I9613" s="425" t="s">
        <v>683</v>
      </c>
      <c r="J9613" s="425">
        <v>202302</v>
      </c>
      <c r="K9613" s="425">
        <v>44916</v>
      </c>
      <c r="L9613" s="425" t="s">
        <v>644</v>
      </c>
      <c r="M9613" s="425">
        <v>15631.58</v>
      </c>
      <c r="N9613" s="425">
        <v>24.73</v>
      </c>
      <c r="O9613" s="425" t="s">
        <v>645</v>
      </c>
      <c r="P9613" s="432">
        <v>23.831</v>
      </c>
      <c r="Q9613" s="425">
        <v>30543689</v>
      </c>
      <c r="R9613" s="425" t="s">
        <v>646</v>
      </c>
      <c r="S9613" s="425">
        <v>9985201</v>
      </c>
      <c r="T9613" s="425" t="s">
        <v>5714</v>
      </c>
    </row>
    <row r="9614" spans="1:20" s="425" customFormat="1" x14ac:dyDescent="0.25">
      <c r="A9614" s="425" t="s">
        <v>637</v>
      </c>
      <c r="B9614" s="425" t="s">
        <v>638</v>
      </c>
      <c r="C9614" s="425" t="s">
        <v>639</v>
      </c>
      <c r="D9614" s="425" t="s">
        <v>640</v>
      </c>
      <c r="E9614" s="425" t="s">
        <v>648</v>
      </c>
      <c r="F9614" s="425">
        <v>528004120002</v>
      </c>
      <c r="G9614" s="425" t="s">
        <v>642</v>
      </c>
      <c r="H9614" s="425">
        <v>583146</v>
      </c>
      <c r="I9614" s="425" t="s">
        <v>683</v>
      </c>
      <c r="J9614" s="425">
        <v>202302</v>
      </c>
      <c r="K9614" s="425">
        <v>44916</v>
      </c>
      <c r="L9614" s="425" t="s">
        <v>644</v>
      </c>
      <c r="M9614" s="425">
        <v>2173.66</v>
      </c>
      <c r="N9614" s="425">
        <v>3.44</v>
      </c>
      <c r="O9614" s="425" t="s">
        <v>645</v>
      </c>
      <c r="P9614" s="432">
        <v>3.3149999999999999</v>
      </c>
      <c r="Q9614" s="425">
        <v>30543689</v>
      </c>
      <c r="R9614" s="425" t="s">
        <v>646</v>
      </c>
      <c r="S9614" s="425">
        <v>9985201</v>
      </c>
      <c r="T9614" s="425" t="s">
        <v>5688</v>
      </c>
    </row>
    <row r="9615" spans="1:20" s="425" customFormat="1" x14ac:dyDescent="0.25">
      <c r="A9615" s="425" t="s">
        <v>637</v>
      </c>
      <c r="B9615" s="425" t="s">
        <v>638</v>
      </c>
      <c r="C9615" s="425" t="s">
        <v>639</v>
      </c>
      <c r="D9615" s="425" t="s">
        <v>640</v>
      </c>
      <c r="E9615" s="425" t="s">
        <v>648</v>
      </c>
      <c r="F9615" s="425">
        <v>528004120002</v>
      </c>
      <c r="G9615" s="425" t="s">
        <v>642</v>
      </c>
      <c r="H9615" s="425">
        <v>583146</v>
      </c>
      <c r="I9615" s="425" t="s">
        <v>683</v>
      </c>
      <c r="J9615" s="425">
        <v>202302</v>
      </c>
      <c r="K9615" s="425">
        <v>44917</v>
      </c>
      <c r="L9615" s="425" t="s">
        <v>644</v>
      </c>
      <c r="M9615" s="425">
        <v>15836.84</v>
      </c>
      <c r="N9615" s="425">
        <v>25.05</v>
      </c>
      <c r="O9615" s="425" t="s">
        <v>645</v>
      </c>
      <c r="P9615" s="432">
        <v>24.14</v>
      </c>
      <c r="Q9615" s="425">
        <v>30543689</v>
      </c>
      <c r="R9615" s="425" t="s">
        <v>646</v>
      </c>
      <c r="S9615" s="425">
        <v>9985201</v>
      </c>
      <c r="T9615" s="425" t="s">
        <v>5717</v>
      </c>
    </row>
    <row r="9616" spans="1:20" s="425" customFormat="1" x14ac:dyDescent="0.25">
      <c r="A9616" s="425" t="s">
        <v>637</v>
      </c>
      <c r="B9616" s="425" t="s">
        <v>732</v>
      </c>
      <c r="C9616" s="425" t="s">
        <v>639</v>
      </c>
      <c r="D9616" s="425" t="s">
        <v>640</v>
      </c>
      <c r="E9616" s="425" t="s">
        <v>648</v>
      </c>
      <c r="F9616" s="425">
        <v>528004120002</v>
      </c>
      <c r="G9616" s="425" t="s">
        <v>642</v>
      </c>
      <c r="H9616" s="425">
        <v>583146</v>
      </c>
      <c r="I9616" s="425" t="s">
        <v>683</v>
      </c>
      <c r="J9616" s="425">
        <v>202302</v>
      </c>
      <c r="K9616" s="425">
        <v>44917</v>
      </c>
      <c r="L9616" s="425" t="s">
        <v>644</v>
      </c>
      <c r="M9616" s="425">
        <v>11.38</v>
      </c>
      <c r="N9616" s="425">
        <v>0.02</v>
      </c>
      <c r="O9616" s="425" t="s">
        <v>645</v>
      </c>
      <c r="P9616" s="432">
        <v>1.9E-2</v>
      </c>
      <c r="Q9616" s="425">
        <v>30543689</v>
      </c>
      <c r="R9616" s="425" t="s">
        <v>646</v>
      </c>
      <c r="S9616" s="425">
        <v>9985201</v>
      </c>
      <c r="T9616" s="425" t="s">
        <v>739</v>
      </c>
    </row>
    <row r="9617" spans="1:20" s="425" customFormat="1" x14ac:dyDescent="0.25">
      <c r="A9617" s="425" t="s">
        <v>637</v>
      </c>
      <c r="B9617" s="425" t="s">
        <v>730</v>
      </c>
      <c r="C9617" s="425" t="s">
        <v>639</v>
      </c>
      <c r="D9617" s="425" t="s">
        <v>640</v>
      </c>
      <c r="E9617" s="425" t="s">
        <v>648</v>
      </c>
      <c r="F9617" s="425">
        <v>528004120002</v>
      </c>
      <c r="G9617" s="425" t="s">
        <v>642</v>
      </c>
      <c r="H9617" s="425">
        <v>583146</v>
      </c>
      <c r="I9617" s="425" t="s">
        <v>683</v>
      </c>
      <c r="J9617" s="425">
        <v>202302</v>
      </c>
      <c r="K9617" s="425">
        <v>44917</v>
      </c>
      <c r="L9617" s="425" t="s">
        <v>644</v>
      </c>
      <c r="M9617" s="425">
        <v>6.35</v>
      </c>
      <c r="N9617" s="425">
        <v>0.01</v>
      </c>
      <c r="O9617" s="425" t="s">
        <v>645</v>
      </c>
      <c r="P9617" s="432">
        <v>0.01</v>
      </c>
      <c r="Q9617" s="425">
        <v>30543689</v>
      </c>
      <c r="R9617" s="425" t="s">
        <v>646</v>
      </c>
      <c r="S9617" s="425">
        <v>9985201</v>
      </c>
      <c r="T9617" s="425" t="s">
        <v>735</v>
      </c>
    </row>
    <row r="9618" spans="1:20" s="425" customFormat="1" x14ac:dyDescent="0.25">
      <c r="A9618" s="425" t="s">
        <v>637</v>
      </c>
      <c r="B9618" s="425" t="s">
        <v>732</v>
      </c>
      <c r="C9618" s="425" t="s">
        <v>639</v>
      </c>
      <c r="D9618" s="425" t="s">
        <v>640</v>
      </c>
      <c r="E9618" s="425" t="s">
        <v>648</v>
      </c>
      <c r="F9618" s="425">
        <v>528004120002</v>
      </c>
      <c r="G9618" s="425" t="s">
        <v>642</v>
      </c>
      <c r="H9618" s="425">
        <v>583146</v>
      </c>
      <c r="I9618" s="425" t="s">
        <v>683</v>
      </c>
      <c r="J9618" s="425">
        <v>202302</v>
      </c>
      <c r="K9618" s="425">
        <v>44917</v>
      </c>
      <c r="L9618" s="425" t="s">
        <v>644</v>
      </c>
      <c r="M9618" s="425">
        <v>41.45</v>
      </c>
      <c r="N9618" s="425">
        <v>7.0000000000000007E-2</v>
      </c>
      <c r="O9618" s="425" t="s">
        <v>645</v>
      </c>
      <c r="P9618" s="432">
        <v>6.7000000000000004E-2</v>
      </c>
      <c r="Q9618" s="425">
        <v>30543689</v>
      </c>
      <c r="R9618" s="425" t="s">
        <v>646</v>
      </c>
      <c r="S9618" s="425">
        <v>9985201</v>
      </c>
      <c r="T9618" s="425" t="s">
        <v>734</v>
      </c>
    </row>
    <row r="9619" spans="1:20" s="425" customFormat="1" x14ac:dyDescent="0.25">
      <c r="A9619" s="425" t="s">
        <v>637</v>
      </c>
      <c r="B9619" s="425" t="s">
        <v>732</v>
      </c>
      <c r="C9619" s="425" t="s">
        <v>639</v>
      </c>
      <c r="D9619" s="425" t="s">
        <v>640</v>
      </c>
      <c r="E9619" s="425" t="s">
        <v>648</v>
      </c>
      <c r="F9619" s="425">
        <v>528004120002</v>
      </c>
      <c r="G9619" s="425" t="s">
        <v>642</v>
      </c>
      <c r="H9619" s="425">
        <v>583146</v>
      </c>
      <c r="I9619" s="425" t="s">
        <v>683</v>
      </c>
      <c r="J9619" s="425">
        <v>202302</v>
      </c>
      <c r="K9619" s="425">
        <v>44917</v>
      </c>
      <c r="L9619" s="425" t="s">
        <v>644</v>
      </c>
      <c r="M9619" s="425">
        <v>98.68</v>
      </c>
      <c r="N9619" s="425">
        <v>0.16</v>
      </c>
      <c r="O9619" s="425" t="s">
        <v>645</v>
      </c>
      <c r="P9619" s="432">
        <v>0.154</v>
      </c>
      <c r="Q9619" s="425">
        <v>30543689</v>
      </c>
      <c r="R9619" s="425" t="s">
        <v>646</v>
      </c>
      <c r="S9619" s="425">
        <v>9985201</v>
      </c>
      <c r="T9619" s="425" t="s">
        <v>740</v>
      </c>
    </row>
    <row r="9620" spans="1:20" s="425" customFormat="1" x14ac:dyDescent="0.25">
      <c r="A9620" s="425" t="s">
        <v>637</v>
      </c>
      <c r="B9620" s="425" t="s">
        <v>736</v>
      </c>
      <c r="C9620" s="425" t="s">
        <v>639</v>
      </c>
      <c r="D9620" s="425" t="s">
        <v>640</v>
      </c>
      <c r="E9620" s="425" t="s">
        <v>648</v>
      </c>
      <c r="F9620" s="425">
        <v>528004120002</v>
      </c>
      <c r="G9620" s="425" t="s">
        <v>642</v>
      </c>
      <c r="H9620" s="425">
        <v>583146</v>
      </c>
      <c r="I9620" s="425" t="s">
        <v>683</v>
      </c>
      <c r="J9620" s="425">
        <v>202302</v>
      </c>
      <c r="K9620" s="425">
        <v>44917</v>
      </c>
      <c r="L9620" s="425" t="s">
        <v>644</v>
      </c>
      <c r="M9620" s="425">
        <v>25.41</v>
      </c>
      <c r="N9620" s="425">
        <v>0.04</v>
      </c>
      <c r="O9620" s="425" t="s">
        <v>645</v>
      </c>
      <c r="P9620" s="432">
        <v>3.9E-2</v>
      </c>
      <c r="Q9620" s="425">
        <v>30543689</v>
      </c>
      <c r="R9620" s="425" t="s">
        <v>646</v>
      </c>
      <c r="S9620" s="425">
        <v>9985201</v>
      </c>
      <c r="T9620" s="425" t="s">
        <v>741</v>
      </c>
    </row>
    <row r="9621" spans="1:20" s="425" customFormat="1" x14ac:dyDescent="0.25">
      <c r="A9621" s="425" t="s">
        <v>637</v>
      </c>
      <c r="B9621" s="425" t="s">
        <v>736</v>
      </c>
      <c r="C9621" s="425" t="s">
        <v>639</v>
      </c>
      <c r="D9621" s="425" t="s">
        <v>640</v>
      </c>
      <c r="E9621" s="425" t="s">
        <v>648</v>
      </c>
      <c r="F9621" s="425">
        <v>528004120002</v>
      </c>
      <c r="G9621" s="425" t="s">
        <v>642</v>
      </c>
      <c r="H9621" s="425">
        <v>583144</v>
      </c>
      <c r="I9621" s="425" t="s">
        <v>40</v>
      </c>
      <c r="J9621" s="425">
        <v>202302</v>
      </c>
      <c r="K9621" s="425">
        <v>44917</v>
      </c>
      <c r="L9621" s="425" t="s">
        <v>644</v>
      </c>
      <c r="M9621" s="425">
        <v>-25.41</v>
      </c>
      <c r="N9621" s="425">
        <v>-0.04</v>
      </c>
      <c r="O9621" s="425" t="s">
        <v>645</v>
      </c>
      <c r="P9621" s="432">
        <v>-3.9E-2</v>
      </c>
      <c r="Q9621" s="425">
        <v>30543689</v>
      </c>
      <c r="R9621" s="425" t="s">
        <v>646</v>
      </c>
      <c r="S9621" s="425">
        <v>9985201</v>
      </c>
      <c r="T9621" s="425" t="s">
        <v>741</v>
      </c>
    </row>
    <row r="9622" spans="1:20" s="425" customFormat="1" x14ac:dyDescent="0.25">
      <c r="A9622" s="425" t="s">
        <v>637</v>
      </c>
      <c r="B9622" s="425" t="s">
        <v>730</v>
      </c>
      <c r="C9622" s="425" t="s">
        <v>639</v>
      </c>
      <c r="D9622" s="425" t="s">
        <v>640</v>
      </c>
      <c r="E9622" s="425" t="s">
        <v>648</v>
      </c>
      <c r="F9622" s="425">
        <v>528004120002</v>
      </c>
      <c r="G9622" s="425" t="s">
        <v>642</v>
      </c>
      <c r="H9622" s="425">
        <v>583144</v>
      </c>
      <c r="I9622" s="425" t="s">
        <v>40</v>
      </c>
      <c r="J9622" s="425">
        <v>202302</v>
      </c>
      <c r="K9622" s="425">
        <v>44917</v>
      </c>
      <c r="L9622" s="425" t="s">
        <v>644</v>
      </c>
      <c r="M9622" s="425">
        <v>-6.35</v>
      </c>
      <c r="N9622" s="425">
        <v>-0.01</v>
      </c>
      <c r="O9622" s="425" t="s">
        <v>645</v>
      </c>
      <c r="P9622" s="432">
        <v>-0.01</v>
      </c>
      <c r="Q9622" s="425">
        <v>30543689</v>
      </c>
      <c r="R9622" s="425" t="s">
        <v>646</v>
      </c>
      <c r="S9622" s="425">
        <v>9985201</v>
      </c>
      <c r="T9622" s="425" t="s">
        <v>735</v>
      </c>
    </row>
    <row r="9623" spans="1:20" s="425" customFormat="1" x14ac:dyDescent="0.25">
      <c r="A9623" s="425" t="s">
        <v>637</v>
      </c>
      <c r="B9623" s="425" t="s">
        <v>732</v>
      </c>
      <c r="C9623" s="425" t="s">
        <v>639</v>
      </c>
      <c r="D9623" s="425" t="s">
        <v>640</v>
      </c>
      <c r="E9623" s="425" t="s">
        <v>648</v>
      </c>
      <c r="F9623" s="425">
        <v>528004120002</v>
      </c>
      <c r="G9623" s="425" t="s">
        <v>642</v>
      </c>
      <c r="H9623" s="425">
        <v>583144</v>
      </c>
      <c r="I9623" s="425" t="s">
        <v>40</v>
      </c>
      <c r="J9623" s="425">
        <v>202302</v>
      </c>
      <c r="K9623" s="425">
        <v>44917</v>
      </c>
      <c r="L9623" s="425" t="s">
        <v>644</v>
      </c>
      <c r="M9623" s="425">
        <v>-41.45</v>
      </c>
      <c r="N9623" s="425">
        <v>-7.0000000000000007E-2</v>
      </c>
      <c r="O9623" s="425" t="s">
        <v>645</v>
      </c>
      <c r="P9623" s="432">
        <v>-6.7000000000000004E-2</v>
      </c>
      <c r="Q9623" s="425">
        <v>30543689</v>
      </c>
      <c r="R9623" s="425" t="s">
        <v>646</v>
      </c>
      <c r="S9623" s="425">
        <v>9985201</v>
      </c>
      <c r="T9623" s="425" t="s">
        <v>734</v>
      </c>
    </row>
    <row r="9624" spans="1:20" s="425" customFormat="1" x14ac:dyDescent="0.25">
      <c r="A9624" s="425" t="s">
        <v>637</v>
      </c>
      <c r="B9624" s="425" t="s">
        <v>732</v>
      </c>
      <c r="C9624" s="425" t="s">
        <v>639</v>
      </c>
      <c r="D9624" s="425" t="s">
        <v>640</v>
      </c>
      <c r="E9624" s="425" t="s">
        <v>648</v>
      </c>
      <c r="F9624" s="425">
        <v>528004120002</v>
      </c>
      <c r="G9624" s="425" t="s">
        <v>642</v>
      </c>
      <c r="H9624" s="425">
        <v>583144</v>
      </c>
      <c r="I9624" s="425" t="s">
        <v>40</v>
      </c>
      <c r="J9624" s="425">
        <v>202302</v>
      </c>
      <c r="K9624" s="425">
        <v>44917</v>
      </c>
      <c r="L9624" s="425" t="s">
        <v>644</v>
      </c>
      <c r="M9624" s="425">
        <v>-98.68</v>
      </c>
      <c r="N9624" s="425">
        <v>-0.16</v>
      </c>
      <c r="O9624" s="425" t="s">
        <v>645</v>
      </c>
      <c r="P9624" s="432">
        <v>-0.154</v>
      </c>
      <c r="Q9624" s="425">
        <v>30543689</v>
      </c>
      <c r="R9624" s="425" t="s">
        <v>646</v>
      </c>
      <c r="S9624" s="425">
        <v>9985201</v>
      </c>
      <c r="T9624" s="425" t="s">
        <v>740</v>
      </c>
    </row>
    <row r="9625" spans="1:20" s="425" customFormat="1" x14ac:dyDescent="0.25">
      <c r="A9625" s="425" t="s">
        <v>637</v>
      </c>
      <c r="B9625" s="425" t="s">
        <v>638</v>
      </c>
      <c r="C9625" s="425" t="s">
        <v>639</v>
      </c>
      <c r="D9625" s="425" t="s">
        <v>640</v>
      </c>
      <c r="E9625" s="425" t="s">
        <v>648</v>
      </c>
      <c r="F9625" s="425">
        <v>528004120002</v>
      </c>
      <c r="G9625" s="425" t="s">
        <v>642</v>
      </c>
      <c r="H9625" s="425">
        <v>583144</v>
      </c>
      <c r="I9625" s="425" t="s">
        <v>40</v>
      </c>
      <c r="J9625" s="425">
        <v>202302</v>
      </c>
      <c r="K9625" s="425">
        <v>44917</v>
      </c>
      <c r="L9625" s="425" t="s">
        <v>644</v>
      </c>
      <c r="M9625" s="425">
        <v>-15836.84</v>
      </c>
      <c r="N9625" s="425">
        <v>-25.05</v>
      </c>
      <c r="O9625" s="425" t="s">
        <v>645</v>
      </c>
      <c r="P9625" s="432">
        <v>-24.14</v>
      </c>
      <c r="Q9625" s="425">
        <v>30543689</v>
      </c>
      <c r="R9625" s="425" t="s">
        <v>646</v>
      </c>
      <c r="S9625" s="425">
        <v>9985201</v>
      </c>
      <c r="T9625" s="425" t="s">
        <v>5717</v>
      </c>
    </row>
    <row r="9626" spans="1:20" s="425" customFormat="1" x14ac:dyDescent="0.25">
      <c r="A9626" s="425" t="s">
        <v>637</v>
      </c>
      <c r="B9626" s="425" t="s">
        <v>732</v>
      </c>
      <c r="C9626" s="425" t="s">
        <v>639</v>
      </c>
      <c r="D9626" s="425" t="s">
        <v>640</v>
      </c>
      <c r="E9626" s="425" t="s">
        <v>648</v>
      </c>
      <c r="F9626" s="425">
        <v>528004120002</v>
      </c>
      <c r="G9626" s="425" t="s">
        <v>642</v>
      </c>
      <c r="H9626" s="425">
        <v>583144</v>
      </c>
      <c r="I9626" s="425" t="s">
        <v>40</v>
      </c>
      <c r="J9626" s="425">
        <v>202302</v>
      </c>
      <c r="K9626" s="425">
        <v>44917</v>
      </c>
      <c r="L9626" s="425" t="s">
        <v>644</v>
      </c>
      <c r="M9626" s="425">
        <v>-11.38</v>
      </c>
      <c r="N9626" s="425">
        <v>-0.02</v>
      </c>
      <c r="O9626" s="425" t="s">
        <v>645</v>
      </c>
      <c r="P9626" s="432">
        <v>-1.9E-2</v>
      </c>
      <c r="Q9626" s="425">
        <v>30543689</v>
      </c>
      <c r="R9626" s="425" t="s">
        <v>646</v>
      </c>
      <c r="S9626" s="425">
        <v>9985201</v>
      </c>
      <c r="T9626" s="425" t="s">
        <v>739</v>
      </c>
    </row>
    <row r="9627" spans="1:20" s="425" customFormat="1" x14ac:dyDescent="0.25">
      <c r="A9627" s="425" t="s">
        <v>637</v>
      </c>
      <c r="B9627" s="425" t="s">
        <v>726</v>
      </c>
      <c r="C9627" s="425" t="s">
        <v>639</v>
      </c>
      <c r="D9627" s="425" t="s">
        <v>640</v>
      </c>
      <c r="E9627" s="425" t="s">
        <v>648</v>
      </c>
      <c r="F9627" s="425">
        <v>528004120002</v>
      </c>
      <c r="G9627" s="425" t="s">
        <v>642</v>
      </c>
      <c r="H9627" s="425">
        <v>583146</v>
      </c>
      <c r="I9627" s="425" t="s">
        <v>683</v>
      </c>
      <c r="J9627" s="425">
        <v>202302</v>
      </c>
      <c r="K9627" s="425">
        <v>44917</v>
      </c>
      <c r="L9627" s="425" t="s">
        <v>644</v>
      </c>
      <c r="M9627" s="425">
        <v>209.92</v>
      </c>
      <c r="N9627" s="425">
        <v>0.33</v>
      </c>
      <c r="O9627" s="425" t="s">
        <v>645</v>
      </c>
      <c r="P9627" s="432">
        <v>0.318</v>
      </c>
      <c r="Q9627" s="425">
        <v>30543689</v>
      </c>
      <c r="R9627" s="425" t="s">
        <v>646</v>
      </c>
      <c r="S9627" s="425">
        <v>9985201</v>
      </c>
      <c r="T9627" s="425" t="s">
        <v>729</v>
      </c>
    </row>
    <row r="9628" spans="1:20" s="425" customFormat="1" x14ac:dyDescent="0.25">
      <c r="A9628" s="425" t="s">
        <v>637</v>
      </c>
      <c r="B9628" s="425" t="s">
        <v>726</v>
      </c>
      <c r="C9628" s="425" t="s">
        <v>639</v>
      </c>
      <c r="D9628" s="425" t="s">
        <v>640</v>
      </c>
      <c r="E9628" s="425" t="s">
        <v>648</v>
      </c>
      <c r="F9628" s="425">
        <v>528004120002</v>
      </c>
      <c r="G9628" s="425" t="s">
        <v>642</v>
      </c>
      <c r="H9628" s="425">
        <v>583144</v>
      </c>
      <c r="I9628" s="425" t="s">
        <v>40</v>
      </c>
      <c r="J9628" s="425">
        <v>202302</v>
      </c>
      <c r="K9628" s="425">
        <v>44917</v>
      </c>
      <c r="L9628" s="425" t="s">
        <v>644</v>
      </c>
      <c r="M9628" s="425">
        <v>-209.92</v>
      </c>
      <c r="N9628" s="425">
        <v>-0.33</v>
      </c>
      <c r="O9628" s="425" t="s">
        <v>645</v>
      </c>
      <c r="P9628" s="432">
        <v>-0.318</v>
      </c>
      <c r="Q9628" s="425">
        <v>30543689</v>
      </c>
      <c r="R9628" s="425" t="s">
        <v>646</v>
      </c>
      <c r="S9628" s="425">
        <v>9985201</v>
      </c>
      <c r="T9628" s="425" t="s">
        <v>729</v>
      </c>
    </row>
    <row r="9629" spans="1:20" s="425" customFormat="1" x14ac:dyDescent="0.25">
      <c r="A9629" s="425" t="s">
        <v>637</v>
      </c>
      <c r="B9629" s="425" t="s">
        <v>828</v>
      </c>
      <c r="C9629" s="425" t="s">
        <v>639</v>
      </c>
      <c r="D9629" s="425" t="s">
        <v>663</v>
      </c>
      <c r="E9629" s="425" t="s">
        <v>652</v>
      </c>
      <c r="F9629" s="425">
        <v>528004120010</v>
      </c>
      <c r="G9629" s="425" t="s">
        <v>653</v>
      </c>
      <c r="H9629" s="425">
        <v>583591</v>
      </c>
      <c r="I9629" s="425" t="s">
        <v>172</v>
      </c>
      <c r="J9629" s="425">
        <v>202302</v>
      </c>
      <c r="K9629" s="425">
        <v>44917</v>
      </c>
      <c r="L9629" s="425" t="s">
        <v>644</v>
      </c>
      <c r="M9629" s="425">
        <v>-102459.26</v>
      </c>
      <c r="N9629" s="425">
        <v>-162.09</v>
      </c>
      <c r="O9629" s="425" t="s">
        <v>645</v>
      </c>
      <c r="P9629" s="432">
        <v>-156.19999999999999</v>
      </c>
      <c r="Q9629" s="425">
        <v>30543689</v>
      </c>
      <c r="R9629" s="425" t="s">
        <v>654</v>
      </c>
      <c r="S9629" s="425" t="s">
        <v>664</v>
      </c>
      <c r="T9629" s="425" t="s">
        <v>5730</v>
      </c>
    </row>
    <row r="9630" spans="1:20" s="425" customFormat="1" x14ac:dyDescent="0.25">
      <c r="A9630" s="425" t="s">
        <v>637</v>
      </c>
      <c r="B9630" s="425" t="s">
        <v>828</v>
      </c>
      <c r="C9630" s="425" t="s">
        <v>639</v>
      </c>
      <c r="D9630" s="425" t="s">
        <v>663</v>
      </c>
      <c r="E9630" s="425" t="s">
        <v>652</v>
      </c>
      <c r="F9630" s="425">
        <v>528004120010</v>
      </c>
      <c r="G9630" s="425" t="s">
        <v>653</v>
      </c>
      <c r="H9630" s="425">
        <v>583590</v>
      </c>
      <c r="I9630" s="425" t="s">
        <v>170</v>
      </c>
      <c r="J9630" s="425">
        <v>202302</v>
      </c>
      <c r="K9630" s="425">
        <v>44917</v>
      </c>
      <c r="L9630" s="425" t="s">
        <v>644</v>
      </c>
      <c r="M9630" s="425">
        <v>102459.26</v>
      </c>
      <c r="N9630" s="425">
        <v>162.09</v>
      </c>
      <c r="O9630" s="425" t="s">
        <v>645</v>
      </c>
      <c r="P9630" s="432">
        <v>156.19999999999999</v>
      </c>
      <c r="Q9630" s="425">
        <v>30543689</v>
      </c>
      <c r="R9630" s="425" t="s">
        <v>654</v>
      </c>
      <c r="S9630" s="425" t="s">
        <v>664</v>
      </c>
      <c r="T9630" s="425" t="s">
        <v>5730</v>
      </c>
    </row>
    <row r="9631" spans="1:20" s="425" customFormat="1" x14ac:dyDescent="0.25">
      <c r="A9631" s="425" t="s">
        <v>637</v>
      </c>
      <c r="B9631" s="425" t="s">
        <v>1220</v>
      </c>
      <c r="C9631" s="425" t="s">
        <v>639</v>
      </c>
      <c r="D9631" s="425" t="s">
        <v>695</v>
      </c>
      <c r="E9631" s="425" t="s">
        <v>652</v>
      </c>
      <c r="F9631" s="425">
        <v>528004120010</v>
      </c>
      <c r="G9631" s="425" t="s">
        <v>653</v>
      </c>
      <c r="H9631" s="425">
        <v>583609</v>
      </c>
      <c r="I9631" s="425" t="s">
        <v>203</v>
      </c>
      <c r="J9631" s="425">
        <v>202302</v>
      </c>
      <c r="K9631" s="425">
        <v>44918</v>
      </c>
      <c r="L9631" s="425" t="s">
        <v>644</v>
      </c>
      <c r="M9631" s="425">
        <v>28374.57</v>
      </c>
      <c r="N9631" s="425">
        <v>44.89</v>
      </c>
      <c r="O9631" s="425" t="s">
        <v>645</v>
      </c>
      <c r="P9631" s="432">
        <v>43.259</v>
      </c>
      <c r="Q9631" s="425">
        <v>30543689</v>
      </c>
      <c r="T9631" s="425" t="s">
        <v>5749</v>
      </c>
    </row>
    <row r="9632" spans="1:20" s="425" customFormat="1" x14ac:dyDescent="0.25">
      <c r="A9632" s="425" t="s">
        <v>637</v>
      </c>
      <c r="B9632" s="425" t="s">
        <v>1220</v>
      </c>
      <c r="C9632" s="425" t="s">
        <v>639</v>
      </c>
      <c r="D9632" s="425" t="s">
        <v>663</v>
      </c>
      <c r="E9632" s="425" t="s">
        <v>652</v>
      </c>
      <c r="F9632" s="425">
        <v>528004120010</v>
      </c>
      <c r="G9632" s="425" t="s">
        <v>653</v>
      </c>
      <c r="H9632" s="425">
        <v>583609</v>
      </c>
      <c r="I9632" s="425" t="s">
        <v>203</v>
      </c>
      <c r="J9632" s="425">
        <v>202302</v>
      </c>
      <c r="K9632" s="425">
        <v>44918</v>
      </c>
      <c r="L9632" s="425" t="s">
        <v>644</v>
      </c>
      <c r="M9632" s="425">
        <v>8938.3700000000008</v>
      </c>
      <c r="N9632" s="425">
        <v>14.14</v>
      </c>
      <c r="O9632" s="425" t="s">
        <v>645</v>
      </c>
      <c r="P9632" s="432">
        <v>13.625999999999999</v>
      </c>
      <c r="Q9632" s="425">
        <v>30543689</v>
      </c>
      <c r="T9632" s="425" t="s">
        <v>5747</v>
      </c>
    </row>
    <row r="9633" spans="1:20" s="425" customFormat="1" x14ac:dyDescent="0.25">
      <c r="A9633" s="425" t="s">
        <v>637</v>
      </c>
      <c r="B9633" s="425" t="s">
        <v>1220</v>
      </c>
      <c r="C9633" s="425" t="s">
        <v>639</v>
      </c>
      <c r="D9633" s="425" t="s">
        <v>695</v>
      </c>
      <c r="E9633" s="425" t="s">
        <v>652</v>
      </c>
      <c r="F9633" s="425">
        <v>528004120010</v>
      </c>
      <c r="G9633" s="425" t="s">
        <v>653</v>
      </c>
      <c r="H9633" s="425">
        <v>583608</v>
      </c>
      <c r="I9633" s="425" t="s">
        <v>203</v>
      </c>
      <c r="J9633" s="425">
        <v>202302</v>
      </c>
      <c r="K9633" s="425">
        <v>44918</v>
      </c>
      <c r="L9633" s="425" t="s">
        <v>644</v>
      </c>
      <c r="M9633" s="425">
        <v>-28374.57</v>
      </c>
      <c r="N9633" s="425">
        <v>-44.89</v>
      </c>
      <c r="O9633" s="425" t="s">
        <v>645</v>
      </c>
      <c r="P9633" s="432">
        <v>-43.259</v>
      </c>
      <c r="Q9633" s="425">
        <v>30543689</v>
      </c>
      <c r="T9633" s="425" t="s">
        <v>5749</v>
      </c>
    </row>
    <row r="9634" spans="1:20" s="425" customFormat="1" x14ac:dyDescent="0.25">
      <c r="A9634" s="425" t="s">
        <v>637</v>
      </c>
      <c r="B9634" s="425" t="s">
        <v>1220</v>
      </c>
      <c r="C9634" s="425" t="s">
        <v>639</v>
      </c>
      <c r="D9634" s="425" t="s">
        <v>663</v>
      </c>
      <c r="E9634" s="425" t="s">
        <v>652</v>
      </c>
      <c r="F9634" s="425">
        <v>528004120010</v>
      </c>
      <c r="G9634" s="425" t="s">
        <v>653</v>
      </c>
      <c r="H9634" s="425">
        <v>583608</v>
      </c>
      <c r="I9634" s="425" t="s">
        <v>203</v>
      </c>
      <c r="J9634" s="425">
        <v>202302</v>
      </c>
      <c r="K9634" s="425">
        <v>44918</v>
      </c>
      <c r="L9634" s="425" t="s">
        <v>644</v>
      </c>
      <c r="M9634" s="425">
        <v>-8938.3700000000008</v>
      </c>
      <c r="N9634" s="425">
        <v>-14.14</v>
      </c>
      <c r="O9634" s="425" t="s">
        <v>645</v>
      </c>
      <c r="P9634" s="432">
        <v>-13.625999999999999</v>
      </c>
      <c r="Q9634" s="425">
        <v>30543689</v>
      </c>
      <c r="T9634" s="425" t="s">
        <v>5747</v>
      </c>
    </row>
    <row r="9635" spans="1:20" s="425" customFormat="1" x14ac:dyDescent="0.25">
      <c r="A9635" s="425" t="s">
        <v>637</v>
      </c>
      <c r="B9635" s="425" t="s">
        <v>1220</v>
      </c>
      <c r="C9635" s="425" t="s">
        <v>639</v>
      </c>
      <c r="D9635" s="425" t="s">
        <v>651</v>
      </c>
      <c r="E9635" s="425" t="s">
        <v>652</v>
      </c>
      <c r="F9635" s="425">
        <v>528004120010</v>
      </c>
      <c r="G9635" s="425" t="s">
        <v>653</v>
      </c>
      <c r="H9635" s="425">
        <v>583609</v>
      </c>
      <c r="I9635" s="425" t="s">
        <v>203</v>
      </c>
      <c r="J9635" s="425">
        <v>202302</v>
      </c>
      <c r="K9635" s="425">
        <v>44918</v>
      </c>
      <c r="L9635" s="425" t="s">
        <v>644</v>
      </c>
      <c r="M9635" s="425">
        <v>15034.3</v>
      </c>
      <c r="N9635" s="425">
        <v>23.78</v>
      </c>
      <c r="O9635" s="425" t="s">
        <v>645</v>
      </c>
      <c r="P9635" s="432">
        <v>22.916</v>
      </c>
      <c r="Q9635" s="425">
        <v>30543689</v>
      </c>
      <c r="T9635" s="425" t="s">
        <v>5748</v>
      </c>
    </row>
    <row r="9636" spans="1:20" s="425" customFormat="1" x14ac:dyDescent="0.25">
      <c r="A9636" s="425" t="s">
        <v>637</v>
      </c>
      <c r="B9636" s="425" t="s">
        <v>1220</v>
      </c>
      <c r="C9636" s="425" t="s">
        <v>639</v>
      </c>
      <c r="D9636" s="425" t="s">
        <v>718</v>
      </c>
      <c r="E9636" s="425" t="s">
        <v>652</v>
      </c>
      <c r="F9636" s="425">
        <v>528004120010</v>
      </c>
      <c r="G9636" s="425" t="s">
        <v>653</v>
      </c>
      <c r="H9636" s="425">
        <v>583609</v>
      </c>
      <c r="I9636" s="425" t="s">
        <v>203</v>
      </c>
      <c r="J9636" s="425">
        <v>202302</v>
      </c>
      <c r="K9636" s="425">
        <v>44918</v>
      </c>
      <c r="L9636" s="425" t="s">
        <v>644</v>
      </c>
      <c r="M9636" s="425">
        <v>2655.58</v>
      </c>
      <c r="N9636" s="425">
        <v>4.2</v>
      </c>
      <c r="O9636" s="425" t="s">
        <v>645</v>
      </c>
      <c r="P9636" s="432">
        <v>4.0469999999999997</v>
      </c>
      <c r="Q9636" s="425">
        <v>30543689</v>
      </c>
      <c r="T9636" s="425" t="s">
        <v>5734</v>
      </c>
    </row>
    <row r="9637" spans="1:20" s="425" customFormat="1" x14ac:dyDescent="0.25">
      <c r="A9637" s="425" t="s">
        <v>637</v>
      </c>
      <c r="B9637" s="425" t="s">
        <v>1220</v>
      </c>
      <c r="C9637" s="425" t="s">
        <v>639</v>
      </c>
      <c r="D9637" s="425" t="s">
        <v>651</v>
      </c>
      <c r="E9637" s="425" t="s">
        <v>652</v>
      </c>
      <c r="F9637" s="425">
        <v>528004120010</v>
      </c>
      <c r="G9637" s="425" t="s">
        <v>653</v>
      </c>
      <c r="H9637" s="425">
        <v>583608</v>
      </c>
      <c r="I9637" s="425" t="s">
        <v>203</v>
      </c>
      <c r="J9637" s="425">
        <v>202302</v>
      </c>
      <c r="K9637" s="425">
        <v>44918</v>
      </c>
      <c r="L9637" s="425" t="s">
        <v>644</v>
      </c>
      <c r="M9637" s="425">
        <v>-15034.3</v>
      </c>
      <c r="N9637" s="425">
        <v>-23.78</v>
      </c>
      <c r="O9637" s="425" t="s">
        <v>645</v>
      </c>
      <c r="P9637" s="432">
        <v>-22.916</v>
      </c>
      <c r="Q9637" s="425">
        <v>30543689</v>
      </c>
      <c r="T9637" s="425" t="s">
        <v>5748</v>
      </c>
    </row>
    <row r="9638" spans="1:20" s="425" customFormat="1" x14ac:dyDescent="0.25">
      <c r="A9638" s="425" t="s">
        <v>637</v>
      </c>
      <c r="B9638" s="425" t="s">
        <v>998</v>
      </c>
      <c r="C9638" s="425" t="s">
        <v>639</v>
      </c>
      <c r="D9638" s="425" t="s">
        <v>651</v>
      </c>
      <c r="E9638" s="425" t="s">
        <v>652</v>
      </c>
      <c r="F9638" s="425">
        <v>528004120010</v>
      </c>
      <c r="G9638" s="425" t="s">
        <v>653</v>
      </c>
      <c r="H9638" s="425">
        <v>583608</v>
      </c>
      <c r="I9638" s="425" t="s">
        <v>203</v>
      </c>
      <c r="J9638" s="425">
        <v>202302</v>
      </c>
      <c r="K9638" s="425">
        <v>44918</v>
      </c>
      <c r="L9638" s="425" t="s">
        <v>644</v>
      </c>
      <c r="M9638" s="425">
        <v>-600000</v>
      </c>
      <c r="N9638" s="425">
        <v>-949.19</v>
      </c>
      <c r="O9638" s="425" t="s">
        <v>645</v>
      </c>
      <c r="P9638" s="432">
        <v>-914.697</v>
      </c>
      <c r="Q9638" s="425">
        <v>30543689</v>
      </c>
      <c r="T9638" s="425" t="s">
        <v>5732</v>
      </c>
    </row>
    <row r="9639" spans="1:20" s="425" customFormat="1" x14ac:dyDescent="0.25">
      <c r="A9639" s="425" t="s">
        <v>637</v>
      </c>
      <c r="B9639" s="425" t="s">
        <v>998</v>
      </c>
      <c r="C9639" s="425" t="s">
        <v>639</v>
      </c>
      <c r="D9639" s="425" t="s">
        <v>651</v>
      </c>
      <c r="E9639" s="425" t="s">
        <v>652</v>
      </c>
      <c r="F9639" s="425">
        <v>528004120010</v>
      </c>
      <c r="G9639" s="425" t="s">
        <v>653</v>
      </c>
      <c r="H9639" s="425">
        <v>583609</v>
      </c>
      <c r="I9639" s="425" t="s">
        <v>203</v>
      </c>
      <c r="J9639" s="425">
        <v>202302</v>
      </c>
      <c r="K9639" s="425">
        <v>44918</v>
      </c>
      <c r="L9639" s="425" t="s">
        <v>644</v>
      </c>
      <c r="M9639" s="425">
        <v>600000</v>
      </c>
      <c r="N9639" s="425">
        <v>949.19</v>
      </c>
      <c r="O9639" s="425" t="s">
        <v>645</v>
      </c>
      <c r="P9639" s="432">
        <v>914.697</v>
      </c>
      <c r="Q9639" s="425">
        <v>30543689</v>
      </c>
      <c r="T9639" s="425" t="s">
        <v>5732</v>
      </c>
    </row>
    <row r="9640" spans="1:20" s="425" customFormat="1" x14ac:dyDescent="0.25">
      <c r="A9640" s="425" t="s">
        <v>637</v>
      </c>
      <c r="B9640" s="425" t="s">
        <v>1220</v>
      </c>
      <c r="C9640" s="425" t="s">
        <v>639</v>
      </c>
      <c r="D9640" s="425" t="s">
        <v>718</v>
      </c>
      <c r="E9640" s="425" t="s">
        <v>652</v>
      </c>
      <c r="F9640" s="425">
        <v>528004120010</v>
      </c>
      <c r="G9640" s="425" t="s">
        <v>653</v>
      </c>
      <c r="H9640" s="425">
        <v>583608</v>
      </c>
      <c r="I9640" s="425" t="s">
        <v>203</v>
      </c>
      <c r="J9640" s="425">
        <v>202302</v>
      </c>
      <c r="K9640" s="425">
        <v>44918</v>
      </c>
      <c r="L9640" s="425" t="s">
        <v>644</v>
      </c>
      <c r="M9640" s="425">
        <v>-2655.58</v>
      </c>
      <c r="N9640" s="425">
        <v>-4.2</v>
      </c>
      <c r="O9640" s="425" t="s">
        <v>645</v>
      </c>
      <c r="P9640" s="432">
        <v>-4.0469999999999997</v>
      </c>
      <c r="Q9640" s="425">
        <v>30543689</v>
      </c>
      <c r="T9640" s="425" t="s">
        <v>5734</v>
      </c>
    </row>
    <row r="9641" spans="1:20" s="425" customFormat="1" x14ac:dyDescent="0.25">
      <c r="A9641" s="425" t="s">
        <v>637</v>
      </c>
      <c r="B9641" s="425" t="s">
        <v>732</v>
      </c>
      <c r="C9641" s="425" t="s">
        <v>639</v>
      </c>
      <c r="D9641" s="425" t="s">
        <v>651</v>
      </c>
      <c r="E9641" s="425" t="s">
        <v>667</v>
      </c>
      <c r="F9641" s="425">
        <v>528004120002</v>
      </c>
      <c r="G9641" s="425" t="s">
        <v>642</v>
      </c>
      <c r="H9641" s="425">
        <v>583135</v>
      </c>
      <c r="I9641" s="425" t="s">
        <v>31</v>
      </c>
      <c r="J9641" s="425">
        <v>202302</v>
      </c>
      <c r="K9641" s="425">
        <v>44918</v>
      </c>
      <c r="L9641" s="425" t="s">
        <v>644</v>
      </c>
      <c r="M9641" s="425">
        <v>-1230.77</v>
      </c>
      <c r="N9641" s="425">
        <v>-1.95</v>
      </c>
      <c r="O9641" s="425" t="s">
        <v>645</v>
      </c>
      <c r="P9641" s="432">
        <v>-1.879</v>
      </c>
      <c r="Q9641" s="425">
        <v>30543689</v>
      </c>
      <c r="R9641" s="425" t="s">
        <v>646</v>
      </c>
      <c r="S9641" s="425">
        <v>8540358</v>
      </c>
      <c r="T9641" s="425" t="s">
        <v>5769</v>
      </c>
    </row>
    <row r="9642" spans="1:20" s="425" customFormat="1" x14ac:dyDescent="0.25">
      <c r="A9642" s="425" t="s">
        <v>637</v>
      </c>
      <c r="B9642" s="425" t="s">
        <v>732</v>
      </c>
      <c r="C9642" s="425" t="s">
        <v>639</v>
      </c>
      <c r="D9642" s="425" t="s">
        <v>651</v>
      </c>
      <c r="E9642" s="425" t="s">
        <v>667</v>
      </c>
      <c r="F9642" s="425">
        <v>528004120002</v>
      </c>
      <c r="G9642" s="425" t="s">
        <v>642</v>
      </c>
      <c r="H9642" s="425">
        <v>583135</v>
      </c>
      <c r="I9642" s="425" t="s">
        <v>31</v>
      </c>
      <c r="J9642" s="425">
        <v>202302</v>
      </c>
      <c r="K9642" s="425">
        <v>44918</v>
      </c>
      <c r="L9642" s="425" t="s">
        <v>644</v>
      </c>
      <c r="M9642" s="425">
        <v>-7272.73</v>
      </c>
      <c r="N9642" s="425">
        <v>-11.51</v>
      </c>
      <c r="O9642" s="425" t="s">
        <v>645</v>
      </c>
      <c r="P9642" s="432">
        <v>-11.092000000000001</v>
      </c>
      <c r="Q9642" s="425">
        <v>30543689</v>
      </c>
      <c r="R9642" s="425" t="s">
        <v>646</v>
      </c>
      <c r="S9642" s="425">
        <v>8540399</v>
      </c>
      <c r="T9642" s="425" t="s">
        <v>5768</v>
      </c>
    </row>
    <row r="9643" spans="1:20" s="425" customFormat="1" x14ac:dyDescent="0.25">
      <c r="A9643" s="425" t="s">
        <v>637</v>
      </c>
      <c r="B9643" s="425" t="s">
        <v>732</v>
      </c>
      <c r="C9643" s="425" t="s">
        <v>639</v>
      </c>
      <c r="D9643" s="425" t="s">
        <v>651</v>
      </c>
      <c r="E9643" s="425" t="s">
        <v>667</v>
      </c>
      <c r="F9643" s="425">
        <v>528004120002</v>
      </c>
      <c r="G9643" s="425" t="s">
        <v>642</v>
      </c>
      <c r="H9643" s="425">
        <v>583135</v>
      </c>
      <c r="I9643" s="425" t="s">
        <v>31</v>
      </c>
      <c r="J9643" s="425">
        <v>202302</v>
      </c>
      <c r="K9643" s="425">
        <v>44918</v>
      </c>
      <c r="L9643" s="425" t="s">
        <v>644</v>
      </c>
      <c r="M9643" s="425">
        <v>-615.38</v>
      </c>
      <c r="N9643" s="425">
        <v>-0.97</v>
      </c>
      <c r="O9643" s="425" t="s">
        <v>645</v>
      </c>
      <c r="P9643" s="432">
        <v>-0.93500000000000005</v>
      </c>
      <c r="Q9643" s="425">
        <v>30543689</v>
      </c>
      <c r="R9643" s="425" t="s">
        <v>646</v>
      </c>
      <c r="S9643" s="425">
        <v>8540358</v>
      </c>
      <c r="T9643" s="425" t="s">
        <v>5767</v>
      </c>
    </row>
    <row r="9644" spans="1:20" s="425" customFormat="1" x14ac:dyDescent="0.25">
      <c r="A9644" s="425" t="s">
        <v>637</v>
      </c>
      <c r="B9644" s="425" t="s">
        <v>732</v>
      </c>
      <c r="C9644" s="425" t="s">
        <v>639</v>
      </c>
      <c r="D9644" s="425" t="s">
        <v>651</v>
      </c>
      <c r="E9644" s="425" t="s">
        <v>667</v>
      </c>
      <c r="F9644" s="425">
        <v>528004120002</v>
      </c>
      <c r="G9644" s="425" t="s">
        <v>642</v>
      </c>
      <c r="H9644" s="425">
        <v>583135</v>
      </c>
      <c r="I9644" s="425" t="s">
        <v>31</v>
      </c>
      <c r="J9644" s="425">
        <v>202302</v>
      </c>
      <c r="K9644" s="425">
        <v>44918</v>
      </c>
      <c r="L9644" s="425" t="s">
        <v>644</v>
      </c>
      <c r="M9644" s="425">
        <v>7272.73</v>
      </c>
      <c r="N9644" s="425">
        <v>11.51</v>
      </c>
      <c r="O9644" s="425" t="s">
        <v>645</v>
      </c>
      <c r="P9644" s="432">
        <v>11.092000000000001</v>
      </c>
      <c r="Q9644" s="425">
        <v>30543689</v>
      </c>
      <c r="R9644" s="425" t="s">
        <v>646</v>
      </c>
      <c r="S9644" s="425">
        <v>8540399</v>
      </c>
      <c r="T9644" s="425" t="s">
        <v>5766</v>
      </c>
    </row>
    <row r="9645" spans="1:20" s="425" customFormat="1" x14ac:dyDescent="0.25">
      <c r="A9645" s="425" t="s">
        <v>637</v>
      </c>
      <c r="B9645" s="425" t="s">
        <v>732</v>
      </c>
      <c r="C9645" s="425" t="s">
        <v>639</v>
      </c>
      <c r="D9645" s="425" t="s">
        <v>651</v>
      </c>
      <c r="E9645" s="425" t="s">
        <v>667</v>
      </c>
      <c r="F9645" s="425">
        <v>528004120002</v>
      </c>
      <c r="G9645" s="425" t="s">
        <v>642</v>
      </c>
      <c r="H9645" s="425">
        <v>583135</v>
      </c>
      <c r="I9645" s="425" t="s">
        <v>31</v>
      </c>
      <c r="J9645" s="425">
        <v>202302</v>
      </c>
      <c r="K9645" s="425">
        <v>44918</v>
      </c>
      <c r="L9645" s="425" t="s">
        <v>644</v>
      </c>
      <c r="M9645" s="425">
        <v>615.38</v>
      </c>
      <c r="N9645" s="425">
        <v>0.97</v>
      </c>
      <c r="O9645" s="425" t="s">
        <v>645</v>
      </c>
      <c r="P9645" s="432">
        <v>0.93500000000000005</v>
      </c>
      <c r="Q9645" s="425">
        <v>30543689</v>
      </c>
      <c r="R9645" s="425" t="s">
        <v>646</v>
      </c>
      <c r="S9645" s="425">
        <v>8540358</v>
      </c>
      <c r="T9645" s="425" t="s">
        <v>5765</v>
      </c>
    </row>
    <row r="9646" spans="1:20" s="425" customFormat="1" x14ac:dyDescent="0.25">
      <c r="A9646" s="425" t="s">
        <v>637</v>
      </c>
      <c r="B9646" s="425" t="s">
        <v>732</v>
      </c>
      <c r="C9646" s="425" t="s">
        <v>639</v>
      </c>
      <c r="D9646" s="425" t="s">
        <v>651</v>
      </c>
      <c r="E9646" s="425" t="s">
        <v>667</v>
      </c>
      <c r="F9646" s="425">
        <v>528004120002</v>
      </c>
      <c r="G9646" s="425" t="s">
        <v>642</v>
      </c>
      <c r="H9646" s="425">
        <v>583135</v>
      </c>
      <c r="I9646" s="425" t="s">
        <v>31</v>
      </c>
      <c r="J9646" s="425">
        <v>202302</v>
      </c>
      <c r="K9646" s="425">
        <v>44918</v>
      </c>
      <c r="L9646" s="425" t="s">
        <v>644</v>
      </c>
      <c r="M9646" s="425">
        <v>1230.77</v>
      </c>
      <c r="N9646" s="425">
        <v>1.95</v>
      </c>
      <c r="O9646" s="425" t="s">
        <v>645</v>
      </c>
      <c r="P9646" s="432">
        <v>1.879</v>
      </c>
      <c r="Q9646" s="425">
        <v>30543689</v>
      </c>
      <c r="R9646" s="425" t="s">
        <v>646</v>
      </c>
      <c r="S9646" s="425">
        <v>8540358</v>
      </c>
      <c r="T9646" s="425" t="s">
        <v>5764</v>
      </c>
    </row>
    <row r="9647" spans="1:20" s="425" customFormat="1" x14ac:dyDescent="0.25">
      <c r="A9647" s="425" t="s">
        <v>637</v>
      </c>
      <c r="B9647" s="425" t="s">
        <v>732</v>
      </c>
      <c r="C9647" s="425" t="s">
        <v>639</v>
      </c>
      <c r="D9647" s="425" t="s">
        <v>651</v>
      </c>
      <c r="E9647" s="425" t="s">
        <v>673</v>
      </c>
      <c r="F9647" s="425">
        <v>528004120002</v>
      </c>
      <c r="G9647" s="425" t="s">
        <v>642</v>
      </c>
      <c r="H9647" s="425">
        <v>583148</v>
      </c>
      <c r="I9647" s="425" t="s">
        <v>699</v>
      </c>
      <c r="J9647" s="425">
        <v>202302</v>
      </c>
      <c r="K9647" s="425">
        <v>44918</v>
      </c>
      <c r="L9647" s="425" t="s">
        <v>644</v>
      </c>
      <c r="M9647" s="425">
        <v>877.19</v>
      </c>
      <c r="N9647" s="425">
        <v>1.39</v>
      </c>
      <c r="O9647" s="425" t="s">
        <v>645</v>
      </c>
      <c r="P9647" s="432">
        <v>1.339</v>
      </c>
      <c r="Q9647" s="425">
        <v>30543689</v>
      </c>
      <c r="R9647" s="425" t="s">
        <v>646</v>
      </c>
      <c r="S9647" s="425">
        <v>8540386</v>
      </c>
      <c r="T9647" s="425" t="s">
        <v>5772</v>
      </c>
    </row>
    <row r="9648" spans="1:20" s="425" customFormat="1" x14ac:dyDescent="0.25">
      <c r="A9648" s="425" t="s">
        <v>637</v>
      </c>
      <c r="B9648" s="425" t="s">
        <v>732</v>
      </c>
      <c r="C9648" s="425" t="s">
        <v>639</v>
      </c>
      <c r="D9648" s="425" t="s">
        <v>695</v>
      </c>
      <c r="E9648" s="425" t="s">
        <v>673</v>
      </c>
      <c r="F9648" s="425">
        <v>528004120002</v>
      </c>
      <c r="G9648" s="425" t="s">
        <v>642</v>
      </c>
      <c r="H9648" s="425">
        <v>583148</v>
      </c>
      <c r="I9648" s="425" t="s">
        <v>699</v>
      </c>
      <c r="J9648" s="425">
        <v>202302</v>
      </c>
      <c r="K9648" s="425">
        <v>44918</v>
      </c>
      <c r="L9648" s="425" t="s">
        <v>644</v>
      </c>
      <c r="M9648" s="425">
        <v>10000</v>
      </c>
      <c r="N9648" s="425">
        <v>15.82</v>
      </c>
      <c r="O9648" s="425" t="s">
        <v>645</v>
      </c>
      <c r="P9648" s="432">
        <v>15.244999999999999</v>
      </c>
      <c r="Q9648" s="425">
        <v>30543689</v>
      </c>
      <c r="R9648" s="425" t="s">
        <v>646</v>
      </c>
      <c r="S9648" s="425">
        <v>2046481</v>
      </c>
      <c r="T9648" s="425" t="s">
        <v>5771</v>
      </c>
    </row>
    <row r="9649" spans="1:20" s="425" customFormat="1" x14ac:dyDescent="0.25">
      <c r="A9649" s="425" t="s">
        <v>637</v>
      </c>
      <c r="B9649" s="425" t="s">
        <v>732</v>
      </c>
      <c r="C9649" s="425" t="s">
        <v>639</v>
      </c>
      <c r="D9649" s="425" t="s">
        <v>651</v>
      </c>
      <c r="E9649" s="425" t="s">
        <v>673</v>
      </c>
      <c r="F9649" s="425">
        <v>528004120002</v>
      </c>
      <c r="G9649" s="425" t="s">
        <v>642</v>
      </c>
      <c r="H9649" s="425">
        <v>583148</v>
      </c>
      <c r="I9649" s="425" t="s">
        <v>699</v>
      </c>
      <c r="J9649" s="425">
        <v>202302</v>
      </c>
      <c r="K9649" s="425">
        <v>44918</v>
      </c>
      <c r="L9649" s="425" t="s">
        <v>644</v>
      </c>
      <c r="M9649" s="425">
        <v>2011.17</v>
      </c>
      <c r="N9649" s="425">
        <v>3.18</v>
      </c>
      <c r="O9649" s="425" t="s">
        <v>645</v>
      </c>
      <c r="P9649" s="432">
        <v>3.0640000000000001</v>
      </c>
      <c r="Q9649" s="425">
        <v>30543689</v>
      </c>
      <c r="R9649" s="425" t="s">
        <v>646</v>
      </c>
      <c r="S9649" s="425">
        <v>8540279</v>
      </c>
      <c r="T9649" s="425" t="s">
        <v>5770</v>
      </c>
    </row>
    <row r="9650" spans="1:20" s="425" customFormat="1" x14ac:dyDescent="0.25">
      <c r="A9650" s="425" t="s">
        <v>637</v>
      </c>
      <c r="B9650" s="425" t="s">
        <v>732</v>
      </c>
      <c r="C9650" s="425" t="s">
        <v>639</v>
      </c>
      <c r="D9650" s="425" t="s">
        <v>695</v>
      </c>
      <c r="E9650" s="425" t="s">
        <v>673</v>
      </c>
      <c r="F9650" s="425">
        <v>528004120002</v>
      </c>
      <c r="G9650" s="425" t="s">
        <v>642</v>
      </c>
      <c r="H9650" s="425">
        <v>583148</v>
      </c>
      <c r="I9650" s="425" t="s">
        <v>699</v>
      </c>
      <c r="J9650" s="425">
        <v>202302</v>
      </c>
      <c r="K9650" s="425">
        <v>44918</v>
      </c>
      <c r="L9650" s="425" t="s">
        <v>644</v>
      </c>
      <c r="M9650" s="425">
        <v>-10000</v>
      </c>
      <c r="N9650" s="425">
        <v>-15.82</v>
      </c>
      <c r="O9650" s="425" t="s">
        <v>645</v>
      </c>
      <c r="P9650" s="432">
        <v>-15.244999999999999</v>
      </c>
      <c r="Q9650" s="425">
        <v>30543689</v>
      </c>
      <c r="R9650" s="425" t="s">
        <v>646</v>
      </c>
      <c r="S9650" s="425">
        <v>2046481</v>
      </c>
      <c r="T9650" s="425" t="s">
        <v>5761</v>
      </c>
    </row>
    <row r="9651" spans="1:20" s="425" customFormat="1" x14ac:dyDescent="0.25">
      <c r="A9651" s="425" t="s">
        <v>637</v>
      </c>
      <c r="B9651" s="425" t="s">
        <v>732</v>
      </c>
      <c r="C9651" s="425" t="s">
        <v>639</v>
      </c>
      <c r="D9651" s="425" t="s">
        <v>651</v>
      </c>
      <c r="E9651" s="425" t="s">
        <v>673</v>
      </c>
      <c r="F9651" s="425">
        <v>528004120002</v>
      </c>
      <c r="G9651" s="425" t="s">
        <v>642</v>
      </c>
      <c r="H9651" s="425">
        <v>583148</v>
      </c>
      <c r="I9651" s="425" t="s">
        <v>699</v>
      </c>
      <c r="J9651" s="425">
        <v>202302</v>
      </c>
      <c r="K9651" s="425">
        <v>44918</v>
      </c>
      <c r="L9651" s="425" t="s">
        <v>644</v>
      </c>
      <c r="M9651" s="425">
        <v>-877.19</v>
      </c>
      <c r="N9651" s="425">
        <v>-1.39</v>
      </c>
      <c r="O9651" s="425" t="s">
        <v>645</v>
      </c>
      <c r="P9651" s="432">
        <v>-1.339</v>
      </c>
      <c r="Q9651" s="425">
        <v>30543689</v>
      </c>
      <c r="R9651" s="425" t="s">
        <v>646</v>
      </c>
      <c r="S9651" s="425">
        <v>8540386</v>
      </c>
      <c r="T9651" s="425" t="s">
        <v>5760</v>
      </c>
    </row>
    <row r="9652" spans="1:20" s="425" customFormat="1" x14ac:dyDescent="0.25">
      <c r="A9652" s="425" t="s">
        <v>637</v>
      </c>
      <c r="B9652" s="425" t="s">
        <v>732</v>
      </c>
      <c r="C9652" s="425" t="s">
        <v>639</v>
      </c>
      <c r="D9652" s="425" t="s">
        <v>651</v>
      </c>
      <c r="E9652" s="425" t="s">
        <v>673</v>
      </c>
      <c r="F9652" s="425">
        <v>528004120002</v>
      </c>
      <c r="G9652" s="425" t="s">
        <v>642</v>
      </c>
      <c r="H9652" s="425">
        <v>583148</v>
      </c>
      <c r="I9652" s="425" t="s">
        <v>699</v>
      </c>
      <c r="J9652" s="425">
        <v>202302</v>
      </c>
      <c r="K9652" s="425">
        <v>44918</v>
      </c>
      <c r="L9652" s="425" t="s">
        <v>644</v>
      </c>
      <c r="M9652" s="425">
        <v>-2011.17</v>
      </c>
      <c r="N9652" s="425">
        <v>-3.18</v>
      </c>
      <c r="O9652" s="425" t="s">
        <v>645</v>
      </c>
      <c r="P9652" s="432">
        <v>-3.0640000000000001</v>
      </c>
      <c r="Q9652" s="425">
        <v>30543689</v>
      </c>
      <c r="R9652" s="425" t="s">
        <v>646</v>
      </c>
      <c r="S9652" s="425">
        <v>8540279</v>
      </c>
      <c r="T9652" s="425" t="s">
        <v>5759</v>
      </c>
    </row>
    <row r="9653" spans="1:20" s="425" customFormat="1" x14ac:dyDescent="0.25">
      <c r="A9653" s="425" t="s">
        <v>637</v>
      </c>
      <c r="B9653" s="425" t="s">
        <v>732</v>
      </c>
      <c r="C9653" s="425" t="s">
        <v>639</v>
      </c>
      <c r="D9653" s="425" t="s">
        <v>651</v>
      </c>
      <c r="E9653" s="425" t="s">
        <v>673</v>
      </c>
      <c r="F9653" s="425">
        <v>528004120002</v>
      </c>
      <c r="G9653" s="425" t="s">
        <v>642</v>
      </c>
      <c r="H9653" s="425">
        <v>583133</v>
      </c>
      <c r="I9653" s="425" t="s">
        <v>29</v>
      </c>
      <c r="J9653" s="425">
        <v>202302</v>
      </c>
      <c r="K9653" s="425">
        <v>44918</v>
      </c>
      <c r="L9653" s="425" t="s">
        <v>644</v>
      </c>
      <c r="M9653" s="425">
        <v>-877.19</v>
      </c>
      <c r="N9653" s="425">
        <v>-1.39</v>
      </c>
      <c r="O9653" s="425" t="s">
        <v>645</v>
      </c>
      <c r="P9653" s="432">
        <v>-1.339</v>
      </c>
      <c r="Q9653" s="425">
        <v>30543689</v>
      </c>
      <c r="R9653" s="425" t="s">
        <v>646</v>
      </c>
      <c r="S9653" s="425">
        <v>8540386</v>
      </c>
      <c r="T9653" s="425" t="s">
        <v>5772</v>
      </c>
    </row>
    <row r="9654" spans="1:20" s="425" customFormat="1" x14ac:dyDescent="0.25">
      <c r="A9654" s="425" t="s">
        <v>637</v>
      </c>
      <c r="B9654" s="425" t="s">
        <v>732</v>
      </c>
      <c r="C9654" s="425" t="s">
        <v>639</v>
      </c>
      <c r="D9654" s="425" t="s">
        <v>695</v>
      </c>
      <c r="E9654" s="425" t="s">
        <v>673</v>
      </c>
      <c r="F9654" s="425">
        <v>528004120002</v>
      </c>
      <c r="G9654" s="425" t="s">
        <v>642</v>
      </c>
      <c r="H9654" s="425">
        <v>583133</v>
      </c>
      <c r="I9654" s="425" t="s">
        <v>29</v>
      </c>
      <c r="J9654" s="425">
        <v>202302</v>
      </c>
      <c r="K9654" s="425">
        <v>44918</v>
      </c>
      <c r="L9654" s="425" t="s">
        <v>644</v>
      </c>
      <c r="M9654" s="425">
        <v>-10000</v>
      </c>
      <c r="N9654" s="425">
        <v>-15.82</v>
      </c>
      <c r="O9654" s="425" t="s">
        <v>645</v>
      </c>
      <c r="P9654" s="432">
        <v>-15.244999999999999</v>
      </c>
      <c r="Q9654" s="425">
        <v>30543689</v>
      </c>
      <c r="R9654" s="425" t="s">
        <v>646</v>
      </c>
      <c r="S9654" s="425">
        <v>2046481</v>
      </c>
      <c r="T9654" s="425" t="s">
        <v>5771</v>
      </c>
    </row>
    <row r="9655" spans="1:20" s="425" customFormat="1" x14ac:dyDescent="0.25">
      <c r="A9655" s="425" t="s">
        <v>637</v>
      </c>
      <c r="B9655" s="425" t="s">
        <v>732</v>
      </c>
      <c r="C9655" s="425" t="s">
        <v>639</v>
      </c>
      <c r="D9655" s="425" t="s">
        <v>651</v>
      </c>
      <c r="E9655" s="425" t="s">
        <v>667</v>
      </c>
      <c r="F9655" s="425">
        <v>528004120002</v>
      </c>
      <c r="G9655" s="425" t="s">
        <v>642</v>
      </c>
      <c r="H9655" s="425">
        <v>583149</v>
      </c>
      <c r="I9655" s="425" t="s">
        <v>680</v>
      </c>
      <c r="J9655" s="425">
        <v>202302</v>
      </c>
      <c r="K9655" s="425">
        <v>44918</v>
      </c>
      <c r="L9655" s="425" t="s">
        <v>644</v>
      </c>
      <c r="M9655" s="425">
        <v>-1230.77</v>
      </c>
      <c r="N9655" s="425">
        <v>-1.95</v>
      </c>
      <c r="O9655" s="425" t="s">
        <v>645</v>
      </c>
      <c r="P9655" s="432">
        <v>-1.879</v>
      </c>
      <c r="Q9655" s="425">
        <v>30543689</v>
      </c>
      <c r="R9655" s="425" t="s">
        <v>646</v>
      </c>
      <c r="S9655" s="425">
        <v>8540358</v>
      </c>
      <c r="T9655" s="425" t="s">
        <v>5764</v>
      </c>
    </row>
    <row r="9656" spans="1:20" s="425" customFormat="1" x14ac:dyDescent="0.25">
      <c r="A9656" s="425" t="s">
        <v>637</v>
      </c>
      <c r="B9656" s="425" t="s">
        <v>991</v>
      </c>
      <c r="C9656" s="425" t="s">
        <v>639</v>
      </c>
      <c r="D9656" s="425" t="s">
        <v>651</v>
      </c>
      <c r="E9656" s="425" t="s">
        <v>667</v>
      </c>
      <c r="F9656" s="425">
        <v>528004120002</v>
      </c>
      <c r="G9656" s="425" t="s">
        <v>642</v>
      </c>
      <c r="H9656" s="425">
        <v>583149</v>
      </c>
      <c r="I9656" s="425" t="s">
        <v>680</v>
      </c>
      <c r="J9656" s="425">
        <v>202302</v>
      </c>
      <c r="K9656" s="425">
        <v>44918</v>
      </c>
      <c r="L9656" s="425" t="s">
        <v>644</v>
      </c>
      <c r="M9656" s="425">
        <v>-6153.85</v>
      </c>
      <c r="N9656" s="425">
        <v>-9.74</v>
      </c>
      <c r="O9656" s="425" t="s">
        <v>645</v>
      </c>
      <c r="P9656" s="432">
        <v>-9.3859999999999992</v>
      </c>
      <c r="Q9656" s="425">
        <v>30543689</v>
      </c>
      <c r="R9656" s="425" t="s">
        <v>646</v>
      </c>
      <c r="S9656" s="425">
        <v>8540358</v>
      </c>
      <c r="T9656" s="425" t="s">
        <v>5762</v>
      </c>
    </row>
    <row r="9657" spans="1:20" s="425" customFormat="1" x14ac:dyDescent="0.25">
      <c r="A9657" s="425" t="s">
        <v>637</v>
      </c>
      <c r="B9657" s="425" t="s">
        <v>732</v>
      </c>
      <c r="C9657" s="425" t="s">
        <v>639</v>
      </c>
      <c r="D9657" s="425" t="s">
        <v>640</v>
      </c>
      <c r="E9657" s="425" t="s">
        <v>667</v>
      </c>
      <c r="F9657" s="425">
        <v>528004120002</v>
      </c>
      <c r="G9657" s="425" t="s">
        <v>642</v>
      </c>
      <c r="H9657" s="425">
        <v>583149</v>
      </c>
      <c r="I9657" s="425" t="s">
        <v>680</v>
      </c>
      <c r="J9657" s="425">
        <v>202302</v>
      </c>
      <c r="K9657" s="425">
        <v>44918</v>
      </c>
      <c r="L9657" s="425" t="s">
        <v>644</v>
      </c>
      <c r="M9657" s="425">
        <v>-1145.04</v>
      </c>
      <c r="N9657" s="425">
        <v>-1.81</v>
      </c>
      <c r="O9657" s="425" t="s">
        <v>645</v>
      </c>
      <c r="P9657" s="432">
        <v>-1.744</v>
      </c>
      <c r="Q9657" s="425">
        <v>30543689</v>
      </c>
      <c r="R9657" s="425" t="s">
        <v>646</v>
      </c>
      <c r="S9657" s="425">
        <v>8540392</v>
      </c>
      <c r="T9657" s="425" t="s">
        <v>5752</v>
      </c>
    </row>
    <row r="9658" spans="1:20" s="425" customFormat="1" x14ac:dyDescent="0.25">
      <c r="A9658" s="425" t="s">
        <v>637</v>
      </c>
      <c r="B9658" s="425" t="s">
        <v>732</v>
      </c>
      <c r="C9658" s="425" t="s">
        <v>639</v>
      </c>
      <c r="D9658" s="425" t="s">
        <v>651</v>
      </c>
      <c r="E9658" s="425" t="s">
        <v>673</v>
      </c>
      <c r="F9658" s="425">
        <v>528004120002</v>
      </c>
      <c r="G9658" s="425" t="s">
        <v>642</v>
      </c>
      <c r="H9658" s="425">
        <v>583133</v>
      </c>
      <c r="I9658" s="425" t="s">
        <v>29</v>
      </c>
      <c r="J9658" s="425">
        <v>202302</v>
      </c>
      <c r="K9658" s="425">
        <v>44918</v>
      </c>
      <c r="L9658" s="425" t="s">
        <v>644</v>
      </c>
      <c r="M9658" s="425">
        <v>2011.17</v>
      </c>
      <c r="N9658" s="425">
        <v>3.18</v>
      </c>
      <c r="O9658" s="425" t="s">
        <v>645</v>
      </c>
      <c r="P9658" s="432">
        <v>3.0640000000000001</v>
      </c>
      <c r="Q9658" s="425">
        <v>30543689</v>
      </c>
      <c r="R9658" s="425" t="s">
        <v>646</v>
      </c>
      <c r="S9658" s="425">
        <v>8540279</v>
      </c>
      <c r="T9658" s="425" t="s">
        <v>5759</v>
      </c>
    </row>
    <row r="9659" spans="1:20" s="425" customFormat="1" x14ac:dyDescent="0.25">
      <c r="A9659" s="425" t="s">
        <v>637</v>
      </c>
      <c r="B9659" s="425" t="s">
        <v>732</v>
      </c>
      <c r="C9659" s="425" t="s">
        <v>639</v>
      </c>
      <c r="D9659" s="425" t="s">
        <v>695</v>
      </c>
      <c r="E9659" s="425" t="s">
        <v>673</v>
      </c>
      <c r="F9659" s="425">
        <v>528004120002</v>
      </c>
      <c r="G9659" s="425" t="s">
        <v>642</v>
      </c>
      <c r="H9659" s="425">
        <v>583133</v>
      </c>
      <c r="I9659" s="425" t="s">
        <v>29</v>
      </c>
      <c r="J9659" s="425">
        <v>202302</v>
      </c>
      <c r="K9659" s="425">
        <v>44918</v>
      </c>
      <c r="L9659" s="425" t="s">
        <v>644</v>
      </c>
      <c r="M9659" s="425">
        <v>10000</v>
      </c>
      <c r="N9659" s="425">
        <v>15.82</v>
      </c>
      <c r="O9659" s="425" t="s">
        <v>645</v>
      </c>
      <c r="P9659" s="432">
        <v>15.244999999999999</v>
      </c>
      <c r="Q9659" s="425">
        <v>30543689</v>
      </c>
      <c r="R9659" s="425" t="s">
        <v>646</v>
      </c>
      <c r="S9659" s="425">
        <v>2046481</v>
      </c>
      <c r="T9659" s="425" t="s">
        <v>5761</v>
      </c>
    </row>
    <row r="9660" spans="1:20" s="425" customFormat="1" x14ac:dyDescent="0.25">
      <c r="A9660" s="425" t="s">
        <v>637</v>
      </c>
      <c r="B9660" s="425" t="s">
        <v>732</v>
      </c>
      <c r="C9660" s="425" t="s">
        <v>639</v>
      </c>
      <c r="D9660" s="425" t="s">
        <v>651</v>
      </c>
      <c r="E9660" s="425" t="s">
        <v>673</v>
      </c>
      <c r="F9660" s="425">
        <v>528004120002</v>
      </c>
      <c r="G9660" s="425" t="s">
        <v>642</v>
      </c>
      <c r="H9660" s="425">
        <v>583133</v>
      </c>
      <c r="I9660" s="425" t="s">
        <v>29</v>
      </c>
      <c r="J9660" s="425">
        <v>202302</v>
      </c>
      <c r="K9660" s="425">
        <v>44918</v>
      </c>
      <c r="L9660" s="425" t="s">
        <v>644</v>
      </c>
      <c r="M9660" s="425">
        <v>877.19</v>
      </c>
      <c r="N9660" s="425">
        <v>1.39</v>
      </c>
      <c r="O9660" s="425" t="s">
        <v>645</v>
      </c>
      <c r="P9660" s="432">
        <v>1.339</v>
      </c>
      <c r="Q9660" s="425">
        <v>30543689</v>
      </c>
      <c r="R9660" s="425" t="s">
        <v>646</v>
      </c>
      <c r="S9660" s="425">
        <v>8540386</v>
      </c>
      <c r="T9660" s="425" t="s">
        <v>5760</v>
      </c>
    </row>
    <row r="9661" spans="1:20" s="425" customFormat="1" x14ac:dyDescent="0.25">
      <c r="A9661" s="425" t="s">
        <v>637</v>
      </c>
      <c r="B9661" s="425" t="s">
        <v>732</v>
      </c>
      <c r="C9661" s="425" t="s">
        <v>639</v>
      </c>
      <c r="D9661" s="425" t="s">
        <v>640</v>
      </c>
      <c r="E9661" s="425" t="s">
        <v>667</v>
      </c>
      <c r="F9661" s="425">
        <v>528004120002</v>
      </c>
      <c r="G9661" s="425" t="s">
        <v>642</v>
      </c>
      <c r="H9661" s="425">
        <v>583149</v>
      </c>
      <c r="I9661" s="425" t="s">
        <v>680</v>
      </c>
      <c r="J9661" s="425">
        <v>202302</v>
      </c>
      <c r="K9661" s="425">
        <v>44918</v>
      </c>
      <c r="L9661" s="425" t="s">
        <v>644</v>
      </c>
      <c r="M9661" s="425">
        <v>1145.04</v>
      </c>
      <c r="N9661" s="425">
        <v>1.81</v>
      </c>
      <c r="O9661" s="425" t="s">
        <v>645</v>
      </c>
      <c r="P9661" s="432">
        <v>1.744</v>
      </c>
      <c r="Q9661" s="425">
        <v>30543689</v>
      </c>
      <c r="R9661" s="425" t="s">
        <v>646</v>
      </c>
      <c r="S9661" s="425">
        <v>8540392</v>
      </c>
      <c r="T9661" s="425" t="s">
        <v>5774</v>
      </c>
    </row>
    <row r="9662" spans="1:20" s="425" customFormat="1" x14ac:dyDescent="0.25">
      <c r="A9662" s="425" t="s">
        <v>637</v>
      </c>
      <c r="B9662" s="425" t="s">
        <v>732</v>
      </c>
      <c r="C9662" s="425" t="s">
        <v>639</v>
      </c>
      <c r="D9662" s="425" t="s">
        <v>651</v>
      </c>
      <c r="E9662" s="425" t="s">
        <v>667</v>
      </c>
      <c r="F9662" s="425">
        <v>528004120002</v>
      </c>
      <c r="G9662" s="425" t="s">
        <v>642</v>
      </c>
      <c r="H9662" s="425">
        <v>583149</v>
      </c>
      <c r="I9662" s="425" t="s">
        <v>680</v>
      </c>
      <c r="J9662" s="425">
        <v>202302</v>
      </c>
      <c r="K9662" s="425">
        <v>44918</v>
      </c>
      <c r="L9662" s="425" t="s">
        <v>644</v>
      </c>
      <c r="M9662" s="425">
        <v>1230.77</v>
      </c>
      <c r="N9662" s="425">
        <v>1.95</v>
      </c>
      <c r="O9662" s="425" t="s">
        <v>645</v>
      </c>
      <c r="P9662" s="432">
        <v>1.879</v>
      </c>
      <c r="Q9662" s="425">
        <v>30543689</v>
      </c>
      <c r="R9662" s="425" t="s">
        <v>646</v>
      </c>
      <c r="S9662" s="425">
        <v>8540358</v>
      </c>
      <c r="T9662" s="425" t="s">
        <v>5769</v>
      </c>
    </row>
    <row r="9663" spans="1:20" s="425" customFormat="1" x14ac:dyDescent="0.25">
      <c r="A9663" s="425" t="s">
        <v>637</v>
      </c>
      <c r="B9663" s="425" t="s">
        <v>732</v>
      </c>
      <c r="C9663" s="425" t="s">
        <v>639</v>
      </c>
      <c r="D9663" s="425" t="s">
        <v>651</v>
      </c>
      <c r="E9663" s="425" t="s">
        <v>667</v>
      </c>
      <c r="F9663" s="425">
        <v>528004120002</v>
      </c>
      <c r="G9663" s="425" t="s">
        <v>642</v>
      </c>
      <c r="H9663" s="425">
        <v>583149</v>
      </c>
      <c r="I9663" s="425" t="s">
        <v>680</v>
      </c>
      <c r="J9663" s="425">
        <v>202302</v>
      </c>
      <c r="K9663" s="425">
        <v>44918</v>
      </c>
      <c r="L9663" s="425" t="s">
        <v>644</v>
      </c>
      <c r="M9663" s="425">
        <v>7272.73</v>
      </c>
      <c r="N9663" s="425">
        <v>11.51</v>
      </c>
      <c r="O9663" s="425" t="s">
        <v>645</v>
      </c>
      <c r="P9663" s="432">
        <v>11.092000000000001</v>
      </c>
      <c r="Q9663" s="425">
        <v>30543689</v>
      </c>
      <c r="R9663" s="425" t="s">
        <v>646</v>
      </c>
      <c r="S9663" s="425">
        <v>8540399</v>
      </c>
      <c r="T9663" s="425" t="s">
        <v>5768</v>
      </c>
    </row>
    <row r="9664" spans="1:20" s="425" customFormat="1" x14ac:dyDescent="0.25">
      <c r="A9664" s="425" t="s">
        <v>637</v>
      </c>
      <c r="B9664" s="425" t="s">
        <v>732</v>
      </c>
      <c r="C9664" s="425" t="s">
        <v>639</v>
      </c>
      <c r="D9664" s="425" t="s">
        <v>651</v>
      </c>
      <c r="E9664" s="425" t="s">
        <v>667</v>
      </c>
      <c r="F9664" s="425">
        <v>528004120002</v>
      </c>
      <c r="G9664" s="425" t="s">
        <v>642</v>
      </c>
      <c r="H9664" s="425">
        <v>583149</v>
      </c>
      <c r="I9664" s="425" t="s">
        <v>680</v>
      </c>
      <c r="J9664" s="425">
        <v>202302</v>
      </c>
      <c r="K9664" s="425">
        <v>44918</v>
      </c>
      <c r="L9664" s="425" t="s">
        <v>644</v>
      </c>
      <c r="M9664" s="425">
        <v>615.38</v>
      </c>
      <c r="N9664" s="425">
        <v>0.97</v>
      </c>
      <c r="O9664" s="425" t="s">
        <v>645</v>
      </c>
      <c r="P9664" s="432">
        <v>0.93500000000000005</v>
      </c>
      <c r="Q9664" s="425">
        <v>30543689</v>
      </c>
      <c r="R9664" s="425" t="s">
        <v>646</v>
      </c>
      <c r="S9664" s="425">
        <v>8540358</v>
      </c>
      <c r="T9664" s="425" t="s">
        <v>5767</v>
      </c>
    </row>
    <row r="9665" spans="1:20" s="425" customFormat="1" x14ac:dyDescent="0.25">
      <c r="A9665" s="425" t="s">
        <v>637</v>
      </c>
      <c r="B9665" s="425" t="s">
        <v>732</v>
      </c>
      <c r="C9665" s="425" t="s">
        <v>639</v>
      </c>
      <c r="D9665" s="425" t="s">
        <v>651</v>
      </c>
      <c r="E9665" s="425" t="s">
        <v>667</v>
      </c>
      <c r="F9665" s="425">
        <v>528004120002</v>
      </c>
      <c r="G9665" s="425" t="s">
        <v>642</v>
      </c>
      <c r="H9665" s="425">
        <v>583149</v>
      </c>
      <c r="I9665" s="425" t="s">
        <v>680</v>
      </c>
      <c r="J9665" s="425">
        <v>202302</v>
      </c>
      <c r="K9665" s="425">
        <v>44918</v>
      </c>
      <c r="L9665" s="425" t="s">
        <v>644</v>
      </c>
      <c r="M9665" s="425">
        <v>-7272.73</v>
      </c>
      <c r="N9665" s="425">
        <v>-11.51</v>
      </c>
      <c r="O9665" s="425" t="s">
        <v>645</v>
      </c>
      <c r="P9665" s="432">
        <v>-11.092000000000001</v>
      </c>
      <c r="Q9665" s="425">
        <v>30543689</v>
      </c>
      <c r="R9665" s="425" t="s">
        <v>646</v>
      </c>
      <c r="S9665" s="425">
        <v>8540399</v>
      </c>
      <c r="T9665" s="425" t="s">
        <v>5766</v>
      </c>
    </row>
    <row r="9666" spans="1:20" s="425" customFormat="1" x14ac:dyDescent="0.25">
      <c r="A9666" s="425" t="s">
        <v>637</v>
      </c>
      <c r="B9666" s="425" t="s">
        <v>732</v>
      </c>
      <c r="C9666" s="425" t="s">
        <v>639</v>
      </c>
      <c r="D9666" s="425" t="s">
        <v>651</v>
      </c>
      <c r="E9666" s="425" t="s">
        <v>667</v>
      </c>
      <c r="F9666" s="425">
        <v>528004120002</v>
      </c>
      <c r="G9666" s="425" t="s">
        <v>642</v>
      </c>
      <c r="H9666" s="425">
        <v>583149</v>
      </c>
      <c r="I9666" s="425" t="s">
        <v>680</v>
      </c>
      <c r="J9666" s="425">
        <v>202302</v>
      </c>
      <c r="K9666" s="425">
        <v>44918</v>
      </c>
      <c r="L9666" s="425" t="s">
        <v>644</v>
      </c>
      <c r="M9666" s="425">
        <v>-615.38</v>
      </c>
      <c r="N9666" s="425">
        <v>-0.97</v>
      </c>
      <c r="O9666" s="425" t="s">
        <v>645</v>
      </c>
      <c r="P9666" s="432">
        <v>-0.93500000000000005</v>
      </c>
      <c r="Q9666" s="425">
        <v>30543689</v>
      </c>
      <c r="R9666" s="425" t="s">
        <v>646</v>
      </c>
      <c r="S9666" s="425">
        <v>8540358</v>
      </c>
      <c r="T9666" s="425" t="s">
        <v>5765</v>
      </c>
    </row>
    <row r="9667" spans="1:20" s="425" customFormat="1" x14ac:dyDescent="0.25">
      <c r="A9667" s="425" t="s">
        <v>637</v>
      </c>
      <c r="B9667" s="425" t="s">
        <v>732</v>
      </c>
      <c r="C9667" s="425" t="s">
        <v>639</v>
      </c>
      <c r="D9667" s="425" t="s">
        <v>651</v>
      </c>
      <c r="E9667" s="425" t="s">
        <v>673</v>
      </c>
      <c r="F9667" s="425">
        <v>528004120002</v>
      </c>
      <c r="G9667" s="425" t="s">
        <v>642</v>
      </c>
      <c r="H9667" s="425">
        <v>583133</v>
      </c>
      <c r="I9667" s="425" t="s">
        <v>29</v>
      </c>
      <c r="J9667" s="425">
        <v>202302</v>
      </c>
      <c r="K9667" s="425">
        <v>44918</v>
      </c>
      <c r="L9667" s="425" t="s">
        <v>644</v>
      </c>
      <c r="M9667" s="425">
        <v>-2011.17</v>
      </c>
      <c r="N9667" s="425">
        <v>-3.18</v>
      </c>
      <c r="O9667" s="425" t="s">
        <v>645</v>
      </c>
      <c r="P9667" s="432">
        <v>-3.0640000000000001</v>
      </c>
      <c r="Q9667" s="425">
        <v>30543689</v>
      </c>
      <c r="R9667" s="425" t="s">
        <v>646</v>
      </c>
      <c r="S9667" s="425">
        <v>8540279</v>
      </c>
      <c r="T9667" s="425" t="s">
        <v>5770</v>
      </c>
    </row>
    <row r="9668" spans="1:20" s="425" customFormat="1" x14ac:dyDescent="0.25">
      <c r="A9668" s="425" t="s">
        <v>637</v>
      </c>
      <c r="B9668" s="425" t="s">
        <v>638</v>
      </c>
      <c r="C9668" s="425" t="s">
        <v>639</v>
      </c>
      <c r="D9668" s="425" t="s">
        <v>640</v>
      </c>
      <c r="E9668" s="425" t="s">
        <v>648</v>
      </c>
      <c r="F9668" s="425">
        <v>528004120002</v>
      </c>
      <c r="G9668" s="425" t="s">
        <v>642</v>
      </c>
      <c r="H9668" s="425">
        <v>583146</v>
      </c>
      <c r="I9668" s="425" t="s">
        <v>683</v>
      </c>
      <c r="J9668" s="425">
        <v>202302</v>
      </c>
      <c r="K9668" s="425">
        <v>44918</v>
      </c>
      <c r="L9668" s="425" t="s">
        <v>644</v>
      </c>
      <c r="M9668" s="425">
        <v>14691</v>
      </c>
      <c r="N9668" s="425">
        <v>23.24</v>
      </c>
      <c r="O9668" s="425" t="s">
        <v>645</v>
      </c>
      <c r="P9668" s="432">
        <v>22.395</v>
      </c>
      <c r="Q9668" s="425">
        <v>30543689</v>
      </c>
      <c r="R9668" s="425" t="s">
        <v>646</v>
      </c>
      <c r="S9668" s="425">
        <v>9985201</v>
      </c>
      <c r="T9668" s="425" t="s">
        <v>5789</v>
      </c>
    </row>
    <row r="9669" spans="1:20" s="425" customFormat="1" x14ac:dyDescent="0.25">
      <c r="A9669" s="425" t="s">
        <v>637</v>
      </c>
      <c r="B9669" s="425" t="s">
        <v>638</v>
      </c>
      <c r="C9669" s="425" t="s">
        <v>639</v>
      </c>
      <c r="D9669" s="425" t="s">
        <v>640</v>
      </c>
      <c r="E9669" s="425" t="s">
        <v>648</v>
      </c>
      <c r="F9669" s="425">
        <v>528004120002</v>
      </c>
      <c r="G9669" s="425" t="s">
        <v>642</v>
      </c>
      <c r="H9669" s="425">
        <v>583146</v>
      </c>
      <c r="I9669" s="425" t="s">
        <v>683</v>
      </c>
      <c r="J9669" s="425">
        <v>202302</v>
      </c>
      <c r="K9669" s="425">
        <v>44918</v>
      </c>
      <c r="L9669" s="425" t="s">
        <v>644</v>
      </c>
      <c r="M9669" s="425">
        <v>394</v>
      </c>
      <c r="N9669" s="425">
        <v>0.62</v>
      </c>
      <c r="O9669" s="425" t="s">
        <v>645</v>
      </c>
      <c r="P9669" s="432">
        <v>0.59699999999999998</v>
      </c>
      <c r="Q9669" s="425">
        <v>30543689</v>
      </c>
      <c r="R9669" s="425" t="s">
        <v>646</v>
      </c>
      <c r="S9669" s="425">
        <v>9985201</v>
      </c>
      <c r="T9669" s="425" t="s">
        <v>5788</v>
      </c>
    </row>
    <row r="9670" spans="1:20" s="425" customFormat="1" x14ac:dyDescent="0.25">
      <c r="A9670" s="425" t="s">
        <v>637</v>
      </c>
      <c r="B9670" s="425" t="s">
        <v>638</v>
      </c>
      <c r="C9670" s="425" t="s">
        <v>639</v>
      </c>
      <c r="D9670" s="425" t="s">
        <v>640</v>
      </c>
      <c r="E9670" s="425" t="s">
        <v>648</v>
      </c>
      <c r="F9670" s="425">
        <v>528004120002</v>
      </c>
      <c r="G9670" s="425" t="s">
        <v>642</v>
      </c>
      <c r="H9670" s="425">
        <v>583146</v>
      </c>
      <c r="I9670" s="425" t="s">
        <v>683</v>
      </c>
      <c r="J9670" s="425">
        <v>202302</v>
      </c>
      <c r="K9670" s="425">
        <v>44918</v>
      </c>
      <c r="L9670" s="425" t="s">
        <v>644</v>
      </c>
      <c r="M9670" s="425">
        <v>986.84</v>
      </c>
      <c r="N9670" s="425">
        <v>1.56</v>
      </c>
      <c r="O9670" s="425" t="s">
        <v>645</v>
      </c>
      <c r="P9670" s="432">
        <v>1.5029999999999999</v>
      </c>
      <c r="Q9670" s="425">
        <v>30543689</v>
      </c>
      <c r="R9670" s="425" t="s">
        <v>646</v>
      </c>
      <c r="S9670" s="425">
        <v>9985201</v>
      </c>
      <c r="T9670" s="425" t="s">
        <v>5784</v>
      </c>
    </row>
    <row r="9671" spans="1:20" s="425" customFormat="1" x14ac:dyDescent="0.25">
      <c r="A9671" s="425" t="s">
        <v>637</v>
      </c>
      <c r="B9671" s="425" t="s">
        <v>638</v>
      </c>
      <c r="C9671" s="425" t="s">
        <v>639</v>
      </c>
      <c r="D9671" s="425" t="s">
        <v>640</v>
      </c>
      <c r="E9671" s="425" t="s">
        <v>648</v>
      </c>
      <c r="F9671" s="425">
        <v>528004120002</v>
      </c>
      <c r="G9671" s="425" t="s">
        <v>642</v>
      </c>
      <c r="H9671" s="425">
        <v>583146</v>
      </c>
      <c r="I9671" s="425" t="s">
        <v>683</v>
      </c>
      <c r="J9671" s="425">
        <v>202302</v>
      </c>
      <c r="K9671" s="425">
        <v>44918</v>
      </c>
      <c r="L9671" s="425" t="s">
        <v>644</v>
      </c>
      <c r="M9671" s="425">
        <v>394</v>
      </c>
      <c r="N9671" s="425">
        <v>0.62</v>
      </c>
      <c r="O9671" s="425" t="s">
        <v>645</v>
      </c>
      <c r="P9671" s="432">
        <v>0.59699999999999998</v>
      </c>
      <c r="Q9671" s="425">
        <v>30543689</v>
      </c>
      <c r="R9671" s="425" t="s">
        <v>646</v>
      </c>
      <c r="S9671" s="425">
        <v>9985201</v>
      </c>
      <c r="T9671" s="425" t="s">
        <v>5773</v>
      </c>
    </row>
    <row r="9672" spans="1:20" s="425" customFormat="1" x14ac:dyDescent="0.25">
      <c r="A9672" s="425" t="s">
        <v>637</v>
      </c>
      <c r="B9672" s="425" t="s">
        <v>638</v>
      </c>
      <c r="C9672" s="425" t="s">
        <v>639</v>
      </c>
      <c r="D9672" s="425" t="s">
        <v>640</v>
      </c>
      <c r="E9672" s="425" t="s">
        <v>648</v>
      </c>
      <c r="F9672" s="425">
        <v>528004120002</v>
      </c>
      <c r="G9672" s="425" t="s">
        <v>642</v>
      </c>
      <c r="H9672" s="425">
        <v>583144</v>
      </c>
      <c r="I9672" s="425" t="s">
        <v>40</v>
      </c>
      <c r="J9672" s="425">
        <v>202302</v>
      </c>
      <c r="K9672" s="425">
        <v>44918</v>
      </c>
      <c r="L9672" s="425" t="s">
        <v>644</v>
      </c>
      <c r="M9672" s="425">
        <v>-394</v>
      </c>
      <c r="N9672" s="425">
        <v>-0.62</v>
      </c>
      <c r="O9672" s="425" t="s">
        <v>645</v>
      </c>
      <c r="P9672" s="432">
        <v>-0.59699999999999998</v>
      </c>
      <c r="Q9672" s="425">
        <v>30543689</v>
      </c>
      <c r="R9672" s="425" t="s">
        <v>646</v>
      </c>
      <c r="S9672" s="425">
        <v>9985201</v>
      </c>
      <c r="T9672" s="425" t="s">
        <v>5773</v>
      </c>
    </row>
    <row r="9673" spans="1:20" s="425" customFormat="1" x14ac:dyDescent="0.25">
      <c r="A9673" s="425" t="s">
        <v>637</v>
      </c>
      <c r="B9673" s="425" t="s">
        <v>732</v>
      </c>
      <c r="C9673" s="425" t="s">
        <v>639</v>
      </c>
      <c r="D9673" s="425" t="s">
        <v>640</v>
      </c>
      <c r="E9673" s="425" t="s">
        <v>667</v>
      </c>
      <c r="F9673" s="425">
        <v>528004120002</v>
      </c>
      <c r="G9673" s="425" t="s">
        <v>642</v>
      </c>
      <c r="H9673" s="425">
        <v>583135</v>
      </c>
      <c r="I9673" s="425" t="s">
        <v>31</v>
      </c>
      <c r="J9673" s="425">
        <v>202302</v>
      </c>
      <c r="K9673" s="425">
        <v>44918</v>
      </c>
      <c r="L9673" s="425" t="s">
        <v>644</v>
      </c>
      <c r="M9673" s="425">
        <v>-1145.04</v>
      </c>
      <c r="N9673" s="425">
        <v>-1.81</v>
      </c>
      <c r="O9673" s="425" t="s">
        <v>645</v>
      </c>
      <c r="P9673" s="432">
        <v>-1.744</v>
      </c>
      <c r="Q9673" s="425">
        <v>30543689</v>
      </c>
      <c r="R9673" s="425" t="s">
        <v>646</v>
      </c>
      <c r="S9673" s="425">
        <v>8540392</v>
      </c>
      <c r="T9673" s="425" t="s">
        <v>5774</v>
      </c>
    </row>
    <row r="9674" spans="1:20" s="425" customFormat="1" x14ac:dyDescent="0.25">
      <c r="A9674" s="425" t="s">
        <v>637</v>
      </c>
      <c r="B9674" s="425" t="s">
        <v>991</v>
      </c>
      <c r="C9674" s="425" t="s">
        <v>639</v>
      </c>
      <c r="D9674" s="425" t="s">
        <v>651</v>
      </c>
      <c r="E9674" s="425" t="s">
        <v>667</v>
      </c>
      <c r="F9674" s="425">
        <v>528004120002</v>
      </c>
      <c r="G9674" s="425" t="s">
        <v>642</v>
      </c>
      <c r="H9674" s="425">
        <v>583135</v>
      </c>
      <c r="I9674" s="425" t="s">
        <v>31</v>
      </c>
      <c r="J9674" s="425">
        <v>202302</v>
      </c>
      <c r="K9674" s="425">
        <v>44918</v>
      </c>
      <c r="L9674" s="425" t="s">
        <v>644</v>
      </c>
      <c r="M9674" s="425">
        <v>6153.85</v>
      </c>
      <c r="N9674" s="425">
        <v>9.74</v>
      </c>
      <c r="O9674" s="425" t="s">
        <v>645</v>
      </c>
      <c r="P9674" s="432">
        <v>9.3859999999999992</v>
      </c>
      <c r="Q9674" s="425">
        <v>30543689</v>
      </c>
      <c r="R9674" s="425" t="s">
        <v>646</v>
      </c>
      <c r="S9674" s="425">
        <v>8540358</v>
      </c>
      <c r="T9674" s="425" t="s">
        <v>5762</v>
      </c>
    </row>
    <row r="9675" spans="1:20" s="425" customFormat="1" x14ac:dyDescent="0.25">
      <c r="A9675" s="425" t="s">
        <v>637</v>
      </c>
      <c r="B9675" s="425" t="s">
        <v>732</v>
      </c>
      <c r="C9675" s="425" t="s">
        <v>639</v>
      </c>
      <c r="D9675" s="425" t="s">
        <v>640</v>
      </c>
      <c r="E9675" s="425" t="s">
        <v>667</v>
      </c>
      <c r="F9675" s="425">
        <v>528004120002</v>
      </c>
      <c r="G9675" s="425" t="s">
        <v>642</v>
      </c>
      <c r="H9675" s="425">
        <v>583135</v>
      </c>
      <c r="I9675" s="425" t="s">
        <v>31</v>
      </c>
      <c r="J9675" s="425">
        <v>202302</v>
      </c>
      <c r="K9675" s="425">
        <v>44918</v>
      </c>
      <c r="L9675" s="425" t="s">
        <v>644</v>
      </c>
      <c r="M9675" s="425">
        <v>1145.04</v>
      </c>
      <c r="N9675" s="425">
        <v>1.81</v>
      </c>
      <c r="O9675" s="425" t="s">
        <v>645</v>
      </c>
      <c r="P9675" s="432">
        <v>1.744</v>
      </c>
      <c r="Q9675" s="425">
        <v>30543689</v>
      </c>
      <c r="R9675" s="425" t="s">
        <v>646</v>
      </c>
      <c r="S9675" s="425">
        <v>8540392</v>
      </c>
      <c r="T9675" s="425" t="s">
        <v>5752</v>
      </c>
    </row>
    <row r="9676" spans="1:20" s="425" customFormat="1" x14ac:dyDescent="0.25">
      <c r="A9676" s="425" t="s">
        <v>637</v>
      </c>
      <c r="B9676" s="425" t="s">
        <v>638</v>
      </c>
      <c r="C9676" s="425" t="s">
        <v>639</v>
      </c>
      <c r="D9676" s="425" t="s">
        <v>640</v>
      </c>
      <c r="E9676" s="425" t="s">
        <v>648</v>
      </c>
      <c r="F9676" s="425">
        <v>528004120002</v>
      </c>
      <c r="G9676" s="425" t="s">
        <v>642</v>
      </c>
      <c r="H9676" s="425">
        <v>583144</v>
      </c>
      <c r="I9676" s="425" t="s">
        <v>40</v>
      </c>
      <c r="J9676" s="425">
        <v>202302</v>
      </c>
      <c r="K9676" s="425">
        <v>44918</v>
      </c>
      <c r="L9676" s="425" t="s">
        <v>644</v>
      </c>
      <c r="M9676" s="425">
        <v>-14691</v>
      </c>
      <c r="N9676" s="425">
        <v>-23.24</v>
      </c>
      <c r="O9676" s="425" t="s">
        <v>645</v>
      </c>
      <c r="P9676" s="432">
        <v>-22.395</v>
      </c>
      <c r="Q9676" s="425">
        <v>30543689</v>
      </c>
      <c r="R9676" s="425" t="s">
        <v>646</v>
      </c>
      <c r="S9676" s="425">
        <v>9985201</v>
      </c>
      <c r="T9676" s="425" t="s">
        <v>5789</v>
      </c>
    </row>
    <row r="9677" spans="1:20" s="425" customFormat="1" x14ac:dyDescent="0.25">
      <c r="A9677" s="425" t="s">
        <v>637</v>
      </c>
      <c r="B9677" s="425" t="s">
        <v>638</v>
      </c>
      <c r="C9677" s="425" t="s">
        <v>639</v>
      </c>
      <c r="D9677" s="425" t="s">
        <v>640</v>
      </c>
      <c r="E9677" s="425" t="s">
        <v>648</v>
      </c>
      <c r="F9677" s="425">
        <v>528004120002</v>
      </c>
      <c r="G9677" s="425" t="s">
        <v>642</v>
      </c>
      <c r="H9677" s="425">
        <v>583144</v>
      </c>
      <c r="I9677" s="425" t="s">
        <v>40</v>
      </c>
      <c r="J9677" s="425">
        <v>202302</v>
      </c>
      <c r="K9677" s="425">
        <v>44918</v>
      </c>
      <c r="L9677" s="425" t="s">
        <v>644</v>
      </c>
      <c r="M9677" s="425">
        <v>-394</v>
      </c>
      <c r="N9677" s="425">
        <v>-0.62</v>
      </c>
      <c r="O9677" s="425" t="s">
        <v>645</v>
      </c>
      <c r="P9677" s="432">
        <v>-0.59699999999999998</v>
      </c>
      <c r="Q9677" s="425">
        <v>30543689</v>
      </c>
      <c r="R9677" s="425" t="s">
        <v>646</v>
      </c>
      <c r="S9677" s="425">
        <v>9985201</v>
      </c>
      <c r="T9677" s="425" t="s">
        <v>5788</v>
      </c>
    </row>
    <row r="9678" spans="1:20" s="425" customFormat="1" x14ac:dyDescent="0.25">
      <c r="A9678" s="425" t="s">
        <v>637</v>
      </c>
      <c r="B9678" s="425" t="s">
        <v>638</v>
      </c>
      <c r="C9678" s="425" t="s">
        <v>639</v>
      </c>
      <c r="D9678" s="425" t="s">
        <v>640</v>
      </c>
      <c r="E9678" s="425" t="s">
        <v>648</v>
      </c>
      <c r="F9678" s="425">
        <v>528004120002</v>
      </c>
      <c r="G9678" s="425" t="s">
        <v>642</v>
      </c>
      <c r="H9678" s="425">
        <v>583144</v>
      </c>
      <c r="I9678" s="425" t="s">
        <v>40</v>
      </c>
      <c r="J9678" s="425">
        <v>202302</v>
      </c>
      <c r="K9678" s="425">
        <v>44918</v>
      </c>
      <c r="L9678" s="425" t="s">
        <v>644</v>
      </c>
      <c r="M9678" s="425">
        <v>-986.84</v>
      </c>
      <c r="N9678" s="425">
        <v>-1.56</v>
      </c>
      <c r="O9678" s="425" t="s">
        <v>645</v>
      </c>
      <c r="P9678" s="432">
        <v>-1.5029999999999999</v>
      </c>
      <c r="Q9678" s="425">
        <v>30543689</v>
      </c>
      <c r="R9678" s="425" t="s">
        <v>646</v>
      </c>
      <c r="S9678" s="425">
        <v>9985201</v>
      </c>
      <c r="T9678" s="425" t="s">
        <v>5784</v>
      </c>
    </row>
    <row r="9679" spans="1:20" s="425" customFormat="1" x14ac:dyDescent="0.25">
      <c r="A9679" s="425" t="s">
        <v>637</v>
      </c>
      <c r="B9679" s="425" t="s">
        <v>861</v>
      </c>
      <c r="C9679" s="425" t="s">
        <v>639</v>
      </c>
      <c r="D9679" s="425" t="s">
        <v>640</v>
      </c>
      <c r="E9679" s="425" t="s">
        <v>667</v>
      </c>
      <c r="F9679" s="425">
        <v>528004120002</v>
      </c>
      <c r="G9679" s="425" t="s">
        <v>642</v>
      </c>
      <c r="H9679" s="425">
        <v>583135</v>
      </c>
      <c r="I9679" s="425" t="s">
        <v>31</v>
      </c>
      <c r="J9679" s="425">
        <v>202302</v>
      </c>
      <c r="K9679" s="425">
        <v>44922</v>
      </c>
      <c r="L9679" s="425" t="s">
        <v>644</v>
      </c>
      <c r="M9679" s="425">
        <v>16170.46</v>
      </c>
      <c r="N9679" s="425">
        <v>25.58</v>
      </c>
      <c r="O9679" s="425" t="s">
        <v>645</v>
      </c>
      <c r="P9679" s="432">
        <v>24.65</v>
      </c>
      <c r="Q9679" s="425">
        <v>30543689</v>
      </c>
      <c r="R9679" s="425" t="s">
        <v>646</v>
      </c>
      <c r="S9679" s="425">
        <v>8540392</v>
      </c>
      <c r="T9679" s="425" t="s">
        <v>922</v>
      </c>
    </row>
    <row r="9680" spans="1:20" s="425" customFormat="1" x14ac:dyDescent="0.25">
      <c r="A9680" s="425" t="s">
        <v>637</v>
      </c>
      <c r="B9680" s="425" t="s">
        <v>861</v>
      </c>
      <c r="C9680" s="425" t="s">
        <v>639</v>
      </c>
      <c r="D9680" s="425" t="s">
        <v>640</v>
      </c>
      <c r="E9680" s="425" t="s">
        <v>667</v>
      </c>
      <c r="F9680" s="425">
        <v>528004120002</v>
      </c>
      <c r="G9680" s="425" t="s">
        <v>642</v>
      </c>
      <c r="H9680" s="425">
        <v>583149</v>
      </c>
      <c r="I9680" s="425" t="s">
        <v>680</v>
      </c>
      <c r="J9680" s="425">
        <v>202302</v>
      </c>
      <c r="K9680" s="425">
        <v>44922</v>
      </c>
      <c r="L9680" s="425" t="s">
        <v>644</v>
      </c>
      <c r="M9680" s="425">
        <v>-16170.46</v>
      </c>
      <c r="N9680" s="425">
        <v>-25.58</v>
      </c>
      <c r="O9680" s="425" t="s">
        <v>645</v>
      </c>
      <c r="P9680" s="432">
        <v>-24.65</v>
      </c>
      <c r="Q9680" s="425">
        <v>30543689</v>
      </c>
      <c r="R9680" s="425" t="s">
        <v>646</v>
      </c>
      <c r="S9680" s="425">
        <v>8540392</v>
      </c>
      <c r="T9680" s="425" t="s">
        <v>922</v>
      </c>
    </row>
    <row r="9681" spans="1:20" s="425" customFormat="1" x14ac:dyDescent="0.25">
      <c r="A9681" s="425" t="s">
        <v>637</v>
      </c>
      <c r="B9681" s="425" t="s">
        <v>861</v>
      </c>
      <c r="C9681" s="425" t="s">
        <v>639</v>
      </c>
      <c r="D9681" s="425" t="s">
        <v>640</v>
      </c>
      <c r="E9681" s="425" t="s">
        <v>689</v>
      </c>
      <c r="F9681" s="425">
        <v>528004120002</v>
      </c>
      <c r="G9681" s="425" t="s">
        <v>642</v>
      </c>
      <c r="H9681" s="425">
        <v>856784</v>
      </c>
      <c r="I9681" s="425" t="s">
        <v>479</v>
      </c>
      <c r="J9681" s="425">
        <v>202302</v>
      </c>
      <c r="K9681" s="425">
        <v>44922</v>
      </c>
      <c r="L9681" s="425" t="s">
        <v>644</v>
      </c>
      <c r="M9681" s="425">
        <v>2679.42</v>
      </c>
      <c r="N9681" s="425">
        <v>4.24</v>
      </c>
      <c r="O9681" s="425" t="s">
        <v>645</v>
      </c>
      <c r="P9681" s="432">
        <v>4.0860000000000003</v>
      </c>
      <c r="Q9681" s="425">
        <v>30543689</v>
      </c>
      <c r="R9681" s="425" t="s">
        <v>646</v>
      </c>
      <c r="S9681" s="425">
        <v>2032465</v>
      </c>
      <c r="T9681" s="425" t="s">
        <v>2813</v>
      </c>
    </row>
    <row r="9682" spans="1:20" s="425" customFormat="1" x14ac:dyDescent="0.25">
      <c r="A9682" s="425" t="s">
        <v>637</v>
      </c>
      <c r="B9682" s="425" t="s">
        <v>861</v>
      </c>
      <c r="C9682" s="425" t="s">
        <v>639</v>
      </c>
      <c r="D9682" s="425" t="s">
        <v>651</v>
      </c>
      <c r="E9682" s="425" t="s">
        <v>673</v>
      </c>
      <c r="F9682" s="425">
        <v>528004120002</v>
      </c>
      <c r="G9682" s="425" t="s">
        <v>642</v>
      </c>
      <c r="H9682" s="425">
        <v>583148</v>
      </c>
      <c r="I9682" s="425" t="s">
        <v>699</v>
      </c>
      <c r="J9682" s="425">
        <v>202302</v>
      </c>
      <c r="K9682" s="425">
        <v>44922</v>
      </c>
      <c r="L9682" s="425" t="s">
        <v>644</v>
      </c>
      <c r="M9682" s="425">
        <v>-2207.56</v>
      </c>
      <c r="N9682" s="425">
        <v>-3.49</v>
      </c>
      <c r="O9682" s="425" t="s">
        <v>645</v>
      </c>
      <c r="P9682" s="432">
        <v>-3.363</v>
      </c>
      <c r="Q9682" s="425">
        <v>30543689</v>
      </c>
      <c r="R9682" s="425" t="s">
        <v>646</v>
      </c>
      <c r="S9682" s="425">
        <v>8540279</v>
      </c>
      <c r="T9682" s="425" t="s">
        <v>888</v>
      </c>
    </row>
    <row r="9683" spans="1:20" s="425" customFormat="1" x14ac:dyDescent="0.25">
      <c r="A9683" s="425" t="s">
        <v>637</v>
      </c>
      <c r="B9683" s="425" t="s">
        <v>861</v>
      </c>
      <c r="C9683" s="425" t="s">
        <v>639</v>
      </c>
      <c r="D9683" s="425" t="s">
        <v>651</v>
      </c>
      <c r="E9683" s="425" t="s">
        <v>673</v>
      </c>
      <c r="F9683" s="425">
        <v>528004120002</v>
      </c>
      <c r="G9683" s="425" t="s">
        <v>642</v>
      </c>
      <c r="H9683" s="425">
        <v>583148</v>
      </c>
      <c r="I9683" s="425" t="s">
        <v>699</v>
      </c>
      <c r="J9683" s="425">
        <v>202302</v>
      </c>
      <c r="K9683" s="425">
        <v>44922</v>
      </c>
      <c r="L9683" s="425" t="s">
        <v>644</v>
      </c>
      <c r="M9683" s="425">
        <v>-8686.58</v>
      </c>
      <c r="N9683" s="425">
        <v>-13.74</v>
      </c>
      <c r="O9683" s="425" t="s">
        <v>645</v>
      </c>
      <c r="P9683" s="432">
        <v>-13.241</v>
      </c>
      <c r="Q9683" s="425">
        <v>30543689</v>
      </c>
      <c r="R9683" s="425" t="s">
        <v>646</v>
      </c>
      <c r="S9683" s="425">
        <v>8540386</v>
      </c>
      <c r="T9683" s="425" t="s">
        <v>901</v>
      </c>
    </row>
    <row r="9684" spans="1:20" s="425" customFormat="1" x14ac:dyDescent="0.25">
      <c r="A9684" s="425" t="s">
        <v>637</v>
      </c>
      <c r="B9684" s="425" t="s">
        <v>861</v>
      </c>
      <c r="C9684" s="425" t="s">
        <v>639</v>
      </c>
      <c r="D9684" s="425" t="s">
        <v>695</v>
      </c>
      <c r="E9684" s="425" t="s">
        <v>673</v>
      </c>
      <c r="F9684" s="425">
        <v>528004120002</v>
      </c>
      <c r="G9684" s="425" t="s">
        <v>642</v>
      </c>
      <c r="H9684" s="425">
        <v>583148</v>
      </c>
      <c r="I9684" s="425" t="s">
        <v>699</v>
      </c>
      <c r="J9684" s="425">
        <v>202302</v>
      </c>
      <c r="K9684" s="425">
        <v>44922</v>
      </c>
      <c r="L9684" s="425" t="s">
        <v>644</v>
      </c>
      <c r="M9684" s="425">
        <v>-34411</v>
      </c>
      <c r="N9684" s="425">
        <v>-54.44</v>
      </c>
      <c r="O9684" s="425" t="s">
        <v>645</v>
      </c>
      <c r="P9684" s="432">
        <v>-52.462000000000003</v>
      </c>
      <c r="Q9684" s="425">
        <v>30543689</v>
      </c>
      <c r="R9684" s="425" t="s">
        <v>646</v>
      </c>
      <c r="S9684" s="425">
        <v>2046481</v>
      </c>
      <c r="T9684" s="425" t="s">
        <v>5801</v>
      </c>
    </row>
    <row r="9685" spans="1:20" s="425" customFormat="1" x14ac:dyDescent="0.25">
      <c r="A9685" s="425" t="s">
        <v>637</v>
      </c>
      <c r="B9685" s="425" t="s">
        <v>861</v>
      </c>
      <c r="C9685" s="425" t="s">
        <v>639</v>
      </c>
      <c r="D9685" s="425" t="s">
        <v>651</v>
      </c>
      <c r="E9685" s="425" t="s">
        <v>673</v>
      </c>
      <c r="F9685" s="425">
        <v>528004120002</v>
      </c>
      <c r="G9685" s="425" t="s">
        <v>642</v>
      </c>
      <c r="H9685" s="425">
        <v>583133</v>
      </c>
      <c r="I9685" s="425" t="s">
        <v>29</v>
      </c>
      <c r="J9685" s="425">
        <v>202302</v>
      </c>
      <c r="K9685" s="425">
        <v>44922</v>
      </c>
      <c r="L9685" s="425" t="s">
        <v>644</v>
      </c>
      <c r="M9685" s="425">
        <v>2207.56</v>
      </c>
      <c r="N9685" s="425">
        <v>3.49</v>
      </c>
      <c r="O9685" s="425" t="s">
        <v>645</v>
      </c>
      <c r="P9685" s="432">
        <v>3.363</v>
      </c>
      <c r="Q9685" s="425">
        <v>30543689</v>
      </c>
      <c r="R9685" s="425" t="s">
        <v>646</v>
      </c>
      <c r="S9685" s="425">
        <v>8540279</v>
      </c>
      <c r="T9685" s="425" t="s">
        <v>888</v>
      </c>
    </row>
    <row r="9686" spans="1:20" s="425" customFormat="1" x14ac:dyDescent="0.25">
      <c r="A9686" s="425" t="s">
        <v>637</v>
      </c>
      <c r="B9686" s="425" t="s">
        <v>861</v>
      </c>
      <c r="C9686" s="425" t="s">
        <v>639</v>
      </c>
      <c r="D9686" s="425" t="s">
        <v>651</v>
      </c>
      <c r="E9686" s="425" t="s">
        <v>673</v>
      </c>
      <c r="F9686" s="425">
        <v>528004120002</v>
      </c>
      <c r="G9686" s="425" t="s">
        <v>642</v>
      </c>
      <c r="H9686" s="425">
        <v>583133</v>
      </c>
      <c r="I9686" s="425" t="s">
        <v>29</v>
      </c>
      <c r="J9686" s="425">
        <v>202302</v>
      </c>
      <c r="K9686" s="425">
        <v>44922</v>
      </c>
      <c r="L9686" s="425" t="s">
        <v>644</v>
      </c>
      <c r="M9686" s="425">
        <v>8686.58</v>
      </c>
      <c r="N9686" s="425">
        <v>13.74</v>
      </c>
      <c r="O9686" s="425" t="s">
        <v>645</v>
      </c>
      <c r="P9686" s="432">
        <v>13.241</v>
      </c>
      <c r="Q9686" s="425">
        <v>30543689</v>
      </c>
      <c r="R9686" s="425" t="s">
        <v>646</v>
      </c>
      <c r="S9686" s="425">
        <v>8540386</v>
      </c>
      <c r="T9686" s="425" t="s">
        <v>901</v>
      </c>
    </row>
    <row r="9687" spans="1:20" s="425" customFormat="1" x14ac:dyDescent="0.25">
      <c r="A9687" s="425" t="s">
        <v>637</v>
      </c>
      <c r="B9687" s="425" t="s">
        <v>861</v>
      </c>
      <c r="C9687" s="425" t="s">
        <v>639</v>
      </c>
      <c r="D9687" s="425" t="s">
        <v>695</v>
      </c>
      <c r="E9687" s="425" t="s">
        <v>673</v>
      </c>
      <c r="F9687" s="425">
        <v>528004120002</v>
      </c>
      <c r="G9687" s="425" t="s">
        <v>642</v>
      </c>
      <c r="H9687" s="425">
        <v>583133</v>
      </c>
      <c r="I9687" s="425" t="s">
        <v>29</v>
      </c>
      <c r="J9687" s="425">
        <v>202302</v>
      </c>
      <c r="K9687" s="425">
        <v>44922</v>
      </c>
      <c r="L9687" s="425" t="s">
        <v>644</v>
      </c>
      <c r="M9687" s="425">
        <v>34411</v>
      </c>
      <c r="N9687" s="425">
        <v>54.44</v>
      </c>
      <c r="O9687" s="425" t="s">
        <v>645</v>
      </c>
      <c r="P9687" s="432">
        <v>52.462000000000003</v>
      </c>
      <c r="Q9687" s="425">
        <v>30543689</v>
      </c>
      <c r="R9687" s="425" t="s">
        <v>646</v>
      </c>
      <c r="S9687" s="425">
        <v>2046481</v>
      </c>
      <c r="T9687" s="425" t="s">
        <v>5801</v>
      </c>
    </row>
    <row r="9688" spans="1:20" s="425" customFormat="1" x14ac:dyDescent="0.25">
      <c r="A9688" s="425" t="s">
        <v>637</v>
      </c>
      <c r="B9688" s="425" t="s">
        <v>861</v>
      </c>
      <c r="C9688" s="425" t="s">
        <v>639</v>
      </c>
      <c r="D9688" s="425" t="s">
        <v>651</v>
      </c>
      <c r="E9688" s="425" t="s">
        <v>667</v>
      </c>
      <c r="F9688" s="425">
        <v>528004120002</v>
      </c>
      <c r="G9688" s="425" t="s">
        <v>642</v>
      </c>
      <c r="H9688" s="425">
        <v>583149</v>
      </c>
      <c r="I9688" s="425" t="s">
        <v>680</v>
      </c>
      <c r="J9688" s="425">
        <v>202302</v>
      </c>
      <c r="K9688" s="425">
        <v>44922</v>
      </c>
      <c r="L9688" s="425" t="s">
        <v>644</v>
      </c>
      <c r="M9688" s="425">
        <v>-18628.36</v>
      </c>
      <c r="N9688" s="425">
        <v>-29.47</v>
      </c>
      <c r="O9688" s="425" t="s">
        <v>645</v>
      </c>
      <c r="P9688" s="432">
        <v>-28.399000000000001</v>
      </c>
      <c r="Q9688" s="425">
        <v>30543689</v>
      </c>
      <c r="R9688" s="425" t="s">
        <v>646</v>
      </c>
      <c r="S9688" s="425">
        <v>8540399</v>
      </c>
      <c r="T9688" s="425" t="s">
        <v>884</v>
      </c>
    </row>
    <row r="9689" spans="1:20" s="425" customFormat="1" x14ac:dyDescent="0.25">
      <c r="A9689" s="425" t="s">
        <v>637</v>
      </c>
      <c r="B9689" s="425" t="s">
        <v>861</v>
      </c>
      <c r="C9689" s="425" t="s">
        <v>639</v>
      </c>
      <c r="D9689" s="425" t="s">
        <v>651</v>
      </c>
      <c r="E9689" s="425" t="s">
        <v>667</v>
      </c>
      <c r="F9689" s="425">
        <v>528004120002</v>
      </c>
      <c r="G9689" s="425" t="s">
        <v>642</v>
      </c>
      <c r="H9689" s="425">
        <v>583149</v>
      </c>
      <c r="I9689" s="425" t="s">
        <v>680</v>
      </c>
      <c r="J9689" s="425">
        <v>202302</v>
      </c>
      <c r="K9689" s="425">
        <v>44922</v>
      </c>
      <c r="L9689" s="425" t="s">
        <v>644</v>
      </c>
      <c r="M9689" s="425">
        <v>-13079.14</v>
      </c>
      <c r="N9689" s="425">
        <v>-20.69</v>
      </c>
      <c r="O9689" s="425" t="s">
        <v>645</v>
      </c>
      <c r="P9689" s="432">
        <v>-19.937999999999999</v>
      </c>
      <c r="Q9689" s="425">
        <v>30543689</v>
      </c>
      <c r="R9689" s="425" t="s">
        <v>646</v>
      </c>
      <c r="S9689" s="425">
        <v>8540358</v>
      </c>
      <c r="T9689" s="425" t="s">
        <v>890</v>
      </c>
    </row>
    <row r="9690" spans="1:20" s="425" customFormat="1" x14ac:dyDescent="0.25">
      <c r="A9690" s="425" t="s">
        <v>637</v>
      </c>
      <c r="B9690" s="425" t="s">
        <v>861</v>
      </c>
      <c r="C9690" s="425" t="s">
        <v>639</v>
      </c>
      <c r="D9690" s="425" t="s">
        <v>640</v>
      </c>
      <c r="E9690" s="425" t="s">
        <v>689</v>
      </c>
      <c r="F9690" s="425">
        <v>528004120002</v>
      </c>
      <c r="G9690" s="425" t="s">
        <v>642</v>
      </c>
      <c r="H9690" s="425">
        <v>583156</v>
      </c>
      <c r="I9690" s="425" t="s">
        <v>690</v>
      </c>
      <c r="J9690" s="425">
        <v>202302</v>
      </c>
      <c r="K9690" s="425">
        <v>44922</v>
      </c>
      <c r="L9690" s="425" t="s">
        <v>644</v>
      </c>
      <c r="M9690" s="425">
        <v>-2679.42</v>
      </c>
      <c r="N9690" s="425">
        <v>-4.24</v>
      </c>
      <c r="O9690" s="425" t="s">
        <v>645</v>
      </c>
      <c r="P9690" s="432">
        <v>-4.0860000000000003</v>
      </c>
      <c r="Q9690" s="425">
        <v>30543689</v>
      </c>
      <c r="R9690" s="425" t="s">
        <v>646</v>
      </c>
      <c r="S9690" s="425">
        <v>2032465</v>
      </c>
      <c r="T9690" s="425" t="s">
        <v>2813</v>
      </c>
    </row>
    <row r="9691" spans="1:20" s="425" customFormat="1" x14ac:dyDescent="0.25">
      <c r="A9691" s="425" t="s">
        <v>637</v>
      </c>
      <c r="B9691" s="425" t="s">
        <v>861</v>
      </c>
      <c r="C9691" s="425" t="s">
        <v>639</v>
      </c>
      <c r="D9691" s="425" t="s">
        <v>651</v>
      </c>
      <c r="E9691" s="425" t="s">
        <v>667</v>
      </c>
      <c r="F9691" s="425">
        <v>528004120002</v>
      </c>
      <c r="G9691" s="425" t="s">
        <v>642</v>
      </c>
      <c r="H9691" s="425">
        <v>583135</v>
      </c>
      <c r="I9691" s="425" t="s">
        <v>31</v>
      </c>
      <c r="J9691" s="425">
        <v>202302</v>
      </c>
      <c r="K9691" s="425">
        <v>44922</v>
      </c>
      <c r="L9691" s="425" t="s">
        <v>644</v>
      </c>
      <c r="M9691" s="425">
        <v>18628.36</v>
      </c>
      <c r="N9691" s="425">
        <v>29.47</v>
      </c>
      <c r="O9691" s="425" t="s">
        <v>645</v>
      </c>
      <c r="P9691" s="432">
        <v>28.399000000000001</v>
      </c>
      <c r="Q9691" s="425">
        <v>30543689</v>
      </c>
      <c r="R9691" s="425" t="s">
        <v>646</v>
      </c>
      <c r="S9691" s="425">
        <v>8540399</v>
      </c>
      <c r="T9691" s="425" t="s">
        <v>884</v>
      </c>
    </row>
    <row r="9692" spans="1:20" s="425" customFormat="1" x14ac:dyDescent="0.25">
      <c r="A9692" s="425" t="s">
        <v>637</v>
      </c>
      <c r="B9692" s="425" t="s">
        <v>861</v>
      </c>
      <c r="C9692" s="425" t="s">
        <v>639</v>
      </c>
      <c r="D9692" s="425" t="s">
        <v>651</v>
      </c>
      <c r="E9692" s="425" t="s">
        <v>667</v>
      </c>
      <c r="F9692" s="425">
        <v>528004120002</v>
      </c>
      <c r="G9692" s="425" t="s">
        <v>642</v>
      </c>
      <c r="H9692" s="425">
        <v>583135</v>
      </c>
      <c r="I9692" s="425" t="s">
        <v>31</v>
      </c>
      <c r="J9692" s="425">
        <v>202302</v>
      </c>
      <c r="K9692" s="425">
        <v>44922</v>
      </c>
      <c r="L9692" s="425" t="s">
        <v>644</v>
      </c>
      <c r="M9692" s="425">
        <v>13079.14</v>
      </c>
      <c r="N9692" s="425">
        <v>20.69</v>
      </c>
      <c r="O9692" s="425" t="s">
        <v>645</v>
      </c>
      <c r="P9692" s="432">
        <v>19.937999999999999</v>
      </c>
      <c r="Q9692" s="425">
        <v>30543689</v>
      </c>
      <c r="R9692" s="425" t="s">
        <v>646</v>
      </c>
      <c r="S9692" s="425">
        <v>8540358</v>
      </c>
      <c r="T9692" s="425" t="s">
        <v>890</v>
      </c>
    </row>
    <row r="9693" spans="1:20" s="425" customFormat="1" x14ac:dyDescent="0.25">
      <c r="A9693" s="425" t="s">
        <v>637</v>
      </c>
      <c r="B9693" s="425" t="s">
        <v>659</v>
      </c>
      <c r="C9693" s="425" t="s">
        <v>639</v>
      </c>
      <c r="D9693" s="425" t="s">
        <v>663</v>
      </c>
      <c r="E9693" s="425" t="s">
        <v>652</v>
      </c>
      <c r="F9693" s="425">
        <v>528004120010</v>
      </c>
      <c r="G9693" s="425" t="s">
        <v>653</v>
      </c>
      <c r="H9693" s="425">
        <v>583590</v>
      </c>
      <c r="I9693" s="425" t="s">
        <v>170</v>
      </c>
      <c r="J9693" s="425">
        <v>202302</v>
      </c>
      <c r="K9693" s="425">
        <v>44925</v>
      </c>
      <c r="L9693" s="425" t="s">
        <v>644</v>
      </c>
      <c r="M9693" s="425">
        <v>33557.199999999997</v>
      </c>
      <c r="N9693" s="425">
        <v>53.09</v>
      </c>
      <c r="O9693" s="425" t="s">
        <v>645</v>
      </c>
      <c r="P9693" s="432">
        <v>51.161000000000001</v>
      </c>
      <c r="Q9693" s="425">
        <v>30543689</v>
      </c>
      <c r="R9693" s="425" t="s">
        <v>654</v>
      </c>
      <c r="S9693" s="425" t="s">
        <v>664</v>
      </c>
      <c r="T9693" s="425" t="s">
        <v>5840</v>
      </c>
    </row>
    <row r="9694" spans="1:20" s="425" customFormat="1" x14ac:dyDescent="0.25">
      <c r="A9694" s="425" t="s">
        <v>637</v>
      </c>
      <c r="B9694" s="425" t="s">
        <v>657</v>
      </c>
      <c r="C9694" s="425" t="s">
        <v>639</v>
      </c>
      <c r="D9694" s="425" t="s">
        <v>663</v>
      </c>
      <c r="E9694" s="425" t="s">
        <v>652</v>
      </c>
      <c r="F9694" s="425">
        <v>528004120010</v>
      </c>
      <c r="G9694" s="425" t="s">
        <v>653</v>
      </c>
      <c r="H9694" s="425">
        <v>583590</v>
      </c>
      <c r="I9694" s="425" t="s">
        <v>170</v>
      </c>
      <c r="J9694" s="425">
        <v>202302</v>
      </c>
      <c r="K9694" s="425">
        <v>44925</v>
      </c>
      <c r="L9694" s="425" t="s">
        <v>644</v>
      </c>
      <c r="M9694" s="425">
        <v>1379.06</v>
      </c>
      <c r="N9694" s="425">
        <v>2.1800000000000002</v>
      </c>
      <c r="O9694" s="425" t="s">
        <v>645</v>
      </c>
      <c r="P9694" s="432">
        <v>2.101</v>
      </c>
      <c r="Q9694" s="425">
        <v>30543689</v>
      </c>
      <c r="R9694" s="425" t="s">
        <v>654</v>
      </c>
      <c r="S9694" s="425" t="s">
        <v>664</v>
      </c>
      <c r="T9694" s="425" t="s">
        <v>5839</v>
      </c>
    </row>
    <row r="9695" spans="1:20" s="425" customFormat="1" x14ac:dyDescent="0.25">
      <c r="A9695" s="425" t="s">
        <v>637</v>
      </c>
      <c r="B9695" s="425" t="s">
        <v>657</v>
      </c>
      <c r="C9695" s="425" t="s">
        <v>639</v>
      </c>
      <c r="D9695" s="425" t="s">
        <v>663</v>
      </c>
      <c r="E9695" s="425" t="s">
        <v>652</v>
      </c>
      <c r="F9695" s="425">
        <v>528004120010</v>
      </c>
      <c r="G9695" s="425" t="s">
        <v>653</v>
      </c>
      <c r="H9695" s="425">
        <v>583590</v>
      </c>
      <c r="I9695" s="425" t="s">
        <v>170</v>
      </c>
      <c r="J9695" s="425">
        <v>202302</v>
      </c>
      <c r="K9695" s="425">
        <v>44925</v>
      </c>
      <c r="L9695" s="425" t="s">
        <v>644</v>
      </c>
      <c r="M9695" s="425">
        <v>-25.54</v>
      </c>
      <c r="N9695" s="425">
        <v>-0.04</v>
      </c>
      <c r="O9695" s="425" t="s">
        <v>645</v>
      </c>
      <c r="P9695" s="432">
        <v>-3.9E-2</v>
      </c>
      <c r="Q9695" s="425">
        <v>30543689</v>
      </c>
      <c r="R9695" s="425" t="s">
        <v>654</v>
      </c>
      <c r="S9695" s="425" t="s">
        <v>664</v>
      </c>
      <c r="T9695" s="425" t="s">
        <v>5838</v>
      </c>
    </row>
    <row r="9696" spans="1:20" s="425" customFormat="1" x14ac:dyDescent="0.25">
      <c r="A9696" s="425" t="s">
        <v>637</v>
      </c>
      <c r="B9696" s="425" t="s">
        <v>659</v>
      </c>
      <c r="C9696" s="425" t="s">
        <v>639</v>
      </c>
      <c r="D9696" s="425" t="s">
        <v>663</v>
      </c>
      <c r="E9696" s="425" t="s">
        <v>652</v>
      </c>
      <c r="F9696" s="425">
        <v>528004120010</v>
      </c>
      <c r="G9696" s="425" t="s">
        <v>653</v>
      </c>
      <c r="H9696" s="425">
        <v>583591</v>
      </c>
      <c r="I9696" s="425" t="s">
        <v>172</v>
      </c>
      <c r="J9696" s="425">
        <v>202302</v>
      </c>
      <c r="K9696" s="425">
        <v>44925</v>
      </c>
      <c r="L9696" s="425" t="s">
        <v>644</v>
      </c>
      <c r="M9696" s="425">
        <v>-33557.199999999997</v>
      </c>
      <c r="N9696" s="425">
        <v>-53.09</v>
      </c>
      <c r="O9696" s="425" t="s">
        <v>645</v>
      </c>
      <c r="P9696" s="432">
        <v>-51.161000000000001</v>
      </c>
      <c r="Q9696" s="425">
        <v>30543689</v>
      </c>
      <c r="R9696" s="425" t="s">
        <v>654</v>
      </c>
      <c r="S9696" s="425" t="s">
        <v>664</v>
      </c>
      <c r="T9696" s="425" t="s">
        <v>5840</v>
      </c>
    </row>
    <row r="9697" spans="1:20" s="425" customFormat="1" x14ac:dyDescent="0.25">
      <c r="A9697" s="425" t="s">
        <v>637</v>
      </c>
      <c r="B9697" s="425" t="s">
        <v>657</v>
      </c>
      <c r="C9697" s="425" t="s">
        <v>639</v>
      </c>
      <c r="D9697" s="425" t="s">
        <v>663</v>
      </c>
      <c r="E9697" s="425" t="s">
        <v>652</v>
      </c>
      <c r="F9697" s="425">
        <v>528004120010</v>
      </c>
      <c r="G9697" s="425" t="s">
        <v>653</v>
      </c>
      <c r="H9697" s="425">
        <v>583591</v>
      </c>
      <c r="I9697" s="425" t="s">
        <v>172</v>
      </c>
      <c r="J9697" s="425">
        <v>202302</v>
      </c>
      <c r="K9697" s="425">
        <v>44925</v>
      </c>
      <c r="L9697" s="425" t="s">
        <v>644</v>
      </c>
      <c r="M9697" s="425">
        <v>-1379.06</v>
      </c>
      <c r="N9697" s="425">
        <v>-2.1800000000000002</v>
      </c>
      <c r="O9697" s="425" t="s">
        <v>645</v>
      </c>
      <c r="P9697" s="432">
        <v>-2.101</v>
      </c>
      <c r="Q9697" s="425">
        <v>30543689</v>
      </c>
      <c r="R9697" s="425" t="s">
        <v>654</v>
      </c>
      <c r="S9697" s="425" t="s">
        <v>664</v>
      </c>
      <c r="T9697" s="425" t="s">
        <v>5839</v>
      </c>
    </row>
    <row r="9698" spans="1:20" s="425" customFormat="1" x14ac:dyDescent="0.25">
      <c r="A9698" s="425" t="s">
        <v>637</v>
      </c>
      <c r="B9698" s="425" t="s">
        <v>657</v>
      </c>
      <c r="C9698" s="425" t="s">
        <v>639</v>
      </c>
      <c r="D9698" s="425" t="s">
        <v>663</v>
      </c>
      <c r="E9698" s="425" t="s">
        <v>652</v>
      </c>
      <c r="F9698" s="425">
        <v>528004120010</v>
      </c>
      <c r="G9698" s="425" t="s">
        <v>653</v>
      </c>
      <c r="H9698" s="425">
        <v>583591</v>
      </c>
      <c r="I9698" s="425" t="s">
        <v>172</v>
      </c>
      <c r="J9698" s="425">
        <v>202302</v>
      </c>
      <c r="K9698" s="425">
        <v>44925</v>
      </c>
      <c r="L9698" s="425" t="s">
        <v>644</v>
      </c>
      <c r="M9698" s="425">
        <v>25.54</v>
      </c>
      <c r="N9698" s="425">
        <v>0.04</v>
      </c>
      <c r="O9698" s="425" t="s">
        <v>645</v>
      </c>
      <c r="P9698" s="432">
        <v>3.9E-2</v>
      </c>
      <c r="Q9698" s="425">
        <v>30543689</v>
      </c>
      <c r="R9698" s="425" t="s">
        <v>654</v>
      </c>
      <c r="S9698" s="425" t="s">
        <v>664</v>
      </c>
      <c r="T9698" s="425" t="s">
        <v>5838</v>
      </c>
    </row>
    <row r="9699" spans="1:20" s="425" customFormat="1" x14ac:dyDescent="0.25">
      <c r="A9699" s="425" t="s">
        <v>637</v>
      </c>
      <c r="B9699" s="425" t="s">
        <v>831</v>
      </c>
      <c r="C9699" s="425" t="s">
        <v>639</v>
      </c>
      <c r="D9699" s="425" t="s">
        <v>640</v>
      </c>
      <c r="E9699" s="425" t="s">
        <v>667</v>
      </c>
      <c r="F9699" s="425">
        <v>528004120002</v>
      </c>
      <c r="G9699" s="425" t="s">
        <v>642</v>
      </c>
      <c r="H9699" s="425">
        <v>583135</v>
      </c>
      <c r="I9699" s="425" t="s">
        <v>31</v>
      </c>
      <c r="J9699" s="425">
        <v>202302</v>
      </c>
      <c r="K9699" s="425">
        <v>44926</v>
      </c>
      <c r="L9699" s="425" t="s">
        <v>644</v>
      </c>
      <c r="M9699" s="425">
        <v>7495.36</v>
      </c>
      <c r="N9699" s="425">
        <v>11.86</v>
      </c>
      <c r="O9699" s="425" t="s">
        <v>645</v>
      </c>
      <c r="P9699" s="432">
        <v>11.429</v>
      </c>
      <c r="Q9699" s="425">
        <v>30543689</v>
      </c>
      <c r="R9699" s="425" t="s">
        <v>646</v>
      </c>
      <c r="S9699" s="425">
        <v>8540358</v>
      </c>
      <c r="T9699" s="425" t="s">
        <v>5869</v>
      </c>
    </row>
    <row r="9700" spans="1:20" s="425" customFormat="1" x14ac:dyDescent="0.25">
      <c r="A9700" s="425" t="s">
        <v>637</v>
      </c>
      <c r="B9700" s="425" t="s">
        <v>831</v>
      </c>
      <c r="C9700" s="425" t="s">
        <v>639</v>
      </c>
      <c r="D9700" s="425" t="s">
        <v>640</v>
      </c>
      <c r="E9700" s="425" t="s">
        <v>667</v>
      </c>
      <c r="F9700" s="425">
        <v>528004120002</v>
      </c>
      <c r="G9700" s="425" t="s">
        <v>642</v>
      </c>
      <c r="H9700" s="425">
        <v>583135</v>
      </c>
      <c r="I9700" s="425" t="s">
        <v>31</v>
      </c>
      <c r="J9700" s="425">
        <v>202302</v>
      </c>
      <c r="K9700" s="425">
        <v>44926</v>
      </c>
      <c r="L9700" s="425" t="s">
        <v>644</v>
      </c>
      <c r="M9700" s="425">
        <v>8754.6299999999992</v>
      </c>
      <c r="N9700" s="425">
        <v>13.85</v>
      </c>
      <c r="O9700" s="425" t="s">
        <v>645</v>
      </c>
      <c r="P9700" s="432">
        <v>13.347</v>
      </c>
      <c r="Q9700" s="425">
        <v>30543689</v>
      </c>
      <c r="R9700" s="425" t="s">
        <v>646</v>
      </c>
      <c r="S9700" s="425">
        <v>8540392</v>
      </c>
      <c r="T9700" s="425" t="s">
        <v>5868</v>
      </c>
    </row>
    <row r="9701" spans="1:20" s="425" customFormat="1" x14ac:dyDescent="0.25">
      <c r="A9701" s="425" t="s">
        <v>637</v>
      </c>
      <c r="B9701" s="425" t="s">
        <v>831</v>
      </c>
      <c r="C9701" s="425" t="s">
        <v>639</v>
      </c>
      <c r="D9701" s="425" t="s">
        <v>651</v>
      </c>
      <c r="E9701" s="425" t="s">
        <v>667</v>
      </c>
      <c r="F9701" s="425">
        <v>528004120002</v>
      </c>
      <c r="G9701" s="425" t="s">
        <v>642</v>
      </c>
      <c r="H9701" s="425">
        <v>583135</v>
      </c>
      <c r="I9701" s="425" t="s">
        <v>31</v>
      </c>
      <c r="J9701" s="425">
        <v>202302</v>
      </c>
      <c r="K9701" s="425">
        <v>44926</v>
      </c>
      <c r="L9701" s="425" t="s">
        <v>644</v>
      </c>
      <c r="M9701" s="425">
        <v>8965.49</v>
      </c>
      <c r="N9701" s="425">
        <v>14.18</v>
      </c>
      <c r="O9701" s="425" t="s">
        <v>645</v>
      </c>
      <c r="P9701" s="432">
        <v>13.664999999999999</v>
      </c>
      <c r="Q9701" s="425">
        <v>30543689</v>
      </c>
      <c r="R9701" s="425" t="s">
        <v>646</v>
      </c>
      <c r="S9701" s="425">
        <v>8540399</v>
      </c>
      <c r="T9701" s="425" t="s">
        <v>5925</v>
      </c>
    </row>
    <row r="9702" spans="1:20" s="425" customFormat="1" x14ac:dyDescent="0.25">
      <c r="A9702" s="425" t="s">
        <v>637</v>
      </c>
      <c r="B9702" s="425" t="s">
        <v>998</v>
      </c>
      <c r="C9702" s="425" t="s">
        <v>639</v>
      </c>
      <c r="D9702" s="425" t="s">
        <v>651</v>
      </c>
      <c r="E9702" s="425" t="s">
        <v>652</v>
      </c>
      <c r="F9702" s="425">
        <v>528004120010</v>
      </c>
      <c r="G9702" s="425" t="s">
        <v>653</v>
      </c>
      <c r="H9702" s="425">
        <v>583609</v>
      </c>
      <c r="I9702" s="425" t="s">
        <v>203</v>
      </c>
      <c r="J9702" s="425">
        <v>202302</v>
      </c>
      <c r="K9702" s="425">
        <v>44926</v>
      </c>
      <c r="L9702" s="425" t="s">
        <v>644</v>
      </c>
      <c r="M9702" s="425">
        <v>140000</v>
      </c>
      <c r="N9702" s="425">
        <v>221.48</v>
      </c>
      <c r="O9702" s="425" t="s">
        <v>645</v>
      </c>
      <c r="P9702" s="432">
        <v>213.43100000000001</v>
      </c>
      <c r="Q9702" s="425">
        <v>30543689</v>
      </c>
      <c r="T9702" s="425" t="s">
        <v>5935</v>
      </c>
    </row>
    <row r="9703" spans="1:20" s="425" customFormat="1" x14ac:dyDescent="0.25">
      <c r="A9703" s="425" t="s">
        <v>637</v>
      </c>
      <c r="B9703" s="425" t="s">
        <v>998</v>
      </c>
      <c r="C9703" s="425" t="s">
        <v>639</v>
      </c>
      <c r="D9703" s="425" t="s">
        <v>695</v>
      </c>
      <c r="E9703" s="425" t="s">
        <v>652</v>
      </c>
      <c r="F9703" s="425">
        <v>528004120010</v>
      </c>
      <c r="G9703" s="425" t="s">
        <v>653</v>
      </c>
      <c r="H9703" s="425">
        <v>583609</v>
      </c>
      <c r="I9703" s="425" t="s">
        <v>203</v>
      </c>
      <c r="J9703" s="425">
        <v>202302</v>
      </c>
      <c r="K9703" s="425">
        <v>44926</v>
      </c>
      <c r="L9703" s="425" t="s">
        <v>644</v>
      </c>
      <c r="M9703" s="425">
        <v>20000</v>
      </c>
      <c r="N9703" s="425">
        <v>31.64</v>
      </c>
      <c r="O9703" s="425" t="s">
        <v>645</v>
      </c>
      <c r="P9703" s="432">
        <v>30.49</v>
      </c>
      <c r="Q9703" s="425">
        <v>30543689</v>
      </c>
      <c r="T9703" s="425" t="s">
        <v>5931</v>
      </c>
    </row>
    <row r="9704" spans="1:20" s="425" customFormat="1" x14ac:dyDescent="0.25">
      <c r="A9704" s="425" t="s">
        <v>637</v>
      </c>
      <c r="B9704" s="425" t="s">
        <v>998</v>
      </c>
      <c r="C9704" s="425" t="s">
        <v>639</v>
      </c>
      <c r="D9704" s="425" t="s">
        <v>695</v>
      </c>
      <c r="E9704" s="425" t="s">
        <v>652</v>
      </c>
      <c r="F9704" s="425">
        <v>528004120010</v>
      </c>
      <c r="G9704" s="425" t="s">
        <v>653</v>
      </c>
      <c r="H9704" s="425">
        <v>583609</v>
      </c>
      <c r="I9704" s="425" t="s">
        <v>203</v>
      </c>
      <c r="J9704" s="425">
        <v>202302</v>
      </c>
      <c r="K9704" s="425">
        <v>44926</v>
      </c>
      <c r="L9704" s="425" t="s">
        <v>644</v>
      </c>
      <c r="M9704" s="425">
        <v>90000</v>
      </c>
      <c r="N9704" s="425">
        <v>142.38</v>
      </c>
      <c r="O9704" s="425" t="s">
        <v>645</v>
      </c>
      <c r="P9704" s="432">
        <v>137.20599999999999</v>
      </c>
      <c r="Q9704" s="425">
        <v>30543689</v>
      </c>
      <c r="T9704" s="425" t="s">
        <v>5930</v>
      </c>
    </row>
    <row r="9705" spans="1:20" s="425" customFormat="1" x14ac:dyDescent="0.25">
      <c r="A9705" s="425" t="s">
        <v>637</v>
      </c>
      <c r="B9705" s="425" t="s">
        <v>821</v>
      </c>
      <c r="C9705" s="425" t="s">
        <v>639</v>
      </c>
      <c r="D9705" s="425" t="s">
        <v>718</v>
      </c>
      <c r="E9705" s="425" t="s">
        <v>2995</v>
      </c>
      <c r="F9705" s="425">
        <v>528004120026</v>
      </c>
      <c r="G9705" s="425" t="s">
        <v>1241</v>
      </c>
      <c r="H9705" s="425">
        <v>583625</v>
      </c>
      <c r="I9705" s="425" t="s">
        <v>303</v>
      </c>
      <c r="J9705" s="425">
        <v>202302</v>
      </c>
      <c r="K9705" s="425">
        <v>44926</v>
      </c>
      <c r="L9705" s="425" t="s">
        <v>644</v>
      </c>
      <c r="M9705" s="425">
        <v>-2620000</v>
      </c>
      <c r="N9705" s="425">
        <v>-4144.78</v>
      </c>
      <c r="O9705" s="425" t="s">
        <v>645</v>
      </c>
      <c r="P9705" s="432">
        <v>-3994.16</v>
      </c>
      <c r="Q9705" s="425">
        <v>30543689</v>
      </c>
      <c r="T9705" s="425" t="s">
        <v>5936</v>
      </c>
    </row>
    <row r="9706" spans="1:20" s="425" customFormat="1" x14ac:dyDescent="0.25">
      <c r="A9706" s="425" t="s">
        <v>637</v>
      </c>
      <c r="B9706" s="425" t="s">
        <v>821</v>
      </c>
      <c r="C9706" s="425" t="s">
        <v>639</v>
      </c>
      <c r="D9706" s="425" t="s">
        <v>718</v>
      </c>
      <c r="E9706" s="425" t="s">
        <v>2995</v>
      </c>
      <c r="F9706" s="425">
        <v>528004120024</v>
      </c>
      <c r="G9706" s="425" t="s">
        <v>2405</v>
      </c>
      <c r="H9706" s="425">
        <v>583623</v>
      </c>
      <c r="I9706" s="425" t="s">
        <v>2406</v>
      </c>
      <c r="J9706" s="425">
        <v>202302</v>
      </c>
      <c r="K9706" s="425">
        <v>44926</v>
      </c>
      <c r="L9706" s="425" t="s">
        <v>644</v>
      </c>
      <c r="M9706" s="425">
        <v>2620000</v>
      </c>
      <c r="N9706" s="425">
        <v>4144.78</v>
      </c>
      <c r="O9706" s="425" t="s">
        <v>645</v>
      </c>
      <c r="P9706" s="432">
        <v>3994.16</v>
      </c>
      <c r="Q9706" s="425">
        <v>30543689</v>
      </c>
      <c r="T9706" s="425" t="s">
        <v>5936</v>
      </c>
    </row>
    <row r="9707" spans="1:20" s="425" customFormat="1" x14ac:dyDescent="0.25">
      <c r="A9707" s="425" t="s">
        <v>637</v>
      </c>
      <c r="B9707" s="425" t="s">
        <v>998</v>
      </c>
      <c r="C9707" s="425" t="s">
        <v>639</v>
      </c>
      <c r="D9707" s="425" t="s">
        <v>718</v>
      </c>
      <c r="E9707" s="425" t="s">
        <v>652</v>
      </c>
      <c r="F9707" s="425">
        <v>528004120010</v>
      </c>
      <c r="G9707" s="425" t="s">
        <v>653</v>
      </c>
      <c r="H9707" s="425">
        <v>583609</v>
      </c>
      <c r="I9707" s="425" t="s">
        <v>203</v>
      </c>
      <c r="J9707" s="425">
        <v>202302</v>
      </c>
      <c r="K9707" s="425">
        <v>44926</v>
      </c>
      <c r="L9707" s="425" t="s">
        <v>644</v>
      </c>
      <c r="M9707" s="425">
        <v>600000</v>
      </c>
      <c r="N9707" s="425">
        <v>949.19</v>
      </c>
      <c r="O9707" s="425" t="s">
        <v>645</v>
      </c>
      <c r="P9707" s="432">
        <v>914.697</v>
      </c>
      <c r="Q9707" s="425">
        <v>30543689</v>
      </c>
      <c r="T9707" s="425" t="s">
        <v>5934</v>
      </c>
    </row>
    <row r="9708" spans="1:20" s="425" customFormat="1" x14ac:dyDescent="0.25">
      <c r="A9708" s="425" t="s">
        <v>637</v>
      </c>
      <c r="B9708" s="425" t="s">
        <v>998</v>
      </c>
      <c r="C9708" s="425" t="s">
        <v>639</v>
      </c>
      <c r="D9708" s="425" t="s">
        <v>651</v>
      </c>
      <c r="E9708" s="425" t="s">
        <v>652</v>
      </c>
      <c r="F9708" s="425">
        <v>528004120010</v>
      </c>
      <c r="G9708" s="425" t="s">
        <v>653</v>
      </c>
      <c r="H9708" s="425">
        <v>583608</v>
      </c>
      <c r="I9708" s="425" t="s">
        <v>203</v>
      </c>
      <c r="J9708" s="425">
        <v>202302</v>
      </c>
      <c r="K9708" s="425">
        <v>44926</v>
      </c>
      <c r="L9708" s="425" t="s">
        <v>644</v>
      </c>
      <c r="M9708" s="425">
        <v>-140000</v>
      </c>
      <c r="N9708" s="425">
        <v>-221.48</v>
      </c>
      <c r="O9708" s="425" t="s">
        <v>645</v>
      </c>
      <c r="P9708" s="432">
        <v>-213.43100000000001</v>
      </c>
      <c r="Q9708" s="425">
        <v>30543689</v>
      </c>
      <c r="T9708" s="425" t="s">
        <v>5935</v>
      </c>
    </row>
    <row r="9709" spans="1:20" s="425" customFormat="1" x14ac:dyDescent="0.25">
      <c r="A9709" s="425" t="s">
        <v>637</v>
      </c>
      <c r="B9709" s="425" t="s">
        <v>998</v>
      </c>
      <c r="C9709" s="425" t="s">
        <v>639</v>
      </c>
      <c r="D9709" s="425" t="s">
        <v>718</v>
      </c>
      <c r="E9709" s="425" t="s">
        <v>652</v>
      </c>
      <c r="F9709" s="425">
        <v>528004120010</v>
      </c>
      <c r="G9709" s="425" t="s">
        <v>653</v>
      </c>
      <c r="H9709" s="425">
        <v>583608</v>
      </c>
      <c r="I9709" s="425" t="s">
        <v>203</v>
      </c>
      <c r="J9709" s="425">
        <v>202302</v>
      </c>
      <c r="K9709" s="425">
        <v>44926</v>
      </c>
      <c r="L9709" s="425" t="s">
        <v>644</v>
      </c>
      <c r="M9709" s="425">
        <v>-600000</v>
      </c>
      <c r="N9709" s="425">
        <v>-949.19</v>
      </c>
      <c r="O9709" s="425" t="s">
        <v>645</v>
      </c>
      <c r="P9709" s="432">
        <v>-914.697</v>
      </c>
      <c r="Q9709" s="425">
        <v>30543689</v>
      </c>
      <c r="T9709" s="425" t="s">
        <v>5934</v>
      </c>
    </row>
    <row r="9710" spans="1:20" s="425" customFormat="1" x14ac:dyDescent="0.25">
      <c r="A9710" s="425" t="s">
        <v>637</v>
      </c>
      <c r="B9710" s="425" t="s">
        <v>998</v>
      </c>
      <c r="C9710" s="425" t="s">
        <v>639</v>
      </c>
      <c r="D9710" s="425" t="s">
        <v>695</v>
      </c>
      <c r="E9710" s="425" t="s">
        <v>652</v>
      </c>
      <c r="F9710" s="425">
        <v>528004120010</v>
      </c>
      <c r="G9710" s="425" t="s">
        <v>653</v>
      </c>
      <c r="H9710" s="425">
        <v>583608</v>
      </c>
      <c r="I9710" s="425" t="s">
        <v>203</v>
      </c>
      <c r="J9710" s="425">
        <v>202302</v>
      </c>
      <c r="K9710" s="425">
        <v>44926</v>
      </c>
      <c r="L9710" s="425" t="s">
        <v>644</v>
      </c>
      <c r="M9710" s="425">
        <v>-20000</v>
      </c>
      <c r="N9710" s="425">
        <v>-31.64</v>
      </c>
      <c r="O9710" s="425" t="s">
        <v>645</v>
      </c>
      <c r="P9710" s="432">
        <v>-30.49</v>
      </c>
      <c r="Q9710" s="425">
        <v>30543689</v>
      </c>
      <c r="T9710" s="425" t="s">
        <v>5931</v>
      </c>
    </row>
    <row r="9711" spans="1:20" s="425" customFormat="1" x14ac:dyDescent="0.25">
      <c r="A9711" s="425" t="s">
        <v>637</v>
      </c>
      <c r="B9711" s="425" t="s">
        <v>998</v>
      </c>
      <c r="C9711" s="425" t="s">
        <v>639</v>
      </c>
      <c r="D9711" s="425" t="s">
        <v>695</v>
      </c>
      <c r="E9711" s="425" t="s">
        <v>652</v>
      </c>
      <c r="F9711" s="425">
        <v>528004120010</v>
      </c>
      <c r="G9711" s="425" t="s">
        <v>653</v>
      </c>
      <c r="H9711" s="425">
        <v>583608</v>
      </c>
      <c r="I9711" s="425" t="s">
        <v>203</v>
      </c>
      <c r="J9711" s="425">
        <v>202302</v>
      </c>
      <c r="K9711" s="425">
        <v>44926</v>
      </c>
      <c r="L9711" s="425" t="s">
        <v>644</v>
      </c>
      <c r="M9711" s="425">
        <v>-90000</v>
      </c>
      <c r="N9711" s="425">
        <v>-142.38</v>
      </c>
      <c r="O9711" s="425" t="s">
        <v>645</v>
      </c>
      <c r="P9711" s="432">
        <v>-137.20599999999999</v>
      </c>
      <c r="Q9711" s="425">
        <v>30543689</v>
      </c>
      <c r="T9711" s="425" t="s">
        <v>5930</v>
      </c>
    </row>
    <row r="9712" spans="1:20" s="425" customFormat="1" x14ac:dyDescent="0.25">
      <c r="A9712" s="425" t="s">
        <v>637</v>
      </c>
      <c r="B9712" s="425" t="s">
        <v>754</v>
      </c>
      <c r="C9712" s="425" t="s">
        <v>639</v>
      </c>
      <c r="D9712" s="425" t="s">
        <v>651</v>
      </c>
      <c r="E9712" s="425" t="s">
        <v>667</v>
      </c>
      <c r="F9712" s="425">
        <v>528004120002</v>
      </c>
      <c r="G9712" s="425" t="s">
        <v>642</v>
      </c>
      <c r="H9712" s="425">
        <v>583135</v>
      </c>
      <c r="I9712" s="425" t="s">
        <v>31</v>
      </c>
      <c r="J9712" s="425">
        <v>202302</v>
      </c>
      <c r="K9712" s="425">
        <v>44926</v>
      </c>
      <c r="L9712" s="425" t="s">
        <v>644</v>
      </c>
      <c r="M9712" s="425">
        <v>12455.63</v>
      </c>
      <c r="N9712" s="425">
        <v>19.7</v>
      </c>
      <c r="O9712" s="425" t="s">
        <v>645</v>
      </c>
      <c r="P9712" s="432">
        <v>18.984000000000002</v>
      </c>
      <c r="Q9712" s="425">
        <v>30543689</v>
      </c>
      <c r="R9712" s="425" t="s">
        <v>646</v>
      </c>
      <c r="S9712" s="425">
        <v>8540358</v>
      </c>
      <c r="T9712" s="425" t="s">
        <v>5861</v>
      </c>
    </row>
    <row r="9713" spans="1:20" s="425" customFormat="1" x14ac:dyDescent="0.25">
      <c r="A9713" s="425" t="s">
        <v>637</v>
      </c>
      <c r="B9713" s="425" t="s">
        <v>754</v>
      </c>
      <c r="C9713" s="425" t="s">
        <v>639</v>
      </c>
      <c r="D9713" s="425" t="s">
        <v>651</v>
      </c>
      <c r="E9713" s="425" t="s">
        <v>667</v>
      </c>
      <c r="F9713" s="425">
        <v>528004120002</v>
      </c>
      <c r="G9713" s="425" t="s">
        <v>642</v>
      </c>
      <c r="H9713" s="425">
        <v>583135</v>
      </c>
      <c r="I9713" s="425" t="s">
        <v>31</v>
      </c>
      <c r="J9713" s="425">
        <v>202302</v>
      </c>
      <c r="K9713" s="425">
        <v>44926</v>
      </c>
      <c r="L9713" s="425" t="s">
        <v>644</v>
      </c>
      <c r="M9713" s="425">
        <v>14478.19</v>
      </c>
      <c r="N9713" s="425">
        <v>22.9</v>
      </c>
      <c r="O9713" s="425" t="s">
        <v>645</v>
      </c>
      <c r="P9713" s="432">
        <v>22.068000000000001</v>
      </c>
      <c r="Q9713" s="425">
        <v>30543689</v>
      </c>
      <c r="R9713" s="425" t="s">
        <v>646</v>
      </c>
      <c r="S9713" s="425">
        <v>8540399</v>
      </c>
      <c r="T9713" s="425" t="s">
        <v>5858</v>
      </c>
    </row>
    <row r="9714" spans="1:20" s="425" customFormat="1" x14ac:dyDescent="0.25">
      <c r="A9714" s="425" t="s">
        <v>637</v>
      </c>
      <c r="B9714" s="425" t="s">
        <v>754</v>
      </c>
      <c r="C9714" s="425" t="s">
        <v>639</v>
      </c>
      <c r="D9714" s="425" t="s">
        <v>640</v>
      </c>
      <c r="E9714" s="425" t="s">
        <v>689</v>
      </c>
      <c r="F9714" s="425">
        <v>528004120002</v>
      </c>
      <c r="G9714" s="425" t="s">
        <v>642</v>
      </c>
      <c r="H9714" s="425">
        <v>583156</v>
      </c>
      <c r="I9714" s="425" t="s">
        <v>690</v>
      </c>
      <c r="J9714" s="425">
        <v>202302</v>
      </c>
      <c r="K9714" s="425">
        <v>44926</v>
      </c>
      <c r="L9714" s="425" t="s">
        <v>644</v>
      </c>
      <c r="M9714" s="425">
        <v>-15997.09</v>
      </c>
      <c r="N9714" s="425">
        <v>-25.31</v>
      </c>
      <c r="O9714" s="425" t="s">
        <v>645</v>
      </c>
      <c r="P9714" s="432">
        <v>-24.39</v>
      </c>
      <c r="Q9714" s="425">
        <v>30543689</v>
      </c>
      <c r="R9714" s="425" t="s">
        <v>646</v>
      </c>
      <c r="S9714" s="425">
        <v>2032465</v>
      </c>
      <c r="T9714" s="425" t="s">
        <v>5894</v>
      </c>
    </row>
    <row r="9715" spans="1:20" s="425" customFormat="1" x14ac:dyDescent="0.25">
      <c r="A9715" s="425" t="s">
        <v>637</v>
      </c>
      <c r="B9715" s="425" t="s">
        <v>754</v>
      </c>
      <c r="C9715" s="425" t="s">
        <v>639</v>
      </c>
      <c r="D9715" s="425" t="s">
        <v>651</v>
      </c>
      <c r="E9715" s="425" t="s">
        <v>673</v>
      </c>
      <c r="F9715" s="425">
        <v>528004120002</v>
      </c>
      <c r="G9715" s="425" t="s">
        <v>642</v>
      </c>
      <c r="H9715" s="425">
        <v>583133</v>
      </c>
      <c r="I9715" s="425" t="s">
        <v>29</v>
      </c>
      <c r="J9715" s="425">
        <v>202302</v>
      </c>
      <c r="K9715" s="425">
        <v>44926</v>
      </c>
      <c r="L9715" s="425" t="s">
        <v>644</v>
      </c>
      <c r="M9715" s="425">
        <v>6985.09</v>
      </c>
      <c r="N9715" s="425">
        <v>11.05</v>
      </c>
      <c r="O9715" s="425" t="s">
        <v>645</v>
      </c>
      <c r="P9715" s="432">
        <v>10.648</v>
      </c>
      <c r="Q9715" s="425">
        <v>30543689</v>
      </c>
      <c r="R9715" s="425" t="s">
        <v>646</v>
      </c>
      <c r="S9715" s="425">
        <v>8540386</v>
      </c>
      <c r="T9715" s="425" t="s">
        <v>5848</v>
      </c>
    </row>
    <row r="9716" spans="1:20" s="425" customFormat="1" x14ac:dyDescent="0.25">
      <c r="A9716" s="425" t="s">
        <v>637</v>
      </c>
      <c r="B9716" s="425" t="s">
        <v>754</v>
      </c>
      <c r="C9716" s="425" t="s">
        <v>639</v>
      </c>
      <c r="D9716" s="425" t="s">
        <v>651</v>
      </c>
      <c r="E9716" s="425" t="s">
        <v>673</v>
      </c>
      <c r="F9716" s="425">
        <v>528004120002</v>
      </c>
      <c r="G9716" s="425" t="s">
        <v>642</v>
      </c>
      <c r="H9716" s="425">
        <v>583133</v>
      </c>
      <c r="I9716" s="425" t="s">
        <v>29</v>
      </c>
      <c r="J9716" s="425">
        <v>202302</v>
      </c>
      <c r="K9716" s="425">
        <v>44926</v>
      </c>
      <c r="L9716" s="425" t="s">
        <v>644</v>
      </c>
      <c r="M9716" s="425">
        <v>11833.74</v>
      </c>
      <c r="N9716" s="425">
        <v>18.72</v>
      </c>
      <c r="O9716" s="425" t="s">
        <v>645</v>
      </c>
      <c r="P9716" s="432">
        <v>18.04</v>
      </c>
      <c r="Q9716" s="425">
        <v>30543689</v>
      </c>
      <c r="R9716" s="425" t="s">
        <v>646</v>
      </c>
      <c r="S9716" s="425">
        <v>8540279</v>
      </c>
      <c r="T9716" s="425" t="s">
        <v>5844</v>
      </c>
    </row>
    <row r="9717" spans="1:20" s="425" customFormat="1" x14ac:dyDescent="0.25">
      <c r="A9717" s="425" t="s">
        <v>637</v>
      </c>
      <c r="B9717" s="425" t="s">
        <v>754</v>
      </c>
      <c r="C9717" s="425" t="s">
        <v>639</v>
      </c>
      <c r="D9717" s="425" t="s">
        <v>640</v>
      </c>
      <c r="E9717" s="425" t="s">
        <v>689</v>
      </c>
      <c r="F9717" s="425">
        <v>528004120002</v>
      </c>
      <c r="G9717" s="425" t="s">
        <v>642</v>
      </c>
      <c r="H9717" s="425">
        <v>856784</v>
      </c>
      <c r="I9717" s="425" t="s">
        <v>479</v>
      </c>
      <c r="J9717" s="425">
        <v>202302</v>
      </c>
      <c r="K9717" s="425">
        <v>44926</v>
      </c>
      <c r="L9717" s="425" t="s">
        <v>644</v>
      </c>
      <c r="M9717" s="425">
        <v>15997.09</v>
      </c>
      <c r="N9717" s="425">
        <v>25.31</v>
      </c>
      <c r="O9717" s="425" t="s">
        <v>645</v>
      </c>
      <c r="P9717" s="432">
        <v>24.39</v>
      </c>
      <c r="Q9717" s="425">
        <v>30543689</v>
      </c>
      <c r="R9717" s="425" t="s">
        <v>646</v>
      </c>
      <c r="S9717" s="425">
        <v>2032465</v>
      </c>
      <c r="T9717" s="425" t="s">
        <v>5894</v>
      </c>
    </row>
    <row r="9718" spans="1:20" s="425" customFormat="1" x14ac:dyDescent="0.25">
      <c r="A9718" s="425" t="s">
        <v>637</v>
      </c>
      <c r="B9718" s="425" t="s">
        <v>831</v>
      </c>
      <c r="C9718" s="425" t="s">
        <v>639</v>
      </c>
      <c r="D9718" s="425" t="s">
        <v>640</v>
      </c>
      <c r="E9718" s="425" t="s">
        <v>689</v>
      </c>
      <c r="F9718" s="425">
        <v>528004120002</v>
      </c>
      <c r="G9718" s="425" t="s">
        <v>642</v>
      </c>
      <c r="H9718" s="425">
        <v>856784</v>
      </c>
      <c r="I9718" s="425" t="s">
        <v>479</v>
      </c>
      <c r="J9718" s="425">
        <v>202302</v>
      </c>
      <c r="K9718" s="425">
        <v>44926</v>
      </c>
      <c r="L9718" s="425" t="s">
        <v>644</v>
      </c>
      <c r="M9718" s="425">
        <v>9090.7099999999991</v>
      </c>
      <c r="N9718" s="425">
        <v>14.38</v>
      </c>
      <c r="O9718" s="425" t="s">
        <v>645</v>
      </c>
      <c r="P9718" s="432">
        <v>13.856999999999999</v>
      </c>
      <c r="Q9718" s="425">
        <v>30543689</v>
      </c>
      <c r="R9718" s="425" t="s">
        <v>646</v>
      </c>
      <c r="S9718" s="425">
        <v>2032465</v>
      </c>
      <c r="T9718" s="425" t="s">
        <v>5865</v>
      </c>
    </row>
    <row r="9719" spans="1:20" s="425" customFormat="1" x14ac:dyDescent="0.25">
      <c r="A9719" s="425" t="s">
        <v>637</v>
      </c>
      <c r="B9719" s="425" t="s">
        <v>831</v>
      </c>
      <c r="C9719" s="425" t="s">
        <v>639</v>
      </c>
      <c r="D9719" s="425" t="s">
        <v>640</v>
      </c>
      <c r="E9719" s="425" t="s">
        <v>667</v>
      </c>
      <c r="F9719" s="425">
        <v>528004120002</v>
      </c>
      <c r="G9719" s="425" t="s">
        <v>642</v>
      </c>
      <c r="H9719" s="425">
        <v>583149</v>
      </c>
      <c r="I9719" s="425" t="s">
        <v>680</v>
      </c>
      <c r="J9719" s="425">
        <v>202302</v>
      </c>
      <c r="K9719" s="425">
        <v>44926</v>
      </c>
      <c r="L9719" s="425" t="s">
        <v>644</v>
      </c>
      <c r="M9719" s="425">
        <v>-7495.36</v>
      </c>
      <c r="N9719" s="425">
        <v>-11.86</v>
      </c>
      <c r="O9719" s="425" t="s">
        <v>645</v>
      </c>
      <c r="P9719" s="432">
        <v>-11.429</v>
      </c>
      <c r="Q9719" s="425">
        <v>30543689</v>
      </c>
      <c r="R9719" s="425" t="s">
        <v>646</v>
      </c>
      <c r="S9719" s="425">
        <v>8540358</v>
      </c>
      <c r="T9719" s="425" t="s">
        <v>5869</v>
      </c>
    </row>
    <row r="9720" spans="1:20" s="425" customFormat="1" x14ac:dyDescent="0.25">
      <c r="A9720" s="425" t="s">
        <v>637</v>
      </c>
      <c r="B9720" s="425" t="s">
        <v>831</v>
      </c>
      <c r="C9720" s="425" t="s">
        <v>639</v>
      </c>
      <c r="D9720" s="425" t="s">
        <v>640</v>
      </c>
      <c r="E9720" s="425" t="s">
        <v>667</v>
      </c>
      <c r="F9720" s="425">
        <v>528004120002</v>
      </c>
      <c r="G9720" s="425" t="s">
        <v>642</v>
      </c>
      <c r="H9720" s="425">
        <v>583149</v>
      </c>
      <c r="I9720" s="425" t="s">
        <v>680</v>
      </c>
      <c r="J9720" s="425">
        <v>202302</v>
      </c>
      <c r="K9720" s="425">
        <v>44926</v>
      </c>
      <c r="L9720" s="425" t="s">
        <v>644</v>
      </c>
      <c r="M9720" s="425">
        <v>-8754.6299999999992</v>
      </c>
      <c r="N9720" s="425">
        <v>-13.85</v>
      </c>
      <c r="O9720" s="425" t="s">
        <v>645</v>
      </c>
      <c r="P9720" s="432">
        <v>-13.347</v>
      </c>
      <c r="Q9720" s="425">
        <v>30543689</v>
      </c>
      <c r="R9720" s="425" t="s">
        <v>646</v>
      </c>
      <c r="S9720" s="425">
        <v>8540392</v>
      </c>
      <c r="T9720" s="425" t="s">
        <v>5868</v>
      </c>
    </row>
    <row r="9721" spans="1:20" s="425" customFormat="1" x14ac:dyDescent="0.25">
      <c r="A9721" s="425" t="s">
        <v>637</v>
      </c>
      <c r="B9721" s="425" t="s">
        <v>831</v>
      </c>
      <c r="C9721" s="425" t="s">
        <v>639</v>
      </c>
      <c r="D9721" s="425" t="s">
        <v>640</v>
      </c>
      <c r="E9721" s="425" t="s">
        <v>689</v>
      </c>
      <c r="F9721" s="425">
        <v>528004120002</v>
      </c>
      <c r="G9721" s="425" t="s">
        <v>642</v>
      </c>
      <c r="H9721" s="425">
        <v>583156</v>
      </c>
      <c r="I9721" s="425" t="s">
        <v>690</v>
      </c>
      <c r="J9721" s="425">
        <v>202302</v>
      </c>
      <c r="K9721" s="425">
        <v>44926</v>
      </c>
      <c r="L9721" s="425" t="s">
        <v>644</v>
      </c>
      <c r="M9721" s="425">
        <v>-9090.7099999999991</v>
      </c>
      <c r="N9721" s="425">
        <v>-14.38</v>
      </c>
      <c r="O9721" s="425" t="s">
        <v>645</v>
      </c>
      <c r="P9721" s="432">
        <v>-13.856999999999999</v>
      </c>
      <c r="Q9721" s="425">
        <v>30543689</v>
      </c>
      <c r="R9721" s="425" t="s">
        <v>646</v>
      </c>
      <c r="S9721" s="425">
        <v>2032465</v>
      </c>
      <c r="T9721" s="425" t="s">
        <v>5865</v>
      </c>
    </row>
    <row r="9722" spans="1:20" s="425" customFormat="1" x14ac:dyDescent="0.25">
      <c r="A9722" s="425" t="s">
        <v>637</v>
      </c>
      <c r="B9722" s="425" t="s">
        <v>736</v>
      </c>
      <c r="C9722" s="425" t="s">
        <v>639</v>
      </c>
      <c r="D9722" s="425" t="s">
        <v>651</v>
      </c>
      <c r="E9722" s="425" t="s">
        <v>673</v>
      </c>
      <c r="F9722" s="425">
        <v>528004120002</v>
      </c>
      <c r="G9722" s="425" t="s">
        <v>642</v>
      </c>
      <c r="H9722" s="425">
        <v>583133</v>
      </c>
      <c r="I9722" s="425" t="s">
        <v>29</v>
      </c>
      <c r="J9722" s="425">
        <v>202302</v>
      </c>
      <c r="K9722" s="425">
        <v>44926</v>
      </c>
      <c r="L9722" s="425" t="s">
        <v>644</v>
      </c>
      <c r="M9722" s="425">
        <v>11315.79</v>
      </c>
      <c r="N9722" s="425">
        <v>17.899999999999999</v>
      </c>
      <c r="O9722" s="425" t="s">
        <v>645</v>
      </c>
      <c r="P9722" s="432">
        <v>17.25</v>
      </c>
      <c r="Q9722" s="425">
        <v>30543689</v>
      </c>
      <c r="R9722" s="425" t="s">
        <v>646</v>
      </c>
      <c r="S9722" s="425">
        <v>8540386</v>
      </c>
      <c r="T9722" s="425" t="s">
        <v>5898</v>
      </c>
    </row>
    <row r="9723" spans="1:20" s="425" customFormat="1" x14ac:dyDescent="0.25">
      <c r="A9723" s="425" t="s">
        <v>637</v>
      </c>
      <c r="B9723" s="425" t="s">
        <v>736</v>
      </c>
      <c r="C9723" s="425" t="s">
        <v>639</v>
      </c>
      <c r="D9723" s="425" t="s">
        <v>651</v>
      </c>
      <c r="E9723" s="425" t="s">
        <v>673</v>
      </c>
      <c r="F9723" s="425">
        <v>528004120002</v>
      </c>
      <c r="G9723" s="425" t="s">
        <v>642</v>
      </c>
      <c r="H9723" s="425">
        <v>583133</v>
      </c>
      <c r="I9723" s="425" t="s">
        <v>29</v>
      </c>
      <c r="J9723" s="425">
        <v>202302</v>
      </c>
      <c r="K9723" s="425">
        <v>44926</v>
      </c>
      <c r="L9723" s="425" t="s">
        <v>644</v>
      </c>
      <c r="M9723" s="425">
        <v>12972.07</v>
      </c>
      <c r="N9723" s="425">
        <v>20.52</v>
      </c>
      <c r="O9723" s="425" t="s">
        <v>645</v>
      </c>
      <c r="P9723" s="432">
        <v>19.774000000000001</v>
      </c>
      <c r="Q9723" s="425">
        <v>30543689</v>
      </c>
      <c r="R9723" s="425" t="s">
        <v>646</v>
      </c>
      <c r="S9723" s="425">
        <v>8540279</v>
      </c>
      <c r="T9723" s="425" t="s">
        <v>5888</v>
      </c>
    </row>
    <row r="9724" spans="1:20" s="425" customFormat="1" x14ac:dyDescent="0.25">
      <c r="A9724" s="425" t="s">
        <v>637</v>
      </c>
      <c r="B9724" s="425" t="s">
        <v>736</v>
      </c>
      <c r="C9724" s="425" t="s">
        <v>639</v>
      </c>
      <c r="D9724" s="425" t="s">
        <v>651</v>
      </c>
      <c r="E9724" s="425" t="s">
        <v>667</v>
      </c>
      <c r="F9724" s="425">
        <v>528004120002</v>
      </c>
      <c r="G9724" s="425" t="s">
        <v>642</v>
      </c>
      <c r="H9724" s="425">
        <v>583149</v>
      </c>
      <c r="I9724" s="425" t="s">
        <v>680</v>
      </c>
      <c r="J9724" s="425">
        <v>202302</v>
      </c>
      <c r="K9724" s="425">
        <v>44926</v>
      </c>
      <c r="L9724" s="425" t="s">
        <v>644</v>
      </c>
      <c r="M9724" s="425">
        <v>-23454.55</v>
      </c>
      <c r="N9724" s="425">
        <v>-37.1</v>
      </c>
      <c r="O9724" s="425" t="s">
        <v>645</v>
      </c>
      <c r="P9724" s="432">
        <v>-35.752000000000002</v>
      </c>
      <c r="Q9724" s="425">
        <v>30543689</v>
      </c>
      <c r="R9724" s="425" t="s">
        <v>646</v>
      </c>
      <c r="S9724" s="425">
        <v>8540399</v>
      </c>
      <c r="T9724" s="425" t="s">
        <v>5904</v>
      </c>
    </row>
    <row r="9725" spans="1:20" s="425" customFormat="1" x14ac:dyDescent="0.25">
      <c r="A9725" s="425" t="s">
        <v>637</v>
      </c>
      <c r="B9725" s="425" t="s">
        <v>754</v>
      </c>
      <c r="C9725" s="425" t="s">
        <v>639</v>
      </c>
      <c r="D9725" s="425" t="s">
        <v>640</v>
      </c>
      <c r="E9725" s="425" t="s">
        <v>667</v>
      </c>
      <c r="F9725" s="425">
        <v>528004120002</v>
      </c>
      <c r="G9725" s="425" t="s">
        <v>642</v>
      </c>
      <c r="H9725" s="425">
        <v>583149</v>
      </c>
      <c r="I9725" s="425" t="s">
        <v>680</v>
      </c>
      <c r="J9725" s="425">
        <v>202302</v>
      </c>
      <c r="K9725" s="425">
        <v>44926</v>
      </c>
      <c r="L9725" s="425" t="s">
        <v>644</v>
      </c>
      <c r="M9725" s="425">
        <v>-11585.61</v>
      </c>
      <c r="N9725" s="425">
        <v>-18.329999999999998</v>
      </c>
      <c r="O9725" s="425" t="s">
        <v>645</v>
      </c>
      <c r="P9725" s="432">
        <v>-17.664000000000001</v>
      </c>
      <c r="Q9725" s="425">
        <v>30543689</v>
      </c>
      <c r="R9725" s="425" t="s">
        <v>646</v>
      </c>
      <c r="S9725" s="425">
        <v>8540392</v>
      </c>
      <c r="T9725" s="425" t="s">
        <v>5885</v>
      </c>
    </row>
    <row r="9726" spans="1:20" s="425" customFormat="1" x14ac:dyDescent="0.25">
      <c r="A9726" s="425" t="s">
        <v>637</v>
      </c>
      <c r="B9726" s="425" t="s">
        <v>736</v>
      </c>
      <c r="C9726" s="425" t="s">
        <v>639</v>
      </c>
      <c r="D9726" s="425" t="s">
        <v>651</v>
      </c>
      <c r="E9726" s="425" t="s">
        <v>667</v>
      </c>
      <c r="F9726" s="425">
        <v>528004120002</v>
      </c>
      <c r="G9726" s="425" t="s">
        <v>642</v>
      </c>
      <c r="H9726" s="425">
        <v>583149</v>
      </c>
      <c r="I9726" s="425" t="s">
        <v>680</v>
      </c>
      <c r="J9726" s="425">
        <v>202302</v>
      </c>
      <c r="K9726" s="425">
        <v>44926</v>
      </c>
      <c r="L9726" s="425" t="s">
        <v>644</v>
      </c>
      <c r="M9726" s="425">
        <v>-7938.46</v>
      </c>
      <c r="N9726" s="425">
        <v>-12.56</v>
      </c>
      <c r="O9726" s="425" t="s">
        <v>645</v>
      </c>
      <c r="P9726" s="432">
        <v>-12.103999999999999</v>
      </c>
      <c r="Q9726" s="425">
        <v>30543689</v>
      </c>
      <c r="R9726" s="425" t="s">
        <v>646</v>
      </c>
      <c r="S9726" s="425">
        <v>8540358</v>
      </c>
      <c r="T9726" s="425" t="s">
        <v>5884</v>
      </c>
    </row>
    <row r="9727" spans="1:20" s="425" customFormat="1" x14ac:dyDescent="0.25">
      <c r="A9727" s="425" t="s">
        <v>637</v>
      </c>
      <c r="B9727" s="425" t="s">
        <v>736</v>
      </c>
      <c r="C9727" s="425" t="s">
        <v>639</v>
      </c>
      <c r="D9727" s="425" t="s">
        <v>640</v>
      </c>
      <c r="E9727" s="425" t="s">
        <v>667</v>
      </c>
      <c r="F9727" s="425">
        <v>528004120002</v>
      </c>
      <c r="G9727" s="425" t="s">
        <v>642</v>
      </c>
      <c r="H9727" s="425">
        <v>583149</v>
      </c>
      <c r="I9727" s="425" t="s">
        <v>680</v>
      </c>
      <c r="J9727" s="425">
        <v>202302</v>
      </c>
      <c r="K9727" s="425">
        <v>44926</v>
      </c>
      <c r="L9727" s="425" t="s">
        <v>644</v>
      </c>
      <c r="M9727" s="425">
        <v>-14770.99</v>
      </c>
      <c r="N9727" s="425">
        <v>-23.37</v>
      </c>
      <c r="O9727" s="425" t="s">
        <v>645</v>
      </c>
      <c r="P9727" s="432">
        <v>-22.521000000000001</v>
      </c>
      <c r="Q9727" s="425">
        <v>30543689</v>
      </c>
      <c r="R9727" s="425" t="s">
        <v>646</v>
      </c>
      <c r="S9727" s="425">
        <v>8540392</v>
      </c>
      <c r="T9727" s="425" t="s">
        <v>5877</v>
      </c>
    </row>
    <row r="9728" spans="1:20" s="425" customFormat="1" x14ac:dyDescent="0.25">
      <c r="A9728" s="425" t="s">
        <v>637</v>
      </c>
      <c r="B9728" s="425" t="s">
        <v>736</v>
      </c>
      <c r="C9728" s="425" t="s">
        <v>639</v>
      </c>
      <c r="D9728" s="425" t="s">
        <v>651</v>
      </c>
      <c r="E9728" s="425" t="s">
        <v>667</v>
      </c>
      <c r="F9728" s="425">
        <v>528004120002</v>
      </c>
      <c r="G9728" s="425" t="s">
        <v>642</v>
      </c>
      <c r="H9728" s="425">
        <v>583135</v>
      </c>
      <c r="I9728" s="425" t="s">
        <v>31</v>
      </c>
      <c r="J9728" s="425">
        <v>202302</v>
      </c>
      <c r="K9728" s="425">
        <v>44926</v>
      </c>
      <c r="L9728" s="425" t="s">
        <v>644</v>
      </c>
      <c r="M9728" s="425">
        <v>23454.55</v>
      </c>
      <c r="N9728" s="425">
        <v>37.1</v>
      </c>
      <c r="O9728" s="425" t="s">
        <v>645</v>
      </c>
      <c r="P9728" s="432">
        <v>35.752000000000002</v>
      </c>
      <c r="Q9728" s="425">
        <v>30543689</v>
      </c>
      <c r="R9728" s="425" t="s">
        <v>646</v>
      </c>
      <c r="S9728" s="425">
        <v>8540399</v>
      </c>
      <c r="T9728" s="425" t="s">
        <v>5904</v>
      </c>
    </row>
    <row r="9729" spans="1:20" s="425" customFormat="1" x14ac:dyDescent="0.25">
      <c r="A9729" s="425" t="s">
        <v>637</v>
      </c>
      <c r="B9729" s="425" t="s">
        <v>754</v>
      </c>
      <c r="C9729" s="425" t="s">
        <v>639</v>
      </c>
      <c r="D9729" s="425" t="s">
        <v>640</v>
      </c>
      <c r="E9729" s="425" t="s">
        <v>667</v>
      </c>
      <c r="F9729" s="425">
        <v>528004120002</v>
      </c>
      <c r="G9729" s="425" t="s">
        <v>642</v>
      </c>
      <c r="H9729" s="425">
        <v>583135</v>
      </c>
      <c r="I9729" s="425" t="s">
        <v>31</v>
      </c>
      <c r="J9729" s="425">
        <v>202302</v>
      </c>
      <c r="K9729" s="425">
        <v>44926</v>
      </c>
      <c r="L9729" s="425" t="s">
        <v>644</v>
      </c>
      <c r="M9729" s="425">
        <v>11585.61</v>
      </c>
      <c r="N9729" s="425">
        <v>18.329999999999998</v>
      </c>
      <c r="O9729" s="425" t="s">
        <v>645</v>
      </c>
      <c r="P9729" s="432">
        <v>17.664000000000001</v>
      </c>
      <c r="Q9729" s="425">
        <v>30543689</v>
      </c>
      <c r="R9729" s="425" t="s">
        <v>646</v>
      </c>
      <c r="S9729" s="425">
        <v>8540392</v>
      </c>
      <c r="T9729" s="425" t="s">
        <v>5885</v>
      </c>
    </row>
    <row r="9730" spans="1:20" s="425" customFormat="1" x14ac:dyDescent="0.25">
      <c r="A9730" s="425" t="s">
        <v>637</v>
      </c>
      <c r="B9730" s="425" t="s">
        <v>736</v>
      </c>
      <c r="C9730" s="425" t="s">
        <v>639</v>
      </c>
      <c r="D9730" s="425" t="s">
        <v>651</v>
      </c>
      <c r="E9730" s="425" t="s">
        <v>667</v>
      </c>
      <c r="F9730" s="425">
        <v>528004120002</v>
      </c>
      <c r="G9730" s="425" t="s">
        <v>642</v>
      </c>
      <c r="H9730" s="425">
        <v>583135</v>
      </c>
      <c r="I9730" s="425" t="s">
        <v>31</v>
      </c>
      <c r="J9730" s="425">
        <v>202302</v>
      </c>
      <c r="K9730" s="425">
        <v>44926</v>
      </c>
      <c r="L9730" s="425" t="s">
        <v>644</v>
      </c>
      <c r="M9730" s="425">
        <v>7938.46</v>
      </c>
      <c r="N9730" s="425">
        <v>12.56</v>
      </c>
      <c r="O9730" s="425" t="s">
        <v>645</v>
      </c>
      <c r="P9730" s="432">
        <v>12.103999999999999</v>
      </c>
      <c r="Q9730" s="425">
        <v>30543689</v>
      </c>
      <c r="R9730" s="425" t="s">
        <v>646</v>
      </c>
      <c r="S9730" s="425">
        <v>8540358</v>
      </c>
      <c r="T9730" s="425" t="s">
        <v>5884</v>
      </c>
    </row>
    <row r="9731" spans="1:20" s="425" customFormat="1" x14ac:dyDescent="0.25">
      <c r="A9731" s="425" t="s">
        <v>637</v>
      </c>
      <c r="B9731" s="425" t="s">
        <v>736</v>
      </c>
      <c r="C9731" s="425" t="s">
        <v>639</v>
      </c>
      <c r="D9731" s="425" t="s">
        <v>651</v>
      </c>
      <c r="E9731" s="425" t="s">
        <v>673</v>
      </c>
      <c r="F9731" s="425">
        <v>528004120002</v>
      </c>
      <c r="G9731" s="425" t="s">
        <v>642</v>
      </c>
      <c r="H9731" s="425">
        <v>583148</v>
      </c>
      <c r="I9731" s="425" t="s">
        <v>699</v>
      </c>
      <c r="J9731" s="425">
        <v>202302</v>
      </c>
      <c r="K9731" s="425">
        <v>44926</v>
      </c>
      <c r="L9731" s="425" t="s">
        <v>644</v>
      </c>
      <c r="M9731" s="425">
        <v>-11315.79</v>
      </c>
      <c r="N9731" s="425">
        <v>-17.899999999999999</v>
      </c>
      <c r="O9731" s="425" t="s">
        <v>645</v>
      </c>
      <c r="P9731" s="432">
        <v>-17.25</v>
      </c>
      <c r="Q9731" s="425">
        <v>30543689</v>
      </c>
      <c r="R9731" s="425" t="s">
        <v>646</v>
      </c>
      <c r="S9731" s="425">
        <v>8540386</v>
      </c>
      <c r="T9731" s="425" t="s">
        <v>5898</v>
      </c>
    </row>
    <row r="9732" spans="1:20" s="425" customFormat="1" x14ac:dyDescent="0.25">
      <c r="A9732" s="425" t="s">
        <v>637</v>
      </c>
      <c r="B9732" s="425" t="s">
        <v>736</v>
      </c>
      <c r="C9732" s="425" t="s">
        <v>639</v>
      </c>
      <c r="D9732" s="425" t="s">
        <v>651</v>
      </c>
      <c r="E9732" s="425" t="s">
        <v>673</v>
      </c>
      <c r="F9732" s="425">
        <v>528004120002</v>
      </c>
      <c r="G9732" s="425" t="s">
        <v>642</v>
      </c>
      <c r="H9732" s="425">
        <v>583148</v>
      </c>
      <c r="I9732" s="425" t="s">
        <v>699</v>
      </c>
      <c r="J9732" s="425">
        <v>202302</v>
      </c>
      <c r="K9732" s="425">
        <v>44926</v>
      </c>
      <c r="L9732" s="425" t="s">
        <v>644</v>
      </c>
      <c r="M9732" s="425">
        <v>-12972.07</v>
      </c>
      <c r="N9732" s="425">
        <v>-20.52</v>
      </c>
      <c r="O9732" s="425" t="s">
        <v>645</v>
      </c>
      <c r="P9732" s="432">
        <v>-19.774000000000001</v>
      </c>
      <c r="Q9732" s="425">
        <v>30543689</v>
      </c>
      <c r="R9732" s="425" t="s">
        <v>646</v>
      </c>
      <c r="S9732" s="425">
        <v>8540279</v>
      </c>
      <c r="T9732" s="425" t="s">
        <v>5888</v>
      </c>
    </row>
    <row r="9733" spans="1:20" s="425" customFormat="1" x14ac:dyDescent="0.25">
      <c r="A9733" s="425" t="s">
        <v>637</v>
      </c>
      <c r="B9733" s="425" t="s">
        <v>736</v>
      </c>
      <c r="C9733" s="425" t="s">
        <v>639</v>
      </c>
      <c r="D9733" s="425" t="s">
        <v>640</v>
      </c>
      <c r="E9733" s="425" t="s">
        <v>667</v>
      </c>
      <c r="F9733" s="425">
        <v>528004120002</v>
      </c>
      <c r="G9733" s="425" t="s">
        <v>642</v>
      </c>
      <c r="H9733" s="425">
        <v>583135</v>
      </c>
      <c r="I9733" s="425" t="s">
        <v>31</v>
      </c>
      <c r="J9733" s="425">
        <v>202302</v>
      </c>
      <c r="K9733" s="425">
        <v>44926</v>
      </c>
      <c r="L9733" s="425" t="s">
        <v>644</v>
      </c>
      <c r="M9733" s="425">
        <v>14770.99</v>
      </c>
      <c r="N9733" s="425">
        <v>23.37</v>
      </c>
      <c r="O9733" s="425" t="s">
        <v>645</v>
      </c>
      <c r="P9733" s="432">
        <v>22.521000000000001</v>
      </c>
      <c r="Q9733" s="425">
        <v>30543689</v>
      </c>
      <c r="R9733" s="425" t="s">
        <v>646</v>
      </c>
      <c r="S9733" s="425">
        <v>8540392</v>
      </c>
      <c r="T9733" s="425" t="s">
        <v>5877</v>
      </c>
    </row>
    <row r="9734" spans="1:20" s="425" customFormat="1" x14ac:dyDescent="0.25">
      <c r="A9734" s="425" t="s">
        <v>637</v>
      </c>
      <c r="B9734" s="425" t="s">
        <v>831</v>
      </c>
      <c r="C9734" s="425" t="s">
        <v>639</v>
      </c>
      <c r="D9734" s="425" t="s">
        <v>651</v>
      </c>
      <c r="E9734" s="425" t="s">
        <v>667</v>
      </c>
      <c r="F9734" s="425">
        <v>528004120002</v>
      </c>
      <c r="G9734" s="425" t="s">
        <v>642</v>
      </c>
      <c r="H9734" s="425">
        <v>583149</v>
      </c>
      <c r="I9734" s="425" t="s">
        <v>680</v>
      </c>
      <c r="J9734" s="425">
        <v>202302</v>
      </c>
      <c r="K9734" s="425">
        <v>44926</v>
      </c>
      <c r="L9734" s="425" t="s">
        <v>644</v>
      </c>
      <c r="M9734" s="425">
        <v>-8965.49</v>
      </c>
      <c r="N9734" s="425">
        <v>-14.18</v>
      </c>
      <c r="O9734" s="425" t="s">
        <v>645</v>
      </c>
      <c r="P9734" s="432">
        <v>-13.664999999999999</v>
      </c>
      <c r="Q9734" s="425">
        <v>30543689</v>
      </c>
      <c r="R9734" s="425" t="s">
        <v>646</v>
      </c>
      <c r="S9734" s="425">
        <v>8540399</v>
      </c>
      <c r="T9734" s="425" t="s">
        <v>5925</v>
      </c>
    </row>
    <row r="9735" spans="1:20" s="425" customFormat="1" x14ac:dyDescent="0.25">
      <c r="A9735" s="425" t="s">
        <v>637</v>
      </c>
      <c r="B9735" s="425" t="s">
        <v>736</v>
      </c>
      <c r="C9735" s="425" t="s">
        <v>639</v>
      </c>
      <c r="D9735" s="425" t="s">
        <v>640</v>
      </c>
      <c r="E9735" s="425" t="s">
        <v>689</v>
      </c>
      <c r="F9735" s="425">
        <v>528004120002</v>
      </c>
      <c r="G9735" s="425" t="s">
        <v>642</v>
      </c>
      <c r="H9735" s="425">
        <v>583156</v>
      </c>
      <c r="I9735" s="425" t="s">
        <v>690</v>
      </c>
      <c r="J9735" s="425">
        <v>202302</v>
      </c>
      <c r="K9735" s="425">
        <v>44926</v>
      </c>
      <c r="L9735" s="425" t="s">
        <v>644</v>
      </c>
      <c r="M9735" s="425">
        <v>-18763.64</v>
      </c>
      <c r="N9735" s="425">
        <v>-29.68</v>
      </c>
      <c r="O9735" s="425" t="s">
        <v>645</v>
      </c>
      <c r="P9735" s="432">
        <v>-28.600999999999999</v>
      </c>
      <c r="Q9735" s="425">
        <v>30543689</v>
      </c>
      <c r="R9735" s="425" t="s">
        <v>646</v>
      </c>
      <c r="S9735" s="425">
        <v>2032465</v>
      </c>
      <c r="T9735" s="425" t="s">
        <v>5878</v>
      </c>
    </row>
    <row r="9736" spans="1:20" s="425" customFormat="1" x14ac:dyDescent="0.25">
      <c r="A9736" s="425" t="s">
        <v>637</v>
      </c>
      <c r="B9736" s="425" t="s">
        <v>831</v>
      </c>
      <c r="C9736" s="425" t="s">
        <v>639</v>
      </c>
      <c r="D9736" s="425" t="s">
        <v>651</v>
      </c>
      <c r="E9736" s="425" t="s">
        <v>673</v>
      </c>
      <c r="F9736" s="425">
        <v>528004120002</v>
      </c>
      <c r="G9736" s="425" t="s">
        <v>642</v>
      </c>
      <c r="H9736" s="425">
        <v>583148</v>
      </c>
      <c r="I9736" s="425" t="s">
        <v>699</v>
      </c>
      <c r="J9736" s="425">
        <v>202302</v>
      </c>
      <c r="K9736" s="425">
        <v>44926</v>
      </c>
      <c r="L9736" s="425" t="s">
        <v>644</v>
      </c>
      <c r="M9736" s="425">
        <v>-4242.67</v>
      </c>
      <c r="N9736" s="425">
        <v>-6.71</v>
      </c>
      <c r="O9736" s="425" t="s">
        <v>645</v>
      </c>
      <c r="P9736" s="432">
        <v>-6.4660000000000002</v>
      </c>
      <c r="Q9736" s="425">
        <v>30543689</v>
      </c>
      <c r="R9736" s="425" t="s">
        <v>646</v>
      </c>
      <c r="S9736" s="425">
        <v>8540386</v>
      </c>
      <c r="T9736" s="425" t="s">
        <v>5926</v>
      </c>
    </row>
    <row r="9737" spans="1:20" s="425" customFormat="1" x14ac:dyDescent="0.25">
      <c r="A9737" s="425" t="s">
        <v>637</v>
      </c>
      <c r="B9737" s="425" t="s">
        <v>831</v>
      </c>
      <c r="C9737" s="425" t="s">
        <v>639</v>
      </c>
      <c r="D9737" s="425" t="s">
        <v>651</v>
      </c>
      <c r="E9737" s="425" t="s">
        <v>673</v>
      </c>
      <c r="F9737" s="425">
        <v>528004120002</v>
      </c>
      <c r="G9737" s="425" t="s">
        <v>642</v>
      </c>
      <c r="H9737" s="425">
        <v>583148</v>
      </c>
      <c r="I9737" s="425" t="s">
        <v>699</v>
      </c>
      <c r="J9737" s="425">
        <v>202302</v>
      </c>
      <c r="K9737" s="425">
        <v>44926</v>
      </c>
      <c r="L9737" s="425" t="s">
        <v>644</v>
      </c>
      <c r="M9737" s="425">
        <v>-39672.980000000003</v>
      </c>
      <c r="N9737" s="425">
        <v>-62.76</v>
      </c>
      <c r="O9737" s="425" t="s">
        <v>645</v>
      </c>
      <c r="P9737" s="432">
        <v>-60.478999999999999</v>
      </c>
      <c r="Q9737" s="425">
        <v>30543689</v>
      </c>
      <c r="R9737" s="425" t="s">
        <v>646</v>
      </c>
      <c r="S9737" s="425">
        <v>2046481</v>
      </c>
      <c r="T9737" s="425" t="s">
        <v>5924</v>
      </c>
    </row>
    <row r="9738" spans="1:20" s="425" customFormat="1" x14ac:dyDescent="0.25">
      <c r="A9738" s="425" t="s">
        <v>637</v>
      </c>
      <c r="B9738" s="425" t="s">
        <v>831</v>
      </c>
      <c r="C9738" s="425" t="s">
        <v>639</v>
      </c>
      <c r="D9738" s="425" t="s">
        <v>651</v>
      </c>
      <c r="E9738" s="425" t="s">
        <v>673</v>
      </c>
      <c r="F9738" s="425">
        <v>528004120002</v>
      </c>
      <c r="G9738" s="425" t="s">
        <v>642</v>
      </c>
      <c r="H9738" s="425">
        <v>583148</v>
      </c>
      <c r="I9738" s="425" t="s">
        <v>699</v>
      </c>
      <c r="J9738" s="425">
        <v>202302</v>
      </c>
      <c r="K9738" s="425">
        <v>44926</v>
      </c>
      <c r="L9738" s="425" t="s">
        <v>644</v>
      </c>
      <c r="M9738" s="425">
        <v>-6229.83</v>
      </c>
      <c r="N9738" s="425">
        <v>-9.86</v>
      </c>
      <c r="O9738" s="425" t="s">
        <v>645</v>
      </c>
      <c r="P9738" s="432">
        <v>-9.5020000000000007</v>
      </c>
      <c r="Q9738" s="425">
        <v>30543689</v>
      </c>
      <c r="R9738" s="425" t="s">
        <v>646</v>
      </c>
      <c r="S9738" s="425">
        <v>8540279</v>
      </c>
      <c r="T9738" s="425" t="s">
        <v>5920</v>
      </c>
    </row>
    <row r="9739" spans="1:20" s="425" customFormat="1" x14ac:dyDescent="0.25">
      <c r="A9739" s="425" t="s">
        <v>637</v>
      </c>
      <c r="B9739" s="425" t="s">
        <v>736</v>
      </c>
      <c r="C9739" s="425" t="s">
        <v>639</v>
      </c>
      <c r="D9739" s="425" t="s">
        <v>640</v>
      </c>
      <c r="E9739" s="425" t="s">
        <v>689</v>
      </c>
      <c r="F9739" s="425">
        <v>528004120002</v>
      </c>
      <c r="G9739" s="425" t="s">
        <v>642</v>
      </c>
      <c r="H9739" s="425">
        <v>856784</v>
      </c>
      <c r="I9739" s="425" t="s">
        <v>479</v>
      </c>
      <c r="J9739" s="425">
        <v>202302</v>
      </c>
      <c r="K9739" s="425">
        <v>44926</v>
      </c>
      <c r="L9739" s="425" t="s">
        <v>644</v>
      </c>
      <c r="M9739" s="425">
        <v>18763.64</v>
      </c>
      <c r="N9739" s="425">
        <v>29.68</v>
      </c>
      <c r="O9739" s="425" t="s">
        <v>645</v>
      </c>
      <c r="P9739" s="432">
        <v>28.600999999999999</v>
      </c>
      <c r="Q9739" s="425">
        <v>30543689</v>
      </c>
      <c r="R9739" s="425" t="s">
        <v>646</v>
      </c>
      <c r="S9739" s="425">
        <v>2032465</v>
      </c>
      <c r="T9739" s="425" t="s">
        <v>5878</v>
      </c>
    </row>
    <row r="9740" spans="1:20" s="425" customFormat="1" x14ac:dyDescent="0.25">
      <c r="A9740" s="425" t="s">
        <v>637</v>
      </c>
      <c r="B9740" s="425" t="s">
        <v>831</v>
      </c>
      <c r="C9740" s="425" t="s">
        <v>639</v>
      </c>
      <c r="D9740" s="425" t="s">
        <v>651</v>
      </c>
      <c r="E9740" s="425" t="s">
        <v>673</v>
      </c>
      <c r="F9740" s="425">
        <v>528004120002</v>
      </c>
      <c r="G9740" s="425" t="s">
        <v>642</v>
      </c>
      <c r="H9740" s="425">
        <v>583133</v>
      </c>
      <c r="I9740" s="425" t="s">
        <v>29</v>
      </c>
      <c r="J9740" s="425">
        <v>202302</v>
      </c>
      <c r="K9740" s="425">
        <v>44926</v>
      </c>
      <c r="L9740" s="425" t="s">
        <v>644</v>
      </c>
      <c r="M9740" s="425">
        <v>4242.67</v>
      </c>
      <c r="N9740" s="425">
        <v>6.71</v>
      </c>
      <c r="O9740" s="425" t="s">
        <v>645</v>
      </c>
      <c r="P9740" s="432">
        <v>6.4660000000000002</v>
      </c>
      <c r="Q9740" s="425">
        <v>30543689</v>
      </c>
      <c r="R9740" s="425" t="s">
        <v>646</v>
      </c>
      <c r="S9740" s="425">
        <v>8540386</v>
      </c>
      <c r="T9740" s="425" t="s">
        <v>5926</v>
      </c>
    </row>
    <row r="9741" spans="1:20" s="425" customFormat="1" x14ac:dyDescent="0.25">
      <c r="A9741" s="425" t="s">
        <v>637</v>
      </c>
      <c r="B9741" s="425" t="s">
        <v>831</v>
      </c>
      <c r="C9741" s="425" t="s">
        <v>639</v>
      </c>
      <c r="D9741" s="425" t="s">
        <v>651</v>
      </c>
      <c r="E9741" s="425" t="s">
        <v>673</v>
      </c>
      <c r="F9741" s="425">
        <v>528004120002</v>
      </c>
      <c r="G9741" s="425" t="s">
        <v>642</v>
      </c>
      <c r="H9741" s="425">
        <v>583133</v>
      </c>
      <c r="I9741" s="425" t="s">
        <v>29</v>
      </c>
      <c r="J9741" s="425">
        <v>202302</v>
      </c>
      <c r="K9741" s="425">
        <v>44926</v>
      </c>
      <c r="L9741" s="425" t="s">
        <v>644</v>
      </c>
      <c r="M9741" s="425">
        <v>39672.980000000003</v>
      </c>
      <c r="N9741" s="425">
        <v>62.76</v>
      </c>
      <c r="O9741" s="425" t="s">
        <v>645</v>
      </c>
      <c r="P9741" s="432">
        <v>60.478999999999999</v>
      </c>
      <c r="Q9741" s="425">
        <v>30543689</v>
      </c>
      <c r="R9741" s="425" t="s">
        <v>646</v>
      </c>
      <c r="S9741" s="425">
        <v>2046481</v>
      </c>
      <c r="T9741" s="425" t="s">
        <v>5924</v>
      </c>
    </row>
    <row r="9742" spans="1:20" s="425" customFormat="1" x14ac:dyDescent="0.25">
      <c r="A9742" s="425" t="s">
        <v>637</v>
      </c>
      <c r="B9742" s="425" t="s">
        <v>831</v>
      </c>
      <c r="C9742" s="425" t="s">
        <v>639</v>
      </c>
      <c r="D9742" s="425" t="s">
        <v>651</v>
      </c>
      <c r="E9742" s="425" t="s">
        <v>673</v>
      </c>
      <c r="F9742" s="425">
        <v>528004120002</v>
      </c>
      <c r="G9742" s="425" t="s">
        <v>642</v>
      </c>
      <c r="H9742" s="425">
        <v>583133</v>
      </c>
      <c r="I9742" s="425" t="s">
        <v>29</v>
      </c>
      <c r="J9742" s="425">
        <v>202302</v>
      </c>
      <c r="K9742" s="425">
        <v>44926</v>
      </c>
      <c r="L9742" s="425" t="s">
        <v>644</v>
      </c>
      <c r="M9742" s="425">
        <v>6229.83</v>
      </c>
      <c r="N9742" s="425">
        <v>9.86</v>
      </c>
      <c r="O9742" s="425" t="s">
        <v>645</v>
      </c>
      <c r="P9742" s="432">
        <v>9.5020000000000007</v>
      </c>
      <c r="Q9742" s="425">
        <v>30543689</v>
      </c>
      <c r="R9742" s="425" t="s">
        <v>646</v>
      </c>
      <c r="S9742" s="425">
        <v>8540279</v>
      </c>
      <c r="T9742" s="425" t="s">
        <v>5920</v>
      </c>
    </row>
    <row r="9743" spans="1:20" s="425" customFormat="1" x14ac:dyDescent="0.25">
      <c r="A9743" s="425" t="s">
        <v>637</v>
      </c>
      <c r="B9743" s="425" t="s">
        <v>754</v>
      </c>
      <c r="C9743" s="425" t="s">
        <v>639</v>
      </c>
      <c r="D9743" s="425" t="s">
        <v>651</v>
      </c>
      <c r="E9743" s="425" t="s">
        <v>673</v>
      </c>
      <c r="F9743" s="425">
        <v>528004120002</v>
      </c>
      <c r="G9743" s="425" t="s">
        <v>642</v>
      </c>
      <c r="H9743" s="425">
        <v>583148</v>
      </c>
      <c r="I9743" s="425" t="s">
        <v>699</v>
      </c>
      <c r="J9743" s="425">
        <v>202302</v>
      </c>
      <c r="K9743" s="425">
        <v>44926</v>
      </c>
      <c r="L9743" s="425" t="s">
        <v>644</v>
      </c>
      <c r="M9743" s="425">
        <v>-6985.09</v>
      </c>
      <c r="N9743" s="425">
        <v>-11.05</v>
      </c>
      <c r="O9743" s="425" t="s">
        <v>645</v>
      </c>
      <c r="P9743" s="432">
        <v>-10.648</v>
      </c>
      <c r="Q9743" s="425">
        <v>30543689</v>
      </c>
      <c r="R9743" s="425" t="s">
        <v>646</v>
      </c>
      <c r="S9743" s="425">
        <v>8540386</v>
      </c>
      <c r="T9743" s="425" t="s">
        <v>5848</v>
      </c>
    </row>
    <row r="9744" spans="1:20" s="425" customFormat="1" x14ac:dyDescent="0.25">
      <c r="A9744" s="425" t="s">
        <v>637</v>
      </c>
      <c r="B9744" s="425" t="s">
        <v>754</v>
      </c>
      <c r="C9744" s="425" t="s">
        <v>639</v>
      </c>
      <c r="D9744" s="425" t="s">
        <v>651</v>
      </c>
      <c r="E9744" s="425" t="s">
        <v>673</v>
      </c>
      <c r="F9744" s="425">
        <v>528004120002</v>
      </c>
      <c r="G9744" s="425" t="s">
        <v>642</v>
      </c>
      <c r="H9744" s="425">
        <v>583148</v>
      </c>
      <c r="I9744" s="425" t="s">
        <v>699</v>
      </c>
      <c r="J9744" s="425">
        <v>202302</v>
      </c>
      <c r="K9744" s="425">
        <v>44926</v>
      </c>
      <c r="L9744" s="425" t="s">
        <v>644</v>
      </c>
      <c r="M9744" s="425">
        <v>-11833.74</v>
      </c>
      <c r="N9744" s="425">
        <v>-18.72</v>
      </c>
      <c r="O9744" s="425" t="s">
        <v>645</v>
      </c>
      <c r="P9744" s="432">
        <v>-18.04</v>
      </c>
      <c r="Q9744" s="425">
        <v>30543689</v>
      </c>
      <c r="R9744" s="425" t="s">
        <v>646</v>
      </c>
      <c r="S9744" s="425">
        <v>8540279</v>
      </c>
      <c r="T9744" s="425" t="s">
        <v>5844</v>
      </c>
    </row>
    <row r="9745" spans="1:20" s="425" customFormat="1" x14ac:dyDescent="0.25">
      <c r="A9745" s="425" t="s">
        <v>637</v>
      </c>
      <c r="B9745" s="425" t="s">
        <v>754</v>
      </c>
      <c r="C9745" s="425" t="s">
        <v>639</v>
      </c>
      <c r="D9745" s="425" t="s">
        <v>651</v>
      </c>
      <c r="E9745" s="425" t="s">
        <v>667</v>
      </c>
      <c r="F9745" s="425">
        <v>528004120002</v>
      </c>
      <c r="G9745" s="425" t="s">
        <v>642</v>
      </c>
      <c r="H9745" s="425">
        <v>583149</v>
      </c>
      <c r="I9745" s="425" t="s">
        <v>680</v>
      </c>
      <c r="J9745" s="425">
        <v>202302</v>
      </c>
      <c r="K9745" s="425">
        <v>44926</v>
      </c>
      <c r="L9745" s="425" t="s">
        <v>644</v>
      </c>
      <c r="M9745" s="425">
        <v>-12455.63</v>
      </c>
      <c r="N9745" s="425">
        <v>-19.7</v>
      </c>
      <c r="O9745" s="425" t="s">
        <v>645</v>
      </c>
      <c r="P9745" s="432">
        <v>-18.984000000000002</v>
      </c>
      <c r="Q9745" s="425">
        <v>30543689</v>
      </c>
      <c r="R9745" s="425" t="s">
        <v>646</v>
      </c>
      <c r="S9745" s="425">
        <v>8540358</v>
      </c>
      <c r="T9745" s="425" t="s">
        <v>5861</v>
      </c>
    </row>
    <row r="9746" spans="1:20" s="425" customFormat="1" x14ac:dyDescent="0.25">
      <c r="A9746" s="425" t="s">
        <v>637</v>
      </c>
      <c r="B9746" s="425" t="s">
        <v>754</v>
      </c>
      <c r="C9746" s="425" t="s">
        <v>639</v>
      </c>
      <c r="D9746" s="425" t="s">
        <v>651</v>
      </c>
      <c r="E9746" s="425" t="s">
        <v>667</v>
      </c>
      <c r="F9746" s="425">
        <v>528004120002</v>
      </c>
      <c r="G9746" s="425" t="s">
        <v>642</v>
      </c>
      <c r="H9746" s="425">
        <v>583149</v>
      </c>
      <c r="I9746" s="425" t="s">
        <v>680</v>
      </c>
      <c r="J9746" s="425">
        <v>202302</v>
      </c>
      <c r="K9746" s="425">
        <v>44926</v>
      </c>
      <c r="L9746" s="425" t="s">
        <v>644</v>
      </c>
      <c r="M9746" s="425">
        <v>-14478.19</v>
      </c>
      <c r="N9746" s="425">
        <v>-22.9</v>
      </c>
      <c r="O9746" s="425" t="s">
        <v>645</v>
      </c>
      <c r="P9746" s="432">
        <v>-22.068000000000001</v>
      </c>
      <c r="Q9746" s="425">
        <v>30543689</v>
      </c>
      <c r="R9746" s="425" t="s">
        <v>646</v>
      </c>
      <c r="S9746" s="425">
        <v>8540399</v>
      </c>
      <c r="T9746" s="425" t="s">
        <v>5858</v>
      </c>
    </row>
    <row r="9747" spans="1:20" s="425" customFormat="1" x14ac:dyDescent="0.25">
      <c r="A9747" s="425" t="s">
        <v>637</v>
      </c>
      <c r="B9747" s="425" t="s">
        <v>1229</v>
      </c>
      <c r="C9747" s="425" t="s">
        <v>639</v>
      </c>
      <c r="D9747" s="425" t="s">
        <v>663</v>
      </c>
      <c r="E9747" s="425" t="s">
        <v>704</v>
      </c>
      <c r="F9747" s="425">
        <v>528004120001</v>
      </c>
      <c r="G9747" s="425" t="s">
        <v>705</v>
      </c>
      <c r="H9747" s="425">
        <v>583131</v>
      </c>
      <c r="I9747" s="425" t="s">
        <v>1254</v>
      </c>
      <c r="J9747" s="425">
        <v>202302</v>
      </c>
      <c r="K9747" s="425">
        <v>44599</v>
      </c>
      <c r="L9747" s="425" t="s">
        <v>644</v>
      </c>
      <c r="M9747" s="425">
        <v>-543280</v>
      </c>
      <c r="N9747" s="425">
        <v>-923.21</v>
      </c>
      <c r="O9747" s="425" t="s">
        <v>645</v>
      </c>
      <c r="P9747" s="432">
        <v>-828.22900000000004</v>
      </c>
      <c r="Q9747" s="425">
        <v>30543560</v>
      </c>
      <c r="R9747" s="425" t="s">
        <v>1230</v>
      </c>
      <c r="S9747" s="425">
        <v>13487</v>
      </c>
      <c r="T9747" s="425" t="s">
        <v>4706</v>
      </c>
    </row>
    <row r="9748" spans="1:20" s="425" customFormat="1" x14ac:dyDescent="0.25">
      <c r="A9748" s="425" t="s">
        <v>637</v>
      </c>
      <c r="B9748" s="425" t="s">
        <v>1229</v>
      </c>
      <c r="C9748" s="425" t="s">
        <v>639</v>
      </c>
      <c r="D9748" s="425" t="s">
        <v>663</v>
      </c>
      <c r="E9748" s="425" t="s">
        <v>704</v>
      </c>
      <c r="F9748" s="425">
        <v>528004120001</v>
      </c>
      <c r="G9748" s="425" t="s">
        <v>705</v>
      </c>
      <c r="H9748" s="425">
        <v>583131</v>
      </c>
      <c r="I9748" s="425" t="s">
        <v>1254</v>
      </c>
      <c r="J9748" s="425">
        <v>202302</v>
      </c>
      <c r="K9748" s="425">
        <v>44599</v>
      </c>
      <c r="L9748" s="425" t="s">
        <v>644</v>
      </c>
      <c r="M9748" s="425">
        <v>-315000</v>
      </c>
      <c r="N9748" s="425">
        <v>-535.29</v>
      </c>
      <c r="O9748" s="425" t="s">
        <v>645</v>
      </c>
      <c r="P9748" s="432">
        <v>-480.21899999999999</v>
      </c>
      <c r="Q9748" s="425">
        <v>30543560</v>
      </c>
      <c r="R9748" s="425" t="s">
        <v>1230</v>
      </c>
      <c r="S9748" s="425">
        <v>13487</v>
      </c>
      <c r="T9748" s="425" t="s">
        <v>4254</v>
      </c>
    </row>
    <row r="9749" spans="1:20" s="425" customFormat="1" x14ac:dyDescent="0.25">
      <c r="A9749" s="425" t="s">
        <v>637</v>
      </c>
      <c r="B9749" s="425" t="s">
        <v>1229</v>
      </c>
      <c r="C9749" s="425" t="s">
        <v>639</v>
      </c>
      <c r="D9749" s="425" t="s">
        <v>663</v>
      </c>
      <c r="E9749" s="425" t="s">
        <v>704</v>
      </c>
      <c r="F9749" s="425">
        <v>528004120001</v>
      </c>
      <c r="G9749" s="425" t="s">
        <v>705</v>
      </c>
      <c r="H9749" s="425">
        <v>583131</v>
      </c>
      <c r="I9749" s="425" t="s">
        <v>1254</v>
      </c>
      <c r="J9749" s="425">
        <v>202302</v>
      </c>
      <c r="K9749" s="425">
        <v>44599</v>
      </c>
      <c r="L9749" s="425" t="s">
        <v>644</v>
      </c>
      <c r="M9749" s="425">
        <v>-315000</v>
      </c>
      <c r="N9749" s="425">
        <v>-535.29</v>
      </c>
      <c r="O9749" s="425" t="s">
        <v>645</v>
      </c>
      <c r="P9749" s="432">
        <v>-480.21899999999999</v>
      </c>
      <c r="Q9749" s="425">
        <v>30543560</v>
      </c>
      <c r="R9749" s="425" t="s">
        <v>1230</v>
      </c>
      <c r="S9749" s="425">
        <v>13487</v>
      </c>
      <c r="T9749" s="425" t="s">
        <v>4662</v>
      </c>
    </row>
    <row r="9750" spans="1:20" s="425" customFormat="1" x14ac:dyDescent="0.25">
      <c r="A9750" s="425" t="s">
        <v>637</v>
      </c>
      <c r="B9750" s="425" t="s">
        <v>1229</v>
      </c>
      <c r="C9750" s="425" t="s">
        <v>639</v>
      </c>
      <c r="D9750" s="425" t="s">
        <v>663</v>
      </c>
      <c r="E9750" s="425" t="s">
        <v>704</v>
      </c>
      <c r="F9750" s="425">
        <v>528004120053</v>
      </c>
      <c r="G9750" s="425" t="s">
        <v>1640</v>
      </c>
      <c r="H9750" s="425">
        <v>583652</v>
      </c>
      <c r="I9750" s="425" t="s">
        <v>450</v>
      </c>
      <c r="J9750" s="425">
        <v>202302</v>
      </c>
      <c r="K9750" s="425">
        <v>44599</v>
      </c>
      <c r="L9750" s="425" t="s">
        <v>644</v>
      </c>
      <c r="M9750" s="425">
        <v>-25000</v>
      </c>
      <c r="N9750" s="425">
        <v>-42.48</v>
      </c>
      <c r="O9750" s="425" t="s">
        <v>645</v>
      </c>
      <c r="P9750" s="432">
        <v>-38.11</v>
      </c>
      <c r="Q9750" s="425">
        <v>30543560</v>
      </c>
      <c r="R9750" s="425" t="s">
        <v>1230</v>
      </c>
      <c r="S9750" s="425">
        <v>13487</v>
      </c>
      <c r="T9750" s="425" t="s">
        <v>4256</v>
      </c>
    </row>
    <row r="9751" spans="1:20" s="425" customFormat="1" x14ac:dyDescent="0.25">
      <c r="A9751" s="425" t="s">
        <v>637</v>
      </c>
      <c r="B9751" s="425" t="s">
        <v>1229</v>
      </c>
      <c r="C9751" s="425" t="s">
        <v>639</v>
      </c>
      <c r="D9751" s="425" t="s">
        <v>663</v>
      </c>
      <c r="E9751" s="425" t="s">
        <v>704</v>
      </c>
      <c r="F9751" s="425">
        <v>528004120053</v>
      </c>
      <c r="G9751" s="425" t="s">
        <v>1640</v>
      </c>
      <c r="H9751" s="425">
        <v>583652</v>
      </c>
      <c r="I9751" s="425" t="s">
        <v>450</v>
      </c>
      <c r="J9751" s="425">
        <v>202302</v>
      </c>
      <c r="K9751" s="425">
        <v>44599</v>
      </c>
      <c r="L9751" s="425" t="s">
        <v>644</v>
      </c>
      <c r="M9751" s="425">
        <v>-55000</v>
      </c>
      <c r="N9751" s="425">
        <v>-93.46</v>
      </c>
      <c r="O9751" s="425" t="s">
        <v>645</v>
      </c>
      <c r="P9751" s="432">
        <v>-83.844999999999999</v>
      </c>
      <c r="Q9751" s="425">
        <v>30543560</v>
      </c>
      <c r="R9751" s="425" t="s">
        <v>1230</v>
      </c>
      <c r="S9751" s="425">
        <v>13487</v>
      </c>
      <c r="T9751" s="425" t="s">
        <v>4479</v>
      </c>
    </row>
    <row r="9752" spans="1:20" s="425" customFormat="1" x14ac:dyDescent="0.25">
      <c r="A9752" s="425" t="s">
        <v>637</v>
      </c>
      <c r="B9752" s="425" t="s">
        <v>1229</v>
      </c>
      <c r="C9752" s="425" t="s">
        <v>639</v>
      </c>
      <c r="D9752" s="425" t="s">
        <v>663</v>
      </c>
      <c r="E9752" s="425" t="s">
        <v>704</v>
      </c>
      <c r="F9752" s="425">
        <v>528004120053</v>
      </c>
      <c r="G9752" s="425" t="s">
        <v>1640</v>
      </c>
      <c r="H9752" s="425">
        <v>583652</v>
      </c>
      <c r="I9752" s="425" t="s">
        <v>450</v>
      </c>
      <c r="J9752" s="425">
        <v>202302</v>
      </c>
      <c r="K9752" s="425">
        <v>44599</v>
      </c>
      <c r="L9752" s="425" t="s">
        <v>644</v>
      </c>
      <c r="M9752" s="425">
        <v>-55000</v>
      </c>
      <c r="N9752" s="425">
        <v>-93.46</v>
      </c>
      <c r="O9752" s="425" t="s">
        <v>645</v>
      </c>
      <c r="P9752" s="432">
        <v>-83.844999999999999</v>
      </c>
      <c r="Q9752" s="425">
        <v>30543560</v>
      </c>
      <c r="R9752" s="425" t="s">
        <v>1230</v>
      </c>
      <c r="S9752" s="425">
        <v>13487</v>
      </c>
      <c r="T9752" s="425" t="s">
        <v>4257</v>
      </c>
    </row>
    <row r="9753" spans="1:20" s="425" customFormat="1" x14ac:dyDescent="0.25">
      <c r="A9753" s="425" t="s">
        <v>637</v>
      </c>
      <c r="B9753" s="425" t="s">
        <v>1229</v>
      </c>
      <c r="C9753" s="425" t="s">
        <v>639</v>
      </c>
      <c r="D9753" s="425" t="s">
        <v>663</v>
      </c>
      <c r="E9753" s="425" t="s">
        <v>704</v>
      </c>
      <c r="F9753" s="425">
        <v>528004120053</v>
      </c>
      <c r="G9753" s="425" t="s">
        <v>1640</v>
      </c>
      <c r="H9753" s="425">
        <v>583652</v>
      </c>
      <c r="I9753" s="425" t="s">
        <v>450</v>
      </c>
      <c r="J9753" s="425">
        <v>202302</v>
      </c>
      <c r="K9753" s="425">
        <v>44599</v>
      </c>
      <c r="L9753" s="425" t="s">
        <v>644</v>
      </c>
      <c r="M9753" s="425">
        <v>-55000</v>
      </c>
      <c r="N9753" s="425">
        <v>-93.46</v>
      </c>
      <c r="O9753" s="425" t="s">
        <v>645</v>
      </c>
      <c r="P9753" s="432">
        <v>-83.844999999999999</v>
      </c>
      <c r="Q9753" s="425">
        <v>30543560</v>
      </c>
      <c r="R9753" s="425" t="s">
        <v>1230</v>
      </c>
      <c r="S9753" s="425">
        <v>13487</v>
      </c>
      <c r="T9753" s="425" t="s">
        <v>4258</v>
      </c>
    </row>
    <row r="9754" spans="1:20" s="425" customFormat="1" x14ac:dyDescent="0.25">
      <c r="A9754" s="425" t="s">
        <v>637</v>
      </c>
      <c r="B9754" s="425" t="s">
        <v>1229</v>
      </c>
      <c r="C9754" s="425" t="s">
        <v>639</v>
      </c>
      <c r="D9754" s="425" t="s">
        <v>663</v>
      </c>
      <c r="E9754" s="425" t="s">
        <v>704</v>
      </c>
      <c r="F9754" s="425">
        <v>528004120053</v>
      </c>
      <c r="G9754" s="425" t="s">
        <v>1640</v>
      </c>
      <c r="H9754" s="425">
        <v>583652</v>
      </c>
      <c r="I9754" s="425" t="s">
        <v>450</v>
      </c>
      <c r="J9754" s="425">
        <v>202302</v>
      </c>
      <c r="K9754" s="425">
        <v>44599</v>
      </c>
      <c r="L9754" s="425" t="s">
        <v>644</v>
      </c>
      <c r="M9754" s="425">
        <v>-64600</v>
      </c>
      <c r="N9754" s="425">
        <v>-109.78</v>
      </c>
      <c r="O9754" s="425" t="s">
        <v>645</v>
      </c>
      <c r="P9754" s="432">
        <v>-98.486000000000004</v>
      </c>
      <c r="Q9754" s="425">
        <v>30543560</v>
      </c>
      <c r="R9754" s="425" t="s">
        <v>1230</v>
      </c>
      <c r="S9754" s="425">
        <v>13487</v>
      </c>
      <c r="T9754" s="425" t="s">
        <v>4273</v>
      </c>
    </row>
    <row r="9755" spans="1:20" s="425" customFormat="1" x14ac:dyDescent="0.25">
      <c r="A9755" s="425" t="s">
        <v>637</v>
      </c>
      <c r="B9755" s="425" t="s">
        <v>1229</v>
      </c>
      <c r="C9755" s="425" t="s">
        <v>639</v>
      </c>
      <c r="D9755" s="425" t="s">
        <v>663</v>
      </c>
      <c r="E9755" s="425" t="s">
        <v>704</v>
      </c>
      <c r="F9755" s="425">
        <v>528004120053</v>
      </c>
      <c r="G9755" s="425" t="s">
        <v>1640</v>
      </c>
      <c r="H9755" s="425">
        <v>583652</v>
      </c>
      <c r="I9755" s="425" t="s">
        <v>450</v>
      </c>
      <c r="J9755" s="425">
        <v>202302</v>
      </c>
      <c r="K9755" s="425">
        <v>44599</v>
      </c>
      <c r="L9755" s="425" t="s">
        <v>644</v>
      </c>
      <c r="M9755" s="425">
        <v>-3400</v>
      </c>
      <c r="N9755" s="425">
        <v>-5.78</v>
      </c>
      <c r="O9755" s="425" t="s">
        <v>645</v>
      </c>
      <c r="P9755" s="432">
        <v>-5.1849999999999996</v>
      </c>
      <c r="Q9755" s="425">
        <v>30543560</v>
      </c>
      <c r="R9755" s="425" t="s">
        <v>1230</v>
      </c>
      <c r="S9755" s="425">
        <v>13487</v>
      </c>
      <c r="T9755" s="425" t="s">
        <v>4274</v>
      </c>
    </row>
    <row r="9756" spans="1:20" s="425" customFormat="1" x14ac:dyDescent="0.25">
      <c r="A9756" s="425" t="s">
        <v>637</v>
      </c>
      <c r="B9756" s="425" t="s">
        <v>1229</v>
      </c>
      <c r="C9756" s="425" t="s">
        <v>639</v>
      </c>
      <c r="D9756" s="425" t="s">
        <v>663</v>
      </c>
      <c r="E9756" s="425" t="s">
        <v>704</v>
      </c>
      <c r="F9756" s="425">
        <v>528004120053</v>
      </c>
      <c r="G9756" s="425" t="s">
        <v>1640</v>
      </c>
      <c r="H9756" s="425">
        <v>583652</v>
      </c>
      <c r="I9756" s="425" t="s">
        <v>450</v>
      </c>
      <c r="J9756" s="425">
        <v>202302</v>
      </c>
      <c r="K9756" s="425">
        <v>44599</v>
      </c>
      <c r="L9756" s="425" t="s">
        <v>644</v>
      </c>
      <c r="M9756" s="425">
        <v>-3400</v>
      </c>
      <c r="N9756" s="425">
        <v>-5.78</v>
      </c>
      <c r="O9756" s="425" t="s">
        <v>645</v>
      </c>
      <c r="P9756" s="432">
        <v>-5.1849999999999996</v>
      </c>
      <c r="Q9756" s="425">
        <v>30543560</v>
      </c>
      <c r="R9756" s="425" t="s">
        <v>1230</v>
      </c>
      <c r="S9756" s="425">
        <v>13487</v>
      </c>
      <c r="T9756" s="425" t="s">
        <v>4282</v>
      </c>
    </row>
    <row r="9757" spans="1:20" s="425" customFormat="1" x14ac:dyDescent="0.25">
      <c r="A9757" s="425" t="s">
        <v>637</v>
      </c>
      <c r="B9757" s="425" t="s">
        <v>1229</v>
      </c>
      <c r="C9757" s="425" t="s">
        <v>639</v>
      </c>
      <c r="D9757" s="425" t="s">
        <v>663</v>
      </c>
      <c r="E9757" s="425" t="s">
        <v>704</v>
      </c>
      <c r="F9757" s="425">
        <v>528004120053</v>
      </c>
      <c r="G9757" s="425" t="s">
        <v>1640</v>
      </c>
      <c r="H9757" s="425">
        <v>583652</v>
      </c>
      <c r="I9757" s="425" t="s">
        <v>450</v>
      </c>
      <c r="J9757" s="425">
        <v>202302</v>
      </c>
      <c r="K9757" s="425">
        <v>44599</v>
      </c>
      <c r="L9757" s="425" t="s">
        <v>644</v>
      </c>
      <c r="M9757" s="425">
        <v>-64600</v>
      </c>
      <c r="N9757" s="425">
        <v>-109.78</v>
      </c>
      <c r="O9757" s="425" t="s">
        <v>645</v>
      </c>
      <c r="P9757" s="432">
        <v>-98.486000000000004</v>
      </c>
      <c r="Q9757" s="425">
        <v>30543560</v>
      </c>
      <c r="R9757" s="425" t="s">
        <v>1230</v>
      </c>
      <c r="S9757" s="425">
        <v>13487</v>
      </c>
      <c r="T9757" s="425" t="s">
        <v>4487</v>
      </c>
    </row>
    <row r="9758" spans="1:20" s="425" customFormat="1" x14ac:dyDescent="0.25">
      <c r="A9758" s="425" t="s">
        <v>637</v>
      </c>
      <c r="B9758" s="425" t="s">
        <v>1229</v>
      </c>
      <c r="C9758" s="425" t="s">
        <v>639</v>
      </c>
      <c r="D9758" s="425" t="s">
        <v>663</v>
      </c>
      <c r="E9758" s="425" t="s">
        <v>704</v>
      </c>
      <c r="F9758" s="425">
        <v>528004120053</v>
      </c>
      <c r="G9758" s="425" t="s">
        <v>1640</v>
      </c>
      <c r="H9758" s="425">
        <v>583652</v>
      </c>
      <c r="I9758" s="425" t="s">
        <v>450</v>
      </c>
      <c r="J9758" s="425">
        <v>202302</v>
      </c>
      <c r="K9758" s="425">
        <v>44599</v>
      </c>
      <c r="L9758" s="425" t="s">
        <v>644</v>
      </c>
      <c r="M9758" s="425">
        <v>-3400</v>
      </c>
      <c r="N9758" s="425">
        <v>-5.78</v>
      </c>
      <c r="O9758" s="425" t="s">
        <v>645</v>
      </c>
      <c r="P9758" s="432">
        <v>-5.1849999999999996</v>
      </c>
      <c r="Q9758" s="425">
        <v>30543560</v>
      </c>
      <c r="R9758" s="425" t="s">
        <v>1230</v>
      </c>
      <c r="S9758" s="425">
        <v>13487</v>
      </c>
      <c r="T9758" s="425" t="s">
        <v>4283</v>
      </c>
    </row>
    <row r="9759" spans="1:20" s="425" customFormat="1" x14ac:dyDescent="0.25">
      <c r="A9759" s="425" t="s">
        <v>637</v>
      </c>
      <c r="B9759" s="425" t="s">
        <v>1229</v>
      </c>
      <c r="C9759" s="425" t="s">
        <v>639</v>
      </c>
      <c r="D9759" s="425" t="s">
        <v>663</v>
      </c>
      <c r="E9759" s="425" t="s">
        <v>704</v>
      </c>
      <c r="F9759" s="425">
        <v>528004120053</v>
      </c>
      <c r="G9759" s="425" t="s">
        <v>1640</v>
      </c>
      <c r="H9759" s="425">
        <v>583652</v>
      </c>
      <c r="I9759" s="425" t="s">
        <v>450</v>
      </c>
      <c r="J9759" s="425">
        <v>202302</v>
      </c>
      <c r="K9759" s="425">
        <v>44599</v>
      </c>
      <c r="L9759" s="425" t="s">
        <v>644</v>
      </c>
      <c r="M9759" s="425">
        <v>-64600</v>
      </c>
      <c r="N9759" s="425">
        <v>-109.78</v>
      </c>
      <c r="O9759" s="425" t="s">
        <v>645</v>
      </c>
      <c r="P9759" s="432">
        <v>-98.486000000000004</v>
      </c>
      <c r="Q9759" s="425">
        <v>30543560</v>
      </c>
      <c r="R9759" s="425" t="s">
        <v>1230</v>
      </c>
      <c r="S9759" s="425">
        <v>13487</v>
      </c>
      <c r="T9759" s="425" t="s">
        <v>4284</v>
      </c>
    </row>
    <row r="9760" spans="1:20" s="425" customFormat="1" x14ac:dyDescent="0.25">
      <c r="A9760" s="425" t="s">
        <v>637</v>
      </c>
      <c r="B9760" s="425" t="s">
        <v>1229</v>
      </c>
      <c r="C9760" s="425" t="s">
        <v>639</v>
      </c>
      <c r="D9760" s="425" t="s">
        <v>663</v>
      </c>
      <c r="E9760" s="425" t="s">
        <v>704</v>
      </c>
      <c r="F9760" s="425">
        <v>528004120046</v>
      </c>
      <c r="G9760" s="425" t="s">
        <v>4285</v>
      </c>
      <c r="H9760" s="425">
        <v>583645</v>
      </c>
      <c r="I9760" s="425" t="s">
        <v>402</v>
      </c>
      <c r="J9760" s="425">
        <v>202302</v>
      </c>
      <c r="K9760" s="425">
        <v>44599</v>
      </c>
      <c r="L9760" s="425" t="s">
        <v>644</v>
      </c>
      <c r="M9760" s="425">
        <v>-15000</v>
      </c>
      <c r="N9760" s="425">
        <v>-25.49</v>
      </c>
      <c r="O9760" s="425" t="s">
        <v>645</v>
      </c>
      <c r="P9760" s="432">
        <v>-22.867999999999999</v>
      </c>
      <c r="Q9760" s="425">
        <v>30543560</v>
      </c>
      <c r="R9760" s="425" t="s">
        <v>1230</v>
      </c>
      <c r="S9760" s="425">
        <v>13487</v>
      </c>
      <c r="T9760" s="425" t="s">
        <v>4286</v>
      </c>
    </row>
    <row r="9761" spans="1:20" s="425" customFormat="1" x14ac:dyDescent="0.25">
      <c r="A9761" s="425" t="s">
        <v>637</v>
      </c>
      <c r="B9761" s="425" t="s">
        <v>1229</v>
      </c>
      <c r="C9761" s="425" t="s">
        <v>639</v>
      </c>
      <c r="D9761" s="425" t="s">
        <v>663</v>
      </c>
      <c r="E9761" s="425" t="s">
        <v>704</v>
      </c>
      <c r="F9761" s="425">
        <v>528004120046</v>
      </c>
      <c r="G9761" s="425" t="s">
        <v>4285</v>
      </c>
      <c r="H9761" s="425">
        <v>583645</v>
      </c>
      <c r="I9761" s="425" t="s">
        <v>402</v>
      </c>
      <c r="J9761" s="425">
        <v>202302</v>
      </c>
      <c r="K9761" s="425">
        <v>44599</v>
      </c>
      <c r="L9761" s="425" t="s">
        <v>644</v>
      </c>
      <c r="M9761" s="425">
        <v>-15000</v>
      </c>
      <c r="N9761" s="425">
        <v>-25.49</v>
      </c>
      <c r="O9761" s="425" t="s">
        <v>645</v>
      </c>
      <c r="P9761" s="432">
        <v>-22.867999999999999</v>
      </c>
      <c r="Q9761" s="425">
        <v>30543560</v>
      </c>
      <c r="R9761" s="425" t="s">
        <v>1230</v>
      </c>
      <c r="S9761" s="425">
        <v>13487</v>
      </c>
      <c r="T9761" s="425" t="s">
        <v>4287</v>
      </c>
    </row>
    <row r="9762" spans="1:20" s="425" customFormat="1" x14ac:dyDescent="0.25">
      <c r="A9762" s="425" t="s">
        <v>637</v>
      </c>
      <c r="B9762" s="425" t="s">
        <v>1229</v>
      </c>
      <c r="C9762" s="425" t="s">
        <v>639</v>
      </c>
      <c r="D9762" s="425" t="s">
        <v>663</v>
      </c>
      <c r="E9762" s="425" t="s">
        <v>704</v>
      </c>
      <c r="F9762" s="425">
        <v>528004120046</v>
      </c>
      <c r="G9762" s="425" t="s">
        <v>4285</v>
      </c>
      <c r="H9762" s="425">
        <v>583645</v>
      </c>
      <c r="I9762" s="425" t="s">
        <v>402</v>
      </c>
      <c r="J9762" s="425">
        <v>202302</v>
      </c>
      <c r="K9762" s="425">
        <v>44599</v>
      </c>
      <c r="L9762" s="425" t="s">
        <v>644</v>
      </c>
      <c r="M9762" s="425">
        <v>-15000</v>
      </c>
      <c r="N9762" s="425">
        <v>-25.49</v>
      </c>
      <c r="O9762" s="425" t="s">
        <v>645</v>
      </c>
      <c r="P9762" s="432">
        <v>-22.867999999999999</v>
      </c>
      <c r="Q9762" s="425">
        <v>30543560</v>
      </c>
      <c r="R9762" s="425" t="s">
        <v>1230</v>
      </c>
      <c r="S9762" s="425">
        <v>13487</v>
      </c>
      <c r="T9762" s="425" t="s">
        <v>4288</v>
      </c>
    </row>
    <row r="9763" spans="1:20" s="425" customFormat="1" x14ac:dyDescent="0.25">
      <c r="A9763" s="425" t="s">
        <v>637</v>
      </c>
      <c r="B9763" s="425" t="s">
        <v>1229</v>
      </c>
      <c r="C9763" s="425" t="s">
        <v>639</v>
      </c>
      <c r="D9763" s="425" t="s">
        <v>663</v>
      </c>
      <c r="E9763" s="425" t="s">
        <v>704</v>
      </c>
      <c r="F9763" s="425">
        <v>528004120046</v>
      </c>
      <c r="G9763" s="425" t="s">
        <v>4285</v>
      </c>
      <c r="H9763" s="425">
        <v>583645</v>
      </c>
      <c r="I9763" s="425" t="s">
        <v>402</v>
      </c>
      <c r="J9763" s="425">
        <v>202302</v>
      </c>
      <c r="K9763" s="425">
        <v>44599</v>
      </c>
      <c r="L9763" s="425" t="s">
        <v>644</v>
      </c>
      <c r="M9763" s="425">
        <v>-4000</v>
      </c>
      <c r="N9763" s="425">
        <v>-6.8</v>
      </c>
      <c r="O9763" s="425" t="s">
        <v>645</v>
      </c>
      <c r="P9763" s="432">
        <v>-6.1</v>
      </c>
      <c r="Q9763" s="425">
        <v>30543560</v>
      </c>
      <c r="R9763" s="425" t="s">
        <v>1230</v>
      </c>
      <c r="S9763" s="425">
        <v>13487</v>
      </c>
      <c r="T9763" s="425" t="s">
        <v>4289</v>
      </c>
    </row>
    <row r="9764" spans="1:20" s="425" customFormat="1" x14ac:dyDescent="0.25">
      <c r="A9764" s="425" t="s">
        <v>637</v>
      </c>
      <c r="B9764" s="425" t="s">
        <v>1229</v>
      </c>
      <c r="C9764" s="425" t="s">
        <v>639</v>
      </c>
      <c r="D9764" s="425" t="s">
        <v>663</v>
      </c>
      <c r="E9764" s="425" t="s">
        <v>704</v>
      </c>
      <c r="F9764" s="425">
        <v>528004120046</v>
      </c>
      <c r="G9764" s="425" t="s">
        <v>4285</v>
      </c>
      <c r="H9764" s="425">
        <v>583645</v>
      </c>
      <c r="I9764" s="425" t="s">
        <v>402</v>
      </c>
      <c r="J9764" s="425">
        <v>202302</v>
      </c>
      <c r="K9764" s="425">
        <v>44599</v>
      </c>
      <c r="L9764" s="425" t="s">
        <v>644</v>
      </c>
      <c r="M9764" s="425">
        <v>-76000</v>
      </c>
      <c r="N9764" s="425">
        <v>-129.15</v>
      </c>
      <c r="O9764" s="425" t="s">
        <v>645</v>
      </c>
      <c r="P9764" s="432">
        <v>-115.863</v>
      </c>
      <c r="Q9764" s="425">
        <v>30543560</v>
      </c>
      <c r="R9764" s="425" t="s">
        <v>1230</v>
      </c>
      <c r="S9764" s="425">
        <v>13487</v>
      </c>
      <c r="T9764" s="425" t="s">
        <v>4290</v>
      </c>
    </row>
    <row r="9765" spans="1:20" s="425" customFormat="1" x14ac:dyDescent="0.25">
      <c r="A9765" s="425" t="s">
        <v>637</v>
      </c>
      <c r="B9765" s="425" t="s">
        <v>1229</v>
      </c>
      <c r="C9765" s="425" t="s">
        <v>639</v>
      </c>
      <c r="D9765" s="425" t="s">
        <v>663</v>
      </c>
      <c r="E9765" s="425" t="s">
        <v>704</v>
      </c>
      <c r="F9765" s="425">
        <v>528004120046</v>
      </c>
      <c r="G9765" s="425" t="s">
        <v>4285</v>
      </c>
      <c r="H9765" s="425">
        <v>583645</v>
      </c>
      <c r="I9765" s="425" t="s">
        <v>402</v>
      </c>
      <c r="J9765" s="425">
        <v>202302</v>
      </c>
      <c r="K9765" s="425">
        <v>44599</v>
      </c>
      <c r="L9765" s="425" t="s">
        <v>644</v>
      </c>
      <c r="M9765" s="425">
        <v>-4000</v>
      </c>
      <c r="N9765" s="425">
        <v>-6.8</v>
      </c>
      <c r="O9765" s="425" t="s">
        <v>645</v>
      </c>
      <c r="P9765" s="432">
        <v>-6.1</v>
      </c>
      <c r="Q9765" s="425">
        <v>30543560</v>
      </c>
      <c r="R9765" s="425" t="s">
        <v>1230</v>
      </c>
      <c r="S9765" s="425">
        <v>13487</v>
      </c>
      <c r="T9765" s="425" t="s">
        <v>4291</v>
      </c>
    </row>
    <row r="9766" spans="1:20" s="425" customFormat="1" x14ac:dyDescent="0.25">
      <c r="A9766" s="425" t="s">
        <v>637</v>
      </c>
      <c r="B9766" s="425" t="s">
        <v>1229</v>
      </c>
      <c r="C9766" s="425" t="s">
        <v>639</v>
      </c>
      <c r="D9766" s="425" t="s">
        <v>663</v>
      </c>
      <c r="E9766" s="425" t="s">
        <v>704</v>
      </c>
      <c r="F9766" s="425">
        <v>528004120046</v>
      </c>
      <c r="G9766" s="425" t="s">
        <v>4285</v>
      </c>
      <c r="H9766" s="425">
        <v>583645</v>
      </c>
      <c r="I9766" s="425" t="s">
        <v>402</v>
      </c>
      <c r="J9766" s="425">
        <v>202302</v>
      </c>
      <c r="K9766" s="425">
        <v>44599</v>
      </c>
      <c r="L9766" s="425" t="s">
        <v>644</v>
      </c>
      <c r="M9766" s="425">
        <v>-76000</v>
      </c>
      <c r="N9766" s="425">
        <v>-129.15</v>
      </c>
      <c r="O9766" s="425" t="s">
        <v>645</v>
      </c>
      <c r="P9766" s="432">
        <v>-115.863</v>
      </c>
      <c r="Q9766" s="425">
        <v>30543560</v>
      </c>
      <c r="R9766" s="425" t="s">
        <v>1230</v>
      </c>
      <c r="S9766" s="425">
        <v>13487</v>
      </c>
      <c r="T9766" s="425" t="s">
        <v>4292</v>
      </c>
    </row>
    <row r="9767" spans="1:20" s="425" customFormat="1" x14ac:dyDescent="0.25">
      <c r="A9767" s="425" t="s">
        <v>637</v>
      </c>
      <c r="B9767" s="425" t="s">
        <v>1229</v>
      </c>
      <c r="C9767" s="425" t="s">
        <v>639</v>
      </c>
      <c r="D9767" s="425" t="s">
        <v>663</v>
      </c>
      <c r="E9767" s="425" t="s">
        <v>704</v>
      </c>
      <c r="F9767" s="425">
        <v>528004120046</v>
      </c>
      <c r="G9767" s="425" t="s">
        <v>4285</v>
      </c>
      <c r="H9767" s="425">
        <v>583645</v>
      </c>
      <c r="I9767" s="425" t="s">
        <v>402</v>
      </c>
      <c r="J9767" s="425">
        <v>202302</v>
      </c>
      <c r="K9767" s="425">
        <v>44599</v>
      </c>
      <c r="L9767" s="425" t="s">
        <v>644</v>
      </c>
      <c r="M9767" s="425">
        <v>-4000</v>
      </c>
      <c r="N9767" s="425">
        <v>-6.8</v>
      </c>
      <c r="O9767" s="425" t="s">
        <v>645</v>
      </c>
      <c r="P9767" s="432">
        <v>-6.1</v>
      </c>
      <c r="Q9767" s="425">
        <v>30543560</v>
      </c>
      <c r="R9767" s="425" t="s">
        <v>1230</v>
      </c>
      <c r="S9767" s="425">
        <v>13487</v>
      </c>
      <c r="T9767" s="425" t="s">
        <v>4293</v>
      </c>
    </row>
    <row r="9768" spans="1:20" s="425" customFormat="1" x14ac:dyDescent="0.25">
      <c r="A9768" s="425" t="s">
        <v>637</v>
      </c>
      <c r="B9768" s="425" t="s">
        <v>1229</v>
      </c>
      <c r="C9768" s="425" t="s">
        <v>639</v>
      </c>
      <c r="D9768" s="425" t="s">
        <v>663</v>
      </c>
      <c r="E9768" s="425" t="s">
        <v>704</v>
      </c>
      <c r="F9768" s="425">
        <v>528004120046</v>
      </c>
      <c r="G9768" s="425" t="s">
        <v>4285</v>
      </c>
      <c r="H9768" s="425">
        <v>583645</v>
      </c>
      <c r="I9768" s="425" t="s">
        <v>402</v>
      </c>
      <c r="J9768" s="425">
        <v>202302</v>
      </c>
      <c r="K9768" s="425">
        <v>44599</v>
      </c>
      <c r="L9768" s="425" t="s">
        <v>644</v>
      </c>
      <c r="M9768" s="425">
        <v>-76000</v>
      </c>
      <c r="N9768" s="425">
        <v>-129.15</v>
      </c>
      <c r="O9768" s="425" t="s">
        <v>645</v>
      </c>
      <c r="P9768" s="432">
        <v>-115.863</v>
      </c>
      <c r="Q9768" s="425">
        <v>30543560</v>
      </c>
      <c r="R9768" s="425" t="s">
        <v>1230</v>
      </c>
      <c r="S9768" s="425">
        <v>13487</v>
      </c>
      <c r="T9768" s="425" t="s">
        <v>4488</v>
      </c>
    </row>
    <row r="9769" spans="1:20" s="425" customFormat="1" x14ac:dyDescent="0.25">
      <c r="A9769" s="425" t="s">
        <v>637</v>
      </c>
      <c r="B9769" s="425" t="s">
        <v>1229</v>
      </c>
      <c r="C9769" s="425" t="s">
        <v>639</v>
      </c>
      <c r="D9769" s="425" t="s">
        <v>663</v>
      </c>
      <c r="E9769" s="425" t="s">
        <v>704</v>
      </c>
      <c r="F9769" s="425">
        <v>528004120001</v>
      </c>
      <c r="G9769" s="425" t="s">
        <v>705</v>
      </c>
      <c r="H9769" s="425">
        <v>583132</v>
      </c>
      <c r="I9769" s="425" t="s">
        <v>25</v>
      </c>
      <c r="J9769" s="425">
        <v>202302</v>
      </c>
      <c r="K9769" s="425">
        <v>44599</v>
      </c>
      <c r="L9769" s="425" t="s">
        <v>644</v>
      </c>
      <c r="M9769" s="425">
        <v>-315000</v>
      </c>
      <c r="N9769" s="425">
        <v>-535.29</v>
      </c>
      <c r="O9769" s="425" t="s">
        <v>645</v>
      </c>
      <c r="P9769" s="432">
        <v>-480.21899999999999</v>
      </c>
      <c r="Q9769" s="425">
        <v>30543560</v>
      </c>
      <c r="R9769" s="425" t="s">
        <v>1230</v>
      </c>
      <c r="S9769" s="425">
        <v>13487</v>
      </c>
      <c r="T9769" s="425" t="s">
        <v>4701</v>
      </c>
    </row>
    <row r="9770" spans="1:20" s="425" customFormat="1" x14ac:dyDescent="0.25">
      <c r="A9770" s="425" t="s">
        <v>637</v>
      </c>
      <c r="B9770" s="425" t="s">
        <v>1229</v>
      </c>
      <c r="C9770" s="425" t="s">
        <v>639</v>
      </c>
      <c r="D9770" s="425" t="s">
        <v>663</v>
      </c>
      <c r="E9770" s="425" t="s">
        <v>704</v>
      </c>
      <c r="F9770" s="425">
        <v>528004120002</v>
      </c>
      <c r="G9770" s="425" t="s">
        <v>642</v>
      </c>
      <c r="H9770" s="425">
        <v>583140</v>
      </c>
      <c r="I9770" s="425" t="s">
        <v>36</v>
      </c>
      <c r="J9770" s="425">
        <v>202302</v>
      </c>
      <c r="K9770" s="425">
        <v>44599</v>
      </c>
      <c r="L9770" s="425" t="s">
        <v>644</v>
      </c>
      <c r="M9770" s="425">
        <v>-400860</v>
      </c>
      <c r="N9770" s="425">
        <v>-681.19</v>
      </c>
      <c r="O9770" s="425" t="s">
        <v>645</v>
      </c>
      <c r="P9770" s="432">
        <v>-611.10799999999995</v>
      </c>
      <c r="Q9770" s="425">
        <v>30543560</v>
      </c>
      <c r="R9770" s="425" t="s">
        <v>1230</v>
      </c>
      <c r="S9770" s="425">
        <v>13487</v>
      </c>
      <c r="T9770" s="425" t="s">
        <v>4663</v>
      </c>
    </row>
    <row r="9771" spans="1:20" s="425" customFormat="1" x14ac:dyDescent="0.25">
      <c r="A9771" s="425" t="s">
        <v>637</v>
      </c>
      <c r="B9771" s="425" t="s">
        <v>1229</v>
      </c>
      <c r="C9771" s="425" t="s">
        <v>639</v>
      </c>
      <c r="D9771" s="425" t="s">
        <v>663</v>
      </c>
      <c r="E9771" s="425" t="s">
        <v>704</v>
      </c>
      <c r="F9771" s="425">
        <v>528004120002</v>
      </c>
      <c r="G9771" s="425" t="s">
        <v>642</v>
      </c>
      <c r="H9771" s="425">
        <v>583141</v>
      </c>
      <c r="I9771" s="425" t="s">
        <v>37</v>
      </c>
      <c r="J9771" s="425">
        <v>202302</v>
      </c>
      <c r="K9771" s="425">
        <v>44599</v>
      </c>
      <c r="L9771" s="425" t="s">
        <v>644</v>
      </c>
      <c r="M9771" s="425">
        <v>-410860</v>
      </c>
      <c r="N9771" s="425">
        <v>-698.18</v>
      </c>
      <c r="O9771" s="425" t="s">
        <v>645</v>
      </c>
      <c r="P9771" s="432">
        <v>-626.35</v>
      </c>
      <c r="Q9771" s="425">
        <v>30543560</v>
      </c>
      <c r="R9771" s="425" t="s">
        <v>1230</v>
      </c>
      <c r="S9771" s="425">
        <v>13487</v>
      </c>
      <c r="T9771" s="425" t="s">
        <v>4664</v>
      </c>
    </row>
    <row r="9772" spans="1:20" s="425" customFormat="1" x14ac:dyDescent="0.25">
      <c r="A9772" s="425" t="s">
        <v>637</v>
      </c>
      <c r="B9772" s="425" t="s">
        <v>1229</v>
      </c>
      <c r="C9772" s="425" t="s">
        <v>639</v>
      </c>
      <c r="D9772" s="425" t="s">
        <v>663</v>
      </c>
      <c r="E9772" s="425" t="s">
        <v>704</v>
      </c>
      <c r="F9772" s="425">
        <v>528004120002</v>
      </c>
      <c r="G9772" s="425" t="s">
        <v>642</v>
      </c>
      <c r="H9772" s="425">
        <v>583142</v>
      </c>
      <c r="I9772" s="425" t="s">
        <v>38</v>
      </c>
      <c r="J9772" s="425">
        <v>202302</v>
      </c>
      <c r="K9772" s="425">
        <v>44599</v>
      </c>
      <c r="L9772" s="425" t="s">
        <v>644</v>
      </c>
      <c r="M9772" s="425">
        <v>-200000</v>
      </c>
      <c r="N9772" s="425">
        <v>-339.86</v>
      </c>
      <c r="O9772" s="425" t="s">
        <v>645</v>
      </c>
      <c r="P9772" s="432">
        <v>-304.89499999999998</v>
      </c>
      <c r="Q9772" s="425">
        <v>30543560</v>
      </c>
      <c r="R9772" s="425" t="s">
        <v>1230</v>
      </c>
      <c r="S9772" s="425">
        <v>13487</v>
      </c>
      <c r="T9772" s="425" t="s">
        <v>4715</v>
      </c>
    </row>
    <row r="9773" spans="1:20" s="425" customFormat="1" x14ac:dyDescent="0.25">
      <c r="A9773" s="425" t="s">
        <v>637</v>
      </c>
      <c r="B9773" s="425" t="s">
        <v>1229</v>
      </c>
      <c r="C9773" s="425" t="s">
        <v>639</v>
      </c>
      <c r="D9773" s="425" t="s">
        <v>663</v>
      </c>
      <c r="E9773" s="425" t="s">
        <v>704</v>
      </c>
      <c r="F9773" s="425">
        <v>528004120002</v>
      </c>
      <c r="G9773" s="425" t="s">
        <v>642</v>
      </c>
      <c r="H9773" s="425">
        <v>583143</v>
      </c>
      <c r="I9773" s="425" t="s">
        <v>39</v>
      </c>
      <c r="J9773" s="425">
        <v>202302</v>
      </c>
      <c r="K9773" s="425">
        <v>44599</v>
      </c>
      <c r="L9773" s="425" t="s">
        <v>644</v>
      </c>
      <c r="M9773" s="425">
        <v>-175000</v>
      </c>
      <c r="N9773" s="425">
        <v>-297.38</v>
      </c>
      <c r="O9773" s="425" t="s">
        <v>645</v>
      </c>
      <c r="P9773" s="432">
        <v>-266.78500000000003</v>
      </c>
      <c r="Q9773" s="425">
        <v>30543560</v>
      </c>
      <c r="R9773" s="425" t="s">
        <v>1230</v>
      </c>
      <c r="S9773" s="425">
        <v>13487</v>
      </c>
      <c r="T9773" s="425" t="s">
        <v>4719</v>
      </c>
    </row>
    <row r="9774" spans="1:20" s="425" customFormat="1" x14ac:dyDescent="0.25">
      <c r="A9774" s="425" t="s">
        <v>637</v>
      </c>
      <c r="B9774" s="425" t="s">
        <v>1229</v>
      </c>
      <c r="C9774" s="425" t="s">
        <v>639</v>
      </c>
      <c r="D9774" s="425" t="s">
        <v>663</v>
      </c>
      <c r="E9774" s="425" t="s">
        <v>704</v>
      </c>
      <c r="F9774" s="425">
        <v>528004120001</v>
      </c>
      <c r="G9774" s="425" t="s">
        <v>705</v>
      </c>
      <c r="H9774" s="425">
        <v>583132</v>
      </c>
      <c r="I9774" s="425" t="s">
        <v>25</v>
      </c>
      <c r="J9774" s="425">
        <v>202302</v>
      </c>
      <c r="K9774" s="425">
        <v>44599</v>
      </c>
      <c r="L9774" s="425" t="s">
        <v>644</v>
      </c>
      <c r="M9774" s="425">
        <v>-100000</v>
      </c>
      <c r="N9774" s="425">
        <v>-169.93</v>
      </c>
      <c r="O9774" s="425" t="s">
        <v>645</v>
      </c>
      <c r="P9774" s="432">
        <v>-152.447</v>
      </c>
      <c r="Q9774" s="425">
        <v>30543560</v>
      </c>
      <c r="R9774" s="425" t="s">
        <v>1230</v>
      </c>
      <c r="S9774" s="425">
        <v>13487</v>
      </c>
      <c r="T9774" s="425" t="s">
        <v>4255</v>
      </c>
    </row>
    <row r="9775" spans="1:20" s="425" customFormat="1" x14ac:dyDescent="0.25">
      <c r="A9775" s="425" t="s">
        <v>637</v>
      </c>
      <c r="B9775" s="425" t="s">
        <v>1229</v>
      </c>
      <c r="C9775" s="425" t="s">
        <v>639</v>
      </c>
      <c r="D9775" s="425" t="s">
        <v>663</v>
      </c>
      <c r="E9775" s="425" t="s">
        <v>704</v>
      </c>
      <c r="F9775" s="425">
        <v>528004120026</v>
      </c>
      <c r="G9775" s="425" t="s">
        <v>1241</v>
      </c>
      <c r="H9775" s="425">
        <v>583625</v>
      </c>
      <c r="I9775" s="425" t="s">
        <v>303</v>
      </c>
      <c r="J9775" s="425">
        <v>202302</v>
      </c>
      <c r="K9775" s="425">
        <v>44599</v>
      </c>
      <c r="L9775" s="425" t="s">
        <v>644</v>
      </c>
      <c r="M9775" s="425">
        <v>-135000</v>
      </c>
      <c r="N9775" s="425">
        <v>-229.41</v>
      </c>
      <c r="O9775" s="425" t="s">
        <v>645</v>
      </c>
      <c r="P9775" s="432">
        <v>-205.80799999999999</v>
      </c>
      <c r="Q9775" s="425">
        <v>30543560</v>
      </c>
      <c r="R9775" s="425" t="s">
        <v>1230</v>
      </c>
      <c r="S9775" s="425">
        <v>13487</v>
      </c>
      <c r="T9775" s="425" t="s">
        <v>4480</v>
      </c>
    </row>
    <row r="9776" spans="1:20" s="425" customFormat="1" x14ac:dyDescent="0.25">
      <c r="A9776" s="425" t="s">
        <v>637</v>
      </c>
      <c r="B9776" s="425" t="s">
        <v>1229</v>
      </c>
      <c r="C9776" s="425" t="s">
        <v>639</v>
      </c>
      <c r="D9776" s="425" t="s">
        <v>663</v>
      </c>
      <c r="E9776" s="425" t="s">
        <v>704</v>
      </c>
      <c r="F9776" s="425">
        <v>528004120026</v>
      </c>
      <c r="G9776" s="425" t="s">
        <v>1241</v>
      </c>
      <c r="H9776" s="425">
        <v>583625</v>
      </c>
      <c r="I9776" s="425" t="s">
        <v>303</v>
      </c>
      <c r="J9776" s="425">
        <v>202302</v>
      </c>
      <c r="K9776" s="425">
        <v>44599</v>
      </c>
      <c r="L9776" s="425" t="s">
        <v>644</v>
      </c>
      <c r="M9776" s="425">
        <v>-10000</v>
      </c>
      <c r="N9776" s="425">
        <v>-16.989999999999998</v>
      </c>
      <c r="O9776" s="425" t="s">
        <v>645</v>
      </c>
      <c r="P9776" s="432">
        <v>-15.242000000000001</v>
      </c>
      <c r="Q9776" s="425">
        <v>30543560</v>
      </c>
      <c r="R9776" s="425" t="s">
        <v>1230</v>
      </c>
      <c r="S9776" s="425">
        <v>13487</v>
      </c>
      <c r="T9776" s="425" t="s">
        <v>4259</v>
      </c>
    </row>
    <row r="9777" spans="1:20" s="425" customFormat="1" x14ac:dyDescent="0.25">
      <c r="A9777" s="425" t="s">
        <v>637</v>
      </c>
      <c r="B9777" s="425" t="s">
        <v>1229</v>
      </c>
      <c r="C9777" s="425" t="s">
        <v>639</v>
      </c>
      <c r="D9777" s="425" t="s">
        <v>663</v>
      </c>
      <c r="E9777" s="425" t="s">
        <v>704</v>
      </c>
      <c r="F9777" s="425">
        <v>528004120020</v>
      </c>
      <c r="G9777" s="425" t="s">
        <v>1631</v>
      </c>
      <c r="H9777" s="425">
        <v>583619</v>
      </c>
      <c r="I9777" s="425" t="s">
        <v>263</v>
      </c>
      <c r="J9777" s="425">
        <v>202302</v>
      </c>
      <c r="K9777" s="425">
        <v>44599</v>
      </c>
      <c r="L9777" s="425" t="s">
        <v>644</v>
      </c>
      <c r="M9777" s="425">
        <v>-190000</v>
      </c>
      <c r="N9777" s="425">
        <v>-322.87</v>
      </c>
      <c r="O9777" s="425" t="s">
        <v>645</v>
      </c>
      <c r="P9777" s="432">
        <v>-289.65300000000002</v>
      </c>
      <c r="Q9777" s="425">
        <v>30543560</v>
      </c>
      <c r="R9777" s="425" t="s">
        <v>1230</v>
      </c>
      <c r="S9777" s="425">
        <v>13487</v>
      </c>
      <c r="T9777" s="425" t="s">
        <v>4568</v>
      </c>
    </row>
    <row r="9778" spans="1:20" s="425" customFormat="1" x14ac:dyDescent="0.25">
      <c r="A9778" s="425" t="s">
        <v>637</v>
      </c>
      <c r="B9778" s="425" t="s">
        <v>1229</v>
      </c>
      <c r="C9778" s="425" t="s">
        <v>639</v>
      </c>
      <c r="D9778" s="425" t="s">
        <v>663</v>
      </c>
      <c r="E9778" s="425" t="s">
        <v>704</v>
      </c>
      <c r="F9778" s="425">
        <v>528004120026</v>
      </c>
      <c r="G9778" s="425" t="s">
        <v>1241</v>
      </c>
      <c r="H9778" s="425">
        <v>583625</v>
      </c>
      <c r="I9778" s="425" t="s">
        <v>303</v>
      </c>
      <c r="J9778" s="425">
        <v>202302</v>
      </c>
      <c r="K9778" s="425">
        <v>44599</v>
      </c>
      <c r="L9778" s="425" t="s">
        <v>644</v>
      </c>
      <c r="M9778" s="425">
        <v>-50000</v>
      </c>
      <c r="N9778" s="425">
        <v>-84.97</v>
      </c>
      <c r="O9778" s="425" t="s">
        <v>645</v>
      </c>
      <c r="P9778" s="432">
        <v>-76.227999999999994</v>
      </c>
      <c r="Q9778" s="425">
        <v>30543560</v>
      </c>
      <c r="R9778" s="425" t="s">
        <v>1230</v>
      </c>
      <c r="S9778" s="425">
        <v>13487</v>
      </c>
      <c r="T9778" s="425" t="s">
        <v>4260</v>
      </c>
    </row>
    <row r="9779" spans="1:20" s="425" customFormat="1" x14ac:dyDescent="0.25">
      <c r="A9779" s="425" t="s">
        <v>637</v>
      </c>
      <c r="B9779" s="425" t="s">
        <v>1229</v>
      </c>
      <c r="C9779" s="425" t="s">
        <v>639</v>
      </c>
      <c r="D9779" s="425" t="s">
        <v>663</v>
      </c>
      <c r="E9779" s="425" t="s">
        <v>704</v>
      </c>
      <c r="F9779" s="425">
        <v>528004120026</v>
      </c>
      <c r="G9779" s="425" t="s">
        <v>1241</v>
      </c>
      <c r="H9779" s="425">
        <v>583625</v>
      </c>
      <c r="I9779" s="425" t="s">
        <v>303</v>
      </c>
      <c r="J9779" s="425">
        <v>202302</v>
      </c>
      <c r="K9779" s="425">
        <v>44599</v>
      </c>
      <c r="L9779" s="425" t="s">
        <v>644</v>
      </c>
      <c r="M9779" s="425">
        <v>-140000</v>
      </c>
      <c r="N9779" s="425">
        <v>-237.9</v>
      </c>
      <c r="O9779" s="425" t="s">
        <v>645</v>
      </c>
      <c r="P9779" s="432">
        <v>-213.42400000000001</v>
      </c>
      <c r="Q9779" s="425">
        <v>30543560</v>
      </c>
      <c r="R9779" s="425" t="s">
        <v>1230</v>
      </c>
      <c r="S9779" s="425">
        <v>13487</v>
      </c>
      <c r="T9779" s="425" t="s">
        <v>4261</v>
      </c>
    </row>
    <row r="9780" spans="1:20" s="425" customFormat="1" x14ac:dyDescent="0.25">
      <c r="A9780" s="425" t="s">
        <v>637</v>
      </c>
      <c r="B9780" s="425" t="s">
        <v>1229</v>
      </c>
      <c r="C9780" s="425" t="s">
        <v>639</v>
      </c>
      <c r="D9780" s="425" t="s">
        <v>663</v>
      </c>
      <c r="E9780" s="425" t="s">
        <v>704</v>
      </c>
      <c r="F9780" s="425">
        <v>528004120026</v>
      </c>
      <c r="G9780" s="425" t="s">
        <v>1241</v>
      </c>
      <c r="H9780" s="425">
        <v>583625</v>
      </c>
      <c r="I9780" s="425" t="s">
        <v>303</v>
      </c>
      <c r="J9780" s="425">
        <v>202302</v>
      </c>
      <c r="K9780" s="425">
        <v>44599</v>
      </c>
      <c r="L9780" s="425" t="s">
        <v>644</v>
      </c>
      <c r="M9780" s="425">
        <v>-25000</v>
      </c>
      <c r="N9780" s="425">
        <v>-42.48</v>
      </c>
      <c r="O9780" s="425" t="s">
        <v>645</v>
      </c>
      <c r="P9780" s="432">
        <v>-38.11</v>
      </c>
      <c r="Q9780" s="425">
        <v>30543560</v>
      </c>
      <c r="R9780" s="425" t="s">
        <v>1230</v>
      </c>
      <c r="S9780" s="425">
        <v>13487</v>
      </c>
      <c r="T9780" s="425" t="s">
        <v>4262</v>
      </c>
    </row>
    <row r="9781" spans="1:20" s="425" customFormat="1" x14ac:dyDescent="0.25">
      <c r="A9781" s="425" t="s">
        <v>637</v>
      </c>
      <c r="B9781" s="425" t="s">
        <v>1229</v>
      </c>
      <c r="C9781" s="425" t="s">
        <v>639</v>
      </c>
      <c r="D9781" s="425" t="s">
        <v>663</v>
      </c>
      <c r="E9781" s="425" t="s">
        <v>704</v>
      </c>
      <c r="F9781" s="425">
        <v>528004120026</v>
      </c>
      <c r="G9781" s="425" t="s">
        <v>1241</v>
      </c>
      <c r="H9781" s="425">
        <v>583625</v>
      </c>
      <c r="I9781" s="425" t="s">
        <v>303</v>
      </c>
      <c r="J9781" s="425">
        <v>202302</v>
      </c>
      <c r="K9781" s="425">
        <v>44599</v>
      </c>
      <c r="L9781" s="425" t="s">
        <v>644</v>
      </c>
      <c r="M9781" s="425">
        <v>-50000</v>
      </c>
      <c r="N9781" s="425">
        <v>-84.97</v>
      </c>
      <c r="O9781" s="425" t="s">
        <v>645</v>
      </c>
      <c r="P9781" s="432">
        <v>-76.227999999999994</v>
      </c>
      <c r="Q9781" s="425">
        <v>30543560</v>
      </c>
      <c r="R9781" s="425" t="s">
        <v>1230</v>
      </c>
      <c r="S9781" s="425">
        <v>13487</v>
      </c>
      <c r="T9781" s="425" t="s">
        <v>4260</v>
      </c>
    </row>
    <row r="9782" spans="1:20" s="425" customFormat="1" x14ac:dyDescent="0.25">
      <c r="A9782" s="425" t="s">
        <v>637</v>
      </c>
      <c r="B9782" s="425" t="s">
        <v>1229</v>
      </c>
      <c r="C9782" s="425" t="s">
        <v>639</v>
      </c>
      <c r="D9782" s="425" t="s">
        <v>663</v>
      </c>
      <c r="E9782" s="425" t="s">
        <v>704</v>
      </c>
      <c r="F9782" s="425">
        <v>528004120026</v>
      </c>
      <c r="G9782" s="425" t="s">
        <v>1241</v>
      </c>
      <c r="H9782" s="425">
        <v>583625</v>
      </c>
      <c r="I9782" s="425" t="s">
        <v>303</v>
      </c>
      <c r="J9782" s="425">
        <v>202302</v>
      </c>
      <c r="K9782" s="425">
        <v>44599</v>
      </c>
      <c r="L9782" s="425" t="s">
        <v>644</v>
      </c>
      <c r="M9782" s="425">
        <v>-22500</v>
      </c>
      <c r="N9782" s="425">
        <v>-38.229999999999997</v>
      </c>
      <c r="O9782" s="425" t="s">
        <v>645</v>
      </c>
      <c r="P9782" s="432">
        <v>-34.296999999999997</v>
      </c>
      <c r="Q9782" s="425">
        <v>30543560</v>
      </c>
      <c r="R9782" s="425" t="s">
        <v>1230</v>
      </c>
      <c r="S9782" s="425">
        <v>13487</v>
      </c>
      <c r="T9782" s="425" t="s">
        <v>4579</v>
      </c>
    </row>
    <row r="9783" spans="1:20" s="425" customFormat="1" x14ac:dyDescent="0.25">
      <c r="A9783" s="425" t="s">
        <v>637</v>
      </c>
      <c r="B9783" s="425" t="s">
        <v>1229</v>
      </c>
      <c r="C9783" s="425" t="s">
        <v>639</v>
      </c>
      <c r="D9783" s="425" t="s">
        <v>663</v>
      </c>
      <c r="E9783" s="425" t="s">
        <v>704</v>
      </c>
      <c r="F9783" s="425">
        <v>528004120026</v>
      </c>
      <c r="G9783" s="425" t="s">
        <v>1241</v>
      </c>
      <c r="H9783" s="425">
        <v>583625</v>
      </c>
      <c r="I9783" s="425" t="s">
        <v>303</v>
      </c>
      <c r="J9783" s="425">
        <v>202302</v>
      </c>
      <c r="K9783" s="425">
        <v>44599</v>
      </c>
      <c r="L9783" s="425" t="s">
        <v>644</v>
      </c>
      <c r="M9783" s="425">
        <v>-427500</v>
      </c>
      <c r="N9783" s="425">
        <v>-726.46</v>
      </c>
      <c r="O9783" s="425" t="s">
        <v>645</v>
      </c>
      <c r="P9783" s="432">
        <v>-651.721</v>
      </c>
      <c r="Q9783" s="425">
        <v>30543560</v>
      </c>
      <c r="R9783" s="425" t="s">
        <v>1230</v>
      </c>
      <c r="S9783" s="425">
        <v>13487</v>
      </c>
      <c r="T9783" s="425" t="s">
        <v>4360</v>
      </c>
    </row>
    <row r="9784" spans="1:20" s="425" customFormat="1" x14ac:dyDescent="0.25">
      <c r="A9784" s="425" t="s">
        <v>637</v>
      </c>
      <c r="B9784" s="425" t="s">
        <v>1229</v>
      </c>
      <c r="C9784" s="425" t="s">
        <v>639</v>
      </c>
      <c r="D9784" s="425" t="s">
        <v>663</v>
      </c>
      <c r="E9784" s="425" t="s">
        <v>704</v>
      </c>
      <c r="F9784" s="425">
        <v>528004120026</v>
      </c>
      <c r="G9784" s="425" t="s">
        <v>1241</v>
      </c>
      <c r="H9784" s="425">
        <v>583625</v>
      </c>
      <c r="I9784" s="425" t="s">
        <v>303</v>
      </c>
      <c r="J9784" s="425">
        <v>202302</v>
      </c>
      <c r="K9784" s="425">
        <v>44599</v>
      </c>
      <c r="L9784" s="425" t="s">
        <v>644</v>
      </c>
      <c r="M9784" s="425">
        <v>-120000</v>
      </c>
      <c r="N9784" s="425">
        <v>-203.92</v>
      </c>
      <c r="O9784" s="425" t="s">
        <v>645</v>
      </c>
      <c r="P9784" s="432">
        <v>-182.94</v>
      </c>
      <c r="Q9784" s="425">
        <v>30543560</v>
      </c>
      <c r="R9784" s="425" t="s">
        <v>1230</v>
      </c>
      <c r="S9784" s="425">
        <v>13487</v>
      </c>
      <c r="T9784" s="425" t="s">
        <v>4364</v>
      </c>
    </row>
    <row r="9785" spans="1:20" s="425" customFormat="1" x14ac:dyDescent="0.25">
      <c r="A9785" s="425" t="s">
        <v>637</v>
      </c>
      <c r="B9785" s="425" t="s">
        <v>1229</v>
      </c>
      <c r="C9785" s="425" t="s">
        <v>639</v>
      </c>
      <c r="D9785" s="425" t="s">
        <v>663</v>
      </c>
      <c r="E9785" s="425" t="s">
        <v>704</v>
      </c>
      <c r="F9785" s="425">
        <v>528004120026</v>
      </c>
      <c r="G9785" s="425" t="s">
        <v>1241</v>
      </c>
      <c r="H9785" s="425">
        <v>583625</v>
      </c>
      <c r="I9785" s="425" t="s">
        <v>303</v>
      </c>
      <c r="J9785" s="425">
        <v>202302</v>
      </c>
      <c r="K9785" s="425">
        <v>44599</v>
      </c>
      <c r="L9785" s="425" t="s">
        <v>644</v>
      </c>
      <c r="M9785" s="425">
        <v>-495000</v>
      </c>
      <c r="N9785" s="425">
        <v>-841.16</v>
      </c>
      <c r="O9785" s="425" t="s">
        <v>645</v>
      </c>
      <c r="P9785" s="432">
        <v>-754.62</v>
      </c>
      <c r="Q9785" s="425">
        <v>30543560</v>
      </c>
      <c r="R9785" s="425" t="s">
        <v>1230</v>
      </c>
      <c r="S9785" s="425">
        <v>13487</v>
      </c>
      <c r="T9785" s="425" t="s">
        <v>4365</v>
      </c>
    </row>
    <row r="9786" spans="1:20" s="425" customFormat="1" x14ac:dyDescent="0.25">
      <c r="A9786" s="425" t="s">
        <v>637</v>
      </c>
      <c r="B9786" s="425" t="s">
        <v>1229</v>
      </c>
      <c r="C9786" s="425" t="s">
        <v>639</v>
      </c>
      <c r="D9786" s="425" t="s">
        <v>663</v>
      </c>
      <c r="E9786" s="425" t="s">
        <v>704</v>
      </c>
      <c r="F9786" s="425">
        <v>528004120026</v>
      </c>
      <c r="G9786" s="425" t="s">
        <v>1241</v>
      </c>
      <c r="H9786" s="425">
        <v>583625</v>
      </c>
      <c r="I9786" s="425" t="s">
        <v>303</v>
      </c>
      <c r="J9786" s="425">
        <v>202302</v>
      </c>
      <c r="K9786" s="425">
        <v>44599</v>
      </c>
      <c r="L9786" s="425" t="s">
        <v>644</v>
      </c>
      <c r="M9786" s="425">
        <v>-315000</v>
      </c>
      <c r="N9786" s="425">
        <v>-535.29</v>
      </c>
      <c r="O9786" s="425" t="s">
        <v>645</v>
      </c>
      <c r="P9786" s="432">
        <v>-480.21899999999999</v>
      </c>
      <c r="Q9786" s="425">
        <v>30543560</v>
      </c>
      <c r="R9786" s="425" t="s">
        <v>1230</v>
      </c>
      <c r="S9786" s="425">
        <v>13487</v>
      </c>
      <c r="T9786" s="425" t="s">
        <v>4366</v>
      </c>
    </row>
    <row r="9787" spans="1:20" s="425" customFormat="1" x14ac:dyDescent="0.25">
      <c r="A9787" s="425" t="s">
        <v>637</v>
      </c>
      <c r="B9787" s="425" t="s">
        <v>1229</v>
      </c>
      <c r="C9787" s="425" t="s">
        <v>639</v>
      </c>
      <c r="D9787" s="425" t="s">
        <v>663</v>
      </c>
      <c r="E9787" s="425" t="s">
        <v>704</v>
      </c>
      <c r="F9787" s="425">
        <v>528004120026</v>
      </c>
      <c r="G9787" s="425" t="s">
        <v>1241</v>
      </c>
      <c r="H9787" s="425">
        <v>583625</v>
      </c>
      <c r="I9787" s="425" t="s">
        <v>303</v>
      </c>
      <c r="J9787" s="425">
        <v>202302</v>
      </c>
      <c r="K9787" s="425">
        <v>44599</v>
      </c>
      <c r="L9787" s="425" t="s">
        <v>644</v>
      </c>
      <c r="M9787" s="425">
        <v>-195000</v>
      </c>
      <c r="N9787" s="425">
        <v>-331.37</v>
      </c>
      <c r="O9787" s="425" t="s">
        <v>645</v>
      </c>
      <c r="P9787" s="432">
        <v>-297.27800000000002</v>
      </c>
      <c r="Q9787" s="425">
        <v>30543560</v>
      </c>
      <c r="R9787" s="425" t="s">
        <v>1230</v>
      </c>
      <c r="S9787" s="425">
        <v>13487</v>
      </c>
      <c r="T9787" s="425" t="s">
        <v>4366</v>
      </c>
    </row>
    <row r="9788" spans="1:20" s="425" customFormat="1" x14ac:dyDescent="0.25">
      <c r="A9788" s="425" t="s">
        <v>637</v>
      </c>
      <c r="B9788" s="425" t="s">
        <v>1229</v>
      </c>
      <c r="C9788" s="425" t="s">
        <v>639</v>
      </c>
      <c r="D9788" s="425" t="s">
        <v>663</v>
      </c>
      <c r="E9788" s="425" t="s">
        <v>704</v>
      </c>
      <c r="F9788" s="425">
        <v>528004120026</v>
      </c>
      <c r="G9788" s="425" t="s">
        <v>1241</v>
      </c>
      <c r="H9788" s="425">
        <v>583625</v>
      </c>
      <c r="I9788" s="425" t="s">
        <v>303</v>
      </c>
      <c r="J9788" s="425">
        <v>202302</v>
      </c>
      <c r="K9788" s="425">
        <v>44599</v>
      </c>
      <c r="L9788" s="425" t="s">
        <v>644</v>
      </c>
      <c r="M9788" s="425">
        <v>-255000</v>
      </c>
      <c r="N9788" s="425">
        <v>-433.33</v>
      </c>
      <c r="O9788" s="425" t="s">
        <v>645</v>
      </c>
      <c r="P9788" s="432">
        <v>-388.74799999999999</v>
      </c>
      <c r="Q9788" s="425">
        <v>30543560</v>
      </c>
      <c r="R9788" s="425" t="s">
        <v>1230</v>
      </c>
      <c r="S9788" s="425">
        <v>13487</v>
      </c>
      <c r="T9788" s="425" t="s">
        <v>4367</v>
      </c>
    </row>
    <row r="9789" spans="1:20" s="425" customFormat="1" x14ac:dyDescent="0.25">
      <c r="A9789" s="425" t="s">
        <v>637</v>
      </c>
      <c r="B9789" s="425" t="s">
        <v>1229</v>
      </c>
      <c r="C9789" s="425" t="s">
        <v>639</v>
      </c>
      <c r="D9789" s="425" t="s">
        <v>663</v>
      </c>
      <c r="E9789" s="425" t="s">
        <v>704</v>
      </c>
      <c r="F9789" s="425">
        <v>528004120026</v>
      </c>
      <c r="G9789" s="425" t="s">
        <v>1241</v>
      </c>
      <c r="H9789" s="425">
        <v>583625</v>
      </c>
      <c r="I9789" s="425" t="s">
        <v>303</v>
      </c>
      <c r="J9789" s="425">
        <v>202302</v>
      </c>
      <c r="K9789" s="425">
        <v>44599</v>
      </c>
      <c r="L9789" s="425" t="s">
        <v>644</v>
      </c>
      <c r="M9789" s="425">
        <v>-270000</v>
      </c>
      <c r="N9789" s="425">
        <v>-458.82</v>
      </c>
      <c r="O9789" s="425" t="s">
        <v>645</v>
      </c>
      <c r="P9789" s="432">
        <v>-411.61599999999999</v>
      </c>
      <c r="Q9789" s="425">
        <v>30543560</v>
      </c>
      <c r="R9789" s="425" t="s">
        <v>1230</v>
      </c>
      <c r="S9789" s="425">
        <v>13487</v>
      </c>
      <c r="T9789" s="425" t="s">
        <v>4367</v>
      </c>
    </row>
    <row r="9790" spans="1:20" s="425" customFormat="1" x14ac:dyDescent="0.25">
      <c r="A9790" s="425" t="s">
        <v>637</v>
      </c>
      <c r="B9790" s="425" t="s">
        <v>1229</v>
      </c>
      <c r="C9790" s="425" t="s">
        <v>639</v>
      </c>
      <c r="D9790" s="425" t="s">
        <v>663</v>
      </c>
      <c r="E9790" s="425" t="s">
        <v>704</v>
      </c>
      <c r="F9790" s="425">
        <v>528004120026</v>
      </c>
      <c r="G9790" s="425" t="s">
        <v>1241</v>
      </c>
      <c r="H9790" s="425">
        <v>583625</v>
      </c>
      <c r="I9790" s="425" t="s">
        <v>303</v>
      </c>
      <c r="J9790" s="425">
        <v>202302</v>
      </c>
      <c r="K9790" s="425">
        <v>44599</v>
      </c>
      <c r="L9790" s="425" t="s">
        <v>644</v>
      </c>
      <c r="M9790" s="425">
        <v>-180000</v>
      </c>
      <c r="N9790" s="425">
        <v>-305.88</v>
      </c>
      <c r="O9790" s="425" t="s">
        <v>645</v>
      </c>
      <c r="P9790" s="432">
        <v>-274.411</v>
      </c>
      <c r="Q9790" s="425">
        <v>30543560</v>
      </c>
      <c r="R9790" s="425" t="s">
        <v>1230</v>
      </c>
      <c r="S9790" s="425">
        <v>13487</v>
      </c>
      <c r="T9790" s="425" t="s">
        <v>4367</v>
      </c>
    </row>
    <row r="9791" spans="1:20" s="425" customFormat="1" x14ac:dyDescent="0.25">
      <c r="A9791" s="425" t="s">
        <v>637</v>
      </c>
      <c r="B9791" s="425" t="s">
        <v>1229</v>
      </c>
      <c r="C9791" s="425" t="s">
        <v>639</v>
      </c>
      <c r="D9791" s="425" t="s">
        <v>663</v>
      </c>
      <c r="E9791" s="425" t="s">
        <v>704</v>
      </c>
      <c r="F9791" s="425">
        <v>528004120026</v>
      </c>
      <c r="G9791" s="425" t="s">
        <v>1241</v>
      </c>
      <c r="H9791" s="425">
        <v>583625</v>
      </c>
      <c r="I9791" s="425" t="s">
        <v>303</v>
      </c>
      <c r="J9791" s="425">
        <v>202302</v>
      </c>
      <c r="K9791" s="425">
        <v>44599</v>
      </c>
      <c r="L9791" s="425" t="s">
        <v>644</v>
      </c>
      <c r="M9791" s="425">
        <v>-300000</v>
      </c>
      <c r="N9791" s="425">
        <v>-509.8</v>
      </c>
      <c r="O9791" s="425" t="s">
        <v>645</v>
      </c>
      <c r="P9791" s="432">
        <v>-457.351</v>
      </c>
      <c r="Q9791" s="425">
        <v>30543560</v>
      </c>
      <c r="R9791" s="425" t="s">
        <v>1230</v>
      </c>
      <c r="S9791" s="425">
        <v>13487</v>
      </c>
      <c r="T9791" s="425" t="s">
        <v>4368</v>
      </c>
    </row>
    <row r="9792" spans="1:20" s="425" customFormat="1" x14ac:dyDescent="0.25">
      <c r="A9792" s="425" t="s">
        <v>637</v>
      </c>
      <c r="B9792" s="425" t="s">
        <v>1229</v>
      </c>
      <c r="C9792" s="425" t="s">
        <v>639</v>
      </c>
      <c r="D9792" s="425" t="s">
        <v>663</v>
      </c>
      <c r="E9792" s="425" t="s">
        <v>704</v>
      </c>
      <c r="F9792" s="425">
        <v>528004120026</v>
      </c>
      <c r="G9792" s="425" t="s">
        <v>1241</v>
      </c>
      <c r="H9792" s="425">
        <v>583625</v>
      </c>
      <c r="I9792" s="425" t="s">
        <v>303</v>
      </c>
      <c r="J9792" s="425">
        <v>202302</v>
      </c>
      <c r="K9792" s="425">
        <v>44599</v>
      </c>
      <c r="L9792" s="425" t="s">
        <v>644</v>
      </c>
      <c r="M9792" s="425">
        <v>-150000</v>
      </c>
      <c r="N9792" s="425">
        <v>-254.9</v>
      </c>
      <c r="O9792" s="425" t="s">
        <v>645</v>
      </c>
      <c r="P9792" s="432">
        <v>-228.67500000000001</v>
      </c>
      <c r="Q9792" s="425">
        <v>30543560</v>
      </c>
      <c r="R9792" s="425" t="s">
        <v>1230</v>
      </c>
      <c r="S9792" s="425">
        <v>13487</v>
      </c>
      <c r="T9792" s="425" t="s">
        <v>4369</v>
      </c>
    </row>
    <row r="9793" spans="1:20" s="425" customFormat="1" x14ac:dyDescent="0.25">
      <c r="A9793" s="425" t="s">
        <v>637</v>
      </c>
      <c r="B9793" s="425" t="s">
        <v>1229</v>
      </c>
      <c r="C9793" s="425" t="s">
        <v>639</v>
      </c>
      <c r="D9793" s="425" t="s">
        <v>663</v>
      </c>
      <c r="E9793" s="425" t="s">
        <v>704</v>
      </c>
      <c r="F9793" s="425">
        <v>528004120026</v>
      </c>
      <c r="G9793" s="425" t="s">
        <v>1241</v>
      </c>
      <c r="H9793" s="425">
        <v>583625</v>
      </c>
      <c r="I9793" s="425" t="s">
        <v>303</v>
      </c>
      <c r="J9793" s="425">
        <v>202302</v>
      </c>
      <c r="K9793" s="425">
        <v>44599</v>
      </c>
      <c r="L9793" s="425" t="s">
        <v>644</v>
      </c>
      <c r="M9793" s="425">
        <v>-390000</v>
      </c>
      <c r="N9793" s="425">
        <v>-662.73</v>
      </c>
      <c r="O9793" s="425" t="s">
        <v>645</v>
      </c>
      <c r="P9793" s="432">
        <v>-594.54700000000003</v>
      </c>
      <c r="Q9793" s="425">
        <v>30543560</v>
      </c>
      <c r="R9793" s="425" t="s">
        <v>1230</v>
      </c>
      <c r="S9793" s="425">
        <v>13487</v>
      </c>
      <c r="T9793" s="425" t="s">
        <v>4368</v>
      </c>
    </row>
    <row r="9794" spans="1:20" s="425" customFormat="1" x14ac:dyDescent="0.25">
      <c r="A9794" s="425" t="s">
        <v>637</v>
      </c>
      <c r="B9794" s="425" t="s">
        <v>1229</v>
      </c>
      <c r="C9794" s="425" t="s">
        <v>639</v>
      </c>
      <c r="D9794" s="425" t="s">
        <v>663</v>
      </c>
      <c r="E9794" s="425" t="s">
        <v>704</v>
      </c>
      <c r="F9794" s="425">
        <v>528004120026</v>
      </c>
      <c r="G9794" s="425" t="s">
        <v>1241</v>
      </c>
      <c r="H9794" s="425">
        <v>583625</v>
      </c>
      <c r="I9794" s="425" t="s">
        <v>303</v>
      </c>
      <c r="J9794" s="425">
        <v>202302</v>
      </c>
      <c r="K9794" s="425">
        <v>44599</v>
      </c>
      <c r="L9794" s="425" t="s">
        <v>644</v>
      </c>
      <c r="M9794" s="425">
        <v>-270000</v>
      </c>
      <c r="N9794" s="425">
        <v>-458.82</v>
      </c>
      <c r="O9794" s="425" t="s">
        <v>645</v>
      </c>
      <c r="P9794" s="432">
        <v>-411.61599999999999</v>
      </c>
      <c r="Q9794" s="425">
        <v>30543560</v>
      </c>
      <c r="R9794" s="425" t="s">
        <v>1230</v>
      </c>
      <c r="S9794" s="425">
        <v>13487</v>
      </c>
      <c r="T9794" s="425" t="s">
        <v>4580</v>
      </c>
    </row>
    <row r="9795" spans="1:20" s="425" customFormat="1" x14ac:dyDescent="0.25">
      <c r="A9795" s="425" t="s">
        <v>637</v>
      </c>
      <c r="B9795" s="425" t="s">
        <v>1229</v>
      </c>
      <c r="C9795" s="425" t="s">
        <v>639</v>
      </c>
      <c r="D9795" s="425" t="s">
        <v>663</v>
      </c>
      <c r="E9795" s="425" t="s">
        <v>704</v>
      </c>
      <c r="F9795" s="425">
        <v>528004120026</v>
      </c>
      <c r="G9795" s="425" t="s">
        <v>1241</v>
      </c>
      <c r="H9795" s="425">
        <v>583625</v>
      </c>
      <c r="I9795" s="425" t="s">
        <v>303</v>
      </c>
      <c r="J9795" s="425">
        <v>202302</v>
      </c>
      <c r="K9795" s="425">
        <v>44599</v>
      </c>
      <c r="L9795" s="425" t="s">
        <v>644</v>
      </c>
      <c r="M9795" s="425">
        <v>-135000</v>
      </c>
      <c r="N9795" s="425">
        <v>-229.41</v>
      </c>
      <c r="O9795" s="425" t="s">
        <v>645</v>
      </c>
      <c r="P9795" s="432">
        <v>-205.80799999999999</v>
      </c>
      <c r="Q9795" s="425">
        <v>30543560</v>
      </c>
      <c r="R9795" s="425" t="s">
        <v>1230</v>
      </c>
      <c r="S9795" s="425">
        <v>13487</v>
      </c>
      <c r="T9795" s="425" t="s">
        <v>4370</v>
      </c>
    </row>
    <row r="9796" spans="1:20" s="425" customFormat="1" x14ac:dyDescent="0.25">
      <c r="A9796" s="425" t="s">
        <v>637</v>
      </c>
      <c r="B9796" s="425" t="s">
        <v>1229</v>
      </c>
      <c r="C9796" s="425" t="s">
        <v>639</v>
      </c>
      <c r="D9796" s="425" t="s">
        <v>663</v>
      </c>
      <c r="E9796" s="425" t="s">
        <v>704</v>
      </c>
      <c r="F9796" s="425">
        <v>528004120026</v>
      </c>
      <c r="G9796" s="425" t="s">
        <v>1241</v>
      </c>
      <c r="H9796" s="425">
        <v>583625</v>
      </c>
      <c r="I9796" s="425" t="s">
        <v>303</v>
      </c>
      <c r="J9796" s="425">
        <v>202302</v>
      </c>
      <c r="K9796" s="425">
        <v>44599</v>
      </c>
      <c r="L9796" s="425" t="s">
        <v>644</v>
      </c>
      <c r="M9796" s="425">
        <v>-90000</v>
      </c>
      <c r="N9796" s="425">
        <v>-152.94</v>
      </c>
      <c r="O9796" s="425" t="s">
        <v>645</v>
      </c>
      <c r="P9796" s="432">
        <v>-137.20500000000001</v>
      </c>
      <c r="Q9796" s="425">
        <v>30543560</v>
      </c>
      <c r="R9796" s="425" t="s">
        <v>1230</v>
      </c>
      <c r="S9796" s="425">
        <v>13487</v>
      </c>
      <c r="T9796" s="425" t="s">
        <v>4371</v>
      </c>
    </row>
    <row r="9797" spans="1:20" s="425" customFormat="1" x14ac:dyDescent="0.25">
      <c r="A9797" s="425" t="s">
        <v>637</v>
      </c>
      <c r="B9797" s="425" t="s">
        <v>1229</v>
      </c>
      <c r="C9797" s="425" t="s">
        <v>639</v>
      </c>
      <c r="D9797" s="425" t="s">
        <v>663</v>
      </c>
      <c r="E9797" s="425" t="s">
        <v>704</v>
      </c>
      <c r="F9797" s="425">
        <v>528004120026</v>
      </c>
      <c r="G9797" s="425" t="s">
        <v>1241</v>
      </c>
      <c r="H9797" s="425">
        <v>583625</v>
      </c>
      <c r="I9797" s="425" t="s">
        <v>303</v>
      </c>
      <c r="J9797" s="425">
        <v>202302</v>
      </c>
      <c r="K9797" s="425">
        <v>44599</v>
      </c>
      <c r="L9797" s="425" t="s">
        <v>644</v>
      </c>
      <c r="M9797" s="425">
        <v>-25000</v>
      </c>
      <c r="N9797" s="425">
        <v>-42.48</v>
      </c>
      <c r="O9797" s="425" t="s">
        <v>645</v>
      </c>
      <c r="P9797" s="432">
        <v>-38.11</v>
      </c>
      <c r="Q9797" s="425">
        <v>30543560</v>
      </c>
      <c r="R9797" s="425" t="s">
        <v>1230</v>
      </c>
      <c r="S9797" s="425">
        <v>13487</v>
      </c>
      <c r="T9797" s="425" t="s">
        <v>4263</v>
      </c>
    </row>
    <row r="9798" spans="1:20" s="425" customFormat="1" x14ac:dyDescent="0.25">
      <c r="A9798" s="425" t="s">
        <v>637</v>
      </c>
      <c r="B9798" s="425" t="s">
        <v>1229</v>
      </c>
      <c r="C9798" s="425" t="s">
        <v>639</v>
      </c>
      <c r="D9798" s="425" t="s">
        <v>663</v>
      </c>
      <c r="E9798" s="425" t="s">
        <v>704</v>
      </c>
      <c r="F9798" s="425">
        <v>528004120026</v>
      </c>
      <c r="G9798" s="425" t="s">
        <v>1241</v>
      </c>
      <c r="H9798" s="425">
        <v>583625</v>
      </c>
      <c r="I9798" s="425" t="s">
        <v>303</v>
      </c>
      <c r="J9798" s="425">
        <v>202302</v>
      </c>
      <c r="K9798" s="425">
        <v>44599</v>
      </c>
      <c r="L9798" s="425" t="s">
        <v>644</v>
      </c>
      <c r="M9798" s="425">
        <v>-120000</v>
      </c>
      <c r="N9798" s="425">
        <v>-203.92</v>
      </c>
      <c r="O9798" s="425" t="s">
        <v>645</v>
      </c>
      <c r="P9798" s="432">
        <v>-182.94</v>
      </c>
      <c r="Q9798" s="425">
        <v>30543560</v>
      </c>
      <c r="R9798" s="425" t="s">
        <v>1230</v>
      </c>
      <c r="S9798" s="425">
        <v>13487</v>
      </c>
      <c r="T9798" s="425" t="s">
        <v>4264</v>
      </c>
    </row>
    <row r="9799" spans="1:20" s="425" customFormat="1" x14ac:dyDescent="0.25">
      <c r="A9799" s="425" t="s">
        <v>637</v>
      </c>
      <c r="B9799" s="425" t="s">
        <v>1229</v>
      </c>
      <c r="C9799" s="425" t="s">
        <v>639</v>
      </c>
      <c r="D9799" s="425" t="s">
        <v>663</v>
      </c>
      <c r="E9799" s="425" t="s">
        <v>704</v>
      </c>
      <c r="F9799" s="425">
        <v>528004120026</v>
      </c>
      <c r="G9799" s="425" t="s">
        <v>1241</v>
      </c>
      <c r="H9799" s="425">
        <v>583625</v>
      </c>
      <c r="I9799" s="425" t="s">
        <v>303</v>
      </c>
      <c r="J9799" s="425">
        <v>202302</v>
      </c>
      <c r="K9799" s="425">
        <v>44599</v>
      </c>
      <c r="L9799" s="425" t="s">
        <v>644</v>
      </c>
      <c r="M9799" s="425">
        <v>-50000</v>
      </c>
      <c r="N9799" s="425">
        <v>-84.97</v>
      </c>
      <c r="O9799" s="425" t="s">
        <v>645</v>
      </c>
      <c r="P9799" s="432">
        <v>-76.227999999999994</v>
      </c>
      <c r="Q9799" s="425">
        <v>30543560</v>
      </c>
      <c r="R9799" s="425" t="s">
        <v>1230</v>
      </c>
      <c r="S9799" s="425">
        <v>13487</v>
      </c>
      <c r="T9799" s="425" t="s">
        <v>4260</v>
      </c>
    </row>
    <row r="9800" spans="1:20" s="425" customFormat="1" x14ac:dyDescent="0.25">
      <c r="A9800" s="425" t="s">
        <v>637</v>
      </c>
      <c r="B9800" s="425" t="s">
        <v>1229</v>
      </c>
      <c r="C9800" s="425" t="s">
        <v>639</v>
      </c>
      <c r="D9800" s="425" t="s">
        <v>663</v>
      </c>
      <c r="E9800" s="425" t="s">
        <v>704</v>
      </c>
      <c r="F9800" s="425">
        <v>528004120026</v>
      </c>
      <c r="G9800" s="425" t="s">
        <v>1241</v>
      </c>
      <c r="H9800" s="425">
        <v>583625</v>
      </c>
      <c r="I9800" s="425" t="s">
        <v>303</v>
      </c>
      <c r="J9800" s="425">
        <v>202302</v>
      </c>
      <c r="K9800" s="425">
        <v>44599</v>
      </c>
      <c r="L9800" s="425" t="s">
        <v>644</v>
      </c>
      <c r="M9800" s="425">
        <v>-45000</v>
      </c>
      <c r="N9800" s="425">
        <v>-76.47</v>
      </c>
      <c r="O9800" s="425" t="s">
        <v>645</v>
      </c>
      <c r="P9800" s="432">
        <v>-68.602999999999994</v>
      </c>
      <c r="Q9800" s="425">
        <v>30543560</v>
      </c>
      <c r="R9800" s="425" t="s">
        <v>1230</v>
      </c>
      <c r="S9800" s="425">
        <v>13487</v>
      </c>
      <c r="T9800" s="425" t="s">
        <v>4744</v>
      </c>
    </row>
    <row r="9801" spans="1:20" s="425" customFormat="1" x14ac:dyDescent="0.25">
      <c r="A9801" s="425" t="s">
        <v>637</v>
      </c>
      <c r="B9801" s="425" t="s">
        <v>1229</v>
      </c>
      <c r="C9801" s="425" t="s">
        <v>639</v>
      </c>
      <c r="D9801" s="425" t="s">
        <v>663</v>
      </c>
      <c r="E9801" s="425" t="s">
        <v>704</v>
      </c>
      <c r="F9801" s="425">
        <v>528004120026</v>
      </c>
      <c r="G9801" s="425" t="s">
        <v>1241</v>
      </c>
      <c r="H9801" s="425">
        <v>583625</v>
      </c>
      <c r="I9801" s="425" t="s">
        <v>303</v>
      </c>
      <c r="J9801" s="425">
        <v>202302</v>
      </c>
      <c r="K9801" s="425">
        <v>44599</v>
      </c>
      <c r="L9801" s="425" t="s">
        <v>644</v>
      </c>
      <c r="M9801" s="425">
        <v>-16500</v>
      </c>
      <c r="N9801" s="425">
        <v>-28.04</v>
      </c>
      <c r="O9801" s="425" t="s">
        <v>645</v>
      </c>
      <c r="P9801" s="432">
        <v>-25.155000000000001</v>
      </c>
      <c r="Q9801" s="425">
        <v>30543560</v>
      </c>
      <c r="R9801" s="425" t="s">
        <v>1230</v>
      </c>
      <c r="S9801" s="425">
        <v>13487</v>
      </c>
      <c r="T9801" s="425" t="s">
        <v>4746</v>
      </c>
    </row>
    <row r="9802" spans="1:20" s="425" customFormat="1" x14ac:dyDescent="0.25">
      <c r="A9802" s="425" t="s">
        <v>637</v>
      </c>
      <c r="B9802" s="425" t="s">
        <v>1229</v>
      </c>
      <c r="C9802" s="425" t="s">
        <v>639</v>
      </c>
      <c r="D9802" s="425" t="s">
        <v>663</v>
      </c>
      <c r="E9802" s="425" t="s">
        <v>704</v>
      </c>
      <c r="F9802" s="425">
        <v>528004120026</v>
      </c>
      <c r="G9802" s="425" t="s">
        <v>1241</v>
      </c>
      <c r="H9802" s="425">
        <v>583625</v>
      </c>
      <c r="I9802" s="425" t="s">
        <v>303</v>
      </c>
      <c r="J9802" s="425">
        <v>202302</v>
      </c>
      <c r="K9802" s="425">
        <v>44599</v>
      </c>
      <c r="L9802" s="425" t="s">
        <v>644</v>
      </c>
      <c r="M9802" s="425">
        <v>-8000</v>
      </c>
      <c r="N9802" s="425">
        <v>-13.59</v>
      </c>
      <c r="O9802" s="425" t="s">
        <v>645</v>
      </c>
      <c r="P9802" s="432">
        <v>-12.192</v>
      </c>
      <c r="Q9802" s="425">
        <v>30543560</v>
      </c>
      <c r="R9802" s="425" t="s">
        <v>1230</v>
      </c>
      <c r="S9802" s="425">
        <v>13487</v>
      </c>
      <c r="T9802" s="425" t="s">
        <v>4265</v>
      </c>
    </row>
    <row r="9803" spans="1:20" s="425" customFormat="1" x14ac:dyDescent="0.25">
      <c r="A9803" s="425" t="s">
        <v>637</v>
      </c>
      <c r="B9803" s="425" t="s">
        <v>1229</v>
      </c>
      <c r="C9803" s="425" t="s">
        <v>639</v>
      </c>
      <c r="D9803" s="425" t="s">
        <v>663</v>
      </c>
      <c r="E9803" s="425" t="s">
        <v>704</v>
      </c>
      <c r="F9803" s="425">
        <v>528004120026</v>
      </c>
      <c r="G9803" s="425" t="s">
        <v>1241</v>
      </c>
      <c r="H9803" s="425">
        <v>583625</v>
      </c>
      <c r="I9803" s="425" t="s">
        <v>303</v>
      </c>
      <c r="J9803" s="425">
        <v>202302</v>
      </c>
      <c r="K9803" s="425">
        <v>44599</v>
      </c>
      <c r="L9803" s="425" t="s">
        <v>644</v>
      </c>
      <c r="M9803" s="425">
        <v>-27500</v>
      </c>
      <c r="N9803" s="425">
        <v>-46.73</v>
      </c>
      <c r="O9803" s="425" t="s">
        <v>645</v>
      </c>
      <c r="P9803" s="432">
        <v>-41.921999999999997</v>
      </c>
      <c r="Q9803" s="425">
        <v>30543560</v>
      </c>
      <c r="R9803" s="425" t="s">
        <v>1230</v>
      </c>
      <c r="S9803" s="425">
        <v>13487</v>
      </c>
      <c r="T9803" s="425" t="s">
        <v>4266</v>
      </c>
    </row>
    <row r="9804" spans="1:20" s="425" customFormat="1" x14ac:dyDescent="0.25">
      <c r="A9804" s="425" t="s">
        <v>637</v>
      </c>
      <c r="B9804" s="425" t="s">
        <v>1229</v>
      </c>
      <c r="C9804" s="425" t="s">
        <v>639</v>
      </c>
      <c r="D9804" s="425" t="s">
        <v>663</v>
      </c>
      <c r="E9804" s="425" t="s">
        <v>704</v>
      </c>
      <c r="F9804" s="425">
        <v>528004120026</v>
      </c>
      <c r="G9804" s="425" t="s">
        <v>1241</v>
      </c>
      <c r="H9804" s="425">
        <v>583625</v>
      </c>
      <c r="I9804" s="425" t="s">
        <v>303</v>
      </c>
      <c r="J9804" s="425">
        <v>202302</v>
      </c>
      <c r="K9804" s="425">
        <v>44599</v>
      </c>
      <c r="L9804" s="425" t="s">
        <v>644</v>
      </c>
      <c r="M9804" s="425">
        <v>-25000</v>
      </c>
      <c r="N9804" s="425">
        <v>-42.48</v>
      </c>
      <c r="O9804" s="425" t="s">
        <v>645</v>
      </c>
      <c r="P9804" s="432">
        <v>-38.11</v>
      </c>
      <c r="Q9804" s="425">
        <v>30543560</v>
      </c>
      <c r="R9804" s="425" t="s">
        <v>1230</v>
      </c>
      <c r="S9804" s="425">
        <v>13487</v>
      </c>
      <c r="T9804" s="425" t="s">
        <v>4267</v>
      </c>
    </row>
    <row r="9805" spans="1:20" s="425" customFormat="1" x14ac:dyDescent="0.25">
      <c r="A9805" s="425" t="s">
        <v>637</v>
      </c>
      <c r="B9805" s="425" t="s">
        <v>1229</v>
      </c>
      <c r="C9805" s="425" t="s">
        <v>639</v>
      </c>
      <c r="D9805" s="425" t="s">
        <v>663</v>
      </c>
      <c r="E9805" s="425" t="s">
        <v>704</v>
      </c>
      <c r="F9805" s="425">
        <v>528004120026</v>
      </c>
      <c r="G9805" s="425" t="s">
        <v>1241</v>
      </c>
      <c r="H9805" s="425">
        <v>583625</v>
      </c>
      <c r="I9805" s="425" t="s">
        <v>303</v>
      </c>
      <c r="J9805" s="425">
        <v>202302</v>
      </c>
      <c r="K9805" s="425">
        <v>44599</v>
      </c>
      <c r="L9805" s="425" t="s">
        <v>644</v>
      </c>
      <c r="M9805" s="425">
        <v>-27500</v>
      </c>
      <c r="N9805" s="425">
        <v>-46.73</v>
      </c>
      <c r="O9805" s="425" t="s">
        <v>645</v>
      </c>
      <c r="P9805" s="432">
        <v>-41.921999999999997</v>
      </c>
      <c r="Q9805" s="425">
        <v>30543560</v>
      </c>
      <c r="R9805" s="425" t="s">
        <v>1230</v>
      </c>
      <c r="S9805" s="425">
        <v>13487</v>
      </c>
      <c r="T9805" s="425" t="s">
        <v>4268</v>
      </c>
    </row>
    <row r="9806" spans="1:20" s="425" customFormat="1" x14ac:dyDescent="0.25">
      <c r="A9806" s="425" t="s">
        <v>637</v>
      </c>
      <c r="B9806" s="425" t="s">
        <v>1229</v>
      </c>
      <c r="C9806" s="425" t="s">
        <v>639</v>
      </c>
      <c r="D9806" s="425" t="s">
        <v>663</v>
      </c>
      <c r="E9806" s="425" t="s">
        <v>704</v>
      </c>
      <c r="F9806" s="425">
        <v>528004120026</v>
      </c>
      <c r="G9806" s="425" t="s">
        <v>1241</v>
      </c>
      <c r="H9806" s="425">
        <v>583625</v>
      </c>
      <c r="I9806" s="425" t="s">
        <v>303</v>
      </c>
      <c r="J9806" s="425">
        <v>202302</v>
      </c>
      <c r="K9806" s="425">
        <v>44599</v>
      </c>
      <c r="L9806" s="425" t="s">
        <v>644</v>
      </c>
      <c r="M9806" s="425">
        <v>-25000</v>
      </c>
      <c r="N9806" s="425">
        <v>-42.48</v>
      </c>
      <c r="O9806" s="425" t="s">
        <v>645</v>
      </c>
      <c r="P9806" s="432">
        <v>-38.11</v>
      </c>
      <c r="Q9806" s="425">
        <v>30543560</v>
      </c>
      <c r="R9806" s="425" t="s">
        <v>1230</v>
      </c>
      <c r="S9806" s="425">
        <v>13487</v>
      </c>
      <c r="T9806" s="425" t="s">
        <v>4269</v>
      </c>
    </row>
    <row r="9807" spans="1:20" s="425" customFormat="1" x14ac:dyDescent="0.25">
      <c r="A9807" s="425" t="s">
        <v>637</v>
      </c>
      <c r="B9807" s="425" t="s">
        <v>1229</v>
      </c>
      <c r="C9807" s="425" t="s">
        <v>639</v>
      </c>
      <c r="D9807" s="425" t="s">
        <v>663</v>
      </c>
      <c r="E9807" s="425" t="s">
        <v>704</v>
      </c>
      <c r="F9807" s="425">
        <v>528004120026</v>
      </c>
      <c r="G9807" s="425" t="s">
        <v>1241</v>
      </c>
      <c r="H9807" s="425">
        <v>583625</v>
      </c>
      <c r="I9807" s="425" t="s">
        <v>303</v>
      </c>
      <c r="J9807" s="425">
        <v>202302</v>
      </c>
      <c r="K9807" s="425">
        <v>44599</v>
      </c>
      <c r="L9807" s="425" t="s">
        <v>644</v>
      </c>
      <c r="M9807" s="425">
        <v>-27500</v>
      </c>
      <c r="N9807" s="425">
        <v>-46.73</v>
      </c>
      <c r="O9807" s="425" t="s">
        <v>645</v>
      </c>
      <c r="P9807" s="432">
        <v>-41.921999999999997</v>
      </c>
      <c r="Q9807" s="425">
        <v>30543560</v>
      </c>
      <c r="R9807" s="425" t="s">
        <v>1230</v>
      </c>
      <c r="S9807" s="425">
        <v>13487</v>
      </c>
      <c r="T9807" s="425" t="s">
        <v>4481</v>
      </c>
    </row>
    <row r="9808" spans="1:20" s="425" customFormat="1" x14ac:dyDescent="0.25">
      <c r="A9808" s="425" t="s">
        <v>637</v>
      </c>
      <c r="B9808" s="425" t="s">
        <v>1229</v>
      </c>
      <c r="C9808" s="425" t="s">
        <v>639</v>
      </c>
      <c r="D9808" s="425" t="s">
        <v>663</v>
      </c>
      <c r="E9808" s="425" t="s">
        <v>704</v>
      </c>
      <c r="F9808" s="425">
        <v>528004120026</v>
      </c>
      <c r="G9808" s="425" t="s">
        <v>1241</v>
      </c>
      <c r="H9808" s="425">
        <v>583625</v>
      </c>
      <c r="I9808" s="425" t="s">
        <v>303</v>
      </c>
      <c r="J9808" s="425">
        <v>202302</v>
      </c>
      <c r="K9808" s="425">
        <v>44599</v>
      </c>
      <c r="L9808" s="425" t="s">
        <v>644</v>
      </c>
      <c r="M9808" s="425">
        <v>-25000</v>
      </c>
      <c r="N9808" s="425">
        <v>-42.48</v>
      </c>
      <c r="O9808" s="425" t="s">
        <v>645</v>
      </c>
      <c r="P9808" s="432">
        <v>-38.11</v>
      </c>
      <c r="Q9808" s="425">
        <v>30543560</v>
      </c>
      <c r="R9808" s="425" t="s">
        <v>1230</v>
      </c>
      <c r="S9808" s="425">
        <v>13487</v>
      </c>
      <c r="T9808" s="425" t="s">
        <v>4270</v>
      </c>
    </row>
    <row r="9809" spans="1:20" s="425" customFormat="1" x14ac:dyDescent="0.25">
      <c r="A9809" s="425" t="s">
        <v>637</v>
      </c>
      <c r="B9809" s="425" t="s">
        <v>1229</v>
      </c>
      <c r="C9809" s="425" t="s">
        <v>639</v>
      </c>
      <c r="D9809" s="425" t="s">
        <v>663</v>
      </c>
      <c r="E9809" s="425" t="s">
        <v>704</v>
      </c>
      <c r="F9809" s="425">
        <v>528004120026</v>
      </c>
      <c r="G9809" s="425" t="s">
        <v>1241</v>
      </c>
      <c r="H9809" s="425">
        <v>583625</v>
      </c>
      <c r="I9809" s="425" t="s">
        <v>303</v>
      </c>
      <c r="J9809" s="425">
        <v>202302</v>
      </c>
      <c r="K9809" s="425">
        <v>44599</v>
      </c>
      <c r="L9809" s="425" t="s">
        <v>644</v>
      </c>
      <c r="M9809" s="425">
        <v>-31500</v>
      </c>
      <c r="N9809" s="425">
        <v>-53.53</v>
      </c>
      <c r="O9809" s="425" t="s">
        <v>645</v>
      </c>
      <c r="P9809" s="432">
        <v>-48.023000000000003</v>
      </c>
      <c r="Q9809" s="425">
        <v>30543560</v>
      </c>
      <c r="R9809" s="425" t="s">
        <v>1230</v>
      </c>
      <c r="S9809" s="425">
        <v>13487</v>
      </c>
      <c r="T9809" s="425" t="s">
        <v>4482</v>
      </c>
    </row>
    <row r="9810" spans="1:20" s="425" customFormat="1" x14ac:dyDescent="0.25">
      <c r="A9810" s="425" t="s">
        <v>637</v>
      </c>
      <c r="B9810" s="425" t="s">
        <v>1229</v>
      </c>
      <c r="C9810" s="425" t="s">
        <v>639</v>
      </c>
      <c r="D9810" s="425" t="s">
        <v>663</v>
      </c>
      <c r="E9810" s="425" t="s">
        <v>704</v>
      </c>
      <c r="F9810" s="425">
        <v>528004120026</v>
      </c>
      <c r="G9810" s="425" t="s">
        <v>1241</v>
      </c>
      <c r="H9810" s="425">
        <v>583625</v>
      </c>
      <c r="I9810" s="425" t="s">
        <v>303</v>
      </c>
      <c r="J9810" s="425">
        <v>202302</v>
      </c>
      <c r="K9810" s="425">
        <v>44599</v>
      </c>
      <c r="L9810" s="425" t="s">
        <v>644</v>
      </c>
      <c r="M9810" s="425">
        <v>-25000</v>
      </c>
      <c r="N9810" s="425">
        <v>-42.48</v>
      </c>
      <c r="O9810" s="425" t="s">
        <v>645</v>
      </c>
      <c r="P9810" s="432">
        <v>-38.11</v>
      </c>
      <c r="Q9810" s="425">
        <v>30543560</v>
      </c>
      <c r="R9810" s="425" t="s">
        <v>1230</v>
      </c>
      <c r="S9810" s="425">
        <v>13487</v>
      </c>
      <c r="T9810" s="425" t="s">
        <v>4271</v>
      </c>
    </row>
    <row r="9811" spans="1:20" s="425" customFormat="1" x14ac:dyDescent="0.25">
      <c r="A9811" s="425" t="s">
        <v>637</v>
      </c>
      <c r="B9811" s="425" t="s">
        <v>1229</v>
      </c>
      <c r="C9811" s="425" t="s">
        <v>639</v>
      </c>
      <c r="D9811" s="425" t="s">
        <v>663</v>
      </c>
      <c r="E9811" s="425" t="s">
        <v>704</v>
      </c>
      <c r="F9811" s="425">
        <v>528004120026</v>
      </c>
      <c r="G9811" s="425" t="s">
        <v>1241</v>
      </c>
      <c r="H9811" s="425">
        <v>583625</v>
      </c>
      <c r="I9811" s="425" t="s">
        <v>303</v>
      </c>
      <c r="J9811" s="425">
        <v>202302</v>
      </c>
      <c r="K9811" s="425">
        <v>44599</v>
      </c>
      <c r="L9811" s="425" t="s">
        <v>644</v>
      </c>
      <c r="M9811" s="425">
        <v>-31500</v>
      </c>
      <c r="N9811" s="425">
        <v>-53.53</v>
      </c>
      <c r="O9811" s="425" t="s">
        <v>645</v>
      </c>
      <c r="P9811" s="432">
        <v>-48.023000000000003</v>
      </c>
      <c r="Q9811" s="425">
        <v>30543560</v>
      </c>
      <c r="R9811" s="425" t="s">
        <v>1230</v>
      </c>
      <c r="S9811" s="425">
        <v>13487</v>
      </c>
      <c r="T9811" s="425" t="s">
        <v>4483</v>
      </c>
    </row>
    <row r="9812" spans="1:20" s="425" customFormat="1" x14ac:dyDescent="0.25">
      <c r="A9812" s="425" t="s">
        <v>637</v>
      </c>
      <c r="B9812" s="425" t="s">
        <v>1229</v>
      </c>
      <c r="C9812" s="425" t="s">
        <v>639</v>
      </c>
      <c r="D9812" s="425" t="s">
        <v>663</v>
      </c>
      <c r="E9812" s="425" t="s">
        <v>704</v>
      </c>
      <c r="F9812" s="425">
        <v>528004120026</v>
      </c>
      <c r="G9812" s="425" t="s">
        <v>1241</v>
      </c>
      <c r="H9812" s="425">
        <v>583625</v>
      </c>
      <c r="I9812" s="425" t="s">
        <v>303</v>
      </c>
      <c r="J9812" s="425">
        <v>202302</v>
      </c>
      <c r="K9812" s="425">
        <v>44599</v>
      </c>
      <c r="L9812" s="425" t="s">
        <v>644</v>
      </c>
      <c r="M9812" s="425">
        <v>-25000</v>
      </c>
      <c r="N9812" s="425">
        <v>-42.48</v>
      </c>
      <c r="O9812" s="425" t="s">
        <v>645</v>
      </c>
      <c r="P9812" s="432">
        <v>-38.11</v>
      </c>
      <c r="Q9812" s="425">
        <v>30543560</v>
      </c>
      <c r="R9812" s="425" t="s">
        <v>1230</v>
      </c>
      <c r="S9812" s="425">
        <v>13487</v>
      </c>
      <c r="T9812" s="425" t="s">
        <v>4484</v>
      </c>
    </row>
    <row r="9813" spans="1:20" s="425" customFormat="1" x14ac:dyDescent="0.25">
      <c r="A9813" s="425" t="s">
        <v>637</v>
      </c>
      <c r="B9813" s="425" t="s">
        <v>1229</v>
      </c>
      <c r="C9813" s="425" t="s">
        <v>639</v>
      </c>
      <c r="D9813" s="425" t="s">
        <v>663</v>
      </c>
      <c r="E9813" s="425" t="s">
        <v>704</v>
      </c>
      <c r="F9813" s="425">
        <v>528004120026</v>
      </c>
      <c r="G9813" s="425" t="s">
        <v>1241</v>
      </c>
      <c r="H9813" s="425">
        <v>583625</v>
      </c>
      <c r="I9813" s="425" t="s">
        <v>303</v>
      </c>
      <c r="J9813" s="425">
        <v>202302</v>
      </c>
      <c r="K9813" s="425">
        <v>44599</v>
      </c>
      <c r="L9813" s="425" t="s">
        <v>644</v>
      </c>
      <c r="M9813" s="425">
        <v>-12000</v>
      </c>
      <c r="N9813" s="425">
        <v>-20.39</v>
      </c>
      <c r="O9813" s="425" t="s">
        <v>645</v>
      </c>
      <c r="P9813" s="432">
        <v>-18.292000000000002</v>
      </c>
      <c r="Q9813" s="425">
        <v>30543560</v>
      </c>
      <c r="R9813" s="425" t="s">
        <v>1230</v>
      </c>
      <c r="S9813" s="425">
        <v>13487</v>
      </c>
      <c r="T9813" s="425" t="s">
        <v>4272</v>
      </c>
    </row>
    <row r="9814" spans="1:20" s="425" customFormat="1" x14ac:dyDescent="0.25">
      <c r="A9814" s="425" t="s">
        <v>637</v>
      </c>
      <c r="B9814" s="425" t="s">
        <v>1229</v>
      </c>
      <c r="C9814" s="425" t="s">
        <v>639</v>
      </c>
      <c r="D9814" s="425" t="s">
        <v>663</v>
      </c>
      <c r="E9814" s="425" t="s">
        <v>704</v>
      </c>
      <c r="F9814" s="425">
        <v>528004120026</v>
      </c>
      <c r="G9814" s="425" t="s">
        <v>1241</v>
      </c>
      <c r="H9814" s="425">
        <v>583625</v>
      </c>
      <c r="I9814" s="425" t="s">
        <v>303</v>
      </c>
      <c r="J9814" s="425">
        <v>202302</v>
      </c>
      <c r="K9814" s="425">
        <v>44599</v>
      </c>
      <c r="L9814" s="425" t="s">
        <v>644</v>
      </c>
      <c r="M9814" s="425">
        <v>-12000</v>
      </c>
      <c r="N9814" s="425">
        <v>-20.39</v>
      </c>
      <c r="O9814" s="425" t="s">
        <v>645</v>
      </c>
      <c r="P9814" s="432">
        <v>-18.292000000000002</v>
      </c>
      <c r="Q9814" s="425">
        <v>30543560</v>
      </c>
      <c r="R9814" s="425" t="s">
        <v>1230</v>
      </c>
      <c r="S9814" s="425">
        <v>13487</v>
      </c>
      <c r="T9814" s="425" t="s">
        <v>4272</v>
      </c>
    </row>
    <row r="9815" spans="1:20" s="425" customFormat="1" x14ac:dyDescent="0.25">
      <c r="A9815" s="425" t="s">
        <v>637</v>
      </c>
      <c r="B9815" s="425" t="s">
        <v>1229</v>
      </c>
      <c r="C9815" s="425" t="s">
        <v>639</v>
      </c>
      <c r="D9815" s="425" t="s">
        <v>663</v>
      </c>
      <c r="E9815" s="425" t="s">
        <v>704</v>
      </c>
      <c r="F9815" s="425">
        <v>528004120026</v>
      </c>
      <c r="G9815" s="425" t="s">
        <v>1241</v>
      </c>
      <c r="H9815" s="425">
        <v>583625</v>
      </c>
      <c r="I9815" s="425" t="s">
        <v>303</v>
      </c>
      <c r="J9815" s="425">
        <v>202302</v>
      </c>
      <c r="K9815" s="425">
        <v>44599</v>
      </c>
      <c r="L9815" s="425" t="s">
        <v>644</v>
      </c>
      <c r="M9815" s="425">
        <v>-25000</v>
      </c>
      <c r="N9815" s="425">
        <v>-42.48</v>
      </c>
      <c r="O9815" s="425" t="s">
        <v>645</v>
      </c>
      <c r="P9815" s="432">
        <v>-38.11</v>
      </c>
      <c r="Q9815" s="425">
        <v>30543560</v>
      </c>
      <c r="R9815" s="425" t="s">
        <v>1230</v>
      </c>
      <c r="S9815" s="425">
        <v>13487</v>
      </c>
      <c r="T9815" s="425" t="s">
        <v>4485</v>
      </c>
    </row>
    <row r="9816" spans="1:20" s="425" customFormat="1" x14ac:dyDescent="0.25">
      <c r="A9816" s="425" t="s">
        <v>637</v>
      </c>
      <c r="B9816" s="425" t="s">
        <v>1229</v>
      </c>
      <c r="C9816" s="425" t="s">
        <v>639</v>
      </c>
      <c r="D9816" s="425" t="s">
        <v>663</v>
      </c>
      <c r="E9816" s="425" t="s">
        <v>704</v>
      </c>
      <c r="F9816" s="425">
        <v>528004120026</v>
      </c>
      <c r="G9816" s="425" t="s">
        <v>1241</v>
      </c>
      <c r="H9816" s="425">
        <v>583625</v>
      </c>
      <c r="I9816" s="425" t="s">
        <v>303</v>
      </c>
      <c r="J9816" s="425">
        <v>202302</v>
      </c>
      <c r="K9816" s="425">
        <v>44599</v>
      </c>
      <c r="L9816" s="425" t="s">
        <v>644</v>
      </c>
      <c r="M9816" s="425">
        <v>-475000</v>
      </c>
      <c r="N9816" s="425">
        <v>-807.18</v>
      </c>
      <c r="O9816" s="425" t="s">
        <v>645</v>
      </c>
      <c r="P9816" s="432">
        <v>-724.13599999999997</v>
      </c>
      <c r="Q9816" s="425">
        <v>30543560</v>
      </c>
      <c r="R9816" s="425" t="s">
        <v>1230</v>
      </c>
      <c r="S9816" s="425">
        <v>13487</v>
      </c>
      <c r="T9816" s="425" t="s">
        <v>4486</v>
      </c>
    </row>
    <row r="9817" spans="1:20" s="425" customFormat="1" x14ac:dyDescent="0.25">
      <c r="A9817" s="425" t="s">
        <v>637</v>
      </c>
      <c r="B9817" s="425" t="s">
        <v>1229</v>
      </c>
      <c r="C9817" s="425" t="s">
        <v>639</v>
      </c>
      <c r="D9817" s="425" t="s">
        <v>663</v>
      </c>
      <c r="E9817" s="425" t="s">
        <v>704</v>
      </c>
      <c r="F9817" s="425">
        <v>528004120027</v>
      </c>
      <c r="G9817" s="425" t="s">
        <v>2459</v>
      </c>
      <c r="H9817" s="425">
        <v>583626</v>
      </c>
      <c r="I9817" s="425" t="s">
        <v>2460</v>
      </c>
      <c r="J9817" s="425">
        <v>202302</v>
      </c>
      <c r="K9817" s="425">
        <v>44599</v>
      </c>
      <c r="L9817" s="425" t="s">
        <v>644</v>
      </c>
      <c r="M9817" s="425">
        <v>-30000</v>
      </c>
      <c r="N9817" s="425">
        <v>-50.98</v>
      </c>
      <c r="O9817" s="425" t="s">
        <v>645</v>
      </c>
      <c r="P9817" s="432">
        <v>-45.734999999999999</v>
      </c>
      <c r="Q9817" s="425">
        <v>30543560</v>
      </c>
      <c r="R9817" s="425" t="s">
        <v>1230</v>
      </c>
      <c r="S9817" s="425">
        <v>13487</v>
      </c>
      <c r="T9817" s="425" t="s">
        <v>4275</v>
      </c>
    </row>
    <row r="9818" spans="1:20" s="425" customFormat="1" x14ac:dyDescent="0.25">
      <c r="A9818" s="425" t="s">
        <v>637</v>
      </c>
      <c r="B9818" s="425" t="s">
        <v>1229</v>
      </c>
      <c r="C9818" s="425" t="s">
        <v>639</v>
      </c>
      <c r="D9818" s="425" t="s">
        <v>663</v>
      </c>
      <c r="E9818" s="425" t="s">
        <v>704</v>
      </c>
      <c r="F9818" s="425">
        <v>528004120027</v>
      </c>
      <c r="G9818" s="425" t="s">
        <v>2459</v>
      </c>
      <c r="H9818" s="425">
        <v>583626</v>
      </c>
      <c r="I9818" s="425" t="s">
        <v>2460</v>
      </c>
      <c r="J9818" s="425">
        <v>202302</v>
      </c>
      <c r="K9818" s="425">
        <v>44599</v>
      </c>
      <c r="L9818" s="425" t="s">
        <v>644</v>
      </c>
      <c r="M9818" s="425">
        <v>-25000</v>
      </c>
      <c r="N9818" s="425">
        <v>-42.48</v>
      </c>
      <c r="O9818" s="425" t="s">
        <v>645</v>
      </c>
      <c r="P9818" s="432">
        <v>-38.11</v>
      </c>
      <c r="Q9818" s="425">
        <v>30543560</v>
      </c>
      <c r="R9818" s="425" t="s">
        <v>1230</v>
      </c>
      <c r="S9818" s="425">
        <v>13487</v>
      </c>
      <c r="T9818" s="425" t="s">
        <v>4276</v>
      </c>
    </row>
    <row r="9819" spans="1:20" s="425" customFormat="1" x14ac:dyDescent="0.25">
      <c r="A9819" s="425" t="s">
        <v>637</v>
      </c>
      <c r="B9819" s="425" t="s">
        <v>1229</v>
      </c>
      <c r="C9819" s="425" t="s">
        <v>639</v>
      </c>
      <c r="D9819" s="425" t="s">
        <v>663</v>
      </c>
      <c r="E9819" s="425" t="s">
        <v>704</v>
      </c>
      <c r="F9819" s="425">
        <v>528004120027</v>
      </c>
      <c r="G9819" s="425" t="s">
        <v>2459</v>
      </c>
      <c r="H9819" s="425">
        <v>583626</v>
      </c>
      <c r="I9819" s="425" t="s">
        <v>2460</v>
      </c>
      <c r="J9819" s="425">
        <v>202302</v>
      </c>
      <c r="K9819" s="425">
        <v>44599</v>
      </c>
      <c r="L9819" s="425" t="s">
        <v>644</v>
      </c>
      <c r="M9819" s="425">
        <v>-12500</v>
      </c>
      <c r="N9819" s="425">
        <v>-21.24</v>
      </c>
      <c r="O9819" s="425" t="s">
        <v>645</v>
      </c>
      <c r="P9819" s="432">
        <v>-19.055</v>
      </c>
      <c r="Q9819" s="425">
        <v>30543560</v>
      </c>
      <c r="R9819" s="425" t="s">
        <v>1230</v>
      </c>
      <c r="S9819" s="425">
        <v>13487</v>
      </c>
      <c r="T9819" s="425" t="s">
        <v>4277</v>
      </c>
    </row>
    <row r="9820" spans="1:20" s="425" customFormat="1" x14ac:dyDescent="0.25">
      <c r="A9820" s="425" t="s">
        <v>637</v>
      </c>
      <c r="B9820" s="425" t="s">
        <v>1229</v>
      </c>
      <c r="C9820" s="425" t="s">
        <v>639</v>
      </c>
      <c r="D9820" s="425" t="s">
        <v>663</v>
      </c>
      <c r="E9820" s="425" t="s">
        <v>704</v>
      </c>
      <c r="F9820" s="425">
        <v>528004120027</v>
      </c>
      <c r="G9820" s="425" t="s">
        <v>2459</v>
      </c>
      <c r="H9820" s="425">
        <v>583626</v>
      </c>
      <c r="I9820" s="425" t="s">
        <v>2460</v>
      </c>
      <c r="J9820" s="425">
        <v>202302</v>
      </c>
      <c r="K9820" s="425">
        <v>44599</v>
      </c>
      <c r="L9820" s="425" t="s">
        <v>644</v>
      </c>
      <c r="M9820" s="425">
        <v>-12500</v>
      </c>
      <c r="N9820" s="425">
        <v>-21.24</v>
      </c>
      <c r="O9820" s="425" t="s">
        <v>645</v>
      </c>
      <c r="P9820" s="432">
        <v>-19.055</v>
      </c>
      <c r="Q9820" s="425">
        <v>30543560</v>
      </c>
      <c r="R9820" s="425" t="s">
        <v>1230</v>
      </c>
      <c r="S9820" s="425">
        <v>13487</v>
      </c>
      <c r="T9820" s="425" t="s">
        <v>4276</v>
      </c>
    </row>
    <row r="9821" spans="1:20" s="425" customFormat="1" x14ac:dyDescent="0.25">
      <c r="A9821" s="425" t="s">
        <v>637</v>
      </c>
      <c r="B9821" s="425" t="s">
        <v>1229</v>
      </c>
      <c r="C9821" s="425" t="s">
        <v>639</v>
      </c>
      <c r="D9821" s="425" t="s">
        <v>663</v>
      </c>
      <c r="E9821" s="425" t="s">
        <v>704</v>
      </c>
      <c r="F9821" s="425">
        <v>528004120027</v>
      </c>
      <c r="G9821" s="425" t="s">
        <v>2459</v>
      </c>
      <c r="H9821" s="425">
        <v>583626</v>
      </c>
      <c r="I9821" s="425" t="s">
        <v>2460</v>
      </c>
      <c r="J9821" s="425">
        <v>202302</v>
      </c>
      <c r="K9821" s="425">
        <v>44599</v>
      </c>
      <c r="L9821" s="425" t="s">
        <v>644</v>
      </c>
      <c r="M9821" s="425">
        <v>-25000</v>
      </c>
      <c r="N9821" s="425">
        <v>-42.48</v>
      </c>
      <c r="O9821" s="425" t="s">
        <v>645</v>
      </c>
      <c r="P9821" s="432">
        <v>-38.11</v>
      </c>
      <c r="Q9821" s="425">
        <v>30543560</v>
      </c>
      <c r="R9821" s="425" t="s">
        <v>1230</v>
      </c>
      <c r="S9821" s="425">
        <v>13487</v>
      </c>
      <c r="T9821" s="425" t="s">
        <v>4278</v>
      </c>
    </row>
    <row r="9822" spans="1:20" s="425" customFormat="1" x14ac:dyDescent="0.25">
      <c r="A9822" s="425" t="s">
        <v>637</v>
      </c>
      <c r="B9822" s="425" t="s">
        <v>1229</v>
      </c>
      <c r="C9822" s="425" t="s">
        <v>639</v>
      </c>
      <c r="D9822" s="425" t="s">
        <v>663</v>
      </c>
      <c r="E9822" s="425" t="s">
        <v>704</v>
      </c>
      <c r="F9822" s="425">
        <v>528004120027</v>
      </c>
      <c r="G9822" s="425" t="s">
        <v>2459</v>
      </c>
      <c r="H9822" s="425">
        <v>583626</v>
      </c>
      <c r="I9822" s="425" t="s">
        <v>2460</v>
      </c>
      <c r="J9822" s="425">
        <v>202302</v>
      </c>
      <c r="K9822" s="425">
        <v>44599</v>
      </c>
      <c r="L9822" s="425" t="s">
        <v>644</v>
      </c>
      <c r="M9822" s="425">
        <v>-12500</v>
      </c>
      <c r="N9822" s="425">
        <v>-21.24</v>
      </c>
      <c r="O9822" s="425" t="s">
        <v>645</v>
      </c>
      <c r="P9822" s="432">
        <v>-19.055</v>
      </c>
      <c r="Q9822" s="425">
        <v>30543560</v>
      </c>
      <c r="R9822" s="425" t="s">
        <v>1230</v>
      </c>
      <c r="S9822" s="425">
        <v>13487</v>
      </c>
      <c r="T9822" s="425" t="s">
        <v>4278</v>
      </c>
    </row>
    <row r="9823" spans="1:20" s="425" customFormat="1" x14ac:dyDescent="0.25">
      <c r="A9823" s="425" t="s">
        <v>637</v>
      </c>
      <c r="B9823" s="425" t="s">
        <v>1229</v>
      </c>
      <c r="C9823" s="425" t="s">
        <v>639</v>
      </c>
      <c r="D9823" s="425" t="s">
        <v>663</v>
      </c>
      <c r="E9823" s="425" t="s">
        <v>704</v>
      </c>
      <c r="F9823" s="425">
        <v>528004120027</v>
      </c>
      <c r="G9823" s="425" t="s">
        <v>2459</v>
      </c>
      <c r="H9823" s="425">
        <v>583626</v>
      </c>
      <c r="I9823" s="425" t="s">
        <v>2460</v>
      </c>
      <c r="J9823" s="425">
        <v>202302</v>
      </c>
      <c r="K9823" s="425">
        <v>44599</v>
      </c>
      <c r="L9823" s="425" t="s">
        <v>644</v>
      </c>
      <c r="M9823" s="425">
        <v>-12500</v>
      </c>
      <c r="N9823" s="425">
        <v>-21.24</v>
      </c>
      <c r="O9823" s="425" t="s">
        <v>645</v>
      </c>
      <c r="P9823" s="432">
        <v>-19.055</v>
      </c>
      <c r="Q9823" s="425">
        <v>30543560</v>
      </c>
      <c r="R9823" s="425" t="s">
        <v>1230</v>
      </c>
      <c r="S9823" s="425">
        <v>13487</v>
      </c>
      <c r="T9823" s="425" t="s">
        <v>4278</v>
      </c>
    </row>
    <row r="9824" spans="1:20" s="425" customFormat="1" x14ac:dyDescent="0.25">
      <c r="A9824" s="425" t="s">
        <v>637</v>
      </c>
      <c r="B9824" s="425" t="s">
        <v>1229</v>
      </c>
      <c r="C9824" s="425" t="s">
        <v>639</v>
      </c>
      <c r="D9824" s="425" t="s">
        <v>663</v>
      </c>
      <c r="E9824" s="425" t="s">
        <v>704</v>
      </c>
      <c r="F9824" s="425">
        <v>528004120027</v>
      </c>
      <c r="G9824" s="425" t="s">
        <v>2459</v>
      </c>
      <c r="H9824" s="425">
        <v>583626</v>
      </c>
      <c r="I9824" s="425" t="s">
        <v>2460</v>
      </c>
      <c r="J9824" s="425">
        <v>202302</v>
      </c>
      <c r="K9824" s="425">
        <v>44599</v>
      </c>
      <c r="L9824" s="425" t="s">
        <v>644</v>
      </c>
      <c r="M9824" s="425">
        <v>-20000</v>
      </c>
      <c r="N9824" s="425">
        <v>-33.99</v>
      </c>
      <c r="O9824" s="425" t="s">
        <v>645</v>
      </c>
      <c r="P9824" s="432">
        <v>-30.492999999999999</v>
      </c>
      <c r="Q9824" s="425">
        <v>30543560</v>
      </c>
      <c r="R9824" s="425" t="s">
        <v>1230</v>
      </c>
      <c r="S9824" s="425">
        <v>13487</v>
      </c>
      <c r="T9824" s="425" t="s">
        <v>4279</v>
      </c>
    </row>
    <row r="9825" spans="1:20" s="425" customFormat="1" x14ac:dyDescent="0.25">
      <c r="A9825" s="425" t="s">
        <v>637</v>
      </c>
      <c r="B9825" s="425" t="s">
        <v>1229</v>
      </c>
      <c r="C9825" s="425" t="s">
        <v>639</v>
      </c>
      <c r="D9825" s="425" t="s">
        <v>663</v>
      </c>
      <c r="E9825" s="425" t="s">
        <v>704</v>
      </c>
      <c r="F9825" s="425">
        <v>528004120027</v>
      </c>
      <c r="G9825" s="425" t="s">
        <v>2459</v>
      </c>
      <c r="H9825" s="425">
        <v>583626</v>
      </c>
      <c r="I9825" s="425" t="s">
        <v>2460</v>
      </c>
      <c r="J9825" s="425">
        <v>202302</v>
      </c>
      <c r="K9825" s="425">
        <v>44599</v>
      </c>
      <c r="L9825" s="425" t="s">
        <v>644</v>
      </c>
      <c r="M9825" s="425">
        <v>-10000</v>
      </c>
      <c r="N9825" s="425">
        <v>-16.989999999999998</v>
      </c>
      <c r="O9825" s="425" t="s">
        <v>645</v>
      </c>
      <c r="P9825" s="432">
        <v>-15.242000000000001</v>
      </c>
      <c r="Q9825" s="425">
        <v>30543560</v>
      </c>
      <c r="R9825" s="425" t="s">
        <v>1230</v>
      </c>
      <c r="S9825" s="425">
        <v>13487</v>
      </c>
      <c r="T9825" s="425" t="s">
        <v>4279</v>
      </c>
    </row>
    <row r="9826" spans="1:20" s="425" customFormat="1" x14ac:dyDescent="0.25">
      <c r="A9826" s="425" t="s">
        <v>637</v>
      </c>
      <c r="B9826" s="425" t="s">
        <v>1229</v>
      </c>
      <c r="C9826" s="425" t="s">
        <v>639</v>
      </c>
      <c r="D9826" s="425" t="s">
        <v>663</v>
      </c>
      <c r="E9826" s="425" t="s">
        <v>704</v>
      </c>
      <c r="F9826" s="425">
        <v>528004120026</v>
      </c>
      <c r="G9826" s="425" t="s">
        <v>1241</v>
      </c>
      <c r="H9826" s="425">
        <v>583625</v>
      </c>
      <c r="I9826" s="425" t="s">
        <v>303</v>
      </c>
      <c r="J9826" s="425">
        <v>202302</v>
      </c>
      <c r="K9826" s="425">
        <v>44599</v>
      </c>
      <c r="L9826" s="425" t="s">
        <v>644</v>
      </c>
      <c r="M9826" s="425">
        <v>-25000</v>
      </c>
      <c r="N9826" s="425">
        <v>-42.48</v>
      </c>
      <c r="O9826" s="425" t="s">
        <v>645</v>
      </c>
      <c r="P9826" s="432">
        <v>-38.11</v>
      </c>
      <c r="Q9826" s="425">
        <v>30543560</v>
      </c>
      <c r="R9826" s="425" t="s">
        <v>1230</v>
      </c>
      <c r="S9826" s="425">
        <v>13487</v>
      </c>
      <c r="T9826" s="425" t="s">
        <v>4294</v>
      </c>
    </row>
    <row r="9827" spans="1:20" s="425" customFormat="1" x14ac:dyDescent="0.25">
      <c r="A9827" s="425" t="s">
        <v>637</v>
      </c>
      <c r="B9827" s="425" t="s">
        <v>1229</v>
      </c>
      <c r="C9827" s="425" t="s">
        <v>639</v>
      </c>
      <c r="D9827" s="425" t="s">
        <v>663</v>
      </c>
      <c r="E9827" s="425" t="s">
        <v>704</v>
      </c>
      <c r="F9827" s="425">
        <v>528004120026</v>
      </c>
      <c r="G9827" s="425" t="s">
        <v>1241</v>
      </c>
      <c r="H9827" s="425">
        <v>583625</v>
      </c>
      <c r="I9827" s="425" t="s">
        <v>303</v>
      </c>
      <c r="J9827" s="425">
        <v>202302</v>
      </c>
      <c r="K9827" s="425">
        <v>44599</v>
      </c>
      <c r="L9827" s="425" t="s">
        <v>644</v>
      </c>
      <c r="M9827" s="425">
        <v>-50000</v>
      </c>
      <c r="N9827" s="425">
        <v>-84.97</v>
      </c>
      <c r="O9827" s="425" t="s">
        <v>645</v>
      </c>
      <c r="P9827" s="432">
        <v>-76.227999999999994</v>
      </c>
      <c r="Q9827" s="425">
        <v>30543560</v>
      </c>
      <c r="R9827" s="425" t="s">
        <v>1230</v>
      </c>
      <c r="S9827" s="425">
        <v>13487</v>
      </c>
      <c r="T9827" s="425" t="s">
        <v>4295</v>
      </c>
    </row>
    <row r="9828" spans="1:20" s="425" customFormat="1" x14ac:dyDescent="0.25">
      <c r="A9828" s="425" t="s">
        <v>637</v>
      </c>
      <c r="B9828" s="425" t="s">
        <v>1229</v>
      </c>
      <c r="C9828" s="425" t="s">
        <v>639</v>
      </c>
      <c r="D9828" s="425" t="s">
        <v>663</v>
      </c>
      <c r="E9828" s="425" t="s">
        <v>704</v>
      </c>
      <c r="F9828" s="425">
        <v>528004120026</v>
      </c>
      <c r="G9828" s="425" t="s">
        <v>1241</v>
      </c>
      <c r="H9828" s="425">
        <v>583625</v>
      </c>
      <c r="I9828" s="425" t="s">
        <v>303</v>
      </c>
      <c r="J9828" s="425">
        <v>202302</v>
      </c>
      <c r="K9828" s="425">
        <v>44599</v>
      </c>
      <c r="L9828" s="425" t="s">
        <v>644</v>
      </c>
      <c r="M9828" s="425">
        <v>-50000</v>
      </c>
      <c r="N9828" s="425">
        <v>-84.97</v>
      </c>
      <c r="O9828" s="425" t="s">
        <v>645</v>
      </c>
      <c r="P9828" s="432">
        <v>-76.227999999999994</v>
      </c>
      <c r="Q9828" s="425">
        <v>30543560</v>
      </c>
      <c r="R9828" s="425" t="s">
        <v>1230</v>
      </c>
      <c r="S9828" s="425">
        <v>13487</v>
      </c>
      <c r="T9828" s="425" t="s">
        <v>4296</v>
      </c>
    </row>
    <row r="9829" spans="1:20" s="425" customFormat="1" x14ac:dyDescent="0.25">
      <c r="A9829" s="425" t="s">
        <v>637</v>
      </c>
      <c r="B9829" s="425" t="s">
        <v>1229</v>
      </c>
      <c r="C9829" s="425" t="s">
        <v>639</v>
      </c>
      <c r="D9829" s="425" t="s">
        <v>663</v>
      </c>
      <c r="E9829" s="425" t="s">
        <v>704</v>
      </c>
      <c r="F9829" s="425">
        <v>528004120026</v>
      </c>
      <c r="G9829" s="425" t="s">
        <v>1241</v>
      </c>
      <c r="H9829" s="425">
        <v>583625</v>
      </c>
      <c r="I9829" s="425" t="s">
        <v>303</v>
      </c>
      <c r="J9829" s="425">
        <v>202302</v>
      </c>
      <c r="K9829" s="425">
        <v>44599</v>
      </c>
      <c r="L9829" s="425" t="s">
        <v>644</v>
      </c>
      <c r="M9829" s="425">
        <v>-15000</v>
      </c>
      <c r="N9829" s="425">
        <v>-25.49</v>
      </c>
      <c r="O9829" s="425" t="s">
        <v>645</v>
      </c>
      <c r="P9829" s="432">
        <v>-22.867999999999999</v>
      </c>
      <c r="Q9829" s="425">
        <v>30543560</v>
      </c>
      <c r="R9829" s="425" t="s">
        <v>1230</v>
      </c>
      <c r="S9829" s="425">
        <v>13487</v>
      </c>
      <c r="T9829" s="425" t="s">
        <v>4296</v>
      </c>
    </row>
    <row r="9830" spans="1:20" s="425" customFormat="1" x14ac:dyDescent="0.25">
      <c r="A9830" s="425" t="s">
        <v>637</v>
      </c>
      <c r="B9830" s="425" t="s">
        <v>1229</v>
      </c>
      <c r="C9830" s="425" t="s">
        <v>639</v>
      </c>
      <c r="D9830" s="425" t="s">
        <v>663</v>
      </c>
      <c r="E9830" s="425" t="s">
        <v>704</v>
      </c>
      <c r="F9830" s="425">
        <v>528004120026</v>
      </c>
      <c r="G9830" s="425" t="s">
        <v>1241</v>
      </c>
      <c r="H9830" s="425">
        <v>583625</v>
      </c>
      <c r="I9830" s="425" t="s">
        <v>303</v>
      </c>
      <c r="J9830" s="425">
        <v>202302</v>
      </c>
      <c r="K9830" s="425">
        <v>44599</v>
      </c>
      <c r="L9830" s="425" t="s">
        <v>644</v>
      </c>
      <c r="M9830" s="425">
        <v>-50000</v>
      </c>
      <c r="N9830" s="425">
        <v>-84.97</v>
      </c>
      <c r="O9830" s="425" t="s">
        <v>645</v>
      </c>
      <c r="P9830" s="432">
        <v>-76.227999999999994</v>
      </c>
      <c r="Q9830" s="425">
        <v>30543560</v>
      </c>
      <c r="R9830" s="425" t="s">
        <v>1230</v>
      </c>
      <c r="S9830" s="425">
        <v>13487</v>
      </c>
      <c r="T9830" s="425" t="s">
        <v>4489</v>
      </c>
    </row>
    <row r="9831" spans="1:20" s="425" customFormat="1" x14ac:dyDescent="0.25">
      <c r="A9831" s="425" t="s">
        <v>637</v>
      </c>
      <c r="B9831" s="425" t="s">
        <v>1229</v>
      </c>
      <c r="C9831" s="425" t="s">
        <v>639</v>
      </c>
      <c r="D9831" s="425" t="s">
        <v>663</v>
      </c>
      <c r="E9831" s="425" t="s">
        <v>704</v>
      </c>
      <c r="F9831" s="425">
        <v>528004120026</v>
      </c>
      <c r="G9831" s="425" t="s">
        <v>1241</v>
      </c>
      <c r="H9831" s="425">
        <v>583625</v>
      </c>
      <c r="I9831" s="425" t="s">
        <v>303</v>
      </c>
      <c r="J9831" s="425">
        <v>202302</v>
      </c>
      <c r="K9831" s="425">
        <v>44599</v>
      </c>
      <c r="L9831" s="425" t="s">
        <v>644</v>
      </c>
      <c r="M9831" s="425">
        <v>-10000</v>
      </c>
      <c r="N9831" s="425">
        <v>-16.989999999999998</v>
      </c>
      <c r="O9831" s="425" t="s">
        <v>645</v>
      </c>
      <c r="P9831" s="432">
        <v>-15.242000000000001</v>
      </c>
      <c r="Q9831" s="425">
        <v>30543560</v>
      </c>
      <c r="R9831" s="425" t="s">
        <v>1230</v>
      </c>
      <c r="S9831" s="425">
        <v>13487</v>
      </c>
      <c r="T9831" s="425" t="s">
        <v>4297</v>
      </c>
    </row>
    <row r="9832" spans="1:20" s="425" customFormat="1" x14ac:dyDescent="0.25">
      <c r="A9832" s="425" t="s">
        <v>637</v>
      </c>
      <c r="B9832" s="425" t="s">
        <v>1229</v>
      </c>
      <c r="C9832" s="425" t="s">
        <v>639</v>
      </c>
      <c r="D9832" s="425" t="s">
        <v>663</v>
      </c>
      <c r="E9832" s="425" t="s">
        <v>704</v>
      </c>
      <c r="F9832" s="425">
        <v>528004120026</v>
      </c>
      <c r="G9832" s="425" t="s">
        <v>1241</v>
      </c>
      <c r="H9832" s="425">
        <v>583625</v>
      </c>
      <c r="I9832" s="425" t="s">
        <v>303</v>
      </c>
      <c r="J9832" s="425">
        <v>202302</v>
      </c>
      <c r="K9832" s="425">
        <v>44599</v>
      </c>
      <c r="L9832" s="425" t="s">
        <v>644</v>
      </c>
      <c r="M9832" s="425">
        <v>-50000</v>
      </c>
      <c r="N9832" s="425">
        <v>-84.97</v>
      </c>
      <c r="O9832" s="425" t="s">
        <v>645</v>
      </c>
      <c r="P9832" s="432">
        <v>-76.227999999999994</v>
      </c>
      <c r="Q9832" s="425">
        <v>30543560</v>
      </c>
      <c r="R9832" s="425" t="s">
        <v>1230</v>
      </c>
      <c r="S9832" s="425">
        <v>13487</v>
      </c>
      <c r="T9832" s="425" t="s">
        <v>4298</v>
      </c>
    </row>
    <row r="9833" spans="1:20" s="425" customFormat="1" x14ac:dyDescent="0.25">
      <c r="A9833" s="425" t="s">
        <v>637</v>
      </c>
      <c r="B9833" s="425" t="s">
        <v>1229</v>
      </c>
      <c r="C9833" s="425" t="s">
        <v>639</v>
      </c>
      <c r="D9833" s="425" t="s">
        <v>663</v>
      </c>
      <c r="E9833" s="425" t="s">
        <v>704</v>
      </c>
      <c r="F9833" s="425">
        <v>528004120026</v>
      </c>
      <c r="G9833" s="425" t="s">
        <v>1241</v>
      </c>
      <c r="H9833" s="425">
        <v>583625</v>
      </c>
      <c r="I9833" s="425" t="s">
        <v>303</v>
      </c>
      <c r="J9833" s="425">
        <v>202302</v>
      </c>
      <c r="K9833" s="425">
        <v>44599</v>
      </c>
      <c r="L9833" s="425" t="s">
        <v>644</v>
      </c>
      <c r="M9833" s="425">
        <v>-50000</v>
      </c>
      <c r="N9833" s="425">
        <v>-84.97</v>
      </c>
      <c r="O9833" s="425" t="s">
        <v>645</v>
      </c>
      <c r="P9833" s="432">
        <v>-76.227999999999994</v>
      </c>
      <c r="Q9833" s="425">
        <v>30543560</v>
      </c>
      <c r="R9833" s="425" t="s">
        <v>1230</v>
      </c>
      <c r="S9833" s="425">
        <v>13487</v>
      </c>
      <c r="T9833" s="425" t="s">
        <v>4490</v>
      </c>
    </row>
    <row r="9834" spans="1:20" s="425" customFormat="1" x14ac:dyDescent="0.25">
      <c r="A9834" s="425" t="s">
        <v>637</v>
      </c>
      <c r="B9834" s="425" t="s">
        <v>1229</v>
      </c>
      <c r="C9834" s="425" t="s">
        <v>639</v>
      </c>
      <c r="D9834" s="425" t="s">
        <v>663</v>
      </c>
      <c r="E9834" s="425" t="s">
        <v>704</v>
      </c>
      <c r="F9834" s="425">
        <v>528004120026</v>
      </c>
      <c r="G9834" s="425" t="s">
        <v>1241</v>
      </c>
      <c r="H9834" s="425">
        <v>583625</v>
      </c>
      <c r="I9834" s="425" t="s">
        <v>303</v>
      </c>
      <c r="J9834" s="425">
        <v>202302</v>
      </c>
      <c r="K9834" s="425">
        <v>44599</v>
      </c>
      <c r="L9834" s="425" t="s">
        <v>644</v>
      </c>
      <c r="M9834" s="425">
        <v>-25000</v>
      </c>
      <c r="N9834" s="425">
        <v>-42.48</v>
      </c>
      <c r="O9834" s="425" t="s">
        <v>645</v>
      </c>
      <c r="P9834" s="432">
        <v>-38.11</v>
      </c>
      <c r="Q9834" s="425">
        <v>30543560</v>
      </c>
      <c r="R9834" s="425" t="s">
        <v>1230</v>
      </c>
      <c r="S9834" s="425">
        <v>13487</v>
      </c>
      <c r="T9834" s="425" t="s">
        <v>4298</v>
      </c>
    </row>
    <row r="9835" spans="1:20" s="425" customFormat="1" x14ac:dyDescent="0.25">
      <c r="A9835" s="425" t="s">
        <v>637</v>
      </c>
      <c r="B9835" s="425" t="s">
        <v>1229</v>
      </c>
      <c r="C9835" s="425" t="s">
        <v>639</v>
      </c>
      <c r="D9835" s="425" t="s">
        <v>663</v>
      </c>
      <c r="E9835" s="425" t="s">
        <v>704</v>
      </c>
      <c r="F9835" s="425">
        <v>528004120026</v>
      </c>
      <c r="G9835" s="425" t="s">
        <v>1241</v>
      </c>
      <c r="H9835" s="425">
        <v>583625</v>
      </c>
      <c r="I9835" s="425" t="s">
        <v>303</v>
      </c>
      <c r="J9835" s="425">
        <v>202302</v>
      </c>
      <c r="K9835" s="425">
        <v>44599</v>
      </c>
      <c r="L9835" s="425" t="s">
        <v>644</v>
      </c>
      <c r="M9835" s="425">
        <v>-50000</v>
      </c>
      <c r="N9835" s="425">
        <v>-84.97</v>
      </c>
      <c r="O9835" s="425" t="s">
        <v>645</v>
      </c>
      <c r="P9835" s="432">
        <v>-76.227999999999994</v>
      </c>
      <c r="Q9835" s="425">
        <v>30543560</v>
      </c>
      <c r="R9835" s="425" t="s">
        <v>1230</v>
      </c>
      <c r="S9835" s="425">
        <v>13487</v>
      </c>
      <c r="T9835" s="425" t="s">
        <v>4491</v>
      </c>
    </row>
    <row r="9836" spans="1:20" s="425" customFormat="1" x14ac:dyDescent="0.25">
      <c r="A9836" s="425" t="s">
        <v>637</v>
      </c>
      <c r="B9836" s="425" t="s">
        <v>1229</v>
      </c>
      <c r="C9836" s="425" t="s">
        <v>639</v>
      </c>
      <c r="D9836" s="425" t="s">
        <v>663</v>
      </c>
      <c r="E9836" s="425" t="s">
        <v>704</v>
      </c>
      <c r="F9836" s="425">
        <v>528004120026</v>
      </c>
      <c r="G9836" s="425" t="s">
        <v>1241</v>
      </c>
      <c r="H9836" s="425">
        <v>583625</v>
      </c>
      <c r="I9836" s="425" t="s">
        <v>303</v>
      </c>
      <c r="J9836" s="425">
        <v>202302</v>
      </c>
      <c r="K9836" s="425">
        <v>44599</v>
      </c>
      <c r="L9836" s="425" t="s">
        <v>644</v>
      </c>
      <c r="M9836" s="425">
        <v>-50000</v>
      </c>
      <c r="N9836" s="425">
        <v>-84.97</v>
      </c>
      <c r="O9836" s="425" t="s">
        <v>645</v>
      </c>
      <c r="P9836" s="432">
        <v>-76.227999999999994</v>
      </c>
      <c r="Q9836" s="425">
        <v>30543560</v>
      </c>
      <c r="R9836" s="425" t="s">
        <v>1230</v>
      </c>
      <c r="S9836" s="425">
        <v>13487</v>
      </c>
      <c r="T9836" s="425" t="s">
        <v>4299</v>
      </c>
    </row>
    <row r="9837" spans="1:20" s="425" customFormat="1" x14ac:dyDescent="0.25">
      <c r="A9837" s="425" t="s">
        <v>637</v>
      </c>
      <c r="B9837" s="425" t="s">
        <v>1229</v>
      </c>
      <c r="C9837" s="425" t="s">
        <v>639</v>
      </c>
      <c r="D9837" s="425" t="s">
        <v>663</v>
      </c>
      <c r="E9837" s="425" t="s">
        <v>704</v>
      </c>
      <c r="F9837" s="425">
        <v>528004120026</v>
      </c>
      <c r="G9837" s="425" t="s">
        <v>1241</v>
      </c>
      <c r="H9837" s="425">
        <v>583625</v>
      </c>
      <c r="I9837" s="425" t="s">
        <v>303</v>
      </c>
      <c r="J9837" s="425">
        <v>202302</v>
      </c>
      <c r="K9837" s="425">
        <v>44599</v>
      </c>
      <c r="L9837" s="425" t="s">
        <v>644</v>
      </c>
      <c r="M9837" s="425">
        <v>-50000</v>
      </c>
      <c r="N9837" s="425">
        <v>-84.97</v>
      </c>
      <c r="O9837" s="425" t="s">
        <v>645</v>
      </c>
      <c r="P9837" s="432">
        <v>-76.227999999999994</v>
      </c>
      <c r="Q9837" s="425">
        <v>30543560</v>
      </c>
      <c r="R9837" s="425" t="s">
        <v>1230</v>
      </c>
      <c r="S9837" s="425">
        <v>13487</v>
      </c>
      <c r="T9837" s="425" t="s">
        <v>4300</v>
      </c>
    </row>
    <row r="9838" spans="1:20" s="425" customFormat="1" x14ac:dyDescent="0.25">
      <c r="A9838" s="425" t="s">
        <v>637</v>
      </c>
      <c r="B9838" s="425" t="s">
        <v>1229</v>
      </c>
      <c r="C9838" s="425" t="s">
        <v>639</v>
      </c>
      <c r="D9838" s="425" t="s">
        <v>663</v>
      </c>
      <c r="E9838" s="425" t="s">
        <v>704</v>
      </c>
      <c r="F9838" s="425">
        <v>528004120026</v>
      </c>
      <c r="G9838" s="425" t="s">
        <v>1241</v>
      </c>
      <c r="H9838" s="425">
        <v>583625</v>
      </c>
      <c r="I9838" s="425" t="s">
        <v>303</v>
      </c>
      <c r="J9838" s="425">
        <v>202302</v>
      </c>
      <c r="K9838" s="425">
        <v>44599</v>
      </c>
      <c r="L9838" s="425" t="s">
        <v>644</v>
      </c>
      <c r="M9838" s="425">
        <v>-50000</v>
      </c>
      <c r="N9838" s="425">
        <v>-84.97</v>
      </c>
      <c r="O9838" s="425" t="s">
        <v>645</v>
      </c>
      <c r="P9838" s="432">
        <v>-76.227999999999994</v>
      </c>
      <c r="Q9838" s="425">
        <v>30543560</v>
      </c>
      <c r="R9838" s="425" t="s">
        <v>1230</v>
      </c>
      <c r="S9838" s="425">
        <v>13487</v>
      </c>
      <c r="T9838" s="425" t="s">
        <v>4300</v>
      </c>
    </row>
    <row r="9839" spans="1:20" s="425" customFormat="1" x14ac:dyDescent="0.25">
      <c r="A9839" s="425" t="s">
        <v>637</v>
      </c>
      <c r="B9839" s="425" t="s">
        <v>1229</v>
      </c>
      <c r="C9839" s="425" t="s">
        <v>639</v>
      </c>
      <c r="D9839" s="425" t="s">
        <v>663</v>
      </c>
      <c r="E9839" s="425" t="s">
        <v>704</v>
      </c>
      <c r="F9839" s="425">
        <v>528004120026</v>
      </c>
      <c r="G9839" s="425" t="s">
        <v>1241</v>
      </c>
      <c r="H9839" s="425">
        <v>583625</v>
      </c>
      <c r="I9839" s="425" t="s">
        <v>303</v>
      </c>
      <c r="J9839" s="425">
        <v>202302</v>
      </c>
      <c r="K9839" s="425">
        <v>44599</v>
      </c>
      <c r="L9839" s="425" t="s">
        <v>644</v>
      </c>
      <c r="M9839" s="425">
        <v>-20000</v>
      </c>
      <c r="N9839" s="425">
        <v>-33.99</v>
      </c>
      <c r="O9839" s="425" t="s">
        <v>645</v>
      </c>
      <c r="P9839" s="432">
        <v>-30.492999999999999</v>
      </c>
      <c r="Q9839" s="425">
        <v>30543560</v>
      </c>
      <c r="R9839" s="425" t="s">
        <v>1230</v>
      </c>
      <c r="S9839" s="425">
        <v>13487</v>
      </c>
      <c r="T9839" s="425" t="s">
        <v>4300</v>
      </c>
    </row>
    <row r="9840" spans="1:20" s="425" customFormat="1" x14ac:dyDescent="0.25">
      <c r="A9840" s="425" t="s">
        <v>637</v>
      </c>
      <c r="B9840" s="425" t="s">
        <v>1229</v>
      </c>
      <c r="C9840" s="425" t="s">
        <v>639</v>
      </c>
      <c r="D9840" s="425" t="s">
        <v>663</v>
      </c>
      <c r="E9840" s="425" t="s">
        <v>704</v>
      </c>
      <c r="F9840" s="425">
        <v>528004120026</v>
      </c>
      <c r="G9840" s="425" t="s">
        <v>1241</v>
      </c>
      <c r="H9840" s="425">
        <v>583625</v>
      </c>
      <c r="I9840" s="425" t="s">
        <v>303</v>
      </c>
      <c r="J9840" s="425">
        <v>202302</v>
      </c>
      <c r="K9840" s="425">
        <v>44599</v>
      </c>
      <c r="L9840" s="425" t="s">
        <v>644</v>
      </c>
      <c r="M9840" s="425">
        <v>-50000</v>
      </c>
      <c r="N9840" s="425">
        <v>-84.97</v>
      </c>
      <c r="O9840" s="425" t="s">
        <v>645</v>
      </c>
      <c r="P9840" s="432">
        <v>-76.227999999999994</v>
      </c>
      <c r="Q9840" s="425">
        <v>30543560</v>
      </c>
      <c r="R9840" s="425" t="s">
        <v>1230</v>
      </c>
      <c r="S9840" s="425">
        <v>13487</v>
      </c>
      <c r="T9840" s="425" t="s">
        <v>4492</v>
      </c>
    </row>
    <row r="9841" spans="1:20" s="425" customFormat="1" x14ac:dyDescent="0.25">
      <c r="A9841" s="425" t="s">
        <v>637</v>
      </c>
      <c r="B9841" s="425" t="s">
        <v>1229</v>
      </c>
      <c r="C9841" s="425" t="s">
        <v>639</v>
      </c>
      <c r="D9841" s="425" t="s">
        <v>663</v>
      </c>
      <c r="E9841" s="425" t="s">
        <v>704</v>
      </c>
      <c r="F9841" s="425">
        <v>528004120026</v>
      </c>
      <c r="G9841" s="425" t="s">
        <v>1241</v>
      </c>
      <c r="H9841" s="425">
        <v>583625</v>
      </c>
      <c r="I9841" s="425" t="s">
        <v>303</v>
      </c>
      <c r="J9841" s="425">
        <v>202302</v>
      </c>
      <c r="K9841" s="425">
        <v>44599</v>
      </c>
      <c r="L9841" s="425" t="s">
        <v>644</v>
      </c>
      <c r="M9841" s="425">
        <v>-10000</v>
      </c>
      <c r="N9841" s="425">
        <v>-16.989999999999998</v>
      </c>
      <c r="O9841" s="425" t="s">
        <v>645</v>
      </c>
      <c r="P9841" s="432">
        <v>-15.242000000000001</v>
      </c>
      <c r="Q9841" s="425">
        <v>30543560</v>
      </c>
      <c r="R9841" s="425" t="s">
        <v>1230</v>
      </c>
      <c r="S9841" s="425">
        <v>13487</v>
      </c>
      <c r="T9841" s="425" t="s">
        <v>4301</v>
      </c>
    </row>
    <row r="9842" spans="1:20" s="425" customFormat="1" x14ac:dyDescent="0.25">
      <c r="A9842" s="425" t="s">
        <v>637</v>
      </c>
      <c r="B9842" s="425" t="s">
        <v>1229</v>
      </c>
      <c r="C9842" s="425" t="s">
        <v>639</v>
      </c>
      <c r="D9842" s="425" t="s">
        <v>663</v>
      </c>
      <c r="E9842" s="425" t="s">
        <v>704</v>
      </c>
      <c r="F9842" s="425">
        <v>528004120026</v>
      </c>
      <c r="G9842" s="425" t="s">
        <v>1241</v>
      </c>
      <c r="H9842" s="425">
        <v>583625</v>
      </c>
      <c r="I9842" s="425" t="s">
        <v>303</v>
      </c>
      <c r="J9842" s="425">
        <v>202302</v>
      </c>
      <c r="K9842" s="425">
        <v>44599</v>
      </c>
      <c r="L9842" s="425" t="s">
        <v>644</v>
      </c>
      <c r="M9842" s="425">
        <v>-50000</v>
      </c>
      <c r="N9842" s="425">
        <v>-84.97</v>
      </c>
      <c r="O9842" s="425" t="s">
        <v>645</v>
      </c>
      <c r="P9842" s="432">
        <v>-76.227999999999994</v>
      </c>
      <c r="Q9842" s="425">
        <v>30543560</v>
      </c>
      <c r="R9842" s="425" t="s">
        <v>1230</v>
      </c>
      <c r="S9842" s="425">
        <v>13487</v>
      </c>
      <c r="T9842" s="425" t="s">
        <v>4493</v>
      </c>
    </row>
    <row r="9843" spans="1:20" s="425" customFormat="1" x14ac:dyDescent="0.25">
      <c r="A9843" s="425" t="s">
        <v>637</v>
      </c>
      <c r="B9843" s="425" t="s">
        <v>1229</v>
      </c>
      <c r="C9843" s="425" t="s">
        <v>639</v>
      </c>
      <c r="D9843" s="425" t="s">
        <v>663</v>
      </c>
      <c r="E9843" s="425" t="s">
        <v>704</v>
      </c>
      <c r="F9843" s="425">
        <v>528004120026</v>
      </c>
      <c r="G9843" s="425" t="s">
        <v>1241</v>
      </c>
      <c r="H9843" s="425">
        <v>583625</v>
      </c>
      <c r="I9843" s="425" t="s">
        <v>303</v>
      </c>
      <c r="J9843" s="425">
        <v>202302</v>
      </c>
      <c r="K9843" s="425">
        <v>44599</v>
      </c>
      <c r="L9843" s="425" t="s">
        <v>644</v>
      </c>
      <c r="M9843" s="425">
        <v>-50000</v>
      </c>
      <c r="N9843" s="425">
        <v>-84.97</v>
      </c>
      <c r="O9843" s="425" t="s">
        <v>645</v>
      </c>
      <c r="P9843" s="432">
        <v>-76.227999999999994</v>
      </c>
      <c r="Q9843" s="425">
        <v>30543560</v>
      </c>
      <c r="R9843" s="425" t="s">
        <v>1230</v>
      </c>
      <c r="S9843" s="425">
        <v>13487</v>
      </c>
      <c r="T9843" s="425" t="s">
        <v>4302</v>
      </c>
    </row>
    <row r="9844" spans="1:20" s="425" customFormat="1" x14ac:dyDescent="0.25">
      <c r="A9844" s="425" t="s">
        <v>637</v>
      </c>
      <c r="B9844" s="425" t="s">
        <v>1229</v>
      </c>
      <c r="C9844" s="425" t="s">
        <v>639</v>
      </c>
      <c r="D9844" s="425" t="s">
        <v>663</v>
      </c>
      <c r="E9844" s="425" t="s">
        <v>704</v>
      </c>
      <c r="F9844" s="425">
        <v>528004120026</v>
      </c>
      <c r="G9844" s="425" t="s">
        <v>1241</v>
      </c>
      <c r="H9844" s="425">
        <v>583625</v>
      </c>
      <c r="I9844" s="425" t="s">
        <v>303</v>
      </c>
      <c r="J9844" s="425">
        <v>202302</v>
      </c>
      <c r="K9844" s="425">
        <v>44599</v>
      </c>
      <c r="L9844" s="425" t="s">
        <v>644</v>
      </c>
      <c r="M9844" s="425">
        <v>-50000</v>
      </c>
      <c r="N9844" s="425">
        <v>-84.97</v>
      </c>
      <c r="O9844" s="425" t="s">
        <v>645</v>
      </c>
      <c r="P9844" s="432">
        <v>-76.227999999999994</v>
      </c>
      <c r="Q9844" s="425">
        <v>30543560</v>
      </c>
      <c r="R9844" s="425" t="s">
        <v>1230</v>
      </c>
      <c r="S9844" s="425">
        <v>13487</v>
      </c>
      <c r="T9844" s="425" t="s">
        <v>4303</v>
      </c>
    </row>
    <row r="9845" spans="1:20" s="425" customFormat="1" x14ac:dyDescent="0.25">
      <c r="A9845" s="425" t="s">
        <v>637</v>
      </c>
      <c r="B9845" s="425" t="s">
        <v>1229</v>
      </c>
      <c r="C9845" s="425" t="s">
        <v>639</v>
      </c>
      <c r="D9845" s="425" t="s">
        <v>663</v>
      </c>
      <c r="E9845" s="425" t="s">
        <v>704</v>
      </c>
      <c r="F9845" s="425">
        <v>528004120026</v>
      </c>
      <c r="G9845" s="425" t="s">
        <v>1241</v>
      </c>
      <c r="H9845" s="425">
        <v>583625</v>
      </c>
      <c r="I9845" s="425" t="s">
        <v>303</v>
      </c>
      <c r="J9845" s="425">
        <v>202302</v>
      </c>
      <c r="K9845" s="425">
        <v>44599</v>
      </c>
      <c r="L9845" s="425" t="s">
        <v>644</v>
      </c>
      <c r="M9845" s="425">
        <v>-50000</v>
      </c>
      <c r="N9845" s="425">
        <v>-84.97</v>
      </c>
      <c r="O9845" s="425" t="s">
        <v>645</v>
      </c>
      <c r="P9845" s="432">
        <v>-76.227999999999994</v>
      </c>
      <c r="Q9845" s="425">
        <v>30543560</v>
      </c>
      <c r="R9845" s="425" t="s">
        <v>1230</v>
      </c>
      <c r="S9845" s="425">
        <v>13487</v>
      </c>
      <c r="T9845" s="425" t="s">
        <v>4303</v>
      </c>
    </row>
    <row r="9846" spans="1:20" s="425" customFormat="1" x14ac:dyDescent="0.25">
      <c r="A9846" s="425" t="s">
        <v>637</v>
      </c>
      <c r="B9846" s="425" t="s">
        <v>1229</v>
      </c>
      <c r="C9846" s="425" t="s">
        <v>639</v>
      </c>
      <c r="D9846" s="425" t="s">
        <v>663</v>
      </c>
      <c r="E9846" s="425" t="s">
        <v>704</v>
      </c>
      <c r="F9846" s="425">
        <v>528004120026</v>
      </c>
      <c r="G9846" s="425" t="s">
        <v>1241</v>
      </c>
      <c r="H9846" s="425">
        <v>583625</v>
      </c>
      <c r="I9846" s="425" t="s">
        <v>303</v>
      </c>
      <c r="J9846" s="425">
        <v>202302</v>
      </c>
      <c r="K9846" s="425">
        <v>44599</v>
      </c>
      <c r="L9846" s="425" t="s">
        <v>644</v>
      </c>
      <c r="M9846" s="425">
        <v>-35000</v>
      </c>
      <c r="N9846" s="425">
        <v>-59.48</v>
      </c>
      <c r="O9846" s="425" t="s">
        <v>645</v>
      </c>
      <c r="P9846" s="432">
        <v>-53.360999999999997</v>
      </c>
      <c r="Q9846" s="425">
        <v>30543560</v>
      </c>
      <c r="R9846" s="425" t="s">
        <v>1230</v>
      </c>
      <c r="S9846" s="425">
        <v>13487</v>
      </c>
      <c r="T9846" s="425" t="s">
        <v>4303</v>
      </c>
    </row>
    <row r="9847" spans="1:20" s="425" customFormat="1" x14ac:dyDescent="0.25">
      <c r="A9847" s="425" t="s">
        <v>637</v>
      </c>
      <c r="B9847" s="425" t="s">
        <v>1229</v>
      </c>
      <c r="C9847" s="425" t="s">
        <v>639</v>
      </c>
      <c r="D9847" s="425" t="s">
        <v>663</v>
      </c>
      <c r="E9847" s="425" t="s">
        <v>704</v>
      </c>
      <c r="F9847" s="425">
        <v>528004120026</v>
      </c>
      <c r="G9847" s="425" t="s">
        <v>1241</v>
      </c>
      <c r="H9847" s="425">
        <v>583625</v>
      </c>
      <c r="I9847" s="425" t="s">
        <v>303</v>
      </c>
      <c r="J9847" s="425">
        <v>202302</v>
      </c>
      <c r="K9847" s="425">
        <v>44599</v>
      </c>
      <c r="L9847" s="425" t="s">
        <v>644</v>
      </c>
      <c r="M9847" s="425">
        <v>-19000</v>
      </c>
      <c r="N9847" s="425">
        <v>-32.29</v>
      </c>
      <c r="O9847" s="425" t="s">
        <v>645</v>
      </c>
      <c r="P9847" s="432">
        <v>-28.968</v>
      </c>
      <c r="Q9847" s="425">
        <v>30543560</v>
      </c>
      <c r="R9847" s="425" t="s">
        <v>1230</v>
      </c>
      <c r="S9847" s="425">
        <v>13487</v>
      </c>
      <c r="T9847" s="425" t="s">
        <v>4494</v>
      </c>
    </row>
    <row r="9848" spans="1:20" s="425" customFormat="1" x14ac:dyDescent="0.25">
      <c r="A9848" s="425" t="s">
        <v>637</v>
      </c>
      <c r="B9848" s="425" t="s">
        <v>1229</v>
      </c>
      <c r="C9848" s="425" t="s">
        <v>639</v>
      </c>
      <c r="D9848" s="425" t="s">
        <v>663</v>
      </c>
      <c r="E9848" s="425" t="s">
        <v>704</v>
      </c>
      <c r="F9848" s="425">
        <v>528004120026</v>
      </c>
      <c r="G9848" s="425" t="s">
        <v>1241</v>
      </c>
      <c r="H9848" s="425">
        <v>583625</v>
      </c>
      <c r="I9848" s="425" t="s">
        <v>303</v>
      </c>
      <c r="J9848" s="425">
        <v>202302</v>
      </c>
      <c r="K9848" s="425">
        <v>44599</v>
      </c>
      <c r="L9848" s="425" t="s">
        <v>644</v>
      </c>
      <c r="M9848" s="425">
        <v>-25000</v>
      </c>
      <c r="N9848" s="425">
        <v>-42.48</v>
      </c>
      <c r="O9848" s="425" t="s">
        <v>645</v>
      </c>
      <c r="P9848" s="432">
        <v>-38.11</v>
      </c>
      <c r="Q9848" s="425">
        <v>30543560</v>
      </c>
      <c r="R9848" s="425" t="s">
        <v>1230</v>
      </c>
      <c r="S9848" s="425">
        <v>13487</v>
      </c>
      <c r="T9848" s="425" t="s">
        <v>4304</v>
      </c>
    </row>
    <row r="9849" spans="1:20" s="425" customFormat="1" x14ac:dyDescent="0.25">
      <c r="A9849" s="425" t="s">
        <v>637</v>
      </c>
      <c r="B9849" s="425" t="s">
        <v>1229</v>
      </c>
      <c r="C9849" s="425" t="s">
        <v>639</v>
      </c>
      <c r="D9849" s="425" t="s">
        <v>663</v>
      </c>
      <c r="E9849" s="425" t="s">
        <v>704</v>
      </c>
      <c r="F9849" s="425">
        <v>528004120026</v>
      </c>
      <c r="G9849" s="425" t="s">
        <v>1241</v>
      </c>
      <c r="H9849" s="425">
        <v>583625</v>
      </c>
      <c r="I9849" s="425" t="s">
        <v>303</v>
      </c>
      <c r="J9849" s="425">
        <v>202302</v>
      </c>
      <c r="K9849" s="425">
        <v>44599</v>
      </c>
      <c r="L9849" s="425" t="s">
        <v>644</v>
      </c>
      <c r="M9849" s="425">
        <v>-19000</v>
      </c>
      <c r="N9849" s="425">
        <v>-32.29</v>
      </c>
      <c r="O9849" s="425" t="s">
        <v>645</v>
      </c>
      <c r="P9849" s="432">
        <v>-28.968</v>
      </c>
      <c r="Q9849" s="425">
        <v>30543560</v>
      </c>
      <c r="R9849" s="425" t="s">
        <v>1230</v>
      </c>
      <c r="S9849" s="425">
        <v>13487</v>
      </c>
      <c r="T9849" s="425" t="s">
        <v>4305</v>
      </c>
    </row>
    <row r="9850" spans="1:20" s="425" customFormat="1" x14ac:dyDescent="0.25">
      <c r="A9850" s="425" t="s">
        <v>637</v>
      </c>
      <c r="B9850" s="425" t="s">
        <v>1229</v>
      </c>
      <c r="C9850" s="425" t="s">
        <v>639</v>
      </c>
      <c r="D9850" s="425" t="s">
        <v>663</v>
      </c>
      <c r="E9850" s="425" t="s">
        <v>704</v>
      </c>
      <c r="F9850" s="425">
        <v>528004120026</v>
      </c>
      <c r="G9850" s="425" t="s">
        <v>1241</v>
      </c>
      <c r="H9850" s="425">
        <v>583625</v>
      </c>
      <c r="I9850" s="425" t="s">
        <v>303</v>
      </c>
      <c r="J9850" s="425">
        <v>202302</v>
      </c>
      <c r="K9850" s="425">
        <v>44599</v>
      </c>
      <c r="L9850" s="425" t="s">
        <v>644</v>
      </c>
      <c r="M9850" s="425">
        <v>-25000</v>
      </c>
      <c r="N9850" s="425">
        <v>-42.48</v>
      </c>
      <c r="O9850" s="425" t="s">
        <v>645</v>
      </c>
      <c r="P9850" s="432">
        <v>-38.11</v>
      </c>
      <c r="Q9850" s="425">
        <v>30543560</v>
      </c>
      <c r="R9850" s="425" t="s">
        <v>1230</v>
      </c>
      <c r="S9850" s="425">
        <v>13487</v>
      </c>
      <c r="T9850" s="425" t="s">
        <v>4495</v>
      </c>
    </row>
    <row r="9851" spans="1:20" s="425" customFormat="1" x14ac:dyDescent="0.25">
      <c r="A9851" s="425" t="s">
        <v>637</v>
      </c>
      <c r="B9851" s="425" t="s">
        <v>1229</v>
      </c>
      <c r="C9851" s="425" t="s">
        <v>639</v>
      </c>
      <c r="D9851" s="425" t="s">
        <v>663</v>
      </c>
      <c r="E9851" s="425" t="s">
        <v>704</v>
      </c>
      <c r="F9851" s="425">
        <v>528004120026</v>
      </c>
      <c r="G9851" s="425" t="s">
        <v>1241</v>
      </c>
      <c r="H9851" s="425">
        <v>583625</v>
      </c>
      <c r="I9851" s="425" t="s">
        <v>303</v>
      </c>
      <c r="J9851" s="425">
        <v>202302</v>
      </c>
      <c r="K9851" s="425">
        <v>44599</v>
      </c>
      <c r="L9851" s="425" t="s">
        <v>644</v>
      </c>
      <c r="M9851" s="425">
        <v>-19000</v>
      </c>
      <c r="N9851" s="425">
        <v>-32.29</v>
      </c>
      <c r="O9851" s="425" t="s">
        <v>645</v>
      </c>
      <c r="P9851" s="432">
        <v>-28.968</v>
      </c>
      <c r="Q9851" s="425">
        <v>30543560</v>
      </c>
      <c r="R9851" s="425" t="s">
        <v>1230</v>
      </c>
      <c r="S9851" s="425">
        <v>13487</v>
      </c>
      <c r="T9851" s="425" t="s">
        <v>4306</v>
      </c>
    </row>
    <row r="9852" spans="1:20" s="425" customFormat="1" x14ac:dyDescent="0.25">
      <c r="A9852" s="425" t="s">
        <v>637</v>
      </c>
      <c r="B9852" s="425" t="s">
        <v>1229</v>
      </c>
      <c r="C9852" s="425" t="s">
        <v>639</v>
      </c>
      <c r="D9852" s="425" t="s">
        <v>663</v>
      </c>
      <c r="E9852" s="425" t="s">
        <v>704</v>
      </c>
      <c r="F9852" s="425">
        <v>528004120026</v>
      </c>
      <c r="G9852" s="425" t="s">
        <v>1241</v>
      </c>
      <c r="H9852" s="425">
        <v>583625</v>
      </c>
      <c r="I9852" s="425" t="s">
        <v>303</v>
      </c>
      <c r="J9852" s="425">
        <v>202302</v>
      </c>
      <c r="K9852" s="425">
        <v>44599</v>
      </c>
      <c r="L9852" s="425" t="s">
        <v>644</v>
      </c>
      <c r="M9852" s="425">
        <v>-25000</v>
      </c>
      <c r="N9852" s="425">
        <v>-42.48</v>
      </c>
      <c r="O9852" s="425" t="s">
        <v>645</v>
      </c>
      <c r="P9852" s="432">
        <v>-38.11</v>
      </c>
      <c r="Q9852" s="425">
        <v>30543560</v>
      </c>
      <c r="R9852" s="425" t="s">
        <v>1230</v>
      </c>
      <c r="S9852" s="425">
        <v>13487</v>
      </c>
      <c r="T9852" s="425" t="s">
        <v>4307</v>
      </c>
    </row>
    <row r="9853" spans="1:20" s="425" customFormat="1" x14ac:dyDescent="0.25">
      <c r="A9853" s="425" t="s">
        <v>637</v>
      </c>
      <c r="B9853" s="425" t="s">
        <v>1229</v>
      </c>
      <c r="C9853" s="425" t="s">
        <v>639</v>
      </c>
      <c r="D9853" s="425" t="s">
        <v>663</v>
      </c>
      <c r="E9853" s="425" t="s">
        <v>704</v>
      </c>
      <c r="F9853" s="425">
        <v>528004120026</v>
      </c>
      <c r="G9853" s="425" t="s">
        <v>1241</v>
      </c>
      <c r="H9853" s="425">
        <v>583625</v>
      </c>
      <c r="I9853" s="425" t="s">
        <v>303</v>
      </c>
      <c r="J9853" s="425">
        <v>202302</v>
      </c>
      <c r="K9853" s="425">
        <v>44599</v>
      </c>
      <c r="L9853" s="425" t="s">
        <v>644</v>
      </c>
      <c r="M9853" s="425">
        <v>-19000</v>
      </c>
      <c r="N9853" s="425">
        <v>-32.29</v>
      </c>
      <c r="O9853" s="425" t="s">
        <v>645</v>
      </c>
      <c r="P9853" s="432">
        <v>-28.968</v>
      </c>
      <c r="Q9853" s="425">
        <v>30543560</v>
      </c>
      <c r="R9853" s="425" t="s">
        <v>1230</v>
      </c>
      <c r="S9853" s="425">
        <v>13487</v>
      </c>
      <c r="T9853" s="425" t="s">
        <v>4661</v>
      </c>
    </row>
    <row r="9854" spans="1:20" s="425" customFormat="1" x14ac:dyDescent="0.25">
      <c r="A9854" s="425" t="s">
        <v>637</v>
      </c>
      <c r="B9854" s="425" t="s">
        <v>1229</v>
      </c>
      <c r="C9854" s="425" t="s">
        <v>639</v>
      </c>
      <c r="D9854" s="425" t="s">
        <v>663</v>
      </c>
      <c r="E9854" s="425" t="s">
        <v>704</v>
      </c>
      <c r="F9854" s="425">
        <v>528004120026</v>
      </c>
      <c r="G9854" s="425" t="s">
        <v>1241</v>
      </c>
      <c r="H9854" s="425">
        <v>583625</v>
      </c>
      <c r="I9854" s="425" t="s">
        <v>303</v>
      </c>
      <c r="J9854" s="425">
        <v>202302</v>
      </c>
      <c r="K9854" s="425">
        <v>44599</v>
      </c>
      <c r="L9854" s="425" t="s">
        <v>644</v>
      </c>
      <c r="M9854" s="425">
        <v>-25000</v>
      </c>
      <c r="N9854" s="425">
        <v>-42.48</v>
      </c>
      <c r="O9854" s="425" t="s">
        <v>645</v>
      </c>
      <c r="P9854" s="432">
        <v>-38.11</v>
      </c>
      <c r="Q9854" s="425">
        <v>30543560</v>
      </c>
      <c r="R9854" s="425" t="s">
        <v>1230</v>
      </c>
      <c r="S9854" s="425">
        <v>13487</v>
      </c>
      <c r="T9854" s="425" t="s">
        <v>4308</v>
      </c>
    </row>
    <row r="9855" spans="1:20" s="425" customFormat="1" x14ac:dyDescent="0.25">
      <c r="A9855" s="425" t="s">
        <v>637</v>
      </c>
      <c r="B9855" s="425" t="s">
        <v>1229</v>
      </c>
      <c r="C9855" s="425" t="s">
        <v>639</v>
      </c>
      <c r="D9855" s="425" t="s">
        <v>663</v>
      </c>
      <c r="E9855" s="425" t="s">
        <v>704</v>
      </c>
      <c r="F9855" s="425">
        <v>528004120026</v>
      </c>
      <c r="G9855" s="425" t="s">
        <v>1241</v>
      </c>
      <c r="H9855" s="425">
        <v>583625</v>
      </c>
      <c r="I9855" s="425" t="s">
        <v>303</v>
      </c>
      <c r="J9855" s="425">
        <v>202302</v>
      </c>
      <c r="K9855" s="425">
        <v>44599</v>
      </c>
      <c r="L9855" s="425" t="s">
        <v>644</v>
      </c>
      <c r="M9855" s="425">
        <v>-33500</v>
      </c>
      <c r="N9855" s="425">
        <v>-56.93</v>
      </c>
      <c r="O9855" s="425" t="s">
        <v>645</v>
      </c>
      <c r="P9855" s="432">
        <v>-51.073</v>
      </c>
      <c r="Q9855" s="425">
        <v>30543560</v>
      </c>
      <c r="R9855" s="425" t="s">
        <v>1230</v>
      </c>
      <c r="S9855" s="425">
        <v>13487</v>
      </c>
      <c r="T9855" s="425" t="s">
        <v>4496</v>
      </c>
    </row>
    <row r="9856" spans="1:20" s="425" customFormat="1" x14ac:dyDescent="0.25">
      <c r="A9856" s="425" t="s">
        <v>637</v>
      </c>
      <c r="B9856" s="425" t="s">
        <v>1229</v>
      </c>
      <c r="C9856" s="425" t="s">
        <v>639</v>
      </c>
      <c r="D9856" s="425" t="s">
        <v>663</v>
      </c>
      <c r="E9856" s="425" t="s">
        <v>704</v>
      </c>
      <c r="F9856" s="425">
        <v>528004120026</v>
      </c>
      <c r="G9856" s="425" t="s">
        <v>1241</v>
      </c>
      <c r="H9856" s="425">
        <v>583625</v>
      </c>
      <c r="I9856" s="425" t="s">
        <v>303</v>
      </c>
      <c r="J9856" s="425">
        <v>202302</v>
      </c>
      <c r="K9856" s="425">
        <v>44599</v>
      </c>
      <c r="L9856" s="425" t="s">
        <v>644</v>
      </c>
      <c r="M9856" s="425">
        <v>-33500</v>
      </c>
      <c r="N9856" s="425">
        <v>-56.93</v>
      </c>
      <c r="O9856" s="425" t="s">
        <v>645</v>
      </c>
      <c r="P9856" s="432">
        <v>-51.073</v>
      </c>
      <c r="Q9856" s="425">
        <v>30543560</v>
      </c>
      <c r="R9856" s="425" t="s">
        <v>1230</v>
      </c>
      <c r="S9856" s="425">
        <v>13487</v>
      </c>
      <c r="T9856" s="425" t="s">
        <v>4309</v>
      </c>
    </row>
    <row r="9857" spans="1:20" s="425" customFormat="1" x14ac:dyDescent="0.25">
      <c r="A9857" s="425" t="s">
        <v>637</v>
      </c>
      <c r="B9857" s="425" t="s">
        <v>1229</v>
      </c>
      <c r="C9857" s="425" t="s">
        <v>639</v>
      </c>
      <c r="D9857" s="425" t="s">
        <v>663</v>
      </c>
      <c r="E9857" s="425" t="s">
        <v>704</v>
      </c>
      <c r="F9857" s="425">
        <v>528004120026</v>
      </c>
      <c r="G9857" s="425" t="s">
        <v>1241</v>
      </c>
      <c r="H9857" s="425">
        <v>583625</v>
      </c>
      <c r="I9857" s="425" t="s">
        <v>303</v>
      </c>
      <c r="J9857" s="425">
        <v>202302</v>
      </c>
      <c r="K9857" s="425">
        <v>44599</v>
      </c>
      <c r="L9857" s="425" t="s">
        <v>644</v>
      </c>
      <c r="M9857" s="425">
        <v>-33500</v>
      </c>
      <c r="N9857" s="425">
        <v>-56.93</v>
      </c>
      <c r="O9857" s="425" t="s">
        <v>645</v>
      </c>
      <c r="P9857" s="432">
        <v>-51.073</v>
      </c>
      <c r="Q9857" s="425">
        <v>30543560</v>
      </c>
      <c r="R9857" s="425" t="s">
        <v>1230</v>
      </c>
      <c r="S9857" s="425">
        <v>13487</v>
      </c>
      <c r="T9857" s="425" t="s">
        <v>4310</v>
      </c>
    </row>
    <row r="9858" spans="1:20" s="425" customFormat="1" x14ac:dyDescent="0.25">
      <c r="A9858" s="425" t="s">
        <v>637</v>
      </c>
      <c r="B9858" s="425" t="s">
        <v>1229</v>
      </c>
      <c r="C9858" s="425" t="s">
        <v>639</v>
      </c>
      <c r="D9858" s="425" t="s">
        <v>663</v>
      </c>
      <c r="E9858" s="425" t="s">
        <v>704</v>
      </c>
      <c r="F9858" s="425">
        <v>528004120026</v>
      </c>
      <c r="G9858" s="425" t="s">
        <v>1241</v>
      </c>
      <c r="H9858" s="425">
        <v>583625</v>
      </c>
      <c r="I9858" s="425" t="s">
        <v>303</v>
      </c>
      <c r="J9858" s="425">
        <v>202302</v>
      </c>
      <c r="K9858" s="425">
        <v>44599</v>
      </c>
      <c r="L9858" s="425" t="s">
        <v>644</v>
      </c>
      <c r="M9858" s="425">
        <v>-58500</v>
      </c>
      <c r="N9858" s="425">
        <v>-99.41</v>
      </c>
      <c r="O9858" s="425" t="s">
        <v>645</v>
      </c>
      <c r="P9858" s="432">
        <v>-89.183000000000007</v>
      </c>
      <c r="Q9858" s="425">
        <v>30543560</v>
      </c>
      <c r="R9858" s="425" t="s">
        <v>1230</v>
      </c>
      <c r="S9858" s="425">
        <v>13487</v>
      </c>
      <c r="T9858" s="425" t="s">
        <v>4311</v>
      </c>
    </row>
    <row r="9859" spans="1:20" s="425" customFormat="1" x14ac:dyDescent="0.25">
      <c r="A9859" s="425" t="s">
        <v>637</v>
      </c>
      <c r="B9859" s="425" t="s">
        <v>1229</v>
      </c>
      <c r="C9859" s="425" t="s">
        <v>639</v>
      </c>
      <c r="D9859" s="425" t="s">
        <v>663</v>
      </c>
      <c r="E9859" s="425" t="s">
        <v>704</v>
      </c>
      <c r="F9859" s="425">
        <v>528004120026</v>
      </c>
      <c r="G9859" s="425" t="s">
        <v>1241</v>
      </c>
      <c r="H9859" s="425">
        <v>583625</v>
      </c>
      <c r="I9859" s="425" t="s">
        <v>303</v>
      </c>
      <c r="J9859" s="425">
        <v>202302</v>
      </c>
      <c r="K9859" s="425">
        <v>44599</v>
      </c>
      <c r="L9859" s="425" t="s">
        <v>644</v>
      </c>
      <c r="M9859" s="425">
        <v>-50000</v>
      </c>
      <c r="N9859" s="425">
        <v>-84.97</v>
      </c>
      <c r="O9859" s="425" t="s">
        <v>645</v>
      </c>
      <c r="P9859" s="432">
        <v>-76.227999999999994</v>
      </c>
      <c r="Q9859" s="425">
        <v>30543560</v>
      </c>
      <c r="R9859" s="425" t="s">
        <v>1230</v>
      </c>
      <c r="S9859" s="425">
        <v>13487</v>
      </c>
      <c r="T9859" s="425" t="s">
        <v>4312</v>
      </c>
    </row>
    <row r="9860" spans="1:20" s="425" customFormat="1" x14ac:dyDescent="0.25">
      <c r="A9860" s="425" t="s">
        <v>637</v>
      </c>
      <c r="B9860" s="425" t="s">
        <v>1229</v>
      </c>
      <c r="C9860" s="425" t="s">
        <v>639</v>
      </c>
      <c r="D9860" s="425" t="s">
        <v>663</v>
      </c>
      <c r="E9860" s="425" t="s">
        <v>704</v>
      </c>
      <c r="F9860" s="425">
        <v>528004120026</v>
      </c>
      <c r="G9860" s="425" t="s">
        <v>1241</v>
      </c>
      <c r="H9860" s="425">
        <v>583625</v>
      </c>
      <c r="I9860" s="425" t="s">
        <v>303</v>
      </c>
      <c r="J9860" s="425">
        <v>202302</v>
      </c>
      <c r="K9860" s="425">
        <v>44599</v>
      </c>
      <c r="L9860" s="425" t="s">
        <v>644</v>
      </c>
      <c r="M9860" s="425">
        <v>-25000</v>
      </c>
      <c r="N9860" s="425">
        <v>-42.48</v>
      </c>
      <c r="O9860" s="425" t="s">
        <v>645</v>
      </c>
      <c r="P9860" s="432">
        <v>-38.11</v>
      </c>
      <c r="Q9860" s="425">
        <v>30543560</v>
      </c>
      <c r="R9860" s="425" t="s">
        <v>1230</v>
      </c>
      <c r="S9860" s="425">
        <v>13487</v>
      </c>
      <c r="T9860" s="425" t="s">
        <v>4313</v>
      </c>
    </row>
    <row r="9861" spans="1:20" s="425" customFormat="1" x14ac:dyDescent="0.25">
      <c r="A9861" s="425" t="s">
        <v>637</v>
      </c>
      <c r="B9861" s="425" t="s">
        <v>1229</v>
      </c>
      <c r="C9861" s="425" t="s">
        <v>639</v>
      </c>
      <c r="D9861" s="425" t="s">
        <v>663</v>
      </c>
      <c r="E9861" s="425" t="s">
        <v>704</v>
      </c>
      <c r="F9861" s="425">
        <v>528004120026</v>
      </c>
      <c r="G9861" s="425" t="s">
        <v>1241</v>
      </c>
      <c r="H9861" s="425">
        <v>583625</v>
      </c>
      <c r="I9861" s="425" t="s">
        <v>303</v>
      </c>
      <c r="J9861" s="425">
        <v>202302</v>
      </c>
      <c r="K9861" s="425">
        <v>44599</v>
      </c>
      <c r="L9861" s="425" t="s">
        <v>644</v>
      </c>
      <c r="M9861" s="425">
        <v>-50000</v>
      </c>
      <c r="N9861" s="425">
        <v>-84.97</v>
      </c>
      <c r="O9861" s="425" t="s">
        <v>645</v>
      </c>
      <c r="P9861" s="432">
        <v>-76.227999999999994</v>
      </c>
      <c r="Q9861" s="425">
        <v>30543560</v>
      </c>
      <c r="R9861" s="425" t="s">
        <v>1230</v>
      </c>
      <c r="S9861" s="425">
        <v>13487</v>
      </c>
      <c r="T9861" s="425" t="s">
        <v>4314</v>
      </c>
    </row>
    <row r="9862" spans="1:20" s="425" customFormat="1" x14ac:dyDescent="0.25">
      <c r="A9862" s="425" t="s">
        <v>637</v>
      </c>
      <c r="B9862" s="425" t="s">
        <v>1229</v>
      </c>
      <c r="C9862" s="425" t="s">
        <v>639</v>
      </c>
      <c r="D9862" s="425" t="s">
        <v>663</v>
      </c>
      <c r="E9862" s="425" t="s">
        <v>704</v>
      </c>
      <c r="F9862" s="425">
        <v>528004120026</v>
      </c>
      <c r="G9862" s="425" t="s">
        <v>1241</v>
      </c>
      <c r="H9862" s="425">
        <v>583625</v>
      </c>
      <c r="I9862" s="425" t="s">
        <v>303</v>
      </c>
      <c r="J9862" s="425">
        <v>202302</v>
      </c>
      <c r="K9862" s="425">
        <v>44599</v>
      </c>
      <c r="L9862" s="425" t="s">
        <v>644</v>
      </c>
      <c r="M9862" s="425">
        <v>-6000</v>
      </c>
      <c r="N9862" s="425">
        <v>-10.199999999999999</v>
      </c>
      <c r="O9862" s="425" t="s">
        <v>645</v>
      </c>
      <c r="P9862" s="432">
        <v>-9.1509999999999998</v>
      </c>
      <c r="Q9862" s="425">
        <v>30543560</v>
      </c>
      <c r="R9862" s="425" t="s">
        <v>1230</v>
      </c>
      <c r="S9862" s="425">
        <v>13487</v>
      </c>
      <c r="T9862" s="425" t="s">
        <v>4315</v>
      </c>
    </row>
    <row r="9863" spans="1:20" s="425" customFormat="1" x14ac:dyDescent="0.25">
      <c r="A9863" s="425" t="s">
        <v>637</v>
      </c>
      <c r="B9863" s="425" t="s">
        <v>1229</v>
      </c>
      <c r="C9863" s="425" t="s">
        <v>639</v>
      </c>
      <c r="D9863" s="425" t="s">
        <v>663</v>
      </c>
      <c r="E9863" s="425" t="s">
        <v>704</v>
      </c>
      <c r="F9863" s="425">
        <v>528004120026</v>
      </c>
      <c r="G9863" s="425" t="s">
        <v>1241</v>
      </c>
      <c r="H9863" s="425">
        <v>583625</v>
      </c>
      <c r="I9863" s="425" t="s">
        <v>303</v>
      </c>
      <c r="J9863" s="425">
        <v>202302</v>
      </c>
      <c r="K9863" s="425">
        <v>44599</v>
      </c>
      <c r="L9863" s="425" t="s">
        <v>644</v>
      </c>
      <c r="M9863" s="425">
        <v>-10000</v>
      </c>
      <c r="N9863" s="425">
        <v>-16.989999999999998</v>
      </c>
      <c r="O9863" s="425" t="s">
        <v>645</v>
      </c>
      <c r="P9863" s="432">
        <v>-15.242000000000001</v>
      </c>
      <c r="Q9863" s="425">
        <v>30543560</v>
      </c>
      <c r="R9863" s="425" t="s">
        <v>1230</v>
      </c>
      <c r="S9863" s="425">
        <v>13487</v>
      </c>
      <c r="T9863" s="425" t="s">
        <v>4315</v>
      </c>
    </row>
    <row r="9864" spans="1:20" s="425" customFormat="1" x14ac:dyDescent="0.25">
      <c r="A9864" s="425" t="s">
        <v>637</v>
      </c>
      <c r="B9864" s="425" t="s">
        <v>1229</v>
      </c>
      <c r="C9864" s="425" t="s">
        <v>639</v>
      </c>
      <c r="D9864" s="425" t="s">
        <v>663</v>
      </c>
      <c r="E9864" s="425" t="s">
        <v>704</v>
      </c>
      <c r="F9864" s="425">
        <v>528004120026</v>
      </c>
      <c r="G9864" s="425" t="s">
        <v>1241</v>
      </c>
      <c r="H9864" s="425">
        <v>583625</v>
      </c>
      <c r="I9864" s="425" t="s">
        <v>303</v>
      </c>
      <c r="J9864" s="425">
        <v>202302</v>
      </c>
      <c r="K9864" s="425">
        <v>44599</v>
      </c>
      <c r="L9864" s="425" t="s">
        <v>644</v>
      </c>
      <c r="M9864" s="425">
        <v>-8000</v>
      </c>
      <c r="N9864" s="425">
        <v>-13.59</v>
      </c>
      <c r="O9864" s="425" t="s">
        <v>645</v>
      </c>
      <c r="P9864" s="432">
        <v>-12.192</v>
      </c>
      <c r="Q9864" s="425">
        <v>30543560</v>
      </c>
      <c r="R9864" s="425" t="s">
        <v>1230</v>
      </c>
      <c r="S9864" s="425">
        <v>13487</v>
      </c>
      <c r="T9864" s="425" t="s">
        <v>4315</v>
      </c>
    </row>
    <row r="9865" spans="1:20" s="425" customFormat="1" x14ac:dyDescent="0.25">
      <c r="A9865" s="425" t="s">
        <v>637</v>
      </c>
      <c r="B9865" s="425" t="s">
        <v>1229</v>
      </c>
      <c r="C9865" s="425" t="s">
        <v>639</v>
      </c>
      <c r="D9865" s="425" t="s">
        <v>663</v>
      </c>
      <c r="E9865" s="425" t="s">
        <v>704</v>
      </c>
      <c r="F9865" s="425">
        <v>528004120026</v>
      </c>
      <c r="G9865" s="425" t="s">
        <v>1241</v>
      </c>
      <c r="H9865" s="425">
        <v>583625</v>
      </c>
      <c r="I9865" s="425" t="s">
        <v>303</v>
      </c>
      <c r="J9865" s="425">
        <v>202302</v>
      </c>
      <c r="K9865" s="425">
        <v>44599</v>
      </c>
      <c r="L9865" s="425" t="s">
        <v>644</v>
      </c>
      <c r="M9865" s="425">
        <v>-31500</v>
      </c>
      <c r="N9865" s="425">
        <v>-53.53</v>
      </c>
      <c r="O9865" s="425" t="s">
        <v>645</v>
      </c>
      <c r="P9865" s="432">
        <v>-48.023000000000003</v>
      </c>
      <c r="Q9865" s="425">
        <v>30543560</v>
      </c>
      <c r="R9865" s="425" t="s">
        <v>1230</v>
      </c>
      <c r="S9865" s="425">
        <v>13487</v>
      </c>
      <c r="T9865" s="425" t="s">
        <v>4497</v>
      </c>
    </row>
    <row r="9866" spans="1:20" s="425" customFormat="1" x14ac:dyDescent="0.25">
      <c r="A9866" s="425" t="s">
        <v>637</v>
      </c>
      <c r="B9866" s="425" t="s">
        <v>1229</v>
      </c>
      <c r="C9866" s="425" t="s">
        <v>639</v>
      </c>
      <c r="D9866" s="425" t="s">
        <v>663</v>
      </c>
      <c r="E9866" s="425" t="s">
        <v>704</v>
      </c>
      <c r="F9866" s="425">
        <v>528004120026</v>
      </c>
      <c r="G9866" s="425" t="s">
        <v>1241</v>
      </c>
      <c r="H9866" s="425">
        <v>583625</v>
      </c>
      <c r="I9866" s="425" t="s">
        <v>303</v>
      </c>
      <c r="J9866" s="425">
        <v>202302</v>
      </c>
      <c r="K9866" s="425">
        <v>44599</v>
      </c>
      <c r="L9866" s="425" t="s">
        <v>644</v>
      </c>
      <c r="M9866" s="425">
        <v>-32000</v>
      </c>
      <c r="N9866" s="425">
        <v>-54.38</v>
      </c>
      <c r="O9866" s="425" t="s">
        <v>645</v>
      </c>
      <c r="P9866" s="432">
        <v>-48.784999999999997</v>
      </c>
      <c r="Q9866" s="425">
        <v>30543560</v>
      </c>
      <c r="R9866" s="425" t="s">
        <v>1230</v>
      </c>
      <c r="S9866" s="425">
        <v>13487</v>
      </c>
      <c r="T9866" s="425" t="s">
        <v>4316</v>
      </c>
    </row>
    <row r="9867" spans="1:20" s="425" customFormat="1" x14ac:dyDescent="0.25">
      <c r="A9867" s="425" t="s">
        <v>637</v>
      </c>
      <c r="B9867" s="425" t="s">
        <v>1229</v>
      </c>
      <c r="C9867" s="425" t="s">
        <v>639</v>
      </c>
      <c r="D9867" s="425" t="s">
        <v>663</v>
      </c>
      <c r="E9867" s="425" t="s">
        <v>704</v>
      </c>
      <c r="F9867" s="425">
        <v>528004120026</v>
      </c>
      <c r="G9867" s="425" t="s">
        <v>1241</v>
      </c>
      <c r="H9867" s="425">
        <v>583625</v>
      </c>
      <c r="I9867" s="425" t="s">
        <v>303</v>
      </c>
      <c r="J9867" s="425">
        <v>202302</v>
      </c>
      <c r="K9867" s="425">
        <v>44599</v>
      </c>
      <c r="L9867" s="425" t="s">
        <v>644</v>
      </c>
      <c r="M9867" s="425">
        <v>-106500</v>
      </c>
      <c r="N9867" s="425">
        <v>-180.98</v>
      </c>
      <c r="O9867" s="425" t="s">
        <v>645</v>
      </c>
      <c r="P9867" s="432">
        <v>-162.36000000000001</v>
      </c>
      <c r="Q9867" s="425">
        <v>30543560</v>
      </c>
      <c r="R9867" s="425" t="s">
        <v>1230</v>
      </c>
      <c r="S9867" s="425">
        <v>13487</v>
      </c>
      <c r="T9867" s="425" t="s">
        <v>4317</v>
      </c>
    </row>
    <row r="9868" spans="1:20" s="425" customFormat="1" x14ac:dyDescent="0.25">
      <c r="A9868" s="425" t="s">
        <v>637</v>
      </c>
      <c r="B9868" s="425" t="s">
        <v>1229</v>
      </c>
      <c r="C9868" s="425" t="s">
        <v>639</v>
      </c>
      <c r="D9868" s="425" t="s">
        <v>663</v>
      </c>
      <c r="E9868" s="425" t="s">
        <v>704</v>
      </c>
      <c r="F9868" s="425">
        <v>528004120026</v>
      </c>
      <c r="G9868" s="425" t="s">
        <v>1241</v>
      </c>
      <c r="H9868" s="425">
        <v>583625</v>
      </c>
      <c r="I9868" s="425" t="s">
        <v>303</v>
      </c>
      <c r="J9868" s="425">
        <v>202302</v>
      </c>
      <c r="K9868" s="425">
        <v>44599</v>
      </c>
      <c r="L9868" s="425" t="s">
        <v>644</v>
      </c>
      <c r="M9868" s="425">
        <v>-40000</v>
      </c>
      <c r="N9868" s="425">
        <v>-67.97</v>
      </c>
      <c r="O9868" s="425" t="s">
        <v>645</v>
      </c>
      <c r="P9868" s="432">
        <v>-60.976999999999997</v>
      </c>
      <c r="Q9868" s="425">
        <v>30543560</v>
      </c>
      <c r="R9868" s="425" t="s">
        <v>1230</v>
      </c>
      <c r="S9868" s="425">
        <v>13487</v>
      </c>
      <c r="T9868" s="425" t="s">
        <v>4319</v>
      </c>
    </row>
    <row r="9869" spans="1:20" s="425" customFormat="1" x14ac:dyDescent="0.25">
      <c r="A9869" s="425" t="s">
        <v>637</v>
      </c>
      <c r="B9869" s="425" t="s">
        <v>1229</v>
      </c>
      <c r="C9869" s="425" t="s">
        <v>639</v>
      </c>
      <c r="D9869" s="425" t="s">
        <v>663</v>
      </c>
      <c r="E9869" s="425" t="s">
        <v>704</v>
      </c>
      <c r="F9869" s="425">
        <v>528004120026</v>
      </c>
      <c r="G9869" s="425" t="s">
        <v>1241</v>
      </c>
      <c r="H9869" s="425">
        <v>583625</v>
      </c>
      <c r="I9869" s="425" t="s">
        <v>303</v>
      </c>
      <c r="J9869" s="425">
        <v>202302</v>
      </c>
      <c r="K9869" s="425">
        <v>44599</v>
      </c>
      <c r="L9869" s="425" t="s">
        <v>644</v>
      </c>
      <c r="M9869" s="425">
        <v>-25000</v>
      </c>
      <c r="N9869" s="425">
        <v>-42.48</v>
      </c>
      <c r="O9869" s="425" t="s">
        <v>645</v>
      </c>
      <c r="P9869" s="432">
        <v>-38.11</v>
      </c>
      <c r="Q9869" s="425">
        <v>30543560</v>
      </c>
      <c r="R9869" s="425" t="s">
        <v>1230</v>
      </c>
      <c r="S9869" s="425">
        <v>13487</v>
      </c>
      <c r="T9869" s="425" t="s">
        <v>4318</v>
      </c>
    </row>
    <row r="9870" spans="1:20" s="425" customFormat="1" x14ac:dyDescent="0.25">
      <c r="A9870" s="425" t="s">
        <v>637</v>
      </c>
      <c r="B9870" s="425" t="s">
        <v>1229</v>
      </c>
      <c r="C9870" s="425" t="s">
        <v>639</v>
      </c>
      <c r="D9870" s="425" t="s">
        <v>663</v>
      </c>
      <c r="E9870" s="425" t="s">
        <v>704</v>
      </c>
      <c r="F9870" s="425">
        <v>528004120026</v>
      </c>
      <c r="G9870" s="425" t="s">
        <v>1241</v>
      </c>
      <c r="H9870" s="425">
        <v>583625</v>
      </c>
      <c r="I9870" s="425" t="s">
        <v>303</v>
      </c>
      <c r="J9870" s="425">
        <v>202302</v>
      </c>
      <c r="K9870" s="425">
        <v>44599</v>
      </c>
      <c r="L9870" s="425" t="s">
        <v>644</v>
      </c>
      <c r="M9870" s="425">
        <v>-25000</v>
      </c>
      <c r="N9870" s="425">
        <v>-42.48</v>
      </c>
      <c r="O9870" s="425" t="s">
        <v>645</v>
      </c>
      <c r="P9870" s="432">
        <v>-38.11</v>
      </c>
      <c r="Q9870" s="425">
        <v>30543560</v>
      </c>
      <c r="R9870" s="425" t="s">
        <v>1230</v>
      </c>
      <c r="S9870" s="425">
        <v>13487</v>
      </c>
      <c r="T9870" s="425" t="s">
        <v>4319</v>
      </c>
    </row>
    <row r="9871" spans="1:20" s="425" customFormat="1" x14ac:dyDescent="0.25">
      <c r="A9871" s="425" t="s">
        <v>637</v>
      </c>
      <c r="B9871" s="425" t="s">
        <v>1229</v>
      </c>
      <c r="C9871" s="425" t="s">
        <v>639</v>
      </c>
      <c r="D9871" s="425" t="s">
        <v>663</v>
      </c>
      <c r="E9871" s="425" t="s">
        <v>704</v>
      </c>
      <c r="F9871" s="425">
        <v>528004120026</v>
      </c>
      <c r="G9871" s="425" t="s">
        <v>1241</v>
      </c>
      <c r="H9871" s="425">
        <v>583625</v>
      </c>
      <c r="I9871" s="425" t="s">
        <v>303</v>
      </c>
      <c r="J9871" s="425">
        <v>202302</v>
      </c>
      <c r="K9871" s="425">
        <v>44599</v>
      </c>
      <c r="L9871" s="425" t="s">
        <v>644</v>
      </c>
      <c r="M9871" s="425">
        <v>-29400</v>
      </c>
      <c r="N9871" s="425">
        <v>-49.96</v>
      </c>
      <c r="O9871" s="425" t="s">
        <v>645</v>
      </c>
      <c r="P9871" s="432">
        <v>-44.82</v>
      </c>
      <c r="Q9871" s="425">
        <v>30543560</v>
      </c>
      <c r="R9871" s="425" t="s">
        <v>1230</v>
      </c>
      <c r="S9871" s="425">
        <v>13487</v>
      </c>
      <c r="T9871" s="425" t="s">
        <v>4320</v>
      </c>
    </row>
    <row r="9872" spans="1:20" s="425" customFormat="1" x14ac:dyDescent="0.25">
      <c r="A9872" s="425" t="s">
        <v>637</v>
      </c>
      <c r="B9872" s="425" t="s">
        <v>1229</v>
      </c>
      <c r="C9872" s="425" t="s">
        <v>639</v>
      </c>
      <c r="D9872" s="425" t="s">
        <v>663</v>
      </c>
      <c r="E9872" s="425" t="s">
        <v>704</v>
      </c>
      <c r="F9872" s="425">
        <v>528004120026</v>
      </c>
      <c r="G9872" s="425" t="s">
        <v>1241</v>
      </c>
      <c r="H9872" s="425">
        <v>583625</v>
      </c>
      <c r="I9872" s="425" t="s">
        <v>303</v>
      </c>
      <c r="J9872" s="425">
        <v>202302</v>
      </c>
      <c r="K9872" s="425">
        <v>44599</v>
      </c>
      <c r="L9872" s="425" t="s">
        <v>644</v>
      </c>
      <c r="M9872" s="425">
        <v>-25000</v>
      </c>
      <c r="N9872" s="425">
        <v>-42.48</v>
      </c>
      <c r="O9872" s="425" t="s">
        <v>645</v>
      </c>
      <c r="P9872" s="432">
        <v>-38.11</v>
      </c>
      <c r="Q9872" s="425">
        <v>30543560</v>
      </c>
      <c r="R9872" s="425" t="s">
        <v>1230</v>
      </c>
      <c r="S9872" s="425">
        <v>13487</v>
      </c>
      <c r="T9872" s="425" t="s">
        <v>4498</v>
      </c>
    </row>
    <row r="9873" spans="1:20" s="425" customFormat="1" x14ac:dyDescent="0.25">
      <c r="A9873" s="425" t="s">
        <v>637</v>
      </c>
      <c r="B9873" s="425" t="s">
        <v>1229</v>
      </c>
      <c r="C9873" s="425" t="s">
        <v>639</v>
      </c>
      <c r="D9873" s="425" t="s">
        <v>663</v>
      </c>
      <c r="E9873" s="425" t="s">
        <v>704</v>
      </c>
      <c r="F9873" s="425">
        <v>528004120026</v>
      </c>
      <c r="G9873" s="425" t="s">
        <v>1241</v>
      </c>
      <c r="H9873" s="425">
        <v>583625</v>
      </c>
      <c r="I9873" s="425" t="s">
        <v>303</v>
      </c>
      <c r="J9873" s="425">
        <v>202302</v>
      </c>
      <c r="K9873" s="425">
        <v>44599</v>
      </c>
      <c r="L9873" s="425" t="s">
        <v>644</v>
      </c>
      <c r="M9873" s="425">
        <v>-20000</v>
      </c>
      <c r="N9873" s="425">
        <v>-33.99</v>
      </c>
      <c r="O9873" s="425" t="s">
        <v>645</v>
      </c>
      <c r="P9873" s="432">
        <v>-30.492999999999999</v>
      </c>
      <c r="Q9873" s="425">
        <v>30543560</v>
      </c>
      <c r="R9873" s="425" t="s">
        <v>1230</v>
      </c>
      <c r="S9873" s="425">
        <v>13487</v>
      </c>
      <c r="T9873" s="425" t="s">
        <v>4499</v>
      </c>
    </row>
    <row r="9874" spans="1:20" s="425" customFormat="1" x14ac:dyDescent="0.25">
      <c r="A9874" s="425" t="s">
        <v>637</v>
      </c>
      <c r="B9874" s="425" t="s">
        <v>1229</v>
      </c>
      <c r="C9874" s="425" t="s">
        <v>639</v>
      </c>
      <c r="D9874" s="425" t="s">
        <v>663</v>
      </c>
      <c r="E9874" s="425" t="s">
        <v>704</v>
      </c>
      <c r="F9874" s="425">
        <v>528004120026</v>
      </c>
      <c r="G9874" s="425" t="s">
        <v>1241</v>
      </c>
      <c r="H9874" s="425">
        <v>583625</v>
      </c>
      <c r="I9874" s="425" t="s">
        <v>303</v>
      </c>
      <c r="J9874" s="425">
        <v>202302</v>
      </c>
      <c r="K9874" s="425">
        <v>44599</v>
      </c>
      <c r="L9874" s="425" t="s">
        <v>644</v>
      </c>
      <c r="M9874" s="425">
        <v>-55000</v>
      </c>
      <c r="N9874" s="425">
        <v>-93.46</v>
      </c>
      <c r="O9874" s="425" t="s">
        <v>645</v>
      </c>
      <c r="P9874" s="432">
        <v>-83.844999999999999</v>
      </c>
      <c r="Q9874" s="425">
        <v>30543560</v>
      </c>
      <c r="R9874" s="425" t="s">
        <v>1230</v>
      </c>
      <c r="S9874" s="425">
        <v>13487</v>
      </c>
      <c r="T9874" s="425" t="s">
        <v>4321</v>
      </c>
    </row>
    <row r="9875" spans="1:20" s="425" customFormat="1" x14ac:dyDescent="0.25">
      <c r="A9875" s="425" t="s">
        <v>637</v>
      </c>
      <c r="B9875" s="425" t="s">
        <v>1229</v>
      </c>
      <c r="C9875" s="425" t="s">
        <v>639</v>
      </c>
      <c r="D9875" s="425" t="s">
        <v>663</v>
      </c>
      <c r="E9875" s="425" t="s">
        <v>704</v>
      </c>
      <c r="F9875" s="425">
        <v>528004120026</v>
      </c>
      <c r="G9875" s="425" t="s">
        <v>1241</v>
      </c>
      <c r="H9875" s="425">
        <v>583625</v>
      </c>
      <c r="I9875" s="425" t="s">
        <v>303</v>
      </c>
      <c r="J9875" s="425">
        <v>202302</v>
      </c>
      <c r="K9875" s="425">
        <v>44599</v>
      </c>
      <c r="L9875" s="425" t="s">
        <v>644</v>
      </c>
      <c r="M9875" s="425">
        <v>-7500</v>
      </c>
      <c r="N9875" s="425">
        <v>-12.74</v>
      </c>
      <c r="O9875" s="425" t="s">
        <v>645</v>
      </c>
      <c r="P9875" s="432">
        <v>-11.429</v>
      </c>
      <c r="Q9875" s="425">
        <v>30543560</v>
      </c>
      <c r="R9875" s="425" t="s">
        <v>1230</v>
      </c>
      <c r="S9875" s="425">
        <v>13487</v>
      </c>
      <c r="T9875" s="425" t="s">
        <v>4322</v>
      </c>
    </row>
    <row r="9876" spans="1:20" s="425" customFormat="1" x14ac:dyDescent="0.25">
      <c r="A9876" s="425" t="s">
        <v>637</v>
      </c>
      <c r="B9876" s="425" t="s">
        <v>1229</v>
      </c>
      <c r="C9876" s="425" t="s">
        <v>639</v>
      </c>
      <c r="D9876" s="425" t="s">
        <v>663</v>
      </c>
      <c r="E9876" s="425" t="s">
        <v>704</v>
      </c>
      <c r="F9876" s="425">
        <v>528004120026</v>
      </c>
      <c r="G9876" s="425" t="s">
        <v>1241</v>
      </c>
      <c r="H9876" s="425">
        <v>583625</v>
      </c>
      <c r="I9876" s="425" t="s">
        <v>303</v>
      </c>
      <c r="J9876" s="425">
        <v>202302</v>
      </c>
      <c r="K9876" s="425">
        <v>44599</v>
      </c>
      <c r="L9876" s="425" t="s">
        <v>644</v>
      </c>
      <c r="M9876" s="425">
        <v>-16700</v>
      </c>
      <c r="N9876" s="425">
        <v>-28.38</v>
      </c>
      <c r="O9876" s="425" t="s">
        <v>645</v>
      </c>
      <c r="P9876" s="432">
        <v>-25.46</v>
      </c>
      <c r="Q9876" s="425">
        <v>30543560</v>
      </c>
      <c r="R9876" s="425" t="s">
        <v>1230</v>
      </c>
      <c r="S9876" s="425">
        <v>13487</v>
      </c>
      <c r="T9876" s="425" t="s">
        <v>4322</v>
      </c>
    </row>
    <row r="9877" spans="1:20" s="425" customFormat="1" x14ac:dyDescent="0.25">
      <c r="A9877" s="425" t="s">
        <v>637</v>
      </c>
      <c r="B9877" s="425" t="s">
        <v>1229</v>
      </c>
      <c r="C9877" s="425" t="s">
        <v>639</v>
      </c>
      <c r="D9877" s="425" t="s">
        <v>663</v>
      </c>
      <c r="E9877" s="425" t="s">
        <v>704</v>
      </c>
      <c r="F9877" s="425">
        <v>528004120026</v>
      </c>
      <c r="G9877" s="425" t="s">
        <v>1241</v>
      </c>
      <c r="H9877" s="425">
        <v>583625</v>
      </c>
      <c r="I9877" s="425" t="s">
        <v>303</v>
      </c>
      <c r="J9877" s="425">
        <v>202302</v>
      </c>
      <c r="K9877" s="425">
        <v>44599</v>
      </c>
      <c r="L9877" s="425" t="s">
        <v>644</v>
      </c>
      <c r="M9877" s="425">
        <v>-2000</v>
      </c>
      <c r="N9877" s="425">
        <v>-3.4</v>
      </c>
      <c r="O9877" s="425" t="s">
        <v>645</v>
      </c>
      <c r="P9877" s="432">
        <v>-3.05</v>
      </c>
      <c r="Q9877" s="425">
        <v>30543560</v>
      </c>
      <c r="R9877" s="425" t="s">
        <v>1230</v>
      </c>
      <c r="S9877" s="425">
        <v>13487</v>
      </c>
      <c r="T9877" s="425" t="s">
        <v>4500</v>
      </c>
    </row>
    <row r="9878" spans="1:20" s="425" customFormat="1" x14ac:dyDescent="0.25">
      <c r="A9878" s="425" t="s">
        <v>637</v>
      </c>
      <c r="B9878" s="425" t="s">
        <v>1229</v>
      </c>
      <c r="C9878" s="425" t="s">
        <v>639</v>
      </c>
      <c r="D9878" s="425" t="s">
        <v>663</v>
      </c>
      <c r="E9878" s="425" t="s">
        <v>704</v>
      </c>
      <c r="F9878" s="425">
        <v>528004120026</v>
      </c>
      <c r="G9878" s="425" t="s">
        <v>1241</v>
      </c>
      <c r="H9878" s="425">
        <v>583625</v>
      </c>
      <c r="I9878" s="425" t="s">
        <v>303</v>
      </c>
      <c r="J9878" s="425">
        <v>202302</v>
      </c>
      <c r="K9878" s="425">
        <v>44599</v>
      </c>
      <c r="L9878" s="425" t="s">
        <v>644</v>
      </c>
      <c r="M9878" s="425">
        <v>-4400</v>
      </c>
      <c r="N9878" s="425">
        <v>-7.48</v>
      </c>
      <c r="O9878" s="425" t="s">
        <v>645</v>
      </c>
      <c r="P9878" s="432">
        <v>-6.71</v>
      </c>
      <c r="Q9878" s="425">
        <v>30543560</v>
      </c>
      <c r="R9878" s="425" t="s">
        <v>1230</v>
      </c>
      <c r="S9878" s="425">
        <v>13487</v>
      </c>
      <c r="T9878" s="425" t="s">
        <v>4323</v>
      </c>
    </row>
    <row r="9879" spans="1:20" s="425" customFormat="1" x14ac:dyDescent="0.25">
      <c r="A9879" s="425" t="s">
        <v>637</v>
      </c>
      <c r="B9879" s="425" t="s">
        <v>1229</v>
      </c>
      <c r="C9879" s="425" t="s">
        <v>639</v>
      </c>
      <c r="D9879" s="425" t="s">
        <v>663</v>
      </c>
      <c r="E9879" s="425" t="s">
        <v>704</v>
      </c>
      <c r="F9879" s="425">
        <v>528004120026</v>
      </c>
      <c r="G9879" s="425" t="s">
        <v>1241</v>
      </c>
      <c r="H9879" s="425">
        <v>583625</v>
      </c>
      <c r="I9879" s="425" t="s">
        <v>303</v>
      </c>
      <c r="J9879" s="425">
        <v>202302</v>
      </c>
      <c r="K9879" s="425">
        <v>44599</v>
      </c>
      <c r="L9879" s="425" t="s">
        <v>644</v>
      </c>
      <c r="M9879" s="425">
        <v>-56500</v>
      </c>
      <c r="N9879" s="425">
        <v>-96.01</v>
      </c>
      <c r="O9879" s="425" t="s">
        <v>645</v>
      </c>
      <c r="P9879" s="432">
        <v>-86.132000000000005</v>
      </c>
      <c r="Q9879" s="425">
        <v>30543560</v>
      </c>
      <c r="R9879" s="425" t="s">
        <v>1230</v>
      </c>
      <c r="S9879" s="425">
        <v>13487</v>
      </c>
      <c r="T9879" s="425" t="s">
        <v>4501</v>
      </c>
    </row>
    <row r="9880" spans="1:20" s="425" customFormat="1" x14ac:dyDescent="0.25">
      <c r="A9880" s="425" t="s">
        <v>637</v>
      </c>
      <c r="B9880" s="425" t="s">
        <v>1229</v>
      </c>
      <c r="C9880" s="425" t="s">
        <v>639</v>
      </c>
      <c r="D9880" s="425" t="s">
        <v>663</v>
      </c>
      <c r="E9880" s="425" t="s">
        <v>704</v>
      </c>
      <c r="F9880" s="425">
        <v>528004120026</v>
      </c>
      <c r="G9880" s="425" t="s">
        <v>1241</v>
      </c>
      <c r="H9880" s="425">
        <v>583625</v>
      </c>
      <c r="I9880" s="425" t="s">
        <v>303</v>
      </c>
      <c r="J9880" s="425">
        <v>202302</v>
      </c>
      <c r="K9880" s="425">
        <v>44599</v>
      </c>
      <c r="L9880" s="425" t="s">
        <v>644</v>
      </c>
      <c r="M9880" s="425">
        <v>-56500</v>
      </c>
      <c r="N9880" s="425">
        <v>-96.01</v>
      </c>
      <c r="O9880" s="425" t="s">
        <v>645</v>
      </c>
      <c r="P9880" s="432">
        <v>-86.132000000000005</v>
      </c>
      <c r="Q9880" s="425">
        <v>30543560</v>
      </c>
      <c r="R9880" s="425" t="s">
        <v>1230</v>
      </c>
      <c r="S9880" s="425">
        <v>13487</v>
      </c>
      <c r="T9880" s="425" t="s">
        <v>4324</v>
      </c>
    </row>
    <row r="9881" spans="1:20" s="425" customFormat="1" x14ac:dyDescent="0.25">
      <c r="A9881" s="425" t="s">
        <v>637</v>
      </c>
      <c r="B9881" s="425" t="s">
        <v>1229</v>
      </c>
      <c r="C9881" s="425" t="s">
        <v>639</v>
      </c>
      <c r="D9881" s="425" t="s">
        <v>663</v>
      </c>
      <c r="E9881" s="425" t="s">
        <v>704</v>
      </c>
      <c r="F9881" s="425">
        <v>528004120026</v>
      </c>
      <c r="G9881" s="425" t="s">
        <v>1241</v>
      </c>
      <c r="H9881" s="425">
        <v>583625</v>
      </c>
      <c r="I9881" s="425" t="s">
        <v>303</v>
      </c>
      <c r="J9881" s="425">
        <v>202302</v>
      </c>
      <c r="K9881" s="425">
        <v>44599</v>
      </c>
      <c r="L9881" s="425" t="s">
        <v>644</v>
      </c>
      <c r="M9881" s="425">
        <v>-56500</v>
      </c>
      <c r="N9881" s="425">
        <v>-96.01</v>
      </c>
      <c r="O9881" s="425" t="s">
        <v>645</v>
      </c>
      <c r="P9881" s="432">
        <v>-86.132000000000005</v>
      </c>
      <c r="Q9881" s="425">
        <v>30543560</v>
      </c>
      <c r="R9881" s="425" t="s">
        <v>1230</v>
      </c>
      <c r="S9881" s="425">
        <v>13487</v>
      </c>
      <c r="T9881" s="425" t="s">
        <v>4325</v>
      </c>
    </row>
    <row r="9882" spans="1:20" s="425" customFormat="1" x14ac:dyDescent="0.25">
      <c r="A9882" s="425" t="s">
        <v>637</v>
      </c>
      <c r="B9882" s="425" t="s">
        <v>1229</v>
      </c>
      <c r="C9882" s="425" t="s">
        <v>639</v>
      </c>
      <c r="D9882" s="425" t="s">
        <v>663</v>
      </c>
      <c r="E9882" s="425" t="s">
        <v>704</v>
      </c>
      <c r="F9882" s="425">
        <v>528004120026</v>
      </c>
      <c r="G9882" s="425" t="s">
        <v>1241</v>
      </c>
      <c r="H9882" s="425">
        <v>583625</v>
      </c>
      <c r="I9882" s="425" t="s">
        <v>303</v>
      </c>
      <c r="J9882" s="425">
        <v>202302</v>
      </c>
      <c r="K9882" s="425">
        <v>44599</v>
      </c>
      <c r="L9882" s="425" t="s">
        <v>644</v>
      </c>
      <c r="M9882" s="425">
        <v>-50000</v>
      </c>
      <c r="N9882" s="425">
        <v>-84.97</v>
      </c>
      <c r="O9882" s="425" t="s">
        <v>645</v>
      </c>
      <c r="P9882" s="432">
        <v>-76.227999999999994</v>
      </c>
      <c r="Q9882" s="425">
        <v>30543560</v>
      </c>
      <c r="R9882" s="425" t="s">
        <v>1230</v>
      </c>
      <c r="S9882" s="425">
        <v>13487</v>
      </c>
      <c r="T9882" s="425" t="s">
        <v>4326</v>
      </c>
    </row>
    <row r="9883" spans="1:20" s="425" customFormat="1" x14ac:dyDescent="0.25">
      <c r="A9883" s="425" t="s">
        <v>637</v>
      </c>
      <c r="B9883" s="425" t="s">
        <v>1229</v>
      </c>
      <c r="C9883" s="425" t="s">
        <v>639</v>
      </c>
      <c r="D9883" s="425" t="s">
        <v>663</v>
      </c>
      <c r="E9883" s="425" t="s">
        <v>704</v>
      </c>
      <c r="F9883" s="425">
        <v>528004120026</v>
      </c>
      <c r="G9883" s="425" t="s">
        <v>1241</v>
      </c>
      <c r="H9883" s="425">
        <v>583625</v>
      </c>
      <c r="I9883" s="425" t="s">
        <v>303</v>
      </c>
      <c r="J9883" s="425">
        <v>202302</v>
      </c>
      <c r="K9883" s="425">
        <v>44599</v>
      </c>
      <c r="L9883" s="425" t="s">
        <v>644</v>
      </c>
      <c r="M9883" s="425">
        <v>-50000</v>
      </c>
      <c r="N9883" s="425">
        <v>-84.97</v>
      </c>
      <c r="O9883" s="425" t="s">
        <v>645</v>
      </c>
      <c r="P9883" s="432">
        <v>-76.227999999999994</v>
      </c>
      <c r="Q9883" s="425">
        <v>30543560</v>
      </c>
      <c r="R9883" s="425" t="s">
        <v>1230</v>
      </c>
      <c r="S9883" s="425">
        <v>13487</v>
      </c>
      <c r="T9883" s="425" t="s">
        <v>4327</v>
      </c>
    </row>
    <row r="9884" spans="1:20" s="425" customFormat="1" x14ac:dyDescent="0.25">
      <c r="A9884" s="425" t="s">
        <v>637</v>
      </c>
      <c r="B9884" s="425" t="s">
        <v>1229</v>
      </c>
      <c r="C9884" s="425" t="s">
        <v>639</v>
      </c>
      <c r="D9884" s="425" t="s">
        <v>663</v>
      </c>
      <c r="E9884" s="425" t="s">
        <v>704</v>
      </c>
      <c r="F9884" s="425">
        <v>528004120026</v>
      </c>
      <c r="G9884" s="425" t="s">
        <v>1241</v>
      </c>
      <c r="H9884" s="425">
        <v>583625</v>
      </c>
      <c r="I9884" s="425" t="s">
        <v>303</v>
      </c>
      <c r="J9884" s="425">
        <v>202302</v>
      </c>
      <c r="K9884" s="425">
        <v>44599</v>
      </c>
      <c r="L9884" s="425" t="s">
        <v>644</v>
      </c>
      <c r="M9884" s="425">
        <v>-50000</v>
      </c>
      <c r="N9884" s="425">
        <v>-84.97</v>
      </c>
      <c r="O9884" s="425" t="s">
        <v>645</v>
      </c>
      <c r="P9884" s="432">
        <v>-76.227999999999994</v>
      </c>
      <c r="Q9884" s="425">
        <v>30543560</v>
      </c>
      <c r="R9884" s="425" t="s">
        <v>1230</v>
      </c>
      <c r="S9884" s="425">
        <v>13487</v>
      </c>
      <c r="T9884" s="425" t="s">
        <v>4327</v>
      </c>
    </row>
    <row r="9885" spans="1:20" s="425" customFormat="1" x14ac:dyDescent="0.25">
      <c r="A9885" s="425" t="s">
        <v>637</v>
      </c>
      <c r="B9885" s="425" t="s">
        <v>1229</v>
      </c>
      <c r="C9885" s="425" t="s">
        <v>639</v>
      </c>
      <c r="D9885" s="425" t="s">
        <v>663</v>
      </c>
      <c r="E9885" s="425" t="s">
        <v>704</v>
      </c>
      <c r="F9885" s="425">
        <v>528004120026</v>
      </c>
      <c r="G9885" s="425" t="s">
        <v>1241</v>
      </c>
      <c r="H9885" s="425">
        <v>583625</v>
      </c>
      <c r="I9885" s="425" t="s">
        <v>303</v>
      </c>
      <c r="J9885" s="425">
        <v>202302</v>
      </c>
      <c r="K9885" s="425">
        <v>44599</v>
      </c>
      <c r="L9885" s="425" t="s">
        <v>644</v>
      </c>
      <c r="M9885" s="425">
        <v>-50000</v>
      </c>
      <c r="N9885" s="425">
        <v>-84.97</v>
      </c>
      <c r="O9885" s="425" t="s">
        <v>645</v>
      </c>
      <c r="P9885" s="432">
        <v>-76.227999999999994</v>
      </c>
      <c r="Q9885" s="425">
        <v>30543560</v>
      </c>
      <c r="R9885" s="425" t="s">
        <v>1230</v>
      </c>
      <c r="S9885" s="425">
        <v>13487</v>
      </c>
      <c r="T9885" s="425" t="s">
        <v>4328</v>
      </c>
    </row>
    <row r="9886" spans="1:20" s="425" customFormat="1" x14ac:dyDescent="0.25">
      <c r="A9886" s="425" t="s">
        <v>637</v>
      </c>
      <c r="B9886" s="425" t="s">
        <v>1229</v>
      </c>
      <c r="C9886" s="425" t="s">
        <v>639</v>
      </c>
      <c r="D9886" s="425" t="s">
        <v>663</v>
      </c>
      <c r="E9886" s="425" t="s">
        <v>704</v>
      </c>
      <c r="F9886" s="425">
        <v>528004120026</v>
      </c>
      <c r="G9886" s="425" t="s">
        <v>1241</v>
      </c>
      <c r="H9886" s="425">
        <v>583625</v>
      </c>
      <c r="I9886" s="425" t="s">
        <v>303</v>
      </c>
      <c r="J9886" s="425">
        <v>202302</v>
      </c>
      <c r="K9886" s="425">
        <v>44599</v>
      </c>
      <c r="L9886" s="425" t="s">
        <v>644</v>
      </c>
      <c r="M9886" s="425">
        <v>-50000</v>
      </c>
      <c r="N9886" s="425">
        <v>-84.97</v>
      </c>
      <c r="O9886" s="425" t="s">
        <v>645</v>
      </c>
      <c r="P9886" s="432">
        <v>-76.227999999999994</v>
      </c>
      <c r="Q9886" s="425">
        <v>30543560</v>
      </c>
      <c r="R9886" s="425" t="s">
        <v>1230</v>
      </c>
      <c r="S9886" s="425">
        <v>13487</v>
      </c>
      <c r="T9886" s="425" t="s">
        <v>4328</v>
      </c>
    </row>
    <row r="9887" spans="1:20" s="425" customFormat="1" x14ac:dyDescent="0.25">
      <c r="A9887" s="425" t="s">
        <v>637</v>
      </c>
      <c r="B9887" s="425" t="s">
        <v>1229</v>
      </c>
      <c r="C9887" s="425" t="s">
        <v>639</v>
      </c>
      <c r="D9887" s="425" t="s">
        <v>663</v>
      </c>
      <c r="E9887" s="425" t="s">
        <v>704</v>
      </c>
      <c r="F9887" s="425">
        <v>528004120026</v>
      </c>
      <c r="G9887" s="425" t="s">
        <v>1241</v>
      </c>
      <c r="H9887" s="425">
        <v>583625</v>
      </c>
      <c r="I9887" s="425" t="s">
        <v>303</v>
      </c>
      <c r="J9887" s="425">
        <v>202302</v>
      </c>
      <c r="K9887" s="425">
        <v>44599</v>
      </c>
      <c r="L9887" s="425" t="s">
        <v>644</v>
      </c>
      <c r="M9887" s="425">
        <v>-50000</v>
      </c>
      <c r="N9887" s="425">
        <v>-84.97</v>
      </c>
      <c r="O9887" s="425" t="s">
        <v>645</v>
      </c>
      <c r="P9887" s="432">
        <v>-76.227999999999994</v>
      </c>
      <c r="Q9887" s="425">
        <v>30543560</v>
      </c>
      <c r="R9887" s="425" t="s">
        <v>1230</v>
      </c>
      <c r="S9887" s="425">
        <v>13487</v>
      </c>
      <c r="T9887" s="425" t="s">
        <v>4327</v>
      </c>
    </row>
    <row r="9888" spans="1:20" s="425" customFormat="1" x14ac:dyDescent="0.25">
      <c r="A9888" s="425" t="s">
        <v>637</v>
      </c>
      <c r="B9888" s="425" t="s">
        <v>1229</v>
      </c>
      <c r="C9888" s="425" t="s">
        <v>639</v>
      </c>
      <c r="D9888" s="425" t="s">
        <v>663</v>
      </c>
      <c r="E9888" s="425" t="s">
        <v>704</v>
      </c>
      <c r="F9888" s="425">
        <v>528004120026</v>
      </c>
      <c r="G9888" s="425" t="s">
        <v>1241</v>
      </c>
      <c r="H9888" s="425">
        <v>583625</v>
      </c>
      <c r="I9888" s="425" t="s">
        <v>303</v>
      </c>
      <c r="J9888" s="425">
        <v>202302</v>
      </c>
      <c r="K9888" s="425">
        <v>44599</v>
      </c>
      <c r="L9888" s="425" t="s">
        <v>644</v>
      </c>
      <c r="M9888" s="425">
        <v>-50000</v>
      </c>
      <c r="N9888" s="425">
        <v>-84.97</v>
      </c>
      <c r="O9888" s="425" t="s">
        <v>645</v>
      </c>
      <c r="P9888" s="432">
        <v>-76.227999999999994</v>
      </c>
      <c r="Q9888" s="425">
        <v>30543560</v>
      </c>
      <c r="R9888" s="425" t="s">
        <v>1230</v>
      </c>
      <c r="S9888" s="425">
        <v>13487</v>
      </c>
      <c r="T9888" s="425" t="s">
        <v>4327</v>
      </c>
    </row>
    <row r="9889" spans="1:20" s="425" customFormat="1" x14ac:dyDescent="0.25">
      <c r="A9889" s="425" t="s">
        <v>637</v>
      </c>
      <c r="B9889" s="425" t="s">
        <v>1229</v>
      </c>
      <c r="C9889" s="425" t="s">
        <v>639</v>
      </c>
      <c r="D9889" s="425" t="s">
        <v>663</v>
      </c>
      <c r="E9889" s="425" t="s">
        <v>704</v>
      </c>
      <c r="F9889" s="425">
        <v>528004120026</v>
      </c>
      <c r="G9889" s="425" t="s">
        <v>1241</v>
      </c>
      <c r="H9889" s="425">
        <v>583625</v>
      </c>
      <c r="I9889" s="425" t="s">
        <v>303</v>
      </c>
      <c r="J9889" s="425">
        <v>202302</v>
      </c>
      <c r="K9889" s="425">
        <v>44599</v>
      </c>
      <c r="L9889" s="425" t="s">
        <v>644</v>
      </c>
      <c r="M9889" s="425">
        <v>-45000</v>
      </c>
      <c r="N9889" s="425">
        <v>-76.47</v>
      </c>
      <c r="O9889" s="425" t="s">
        <v>645</v>
      </c>
      <c r="P9889" s="432">
        <v>-68.602999999999994</v>
      </c>
      <c r="Q9889" s="425">
        <v>30543560</v>
      </c>
      <c r="R9889" s="425" t="s">
        <v>1230</v>
      </c>
      <c r="S9889" s="425">
        <v>13487</v>
      </c>
      <c r="T9889" s="425" t="s">
        <v>4328</v>
      </c>
    </row>
    <row r="9890" spans="1:20" s="425" customFormat="1" x14ac:dyDescent="0.25">
      <c r="A9890" s="425" t="s">
        <v>637</v>
      </c>
      <c r="B9890" s="425" t="s">
        <v>1229</v>
      </c>
      <c r="C9890" s="425" t="s">
        <v>639</v>
      </c>
      <c r="D9890" s="425" t="s">
        <v>663</v>
      </c>
      <c r="E9890" s="425" t="s">
        <v>704</v>
      </c>
      <c r="F9890" s="425">
        <v>528004120026</v>
      </c>
      <c r="G9890" s="425" t="s">
        <v>1241</v>
      </c>
      <c r="H9890" s="425">
        <v>583625</v>
      </c>
      <c r="I9890" s="425" t="s">
        <v>303</v>
      </c>
      <c r="J9890" s="425">
        <v>202302</v>
      </c>
      <c r="K9890" s="425">
        <v>44599</v>
      </c>
      <c r="L9890" s="425" t="s">
        <v>644</v>
      </c>
      <c r="M9890" s="425">
        <v>-25000</v>
      </c>
      <c r="N9890" s="425">
        <v>-42.48</v>
      </c>
      <c r="O9890" s="425" t="s">
        <v>645</v>
      </c>
      <c r="P9890" s="432">
        <v>-38.11</v>
      </c>
      <c r="Q9890" s="425">
        <v>30543560</v>
      </c>
      <c r="R9890" s="425" t="s">
        <v>1230</v>
      </c>
      <c r="S9890" s="425">
        <v>13487</v>
      </c>
      <c r="T9890" s="425" t="s">
        <v>4329</v>
      </c>
    </row>
    <row r="9891" spans="1:20" s="425" customFormat="1" x14ac:dyDescent="0.25">
      <c r="A9891" s="425" t="s">
        <v>637</v>
      </c>
      <c r="B9891" s="425" t="s">
        <v>1229</v>
      </c>
      <c r="C9891" s="425" t="s">
        <v>639</v>
      </c>
      <c r="D9891" s="425" t="s">
        <v>663</v>
      </c>
      <c r="E9891" s="425" t="s">
        <v>704</v>
      </c>
      <c r="F9891" s="425">
        <v>528004120026</v>
      </c>
      <c r="G9891" s="425" t="s">
        <v>1241</v>
      </c>
      <c r="H9891" s="425">
        <v>583625</v>
      </c>
      <c r="I9891" s="425" t="s">
        <v>303</v>
      </c>
      <c r="J9891" s="425">
        <v>202302</v>
      </c>
      <c r="K9891" s="425">
        <v>44599</v>
      </c>
      <c r="L9891" s="425" t="s">
        <v>644</v>
      </c>
      <c r="M9891" s="425">
        <v>-50000</v>
      </c>
      <c r="N9891" s="425">
        <v>-84.97</v>
      </c>
      <c r="O9891" s="425" t="s">
        <v>645</v>
      </c>
      <c r="P9891" s="432">
        <v>-76.227999999999994</v>
      </c>
      <c r="Q9891" s="425">
        <v>30543560</v>
      </c>
      <c r="R9891" s="425" t="s">
        <v>1230</v>
      </c>
      <c r="S9891" s="425">
        <v>13487</v>
      </c>
      <c r="T9891" s="425" t="s">
        <v>4502</v>
      </c>
    </row>
    <row r="9892" spans="1:20" s="425" customFormat="1" x14ac:dyDescent="0.25">
      <c r="A9892" s="425" t="s">
        <v>637</v>
      </c>
      <c r="B9892" s="425" t="s">
        <v>1229</v>
      </c>
      <c r="C9892" s="425" t="s">
        <v>639</v>
      </c>
      <c r="D9892" s="425" t="s">
        <v>663</v>
      </c>
      <c r="E9892" s="425" t="s">
        <v>704</v>
      </c>
      <c r="F9892" s="425">
        <v>528004120026</v>
      </c>
      <c r="G9892" s="425" t="s">
        <v>1241</v>
      </c>
      <c r="H9892" s="425">
        <v>583625</v>
      </c>
      <c r="I9892" s="425" t="s">
        <v>303</v>
      </c>
      <c r="J9892" s="425">
        <v>202302</v>
      </c>
      <c r="K9892" s="425">
        <v>44599</v>
      </c>
      <c r="L9892" s="425" t="s">
        <v>644</v>
      </c>
      <c r="M9892" s="425">
        <v>-50000</v>
      </c>
      <c r="N9892" s="425">
        <v>-84.97</v>
      </c>
      <c r="O9892" s="425" t="s">
        <v>645</v>
      </c>
      <c r="P9892" s="432">
        <v>-76.227999999999994</v>
      </c>
      <c r="Q9892" s="425">
        <v>30543560</v>
      </c>
      <c r="R9892" s="425" t="s">
        <v>1230</v>
      </c>
      <c r="S9892" s="425">
        <v>13487</v>
      </c>
      <c r="T9892" s="425" t="s">
        <v>4330</v>
      </c>
    </row>
    <row r="9893" spans="1:20" s="425" customFormat="1" x14ac:dyDescent="0.25">
      <c r="A9893" s="425" t="s">
        <v>637</v>
      </c>
      <c r="B9893" s="425" t="s">
        <v>1229</v>
      </c>
      <c r="C9893" s="425" t="s">
        <v>639</v>
      </c>
      <c r="D9893" s="425" t="s">
        <v>663</v>
      </c>
      <c r="E9893" s="425" t="s">
        <v>704</v>
      </c>
      <c r="F9893" s="425">
        <v>528004120026</v>
      </c>
      <c r="G9893" s="425" t="s">
        <v>1241</v>
      </c>
      <c r="H9893" s="425">
        <v>583625</v>
      </c>
      <c r="I9893" s="425" t="s">
        <v>303</v>
      </c>
      <c r="J9893" s="425">
        <v>202302</v>
      </c>
      <c r="K9893" s="425">
        <v>44599</v>
      </c>
      <c r="L9893" s="425" t="s">
        <v>644</v>
      </c>
      <c r="M9893" s="425">
        <v>-50000</v>
      </c>
      <c r="N9893" s="425">
        <v>-84.97</v>
      </c>
      <c r="O9893" s="425" t="s">
        <v>645</v>
      </c>
      <c r="P9893" s="432">
        <v>-76.227999999999994</v>
      </c>
      <c r="Q9893" s="425">
        <v>30543560</v>
      </c>
      <c r="R9893" s="425" t="s">
        <v>1230</v>
      </c>
      <c r="S9893" s="425">
        <v>13487</v>
      </c>
      <c r="T9893" s="425" t="s">
        <v>4502</v>
      </c>
    </row>
    <row r="9894" spans="1:20" s="425" customFormat="1" x14ac:dyDescent="0.25">
      <c r="A9894" s="425" t="s">
        <v>637</v>
      </c>
      <c r="B9894" s="425" t="s">
        <v>1229</v>
      </c>
      <c r="C9894" s="425" t="s">
        <v>639</v>
      </c>
      <c r="D9894" s="425" t="s">
        <v>663</v>
      </c>
      <c r="E9894" s="425" t="s">
        <v>704</v>
      </c>
      <c r="F9894" s="425">
        <v>528004120026</v>
      </c>
      <c r="G9894" s="425" t="s">
        <v>1241</v>
      </c>
      <c r="H9894" s="425">
        <v>583625</v>
      </c>
      <c r="I9894" s="425" t="s">
        <v>303</v>
      </c>
      <c r="J9894" s="425">
        <v>202302</v>
      </c>
      <c r="K9894" s="425">
        <v>44599</v>
      </c>
      <c r="L9894" s="425" t="s">
        <v>644</v>
      </c>
      <c r="M9894" s="425">
        <v>-10000</v>
      </c>
      <c r="N9894" s="425">
        <v>-16.989999999999998</v>
      </c>
      <c r="O9894" s="425" t="s">
        <v>645</v>
      </c>
      <c r="P9894" s="432">
        <v>-15.242000000000001</v>
      </c>
      <c r="Q9894" s="425">
        <v>30543560</v>
      </c>
      <c r="R9894" s="425" t="s">
        <v>1230</v>
      </c>
      <c r="S9894" s="425">
        <v>13487</v>
      </c>
      <c r="T9894" s="425" t="s">
        <v>4331</v>
      </c>
    </row>
    <row r="9895" spans="1:20" s="425" customFormat="1" x14ac:dyDescent="0.25">
      <c r="A9895" s="425" t="s">
        <v>637</v>
      </c>
      <c r="B9895" s="425" t="s">
        <v>1229</v>
      </c>
      <c r="C9895" s="425" t="s">
        <v>639</v>
      </c>
      <c r="D9895" s="425" t="s">
        <v>663</v>
      </c>
      <c r="E9895" s="425" t="s">
        <v>704</v>
      </c>
      <c r="F9895" s="425">
        <v>528004120026</v>
      </c>
      <c r="G9895" s="425" t="s">
        <v>1241</v>
      </c>
      <c r="H9895" s="425">
        <v>583625</v>
      </c>
      <c r="I9895" s="425" t="s">
        <v>303</v>
      </c>
      <c r="J9895" s="425">
        <v>202302</v>
      </c>
      <c r="K9895" s="425">
        <v>44599</v>
      </c>
      <c r="L9895" s="425" t="s">
        <v>644</v>
      </c>
      <c r="M9895" s="425">
        <v>-10000</v>
      </c>
      <c r="N9895" s="425">
        <v>-16.989999999999998</v>
      </c>
      <c r="O9895" s="425" t="s">
        <v>645</v>
      </c>
      <c r="P9895" s="432">
        <v>-15.242000000000001</v>
      </c>
      <c r="Q9895" s="425">
        <v>30543560</v>
      </c>
      <c r="R9895" s="425" t="s">
        <v>1230</v>
      </c>
      <c r="S9895" s="425">
        <v>13487</v>
      </c>
      <c r="T9895" s="425" t="s">
        <v>4331</v>
      </c>
    </row>
    <row r="9896" spans="1:20" s="425" customFormat="1" x14ac:dyDescent="0.25">
      <c r="A9896" s="425" t="s">
        <v>637</v>
      </c>
      <c r="B9896" s="425" t="s">
        <v>1229</v>
      </c>
      <c r="C9896" s="425" t="s">
        <v>639</v>
      </c>
      <c r="D9896" s="425" t="s">
        <v>663</v>
      </c>
      <c r="E9896" s="425" t="s">
        <v>704</v>
      </c>
      <c r="F9896" s="425">
        <v>528004120026</v>
      </c>
      <c r="G9896" s="425" t="s">
        <v>1241</v>
      </c>
      <c r="H9896" s="425">
        <v>583625</v>
      </c>
      <c r="I9896" s="425" t="s">
        <v>303</v>
      </c>
      <c r="J9896" s="425">
        <v>202302</v>
      </c>
      <c r="K9896" s="425">
        <v>44599</v>
      </c>
      <c r="L9896" s="425" t="s">
        <v>644</v>
      </c>
      <c r="M9896" s="425">
        <v>-10000</v>
      </c>
      <c r="N9896" s="425">
        <v>-16.989999999999998</v>
      </c>
      <c r="O9896" s="425" t="s">
        <v>645</v>
      </c>
      <c r="P9896" s="432">
        <v>-15.242000000000001</v>
      </c>
      <c r="Q9896" s="425">
        <v>30543560</v>
      </c>
      <c r="R9896" s="425" t="s">
        <v>1230</v>
      </c>
      <c r="S9896" s="425">
        <v>13487</v>
      </c>
      <c r="T9896" s="425" t="s">
        <v>4503</v>
      </c>
    </row>
    <row r="9897" spans="1:20" s="425" customFormat="1" x14ac:dyDescent="0.25">
      <c r="A9897" s="425" t="s">
        <v>637</v>
      </c>
      <c r="B9897" s="425" t="s">
        <v>1229</v>
      </c>
      <c r="C9897" s="425" t="s">
        <v>639</v>
      </c>
      <c r="D9897" s="425" t="s">
        <v>663</v>
      </c>
      <c r="E9897" s="425" t="s">
        <v>704</v>
      </c>
      <c r="F9897" s="425">
        <v>528004120026</v>
      </c>
      <c r="G9897" s="425" t="s">
        <v>1241</v>
      </c>
      <c r="H9897" s="425">
        <v>583625</v>
      </c>
      <c r="I9897" s="425" t="s">
        <v>303</v>
      </c>
      <c r="J9897" s="425">
        <v>202302</v>
      </c>
      <c r="K9897" s="425">
        <v>44599</v>
      </c>
      <c r="L9897" s="425" t="s">
        <v>644</v>
      </c>
      <c r="M9897" s="425">
        <v>-25000</v>
      </c>
      <c r="N9897" s="425">
        <v>-42.48</v>
      </c>
      <c r="O9897" s="425" t="s">
        <v>645</v>
      </c>
      <c r="P9897" s="432">
        <v>-38.11</v>
      </c>
      <c r="Q9897" s="425">
        <v>30543560</v>
      </c>
      <c r="R9897" s="425" t="s">
        <v>1230</v>
      </c>
      <c r="S9897" s="425">
        <v>13487</v>
      </c>
      <c r="T9897" s="425" t="s">
        <v>4332</v>
      </c>
    </row>
    <row r="9898" spans="1:20" s="425" customFormat="1" x14ac:dyDescent="0.25">
      <c r="A9898" s="425" t="s">
        <v>637</v>
      </c>
      <c r="B9898" s="425" t="s">
        <v>1229</v>
      </c>
      <c r="C9898" s="425" t="s">
        <v>639</v>
      </c>
      <c r="D9898" s="425" t="s">
        <v>663</v>
      </c>
      <c r="E9898" s="425" t="s">
        <v>704</v>
      </c>
      <c r="F9898" s="425">
        <v>528004120026</v>
      </c>
      <c r="G9898" s="425" t="s">
        <v>1241</v>
      </c>
      <c r="H9898" s="425">
        <v>583625</v>
      </c>
      <c r="I9898" s="425" t="s">
        <v>303</v>
      </c>
      <c r="J9898" s="425">
        <v>202302</v>
      </c>
      <c r="K9898" s="425">
        <v>44599</v>
      </c>
      <c r="L9898" s="425" t="s">
        <v>644</v>
      </c>
      <c r="M9898" s="425">
        <v>-25000</v>
      </c>
      <c r="N9898" s="425">
        <v>-42.48</v>
      </c>
      <c r="O9898" s="425" t="s">
        <v>645</v>
      </c>
      <c r="P9898" s="432">
        <v>-38.11</v>
      </c>
      <c r="Q9898" s="425">
        <v>30543560</v>
      </c>
      <c r="R9898" s="425" t="s">
        <v>1230</v>
      </c>
      <c r="S9898" s="425">
        <v>13487</v>
      </c>
      <c r="T9898" s="425" t="s">
        <v>4333</v>
      </c>
    </row>
    <row r="9899" spans="1:20" s="425" customFormat="1" x14ac:dyDescent="0.25">
      <c r="A9899" s="425" t="s">
        <v>637</v>
      </c>
      <c r="B9899" s="425" t="s">
        <v>1229</v>
      </c>
      <c r="C9899" s="425" t="s">
        <v>639</v>
      </c>
      <c r="D9899" s="425" t="s">
        <v>663</v>
      </c>
      <c r="E9899" s="425" t="s">
        <v>704</v>
      </c>
      <c r="F9899" s="425">
        <v>528004120026</v>
      </c>
      <c r="G9899" s="425" t="s">
        <v>1241</v>
      </c>
      <c r="H9899" s="425">
        <v>583625</v>
      </c>
      <c r="I9899" s="425" t="s">
        <v>303</v>
      </c>
      <c r="J9899" s="425">
        <v>202302</v>
      </c>
      <c r="K9899" s="425">
        <v>44599</v>
      </c>
      <c r="L9899" s="425" t="s">
        <v>644</v>
      </c>
      <c r="M9899" s="425">
        <v>-30000</v>
      </c>
      <c r="N9899" s="425">
        <v>-50.98</v>
      </c>
      <c r="O9899" s="425" t="s">
        <v>645</v>
      </c>
      <c r="P9899" s="432">
        <v>-45.734999999999999</v>
      </c>
      <c r="Q9899" s="425">
        <v>30543560</v>
      </c>
      <c r="R9899" s="425" t="s">
        <v>1230</v>
      </c>
      <c r="S9899" s="425">
        <v>13487</v>
      </c>
      <c r="T9899" s="425" t="s">
        <v>4332</v>
      </c>
    </row>
    <row r="9900" spans="1:20" s="425" customFormat="1" x14ac:dyDescent="0.25">
      <c r="A9900" s="425" t="s">
        <v>637</v>
      </c>
      <c r="B9900" s="425" t="s">
        <v>1229</v>
      </c>
      <c r="C9900" s="425" t="s">
        <v>639</v>
      </c>
      <c r="D9900" s="425" t="s">
        <v>663</v>
      </c>
      <c r="E9900" s="425" t="s">
        <v>704</v>
      </c>
      <c r="F9900" s="425">
        <v>528004120026</v>
      </c>
      <c r="G9900" s="425" t="s">
        <v>1241</v>
      </c>
      <c r="H9900" s="425">
        <v>583625</v>
      </c>
      <c r="I9900" s="425" t="s">
        <v>303</v>
      </c>
      <c r="J9900" s="425">
        <v>202302</v>
      </c>
      <c r="K9900" s="425">
        <v>44599</v>
      </c>
      <c r="L9900" s="425" t="s">
        <v>644</v>
      </c>
      <c r="M9900" s="425">
        <v>-10000</v>
      </c>
      <c r="N9900" s="425">
        <v>-16.989999999999998</v>
      </c>
      <c r="O9900" s="425" t="s">
        <v>645</v>
      </c>
      <c r="P9900" s="432">
        <v>-15.242000000000001</v>
      </c>
      <c r="Q9900" s="425">
        <v>30543560</v>
      </c>
      <c r="R9900" s="425" t="s">
        <v>1230</v>
      </c>
      <c r="S9900" s="425">
        <v>13487</v>
      </c>
      <c r="T9900" s="425" t="s">
        <v>4504</v>
      </c>
    </row>
    <row r="9901" spans="1:20" s="425" customFormat="1" x14ac:dyDescent="0.25">
      <c r="A9901" s="425" t="s">
        <v>637</v>
      </c>
      <c r="B9901" s="425" t="s">
        <v>1229</v>
      </c>
      <c r="C9901" s="425" t="s">
        <v>639</v>
      </c>
      <c r="D9901" s="425" t="s">
        <v>663</v>
      </c>
      <c r="E9901" s="425" t="s">
        <v>704</v>
      </c>
      <c r="F9901" s="425">
        <v>528004120026</v>
      </c>
      <c r="G9901" s="425" t="s">
        <v>1241</v>
      </c>
      <c r="H9901" s="425">
        <v>583625</v>
      </c>
      <c r="I9901" s="425" t="s">
        <v>303</v>
      </c>
      <c r="J9901" s="425">
        <v>202302</v>
      </c>
      <c r="K9901" s="425">
        <v>44599</v>
      </c>
      <c r="L9901" s="425" t="s">
        <v>644</v>
      </c>
      <c r="M9901" s="425">
        <v>-50000</v>
      </c>
      <c r="N9901" s="425">
        <v>-84.97</v>
      </c>
      <c r="O9901" s="425" t="s">
        <v>645</v>
      </c>
      <c r="P9901" s="432">
        <v>-76.227999999999994</v>
      </c>
      <c r="Q9901" s="425">
        <v>30543560</v>
      </c>
      <c r="R9901" s="425" t="s">
        <v>1230</v>
      </c>
      <c r="S9901" s="425">
        <v>13487</v>
      </c>
      <c r="T9901" s="425" t="s">
        <v>4504</v>
      </c>
    </row>
    <row r="9902" spans="1:20" s="425" customFormat="1" x14ac:dyDescent="0.25">
      <c r="A9902" s="425" t="s">
        <v>637</v>
      </c>
      <c r="B9902" s="425" t="s">
        <v>1229</v>
      </c>
      <c r="C9902" s="425" t="s">
        <v>639</v>
      </c>
      <c r="D9902" s="425" t="s">
        <v>663</v>
      </c>
      <c r="E9902" s="425" t="s">
        <v>704</v>
      </c>
      <c r="F9902" s="425">
        <v>528004120026</v>
      </c>
      <c r="G9902" s="425" t="s">
        <v>1241</v>
      </c>
      <c r="H9902" s="425">
        <v>583625</v>
      </c>
      <c r="I9902" s="425" t="s">
        <v>303</v>
      </c>
      <c r="J9902" s="425">
        <v>202302</v>
      </c>
      <c r="K9902" s="425">
        <v>44599</v>
      </c>
      <c r="L9902" s="425" t="s">
        <v>644</v>
      </c>
      <c r="M9902" s="425">
        <v>-10000</v>
      </c>
      <c r="N9902" s="425">
        <v>-16.989999999999998</v>
      </c>
      <c r="O9902" s="425" t="s">
        <v>645</v>
      </c>
      <c r="P9902" s="432">
        <v>-15.242000000000001</v>
      </c>
      <c r="Q9902" s="425">
        <v>30543560</v>
      </c>
      <c r="R9902" s="425" t="s">
        <v>1230</v>
      </c>
      <c r="S9902" s="425">
        <v>13487</v>
      </c>
      <c r="T9902" s="425" t="s">
        <v>4334</v>
      </c>
    </row>
    <row r="9903" spans="1:20" s="425" customFormat="1" x14ac:dyDescent="0.25">
      <c r="A9903" s="425" t="s">
        <v>637</v>
      </c>
      <c r="B9903" s="425" t="s">
        <v>1229</v>
      </c>
      <c r="C9903" s="425" t="s">
        <v>639</v>
      </c>
      <c r="D9903" s="425" t="s">
        <v>663</v>
      </c>
      <c r="E9903" s="425" t="s">
        <v>704</v>
      </c>
      <c r="F9903" s="425">
        <v>528004120026</v>
      </c>
      <c r="G9903" s="425" t="s">
        <v>1241</v>
      </c>
      <c r="H9903" s="425">
        <v>583625</v>
      </c>
      <c r="I9903" s="425" t="s">
        <v>303</v>
      </c>
      <c r="J9903" s="425">
        <v>202302</v>
      </c>
      <c r="K9903" s="425">
        <v>44599</v>
      </c>
      <c r="L9903" s="425" t="s">
        <v>644</v>
      </c>
      <c r="M9903" s="425">
        <v>-50000</v>
      </c>
      <c r="N9903" s="425">
        <v>-84.97</v>
      </c>
      <c r="O9903" s="425" t="s">
        <v>645</v>
      </c>
      <c r="P9903" s="432">
        <v>-76.227999999999994</v>
      </c>
      <c r="Q9903" s="425">
        <v>30543560</v>
      </c>
      <c r="R9903" s="425" t="s">
        <v>1230</v>
      </c>
      <c r="S9903" s="425">
        <v>13487</v>
      </c>
      <c r="T9903" s="425" t="s">
        <v>4335</v>
      </c>
    </row>
    <row r="9904" spans="1:20" s="425" customFormat="1" x14ac:dyDescent="0.25">
      <c r="A9904" s="425" t="s">
        <v>637</v>
      </c>
      <c r="B9904" s="425" t="s">
        <v>1229</v>
      </c>
      <c r="C9904" s="425" t="s">
        <v>639</v>
      </c>
      <c r="D9904" s="425" t="s">
        <v>663</v>
      </c>
      <c r="E9904" s="425" t="s">
        <v>704</v>
      </c>
      <c r="F9904" s="425">
        <v>528004120026</v>
      </c>
      <c r="G9904" s="425" t="s">
        <v>1241</v>
      </c>
      <c r="H9904" s="425">
        <v>583625</v>
      </c>
      <c r="I9904" s="425" t="s">
        <v>303</v>
      </c>
      <c r="J9904" s="425">
        <v>202302</v>
      </c>
      <c r="K9904" s="425">
        <v>44599</v>
      </c>
      <c r="L9904" s="425" t="s">
        <v>644</v>
      </c>
      <c r="M9904" s="425">
        <v>-20000</v>
      </c>
      <c r="N9904" s="425">
        <v>-33.99</v>
      </c>
      <c r="O9904" s="425" t="s">
        <v>645</v>
      </c>
      <c r="P9904" s="432">
        <v>-30.492999999999999</v>
      </c>
      <c r="Q9904" s="425">
        <v>30543560</v>
      </c>
      <c r="R9904" s="425" t="s">
        <v>1230</v>
      </c>
      <c r="S9904" s="425">
        <v>13487</v>
      </c>
      <c r="T9904" s="425" t="s">
        <v>4336</v>
      </c>
    </row>
    <row r="9905" spans="1:20" s="425" customFormat="1" x14ac:dyDescent="0.25">
      <c r="A9905" s="425" t="s">
        <v>637</v>
      </c>
      <c r="B9905" s="425" t="s">
        <v>1229</v>
      </c>
      <c r="C9905" s="425" t="s">
        <v>639</v>
      </c>
      <c r="D9905" s="425" t="s">
        <v>663</v>
      </c>
      <c r="E9905" s="425" t="s">
        <v>704</v>
      </c>
      <c r="F9905" s="425">
        <v>528004120026</v>
      </c>
      <c r="G9905" s="425" t="s">
        <v>1241</v>
      </c>
      <c r="H9905" s="425">
        <v>583625</v>
      </c>
      <c r="I9905" s="425" t="s">
        <v>303</v>
      </c>
      <c r="J9905" s="425">
        <v>202302</v>
      </c>
      <c r="K9905" s="425">
        <v>44599</v>
      </c>
      <c r="L9905" s="425" t="s">
        <v>644</v>
      </c>
      <c r="M9905" s="425">
        <v>-15000</v>
      </c>
      <c r="N9905" s="425">
        <v>-25.49</v>
      </c>
      <c r="O9905" s="425" t="s">
        <v>645</v>
      </c>
      <c r="P9905" s="432">
        <v>-22.867999999999999</v>
      </c>
      <c r="Q9905" s="425">
        <v>30543560</v>
      </c>
      <c r="R9905" s="425" t="s">
        <v>1230</v>
      </c>
      <c r="S9905" s="425">
        <v>13487</v>
      </c>
      <c r="T9905" s="425" t="s">
        <v>4665</v>
      </c>
    </row>
    <row r="9906" spans="1:20" s="425" customFormat="1" x14ac:dyDescent="0.25">
      <c r="A9906" s="425" t="s">
        <v>637</v>
      </c>
      <c r="B9906" s="425" t="s">
        <v>1229</v>
      </c>
      <c r="C9906" s="425" t="s">
        <v>639</v>
      </c>
      <c r="D9906" s="425" t="s">
        <v>663</v>
      </c>
      <c r="E9906" s="425" t="s">
        <v>704</v>
      </c>
      <c r="F9906" s="425">
        <v>528004120026</v>
      </c>
      <c r="G9906" s="425" t="s">
        <v>1241</v>
      </c>
      <c r="H9906" s="425">
        <v>583625</v>
      </c>
      <c r="I9906" s="425" t="s">
        <v>303</v>
      </c>
      <c r="J9906" s="425">
        <v>202302</v>
      </c>
      <c r="K9906" s="425">
        <v>44599</v>
      </c>
      <c r="L9906" s="425" t="s">
        <v>644</v>
      </c>
      <c r="M9906" s="425">
        <v>-285000</v>
      </c>
      <c r="N9906" s="425">
        <v>-484.31</v>
      </c>
      <c r="O9906" s="425" t="s">
        <v>645</v>
      </c>
      <c r="P9906" s="432">
        <v>-434.483</v>
      </c>
      <c r="Q9906" s="425">
        <v>30543560</v>
      </c>
      <c r="R9906" s="425" t="s">
        <v>1230</v>
      </c>
      <c r="S9906" s="425">
        <v>13487</v>
      </c>
      <c r="T9906" s="425" t="s">
        <v>4337</v>
      </c>
    </row>
    <row r="9907" spans="1:20" s="425" customFormat="1" x14ac:dyDescent="0.25">
      <c r="A9907" s="425" t="s">
        <v>637</v>
      </c>
      <c r="B9907" s="425" t="s">
        <v>1229</v>
      </c>
      <c r="C9907" s="425" t="s">
        <v>639</v>
      </c>
      <c r="D9907" s="425" t="s">
        <v>663</v>
      </c>
      <c r="E9907" s="425" t="s">
        <v>704</v>
      </c>
      <c r="F9907" s="425">
        <v>528004120026</v>
      </c>
      <c r="G9907" s="425" t="s">
        <v>1241</v>
      </c>
      <c r="H9907" s="425">
        <v>583625</v>
      </c>
      <c r="I9907" s="425" t="s">
        <v>303</v>
      </c>
      <c r="J9907" s="425">
        <v>202302</v>
      </c>
      <c r="K9907" s="425">
        <v>44599</v>
      </c>
      <c r="L9907" s="425" t="s">
        <v>644</v>
      </c>
      <c r="M9907" s="425">
        <v>-50000</v>
      </c>
      <c r="N9907" s="425">
        <v>-84.97</v>
      </c>
      <c r="O9907" s="425" t="s">
        <v>645</v>
      </c>
      <c r="P9907" s="432">
        <v>-76.227999999999994</v>
      </c>
      <c r="Q9907" s="425">
        <v>30543560</v>
      </c>
      <c r="R9907" s="425" t="s">
        <v>1230</v>
      </c>
      <c r="S9907" s="425">
        <v>13487</v>
      </c>
      <c r="T9907" s="425" t="s">
        <v>4666</v>
      </c>
    </row>
    <row r="9908" spans="1:20" s="425" customFormat="1" x14ac:dyDescent="0.25">
      <c r="A9908" s="425" t="s">
        <v>637</v>
      </c>
      <c r="B9908" s="425" t="s">
        <v>1229</v>
      </c>
      <c r="C9908" s="425" t="s">
        <v>639</v>
      </c>
      <c r="D9908" s="425" t="s">
        <v>663</v>
      </c>
      <c r="E9908" s="425" t="s">
        <v>704</v>
      </c>
      <c r="F9908" s="425">
        <v>528004120026</v>
      </c>
      <c r="G9908" s="425" t="s">
        <v>1241</v>
      </c>
      <c r="H9908" s="425">
        <v>583625</v>
      </c>
      <c r="I9908" s="425" t="s">
        <v>303</v>
      </c>
      <c r="J9908" s="425">
        <v>202302</v>
      </c>
      <c r="K9908" s="425">
        <v>44599</v>
      </c>
      <c r="L9908" s="425" t="s">
        <v>644</v>
      </c>
      <c r="M9908" s="425">
        <v>-10000</v>
      </c>
      <c r="N9908" s="425">
        <v>-16.989999999999998</v>
      </c>
      <c r="O9908" s="425" t="s">
        <v>645</v>
      </c>
      <c r="P9908" s="432">
        <v>-15.242000000000001</v>
      </c>
      <c r="Q9908" s="425">
        <v>30543560</v>
      </c>
      <c r="R9908" s="425" t="s">
        <v>1230</v>
      </c>
      <c r="S9908" s="425">
        <v>13487</v>
      </c>
      <c r="T9908" s="425" t="s">
        <v>4338</v>
      </c>
    </row>
    <row r="9909" spans="1:20" s="425" customFormat="1" x14ac:dyDescent="0.25">
      <c r="A9909" s="425" t="s">
        <v>637</v>
      </c>
      <c r="B9909" s="425" t="s">
        <v>1229</v>
      </c>
      <c r="C9909" s="425" t="s">
        <v>639</v>
      </c>
      <c r="D9909" s="425" t="s">
        <v>663</v>
      </c>
      <c r="E9909" s="425" t="s">
        <v>704</v>
      </c>
      <c r="F9909" s="425">
        <v>528004120026</v>
      </c>
      <c r="G9909" s="425" t="s">
        <v>1241</v>
      </c>
      <c r="H9909" s="425">
        <v>583625</v>
      </c>
      <c r="I9909" s="425" t="s">
        <v>303</v>
      </c>
      <c r="J9909" s="425">
        <v>202302</v>
      </c>
      <c r="K9909" s="425">
        <v>44599</v>
      </c>
      <c r="L9909" s="425" t="s">
        <v>644</v>
      </c>
      <c r="M9909" s="425">
        <v>-50000</v>
      </c>
      <c r="N9909" s="425">
        <v>-84.97</v>
      </c>
      <c r="O9909" s="425" t="s">
        <v>645</v>
      </c>
      <c r="P9909" s="432">
        <v>-76.227999999999994</v>
      </c>
      <c r="Q9909" s="425">
        <v>30543560</v>
      </c>
      <c r="R9909" s="425" t="s">
        <v>1230</v>
      </c>
      <c r="S9909" s="425">
        <v>13487</v>
      </c>
      <c r="T9909" s="425" t="s">
        <v>4339</v>
      </c>
    </row>
    <row r="9910" spans="1:20" s="425" customFormat="1" x14ac:dyDescent="0.25">
      <c r="A9910" s="425" t="s">
        <v>637</v>
      </c>
      <c r="B9910" s="425" t="s">
        <v>1229</v>
      </c>
      <c r="C9910" s="425" t="s">
        <v>639</v>
      </c>
      <c r="D9910" s="425" t="s">
        <v>663</v>
      </c>
      <c r="E9910" s="425" t="s">
        <v>704</v>
      </c>
      <c r="F9910" s="425">
        <v>528004120026</v>
      </c>
      <c r="G9910" s="425" t="s">
        <v>1241</v>
      </c>
      <c r="H9910" s="425">
        <v>583625</v>
      </c>
      <c r="I9910" s="425" t="s">
        <v>303</v>
      </c>
      <c r="J9910" s="425">
        <v>202302</v>
      </c>
      <c r="K9910" s="425">
        <v>44599</v>
      </c>
      <c r="L9910" s="425" t="s">
        <v>644</v>
      </c>
      <c r="M9910" s="425">
        <v>-10000</v>
      </c>
      <c r="N9910" s="425">
        <v>-16.989999999999998</v>
      </c>
      <c r="O9910" s="425" t="s">
        <v>645</v>
      </c>
      <c r="P9910" s="432">
        <v>-15.242000000000001</v>
      </c>
      <c r="Q9910" s="425">
        <v>30543560</v>
      </c>
      <c r="R9910" s="425" t="s">
        <v>1230</v>
      </c>
      <c r="S9910" s="425">
        <v>13487</v>
      </c>
      <c r="T9910" s="425" t="s">
        <v>4340</v>
      </c>
    </row>
    <row r="9911" spans="1:20" s="425" customFormat="1" x14ac:dyDescent="0.25">
      <c r="A9911" s="425" t="s">
        <v>637</v>
      </c>
      <c r="B9911" s="425" t="s">
        <v>1229</v>
      </c>
      <c r="C9911" s="425" t="s">
        <v>639</v>
      </c>
      <c r="D9911" s="425" t="s">
        <v>663</v>
      </c>
      <c r="E9911" s="425" t="s">
        <v>704</v>
      </c>
      <c r="F9911" s="425">
        <v>528004120026</v>
      </c>
      <c r="G9911" s="425" t="s">
        <v>1241</v>
      </c>
      <c r="H9911" s="425">
        <v>583625</v>
      </c>
      <c r="I9911" s="425" t="s">
        <v>303</v>
      </c>
      <c r="J9911" s="425">
        <v>202302</v>
      </c>
      <c r="K9911" s="425">
        <v>44599</v>
      </c>
      <c r="L9911" s="425" t="s">
        <v>644</v>
      </c>
      <c r="M9911" s="425">
        <v>-15000</v>
      </c>
      <c r="N9911" s="425">
        <v>-25.49</v>
      </c>
      <c r="O9911" s="425" t="s">
        <v>645</v>
      </c>
      <c r="P9911" s="432">
        <v>-22.867999999999999</v>
      </c>
      <c r="Q9911" s="425">
        <v>30543560</v>
      </c>
      <c r="R9911" s="425" t="s">
        <v>1230</v>
      </c>
      <c r="S9911" s="425">
        <v>13487</v>
      </c>
      <c r="T9911" s="425" t="s">
        <v>4505</v>
      </c>
    </row>
    <row r="9912" spans="1:20" s="425" customFormat="1" x14ac:dyDescent="0.25">
      <c r="A9912" s="425" t="s">
        <v>637</v>
      </c>
      <c r="B9912" s="425" t="s">
        <v>1229</v>
      </c>
      <c r="C9912" s="425" t="s">
        <v>639</v>
      </c>
      <c r="D9912" s="425" t="s">
        <v>663</v>
      </c>
      <c r="E9912" s="425" t="s">
        <v>704</v>
      </c>
      <c r="F9912" s="425">
        <v>528004120026</v>
      </c>
      <c r="G9912" s="425" t="s">
        <v>1241</v>
      </c>
      <c r="H9912" s="425">
        <v>583625</v>
      </c>
      <c r="I9912" s="425" t="s">
        <v>303</v>
      </c>
      <c r="J9912" s="425">
        <v>202302</v>
      </c>
      <c r="K9912" s="425">
        <v>44599</v>
      </c>
      <c r="L9912" s="425" t="s">
        <v>644</v>
      </c>
      <c r="M9912" s="425">
        <v>-10000</v>
      </c>
      <c r="N9912" s="425">
        <v>-16.989999999999998</v>
      </c>
      <c r="O9912" s="425" t="s">
        <v>645</v>
      </c>
      <c r="P9912" s="432">
        <v>-15.242000000000001</v>
      </c>
      <c r="Q9912" s="425">
        <v>30543560</v>
      </c>
      <c r="R9912" s="425" t="s">
        <v>1230</v>
      </c>
      <c r="S9912" s="425">
        <v>13487</v>
      </c>
      <c r="T9912" s="425" t="s">
        <v>4506</v>
      </c>
    </row>
    <row r="9913" spans="1:20" s="425" customFormat="1" x14ac:dyDescent="0.25">
      <c r="A9913" s="425" t="s">
        <v>637</v>
      </c>
      <c r="B9913" s="425" t="s">
        <v>1229</v>
      </c>
      <c r="C9913" s="425" t="s">
        <v>639</v>
      </c>
      <c r="D9913" s="425" t="s">
        <v>663</v>
      </c>
      <c r="E9913" s="425" t="s">
        <v>704</v>
      </c>
      <c r="F9913" s="425">
        <v>528004120026</v>
      </c>
      <c r="G9913" s="425" t="s">
        <v>1241</v>
      </c>
      <c r="H9913" s="425">
        <v>583625</v>
      </c>
      <c r="I9913" s="425" t="s">
        <v>303</v>
      </c>
      <c r="J9913" s="425">
        <v>202302</v>
      </c>
      <c r="K9913" s="425">
        <v>44599</v>
      </c>
      <c r="L9913" s="425" t="s">
        <v>644</v>
      </c>
      <c r="M9913" s="425">
        <v>-190000</v>
      </c>
      <c r="N9913" s="425">
        <v>-322.87</v>
      </c>
      <c r="O9913" s="425" t="s">
        <v>645</v>
      </c>
      <c r="P9913" s="432">
        <v>-289.65300000000002</v>
      </c>
      <c r="Q9913" s="425">
        <v>30543560</v>
      </c>
      <c r="R9913" s="425" t="s">
        <v>1230</v>
      </c>
      <c r="S9913" s="425">
        <v>13487</v>
      </c>
      <c r="T9913" s="425" t="s">
        <v>4507</v>
      </c>
    </row>
    <row r="9914" spans="1:20" s="425" customFormat="1" x14ac:dyDescent="0.25">
      <c r="A9914" s="425" t="s">
        <v>637</v>
      </c>
      <c r="B9914" s="425" t="s">
        <v>1229</v>
      </c>
      <c r="C9914" s="425" t="s">
        <v>639</v>
      </c>
      <c r="D9914" s="425" t="s">
        <v>663</v>
      </c>
      <c r="E9914" s="425" t="s">
        <v>704</v>
      </c>
      <c r="F9914" s="425">
        <v>528004120026</v>
      </c>
      <c r="G9914" s="425" t="s">
        <v>1241</v>
      </c>
      <c r="H9914" s="425">
        <v>583625</v>
      </c>
      <c r="I9914" s="425" t="s">
        <v>303</v>
      </c>
      <c r="J9914" s="425">
        <v>202302</v>
      </c>
      <c r="K9914" s="425">
        <v>44599</v>
      </c>
      <c r="L9914" s="425" t="s">
        <v>644</v>
      </c>
      <c r="M9914" s="425">
        <v>-10000</v>
      </c>
      <c r="N9914" s="425">
        <v>-16.989999999999998</v>
      </c>
      <c r="O9914" s="425" t="s">
        <v>645</v>
      </c>
      <c r="P9914" s="432">
        <v>-15.242000000000001</v>
      </c>
      <c r="Q9914" s="425">
        <v>30543560</v>
      </c>
      <c r="R9914" s="425" t="s">
        <v>1230</v>
      </c>
      <c r="S9914" s="425">
        <v>13487</v>
      </c>
      <c r="T9914" s="425" t="s">
        <v>4341</v>
      </c>
    </row>
    <row r="9915" spans="1:20" s="425" customFormat="1" x14ac:dyDescent="0.25">
      <c r="A9915" s="425" t="s">
        <v>637</v>
      </c>
      <c r="B9915" s="425" t="s">
        <v>1229</v>
      </c>
      <c r="C9915" s="425" t="s">
        <v>639</v>
      </c>
      <c r="D9915" s="425" t="s">
        <v>663</v>
      </c>
      <c r="E9915" s="425" t="s">
        <v>704</v>
      </c>
      <c r="F9915" s="425">
        <v>528004120026</v>
      </c>
      <c r="G9915" s="425" t="s">
        <v>1241</v>
      </c>
      <c r="H9915" s="425">
        <v>583625</v>
      </c>
      <c r="I9915" s="425" t="s">
        <v>303</v>
      </c>
      <c r="J9915" s="425">
        <v>202302</v>
      </c>
      <c r="K9915" s="425">
        <v>44599</v>
      </c>
      <c r="L9915" s="425" t="s">
        <v>644</v>
      </c>
      <c r="M9915" s="425">
        <v>-50000</v>
      </c>
      <c r="N9915" s="425">
        <v>-84.97</v>
      </c>
      <c r="O9915" s="425" t="s">
        <v>645</v>
      </c>
      <c r="P9915" s="432">
        <v>-76.227999999999994</v>
      </c>
      <c r="Q9915" s="425">
        <v>30543560</v>
      </c>
      <c r="R9915" s="425" t="s">
        <v>1230</v>
      </c>
      <c r="S9915" s="425">
        <v>13487</v>
      </c>
      <c r="T9915" s="425" t="s">
        <v>4667</v>
      </c>
    </row>
    <row r="9916" spans="1:20" s="425" customFormat="1" x14ac:dyDescent="0.25">
      <c r="A9916" s="425" t="s">
        <v>637</v>
      </c>
      <c r="B9916" s="425" t="s">
        <v>1229</v>
      </c>
      <c r="C9916" s="425" t="s">
        <v>639</v>
      </c>
      <c r="D9916" s="425" t="s">
        <v>663</v>
      </c>
      <c r="E9916" s="425" t="s">
        <v>704</v>
      </c>
      <c r="F9916" s="425">
        <v>528004120026</v>
      </c>
      <c r="G9916" s="425" t="s">
        <v>1241</v>
      </c>
      <c r="H9916" s="425">
        <v>583625</v>
      </c>
      <c r="I9916" s="425" t="s">
        <v>303</v>
      </c>
      <c r="J9916" s="425">
        <v>202302</v>
      </c>
      <c r="K9916" s="425">
        <v>44599</v>
      </c>
      <c r="L9916" s="425" t="s">
        <v>644</v>
      </c>
      <c r="M9916" s="425">
        <v>-50000</v>
      </c>
      <c r="N9916" s="425">
        <v>-84.97</v>
      </c>
      <c r="O9916" s="425" t="s">
        <v>645</v>
      </c>
      <c r="P9916" s="432">
        <v>-76.227999999999994</v>
      </c>
      <c r="Q9916" s="425">
        <v>30543560</v>
      </c>
      <c r="R9916" s="425" t="s">
        <v>1230</v>
      </c>
      <c r="S9916" s="425">
        <v>13487</v>
      </c>
      <c r="T9916" s="425" t="s">
        <v>4342</v>
      </c>
    </row>
    <row r="9917" spans="1:20" s="425" customFormat="1" x14ac:dyDescent="0.25">
      <c r="A9917" s="425" t="s">
        <v>637</v>
      </c>
      <c r="B9917" s="425" t="s">
        <v>1229</v>
      </c>
      <c r="C9917" s="425" t="s">
        <v>639</v>
      </c>
      <c r="D9917" s="425" t="s">
        <v>663</v>
      </c>
      <c r="E9917" s="425" t="s">
        <v>704</v>
      </c>
      <c r="F9917" s="425">
        <v>528004120026</v>
      </c>
      <c r="G9917" s="425" t="s">
        <v>1241</v>
      </c>
      <c r="H9917" s="425">
        <v>583625</v>
      </c>
      <c r="I9917" s="425" t="s">
        <v>303</v>
      </c>
      <c r="J9917" s="425">
        <v>202302</v>
      </c>
      <c r="K9917" s="425">
        <v>44599</v>
      </c>
      <c r="L9917" s="425" t="s">
        <v>644</v>
      </c>
      <c r="M9917" s="425">
        <v>-15000</v>
      </c>
      <c r="N9917" s="425">
        <v>-25.49</v>
      </c>
      <c r="O9917" s="425" t="s">
        <v>645</v>
      </c>
      <c r="P9917" s="432">
        <v>-22.867999999999999</v>
      </c>
      <c r="Q9917" s="425">
        <v>30543560</v>
      </c>
      <c r="R9917" s="425" t="s">
        <v>1230</v>
      </c>
      <c r="S9917" s="425">
        <v>13487</v>
      </c>
      <c r="T9917" s="425" t="s">
        <v>4342</v>
      </c>
    </row>
    <row r="9918" spans="1:20" s="425" customFormat="1" x14ac:dyDescent="0.25">
      <c r="A9918" s="425" t="s">
        <v>637</v>
      </c>
      <c r="B9918" s="425" t="s">
        <v>1229</v>
      </c>
      <c r="C9918" s="425" t="s">
        <v>639</v>
      </c>
      <c r="D9918" s="425" t="s">
        <v>663</v>
      </c>
      <c r="E9918" s="425" t="s">
        <v>704</v>
      </c>
      <c r="F9918" s="425">
        <v>528004120026</v>
      </c>
      <c r="G9918" s="425" t="s">
        <v>1241</v>
      </c>
      <c r="H9918" s="425">
        <v>583625</v>
      </c>
      <c r="I9918" s="425" t="s">
        <v>303</v>
      </c>
      <c r="J9918" s="425">
        <v>202302</v>
      </c>
      <c r="K9918" s="425">
        <v>44599</v>
      </c>
      <c r="L9918" s="425" t="s">
        <v>644</v>
      </c>
      <c r="M9918" s="425">
        <v>-6250</v>
      </c>
      <c r="N9918" s="425">
        <v>-10.62</v>
      </c>
      <c r="O9918" s="425" t="s">
        <v>645</v>
      </c>
      <c r="P9918" s="432">
        <v>-9.5269999999999992</v>
      </c>
      <c r="Q9918" s="425">
        <v>30543560</v>
      </c>
      <c r="R9918" s="425" t="s">
        <v>1230</v>
      </c>
      <c r="S9918" s="425">
        <v>13487</v>
      </c>
      <c r="T9918" s="425" t="s">
        <v>4508</v>
      </c>
    </row>
    <row r="9919" spans="1:20" s="425" customFormat="1" x14ac:dyDescent="0.25">
      <c r="A9919" s="425" t="s">
        <v>637</v>
      </c>
      <c r="B9919" s="425" t="s">
        <v>1229</v>
      </c>
      <c r="C9919" s="425" t="s">
        <v>639</v>
      </c>
      <c r="D9919" s="425" t="s">
        <v>663</v>
      </c>
      <c r="E9919" s="425" t="s">
        <v>704</v>
      </c>
      <c r="F9919" s="425">
        <v>528004120026</v>
      </c>
      <c r="G9919" s="425" t="s">
        <v>1241</v>
      </c>
      <c r="H9919" s="425">
        <v>583625</v>
      </c>
      <c r="I9919" s="425" t="s">
        <v>303</v>
      </c>
      <c r="J9919" s="425">
        <v>202302</v>
      </c>
      <c r="K9919" s="425">
        <v>44599</v>
      </c>
      <c r="L9919" s="425" t="s">
        <v>644</v>
      </c>
      <c r="M9919" s="425">
        <v>-118750</v>
      </c>
      <c r="N9919" s="425">
        <v>-201.79</v>
      </c>
      <c r="O9919" s="425" t="s">
        <v>645</v>
      </c>
      <c r="P9919" s="432">
        <v>-181.03</v>
      </c>
      <c r="Q9919" s="425">
        <v>30543560</v>
      </c>
      <c r="R9919" s="425" t="s">
        <v>1230</v>
      </c>
      <c r="S9919" s="425">
        <v>13487</v>
      </c>
      <c r="T9919" s="425" t="s">
        <v>4668</v>
      </c>
    </row>
    <row r="9920" spans="1:20" s="425" customFormat="1" x14ac:dyDescent="0.25">
      <c r="A9920" s="425" t="s">
        <v>637</v>
      </c>
      <c r="B9920" s="425" t="s">
        <v>1229</v>
      </c>
      <c r="C9920" s="425" t="s">
        <v>639</v>
      </c>
      <c r="D9920" s="425" t="s">
        <v>663</v>
      </c>
      <c r="E9920" s="425" t="s">
        <v>704</v>
      </c>
      <c r="F9920" s="425">
        <v>528004120026</v>
      </c>
      <c r="G9920" s="425" t="s">
        <v>1241</v>
      </c>
      <c r="H9920" s="425">
        <v>583625</v>
      </c>
      <c r="I9920" s="425" t="s">
        <v>303</v>
      </c>
      <c r="J9920" s="425">
        <v>202302</v>
      </c>
      <c r="K9920" s="425">
        <v>44599</v>
      </c>
      <c r="L9920" s="425" t="s">
        <v>644</v>
      </c>
      <c r="M9920" s="425">
        <v>-50000</v>
      </c>
      <c r="N9920" s="425">
        <v>-84.97</v>
      </c>
      <c r="O9920" s="425" t="s">
        <v>645</v>
      </c>
      <c r="P9920" s="432">
        <v>-76.227999999999994</v>
      </c>
      <c r="Q9920" s="425">
        <v>30543560</v>
      </c>
      <c r="R9920" s="425" t="s">
        <v>1230</v>
      </c>
      <c r="S9920" s="425">
        <v>13487</v>
      </c>
      <c r="T9920" s="425" t="s">
        <v>4343</v>
      </c>
    </row>
    <row r="9921" spans="1:20" s="425" customFormat="1" x14ac:dyDescent="0.25">
      <c r="A9921" s="425" t="s">
        <v>637</v>
      </c>
      <c r="B9921" s="425" t="s">
        <v>1229</v>
      </c>
      <c r="C9921" s="425" t="s">
        <v>639</v>
      </c>
      <c r="D9921" s="425" t="s">
        <v>663</v>
      </c>
      <c r="E9921" s="425" t="s">
        <v>704</v>
      </c>
      <c r="F9921" s="425">
        <v>528004120026</v>
      </c>
      <c r="G9921" s="425" t="s">
        <v>1241</v>
      </c>
      <c r="H9921" s="425">
        <v>583625</v>
      </c>
      <c r="I9921" s="425" t="s">
        <v>303</v>
      </c>
      <c r="J9921" s="425">
        <v>202302</v>
      </c>
      <c r="K9921" s="425">
        <v>44599</v>
      </c>
      <c r="L9921" s="425" t="s">
        <v>644</v>
      </c>
      <c r="M9921" s="425">
        <v>-50000</v>
      </c>
      <c r="N9921" s="425">
        <v>-84.97</v>
      </c>
      <c r="O9921" s="425" t="s">
        <v>645</v>
      </c>
      <c r="P9921" s="432">
        <v>-76.227999999999994</v>
      </c>
      <c r="Q9921" s="425">
        <v>30543560</v>
      </c>
      <c r="R9921" s="425" t="s">
        <v>1230</v>
      </c>
      <c r="S9921" s="425">
        <v>13487</v>
      </c>
      <c r="T9921" s="425" t="s">
        <v>4343</v>
      </c>
    </row>
    <row r="9922" spans="1:20" s="425" customFormat="1" x14ac:dyDescent="0.25">
      <c r="A9922" s="425" t="s">
        <v>637</v>
      </c>
      <c r="B9922" s="425" t="s">
        <v>1229</v>
      </c>
      <c r="C9922" s="425" t="s">
        <v>639</v>
      </c>
      <c r="D9922" s="425" t="s">
        <v>663</v>
      </c>
      <c r="E9922" s="425" t="s">
        <v>704</v>
      </c>
      <c r="F9922" s="425">
        <v>528004120026</v>
      </c>
      <c r="G9922" s="425" t="s">
        <v>1241</v>
      </c>
      <c r="H9922" s="425">
        <v>583625</v>
      </c>
      <c r="I9922" s="425" t="s">
        <v>303</v>
      </c>
      <c r="J9922" s="425">
        <v>202302</v>
      </c>
      <c r="K9922" s="425">
        <v>44599</v>
      </c>
      <c r="L9922" s="425" t="s">
        <v>644</v>
      </c>
      <c r="M9922" s="425">
        <v>-9000</v>
      </c>
      <c r="N9922" s="425">
        <v>-15.29</v>
      </c>
      <c r="O9922" s="425" t="s">
        <v>645</v>
      </c>
      <c r="P9922" s="432">
        <v>-13.717000000000001</v>
      </c>
      <c r="Q9922" s="425">
        <v>30543560</v>
      </c>
      <c r="R9922" s="425" t="s">
        <v>1230</v>
      </c>
      <c r="S9922" s="425">
        <v>13487</v>
      </c>
      <c r="T9922" s="425" t="s">
        <v>4669</v>
      </c>
    </row>
    <row r="9923" spans="1:20" s="425" customFormat="1" x14ac:dyDescent="0.25">
      <c r="A9923" s="425" t="s">
        <v>637</v>
      </c>
      <c r="B9923" s="425" t="s">
        <v>1229</v>
      </c>
      <c r="C9923" s="425" t="s">
        <v>639</v>
      </c>
      <c r="D9923" s="425" t="s">
        <v>663</v>
      </c>
      <c r="E9923" s="425" t="s">
        <v>704</v>
      </c>
      <c r="F9923" s="425">
        <v>528004120026</v>
      </c>
      <c r="G9923" s="425" t="s">
        <v>1241</v>
      </c>
      <c r="H9923" s="425">
        <v>583625</v>
      </c>
      <c r="I9923" s="425" t="s">
        <v>303</v>
      </c>
      <c r="J9923" s="425">
        <v>202302</v>
      </c>
      <c r="K9923" s="425">
        <v>44599</v>
      </c>
      <c r="L9923" s="425" t="s">
        <v>644</v>
      </c>
      <c r="M9923" s="425">
        <v>-3000</v>
      </c>
      <c r="N9923" s="425">
        <v>-5.0999999999999996</v>
      </c>
      <c r="O9923" s="425" t="s">
        <v>645</v>
      </c>
      <c r="P9923" s="432">
        <v>-4.5750000000000002</v>
      </c>
      <c r="Q9923" s="425">
        <v>30543560</v>
      </c>
      <c r="R9923" s="425" t="s">
        <v>1230</v>
      </c>
      <c r="S9923" s="425">
        <v>13487</v>
      </c>
      <c r="T9923" s="425" t="s">
        <v>4344</v>
      </c>
    </row>
    <row r="9924" spans="1:20" s="425" customFormat="1" x14ac:dyDescent="0.25">
      <c r="A9924" s="425" t="s">
        <v>637</v>
      </c>
      <c r="B9924" s="425" t="s">
        <v>1229</v>
      </c>
      <c r="C9924" s="425" t="s">
        <v>639</v>
      </c>
      <c r="D9924" s="425" t="s">
        <v>663</v>
      </c>
      <c r="E9924" s="425" t="s">
        <v>704</v>
      </c>
      <c r="F9924" s="425">
        <v>528004120026</v>
      </c>
      <c r="G9924" s="425" t="s">
        <v>1241</v>
      </c>
      <c r="H9924" s="425">
        <v>583625</v>
      </c>
      <c r="I9924" s="425" t="s">
        <v>303</v>
      </c>
      <c r="J9924" s="425">
        <v>202302</v>
      </c>
      <c r="K9924" s="425">
        <v>44599</v>
      </c>
      <c r="L9924" s="425" t="s">
        <v>644</v>
      </c>
      <c r="M9924" s="425">
        <v>-28350</v>
      </c>
      <c r="N9924" s="425">
        <v>-48.18</v>
      </c>
      <c r="O9924" s="425" t="s">
        <v>645</v>
      </c>
      <c r="P9924" s="432">
        <v>-43.222999999999999</v>
      </c>
      <c r="Q9924" s="425">
        <v>30543560</v>
      </c>
      <c r="R9924" s="425" t="s">
        <v>1230</v>
      </c>
      <c r="S9924" s="425">
        <v>13487</v>
      </c>
      <c r="T9924" s="425" t="s">
        <v>4345</v>
      </c>
    </row>
    <row r="9925" spans="1:20" s="425" customFormat="1" x14ac:dyDescent="0.25">
      <c r="A9925" s="425" t="s">
        <v>637</v>
      </c>
      <c r="B9925" s="425" t="s">
        <v>1229</v>
      </c>
      <c r="C9925" s="425" t="s">
        <v>639</v>
      </c>
      <c r="D9925" s="425" t="s">
        <v>663</v>
      </c>
      <c r="E9925" s="425" t="s">
        <v>704</v>
      </c>
      <c r="F9925" s="425">
        <v>528004120026</v>
      </c>
      <c r="G9925" s="425" t="s">
        <v>1241</v>
      </c>
      <c r="H9925" s="425">
        <v>583625</v>
      </c>
      <c r="I9925" s="425" t="s">
        <v>303</v>
      </c>
      <c r="J9925" s="425">
        <v>202302</v>
      </c>
      <c r="K9925" s="425">
        <v>44599</v>
      </c>
      <c r="L9925" s="425" t="s">
        <v>644</v>
      </c>
      <c r="M9925" s="425">
        <v>-10000</v>
      </c>
      <c r="N9925" s="425">
        <v>-16.989999999999998</v>
      </c>
      <c r="O9925" s="425" t="s">
        <v>645</v>
      </c>
      <c r="P9925" s="432">
        <v>-15.242000000000001</v>
      </c>
      <c r="Q9925" s="425">
        <v>30543560</v>
      </c>
      <c r="R9925" s="425" t="s">
        <v>1230</v>
      </c>
      <c r="S9925" s="425">
        <v>13487</v>
      </c>
      <c r="T9925" s="425" t="s">
        <v>4509</v>
      </c>
    </row>
    <row r="9926" spans="1:20" s="425" customFormat="1" x14ac:dyDescent="0.25">
      <c r="A9926" s="425" t="s">
        <v>637</v>
      </c>
      <c r="B9926" s="425" t="s">
        <v>1229</v>
      </c>
      <c r="C9926" s="425" t="s">
        <v>639</v>
      </c>
      <c r="D9926" s="425" t="s">
        <v>663</v>
      </c>
      <c r="E9926" s="425" t="s">
        <v>704</v>
      </c>
      <c r="F9926" s="425">
        <v>528004120026</v>
      </c>
      <c r="G9926" s="425" t="s">
        <v>1241</v>
      </c>
      <c r="H9926" s="425">
        <v>583625</v>
      </c>
      <c r="I9926" s="425" t="s">
        <v>303</v>
      </c>
      <c r="J9926" s="425">
        <v>202302</v>
      </c>
      <c r="K9926" s="425">
        <v>44599</v>
      </c>
      <c r="L9926" s="425" t="s">
        <v>644</v>
      </c>
      <c r="M9926" s="425">
        <v>-25000</v>
      </c>
      <c r="N9926" s="425">
        <v>-42.48</v>
      </c>
      <c r="O9926" s="425" t="s">
        <v>645</v>
      </c>
      <c r="P9926" s="432">
        <v>-38.11</v>
      </c>
      <c r="Q9926" s="425">
        <v>30543560</v>
      </c>
      <c r="R9926" s="425" t="s">
        <v>1230</v>
      </c>
      <c r="S9926" s="425">
        <v>13487</v>
      </c>
      <c r="T9926" s="425" t="s">
        <v>4346</v>
      </c>
    </row>
    <row r="9927" spans="1:20" s="425" customFormat="1" x14ac:dyDescent="0.25">
      <c r="A9927" s="425" t="s">
        <v>637</v>
      </c>
      <c r="B9927" s="425" t="s">
        <v>1229</v>
      </c>
      <c r="C9927" s="425" t="s">
        <v>639</v>
      </c>
      <c r="D9927" s="425" t="s">
        <v>663</v>
      </c>
      <c r="E9927" s="425" t="s">
        <v>704</v>
      </c>
      <c r="F9927" s="425">
        <v>528004120026</v>
      </c>
      <c r="G9927" s="425" t="s">
        <v>1241</v>
      </c>
      <c r="H9927" s="425">
        <v>583625</v>
      </c>
      <c r="I9927" s="425" t="s">
        <v>303</v>
      </c>
      <c r="J9927" s="425">
        <v>202302</v>
      </c>
      <c r="K9927" s="425">
        <v>44599</v>
      </c>
      <c r="L9927" s="425" t="s">
        <v>644</v>
      </c>
      <c r="M9927" s="425">
        <v>-25000</v>
      </c>
      <c r="N9927" s="425">
        <v>-42.48</v>
      </c>
      <c r="O9927" s="425" t="s">
        <v>645</v>
      </c>
      <c r="P9927" s="432">
        <v>-38.11</v>
      </c>
      <c r="Q9927" s="425">
        <v>30543560</v>
      </c>
      <c r="R9927" s="425" t="s">
        <v>1230</v>
      </c>
      <c r="S9927" s="425">
        <v>13487</v>
      </c>
      <c r="T9927" s="425" t="s">
        <v>4347</v>
      </c>
    </row>
    <row r="9928" spans="1:20" s="425" customFormat="1" x14ac:dyDescent="0.25">
      <c r="A9928" s="425" t="s">
        <v>637</v>
      </c>
      <c r="B9928" s="425" t="s">
        <v>1229</v>
      </c>
      <c r="C9928" s="425" t="s">
        <v>639</v>
      </c>
      <c r="D9928" s="425" t="s">
        <v>663</v>
      </c>
      <c r="E9928" s="425" t="s">
        <v>704</v>
      </c>
      <c r="F9928" s="425">
        <v>528004120026</v>
      </c>
      <c r="G9928" s="425" t="s">
        <v>1241</v>
      </c>
      <c r="H9928" s="425">
        <v>583625</v>
      </c>
      <c r="I9928" s="425" t="s">
        <v>303</v>
      </c>
      <c r="J9928" s="425">
        <v>202302</v>
      </c>
      <c r="K9928" s="425">
        <v>44599</v>
      </c>
      <c r="L9928" s="425" t="s">
        <v>644</v>
      </c>
      <c r="M9928" s="425">
        <v>-25000</v>
      </c>
      <c r="N9928" s="425">
        <v>-42.48</v>
      </c>
      <c r="O9928" s="425" t="s">
        <v>645</v>
      </c>
      <c r="P9928" s="432">
        <v>-38.11</v>
      </c>
      <c r="Q9928" s="425">
        <v>30543560</v>
      </c>
      <c r="R9928" s="425" t="s">
        <v>1230</v>
      </c>
      <c r="S9928" s="425">
        <v>13487</v>
      </c>
      <c r="T9928" s="425" t="s">
        <v>4348</v>
      </c>
    </row>
    <row r="9929" spans="1:20" s="425" customFormat="1" x14ac:dyDescent="0.25">
      <c r="A9929" s="425" t="s">
        <v>637</v>
      </c>
      <c r="B9929" s="425" t="s">
        <v>1229</v>
      </c>
      <c r="C9929" s="425" t="s">
        <v>639</v>
      </c>
      <c r="D9929" s="425" t="s">
        <v>663</v>
      </c>
      <c r="E9929" s="425" t="s">
        <v>704</v>
      </c>
      <c r="F9929" s="425">
        <v>528004120026</v>
      </c>
      <c r="G9929" s="425" t="s">
        <v>1241</v>
      </c>
      <c r="H9929" s="425">
        <v>583625</v>
      </c>
      <c r="I9929" s="425" t="s">
        <v>303</v>
      </c>
      <c r="J9929" s="425">
        <v>202302</v>
      </c>
      <c r="K9929" s="425">
        <v>44599</v>
      </c>
      <c r="L9929" s="425" t="s">
        <v>644</v>
      </c>
      <c r="M9929" s="425">
        <v>-25000</v>
      </c>
      <c r="N9929" s="425">
        <v>-42.48</v>
      </c>
      <c r="O9929" s="425" t="s">
        <v>645</v>
      </c>
      <c r="P9929" s="432">
        <v>-38.11</v>
      </c>
      <c r="Q9929" s="425">
        <v>30543560</v>
      </c>
      <c r="R9929" s="425" t="s">
        <v>1230</v>
      </c>
      <c r="S9929" s="425">
        <v>13487</v>
      </c>
      <c r="T9929" s="425" t="s">
        <v>4349</v>
      </c>
    </row>
    <row r="9930" spans="1:20" s="425" customFormat="1" x14ac:dyDescent="0.25">
      <c r="A9930" s="425" t="s">
        <v>637</v>
      </c>
      <c r="B9930" s="425" t="s">
        <v>1229</v>
      </c>
      <c r="C9930" s="425" t="s">
        <v>639</v>
      </c>
      <c r="D9930" s="425" t="s">
        <v>663</v>
      </c>
      <c r="E9930" s="425" t="s">
        <v>704</v>
      </c>
      <c r="F9930" s="425">
        <v>528004120026</v>
      </c>
      <c r="G9930" s="425" t="s">
        <v>1241</v>
      </c>
      <c r="H9930" s="425">
        <v>583625</v>
      </c>
      <c r="I9930" s="425" t="s">
        <v>303</v>
      </c>
      <c r="J9930" s="425">
        <v>202302</v>
      </c>
      <c r="K9930" s="425">
        <v>44599</v>
      </c>
      <c r="L9930" s="425" t="s">
        <v>644</v>
      </c>
      <c r="M9930" s="425">
        <v>-12000</v>
      </c>
      <c r="N9930" s="425">
        <v>-20.39</v>
      </c>
      <c r="O9930" s="425" t="s">
        <v>645</v>
      </c>
      <c r="P9930" s="432">
        <v>-18.292000000000002</v>
      </c>
      <c r="Q9930" s="425">
        <v>30543560</v>
      </c>
      <c r="R9930" s="425" t="s">
        <v>1230</v>
      </c>
      <c r="S9930" s="425">
        <v>13487</v>
      </c>
      <c r="T9930" s="425" t="s">
        <v>4350</v>
      </c>
    </row>
    <row r="9931" spans="1:20" s="425" customFormat="1" x14ac:dyDescent="0.25">
      <c r="A9931" s="425" t="s">
        <v>637</v>
      </c>
      <c r="B9931" s="425" t="s">
        <v>1229</v>
      </c>
      <c r="C9931" s="425" t="s">
        <v>639</v>
      </c>
      <c r="D9931" s="425" t="s">
        <v>663</v>
      </c>
      <c r="E9931" s="425" t="s">
        <v>704</v>
      </c>
      <c r="F9931" s="425">
        <v>528004120026</v>
      </c>
      <c r="G9931" s="425" t="s">
        <v>1241</v>
      </c>
      <c r="H9931" s="425">
        <v>583625</v>
      </c>
      <c r="I9931" s="425" t="s">
        <v>303</v>
      </c>
      <c r="J9931" s="425">
        <v>202302</v>
      </c>
      <c r="K9931" s="425">
        <v>44599</v>
      </c>
      <c r="L9931" s="425" t="s">
        <v>644</v>
      </c>
      <c r="M9931" s="425">
        <v>-4000</v>
      </c>
      <c r="N9931" s="425">
        <v>-6.8</v>
      </c>
      <c r="O9931" s="425" t="s">
        <v>645</v>
      </c>
      <c r="P9931" s="432">
        <v>-6.1</v>
      </c>
      <c r="Q9931" s="425">
        <v>30543560</v>
      </c>
      <c r="R9931" s="425" t="s">
        <v>1230</v>
      </c>
      <c r="S9931" s="425">
        <v>13487</v>
      </c>
      <c r="T9931" s="425" t="s">
        <v>4350</v>
      </c>
    </row>
    <row r="9932" spans="1:20" s="425" customFormat="1" x14ac:dyDescent="0.25">
      <c r="A9932" s="425" t="s">
        <v>637</v>
      </c>
      <c r="B9932" s="425" t="s">
        <v>1229</v>
      </c>
      <c r="C9932" s="425" t="s">
        <v>639</v>
      </c>
      <c r="D9932" s="425" t="s">
        <v>663</v>
      </c>
      <c r="E9932" s="425" t="s">
        <v>704</v>
      </c>
      <c r="F9932" s="425">
        <v>528004120020</v>
      </c>
      <c r="G9932" s="425" t="s">
        <v>1631</v>
      </c>
      <c r="H9932" s="425">
        <v>583619</v>
      </c>
      <c r="I9932" s="425" t="s">
        <v>263</v>
      </c>
      <c r="J9932" s="425">
        <v>202302</v>
      </c>
      <c r="K9932" s="425">
        <v>44599</v>
      </c>
      <c r="L9932" s="425" t="s">
        <v>644</v>
      </c>
      <c r="M9932" s="425">
        <v>-108000</v>
      </c>
      <c r="N9932" s="425">
        <v>-183.53</v>
      </c>
      <c r="O9932" s="425" t="s">
        <v>645</v>
      </c>
      <c r="P9932" s="432">
        <v>-164.648</v>
      </c>
      <c r="Q9932" s="425">
        <v>30543560</v>
      </c>
      <c r="R9932" s="425" t="s">
        <v>1230</v>
      </c>
      <c r="S9932" s="425">
        <v>13487</v>
      </c>
      <c r="T9932" s="425" t="s">
        <v>4670</v>
      </c>
    </row>
    <row r="9933" spans="1:20" s="425" customFormat="1" x14ac:dyDescent="0.25">
      <c r="A9933" s="425" t="s">
        <v>637</v>
      </c>
      <c r="B9933" s="425" t="s">
        <v>1229</v>
      </c>
      <c r="C9933" s="425" t="s">
        <v>639</v>
      </c>
      <c r="D9933" s="425" t="s">
        <v>663</v>
      </c>
      <c r="E9933" s="425" t="s">
        <v>704</v>
      </c>
      <c r="F9933" s="425">
        <v>528004120020</v>
      </c>
      <c r="G9933" s="425" t="s">
        <v>1631</v>
      </c>
      <c r="H9933" s="425">
        <v>583619</v>
      </c>
      <c r="I9933" s="425" t="s">
        <v>263</v>
      </c>
      <c r="J9933" s="425">
        <v>202302</v>
      </c>
      <c r="K9933" s="425">
        <v>44599</v>
      </c>
      <c r="L9933" s="425" t="s">
        <v>644</v>
      </c>
      <c r="M9933" s="425">
        <v>-53000</v>
      </c>
      <c r="N9933" s="425">
        <v>-90.06</v>
      </c>
      <c r="O9933" s="425" t="s">
        <v>645</v>
      </c>
      <c r="P9933" s="432">
        <v>-80.793999999999997</v>
      </c>
      <c r="Q9933" s="425">
        <v>30543560</v>
      </c>
      <c r="R9933" s="425" t="s">
        <v>1230</v>
      </c>
      <c r="S9933" s="425">
        <v>13487</v>
      </c>
      <c r="T9933" s="425" t="s">
        <v>4510</v>
      </c>
    </row>
    <row r="9934" spans="1:20" s="425" customFormat="1" x14ac:dyDescent="0.25">
      <c r="A9934" s="425" t="s">
        <v>637</v>
      </c>
      <c r="B9934" s="425" t="s">
        <v>1229</v>
      </c>
      <c r="C9934" s="425" t="s">
        <v>639</v>
      </c>
      <c r="D9934" s="425" t="s">
        <v>663</v>
      </c>
      <c r="E9934" s="425" t="s">
        <v>704</v>
      </c>
      <c r="F9934" s="425">
        <v>528004120020</v>
      </c>
      <c r="G9934" s="425" t="s">
        <v>1631</v>
      </c>
      <c r="H9934" s="425">
        <v>583619</v>
      </c>
      <c r="I9934" s="425" t="s">
        <v>263</v>
      </c>
      <c r="J9934" s="425">
        <v>202302</v>
      </c>
      <c r="K9934" s="425">
        <v>44599</v>
      </c>
      <c r="L9934" s="425" t="s">
        <v>644</v>
      </c>
      <c r="M9934" s="425">
        <v>-12000</v>
      </c>
      <c r="N9934" s="425">
        <v>-20.39</v>
      </c>
      <c r="O9934" s="425" t="s">
        <v>645</v>
      </c>
      <c r="P9934" s="432">
        <v>-18.292000000000002</v>
      </c>
      <c r="Q9934" s="425">
        <v>30543560</v>
      </c>
      <c r="R9934" s="425" t="s">
        <v>1230</v>
      </c>
      <c r="S9934" s="425">
        <v>13487</v>
      </c>
      <c r="T9934" s="425" t="s">
        <v>4671</v>
      </c>
    </row>
    <row r="9935" spans="1:20" s="425" customFormat="1" x14ac:dyDescent="0.25">
      <c r="A9935" s="425" t="s">
        <v>637</v>
      </c>
      <c r="B9935" s="425" t="s">
        <v>1229</v>
      </c>
      <c r="C9935" s="425" t="s">
        <v>639</v>
      </c>
      <c r="D9935" s="425" t="s">
        <v>663</v>
      </c>
      <c r="E9935" s="425" t="s">
        <v>704</v>
      </c>
      <c r="F9935" s="425">
        <v>528004120020</v>
      </c>
      <c r="G9935" s="425" t="s">
        <v>1631</v>
      </c>
      <c r="H9935" s="425">
        <v>583619</v>
      </c>
      <c r="I9935" s="425" t="s">
        <v>263</v>
      </c>
      <c r="J9935" s="425">
        <v>202302</v>
      </c>
      <c r="K9935" s="425">
        <v>44599</v>
      </c>
      <c r="L9935" s="425" t="s">
        <v>644</v>
      </c>
      <c r="M9935" s="425">
        <v>-62000</v>
      </c>
      <c r="N9935" s="425">
        <v>-105.36</v>
      </c>
      <c r="O9935" s="425" t="s">
        <v>645</v>
      </c>
      <c r="P9935" s="432">
        <v>-94.52</v>
      </c>
      <c r="Q9935" s="425">
        <v>30543560</v>
      </c>
      <c r="R9935" s="425" t="s">
        <v>1230</v>
      </c>
      <c r="S9935" s="425">
        <v>13487</v>
      </c>
      <c r="T9935" s="425" t="s">
        <v>4511</v>
      </c>
    </row>
    <row r="9936" spans="1:20" s="425" customFormat="1" x14ac:dyDescent="0.25">
      <c r="A9936" s="425" t="s">
        <v>637</v>
      </c>
      <c r="B9936" s="425" t="s">
        <v>1229</v>
      </c>
      <c r="C9936" s="425" t="s">
        <v>639</v>
      </c>
      <c r="D9936" s="425" t="s">
        <v>663</v>
      </c>
      <c r="E9936" s="425" t="s">
        <v>704</v>
      </c>
      <c r="F9936" s="425">
        <v>528004120020</v>
      </c>
      <c r="G9936" s="425" t="s">
        <v>1631</v>
      </c>
      <c r="H9936" s="425">
        <v>583619</v>
      </c>
      <c r="I9936" s="425" t="s">
        <v>263</v>
      </c>
      <c r="J9936" s="425">
        <v>202302</v>
      </c>
      <c r="K9936" s="425">
        <v>44599</v>
      </c>
      <c r="L9936" s="425" t="s">
        <v>644</v>
      </c>
      <c r="M9936" s="425">
        <v>-4000</v>
      </c>
      <c r="N9936" s="425">
        <v>-6.8</v>
      </c>
      <c r="O9936" s="425" t="s">
        <v>645</v>
      </c>
      <c r="P9936" s="432">
        <v>-6.1</v>
      </c>
      <c r="Q9936" s="425">
        <v>30543560</v>
      </c>
      <c r="R9936" s="425" t="s">
        <v>1230</v>
      </c>
      <c r="S9936" s="425">
        <v>13487</v>
      </c>
      <c r="T9936" s="425" t="s">
        <v>4512</v>
      </c>
    </row>
    <row r="9937" spans="1:20" s="425" customFormat="1" x14ac:dyDescent="0.25">
      <c r="A9937" s="425" t="s">
        <v>637</v>
      </c>
      <c r="B9937" s="425" t="s">
        <v>1229</v>
      </c>
      <c r="C9937" s="425" t="s">
        <v>639</v>
      </c>
      <c r="D9937" s="425" t="s">
        <v>663</v>
      </c>
      <c r="E9937" s="425" t="s">
        <v>704</v>
      </c>
      <c r="F9937" s="425">
        <v>528004120020</v>
      </c>
      <c r="G9937" s="425" t="s">
        <v>1631</v>
      </c>
      <c r="H9937" s="425">
        <v>583619</v>
      </c>
      <c r="I9937" s="425" t="s">
        <v>263</v>
      </c>
      <c r="J9937" s="425">
        <v>202302</v>
      </c>
      <c r="K9937" s="425">
        <v>44599</v>
      </c>
      <c r="L9937" s="425" t="s">
        <v>644</v>
      </c>
      <c r="M9937" s="425">
        <v>-4000</v>
      </c>
      <c r="N9937" s="425">
        <v>-6.8</v>
      </c>
      <c r="O9937" s="425" t="s">
        <v>645</v>
      </c>
      <c r="P9937" s="432">
        <v>-6.1</v>
      </c>
      <c r="Q9937" s="425">
        <v>30543560</v>
      </c>
      <c r="R9937" s="425" t="s">
        <v>1230</v>
      </c>
      <c r="S9937" s="425">
        <v>13487</v>
      </c>
      <c r="T9937" s="425" t="s">
        <v>4672</v>
      </c>
    </row>
    <row r="9938" spans="1:20" s="425" customFormat="1" x14ac:dyDescent="0.25">
      <c r="A9938" s="425" t="s">
        <v>637</v>
      </c>
      <c r="B9938" s="425" t="s">
        <v>1229</v>
      </c>
      <c r="C9938" s="425" t="s">
        <v>639</v>
      </c>
      <c r="D9938" s="425" t="s">
        <v>663</v>
      </c>
      <c r="E9938" s="425" t="s">
        <v>704</v>
      </c>
      <c r="F9938" s="425">
        <v>528004120020</v>
      </c>
      <c r="G9938" s="425" t="s">
        <v>1631</v>
      </c>
      <c r="H9938" s="425">
        <v>583619</v>
      </c>
      <c r="I9938" s="425" t="s">
        <v>263</v>
      </c>
      <c r="J9938" s="425">
        <v>202302</v>
      </c>
      <c r="K9938" s="425">
        <v>44599</v>
      </c>
      <c r="L9938" s="425" t="s">
        <v>644</v>
      </c>
      <c r="M9938" s="425">
        <v>-4000</v>
      </c>
      <c r="N9938" s="425">
        <v>-6.8</v>
      </c>
      <c r="O9938" s="425" t="s">
        <v>645</v>
      </c>
      <c r="P9938" s="432">
        <v>-6.1</v>
      </c>
      <c r="Q9938" s="425">
        <v>30543560</v>
      </c>
      <c r="R9938" s="425" t="s">
        <v>1230</v>
      </c>
      <c r="S9938" s="425">
        <v>13487</v>
      </c>
      <c r="T9938" s="425" t="s">
        <v>4513</v>
      </c>
    </row>
    <row r="9939" spans="1:20" s="425" customFormat="1" x14ac:dyDescent="0.25">
      <c r="A9939" s="425" t="s">
        <v>637</v>
      </c>
      <c r="B9939" s="425" t="s">
        <v>1229</v>
      </c>
      <c r="C9939" s="425" t="s">
        <v>639</v>
      </c>
      <c r="D9939" s="425" t="s">
        <v>663</v>
      </c>
      <c r="E9939" s="425" t="s">
        <v>704</v>
      </c>
      <c r="F9939" s="425">
        <v>528004120020</v>
      </c>
      <c r="G9939" s="425" t="s">
        <v>1631</v>
      </c>
      <c r="H9939" s="425">
        <v>583619</v>
      </c>
      <c r="I9939" s="425" t="s">
        <v>263</v>
      </c>
      <c r="J9939" s="425">
        <v>202302</v>
      </c>
      <c r="K9939" s="425">
        <v>44599</v>
      </c>
      <c r="L9939" s="425" t="s">
        <v>644</v>
      </c>
      <c r="M9939" s="425">
        <v>-3000</v>
      </c>
      <c r="N9939" s="425">
        <v>-5.0999999999999996</v>
      </c>
      <c r="O9939" s="425" t="s">
        <v>645</v>
      </c>
      <c r="P9939" s="432">
        <v>-4.5750000000000002</v>
      </c>
      <c r="Q9939" s="425">
        <v>30543560</v>
      </c>
      <c r="R9939" s="425" t="s">
        <v>1230</v>
      </c>
      <c r="S9939" s="425">
        <v>13487</v>
      </c>
      <c r="T9939" s="425" t="s">
        <v>4514</v>
      </c>
    </row>
    <row r="9940" spans="1:20" s="425" customFormat="1" x14ac:dyDescent="0.25">
      <c r="A9940" s="425" t="s">
        <v>637</v>
      </c>
      <c r="B9940" s="425" t="s">
        <v>1229</v>
      </c>
      <c r="C9940" s="425" t="s">
        <v>639</v>
      </c>
      <c r="D9940" s="425" t="s">
        <v>663</v>
      </c>
      <c r="E9940" s="425" t="s">
        <v>704</v>
      </c>
      <c r="F9940" s="425">
        <v>528004120020</v>
      </c>
      <c r="G9940" s="425" t="s">
        <v>1631</v>
      </c>
      <c r="H9940" s="425">
        <v>583619</v>
      </c>
      <c r="I9940" s="425" t="s">
        <v>263</v>
      </c>
      <c r="J9940" s="425">
        <v>202302</v>
      </c>
      <c r="K9940" s="425">
        <v>44599</v>
      </c>
      <c r="L9940" s="425" t="s">
        <v>644</v>
      </c>
      <c r="M9940" s="425">
        <v>-3000</v>
      </c>
      <c r="N9940" s="425">
        <v>-5.0999999999999996</v>
      </c>
      <c r="O9940" s="425" t="s">
        <v>645</v>
      </c>
      <c r="P9940" s="432">
        <v>-4.5750000000000002</v>
      </c>
      <c r="Q9940" s="425">
        <v>30543560</v>
      </c>
      <c r="R9940" s="425" t="s">
        <v>1230</v>
      </c>
      <c r="S9940" s="425">
        <v>13487</v>
      </c>
      <c r="T9940" s="425" t="s">
        <v>4515</v>
      </c>
    </row>
    <row r="9941" spans="1:20" s="425" customFormat="1" x14ac:dyDescent="0.25">
      <c r="A9941" s="425" t="s">
        <v>637</v>
      </c>
      <c r="B9941" s="425" t="s">
        <v>1229</v>
      </c>
      <c r="C9941" s="425" t="s">
        <v>639</v>
      </c>
      <c r="D9941" s="425" t="s">
        <v>663</v>
      </c>
      <c r="E9941" s="425" t="s">
        <v>704</v>
      </c>
      <c r="F9941" s="425">
        <v>528004120020</v>
      </c>
      <c r="G9941" s="425" t="s">
        <v>1631</v>
      </c>
      <c r="H9941" s="425">
        <v>583619</v>
      </c>
      <c r="I9941" s="425" t="s">
        <v>263</v>
      </c>
      <c r="J9941" s="425">
        <v>202302</v>
      </c>
      <c r="K9941" s="425">
        <v>44599</v>
      </c>
      <c r="L9941" s="425" t="s">
        <v>644</v>
      </c>
      <c r="M9941" s="425">
        <v>-3000</v>
      </c>
      <c r="N9941" s="425">
        <v>-5.0999999999999996</v>
      </c>
      <c r="O9941" s="425" t="s">
        <v>645</v>
      </c>
      <c r="P9941" s="432">
        <v>-4.5750000000000002</v>
      </c>
      <c r="Q9941" s="425">
        <v>30543560</v>
      </c>
      <c r="R9941" s="425" t="s">
        <v>1230</v>
      </c>
      <c r="S9941" s="425">
        <v>13487</v>
      </c>
      <c r="T9941" s="425" t="s">
        <v>4516</v>
      </c>
    </row>
    <row r="9942" spans="1:20" s="425" customFormat="1" x14ac:dyDescent="0.25">
      <c r="A9942" s="425" t="s">
        <v>637</v>
      </c>
      <c r="B9942" s="425" t="s">
        <v>1229</v>
      </c>
      <c r="C9942" s="425" t="s">
        <v>639</v>
      </c>
      <c r="D9942" s="425" t="s">
        <v>663</v>
      </c>
      <c r="E9942" s="425" t="s">
        <v>704</v>
      </c>
      <c r="F9942" s="425">
        <v>528004120020</v>
      </c>
      <c r="G9942" s="425" t="s">
        <v>1631</v>
      </c>
      <c r="H9942" s="425">
        <v>583619</v>
      </c>
      <c r="I9942" s="425" t="s">
        <v>263</v>
      </c>
      <c r="J9942" s="425">
        <v>202302</v>
      </c>
      <c r="K9942" s="425">
        <v>44599</v>
      </c>
      <c r="L9942" s="425" t="s">
        <v>644</v>
      </c>
      <c r="M9942" s="425">
        <v>-4000</v>
      </c>
      <c r="N9942" s="425">
        <v>-6.8</v>
      </c>
      <c r="O9942" s="425" t="s">
        <v>645</v>
      </c>
      <c r="P9942" s="432">
        <v>-6.1</v>
      </c>
      <c r="Q9942" s="425">
        <v>30543560</v>
      </c>
      <c r="R9942" s="425" t="s">
        <v>1230</v>
      </c>
      <c r="S9942" s="425">
        <v>13487</v>
      </c>
      <c r="T9942" s="425" t="s">
        <v>4517</v>
      </c>
    </row>
    <row r="9943" spans="1:20" s="425" customFormat="1" x14ac:dyDescent="0.25">
      <c r="A9943" s="425" t="s">
        <v>637</v>
      </c>
      <c r="B9943" s="425" t="s">
        <v>1229</v>
      </c>
      <c r="C9943" s="425" t="s">
        <v>639</v>
      </c>
      <c r="D9943" s="425" t="s">
        <v>663</v>
      </c>
      <c r="E9943" s="425" t="s">
        <v>704</v>
      </c>
      <c r="F9943" s="425">
        <v>528004120020</v>
      </c>
      <c r="G9943" s="425" t="s">
        <v>1631</v>
      </c>
      <c r="H9943" s="425">
        <v>583619</v>
      </c>
      <c r="I9943" s="425" t="s">
        <v>263</v>
      </c>
      <c r="J9943" s="425">
        <v>202302</v>
      </c>
      <c r="K9943" s="425">
        <v>44599</v>
      </c>
      <c r="L9943" s="425" t="s">
        <v>644</v>
      </c>
      <c r="M9943" s="425">
        <v>-4000</v>
      </c>
      <c r="N9943" s="425">
        <v>-6.8</v>
      </c>
      <c r="O9943" s="425" t="s">
        <v>645</v>
      </c>
      <c r="P9943" s="432">
        <v>-6.1</v>
      </c>
      <c r="Q9943" s="425">
        <v>30543560</v>
      </c>
      <c r="R9943" s="425" t="s">
        <v>1230</v>
      </c>
      <c r="S9943" s="425">
        <v>13487</v>
      </c>
      <c r="T9943" s="425" t="s">
        <v>4517</v>
      </c>
    </row>
    <row r="9944" spans="1:20" s="425" customFormat="1" x14ac:dyDescent="0.25">
      <c r="A9944" s="425" t="s">
        <v>637</v>
      </c>
      <c r="B9944" s="425" t="s">
        <v>1229</v>
      </c>
      <c r="C9944" s="425" t="s">
        <v>639</v>
      </c>
      <c r="D9944" s="425" t="s">
        <v>663</v>
      </c>
      <c r="E9944" s="425" t="s">
        <v>704</v>
      </c>
      <c r="F9944" s="425">
        <v>528004120020</v>
      </c>
      <c r="G9944" s="425" t="s">
        <v>1631</v>
      </c>
      <c r="H9944" s="425">
        <v>583619</v>
      </c>
      <c r="I9944" s="425" t="s">
        <v>263</v>
      </c>
      <c r="J9944" s="425">
        <v>202302</v>
      </c>
      <c r="K9944" s="425">
        <v>44599</v>
      </c>
      <c r="L9944" s="425" t="s">
        <v>644</v>
      </c>
      <c r="M9944" s="425">
        <v>-4000</v>
      </c>
      <c r="N9944" s="425">
        <v>-6.8</v>
      </c>
      <c r="O9944" s="425" t="s">
        <v>645</v>
      </c>
      <c r="P9944" s="432">
        <v>-6.1</v>
      </c>
      <c r="Q9944" s="425">
        <v>30543560</v>
      </c>
      <c r="R9944" s="425" t="s">
        <v>1230</v>
      </c>
      <c r="S9944" s="425">
        <v>13487</v>
      </c>
      <c r="T9944" s="425" t="s">
        <v>4517</v>
      </c>
    </row>
    <row r="9945" spans="1:20" s="425" customFormat="1" x14ac:dyDescent="0.25">
      <c r="A9945" s="425" t="s">
        <v>637</v>
      </c>
      <c r="B9945" s="425" t="s">
        <v>1229</v>
      </c>
      <c r="C9945" s="425" t="s">
        <v>639</v>
      </c>
      <c r="D9945" s="425" t="s">
        <v>663</v>
      </c>
      <c r="E9945" s="425" t="s">
        <v>704</v>
      </c>
      <c r="F9945" s="425">
        <v>528004120020</v>
      </c>
      <c r="G9945" s="425" t="s">
        <v>1631</v>
      </c>
      <c r="H9945" s="425">
        <v>583619</v>
      </c>
      <c r="I9945" s="425" t="s">
        <v>263</v>
      </c>
      <c r="J9945" s="425">
        <v>202302</v>
      </c>
      <c r="K9945" s="425">
        <v>44599</v>
      </c>
      <c r="L9945" s="425" t="s">
        <v>644</v>
      </c>
      <c r="M9945" s="425">
        <v>-15000</v>
      </c>
      <c r="N9945" s="425">
        <v>-25.49</v>
      </c>
      <c r="O9945" s="425" t="s">
        <v>645</v>
      </c>
      <c r="P9945" s="432">
        <v>-22.867999999999999</v>
      </c>
      <c r="Q9945" s="425">
        <v>30543560</v>
      </c>
      <c r="R9945" s="425" t="s">
        <v>1230</v>
      </c>
      <c r="S9945" s="425">
        <v>13487</v>
      </c>
      <c r="T9945" s="425" t="s">
        <v>4518</v>
      </c>
    </row>
    <row r="9946" spans="1:20" s="425" customFormat="1" x14ac:dyDescent="0.25">
      <c r="A9946" s="425" t="s">
        <v>637</v>
      </c>
      <c r="B9946" s="425" t="s">
        <v>1229</v>
      </c>
      <c r="C9946" s="425" t="s">
        <v>639</v>
      </c>
      <c r="D9946" s="425" t="s">
        <v>663</v>
      </c>
      <c r="E9946" s="425" t="s">
        <v>704</v>
      </c>
      <c r="F9946" s="425">
        <v>528004120020</v>
      </c>
      <c r="G9946" s="425" t="s">
        <v>1631</v>
      </c>
      <c r="H9946" s="425">
        <v>583619</v>
      </c>
      <c r="I9946" s="425" t="s">
        <v>263</v>
      </c>
      <c r="J9946" s="425">
        <v>202302</v>
      </c>
      <c r="K9946" s="425">
        <v>44599</v>
      </c>
      <c r="L9946" s="425" t="s">
        <v>644</v>
      </c>
      <c r="M9946" s="425">
        <v>-12500</v>
      </c>
      <c r="N9946" s="425">
        <v>-21.24</v>
      </c>
      <c r="O9946" s="425" t="s">
        <v>645</v>
      </c>
      <c r="P9946" s="432">
        <v>-19.055</v>
      </c>
      <c r="Q9946" s="425">
        <v>30543560</v>
      </c>
      <c r="R9946" s="425" t="s">
        <v>1230</v>
      </c>
      <c r="S9946" s="425">
        <v>13487</v>
      </c>
      <c r="T9946" s="425" t="s">
        <v>4519</v>
      </c>
    </row>
    <row r="9947" spans="1:20" s="425" customFormat="1" x14ac:dyDescent="0.25">
      <c r="A9947" s="425" t="s">
        <v>637</v>
      </c>
      <c r="B9947" s="425" t="s">
        <v>1229</v>
      </c>
      <c r="C9947" s="425" t="s">
        <v>639</v>
      </c>
      <c r="D9947" s="425" t="s">
        <v>663</v>
      </c>
      <c r="E9947" s="425" t="s">
        <v>704</v>
      </c>
      <c r="F9947" s="425">
        <v>528004120020</v>
      </c>
      <c r="G9947" s="425" t="s">
        <v>1631</v>
      </c>
      <c r="H9947" s="425">
        <v>583619</v>
      </c>
      <c r="I9947" s="425" t="s">
        <v>263</v>
      </c>
      <c r="J9947" s="425">
        <v>202302</v>
      </c>
      <c r="K9947" s="425">
        <v>44599</v>
      </c>
      <c r="L9947" s="425" t="s">
        <v>644</v>
      </c>
      <c r="M9947" s="425">
        <v>-4000</v>
      </c>
      <c r="N9947" s="425">
        <v>-6.8</v>
      </c>
      <c r="O9947" s="425" t="s">
        <v>645</v>
      </c>
      <c r="P9947" s="432">
        <v>-6.1</v>
      </c>
      <c r="Q9947" s="425">
        <v>30543560</v>
      </c>
      <c r="R9947" s="425" t="s">
        <v>1230</v>
      </c>
      <c r="S9947" s="425">
        <v>13487</v>
      </c>
      <c r="T9947" s="425" t="s">
        <v>4520</v>
      </c>
    </row>
    <row r="9948" spans="1:20" s="425" customFormat="1" x14ac:dyDescent="0.25">
      <c r="A9948" s="425" t="s">
        <v>637</v>
      </c>
      <c r="B9948" s="425" t="s">
        <v>1229</v>
      </c>
      <c r="C9948" s="425" t="s">
        <v>639</v>
      </c>
      <c r="D9948" s="425" t="s">
        <v>663</v>
      </c>
      <c r="E9948" s="425" t="s">
        <v>704</v>
      </c>
      <c r="F9948" s="425">
        <v>528004120020</v>
      </c>
      <c r="G9948" s="425" t="s">
        <v>1631</v>
      </c>
      <c r="H9948" s="425">
        <v>583619</v>
      </c>
      <c r="I9948" s="425" t="s">
        <v>263</v>
      </c>
      <c r="J9948" s="425">
        <v>202302</v>
      </c>
      <c r="K9948" s="425">
        <v>44599</v>
      </c>
      <c r="L9948" s="425" t="s">
        <v>644</v>
      </c>
      <c r="M9948" s="425">
        <v>-15000</v>
      </c>
      <c r="N9948" s="425">
        <v>-25.49</v>
      </c>
      <c r="O9948" s="425" t="s">
        <v>645</v>
      </c>
      <c r="P9948" s="432">
        <v>-22.867999999999999</v>
      </c>
      <c r="Q9948" s="425">
        <v>30543560</v>
      </c>
      <c r="R9948" s="425" t="s">
        <v>1230</v>
      </c>
      <c r="S9948" s="425">
        <v>13487</v>
      </c>
      <c r="T9948" s="425" t="s">
        <v>4521</v>
      </c>
    </row>
    <row r="9949" spans="1:20" s="425" customFormat="1" x14ac:dyDescent="0.25">
      <c r="A9949" s="425" t="s">
        <v>637</v>
      </c>
      <c r="B9949" s="425" t="s">
        <v>1229</v>
      </c>
      <c r="C9949" s="425" t="s">
        <v>639</v>
      </c>
      <c r="D9949" s="425" t="s">
        <v>663</v>
      </c>
      <c r="E9949" s="425" t="s">
        <v>704</v>
      </c>
      <c r="F9949" s="425">
        <v>528004120020</v>
      </c>
      <c r="G9949" s="425" t="s">
        <v>1631</v>
      </c>
      <c r="H9949" s="425">
        <v>583619</v>
      </c>
      <c r="I9949" s="425" t="s">
        <v>263</v>
      </c>
      <c r="J9949" s="425">
        <v>202302</v>
      </c>
      <c r="K9949" s="425">
        <v>44599</v>
      </c>
      <c r="L9949" s="425" t="s">
        <v>644</v>
      </c>
      <c r="M9949" s="425">
        <v>-12500</v>
      </c>
      <c r="N9949" s="425">
        <v>-21.24</v>
      </c>
      <c r="O9949" s="425" t="s">
        <v>645</v>
      </c>
      <c r="P9949" s="432">
        <v>-19.055</v>
      </c>
      <c r="Q9949" s="425">
        <v>30543560</v>
      </c>
      <c r="R9949" s="425" t="s">
        <v>1230</v>
      </c>
      <c r="S9949" s="425">
        <v>13487</v>
      </c>
      <c r="T9949" s="425" t="s">
        <v>4522</v>
      </c>
    </row>
    <row r="9950" spans="1:20" s="425" customFormat="1" x14ac:dyDescent="0.25">
      <c r="A9950" s="425" t="s">
        <v>637</v>
      </c>
      <c r="B9950" s="425" t="s">
        <v>1229</v>
      </c>
      <c r="C9950" s="425" t="s">
        <v>639</v>
      </c>
      <c r="D9950" s="425" t="s">
        <v>663</v>
      </c>
      <c r="E9950" s="425" t="s">
        <v>704</v>
      </c>
      <c r="F9950" s="425">
        <v>528004120020</v>
      </c>
      <c r="G9950" s="425" t="s">
        <v>1631</v>
      </c>
      <c r="H9950" s="425">
        <v>583619</v>
      </c>
      <c r="I9950" s="425" t="s">
        <v>263</v>
      </c>
      <c r="J9950" s="425">
        <v>202302</v>
      </c>
      <c r="K9950" s="425">
        <v>44599</v>
      </c>
      <c r="L9950" s="425" t="s">
        <v>644</v>
      </c>
      <c r="M9950" s="425">
        <v>-4000</v>
      </c>
      <c r="N9950" s="425">
        <v>-6.8</v>
      </c>
      <c r="O9950" s="425" t="s">
        <v>645</v>
      </c>
      <c r="P9950" s="432">
        <v>-6.1</v>
      </c>
      <c r="Q9950" s="425">
        <v>30543560</v>
      </c>
      <c r="R9950" s="425" t="s">
        <v>1230</v>
      </c>
      <c r="S9950" s="425">
        <v>13487</v>
      </c>
      <c r="T9950" s="425" t="s">
        <v>4523</v>
      </c>
    </row>
    <row r="9951" spans="1:20" s="425" customFormat="1" x14ac:dyDescent="0.25">
      <c r="A9951" s="425" t="s">
        <v>637</v>
      </c>
      <c r="B9951" s="425" t="s">
        <v>1229</v>
      </c>
      <c r="C9951" s="425" t="s">
        <v>639</v>
      </c>
      <c r="D9951" s="425" t="s">
        <v>663</v>
      </c>
      <c r="E9951" s="425" t="s">
        <v>704</v>
      </c>
      <c r="F9951" s="425">
        <v>528004120020</v>
      </c>
      <c r="G9951" s="425" t="s">
        <v>1631</v>
      </c>
      <c r="H9951" s="425">
        <v>583619</v>
      </c>
      <c r="I9951" s="425" t="s">
        <v>263</v>
      </c>
      <c r="J9951" s="425">
        <v>202302</v>
      </c>
      <c r="K9951" s="425">
        <v>44599</v>
      </c>
      <c r="L9951" s="425" t="s">
        <v>644</v>
      </c>
      <c r="M9951" s="425">
        <v>-15000</v>
      </c>
      <c r="N9951" s="425">
        <v>-25.49</v>
      </c>
      <c r="O9951" s="425" t="s">
        <v>645</v>
      </c>
      <c r="P9951" s="432">
        <v>-22.867999999999999</v>
      </c>
      <c r="Q9951" s="425">
        <v>30543560</v>
      </c>
      <c r="R9951" s="425" t="s">
        <v>1230</v>
      </c>
      <c r="S9951" s="425">
        <v>13487</v>
      </c>
      <c r="T9951" s="425" t="s">
        <v>4524</v>
      </c>
    </row>
    <row r="9952" spans="1:20" s="425" customFormat="1" x14ac:dyDescent="0.25">
      <c r="A9952" s="425" t="s">
        <v>637</v>
      </c>
      <c r="B9952" s="425" t="s">
        <v>1229</v>
      </c>
      <c r="C9952" s="425" t="s">
        <v>639</v>
      </c>
      <c r="D9952" s="425" t="s">
        <v>663</v>
      </c>
      <c r="E9952" s="425" t="s">
        <v>704</v>
      </c>
      <c r="F9952" s="425">
        <v>528004120020</v>
      </c>
      <c r="G9952" s="425" t="s">
        <v>1631</v>
      </c>
      <c r="H9952" s="425">
        <v>583619</v>
      </c>
      <c r="I9952" s="425" t="s">
        <v>263</v>
      </c>
      <c r="J9952" s="425">
        <v>202302</v>
      </c>
      <c r="K9952" s="425">
        <v>44599</v>
      </c>
      <c r="L9952" s="425" t="s">
        <v>644</v>
      </c>
      <c r="M9952" s="425">
        <v>-12500</v>
      </c>
      <c r="N9952" s="425">
        <v>-21.24</v>
      </c>
      <c r="O9952" s="425" t="s">
        <v>645</v>
      </c>
      <c r="P9952" s="432">
        <v>-19.055</v>
      </c>
      <c r="Q9952" s="425">
        <v>30543560</v>
      </c>
      <c r="R9952" s="425" t="s">
        <v>1230</v>
      </c>
      <c r="S9952" s="425">
        <v>13487</v>
      </c>
      <c r="T9952" s="425" t="s">
        <v>4697</v>
      </c>
    </row>
    <row r="9953" spans="1:20" s="425" customFormat="1" x14ac:dyDescent="0.25">
      <c r="A9953" s="425" t="s">
        <v>637</v>
      </c>
      <c r="B9953" s="425" t="s">
        <v>1229</v>
      </c>
      <c r="C9953" s="425" t="s">
        <v>639</v>
      </c>
      <c r="D9953" s="425" t="s">
        <v>663</v>
      </c>
      <c r="E9953" s="425" t="s">
        <v>704</v>
      </c>
      <c r="F9953" s="425">
        <v>528004120020</v>
      </c>
      <c r="G9953" s="425" t="s">
        <v>1631</v>
      </c>
      <c r="H9953" s="425">
        <v>583619</v>
      </c>
      <c r="I9953" s="425" t="s">
        <v>263</v>
      </c>
      <c r="J9953" s="425">
        <v>202302</v>
      </c>
      <c r="K9953" s="425">
        <v>44599</v>
      </c>
      <c r="L9953" s="425" t="s">
        <v>644</v>
      </c>
      <c r="M9953" s="425">
        <v>-3000</v>
      </c>
      <c r="N9953" s="425">
        <v>-5.0999999999999996</v>
      </c>
      <c r="O9953" s="425" t="s">
        <v>645</v>
      </c>
      <c r="P9953" s="432">
        <v>-4.5750000000000002</v>
      </c>
      <c r="Q9953" s="425">
        <v>30543560</v>
      </c>
      <c r="R9953" s="425" t="s">
        <v>1230</v>
      </c>
      <c r="S9953" s="425">
        <v>13487</v>
      </c>
      <c r="T9953" s="425" t="s">
        <v>4525</v>
      </c>
    </row>
    <row r="9954" spans="1:20" s="425" customFormat="1" x14ac:dyDescent="0.25">
      <c r="A9954" s="425" t="s">
        <v>637</v>
      </c>
      <c r="B9954" s="425" t="s">
        <v>1229</v>
      </c>
      <c r="C9954" s="425" t="s">
        <v>639</v>
      </c>
      <c r="D9954" s="425" t="s">
        <v>663</v>
      </c>
      <c r="E9954" s="425" t="s">
        <v>704</v>
      </c>
      <c r="F9954" s="425">
        <v>528004120020</v>
      </c>
      <c r="G9954" s="425" t="s">
        <v>1631</v>
      </c>
      <c r="H9954" s="425">
        <v>583619</v>
      </c>
      <c r="I9954" s="425" t="s">
        <v>263</v>
      </c>
      <c r="J9954" s="425">
        <v>202302</v>
      </c>
      <c r="K9954" s="425">
        <v>44599</v>
      </c>
      <c r="L9954" s="425" t="s">
        <v>644</v>
      </c>
      <c r="M9954" s="425">
        <v>-27500</v>
      </c>
      <c r="N9954" s="425">
        <v>-46.73</v>
      </c>
      <c r="O9954" s="425" t="s">
        <v>645</v>
      </c>
      <c r="P9954" s="432">
        <v>-41.921999999999997</v>
      </c>
      <c r="Q9954" s="425">
        <v>30543560</v>
      </c>
      <c r="R9954" s="425" t="s">
        <v>1230</v>
      </c>
      <c r="S9954" s="425">
        <v>13487</v>
      </c>
      <c r="T9954" s="425" t="s">
        <v>4698</v>
      </c>
    </row>
    <row r="9955" spans="1:20" s="425" customFormat="1" x14ac:dyDescent="0.25">
      <c r="A9955" s="425" t="s">
        <v>637</v>
      </c>
      <c r="B9955" s="425" t="s">
        <v>1229</v>
      </c>
      <c r="C9955" s="425" t="s">
        <v>639</v>
      </c>
      <c r="D9955" s="425" t="s">
        <v>663</v>
      </c>
      <c r="E9955" s="425" t="s">
        <v>704</v>
      </c>
      <c r="F9955" s="425">
        <v>528004120020</v>
      </c>
      <c r="G9955" s="425" t="s">
        <v>1631</v>
      </c>
      <c r="H9955" s="425">
        <v>583619</v>
      </c>
      <c r="I9955" s="425" t="s">
        <v>263</v>
      </c>
      <c r="J9955" s="425">
        <v>202302</v>
      </c>
      <c r="K9955" s="425">
        <v>44599</v>
      </c>
      <c r="L9955" s="425" t="s">
        <v>644</v>
      </c>
      <c r="M9955" s="425">
        <v>-25000</v>
      </c>
      <c r="N9955" s="425">
        <v>-42.48</v>
      </c>
      <c r="O9955" s="425" t="s">
        <v>645</v>
      </c>
      <c r="P9955" s="432">
        <v>-38.11</v>
      </c>
      <c r="Q9955" s="425">
        <v>30543560</v>
      </c>
      <c r="R9955" s="425" t="s">
        <v>1230</v>
      </c>
      <c r="S9955" s="425">
        <v>13487</v>
      </c>
      <c r="T9955" s="425" t="s">
        <v>4526</v>
      </c>
    </row>
    <row r="9956" spans="1:20" s="425" customFormat="1" x14ac:dyDescent="0.25">
      <c r="A9956" s="425" t="s">
        <v>637</v>
      </c>
      <c r="B9956" s="425" t="s">
        <v>1229</v>
      </c>
      <c r="C9956" s="425" t="s">
        <v>639</v>
      </c>
      <c r="D9956" s="425" t="s">
        <v>663</v>
      </c>
      <c r="E9956" s="425" t="s">
        <v>704</v>
      </c>
      <c r="F9956" s="425">
        <v>528004120020</v>
      </c>
      <c r="G9956" s="425" t="s">
        <v>1631</v>
      </c>
      <c r="H9956" s="425">
        <v>583619</v>
      </c>
      <c r="I9956" s="425" t="s">
        <v>263</v>
      </c>
      <c r="J9956" s="425">
        <v>202302</v>
      </c>
      <c r="K9956" s="425">
        <v>44599</v>
      </c>
      <c r="L9956" s="425" t="s">
        <v>644</v>
      </c>
      <c r="M9956" s="425">
        <v>-8000</v>
      </c>
      <c r="N9956" s="425">
        <v>-13.59</v>
      </c>
      <c r="O9956" s="425" t="s">
        <v>645</v>
      </c>
      <c r="P9956" s="432">
        <v>-12.192</v>
      </c>
      <c r="Q9956" s="425">
        <v>30543560</v>
      </c>
      <c r="R9956" s="425" t="s">
        <v>1230</v>
      </c>
      <c r="S9956" s="425">
        <v>13487</v>
      </c>
      <c r="T9956" s="425" t="s">
        <v>4527</v>
      </c>
    </row>
    <row r="9957" spans="1:20" s="425" customFormat="1" x14ac:dyDescent="0.25">
      <c r="A9957" s="425" t="s">
        <v>637</v>
      </c>
      <c r="B9957" s="425" t="s">
        <v>1229</v>
      </c>
      <c r="C9957" s="425" t="s">
        <v>639</v>
      </c>
      <c r="D9957" s="425" t="s">
        <v>663</v>
      </c>
      <c r="E9957" s="425" t="s">
        <v>704</v>
      </c>
      <c r="F9957" s="425">
        <v>528004120020</v>
      </c>
      <c r="G9957" s="425" t="s">
        <v>1631</v>
      </c>
      <c r="H9957" s="425">
        <v>583619</v>
      </c>
      <c r="I9957" s="425" t="s">
        <v>263</v>
      </c>
      <c r="J9957" s="425">
        <v>202302</v>
      </c>
      <c r="K9957" s="425">
        <v>44599</v>
      </c>
      <c r="L9957" s="425" t="s">
        <v>644</v>
      </c>
      <c r="M9957" s="425">
        <v>-5000</v>
      </c>
      <c r="N9957" s="425">
        <v>-8.5</v>
      </c>
      <c r="O9957" s="425" t="s">
        <v>645</v>
      </c>
      <c r="P9957" s="432">
        <v>-7.6260000000000003</v>
      </c>
      <c r="Q9957" s="425">
        <v>30543560</v>
      </c>
      <c r="R9957" s="425" t="s">
        <v>1230</v>
      </c>
      <c r="S9957" s="425">
        <v>13487</v>
      </c>
      <c r="T9957" s="425" t="s">
        <v>4699</v>
      </c>
    </row>
    <row r="9958" spans="1:20" s="425" customFormat="1" x14ac:dyDescent="0.25">
      <c r="A9958" s="425" t="s">
        <v>637</v>
      </c>
      <c r="B9958" s="425" t="s">
        <v>1229</v>
      </c>
      <c r="C9958" s="425" t="s">
        <v>639</v>
      </c>
      <c r="D9958" s="425" t="s">
        <v>663</v>
      </c>
      <c r="E9958" s="425" t="s">
        <v>704</v>
      </c>
      <c r="F9958" s="425">
        <v>528004120020</v>
      </c>
      <c r="G9958" s="425" t="s">
        <v>1631</v>
      </c>
      <c r="H9958" s="425">
        <v>583619</v>
      </c>
      <c r="I9958" s="425" t="s">
        <v>263</v>
      </c>
      <c r="J9958" s="425">
        <v>202302</v>
      </c>
      <c r="K9958" s="425">
        <v>44599</v>
      </c>
      <c r="L9958" s="425" t="s">
        <v>644</v>
      </c>
      <c r="M9958" s="425">
        <v>-11250</v>
      </c>
      <c r="N9958" s="425">
        <v>-19.12</v>
      </c>
      <c r="O9958" s="425" t="s">
        <v>645</v>
      </c>
      <c r="P9958" s="432">
        <v>-17.152999999999999</v>
      </c>
      <c r="Q9958" s="425">
        <v>30543560</v>
      </c>
      <c r="R9958" s="425" t="s">
        <v>1230</v>
      </c>
      <c r="S9958" s="425">
        <v>13487</v>
      </c>
      <c r="T9958" s="425" t="s">
        <v>4700</v>
      </c>
    </row>
    <row r="9959" spans="1:20" s="425" customFormat="1" x14ac:dyDescent="0.25">
      <c r="A9959" s="425" t="s">
        <v>637</v>
      </c>
      <c r="B9959" s="425" t="s">
        <v>1229</v>
      </c>
      <c r="C9959" s="425" t="s">
        <v>639</v>
      </c>
      <c r="D9959" s="425" t="s">
        <v>663</v>
      </c>
      <c r="E9959" s="425" t="s">
        <v>704</v>
      </c>
      <c r="F9959" s="425">
        <v>528004120020</v>
      </c>
      <c r="G9959" s="425" t="s">
        <v>1631</v>
      </c>
      <c r="H9959" s="425">
        <v>583619</v>
      </c>
      <c r="I9959" s="425" t="s">
        <v>263</v>
      </c>
      <c r="J9959" s="425">
        <v>202302</v>
      </c>
      <c r="K9959" s="425">
        <v>44599</v>
      </c>
      <c r="L9959" s="425" t="s">
        <v>644</v>
      </c>
      <c r="M9959" s="425">
        <v>-213750</v>
      </c>
      <c r="N9959" s="425">
        <v>-363.23</v>
      </c>
      <c r="O9959" s="425" t="s">
        <v>645</v>
      </c>
      <c r="P9959" s="432">
        <v>-325.86</v>
      </c>
      <c r="Q9959" s="425">
        <v>30543560</v>
      </c>
      <c r="R9959" s="425" t="s">
        <v>1230</v>
      </c>
      <c r="S9959" s="425">
        <v>13487</v>
      </c>
      <c r="T9959" s="425" t="s">
        <v>4528</v>
      </c>
    </row>
    <row r="9960" spans="1:20" s="425" customFormat="1" x14ac:dyDescent="0.25">
      <c r="A9960" s="425" t="s">
        <v>637</v>
      </c>
      <c r="B9960" s="425" t="s">
        <v>1229</v>
      </c>
      <c r="C9960" s="425" t="s">
        <v>639</v>
      </c>
      <c r="D9960" s="425" t="s">
        <v>663</v>
      </c>
      <c r="E9960" s="425" t="s">
        <v>704</v>
      </c>
      <c r="F9960" s="425">
        <v>528004120020</v>
      </c>
      <c r="G9960" s="425" t="s">
        <v>1631</v>
      </c>
      <c r="H9960" s="425">
        <v>583619</v>
      </c>
      <c r="I9960" s="425" t="s">
        <v>263</v>
      </c>
      <c r="J9960" s="425">
        <v>202302</v>
      </c>
      <c r="K9960" s="425">
        <v>44599</v>
      </c>
      <c r="L9960" s="425" t="s">
        <v>644</v>
      </c>
      <c r="M9960" s="425">
        <v>-30000</v>
      </c>
      <c r="N9960" s="425">
        <v>-50.98</v>
      </c>
      <c r="O9960" s="425" t="s">
        <v>645</v>
      </c>
      <c r="P9960" s="432">
        <v>-45.734999999999999</v>
      </c>
      <c r="Q9960" s="425">
        <v>30543560</v>
      </c>
      <c r="R9960" s="425" t="s">
        <v>1230</v>
      </c>
      <c r="S9960" s="425">
        <v>13487</v>
      </c>
      <c r="T9960" s="425" t="s">
        <v>4529</v>
      </c>
    </row>
    <row r="9961" spans="1:20" s="425" customFormat="1" x14ac:dyDescent="0.25">
      <c r="A9961" s="425" t="s">
        <v>637</v>
      </c>
      <c r="B9961" s="425" t="s">
        <v>1229</v>
      </c>
      <c r="C9961" s="425" t="s">
        <v>639</v>
      </c>
      <c r="D9961" s="425" t="s">
        <v>663</v>
      </c>
      <c r="E9961" s="425" t="s">
        <v>704</v>
      </c>
      <c r="F9961" s="425">
        <v>528004120020</v>
      </c>
      <c r="G9961" s="425" t="s">
        <v>1631</v>
      </c>
      <c r="H9961" s="425">
        <v>583619</v>
      </c>
      <c r="I9961" s="425" t="s">
        <v>263</v>
      </c>
      <c r="J9961" s="425">
        <v>202302</v>
      </c>
      <c r="K9961" s="425">
        <v>44599</v>
      </c>
      <c r="L9961" s="425" t="s">
        <v>644</v>
      </c>
      <c r="M9961" s="425">
        <v>-105000</v>
      </c>
      <c r="N9961" s="425">
        <v>-178.43</v>
      </c>
      <c r="O9961" s="425" t="s">
        <v>645</v>
      </c>
      <c r="P9961" s="432">
        <v>-160.07300000000001</v>
      </c>
      <c r="Q9961" s="425">
        <v>30543560</v>
      </c>
      <c r="R9961" s="425" t="s">
        <v>1230</v>
      </c>
      <c r="S9961" s="425">
        <v>13487</v>
      </c>
      <c r="T9961" s="425" t="s">
        <v>4530</v>
      </c>
    </row>
    <row r="9962" spans="1:20" s="425" customFormat="1" x14ac:dyDescent="0.25">
      <c r="A9962" s="425" t="s">
        <v>637</v>
      </c>
      <c r="B9962" s="425" t="s">
        <v>1229</v>
      </c>
      <c r="C9962" s="425" t="s">
        <v>639</v>
      </c>
      <c r="D9962" s="425" t="s">
        <v>663</v>
      </c>
      <c r="E9962" s="425" t="s">
        <v>704</v>
      </c>
      <c r="F9962" s="425">
        <v>528004120020</v>
      </c>
      <c r="G9962" s="425" t="s">
        <v>1631</v>
      </c>
      <c r="H9962" s="425">
        <v>583619</v>
      </c>
      <c r="I9962" s="425" t="s">
        <v>263</v>
      </c>
      <c r="J9962" s="425">
        <v>202302</v>
      </c>
      <c r="K9962" s="425">
        <v>44599</v>
      </c>
      <c r="L9962" s="425" t="s">
        <v>644</v>
      </c>
      <c r="M9962" s="425">
        <v>-165000</v>
      </c>
      <c r="N9962" s="425">
        <v>-280.39</v>
      </c>
      <c r="O9962" s="425" t="s">
        <v>645</v>
      </c>
      <c r="P9962" s="432">
        <v>-251.54300000000001</v>
      </c>
      <c r="Q9962" s="425">
        <v>30543560</v>
      </c>
      <c r="R9962" s="425" t="s">
        <v>1230</v>
      </c>
      <c r="S9962" s="425">
        <v>13487</v>
      </c>
      <c r="T9962" s="425" t="s">
        <v>4529</v>
      </c>
    </row>
    <row r="9963" spans="1:20" s="425" customFormat="1" x14ac:dyDescent="0.25">
      <c r="A9963" s="425" t="s">
        <v>637</v>
      </c>
      <c r="B9963" s="425" t="s">
        <v>1229</v>
      </c>
      <c r="C9963" s="425" t="s">
        <v>639</v>
      </c>
      <c r="D9963" s="425" t="s">
        <v>663</v>
      </c>
      <c r="E9963" s="425" t="s">
        <v>704</v>
      </c>
      <c r="F9963" s="425">
        <v>528004120020</v>
      </c>
      <c r="G9963" s="425" t="s">
        <v>1631</v>
      </c>
      <c r="H9963" s="425">
        <v>583619</v>
      </c>
      <c r="I9963" s="425" t="s">
        <v>263</v>
      </c>
      <c r="J9963" s="425">
        <v>202302</v>
      </c>
      <c r="K9963" s="425">
        <v>44599</v>
      </c>
      <c r="L9963" s="425" t="s">
        <v>644</v>
      </c>
      <c r="M9963" s="425">
        <v>-150000</v>
      </c>
      <c r="N9963" s="425">
        <v>-254.9</v>
      </c>
      <c r="O9963" s="425" t="s">
        <v>645</v>
      </c>
      <c r="P9963" s="432">
        <v>-228.67500000000001</v>
      </c>
      <c r="Q9963" s="425">
        <v>30543560</v>
      </c>
      <c r="R9963" s="425" t="s">
        <v>1230</v>
      </c>
      <c r="S9963" s="425">
        <v>13487</v>
      </c>
      <c r="T9963" s="425" t="s">
        <v>4531</v>
      </c>
    </row>
    <row r="9964" spans="1:20" s="425" customFormat="1" x14ac:dyDescent="0.25">
      <c r="A9964" s="425" t="s">
        <v>637</v>
      </c>
      <c r="B9964" s="425" t="s">
        <v>1229</v>
      </c>
      <c r="C9964" s="425" t="s">
        <v>639</v>
      </c>
      <c r="D9964" s="425" t="s">
        <v>663</v>
      </c>
      <c r="E9964" s="425" t="s">
        <v>704</v>
      </c>
      <c r="F9964" s="425">
        <v>528004120020</v>
      </c>
      <c r="G9964" s="425" t="s">
        <v>1631</v>
      </c>
      <c r="H9964" s="425">
        <v>583619</v>
      </c>
      <c r="I9964" s="425" t="s">
        <v>263</v>
      </c>
      <c r="J9964" s="425">
        <v>202302</v>
      </c>
      <c r="K9964" s="425">
        <v>44599</v>
      </c>
      <c r="L9964" s="425" t="s">
        <v>644</v>
      </c>
      <c r="M9964" s="425">
        <v>-15000</v>
      </c>
      <c r="N9964" s="425">
        <v>-25.49</v>
      </c>
      <c r="O9964" s="425" t="s">
        <v>645</v>
      </c>
      <c r="P9964" s="432">
        <v>-22.867999999999999</v>
      </c>
      <c r="Q9964" s="425">
        <v>30543560</v>
      </c>
      <c r="R9964" s="425" t="s">
        <v>1230</v>
      </c>
      <c r="S9964" s="425">
        <v>13487</v>
      </c>
      <c r="T9964" s="425" t="s">
        <v>4533</v>
      </c>
    </row>
    <row r="9965" spans="1:20" s="425" customFormat="1" x14ac:dyDescent="0.25">
      <c r="A9965" s="425" t="s">
        <v>637</v>
      </c>
      <c r="B9965" s="425" t="s">
        <v>1229</v>
      </c>
      <c r="C9965" s="425" t="s">
        <v>639</v>
      </c>
      <c r="D9965" s="425" t="s">
        <v>663</v>
      </c>
      <c r="E9965" s="425" t="s">
        <v>704</v>
      </c>
      <c r="F9965" s="425">
        <v>528004120020</v>
      </c>
      <c r="G9965" s="425" t="s">
        <v>1631</v>
      </c>
      <c r="H9965" s="425">
        <v>583619</v>
      </c>
      <c r="I9965" s="425" t="s">
        <v>263</v>
      </c>
      <c r="J9965" s="425">
        <v>202302</v>
      </c>
      <c r="K9965" s="425">
        <v>44599</v>
      </c>
      <c r="L9965" s="425" t="s">
        <v>644</v>
      </c>
      <c r="M9965" s="425">
        <v>-15000</v>
      </c>
      <c r="N9965" s="425">
        <v>-25.49</v>
      </c>
      <c r="O9965" s="425" t="s">
        <v>645</v>
      </c>
      <c r="P9965" s="432">
        <v>-22.867999999999999</v>
      </c>
      <c r="Q9965" s="425">
        <v>30543560</v>
      </c>
      <c r="R9965" s="425" t="s">
        <v>1230</v>
      </c>
      <c r="S9965" s="425">
        <v>13487</v>
      </c>
      <c r="T9965" s="425" t="s">
        <v>4532</v>
      </c>
    </row>
    <row r="9966" spans="1:20" s="425" customFormat="1" x14ac:dyDescent="0.25">
      <c r="A9966" s="425" t="s">
        <v>637</v>
      </c>
      <c r="B9966" s="425" t="s">
        <v>1229</v>
      </c>
      <c r="C9966" s="425" t="s">
        <v>639</v>
      </c>
      <c r="D9966" s="425" t="s">
        <v>663</v>
      </c>
      <c r="E9966" s="425" t="s">
        <v>704</v>
      </c>
      <c r="F9966" s="425">
        <v>528004120020</v>
      </c>
      <c r="G9966" s="425" t="s">
        <v>1631</v>
      </c>
      <c r="H9966" s="425">
        <v>583619</v>
      </c>
      <c r="I9966" s="425" t="s">
        <v>263</v>
      </c>
      <c r="J9966" s="425">
        <v>202302</v>
      </c>
      <c r="K9966" s="425">
        <v>44599</v>
      </c>
      <c r="L9966" s="425" t="s">
        <v>644</v>
      </c>
      <c r="M9966" s="425">
        <v>-15000</v>
      </c>
      <c r="N9966" s="425">
        <v>-25.49</v>
      </c>
      <c r="O9966" s="425" t="s">
        <v>645</v>
      </c>
      <c r="P9966" s="432">
        <v>-22.867999999999999</v>
      </c>
      <c r="Q9966" s="425">
        <v>30543560</v>
      </c>
      <c r="R9966" s="425" t="s">
        <v>1230</v>
      </c>
      <c r="S9966" s="425">
        <v>13487</v>
      </c>
      <c r="T9966" s="425" t="s">
        <v>4532</v>
      </c>
    </row>
    <row r="9967" spans="1:20" s="425" customFormat="1" x14ac:dyDescent="0.25">
      <c r="A9967" s="425" t="s">
        <v>637</v>
      </c>
      <c r="B9967" s="425" t="s">
        <v>1229</v>
      </c>
      <c r="C9967" s="425" t="s">
        <v>639</v>
      </c>
      <c r="D9967" s="425" t="s">
        <v>663</v>
      </c>
      <c r="E9967" s="425" t="s">
        <v>704</v>
      </c>
      <c r="F9967" s="425">
        <v>528004120020</v>
      </c>
      <c r="G9967" s="425" t="s">
        <v>1631</v>
      </c>
      <c r="H9967" s="425">
        <v>583619</v>
      </c>
      <c r="I9967" s="425" t="s">
        <v>263</v>
      </c>
      <c r="J9967" s="425">
        <v>202302</v>
      </c>
      <c r="K9967" s="425">
        <v>44599</v>
      </c>
      <c r="L9967" s="425" t="s">
        <v>644</v>
      </c>
      <c r="M9967" s="425">
        <v>-5000</v>
      </c>
      <c r="N9967" s="425">
        <v>-8.5</v>
      </c>
      <c r="O9967" s="425" t="s">
        <v>645</v>
      </c>
      <c r="P9967" s="432">
        <v>-7.6260000000000003</v>
      </c>
      <c r="Q9967" s="425">
        <v>30543560</v>
      </c>
      <c r="R9967" s="425" t="s">
        <v>1230</v>
      </c>
      <c r="S9967" s="425">
        <v>13487</v>
      </c>
      <c r="T9967" s="425" t="s">
        <v>4533</v>
      </c>
    </row>
    <row r="9968" spans="1:20" s="425" customFormat="1" x14ac:dyDescent="0.25">
      <c r="A9968" s="425" t="s">
        <v>637</v>
      </c>
      <c r="B9968" s="425" t="s">
        <v>1229</v>
      </c>
      <c r="C9968" s="425" t="s">
        <v>639</v>
      </c>
      <c r="D9968" s="425" t="s">
        <v>663</v>
      </c>
      <c r="E9968" s="425" t="s">
        <v>704</v>
      </c>
      <c r="F9968" s="425">
        <v>528004120020</v>
      </c>
      <c r="G9968" s="425" t="s">
        <v>1631</v>
      </c>
      <c r="H9968" s="425">
        <v>583619</v>
      </c>
      <c r="I9968" s="425" t="s">
        <v>263</v>
      </c>
      <c r="J9968" s="425">
        <v>202302</v>
      </c>
      <c r="K9968" s="425">
        <v>44599</v>
      </c>
      <c r="L9968" s="425" t="s">
        <v>644</v>
      </c>
      <c r="M9968" s="425">
        <v>-10000</v>
      </c>
      <c r="N9968" s="425">
        <v>-16.989999999999998</v>
      </c>
      <c r="O9968" s="425" t="s">
        <v>645</v>
      </c>
      <c r="P9968" s="432">
        <v>-15.242000000000001</v>
      </c>
      <c r="Q9968" s="425">
        <v>30543560</v>
      </c>
      <c r="R9968" s="425" t="s">
        <v>1230</v>
      </c>
      <c r="S9968" s="425">
        <v>13487</v>
      </c>
      <c r="T9968" s="425" t="s">
        <v>4533</v>
      </c>
    </row>
    <row r="9969" spans="1:20" s="425" customFormat="1" x14ac:dyDescent="0.25">
      <c r="A9969" s="425" t="s">
        <v>637</v>
      </c>
      <c r="B9969" s="425" t="s">
        <v>1229</v>
      </c>
      <c r="C9969" s="425" t="s">
        <v>639</v>
      </c>
      <c r="D9969" s="425" t="s">
        <v>663</v>
      </c>
      <c r="E9969" s="425" t="s">
        <v>704</v>
      </c>
      <c r="F9969" s="425">
        <v>528004120020</v>
      </c>
      <c r="G9969" s="425" t="s">
        <v>1631</v>
      </c>
      <c r="H9969" s="425">
        <v>583619</v>
      </c>
      <c r="I9969" s="425" t="s">
        <v>263</v>
      </c>
      <c r="J9969" s="425">
        <v>202302</v>
      </c>
      <c r="K9969" s="425">
        <v>44599</v>
      </c>
      <c r="L9969" s="425" t="s">
        <v>644</v>
      </c>
      <c r="M9969" s="425">
        <v>-25000</v>
      </c>
      <c r="N9969" s="425">
        <v>-42.48</v>
      </c>
      <c r="O9969" s="425" t="s">
        <v>645</v>
      </c>
      <c r="P9969" s="432">
        <v>-38.11</v>
      </c>
      <c r="Q9969" s="425">
        <v>30543560</v>
      </c>
      <c r="R9969" s="425" t="s">
        <v>1230</v>
      </c>
      <c r="S9969" s="425">
        <v>13487</v>
      </c>
      <c r="T9969" s="425" t="s">
        <v>4534</v>
      </c>
    </row>
    <row r="9970" spans="1:20" s="425" customFormat="1" x14ac:dyDescent="0.25">
      <c r="A9970" s="425" t="s">
        <v>637</v>
      </c>
      <c r="B9970" s="425" t="s">
        <v>1229</v>
      </c>
      <c r="C9970" s="425" t="s">
        <v>639</v>
      </c>
      <c r="D9970" s="425" t="s">
        <v>663</v>
      </c>
      <c r="E9970" s="425" t="s">
        <v>704</v>
      </c>
      <c r="F9970" s="425">
        <v>528004120020</v>
      </c>
      <c r="G9970" s="425" t="s">
        <v>1631</v>
      </c>
      <c r="H9970" s="425">
        <v>583619</v>
      </c>
      <c r="I9970" s="425" t="s">
        <v>263</v>
      </c>
      <c r="J9970" s="425">
        <v>202302</v>
      </c>
      <c r="K9970" s="425">
        <v>44599</v>
      </c>
      <c r="L9970" s="425" t="s">
        <v>644</v>
      </c>
      <c r="M9970" s="425">
        <v>-5000</v>
      </c>
      <c r="N9970" s="425">
        <v>-8.5</v>
      </c>
      <c r="O9970" s="425" t="s">
        <v>645</v>
      </c>
      <c r="P9970" s="432">
        <v>-7.6260000000000003</v>
      </c>
      <c r="Q9970" s="425">
        <v>30543560</v>
      </c>
      <c r="R9970" s="425" t="s">
        <v>1230</v>
      </c>
      <c r="S9970" s="425">
        <v>13487</v>
      </c>
      <c r="T9970" s="425" t="s">
        <v>4535</v>
      </c>
    </row>
    <row r="9971" spans="1:20" s="425" customFormat="1" x14ac:dyDescent="0.25">
      <c r="A9971" s="425" t="s">
        <v>637</v>
      </c>
      <c r="B9971" s="425" t="s">
        <v>1229</v>
      </c>
      <c r="C9971" s="425" t="s">
        <v>639</v>
      </c>
      <c r="D9971" s="425" t="s">
        <v>663</v>
      </c>
      <c r="E9971" s="425" t="s">
        <v>704</v>
      </c>
      <c r="F9971" s="425">
        <v>528004120020</v>
      </c>
      <c r="G9971" s="425" t="s">
        <v>1631</v>
      </c>
      <c r="H9971" s="425">
        <v>583619</v>
      </c>
      <c r="I9971" s="425" t="s">
        <v>263</v>
      </c>
      <c r="J9971" s="425">
        <v>202302</v>
      </c>
      <c r="K9971" s="425">
        <v>44599</v>
      </c>
      <c r="L9971" s="425" t="s">
        <v>644</v>
      </c>
      <c r="M9971" s="425">
        <v>-45000</v>
      </c>
      <c r="N9971" s="425">
        <v>-76.47</v>
      </c>
      <c r="O9971" s="425" t="s">
        <v>645</v>
      </c>
      <c r="P9971" s="432">
        <v>-68.602999999999994</v>
      </c>
      <c r="Q9971" s="425">
        <v>30543560</v>
      </c>
      <c r="R9971" s="425" t="s">
        <v>1230</v>
      </c>
      <c r="S9971" s="425">
        <v>13487</v>
      </c>
      <c r="T9971" s="425" t="s">
        <v>4536</v>
      </c>
    </row>
    <row r="9972" spans="1:20" s="425" customFormat="1" x14ac:dyDescent="0.25">
      <c r="A9972" s="425" t="s">
        <v>637</v>
      </c>
      <c r="B9972" s="425" t="s">
        <v>1229</v>
      </c>
      <c r="C9972" s="425" t="s">
        <v>639</v>
      </c>
      <c r="D9972" s="425" t="s">
        <v>663</v>
      </c>
      <c r="E9972" s="425" t="s">
        <v>704</v>
      </c>
      <c r="F9972" s="425">
        <v>528004120020</v>
      </c>
      <c r="G9972" s="425" t="s">
        <v>1631</v>
      </c>
      <c r="H9972" s="425">
        <v>583619</v>
      </c>
      <c r="I9972" s="425" t="s">
        <v>263</v>
      </c>
      <c r="J9972" s="425">
        <v>202302</v>
      </c>
      <c r="K9972" s="425">
        <v>44599</v>
      </c>
      <c r="L9972" s="425" t="s">
        <v>644</v>
      </c>
      <c r="M9972" s="425">
        <v>-30000</v>
      </c>
      <c r="N9972" s="425">
        <v>-50.98</v>
      </c>
      <c r="O9972" s="425" t="s">
        <v>645</v>
      </c>
      <c r="P9972" s="432">
        <v>-45.734999999999999</v>
      </c>
      <c r="Q9972" s="425">
        <v>30543560</v>
      </c>
      <c r="R9972" s="425" t="s">
        <v>1230</v>
      </c>
      <c r="S9972" s="425">
        <v>13487</v>
      </c>
      <c r="T9972" s="425" t="s">
        <v>4537</v>
      </c>
    </row>
    <row r="9973" spans="1:20" s="425" customFormat="1" x14ac:dyDescent="0.25">
      <c r="A9973" s="425" t="s">
        <v>637</v>
      </c>
      <c r="B9973" s="425" t="s">
        <v>1229</v>
      </c>
      <c r="C9973" s="425" t="s">
        <v>639</v>
      </c>
      <c r="D9973" s="425" t="s">
        <v>663</v>
      </c>
      <c r="E9973" s="425" t="s">
        <v>704</v>
      </c>
      <c r="F9973" s="425">
        <v>528004120020</v>
      </c>
      <c r="G9973" s="425" t="s">
        <v>1631</v>
      </c>
      <c r="H9973" s="425">
        <v>583619</v>
      </c>
      <c r="I9973" s="425" t="s">
        <v>263</v>
      </c>
      <c r="J9973" s="425">
        <v>202302</v>
      </c>
      <c r="K9973" s="425">
        <v>44599</v>
      </c>
      <c r="L9973" s="425" t="s">
        <v>644</v>
      </c>
      <c r="M9973" s="425">
        <v>-25000</v>
      </c>
      <c r="N9973" s="425">
        <v>-42.48</v>
      </c>
      <c r="O9973" s="425" t="s">
        <v>645</v>
      </c>
      <c r="P9973" s="432">
        <v>-38.11</v>
      </c>
      <c r="Q9973" s="425">
        <v>30543560</v>
      </c>
      <c r="R9973" s="425" t="s">
        <v>1230</v>
      </c>
      <c r="S9973" s="425">
        <v>13487</v>
      </c>
      <c r="T9973" s="425" t="s">
        <v>4538</v>
      </c>
    </row>
    <row r="9974" spans="1:20" s="425" customFormat="1" x14ac:dyDescent="0.25">
      <c r="A9974" s="425" t="s">
        <v>637</v>
      </c>
      <c r="B9974" s="425" t="s">
        <v>1229</v>
      </c>
      <c r="C9974" s="425" t="s">
        <v>639</v>
      </c>
      <c r="D9974" s="425" t="s">
        <v>663</v>
      </c>
      <c r="E9974" s="425" t="s">
        <v>704</v>
      </c>
      <c r="F9974" s="425">
        <v>528004120020</v>
      </c>
      <c r="G9974" s="425" t="s">
        <v>1631</v>
      </c>
      <c r="H9974" s="425">
        <v>583619</v>
      </c>
      <c r="I9974" s="425" t="s">
        <v>263</v>
      </c>
      <c r="J9974" s="425">
        <v>202302</v>
      </c>
      <c r="K9974" s="425">
        <v>44599</v>
      </c>
      <c r="L9974" s="425" t="s">
        <v>644</v>
      </c>
      <c r="M9974" s="425">
        <v>-45000</v>
      </c>
      <c r="N9974" s="425">
        <v>-76.47</v>
      </c>
      <c r="O9974" s="425" t="s">
        <v>645</v>
      </c>
      <c r="P9974" s="432">
        <v>-68.602999999999994</v>
      </c>
      <c r="Q9974" s="425">
        <v>30543560</v>
      </c>
      <c r="R9974" s="425" t="s">
        <v>1230</v>
      </c>
      <c r="S9974" s="425">
        <v>13487</v>
      </c>
      <c r="T9974" s="425" t="s">
        <v>4539</v>
      </c>
    </row>
    <row r="9975" spans="1:20" s="425" customFormat="1" x14ac:dyDescent="0.25">
      <c r="A9975" s="425" t="s">
        <v>637</v>
      </c>
      <c r="B9975" s="425" t="s">
        <v>1229</v>
      </c>
      <c r="C9975" s="425" t="s">
        <v>639</v>
      </c>
      <c r="D9975" s="425" t="s">
        <v>663</v>
      </c>
      <c r="E9975" s="425" t="s">
        <v>704</v>
      </c>
      <c r="F9975" s="425">
        <v>528004120020</v>
      </c>
      <c r="G9975" s="425" t="s">
        <v>1631</v>
      </c>
      <c r="H9975" s="425">
        <v>583619</v>
      </c>
      <c r="I9975" s="425" t="s">
        <v>263</v>
      </c>
      <c r="J9975" s="425">
        <v>202302</v>
      </c>
      <c r="K9975" s="425">
        <v>44599</v>
      </c>
      <c r="L9975" s="425" t="s">
        <v>644</v>
      </c>
      <c r="M9975" s="425">
        <v>-30000</v>
      </c>
      <c r="N9975" s="425">
        <v>-50.98</v>
      </c>
      <c r="O9975" s="425" t="s">
        <v>645</v>
      </c>
      <c r="P9975" s="432">
        <v>-45.734999999999999</v>
      </c>
      <c r="Q9975" s="425">
        <v>30543560</v>
      </c>
      <c r="R9975" s="425" t="s">
        <v>1230</v>
      </c>
      <c r="S9975" s="425">
        <v>13487</v>
      </c>
      <c r="T9975" s="425" t="s">
        <v>4540</v>
      </c>
    </row>
    <row r="9976" spans="1:20" s="425" customFormat="1" x14ac:dyDescent="0.25">
      <c r="A9976" s="425" t="s">
        <v>637</v>
      </c>
      <c r="B9976" s="425" t="s">
        <v>1229</v>
      </c>
      <c r="C9976" s="425" t="s">
        <v>639</v>
      </c>
      <c r="D9976" s="425" t="s">
        <v>663</v>
      </c>
      <c r="E9976" s="425" t="s">
        <v>704</v>
      </c>
      <c r="F9976" s="425">
        <v>528004120020</v>
      </c>
      <c r="G9976" s="425" t="s">
        <v>1631</v>
      </c>
      <c r="H9976" s="425">
        <v>583619</v>
      </c>
      <c r="I9976" s="425" t="s">
        <v>263</v>
      </c>
      <c r="J9976" s="425">
        <v>202302</v>
      </c>
      <c r="K9976" s="425">
        <v>44599</v>
      </c>
      <c r="L9976" s="425" t="s">
        <v>644</v>
      </c>
      <c r="M9976" s="425">
        <v>-150000</v>
      </c>
      <c r="N9976" s="425">
        <v>-254.9</v>
      </c>
      <c r="O9976" s="425" t="s">
        <v>645</v>
      </c>
      <c r="P9976" s="432">
        <v>-228.67500000000001</v>
      </c>
      <c r="Q9976" s="425">
        <v>30543560</v>
      </c>
      <c r="R9976" s="425" t="s">
        <v>1230</v>
      </c>
      <c r="S9976" s="425">
        <v>13487</v>
      </c>
      <c r="T9976" s="425" t="s">
        <v>4702</v>
      </c>
    </row>
    <row r="9977" spans="1:20" s="425" customFormat="1" x14ac:dyDescent="0.25">
      <c r="A9977" s="425" t="s">
        <v>637</v>
      </c>
      <c r="B9977" s="425" t="s">
        <v>1229</v>
      </c>
      <c r="C9977" s="425" t="s">
        <v>639</v>
      </c>
      <c r="D9977" s="425" t="s">
        <v>663</v>
      </c>
      <c r="E9977" s="425" t="s">
        <v>704</v>
      </c>
      <c r="F9977" s="425">
        <v>528004120020</v>
      </c>
      <c r="G9977" s="425" t="s">
        <v>1631</v>
      </c>
      <c r="H9977" s="425">
        <v>583619</v>
      </c>
      <c r="I9977" s="425" t="s">
        <v>263</v>
      </c>
      <c r="J9977" s="425">
        <v>202302</v>
      </c>
      <c r="K9977" s="425">
        <v>44599</v>
      </c>
      <c r="L9977" s="425" t="s">
        <v>644</v>
      </c>
      <c r="M9977" s="425">
        <v>-45000</v>
      </c>
      <c r="N9977" s="425">
        <v>-76.47</v>
      </c>
      <c r="O9977" s="425" t="s">
        <v>645</v>
      </c>
      <c r="P9977" s="432">
        <v>-68.602999999999994</v>
      </c>
      <c r="Q9977" s="425">
        <v>30543560</v>
      </c>
      <c r="R9977" s="425" t="s">
        <v>1230</v>
      </c>
      <c r="S9977" s="425">
        <v>13487</v>
      </c>
      <c r="T9977" s="425" t="s">
        <v>4702</v>
      </c>
    </row>
    <row r="9978" spans="1:20" s="425" customFormat="1" x14ac:dyDescent="0.25">
      <c r="A9978" s="425" t="s">
        <v>637</v>
      </c>
      <c r="B9978" s="425" t="s">
        <v>1229</v>
      </c>
      <c r="C9978" s="425" t="s">
        <v>639</v>
      </c>
      <c r="D9978" s="425" t="s">
        <v>663</v>
      </c>
      <c r="E9978" s="425" t="s">
        <v>704</v>
      </c>
      <c r="F9978" s="425">
        <v>528004120020</v>
      </c>
      <c r="G9978" s="425" t="s">
        <v>1631</v>
      </c>
      <c r="H9978" s="425">
        <v>583619</v>
      </c>
      <c r="I9978" s="425" t="s">
        <v>263</v>
      </c>
      <c r="J9978" s="425">
        <v>202302</v>
      </c>
      <c r="K9978" s="425">
        <v>44599</v>
      </c>
      <c r="L9978" s="425" t="s">
        <v>644</v>
      </c>
      <c r="M9978" s="425">
        <v>-50000</v>
      </c>
      <c r="N9978" s="425">
        <v>-84.97</v>
      </c>
      <c r="O9978" s="425" t="s">
        <v>645</v>
      </c>
      <c r="P9978" s="432">
        <v>-76.227999999999994</v>
      </c>
      <c r="Q9978" s="425">
        <v>30543560</v>
      </c>
      <c r="R9978" s="425" t="s">
        <v>1230</v>
      </c>
      <c r="S9978" s="425">
        <v>13487</v>
      </c>
      <c r="T9978" s="425" t="s">
        <v>4541</v>
      </c>
    </row>
    <row r="9979" spans="1:20" s="425" customFormat="1" x14ac:dyDescent="0.25">
      <c r="A9979" s="425" t="s">
        <v>637</v>
      </c>
      <c r="B9979" s="425" t="s">
        <v>1229</v>
      </c>
      <c r="C9979" s="425" t="s">
        <v>639</v>
      </c>
      <c r="D9979" s="425" t="s">
        <v>663</v>
      </c>
      <c r="E9979" s="425" t="s">
        <v>704</v>
      </c>
      <c r="F9979" s="425">
        <v>528004120020</v>
      </c>
      <c r="G9979" s="425" t="s">
        <v>1631</v>
      </c>
      <c r="H9979" s="425">
        <v>583619</v>
      </c>
      <c r="I9979" s="425" t="s">
        <v>263</v>
      </c>
      <c r="J9979" s="425">
        <v>202302</v>
      </c>
      <c r="K9979" s="425">
        <v>44599</v>
      </c>
      <c r="L9979" s="425" t="s">
        <v>644</v>
      </c>
      <c r="M9979" s="425">
        <v>-50000</v>
      </c>
      <c r="N9979" s="425">
        <v>-84.97</v>
      </c>
      <c r="O9979" s="425" t="s">
        <v>645</v>
      </c>
      <c r="P9979" s="432">
        <v>-76.227999999999994</v>
      </c>
      <c r="Q9979" s="425">
        <v>30543560</v>
      </c>
      <c r="R9979" s="425" t="s">
        <v>1230</v>
      </c>
      <c r="S9979" s="425">
        <v>13487</v>
      </c>
      <c r="T9979" s="425" t="s">
        <v>4542</v>
      </c>
    </row>
    <row r="9980" spans="1:20" s="425" customFormat="1" x14ac:dyDescent="0.25">
      <c r="A9980" s="425" t="s">
        <v>637</v>
      </c>
      <c r="B9980" s="425" t="s">
        <v>1229</v>
      </c>
      <c r="C9980" s="425" t="s">
        <v>639</v>
      </c>
      <c r="D9980" s="425" t="s">
        <v>663</v>
      </c>
      <c r="E9980" s="425" t="s">
        <v>704</v>
      </c>
      <c r="F9980" s="425">
        <v>528004120020</v>
      </c>
      <c r="G9980" s="425" t="s">
        <v>1631</v>
      </c>
      <c r="H9980" s="425">
        <v>583619</v>
      </c>
      <c r="I9980" s="425" t="s">
        <v>263</v>
      </c>
      <c r="J9980" s="425">
        <v>202302</v>
      </c>
      <c r="K9980" s="425">
        <v>44599</v>
      </c>
      <c r="L9980" s="425" t="s">
        <v>644</v>
      </c>
      <c r="M9980" s="425">
        <v>-5000</v>
      </c>
      <c r="N9980" s="425">
        <v>-8.5</v>
      </c>
      <c r="O9980" s="425" t="s">
        <v>645</v>
      </c>
      <c r="P9980" s="432">
        <v>-7.6260000000000003</v>
      </c>
      <c r="Q9980" s="425">
        <v>30543560</v>
      </c>
      <c r="R9980" s="425" t="s">
        <v>1230</v>
      </c>
      <c r="S9980" s="425">
        <v>13487</v>
      </c>
      <c r="T9980" s="425" t="s">
        <v>4541</v>
      </c>
    </row>
    <row r="9981" spans="1:20" s="425" customFormat="1" x14ac:dyDescent="0.25">
      <c r="A9981" s="425" t="s">
        <v>637</v>
      </c>
      <c r="B9981" s="425" t="s">
        <v>1229</v>
      </c>
      <c r="C9981" s="425" t="s">
        <v>639</v>
      </c>
      <c r="D9981" s="425" t="s">
        <v>663</v>
      </c>
      <c r="E9981" s="425" t="s">
        <v>704</v>
      </c>
      <c r="F9981" s="425">
        <v>528004120020</v>
      </c>
      <c r="G9981" s="425" t="s">
        <v>1631</v>
      </c>
      <c r="H9981" s="425">
        <v>583619</v>
      </c>
      <c r="I9981" s="425" t="s">
        <v>263</v>
      </c>
      <c r="J9981" s="425">
        <v>202302</v>
      </c>
      <c r="K9981" s="425">
        <v>44599</v>
      </c>
      <c r="L9981" s="425" t="s">
        <v>644</v>
      </c>
      <c r="M9981" s="425">
        <v>-10000</v>
      </c>
      <c r="N9981" s="425">
        <v>-16.989999999999998</v>
      </c>
      <c r="O9981" s="425" t="s">
        <v>645</v>
      </c>
      <c r="P9981" s="432">
        <v>-15.242000000000001</v>
      </c>
      <c r="Q9981" s="425">
        <v>30543560</v>
      </c>
      <c r="R9981" s="425" t="s">
        <v>1230</v>
      </c>
      <c r="S9981" s="425">
        <v>13487</v>
      </c>
      <c r="T9981" s="425" t="s">
        <v>4543</v>
      </c>
    </row>
    <row r="9982" spans="1:20" s="425" customFormat="1" x14ac:dyDescent="0.25">
      <c r="A9982" s="425" t="s">
        <v>637</v>
      </c>
      <c r="B9982" s="425" t="s">
        <v>1229</v>
      </c>
      <c r="C9982" s="425" t="s">
        <v>639</v>
      </c>
      <c r="D9982" s="425" t="s">
        <v>663</v>
      </c>
      <c r="E9982" s="425" t="s">
        <v>704</v>
      </c>
      <c r="F9982" s="425">
        <v>528004120020</v>
      </c>
      <c r="G9982" s="425" t="s">
        <v>1631</v>
      </c>
      <c r="H9982" s="425">
        <v>583619</v>
      </c>
      <c r="I9982" s="425" t="s">
        <v>263</v>
      </c>
      <c r="J9982" s="425">
        <v>202302</v>
      </c>
      <c r="K9982" s="425">
        <v>44599</v>
      </c>
      <c r="L9982" s="425" t="s">
        <v>644</v>
      </c>
      <c r="M9982" s="425">
        <v>-4250</v>
      </c>
      <c r="N9982" s="425">
        <v>-7.22</v>
      </c>
      <c r="O9982" s="425" t="s">
        <v>645</v>
      </c>
      <c r="P9982" s="432">
        <v>-6.4770000000000003</v>
      </c>
      <c r="Q9982" s="425">
        <v>30543560</v>
      </c>
      <c r="R9982" s="425" t="s">
        <v>1230</v>
      </c>
      <c r="S9982" s="425">
        <v>13487</v>
      </c>
      <c r="T9982" s="425" t="s">
        <v>4544</v>
      </c>
    </row>
    <row r="9983" spans="1:20" s="425" customFormat="1" x14ac:dyDescent="0.25">
      <c r="A9983" s="425" t="s">
        <v>637</v>
      </c>
      <c r="B9983" s="425" t="s">
        <v>1229</v>
      </c>
      <c r="C9983" s="425" t="s">
        <v>639</v>
      </c>
      <c r="D9983" s="425" t="s">
        <v>663</v>
      </c>
      <c r="E9983" s="425" t="s">
        <v>704</v>
      </c>
      <c r="F9983" s="425">
        <v>528004120020</v>
      </c>
      <c r="G9983" s="425" t="s">
        <v>1631</v>
      </c>
      <c r="H9983" s="425">
        <v>583619</v>
      </c>
      <c r="I9983" s="425" t="s">
        <v>263</v>
      </c>
      <c r="J9983" s="425">
        <v>202302</v>
      </c>
      <c r="K9983" s="425">
        <v>44599</v>
      </c>
      <c r="L9983" s="425" t="s">
        <v>644</v>
      </c>
      <c r="M9983" s="425">
        <v>-10000</v>
      </c>
      <c r="N9983" s="425">
        <v>-16.989999999999998</v>
      </c>
      <c r="O9983" s="425" t="s">
        <v>645</v>
      </c>
      <c r="P9983" s="432">
        <v>-15.242000000000001</v>
      </c>
      <c r="Q9983" s="425">
        <v>30543560</v>
      </c>
      <c r="R9983" s="425" t="s">
        <v>1230</v>
      </c>
      <c r="S9983" s="425">
        <v>13487</v>
      </c>
      <c r="T9983" s="425" t="s">
        <v>4545</v>
      </c>
    </row>
    <row r="9984" spans="1:20" s="425" customFormat="1" x14ac:dyDescent="0.25">
      <c r="A9984" s="425" t="s">
        <v>637</v>
      </c>
      <c r="B9984" s="425" t="s">
        <v>1229</v>
      </c>
      <c r="C9984" s="425" t="s">
        <v>639</v>
      </c>
      <c r="D9984" s="425" t="s">
        <v>663</v>
      </c>
      <c r="E9984" s="425" t="s">
        <v>704</v>
      </c>
      <c r="F9984" s="425">
        <v>528004120020</v>
      </c>
      <c r="G9984" s="425" t="s">
        <v>1631</v>
      </c>
      <c r="H9984" s="425">
        <v>583619</v>
      </c>
      <c r="I9984" s="425" t="s">
        <v>263</v>
      </c>
      <c r="J9984" s="425">
        <v>202302</v>
      </c>
      <c r="K9984" s="425">
        <v>44599</v>
      </c>
      <c r="L9984" s="425" t="s">
        <v>644</v>
      </c>
      <c r="M9984" s="425">
        <v>-190000</v>
      </c>
      <c r="N9984" s="425">
        <v>-322.87</v>
      </c>
      <c r="O9984" s="425" t="s">
        <v>645</v>
      </c>
      <c r="P9984" s="432">
        <v>-289.65300000000002</v>
      </c>
      <c r="Q9984" s="425">
        <v>30543560</v>
      </c>
      <c r="R9984" s="425" t="s">
        <v>1230</v>
      </c>
      <c r="S9984" s="425">
        <v>13487</v>
      </c>
      <c r="T9984" s="425" t="s">
        <v>4546</v>
      </c>
    </row>
    <row r="9985" spans="1:20" s="425" customFormat="1" x14ac:dyDescent="0.25">
      <c r="A9985" s="425" t="s">
        <v>637</v>
      </c>
      <c r="B9985" s="425" t="s">
        <v>1229</v>
      </c>
      <c r="C9985" s="425" t="s">
        <v>639</v>
      </c>
      <c r="D9985" s="425" t="s">
        <v>663</v>
      </c>
      <c r="E9985" s="425" t="s">
        <v>704</v>
      </c>
      <c r="F9985" s="425">
        <v>528004120020</v>
      </c>
      <c r="G9985" s="425" t="s">
        <v>1631</v>
      </c>
      <c r="H9985" s="425">
        <v>583619</v>
      </c>
      <c r="I9985" s="425" t="s">
        <v>263</v>
      </c>
      <c r="J9985" s="425">
        <v>202302</v>
      </c>
      <c r="K9985" s="425">
        <v>44599</v>
      </c>
      <c r="L9985" s="425" t="s">
        <v>644</v>
      </c>
      <c r="M9985" s="425">
        <v>-50000</v>
      </c>
      <c r="N9985" s="425">
        <v>-84.97</v>
      </c>
      <c r="O9985" s="425" t="s">
        <v>645</v>
      </c>
      <c r="P9985" s="432">
        <v>-76.227999999999994</v>
      </c>
      <c r="Q9985" s="425">
        <v>30543560</v>
      </c>
      <c r="R9985" s="425" t="s">
        <v>1230</v>
      </c>
      <c r="S9985" s="425">
        <v>13487</v>
      </c>
      <c r="T9985" s="425" t="s">
        <v>4547</v>
      </c>
    </row>
    <row r="9986" spans="1:20" s="425" customFormat="1" x14ac:dyDescent="0.25">
      <c r="A9986" s="425" t="s">
        <v>637</v>
      </c>
      <c r="B9986" s="425" t="s">
        <v>1229</v>
      </c>
      <c r="C9986" s="425" t="s">
        <v>639</v>
      </c>
      <c r="D9986" s="425" t="s">
        <v>663</v>
      </c>
      <c r="E9986" s="425" t="s">
        <v>704</v>
      </c>
      <c r="F9986" s="425">
        <v>528004120020</v>
      </c>
      <c r="G9986" s="425" t="s">
        <v>1631</v>
      </c>
      <c r="H9986" s="425">
        <v>583619</v>
      </c>
      <c r="I9986" s="425" t="s">
        <v>263</v>
      </c>
      <c r="J9986" s="425">
        <v>202302</v>
      </c>
      <c r="K9986" s="425">
        <v>44599</v>
      </c>
      <c r="L9986" s="425" t="s">
        <v>644</v>
      </c>
      <c r="M9986" s="425">
        <v>-50000</v>
      </c>
      <c r="N9986" s="425">
        <v>-84.97</v>
      </c>
      <c r="O9986" s="425" t="s">
        <v>645</v>
      </c>
      <c r="P9986" s="432">
        <v>-76.227999999999994</v>
      </c>
      <c r="Q9986" s="425">
        <v>30543560</v>
      </c>
      <c r="R9986" s="425" t="s">
        <v>1230</v>
      </c>
      <c r="S9986" s="425">
        <v>13487</v>
      </c>
      <c r="T9986" s="425" t="s">
        <v>4547</v>
      </c>
    </row>
    <row r="9987" spans="1:20" s="425" customFormat="1" x14ac:dyDescent="0.25">
      <c r="A9987" s="425" t="s">
        <v>637</v>
      </c>
      <c r="B9987" s="425" t="s">
        <v>1229</v>
      </c>
      <c r="C9987" s="425" t="s">
        <v>639</v>
      </c>
      <c r="D9987" s="425" t="s">
        <v>663</v>
      </c>
      <c r="E9987" s="425" t="s">
        <v>704</v>
      </c>
      <c r="F9987" s="425">
        <v>528004120020</v>
      </c>
      <c r="G9987" s="425" t="s">
        <v>1631</v>
      </c>
      <c r="H9987" s="425">
        <v>583619</v>
      </c>
      <c r="I9987" s="425" t="s">
        <v>263</v>
      </c>
      <c r="J9987" s="425">
        <v>202302</v>
      </c>
      <c r="K9987" s="425">
        <v>44599</v>
      </c>
      <c r="L9987" s="425" t="s">
        <v>644</v>
      </c>
      <c r="M9987" s="425">
        <v>-45000</v>
      </c>
      <c r="N9987" s="425">
        <v>-76.47</v>
      </c>
      <c r="O9987" s="425" t="s">
        <v>645</v>
      </c>
      <c r="P9987" s="432">
        <v>-68.602999999999994</v>
      </c>
      <c r="Q9987" s="425">
        <v>30543560</v>
      </c>
      <c r="R9987" s="425" t="s">
        <v>1230</v>
      </c>
      <c r="S9987" s="425">
        <v>13487</v>
      </c>
      <c r="T9987" s="425" t="s">
        <v>4548</v>
      </c>
    </row>
    <row r="9988" spans="1:20" s="425" customFormat="1" x14ac:dyDescent="0.25">
      <c r="A9988" s="425" t="s">
        <v>637</v>
      </c>
      <c r="B9988" s="425" t="s">
        <v>1229</v>
      </c>
      <c r="C9988" s="425" t="s">
        <v>639</v>
      </c>
      <c r="D9988" s="425" t="s">
        <v>663</v>
      </c>
      <c r="E9988" s="425" t="s">
        <v>704</v>
      </c>
      <c r="F9988" s="425">
        <v>528004120020</v>
      </c>
      <c r="G9988" s="425" t="s">
        <v>1631</v>
      </c>
      <c r="H9988" s="425">
        <v>583619</v>
      </c>
      <c r="I9988" s="425" t="s">
        <v>263</v>
      </c>
      <c r="J9988" s="425">
        <v>202302</v>
      </c>
      <c r="K9988" s="425">
        <v>44599</v>
      </c>
      <c r="L9988" s="425" t="s">
        <v>644</v>
      </c>
      <c r="M9988" s="425">
        <v>-150000</v>
      </c>
      <c r="N9988" s="425">
        <v>-254.9</v>
      </c>
      <c r="O9988" s="425" t="s">
        <v>645</v>
      </c>
      <c r="P9988" s="432">
        <v>-228.67500000000001</v>
      </c>
      <c r="Q9988" s="425">
        <v>30543560</v>
      </c>
      <c r="R9988" s="425" t="s">
        <v>1230</v>
      </c>
      <c r="S9988" s="425">
        <v>13487</v>
      </c>
      <c r="T9988" s="425" t="s">
        <v>4549</v>
      </c>
    </row>
    <row r="9989" spans="1:20" s="425" customFormat="1" x14ac:dyDescent="0.25">
      <c r="A9989" s="425" t="s">
        <v>637</v>
      </c>
      <c r="B9989" s="425" t="s">
        <v>1229</v>
      </c>
      <c r="C9989" s="425" t="s">
        <v>639</v>
      </c>
      <c r="D9989" s="425" t="s">
        <v>663</v>
      </c>
      <c r="E9989" s="425" t="s">
        <v>704</v>
      </c>
      <c r="F9989" s="425">
        <v>528004120020</v>
      </c>
      <c r="G9989" s="425" t="s">
        <v>1631</v>
      </c>
      <c r="H9989" s="425">
        <v>583619</v>
      </c>
      <c r="I9989" s="425" t="s">
        <v>263</v>
      </c>
      <c r="J9989" s="425">
        <v>202302</v>
      </c>
      <c r="K9989" s="425">
        <v>44599</v>
      </c>
      <c r="L9989" s="425" t="s">
        <v>644</v>
      </c>
      <c r="M9989" s="425">
        <v>-150000</v>
      </c>
      <c r="N9989" s="425">
        <v>-254.9</v>
      </c>
      <c r="O9989" s="425" t="s">
        <v>645</v>
      </c>
      <c r="P9989" s="432">
        <v>-228.67500000000001</v>
      </c>
      <c r="Q9989" s="425">
        <v>30543560</v>
      </c>
      <c r="R9989" s="425" t="s">
        <v>1230</v>
      </c>
      <c r="S9989" s="425">
        <v>13487</v>
      </c>
      <c r="T9989" s="425" t="s">
        <v>4549</v>
      </c>
    </row>
    <row r="9990" spans="1:20" s="425" customFormat="1" x14ac:dyDescent="0.25">
      <c r="A9990" s="425" t="s">
        <v>637</v>
      </c>
      <c r="B9990" s="425" t="s">
        <v>1229</v>
      </c>
      <c r="C9990" s="425" t="s">
        <v>639</v>
      </c>
      <c r="D9990" s="425" t="s">
        <v>663</v>
      </c>
      <c r="E9990" s="425" t="s">
        <v>704</v>
      </c>
      <c r="F9990" s="425">
        <v>528004120020</v>
      </c>
      <c r="G9990" s="425" t="s">
        <v>1631</v>
      </c>
      <c r="H9990" s="425">
        <v>583619</v>
      </c>
      <c r="I9990" s="425" t="s">
        <v>263</v>
      </c>
      <c r="J9990" s="425">
        <v>202302</v>
      </c>
      <c r="K9990" s="425">
        <v>44599</v>
      </c>
      <c r="L9990" s="425" t="s">
        <v>644</v>
      </c>
      <c r="M9990" s="425">
        <v>-25000</v>
      </c>
      <c r="N9990" s="425">
        <v>-42.48</v>
      </c>
      <c r="O9990" s="425" t="s">
        <v>645</v>
      </c>
      <c r="P9990" s="432">
        <v>-38.11</v>
      </c>
      <c r="Q9990" s="425">
        <v>30543560</v>
      </c>
      <c r="R9990" s="425" t="s">
        <v>1230</v>
      </c>
      <c r="S9990" s="425">
        <v>13487</v>
      </c>
      <c r="T9990" s="425" t="s">
        <v>4550</v>
      </c>
    </row>
    <row r="9991" spans="1:20" s="425" customFormat="1" x14ac:dyDescent="0.25">
      <c r="A9991" s="425" t="s">
        <v>637</v>
      </c>
      <c r="B9991" s="425" t="s">
        <v>1229</v>
      </c>
      <c r="C9991" s="425" t="s">
        <v>639</v>
      </c>
      <c r="D9991" s="425" t="s">
        <v>663</v>
      </c>
      <c r="E9991" s="425" t="s">
        <v>704</v>
      </c>
      <c r="F9991" s="425">
        <v>528004120020</v>
      </c>
      <c r="G9991" s="425" t="s">
        <v>1631</v>
      </c>
      <c r="H9991" s="425">
        <v>583619</v>
      </c>
      <c r="I9991" s="425" t="s">
        <v>263</v>
      </c>
      <c r="J9991" s="425">
        <v>202302</v>
      </c>
      <c r="K9991" s="425">
        <v>44599</v>
      </c>
      <c r="L9991" s="425" t="s">
        <v>644</v>
      </c>
      <c r="M9991" s="425">
        <v>-30000</v>
      </c>
      <c r="N9991" s="425">
        <v>-50.98</v>
      </c>
      <c r="O9991" s="425" t="s">
        <v>645</v>
      </c>
      <c r="P9991" s="432">
        <v>-45.734999999999999</v>
      </c>
      <c r="Q9991" s="425">
        <v>30543560</v>
      </c>
      <c r="R9991" s="425" t="s">
        <v>1230</v>
      </c>
      <c r="S9991" s="425">
        <v>13487</v>
      </c>
      <c r="T9991" s="425" t="s">
        <v>4551</v>
      </c>
    </row>
    <row r="9992" spans="1:20" s="425" customFormat="1" x14ac:dyDescent="0.25">
      <c r="A9992" s="425" t="s">
        <v>637</v>
      </c>
      <c r="B9992" s="425" t="s">
        <v>1229</v>
      </c>
      <c r="C9992" s="425" t="s">
        <v>639</v>
      </c>
      <c r="D9992" s="425" t="s">
        <v>663</v>
      </c>
      <c r="E9992" s="425" t="s">
        <v>704</v>
      </c>
      <c r="F9992" s="425">
        <v>528004120020</v>
      </c>
      <c r="G9992" s="425" t="s">
        <v>1631</v>
      </c>
      <c r="H9992" s="425">
        <v>583619</v>
      </c>
      <c r="I9992" s="425" t="s">
        <v>263</v>
      </c>
      <c r="J9992" s="425">
        <v>202302</v>
      </c>
      <c r="K9992" s="425">
        <v>44599</v>
      </c>
      <c r="L9992" s="425" t="s">
        <v>644</v>
      </c>
      <c r="M9992" s="425">
        <v>-45000</v>
      </c>
      <c r="N9992" s="425">
        <v>-76.47</v>
      </c>
      <c r="O9992" s="425" t="s">
        <v>645</v>
      </c>
      <c r="P9992" s="432">
        <v>-68.602999999999994</v>
      </c>
      <c r="Q9992" s="425">
        <v>30543560</v>
      </c>
      <c r="R9992" s="425" t="s">
        <v>1230</v>
      </c>
      <c r="S9992" s="425">
        <v>13487</v>
      </c>
      <c r="T9992" s="425" t="s">
        <v>4703</v>
      </c>
    </row>
    <row r="9993" spans="1:20" s="425" customFormat="1" x14ac:dyDescent="0.25">
      <c r="A9993" s="425" t="s">
        <v>637</v>
      </c>
      <c r="B9993" s="425" t="s">
        <v>1229</v>
      </c>
      <c r="C9993" s="425" t="s">
        <v>639</v>
      </c>
      <c r="D9993" s="425" t="s">
        <v>663</v>
      </c>
      <c r="E9993" s="425" t="s">
        <v>704</v>
      </c>
      <c r="F9993" s="425">
        <v>528004120020</v>
      </c>
      <c r="G9993" s="425" t="s">
        <v>1631</v>
      </c>
      <c r="H9993" s="425">
        <v>583619</v>
      </c>
      <c r="I9993" s="425" t="s">
        <v>263</v>
      </c>
      <c r="J9993" s="425">
        <v>202302</v>
      </c>
      <c r="K9993" s="425">
        <v>44599</v>
      </c>
      <c r="L9993" s="425" t="s">
        <v>644</v>
      </c>
      <c r="M9993" s="425">
        <v>-11250</v>
      </c>
      <c r="N9993" s="425">
        <v>-19.12</v>
      </c>
      <c r="O9993" s="425" t="s">
        <v>645</v>
      </c>
      <c r="P9993" s="432">
        <v>-17.152999999999999</v>
      </c>
      <c r="Q9993" s="425">
        <v>30543560</v>
      </c>
      <c r="R9993" s="425" t="s">
        <v>1230</v>
      </c>
      <c r="S9993" s="425">
        <v>13487</v>
      </c>
      <c r="T9993" s="425" t="s">
        <v>4552</v>
      </c>
    </row>
    <row r="9994" spans="1:20" s="425" customFormat="1" x14ac:dyDescent="0.25">
      <c r="A9994" s="425" t="s">
        <v>637</v>
      </c>
      <c r="B9994" s="425" t="s">
        <v>1229</v>
      </c>
      <c r="C9994" s="425" t="s">
        <v>639</v>
      </c>
      <c r="D9994" s="425" t="s">
        <v>663</v>
      </c>
      <c r="E9994" s="425" t="s">
        <v>704</v>
      </c>
      <c r="F9994" s="425">
        <v>528004120020</v>
      </c>
      <c r="G9994" s="425" t="s">
        <v>1631</v>
      </c>
      <c r="H9994" s="425">
        <v>583619</v>
      </c>
      <c r="I9994" s="425" t="s">
        <v>263</v>
      </c>
      <c r="J9994" s="425">
        <v>202302</v>
      </c>
      <c r="K9994" s="425">
        <v>44599</v>
      </c>
      <c r="L9994" s="425" t="s">
        <v>644</v>
      </c>
      <c r="M9994" s="425">
        <v>-30000</v>
      </c>
      <c r="N9994" s="425">
        <v>-50.98</v>
      </c>
      <c r="O9994" s="425" t="s">
        <v>645</v>
      </c>
      <c r="P9994" s="432">
        <v>-45.734999999999999</v>
      </c>
      <c r="Q9994" s="425">
        <v>30543560</v>
      </c>
      <c r="R9994" s="425" t="s">
        <v>1230</v>
      </c>
      <c r="S9994" s="425">
        <v>13487</v>
      </c>
      <c r="T9994" s="425" t="s">
        <v>4553</v>
      </c>
    </row>
    <row r="9995" spans="1:20" s="425" customFormat="1" x14ac:dyDescent="0.25">
      <c r="A9995" s="425" t="s">
        <v>637</v>
      </c>
      <c r="B9995" s="425" t="s">
        <v>1229</v>
      </c>
      <c r="C9995" s="425" t="s">
        <v>639</v>
      </c>
      <c r="D9995" s="425" t="s">
        <v>663</v>
      </c>
      <c r="E9995" s="425" t="s">
        <v>704</v>
      </c>
      <c r="F9995" s="425">
        <v>528004120020</v>
      </c>
      <c r="G9995" s="425" t="s">
        <v>1631</v>
      </c>
      <c r="H9995" s="425">
        <v>583619</v>
      </c>
      <c r="I9995" s="425" t="s">
        <v>263</v>
      </c>
      <c r="J9995" s="425">
        <v>202302</v>
      </c>
      <c r="K9995" s="425">
        <v>44599</v>
      </c>
      <c r="L9995" s="425" t="s">
        <v>644</v>
      </c>
      <c r="M9995" s="425">
        <v>-20000</v>
      </c>
      <c r="N9995" s="425">
        <v>-33.99</v>
      </c>
      <c r="O9995" s="425" t="s">
        <v>645</v>
      </c>
      <c r="P9995" s="432">
        <v>-30.492999999999999</v>
      </c>
      <c r="Q9995" s="425">
        <v>30543560</v>
      </c>
      <c r="R9995" s="425" t="s">
        <v>1230</v>
      </c>
      <c r="S9995" s="425">
        <v>13487</v>
      </c>
      <c r="T9995" s="425" t="s">
        <v>4554</v>
      </c>
    </row>
    <row r="9996" spans="1:20" s="425" customFormat="1" x14ac:dyDescent="0.25">
      <c r="A9996" s="425" t="s">
        <v>637</v>
      </c>
      <c r="B9996" s="425" t="s">
        <v>1229</v>
      </c>
      <c r="C9996" s="425" t="s">
        <v>639</v>
      </c>
      <c r="D9996" s="425" t="s">
        <v>663</v>
      </c>
      <c r="E9996" s="425" t="s">
        <v>704</v>
      </c>
      <c r="F9996" s="425">
        <v>528004120020</v>
      </c>
      <c r="G9996" s="425" t="s">
        <v>1631</v>
      </c>
      <c r="H9996" s="425">
        <v>583619</v>
      </c>
      <c r="I9996" s="425" t="s">
        <v>263</v>
      </c>
      <c r="J9996" s="425">
        <v>202302</v>
      </c>
      <c r="K9996" s="425">
        <v>44599</v>
      </c>
      <c r="L9996" s="425" t="s">
        <v>644</v>
      </c>
      <c r="M9996" s="425">
        <v>-15000</v>
      </c>
      <c r="N9996" s="425">
        <v>-25.49</v>
      </c>
      <c r="O9996" s="425" t="s">
        <v>645</v>
      </c>
      <c r="P9996" s="432">
        <v>-22.867999999999999</v>
      </c>
      <c r="Q9996" s="425">
        <v>30543560</v>
      </c>
      <c r="R9996" s="425" t="s">
        <v>1230</v>
      </c>
      <c r="S9996" s="425">
        <v>13487</v>
      </c>
      <c r="T9996" s="425" t="s">
        <v>4555</v>
      </c>
    </row>
    <row r="9997" spans="1:20" s="425" customFormat="1" x14ac:dyDescent="0.25">
      <c r="A9997" s="425" t="s">
        <v>637</v>
      </c>
      <c r="B9997" s="425" t="s">
        <v>1229</v>
      </c>
      <c r="C9997" s="425" t="s">
        <v>639</v>
      </c>
      <c r="D9997" s="425" t="s">
        <v>663</v>
      </c>
      <c r="E9997" s="425" t="s">
        <v>704</v>
      </c>
      <c r="F9997" s="425">
        <v>528004120020</v>
      </c>
      <c r="G9997" s="425" t="s">
        <v>1631</v>
      </c>
      <c r="H9997" s="425">
        <v>583619</v>
      </c>
      <c r="I9997" s="425" t="s">
        <v>263</v>
      </c>
      <c r="J9997" s="425">
        <v>202302</v>
      </c>
      <c r="K9997" s="425">
        <v>44599</v>
      </c>
      <c r="L9997" s="425" t="s">
        <v>644</v>
      </c>
      <c r="M9997" s="425">
        <v>-10000</v>
      </c>
      <c r="N9997" s="425">
        <v>-16.989999999999998</v>
      </c>
      <c r="O9997" s="425" t="s">
        <v>645</v>
      </c>
      <c r="P9997" s="432">
        <v>-15.242000000000001</v>
      </c>
      <c r="Q9997" s="425">
        <v>30543560</v>
      </c>
      <c r="R9997" s="425" t="s">
        <v>1230</v>
      </c>
      <c r="S9997" s="425">
        <v>13487</v>
      </c>
      <c r="T9997" s="425" t="s">
        <v>4556</v>
      </c>
    </row>
    <row r="9998" spans="1:20" s="425" customFormat="1" x14ac:dyDescent="0.25">
      <c r="A9998" s="425" t="s">
        <v>637</v>
      </c>
      <c r="B9998" s="425" t="s">
        <v>1229</v>
      </c>
      <c r="C9998" s="425" t="s">
        <v>639</v>
      </c>
      <c r="D9998" s="425" t="s">
        <v>663</v>
      </c>
      <c r="E9998" s="425" t="s">
        <v>704</v>
      </c>
      <c r="F9998" s="425">
        <v>528004120020</v>
      </c>
      <c r="G9998" s="425" t="s">
        <v>1631</v>
      </c>
      <c r="H9998" s="425">
        <v>583619</v>
      </c>
      <c r="I9998" s="425" t="s">
        <v>263</v>
      </c>
      <c r="J9998" s="425">
        <v>202302</v>
      </c>
      <c r="K9998" s="425">
        <v>44599</v>
      </c>
      <c r="L9998" s="425" t="s">
        <v>644</v>
      </c>
      <c r="M9998" s="425">
        <v>-10000</v>
      </c>
      <c r="N9998" s="425">
        <v>-16.989999999999998</v>
      </c>
      <c r="O9998" s="425" t="s">
        <v>645</v>
      </c>
      <c r="P9998" s="432">
        <v>-15.242000000000001</v>
      </c>
      <c r="Q9998" s="425">
        <v>30543560</v>
      </c>
      <c r="R9998" s="425" t="s">
        <v>1230</v>
      </c>
      <c r="S9998" s="425">
        <v>13487</v>
      </c>
      <c r="T9998" s="425" t="s">
        <v>4557</v>
      </c>
    </row>
    <row r="9999" spans="1:20" s="425" customFormat="1" x14ac:dyDescent="0.25">
      <c r="A9999" s="425" t="s">
        <v>637</v>
      </c>
      <c r="B9999" s="425" t="s">
        <v>1229</v>
      </c>
      <c r="C9999" s="425" t="s">
        <v>639</v>
      </c>
      <c r="D9999" s="425" t="s">
        <v>663</v>
      </c>
      <c r="E9999" s="425" t="s">
        <v>704</v>
      </c>
      <c r="F9999" s="425">
        <v>528004120020</v>
      </c>
      <c r="G9999" s="425" t="s">
        <v>1631</v>
      </c>
      <c r="H9999" s="425">
        <v>583619</v>
      </c>
      <c r="I9999" s="425" t="s">
        <v>263</v>
      </c>
      <c r="J9999" s="425">
        <v>202302</v>
      </c>
      <c r="K9999" s="425">
        <v>44599</v>
      </c>
      <c r="L9999" s="425" t="s">
        <v>644</v>
      </c>
      <c r="M9999" s="425">
        <v>-15000</v>
      </c>
      <c r="N9999" s="425">
        <v>-25.49</v>
      </c>
      <c r="O9999" s="425" t="s">
        <v>645</v>
      </c>
      <c r="P9999" s="432">
        <v>-22.867999999999999</v>
      </c>
      <c r="Q9999" s="425">
        <v>30543560</v>
      </c>
      <c r="R9999" s="425" t="s">
        <v>1230</v>
      </c>
      <c r="S9999" s="425">
        <v>13487</v>
      </c>
      <c r="T9999" s="425" t="s">
        <v>4704</v>
      </c>
    </row>
    <row r="10000" spans="1:20" s="425" customFormat="1" x14ac:dyDescent="0.25">
      <c r="A10000" s="425" t="s">
        <v>637</v>
      </c>
      <c r="B10000" s="425" t="s">
        <v>1229</v>
      </c>
      <c r="C10000" s="425" t="s">
        <v>639</v>
      </c>
      <c r="D10000" s="425" t="s">
        <v>663</v>
      </c>
      <c r="E10000" s="425" t="s">
        <v>704</v>
      </c>
      <c r="F10000" s="425">
        <v>528004120020</v>
      </c>
      <c r="G10000" s="425" t="s">
        <v>1631</v>
      </c>
      <c r="H10000" s="425">
        <v>583619</v>
      </c>
      <c r="I10000" s="425" t="s">
        <v>263</v>
      </c>
      <c r="J10000" s="425">
        <v>202302</v>
      </c>
      <c r="K10000" s="425">
        <v>44599</v>
      </c>
      <c r="L10000" s="425" t="s">
        <v>644</v>
      </c>
      <c r="M10000" s="425">
        <v>-60000</v>
      </c>
      <c r="N10000" s="425">
        <v>-101.96</v>
      </c>
      <c r="O10000" s="425" t="s">
        <v>645</v>
      </c>
      <c r="P10000" s="432">
        <v>-91.47</v>
      </c>
      <c r="Q10000" s="425">
        <v>30543560</v>
      </c>
      <c r="R10000" s="425" t="s">
        <v>1230</v>
      </c>
      <c r="S10000" s="425">
        <v>13487</v>
      </c>
      <c r="T10000" s="425" t="s">
        <v>4558</v>
      </c>
    </row>
    <row r="10001" spans="1:20" s="425" customFormat="1" x14ac:dyDescent="0.25">
      <c r="A10001" s="425" t="s">
        <v>637</v>
      </c>
      <c r="B10001" s="425" t="s">
        <v>1229</v>
      </c>
      <c r="C10001" s="425" t="s">
        <v>639</v>
      </c>
      <c r="D10001" s="425" t="s">
        <v>663</v>
      </c>
      <c r="E10001" s="425" t="s">
        <v>704</v>
      </c>
      <c r="F10001" s="425">
        <v>528004120020</v>
      </c>
      <c r="G10001" s="425" t="s">
        <v>1631</v>
      </c>
      <c r="H10001" s="425">
        <v>583619</v>
      </c>
      <c r="I10001" s="425" t="s">
        <v>263</v>
      </c>
      <c r="J10001" s="425">
        <v>202302</v>
      </c>
      <c r="K10001" s="425">
        <v>44599</v>
      </c>
      <c r="L10001" s="425" t="s">
        <v>644</v>
      </c>
      <c r="M10001" s="425">
        <v>-180000</v>
      </c>
      <c r="N10001" s="425">
        <v>-305.88</v>
      </c>
      <c r="O10001" s="425" t="s">
        <v>645</v>
      </c>
      <c r="P10001" s="432">
        <v>-274.411</v>
      </c>
      <c r="Q10001" s="425">
        <v>30543560</v>
      </c>
      <c r="R10001" s="425" t="s">
        <v>1230</v>
      </c>
      <c r="S10001" s="425">
        <v>13487</v>
      </c>
      <c r="T10001" s="425" t="s">
        <v>4559</v>
      </c>
    </row>
    <row r="10002" spans="1:20" s="425" customFormat="1" x14ac:dyDescent="0.25">
      <c r="A10002" s="425" t="s">
        <v>637</v>
      </c>
      <c r="B10002" s="425" t="s">
        <v>1229</v>
      </c>
      <c r="C10002" s="425" t="s">
        <v>639</v>
      </c>
      <c r="D10002" s="425" t="s">
        <v>663</v>
      </c>
      <c r="E10002" s="425" t="s">
        <v>704</v>
      </c>
      <c r="F10002" s="425">
        <v>528004120020</v>
      </c>
      <c r="G10002" s="425" t="s">
        <v>1631</v>
      </c>
      <c r="H10002" s="425">
        <v>583619</v>
      </c>
      <c r="I10002" s="425" t="s">
        <v>263</v>
      </c>
      <c r="J10002" s="425">
        <v>202302</v>
      </c>
      <c r="K10002" s="425">
        <v>44599</v>
      </c>
      <c r="L10002" s="425" t="s">
        <v>644</v>
      </c>
      <c r="M10002" s="425">
        <v>-180000</v>
      </c>
      <c r="N10002" s="425">
        <v>-305.88</v>
      </c>
      <c r="O10002" s="425" t="s">
        <v>645</v>
      </c>
      <c r="P10002" s="432">
        <v>-274.411</v>
      </c>
      <c r="Q10002" s="425">
        <v>30543560</v>
      </c>
      <c r="R10002" s="425" t="s">
        <v>1230</v>
      </c>
      <c r="S10002" s="425">
        <v>13487</v>
      </c>
      <c r="T10002" s="425" t="s">
        <v>4560</v>
      </c>
    </row>
    <row r="10003" spans="1:20" s="425" customFormat="1" x14ac:dyDescent="0.25">
      <c r="A10003" s="425" t="s">
        <v>637</v>
      </c>
      <c r="B10003" s="425" t="s">
        <v>1229</v>
      </c>
      <c r="C10003" s="425" t="s">
        <v>639</v>
      </c>
      <c r="D10003" s="425" t="s">
        <v>663</v>
      </c>
      <c r="E10003" s="425" t="s">
        <v>704</v>
      </c>
      <c r="F10003" s="425">
        <v>528004120020</v>
      </c>
      <c r="G10003" s="425" t="s">
        <v>1631</v>
      </c>
      <c r="H10003" s="425">
        <v>583619</v>
      </c>
      <c r="I10003" s="425" t="s">
        <v>263</v>
      </c>
      <c r="J10003" s="425">
        <v>202302</v>
      </c>
      <c r="K10003" s="425">
        <v>44599</v>
      </c>
      <c r="L10003" s="425" t="s">
        <v>644</v>
      </c>
      <c r="M10003" s="425">
        <v>-180000</v>
      </c>
      <c r="N10003" s="425">
        <v>-305.88</v>
      </c>
      <c r="O10003" s="425" t="s">
        <v>645</v>
      </c>
      <c r="P10003" s="432">
        <v>-274.411</v>
      </c>
      <c r="Q10003" s="425">
        <v>30543560</v>
      </c>
      <c r="R10003" s="425" t="s">
        <v>1230</v>
      </c>
      <c r="S10003" s="425">
        <v>13487</v>
      </c>
      <c r="T10003" s="425" t="s">
        <v>4561</v>
      </c>
    </row>
    <row r="10004" spans="1:20" s="425" customFormat="1" x14ac:dyDescent="0.25">
      <c r="A10004" s="425" t="s">
        <v>637</v>
      </c>
      <c r="B10004" s="425" t="s">
        <v>1229</v>
      </c>
      <c r="C10004" s="425" t="s">
        <v>639</v>
      </c>
      <c r="D10004" s="425" t="s">
        <v>663</v>
      </c>
      <c r="E10004" s="425" t="s">
        <v>704</v>
      </c>
      <c r="F10004" s="425">
        <v>528004120020</v>
      </c>
      <c r="G10004" s="425" t="s">
        <v>1631</v>
      </c>
      <c r="H10004" s="425">
        <v>583619</v>
      </c>
      <c r="I10004" s="425" t="s">
        <v>263</v>
      </c>
      <c r="J10004" s="425">
        <v>202302</v>
      </c>
      <c r="K10004" s="425">
        <v>44599</v>
      </c>
      <c r="L10004" s="425" t="s">
        <v>644</v>
      </c>
      <c r="M10004" s="425">
        <v>-486000</v>
      </c>
      <c r="N10004" s="425">
        <v>-825.87</v>
      </c>
      <c r="O10004" s="425" t="s">
        <v>645</v>
      </c>
      <c r="P10004" s="432">
        <v>-740.90300000000002</v>
      </c>
      <c r="Q10004" s="425">
        <v>30543560</v>
      </c>
      <c r="R10004" s="425" t="s">
        <v>1230</v>
      </c>
      <c r="S10004" s="425">
        <v>13487</v>
      </c>
      <c r="T10004" s="425" t="s">
        <v>4562</v>
      </c>
    </row>
    <row r="10005" spans="1:20" s="425" customFormat="1" x14ac:dyDescent="0.25">
      <c r="A10005" s="425" t="s">
        <v>637</v>
      </c>
      <c r="B10005" s="425" t="s">
        <v>1229</v>
      </c>
      <c r="C10005" s="425" t="s">
        <v>639</v>
      </c>
      <c r="D10005" s="425" t="s">
        <v>663</v>
      </c>
      <c r="E10005" s="425" t="s">
        <v>704</v>
      </c>
      <c r="F10005" s="425">
        <v>528004120020</v>
      </c>
      <c r="G10005" s="425" t="s">
        <v>1631</v>
      </c>
      <c r="H10005" s="425">
        <v>583619</v>
      </c>
      <c r="I10005" s="425" t="s">
        <v>263</v>
      </c>
      <c r="J10005" s="425">
        <v>202302</v>
      </c>
      <c r="K10005" s="425">
        <v>44599</v>
      </c>
      <c r="L10005" s="425" t="s">
        <v>644</v>
      </c>
      <c r="M10005" s="425">
        <v>-11250</v>
      </c>
      <c r="N10005" s="425">
        <v>-19.12</v>
      </c>
      <c r="O10005" s="425" t="s">
        <v>645</v>
      </c>
      <c r="P10005" s="432">
        <v>-17.152999999999999</v>
      </c>
      <c r="Q10005" s="425">
        <v>30543560</v>
      </c>
      <c r="R10005" s="425" t="s">
        <v>1230</v>
      </c>
      <c r="S10005" s="425">
        <v>13487</v>
      </c>
      <c r="T10005" s="425" t="s">
        <v>4563</v>
      </c>
    </row>
    <row r="10006" spans="1:20" s="425" customFormat="1" x14ac:dyDescent="0.25">
      <c r="A10006" s="425" t="s">
        <v>637</v>
      </c>
      <c r="B10006" s="425" t="s">
        <v>1229</v>
      </c>
      <c r="C10006" s="425" t="s">
        <v>639</v>
      </c>
      <c r="D10006" s="425" t="s">
        <v>663</v>
      </c>
      <c r="E10006" s="425" t="s">
        <v>704</v>
      </c>
      <c r="F10006" s="425">
        <v>528004120020</v>
      </c>
      <c r="G10006" s="425" t="s">
        <v>1631</v>
      </c>
      <c r="H10006" s="425">
        <v>583619</v>
      </c>
      <c r="I10006" s="425" t="s">
        <v>263</v>
      </c>
      <c r="J10006" s="425">
        <v>202302</v>
      </c>
      <c r="K10006" s="425">
        <v>44599</v>
      </c>
      <c r="L10006" s="425" t="s">
        <v>644</v>
      </c>
      <c r="M10006" s="425">
        <v>-213750</v>
      </c>
      <c r="N10006" s="425">
        <v>-363.23</v>
      </c>
      <c r="O10006" s="425" t="s">
        <v>645</v>
      </c>
      <c r="P10006" s="432">
        <v>-325.86</v>
      </c>
      <c r="Q10006" s="425">
        <v>30543560</v>
      </c>
      <c r="R10006" s="425" t="s">
        <v>1230</v>
      </c>
      <c r="S10006" s="425">
        <v>13487</v>
      </c>
      <c r="T10006" s="425" t="s">
        <v>4564</v>
      </c>
    </row>
    <row r="10007" spans="1:20" s="425" customFormat="1" x14ac:dyDescent="0.25">
      <c r="A10007" s="425" t="s">
        <v>637</v>
      </c>
      <c r="B10007" s="425" t="s">
        <v>1229</v>
      </c>
      <c r="C10007" s="425" t="s">
        <v>639</v>
      </c>
      <c r="D10007" s="425" t="s">
        <v>663</v>
      </c>
      <c r="E10007" s="425" t="s">
        <v>704</v>
      </c>
      <c r="F10007" s="425">
        <v>528004120026</v>
      </c>
      <c r="G10007" s="425" t="s">
        <v>1241</v>
      </c>
      <c r="H10007" s="425">
        <v>583625</v>
      </c>
      <c r="I10007" s="425" t="s">
        <v>303</v>
      </c>
      <c r="J10007" s="425">
        <v>202302</v>
      </c>
      <c r="K10007" s="425">
        <v>44599</v>
      </c>
      <c r="L10007" s="425" t="s">
        <v>644</v>
      </c>
      <c r="M10007" s="425">
        <v>-12000</v>
      </c>
      <c r="N10007" s="425">
        <v>-20.39</v>
      </c>
      <c r="O10007" s="425" t="s">
        <v>645</v>
      </c>
      <c r="P10007" s="432">
        <v>-18.292000000000002</v>
      </c>
      <c r="Q10007" s="425">
        <v>30543560</v>
      </c>
      <c r="R10007" s="425" t="s">
        <v>1230</v>
      </c>
      <c r="S10007" s="425">
        <v>13487</v>
      </c>
      <c r="T10007" s="425" t="s">
        <v>4352</v>
      </c>
    </row>
    <row r="10008" spans="1:20" s="425" customFormat="1" x14ac:dyDescent="0.25">
      <c r="A10008" s="425" t="s">
        <v>637</v>
      </c>
      <c r="B10008" s="425" t="s">
        <v>1229</v>
      </c>
      <c r="C10008" s="425" t="s">
        <v>639</v>
      </c>
      <c r="D10008" s="425" t="s">
        <v>663</v>
      </c>
      <c r="E10008" s="425" t="s">
        <v>704</v>
      </c>
      <c r="F10008" s="425">
        <v>528004120026</v>
      </c>
      <c r="G10008" s="425" t="s">
        <v>1241</v>
      </c>
      <c r="H10008" s="425">
        <v>583625</v>
      </c>
      <c r="I10008" s="425" t="s">
        <v>303</v>
      </c>
      <c r="J10008" s="425">
        <v>202302</v>
      </c>
      <c r="K10008" s="425">
        <v>44599</v>
      </c>
      <c r="L10008" s="425" t="s">
        <v>644</v>
      </c>
      <c r="M10008" s="425">
        <v>-228000</v>
      </c>
      <c r="N10008" s="425">
        <v>-387.44</v>
      </c>
      <c r="O10008" s="425" t="s">
        <v>645</v>
      </c>
      <c r="P10008" s="432">
        <v>-347.58</v>
      </c>
      <c r="Q10008" s="425">
        <v>30543560</v>
      </c>
      <c r="R10008" s="425" t="s">
        <v>1230</v>
      </c>
      <c r="S10008" s="425">
        <v>13487</v>
      </c>
      <c r="T10008" s="425" t="s">
        <v>4705</v>
      </c>
    </row>
    <row r="10009" spans="1:20" s="425" customFormat="1" x14ac:dyDescent="0.25">
      <c r="A10009" s="425" t="s">
        <v>637</v>
      </c>
      <c r="B10009" s="425" t="s">
        <v>1229</v>
      </c>
      <c r="C10009" s="425" t="s">
        <v>639</v>
      </c>
      <c r="D10009" s="425" t="s">
        <v>663</v>
      </c>
      <c r="E10009" s="425" t="s">
        <v>704</v>
      </c>
      <c r="F10009" s="425">
        <v>528004120026</v>
      </c>
      <c r="G10009" s="425" t="s">
        <v>1241</v>
      </c>
      <c r="H10009" s="425">
        <v>583625</v>
      </c>
      <c r="I10009" s="425" t="s">
        <v>303</v>
      </c>
      <c r="J10009" s="425">
        <v>202302</v>
      </c>
      <c r="K10009" s="425">
        <v>44599</v>
      </c>
      <c r="L10009" s="425" t="s">
        <v>644</v>
      </c>
      <c r="M10009" s="425">
        <v>-9000</v>
      </c>
      <c r="N10009" s="425">
        <v>-15.29</v>
      </c>
      <c r="O10009" s="425" t="s">
        <v>645</v>
      </c>
      <c r="P10009" s="432">
        <v>-13.717000000000001</v>
      </c>
      <c r="Q10009" s="425">
        <v>30543560</v>
      </c>
      <c r="R10009" s="425" t="s">
        <v>1230</v>
      </c>
      <c r="S10009" s="425">
        <v>13487</v>
      </c>
      <c r="T10009" s="425" t="s">
        <v>4353</v>
      </c>
    </row>
    <row r="10010" spans="1:20" s="425" customFormat="1" x14ac:dyDescent="0.25">
      <c r="A10010" s="425" t="s">
        <v>637</v>
      </c>
      <c r="B10010" s="425" t="s">
        <v>1229</v>
      </c>
      <c r="C10010" s="425" t="s">
        <v>639</v>
      </c>
      <c r="D10010" s="425" t="s">
        <v>663</v>
      </c>
      <c r="E10010" s="425" t="s">
        <v>704</v>
      </c>
      <c r="F10010" s="425">
        <v>528004120026</v>
      </c>
      <c r="G10010" s="425" t="s">
        <v>1241</v>
      </c>
      <c r="H10010" s="425">
        <v>583625</v>
      </c>
      <c r="I10010" s="425" t="s">
        <v>303</v>
      </c>
      <c r="J10010" s="425">
        <v>202302</v>
      </c>
      <c r="K10010" s="425">
        <v>44599</v>
      </c>
      <c r="L10010" s="425" t="s">
        <v>644</v>
      </c>
      <c r="M10010" s="425">
        <v>-171000</v>
      </c>
      <c r="N10010" s="425">
        <v>-290.58</v>
      </c>
      <c r="O10010" s="425" t="s">
        <v>645</v>
      </c>
      <c r="P10010" s="432">
        <v>-260.685</v>
      </c>
      <c r="Q10010" s="425">
        <v>30543560</v>
      </c>
      <c r="R10010" s="425" t="s">
        <v>1230</v>
      </c>
      <c r="S10010" s="425">
        <v>13487</v>
      </c>
      <c r="T10010" s="425" t="s">
        <v>4565</v>
      </c>
    </row>
    <row r="10011" spans="1:20" s="425" customFormat="1" x14ac:dyDescent="0.25">
      <c r="A10011" s="425" t="s">
        <v>637</v>
      </c>
      <c r="B10011" s="425" t="s">
        <v>1229</v>
      </c>
      <c r="C10011" s="425" t="s">
        <v>639</v>
      </c>
      <c r="D10011" s="425" t="s">
        <v>663</v>
      </c>
      <c r="E10011" s="425" t="s">
        <v>704</v>
      </c>
      <c r="F10011" s="425">
        <v>528004120026</v>
      </c>
      <c r="G10011" s="425" t="s">
        <v>1241</v>
      </c>
      <c r="H10011" s="425">
        <v>583625</v>
      </c>
      <c r="I10011" s="425" t="s">
        <v>303</v>
      </c>
      <c r="J10011" s="425">
        <v>202302</v>
      </c>
      <c r="K10011" s="425">
        <v>44599</v>
      </c>
      <c r="L10011" s="425" t="s">
        <v>644</v>
      </c>
      <c r="M10011" s="425">
        <v>-9000</v>
      </c>
      <c r="N10011" s="425">
        <v>-15.29</v>
      </c>
      <c r="O10011" s="425" t="s">
        <v>645</v>
      </c>
      <c r="P10011" s="432">
        <v>-13.717000000000001</v>
      </c>
      <c r="Q10011" s="425">
        <v>30543560</v>
      </c>
      <c r="R10011" s="425" t="s">
        <v>1230</v>
      </c>
      <c r="S10011" s="425">
        <v>13487</v>
      </c>
      <c r="T10011" s="425" t="s">
        <v>4566</v>
      </c>
    </row>
    <row r="10012" spans="1:20" s="425" customFormat="1" x14ac:dyDescent="0.25">
      <c r="A10012" s="425" t="s">
        <v>637</v>
      </c>
      <c r="B10012" s="425" t="s">
        <v>1229</v>
      </c>
      <c r="C10012" s="425" t="s">
        <v>639</v>
      </c>
      <c r="D10012" s="425" t="s">
        <v>663</v>
      </c>
      <c r="E10012" s="425" t="s">
        <v>704</v>
      </c>
      <c r="F10012" s="425">
        <v>528004120026</v>
      </c>
      <c r="G10012" s="425" t="s">
        <v>1241</v>
      </c>
      <c r="H10012" s="425">
        <v>583625</v>
      </c>
      <c r="I10012" s="425" t="s">
        <v>303</v>
      </c>
      <c r="J10012" s="425">
        <v>202302</v>
      </c>
      <c r="K10012" s="425">
        <v>44599</v>
      </c>
      <c r="L10012" s="425" t="s">
        <v>644</v>
      </c>
      <c r="M10012" s="425">
        <v>-171000</v>
      </c>
      <c r="N10012" s="425">
        <v>-290.58</v>
      </c>
      <c r="O10012" s="425" t="s">
        <v>645</v>
      </c>
      <c r="P10012" s="432">
        <v>-260.685</v>
      </c>
      <c r="Q10012" s="425">
        <v>30543560</v>
      </c>
      <c r="R10012" s="425" t="s">
        <v>1230</v>
      </c>
      <c r="S10012" s="425">
        <v>13487</v>
      </c>
      <c r="T10012" s="425" t="s">
        <v>4354</v>
      </c>
    </row>
    <row r="10013" spans="1:20" s="425" customFormat="1" x14ac:dyDescent="0.25">
      <c r="A10013" s="425" t="s">
        <v>637</v>
      </c>
      <c r="B10013" s="425" t="s">
        <v>1229</v>
      </c>
      <c r="C10013" s="425" t="s">
        <v>639</v>
      </c>
      <c r="D10013" s="425" t="s">
        <v>663</v>
      </c>
      <c r="E10013" s="425" t="s">
        <v>704</v>
      </c>
      <c r="F10013" s="425">
        <v>528004120020</v>
      </c>
      <c r="G10013" s="425" t="s">
        <v>1631</v>
      </c>
      <c r="H10013" s="425">
        <v>583619</v>
      </c>
      <c r="I10013" s="425" t="s">
        <v>263</v>
      </c>
      <c r="J10013" s="425">
        <v>202302</v>
      </c>
      <c r="K10013" s="425">
        <v>44599</v>
      </c>
      <c r="L10013" s="425" t="s">
        <v>644</v>
      </c>
      <c r="M10013" s="425">
        <v>-10000</v>
      </c>
      <c r="N10013" s="425">
        <v>-16.989999999999998</v>
      </c>
      <c r="O10013" s="425" t="s">
        <v>645</v>
      </c>
      <c r="P10013" s="432">
        <v>-15.242000000000001</v>
      </c>
      <c r="Q10013" s="425">
        <v>30543560</v>
      </c>
      <c r="R10013" s="425" t="s">
        <v>1230</v>
      </c>
      <c r="S10013" s="425">
        <v>13487</v>
      </c>
      <c r="T10013" s="425" t="s">
        <v>4567</v>
      </c>
    </row>
    <row r="10014" spans="1:20" s="425" customFormat="1" x14ac:dyDescent="0.25">
      <c r="A10014" s="425" t="s">
        <v>637</v>
      </c>
      <c r="B10014" s="425" t="s">
        <v>1229</v>
      </c>
      <c r="C10014" s="425" t="s">
        <v>639</v>
      </c>
      <c r="D10014" s="425" t="s">
        <v>663</v>
      </c>
      <c r="E10014" s="425" t="s">
        <v>704</v>
      </c>
      <c r="F10014" s="425">
        <v>528004120010</v>
      </c>
      <c r="G10014" s="425" t="s">
        <v>653</v>
      </c>
      <c r="H10014" s="425">
        <v>605506</v>
      </c>
      <c r="I10014" s="425" t="s">
        <v>1266</v>
      </c>
      <c r="J10014" s="425">
        <v>202302</v>
      </c>
      <c r="K10014" s="425">
        <v>44599</v>
      </c>
      <c r="L10014" s="425" t="s">
        <v>644</v>
      </c>
      <c r="M10014" s="425">
        <v>-2000</v>
      </c>
      <c r="N10014" s="425">
        <v>-3.4</v>
      </c>
      <c r="O10014" s="425" t="s">
        <v>645</v>
      </c>
      <c r="P10014" s="432">
        <v>-3.05</v>
      </c>
      <c r="Q10014" s="425">
        <v>30543560</v>
      </c>
      <c r="R10014" s="425" t="s">
        <v>1230</v>
      </c>
      <c r="S10014" s="425">
        <v>13487</v>
      </c>
      <c r="T10014" s="425" t="s">
        <v>4569</v>
      </c>
    </row>
    <row r="10015" spans="1:20" s="425" customFormat="1" x14ac:dyDescent="0.25">
      <c r="A10015" s="425" t="s">
        <v>637</v>
      </c>
      <c r="B10015" s="425" t="s">
        <v>1229</v>
      </c>
      <c r="C10015" s="425" t="s">
        <v>639</v>
      </c>
      <c r="D10015" s="425" t="s">
        <v>663</v>
      </c>
      <c r="E10015" s="425" t="s">
        <v>704</v>
      </c>
      <c r="F10015" s="425">
        <v>528004120010</v>
      </c>
      <c r="G10015" s="425" t="s">
        <v>653</v>
      </c>
      <c r="H10015" s="425">
        <v>605506</v>
      </c>
      <c r="I10015" s="425" t="s">
        <v>1266</v>
      </c>
      <c r="J10015" s="425">
        <v>202302</v>
      </c>
      <c r="K10015" s="425">
        <v>44599</v>
      </c>
      <c r="L10015" s="425" t="s">
        <v>644</v>
      </c>
      <c r="M10015" s="425">
        <v>-1000</v>
      </c>
      <c r="N10015" s="425">
        <v>-1.7</v>
      </c>
      <c r="O10015" s="425" t="s">
        <v>645</v>
      </c>
      <c r="P10015" s="432">
        <v>-1.5249999999999999</v>
      </c>
      <c r="Q10015" s="425">
        <v>30543560</v>
      </c>
      <c r="R10015" s="425" t="s">
        <v>1230</v>
      </c>
      <c r="S10015" s="425">
        <v>13487</v>
      </c>
      <c r="T10015" s="425" t="s">
        <v>4355</v>
      </c>
    </row>
    <row r="10016" spans="1:20" s="425" customFormat="1" x14ac:dyDescent="0.25">
      <c r="A10016" s="425" t="s">
        <v>637</v>
      </c>
      <c r="B10016" s="425" t="s">
        <v>1229</v>
      </c>
      <c r="C10016" s="425" t="s">
        <v>639</v>
      </c>
      <c r="D10016" s="425" t="s">
        <v>663</v>
      </c>
      <c r="E10016" s="425" t="s">
        <v>704</v>
      </c>
      <c r="F10016" s="425">
        <v>528004120010</v>
      </c>
      <c r="G10016" s="425" t="s">
        <v>653</v>
      </c>
      <c r="H10016" s="425">
        <v>605506</v>
      </c>
      <c r="I10016" s="425" t="s">
        <v>1266</v>
      </c>
      <c r="J10016" s="425">
        <v>202302</v>
      </c>
      <c r="K10016" s="425">
        <v>44599</v>
      </c>
      <c r="L10016" s="425" t="s">
        <v>644</v>
      </c>
      <c r="M10016" s="425">
        <v>-1000</v>
      </c>
      <c r="N10016" s="425">
        <v>-1.7</v>
      </c>
      <c r="O10016" s="425" t="s">
        <v>645</v>
      </c>
      <c r="P10016" s="432">
        <v>-1.5249999999999999</v>
      </c>
      <c r="Q10016" s="425">
        <v>30543560</v>
      </c>
      <c r="R10016" s="425" t="s">
        <v>1230</v>
      </c>
      <c r="S10016" s="425">
        <v>13487</v>
      </c>
      <c r="T10016" s="425" t="s">
        <v>4356</v>
      </c>
    </row>
    <row r="10017" spans="1:20" s="425" customFormat="1" x14ac:dyDescent="0.25">
      <c r="A10017" s="425" t="s">
        <v>637</v>
      </c>
      <c r="B10017" s="425" t="s">
        <v>1229</v>
      </c>
      <c r="C10017" s="425" t="s">
        <v>639</v>
      </c>
      <c r="D10017" s="425" t="s">
        <v>663</v>
      </c>
      <c r="E10017" s="425" t="s">
        <v>704</v>
      </c>
      <c r="F10017" s="425">
        <v>528004120010</v>
      </c>
      <c r="G10017" s="425" t="s">
        <v>653</v>
      </c>
      <c r="H10017" s="425">
        <v>605506</v>
      </c>
      <c r="I10017" s="425" t="s">
        <v>1266</v>
      </c>
      <c r="J10017" s="425">
        <v>202302</v>
      </c>
      <c r="K10017" s="425">
        <v>44599</v>
      </c>
      <c r="L10017" s="425" t="s">
        <v>644</v>
      </c>
      <c r="M10017" s="425">
        <v>-2000</v>
      </c>
      <c r="N10017" s="425">
        <v>-3.4</v>
      </c>
      <c r="O10017" s="425" t="s">
        <v>645</v>
      </c>
      <c r="P10017" s="432">
        <v>-3.05</v>
      </c>
      <c r="Q10017" s="425">
        <v>30543560</v>
      </c>
      <c r="R10017" s="425" t="s">
        <v>1230</v>
      </c>
      <c r="S10017" s="425">
        <v>13487</v>
      </c>
      <c r="T10017" s="425" t="s">
        <v>4570</v>
      </c>
    </row>
    <row r="10018" spans="1:20" s="425" customFormat="1" x14ac:dyDescent="0.25">
      <c r="A10018" s="425" t="s">
        <v>637</v>
      </c>
      <c r="B10018" s="425" t="s">
        <v>1229</v>
      </c>
      <c r="C10018" s="425" t="s">
        <v>639</v>
      </c>
      <c r="D10018" s="425" t="s">
        <v>663</v>
      </c>
      <c r="E10018" s="425" t="s">
        <v>704</v>
      </c>
      <c r="F10018" s="425">
        <v>528004120010</v>
      </c>
      <c r="G10018" s="425" t="s">
        <v>653</v>
      </c>
      <c r="H10018" s="425">
        <v>605506</v>
      </c>
      <c r="I10018" s="425" t="s">
        <v>1266</v>
      </c>
      <c r="J10018" s="425">
        <v>202302</v>
      </c>
      <c r="K10018" s="425">
        <v>44599</v>
      </c>
      <c r="L10018" s="425" t="s">
        <v>644</v>
      </c>
      <c r="M10018" s="425">
        <v>-2000</v>
      </c>
      <c r="N10018" s="425">
        <v>-3.4</v>
      </c>
      <c r="O10018" s="425" t="s">
        <v>645</v>
      </c>
      <c r="P10018" s="432">
        <v>-3.05</v>
      </c>
      <c r="Q10018" s="425">
        <v>30543560</v>
      </c>
      <c r="R10018" s="425" t="s">
        <v>1230</v>
      </c>
      <c r="S10018" s="425">
        <v>13487</v>
      </c>
      <c r="T10018" s="425" t="s">
        <v>4356</v>
      </c>
    </row>
    <row r="10019" spans="1:20" s="425" customFormat="1" x14ac:dyDescent="0.25">
      <c r="A10019" s="425" t="s">
        <v>637</v>
      </c>
      <c r="B10019" s="425" t="s">
        <v>1229</v>
      </c>
      <c r="C10019" s="425" t="s">
        <v>639</v>
      </c>
      <c r="D10019" s="425" t="s">
        <v>663</v>
      </c>
      <c r="E10019" s="425" t="s">
        <v>704</v>
      </c>
      <c r="F10019" s="425">
        <v>528004120010</v>
      </c>
      <c r="G10019" s="425" t="s">
        <v>653</v>
      </c>
      <c r="H10019" s="425">
        <v>605506</v>
      </c>
      <c r="I10019" s="425" t="s">
        <v>1266</v>
      </c>
      <c r="J10019" s="425">
        <v>202302</v>
      </c>
      <c r="K10019" s="425">
        <v>44599</v>
      </c>
      <c r="L10019" s="425" t="s">
        <v>644</v>
      </c>
      <c r="M10019" s="425">
        <v>-2000</v>
      </c>
      <c r="N10019" s="425">
        <v>-3.4</v>
      </c>
      <c r="O10019" s="425" t="s">
        <v>645</v>
      </c>
      <c r="P10019" s="432">
        <v>-3.05</v>
      </c>
      <c r="Q10019" s="425">
        <v>30543560</v>
      </c>
      <c r="R10019" s="425" t="s">
        <v>1230</v>
      </c>
      <c r="S10019" s="425">
        <v>13487</v>
      </c>
      <c r="T10019" s="425" t="s">
        <v>4356</v>
      </c>
    </row>
    <row r="10020" spans="1:20" s="425" customFormat="1" x14ac:dyDescent="0.25">
      <c r="A10020" s="425" t="s">
        <v>637</v>
      </c>
      <c r="B10020" s="425" t="s">
        <v>1229</v>
      </c>
      <c r="C10020" s="425" t="s">
        <v>639</v>
      </c>
      <c r="D10020" s="425" t="s">
        <v>663</v>
      </c>
      <c r="E10020" s="425" t="s">
        <v>704</v>
      </c>
      <c r="F10020" s="425">
        <v>528004120010</v>
      </c>
      <c r="G10020" s="425" t="s">
        <v>653</v>
      </c>
      <c r="H10020" s="425">
        <v>605506</v>
      </c>
      <c r="I10020" s="425" t="s">
        <v>1266</v>
      </c>
      <c r="J10020" s="425">
        <v>202302</v>
      </c>
      <c r="K10020" s="425">
        <v>44599</v>
      </c>
      <c r="L10020" s="425" t="s">
        <v>644</v>
      </c>
      <c r="M10020" s="425">
        <v>-2000</v>
      </c>
      <c r="N10020" s="425">
        <v>-3.4</v>
      </c>
      <c r="O10020" s="425" t="s">
        <v>645</v>
      </c>
      <c r="P10020" s="432">
        <v>-3.05</v>
      </c>
      <c r="Q10020" s="425">
        <v>30543560</v>
      </c>
      <c r="R10020" s="425" t="s">
        <v>1230</v>
      </c>
      <c r="S10020" s="425">
        <v>13487</v>
      </c>
      <c r="T10020" s="425" t="s">
        <v>4355</v>
      </c>
    </row>
    <row r="10021" spans="1:20" s="425" customFormat="1" x14ac:dyDescent="0.25">
      <c r="A10021" s="425" t="s">
        <v>637</v>
      </c>
      <c r="B10021" s="425" t="s">
        <v>1229</v>
      </c>
      <c r="C10021" s="425" t="s">
        <v>639</v>
      </c>
      <c r="D10021" s="425" t="s">
        <v>663</v>
      </c>
      <c r="E10021" s="425" t="s">
        <v>704</v>
      </c>
      <c r="F10021" s="425">
        <v>528004120010</v>
      </c>
      <c r="G10021" s="425" t="s">
        <v>653</v>
      </c>
      <c r="H10021" s="425">
        <v>605506</v>
      </c>
      <c r="I10021" s="425" t="s">
        <v>1266</v>
      </c>
      <c r="J10021" s="425">
        <v>202302</v>
      </c>
      <c r="K10021" s="425">
        <v>44599</v>
      </c>
      <c r="L10021" s="425" t="s">
        <v>644</v>
      </c>
      <c r="M10021" s="425">
        <v>-2000</v>
      </c>
      <c r="N10021" s="425">
        <v>-3.4</v>
      </c>
      <c r="O10021" s="425" t="s">
        <v>645</v>
      </c>
      <c r="P10021" s="432">
        <v>-3.05</v>
      </c>
      <c r="Q10021" s="425">
        <v>30543560</v>
      </c>
      <c r="R10021" s="425" t="s">
        <v>1230</v>
      </c>
      <c r="S10021" s="425">
        <v>13487</v>
      </c>
      <c r="T10021" s="425" t="s">
        <v>4356</v>
      </c>
    </row>
    <row r="10022" spans="1:20" s="425" customFormat="1" x14ac:dyDescent="0.25">
      <c r="A10022" s="425" t="s">
        <v>637</v>
      </c>
      <c r="B10022" s="425" t="s">
        <v>1229</v>
      </c>
      <c r="C10022" s="425" t="s">
        <v>639</v>
      </c>
      <c r="D10022" s="425" t="s">
        <v>663</v>
      </c>
      <c r="E10022" s="425" t="s">
        <v>704</v>
      </c>
      <c r="F10022" s="425">
        <v>528004120010</v>
      </c>
      <c r="G10022" s="425" t="s">
        <v>653</v>
      </c>
      <c r="H10022" s="425">
        <v>605506</v>
      </c>
      <c r="I10022" s="425" t="s">
        <v>1266</v>
      </c>
      <c r="J10022" s="425">
        <v>202302</v>
      </c>
      <c r="K10022" s="425">
        <v>44599</v>
      </c>
      <c r="L10022" s="425" t="s">
        <v>644</v>
      </c>
      <c r="M10022" s="425">
        <v>-1000</v>
      </c>
      <c r="N10022" s="425">
        <v>-1.7</v>
      </c>
      <c r="O10022" s="425" t="s">
        <v>645</v>
      </c>
      <c r="P10022" s="432">
        <v>-1.5249999999999999</v>
      </c>
      <c r="Q10022" s="425">
        <v>30543560</v>
      </c>
      <c r="R10022" s="425" t="s">
        <v>1230</v>
      </c>
      <c r="S10022" s="425">
        <v>13487</v>
      </c>
      <c r="T10022" s="425" t="s">
        <v>4356</v>
      </c>
    </row>
    <row r="10023" spans="1:20" s="425" customFormat="1" x14ac:dyDescent="0.25">
      <c r="A10023" s="425" t="s">
        <v>637</v>
      </c>
      <c r="B10023" s="425" t="s">
        <v>1229</v>
      </c>
      <c r="C10023" s="425" t="s">
        <v>639</v>
      </c>
      <c r="D10023" s="425" t="s">
        <v>663</v>
      </c>
      <c r="E10023" s="425" t="s">
        <v>704</v>
      </c>
      <c r="F10023" s="425">
        <v>528004120010</v>
      </c>
      <c r="G10023" s="425" t="s">
        <v>653</v>
      </c>
      <c r="H10023" s="425">
        <v>583601</v>
      </c>
      <c r="I10023" s="425" t="s">
        <v>189</v>
      </c>
      <c r="J10023" s="425">
        <v>202302</v>
      </c>
      <c r="K10023" s="425">
        <v>44599</v>
      </c>
      <c r="L10023" s="425" t="s">
        <v>644</v>
      </c>
      <c r="M10023" s="425">
        <v>-21500</v>
      </c>
      <c r="N10023" s="425">
        <v>-36.54</v>
      </c>
      <c r="O10023" s="425" t="s">
        <v>645</v>
      </c>
      <c r="P10023" s="432">
        <v>-32.780999999999999</v>
      </c>
      <c r="Q10023" s="425">
        <v>30543560</v>
      </c>
      <c r="R10023" s="425" t="s">
        <v>1230</v>
      </c>
      <c r="S10023" s="425">
        <v>13487</v>
      </c>
      <c r="T10023" s="425" t="s">
        <v>4571</v>
      </c>
    </row>
    <row r="10024" spans="1:20" s="425" customFormat="1" x14ac:dyDescent="0.25">
      <c r="A10024" s="425" t="s">
        <v>637</v>
      </c>
      <c r="B10024" s="425" t="s">
        <v>1229</v>
      </c>
      <c r="C10024" s="425" t="s">
        <v>639</v>
      </c>
      <c r="D10024" s="425" t="s">
        <v>663</v>
      </c>
      <c r="E10024" s="425" t="s">
        <v>704</v>
      </c>
      <c r="F10024" s="425">
        <v>528004120010</v>
      </c>
      <c r="G10024" s="425" t="s">
        <v>653</v>
      </c>
      <c r="H10024" s="425">
        <v>605506</v>
      </c>
      <c r="I10024" s="425" t="s">
        <v>1266</v>
      </c>
      <c r="J10024" s="425">
        <v>202302</v>
      </c>
      <c r="K10024" s="425">
        <v>44599</v>
      </c>
      <c r="L10024" s="425" t="s">
        <v>644</v>
      </c>
      <c r="M10024" s="425">
        <v>-15000</v>
      </c>
      <c r="N10024" s="425">
        <v>-25.49</v>
      </c>
      <c r="O10024" s="425" t="s">
        <v>645</v>
      </c>
      <c r="P10024" s="432">
        <v>-22.867999999999999</v>
      </c>
      <c r="Q10024" s="425">
        <v>30543560</v>
      </c>
      <c r="R10024" s="425" t="s">
        <v>1230</v>
      </c>
      <c r="S10024" s="425">
        <v>13487</v>
      </c>
      <c r="T10024" s="425" t="s">
        <v>4357</v>
      </c>
    </row>
    <row r="10025" spans="1:20" s="425" customFormat="1" x14ac:dyDescent="0.25">
      <c r="A10025" s="425" t="s">
        <v>637</v>
      </c>
      <c r="B10025" s="425" t="s">
        <v>1229</v>
      </c>
      <c r="C10025" s="425" t="s">
        <v>639</v>
      </c>
      <c r="D10025" s="425" t="s">
        <v>663</v>
      </c>
      <c r="E10025" s="425" t="s">
        <v>704</v>
      </c>
      <c r="F10025" s="425">
        <v>528004120010</v>
      </c>
      <c r="G10025" s="425" t="s">
        <v>653</v>
      </c>
      <c r="H10025" s="425">
        <v>583605</v>
      </c>
      <c r="I10025" s="425" t="s">
        <v>197</v>
      </c>
      <c r="J10025" s="425">
        <v>202302</v>
      </c>
      <c r="K10025" s="425">
        <v>44599</v>
      </c>
      <c r="L10025" s="425" t="s">
        <v>644</v>
      </c>
      <c r="M10025" s="425">
        <v>-5100</v>
      </c>
      <c r="N10025" s="425">
        <v>-8.67</v>
      </c>
      <c r="O10025" s="425" t="s">
        <v>645</v>
      </c>
      <c r="P10025" s="432">
        <v>-7.7779999999999996</v>
      </c>
      <c r="Q10025" s="425">
        <v>30543560</v>
      </c>
      <c r="R10025" s="425" t="s">
        <v>1230</v>
      </c>
      <c r="S10025" s="425">
        <v>13487</v>
      </c>
      <c r="T10025" s="425" t="s">
        <v>4572</v>
      </c>
    </row>
    <row r="10026" spans="1:20" s="425" customFormat="1" x14ac:dyDescent="0.25">
      <c r="A10026" s="425" t="s">
        <v>637</v>
      </c>
      <c r="B10026" s="425" t="s">
        <v>1229</v>
      </c>
      <c r="C10026" s="425" t="s">
        <v>639</v>
      </c>
      <c r="D10026" s="425" t="s">
        <v>663</v>
      </c>
      <c r="E10026" s="425" t="s">
        <v>704</v>
      </c>
      <c r="F10026" s="425">
        <v>528004120010</v>
      </c>
      <c r="G10026" s="425" t="s">
        <v>653</v>
      </c>
      <c r="H10026" s="425">
        <v>583605</v>
      </c>
      <c r="I10026" s="425" t="s">
        <v>197</v>
      </c>
      <c r="J10026" s="425">
        <v>202302</v>
      </c>
      <c r="K10026" s="425">
        <v>44599</v>
      </c>
      <c r="L10026" s="425" t="s">
        <v>644</v>
      </c>
      <c r="M10026" s="425">
        <v>-8600</v>
      </c>
      <c r="N10026" s="425">
        <v>-14.61</v>
      </c>
      <c r="O10026" s="425" t="s">
        <v>645</v>
      </c>
      <c r="P10026" s="432">
        <v>-13.106999999999999</v>
      </c>
      <c r="Q10026" s="425">
        <v>30543560</v>
      </c>
      <c r="R10026" s="425" t="s">
        <v>1230</v>
      </c>
      <c r="S10026" s="425">
        <v>13487</v>
      </c>
      <c r="T10026" s="425" t="s">
        <v>4573</v>
      </c>
    </row>
    <row r="10027" spans="1:20" s="425" customFormat="1" x14ac:dyDescent="0.25">
      <c r="A10027" s="425" t="s">
        <v>637</v>
      </c>
      <c r="B10027" s="425" t="s">
        <v>1229</v>
      </c>
      <c r="C10027" s="425" t="s">
        <v>639</v>
      </c>
      <c r="D10027" s="425" t="s">
        <v>663</v>
      </c>
      <c r="E10027" s="425" t="s">
        <v>704</v>
      </c>
      <c r="F10027" s="425">
        <v>528004120010</v>
      </c>
      <c r="G10027" s="425" t="s">
        <v>653</v>
      </c>
      <c r="H10027" s="425">
        <v>583605</v>
      </c>
      <c r="I10027" s="425" t="s">
        <v>197</v>
      </c>
      <c r="J10027" s="425">
        <v>202302</v>
      </c>
      <c r="K10027" s="425">
        <v>44599</v>
      </c>
      <c r="L10027" s="425" t="s">
        <v>644</v>
      </c>
      <c r="M10027" s="425">
        <v>-8450</v>
      </c>
      <c r="N10027" s="425">
        <v>-14.36</v>
      </c>
      <c r="O10027" s="425" t="s">
        <v>645</v>
      </c>
      <c r="P10027" s="432">
        <v>-12.882999999999999</v>
      </c>
      <c r="Q10027" s="425">
        <v>30543560</v>
      </c>
      <c r="R10027" s="425" t="s">
        <v>1230</v>
      </c>
      <c r="S10027" s="425">
        <v>13487</v>
      </c>
      <c r="T10027" s="425" t="s">
        <v>4574</v>
      </c>
    </row>
    <row r="10028" spans="1:20" s="425" customFormat="1" x14ac:dyDescent="0.25">
      <c r="A10028" s="425" t="s">
        <v>637</v>
      </c>
      <c r="B10028" s="425" t="s">
        <v>1229</v>
      </c>
      <c r="C10028" s="425" t="s">
        <v>639</v>
      </c>
      <c r="D10028" s="425" t="s">
        <v>663</v>
      </c>
      <c r="E10028" s="425" t="s">
        <v>704</v>
      </c>
      <c r="F10028" s="425">
        <v>528004120010</v>
      </c>
      <c r="G10028" s="425" t="s">
        <v>653</v>
      </c>
      <c r="H10028" s="425">
        <v>583605</v>
      </c>
      <c r="I10028" s="425" t="s">
        <v>197</v>
      </c>
      <c r="J10028" s="425">
        <v>202302</v>
      </c>
      <c r="K10028" s="425">
        <v>44599</v>
      </c>
      <c r="L10028" s="425" t="s">
        <v>644</v>
      </c>
      <c r="M10028" s="425">
        <v>-8450</v>
      </c>
      <c r="N10028" s="425">
        <v>-14.36</v>
      </c>
      <c r="O10028" s="425" t="s">
        <v>645</v>
      </c>
      <c r="P10028" s="432">
        <v>-12.882999999999999</v>
      </c>
      <c r="Q10028" s="425">
        <v>30543560</v>
      </c>
      <c r="R10028" s="425" t="s">
        <v>1230</v>
      </c>
      <c r="S10028" s="425">
        <v>13487</v>
      </c>
      <c r="T10028" s="425" t="s">
        <v>4575</v>
      </c>
    </row>
    <row r="10029" spans="1:20" s="425" customFormat="1" x14ac:dyDescent="0.25">
      <c r="A10029" s="425" t="s">
        <v>637</v>
      </c>
      <c r="B10029" s="425" t="s">
        <v>1229</v>
      </c>
      <c r="C10029" s="425" t="s">
        <v>639</v>
      </c>
      <c r="D10029" s="425" t="s">
        <v>663</v>
      </c>
      <c r="E10029" s="425" t="s">
        <v>704</v>
      </c>
      <c r="F10029" s="425">
        <v>528004120010</v>
      </c>
      <c r="G10029" s="425" t="s">
        <v>653</v>
      </c>
      <c r="H10029" s="425">
        <v>583605</v>
      </c>
      <c r="I10029" s="425" t="s">
        <v>197</v>
      </c>
      <c r="J10029" s="425">
        <v>202302</v>
      </c>
      <c r="K10029" s="425">
        <v>44599</v>
      </c>
      <c r="L10029" s="425" t="s">
        <v>644</v>
      </c>
      <c r="M10029" s="425">
        <v>-8450</v>
      </c>
      <c r="N10029" s="425">
        <v>-14.36</v>
      </c>
      <c r="O10029" s="425" t="s">
        <v>645</v>
      </c>
      <c r="P10029" s="432">
        <v>-12.882999999999999</v>
      </c>
      <c r="Q10029" s="425">
        <v>30543560</v>
      </c>
      <c r="R10029" s="425" t="s">
        <v>1230</v>
      </c>
      <c r="S10029" s="425">
        <v>13487</v>
      </c>
      <c r="T10029" s="425" t="s">
        <v>4576</v>
      </c>
    </row>
    <row r="10030" spans="1:20" s="425" customFormat="1" x14ac:dyDescent="0.25">
      <c r="A10030" s="425" t="s">
        <v>637</v>
      </c>
      <c r="B10030" s="425" t="s">
        <v>1229</v>
      </c>
      <c r="C10030" s="425" t="s">
        <v>639</v>
      </c>
      <c r="D10030" s="425" t="s">
        <v>663</v>
      </c>
      <c r="E10030" s="425" t="s">
        <v>704</v>
      </c>
      <c r="F10030" s="425">
        <v>528004120010</v>
      </c>
      <c r="G10030" s="425" t="s">
        <v>653</v>
      </c>
      <c r="H10030" s="425">
        <v>583605</v>
      </c>
      <c r="I10030" s="425" t="s">
        <v>197</v>
      </c>
      <c r="J10030" s="425">
        <v>202302</v>
      </c>
      <c r="K10030" s="425">
        <v>44599</v>
      </c>
      <c r="L10030" s="425" t="s">
        <v>644</v>
      </c>
      <c r="M10030" s="425">
        <v>-8150</v>
      </c>
      <c r="N10030" s="425">
        <v>-13.85</v>
      </c>
      <c r="O10030" s="425" t="s">
        <v>645</v>
      </c>
      <c r="P10030" s="432">
        <v>-12.425000000000001</v>
      </c>
      <c r="Q10030" s="425">
        <v>30543560</v>
      </c>
      <c r="R10030" s="425" t="s">
        <v>1230</v>
      </c>
      <c r="S10030" s="425">
        <v>13487</v>
      </c>
      <c r="T10030" s="425" t="s">
        <v>4720</v>
      </c>
    </row>
    <row r="10031" spans="1:20" s="425" customFormat="1" x14ac:dyDescent="0.25">
      <c r="A10031" s="425" t="s">
        <v>637</v>
      </c>
      <c r="B10031" s="425" t="s">
        <v>1229</v>
      </c>
      <c r="C10031" s="425" t="s">
        <v>639</v>
      </c>
      <c r="D10031" s="425" t="s">
        <v>663</v>
      </c>
      <c r="E10031" s="425" t="s">
        <v>704</v>
      </c>
      <c r="F10031" s="425">
        <v>528004120010</v>
      </c>
      <c r="G10031" s="425" t="s">
        <v>653</v>
      </c>
      <c r="H10031" s="425">
        <v>583605</v>
      </c>
      <c r="I10031" s="425" t="s">
        <v>197</v>
      </c>
      <c r="J10031" s="425">
        <v>202302</v>
      </c>
      <c r="K10031" s="425">
        <v>44599</v>
      </c>
      <c r="L10031" s="425" t="s">
        <v>644</v>
      </c>
      <c r="M10031" s="425">
        <v>-8150</v>
      </c>
      <c r="N10031" s="425">
        <v>-13.85</v>
      </c>
      <c r="O10031" s="425" t="s">
        <v>645</v>
      </c>
      <c r="P10031" s="432">
        <v>-12.425000000000001</v>
      </c>
      <c r="Q10031" s="425">
        <v>30543560</v>
      </c>
      <c r="R10031" s="425" t="s">
        <v>1230</v>
      </c>
      <c r="S10031" s="425">
        <v>13487</v>
      </c>
      <c r="T10031" s="425" t="s">
        <v>4577</v>
      </c>
    </row>
    <row r="10032" spans="1:20" s="425" customFormat="1" x14ac:dyDescent="0.25">
      <c r="A10032" s="425" t="s">
        <v>637</v>
      </c>
      <c r="B10032" s="425" t="s">
        <v>1229</v>
      </c>
      <c r="C10032" s="425" t="s">
        <v>639</v>
      </c>
      <c r="D10032" s="425" t="s">
        <v>663</v>
      </c>
      <c r="E10032" s="425" t="s">
        <v>704</v>
      </c>
      <c r="F10032" s="425">
        <v>528004120010</v>
      </c>
      <c r="G10032" s="425" t="s">
        <v>653</v>
      </c>
      <c r="H10032" s="425">
        <v>583605</v>
      </c>
      <c r="I10032" s="425" t="s">
        <v>197</v>
      </c>
      <c r="J10032" s="425">
        <v>202302</v>
      </c>
      <c r="K10032" s="425">
        <v>44599</v>
      </c>
      <c r="L10032" s="425" t="s">
        <v>644</v>
      </c>
      <c r="M10032" s="425">
        <v>-8150</v>
      </c>
      <c r="N10032" s="425">
        <v>-13.85</v>
      </c>
      <c r="O10032" s="425" t="s">
        <v>645</v>
      </c>
      <c r="P10032" s="432">
        <v>-12.425000000000001</v>
      </c>
      <c r="Q10032" s="425">
        <v>30543560</v>
      </c>
      <c r="R10032" s="425" t="s">
        <v>1230</v>
      </c>
      <c r="S10032" s="425">
        <v>13487</v>
      </c>
      <c r="T10032" s="425" t="s">
        <v>4578</v>
      </c>
    </row>
    <row r="10033" spans="1:20" s="425" customFormat="1" x14ac:dyDescent="0.25">
      <c r="A10033" s="425" t="s">
        <v>637</v>
      </c>
      <c r="B10033" s="425" t="s">
        <v>1229</v>
      </c>
      <c r="C10033" s="425" t="s">
        <v>639</v>
      </c>
      <c r="D10033" s="425" t="s">
        <v>663</v>
      </c>
      <c r="E10033" s="425" t="s">
        <v>704</v>
      </c>
      <c r="F10033" s="425">
        <v>528004120010</v>
      </c>
      <c r="G10033" s="425" t="s">
        <v>653</v>
      </c>
      <c r="H10033" s="425">
        <v>583605</v>
      </c>
      <c r="I10033" s="425" t="s">
        <v>197</v>
      </c>
      <c r="J10033" s="425">
        <v>202302</v>
      </c>
      <c r="K10033" s="425">
        <v>44599</v>
      </c>
      <c r="L10033" s="425" t="s">
        <v>644</v>
      </c>
      <c r="M10033" s="425">
        <v>-250</v>
      </c>
      <c r="N10033" s="425">
        <v>-0.42</v>
      </c>
      <c r="O10033" s="425" t="s">
        <v>645</v>
      </c>
      <c r="P10033" s="432">
        <v>-0.377</v>
      </c>
      <c r="Q10033" s="425">
        <v>30543560</v>
      </c>
      <c r="R10033" s="425" t="s">
        <v>1230</v>
      </c>
      <c r="S10033" s="425">
        <v>13487</v>
      </c>
      <c r="T10033" s="425" t="s">
        <v>4721</v>
      </c>
    </row>
    <row r="10034" spans="1:20" s="425" customFormat="1" x14ac:dyDescent="0.25">
      <c r="A10034" s="425" t="s">
        <v>637</v>
      </c>
      <c r="B10034" s="425" t="s">
        <v>1229</v>
      </c>
      <c r="C10034" s="425" t="s">
        <v>639</v>
      </c>
      <c r="D10034" s="425" t="s">
        <v>663</v>
      </c>
      <c r="E10034" s="425" t="s">
        <v>704</v>
      </c>
      <c r="F10034" s="425">
        <v>528004120010</v>
      </c>
      <c r="G10034" s="425" t="s">
        <v>653</v>
      </c>
      <c r="H10034" s="425">
        <v>605506</v>
      </c>
      <c r="I10034" s="425" t="s">
        <v>1266</v>
      </c>
      <c r="J10034" s="425">
        <v>202302</v>
      </c>
      <c r="K10034" s="425">
        <v>44599</v>
      </c>
      <c r="L10034" s="425" t="s">
        <v>644</v>
      </c>
      <c r="M10034" s="425">
        <v>-14681</v>
      </c>
      <c r="N10034" s="425">
        <v>-24.95</v>
      </c>
      <c r="O10034" s="425" t="s">
        <v>645</v>
      </c>
      <c r="P10034" s="432">
        <v>-22.382999999999999</v>
      </c>
      <c r="Q10034" s="425">
        <v>30543560</v>
      </c>
      <c r="R10034" s="425" t="s">
        <v>1230</v>
      </c>
      <c r="S10034" s="425">
        <v>13487</v>
      </c>
      <c r="T10034" s="425" t="s">
        <v>4358</v>
      </c>
    </row>
    <row r="10035" spans="1:20" s="425" customFormat="1" x14ac:dyDescent="0.25">
      <c r="A10035" s="425" t="s">
        <v>637</v>
      </c>
      <c r="B10035" s="425" t="s">
        <v>1229</v>
      </c>
      <c r="C10035" s="425" t="s">
        <v>639</v>
      </c>
      <c r="D10035" s="425" t="s">
        <v>663</v>
      </c>
      <c r="E10035" s="425" t="s">
        <v>704</v>
      </c>
      <c r="F10035" s="425">
        <v>528004120010</v>
      </c>
      <c r="G10035" s="425" t="s">
        <v>653</v>
      </c>
      <c r="H10035" s="425">
        <v>605506</v>
      </c>
      <c r="I10035" s="425" t="s">
        <v>1266</v>
      </c>
      <c r="J10035" s="425">
        <v>202302</v>
      </c>
      <c r="K10035" s="425">
        <v>44599</v>
      </c>
      <c r="L10035" s="425" t="s">
        <v>644</v>
      </c>
      <c r="M10035" s="425">
        <v>-680000</v>
      </c>
      <c r="N10035" s="425">
        <v>-1155.54</v>
      </c>
      <c r="O10035" s="425" t="s">
        <v>645</v>
      </c>
      <c r="P10035" s="432">
        <v>-1036.6559999999999</v>
      </c>
      <c r="Q10035" s="425">
        <v>30543560</v>
      </c>
      <c r="R10035" s="425" t="s">
        <v>1230</v>
      </c>
      <c r="S10035" s="425">
        <v>13487</v>
      </c>
      <c r="T10035" s="425" t="s">
        <v>4359</v>
      </c>
    </row>
    <row r="10036" spans="1:20" s="425" customFormat="1" x14ac:dyDescent="0.25">
      <c r="A10036" s="425" t="s">
        <v>637</v>
      </c>
      <c r="B10036" s="425" t="s">
        <v>1229</v>
      </c>
      <c r="C10036" s="425" t="s">
        <v>639</v>
      </c>
      <c r="D10036" s="425" t="s">
        <v>663</v>
      </c>
      <c r="E10036" s="425" t="s">
        <v>704</v>
      </c>
      <c r="F10036" s="425">
        <v>528004120010</v>
      </c>
      <c r="G10036" s="425" t="s">
        <v>653</v>
      </c>
      <c r="H10036" s="425">
        <v>605506</v>
      </c>
      <c r="I10036" s="425" t="s">
        <v>1266</v>
      </c>
      <c r="J10036" s="425">
        <v>202302</v>
      </c>
      <c r="K10036" s="425">
        <v>44599</v>
      </c>
      <c r="L10036" s="425" t="s">
        <v>644</v>
      </c>
      <c r="M10036" s="425">
        <v>-45000</v>
      </c>
      <c r="N10036" s="425">
        <v>-76.47</v>
      </c>
      <c r="O10036" s="425" t="s">
        <v>645</v>
      </c>
      <c r="P10036" s="432">
        <v>-68.602999999999994</v>
      </c>
      <c r="Q10036" s="425">
        <v>30543560</v>
      </c>
      <c r="R10036" s="425" t="s">
        <v>1230</v>
      </c>
      <c r="S10036" s="425">
        <v>13487</v>
      </c>
      <c r="T10036" s="425" t="s">
        <v>4361</v>
      </c>
    </row>
    <row r="10037" spans="1:20" s="425" customFormat="1" x14ac:dyDescent="0.25">
      <c r="A10037" s="425" t="s">
        <v>637</v>
      </c>
      <c r="B10037" s="425" t="s">
        <v>1229</v>
      </c>
      <c r="C10037" s="425" t="s">
        <v>639</v>
      </c>
      <c r="D10037" s="425" t="s">
        <v>663</v>
      </c>
      <c r="E10037" s="425" t="s">
        <v>704</v>
      </c>
      <c r="F10037" s="425">
        <v>528004120010</v>
      </c>
      <c r="G10037" s="425" t="s">
        <v>653</v>
      </c>
      <c r="H10037" s="425">
        <v>605506</v>
      </c>
      <c r="I10037" s="425" t="s">
        <v>1266</v>
      </c>
      <c r="J10037" s="425">
        <v>202302</v>
      </c>
      <c r="K10037" s="425">
        <v>44599</v>
      </c>
      <c r="L10037" s="425" t="s">
        <v>644</v>
      </c>
      <c r="M10037" s="425">
        <v>-2000</v>
      </c>
      <c r="N10037" s="425">
        <v>-3.4</v>
      </c>
      <c r="O10037" s="425" t="s">
        <v>645</v>
      </c>
      <c r="P10037" s="432">
        <v>-3.05</v>
      </c>
      <c r="Q10037" s="425">
        <v>30543560</v>
      </c>
      <c r="R10037" s="425" t="s">
        <v>1230</v>
      </c>
      <c r="S10037" s="425">
        <v>13487</v>
      </c>
      <c r="T10037" s="425" t="s">
        <v>4362</v>
      </c>
    </row>
    <row r="10038" spans="1:20" s="425" customFormat="1" x14ac:dyDescent="0.25">
      <c r="A10038" s="425" t="s">
        <v>637</v>
      </c>
      <c r="B10038" s="425" t="s">
        <v>1229</v>
      </c>
      <c r="C10038" s="425" t="s">
        <v>639</v>
      </c>
      <c r="D10038" s="425" t="s">
        <v>663</v>
      </c>
      <c r="E10038" s="425" t="s">
        <v>704</v>
      </c>
      <c r="F10038" s="425">
        <v>528004120010</v>
      </c>
      <c r="G10038" s="425" t="s">
        <v>653</v>
      </c>
      <c r="H10038" s="425">
        <v>605506</v>
      </c>
      <c r="I10038" s="425" t="s">
        <v>1266</v>
      </c>
      <c r="J10038" s="425">
        <v>202302</v>
      </c>
      <c r="K10038" s="425">
        <v>44599</v>
      </c>
      <c r="L10038" s="425" t="s">
        <v>644</v>
      </c>
      <c r="M10038" s="425">
        <v>-2000</v>
      </c>
      <c r="N10038" s="425">
        <v>-3.4</v>
      </c>
      <c r="O10038" s="425" t="s">
        <v>645</v>
      </c>
      <c r="P10038" s="432">
        <v>-3.05</v>
      </c>
      <c r="Q10038" s="425">
        <v>30543560</v>
      </c>
      <c r="R10038" s="425" t="s">
        <v>1230</v>
      </c>
      <c r="S10038" s="425">
        <v>13487</v>
      </c>
      <c r="T10038" s="425" t="s">
        <v>4363</v>
      </c>
    </row>
    <row r="10039" spans="1:20" s="425" customFormat="1" x14ac:dyDescent="0.25">
      <c r="A10039" s="425" t="s">
        <v>637</v>
      </c>
      <c r="B10039" s="425" t="s">
        <v>1229</v>
      </c>
      <c r="C10039" s="425" t="s">
        <v>639</v>
      </c>
      <c r="D10039" s="425" t="s">
        <v>663</v>
      </c>
      <c r="E10039" s="425" t="s">
        <v>704</v>
      </c>
      <c r="F10039" s="425">
        <v>528004120010</v>
      </c>
      <c r="G10039" s="425" t="s">
        <v>653</v>
      </c>
      <c r="H10039" s="425">
        <v>605506</v>
      </c>
      <c r="I10039" s="425" t="s">
        <v>1266</v>
      </c>
      <c r="J10039" s="425">
        <v>202302</v>
      </c>
      <c r="K10039" s="425">
        <v>44599</v>
      </c>
      <c r="L10039" s="425" t="s">
        <v>644</v>
      </c>
      <c r="M10039" s="425">
        <v>-1000</v>
      </c>
      <c r="N10039" s="425">
        <v>-1.7</v>
      </c>
      <c r="O10039" s="425" t="s">
        <v>645</v>
      </c>
      <c r="P10039" s="432">
        <v>-1.5249999999999999</v>
      </c>
      <c r="Q10039" s="425">
        <v>30543560</v>
      </c>
      <c r="R10039" s="425" t="s">
        <v>1230</v>
      </c>
      <c r="S10039" s="425">
        <v>13487</v>
      </c>
      <c r="T10039" s="425" t="s">
        <v>4363</v>
      </c>
    </row>
    <row r="10040" spans="1:20" s="425" customFormat="1" x14ac:dyDescent="0.25">
      <c r="A10040" s="425" t="s">
        <v>637</v>
      </c>
      <c r="B10040" s="425" t="s">
        <v>1229</v>
      </c>
      <c r="C10040" s="425" t="s">
        <v>639</v>
      </c>
      <c r="D10040" s="425" t="s">
        <v>663</v>
      </c>
      <c r="E10040" s="425" t="s">
        <v>704</v>
      </c>
      <c r="F10040" s="425">
        <v>528004120010</v>
      </c>
      <c r="G10040" s="425" t="s">
        <v>653</v>
      </c>
      <c r="H10040" s="425">
        <v>605506</v>
      </c>
      <c r="I10040" s="425" t="s">
        <v>1266</v>
      </c>
      <c r="J10040" s="425">
        <v>202302</v>
      </c>
      <c r="K10040" s="425">
        <v>44599</v>
      </c>
      <c r="L10040" s="425" t="s">
        <v>644</v>
      </c>
      <c r="M10040" s="425">
        <v>-2500</v>
      </c>
      <c r="N10040" s="425">
        <v>-4.25</v>
      </c>
      <c r="O10040" s="425" t="s">
        <v>645</v>
      </c>
      <c r="P10040" s="432">
        <v>-3.8130000000000002</v>
      </c>
      <c r="Q10040" s="425">
        <v>30543560</v>
      </c>
      <c r="R10040" s="425" t="s">
        <v>1230</v>
      </c>
      <c r="S10040" s="425">
        <v>13487</v>
      </c>
      <c r="T10040" s="425" t="s">
        <v>4372</v>
      </c>
    </row>
    <row r="10041" spans="1:20" s="425" customFormat="1" x14ac:dyDescent="0.25">
      <c r="A10041" s="425" t="s">
        <v>637</v>
      </c>
      <c r="B10041" s="425" t="s">
        <v>1229</v>
      </c>
      <c r="C10041" s="425" t="s">
        <v>639</v>
      </c>
      <c r="D10041" s="425" t="s">
        <v>663</v>
      </c>
      <c r="E10041" s="425" t="s">
        <v>704</v>
      </c>
      <c r="F10041" s="425">
        <v>528004120010</v>
      </c>
      <c r="G10041" s="425" t="s">
        <v>653</v>
      </c>
      <c r="H10041" s="425">
        <v>605506</v>
      </c>
      <c r="I10041" s="425" t="s">
        <v>1266</v>
      </c>
      <c r="J10041" s="425">
        <v>202302</v>
      </c>
      <c r="K10041" s="425">
        <v>44599</v>
      </c>
      <c r="L10041" s="425" t="s">
        <v>644</v>
      </c>
      <c r="M10041" s="425">
        <v>-2925</v>
      </c>
      <c r="N10041" s="425">
        <v>-4.97</v>
      </c>
      <c r="O10041" s="425" t="s">
        <v>645</v>
      </c>
      <c r="P10041" s="432">
        <v>-4.4589999999999996</v>
      </c>
      <c r="Q10041" s="425">
        <v>30543560</v>
      </c>
      <c r="R10041" s="425" t="s">
        <v>1230</v>
      </c>
      <c r="S10041" s="425">
        <v>13487</v>
      </c>
      <c r="T10041" s="425" t="s">
        <v>4373</v>
      </c>
    </row>
    <row r="10042" spans="1:20" s="425" customFormat="1" x14ac:dyDescent="0.25">
      <c r="A10042" s="425" t="s">
        <v>637</v>
      </c>
      <c r="B10042" s="425" t="s">
        <v>1229</v>
      </c>
      <c r="C10042" s="425" t="s">
        <v>639</v>
      </c>
      <c r="D10042" s="425" t="s">
        <v>663</v>
      </c>
      <c r="E10042" s="425" t="s">
        <v>704</v>
      </c>
      <c r="F10042" s="425">
        <v>528004120010</v>
      </c>
      <c r="G10042" s="425" t="s">
        <v>653</v>
      </c>
      <c r="H10042" s="425">
        <v>583597</v>
      </c>
      <c r="I10042" s="425" t="s">
        <v>1268</v>
      </c>
      <c r="J10042" s="425">
        <v>202302</v>
      </c>
      <c r="K10042" s="425">
        <v>44599</v>
      </c>
      <c r="L10042" s="425" t="s">
        <v>644</v>
      </c>
      <c r="M10042" s="425">
        <v>-54000</v>
      </c>
      <c r="N10042" s="425">
        <v>-91.76</v>
      </c>
      <c r="O10042" s="425" t="s">
        <v>645</v>
      </c>
      <c r="P10042" s="432">
        <v>-82.32</v>
      </c>
      <c r="Q10042" s="425">
        <v>30543560</v>
      </c>
      <c r="R10042" s="425" t="s">
        <v>1230</v>
      </c>
      <c r="S10042" s="425">
        <v>13487</v>
      </c>
      <c r="T10042" s="425" t="s">
        <v>4581</v>
      </c>
    </row>
    <row r="10043" spans="1:20" s="425" customFormat="1" x14ac:dyDescent="0.25">
      <c r="A10043" s="425" t="s">
        <v>637</v>
      </c>
      <c r="B10043" s="425" t="s">
        <v>1229</v>
      </c>
      <c r="C10043" s="425" t="s">
        <v>639</v>
      </c>
      <c r="D10043" s="425" t="s">
        <v>663</v>
      </c>
      <c r="E10043" s="425" t="s">
        <v>704</v>
      </c>
      <c r="F10043" s="425">
        <v>528004120010</v>
      </c>
      <c r="G10043" s="425" t="s">
        <v>653</v>
      </c>
      <c r="H10043" s="425">
        <v>583601</v>
      </c>
      <c r="I10043" s="425" t="s">
        <v>189</v>
      </c>
      <c r="J10043" s="425">
        <v>202302</v>
      </c>
      <c r="K10043" s="425">
        <v>44599</v>
      </c>
      <c r="L10043" s="425" t="s">
        <v>644</v>
      </c>
      <c r="M10043" s="425">
        <v>-12000</v>
      </c>
      <c r="N10043" s="425">
        <v>-20.39</v>
      </c>
      <c r="O10043" s="425" t="s">
        <v>645</v>
      </c>
      <c r="P10043" s="432">
        <v>-18.292000000000002</v>
      </c>
      <c r="Q10043" s="425">
        <v>30543560</v>
      </c>
      <c r="R10043" s="425" t="s">
        <v>1230</v>
      </c>
      <c r="S10043" s="425">
        <v>13487</v>
      </c>
      <c r="T10043" s="425" t="s">
        <v>4582</v>
      </c>
    </row>
    <row r="10044" spans="1:20" s="425" customFormat="1" x14ac:dyDescent="0.25">
      <c r="A10044" s="425" t="s">
        <v>637</v>
      </c>
      <c r="B10044" s="425" t="s">
        <v>1229</v>
      </c>
      <c r="C10044" s="425" t="s">
        <v>639</v>
      </c>
      <c r="D10044" s="425" t="s">
        <v>663</v>
      </c>
      <c r="E10044" s="425" t="s">
        <v>704</v>
      </c>
      <c r="F10044" s="425">
        <v>528004120010</v>
      </c>
      <c r="G10044" s="425" t="s">
        <v>653</v>
      </c>
      <c r="H10044" s="425">
        <v>583601</v>
      </c>
      <c r="I10044" s="425" t="s">
        <v>189</v>
      </c>
      <c r="J10044" s="425">
        <v>202302</v>
      </c>
      <c r="K10044" s="425">
        <v>44599</v>
      </c>
      <c r="L10044" s="425" t="s">
        <v>644</v>
      </c>
      <c r="M10044" s="425">
        <v>-14000</v>
      </c>
      <c r="N10044" s="425">
        <v>-23.79</v>
      </c>
      <c r="O10044" s="425" t="s">
        <v>645</v>
      </c>
      <c r="P10044" s="432">
        <v>-21.341999999999999</v>
      </c>
      <c r="Q10044" s="425">
        <v>30543560</v>
      </c>
      <c r="R10044" s="425" t="s">
        <v>1230</v>
      </c>
      <c r="S10044" s="425">
        <v>13487</v>
      </c>
      <c r="T10044" s="425" t="s">
        <v>4583</v>
      </c>
    </row>
    <row r="10045" spans="1:20" s="425" customFormat="1" x14ac:dyDescent="0.25">
      <c r="A10045" s="425" t="s">
        <v>637</v>
      </c>
      <c r="B10045" s="425" t="s">
        <v>1229</v>
      </c>
      <c r="C10045" s="425" t="s">
        <v>639</v>
      </c>
      <c r="D10045" s="425" t="s">
        <v>663</v>
      </c>
      <c r="E10045" s="425" t="s">
        <v>704</v>
      </c>
      <c r="F10045" s="425">
        <v>528004120010</v>
      </c>
      <c r="G10045" s="425" t="s">
        <v>653</v>
      </c>
      <c r="H10045" s="425">
        <v>583601</v>
      </c>
      <c r="I10045" s="425" t="s">
        <v>189</v>
      </c>
      <c r="J10045" s="425">
        <v>202302</v>
      </c>
      <c r="K10045" s="425">
        <v>44599</v>
      </c>
      <c r="L10045" s="425" t="s">
        <v>644</v>
      </c>
      <c r="M10045" s="425">
        <v>-11000</v>
      </c>
      <c r="N10045" s="425">
        <v>-18.690000000000001</v>
      </c>
      <c r="O10045" s="425" t="s">
        <v>645</v>
      </c>
      <c r="P10045" s="432">
        <v>-16.766999999999999</v>
      </c>
      <c r="Q10045" s="425">
        <v>30543560</v>
      </c>
      <c r="R10045" s="425" t="s">
        <v>1230</v>
      </c>
      <c r="S10045" s="425">
        <v>13487</v>
      </c>
      <c r="T10045" s="425" t="s">
        <v>4745</v>
      </c>
    </row>
    <row r="10046" spans="1:20" s="425" customFormat="1" x14ac:dyDescent="0.25">
      <c r="A10046" s="425" t="s">
        <v>637</v>
      </c>
      <c r="B10046" s="425" t="s">
        <v>1229</v>
      </c>
      <c r="C10046" s="425" t="s">
        <v>639</v>
      </c>
      <c r="D10046" s="425" t="s">
        <v>663</v>
      </c>
      <c r="E10046" s="425" t="s">
        <v>704</v>
      </c>
      <c r="F10046" s="425">
        <v>528004120010</v>
      </c>
      <c r="G10046" s="425" t="s">
        <v>653</v>
      </c>
      <c r="H10046" s="425">
        <v>605506</v>
      </c>
      <c r="I10046" s="425" t="s">
        <v>1266</v>
      </c>
      <c r="J10046" s="425">
        <v>202302</v>
      </c>
      <c r="K10046" s="425">
        <v>44599</v>
      </c>
      <c r="L10046" s="425" t="s">
        <v>644</v>
      </c>
      <c r="M10046" s="425">
        <v>-25000</v>
      </c>
      <c r="N10046" s="425">
        <v>-42.48</v>
      </c>
      <c r="O10046" s="425" t="s">
        <v>645</v>
      </c>
      <c r="P10046" s="432">
        <v>-38.11</v>
      </c>
      <c r="Q10046" s="425">
        <v>30543560</v>
      </c>
      <c r="R10046" s="425" t="s">
        <v>1230</v>
      </c>
      <c r="S10046" s="425">
        <v>13487</v>
      </c>
      <c r="T10046" s="425" t="s">
        <v>4280</v>
      </c>
    </row>
    <row r="10047" spans="1:20" s="425" customFormat="1" x14ac:dyDescent="0.25">
      <c r="A10047" s="425" t="s">
        <v>637</v>
      </c>
      <c r="B10047" s="425" t="s">
        <v>1229</v>
      </c>
      <c r="C10047" s="425" t="s">
        <v>639</v>
      </c>
      <c r="D10047" s="425" t="s">
        <v>663</v>
      </c>
      <c r="E10047" s="425" t="s">
        <v>704</v>
      </c>
      <c r="F10047" s="425">
        <v>528004120010</v>
      </c>
      <c r="G10047" s="425" t="s">
        <v>653</v>
      </c>
      <c r="H10047" s="425">
        <v>605506</v>
      </c>
      <c r="I10047" s="425" t="s">
        <v>1266</v>
      </c>
      <c r="J10047" s="425">
        <v>202302</v>
      </c>
      <c r="K10047" s="425">
        <v>44599</v>
      </c>
      <c r="L10047" s="425" t="s">
        <v>644</v>
      </c>
      <c r="M10047" s="425">
        <v>-10000</v>
      </c>
      <c r="N10047" s="425">
        <v>-16.989999999999998</v>
      </c>
      <c r="O10047" s="425" t="s">
        <v>645</v>
      </c>
      <c r="P10047" s="432">
        <v>-15.242000000000001</v>
      </c>
      <c r="Q10047" s="425">
        <v>30543560</v>
      </c>
      <c r="R10047" s="425" t="s">
        <v>1230</v>
      </c>
      <c r="S10047" s="425">
        <v>13487</v>
      </c>
      <c r="T10047" s="425" t="s">
        <v>4281</v>
      </c>
    </row>
    <row r="10048" spans="1:20" s="425" customFormat="1" x14ac:dyDescent="0.25">
      <c r="A10048" s="425" t="s">
        <v>637</v>
      </c>
      <c r="B10048" s="425" t="s">
        <v>1229</v>
      </c>
      <c r="C10048" s="425" t="s">
        <v>639</v>
      </c>
      <c r="D10048" s="425" t="s">
        <v>663</v>
      </c>
      <c r="E10048" s="425" t="s">
        <v>704</v>
      </c>
      <c r="F10048" s="425">
        <v>528004120010</v>
      </c>
      <c r="G10048" s="425" t="s">
        <v>653</v>
      </c>
      <c r="H10048" s="425">
        <v>605506</v>
      </c>
      <c r="I10048" s="425" t="s">
        <v>1266</v>
      </c>
      <c r="J10048" s="425">
        <v>202302</v>
      </c>
      <c r="K10048" s="425">
        <v>44599</v>
      </c>
      <c r="L10048" s="425" t="s">
        <v>644</v>
      </c>
      <c r="M10048" s="425">
        <v>-19750</v>
      </c>
      <c r="N10048" s="425">
        <v>-33.56</v>
      </c>
      <c r="O10048" s="425" t="s">
        <v>645</v>
      </c>
      <c r="P10048" s="432">
        <v>-30.106999999999999</v>
      </c>
      <c r="Q10048" s="425">
        <v>30543560</v>
      </c>
      <c r="R10048" s="425" t="s">
        <v>1230</v>
      </c>
      <c r="S10048" s="425">
        <v>13487</v>
      </c>
      <c r="T10048" s="425" t="s">
        <v>4351</v>
      </c>
    </row>
  </sheetData>
  <autoFilter ref="A1:T7520" xr:uid="{4C5B8A03-F9C6-4C87-8687-4B04AC318997}"/>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49028-BA14-4C1A-89FA-5183DAE40534}">
  <dimension ref="A1"/>
  <sheetViews>
    <sheetView workbookViewId="0">
      <selection activeCell="D4" sqref="D4"/>
    </sheetView>
  </sheetViews>
  <sheetFormatPr baseColWidth="10" defaultColWidth="9.140625" defaultRowHeight="15" x14ac:dyDescent="0.25"/>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BFA ATWA FR Y3</vt:lpstr>
      <vt:lpstr>PIVOT</vt:lpstr>
      <vt:lpstr>LIST TRANSACTION</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Goedkoop, Jannie</dc:creator>
  <cp:lastModifiedBy>Zague-Some, Lena Yasmine</cp:lastModifiedBy>
  <dcterms:created xsi:type="dcterms:W3CDTF">2021-08-24T12:53:54Z</dcterms:created>
  <dcterms:modified xsi:type="dcterms:W3CDTF">2023-02-27T13:15:46Z</dcterms:modified>
</cp:coreProperties>
</file>